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mc:AlternateContent xmlns:mc="http://schemas.openxmlformats.org/markup-compatibility/2006">
    <mc:Choice Requires="x15">
      <x15ac:absPath xmlns:x15ac="http://schemas.microsoft.com/office/spreadsheetml/2010/11/ac" url="C:\Users\20190\Desktop\"/>
    </mc:Choice>
  </mc:AlternateContent>
  <xr:revisionPtr revIDLastSave="0" documentId="13_ncr:1_{51CDE774-98B9-4819-9F10-1EDF1C66B7D3}" xr6:coauthVersionLast="36" xr6:coauthVersionMax="36" xr10:uidLastSave="{00000000-0000-0000-0000-000000000000}"/>
  <bookViews>
    <workbookView xWindow="0" yWindow="0" windowWidth="20490" windowHeight="7125" tabRatio="719" activeTab="1" xr2:uid="{00000000-000D-0000-FFFF-FFFF00000000}"/>
  </bookViews>
  <sheets>
    <sheet name="MENU PRINICIPAL" sheetId="1" r:id="rId1"/>
    <sheet name="INDIVIDUAL" sheetId="2" r:id="rId2"/>
    <sheet name="JURIDICA" sheetId="5" r:id="rId3"/>
    <sheet name="BASE DE DATOS INDIVIDUAL" sheetId="6" r:id="rId4"/>
    <sheet name="DATOS DE SOPORTE" sheetId="3" r:id="rId5"/>
    <sheet name="Actualizacion" sheetId="7" r:id="rId6"/>
  </sheets>
  <calcPr calcId="179021"/>
</workbook>
</file>

<file path=xl/calcChain.xml><?xml version="1.0" encoding="utf-8"?>
<calcChain xmlns="http://schemas.openxmlformats.org/spreadsheetml/2006/main">
  <c r="AK201" i="6" l="1"/>
  <c r="AK202" i="6"/>
  <c r="AK203" i="6"/>
  <c r="AK204" i="6"/>
  <c r="AK205" i="6"/>
  <c r="AK206" i="6"/>
  <c r="AK207" i="6"/>
  <c r="AK208" i="6"/>
  <c r="AK209" i="6"/>
  <c r="AK210" i="6"/>
  <c r="AK211" i="6"/>
  <c r="AK212" i="6"/>
  <c r="AK213" i="6"/>
  <c r="AK214" i="6"/>
  <c r="AK215" i="6"/>
  <c r="AK216" i="6"/>
  <c r="AK217" i="6"/>
  <c r="AK218" i="6"/>
  <c r="AK219" i="6"/>
  <c r="AK220" i="6"/>
  <c r="AK221" i="6"/>
  <c r="AK222" i="6"/>
  <c r="AK223" i="6"/>
  <c r="AK224" i="6"/>
  <c r="AK225" i="6"/>
  <c r="AK226" i="6"/>
  <c r="AK227" i="6"/>
  <c r="AK228" i="6"/>
  <c r="AK229" i="6"/>
  <c r="AK230" i="6"/>
  <c r="AK231" i="6"/>
  <c r="AK232" i="6"/>
  <c r="AK233" i="6"/>
  <c r="AK234" i="6"/>
  <c r="AK235" i="6"/>
  <c r="AK236" i="6"/>
  <c r="AK237" i="6"/>
  <c r="AK238" i="6"/>
  <c r="AK239" i="6"/>
  <c r="AK240" i="6"/>
  <c r="AK241" i="6"/>
  <c r="AK242" i="6"/>
  <c r="AK243" i="6"/>
  <c r="AK244" i="6"/>
  <c r="AK245" i="6"/>
  <c r="AK246" i="6"/>
  <c r="AK247" i="6"/>
  <c r="AK248" i="6"/>
  <c r="AK249" i="6"/>
  <c r="AK250" i="6"/>
  <c r="AK251" i="6"/>
  <c r="AK252" i="6"/>
  <c r="AK253" i="6"/>
  <c r="AK254" i="6"/>
  <c r="AK255" i="6"/>
  <c r="AK256" i="6"/>
  <c r="AK257" i="6"/>
  <c r="AK258" i="6"/>
  <c r="AK259" i="6"/>
  <c r="AK260" i="6"/>
  <c r="AK261" i="6"/>
  <c r="AK262" i="6"/>
  <c r="AK263" i="6"/>
  <c r="AK264" i="6"/>
  <c r="AK265" i="6"/>
  <c r="AK266" i="6"/>
  <c r="AK267" i="6"/>
  <c r="AK268" i="6"/>
  <c r="AK269" i="6"/>
  <c r="AK270" i="6"/>
  <c r="AK271" i="6"/>
  <c r="AK272" i="6"/>
  <c r="AK273" i="6"/>
  <c r="AK274" i="6"/>
  <c r="AK275" i="6"/>
  <c r="AK276" i="6"/>
  <c r="AK277" i="6"/>
  <c r="AK278" i="6"/>
  <c r="AK279" i="6"/>
  <c r="AK280" i="6"/>
  <c r="AK281" i="6"/>
  <c r="AK282" i="6"/>
  <c r="AK283" i="6"/>
  <c r="AK284" i="6"/>
  <c r="AK285" i="6"/>
  <c r="AK286" i="6"/>
  <c r="AK287" i="6"/>
  <c r="AK288" i="6"/>
  <c r="AK289" i="6"/>
  <c r="AK290" i="6"/>
  <c r="AK291" i="6"/>
  <c r="AK292" i="6"/>
  <c r="AK293" i="6"/>
  <c r="AK294" i="6"/>
  <c r="AK295" i="6"/>
  <c r="AK296" i="6"/>
  <c r="AK297" i="6"/>
  <c r="AK298" i="6"/>
  <c r="AK299" i="6"/>
  <c r="AK300" i="6"/>
  <c r="AK301" i="6"/>
  <c r="AK302" i="6"/>
  <c r="AK303" i="6"/>
  <c r="AK304" i="6"/>
  <c r="AK305" i="6"/>
  <c r="AK306" i="6"/>
  <c r="AK307" i="6"/>
  <c r="AK308" i="6"/>
  <c r="AK309" i="6"/>
  <c r="AK310" i="6"/>
  <c r="AK311" i="6"/>
  <c r="AK312" i="6"/>
  <c r="AK313" i="6"/>
  <c r="AK314" i="6"/>
  <c r="AK315" i="6"/>
  <c r="AK316" i="6"/>
  <c r="AK317" i="6"/>
  <c r="AK318" i="6"/>
  <c r="AK319" i="6"/>
  <c r="AK320" i="6"/>
  <c r="AK321" i="6"/>
  <c r="AK322" i="6"/>
  <c r="AK323" i="6"/>
  <c r="AK324" i="6"/>
  <c r="AK325" i="6"/>
  <c r="AK326" i="6"/>
  <c r="AK327" i="6"/>
  <c r="AK328" i="6"/>
  <c r="AK329" i="6"/>
  <c r="AK330" i="6"/>
  <c r="AK331" i="6"/>
  <c r="AK332" i="6"/>
  <c r="AK333" i="6"/>
  <c r="AK334" i="6"/>
  <c r="AK335" i="6"/>
  <c r="AK336" i="6"/>
  <c r="AK337" i="6"/>
  <c r="AK338" i="6"/>
  <c r="AK339" i="6"/>
  <c r="AK340" i="6"/>
  <c r="AK341" i="6"/>
  <c r="AK342" i="6"/>
  <c r="AK343" i="6"/>
  <c r="AK344" i="6"/>
  <c r="AK345" i="6"/>
  <c r="AK346" i="6"/>
  <c r="AK347" i="6"/>
  <c r="AK348" i="6"/>
  <c r="AK349" i="6"/>
  <c r="AK350" i="6"/>
  <c r="AK351" i="6"/>
  <c r="AK352" i="6"/>
  <c r="AK353" i="6"/>
  <c r="AK354" i="6"/>
  <c r="AK355" i="6"/>
  <c r="AK356" i="6"/>
  <c r="AK357" i="6"/>
  <c r="AK358" i="6"/>
  <c r="AK359" i="6"/>
  <c r="AK360" i="6"/>
  <c r="AK361" i="6"/>
  <c r="AK362" i="6"/>
  <c r="AK363" i="6"/>
  <c r="AK364" i="6"/>
  <c r="AK365" i="6"/>
  <c r="AK366" i="6"/>
  <c r="AK367" i="6"/>
  <c r="AK368" i="6"/>
  <c r="AK369" i="6"/>
  <c r="AK370" i="6"/>
  <c r="AK371" i="6"/>
  <c r="AK372" i="6"/>
  <c r="AK373" i="6"/>
  <c r="AK374" i="6"/>
  <c r="AK375" i="6"/>
  <c r="AK376" i="6"/>
  <c r="AK377" i="6"/>
  <c r="AK378" i="6"/>
  <c r="AK379" i="6"/>
  <c r="AK380" i="6"/>
  <c r="AK381" i="6"/>
  <c r="AK382" i="6"/>
  <c r="AK383" i="6"/>
  <c r="AK384" i="6"/>
  <c r="AK385" i="6"/>
  <c r="AK386" i="6"/>
  <c r="AK387" i="6"/>
  <c r="AK388" i="6"/>
  <c r="AK389" i="6"/>
  <c r="AK390" i="6"/>
  <c r="AK391" i="6"/>
  <c r="AK392" i="6"/>
  <c r="AK393" i="6"/>
  <c r="AK394" i="6"/>
  <c r="AK395" i="6"/>
  <c r="AK396" i="6"/>
  <c r="AK397" i="6"/>
  <c r="AK398" i="6"/>
  <c r="AK399" i="6"/>
  <c r="AK400" i="6"/>
  <c r="AK401" i="6"/>
  <c r="AK402" i="6"/>
  <c r="AK403" i="6"/>
  <c r="AK404" i="6"/>
  <c r="AK405" i="6"/>
  <c r="AK406" i="6"/>
  <c r="AK407" i="6"/>
  <c r="AK408" i="6"/>
  <c r="AK409" i="6"/>
  <c r="AK410" i="6"/>
  <c r="AK411" i="6"/>
  <c r="AK412" i="6"/>
  <c r="AK413" i="6"/>
  <c r="AK414" i="6"/>
  <c r="AK415" i="6"/>
  <c r="AK416" i="6"/>
  <c r="AK417" i="6"/>
  <c r="AK418" i="6"/>
  <c r="AK419" i="6"/>
  <c r="AK420" i="6"/>
  <c r="AK421" i="6"/>
  <c r="AK422" i="6"/>
  <c r="AK423" i="6"/>
  <c r="AK424" i="6"/>
  <c r="AK425" i="6"/>
  <c r="AK426" i="6"/>
  <c r="AK427" i="6"/>
  <c r="AK428" i="6"/>
  <c r="AK429" i="6"/>
  <c r="AK430" i="6"/>
  <c r="AK431" i="6"/>
  <c r="AK432" i="6"/>
  <c r="AK433" i="6"/>
  <c r="AK434" i="6"/>
  <c r="AK435" i="6"/>
  <c r="AK436" i="6"/>
  <c r="AK437" i="6"/>
  <c r="AK438" i="6"/>
  <c r="AK439" i="6"/>
  <c r="AK440" i="6"/>
  <c r="AK441" i="6"/>
  <c r="AK442" i="6"/>
  <c r="AK443" i="6"/>
  <c r="AK444" i="6"/>
  <c r="AK445" i="6"/>
  <c r="AK446" i="6"/>
  <c r="AK447" i="6"/>
  <c r="AK448" i="6"/>
  <c r="AK449" i="6"/>
  <c r="AK450" i="6"/>
  <c r="AK451" i="6"/>
  <c r="AK452" i="6"/>
  <c r="AK453" i="6"/>
  <c r="AK454" i="6"/>
  <c r="AK455" i="6"/>
  <c r="AK456" i="6"/>
  <c r="AK457" i="6"/>
  <c r="AK458" i="6"/>
  <c r="AK459" i="6"/>
  <c r="AK460" i="6"/>
  <c r="AK461" i="6"/>
  <c r="AK462" i="6"/>
  <c r="AK463" i="6"/>
  <c r="AK464" i="6"/>
  <c r="AK465" i="6"/>
  <c r="AK466" i="6"/>
  <c r="AK467" i="6"/>
  <c r="AK468" i="6"/>
  <c r="AK469" i="6"/>
  <c r="AK470" i="6"/>
  <c r="AK471" i="6"/>
  <c r="AK472" i="6"/>
  <c r="AK473" i="6"/>
  <c r="AK474" i="6"/>
  <c r="AK475" i="6"/>
  <c r="AK476" i="6"/>
  <c r="AK477" i="6"/>
  <c r="AK478" i="6"/>
  <c r="AK479" i="6"/>
  <c r="AK480" i="6"/>
  <c r="AK481" i="6"/>
  <c r="AK482" i="6"/>
  <c r="AK483" i="6"/>
  <c r="AK484" i="6"/>
  <c r="AK485" i="6"/>
  <c r="AK486" i="6"/>
  <c r="AK487" i="6"/>
  <c r="AK488" i="6"/>
  <c r="AK489" i="6"/>
  <c r="AK490" i="6"/>
  <c r="AK491" i="6"/>
  <c r="AK492" i="6"/>
  <c r="AK493" i="6"/>
  <c r="AK494" i="6"/>
  <c r="AK495" i="6"/>
  <c r="AK496" i="6"/>
  <c r="AK497" i="6"/>
  <c r="AK498" i="6"/>
  <c r="AK499" i="6"/>
  <c r="AK500" i="6"/>
  <c r="AK501" i="6"/>
  <c r="AK502" i="6"/>
  <c r="AK503" i="6"/>
  <c r="AK504" i="6"/>
  <c r="AK505" i="6"/>
  <c r="AK506" i="6"/>
  <c r="AK507" i="6"/>
  <c r="AK508" i="6"/>
  <c r="AK509" i="6"/>
  <c r="AK510" i="6"/>
  <c r="AK511" i="6"/>
  <c r="AK512" i="6"/>
  <c r="AK513" i="6"/>
  <c r="AK514" i="6"/>
  <c r="AK515" i="6"/>
  <c r="AK516" i="6"/>
  <c r="AK517" i="6"/>
  <c r="AK518" i="6"/>
  <c r="AK519" i="6"/>
  <c r="AK520" i="6"/>
  <c r="AK521" i="6"/>
  <c r="AK522" i="6"/>
  <c r="AK523" i="6"/>
  <c r="AK524" i="6"/>
  <c r="AK525" i="6"/>
  <c r="AK526" i="6"/>
  <c r="AK527" i="6"/>
  <c r="AK528" i="6"/>
  <c r="AK529" i="6"/>
  <c r="AK530" i="6"/>
  <c r="AK531" i="6"/>
  <c r="AK532" i="6"/>
  <c r="AK533" i="6"/>
  <c r="AK534" i="6"/>
  <c r="AK535" i="6"/>
  <c r="AK536" i="6"/>
  <c r="AK537" i="6"/>
  <c r="AK538" i="6"/>
  <c r="AK539" i="6"/>
  <c r="AK540" i="6"/>
  <c r="AK541" i="6"/>
  <c r="AK542" i="6"/>
  <c r="AK543" i="6"/>
  <c r="AK544" i="6"/>
  <c r="AK545" i="6"/>
  <c r="AK546" i="6"/>
  <c r="AK547" i="6"/>
  <c r="AK548" i="6"/>
  <c r="AK549" i="6"/>
  <c r="AK550" i="6"/>
  <c r="AK551" i="6"/>
  <c r="AK552" i="6"/>
  <c r="AK553" i="6"/>
  <c r="AK554" i="6"/>
  <c r="AK555" i="6"/>
  <c r="AK556" i="6"/>
  <c r="AK557" i="6"/>
  <c r="AK558" i="6"/>
  <c r="AK559" i="6"/>
  <c r="AK560" i="6"/>
  <c r="AK561" i="6"/>
  <c r="AK562" i="6"/>
  <c r="AK563" i="6"/>
  <c r="AK564" i="6"/>
  <c r="AK565" i="6"/>
  <c r="AK566" i="6"/>
  <c r="AK567" i="6"/>
  <c r="AK568" i="6"/>
  <c r="AK569" i="6"/>
  <c r="AK570" i="6"/>
  <c r="AK571" i="6"/>
  <c r="AK572" i="6"/>
  <c r="AK573" i="6"/>
  <c r="AK574" i="6"/>
  <c r="AK575" i="6"/>
  <c r="AK576" i="6"/>
  <c r="AK577" i="6"/>
  <c r="AK578" i="6"/>
  <c r="AK579" i="6"/>
  <c r="AK580" i="6"/>
  <c r="AK581" i="6"/>
  <c r="AK582" i="6"/>
  <c r="AK583" i="6"/>
  <c r="AK584" i="6"/>
  <c r="AK585" i="6"/>
  <c r="AK586" i="6"/>
  <c r="AK587" i="6"/>
  <c r="AK588" i="6"/>
  <c r="AK589" i="6"/>
  <c r="AK590" i="6"/>
  <c r="AK591" i="6"/>
  <c r="AK592" i="6"/>
  <c r="AK593" i="6"/>
  <c r="AK594" i="6"/>
  <c r="AK595" i="6"/>
  <c r="AK596" i="6"/>
  <c r="AK597" i="6"/>
  <c r="AK598" i="6"/>
  <c r="AK599" i="6"/>
  <c r="AK600" i="6"/>
  <c r="AK601" i="6"/>
  <c r="AK602" i="6"/>
  <c r="AK603" i="6"/>
  <c r="AK604" i="6"/>
  <c r="AK605" i="6"/>
  <c r="AK606" i="6"/>
  <c r="AK607" i="6"/>
  <c r="AK608" i="6"/>
  <c r="AK609" i="6"/>
  <c r="AK610" i="6"/>
  <c r="AK611" i="6"/>
  <c r="AK612" i="6"/>
  <c r="AK613" i="6"/>
  <c r="AK614" i="6"/>
  <c r="AK615" i="6"/>
  <c r="AK616" i="6"/>
  <c r="AK617" i="6"/>
  <c r="AK618" i="6"/>
  <c r="AK619" i="6"/>
  <c r="AK620" i="6"/>
  <c r="AK621" i="6"/>
  <c r="AK622" i="6"/>
  <c r="AK623" i="6"/>
  <c r="AK624" i="6"/>
  <c r="AK625" i="6"/>
  <c r="AK626" i="6"/>
  <c r="AK627" i="6"/>
  <c r="AK628" i="6"/>
  <c r="AK629" i="6"/>
  <c r="AK630" i="6"/>
  <c r="AK631" i="6"/>
  <c r="AK632" i="6"/>
  <c r="AK633" i="6"/>
  <c r="AK634" i="6"/>
  <c r="AK635" i="6"/>
  <c r="AK636" i="6"/>
  <c r="AK637" i="6"/>
  <c r="AK638" i="6"/>
  <c r="AK639" i="6"/>
  <c r="AK640" i="6"/>
  <c r="AK641" i="6"/>
  <c r="AK642" i="6"/>
  <c r="AK643" i="6"/>
  <c r="AK644" i="6"/>
  <c r="AK645" i="6"/>
  <c r="AK646" i="6"/>
  <c r="AK647" i="6"/>
  <c r="AK648" i="6"/>
  <c r="AK649" i="6"/>
  <c r="AK650" i="6"/>
  <c r="AK651" i="6"/>
  <c r="AK652" i="6"/>
  <c r="AK653" i="6"/>
  <c r="AK654" i="6"/>
  <c r="AK655" i="6"/>
  <c r="AK656" i="6"/>
  <c r="AK657" i="6"/>
  <c r="AK658" i="6"/>
  <c r="AK659" i="6"/>
  <c r="AK660" i="6"/>
  <c r="AK661" i="6"/>
  <c r="AK662" i="6"/>
  <c r="AK663" i="6"/>
  <c r="AK664" i="6"/>
  <c r="AK665" i="6"/>
  <c r="AK666" i="6"/>
  <c r="AK667" i="6"/>
  <c r="AK668" i="6"/>
  <c r="AK669" i="6"/>
  <c r="AK670" i="6"/>
  <c r="AK671" i="6"/>
  <c r="AK672" i="6"/>
  <c r="AK673" i="6"/>
  <c r="AK674" i="6"/>
  <c r="AK675" i="6"/>
  <c r="AK676" i="6"/>
  <c r="AK677" i="6"/>
  <c r="AK678" i="6"/>
  <c r="AK679" i="6"/>
  <c r="AK680" i="6"/>
  <c r="AK681" i="6"/>
  <c r="AK682" i="6"/>
  <c r="AK683" i="6"/>
  <c r="AK684" i="6"/>
  <c r="AK685" i="6"/>
  <c r="AK686" i="6"/>
  <c r="AK687" i="6"/>
  <c r="AK688" i="6"/>
  <c r="AK689" i="6"/>
  <c r="AK690" i="6"/>
  <c r="AK691" i="6"/>
  <c r="AK692" i="6"/>
  <c r="AK693" i="6"/>
  <c r="AK694" i="6"/>
  <c r="AK695" i="6"/>
  <c r="AK696" i="6"/>
  <c r="AK697" i="6"/>
  <c r="AK698" i="6"/>
  <c r="AK699" i="6"/>
  <c r="AK700" i="6"/>
  <c r="AK701" i="6"/>
  <c r="AK702" i="6"/>
  <c r="AK703" i="6"/>
  <c r="AK704" i="6"/>
  <c r="AK705" i="6"/>
  <c r="AK706" i="6"/>
  <c r="AK707" i="6"/>
  <c r="AK708" i="6"/>
  <c r="AK709" i="6"/>
  <c r="AK710" i="6"/>
  <c r="AK711" i="6"/>
  <c r="AK712" i="6"/>
  <c r="AK713" i="6"/>
  <c r="AK714" i="6"/>
  <c r="AK715" i="6"/>
  <c r="AK716" i="6"/>
  <c r="AK717" i="6"/>
  <c r="AK718" i="6"/>
  <c r="AK719" i="6"/>
  <c r="AK720" i="6"/>
  <c r="AK721" i="6"/>
  <c r="AK722" i="6"/>
  <c r="AK723" i="6"/>
  <c r="AK724" i="6"/>
  <c r="AK725" i="6"/>
  <c r="AK726" i="6"/>
  <c r="AK727" i="6"/>
  <c r="AK728" i="6"/>
  <c r="AK729" i="6"/>
  <c r="AK730" i="6"/>
  <c r="AK731" i="6"/>
  <c r="AK732" i="6"/>
  <c r="AK733" i="6"/>
  <c r="AK734" i="6"/>
  <c r="AK735" i="6"/>
  <c r="AK736" i="6"/>
  <c r="AK737" i="6"/>
  <c r="AK738" i="6"/>
  <c r="AK739" i="6"/>
  <c r="AK740" i="6"/>
  <c r="AK741" i="6"/>
  <c r="AK742" i="6"/>
  <c r="AK743" i="6"/>
  <c r="AK744" i="6"/>
  <c r="AK745" i="6"/>
  <c r="AK746" i="6"/>
  <c r="AK747" i="6"/>
  <c r="AK748" i="6"/>
  <c r="AK749" i="6"/>
  <c r="AK750" i="6"/>
  <c r="AK751" i="6"/>
  <c r="AK752" i="6"/>
  <c r="AK753" i="6"/>
  <c r="AK754" i="6"/>
  <c r="AK755" i="6"/>
  <c r="AK756" i="6"/>
  <c r="AK757" i="6"/>
  <c r="AK758" i="6"/>
  <c r="AK759" i="6"/>
  <c r="AK760" i="6"/>
  <c r="AK761" i="6"/>
  <c r="AK762" i="6"/>
  <c r="AK763" i="6"/>
  <c r="AK764" i="6"/>
  <c r="AK765" i="6"/>
  <c r="AK766" i="6"/>
  <c r="AK767" i="6"/>
  <c r="AK768" i="6"/>
  <c r="AK769" i="6"/>
  <c r="AK770" i="6"/>
  <c r="AK771" i="6"/>
  <c r="AK772" i="6"/>
  <c r="AK773" i="6"/>
  <c r="AK774" i="6"/>
  <c r="AK775" i="6"/>
  <c r="AK776" i="6"/>
  <c r="AK777" i="6"/>
  <c r="AK778" i="6"/>
  <c r="AK779" i="6"/>
  <c r="AK780" i="6"/>
  <c r="AK781" i="6"/>
  <c r="AK782" i="6"/>
  <c r="AK783" i="6"/>
  <c r="AK784" i="6"/>
  <c r="AK785" i="6"/>
  <c r="AK786" i="6"/>
  <c r="AK787" i="6"/>
  <c r="AK788" i="6"/>
  <c r="AK789" i="6"/>
  <c r="AK790" i="6"/>
  <c r="AK791" i="6"/>
  <c r="AK792" i="6"/>
  <c r="AK793" i="6"/>
  <c r="AK794" i="6"/>
  <c r="AK795" i="6"/>
  <c r="AK796" i="6"/>
  <c r="AK797" i="6"/>
  <c r="AK798" i="6"/>
  <c r="AK799" i="6"/>
  <c r="AK800" i="6"/>
  <c r="AK801" i="6"/>
  <c r="AK802" i="6"/>
  <c r="AK803" i="6"/>
  <c r="AK804" i="6"/>
  <c r="AK805" i="6"/>
  <c r="AK806" i="6"/>
  <c r="AK807" i="6"/>
  <c r="AK808" i="6"/>
  <c r="AK809" i="6"/>
  <c r="AK810" i="6"/>
  <c r="AK811" i="6"/>
  <c r="AK812" i="6"/>
  <c r="AK813" i="6"/>
  <c r="AK814" i="6"/>
  <c r="AK815" i="6"/>
  <c r="AK816" i="6"/>
  <c r="AK817" i="6"/>
  <c r="AK818" i="6"/>
  <c r="AK819" i="6"/>
  <c r="AK820" i="6"/>
  <c r="AK821" i="6"/>
  <c r="AK822" i="6"/>
  <c r="AK823" i="6"/>
  <c r="AK824" i="6"/>
  <c r="AK825" i="6"/>
  <c r="AK826" i="6"/>
  <c r="AK827" i="6"/>
  <c r="AK828" i="6"/>
  <c r="AK829" i="6"/>
  <c r="AK830" i="6"/>
  <c r="AK831" i="6"/>
  <c r="AK832" i="6"/>
  <c r="AK833" i="6"/>
  <c r="AK834" i="6"/>
  <c r="AK835" i="6"/>
  <c r="AK836" i="6"/>
  <c r="AK837" i="6"/>
  <c r="AK838" i="6"/>
  <c r="AK839" i="6"/>
  <c r="AK840" i="6"/>
  <c r="AK841" i="6"/>
  <c r="AK842" i="6"/>
  <c r="AK843" i="6"/>
  <c r="AK844" i="6"/>
  <c r="AK845" i="6"/>
  <c r="AK846" i="6"/>
  <c r="AK847" i="6"/>
  <c r="AK848" i="6"/>
  <c r="AK849" i="6"/>
  <c r="AK850" i="6"/>
  <c r="AK851" i="6"/>
  <c r="AK852" i="6"/>
  <c r="AK853" i="6"/>
  <c r="AK854" i="6"/>
  <c r="AK855" i="6"/>
  <c r="AK856" i="6"/>
  <c r="AK857" i="6"/>
  <c r="AK858" i="6"/>
  <c r="AK859" i="6"/>
  <c r="AK860" i="6"/>
  <c r="AK861" i="6"/>
  <c r="AK862" i="6"/>
  <c r="AK863" i="6"/>
  <c r="AK864" i="6"/>
  <c r="AK865" i="6"/>
  <c r="AK866" i="6"/>
  <c r="AK867" i="6"/>
  <c r="AK868" i="6"/>
  <c r="AK869" i="6"/>
  <c r="AK870" i="6"/>
  <c r="AK871" i="6"/>
  <c r="AK872" i="6"/>
  <c r="AK873" i="6"/>
  <c r="AK874" i="6"/>
  <c r="AK875" i="6"/>
  <c r="AK876" i="6"/>
  <c r="AK877" i="6"/>
  <c r="AK878" i="6"/>
  <c r="AK879" i="6"/>
  <c r="AK880" i="6"/>
  <c r="AK881" i="6"/>
  <c r="AK882" i="6"/>
  <c r="AK883" i="6"/>
  <c r="AK884" i="6"/>
  <c r="AK885" i="6"/>
  <c r="AK886" i="6"/>
  <c r="AK887" i="6"/>
  <c r="AK888" i="6"/>
  <c r="AK889" i="6"/>
  <c r="AK890" i="6"/>
  <c r="AK891" i="6"/>
  <c r="AK892" i="6"/>
  <c r="AK893" i="6"/>
  <c r="AK894" i="6"/>
  <c r="AK895" i="6"/>
  <c r="AK896" i="6"/>
  <c r="AK897" i="6"/>
  <c r="AK898" i="6"/>
  <c r="AK899" i="6"/>
  <c r="AK900" i="6"/>
  <c r="AK901" i="6"/>
  <c r="AK902" i="6"/>
  <c r="AK903" i="6"/>
  <c r="AK904" i="6"/>
  <c r="AK905" i="6"/>
  <c r="AK906" i="6"/>
  <c r="AK907" i="6"/>
  <c r="AK908" i="6"/>
  <c r="AK909" i="6"/>
  <c r="AK910" i="6"/>
  <c r="AK911" i="6"/>
  <c r="AK912" i="6"/>
  <c r="AK913" i="6"/>
  <c r="AK914" i="6"/>
  <c r="AK915" i="6"/>
  <c r="AK916" i="6"/>
  <c r="AK917" i="6"/>
  <c r="AK918" i="6"/>
  <c r="AK919" i="6"/>
  <c r="AK920" i="6"/>
  <c r="AK921" i="6"/>
  <c r="AK922" i="6"/>
  <c r="AK923" i="6"/>
  <c r="AK924" i="6"/>
  <c r="AK925" i="6"/>
  <c r="AK926" i="6"/>
  <c r="AK927" i="6"/>
  <c r="AK928" i="6"/>
  <c r="AK929" i="6"/>
  <c r="AK930" i="6"/>
  <c r="AK931" i="6"/>
  <c r="AK932" i="6"/>
  <c r="AK933" i="6"/>
  <c r="AK934" i="6"/>
  <c r="AK935" i="6"/>
  <c r="AK936" i="6"/>
  <c r="AK937" i="6"/>
  <c r="AK938" i="6"/>
  <c r="AK939" i="6"/>
  <c r="AK940" i="6"/>
  <c r="AK941" i="6"/>
  <c r="AK942" i="6"/>
  <c r="AK943" i="6"/>
  <c r="AK944" i="6"/>
  <c r="AK945" i="6"/>
  <c r="AK946" i="6"/>
  <c r="AK947" i="6"/>
  <c r="AK948" i="6"/>
  <c r="AK949" i="6"/>
  <c r="AK950" i="6"/>
  <c r="AK951" i="6"/>
  <c r="AK952" i="6"/>
  <c r="AK953" i="6"/>
  <c r="AK954" i="6"/>
  <c r="AK955" i="6"/>
  <c r="AK956" i="6"/>
  <c r="AK957" i="6"/>
  <c r="AK958" i="6"/>
  <c r="AK959" i="6"/>
  <c r="AK960" i="6"/>
  <c r="AK961" i="6"/>
  <c r="AK962" i="6"/>
  <c r="AK963" i="6"/>
  <c r="AK964" i="6"/>
  <c r="AK965" i="6"/>
  <c r="AK966" i="6"/>
  <c r="AK967" i="6"/>
  <c r="AK968" i="6"/>
  <c r="AK969" i="6"/>
  <c r="AK970" i="6"/>
  <c r="AK971" i="6"/>
  <c r="AK972" i="6"/>
  <c r="AK973" i="6"/>
  <c r="AK974" i="6"/>
  <c r="AK975" i="6"/>
  <c r="AK976" i="6"/>
  <c r="AK977" i="6"/>
  <c r="AK978" i="6"/>
  <c r="AK979" i="6"/>
  <c r="AK980" i="6"/>
  <c r="AK981" i="6"/>
  <c r="AK982" i="6"/>
  <c r="AK983" i="6"/>
  <c r="AK984" i="6"/>
  <c r="AK985" i="6"/>
  <c r="AK986" i="6"/>
  <c r="AK987" i="6"/>
  <c r="AK988" i="6"/>
  <c r="AK989" i="6"/>
  <c r="AK990" i="6"/>
  <c r="AK991" i="6"/>
  <c r="AK992" i="6"/>
  <c r="AK993" i="6"/>
  <c r="AK994" i="6"/>
  <c r="AK995" i="6"/>
  <c r="AK996" i="6"/>
  <c r="AK997" i="6"/>
  <c r="AK998" i="6"/>
  <c r="AK999" i="6"/>
  <c r="AK1000" i="6"/>
  <c r="AK1001" i="6"/>
  <c r="AK1002" i="6"/>
  <c r="AK1003" i="6"/>
  <c r="AK1004" i="6"/>
  <c r="AK1005" i="6"/>
  <c r="AK1006" i="6"/>
  <c r="AK1007" i="6"/>
  <c r="AK1008" i="6"/>
  <c r="AK1009" i="6"/>
  <c r="AK1010" i="6"/>
  <c r="AK1011" i="6"/>
  <c r="AK1012" i="6"/>
  <c r="AK1013" i="6"/>
  <c r="AK1014" i="6"/>
  <c r="AK1015" i="6"/>
  <c r="AK1016" i="6"/>
  <c r="AK1017" i="6"/>
  <c r="AK1018" i="6"/>
  <c r="AK1019" i="6"/>
  <c r="AK1020" i="6"/>
  <c r="AK1021" i="6"/>
  <c r="AK1022" i="6"/>
  <c r="AK1023" i="6"/>
  <c r="AK1024" i="6"/>
  <c r="AK1025" i="6"/>
  <c r="AK1026" i="6"/>
  <c r="AK1027" i="6"/>
  <c r="AK1028" i="6"/>
  <c r="AK1029" i="6"/>
  <c r="AK1030" i="6"/>
  <c r="AK1031" i="6"/>
  <c r="AK1032" i="6"/>
  <c r="AK1033" i="6"/>
  <c r="AK1034" i="6"/>
  <c r="AK1035" i="6"/>
  <c r="AK1036" i="6"/>
  <c r="AK1037" i="6"/>
  <c r="AK1038" i="6"/>
  <c r="AK1039" i="6"/>
  <c r="AK1040" i="6"/>
  <c r="AK1041" i="6"/>
  <c r="AK1042" i="6"/>
  <c r="AK1043" i="6"/>
  <c r="AK1044" i="6"/>
  <c r="AK1045" i="6"/>
  <c r="AK1046" i="6"/>
  <c r="AK1047" i="6"/>
  <c r="AK1048" i="6"/>
  <c r="AK1049" i="6"/>
  <c r="AK1050" i="6"/>
  <c r="AK1051" i="6"/>
  <c r="AK1052" i="6"/>
  <c r="AK1053" i="6"/>
  <c r="AK1054" i="6"/>
  <c r="AK1055" i="6"/>
  <c r="AK1056" i="6"/>
  <c r="AK1057" i="6"/>
  <c r="AK1058" i="6"/>
  <c r="AK1059" i="6"/>
  <c r="AK1060" i="6"/>
  <c r="AK1061" i="6"/>
  <c r="AK1062" i="6"/>
  <c r="AK1063" i="6"/>
  <c r="AK1064" i="6"/>
  <c r="AK1065" i="6"/>
  <c r="AK1066" i="6"/>
  <c r="AK1067" i="6"/>
  <c r="AK1068" i="6"/>
  <c r="AK1069" i="6"/>
  <c r="AK1070" i="6"/>
  <c r="AK1071" i="6"/>
  <c r="AK1072" i="6"/>
  <c r="AK1073" i="6"/>
  <c r="AK1074" i="6"/>
  <c r="AK1075" i="6"/>
  <c r="AK1076" i="6"/>
  <c r="AK1077" i="6"/>
  <c r="AK1078" i="6"/>
  <c r="AK1079" i="6"/>
  <c r="AK1080" i="6"/>
  <c r="AK1081" i="6"/>
  <c r="AK1082" i="6"/>
  <c r="AK1083" i="6"/>
  <c r="AK1084" i="6"/>
  <c r="AK1085" i="6"/>
  <c r="AK1086" i="6"/>
  <c r="AK1087" i="6"/>
  <c r="AK1088" i="6"/>
  <c r="AK1089" i="6"/>
  <c r="AK1090" i="6"/>
  <c r="AK1091" i="6"/>
  <c r="AK1092" i="6"/>
  <c r="AK1093" i="6"/>
  <c r="AK1094" i="6"/>
  <c r="AK1095" i="6"/>
  <c r="AK1096" i="6"/>
  <c r="AK1097" i="6"/>
  <c r="AK1098" i="6"/>
  <c r="AK1099" i="6"/>
  <c r="AK1100" i="6"/>
  <c r="AK1101" i="6"/>
  <c r="AK1102" i="6"/>
  <c r="AK1103" i="6"/>
  <c r="AK1104" i="6"/>
  <c r="AK1105" i="6"/>
  <c r="AK1106" i="6"/>
  <c r="AK1107" i="6"/>
  <c r="AK1108" i="6"/>
  <c r="AK1109" i="6"/>
  <c r="AK1110" i="6"/>
  <c r="AK1111" i="6"/>
  <c r="AK1112" i="6"/>
  <c r="AK1113" i="6"/>
  <c r="AK1114" i="6"/>
  <c r="AK1115" i="6"/>
  <c r="AK1116" i="6"/>
  <c r="AK1117" i="6"/>
  <c r="AK1118" i="6"/>
  <c r="AK1119" i="6"/>
  <c r="AK1120" i="6"/>
  <c r="AK1121" i="6"/>
  <c r="AK1122" i="6"/>
  <c r="AK1123" i="6"/>
  <c r="AK1124" i="6"/>
  <c r="AK1125" i="6"/>
  <c r="AK1126" i="6"/>
  <c r="AK1127" i="6"/>
  <c r="AK1128" i="6"/>
  <c r="AK4" i="6"/>
  <c r="AK5" i="6"/>
  <c r="AK6" i="6"/>
  <c r="AK7" i="6"/>
  <c r="AK8" i="6"/>
  <c r="AK9" i="6"/>
  <c r="AK10" i="6"/>
  <c r="AK11" i="6"/>
  <c r="AK12" i="6"/>
  <c r="AK13" i="6"/>
  <c r="AK14" i="6"/>
  <c r="AK15" i="6"/>
  <c r="AK16" i="6"/>
  <c r="AK17" i="6"/>
  <c r="AK18" i="6"/>
  <c r="AK19" i="6"/>
  <c r="AK20" i="6"/>
  <c r="AK21" i="6"/>
  <c r="AK22" i="6"/>
  <c r="AK23" i="6"/>
  <c r="AK24" i="6"/>
  <c r="AK25" i="6"/>
  <c r="AK26" i="6"/>
  <c r="AK27" i="6"/>
  <c r="AK28" i="6"/>
  <c r="AK29" i="6"/>
  <c r="AK30" i="6"/>
  <c r="AK31" i="6"/>
  <c r="AK32" i="6"/>
  <c r="AK33" i="6"/>
  <c r="AK34" i="6"/>
  <c r="AK35" i="6"/>
  <c r="AK36" i="6"/>
  <c r="AK37" i="6"/>
  <c r="AK38" i="6"/>
  <c r="AK39" i="6"/>
  <c r="AK40" i="6"/>
  <c r="AK41" i="6"/>
  <c r="AK42" i="6"/>
  <c r="AK43" i="6"/>
  <c r="AK44" i="6"/>
  <c r="AK45" i="6"/>
  <c r="AK46" i="6"/>
  <c r="AK47" i="6"/>
  <c r="AK48" i="6"/>
  <c r="AK49" i="6"/>
  <c r="AK50" i="6"/>
  <c r="AK51" i="6"/>
  <c r="AK52" i="6"/>
  <c r="AK53" i="6"/>
  <c r="AK54" i="6"/>
  <c r="AK55" i="6"/>
  <c r="AK56" i="6"/>
  <c r="AK57" i="6"/>
  <c r="AK58"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4" i="6"/>
  <c r="AK115" i="6"/>
  <c r="AK116" i="6"/>
  <c r="AK117" i="6"/>
  <c r="AK118" i="6"/>
  <c r="AK119" i="6"/>
  <c r="AK120" i="6"/>
  <c r="AK121" i="6"/>
  <c r="AK122" i="6"/>
  <c r="AK123" i="6"/>
  <c r="AK124" i="6"/>
  <c r="AK125" i="6"/>
  <c r="AK126" i="6"/>
  <c r="AK127" i="6"/>
  <c r="AK128" i="6"/>
  <c r="AK129" i="6"/>
  <c r="AK130" i="6"/>
  <c r="AK131" i="6"/>
  <c r="AK132" i="6"/>
  <c r="AK133" i="6"/>
  <c r="AK134" i="6"/>
  <c r="AK135" i="6"/>
  <c r="AK136" i="6"/>
  <c r="AK137" i="6"/>
  <c r="AK138" i="6"/>
  <c r="AK139" i="6"/>
  <c r="AK140" i="6"/>
  <c r="AK141" i="6"/>
  <c r="AK142" i="6"/>
  <c r="AK143" i="6"/>
  <c r="AK144" i="6"/>
  <c r="AK145" i="6"/>
  <c r="AK146" i="6"/>
  <c r="AK147" i="6"/>
  <c r="AK148" i="6"/>
  <c r="AK149" i="6"/>
  <c r="AK150" i="6"/>
  <c r="AK151" i="6"/>
  <c r="AK152" i="6"/>
  <c r="AK153" i="6"/>
  <c r="AK154" i="6"/>
  <c r="AK155" i="6"/>
  <c r="AK156" i="6"/>
  <c r="AK157" i="6"/>
  <c r="AK158" i="6"/>
  <c r="AK159" i="6"/>
  <c r="AK160" i="6"/>
  <c r="AK161" i="6"/>
  <c r="AK162" i="6"/>
  <c r="AK163" i="6"/>
  <c r="AK164" i="6"/>
  <c r="AK165" i="6"/>
  <c r="AK166" i="6"/>
  <c r="AK167" i="6"/>
  <c r="AK168" i="6"/>
  <c r="AK169" i="6"/>
  <c r="AK170" i="6"/>
  <c r="AK171" i="6"/>
  <c r="AK172" i="6"/>
  <c r="AK173" i="6"/>
  <c r="AK174" i="6"/>
  <c r="AK175" i="6"/>
  <c r="AK176" i="6"/>
  <c r="AK177" i="6"/>
  <c r="AK178" i="6"/>
  <c r="AK179" i="6"/>
  <c r="AK180" i="6"/>
  <c r="AK181" i="6"/>
  <c r="AK182" i="6"/>
  <c r="AK183" i="6"/>
  <c r="AK184" i="6"/>
  <c r="AK185" i="6"/>
  <c r="AK186" i="6"/>
  <c r="AK187" i="6"/>
  <c r="AK188" i="6"/>
  <c r="AK189" i="6"/>
  <c r="AK190" i="6"/>
  <c r="AK191" i="6"/>
  <c r="AK192" i="6"/>
  <c r="AK193" i="6"/>
  <c r="AK194" i="6"/>
  <c r="AK195" i="6"/>
  <c r="AK196" i="6"/>
  <c r="AK197" i="6"/>
  <c r="AK198" i="6"/>
  <c r="AK199" i="6"/>
  <c r="AK200" i="6"/>
  <c r="AK3" i="6"/>
  <c r="AI201" i="6"/>
  <c r="AI202" i="6"/>
  <c r="AI203" i="6"/>
  <c r="AI204" i="6"/>
  <c r="AI205" i="6"/>
  <c r="AI206" i="6"/>
  <c r="AI207" i="6"/>
  <c r="AI208" i="6"/>
  <c r="AI209" i="6"/>
  <c r="AI210" i="6"/>
  <c r="AI211" i="6"/>
  <c r="AI212" i="6"/>
  <c r="AI213" i="6"/>
  <c r="AI214" i="6"/>
  <c r="AI215" i="6"/>
  <c r="AI216" i="6"/>
  <c r="AI217" i="6"/>
  <c r="AI218" i="6"/>
  <c r="AI219" i="6"/>
  <c r="AI220" i="6"/>
  <c r="AI221" i="6"/>
  <c r="AI222" i="6"/>
  <c r="AI223" i="6"/>
  <c r="AI224" i="6"/>
  <c r="AI225" i="6"/>
  <c r="AI226" i="6"/>
  <c r="AI227" i="6"/>
  <c r="AI228" i="6"/>
  <c r="AI229" i="6"/>
  <c r="AI230" i="6"/>
  <c r="AI231" i="6"/>
  <c r="AI232" i="6"/>
  <c r="AI233" i="6"/>
  <c r="AI234" i="6"/>
  <c r="AI235" i="6"/>
  <c r="AI236" i="6"/>
  <c r="AI237" i="6"/>
  <c r="AI238" i="6"/>
  <c r="AI239" i="6"/>
  <c r="AI240" i="6"/>
  <c r="AI241" i="6"/>
  <c r="AI242" i="6"/>
  <c r="AI243" i="6"/>
  <c r="AI244" i="6"/>
  <c r="AI245" i="6"/>
  <c r="AI246" i="6"/>
  <c r="AI247" i="6"/>
  <c r="AI248" i="6"/>
  <c r="AI249" i="6"/>
  <c r="AI250" i="6"/>
  <c r="AI251" i="6"/>
  <c r="AI252" i="6"/>
  <c r="AI253" i="6"/>
  <c r="AI254" i="6"/>
  <c r="AI255" i="6"/>
  <c r="AI256" i="6"/>
  <c r="AI257" i="6"/>
  <c r="AI258" i="6"/>
  <c r="AI259" i="6"/>
  <c r="AI260" i="6"/>
  <c r="AI261" i="6"/>
  <c r="AI262" i="6"/>
  <c r="AI263" i="6"/>
  <c r="AI264" i="6"/>
  <c r="AI265" i="6"/>
  <c r="AI266" i="6"/>
  <c r="AI267" i="6"/>
  <c r="AI268" i="6"/>
  <c r="AI269" i="6"/>
  <c r="AI270" i="6"/>
  <c r="AI271" i="6"/>
  <c r="AI272" i="6"/>
  <c r="AI273" i="6"/>
  <c r="AI274" i="6"/>
  <c r="AI275" i="6"/>
  <c r="AI276" i="6"/>
  <c r="AI277" i="6"/>
  <c r="AI278" i="6"/>
  <c r="AI279" i="6"/>
  <c r="AI280" i="6"/>
  <c r="AI281" i="6"/>
  <c r="AI282" i="6"/>
  <c r="AI283" i="6"/>
  <c r="AI284" i="6"/>
  <c r="AI285" i="6"/>
  <c r="AI286" i="6"/>
  <c r="AI287" i="6"/>
  <c r="AI288" i="6"/>
  <c r="AI289" i="6"/>
  <c r="AI290" i="6"/>
  <c r="AI291" i="6"/>
  <c r="AI292" i="6"/>
  <c r="AI293" i="6"/>
  <c r="AI294" i="6"/>
  <c r="AI295" i="6"/>
  <c r="AI296" i="6"/>
  <c r="AI297" i="6"/>
  <c r="AI298" i="6"/>
  <c r="AI299" i="6"/>
  <c r="AI300" i="6"/>
  <c r="AI301" i="6"/>
  <c r="AI302" i="6"/>
  <c r="AI303" i="6"/>
  <c r="AI304" i="6"/>
  <c r="AI305" i="6"/>
  <c r="AI306" i="6"/>
  <c r="AI307" i="6"/>
  <c r="AI308" i="6"/>
  <c r="AI309" i="6"/>
  <c r="AI310" i="6"/>
  <c r="AI311" i="6"/>
  <c r="AI312" i="6"/>
  <c r="AI313" i="6"/>
  <c r="AI314" i="6"/>
  <c r="AI315" i="6"/>
  <c r="AI316" i="6"/>
  <c r="AI317" i="6"/>
  <c r="AI318" i="6"/>
  <c r="AI319" i="6"/>
  <c r="AI320" i="6"/>
  <c r="AI321" i="6"/>
  <c r="AI322" i="6"/>
  <c r="AI323" i="6"/>
  <c r="AI324" i="6"/>
  <c r="AI325" i="6"/>
  <c r="AI326" i="6"/>
  <c r="AI327" i="6"/>
  <c r="AI328" i="6"/>
  <c r="AI329" i="6"/>
  <c r="AI330" i="6"/>
  <c r="AI331" i="6"/>
  <c r="AI332" i="6"/>
  <c r="AI333" i="6"/>
  <c r="AI334" i="6"/>
  <c r="AI335" i="6"/>
  <c r="AI336" i="6"/>
  <c r="AI337" i="6"/>
  <c r="AI338" i="6"/>
  <c r="AI339" i="6"/>
  <c r="AI340" i="6"/>
  <c r="AI341" i="6"/>
  <c r="AI342" i="6"/>
  <c r="AI343" i="6"/>
  <c r="AI344" i="6"/>
  <c r="AI345" i="6"/>
  <c r="AI346" i="6"/>
  <c r="AI347" i="6"/>
  <c r="AI348" i="6"/>
  <c r="AI349" i="6"/>
  <c r="AI350" i="6"/>
  <c r="AI351" i="6"/>
  <c r="AI352" i="6"/>
  <c r="AI353" i="6"/>
  <c r="AI354" i="6"/>
  <c r="AI355" i="6"/>
  <c r="AI356" i="6"/>
  <c r="AI357" i="6"/>
  <c r="AI358" i="6"/>
  <c r="AI359" i="6"/>
  <c r="AI360" i="6"/>
  <c r="AI361" i="6"/>
  <c r="AI362" i="6"/>
  <c r="AI363" i="6"/>
  <c r="AI364" i="6"/>
  <c r="AI365" i="6"/>
  <c r="AI366" i="6"/>
  <c r="AI367" i="6"/>
  <c r="AI368" i="6"/>
  <c r="AI369" i="6"/>
  <c r="AI370" i="6"/>
  <c r="AI371" i="6"/>
  <c r="AI372" i="6"/>
  <c r="AI373" i="6"/>
  <c r="AI374" i="6"/>
  <c r="AI375" i="6"/>
  <c r="AI376" i="6"/>
  <c r="AI377" i="6"/>
  <c r="AI378" i="6"/>
  <c r="AI379" i="6"/>
  <c r="AI380" i="6"/>
  <c r="AI381" i="6"/>
  <c r="AI382" i="6"/>
  <c r="AI383" i="6"/>
  <c r="AI384" i="6"/>
  <c r="AI385" i="6"/>
  <c r="AI386" i="6"/>
  <c r="AI387" i="6"/>
  <c r="AI388" i="6"/>
  <c r="AI389" i="6"/>
  <c r="AI390" i="6"/>
  <c r="AI391" i="6"/>
  <c r="AI392" i="6"/>
  <c r="AI393" i="6"/>
  <c r="AI394" i="6"/>
  <c r="AI395" i="6"/>
  <c r="AI396" i="6"/>
  <c r="AI397" i="6"/>
  <c r="AI398" i="6"/>
  <c r="AI399" i="6"/>
  <c r="AI400" i="6"/>
  <c r="AI401" i="6"/>
  <c r="AI402" i="6"/>
  <c r="AI403" i="6"/>
  <c r="AI404" i="6"/>
  <c r="AI405" i="6"/>
  <c r="AI406" i="6"/>
  <c r="AI407" i="6"/>
  <c r="AI408" i="6"/>
  <c r="AI409" i="6"/>
  <c r="AI410" i="6"/>
  <c r="AI411" i="6"/>
  <c r="AI412" i="6"/>
  <c r="AI413" i="6"/>
  <c r="AI414" i="6"/>
  <c r="AI415" i="6"/>
  <c r="AI416" i="6"/>
  <c r="AI417" i="6"/>
  <c r="AI418" i="6"/>
  <c r="AI419" i="6"/>
  <c r="AI420" i="6"/>
  <c r="AI421" i="6"/>
  <c r="AI422" i="6"/>
  <c r="AI423" i="6"/>
  <c r="AI424" i="6"/>
  <c r="AI425" i="6"/>
  <c r="AI426" i="6"/>
  <c r="AI427" i="6"/>
  <c r="AI428" i="6"/>
  <c r="AI429" i="6"/>
  <c r="AI430" i="6"/>
  <c r="AI431" i="6"/>
  <c r="AI432" i="6"/>
  <c r="AI433" i="6"/>
  <c r="AI434" i="6"/>
  <c r="AI435" i="6"/>
  <c r="AI436" i="6"/>
  <c r="AI437" i="6"/>
  <c r="AI438" i="6"/>
  <c r="AI439" i="6"/>
  <c r="AI440" i="6"/>
  <c r="AI441" i="6"/>
  <c r="AI442" i="6"/>
  <c r="AI443" i="6"/>
  <c r="AI444" i="6"/>
  <c r="AI445" i="6"/>
  <c r="AI446" i="6"/>
  <c r="AI447" i="6"/>
  <c r="AI448" i="6"/>
  <c r="AI449" i="6"/>
  <c r="AI450" i="6"/>
  <c r="AI451" i="6"/>
  <c r="AI452" i="6"/>
  <c r="AI453" i="6"/>
  <c r="AI454" i="6"/>
  <c r="AI455" i="6"/>
  <c r="AI456" i="6"/>
  <c r="AI457" i="6"/>
  <c r="AI458" i="6"/>
  <c r="AI459" i="6"/>
  <c r="AI460" i="6"/>
  <c r="AI461" i="6"/>
  <c r="AI462" i="6"/>
  <c r="AI463" i="6"/>
  <c r="AI464" i="6"/>
  <c r="AI465" i="6"/>
  <c r="AI466" i="6"/>
  <c r="AI467" i="6"/>
  <c r="AI468" i="6"/>
  <c r="AI469" i="6"/>
  <c r="AI470" i="6"/>
  <c r="AI471" i="6"/>
  <c r="AI472" i="6"/>
  <c r="AI473" i="6"/>
  <c r="AI474" i="6"/>
  <c r="AI475" i="6"/>
  <c r="AI476" i="6"/>
  <c r="AI477" i="6"/>
  <c r="AI478" i="6"/>
  <c r="AI479" i="6"/>
  <c r="AI480" i="6"/>
  <c r="AI481" i="6"/>
  <c r="AI482" i="6"/>
  <c r="AI483" i="6"/>
  <c r="AI484" i="6"/>
  <c r="AI485" i="6"/>
  <c r="AI486" i="6"/>
  <c r="AI487" i="6"/>
  <c r="AI488" i="6"/>
  <c r="AI489" i="6"/>
  <c r="AI490" i="6"/>
  <c r="AI491" i="6"/>
  <c r="AI492" i="6"/>
  <c r="AI493" i="6"/>
  <c r="AI494" i="6"/>
  <c r="AI495" i="6"/>
  <c r="AI496" i="6"/>
  <c r="AI497" i="6"/>
  <c r="AI498" i="6"/>
  <c r="AI499" i="6"/>
  <c r="AI500" i="6"/>
  <c r="AI501" i="6"/>
  <c r="AI502" i="6"/>
  <c r="AI503" i="6"/>
  <c r="AI504" i="6"/>
  <c r="AI505" i="6"/>
  <c r="AI506" i="6"/>
  <c r="AI507" i="6"/>
  <c r="AI508" i="6"/>
  <c r="AI509" i="6"/>
  <c r="AI510" i="6"/>
  <c r="AI511" i="6"/>
  <c r="AI512" i="6"/>
  <c r="AI513" i="6"/>
  <c r="AI514" i="6"/>
  <c r="AI515" i="6"/>
  <c r="AI516" i="6"/>
  <c r="AI517" i="6"/>
  <c r="AI518" i="6"/>
  <c r="AI519" i="6"/>
  <c r="AI520" i="6"/>
  <c r="AI521" i="6"/>
  <c r="AI522" i="6"/>
  <c r="AI523" i="6"/>
  <c r="AI524" i="6"/>
  <c r="AI525" i="6"/>
  <c r="AI526" i="6"/>
  <c r="AI527" i="6"/>
  <c r="AI528" i="6"/>
  <c r="AI529" i="6"/>
  <c r="AI530" i="6"/>
  <c r="AI531" i="6"/>
  <c r="AI532" i="6"/>
  <c r="AI533" i="6"/>
  <c r="AI534" i="6"/>
  <c r="AI535" i="6"/>
  <c r="AI536" i="6"/>
  <c r="AI537" i="6"/>
  <c r="AI538" i="6"/>
  <c r="AI539" i="6"/>
  <c r="AI540" i="6"/>
  <c r="AI541" i="6"/>
  <c r="AI542" i="6"/>
  <c r="AI543" i="6"/>
  <c r="AI544" i="6"/>
  <c r="AI545" i="6"/>
  <c r="AI546" i="6"/>
  <c r="AI547" i="6"/>
  <c r="AI548" i="6"/>
  <c r="AI549" i="6"/>
  <c r="AI550" i="6"/>
  <c r="AI551" i="6"/>
  <c r="AI552" i="6"/>
  <c r="AI553" i="6"/>
  <c r="AI554" i="6"/>
  <c r="AI555" i="6"/>
  <c r="AI556" i="6"/>
  <c r="AI557" i="6"/>
  <c r="AI558" i="6"/>
  <c r="AI559" i="6"/>
  <c r="AI560" i="6"/>
  <c r="AI561" i="6"/>
  <c r="AI562" i="6"/>
  <c r="AI563" i="6"/>
  <c r="AI564" i="6"/>
  <c r="AI565" i="6"/>
  <c r="AI566" i="6"/>
  <c r="AI567" i="6"/>
  <c r="AI568" i="6"/>
  <c r="AI569" i="6"/>
  <c r="AI570" i="6"/>
  <c r="AI571" i="6"/>
  <c r="AI572" i="6"/>
  <c r="AI573" i="6"/>
  <c r="AI574" i="6"/>
  <c r="AI575" i="6"/>
  <c r="AI576" i="6"/>
  <c r="AI577" i="6"/>
  <c r="AI578" i="6"/>
  <c r="AI579" i="6"/>
  <c r="AI580" i="6"/>
  <c r="AI581" i="6"/>
  <c r="AI582" i="6"/>
  <c r="AI583" i="6"/>
  <c r="AI584" i="6"/>
  <c r="AI585" i="6"/>
  <c r="AI586" i="6"/>
  <c r="AI587" i="6"/>
  <c r="AI588" i="6"/>
  <c r="AI589" i="6"/>
  <c r="AI590" i="6"/>
  <c r="AI591" i="6"/>
  <c r="AI592" i="6"/>
  <c r="AI593" i="6"/>
  <c r="AI594" i="6"/>
  <c r="AI595" i="6"/>
  <c r="AI596" i="6"/>
  <c r="AI597" i="6"/>
  <c r="AI598" i="6"/>
  <c r="AI599" i="6"/>
  <c r="AI600" i="6"/>
  <c r="AI601" i="6"/>
  <c r="AI602" i="6"/>
  <c r="AI603" i="6"/>
  <c r="AI604" i="6"/>
  <c r="AI605" i="6"/>
  <c r="AI606" i="6"/>
  <c r="AI607" i="6"/>
  <c r="AI608" i="6"/>
  <c r="AI609" i="6"/>
  <c r="AI610" i="6"/>
  <c r="AI611" i="6"/>
  <c r="AI612" i="6"/>
  <c r="AI613" i="6"/>
  <c r="AI614" i="6"/>
  <c r="AI615" i="6"/>
  <c r="AI616" i="6"/>
  <c r="AI617" i="6"/>
  <c r="AI618" i="6"/>
  <c r="AI619" i="6"/>
  <c r="AI620" i="6"/>
  <c r="AI621" i="6"/>
  <c r="AI622" i="6"/>
  <c r="AI623" i="6"/>
  <c r="AI624" i="6"/>
  <c r="AI625" i="6"/>
  <c r="AI626" i="6"/>
  <c r="AI627" i="6"/>
  <c r="AI628" i="6"/>
  <c r="AI629" i="6"/>
  <c r="AI630" i="6"/>
  <c r="AI631" i="6"/>
  <c r="AI632" i="6"/>
  <c r="AI633" i="6"/>
  <c r="AI634" i="6"/>
  <c r="AI635" i="6"/>
  <c r="AI636" i="6"/>
  <c r="AI637" i="6"/>
  <c r="AI638" i="6"/>
  <c r="AI639" i="6"/>
  <c r="AI640" i="6"/>
  <c r="AI641" i="6"/>
  <c r="AI642" i="6"/>
  <c r="AI643" i="6"/>
  <c r="AI644" i="6"/>
  <c r="AI645" i="6"/>
  <c r="AI646" i="6"/>
  <c r="AI647" i="6"/>
  <c r="AI648" i="6"/>
  <c r="AI649" i="6"/>
  <c r="AI650" i="6"/>
  <c r="AI651" i="6"/>
  <c r="AI652" i="6"/>
  <c r="AI653" i="6"/>
  <c r="AI654" i="6"/>
  <c r="AI655" i="6"/>
  <c r="AI656" i="6"/>
  <c r="AI657" i="6"/>
  <c r="AI658" i="6"/>
  <c r="AI659" i="6"/>
  <c r="AI660" i="6"/>
  <c r="AI661" i="6"/>
  <c r="AI662" i="6"/>
  <c r="AI663" i="6"/>
  <c r="AI664" i="6"/>
  <c r="AI665" i="6"/>
  <c r="AI666" i="6"/>
  <c r="AI667" i="6"/>
  <c r="AI668" i="6"/>
  <c r="AI669" i="6"/>
  <c r="AI670" i="6"/>
  <c r="AI671" i="6"/>
  <c r="AI672" i="6"/>
  <c r="AI673" i="6"/>
  <c r="AI674" i="6"/>
  <c r="AI675" i="6"/>
  <c r="AI676" i="6"/>
  <c r="AI677" i="6"/>
  <c r="AI678" i="6"/>
  <c r="AI679" i="6"/>
  <c r="AI680" i="6"/>
  <c r="AI681" i="6"/>
  <c r="AI682" i="6"/>
  <c r="AI683" i="6"/>
  <c r="AI684" i="6"/>
  <c r="AI685" i="6"/>
  <c r="AI686" i="6"/>
  <c r="AI687" i="6"/>
  <c r="AI688" i="6"/>
  <c r="AI689" i="6"/>
  <c r="AI690" i="6"/>
  <c r="AI691" i="6"/>
  <c r="AI692" i="6"/>
  <c r="AI693" i="6"/>
  <c r="AI694" i="6"/>
  <c r="AI695" i="6"/>
  <c r="AI696" i="6"/>
  <c r="AI697" i="6"/>
  <c r="AI698" i="6"/>
  <c r="AI699" i="6"/>
  <c r="AI700" i="6"/>
  <c r="AI701" i="6"/>
  <c r="AI702" i="6"/>
  <c r="AI703" i="6"/>
  <c r="AI704" i="6"/>
  <c r="AI705" i="6"/>
  <c r="AI706" i="6"/>
  <c r="AI707" i="6"/>
  <c r="AI708" i="6"/>
  <c r="AI709" i="6"/>
  <c r="AI710" i="6"/>
  <c r="AI711" i="6"/>
  <c r="AI712" i="6"/>
  <c r="AI713" i="6"/>
  <c r="AI714" i="6"/>
  <c r="AI715" i="6"/>
  <c r="AI716" i="6"/>
  <c r="AI717" i="6"/>
  <c r="AI718" i="6"/>
  <c r="AI719" i="6"/>
  <c r="AI720" i="6"/>
  <c r="AI721" i="6"/>
  <c r="AI722" i="6"/>
  <c r="AI723" i="6"/>
  <c r="AI724" i="6"/>
  <c r="AI725" i="6"/>
  <c r="AI726" i="6"/>
  <c r="AI727" i="6"/>
  <c r="AI728" i="6"/>
  <c r="AI729" i="6"/>
  <c r="AI730" i="6"/>
  <c r="AI731" i="6"/>
  <c r="AI732" i="6"/>
  <c r="AI733" i="6"/>
  <c r="AI734" i="6"/>
  <c r="AI735" i="6"/>
  <c r="AI736" i="6"/>
  <c r="AI737" i="6"/>
  <c r="AI738" i="6"/>
  <c r="AI739" i="6"/>
  <c r="AI740" i="6"/>
  <c r="AI741" i="6"/>
  <c r="AI742" i="6"/>
  <c r="AI743" i="6"/>
  <c r="AI744" i="6"/>
  <c r="AI745" i="6"/>
  <c r="AI746" i="6"/>
  <c r="AI747" i="6"/>
  <c r="AI748" i="6"/>
  <c r="AI749" i="6"/>
  <c r="AI750" i="6"/>
  <c r="AI751" i="6"/>
  <c r="AI752" i="6"/>
  <c r="AI753" i="6"/>
  <c r="AI754" i="6"/>
  <c r="AI755" i="6"/>
  <c r="AI756" i="6"/>
  <c r="AI757" i="6"/>
  <c r="AI758" i="6"/>
  <c r="AI759" i="6"/>
  <c r="AI760" i="6"/>
  <c r="AI761" i="6"/>
  <c r="AI762" i="6"/>
  <c r="AI763" i="6"/>
  <c r="AI764" i="6"/>
  <c r="AI765" i="6"/>
  <c r="AI766" i="6"/>
  <c r="AI767" i="6"/>
  <c r="AI768" i="6"/>
  <c r="AI769" i="6"/>
  <c r="AI770" i="6"/>
  <c r="AI771" i="6"/>
  <c r="AI772" i="6"/>
  <c r="AI773" i="6"/>
  <c r="AI774" i="6"/>
  <c r="AI775" i="6"/>
  <c r="AI776" i="6"/>
  <c r="AI777" i="6"/>
  <c r="AI778" i="6"/>
  <c r="AI779" i="6"/>
  <c r="AI780" i="6"/>
  <c r="AI781" i="6"/>
  <c r="AI782" i="6"/>
  <c r="AI783" i="6"/>
  <c r="AI784" i="6"/>
  <c r="AI785" i="6"/>
  <c r="AI786" i="6"/>
  <c r="AI787" i="6"/>
  <c r="AI788" i="6"/>
  <c r="AI789" i="6"/>
  <c r="AI790" i="6"/>
  <c r="AI791" i="6"/>
  <c r="AI792" i="6"/>
  <c r="AI793" i="6"/>
  <c r="AI794" i="6"/>
  <c r="AI795" i="6"/>
  <c r="AI796" i="6"/>
  <c r="AI797" i="6"/>
  <c r="AI798" i="6"/>
  <c r="AI799" i="6"/>
  <c r="AI800" i="6"/>
  <c r="AI801" i="6"/>
  <c r="AI802" i="6"/>
  <c r="AI803" i="6"/>
  <c r="AI804" i="6"/>
  <c r="AI805" i="6"/>
  <c r="AI806" i="6"/>
  <c r="AI807" i="6"/>
  <c r="AI808" i="6"/>
  <c r="AI809" i="6"/>
  <c r="AI810" i="6"/>
  <c r="AI811" i="6"/>
  <c r="AI812" i="6"/>
  <c r="AI813" i="6"/>
  <c r="AI814" i="6"/>
  <c r="AI815" i="6"/>
  <c r="AI816" i="6"/>
  <c r="AI817" i="6"/>
  <c r="AI818" i="6"/>
  <c r="AI819" i="6"/>
  <c r="AI820" i="6"/>
  <c r="AI821" i="6"/>
  <c r="AI822" i="6"/>
  <c r="AI823" i="6"/>
  <c r="AI824" i="6"/>
  <c r="AI825" i="6"/>
  <c r="AI826" i="6"/>
  <c r="AI827" i="6"/>
  <c r="AI828" i="6"/>
  <c r="AI829" i="6"/>
  <c r="AI830" i="6"/>
  <c r="AI831" i="6"/>
  <c r="AI832" i="6"/>
  <c r="AI833" i="6"/>
  <c r="AI834" i="6"/>
  <c r="AI835" i="6"/>
  <c r="AI836" i="6"/>
  <c r="AI837" i="6"/>
  <c r="AI838" i="6"/>
  <c r="AI839" i="6"/>
  <c r="AI840" i="6"/>
  <c r="AI841" i="6"/>
  <c r="AI842" i="6"/>
  <c r="AI843" i="6"/>
  <c r="AI844" i="6"/>
  <c r="AI845" i="6"/>
  <c r="AI846" i="6"/>
  <c r="AI847" i="6"/>
  <c r="AI848" i="6"/>
  <c r="AI849" i="6"/>
  <c r="AI850" i="6"/>
  <c r="AI851" i="6"/>
  <c r="AI852" i="6"/>
  <c r="AI853" i="6"/>
  <c r="AI854" i="6"/>
  <c r="AI855" i="6"/>
  <c r="AI856" i="6"/>
  <c r="AI857" i="6"/>
  <c r="AI858" i="6"/>
  <c r="AI859" i="6"/>
  <c r="AI860" i="6"/>
  <c r="AI861" i="6"/>
  <c r="AI862" i="6"/>
  <c r="AI863" i="6"/>
  <c r="AI864" i="6"/>
  <c r="AI865" i="6"/>
  <c r="AI866" i="6"/>
  <c r="AI867" i="6"/>
  <c r="AI868" i="6"/>
  <c r="AI869" i="6"/>
  <c r="AI870" i="6"/>
  <c r="AI871" i="6"/>
  <c r="AI872" i="6"/>
  <c r="AI873" i="6"/>
  <c r="AI874" i="6"/>
  <c r="AI875" i="6"/>
  <c r="AI876" i="6"/>
  <c r="AI877" i="6"/>
  <c r="AI878" i="6"/>
  <c r="AI879" i="6"/>
  <c r="AI880" i="6"/>
  <c r="AI881" i="6"/>
  <c r="AI882" i="6"/>
  <c r="AI883" i="6"/>
  <c r="AI884" i="6"/>
  <c r="AI885" i="6"/>
  <c r="AI886" i="6"/>
  <c r="AI887" i="6"/>
  <c r="AI888" i="6"/>
  <c r="AI889" i="6"/>
  <c r="AI890" i="6"/>
  <c r="AI891" i="6"/>
  <c r="AI892" i="6"/>
  <c r="AI893" i="6"/>
  <c r="AI894" i="6"/>
  <c r="AI895" i="6"/>
  <c r="AI896" i="6"/>
  <c r="AI897" i="6"/>
  <c r="AI898" i="6"/>
  <c r="AI899" i="6"/>
  <c r="AI900" i="6"/>
  <c r="AI901" i="6"/>
  <c r="AI902" i="6"/>
  <c r="AI903" i="6"/>
  <c r="AI904" i="6"/>
  <c r="AI905" i="6"/>
  <c r="AI906" i="6"/>
  <c r="AI907" i="6"/>
  <c r="AI908" i="6"/>
  <c r="AI909" i="6"/>
  <c r="AI910" i="6"/>
  <c r="AI911" i="6"/>
  <c r="AI912" i="6"/>
  <c r="AI913" i="6"/>
  <c r="AI914" i="6"/>
  <c r="AI915" i="6"/>
  <c r="AI916" i="6"/>
  <c r="AI917" i="6"/>
  <c r="AI918" i="6"/>
  <c r="AI919" i="6"/>
  <c r="AI920" i="6"/>
  <c r="AI921" i="6"/>
  <c r="AI922" i="6"/>
  <c r="AI923" i="6"/>
  <c r="AI924" i="6"/>
  <c r="AI925" i="6"/>
  <c r="AI926" i="6"/>
  <c r="AI927" i="6"/>
  <c r="AI928" i="6"/>
  <c r="AI929" i="6"/>
  <c r="AI930" i="6"/>
  <c r="AI931" i="6"/>
  <c r="AI932" i="6"/>
  <c r="AI933" i="6"/>
  <c r="AI934" i="6"/>
  <c r="AI935" i="6"/>
  <c r="AI936" i="6"/>
  <c r="AI937" i="6"/>
  <c r="AI938" i="6"/>
  <c r="AI939" i="6"/>
  <c r="AI940" i="6"/>
  <c r="AI941" i="6"/>
  <c r="AI942" i="6"/>
  <c r="AI943" i="6"/>
  <c r="AI944" i="6"/>
  <c r="AI945" i="6"/>
  <c r="AI946" i="6"/>
  <c r="AI947" i="6"/>
  <c r="AI948" i="6"/>
  <c r="AI949" i="6"/>
  <c r="AI950" i="6"/>
  <c r="AI951" i="6"/>
  <c r="AI952" i="6"/>
  <c r="AI953" i="6"/>
  <c r="AI954" i="6"/>
  <c r="AI955" i="6"/>
  <c r="AI956" i="6"/>
  <c r="AI957" i="6"/>
  <c r="AI958" i="6"/>
  <c r="AI959" i="6"/>
  <c r="AI960" i="6"/>
  <c r="AI961" i="6"/>
  <c r="AI962" i="6"/>
  <c r="AI963" i="6"/>
  <c r="AI964" i="6"/>
  <c r="AI965" i="6"/>
  <c r="AI966" i="6"/>
  <c r="AI967" i="6"/>
  <c r="AI968" i="6"/>
  <c r="AI969" i="6"/>
  <c r="AI970" i="6"/>
  <c r="AI971" i="6"/>
  <c r="AI972" i="6"/>
  <c r="AI973" i="6"/>
  <c r="AI974" i="6"/>
  <c r="AI975" i="6"/>
  <c r="AI976" i="6"/>
  <c r="AI977" i="6"/>
  <c r="AI978" i="6"/>
  <c r="AI979" i="6"/>
  <c r="AI980" i="6"/>
  <c r="AI981" i="6"/>
  <c r="AI982" i="6"/>
  <c r="AI983" i="6"/>
  <c r="AI984" i="6"/>
  <c r="AI985" i="6"/>
  <c r="AI986" i="6"/>
  <c r="AI987" i="6"/>
  <c r="AI988" i="6"/>
  <c r="AI989" i="6"/>
  <c r="AI990" i="6"/>
  <c r="AI991" i="6"/>
  <c r="AI992" i="6"/>
  <c r="AI993" i="6"/>
  <c r="AI994" i="6"/>
  <c r="AI995" i="6"/>
  <c r="AI996" i="6"/>
  <c r="AI997" i="6"/>
  <c r="AI998" i="6"/>
  <c r="AI999" i="6"/>
  <c r="AI1000" i="6"/>
  <c r="AI1001" i="6"/>
  <c r="AI1002" i="6"/>
  <c r="AI1003" i="6"/>
  <c r="AI1004" i="6"/>
  <c r="AI1005" i="6"/>
  <c r="AI1006" i="6"/>
  <c r="AI1007" i="6"/>
  <c r="AI1008" i="6"/>
  <c r="AI1009" i="6"/>
  <c r="AI1010" i="6"/>
  <c r="AI1011" i="6"/>
  <c r="AI1012" i="6"/>
  <c r="AI1013" i="6"/>
  <c r="AI1014" i="6"/>
  <c r="AI1015" i="6"/>
  <c r="AI1016" i="6"/>
  <c r="AI1017" i="6"/>
  <c r="AI1018" i="6"/>
  <c r="AI1019" i="6"/>
  <c r="AI1020" i="6"/>
  <c r="AI1021" i="6"/>
  <c r="AI1022" i="6"/>
  <c r="AI1023" i="6"/>
  <c r="AI1024" i="6"/>
  <c r="AI1025" i="6"/>
  <c r="AI1026" i="6"/>
  <c r="AI1027" i="6"/>
  <c r="AI1028" i="6"/>
  <c r="AI1029" i="6"/>
  <c r="AI1030" i="6"/>
  <c r="AI1031" i="6"/>
  <c r="AI1032" i="6"/>
  <c r="AI1033" i="6"/>
  <c r="AI1034" i="6"/>
  <c r="AI1035" i="6"/>
  <c r="AI1036" i="6"/>
  <c r="AI1037" i="6"/>
  <c r="AI1038" i="6"/>
  <c r="AI1039" i="6"/>
  <c r="AI1040" i="6"/>
  <c r="AI1041" i="6"/>
  <c r="AI1042" i="6"/>
  <c r="AI1043" i="6"/>
  <c r="AI1044" i="6"/>
  <c r="AI1045" i="6"/>
  <c r="AI1046" i="6"/>
  <c r="AI1047" i="6"/>
  <c r="AI1048" i="6"/>
  <c r="AI1049" i="6"/>
  <c r="AI1050" i="6"/>
  <c r="AI1051" i="6"/>
  <c r="AI1052" i="6"/>
  <c r="AI1053" i="6"/>
  <c r="AI1054" i="6"/>
  <c r="AI1055" i="6"/>
  <c r="AI1056" i="6"/>
  <c r="AI1057" i="6"/>
  <c r="AI1058" i="6"/>
  <c r="AI1059" i="6"/>
  <c r="AI1060" i="6"/>
  <c r="AI1061" i="6"/>
  <c r="AI1062" i="6"/>
  <c r="AI1063" i="6"/>
  <c r="AI1064" i="6"/>
  <c r="AI1065" i="6"/>
  <c r="AI1066" i="6"/>
  <c r="AI1067" i="6"/>
  <c r="AI1068" i="6"/>
  <c r="AI1069" i="6"/>
  <c r="AI1070" i="6"/>
  <c r="AI1071" i="6"/>
  <c r="AI1072" i="6"/>
  <c r="AI1073" i="6"/>
  <c r="AI1074" i="6"/>
  <c r="AI1075" i="6"/>
  <c r="AI1076" i="6"/>
  <c r="AI1077" i="6"/>
  <c r="AI1078" i="6"/>
  <c r="AI1079" i="6"/>
  <c r="AI1080" i="6"/>
  <c r="AI1081" i="6"/>
  <c r="AI1082" i="6"/>
  <c r="AI1083" i="6"/>
  <c r="AI1084" i="6"/>
  <c r="AI1085" i="6"/>
  <c r="AI1086" i="6"/>
  <c r="AI1087" i="6"/>
  <c r="AI1088" i="6"/>
  <c r="AI1089" i="6"/>
  <c r="AI1090" i="6"/>
  <c r="AI1091" i="6"/>
  <c r="AI1092" i="6"/>
  <c r="AI1093" i="6"/>
  <c r="AI1094" i="6"/>
  <c r="AI1095" i="6"/>
  <c r="AI1096" i="6"/>
  <c r="AI1097" i="6"/>
  <c r="AI1098" i="6"/>
  <c r="AI1099" i="6"/>
  <c r="AI1100" i="6"/>
  <c r="AI1101" i="6"/>
  <c r="AI1102" i="6"/>
  <c r="AI1103" i="6"/>
  <c r="AI1104" i="6"/>
  <c r="AI1105" i="6"/>
  <c r="AI1106" i="6"/>
  <c r="AI1107" i="6"/>
  <c r="AI1108" i="6"/>
  <c r="AI1109" i="6"/>
  <c r="AI1110" i="6"/>
  <c r="AI1111" i="6"/>
  <c r="AI1112" i="6"/>
  <c r="AI1113" i="6"/>
  <c r="AI1114" i="6"/>
  <c r="AI1115" i="6"/>
  <c r="AI1116" i="6"/>
  <c r="AI1117" i="6"/>
  <c r="AI1118" i="6"/>
  <c r="AI1119" i="6"/>
  <c r="AI1120" i="6"/>
  <c r="AI1121" i="6"/>
  <c r="AI1122" i="6"/>
  <c r="AI1123" i="6"/>
  <c r="AI1124" i="6"/>
  <c r="AI1125" i="6"/>
  <c r="AI1126" i="6"/>
  <c r="AI1127"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751" i="6"/>
  <c r="AF752" i="6"/>
  <c r="AF753" i="6"/>
  <c r="AF754" i="6"/>
  <c r="AF755" i="6"/>
  <c r="AF756" i="6"/>
  <c r="AF757" i="6"/>
  <c r="AF758" i="6"/>
  <c r="AF759" i="6"/>
  <c r="AF760" i="6"/>
  <c r="AF761" i="6"/>
  <c r="AF762" i="6"/>
  <c r="AF763" i="6"/>
  <c r="AF764" i="6"/>
  <c r="AF765" i="6"/>
  <c r="AF766" i="6"/>
  <c r="AF767" i="6"/>
  <c r="AF768" i="6"/>
  <c r="AF769" i="6"/>
  <c r="AF770" i="6"/>
  <c r="AF771" i="6"/>
  <c r="AF772" i="6"/>
  <c r="AF773" i="6"/>
  <c r="AF774" i="6"/>
  <c r="AF775" i="6"/>
  <c r="AF776" i="6"/>
  <c r="AF777" i="6"/>
  <c r="AF778" i="6"/>
  <c r="AF779" i="6"/>
  <c r="AF780" i="6"/>
  <c r="AF781" i="6"/>
  <c r="AF782" i="6"/>
  <c r="AF783" i="6"/>
  <c r="AF784" i="6"/>
  <c r="AF785" i="6"/>
  <c r="AF786" i="6"/>
  <c r="AF787" i="6"/>
  <c r="AF788" i="6"/>
  <c r="AF789" i="6"/>
  <c r="AF790" i="6"/>
  <c r="AF791" i="6"/>
  <c r="AF792" i="6"/>
  <c r="AF793" i="6"/>
  <c r="AF794" i="6"/>
  <c r="AF795" i="6"/>
  <c r="AF796" i="6"/>
  <c r="AF797" i="6"/>
  <c r="AF798" i="6"/>
  <c r="AF799" i="6"/>
  <c r="AF800" i="6"/>
  <c r="AF801" i="6"/>
  <c r="AF802" i="6"/>
  <c r="AF803" i="6"/>
  <c r="AF804" i="6"/>
  <c r="AF805" i="6"/>
  <c r="AF806" i="6"/>
  <c r="AF807" i="6"/>
  <c r="AF808" i="6"/>
  <c r="AF809" i="6"/>
  <c r="AF810" i="6"/>
  <c r="AF811" i="6"/>
  <c r="AF812" i="6"/>
  <c r="AF813" i="6"/>
  <c r="AF814" i="6"/>
  <c r="AF815" i="6"/>
  <c r="AF816" i="6"/>
  <c r="AF817" i="6"/>
  <c r="AF818" i="6"/>
  <c r="AF819" i="6"/>
  <c r="AF820" i="6"/>
  <c r="AF821" i="6"/>
  <c r="AF822" i="6"/>
  <c r="AF823" i="6"/>
  <c r="AF824" i="6"/>
  <c r="AF825" i="6"/>
  <c r="AF826" i="6"/>
  <c r="AF827" i="6"/>
  <c r="AF828" i="6"/>
  <c r="AF829" i="6"/>
  <c r="AF830" i="6"/>
  <c r="AF831" i="6"/>
  <c r="AF832" i="6"/>
  <c r="AF833" i="6"/>
  <c r="AF834" i="6"/>
  <c r="AF835" i="6"/>
  <c r="AF836" i="6"/>
  <c r="AF837" i="6"/>
  <c r="AF838" i="6"/>
  <c r="AF839" i="6"/>
  <c r="AF840" i="6"/>
  <c r="AF841" i="6"/>
  <c r="AF842" i="6"/>
  <c r="AF843" i="6"/>
  <c r="AF844" i="6"/>
  <c r="AF845" i="6"/>
  <c r="AF846" i="6"/>
  <c r="AF847" i="6"/>
  <c r="AF848" i="6"/>
  <c r="AF849" i="6"/>
  <c r="AF850" i="6"/>
  <c r="AF851" i="6"/>
  <c r="AF852" i="6"/>
  <c r="AF853" i="6"/>
  <c r="AF854" i="6"/>
  <c r="AF855" i="6"/>
  <c r="AF856" i="6"/>
  <c r="AF857" i="6"/>
  <c r="AF858" i="6"/>
  <c r="AF859" i="6"/>
  <c r="AF860" i="6"/>
  <c r="AF861" i="6"/>
  <c r="AF862" i="6"/>
  <c r="AF863" i="6"/>
  <c r="AF864" i="6"/>
  <c r="AF865" i="6"/>
  <c r="AF866" i="6"/>
  <c r="AF867" i="6"/>
  <c r="AF868" i="6"/>
  <c r="AF869" i="6"/>
  <c r="AF870" i="6"/>
  <c r="AF871" i="6"/>
  <c r="AF872" i="6"/>
  <c r="AF873" i="6"/>
  <c r="AF874" i="6"/>
  <c r="AF875" i="6"/>
  <c r="AF876" i="6"/>
  <c r="AF877" i="6"/>
  <c r="AF878" i="6"/>
  <c r="AF879" i="6"/>
  <c r="AF880" i="6"/>
  <c r="AF881" i="6"/>
  <c r="AF882" i="6"/>
  <c r="AF883" i="6"/>
  <c r="AF884" i="6"/>
  <c r="AF885" i="6"/>
  <c r="AF886" i="6"/>
  <c r="AF887" i="6"/>
  <c r="AF888" i="6"/>
  <c r="AF889" i="6"/>
  <c r="AF890" i="6"/>
  <c r="AF891" i="6"/>
  <c r="AF892" i="6"/>
  <c r="AF893" i="6"/>
  <c r="AF894" i="6"/>
  <c r="AF895" i="6"/>
  <c r="AF896" i="6"/>
  <c r="AF897" i="6"/>
  <c r="AF898" i="6"/>
  <c r="AF899" i="6"/>
  <c r="AF900" i="6"/>
  <c r="AF901" i="6"/>
  <c r="AF902" i="6"/>
  <c r="AF903" i="6"/>
  <c r="AF904" i="6"/>
  <c r="AF905" i="6"/>
  <c r="AF906" i="6"/>
  <c r="AF907" i="6"/>
  <c r="AF908" i="6"/>
  <c r="AF909" i="6"/>
  <c r="AF910" i="6"/>
  <c r="AF911" i="6"/>
  <c r="AF912" i="6"/>
  <c r="AF913" i="6"/>
  <c r="AF914" i="6"/>
  <c r="AF915" i="6"/>
  <c r="AF916" i="6"/>
  <c r="AF917" i="6"/>
  <c r="AF918" i="6"/>
  <c r="AF919" i="6"/>
  <c r="AF920" i="6"/>
  <c r="AF921" i="6"/>
  <c r="AF922" i="6"/>
  <c r="AF923" i="6"/>
  <c r="AF924" i="6"/>
  <c r="AF925" i="6"/>
  <c r="AF926" i="6"/>
  <c r="AF927" i="6"/>
  <c r="AF928" i="6"/>
  <c r="AF929" i="6"/>
  <c r="AF930" i="6"/>
  <c r="AF931" i="6"/>
  <c r="AF932" i="6"/>
  <c r="AF933" i="6"/>
  <c r="AF934" i="6"/>
  <c r="AF935" i="6"/>
  <c r="AF936" i="6"/>
  <c r="AF937" i="6"/>
  <c r="AF938" i="6"/>
  <c r="AF939" i="6"/>
  <c r="AF940" i="6"/>
  <c r="AF941" i="6"/>
  <c r="AF942" i="6"/>
  <c r="AF943" i="6"/>
  <c r="AF944" i="6"/>
  <c r="AF945" i="6"/>
  <c r="AF946" i="6"/>
  <c r="AF947" i="6"/>
  <c r="AF948" i="6"/>
  <c r="AF949" i="6"/>
  <c r="AF950" i="6"/>
  <c r="AF951" i="6"/>
  <c r="AF952" i="6"/>
  <c r="AF953" i="6"/>
  <c r="AF954" i="6"/>
  <c r="AF955" i="6"/>
  <c r="AF956" i="6"/>
  <c r="AF957" i="6"/>
  <c r="AF958" i="6"/>
  <c r="AF959" i="6"/>
  <c r="AF960" i="6"/>
  <c r="AF961" i="6"/>
  <c r="AF962" i="6"/>
  <c r="AF963" i="6"/>
  <c r="AF964" i="6"/>
  <c r="AF965" i="6"/>
  <c r="AF966" i="6"/>
  <c r="AF967" i="6"/>
  <c r="AF968" i="6"/>
  <c r="AF969" i="6"/>
  <c r="AF970" i="6"/>
  <c r="AF971" i="6"/>
  <c r="AF972" i="6"/>
  <c r="AF973" i="6"/>
  <c r="AF974" i="6"/>
  <c r="AF975" i="6"/>
  <c r="AF976" i="6"/>
  <c r="AF977" i="6"/>
  <c r="AF978" i="6"/>
  <c r="AF979" i="6"/>
  <c r="AF980" i="6"/>
  <c r="AF981" i="6"/>
  <c r="AF982" i="6"/>
  <c r="AF983" i="6"/>
  <c r="AF984" i="6"/>
  <c r="AF985" i="6"/>
  <c r="AF986" i="6"/>
  <c r="AF987" i="6"/>
  <c r="AF988" i="6"/>
  <c r="AF989" i="6"/>
  <c r="AF990" i="6"/>
  <c r="AF991" i="6"/>
  <c r="AF992" i="6"/>
  <c r="AF993" i="6"/>
  <c r="AF994" i="6"/>
  <c r="AF995" i="6"/>
  <c r="AF996" i="6"/>
  <c r="AF997" i="6"/>
  <c r="AF998" i="6"/>
  <c r="AF999" i="6"/>
  <c r="AF1000" i="6"/>
  <c r="AF1001" i="6"/>
  <c r="AF1002" i="6"/>
  <c r="AF1003" i="6"/>
  <c r="AF1004" i="6"/>
  <c r="AF1005" i="6"/>
  <c r="AF1006" i="6"/>
  <c r="AF1007" i="6"/>
  <c r="AF1008" i="6"/>
  <c r="AF1009" i="6"/>
  <c r="AF1010" i="6"/>
  <c r="AF1011" i="6"/>
  <c r="AF1012" i="6"/>
  <c r="AF1013" i="6"/>
  <c r="AF1014" i="6"/>
  <c r="AF1015" i="6"/>
  <c r="AF1016" i="6"/>
  <c r="AF1017" i="6"/>
  <c r="AF1018" i="6"/>
  <c r="AF1019" i="6"/>
  <c r="AF1020" i="6"/>
  <c r="AF1021" i="6"/>
  <c r="AF1022" i="6"/>
  <c r="AF1023" i="6"/>
  <c r="AF1024" i="6"/>
  <c r="AF1025" i="6"/>
  <c r="AF1026" i="6"/>
  <c r="AF1027" i="6"/>
  <c r="AF1028" i="6"/>
  <c r="AF1029" i="6"/>
  <c r="AF1030" i="6"/>
  <c r="AF1031" i="6"/>
  <c r="AF1032" i="6"/>
  <c r="AF1033" i="6"/>
  <c r="AF1034" i="6"/>
  <c r="AF1035" i="6"/>
  <c r="AF1036" i="6"/>
  <c r="AF1037" i="6"/>
  <c r="AF1038" i="6"/>
  <c r="AF1039" i="6"/>
  <c r="AF1040" i="6"/>
  <c r="AF1041" i="6"/>
  <c r="AF1042" i="6"/>
  <c r="AF1043" i="6"/>
  <c r="AF1044" i="6"/>
  <c r="AF1045" i="6"/>
  <c r="AF1046" i="6"/>
  <c r="AF1047" i="6"/>
  <c r="AF1048" i="6"/>
  <c r="AF1049" i="6"/>
  <c r="AF1050" i="6"/>
  <c r="AF1051" i="6"/>
  <c r="AF1052" i="6"/>
  <c r="AF1053" i="6"/>
  <c r="AF1054" i="6"/>
  <c r="AF1055" i="6"/>
  <c r="AF1056" i="6"/>
  <c r="AF1057" i="6"/>
  <c r="AF1058" i="6"/>
  <c r="AF1059" i="6"/>
  <c r="AF1060" i="6"/>
  <c r="AF1061" i="6"/>
  <c r="AF1062" i="6"/>
  <c r="AF1063" i="6"/>
  <c r="AF1064" i="6"/>
  <c r="AF1065" i="6"/>
  <c r="AF1066" i="6"/>
  <c r="AF1067" i="6"/>
  <c r="AF1068" i="6"/>
  <c r="AF1069" i="6"/>
  <c r="AF1070" i="6"/>
  <c r="AF1071" i="6"/>
  <c r="AF1072" i="6"/>
  <c r="AF1073" i="6"/>
  <c r="AF1074" i="6"/>
  <c r="AF1075" i="6"/>
  <c r="AF1076" i="6"/>
  <c r="AF1077" i="6"/>
  <c r="AF1078" i="6"/>
  <c r="AF1079" i="6"/>
  <c r="AF1080" i="6"/>
  <c r="AF1081" i="6"/>
  <c r="AF1082" i="6"/>
  <c r="AF1083" i="6"/>
  <c r="AF1084" i="6"/>
  <c r="AF1085" i="6"/>
  <c r="AF1086" i="6"/>
  <c r="AF1087" i="6"/>
  <c r="AF1088" i="6"/>
  <c r="AF1089" i="6"/>
  <c r="AF1090" i="6"/>
  <c r="AF1091" i="6"/>
  <c r="AF1092" i="6"/>
  <c r="AF1093" i="6"/>
  <c r="AF1094" i="6"/>
  <c r="AF1095" i="6"/>
  <c r="AF1096" i="6"/>
  <c r="AF1097" i="6"/>
  <c r="AF1098" i="6"/>
  <c r="AF1099" i="6"/>
  <c r="AF1100" i="6"/>
  <c r="AF1101" i="6"/>
  <c r="AF1102" i="6"/>
  <c r="AF1103" i="6"/>
  <c r="AF1104" i="6"/>
  <c r="AF1105" i="6"/>
  <c r="AF1106" i="6"/>
  <c r="AF1107" i="6"/>
  <c r="AF1108" i="6"/>
  <c r="AF1109" i="6"/>
  <c r="AF1110" i="6"/>
  <c r="AF1111" i="6"/>
  <c r="AF1112" i="6"/>
  <c r="AF1113" i="6"/>
  <c r="AF1114" i="6"/>
  <c r="AF1115" i="6"/>
  <c r="AF1116" i="6"/>
  <c r="AF1117" i="6"/>
  <c r="AF1118" i="6"/>
  <c r="AF1119" i="6"/>
  <c r="AF1120" i="6"/>
  <c r="AF1121" i="6"/>
  <c r="AF1122" i="6"/>
  <c r="AF1123" i="6"/>
  <c r="AF1124" i="6"/>
  <c r="AF1125" i="6"/>
  <c r="AF1126" i="6"/>
  <c r="AF1127"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Z201" i="6"/>
  <c r="Z202" i="6"/>
  <c r="Z203" i="6"/>
  <c r="Z204" i="6"/>
  <c r="Z205" i="6"/>
  <c r="Z206" i="6"/>
  <c r="Z207" i="6"/>
  <c r="Z208" i="6"/>
  <c r="Z209" i="6"/>
  <c r="Z210" i="6"/>
  <c r="Z211" i="6"/>
  <c r="Z212" i="6"/>
  <c r="Z213" i="6"/>
  <c r="Z214" i="6"/>
  <c r="Z215" i="6"/>
  <c r="Z216" i="6"/>
  <c r="Z217" i="6"/>
  <c r="Z218" i="6"/>
  <c r="Z219" i="6"/>
  <c r="Z220" i="6"/>
  <c r="Z221" i="6"/>
  <c r="Z222" i="6"/>
  <c r="Z223" i="6"/>
  <c r="Z224" i="6"/>
  <c r="Z225" i="6"/>
  <c r="Z226" i="6"/>
  <c r="Z227" i="6"/>
  <c r="Z228" i="6"/>
  <c r="Z229" i="6"/>
  <c r="Z230" i="6"/>
  <c r="Z231" i="6"/>
  <c r="Z232" i="6"/>
  <c r="Z233" i="6"/>
  <c r="Z234" i="6"/>
  <c r="Z235" i="6"/>
  <c r="Z236" i="6"/>
  <c r="Z237" i="6"/>
  <c r="Z238" i="6"/>
  <c r="Z239" i="6"/>
  <c r="Z240" i="6"/>
  <c r="Z241" i="6"/>
  <c r="Z242" i="6"/>
  <c r="Z243" i="6"/>
  <c r="Z244" i="6"/>
  <c r="Z245" i="6"/>
  <c r="Z246" i="6"/>
  <c r="Z247" i="6"/>
  <c r="Z248" i="6"/>
  <c r="Z249" i="6"/>
  <c r="Z250" i="6"/>
  <c r="Z251" i="6"/>
  <c r="Z252" i="6"/>
  <c r="Z253" i="6"/>
  <c r="Z254" i="6"/>
  <c r="Z255" i="6"/>
  <c r="Z256" i="6"/>
  <c r="Z257" i="6"/>
  <c r="Z258" i="6"/>
  <c r="Z259" i="6"/>
  <c r="Z260" i="6"/>
  <c r="Z261" i="6"/>
  <c r="Z262" i="6"/>
  <c r="Z263" i="6"/>
  <c r="Z264" i="6"/>
  <c r="Z265" i="6"/>
  <c r="Z266" i="6"/>
  <c r="Z267" i="6"/>
  <c r="Z268" i="6"/>
  <c r="Z269" i="6"/>
  <c r="Z270" i="6"/>
  <c r="Z271" i="6"/>
  <c r="Z272" i="6"/>
  <c r="Z273" i="6"/>
  <c r="Z274" i="6"/>
  <c r="Z275" i="6"/>
  <c r="Z276" i="6"/>
  <c r="Z277" i="6"/>
  <c r="Z278" i="6"/>
  <c r="Z279" i="6"/>
  <c r="Z280" i="6"/>
  <c r="Z281" i="6"/>
  <c r="Z282" i="6"/>
  <c r="Z283" i="6"/>
  <c r="Z284" i="6"/>
  <c r="Z285" i="6"/>
  <c r="Z286" i="6"/>
  <c r="Z287" i="6"/>
  <c r="Z288" i="6"/>
  <c r="Z289" i="6"/>
  <c r="Z290" i="6"/>
  <c r="Z291" i="6"/>
  <c r="Z292" i="6"/>
  <c r="Z293" i="6"/>
  <c r="Z294" i="6"/>
  <c r="Z295" i="6"/>
  <c r="Z296" i="6"/>
  <c r="Z297" i="6"/>
  <c r="Z298" i="6"/>
  <c r="Z299" i="6"/>
  <c r="Z300" i="6"/>
  <c r="Z301" i="6"/>
  <c r="Z302" i="6"/>
  <c r="Z303" i="6"/>
  <c r="Z304" i="6"/>
  <c r="Z305" i="6"/>
  <c r="Z306" i="6"/>
  <c r="Z307" i="6"/>
  <c r="Z308" i="6"/>
  <c r="Z309" i="6"/>
  <c r="Z310" i="6"/>
  <c r="Z311" i="6"/>
  <c r="Z312" i="6"/>
  <c r="Z313" i="6"/>
  <c r="Z314" i="6"/>
  <c r="Z315" i="6"/>
  <c r="Z316" i="6"/>
  <c r="Z317" i="6"/>
  <c r="Z318" i="6"/>
  <c r="Z319" i="6"/>
  <c r="Z320" i="6"/>
  <c r="Z321" i="6"/>
  <c r="Z322" i="6"/>
  <c r="Z323" i="6"/>
  <c r="Z324" i="6"/>
  <c r="Z325" i="6"/>
  <c r="Z326" i="6"/>
  <c r="Z327" i="6"/>
  <c r="Z328" i="6"/>
  <c r="Z329" i="6"/>
  <c r="Z330" i="6"/>
  <c r="Z331" i="6"/>
  <c r="Z332" i="6"/>
  <c r="Z333" i="6"/>
  <c r="Z334" i="6"/>
  <c r="Z335" i="6"/>
  <c r="Z336" i="6"/>
  <c r="Z337" i="6"/>
  <c r="Z338" i="6"/>
  <c r="Z339" i="6"/>
  <c r="Z340" i="6"/>
  <c r="Z341" i="6"/>
  <c r="Z342" i="6"/>
  <c r="Z343" i="6"/>
  <c r="Z344" i="6"/>
  <c r="Z345" i="6"/>
  <c r="Z346" i="6"/>
  <c r="Z347" i="6"/>
  <c r="Z348" i="6"/>
  <c r="Z349" i="6"/>
  <c r="Z350" i="6"/>
  <c r="Z351" i="6"/>
  <c r="Z352" i="6"/>
  <c r="Z353" i="6"/>
  <c r="Z354" i="6"/>
  <c r="Z355" i="6"/>
  <c r="Z356" i="6"/>
  <c r="Z357" i="6"/>
  <c r="Z358" i="6"/>
  <c r="Z359" i="6"/>
  <c r="Z360" i="6"/>
  <c r="Z361" i="6"/>
  <c r="Z362" i="6"/>
  <c r="Z363" i="6"/>
  <c r="Z364" i="6"/>
  <c r="Z365" i="6"/>
  <c r="Z366" i="6"/>
  <c r="Z367" i="6"/>
  <c r="Z368" i="6"/>
  <c r="Z369" i="6"/>
  <c r="Z370" i="6"/>
  <c r="Z371" i="6"/>
  <c r="Z372" i="6"/>
  <c r="Z373" i="6"/>
  <c r="Z374" i="6"/>
  <c r="Z375" i="6"/>
  <c r="Z376" i="6"/>
  <c r="Z377" i="6"/>
  <c r="Z378" i="6"/>
  <c r="Z379" i="6"/>
  <c r="Z380" i="6"/>
  <c r="Z381" i="6"/>
  <c r="Z382" i="6"/>
  <c r="Z383" i="6"/>
  <c r="Z384" i="6"/>
  <c r="Z385" i="6"/>
  <c r="Z386" i="6"/>
  <c r="Z387" i="6"/>
  <c r="Z388" i="6"/>
  <c r="Z389" i="6"/>
  <c r="Z390" i="6"/>
  <c r="Z391" i="6"/>
  <c r="Z392" i="6"/>
  <c r="Z393" i="6"/>
  <c r="Z394" i="6"/>
  <c r="Z395" i="6"/>
  <c r="Z396" i="6"/>
  <c r="Z397" i="6"/>
  <c r="Z398" i="6"/>
  <c r="Z399" i="6"/>
  <c r="Z400" i="6"/>
  <c r="Z401" i="6"/>
  <c r="Z402" i="6"/>
  <c r="Z403" i="6"/>
  <c r="Z404" i="6"/>
  <c r="Z405" i="6"/>
  <c r="Z406" i="6"/>
  <c r="Z407" i="6"/>
  <c r="Z408" i="6"/>
  <c r="Z409" i="6"/>
  <c r="Z410" i="6"/>
  <c r="Z411" i="6"/>
  <c r="Z412" i="6"/>
  <c r="Z413" i="6"/>
  <c r="Z414" i="6"/>
  <c r="Z415" i="6"/>
  <c r="Z416" i="6"/>
  <c r="Z417" i="6"/>
  <c r="Z418" i="6"/>
  <c r="Z419" i="6"/>
  <c r="Z420" i="6"/>
  <c r="Z421" i="6"/>
  <c r="Z422" i="6"/>
  <c r="Z423" i="6"/>
  <c r="Z424" i="6"/>
  <c r="Z425" i="6"/>
  <c r="Z426" i="6"/>
  <c r="Z427" i="6"/>
  <c r="Z428" i="6"/>
  <c r="Z429" i="6"/>
  <c r="Z430" i="6"/>
  <c r="Z431" i="6"/>
  <c r="Z432" i="6"/>
  <c r="Z433" i="6"/>
  <c r="Z434" i="6"/>
  <c r="Z435" i="6"/>
  <c r="Z436" i="6"/>
  <c r="Z437" i="6"/>
  <c r="Z438" i="6"/>
  <c r="Z439" i="6"/>
  <c r="Z440" i="6"/>
  <c r="Z441" i="6"/>
  <c r="Z442" i="6"/>
  <c r="Z443" i="6"/>
  <c r="Z444" i="6"/>
  <c r="Z445" i="6"/>
  <c r="Z446" i="6"/>
  <c r="Z447" i="6"/>
  <c r="Z448" i="6"/>
  <c r="Z449" i="6"/>
  <c r="Z450" i="6"/>
  <c r="Z451" i="6"/>
  <c r="Z452" i="6"/>
  <c r="Z453" i="6"/>
  <c r="Z454" i="6"/>
  <c r="Z455" i="6"/>
  <c r="Z456" i="6"/>
  <c r="Z457" i="6"/>
  <c r="Z458" i="6"/>
  <c r="Z459" i="6"/>
  <c r="Z460" i="6"/>
  <c r="Z461" i="6"/>
  <c r="Z462" i="6"/>
  <c r="Z463" i="6"/>
  <c r="Z464" i="6"/>
  <c r="Z465" i="6"/>
  <c r="Z466" i="6"/>
  <c r="Z467" i="6"/>
  <c r="Z468" i="6"/>
  <c r="Z469" i="6"/>
  <c r="Z470" i="6"/>
  <c r="Z471" i="6"/>
  <c r="Z472" i="6"/>
  <c r="Z473" i="6"/>
  <c r="Z474" i="6"/>
  <c r="Z475" i="6"/>
  <c r="Z476" i="6"/>
  <c r="Z477" i="6"/>
  <c r="Z478" i="6"/>
  <c r="Z479" i="6"/>
  <c r="Z480" i="6"/>
  <c r="Z481" i="6"/>
  <c r="Z482" i="6"/>
  <c r="Z483" i="6"/>
  <c r="Z484" i="6"/>
  <c r="Z485" i="6"/>
  <c r="Z486" i="6"/>
  <c r="Z487" i="6"/>
  <c r="Z488" i="6"/>
  <c r="Z489" i="6"/>
  <c r="Z490" i="6"/>
  <c r="Z491" i="6"/>
  <c r="Z492" i="6"/>
  <c r="Z493" i="6"/>
  <c r="Z494" i="6"/>
  <c r="Z495" i="6"/>
  <c r="Z496" i="6"/>
  <c r="Z497" i="6"/>
  <c r="Z498" i="6"/>
  <c r="Z499" i="6"/>
  <c r="Z500" i="6"/>
  <c r="Z501" i="6"/>
  <c r="Z502" i="6"/>
  <c r="Z503" i="6"/>
  <c r="Z504" i="6"/>
  <c r="Z505" i="6"/>
  <c r="Z506" i="6"/>
  <c r="Z507" i="6"/>
  <c r="Z508" i="6"/>
  <c r="Z509" i="6"/>
  <c r="Z510" i="6"/>
  <c r="Z511" i="6"/>
  <c r="Z512" i="6"/>
  <c r="Z513" i="6"/>
  <c r="Z514" i="6"/>
  <c r="Z515" i="6"/>
  <c r="Z516" i="6"/>
  <c r="Z517" i="6"/>
  <c r="Z518" i="6"/>
  <c r="Z519" i="6"/>
  <c r="Z520" i="6"/>
  <c r="Z521" i="6"/>
  <c r="Z522" i="6"/>
  <c r="Z523" i="6"/>
  <c r="Z524" i="6"/>
  <c r="Z525" i="6"/>
  <c r="Z526" i="6"/>
  <c r="Z527" i="6"/>
  <c r="Z528" i="6"/>
  <c r="Z529" i="6"/>
  <c r="Z530" i="6"/>
  <c r="Z531" i="6"/>
  <c r="Z532" i="6"/>
  <c r="Z533" i="6"/>
  <c r="Z534" i="6"/>
  <c r="Z535" i="6"/>
  <c r="Z536" i="6"/>
  <c r="Z537" i="6"/>
  <c r="Z538" i="6"/>
  <c r="Z539" i="6"/>
  <c r="Z540" i="6"/>
  <c r="Z541" i="6"/>
  <c r="Z542" i="6"/>
  <c r="Z543" i="6"/>
  <c r="Z544" i="6"/>
  <c r="Z545" i="6"/>
  <c r="Z546" i="6"/>
  <c r="Z547" i="6"/>
  <c r="Z548" i="6"/>
  <c r="Z549" i="6"/>
  <c r="Z550" i="6"/>
  <c r="Z551" i="6"/>
  <c r="Z552" i="6"/>
  <c r="Z553" i="6"/>
  <c r="Z554" i="6"/>
  <c r="Z555" i="6"/>
  <c r="Z556" i="6"/>
  <c r="Z557" i="6"/>
  <c r="Z558" i="6"/>
  <c r="Z559" i="6"/>
  <c r="Z560" i="6"/>
  <c r="Z561" i="6"/>
  <c r="Z562" i="6"/>
  <c r="Z563" i="6"/>
  <c r="Z564" i="6"/>
  <c r="Z565" i="6"/>
  <c r="Z566" i="6"/>
  <c r="Z567" i="6"/>
  <c r="Z568" i="6"/>
  <c r="Z569" i="6"/>
  <c r="Z570" i="6"/>
  <c r="Z571" i="6"/>
  <c r="Z572" i="6"/>
  <c r="Z573" i="6"/>
  <c r="Z574" i="6"/>
  <c r="Z575" i="6"/>
  <c r="Z576" i="6"/>
  <c r="Z577" i="6"/>
  <c r="Z578" i="6"/>
  <c r="Z579" i="6"/>
  <c r="Z580" i="6"/>
  <c r="Z581" i="6"/>
  <c r="Z582" i="6"/>
  <c r="Z583" i="6"/>
  <c r="Z584" i="6"/>
  <c r="Z585" i="6"/>
  <c r="Z586" i="6"/>
  <c r="Z587" i="6"/>
  <c r="Z588" i="6"/>
  <c r="Z589" i="6"/>
  <c r="Z590" i="6"/>
  <c r="Z591" i="6"/>
  <c r="Z592" i="6"/>
  <c r="Z593" i="6"/>
  <c r="Z594" i="6"/>
  <c r="Z595" i="6"/>
  <c r="Z596" i="6"/>
  <c r="Z597" i="6"/>
  <c r="Z598" i="6"/>
  <c r="Z599" i="6"/>
  <c r="Z600" i="6"/>
  <c r="Z601" i="6"/>
  <c r="Z602" i="6"/>
  <c r="Z603" i="6"/>
  <c r="Z604" i="6"/>
  <c r="Z605" i="6"/>
  <c r="Z606" i="6"/>
  <c r="Z607" i="6"/>
  <c r="Z608" i="6"/>
  <c r="Z609" i="6"/>
  <c r="Z610" i="6"/>
  <c r="Z611" i="6"/>
  <c r="Z612" i="6"/>
  <c r="Z613" i="6"/>
  <c r="Z614" i="6"/>
  <c r="Z615" i="6"/>
  <c r="Z616" i="6"/>
  <c r="Z617" i="6"/>
  <c r="Z618" i="6"/>
  <c r="Z619" i="6"/>
  <c r="Z620" i="6"/>
  <c r="Z621" i="6"/>
  <c r="Z622" i="6"/>
  <c r="Z623" i="6"/>
  <c r="Z624" i="6"/>
  <c r="Z625" i="6"/>
  <c r="Z626" i="6"/>
  <c r="Z627" i="6"/>
  <c r="Z628" i="6"/>
  <c r="Z629" i="6"/>
  <c r="Z630" i="6"/>
  <c r="Z631" i="6"/>
  <c r="Z632" i="6"/>
  <c r="Z633" i="6"/>
  <c r="Z634" i="6"/>
  <c r="Z635" i="6"/>
  <c r="Z636" i="6"/>
  <c r="Z637" i="6"/>
  <c r="Z638" i="6"/>
  <c r="Z639" i="6"/>
  <c r="Z640" i="6"/>
  <c r="Z641" i="6"/>
  <c r="Z642" i="6"/>
  <c r="Z643" i="6"/>
  <c r="Z644" i="6"/>
  <c r="Z645" i="6"/>
  <c r="Z646" i="6"/>
  <c r="Z647" i="6"/>
  <c r="Z648" i="6"/>
  <c r="Z649" i="6"/>
  <c r="Z650" i="6"/>
  <c r="Z651" i="6"/>
  <c r="Z652" i="6"/>
  <c r="Z653" i="6"/>
  <c r="Z654" i="6"/>
  <c r="Z655" i="6"/>
  <c r="Z656" i="6"/>
  <c r="Z657" i="6"/>
  <c r="Z658" i="6"/>
  <c r="Z659" i="6"/>
  <c r="Z660" i="6"/>
  <c r="Z661" i="6"/>
  <c r="Z662" i="6"/>
  <c r="Z663" i="6"/>
  <c r="Z664" i="6"/>
  <c r="Z665" i="6"/>
  <c r="Z666" i="6"/>
  <c r="Z667" i="6"/>
  <c r="Z668" i="6"/>
  <c r="Z669" i="6"/>
  <c r="Z670" i="6"/>
  <c r="Z671" i="6"/>
  <c r="Z672" i="6"/>
  <c r="Z673" i="6"/>
  <c r="Z674" i="6"/>
  <c r="Z675" i="6"/>
  <c r="Z676" i="6"/>
  <c r="Z677" i="6"/>
  <c r="Z678" i="6"/>
  <c r="Z679" i="6"/>
  <c r="Z680" i="6"/>
  <c r="Z681" i="6"/>
  <c r="Z682" i="6"/>
  <c r="Z683" i="6"/>
  <c r="Z684" i="6"/>
  <c r="Z685" i="6"/>
  <c r="Z686" i="6"/>
  <c r="Z687" i="6"/>
  <c r="Z688" i="6"/>
  <c r="Z689" i="6"/>
  <c r="Z690" i="6"/>
  <c r="Z691" i="6"/>
  <c r="Z692" i="6"/>
  <c r="Z693" i="6"/>
  <c r="Z694" i="6"/>
  <c r="Z695" i="6"/>
  <c r="Z696" i="6"/>
  <c r="Z697" i="6"/>
  <c r="Z698" i="6"/>
  <c r="Z699" i="6"/>
  <c r="Z700" i="6"/>
  <c r="Z701" i="6"/>
  <c r="Z702" i="6"/>
  <c r="Z703" i="6"/>
  <c r="Z704" i="6"/>
  <c r="Z705" i="6"/>
  <c r="Z706" i="6"/>
  <c r="Z707" i="6"/>
  <c r="Z708" i="6"/>
  <c r="Z709" i="6"/>
  <c r="Z710" i="6"/>
  <c r="Z711" i="6"/>
  <c r="Z712" i="6"/>
  <c r="Z713" i="6"/>
  <c r="Z714" i="6"/>
  <c r="Z715" i="6"/>
  <c r="Z716" i="6"/>
  <c r="Z717" i="6"/>
  <c r="Z718" i="6"/>
  <c r="Z719" i="6"/>
  <c r="Z720" i="6"/>
  <c r="Z721" i="6"/>
  <c r="Z722" i="6"/>
  <c r="Z723" i="6"/>
  <c r="Z724" i="6"/>
  <c r="Z725" i="6"/>
  <c r="Z726" i="6"/>
  <c r="Z727" i="6"/>
  <c r="Z728" i="6"/>
  <c r="Z729" i="6"/>
  <c r="Z730" i="6"/>
  <c r="Z731" i="6"/>
  <c r="Z732" i="6"/>
  <c r="Z733" i="6"/>
  <c r="Z734" i="6"/>
  <c r="Z735" i="6"/>
  <c r="Z736" i="6"/>
  <c r="Z737" i="6"/>
  <c r="Z738" i="6"/>
  <c r="Z739" i="6"/>
  <c r="Z740" i="6"/>
  <c r="Z741" i="6"/>
  <c r="Z742" i="6"/>
  <c r="Z743" i="6"/>
  <c r="Z744" i="6"/>
  <c r="Z745" i="6"/>
  <c r="Z746" i="6"/>
  <c r="Z747" i="6"/>
  <c r="Z748" i="6"/>
  <c r="Z749" i="6"/>
  <c r="Z750" i="6"/>
  <c r="Z751" i="6"/>
  <c r="Z752" i="6"/>
  <c r="Z753" i="6"/>
  <c r="Z754" i="6"/>
  <c r="Z755" i="6"/>
  <c r="Z756" i="6"/>
  <c r="Z757" i="6"/>
  <c r="Z758" i="6"/>
  <c r="Z759" i="6"/>
  <c r="Z760" i="6"/>
  <c r="Z761" i="6"/>
  <c r="Z762" i="6"/>
  <c r="Z763" i="6"/>
  <c r="Z764" i="6"/>
  <c r="Z765" i="6"/>
  <c r="Z766" i="6"/>
  <c r="Z767" i="6"/>
  <c r="Z768" i="6"/>
  <c r="Z769" i="6"/>
  <c r="Z770" i="6"/>
  <c r="Z771" i="6"/>
  <c r="Z772" i="6"/>
  <c r="Z773" i="6"/>
  <c r="Z774" i="6"/>
  <c r="Z775" i="6"/>
  <c r="Z776" i="6"/>
  <c r="Z777" i="6"/>
  <c r="Z778" i="6"/>
  <c r="Z779" i="6"/>
  <c r="Z780" i="6"/>
  <c r="Z781" i="6"/>
  <c r="Z782" i="6"/>
  <c r="Z783" i="6"/>
  <c r="Z784" i="6"/>
  <c r="Z785" i="6"/>
  <c r="Z786" i="6"/>
  <c r="Z787" i="6"/>
  <c r="Z788" i="6"/>
  <c r="Z789" i="6"/>
  <c r="Z790" i="6"/>
  <c r="Z791" i="6"/>
  <c r="Z792" i="6"/>
  <c r="Z793" i="6"/>
  <c r="Z794" i="6"/>
  <c r="Z795" i="6"/>
  <c r="Z796" i="6"/>
  <c r="Z797" i="6"/>
  <c r="Z798" i="6"/>
  <c r="Z799" i="6"/>
  <c r="Z800" i="6"/>
  <c r="Z801" i="6"/>
  <c r="Z802" i="6"/>
  <c r="Z803" i="6"/>
  <c r="Z804" i="6"/>
  <c r="Z805" i="6"/>
  <c r="Z806" i="6"/>
  <c r="Z807" i="6"/>
  <c r="Z808" i="6"/>
  <c r="Z809" i="6"/>
  <c r="Z810" i="6"/>
  <c r="Z811" i="6"/>
  <c r="Z812" i="6"/>
  <c r="Z813" i="6"/>
  <c r="Z814" i="6"/>
  <c r="Z815" i="6"/>
  <c r="Z816" i="6"/>
  <c r="Z817" i="6"/>
  <c r="Z818" i="6"/>
  <c r="Z819" i="6"/>
  <c r="Z820" i="6"/>
  <c r="Z821" i="6"/>
  <c r="Z822" i="6"/>
  <c r="Z823" i="6"/>
  <c r="Z824" i="6"/>
  <c r="Z825" i="6"/>
  <c r="Z826" i="6"/>
  <c r="Z827" i="6"/>
  <c r="Z828" i="6"/>
  <c r="Z829" i="6"/>
  <c r="Z830" i="6"/>
  <c r="Z831" i="6"/>
  <c r="Z832" i="6"/>
  <c r="Z833" i="6"/>
  <c r="Z834" i="6"/>
  <c r="Z835" i="6"/>
  <c r="Z836" i="6"/>
  <c r="Z837" i="6"/>
  <c r="Z838" i="6"/>
  <c r="Z839" i="6"/>
  <c r="Z840" i="6"/>
  <c r="Z841" i="6"/>
  <c r="Z842" i="6"/>
  <c r="Z843" i="6"/>
  <c r="Z844" i="6"/>
  <c r="Z845" i="6"/>
  <c r="Z846" i="6"/>
  <c r="Z847" i="6"/>
  <c r="Z848" i="6"/>
  <c r="Z849" i="6"/>
  <c r="Z850" i="6"/>
  <c r="Z851" i="6"/>
  <c r="Z852" i="6"/>
  <c r="Z853" i="6"/>
  <c r="Z854" i="6"/>
  <c r="Z855" i="6"/>
  <c r="Z856" i="6"/>
  <c r="Z857" i="6"/>
  <c r="Z858" i="6"/>
  <c r="Z859" i="6"/>
  <c r="Z860" i="6"/>
  <c r="Z861" i="6"/>
  <c r="Z862" i="6"/>
  <c r="Z863" i="6"/>
  <c r="Z864" i="6"/>
  <c r="Z865" i="6"/>
  <c r="Z866" i="6"/>
  <c r="Z867" i="6"/>
  <c r="Z868" i="6"/>
  <c r="Z869" i="6"/>
  <c r="Z870" i="6"/>
  <c r="Z871" i="6"/>
  <c r="Z872" i="6"/>
  <c r="Z873" i="6"/>
  <c r="Z874" i="6"/>
  <c r="Z875" i="6"/>
  <c r="Z876" i="6"/>
  <c r="Z877" i="6"/>
  <c r="Z878" i="6"/>
  <c r="Z879" i="6"/>
  <c r="Z880" i="6"/>
  <c r="Z881" i="6"/>
  <c r="Z882" i="6"/>
  <c r="Z883" i="6"/>
  <c r="Z884" i="6"/>
  <c r="Z885" i="6"/>
  <c r="Z886" i="6"/>
  <c r="Z887" i="6"/>
  <c r="Z888" i="6"/>
  <c r="Z889" i="6"/>
  <c r="Z890" i="6"/>
  <c r="Z891" i="6"/>
  <c r="Z892" i="6"/>
  <c r="Z893" i="6"/>
  <c r="Z894" i="6"/>
  <c r="Z895" i="6"/>
  <c r="Z896" i="6"/>
  <c r="Z897" i="6"/>
  <c r="Z898" i="6"/>
  <c r="Z899" i="6"/>
  <c r="Z900" i="6"/>
  <c r="Z901" i="6"/>
  <c r="Z902" i="6"/>
  <c r="Z903" i="6"/>
  <c r="Z904" i="6"/>
  <c r="Z905" i="6"/>
  <c r="Z906" i="6"/>
  <c r="Z907" i="6"/>
  <c r="Z908" i="6"/>
  <c r="Z909" i="6"/>
  <c r="Z910" i="6"/>
  <c r="Z911" i="6"/>
  <c r="Z912" i="6"/>
  <c r="Z913" i="6"/>
  <c r="Z914" i="6"/>
  <c r="Z915" i="6"/>
  <c r="Z916" i="6"/>
  <c r="Z917" i="6"/>
  <c r="Z918" i="6"/>
  <c r="Z919" i="6"/>
  <c r="Z920" i="6"/>
  <c r="Z921" i="6"/>
  <c r="Z922" i="6"/>
  <c r="Z923" i="6"/>
  <c r="Z924" i="6"/>
  <c r="Z925" i="6"/>
  <c r="Z926" i="6"/>
  <c r="Z927" i="6"/>
  <c r="Z928" i="6"/>
  <c r="Z929" i="6"/>
  <c r="Z930" i="6"/>
  <c r="Z931" i="6"/>
  <c r="Z932" i="6"/>
  <c r="Z933" i="6"/>
  <c r="Z934" i="6"/>
  <c r="Z935" i="6"/>
  <c r="Z936" i="6"/>
  <c r="Z937" i="6"/>
  <c r="Z938" i="6"/>
  <c r="Z939" i="6"/>
  <c r="Z940" i="6"/>
  <c r="Z941" i="6"/>
  <c r="Z942" i="6"/>
  <c r="Z943" i="6"/>
  <c r="Z944" i="6"/>
  <c r="Z945" i="6"/>
  <c r="Z946" i="6"/>
  <c r="Z947" i="6"/>
  <c r="Z948" i="6"/>
  <c r="Z949" i="6"/>
  <c r="Z950" i="6"/>
  <c r="Z951" i="6"/>
  <c r="Z952" i="6"/>
  <c r="Z953" i="6"/>
  <c r="Z954" i="6"/>
  <c r="Z955" i="6"/>
  <c r="Z956" i="6"/>
  <c r="Z957" i="6"/>
  <c r="Z958" i="6"/>
  <c r="Z959" i="6"/>
  <c r="Z960" i="6"/>
  <c r="Z961" i="6"/>
  <c r="Z962" i="6"/>
  <c r="Z963" i="6"/>
  <c r="Z964" i="6"/>
  <c r="Z965" i="6"/>
  <c r="Z966" i="6"/>
  <c r="Z967" i="6"/>
  <c r="Z968" i="6"/>
  <c r="Z969" i="6"/>
  <c r="Z970" i="6"/>
  <c r="Z971" i="6"/>
  <c r="Z972" i="6"/>
  <c r="Z973" i="6"/>
  <c r="Z974" i="6"/>
  <c r="Z975" i="6"/>
  <c r="Z976" i="6"/>
  <c r="Z977" i="6"/>
  <c r="Z978" i="6"/>
  <c r="Z979" i="6"/>
  <c r="Z980" i="6"/>
  <c r="Z981" i="6"/>
  <c r="Z982" i="6"/>
  <c r="Z983" i="6"/>
  <c r="Z984" i="6"/>
  <c r="Z985" i="6"/>
  <c r="Z986" i="6"/>
  <c r="Z987" i="6"/>
  <c r="Z988" i="6"/>
  <c r="Z989" i="6"/>
  <c r="Z990" i="6"/>
  <c r="Z991" i="6"/>
  <c r="Z992" i="6"/>
  <c r="Z993" i="6"/>
  <c r="Z994" i="6"/>
  <c r="Z995" i="6"/>
  <c r="Z996" i="6"/>
  <c r="Z997" i="6"/>
  <c r="Z998" i="6"/>
  <c r="Z999" i="6"/>
  <c r="Z1000" i="6"/>
  <c r="Z1001" i="6"/>
  <c r="Z1002" i="6"/>
  <c r="Z1003" i="6"/>
  <c r="Z1004" i="6"/>
  <c r="Z1005" i="6"/>
  <c r="Z1006" i="6"/>
  <c r="Z1007" i="6"/>
  <c r="Z1008" i="6"/>
  <c r="Z1009" i="6"/>
  <c r="Z1010" i="6"/>
  <c r="Z1011" i="6"/>
  <c r="Z1012" i="6"/>
  <c r="Z1013" i="6"/>
  <c r="Z1014" i="6"/>
  <c r="Z1015" i="6"/>
  <c r="Z1016" i="6"/>
  <c r="Z1017" i="6"/>
  <c r="Z1018" i="6"/>
  <c r="Z1019" i="6"/>
  <c r="Z1020" i="6"/>
  <c r="Z1021" i="6"/>
  <c r="Z1022" i="6"/>
  <c r="Z1023" i="6"/>
  <c r="Z1024" i="6"/>
  <c r="Z1025" i="6"/>
  <c r="Z1026" i="6"/>
  <c r="Z1027" i="6"/>
  <c r="Z1028" i="6"/>
  <c r="Z1029" i="6"/>
  <c r="Z1030" i="6"/>
  <c r="Z1031" i="6"/>
  <c r="Z1032" i="6"/>
  <c r="Z1033" i="6"/>
  <c r="Z1034" i="6"/>
  <c r="Z1035" i="6"/>
  <c r="Z1036" i="6"/>
  <c r="Z1037" i="6"/>
  <c r="Z1038" i="6"/>
  <c r="Z1039" i="6"/>
  <c r="Z1040" i="6"/>
  <c r="Z1041" i="6"/>
  <c r="Z1042" i="6"/>
  <c r="Z1043" i="6"/>
  <c r="Z1044" i="6"/>
  <c r="Z1045" i="6"/>
  <c r="Z1046" i="6"/>
  <c r="Z1047" i="6"/>
  <c r="Z1048" i="6"/>
  <c r="Z1049" i="6"/>
  <c r="Z1050" i="6"/>
  <c r="Z1051" i="6"/>
  <c r="Z1052" i="6"/>
  <c r="Z1053" i="6"/>
  <c r="Z1054" i="6"/>
  <c r="Z1055" i="6"/>
  <c r="Z1056" i="6"/>
  <c r="Z1057" i="6"/>
  <c r="Z1058" i="6"/>
  <c r="Z1059" i="6"/>
  <c r="Z1060" i="6"/>
  <c r="Z1061" i="6"/>
  <c r="Z1062" i="6"/>
  <c r="Z1063" i="6"/>
  <c r="Z1064" i="6"/>
  <c r="Z1065" i="6"/>
  <c r="Z1066" i="6"/>
  <c r="Z1067" i="6"/>
  <c r="Z1068" i="6"/>
  <c r="Z1069" i="6"/>
  <c r="Z1070" i="6"/>
  <c r="Z1071" i="6"/>
  <c r="Z1072" i="6"/>
  <c r="Z1073" i="6"/>
  <c r="Z1074" i="6"/>
  <c r="Z1075" i="6"/>
  <c r="Z1076" i="6"/>
  <c r="Z1077" i="6"/>
  <c r="Z1078" i="6"/>
  <c r="Z1079" i="6"/>
  <c r="Z1080" i="6"/>
  <c r="Z1081" i="6"/>
  <c r="Z1082" i="6"/>
  <c r="Z1083" i="6"/>
  <c r="Z1084" i="6"/>
  <c r="Z1085" i="6"/>
  <c r="Z1086" i="6"/>
  <c r="Z1087" i="6"/>
  <c r="Z1088" i="6"/>
  <c r="Z1089" i="6"/>
  <c r="Z1090" i="6"/>
  <c r="Z1091" i="6"/>
  <c r="Z1092" i="6"/>
  <c r="Z1093" i="6"/>
  <c r="Z1094" i="6"/>
  <c r="Z1095" i="6"/>
  <c r="Z1096" i="6"/>
  <c r="Z1097" i="6"/>
  <c r="Z1098" i="6"/>
  <c r="Z1099" i="6"/>
  <c r="Z1100" i="6"/>
  <c r="Z1101" i="6"/>
  <c r="Z1102" i="6"/>
  <c r="Z1103" i="6"/>
  <c r="Z1104" i="6"/>
  <c r="Z1105" i="6"/>
  <c r="Z1106" i="6"/>
  <c r="Z1107" i="6"/>
  <c r="Z1108" i="6"/>
  <c r="Z1109" i="6"/>
  <c r="Z1110" i="6"/>
  <c r="Z1111" i="6"/>
  <c r="Z1112" i="6"/>
  <c r="Z1113" i="6"/>
  <c r="Z1114" i="6"/>
  <c r="Z1115" i="6"/>
  <c r="Z1116" i="6"/>
  <c r="Z1117" i="6"/>
  <c r="Z1118" i="6"/>
  <c r="Z1119" i="6"/>
  <c r="Z1120" i="6"/>
  <c r="Z1121" i="6"/>
  <c r="Z1122" i="6"/>
  <c r="Z1123" i="6"/>
  <c r="Z1124" i="6"/>
  <c r="Z1125" i="6"/>
  <c r="Z1126" i="6"/>
  <c r="Z1127"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252" i="6"/>
  <c r="W253" i="6"/>
  <c r="W254" i="6"/>
  <c r="W255" i="6"/>
  <c r="W256" i="6"/>
  <c r="W257" i="6"/>
  <c r="W258" i="6"/>
  <c r="W259" i="6"/>
  <c r="W260" i="6"/>
  <c r="W261" i="6"/>
  <c r="W262" i="6"/>
  <c r="W263" i="6"/>
  <c r="W264" i="6"/>
  <c r="W265" i="6"/>
  <c r="W266" i="6"/>
  <c r="W267" i="6"/>
  <c r="W268" i="6"/>
  <c r="W269" i="6"/>
  <c r="W270" i="6"/>
  <c r="W271" i="6"/>
  <c r="W272" i="6"/>
  <c r="W273" i="6"/>
  <c r="W274" i="6"/>
  <c r="W275" i="6"/>
  <c r="W276" i="6"/>
  <c r="W277" i="6"/>
  <c r="W278" i="6"/>
  <c r="W279" i="6"/>
  <c r="W280" i="6"/>
  <c r="W281" i="6"/>
  <c r="W282" i="6"/>
  <c r="W283" i="6"/>
  <c r="W284" i="6"/>
  <c r="W285" i="6"/>
  <c r="W286" i="6"/>
  <c r="W287" i="6"/>
  <c r="W288" i="6"/>
  <c r="W289" i="6"/>
  <c r="W290" i="6"/>
  <c r="W291" i="6"/>
  <c r="W292" i="6"/>
  <c r="W293" i="6"/>
  <c r="W294" i="6"/>
  <c r="W295" i="6"/>
  <c r="W296" i="6"/>
  <c r="W297" i="6"/>
  <c r="W298" i="6"/>
  <c r="W299" i="6"/>
  <c r="W300" i="6"/>
  <c r="W301" i="6"/>
  <c r="W302" i="6"/>
  <c r="W303" i="6"/>
  <c r="W304" i="6"/>
  <c r="W305" i="6"/>
  <c r="W306" i="6"/>
  <c r="W307" i="6"/>
  <c r="W308" i="6"/>
  <c r="W309" i="6"/>
  <c r="W310" i="6"/>
  <c r="W311" i="6"/>
  <c r="W312" i="6"/>
  <c r="W313" i="6"/>
  <c r="W314" i="6"/>
  <c r="W315" i="6"/>
  <c r="W316" i="6"/>
  <c r="W317" i="6"/>
  <c r="W318" i="6"/>
  <c r="W319" i="6"/>
  <c r="W320" i="6"/>
  <c r="W321" i="6"/>
  <c r="W322" i="6"/>
  <c r="W323" i="6"/>
  <c r="W324" i="6"/>
  <c r="W325" i="6"/>
  <c r="W326" i="6"/>
  <c r="W327" i="6"/>
  <c r="W328" i="6"/>
  <c r="W329" i="6"/>
  <c r="W330" i="6"/>
  <c r="W331" i="6"/>
  <c r="W332" i="6"/>
  <c r="W333" i="6"/>
  <c r="W334" i="6"/>
  <c r="W335" i="6"/>
  <c r="W336" i="6"/>
  <c r="W337" i="6"/>
  <c r="W338" i="6"/>
  <c r="W339" i="6"/>
  <c r="W340" i="6"/>
  <c r="W341" i="6"/>
  <c r="W342" i="6"/>
  <c r="W343" i="6"/>
  <c r="W344" i="6"/>
  <c r="W345" i="6"/>
  <c r="W346" i="6"/>
  <c r="W347" i="6"/>
  <c r="W348" i="6"/>
  <c r="W349" i="6"/>
  <c r="W350" i="6"/>
  <c r="W351" i="6"/>
  <c r="W352" i="6"/>
  <c r="W353" i="6"/>
  <c r="W354" i="6"/>
  <c r="W355" i="6"/>
  <c r="W356" i="6"/>
  <c r="W357" i="6"/>
  <c r="W358" i="6"/>
  <c r="W359" i="6"/>
  <c r="W360" i="6"/>
  <c r="W361" i="6"/>
  <c r="W362" i="6"/>
  <c r="W363" i="6"/>
  <c r="W364" i="6"/>
  <c r="W365" i="6"/>
  <c r="W366" i="6"/>
  <c r="W367" i="6"/>
  <c r="W368" i="6"/>
  <c r="W369" i="6"/>
  <c r="W370" i="6"/>
  <c r="W371" i="6"/>
  <c r="W372" i="6"/>
  <c r="W373" i="6"/>
  <c r="W374" i="6"/>
  <c r="W375" i="6"/>
  <c r="W376" i="6"/>
  <c r="W377" i="6"/>
  <c r="W378" i="6"/>
  <c r="W379" i="6"/>
  <c r="W380" i="6"/>
  <c r="W381" i="6"/>
  <c r="W382" i="6"/>
  <c r="W383" i="6"/>
  <c r="W384" i="6"/>
  <c r="W385" i="6"/>
  <c r="W386" i="6"/>
  <c r="W387" i="6"/>
  <c r="W388" i="6"/>
  <c r="W389" i="6"/>
  <c r="W390" i="6"/>
  <c r="W391" i="6"/>
  <c r="W392" i="6"/>
  <c r="W393" i="6"/>
  <c r="W394" i="6"/>
  <c r="W395" i="6"/>
  <c r="W396" i="6"/>
  <c r="W397" i="6"/>
  <c r="W398" i="6"/>
  <c r="W399" i="6"/>
  <c r="W400" i="6"/>
  <c r="W401" i="6"/>
  <c r="W402" i="6"/>
  <c r="W403" i="6"/>
  <c r="W404" i="6"/>
  <c r="W405" i="6"/>
  <c r="W406" i="6"/>
  <c r="W407" i="6"/>
  <c r="W408" i="6"/>
  <c r="W409" i="6"/>
  <c r="W410" i="6"/>
  <c r="W411" i="6"/>
  <c r="W412" i="6"/>
  <c r="W413" i="6"/>
  <c r="W414" i="6"/>
  <c r="W415" i="6"/>
  <c r="W416" i="6"/>
  <c r="W417" i="6"/>
  <c r="W418" i="6"/>
  <c r="W419" i="6"/>
  <c r="W420" i="6"/>
  <c r="W421" i="6"/>
  <c r="W422" i="6"/>
  <c r="W423" i="6"/>
  <c r="W424" i="6"/>
  <c r="W425" i="6"/>
  <c r="W426" i="6"/>
  <c r="W427" i="6"/>
  <c r="W428" i="6"/>
  <c r="W429" i="6"/>
  <c r="W430" i="6"/>
  <c r="W431" i="6"/>
  <c r="W432" i="6"/>
  <c r="W433" i="6"/>
  <c r="W434" i="6"/>
  <c r="W435" i="6"/>
  <c r="W436" i="6"/>
  <c r="W437" i="6"/>
  <c r="W438" i="6"/>
  <c r="W439" i="6"/>
  <c r="W440" i="6"/>
  <c r="W441" i="6"/>
  <c r="W442" i="6"/>
  <c r="W443" i="6"/>
  <c r="W444" i="6"/>
  <c r="W445" i="6"/>
  <c r="W446" i="6"/>
  <c r="W447" i="6"/>
  <c r="W448" i="6"/>
  <c r="W449" i="6"/>
  <c r="W450" i="6"/>
  <c r="W451" i="6"/>
  <c r="W452" i="6"/>
  <c r="W453" i="6"/>
  <c r="W454" i="6"/>
  <c r="W455" i="6"/>
  <c r="W456" i="6"/>
  <c r="W457" i="6"/>
  <c r="W458" i="6"/>
  <c r="W459" i="6"/>
  <c r="W460" i="6"/>
  <c r="W461" i="6"/>
  <c r="W462" i="6"/>
  <c r="W463" i="6"/>
  <c r="W464" i="6"/>
  <c r="W465" i="6"/>
  <c r="W466" i="6"/>
  <c r="W467" i="6"/>
  <c r="W468" i="6"/>
  <c r="W469" i="6"/>
  <c r="W470" i="6"/>
  <c r="W471" i="6"/>
  <c r="W472" i="6"/>
  <c r="W473" i="6"/>
  <c r="W474" i="6"/>
  <c r="W475" i="6"/>
  <c r="W476" i="6"/>
  <c r="W477" i="6"/>
  <c r="W478" i="6"/>
  <c r="W479" i="6"/>
  <c r="W480" i="6"/>
  <c r="W481" i="6"/>
  <c r="W482" i="6"/>
  <c r="W483" i="6"/>
  <c r="W484" i="6"/>
  <c r="W485" i="6"/>
  <c r="W486" i="6"/>
  <c r="W487" i="6"/>
  <c r="W488" i="6"/>
  <c r="W489" i="6"/>
  <c r="W490" i="6"/>
  <c r="W491" i="6"/>
  <c r="W492" i="6"/>
  <c r="W493" i="6"/>
  <c r="W494" i="6"/>
  <c r="W495" i="6"/>
  <c r="W496" i="6"/>
  <c r="W497" i="6"/>
  <c r="W498" i="6"/>
  <c r="W499" i="6"/>
  <c r="W500" i="6"/>
  <c r="W501" i="6"/>
  <c r="W502" i="6"/>
  <c r="W503" i="6"/>
  <c r="W504" i="6"/>
  <c r="W505" i="6"/>
  <c r="W506" i="6"/>
  <c r="W507" i="6"/>
  <c r="W508" i="6"/>
  <c r="W509" i="6"/>
  <c r="W510" i="6"/>
  <c r="W511" i="6"/>
  <c r="W512" i="6"/>
  <c r="W513" i="6"/>
  <c r="W514" i="6"/>
  <c r="W515" i="6"/>
  <c r="W516" i="6"/>
  <c r="W517" i="6"/>
  <c r="W518" i="6"/>
  <c r="W519" i="6"/>
  <c r="W520" i="6"/>
  <c r="W521" i="6"/>
  <c r="W522" i="6"/>
  <c r="W523" i="6"/>
  <c r="W524" i="6"/>
  <c r="W525" i="6"/>
  <c r="W526" i="6"/>
  <c r="W527" i="6"/>
  <c r="W528" i="6"/>
  <c r="W529" i="6"/>
  <c r="W530" i="6"/>
  <c r="W531" i="6"/>
  <c r="W532" i="6"/>
  <c r="W533" i="6"/>
  <c r="W534" i="6"/>
  <c r="W535" i="6"/>
  <c r="W536" i="6"/>
  <c r="W537" i="6"/>
  <c r="W538" i="6"/>
  <c r="W539" i="6"/>
  <c r="W540" i="6"/>
  <c r="W541" i="6"/>
  <c r="W542" i="6"/>
  <c r="W543" i="6"/>
  <c r="W544" i="6"/>
  <c r="W545" i="6"/>
  <c r="W546" i="6"/>
  <c r="W547" i="6"/>
  <c r="W548" i="6"/>
  <c r="W549" i="6"/>
  <c r="W550" i="6"/>
  <c r="W551" i="6"/>
  <c r="W552" i="6"/>
  <c r="W553" i="6"/>
  <c r="W554" i="6"/>
  <c r="W555" i="6"/>
  <c r="W556" i="6"/>
  <c r="W557" i="6"/>
  <c r="W558" i="6"/>
  <c r="W559" i="6"/>
  <c r="W560" i="6"/>
  <c r="W561" i="6"/>
  <c r="W562" i="6"/>
  <c r="W563" i="6"/>
  <c r="W564" i="6"/>
  <c r="W565" i="6"/>
  <c r="W566" i="6"/>
  <c r="W567" i="6"/>
  <c r="W568" i="6"/>
  <c r="W569" i="6"/>
  <c r="W570" i="6"/>
  <c r="W571" i="6"/>
  <c r="W572" i="6"/>
  <c r="W573" i="6"/>
  <c r="W574" i="6"/>
  <c r="W575" i="6"/>
  <c r="W576" i="6"/>
  <c r="W577" i="6"/>
  <c r="W578" i="6"/>
  <c r="W579" i="6"/>
  <c r="W580" i="6"/>
  <c r="W581" i="6"/>
  <c r="W582" i="6"/>
  <c r="W583" i="6"/>
  <c r="W584" i="6"/>
  <c r="W585" i="6"/>
  <c r="W586" i="6"/>
  <c r="W587" i="6"/>
  <c r="W588" i="6"/>
  <c r="W589" i="6"/>
  <c r="W590" i="6"/>
  <c r="W591" i="6"/>
  <c r="W592" i="6"/>
  <c r="W593" i="6"/>
  <c r="W594" i="6"/>
  <c r="W595" i="6"/>
  <c r="W596" i="6"/>
  <c r="W597" i="6"/>
  <c r="W598" i="6"/>
  <c r="W599" i="6"/>
  <c r="W600" i="6"/>
  <c r="W601" i="6"/>
  <c r="W602" i="6"/>
  <c r="W603" i="6"/>
  <c r="W604" i="6"/>
  <c r="W605" i="6"/>
  <c r="W606" i="6"/>
  <c r="W607" i="6"/>
  <c r="W608" i="6"/>
  <c r="W609" i="6"/>
  <c r="W610" i="6"/>
  <c r="W611" i="6"/>
  <c r="W612" i="6"/>
  <c r="W613" i="6"/>
  <c r="W614" i="6"/>
  <c r="W615" i="6"/>
  <c r="W616" i="6"/>
  <c r="W617" i="6"/>
  <c r="W618" i="6"/>
  <c r="W619" i="6"/>
  <c r="W620" i="6"/>
  <c r="W621" i="6"/>
  <c r="W622" i="6"/>
  <c r="W623" i="6"/>
  <c r="W624" i="6"/>
  <c r="W625" i="6"/>
  <c r="W626" i="6"/>
  <c r="W627" i="6"/>
  <c r="W628" i="6"/>
  <c r="W629" i="6"/>
  <c r="W630" i="6"/>
  <c r="W631" i="6"/>
  <c r="W632" i="6"/>
  <c r="W633" i="6"/>
  <c r="W634" i="6"/>
  <c r="W635" i="6"/>
  <c r="W636" i="6"/>
  <c r="W637" i="6"/>
  <c r="W638" i="6"/>
  <c r="W639" i="6"/>
  <c r="W640" i="6"/>
  <c r="W641" i="6"/>
  <c r="W642" i="6"/>
  <c r="W643" i="6"/>
  <c r="W644" i="6"/>
  <c r="W645" i="6"/>
  <c r="W646" i="6"/>
  <c r="W647" i="6"/>
  <c r="W648" i="6"/>
  <c r="W649" i="6"/>
  <c r="W650" i="6"/>
  <c r="W651" i="6"/>
  <c r="W652" i="6"/>
  <c r="W653" i="6"/>
  <c r="W654" i="6"/>
  <c r="W655" i="6"/>
  <c r="W656" i="6"/>
  <c r="W657" i="6"/>
  <c r="W658" i="6"/>
  <c r="W659" i="6"/>
  <c r="W660" i="6"/>
  <c r="W661" i="6"/>
  <c r="W662" i="6"/>
  <c r="W663" i="6"/>
  <c r="W664" i="6"/>
  <c r="W665" i="6"/>
  <c r="W666" i="6"/>
  <c r="W667" i="6"/>
  <c r="W668" i="6"/>
  <c r="W669" i="6"/>
  <c r="W670" i="6"/>
  <c r="W671" i="6"/>
  <c r="W672" i="6"/>
  <c r="W673" i="6"/>
  <c r="W674" i="6"/>
  <c r="W675" i="6"/>
  <c r="W676" i="6"/>
  <c r="W677" i="6"/>
  <c r="W678" i="6"/>
  <c r="W679" i="6"/>
  <c r="W680" i="6"/>
  <c r="W681" i="6"/>
  <c r="W682" i="6"/>
  <c r="W683" i="6"/>
  <c r="W684" i="6"/>
  <c r="W685" i="6"/>
  <c r="W686" i="6"/>
  <c r="W687" i="6"/>
  <c r="W688" i="6"/>
  <c r="W689" i="6"/>
  <c r="W690" i="6"/>
  <c r="W691" i="6"/>
  <c r="W692" i="6"/>
  <c r="W693" i="6"/>
  <c r="W694" i="6"/>
  <c r="W695" i="6"/>
  <c r="W696" i="6"/>
  <c r="W697" i="6"/>
  <c r="W698" i="6"/>
  <c r="W699" i="6"/>
  <c r="W700" i="6"/>
  <c r="W701" i="6"/>
  <c r="W702" i="6"/>
  <c r="W703" i="6"/>
  <c r="W704" i="6"/>
  <c r="W705" i="6"/>
  <c r="W706" i="6"/>
  <c r="W707" i="6"/>
  <c r="W708" i="6"/>
  <c r="W709" i="6"/>
  <c r="W710" i="6"/>
  <c r="W711" i="6"/>
  <c r="W712" i="6"/>
  <c r="W713" i="6"/>
  <c r="W714" i="6"/>
  <c r="W715" i="6"/>
  <c r="W716" i="6"/>
  <c r="W717" i="6"/>
  <c r="W718" i="6"/>
  <c r="W719" i="6"/>
  <c r="W720" i="6"/>
  <c r="W721" i="6"/>
  <c r="W722" i="6"/>
  <c r="W723" i="6"/>
  <c r="W724" i="6"/>
  <c r="W725" i="6"/>
  <c r="W726" i="6"/>
  <c r="W727" i="6"/>
  <c r="W728" i="6"/>
  <c r="W729" i="6"/>
  <c r="W730" i="6"/>
  <c r="W731" i="6"/>
  <c r="W732" i="6"/>
  <c r="W733" i="6"/>
  <c r="W734" i="6"/>
  <c r="W735" i="6"/>
  <c r="W736" i="6"/>
  <c r="W737" i="6"/>
  <c r="W738" i="6"/>
  <c r="W739" i="6"/>
  <c r="W740" i="6"/>
  <c r="W741" i="6"/>
  <c r="W742" i="6"/>
  <c r="W743" i="6"/>
  <c r="W744" i="6"/>
  <c r="W745" i="6"/>
  <c r="W746" i="6"/>
  <c r="W747" i="6"/>
  <c r="W748" i="6"/>
  <c r="W749" i="6"/>
  <c r="W750" i="6"/>
  <c r="W751" i="6"/>
  <c r="W752" i="6"/>
  <c r="W753" i="6"/>
  <c r="W754" i="6"/>
  <c r="W755" i="6"/>
  <c r="W756" i="6"/>
  <c r="W757" i="6"/>
  <c r="W758" i="6"/>
  <c r="W759" i="6"/>
  <c r="W760" i="6"/>
  <c r="W761" i="6"/>
  <c r="W762" i="6"/>
  <c r="W763" i="6"/>
  <c r="W764" i="6"/>
  <c r="W765" i="6"/>
  <c r="W766" i="6"/>
  <c r="W767" i="6"/>
  <c r="W768" i="6"/>
  <c r="W769" i="6"/>
  <c r="W770" i="6"/>
  <c r="W771" i="6"/>
  <c r="W772" i="6"/>
  <c r="W773" i="6"/>
  <c r="W774" i="6"/>
  <c r="W775" i="6"/>
  <c r="W776" i="6"/>
  <c r="W777" i="6"/>
  <c r="W778" i="6"/>
  <c r="W779" i="6"/>
  <c r="W780" i="6"/>
  <c r="W781" i="6"/>
  <c r="W782" i="6"/>
  <c r="W783" i="6"/>
  <c r="W784" i="6"/>
  <c r="W785" i="6"/>
  <c r="W786" i="6"/>
  <c r="W787" i="6"/>
  <c r="W788" i="6"/>
  <c r="W789" i="6"/>
  <c r="W790" i="6"/>
  <c r="W791" i="6"/>
  <c r="W792" i="6"/>
  <c r="W793" i="6"/>
  <c r="W794" i="6"/>
  <c r="W795" i="6"/>
  <c r="W796" i="6"/>
  <c r="W797" i="6"/>
  <c r="W798" i="6"/>
  <c r="W799" i="6"/>
  <c r="W800" i="6"/>
  <c r="W801" i="6"/>
  <c r="W802" i="6"/>
  <c r="W803" i="6"/>
  <c r="W804" i="6"/>
  <c r="W805" i="6"/>
  <c r="W806" i="6"/>
  <c r="W807" i="6"/>
  <c r="W808" i="6"/>
  <c r="W809" i="6"/>
  <c r="W810" i="6"/>
  <c r="W811" i="6"/>
  <c r="W812" i="6"/>
  <c r="W813" i="6"/>
  <c r="W814" i="6"/>
  <c r="W815" i="6"/>
  <c r="W816" i="6"/>
  <c r="W817" i="6"/>
  <c r="W818" i="6"/>
  <c r="W819" i="6"/>
  <c r="W820" i="6"/>
  <c r="W821" i="6"/>
  <c r="W822" i="6"/>
  <c r="W823" i="6"/>
  <c r="W824" i="6"/>
  <c r="W825" i="6"/>
  <c r="W826" i="6"/>
  <c r="W827" i="6"/>
  <c r="W828" i="6"/>
  <c r="W829" i="6"/>
  <c r="W830" i="6"/>
  <c r="W831" i="6"/>
  <c r="W832" i="6"/>
  <c r="W833" i="6"/>
  <c r="W834" i="6"/>
  <c r="W835" i="6"/>
  <c r="W836" i="6"/>
  <c r="W837" i="6"/>
  <c r="W838" i="6"/>
  <c r="W839" i="6"/>
  <c r="W840" i="6"/>
  <c r="W841" i="6"/>
  <c r="W842" i="6"/>
  <c r="W843" i="6"/>
  <c r="W844" i="6"/>
  <c r="W845" i="6"/>
  <c r="W846" i="6"/>
  <c r="W847" i="6"/>
  <c r="W848" i="6"/>
  <c r="W849" i="6"/>
  <c r="W850" i="6"/>
  <c r="W851" i="6"/>
  <c r="W852" i="6"/>
  <c r="W853" i="6"/>
  <c r="W854" i="6"/>
  <c r="W855" i="6"/>
  <c r="W856" i="6"/>
  <c r="W857" i="6"/>
  <c r="W858" i="6"/>
  <c r="W859" i="6"/>
  <c r="W860" i="6"/>
  <c r="W861" i="6"/>
  <c r="W862" i="6"/>
  <c r="W863" i="6"/>
  <c r="W864" i="6"/>
  <c r="W865" i="6"/>
  <c r="W866" i="6"/>
  <c r="W867" i="6"/>
  <c r="W868" i="6"/>
  <c r="W869" i="6"/>
  <c r="W870" i="6"/>
  <c r="W871" i="6"/>
  <c r="W872" i="6"/>
  <c r="W873" i="6"/>
  <c r="W874" i="6"/>
  <c r="W875" i="6"/>
  <c r="W876" i="6"/>
  <c r="W877" i="6"/>
  <c r="W878" i="6"/>
  <c r="W879" i="6"/>
  <c r="W880" i="6"/>
  <c r="W881" i="6"/>
  <c r="W882" i="6"/>
  <c r="W883" i="6"/>
  <c r="W884" i="6"/>
  <c r="W885" i="6"/>
  <c r="W886" i="6"/>
  <c r="W887" i="6"/>
  <c r="W888" i="6"/>
  <c r="W889" i="6"/>
  <c r="W890" i="6"/>
  <c r="W891" i="6"/>
  <c r="W892" i="6"/>
  <c r="W893" i="6"/>
  <c r="W894" i="6"/>
  <c r="W895" i="6"/>
  <c r="W896" i="6"/>
  <c r="W897" i="6"/>
  <c r="W898" i="6"/>
  <c r="W899" i="6"/>
  <c r="W900" i="6"/>
  <c r="W901" i="6"/>
  <c r="W902" i="6"/>
  <c r="W903" i="6"/>
  <c r="W904" i="6"/>
  <c r="W905" i="6"/>
  <c r="W906" i="6"/>
  <c r="W907" i="6"/>
  <c r="W908" i="6"/>
  <c r="W909" i="6"/>
  <c r="W910" i="6"/>
  <c r="W911" i="6"/>
  <c r="W912" i="6"/>
  <c r="W913" i="6"/>
  <c r="W914" i="6"/>
  <c r="W915" i="6"/>
  <c r="W916" i="6"/>
  <c r="W917" i="6"/>
  <c r="W918" i="6"/>
  <c r="W919" i="6"/>
  <c r="W920" i="6"/>
  <c r="W921" i="6"/>
  <c r="W922" i="6"/>
  <c r="W923" i="6"/>
  <c r="W924" i="6"/>
  <c r="W925" i="6"/>
  <c r="W926" i="6"/>
  <c r="W927" i="6"/>
  <c r="W928" i="6"/>
  <c r="W929" i="6"/>
  <c r="W930" i="6"/>
  <c r="W931" i="6"/>
  <c r="W932" i="6"/>
  <c r="W933" i="6"/>
  <c r="W934" i="6"/>
  <c r="W935" i="6"/>
  <c r="W936" i="6"/>
  <c r="W937" i="6"/>
  <c r="W938" i="6"/>
  <c r="W939" i="6"/>
  <c r="W940" i="6"/>
  <c r="W941" i="6"/>
  <c r="W942" i="6"/>
  <c r="W943" i="6"/>
  <c r="W944" i="6"/>
  <c r="W945" i="6"/>
  <c r="W946" i="6"/>
  <c r="W947" i="6"/>
  <c r="W948" i="6"/>
  <c r="W949" i="6"/>
  <c r="W950" i="6"/>
  <c r="W951" i="6"/>
  <c r="W952" i="6"/>
  <c r="W953" i="6"/>
  <c r="W954" i="6"/>
  <c r="W955" i="6"/>
  <c r="W956" i="6"/>
  <c r="W957" i="6"/>
  <c r="W958" i="6"/>
  <c r="W959" i="6"/>
  <c r="W960" i="6"/>
  <c r="W961" i="6"/>
  <c r="W962" i="6"/>
  <c r="W963" i="6"/>
  <c r="W964" i="6"/>
  <c r="W965" i="6"/>
  <c r="W966" i="6"/>
  <c r="W967" i="6"/>
  <c r="W968" i="6"/>
  <c r="W969" i="6"/>
  <c r="W970" i="6"/>
  <c r="W971" i="6"/>
  <c r="W972" i="6"/>
  <c r="W973" i="6"/>
  <c r="W974" i="6"/>
  <c r="W975" i="6"/>
  <c r="W976" i="6"/>
  <c r="W977" i="6"/>
  <c r="W978" i="6"/>
  <c r="W979" i="6"/>
  <c r="W980" i="6"/>
  <c r="W981" i="6"/>
  <c r="W982" i="6"/>
  <c r="W983" i="6"/>
  <c r="W984" i="6"/>
  <c r="W985" i="6"/>
  <c r="W986" i="6"/>
  <c r="W987" i="6"/>
  <c r="W988" i="6"/>
  <c r="W989" i="6"/>
  <c r="W990" i="6"/>
  <c r="W991" i="6"/>
  <c r="W992" i="6"/>
  <c r="W993" i="6"/>
  <c r="W994" i="6"/>
  <c r="W995" i="6"/>
  <c r="W996" i="6"/>
  <c r="W997" i="6"/>
  <c r="W998" i="6"/>
  <c r="W999" i="6"/>
  <c r="W1000" i="6"/>
  <c r="W1001" i="6"/>
  <c r="W1002" i="6"/>
  <c r="W1003" i="6"/>
  <c r="W1004" i="6"/>
  <c r="W1005" i="6"/>
  <c r="W1006" i="6"/>
  <c r="W1007" i="6"/>
  <c r="W1008" i="6"/>
  <c r="W1009" i="6"/>
  <c r="W1010" i="6"/>
  <c r="W1011" i="6"/>
  <c r="W1012" i="6"/>
  <c r="W1013" i="6"/>
  <c r="W1014" i="6"/>
  <c r="W1015" i="6"/>
  <c r="W1016" i="6"/>
  <c r="W1017" i="6"/>
  <c r="W1018" i="6"/>
  <c r="W1019" i="6"/>
  <c r="W1020" i="6"/>
  <c r="W1021" i="6"/>
  <c r="W1022" i="6"/>
  <c r="W1023" i="6"/>
  <c r="W1024" i="6"/>
  <c r="W1025" i="6"/>
  <c r="W1026" i="6"/>
  <c r="W1027" i="6"/>
  <c r="W1028" i="6"/>
  <c r="W1029" i="6"/>
  <c r="W1030" i="6"/>
  <c r="W1031" i="6"/>
  <c r="W1032" i="6"/>
  <c r="W1033" i="6"/>
  <c r="W1034" i="6"/>
  <c r="W1035" i="6"/>
  <c r="W1036" i="6"/>
  <c r="W1037" i="6"/>
  <c r="W1038" i="6"/>
  <c r="W1039" i="6"/>
  <c r="W1040" i="6"/>
  <c r="W1041" i="6"/>
  <c r="W1042" i="6"/>
  <c r="W1043" i="6"/>
  <c r="W1044" i="6"/>
  <c r="W1045" i="6"/>
  <c r="W1046" i="6"/>
  <c r="W1047" i="6"/>
  <c r="W1048" i="6"/>
  <c r="W1049" i="6"/>
  <c r="W1050" i="6"/>
  <c r="W1051" i="6"/>
  <c r="W1052" i="6"/>
  <c r="W1053" i="6"/>
  <c r="W1054" i="6"/>
  <c r="W1055" i="6"/>
  <c r="W1056" i="6"/>
  <c r="W1057" i="6"/>
  <c r="W1058" i="6"/>
  <c r="W1059" i="6"/>
  <c r="W1060" i="6"/>
  <c r="W1061" i="6"/>
  <c r="W1062" i="6"/>
  <c r="W1063" i="6"/>
  <c r="W1064" i="6"/>
  <c r="W1065" i="6"/>
  <c r="W1066" i="6"/>
  <c r="W1067" i="6"/>
  <c r="W1068" i="6"/>
  <c r="W1069" i="6"/>
  <c r="W1070" i="6"/>
  <c r="W1071" i="6"/>
  <c r="W1072" i="6"/>
  <c r="W1073" i="6"/>
  <c r="W1074" i="6"/>
  <c r="W1075" i="6"/>
  <c r="W1076" i="6"/>
  <c r="W1077" i="6"/>
  <c r="W1078" i="6"/>
  <c r="W1079" i="6"/>
  <c r="W1080" i="6"/>
  <c r="W1081" i="6"/>
  <c r="W1082" i="6"/>
  <c r="W1083" i="6"/>
  <c r="W1084" i="6"/>
  <c r="W1085" i="6"/>
  <c r="W1086" i="6"/>
  <c r="W1087" i="6"/>
  <c r="W1088" i="6"/>
  <c r="W1089" i="6"/>
  <c r="W1090" i="6"/>
  <c r="W1091" i="6"/>
  <c r="W1092" i="6"/>
  <c r="W1093" i="6"/>
  <c r="W1094" i="6"/>
  <c r="W1095" i="6"/>
  <c r="W1096" i="6"/>
  <c r="W1097" i="6"/>
  <c r="W1098" i="6"/>
  <c r="W1099" i="6"/>
  <c r="W1100" i="6"/>
  <c r="W1101" i="6"/>
  <c r="W1102" i="6"/>
  <c r="W1103" i="6"/>
  <c r="W1104" i="6"/>
  <c r="W1105" i="6"/>
  <c r="W1106" i="6"/>
  <c r="W1107" i="6"/>
  <c r="W1108" i="6"/>
  <c r="W1109" i="6"/>
  <c r="W1110" i="6"/>
  <c r="W1111" i="6"/>
  <c r="W1112" i="6"/>
  <c r="W1113" i="6"/>
  <c r="W1114" i="6"/>
  <c r="W1115" i="6"/>
  <c r="W1116" i="6"/>
  <c r="W1117" i="6"/>
  <c r="W1118" i="6"/>
  <c r="W1119" i="6"/>
  <c r="W1120" i="6"/>
  <c r="W1121" i="6"/>
  <c r="W1122" i="6"/>
  <c r="W1123" i="6"/>
  <c r="W1124" i="6"/>
  <c r="W1125" i="6"/>
  <c r="W1126" i="6"/>
  <c r="W1127"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T461" i="6"/>
  <c r="T462" i="6"/>
  <c r="T463" i="6"/>
  <c r="T464" i="6"/>
  <c r="T465" i="6"/>
  <c r="T466" i="6"/>
  <c r="T467" i="6"/>
  <c r="T468" i="6"/>
  <c r="T469" i="6"/>
  <c r="T470" i="6"/>
  <c r="T471" i="6"/>
  <c r="T472" i="6"/>
  <c r="T473" i="6"/>
  <c r="T474" i="6"/>
  <c r="T475" i="6"/>
  <c r="T476" i="6"/>
  <c r="T477" i="6"/>
  <c r="T478" i="6"/>
  <c r="T479" i="6"/>
  <c r="T480" i="6"/>
  <c r="T481" i="6"/>
  <c r="T482" i="6"/>
  <c r="T483" i="6"/>
  <c r="T484"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Q594" i="6"/>
  <c r="Q595" i="6"/>
  <c r="Q596" i="6"/>
  <c r="Q597" i="6"/>
  <c r="Q598" i="6"/>
  <c r="Q599" i="6"/>
  <c r="Q600" i="6"/>
  <c r="Q601" i="6"/>
  <c r="Q602" i="6"/>
  <c r="Q603" i="6"/>
  <c r="Q604" i="6"/>
  <c r="Q605" i="6"/>
  <c r="Q606" i="6"/>
  <c r="Q607" i="6"/>
  <c r="Q608" i="6"/>
  <c r="Q609" i="6"/>
  <c r="Q610" i="6"/>
  <c r="Q611" i="6"/>
  <c r="Q612" i="6"/>
  <c r="Q613" i="6"/>
  <c r="Q614" i="6"/>
  <c r="Q615" i="6"/>
  <c r="Q616" i="6"/>
  <c r="Q617" i="6"/>
  <c r="Q618" i="6"/>
  <c r="Q619" i="6"/>
  <c r="Q620" i="6"/>
  <c r="Q621" i="6"/>
  <c r="Q622" i="6"/>
  <c r="Q623" i="6"/>
  <c r="Q624" i="6"/>
  <c r="Q625" i="6"/>
  <c r="Q626" i="6"/>
  <c r="Q627" i="6"/>
  <c r="Q628" i="6"/>
  <c r="Q629" i="6"/>
  <c r="Q630" i="6"/>
  <c r="Q631" i="6"/>
  <c r="Q632" i="6"/>
  <c r="Q633" i="6"/>
  <c r="Q634" i="6"/>
  <c r="Q635" i="6"/>
  <c r="Q636" i="6"/>
  <c r="Q637" i="6"/>
  <c r="Q638" i="6"/>
  <c r="Q639" i="6"/>
  <c r="Q640" i="6"/>
  <c r="Q641" i="6"/>
  <c r="Q642" i="6"/>
  <c r="Q643" i="6"/>
  <c r="Q644" i="6"/>
  <c r="Q645" i="6"/>
  <c r="Q646" i="6"/>
  <c r="Q647" i="6"/>
  <c r="Q648" i="6"/>
  <c r="Q649" i="6"/>
  <c r="Q650" i="6"/>
  <c r="Q651" i="6"/>
  <c r="Q652" i="6"/>
  <c r="Q653" i="6"/>
  <c r="Q654" i="6"/>
  <c r="Q655" i="6"/>
  <c r="Q656" i="6"/>
  <c r="Q657" i="6"/>
  <c r="Q658" i="6"/>
  <c r="Q659" i="6"/>
  <c r="Q660" i="6"/>
  <c r="Q661" i="6"/>
  <c r="Q662" i="6"/>
  <c r="Q663" i="6"/>
  <c r="Q664" i="6"/>
  <c r="Q665" i="6"/>
  <c r="Q666" i="6"/>
  <c r="Q667" i="6"/>
  <c r="Q668" i="6"/>
  <c r="Q669" i="6"/>
  <c r="Q670" i="6"/>
  <c r="Q671" i="6"/>
  <c r="Q672" i="6"/>
  <c r="Q673" i="6"/>
  <c r="Q674" i="6"/>
  <c r="Q675" i="6"/>
  <c r="Q676" i="6"/>
  <c r="Q677" i="6"/>
  <c r="Q678" i="6"/>
  <c r="Q679" i="6"/>
  <c r="Q680" i="6"/>
  <c r="Q681" i="6"/>
  <c r="Q682" i="6"/>
  <c r="Q683" i="6"/>
  <c r="Q684" i="6"/>
  <c r="Q685" i="6"/>
  <c r="Q686" i="6"/>
  <c r="Q687" i="6"/>
  <c r="Q688" i="6"/>
  <c r="Q689" i="6"/>
  <c r="Q690" i="6"/>
  <c r="Q691" i="6"/>
  <c r="Q692" i="6"/>
  <c r="Q693" i="6"/>
  <c r="Q694" i="6"/>
  <c r="Q695" i="6"/>
  <c r="Q696" i="6"/>
  <c r="Q697" i="6"/>
  <c r="Q698" i="6"/>
  <c r="Q699" i="6"/>
  <c r="Q700" i="6"/>
  <c r="Q701" i="6"/>
  <c r="Q702" i="6"/>
  <c r="Q703" i="6"/>
  <c r="Q704" i="6"/>
  <c r="Q705" i="6"/>
  <c r="Q706" i="6"/>
  <c r="Q707" i="6"/>
  <c r="Q708" i="6"/>
  <c r="Q709" i="6"/>
  <c r="Q710" i="6"/>
  <c r="Q711" i="6"/>
  <c r="Q712" i="6"/>
  <c r="Q713" i="6"/>
  <c r="Q714" i="6"/>
  <c r="Q715" i="6"/>
  <c r="Q716" i="6"/>
  <c r="Q717" i="6"/>
  <c r="Q718" i="6"/>
  <c r="Q719" i="6"/>
  <c r="Q720" i="6"/>
  <c r="Q721" i="6"/>
  <c r="Q722" i="6"/>
  <c r="Q723" i="6"/>
  <c r="Q724" i="6"/>
  <c r="Q725" i="6"/>
  <c r="Q726" i="6"/>
  <c r="Q727" i="6"/>
  <c r="Q728" i="6"/>
  <c r="Q729" i="6"/>
  <c r="Q730" i="6"/>
  <c r="Q731" i="6"/>
  <c r="Q732" i="6"/>
  <c r="Q733" i="6"/>
  <c r="Q734" i="6"/>
  <c r="Q735" i="6"/>
  <c r="Q736" i="6"/>
  <c r="Q737" i="6"/>
  <c r="Q738" i="6"/>
  <c r="Q739" i="6"/>
  <c r="Q740" i="6"/>
  <c r="Q741" i="6"/>
  <c r="Q742" i="6"/>
  <c r="Q743" i="6"/>
  <c r="Q744" i="6"/>
  <c r="Q745" i="6"/>
  <c r="Q746" i="6"/>
  <c r="Q747" i="6"/>
  <c r="Q748" i="6"/>
  <c r="Q749" i="6"/>
  <c r="Q750" i="6"/>
  <c r="Q751" i="6"/>
  <c r="Q752" i="6"/>
  <c r="Q753" i="6"/>
  <c r="Q754" i="6"/>
  <c r="Q755" i="6"/>
  <c r="Q756" i="6"/>
  <c r="Q757" i="6"/>
  <c r="Q758" i="6"/>
  <c r="Q759" i="6"/>
  <c r="Q760" i="6"/>
  <c r="Q761" i="6"/>
  <c r="Q762" i="6"/>
  <c r="Q763" i="6"/>
  <c r="Q764" i="6"/>
  <c r="Q765" i="6"/>
  <c r="Q766" i="6"/>
  <c r="Q767" i="6"/>
  <c r="Q768" i="6"/>
  <c r="Q769" i="6"/>
  <c r="Q770" i="6"/>
  <c r="Q771" i="6"/>
  <c r="Q772" i="6"/>
  <c r="Q773" i="6"/>
  <c r="Q774" i="6"/>
  <c r="Q775" i="6"/>
  <c r="Q776" i="6"/>
  <c r="Q777" i="6"/>
  <c r="Q778" i="6"/>
  <c r="Q779" i="6"/>
  <c r="Q780" i="6"/>
  <c r="Q781" i="6"/>
  <c r="Q782" i="6"/>
  <c r="Q783" i="6"/>
  <c r="Q784" i="6"/>
  <c r="Q785" i="6"/>
  <c r="Q786" i="6"/>
  <c r="Q787" i="6"/>
  <c r="Q788" i="6"/>
  <c r="Q789" i="6"/>
  <c r="Q790" i="6"/>
  <c r="Q791" i="6"/>
  <c r="Q792" i="6"/>
  <c r="Q793" i="6"/>
  <c r="Q794" i="6"/>
  <c r="Q795" i="6"/>
  <c r="Q796" i="6"/>
  <c r="Q797" i="6"/>
  <c r="Q798" i="6"/>
  <c r="Q799" i="6"/>
  <c r="Q800" i="6"/>
  <c r="Q801" i="6"/>
  <c r="Q802" i="6"/>
  <c r="Q803" i="6"/>
  <c r="Q804" i="6"/>
  <c r="Q805" i="6"/>
  <c r="Q806" i="6"/>
  <c r="Q807" i="6"/>
  <c r="Q808" i="6"/>
  <c r="Q809" i="6"/>
  <c r="Q810" i="6"/>
  <c r="Q811" i="6"/>
  <c r="Q812" i="6"/>
  <c r="Q813"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57" i="6"/>
  <c r="Q858" i="6"/>
  <c r="Q859" i="6"/>
  <c r="Q860" i="6"/>
  <c r="Q861" i="6"/>
  <c r="Q862" i="6"/>
  <c r="Q863" i="6"/>
  <c r="Q864" i="6"/>
  <c r="Q865" i="6"/>
  <c r="Q866" i="6"/>
  <c r="Q867" i="6"/>
  <c r="Q868" i="6"/>
  <c r="Q869" i="6"/>
  <c r="Q870" i="6"/>
  <c r="Q871" i="6"/>
  <c r="Q872" i="6"/>
  <c r="Q873" i="6"/>
  <c r="Q874" i="6"/>
  <c r="Q875" i="6"/>
  <c r="Q876" i="6"/>
  <c r="Q877" i="6"/>
  <c r="Q878" i="6"/>
  <c r="Q879" i="6"/>
  <c r="Q880" i="6"/>
  <c r="Q881" i="6"/>
  <c r="Q882" i="6"/>
  <c r="Q883" i="6"/>
  <c r="Q884" i="6"/>
  <c r="Q885" i="6"/>
  <c r="Q886" i="6"/>
  <c r="Q887" i="6"/>
  <c r="Q888" i="6"/>
  <c r="Q889" i="6"/>
  <c r="Q890" i="6"/>
  <c r="Q891" i="6"/>
  <c r="Q892" i="6"/>
  <c r="Q893" i="6"/>
  <c r="Q894" i="6"/>
  <c r="Q895" i="6"/>
  <c r="Q896" i="6"/>
  <c r="Q897" i="6"/>
  <c r="Q898" i="6"/>
  <c r="Q899" i="6"/>
  <c r="Q900" i="6"/>
  <c r="Q901" i="6"/>
  <c r="Q902" i="6"/>
  <c r="Q903" i="6"/>
  <c r="Q904" i="6"/>
  <c r="Q905" i="6"/>
  <c r="Q906" i="6"/>
  <c r="Q907" i="6"/>
  <c r="Q908" i="6"/>
  <c r="Q909" i="6"/>
  <c r="Q910" i="6"/>
  <c r="Q911" i="6"/>
  <c r="Q912" i="6"/>
  <c r="Q913" i="6"/>
  <c r="Q914" i="6"/>
  <c r="Q915" i="6"/>
  <c r="Q916" i="6"/>
  <c r="Q917" i="6"/>
  <c r="Q918" i="6"/>
  <c r="Q919" i="6"/>
  <c r="Q920" i="6"/>
  <c r="Q921" i="6"/>
  <c r="Q922" i="6"/>
  <c r="Q923" i="6"/>
  <c r="Q924" i="6"/>
  <c r="Q925" i="6"/>
  <c r="Q926" i="6"/>
  <c r="Q927" i="6"/>
  <c r="Q928" i="6"/>
  <c r="Q929" i="6"/>
  <c r="Q930" i="6"/>
  <c r="Q931" i="6"/>
  <c r="Q932" i="6"/>
  <c r="Q933" i="6"/>
  <c r="Q934" i="6"/>
  <c r="Q935" i="6"/>
  <c r="Q936" i="6"/>
  <c r="Q937" i="6"/>
  <c r="Q938" i="6"/>
  <c r="Q939" i="6"/>
  <c r="Q940" i="6"/>
  <c r="Q941" i="6"/>
  <c r="Q942" i="6"/>
  <c r="Q943" i="6"/>
  <c r="Q944" i="6"/>
  <c r="Q945" i="6"/>
  <c r="Q946" i="6"/>
  <c r="Q947" i="6"/>
  <c r="Q948" i="6"/>
  <c r="Q949" i="6"/>
  <c r="Q950" i="6"/>
  <c r="Q951" i="6"/>
  <c r="Q952" i="6"/>
  <c r="Q953" i="6"/>
  <c r="Q954" i="6"/>
  <c r="Q955" i="6"/>
  <c r="Q956" i="6"/>
  <c r="Q957" i="6"/>
  <c r="Q958" i="6"/>
  <c r="Q959" i="6"/>
  <c r="Q960" i="6"/>
  <c r="Q961" i="6"/>
  <c r="Q962" i="6"/>
  <c r="Q963" i="6"/>
  <c r="Q964" i="6"/>
  <c r="Q965" i="6"/>
  <c r="Q966" i="6"/>
  <c r="Q967" i="6"/>
  <c r="Q968" i="6"/>
  <c r="Q969" i="6"/>
  <c r="Q970" i="6"/>
  <c r="Q971" i="6"/>
  <c r="Q972" i="6"/>
  <c r="Q973" i="6"/>
  <c r="Q974" i="6"/>
  <c r="Q975" i="6"/>
  <c r="Q976" i="6"/>
  <c r="Q977" i="6"/>
  <c r="Q978" i="6"/>
  <c r="Q979" i="6"/>
  <c r="Q980" i="6"/>
  <c r="Q981" i="6"/>
  <c r="Q982" i="6"/>
  <c r="Q983" i="6"/>
  <c r="Q984" i="6"/>
  <c r="Q985" i="6"/>
  <c r="Q986" i="6"/>
  <c r="Q987" i="6"/>
  <c r="Q988" i="6"/>
  <c r="Q989" i="6"/>
  <c r="Q990" i="6"/>
  <c r="Q991" i="6"/>
  <c r="Q992" i="6"/>
  <c r="Q993" i="6"/>
  <c r="Q994" i="6"/>
  <c r="Q995" i="6"/>
  <c r="Q996" i="6"/>
  <c r="Q997" i="6"/>
  <c r="Q998" i="6"/>
  <c r="Q999" i="6"/>
  <c r="Q1000" i="6"/>
  <c r="Q1001" i="6"/>
  <c r="Q1002" i="6"/>
  <c r="Q1003" i="6"/>
  <c r="Q1004" i="6"/>
  <c r="Q1005" i="6"/>
  <c r="Q1006" i="6"/>
  <c r="Q1007" i="6"/>
  <c r="Q1008" i="6"/>
  <c r="Q1009" i="6"/>
  <c r="Q1010" i="6"/>
  <c r="Q1011" i="6"/>
  <c r="Q1012" i="6"/>
  <c r="Q1013" i="6"/>
  <c r="Q1014" i="6"/>
  <c r="Q1015" i="6"/>
  <c r="Q1016" i="6"/>
  <c r="Q1017" i="6"/>
  <c r="Q1018" i="6"/>
  <c r="Q1019" i="6"/>
  <c r="Q1020" i="6"/>
  <c r="Q1021" i="6"/>
  <c r="Q1022" i="6"/>
  <c r="Q1023" i="6"/>
  <c r="Q1024" i="6"/>
  <c r="Q1025" i="6"/>
  <c r="Q1026" i="6"/>
  <c r="Q1027" i="6"/>
  <c r="Q1028" i="6"/>
  <c r="Q1029" i="6"/>
  <c r="Q1030" i="6"/>
  <c r="Q1031" i="6"/>
  <c r="Q1032" i="6"/>
  <c r="Q1033" i="6"/>
  <c r="Q1034" i="6"/>
  <c r="Q1035" i="6"/>
  <c r="Q1036" i="6"/>
  <c r="Q1037" i="6"/>
  <c r="Q1038" i="6"/>
  <c r="Q1039" i="6"/>
  <c r="Q1040" i="6"/>
  <c r="Q1041" i="6"/>
  <c r="Q1042" i="6"/>
  <c r="Q1043" i="6"/>
  <c r="Q1044" i="6"/>
  <c r="Q1045" i="6"/>
  <c r="Q1046" i="6"/>
  <c r="Q1047" i="6"/>
  <c r="Q1048" i="6"/>
  <c r="Q1049" i="6"/>
  <c r="Q1050" i="6"/>
  <c r="Q1051" i="6"/>
  <c r="Q1052" i="6"/>
  <c r="Q1053" i="6"/>
  <c r="Q1054" i="6"/>
  <c r="Q1055" i="6"/>
  <c r="Q1056" i="6"/>
  <c r="Q1057" i="6"/>
  <c r="Q1058" i="6"/>
  <c r="Q1059" i="6"/>
  <c r="Q1060" i="6"/>
  <c r="Q1061" i="6"/>
  <c r="Q1062" i="6"/>
  <c r="Q1063" i="6"/>
  <c r="Q1064" i="6"/>
  <c r="Q1065" i="6"/>
  <c r="Q1066" i="6"/>
  <c r="Q1067" i="6"/>
  <c r="Q1068" i="6"/>
  <c r="Q1069" i="6"/>
  <c r="Q1070" i="6"/>
  <c r="Q1071" i="6"/>
  <c r="Q1072" i="6"/>
  <c r="Q1073" i="6"/>
  <c r="Q1074" i="6"/>
  <c r="Q1075" i="6"/>
  <c r="Q1076" i="6"/>
  <c r="Q1077" i="6"/>
  <c r="Q1078" i="6"/>
  <c r="Q1079" i="6"/>
  <c r="Q1080" i="6"/>
  <c r="Q1081" i="6"/>
  <c r="Q1082" i="6"/>
  <c r="Q1083" i="6"/>
  <c r="Q1084" i="6"/>
  <c r="Q1085" i="6"/>
  <c r="Q1086" i="6"/>
  <c r="Q1087" i="6"/>
  <c r="Q1088" i="6"/>
  <c r="Q1089" i="6"/>
  <c r="Q1090" i="6"/>
  <c r="Q1091" i="6"/>
  <c r="Q1092" i="6"/>
  <c r="Q1093" i="6"/>
  <c r="Q1094" i="6"/>
  <c r="Q1095" i="6"/>
  <c r="Q1096" i="6"/>
  <c r="Q1097" i="6"/>
  <c r="Q1098" i="6"/>
  <c r="Q1099" i="6"/>
  <c r="Q1100" i="6"/>
  <c r="Q1101" i="6"/>
  <c r="Q1102" i="6"/>
  <c r="Q1103" i="6"/>
  <c r="Q1104" i="6"/>
  <c r="Q1105" i="6"/>
  <c r="Q1106" i="6"/>
  <c r="Q1107" i="6"/>
  <c r="Q1108" i="6"/>
  <c r="Q1109" i="6"/>
  <c r="Q1110" i="6"/>
  <c r="Q1111" i="6"/>
  <c r="Q1112" i="6"/>
  <c r="Q1113" i="6"/>
  <c r="Q1114" i="6"/>
  <c r="Q1115" i="6"/>
  <c r="Q1116" i="6"/>
  <c r="Q1117" i="6"/>
  <c r="Q1118" i="6"/>
  <c r="Q1119" i="6"/>
  <c r="Q1120" i="6"/>
  <c r="Q1121" i="6"/>
  <c r="Q1122" i="6"/>
  <c r="Q1123" i="6"/>
  <c r="Q1124" i="6"/>
  <c r="Q1125" i="6"/>
  <c r="Q1126" i="6"/>
  <c r="Q1127"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J201" i="6"/>
  <c r="L201" i="6"/>
  <c r="J202" i="6"/>
  <c r="L202" i="6"/>
  <c r="J203" i="6"/>
  <c r="L203" i="6"/>
  <c r="J204" i="6"/>
  <c r="L204" i="6"/>
  <c r="J205" i="6"/>
  <c r="L205" i="6"/>
  <c r="J206" i="6"/>
  <c r="L206" i="6"/>
  <c r="J207" i="6"/>
  <c r="L207" i="6"/>
  <c r="J208" i="6"/>
  <c r="L208" i="6"/>
  <c r="J209" i="6"/>
  <c r="L209" i="6"/>
  <c r="J210" i="6"/>
  <c r="L210" i="6"/>
  <c r="J211" i="6"/>
  <c r="L211" i="6"/>
  <c r="J212" i="6"/>
  <c r="L212" i="6"/>
  <c r="J213" i="6"/>
  <c r="L213" i="6"/>
  <c r="J214" i="6"/>
  <c r="L214" i="6"/>
  <c r="J215" i="6"/>
  <c r="L215" i="6"/>
  <c r="J216" i="6"/>
  <c r="L216" i="6"/>
  <c r="J217" i="6"/>
  <c r="L217" i="6"/>
  <c r="J218" i="6"/>
  <c r="L218" i="6"/>
  <c r="J219" i="6"/>
  <c r="L219" i="6"/>
  <c r="J220" i="6"/>
  <c r="L220" i="6"/>
  <c r="J221" i="6"/>
  <c r="L221" i="6"/>
  <c r="J222" i="6"/>
  <c r="L222" i="6"/>
  <c r="J223" i="6"/>
  <c r="L223" i="6"/>
  <c r="J224" i="6"/>
  <c r="L224" i="6"/>
  <c r="J225" i="6"/>
  <c r="L225" i="6"/>
  <c r="J226" i="6"/>
  <c r="L226" i="6"/>
  <c r="J227" i="6"/>
  <c r="L227" i="6"/>
  <c r="J228" i="6"/>
  <c r="L228" i="6"/>
  <c r="J229" i="6"/>
  <c r="L229" i="6"/>
  <c r="J230" i="6"/>
  <c r="L230" i="6"/>
  <c r="J231" i="6"/>
  <c r="L231" i="6"/>
  <c r="J232" i="6"/>
  <c r="L232" i="6"/>
  <c r="J233" i="6"/>
  <c r="L233" i="6"/>
  <c r="J234" i="6"/>
  <c r="L234" i="6"/>
  <c r="J235" i="6"/>
  <c r="L235" i="6"/>
  <c r="J236" i="6"/>
  <c r="L236" i="6"/>
  <c r="J237" i="6"/>
  <c r="L237" i="6"/>
  <c r="J238" i="6"/>
  <c r="L238" i="6"/>
  <c r="J239" i="6"/>
  <c r="L239" i="6"/>
  <c r="J240" i="6"/>
  <c r="L240" i="6"/>
  <c r="J241" i="6"/>
  <c r="L241" i="6"/>
  <c r="J242" i="6"/>
  <c r="L242" i="6"/>
  <c r="J243" i="6"/>
  <c r="L243" i="6"/>
  <c r="J244" i="6"/>
  <c r="L244" i="6"/>
  <c r="J245" i="6"/>
  <c r="L245" i="6"/>
  <c r="J246" i="6"/>
  <c r="L246" i="6"/>
  <c r="J247" i="6"/>
  <c r="L247" i="6"/>
  <c r="J248" i="6"/>
  <c r="L248" i="6"/>
  <c r="J249" i="6"/>
  <c r="L249" i="6"/>
  <c r="J250" i="6"/>
  <c r="L250" i="6"/>
  <c r="J251" i="6"/>
  <c r="L251" i="6"/>
  <c r="J252" i="6"/>
  <c r="L252" i="6"/>
  <c r="J253" i="6"/>
  <c r="L253" i="6"/>
  <c r="J254" i="6"/>
  <c r="L254" i="6"/>
  <c r="J255" i="6"/>
  <c r="L255" i="6"/>
  <c r="J256" i="6"/>
  <c r="L256" i="6"/>
  <c r="J257" i="6"/>
  <c r="L257" i="6"/>
  <c r="J258" i="6"/>
  <c r="L258" i="6"/>
  <c r="J259" i="6"/>
  <c r="L259" i="6"/>
  <c r="J260" i="6"/>
  <c r="L260" i="6"/>
  <c r="J261" i="6"/>
  <c r="L261" i="6"/>
  <c r="J262" i="6"/>
  <c r="L262" i="6"/>
  <c r="J263" i="6"/>
  <c r="L263" i="6"/>
  <c r="J264" i="6"/>
  <c r="L264" i="6"/>
  <c r="J265" i="6"/>
  <c r="L265" i="6"/>
  <c r="J266" i="6"/>
  <c r="L266" i="6"/>
  <c r="J267" i="6"/>
  <c r="L267" i="6"/>
  <c r="J268" i="6"/>
  <c r="L268" i="6"/>
  <c r="J269" i="6"/>
  <c r="L269" i="6"/>
  <c r="J270" i="6"/>
  <c r="L270" i="6"/>
  <c r="J271" i="6"/>
  <c r="L271" i="6"/>
  <c r="J272" i="6"/>
  <c r="L272" i="6"/>
  <c r="J273" i="6"/>
  <c r="L273" i="6"/>
  <c r="J274" i="6"/>
  <c r="L274" i="6"/>
  <c r="J275" i="6"/>
  <c r="L275" i="6"/>
  <c r="J276" i="6"/>
  <c r="L276" i="6"/>
  <c r="J277" i="6"/>
  <c r="L277" i="6"/>
  <c r="J278" i="6"/>
  <c r="L278" i="6"/>
  <c r="J279" i="6"/>
  <c r="L279" i="6"/>
  <c r="J280" i="6"/>
  <c r="L280" i="6"/>
  <c r="J281" i="6"/>
  <c r="L281" i="6"/>
  <c r="J282" i="6"/>
  <c r="L282" i="6"/>
  <c r="J283" i="6"/>
  <c r="L283" i="6"/>
  <c r="J284" i="6"/>
  <c r="L284" i="6"/>
  <c r="J285" i="6"/>
  <c r="L285" i="6"/>
  <c r="J286" i="6"/>
  <c r="L286" i="6"/>
  <c r="J287" i="6"/>
  <c r="L287" i="6"/>
  <c r="J288" i="6"/>
  <c r="L288" i="6"/>
  <c r="J289" i="6"/>
  <c r="L289" i="6"/>
  <c r="J290" i="6"/>
  <c r="L290" i="6"/>
  <c r="J291" i="6"/>
  <c r="L291" i="6"/>
  <c r="J292" i="6"/>
  <c r="L292" i="6"/>
  <c r="J293" i="6"/>
  <c r="L293" i="6"/>
  <c r="J294" i="6"/>
  <c r="L294" i="6"/>
  <c r="J295" i="6"/>
  <c r="L295" i="6"/>
  <c r="J296" i="6"/>
  <c r="L296" i="6"/>
  <c r="J297" i="6"/>
  <c r="L297" i="6"/>
  <c r="J298" i="6"/>
  <c r="L298" i="6"/>
  <c r="J299" i="6"/>
  <c r="L299" i="6"/>
  <c r="J300" i="6"/>
  <c r="L300" i="6"/>
  <c r="J301" i="6"/>
  <c r="L301" i="6"/>
  <c r="J302" i="6"/>
  <c r="L302" i="6"/>
  <c r="J303" i="6"/>
  <c r="L303" i="6"/>
  <c r="J304" i="6"/>
  <c r="L304" i="6"/>
  <c r="J305" i="6"/>
  <c r="L305" i="6"/>
  <c r="J306" i="6"/>
  <c r="L306" i="6"/>
  <c r="J307" i="6"/>
  <c r="L307" i="6"/>
  <c r="J308" i="6"/>
  <c r="L308" i="6"/>
  <c r="J309" i="6"/>
  <c r="L309" i="6"/>
  <c r="J310" i="6"/>
  <c r="L310" i="6"/>
  <c r="J311" i="6"/>
  <c r="L311" i="6"/>
  <c r="J312" i="6"/>
  <c r="L312" i="6"/>
  <c r="J313" i="6"/>
  <c r="L313" i="6"/>
  <c r="J314" i="6"/>
  <c r="L314" i="6"/>
  <c r="J315" i="6"/>
  <c r="L315" i="6"/>
  <c r="J316" i="6"/>
  <c r="L316" i="6"/>
  <c r="J317" i="6"/>
  <c r="L317" i="6"/>
  <c r="J318" i="6"/>
  <c r="L318" i="6"/>
  <c r="J319" i="6"/>
  <c r="L319" i="6"/>
  <c r="J320" i="6"/>
  <c r="L320" i="6"/>
  <c r="J321" i="6"/>
  <c r="L321" i="6"/>
  <c r="J322" i="6"/>
  <c r="L322" i="6"/>
  <c r="J323" i="6"/>
  <c r="L323" i="6"/>
  <c r="J324" i="6"/>
  <c r="L324" i="6"/>
  <c r="J325" i="6"/>
  <c r="L325" i="6"/>
  <c r="J326" i="6"/>
  <c r="L326" i="6"/>
  <c r="J327" i="6"/>
  <c r="L327" i="6"/>
  <c r="J328" i="6"/>
  <c r="L328" i="6"/>
  <c r="J329" i="6"/>
  <c r="L329" i="6"/>
  <c r="J330" i="6"/>
  <c r="L330" i="6"/>
  <c r="J331" i="6"/>
  <c r="L331" i="6"/>
  <c r="J332" i="6"/>
  <c r="L332" i="6"/>
  <c r="J333" i="6"/>
  <c r="L333" i="6"/>
  <c r="J334" i="6"/>
  <c r="L334" i="6"/>
  <c r="J335" i="6"/>
  <c r="L335" i="6"/>
  <c r="J336" i="6"/>
  <c r="L336" i="6"/>
  <c r="J337" i="6"/>
  <c r="L337" i="6"/>
  <c r="J338" i="6"/>
  <c r="L338" i="6"/>
  <c r="J339" i="6"/>
  <c r="L339" i="6"/>
  <c r="J340" i="6"/>
  <c r="L340" i="6"/>
  <c r="J341" i="6"/>
  <c r="L341" i="6"/>
  <c r="J342" i="6"/>
  <c r="L342" i="6"/>
  <c r="J343" i="6"/>
  <c r="L343" i="6"/>
  <c r="J344" i="6"/>
  <c r="L344" i="6"/>
  <c r="J345" i="6"/>
  <c r="L345" i="6"/>
  <c r="J346" i="6"/>
  <c r="L346" i="6"/>
  <c r="J347" i="6"/>
  <c r="L347" i="6"/>
  <c r="J348" i="6"/>
  <c r="L348" i="6"/>
  <c r="J349" i="6"/>
  <c r="L349" i="6"/>
  <c r="J350" i="6"/>
  <c r="L350" i="6"/>
  <c r="J351" i="6"/>
  <c r="L351" i="6"/>
  <c r="J352" i="6"/>
  <c r="L352" i="6"/>
  <c r="J353" i="6"/>
  <c r="L353" i="6"/>
  <c r="J354" i="6"/>
  <c r="L354" i="6"/>
  <c r="J355" i="6"/>
  <c r="L355" i="6"/>
  <c r="J356" i="6"/>
  <c r="L356" i="6"/>
  <c r="J357" i="6"/>
  <c r="L357" i="6"/>
  <c r="J358" i="6"/>
  <c r="L358" i="6"/>
  <c r="J359" i="6"/>
  <c r="L359" i="6"/>
  <c r="J360" i="6"/>
  <c r="L360" i="6"/>
  <c r="J361" i="6"/>
  <c r="L361" i="6"/>
  <c r="J362" i="6"/>
  <c r="L362" i="6"/>
  <c r="J363" i="6"/>
  <c r="L363" i="6"/>
  <c r="J364" i="6"/>
  <c r="L364" i="6"/>
  <c r="J365" i="6"/>
  <c r="L365" i="6"/>
  <c r="J366" i="6"/>
  <c r="L366" i="6"/>
  <c r="J367" i="6"/>
  <c r="L367" i="6"/>
  <c r="J368" i="6"/>
  <c r="L368" i="6"/>
  <c r="J369" i="6"/>
  <c r="L369" i="6"/>
  <c r="J370" i="6"/>
  <c r="L370" i="6"/>
  <c r="J371" i="6"/>
  <c r="L371" i="6"/>
  <c r="J372" i="6"/>
  <c r="L372" i="6"/>
  <c r="J373" i="6"/>
  <c r="L373" i="6"/>
  <c r="J374" i="6"/>
  <c r="L374" i="6"/>
  <c r="J375" i="6"/>
  <c r="L375" i="6"/>
  <c r="J376" i="6"/>
  <c r="L376" i="6"/>
  <c r="J377" i="6"/>
  <c r="L377" i="6"/>
  <c r="J378" i="6"/>
  <c r="L378" i="6"/>
  <c r="J379" i="6"/>
  <c r="L379" i="6"/>
  <c r="J380" i="6"/>
  <c r="L380" i="6"/>
  <c r="J381" i="6"/>
  <c r="L381" i="6"/>
  <c r="J382" i="6"/>
  <c r="L382" i="6"/>
  <c r="J383" i="6"/>
  <c r="L383" i="6"/>
  <c r="J384" i="6"/>
  <c r="L384" i="6"/>
  <c r="J385" i="6"/>
  <c r="L385" i="6"/>
  <c r="J386" i="6"/>
  <c r="L386" i="6"/>
  <c r="J387" i="6"/>
  <c r="L387" i="6"/>
  <c r="J388" i="6"/>
  <c r="L388" i="6"/>
  <c r="J389" i="6"/>
  <c r="L389" i="6"/>
  <c r="J390" i="6"/>
  <c r="L390" i="6"/>
  <c r="J391" i="6"/>
  <c r="L391" i="6"/>
  <c r="J392" i="6"/>
  <c r="L392" i="6"/>
  <c r="J393" i="6"/>
  <c r="L393" i="6"/>
  <c r="J394" i="6"/>
  <c r="L394" i="6"/>
  <c r="J395" i="6"/>
  <c r="L395" i="6"/>
  <c r="J396" i="6"/>
  <c r="L396" i="6"/>
  <c r="J397" i="6"/>
  <c r="L397" i="6"/>
  <c r="J398" i="6"/>
  <c r="L398" i="6"/>
  <c r="J399" i="6"/>
  <c r="L399" i="6"/>
  <c r="J400" i="6"/>
  <c r="L400" i="6"/>
  <c r="J401" i="6"/>
  <c r="L401" i="6"/>
  <c r="J402" i="6"/>
  <c r="L402" i="6"/>
  <c r="J403" i="6"/>
  <c r="L403" i="6"/>
  <c r="J404" i="6"/>
  <c r="L404" i="6"/>
  <c r="J405" i="6"/>
  <c r="L405" i="6"/>
  <c r="J406" i="6"/>
  <c r="L406" i="6"/>
  <c r="J407" i="6"/>
  <c r="L407" i="6"/>
  <c r="J408" i="6"/>
  <c r="L408" i="6"/>
  <c r="J409" i="6"/>
  <c r="L409" i="6"/>
  <c r="J410" i="6"/>
  <c r="L410" i="6"/>
  <c r="J411" i="6"/>
  <c r="L411" i="6"/>
  <c r="J412" i="6"/>
  <c r="L412" i="6"/>
  <c r="J413" i="6"/>
  <c r="L413" i="6"/>
  <c r="J414" i="6"/>
  <c r="L414" i="6"/>
  <c r="J415" i="6"/>
  <c r="L415" i="6"/>
  <c r="J416" i="6"/>
  <c r="L416" i="6"/>
  <c r="J417" i="6"/>
  <c r="L417" i="6"/>
  <c r="J418" i="6"/>
  <c r="L418" i="6"/>
  <c r="J419" i="6"/>
  <c r="L419" i="6"/>
  <c r="J420" i="6"/>
  <c r="L420" i="6"/>
  <c r="J421" i="6"/>
  <c r="L421" i="6"/>
  <c r="J422" i="6"/>
  <c r="L422" i="6"/>
  <c r="J423" i="6"/>
  <c r="L423" i="6"/>
  <c r="J424" i="6"/>
  <c r="L424" i="6"/>
  <c r="J425" i="6"/>
  <c r="L425" i="6"/>
  <c r="J426" i="6"/>
  <c r="L426" i="6"/>
  <c r="J427" i="6"/>
  <c r="L427" i="6"/>
  <c r="J428" i="6"/>
  <c r="L428" i="6"/>
  <c r="J429" i="6"/>
  <c r="L429" i="6"/>
  <c r="J430" i="6"/>
  <c r="L430" i="6"/>
  <c r="J431" i="6"/>
  <c r="L431" i="6"/>
  <c r="J432" i="6"/>
  <c r="L432" i="6"/>
  <c r="J433" i="6"/>
  <c r="L433" i="6"/>
  <c r="J434" i="6"/>
  <c r="L434" i="6"/>
  <c r="J435" i="6"/>
  <c r="L435" i="6"/>
  <c r="J436" i="6"/>
  <c r="L436" i="6"/>
  <c r="J437" i="6"/>
  <c r="L437" i="6"/>
  <c r="J438" i="6"/>
  <c r="L438" i="6"/>
  <c r="J439" i="6"/>
  <c r="L439" i="6"/>
  <c r="J440" i="6"/>
  <c r="L440" i="6"/>
  <c r="J441" i="6"/>
  <c r="L441" i="6"/>
  <c r="J442" i="6"/>
  <c r="L442" i="6"/>
  <c r="J443" i="6"/>
  <c r="L443" i="6"/>
  <c r="J444" i="6"/>
  <c r="L444" i="6"/>
  <c r="J445" i="6"/>
  <c r="L445" i="6"/>
  <c r="J446" i="6"/>
  <c r="L446" i="6"/>
  <c r="J447" i="6"/>
  <c r="L447" i="6"/>
  <c r="J448" i="6"/>
  <c r="L448" i="6"/>
  <c r="J449" i="6"/>
  <c r="L449" i="6"/>
  <c r="J450" i="6"/>
  <c r="L450" i="6"/>
  <c r="J451" i="6"/>
  <c r="L451" i="6"/>
  <c r="J452" i="6"/>
  <c r="L452" i="6"/>
  <c r="J453" i="6"/>
  <c r="L453" i="6"/>
  <c r="J454" i="6"/>
  <c r="L454" i="6"/>
  <c r="J455" i="6"/>
  <c r="L455" i="6"/>
  <c r="J456" i="6"/>
  <c r="L456" i="6"/>
  <c r="J457" i="6"/>
  <c r="L457" i="6"/>
  <c r="J458" i="6"/>
  <c r="L458" i="6"/>
  <c r="J459" i="6"/>
  <c r="L459" i="6"/>
  <c r="J460" i="6"/>
  <c r="L460" i="6"/>
  <c r="J461" i="6"/>
  <c r="L461" i="6"/>
  <c r="J462" i="6"/>
  <c r="L462" i="6"/>
  <c r="J463" i="6"/>
  <c r="L463" i="6"/>
  <c r="J464" i="6"/>
  <c r="L464" i="6"/>
  <c r="J465" i="6"/>
  <c r="L465" i="6"/>
  <c r="J466" i="6"/>
  <c r="L466" i="6"/>
  <c r="J467" i="6"/>
  <c r="L467" i="6"/>
  <c r="J468" i="6"/>
  <c r="L468" i="6"/>
  <c r="J469" i="6"/>
  <c r="L469" i="6"/>
  <c r="J470" i="6"/>
  <c r="L470" i="6"/>
  <c r="J471" i="6"/>
  <c r="L471" i="6"/>
  <c r="J472" i="6"/>
  <c r="L472" i="6"/>
  <c r="J473" i="6"/>
  <c r="L473" i="6"/>
  <c r="J474" i="6"/>
  <c r="L474" i="6"/>
  <c r="J475" i="6"/>
  <c r="L475" i="6"/>
  <c r="J476" i="6"/>
  <c r="L476" i="6"/>
  <c r="J477" i="6"/>
  <c r="L477" i="6"/>
  <c r="J478" i="6"/>
  <c r="L478" i="6"/>
  <c r="J479" i="6"/>
  <c r="L479" i="6"/>
  <c r="J480" i="6"/>
  <c r="L480" i="6"/>
  <c r="J481" i="6"/>
  <c r="L481" i="6"/>
  <c r="J482" i="6"/>
  <c r="L482" i="6"/>
  <c r="J483" i="6"/>
  <c r="L483" i="6"/>
  <c r="J484" i="6"/>
  <c r="L484" i="6"/>
  <c r="J485" i="6"/>
  <c r="L485" i="6"/>
  <c r="J486" i="6"/>
  <c r="L486" i="6"/>
  <c r="J487" i="6"/>
  <c r="L487" i="6"/>
  <c r="J488" i="6"/>
  <c r="L488" i="6"/>
  <c r="J489" i="6"/>
  <c r="L489" i="6"/>
  <c r="J490" i="6"/>
  <c r="L490" i="6"/>
  <c r="J491" i="6"/>
  <c r="L491" i="6"/>
  <c r="J492" i="6"/>
  <c r="L492" i="6"/>
  <c r="J493" i="6"/>
  <c r="L493" i="6"/>
  <c r="J494" i="6"/>
  <c r="L494" i="6"/>
  <c r="J495" i="6"/>
  <c r="L495" i="6"/>
  <c r="J496" i="6"/>
  <c r="L496" i="6"/>
  <c r="J497" i="6"/>
  <c r="L497" i="6"/>
  <c r="J498" i="6"/>
  <c r="L498" i="6"/>
  <c r="J499" i="6"/>
  <c r="L499" i="6"/>
  <c r="J500" i="6"/>
  <c r="L500" i="6"/>
  <c r="J501" i="6"/>
  <c r="L501" i="6"/>
  <c r="J502" i="6"/>
  <c r="L502" i="6"/>
  <c r="J503" i="6"/>
  <c r="L503" i="6"/>
  <c r="J504" i="6"/>
  <c r="L504" i="6"/>
  <c r="J505" i="6"/>
  <c r="L505" i="6"/>
  <c r="J506" i="6"/>
  <c r="L506" i="6"/>
  <c r="J507" i="6"/>
  <c r="L507" i="6"/>
  <c r="J508" i="6"/>
  <c r="L508" i="6"/>
  <c r="J509" i="6"/>
  <c r="L509" i="6"/>
  <c r="J510" i="6"/>
  <c r="L510" i="6"/>
  <c r="J511" i="6"/>
  <c r="L511" i="6"/>
  <c r="J512" i="6"/>
  <c r="L512" i="6"/>
  <c r="J513" i="6"/>
  <c r="L513" i="6"/>
  <c r="J514" i="6"/>
  <c r="L514" i="6"/>
  <c r="J515" i="6"/>
  <c r="L515" i="6"/>
  <c r="J516" i="6"/>
  <c r="L516" i="6"/>
  <c r="J517" i="6"/>
  <c r="L517" i="6"/>
  <c r="J518" i="6"/>
  <c r="L518" i="6"/>
  <c r="J519" i="6"/>
  <c r="L519" i="6"/>
  <c r="J520" i="6"/>
  <c r="L520" i="6"/>
  <c r="J521" i="6"/>
  <c r="L521" i="6"/>
  <c r="J522" i="6"/>
  <c r="L522" i="6"/>
  <c r="J523" i="6"/>
  <c r="L523" i="6"/>
  <c r="J524" i="6"/>
  <c r="L524" i="6"/>
  <c r="J525" i="6"/>
  <c r="L525" i="6"/>
  <c r="J526" i="6"/>
  <c r="L526" i="6"/>
  <c r="J527" i="6"/>
  <c r="L527" i="6"/>
  <c r="J528" i="6"/>
  <c r="L528" i="6"/>
  <c r="J529" i="6"/>
  <c r="L529" i="6"/>
  <c r="J530" i="6"/>
  <c r="L530" i="6"/>
  <c r="J531" i="6"/>
  <c r="L531" i="6"/>
  <c r="J532" i="6"/>
  <c r="L532" i="6"/>
  <c r="J533" i="6"/>
  <c r="L533" i="6"/>
  <c r="J534" i="6"/>
  <c r="L534" i="6"/>
  <c r="J535" i="6"/>
  <c r="L535" i="6"/>
  <c r="J536" i="6"/>
  <c r="L536" i="6"/>
  <c r="J537" i="6"/>
  <c r="L537" i="6"/>
  <c r="J538" i="6"/>
  <c r="L538" i="6"/>
  <c r="J539" i="6"/>
  <c r="L539" i="6"/>
  <c r="J540" i="6"/>
  <c r="L540" i="6"/>
  <c r="J541" i="6"/>
  <c r="L541" i="6"/>
  <c r="J542" i="6"/>
  <c r="L542" i="6"/>
  <c r="J543" i="6"/>
  <c r="L543" i="6"/>
  <c r="J544" i="6"/>
  <c r="L544" i="6"/>
  <c r="J545" i="6"/>
  <c r="L545" i="6"/>
  <c r="J546" i="6"/>
  <c r="L546" i="6"/>
  <c r="J547" i="6"/>
  <c r="L547" i="6"/>
  <c r="J548" i="6"/>
  <c r="L548" i="6"/>
  <c r="J549" i="6"/>
  <c r="L549" i="6"/>
  <c r="J550" i="6"/>
  <c r="L550" i="6"/>
  <c r="J551" i="6"/>
  <c r="L551" i="6"/>
  <c r="J552" i="6"/>
  <c r="L552" i="6"/>
  <c r="J553" i="6"/>
  <c r="L553" i="6"/>
  <c r="J554" i="6"/>
  <c r="L554" i="6"/>
  <c r="J555" i="6"/>
  <c r="L555" i="6"/>
  <c r="J556" i="6"/>
  <c r="L556" i="6"/>
  <c r="J557" i="6"/>
  <c r="L557" i="6"/>
  <c r="J558" i="6"/>
  <c r="L558" i="6"/>
  <c r="J559" i="6"/>
  <c r="L559" i="6"/>
  <c r="J560" i="6"/>
  <c r="L560" i="6"/>
  <c r="J561" i="6"/>
  <c r="L561" i="6"/>
  <c r="J562" i="6"/>
  <c r="L562" i="6"/>
  <c r="J563" i="6"/>
  <c r="L563" i="6"/>
  <c r="J564" i="6"/>
  <c r="L564" i="6"/>
  <c r="J565" i="6"/>
  <c r="L565" i="6"/>
  <c r="J566" i="6"/>
  <c r="L566" i="6"/>
  <c r="J567" i="6"/>
  <c r="L567" i="6"/>
  <c r="J568" i="6"/>
  <c r="L568" i="6"/>
  <c r="J569" i="6"/>
  <c r="L569" i="6"/>
  <c r="J570" i="6"/>
  <c r="L570" i="6"/>
  <c r="J571" i="6"/>
  <c r="L571" i="6"/>
  <c r="J572" i="6"/>
  <c r="L572" i="6"/>
  <c r="J573" i="6"/>
  <c r="L573" i="6"/>
  <c r="J574" i="6"/>
  <c r="L574" i="6"/>
  <c r="J575" i="6"/>
  <c r="L575" i="6"/>
  <c r="J576" i="6"/>
  <c r="L576" i="6"/>
  <c r="J577" i="6"/>
  <c r="L577" i="6"/>
  <c r="J578" i="6"/>
  <c r="L578" i="6"/>
  <c r="J579" i="6"/>
  <c r="L579" i="6"/>
  <c r="J580" i="6"/>
  <c r="L580" i="6"/>
  <c r="J581" i="6"/>
  <c r="L581" i="6"/>
  <c r="J582" i="6"/>
  <c r="L582" i="6"/>
  <c r="J583" i="6"/>
  <c r="L583" i="6"/>
  <c r="J584" i="6"/>
  <c r="L584" i="6"/>
  <c r="J585" i="6"/>
  <c r="L585" i="6"/>
  <c r="J586" i="6"/>
  <c r="L586" i="6"/>
  <c r="J587" i="6"/>
  <c r="L587" i="6"/>
  <c r="J588" i="6"/>
  <c r="L588" i="6"/>
  <c r="J589" i="6"/>
  <c r="L589" i="6"/>
  <c r="J590" i="6"/>
  <c r="L590" i="6"/>
  <c r="J591" i="6"/>
  <c r="L591" i="6"/>
  <c r="J592" i="6"/>
  <c r="L592" i="6"/>
  <c r="J593" i="6"/>
  <c r="L593" i="6"/>
  <c r="J594" i="6"/>
  <c r="L594" i="6"/>
  <c r="J595" i="6"/>
  <c r="L595" i="6"/>
  <c r="J596" i="6"/>
  <c r="L596" i="6"/>
  <c r="J597" i="6"/>
  <c r="L597" i="6"/>
  <c r="J598" i="6"/>
  <c r="L598" i="6"/>
  <c r="J599" i="6"/>
  <c r="L599" i="6"/>
  <c r="J600" i="6"/>
  <c r="L600" i="6"/>
  <c r="J601" i="6"/>
  <c r="L601" i="6"/>
  <c r="J602" i="6"/>
  <c r="L602" i="6"/>
  <c r="J603" i="6"/>
  <c r="L603" i="6"/>
  <c r="J604" i="6"/>
  <c r="L604" i="6"/>
  <c r="J605" i="6"/>
  <c r="L605" i="6"/>
  <c r="J606" i="6"/>
  <c r="L606" i="6"/>
  <c r="J607" i="6"/>
  <c r="L607" i="6"/>
  <c r="J608" i="6"/>
  <c r="L608" i="6"/>
  <c r="J609" i="6"/>
  <c r="L609" i="6"/>
  <c r="J610" i="6"/>
  <c r="L610" i="6"/>
  <c r="J611" i="6"/>
  <c r="L611" i="6"/>
  <c r="J612" i="6"/>
  <c r="L612" i="6"/>
  <c r="J613" i="6"/>
  <c r="L613" i="6"/>
  <c r="J614" i="6"/>
  <c r="L614" i="6"/>
  <c r="J615" i="6"/>
  <c r="L615" i="6"/>
  <c r="J616" i="6"/>
  <c r="L616" i="6"/>
  <c r="J617" i="6"/>
  <c r="L617" i="6"/>
  <c r="J618" i="6"/>
  <c r="L618" i="6"/>
  <c r="J619" i="6"/>
  <c r="L619" i="6"/>
  <c r="J620" i="6"/>
  <c r="L620" i="6"/>
  <c r="J621" i="6"/>
  <c r="L621" i="6"/>
  <c r="J622" i="6"/>
  <c r="L622" i="6"/>
  <c r="J623" i="6"/>
  <c r="L623" i="6"/>
  <c r="J624" i="6"/>
  <c r="L624" i="6"/>
  <c r="J625" i="6"/>
  <c r="L625" i="6"/>
  <c r="J626" i="6"/>
  <c r="L626" i="6"/>
  <c r="J627" i="6"/>
  <c r="L627" i="6"/>
  <c r="J628" i="6"/>
  <c r="L628" i="6"/>
  <c r="J629" i="6"/>
  <c r="L629" i="6"/>
  <c r="J630" i="6"/>
  <c r="L630" i="6"/>
  <c r="J631" i="6"/>
  <c r="L631" i="6"/>
  <c r="J632" i="6"/>
  <c r="L632" i="6"/>
  <c r="J633" i="6"/>
  <c r="L633" i="6"/>
  <c r="J634" i="6"/>
  <c r="L634" i="6"/>
  <c r="J635" i="6"/>
  <c r="L635" i="6"/>
  <c r="J636" i="6"/>
  <c r="L636" i="6"/>
  <c r="J637" i="6"/>
  <c r="L637" i="6"/>
  <c r="J638" i="6"/>
  <c r="L638" i="6"/>
  <c r="J639" i="6"/>
  <c r="L639" i="6"/>
  <c r="J640" i="6"/>
  <c r="L640" i="6"/>
  <c r="J641" i="6"/>
  <c r="L641" i="6"/>
  <c r="J642" i="6"/>
  <c r="L642" i="6"/>
  <c r="J643" i="6"/>
  <c r="L643" i="6"/>
  <c r="J644" i="6"/>
  <c r="L644" i="6"/>
  <c r="J645" i="6"/>
  <c r="L645" i="6"/>
  <c r="J646" i="6"/>
  <c r="L646" i="6"/>
  <c r="J647" i="6"/>
  <c r="L647" i="6"/>
  <c r="J648" i="6"/>
  <c r="L648" i="6"/>
  <c r="J649" i="6"/>
  <c r="L649" i="6"/>
  <c r="J650" i="6"/>
  <c r="L650" i="6"/>
  <c r="J651" i="6"/>
  <c r="L651" i="6"/>
  <c r="J652" i="6"/>
  <c r="L652" i="6"/>
  <c r="J653" i="6"/>
  <c r="L653" i="6"/>
  <c r="J654" i="6"/>
  <c r="L654" i="6"/>
  <c r="J655" i="6"/>
  <c r="L655" i="6"/>
  <c r="J656" i="6"/>
  <c r="L656" i="6"/>
  <c r="J657" i="6"/>
  <c r="L657" i="6"/>
  <c r="J658" i="6"/>
  <c r="L658" i="6"/>
  <c r="J659" i="6"/>
  <c r="L659" i="6"/>
  <c r="J660" i="6"/>
  <c r="L660" i="6"/>
  <c r="J661" i="6"/>
  <c r="L661" i="6"/>
  <c r="J662" i="6"/>
  <c r="L662" i="6"/>
  <c r="J663" i="6"/>
  <c r="L663" i="6"/>
  <c r="J664" i="6"/>
  <c r="L664" i="6"/>
  <c r="J665" i="6"/>
  <c r="L665" i="6"/>
  <c r="J666" i="6"/>
  <c r="L666" i="6"/>
  <c r="J667" i="6"/>
  <c r="L667" i="6"/>
  <c r="J668" i="6"/>
  <c r="L668" i="6"/>
  <c r="J669" i="6"/>
  <c r="L669" i="6"/>
  <c r="J670" i="6"/>
  <c r="L670" i="6"/>
  <c r="J671" i="6"/>
  <c r="L671" i="6"/>
  <c r="J672" i="6"/>
  <c r="L672" i="6"/>
  <c r="J673" i="6"/>
  <c r="L673" i="6"/>
  <c r="J674" i="6"/>
  <c r="L674" i="6"/>
  <c r="J675" i="6"/>
  <c r="L675" i="6"/>
  <c r="J676" i="6"/>
  <c r="L676" i="6"/>
  <c r="J677" i="6"/>
  <c r="L677" i="6"/>
  <c r="J678" i="6"/>
  <c r="L678" i="6"/>
  <c r="J679" i="6"/>
  <c r="L679" i="6"/>
  <c r="J680" i="6"/>
  <c r="L680" i="6"/>
  <c r="J681" i="6"/>
  <c r="L681" i="6"/>
  <c r="J682" i="6"/>
  <c r="L682" i="6"/>
  <c r="J683" i="6"/>
  <c r="L683" i="6"/>
  <c r="J684" i="6"/>
  <c r="L684" i="6"/>
  <c r="J685" i="6"/>
  <c r="L685" i="6"/>
  <c r="J686" i="6"/>
  <c r="L686" i="6"/>
  <c r="J687" i="6"/>
  <c r="L687" i="6"/>
  <c r="J688" i="6"/>
  <c r="L688" i="6"/>
  <c r="J689" i="6"/>
  <c r="L689" i="6"/>
  <c r="J690" i="6"/>
  <c r="L690" i="6"/>
  <c r="J691" i="6"/>
  <c r="L691" i="6"/>
  <c r="J692" i="6"/>
  <c r="L692" i="6"/>
  <c r="J693" i="6"/>
  <c r="L693" i="6"/>
  <c r="J694" i="6"/>
  <c r="L694" i="6"/>
  <c r="J695" i="6"/>
  <c r="L695" i="6"/>
  <c r="J696" i="6"/>
  <c r="L696" i="6"/>
  <c r="J697" i="6"/>
  <c r="L697" i="6"/>
  <c r="J698" i="6"/>
  <c r="L698" i="6"/>
  <c r="J699" i="6"/>
  <c r="L699" i="6"/>
  <c r="J700" i="6"/>
  <c r="L700" i="6"/>
  <c r="J701" i="6"/>
  <c r="L701" i="6"/>
  <c r="J702" i="6"/>
  <c r="L702" i="6"/>
  <c r="J703" i="6"/>
  <c r="L703" i="6"/>
  <c r="J704" i="6"/>
  <c r="L704" i="6"/>
  <c r="J705" i="6"/>
  <c r="L705" i="6"/>
  <c r="J706" i="6"/>
  <c r="L706" i="6"/>
  <c r="J707" i="6"/>
  <c r="L707" i="6"/>
  <c r="J708" i="6"/>
  <c r="L708" i="6"/>
  <c r="J709" i="6"/>
  <c r="L709" i="6"/>
  <c r="J710" i="6"/>
  <c r="L710" i="6"/>
  <c r="J711" i="6"/>
  <c r="L711" i="6"/>
  <c r="J712" i="6"/>
  <c r="L712" i="6"/>
  <c r="J713" i="6"/>
  <c r="L713" i="6"/>
  <c r="J714" i="6"/>
  <c r="L714" i="6"/>
  <c r="J715" i="6"/>
  <c r="L715" i="6"/>
  <c r="J716" i="6"/>
  <c r="L716" i="6"/>
  <c r="J717" i="6"/>
  <c r="L717" i="6"/>
  <c r="J718" i="6"/>
  <c r="L718" i="6"/>
  <c r="J719" i="6"/>
  <c r="L719" i="6"/>
  <c r="J720" i="6"/>
  <c r="L720" i="6"/>
  <c r="J721" i="6"/>
  <c r="L721" i="6"/>
  <c r="J722" i="6"/>
  <c r="L722" i="6"/>
  <c r="J723" i="6"/>
  <c r="L723" i="6"/>
  <c r="J724" i="6"/>
  <c r="L724" i="6"/>
  <c r="J725" i="6"/>
  <c r="L725" i="6"/>
  <c r="J726" i="6"/>
  <c r="L726" i="6"/>
  <c r="J727" i="6"/>
  <c r="L727" i="6"/>
  <c r="J728" i="6"/>
  <c r="L728" i="6"/>
  <c r="J729" i="6"/>
  <c r="L729" i="6"/>
  <c r="J730" i="6"/>
  <c r="L730" i="6"/>
  <c r="J731" i="6"/>
  <c r="L731" i="6"/>
  <c r="J732" i="6"/>
  <c r="L732" i="6"/>
  <c r="J733" i="6"/>
  <c r="L733" i="6"/>
  <c r="J734" i="6"/>
  <c r="L734" i="6"/>
  <c r="J735" i="6"/>
  <c r="L735" i="6"/>
  <c r="J736" i="6"/>
  <c r="L736" i="6"/>
  <c r="J737" i="6"/>
  <c r="L737" i="6"/>
  <c r="J738" i="6"/>
  <c r="L738" i="6"/>
  <c r="J739" i="6"/>
  <c r="L739" i="6"/>
  <c r="J740" i="6"/>
  <c r="L740" i="6"/>
  <c r="J741" i="6"/>
  <c r="L741" i="6"/>
  <c r="J742" i="6"/>
  <c r="L742" i="6"/>
  <c r="J743" i="6"/>
  <c r="L743" i="6"/>
  <c r="J744" i="6"/>
  <c r="L744" i="6"/>
  <c r="J745" i="6"/>
  <c r="L745" i="6"/>
  <c r="J746" i="6"/>
  <c r="L746" i="6"/>
  <c r="J747" i="6"/>
  <c r="L747" i="6"/>
  <c r="J748" i="6"/>
  <c r="L748" i="6"/>
  <c r="J749" i="6"/>
  <c r="L749" i="6"/>
  <c r="J750" i="6"/>
  <c r="L750" i="6"/>
  <c r="J751" i="6"/>
  <c r="L751" i="6"/>
  <c r="J752" i="6"/>
  <c r="L752" i="6"/>
  <c r="J753" i="6"/>
  <c r="L753" i="6"/>
  <c r="J754" i="6"/>
  <c r="L754" i="6"/>
  <c r="J755" i="6"/>
  <c r="L755" i="6"/>
  <c r="J756" i="6"/>
  <c r="L756" i="6"/>
  <c r="J757" i="6"/>
  <c r="L757" i="6"/>
  <c r="J758" i="6"/>
  <c r="L758" i="6"/>
  <c r="J759" i="6"/>
  <c r="L759" i="6"/>
  <c r="J760" i="6"/>
  <c r="L760" i="6"/>
  <c r="J761" i="6"/>
  <c r="L761" i="6"/>
  <c r="J762" i="6"/>
  <c r="L762" i="6"/>
  <c r="J763" i="6"/>
  <c r="L763" i="6"/>
  <c r="J764" i="6"/>
  <c r="L764" i="6"/>
  <c r="J765" i="6"/>
  <c r="L765" i="6"/>
  <c r="J766" i="6"/>
  <c r="L766" i="6"/>
  <c r="J767" i="6"/>
  <c r="L767" i="6"/>
  <c r="J768" i="6"/>
  <c r="L768" i="6"/>
  <c r="J769" i="6"/>
  <c r="L769" i="6"/>
  <c r="J770" i="6"/>
  <c r="L770" i="6"/>
  <c r="J771" i="6"/>
  <c r="L771" i="6"/>
  <c r="J772" i="6"/>
  <c r="L772" i="6"/>
  <c r="J773" i="6"/>
  <c r="L773" i="6"/>
  <c r="J774" i="6"/>
  <c r="L774" i="6"/>
  <c r="J775" i="6"/>
  <c r="L775" i="6"/>
  <c r="J776" i="6"/>
  <c r="L776" i="6"/>
  <c r="J777" i="6"/>
  <c r="L777" i="6"/>
  <c r="J778" i="6"/>
  <c r="L778" i="6"/>
  <c r="J779" i="6"/>
  <c r="L779" i="6"/>
  <c r="J780" i="6"/>
  <c r="L780" i="6"/>
  <c r="J781" i="6"/>
  <c r="L781" i="6"/>
  <c r="J782" i="6"/>
  <c r="L782" i="6"/>
  <c r="J783" i="6"/>
  <c r="L783" i="6"/>
  <c r="J784" i="6"/>
  <c r="L784" i="6"/>
  <c r="J785" i="6"/>
  <c r="L785" i="6"/>
  <c r="J786" i="6"/>
  <c r="L786" i="6"/>
  <c r="J787" i="6"/>
  <c r="L787" i="6"/>
  <c r="J788" i="6"/>
  <c r="L788" i="6"/>
  <c r="J789" i="6"/>
  <c r="L789" i="6"/>
  <c r="J790" i="6"/>
  <c r="L790" i="6"/>
  <c r="J791" i="6"/>
  <c r="L791" i="6"/>
  <c r="J792" i="6"/>
  <c r="L792" i="6"/>
  <c r="J793" i="6"/>
  <c r="L793" i="6"/>
  <c r="J794" i="6"/>
  <c r="L794" i="6"/>
  <c r="J795" i="6"/>
  <c r="L795" i="6"/>
  <c r="J796" i="6"/>
  <c r="L796" i="6"/>
  <c r="J797" i="6"/>
  <c r="L797" i="6"/>
  <c r="J798" i="6"/>
  <c r="L798" i="6"/>
  <c r="J799" i="6"/>
  <c r="L799" i="6"/>
  <c r="J800" i="6"/>
  <c r="L800" i="6"/>
  <c r="J801" i="6"/>
  <c r="L801" i="6"/>
  <c r="J802" i="6"/>
  <c r="L802" i="6"/>
  <c r="J803" i="6"/>
  <c r="L803" i="6"/>
  <c r="J804" i="6"/>
  <c r="L804" i="6"/>
  <c r="J805" i="6"/>
  <c r="L805" i="6"/>
  <c r="J806" i="6"/>
  <c r="L806" i="6"/>
  <c r="J807" i="6"/>
  <c r="L807" i="6"/>
  <c r="J808" i="6"/>
  <c r="L808" i="6"/>
  <c r="J809" i="6"/>
  <c r="L809" i="6"/>
  <c r="J810" i="6"/>
  <c r="L810" i="6"/>
  <c r="J811" i="6"/>
  <c r="L811" i="6"/>
  <c r="J812" i="6"/>
  <c r="L812" i="6"/>
  <c r="J813" i="6"/>
  <c r="L813" i="6"/>
  <c r="J814" i="6"/>
  <c r="L814" i="6"/>
  <c r="J815" i="6"/>
  <c r="L815" i="6"/>
  <c r="J816" i="6"/>
  <c r="L816" i="6"/>
  <c r="J817" i="6"/>
  <c r="L817" i="6"/>
  <c r="J818" i="6"/>
  <c r="L818" i="6"/>
  <c r="J819" i="6"/>
  <c r="L819" i="6"/>
  <c r="J820" i="6"/>
  <c r="L820" i="6"/>
  <c r="J821" i="6"/>
  <c r="L821" i="6"/>
  <c r="J822" i="6"/>
  <c r="L822" i="6"/>
  <c r="J823" i="6"/>
  <c r="L823" i="6"/>
  <c r="J824" i="6"/>
  <c r="L824" i="6"/>
  <c r="J825" i="6"/>
  <c r="L825" i="6"/>
  <c r="J826" i="6"/>
  <c r="L826" i="6"/>
  <c r="J827" i="6"/>
  <c r="L827" i="6"/>
  <c r="J828" i="6"/>
  <c r="L828" i="6"/>
  <c r="J829" i="6"/>
  <c r="L829" i="6"/>
  <c r="J830" i="6"/>
  <c r="L830" i="6"/>
  <c r="J831" i="6"/>
  <c r="L831" i="6"/>
  <c r="J832" i="6"/>
  <c r="L832" i="6"/>
  <c r="J833" i="6"/>
  <c r="L833" i="6"/>
  <c r="J834" i="6"/>
  <c r="L834" i="6"/>
  <c r="J835" i="6"/>
  <c r="L835" i="6"/>
  <c r="J836" i="6"/>
  <c r="L836" i="6"/>
  <c r="J837" i="6"/>
  <c r="L837" i="6"/>
  <c r="J838" i="6"/>
  <c r="L838" i="6"/>
  <c r="J839" i="6"/>
  <c r="L839" i="6"/>
  <c r="J840" i="6"/>
  <c r="L840" i="6"/>
  <c r="J841" i="6"/>
  <c r="L841" i="6"/>
  <c r="J842" i="6"/>
  <c r="L842" i="6"/>
  <c r="J843" i="6"/>
  <c r="L843" i="6"/>
  <c r="J844" i="6"/>
  <c r="L844" i="6"/>
  <c r="J845" i="6"/>
  <c r="L845" i="6"/>
  <c r="J846" i="6"/>
  <c r="L846" i="6"/>
  <c r="J847" i="6"/>
  <c r="L847" i="6"/>
  <c r="J848" i="6"/>
  <c r="L848" i="6"/>
  <c r="J849" i="6"/>
  <c r="L849" i="6"/>
  <c r="J850" i="6"/>
  <c r="L850" i="6"/>
  <c r="J851" i="6"/>
  <c r="L851" i="6"/>
  <c r="J852" i="6"/>
  <c r="L852" i="6"/>
  <c r="J853" i="6"/>
  <c r="L853" i="6"/>
  <c r="J854" i="6"/>
  <c r="L854" i="6"/>
  <c r="J855" i="6"/>
  <c r="L855" i="6"/>
  <c r="J856" i="6"/>
  <c r="L856" i="6"/>
  <c r="J857" i="6"/>
  <c r="L857" i="6"/>
  <c r="J858" i="6"/>
  <c r="L858" i="6"/>
  <c r="J859" i="6"/>
  <c r="L859" i="6"/>
  <c r="J860" i="6"/>
  <c r="L860" i="6"/>
  <c r="J861" i="6"/>
  <c r="L861" i="6"/>
  <c r="J862" i="6"/>
  <c r="L862" i="6"/>
  <c r="J863" i="6"/>
  <c r="L863" i="6"/>
  <c r="J864" i="6"/>
  <c r="L864" i="6"/>
  <c r="J865" i="6"/>
  <c r="L865" i="6"/>
  <c r="J866" i="6"/>
  <c r="L866" i="6"/>
  <c r="J867" i="6"/>
  <c r="L867" i="6"/>
  <c r="J868" i="6"/>
  <c r="L868" i="6"/>
  <c r="J869" i="6"/>
  <c r="L869" i="6"/>
  <c r="J870" i="6"/>
  <c r="L870" i="6"/>
  <c r="J871" i="6"/>
  <c r="L871" i="6"/>
  <c r="J872" i="6"/>
  <c r="L872" i="6"/>
  <c r="J873" i="6"/>
  <c r="L873" i="6"/>
  <c r="J874" i="6"/>
  <c r="L874" i="6"/>
  <c r="J875" i="6"/>
  <c r="L875" i="6"/>
  <c r="J876" i="6"/>
  <c r="L876" i="6"/>
  <c r="J877" i="6"/>
  <c r="L877" i="6"/>
  <c r="J878" i="6"/>
  <c r="L878" i="6"/>
  <c r="J879" i="6"/>
  <c r="L879" i="6"/>
  <c r="J880" i="6"/>
  <c r="L880" i="6"/>
  <c r="J881" i="6"/>
  <c r="L881" i="6"/>
  <c r="J882" i="6"/>
  <c r="L882" i="6"/>
  <c r="J883" i="6"/>
  <c r="L883" i="6"/>
  <c r="J884" i="6"/>
  <c r="L884" i="6"/>
  <c r="J885" i="6"/>
  <c r="L885" i="6"/>
  <c r="J886" i="6"/>
  <c r="L886" i="6"/>
  <c r="J887" i="6"/>
  <c r="L887" i="6"/>
  <c r="J888" i="6"/>
  <c r="L888" i="6"/>
  <c r="J889" i="6"/>
  <c r="L889" i="6"/>
  <c r="J890" i="6"/>
  <c r="L890" i="6"/>
  <c r="J891" i="6"/>
  <c r="L891" i="6"/>
  <c r="J892" i="6"/>
  <c r="L892" i="6"/>
  <c r="J893" i="6"/>
  <c r="L893" i="6"/>
  <c r="J894" i="6"/>
  <c r="L894" i="6"/>
  <c r="J895" i="6"/>
  <c r="L895" i="6"/>
  <c r="J896" i="6"/>
  <c r="L896" i="6"/>
  <c r="J897" i="6"/>
  <c r="L897" i="6"/>
  <c r="J898" i="6"/>
  <c r="L898" i="6"/>
  <c r="J899" i="6"/>
  <c r="L899" i="6"/>
  <c r="J900" i="6"/>
  <c r="L900" i="6"/>
  <c r="J901" i="6"/>
  <c r="L901" i="6"/>
  <c r="J902" i="6"/>
  <c r="L902" i="6"/>
  <c r="J903" i="6"/>
  <c r="L903" i="6"/>
  <c r="J904" i="6"/>
  <c r="L904" i="6"/>
  <c r="J905" i="6"/>
  <c r="L905" i="6"/>
  <c r="J906" i="6"/>
  <c r="L906" i="6"/>
  <c r="J907" i="6"/>
  <c r="L907" i="6"/>
  <c r="J908" i="6"/>
  <c r="L908" i="6"/>
  <c r="J909" i="6"/>
  <c r="L909" i="6"/>
  <c r="J910" i="6"/>
  <c r="L910" i="6"/>
  <c r="J911" i="6"/>
  <c r="L911" i="6"/>
  <c r="J912" i="6"/>
  <c r="L912" i="6"/>
  <c r="J913" i="6"/>
  <c r="L913" i="6"/>
  <c r="J914" i="6"/>
  <c r="L914" i="6"/>
  <c r="J915" i="6"/>
  <c r="L915" i="6"/>
  <c r="J916" i="6"/>
  <c r="L916" i="6"/>
  <c r="J917" i="6"/>
  <c r="L917" i="6"/>
  <c r="J918" i="6"/>
  <c r="L918" i="6"/>
  <c r="J919" i="6"/>
  <c r="L919" i="6"/>
  <c r="J920" i="6"/>
  <c r="L920" i="6"/>
  <c r="J921" i="6"/>
  <c r="L921" i="6"/>
  <c r="J922" i="6"/>
  <c r="L922" i="6"/>
  <c r="J923" i="6"/>
  <c r="L923" i="6"/>
  <c r="J924" i="6"/>
  <c r="L924" i="6"/>
  <c r="J925" i="6"/>
  <c r="L925" i="6"/>
  <c r="J926" i="6"/>
  <c r="L926" i="6"/>
  <c r="J927" i="6"/>
  <c r="L927" i="6"/>
  <c r="J928" i="6"/>
  <c r="L928" i="6"/>
  <c r="J929" i="6"/>
  <c r="L929" i="6"/>
  <c r="J930" i="6"/>
  <c r="L930" i="6"/>
  <c r="J931" i="6"/>
  <c r="L931" i="6"/>
  <c r="J932" i="6"/>
  <c r="L932" i="6"/>
  <c r="J933" i="6"/>
  <c r="L933" i="6"/>
  <c r="J934" i="6"/>
  <c r="L934" i="6"/>
  <c r="J935" i="6"/>
  <c r="L935" i="6"/>
  <c r="J936" i="6"/>
  <c r="L936" i="6"/>
  <c r="J937" i="6"/>
  <c r="L937" i="6"/>
  <c r="J938" i="6"/>
  <c r="L938" i="6"/>
  <c r="J939" i="6"/>
  <c r="L939" i="6"/>
  <c r="J940" i="6"/>
  <c r="L940" i="6"/>
  <c r="J941" i="6"/>
  <c r="L941" i="6"/>
  <c r="J942" i="6"/>
  <c r="L942" i="6"/>
  <c r="J943" i="6"/>
  <c r="L943" i="6"/>
  <c r="J944" i="6"/>
  <c r="L944" i="6"/>
  <c r="J945" i="6"/>
  <c r="L945" i="6"/>
  <c r="J946" i="6"/>
  <c r="L946" i="6"/>
  <c r="J947" i="6"/>
  <c r="L947" i="6"/>
  <c r="J948" i="6"/>
  <c r="L948" i="6"/>
  <c r="J949" i="6"/>
  <c r="L949" i="6"/>
  <c r="J950" i="6"/>
  <c r="L950" i="6"/>
  <c r="J951" i="6"/>
  <c r="L951" i="6"/>
  <c r="J952" i="6"/>
  <c r="L952" i="6"/>
  <c r="J953" i="6"/>
  <c r="L953" i="6"/>
  <c r="J954" i="6"/>
  <c r="L954" i="6"/>
  <c r="J955" i="6"/>
  <c r="L955" i="6"/>
  <c r="J956" i="6"/>
  <c r="L956" i="6"/>
  <c r="J957" i="6"/>
  <c r="L957" i="6"/>
  <c r="J958" i="6"/>
  <c r="L958" i="6"/>
  <c r="J959" i="6"/>
  <c r="L959" i="6"/>
  <c r="J960" i="6"/>
  <c r="L960" i="6"/>
  <c r="J961" i="6"/>
  <c r="L961" i="6"/>
  <c r="J962" i="6"/>
  <c r="L962" i="6"/>
  <c r="J963" i="6"/>
  <c r="L963" i="6"/>
  <c r="J964" i="6"/>
  <c r="L964" i="6"/>
  <c r="J965" i="6"/>
  <c r="L965" i="6"/>
  <c r="J966" i="6"/>
  <c r="L966" i="6"/>
  <c r="J967" i="6"/>
  <c r="L967" i="6"/>
  <c r="J968" i="6"/>
  <c r="L968" i="6"/>
  <c r="J969" i="6"/>
  <c r="L969" i="6"/>
  <c r="J970" i="6"/>
  <c r="L970" i="6"/>
  <c r="J971" i="6"/>
  <c r="L971" i="6"/>
  <c r="J972" i="6"/>
  <c r="L972" i="6"/>
  <c r="J973" i="6"/>
  <c r="L973" i="6"/>
  <c r="J974" i="6"/>
  <c r="L974" i="6"/>
  <c r="J975" i="6"/>
  <c r="L975" i="6"/>
  <c r="J976" i="6"/>
  <c r="L976" i="6"/>
  <c r="J977" i="6"/>
  <c r="L977" i="6"/>
  <c r="J978" i="6"/>
  <c r="L978" i="6"/>
  <c r="J979" i="6"/>
  <c r="L979" i="6"/>
  <c r="J980" i="6"/>
  <c r="L980" i="6"/>
  <c r="J981" i="6"/>
  <c r="L981" i="6"/>
  <c r="J982" i="6"/>
  <c r="L982" i="6"/>
  <c r="J983" i="6"/>
  <c r="L983" i="6"/>
  <c r="J984" i="6"/>
  <c r="L984" i="6"/>
  <c r="J985" i="6"/>
  <c r="L985" i="6"/>
  <c r="J986" i="6"/>
  <c r="L986" i="6"/>
  <c r="J987" i="6"/>
  <c r="L987" i="6"/>
  <c r="J988" i="6"/>
  <c r="L988" i="6"/>
  <c r="J989" i="6"/>
  <c r="L989" i="6"/>
  <c r="J990" i="6"/>
  <c r="L990" i="6"/>
  <c r="J991" i="6"/>
  <c r="L991" i="6"/>
  <c r="J992" i="6"/>
  <c r="L992" i="6"/>
  <c r="J993" i="6"/>
  <c r="L993" i="6"/>
  <c r="J994" i="6"/>
  <c r="L994" i="6"/>
  <c r="J995" i="6"/>
  <c r="L995" i="6"/>
  <c r="J996" i="6"/>
  <c r="L996" i="6"/>
  <c r="J997" i="6"/>
  <c r="L997" i="6"/>
  <c r="J998" i="6"/>
  <c r="L998" i="6"/>
  <c r="J999" i="6"/>
  <c r="L999" i="6"/>
  <c r="J1000" i="6"/>
  <c r="L1000" i="6"/>
  <c r="J1001" i="6"/>
  <c r="L1001" i="6"/>
  <c r="J1002" i="6"/>
  <c r="L1002" i="6"/>
  <c r="J1003" i="6"/>
  <c r="L1003" i="6"/>
  <c r="J1004" i="6"/>
  <c r="L1004" i="6"/>
  <c r="J1005" i="6"/>
  <c r="L1005" i="6"/>
  <c r="J1006" i="6"/>
  <c r="L1006" i="6"/>
  <c r="J1007" i="6"/>
  <c r="L1007" i="6"/>
  <c r="J1008" i="6"/>
  <c r="L1008" i="6"/>
  <c r="J1009" i="6"/>
  <c r="L1009" i="6"/>
  <c r="J1010" i="6"/>
  <c r="L1010" i="6"/>
  <c r="J1011" i="6"/>
  <c r="L1011" i="6"/>
  <c r="J1012" i="6"/>
  <c r="L1012" i="6"/>
  <c r="J1013" i="6"/>
  <c r="L1013" i="6"/>
  <c r="J1014" i="6"/>
  <c r="L1014" i="6"/>
  <c r="J1015" i="6"/>
  <c r="L1015" i="6"/>
  <c r="J1016" i="6"/>
  <c r="L1016" i="6"/>
  <c r="J1017" i="6"/>
  <c r="L1017" i="6"/>
  <c r="J1018" i="6"/>
  <c r="L1018" i="6"/>
  <c r="J1019" i="6"/>
  <c r="L1019" i="6"/>
  <c r="J1020" i="6"/>
  <c r="L1020" i="6"/>
  <c r="J1021" i="6"/>
  <c r="L1021" i="6"/>
  <c r="J1022" i="6"/>
  <c r="L1022" i="6"/>
  <c r="J1023" i="6"/>
  <c r="L1023" i="6"/>
  <c r="J1024" i="6"/>
  <c r="L1024" i="6"/>
  <c r="J1025" i="6"/>
  <c r="L1025" i="6"/>
  <c r="J1026" i="6"/>
  <c r="L1026" i="6"/>
  <c r="J1027" i="6"/>
  <c r="L1027" i="6"/>
  <c r="J1028" i="6"/>
  <c r="L1028" i="6"/>
  <c r="J1029" i="6"/>
  <c r="L1029" i="6"/>
  <c r="J1030" i="6"/>
  <c r="L1030" i="6"/>
  <c r="J1031" i="6"/>
  <c r="L1031" i="6"/>
  <c r="J1032" i="6"/>
  <c r="L1032" i="6"/>
  <c r="J1033" i="6"/>
  <c r="L1033" i="6"/>
  <c r="J1034" i="6"/>
  <c r="L1034" i="6"/>
  <c r="J1035" i="6"/>
  <c r="L1035" i="6"/>
  <c r="J1036" i="6"/>
  <c r="L1036" i="6"/>
  <c r="J1037" i="6"/>
  <c r="L1037" i="6"/>
  <c r="J1038" i="6"/>
  <c r="L1038" i="6"/>
  <c r="J1039" i="6"/>
  <c r="L1039" i="6"/>
  <c r="J1040" i="6"/>
  <c r="L1040" i="6"/>
  <c r="J1041" i="6"/>
  <c r="L1041" i="6"/>
  <c r="J1042" i="6"/>
  <c r="L1042" i="6"/>
  <c r="J1043" i="6"/>
  <c r="L1043" i="6"/>
  <c r="J1044" i="6"/>
  <c r="L1044" i="6"/>
  <c r="J1045" i="6"/>
  <c r="L1045" i="6"/>
  <c r="J1046" i="6"/>
  <c r="L1046" i="6"/>
  <c r="J1047" i="6"/>
  <c r="L1047" i="6"/>
  <c r="J1048" i="6"/>
  <c r="L1048" i="6"/>
  <c r="J1049" i="6"/>
  <c r="L1049" i="6"/>
  <c r="J1050" i="6"/>
  <c r="L1050" i="6"/>
  <c r="J1051" i="6"/>
  <c r="L1051" i="6"/>
  <c r="J1052" i="6"/>
  <c r="L1052" i="6"/>
  <c r="J1053" i="6"/>
  <c r="L1053" i="6"/>
  <c r="J1054" i="6"/>
  <c r="L1054" i="6"/>
  <c r="J1055" i="6"/>
  <c r="L1055" i="6"/>
  <c r="J1056" i="6"/>
  <c r="L1056" i="6"/>
  <c r="J1057" i="6"/>
  <c r="L1057" i="6"/>
  <c r="J1058" i="6"/>
  <c r="L1058" i="6"/>
  <c r="J1059" i="6"/>
  <c r="L1059" i="6"/>
  <c r="J1060" i="6"/>
  <c r="L1060" i="6"/>
  <c r="J1061" i="6"/>
  <c r="L1061" i="6"/>
  <c r="J1062" i="6"/>
  <c r="L1062" i="6"/>
  <c r="J1063" i="6"/>
  <c r="L1063" i="6"/>
  <c r="J1064" i="6"/>
  <c r="L1064" i="6"/>
  <c r="J1065" i="6"/>
  <c r="L1065" i="6"/>
  <c r="J1066" i="6"/>
  <c r="L1066" i="6"/>
  <c r="J1067" i="6"/>
  <c r="L1067" i="6"/>
  <c r="J1068" i="6"/>
  <c r="L1068" i="6"/>
  <c r="J1069" i="6"/>
  <c r="L1069" i="6"/>
  <c r="J1070" i="6"/>
  <c r="L1070" i="6"/>
  <c r="J1071" i="6"/>
  <c r="L1071" i="6"/>
  <c r="J1072" i="6"/>
  <c r="L1072" i="6"/>
  <c r="J1073" i="6"/>
  <c r="L1073" i="6"/>
  <c r="J1074" i="6"/>
  <c r="L1074" i="6"/>
  <c r="J1075" i="6"/>
  <c r="L1075" i="6"/>
  <c r="J1076" i="6"/>
  <c r="L1076" i="6"/>
  <c r="J1077" i="6"/>
  <c r="L1077" i="6"/>
  <c r="J1078" i="6"/>
  <c r="L1078" i="6"/>
  <c r="J1079" i="6"/>
  <c r="L1079" i="6"/>
  <c r="J1080" i="6"/>
  <c r="L1080" i="6"/>
  <c r="J1081" i="6"/>
  <c r="L1081" i="6"/>
  <c r="J1082" i="6"/>
  <c r="L1082" i="6"/>
  <c r="J1083" i="6"/>
  <c r="L1083" i="6"/>
  <c r="J1084" i="6"/>
  <c r="L1084" i="6"/>
  <c r="J1085" i="6"/>
  <c r="L1085" i="6"/>
  <c r="J1086" i="6"/>
  <c r="L1086" i="6"/>
  <c r="J1087" i="6"/>
  <c r="L1087" i="6"/>
  <c r="J1088" i="6"/>
  <c r="L1088" i="6"/>
  <c r="J1089" i="6"/>
  <c r="L1089" i="6"/>
  <c r="J1090" i="6"/>
  <c r="L1090" i="6"/>
  <c r="J1091" i="6"/>
  <c r="L1091" i="6"/>
  <c r="J1092" i="6"/>
  <c r="L1092" i="6"/>
  <c r="J1093" i="6"/>
  <c r="L1093" i="6"/>
  <c r="J1094" i="6"/>
  <c r="L1094" i="6"/>
  <c r="J1095" i="6"/>
  <c r="L1095" i="6"/>
  <c r="J1096" i="6"/>
  <c r="L1096" i="6"/>
  <c r="J1097" i="6"/>
  <c r="L1097" i="6"/>
  <c r="J1098" i="6"/>
  <c r="L1098" i="6"/>
  <c r="J1099" i="6"/>
  <c r="L1099" i="6"/>
  <c r="J1100" i="6"/>
  <c r="L1100" i="6"/>
  <c r="J1101" i="6"/>
  <c r="L1101" i="6"/>
  <c r="J1102" i="6"/>
  <c r="L1102" i="6"/>
  <c r="J1103" i="6"/>
  <c r="L1103" i="6"/>
  <c r="J1104" i="6"/>
  <c r="L1104" i="6"/>
  <c r="J1105" i="6"/>
  <c r="L1105" i="6"/>
  <c r="J1106" i="6"/>
  <c r="L1106" i="6"/>
  <c r="J1107" i="6"/>
  <c r="L1107" i="6"/>
  <c r="J1108" i="6"/>
  <c r="L1108" i="6"/>
  <c r="J1109" i="6"/>
  <c r="L1109" i="6"/>
  <c r="J1110" i="6"/>
  <c r="L1110" i="6"/>
  <c r="J1111" i="6"/>
  <c r="L1111" i="6"/>
  <c r="J1112" i="6"/>
  <c r="L1112" i="6"/>
  <c r="J1113" i="6"/>
  <c r="L1113" i="6"/>
  <c r="J1114" i="6"/>
  <c r="L1114" i="6"/>
  <c r="J1115" i="6"/>
  <c r="L1115" i="6"/>
  <c r="J1116" i="6"/>
  <c r="L1116" i="6"/>
  <c r="J1117" i="6"/>
  <c r="L1117" i="6"/>
  <c r="J1118" i="6"/>
  <c r="L1118" i="6"/>
  <c r="J1119" i="6"/>
  <c r="L1119" i="6"/>
  <c r="J1120" i="6"/>
  <c r="L1120" i="6"/>
  <c r="J1121" i="6"/>
  <c r="L1121" i="6"/>
  <c r="J1122" i="6"/>
  <c r="L1122" i="6"/>
  <c r="J1123" i="6"/>
  <c r="L1123" i="6"/>
  <c r="J1124" i="6"/>
  <c r="L1124" i="6"/>
  <c r="J1125" i="6"/>
  <c r="L1125" i="6"/>
  <c r="J1126" i="6"/>
  <c r="L1126" i="6"/>
  <c r="J1127" i="6"/>
  <c r="L1127"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AI200" i="6"/>
  <c r="AF200" i="6"/>
  <c r="AC200" i="6"/>
  <c r="Z200" i="6"/>
  <c r="W200" i="6"/>
  <c r="T200" i="6"/>
  <c r="Q200" i="6"/>
  <c r="N200" i="6"/>
  <c r="L200" i="6"/>
  <c r="J200" i="6"/>
  <c r="G200" i="6"/>
  <c r="B6" i="3" l="1"/>
  <c r="B7" i="3" s="1"/>
  <c r="B8" i="3" s="1"/>
  <c r="B9" i="3" s="1"/>
  <c r="B10" i="3" s="1"/>
  <c r="B11" i="3" s="1"/>
  <c r="B12" i="3" s="1"/>
  <c r="B13" i="3" s="1"/>
  <c r="B14" i="3" s="1"/>
  <c r="B15" i="3" s="1"/>
  <c r="B16" i="3" s="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AH1136" i="6"/>
  <c r="AI1136" i="6" s="1"/>
  <c r="AE1136" i="6"/>
  <c r="AF1136" i="6" s="1"/>
  <c r="AB1136" i="6"/>
  <c r="AC1136" i="6" s="1"/>
  <c r="Y1136" i="6"/>
  <c r="Z1136" i="6" s="1"/>
  <c r="V1136" i="6"/>
  <c r="W1136" i="6" s="1"/>
  <c r="S1136" i="6"/>
  <c r="T1136" i="6" s="1"/>
  <c r="P1136" i="6"/>
  <c r="Q1136" i="6" s="1"/>
  <c r="N1136" i="6"/>
  <c r="M1136" i="6"/>
  <c r="I1136" i="6"/>
  <c r="L1136" i="6" s="1"/>
  <c r="F1136" i="6"/>
  <c r="G1136" i="6" s="1"/>
  <c r="B1136" i="6"/>
  <c r="A1136" i="6"/>
  <c r="D1133" i="6"/>
  <c r="E6" i="6" s="1"/>
  <c r="B1133" i="6"/>
  <c r="D1132" i="6"/>
  <c r="B1132" i="6"/>
  <c r="AI1130" i="6"/>
  <c r="AF1130" i="6"/>
  <c r="AC1130" i="6"/>
  <c r="Z1130" i="6"/>
  <c r="W1130" i="6"/>
  <c r="T1130" i="6"/>
  <c r="Q1130" i="6"/>
  <c r="N1130" i="6"/>
  <c r="L1130" i="6"/>
  <c r="J1130" i="6"/>
  <c r="G1130" i="6"/>
  <c r="AI199" i="6"/>
  <c r="AF199" i="6"/>
  <c r="AC199" i="6"/>
  <c r="Z199" i="6"/>
  <c r="W199" i="6"/>
  <c r="T199" i="6"/>
  <c r="Q199" i="6"/>
  <c r="N199" i="6"/>
  <c r="L199" i="6"/>
  <c r="J199" i="6"/>
  <c r="G199" i="6"/>
  <c r="AI198" i="6"/>
  <c r="AF198" i="6"/>
  <c r="AC198" i="6"/>
  <c r="Z198" i="6"/>
  <c r="W198" i="6"/>
  <c r="T198" i="6"/>
  <c r="Q198" i="6"/>
  <c r="N198" i="6"/>
  <c r="L198" i="6"/>
  <c r="J198" i="6"/>
  <c r="G198" i="6"/>
  <c r="AI197" i="6"/>
  <c r="AF197" i="6"/>
  <c r="AC197" i="6"/>
  <c r="Z197" i="6"/>
  <c r="W197" i="6"/>
  <c r="T197" i="6"/>
  <c r="Q197" i="6"/>
  <c r="N197" i="6"/>
  <c r="L197" i="6"/>
  <c r="J197" i="6"/>
  <c r="G197" i="6"/>
  <c r="AI196" i="6"/>
  <c r="AF196" i="6"/>
  <c r="AC196" i="6"/>
  <c r="Z196" i="6"/>
  <c r="W196" i="6"/>
  <c r="T196" i="6"/>
  <c r="Q196" i="6"/>
  <c r="N196" i="6"/>
  <c r="L196" i="6"/>
  <c r="J196" i="6"/>
  <c r="G196" i="6"/>
  <c r="AI195" i="6"/>
  <c r="AF195" i="6"/>
  <c r="AC195" i="6"/>
  <c r="Z195" i="6"/>
  <c r="W195" i="6"/>
  <c r="T195" i="6"/>
  <c r="Q195" i="6"/>
  <c r="N195" i="6"/>
  <c r="L195" i="6"/>
  <c r="J195" i="6"/>
  <c r="G195" i="6"/>
  <c r="AI194" i="6"/>
  <c r="AF194" i="6"/>
  <c r="AC194" i="6"/>
  <c r="Z194" i="6"/>
  <c r="W194" i="6"/>
  <c r="T194" i="6"/>
  <c r="Q194" i="6"/>
  <c r="N194" i="6"/>
  <c r="L194" i="6"/>
  <c r="J194" i="6"/>
  <c r="G194" i="6"/>
  <c r="AI193" i="6"/>
  <c r="AF193" i="6"/>
  <c r="AC193" i="6"/>
  <c r="Z193" i="6"/>
  <c r="W193" i="6"/>
  <c r="T193" i="6"/>
  <c r="Q193" i="6"/>
  <c r="N193" i="6"/>
  <c r="L193" i="6"/>
  <c r="J193" i="6"/>
  <c r="G193" i="6"/>
  <c r="AI192" i="6"/>
  <c r="AF192" i="6"/>
  <c r="AC192" i="6"/>
  <c r="Z192" i="6"/>
  <c r="W192" i="6"/>
  <c r="T192" i="6"/>
  <c r="Q192" i="6"/>
  <c r="N192" i="6"/>
  <c r="L192" i="6"/>
  <c r="J192" i="6"/>
  <c r="G192" i="6"/>
  <c r="AI191" i="6"/>
  <c r="AF191" i="6"/>
  <c r="AC191" i="6"/>
  <c r="Z191" i="6"/>
  <c r="W191" i="6"/>
  <c r="T191" i="6"/>
  <c r="Q191" i="6"/>
  <c r="N191" i="6"/>
  <c r="L191" i="6"/>
  <c r="J191" i="6"/>
  <c r="G191" i="6"/>
  <c r="AI190" i="6"/>
  <c r="AF190" i="6"/>
  <c r="AC190" i="6"/>
  <c r="Z190" i="6"/>
  <c r="W190" i="6"/>
  <c r="T190" i="6"/>
  <c r="Q190" i="6"/>
  <c r="N190" i="6"/>
  <c r="L190" i="6"/>
  <c r="J190" i="6"/>
  <c r="G190" i="6"/>
  <c r="AI189" i="6"/>
  <c r="AF189" i="6"/>
  <c r="AC189" i="6"/>
  <c r="Z189" i="6"/>
  <c r="W189" i="6"/>
  <c r="T189" i="6"/>
  <c r="Q189" i="6"/>
  <c r="N189" i="6"/>
  <c r="L189" i="6"/>
  <c r="J189" i="6"/>
  <c r="G189" i="6"/>
  <c r="AI188" i="6"/>
  <c r="AF188" i="6"/>
  <c r="AC188" i="6"/>
  <c r="Z188" i="6"/>
  <c r="W188" i="6"/>
  <c r="T188" i="6"/>
  <c r="Q188" i="6"/>
  <c r="N188" i="6"/>
  <c r="L188" i="6"/>
  <c r="J188" i="6"/>
  <c r="G188" i="6"/>
  <c r="AI187" i="6"/>
  <c r="AF187" i="6"/>
  <c r="AC187" i="6"/>
  <c r="Z187" i="6"/>
  <c r="W187" i="6"/>
  <c r="T187" i="6"/>
  <c r="Q187" i="6"/>
  <c r="N187" i="6"/>
  <c r="L187" i="6"/>
  <c r="J187" i="6"/>
  <c r="G187" i="6"/>
  <c r="AI186" i="6"/>
  <c r="AF186" i="6"/>
  <c r="AC186" i="6"/>
  <c r="Z186" i="6"/>
  <c r="W186" i="6"/>
  <c r="T186" i="6"/>
  <c r="Q186" i="6"/>
  <c r="N186" i="6"/>
  <c r="L186" i="6"/>
  <c r="J186" i="6"/>
  <c r="G186" i="6"/>
  <c r="AI185" i="6"/>
  <c r="AF185" i="6"/>
  <c r="AC185" i="6"/>
  <c r="Z185" i="6"/>
  <c r="W185" i="6"/>
  <c r="T185" i="6"/>
  <c r="Q185" i="6"/>
  <c r="N185" i="6"/>
  <c r="L185" i="6"/>
  <c r="J185" i="6"/>
  <c r="G185" i="6"/>
  <c r="AI184" i="6"/>
  <c r="AF184" i="6"/>
  <c r="AC184" i="6"/>
  <c r="Z184" i="6"/>
  <c r="W184" i="6"/>
  <c r="T184" i="6"/>
  <c r="Q184" i="6"/>
  <c r="N184" i="6"/>
  <c r="L184" i="6"/>
  <c r="J184" i="6"/>
  <c r="G184" i="6"/>
  <c r="AI183" i="6"/>
  <c r="AF183" i="6"/>
  <c r="AC183" i="6"/>
  <c r="Z183" i="6"/>
  <c r="W183" i="6"/>
  <c r="T183" i="6"/>
  <c r="Q183" i="6"/>
  <c r="N183" i="6"/>
  <c r="L183" i="6"/>
  <c r="J183" i="6"/>
  <c r="G183" i="6"/>
  <c r="AI182" i="6"/>
  <c r="AF182" i="6"/>
  <c r="AC182" i="6"/>
  <c r="Z182" i="6"/>
  <c r="W182" i="6"/>
  <c r="T182" i="6"/>
  <c r="Q182" i="6"/>
  <c r="N182" i="6"/>
  <c r="L182" i="6"/>
  <c r="J182" i="6"/>
  <c r="G182" i="6"/>
  <c r="AI181" i="6"/>
  <c r="AF181" i="6"/>
  <c r="AC181" i="6"/>
  <c r="Z181" i="6"/>
  <c r="W181" i="6"/>
  <c r="T181" i="6"/>
  <c r="Q181" i="6"/>
  <c r="N181" i="6"/>
  <c r="L181" i="6"/>
  <c r="J181" i="6"/>
  <c r="G181" i="6"/>
  <c r="AI180" i="6"/>
  <c r="AF180" i="6"/>
  <c r="AC180" i="6"/>
  <c r="Z180" i="6"/>
  <c r="W180" i="6"/>
  <c r="T180" i="6"/>
  <c r="Q180" i="6"/>
  <c r="N180" i="6"/>
  <c r="L180" i="6"/>
  <c r="J180" i="6"/>
  <c r="G180" i="6"/>
  <c r="AI179" i="6"/>
  <c r="AF179" i="6"/>
  <c r="AC179" i="6"/>
  <c r="Z179" i="6"/>
  <c r="W179" i="6"/>
  <c r="T179" i="6"/>
  <c r="Q179" i="6"/>
  <c r="N179" i="6"/>
  <c r="L179" i="6"/>
  <c r="J179" i="6"/>
  <c r="G179" i="6"/>
  <c r="AI178" i="6"/>
  <c r="AF178" i="6"/>
  <c r="AC178" i="6"/>
  <c r="Z178" i="6"/>
  <c r="W178" i="6"/>
  <c r="T178" i="6"/>
  <c r="Q178" i="6"/>
  <c r="N178" i="6"/>
  <c r="L178" i="6"/>
  <c r="J178" i="6"/>
  <c r="G178" i="6"/>
  <c r="AI177" i="6"/>
  <c r="AF177" i="6"/>
  <c r="AC177" i="6"/>
  <c r="Z177" i="6"/>
  <c r="W177" i="6"/>
  <c r="T177" i="6"/>
  <c r="Q177" i="6"/>
  <c r="N177" i="6"/>
  <c r="L177" i="6"/>
  <c r="J177" i="6"/>
  <c r="G177" i="6"/>
  <c r="AI176" i="6"/>
  <c r="AF176" i="6"/>
  <c r="AC176" i="6"/>
  <c r="Z176" i="6"/>
  <c r="W176" i="6"/>
  <c r="T176" i="6"/>
  <c r="Q176" i="6"/>
  <c r="N176" i="6"/>
  <c r="L176" i="6"/>
  <c r="J176" i="6"/>
  <c r="G176" i="6"/>
  <c r="AI175" i="6"/>
  <c r="AF175" i="6"/>
  <c r="AC175" i="6"/>
  <c r="Z175" i="6"/>
  <c r="W175" i="6"/>
  <c r="T175" i="6"/>
  <c r="Q175" i="6"/>
  <c r="N175" i="6"/>
  <c r="L175" i="6"/>
  <c r="J175" i="6"/>
  <c r="G175" i="6"/>
  <c r="AI174" i="6"/>
  <c r="AF174" i="6"/>
  <c r="AC174" i="6"/>
  <c r="Z174" i="6"/>
  <c r="W174" i="6"/>
  <c r="T174" i="6"/>
  <c r="Q174" i="6"/>
  <c r="N174" i="6"/>
  <c r="L174" i="6"/>
  <c r="J174" i="6"/>
  <c r="G174" i="6"/>
  <c r="AI173" i="6"/>
  <c r="AF173" i="6"/>
  <c r="AC173" i="6"/>
  <c r="Z173" i="6"/>
  <c r="W173" i="6"/>
  <c r="T173" i="6"/>
  <c r="Q173" i="6"/>
  <c r="N173" i="6"/>
  <c r="L173" i="6"/>
  <c r="J173" i="6"/>
  <c r="G173" i="6"/>
  <c r="AI172" i="6"/>
  <c r="AF172" i="6"/>
  <c r="AC172" i="6"/>
  <c r="Z172" i="6"/>
  <c r="W172" i="6"/>
  <c r="T172" i="6"/>
  <c r="Q172" i="6"/>
  <c r="N172" i="6"/>
  <c r="L172" i="6"/>
  <c r="J172" i="6"/>
  <c r="G172" i="6"/>
  <c r="AI171" i="6"/>
  <c r="AF171" i="6"/>
  <c r="AC171" i="6"/>
  <c r="Z171" i="6"/>
  <c r="W171" i="6"/>
  <c r="T171" i="6"/>
  <c r="Q171" i="6"/>
  <c r="N171" i="6"/>
  <c r="L171" i="6"/>
  <c r="J171" i="6"/>
  <c r="G171" i="6"/>
  <c r="AI170" i="6"/>
  <c r="AF170" i="6"/>
  <c r="AC170" i="6"/>
  <c r="Z170" i="6"/>
  <c r="W170" i="6"/>
  <c r="T170" i="6"/>
  <c r="Q170" i="6"/>
  <c r="N170" i="6"/>
  <c r="L170" i="6"/>
  <c r="J170" i="6"/>
  <c r="G170" i="6"/>
  <c r="AI169" i="6"/>
  <c r="AF169" i="6"/>
  <c r="AC169" i="6"/>
  <c r="Z169" i="6"/>
  <c r="W169" i="6"/>
  <c r="T169" i="6"/>
  <c r="Q169" i="6"/>
  <c r="N169" i="6"/>
  <c r="L169" i="6"/>
  <c r="J169" i="6"/>
  <c r="G169" i="6"/>
  <c r="AI168" i="6"/>
  <c r="AF168" i="6"/>
  <c r="AC168" i="6"/>
  <c r="Z168" i="6"/>
  <c r="W168" i="6"/>
  <c r="T168" i="6"/>
  <c r="Q168" i="6"/>
  <c r="N168" i="6"/>
  <c r="L168" i="6"/>
  <c r="J168" i="6"/>
  <c r="G168" i="6"/>
  <c r="AI167" i="6"/>
  <c r="AF167" i="6"/>
  <c r="AC167" i="6"/>
  <c r="Z167" i="6"/>
  <c r="W167" i="6"/>
  <c r="T167" i="6"/>
  <c r="Q167" i="6"/>
  <c r="N167" i="6"/>
  <c r="L167" i="6"/>
  <c r="J167" i="6"/>
  <c r="G167" i="6"/>
  <c r="AI166" i="6"/>
  <c r="AF166" i="6"/>
  <c r="AC166" i="6"/>
  <c r="Z166" i="6"/>
  <c r="W166" i="6"/>
  <c r="T166" i="6"/>
  <c r="Q166" i="6"/>
  <c r="N166" i="6"/>
  <c r="L166" i="6"/>
  <c r="J166" i="6"/>
  <c r="G166" i="6"/>
  <c r="AI165" i="6"/>
  <c r="AF165" i="6"/>
  <c r="AC165" i="6"/>
  <c r="Z165" i="6"/>
  <c r="W165" i="6"/>
  <c r="T165" i="6"/>
  <c r="Q165" i="6"/>
  <c r="N165" i="6"/>
  <c r="L165" i="6"/>
  <c r="J165" i="6"/>
  <c r="G165" i="6"/>
  <c r="AI164" i="6"/>
  <c r="AF164" i="6"/>
  <c r="AC164" i="6"/>
  <c r="Z164" i="6"/>
  <c r="W164" i="6"/>
  <c r="T164" i="6"/>
  <c r="Q164" i="6"/>
  <c r="N164" i="6"/>
  <c r="L164" i="6"/>
  <c r="J164" i="6"/>
  <c r="G164" i="6"/>
  <c r="AI163" i="6"/>
  <c r="AF163" i="6"/>
  <c r="AC163" i="6"/>
  <c r="Z163" i="6"/>
  <c r="W163" i="6"/>
  <c r="T163" i="6"/>
  <c r="Q163" i="6"/>
  <c r="N163" i="6"/>
  <c r="L163" i="6"/>
  <c r="J163" i="6"/>
  <c r="G163" i="6"/>
  <c r="AI162" i="6"/>
  <c r="AF162" i="6"/>
  <c r="AC162" i="6"/>
  <c r="Z162" i="6"/>
  <c r="W162" i="6"/>
  <c r="T162" i="6"/>
  <c r="Q162" i="6"/>
  <c r="N162" i="6"/>
  <c r="L162" i="6"/>
  <c r="J162" i="6"/>
  <c r="G162" i="6"/>
  <c r="AI161" i="6"/>
  <c r="AF161" i="6"/>
  <c r="AC161" i="6"/>
  <c r="Z161" i="6"/>
  <c r="W161" i="6"/>
  <c r="T161" i="6"/>
  <c r="Q161" i="6"/>
  <c r="N161" i="6"/>
  <c r="L161" i="6"/>
  <c r="J161" i="6"/>
  <c r="G161" i="6"/>
  <c r="AI160" i="6"/>
  <c r="AF160" i="6"/>
  <c r="AC160" i="6"/>
  <c r="Z160" i="6"/>
  <c r="W160" i="6"/>
  <c r="T160" i="6"/>
  <c r="Q160" i="6"/>
  <c r="N160" i="6"/>
  <c r="L160" i="6"/>
  <c r="J160" i="6"/>
  <c r="G160" i="6"/>
  <c r="AI159" i="6"/>
  <c r="AF159" i="6"/>
  <c r="AC159" i="6"/>
  <c r="Z159" i="6"/>
  <c r="W159" i="6"/>
  <c r="T159" i="6"/>
  <c r="Q159" i="6"/>
  <c r="N159" i="6"/>
  <c r="L159" i="6"/>
  <c r="J159" i="6"/>
  <c r="G159" i="6"/>
  <c r="AI158" i="6"/>
  <c r="AF158" i="6"/>
  <c r="AC158" i="6"/>
  <c r="Z158" i="6"/>
  <c r="W158" i="6"/>
  <c r="T158" i="6"/>
  <c r="Q158" i="6"/>
  <c r="N158" i="6"/>
  <c r="L158" i="6"/>
  <c r="J158" i="6"/>
  <c r="G158" i="6"/>
  <c r="AI157" i="6"/>
  <c r="AF157" i="6"/>
  <c r="AC157" i="6"/>
  <c r="Z157" i="6"/>
  <c r="W157" i="6"/>
  <c r="T157" i="6"/>
  <c r="Q157" i="6"/>
  <c r="N157" i="6"/>
  <c r="L157" i="6"/>
  <c r="J157" i="6"/>
  <c r="G157" i="6"/>
  <c r="AI156" i="6"/>
  <c r="AF156" i="6"/>
  <c r="AC156" i="6"/>
  <c r="Z156" i="6"/>
  <c r="W156" i="6"/>
  <c r="T156" i="6"/>
  <c r="Q156" i="6"/>
  <c r="N156" i="6"/>
  <c r="L156" i="6"/>
  <c r="J156" i="6"/>
  <c r="G156" i="6"/>
  <c r="AI155" i="6"/>
  <c r="AF155" i="6"/>
  <c r="AC155" i="6"/>
  <c r="Z155" i="6"/>
  <c r="W155" i="6"/>
  <c r="T155" i="6"/>
  <c r="Q155" i="6"/>
  <c r="N155" i="6"/>
  <c r="L155" i="6"/>
  <c r="J155" i="6"/>
  <c r="G155" i="6"/>
  <c r="AI154" i="6"/>
  <c r="AF154" i="6"/>
  <c r="AC154" i="6"/>
  <c r="Z154" i="6"/>
  <c r="W154" i="6"/>
  <c r="T154" i="6"/>
  <c r="Q154" i="6"/>
  <c r="N154" i="6"/>
  <c r="L154" i="6"/>
  <c r="J154" i="6"/>
  <c r="G154" i="6"/>
  <c r="AI153" i="6"/>
  <c r="AF153" i="6"/>
  <c r="AC153" i="6"/>
  <c r="Z153" i="6"/>
  <c r="W153" i="6"/>
  <c r="T153" i="6"/>
  <c r="Q153" i="6"/>
  <c r="N153" i="6"/>
  <c r="L153" i="6"/>
  <c r="J153" i="6"/>
  <c r="G153" i="6"/>
  <c r="AI152" i="6"/>
  <c r="AF152" i="6"/>
  <c r="AC152" i="6"/>
  <c r="Z152" i="6"/>
  <c r="W152" i="6"/>
  <c r="T152" i="6"/>
  <c r="Q152" i="6"/>
  <c r="N152" i="6"/>
  <c r="L152" i="6"/>
  <c r="J152" i="6"/>
  <c r="G152" i="6"/>
  <c r="AI151" i="6"/>
  <c r="AF151" i="6"/>
  <c r="AC151" i="6"/>
  <c r="Z151" i="6"/>
  <c r="W151" i="6"/>
  <c r="T151" i="6"/>
  <c r="Q151" i="6"/>
  <c r="N151" i="6"/>
  <c r="L151" i="6"/>
  <c r="J151" i="6"/>
  <c r="G151" i="6"/>
  <c r="AI150" i="6"/>
  <c r="AF150" i="6"/>
  <c r="AC150" i="6"/>
  <c r="Z150" i="6"/>
  <c r="W150" i="6"/>
  <c r="T150" i="6"/>
  <c r="Q150" i="6"/>
  <c r="N150" i="6"/>
  <c r="L150" i="6"/>
  <c r="J150" i="6"/>
  <c r="G150" i="6"/>
  <c r="AI149" i="6"/>
  <c r="AF149" i="6"/>
  <c r="AC149" i="6"/>
  <c r="Z149" i="6"/>
  <c r="W149" i="6"/>
  <c r="T149" i="6"/>
  <c r="Q149" i="6"/>
  <c r="N149" i="6"/>
  <c r="L149" i="6"/>
  <c r="J149" i="6"/>
  <c r="G149" i="6"/>
  <c r="AI148" i="6"/>
  <c r="AF148" i="6"/>
  <c r="AC148" i="6"/>
  <c r="Z148" i="6"/>
  <c r="W148" i="6"/>
  <c r="T148" i="6"/>
  <c r="Q148" i="6"/>
  <c r="N148" i="6"/>
  <c r="L148" i="6"/>
  <c r="J148" i="6"/>
  <c r="G148" i="6"/>
  <c r="AI147" i="6"/>
  <c r="AF147" i="6"/>
  <c r="AC147" i="6"/>
  <c r="Z147" i="6"/>
  <c r="W147" i="6"/>
  <c r="T147" i="6"/>
  <c r="Q147" i="6"/>
  <c r="N147" i="6"/>
  <c r="L147" i="6"/>
  <c r="J147" i="6"/>
  <c r="G147" i="6"/>
  <c r="AI146" i="6"/>
  <c r="AF146" i="6"/>
  <c r="AC146" i="6"/>
  <c r="Z146" i="6"/>
  <c r="W146" i="6"/>
  <c r="T146" i="6"/>
  <c r="Q146" i="6"/>
  <c r="N146" i="6"/>
  <c r="L146" i="6"/>
  <c r="J146" i="6"/>
  <c r="G146" i="6"/>
  <c r="AI145" i="6"/>
  <c r="AF145" i="6"/>
  <c r="AC145" i="6"/>
  <c r="Z145" i="6"/>
  <c r="W145" i="6"/>
  <c r="T145" i="6"/>
  <c r="Q145" i="6"/>
  <c r="N145" i="6"/>
  <c r="L145" i="6"/>
  <c r="J145" i="6"/>
  <c r="G145" i="6"/>
  <c r="AI144" i="6"/>
  <c r="AF144" i="6"/>
  <c r="AC144" i="6"/>
  <c r="Z144" i="6"/>
  <c r="W144" i="6"/>
  <c r="T144" i="6"/>
  <c r="Q144" i="6"/>
  <c r="N144" i="6"/>
  <c r="L144" i="6"/>
  <c r="J144" i="6"/>
  <c r="G144" i="6"/>
  <c r="AI143" i="6"/>
  <c r="AF143" i="6"/>
  <c r="AC143" i="6"/>
  <c r="Z143" i="6"/>
  <c r="W143" i="6"/>
  <c r="T143" i="6"/>
  <c r="Q143" i="6"/>
  <c r="N143" i="6"/>
  <c r="L143" i="6"/>
  <c r="J143" i="6"/>
  <c r="G143" i="6"/>
  <c r="AI142" i="6"/>
  <c r="AF142" i="6"/>
  <c r="AC142" i="6"/>
  <c r="Z142" i="6"/>
  <c r="W142" i="6"/>
  <c r="T142" i="6"/>
  <c r="Q142" i="6"/>
  <c r="N142" i="6"/>
  <c r="L142" i="6"/>
  <c r="J142" i="6"/>
  <c r="G142" i="6"/>
  <c r="AI141" i="6"/>
  <c r="AF141" i="6"/>
  <c r="AC141" i="6"/>
  <c r="Z141" i="6"/>
  <c r="W141" i="6"/>
  <c r="T141" i="6"/>
  <c r="Q141" i="6"/>
  <c r="N141" i="6"/>
  <c r="L141" i="6"/>
  <c r="J141" i="6"/>
  <c r="G141" i="6"/>
  <c r="AI140" i="6"/>
  <c r="AF140" i="6"/>
  <c r="AC140" i="6"/>
  <c r="Z140" i="6"/>
  <c r="W140" i="6"/>
  <c r="T140" i="6"/>
  <c r="Q140" i="6"/>
  <c r="N140" i="6"/>
  <c r="L140" i="6"/>
  <c r="J140" i="6"/>
  <c r="G140" i="6"/>
  <c r="AI139" i="6"/>
  <c r="AF139" i="6"/>
  <c r="AC139" i="6"/>
  <c r="Z139" i="6"/>
  <c r="W139" i="6"/>
  <c r="T139" i="6"/>
  <c r="Q139" i="6"/>
  <c r="N139" i="6"/>
  <c r="L139" i="6"/>
  <c r="J139" i="6"/>
  <c r="G139" i="6"/>
  <c r="AI138" i="6"/>
  <c r="AF138" i="6"/>
  <c r="AC138" i="6"/>
  <c r="Z138" i="6"/>
  <c r="W138" i="6"/>
  <c r="T138" i="6"/>
  <c r="Q138" i="6"/>
  <c r="N138" i="6"/>
  <c r="L138" i="6"/>
  <c r="J138" i="6"/>
  <c r="G138" i="6"/>
  <c r="AI137" i="6"/>
  <c r="AF137" i="6"/>
  <c r="AC137" i="6"/>
  <c r="Z137" i="6"/>
  <c r="W137" i="6"/>
  <c r="T137" i="6"/>
  <c r="Q137" i="6"/>
  <c r="N137" i="6"/>
  <c r="L137" i="6"/>
  <c r="J137" i="6"/>
  <c r="G137" i="6"/>
  <c r="AI136" i="6"/>
  <c r="AF136" i="6"/>
  <c r="AC136" i="6"/>
  <c r="Z136" i="6"/>
  <c r="W136" i="6"/>
  <c r="T136" i="6"/>
  <c r="Q136" i="6"/>
  <c r="N136" i="6"/>
  <c r="L136" i="6"/>
  <c r="J136" i="6"/>
  <c r="G136" i="6"/>
  <c r="AI135" i="6"/>
  <c r="AF135" i="6"/>
  <c r="AC135" i="6"/>
  <c r="Z135" i="6"/>
  <c r="W135" i="6"/>
  <c r="T135" i="6"/>
  <c r="Q135" i="6"/>
  <c r="N135" i="6"/>
  <c r="L135" i="6"/>
  <c r="J135" i="6"/>
  <c r="G135" i="6"/>
  <c r="AI134" i="6"/>
  <c r="AF134" i="6"/>
  <c r="AC134" i="6"/>
  <c r="Z134" i="6"/>
  <c r="W134" i="6"/>
  <c r="T134" i="6"/>
  <c r="Q134" i="6"/>
  <c r="N134" i="6"/>
  <c r="L134" i="6"/>
  <c r="J134" i="6"/>
  <c r="G134" i="6"/>
  <c r="AI133" i="6"/>
  <c r="AF133" i="6"/>
  <c r="AC133" i="6"/>
  <c r="Z133" i="6"/>
  <c r="W133" i="6"/>
  <c r="T133" i="6"/>
  <c r="Q133" i="6"/>
  <c r="N133" i="6"/>
  <c r="L133" i="6"/>
  <c r="J133" i="6"/>
  <c r="G133" i="6"/>
  <c r="AI132" i="6"/>
  <c r="AF132" i="6"/>
  <c r="AC132" i="6"/>
  <c r="Z132" i="6"/>
  <c r="W132" i="6"/>
  <c r="T132" i="6"/>
  <c r="Q132" i="6"/>
  <c r="N132" i="6"/>
  <c r="L132" i="6"/>
  <c r="J132" i="6"/>
  <c r="G132" i="6"/>
  <c r="AI131" i="6"/>
  <c r="AF131" i="6"/>
  <c r="AC131" i="6"/>
  <c r="Z131" i="6"/>
  <c r="W131" i="6"/>
  <c r="T131" i="6"/>
  <c r="Q131" i="6"/>
  <c r="N131" i="6"/>
  <c r="L131" i="6"/>
  <c r="J131" i="6"/>
  <c r="G131" i="6"/>
  <c r="AI130" i="6"/>
  <c r="AF130" i="6"/>
  <c r="AC130" i="6"/>
  <c r="Z130" i="6"/>
  <c r="W130" i="6"/>
  <c r="T130" i="6"/>
  <c r="Q130" i="6"/>
  <c r="N130" i="6"/>
  <c r="L130" i="6"/>
  <c r="J130" i="6"/>
  <c r="G130" i="6"/>
  <c r="AI129" i="6"/>
  <c r="AF129" i="6"/>
  <c r="AC129" i="6"/>
  <c r="Z129" i="6"/>
  <c r="W129" i="6"/>
  <c r="T129" i="6"/>
  <c r="Q129" i="6"/>
  <c r="N129" i="6"/>
  <c r="L129" i="6"/>
  <c r="J129" i="6"/>
  <c r="G129" i="6"/>
  <c r="AI128" i="6"/>
  <c r="AF128" i="6"/>
  <c r="AC128" i="6"/>
  <c r="Z128" i="6"/>
  <c r="W128" i="6"/>
  <c r="T128" i="6"/>
  <c r="Q128" i="6"/>
  <c r="N128" i="6"/>
  <c r="L128" i="6"/>
  <c r="J128" i="6"/>
  <c r="G128" i="6"/>
  <c r="AI127" i="6"/>
  <c r="AF127" i="6"/>
  <c r="AC127" i="6"/>
  <c r="Z127" i="6"/>
  <c r="W127" i="6"/>
  <c r="T127" i="6"/>
  <c r="Q127" i="6"/>
  <c r="N127" i="6"/>
  <c r="L127" i="6"/>
  <c r="J127" i="6"/>
  <c r="G127" i="6"/>
  <c r="AI126" i="6"/>
  <c r="AF126" i="6"/>
  <c r="AC126" i="6"/>
  <c r="Z126" i="6"/>
  <c r="W126" i="6"/>
  <c r="T126" i="6"/>
  <c r="Q126" i="6"/>
  <c r="N126" i="6"/>
  <c r="L126" i="6"/>
  <c r="J126" i="6"/>
  <c r="G126" i="6"/>
  <c r="AI125" i="6"/>
  <c r="AF125" i="6"/>
  <c r="AC125" i="6"/>
  <c r="Z125" i="6"/>
  <c r="W125" i="6"/>
  <c r="T125" i="6"/>
  <c r="Q125" i="6"/>
  <c r="N125" i="6"/>
  <c r="L125" i="6"/>
  <c r="J125" i="6"/>
  <c r="G125" i="6"/>
  <c r="AI124" i="6"/>
  <c r="AF124" i="6"/>
  <c r="AC124" i="6"/>
  <c r="Z124" i="6"/>
  <c r="W124" i="6"/>
  <c r="T124" i="6"/>
  <c r="Q124" i="6"/>
  <c r="N124" i="6"/>
  <c r="L124" i="6"/>
  <c r="J124" i="6"/>
  <c r="G124" i="6"/>
  <c r="AI123" i="6"/>
  <c r="AF123" i="6"/>
  <c r="AC123" i="6"/>
  <c r="Z123" i="6"/>
  <c r="W123" i="6"/>
  <c r="T123" i="6"/>
  <c r="Q123" i="6"/>
  <c r="N123" i="6"/>
  <c r="L123" i="6"/>
  <c r="J123" i="6"/>
  <c r="G123" i="6"/>
  <c r="AI122" i="6"/>
  <c r="AF122" i="6"/>
  <c r="AC122" i="6"/>
  <c r="Z122" i="6"/>
  <c r="W122" i="6"/>
  <c r="T122" i="6"/>
  <c r="Q122" i="6"/>
  <c r="N122" i="6"/>
  <c r="L122" i="6"/>
  <c r="J122" i="6"/>
  <c r="G122" i="6"/>
  <c r="AI121" i="6"/>
  <c r="AF121" i="6"/>
  <c r="AC121" i="6"/>
  <c r="Z121" i="6"/>
  <c r="W121" i="6"/>
  <c r="T121" i="6"/>
  <c r="Q121" i="6"/>
  <c r="N121" i="6"/>
  <c r="L121" i="6"/>
  <c r="J121" i="6"/>
  <c r="G121" i="6"/>
  <c r="AI120" i="6"/>
  <c r="AF120" i="6"/>
  <c r="AC120" i="6"/>
  <c r="Z120" i="6"/>
  <c r="W120" i="6"/>
  <c r="T120" i="6"/>
  <c r="Q120" i="6"/>
  <c r="N120" i="6"/>
  <c r="L120" i="6"/>
  <c r="J120" i="6"/>
  <c r="G120" i="6"/>
  <c r="AI119" i="6"/>
  <c r="AF119" i="6"/>
  <c r="AC119" i="6"/>
  <c r="Z119" i="6"/>
  <c r="W119" i="6"/>
  <c r="T119" i="6"/>
  <c r="Q119" i="6"/>
  <c r="N119" i="6"/>
  <c r="L119" i="6"/>
  <c r="J119" i="6"/>
  <c r="G119" i="6"/>
  <c r="AI118" i="6"/>
  <c r="AF118" i="6"/>
  <c r="AC118" i="6"/>
  <c r="Z118" i="6"/>
  <c r="W118" i="6"/>
  <c r="T118" i="6"/>
  <c r="Q118" i="6"/>
  <c r="N118" i="6"/>
  <c r="L118" i="6"/>
  <c r="J118" i="6"/>
  <c r="G118" i="6"/>
  <c r="AI117" i="6"/>
  <c r="AF117" i="6"/>
  <c r="AC117" i="6"/>
  <c r="Z117" i="6"/>
  <c r="W117" i="6"/>
  <c r="T117" i="6"/>
  <c r="Q117" i="6"/>
  <c r="N117" i="6"/>
  <c r="L117" i="6"/>
  <c r="J117" i="6"/>
  <c r="G117" i="6"/>
  <c r="AI116" i="6"/>
  <c r="AF116" i="6"/>
  <c r="AC116" i="6"/>
  <c r="Z116" i="6"/>
  <c r="W116" i="6"/>
  <c r="T116" i="6"/>
  <c r="Q116" i="6"/>
  <c r="N116" i="6"/>
  <c r="L116" i="6"/>
  <c r="J116" i="6"/>
  <c r="G116" i="6"/>
  <c r="AI115" i="6"/>
  <c r="AF115" i="6"/>
  <c r="AC115" i="6"/>
  <c r="Z115" i="6"/>
  <c r="W115" i="6"/>
  <c r="T115" i="6"/>
  <c r="Q115" i="6"/>
  <c r="N115" i="6"/>
  <c r="L115" i="6"/>
  <c r="J115" i="6"/>
  <c r="G115" i="6"/>
  <c r="AI114" i="6"/>
  <c r="AF114" i="6"/>
  <c r="AC114" i="6"/>
  <c r="Z114" i="6"/>
  <c r="W114" i="6"/>
  <c r="T114" i="6"/>
  <c r="Q114" i="6"/>
  <c r="N114" i="6"/>
  <c r="L114" i="6"/>
  <c r="J114" i="6"/>
  <c r="G114" i="6"/>
  <c r="AI113" i="6"/>
  <c r="AF113" i="6"/>
  <c r="AC113" i="6"/>
  <c r="Z113" i="6"/>
  <c r="W113" i="6"/>
  <c r="T113" i="6"/>
  <c r="Q113" i="6"/>
  <c r="N113" i="6"/>
  <c r="L113" i="6"/>
  <c r="J113" i="6"/>
  <c r="G113" i="6"/>
  <c r="AI112" i="6"/>
  <c r="AF112" i="6"/>
  <c r="AC112" i="6"/>
  <c r="Z112" i="6"/>
  <c r="W112" i="6"/>
  <c r="T112" i="6"/>
  <c r="Q112" i="6"/>
  <c r="N112" i="6"/>
  <c r="L112" i="6"/>
  <c r="J112" i="6"/>
  <c r="G112" i="6"/>
  <c r="AI111" i="6"/>
  <c r="AF111" i="6"/>
  <c r="AC111" i="6"/>
  <c r="Z111" i="6"/>
  <c r="W111" i="6"/>
  <c r="T111" i="6"/>
  <c r="Q111" i="6"/>
  <c r="N111" i="6"/>
  <c r="L111" i="6"/>
  <c r="J111" i="6"/>
  <c r="G111" i="6"/>
  <c r="AI110" i="6"/>
  <c r="AF110" i="6"/>
  <c r="AC110" i="6"/>
  <c r="Z110" i="6"/>
  <c r="W110" i="6"/>
  <c r="T110" i="6"/>
  <c r="Q110" i="6"/>
  <c r="N110" i="6"/>
  <c r="L110" i="6"/>
  <c r="J110" i="6"/>
  <c r="G110" i="6"/>
  <c r="AI109" i="6"/>
  <c r="AF109" i="6"/>
  <c r="AC109" i="6"/>
  <c r="Z109" i="6"/>
  <c r="W109" i="6"/>
  <c r="T109" i="6"/>
  <c r="Q109" i="6"/>
  <c r="N109" i="6"/>
  <c r="L109" i="6"/>
  <c r="J109" i="6"/>
  <c r="G109" i="6"/>
  <c r="AI108" i="6"/>
  <c r="AF108" i="6"/>
  <c r="AC108" i="6"/>
  <c r="Z108" i="6"/>
  <c r="W108" i="6"/>
  <c r="T108" i="6"/>
  <c r="Q108" i="6"/>
  <c r="N108" i="6"/>
  <c r="L108" i="6"/>
  <c r="J108" i="6"/>
  <c r="G108" i="6"/>
  <c r="AI107" i="6"/>
  <c r="AF107" i="6"/>
  <c r="AC107" i="6"/>
  <c r="Z107" i="6"/>
  <c r="W107" i="6"/>
  <c r="T107" i="6"/>
  <c r="Q107" i="6"/>
  <c r="N107" i="6"/>
  <c r="L107" i="6"/>
  <c r="J107" i="6"/>
  <c r="G107" i="6"/>
  <c r="AI106" i="6"/>
  <c r="AF106" i="6"/>
  <c r="AC106" i="6"/>
  <c r="Z106" i="6"/>
  <c r="W106" i="6"/>
  <c r="T106" i="6"/>
  <c r="Q106" i="6"/>
  <c r="N106" i="6"/>
  <c r="L106" i="6"/>
  <c r="J106" i="6"/>
  <c r="G106" i="6"/>
  <c r="AI105" i="6"/>
  <c r="AF105" i="6"/>
  <c r="AC105" i="6"/>
  <c r="Z105" i="6"/>
  <c r="W105" i="6"/>
  <c r="T105" i="6"/>
  <c r="Q105" i="6"/>
  <c r="N105" i="6"/>
  <c r="L105" i="6"/>
  <c r="J105" i="6"/>
  <c r="G105" i="6"/>
  <c r="AI104" i="6"/>
  <c r="AF104" i="6"/>
  <c r="AC104" i="6"/>
  <c r="Z104" i="6"/>
  <c r="W104" i="6"/>
  <c r="T104" i="6"/>
  <c r="Q104" i="6"/>
  <c r="N104" i="6"/>
  <c r="L104" i="6"/>
  <c r="J104" i="6"/>
  <c r="G104" i="6"/>
  <c r="AI103" i="6"/>
  <c r="AF103" i="6"/>
  <c r="AC103" i="6"/>
  <c r="Z103" i="6"/>
  <c r="W103" i="6"/>
  <c r="T103" i="6"/>
  <c r="Q103" i="6"/>
  <c r="N103" i="6"/>
  <c r="L103" i="6"/>
  <c r="J103" i="6"/>
  <c r="G103" i="6"/>
  <c r="AI102" i="6"/>
  <c r="AF102" i="6"/>
  <c r="AC102" i="6"/>
  <c r="Z102" i="6"/>
  <c r="W102" i="6"/>
  <c r="T102" i="6"/>
  <c r="Q102" i="6"/>
  <c r="N102" i="6"/>
  <c r="L102" i="6"/>
  <c r="J102" i="6"/>
  <c r="G102" i="6"/>
  <c r="AI101" i="6"/>
  <c r="AF101" i="6"/>
  <c r="AC101" i="6"/>
  <c r="Z101" i="6"/>
  <c r="W101" i="6"/>
  <c r="T101" i="6"/>
  <c r="Q101" i="6"/>
  <c r="N101" i="6"/>
  <c r="L101" i="6"/>
  <c r="J101" i="6"/>
  <c r="G101" i="6"/>
  <c r="AI100" i="6"/>
  <c r="AF100" i="6"/>
  <c r="AC100" i="6"/>
  <c r="Z100" i="6"/>
  <c r="W100" i="6"/>
  <c r="T100" i="6"/>
  <c r="Q100" i="6"/>
  <c r="N100" i="6"/>
  <c r="L100" i="6"/>
  <c r="J100" i="6"/>
  <c r="G100" i="6"/>
  <c r="AI99" i="6"/>
  <c r="AF99" i="6"/>
  <c r="AC99" i="6"/>
  <c r="Z99" i="6"/>
  <c r="W99" i="6"/>
  <c r="T99" i="6"/>
  <c r="Q99" i="6"/>
  <c r="N99" i="6"/>
  <c r="L99" i="6"/>
  <c r="J99" i="6"/>
  <c r="G99" i="6"/>
  <c r="AI98" i="6"/>
  <c r="AF98" i="6"/>
  <c r="AC98" i="6"/>
  <c r="Z98" i="6"/>
  <c r="W98" i="6"/>
  <c r="T98" i="6"/>
  <c r="Q98" i="6"/>
  <c r="N98" i="6"/>
  <c r="L98" i="6"/>
  <c r="J98" i="6"/>
  <c r="G98" i="6"/>
  <c r="AI97" i="6"/>
  <c r="AF97" i="6"/>
  <c r="AC97" i="6"/>
  <c r="Z97" i="6"/>
  <c r="W97" i="6"/>
  <c r="T97" i="6"/>
  <c r="Q97" i="6"/>
  <c r="N97" i="6"/>
  <c r="L97" i="6"/>
  <c r="J97" i="6"/>
  <c r="G97" i="6"/>
  <c r="AI96" i="6"/>
  <c r="AF96" i="6"/>
  <c r="AC96" i="6"/>
  <c r="Z96" i="6"/>
  <c r="W96" i="6"/>
  <c r="T96" i="6"/>
  <c r="Q96" i="6"/>
  <c r="N96" i="6"/>
  <c r="L96" i="6"/>
  <c r="J96" i="6"/>
  <c r="G96" i="6"/>
  <c r="AI95" i="6"/>
  <c r="AF95" i="6"/>
  <c r="AC95" i="6"/>
  <c r="Z95" i="6"/>
  <c r="W95" i="6"/>
  <c r="T95" i="6"/>
  <c r="Q95" i="6"/>
  <c r="N95" i="6"/>
  <c r="L95" i="6"/>
  <c r="J95" i="6"/>
  <c r="G95" i="6"/>
  <c r="AI94" i="6"/>
  <c r="AF94" i="6"/>
  <c r="AC94" i="6"/>
  <c r="Z94" i="6"/>
  <c r="W94" i="6"/>
  <c r="T94" i="6"/>
  <c r="Q94" i="6"/>
  <c r="N94" i="6"/>
  <c r="L94" i="6"/>
  <c r="J94" i="6"/>
  <c r="G94" i="6"/>
  <c r="AI93" i="6"/>
  <c r="AF93" i="6"/>
  <c r="AC93" i="6"/>
  <c r="Z93" i="6"/>
  <c r="W93" i="6"/>
  <c r="T93" i="6"/>
  <c r="Q93" i="6"/>
  <c r="N93" i="6"/>
  <c r="L93" i="6"/>
  <c r="J93" i="6"/>
  <c r="G93" i="6"/>
  <c r="AI92" i="6"/>
  <c r="AF92" i="6"/>
  <c r="AC92" i="6"/>
  <c r="Z92" i="6"/>
  <c r="W92" i="6"/>
  <c r="T92" i="6"/>
  <c r="Q92" i="6"/>
  <c r="N92" i="6"/>
  <c r="L92" i="6"/>
  <c r="J92" i="6"/>
  <c r="G92" i="6"/>
  <c r="AI91" i="6"/>
  <c r="AF91" i="6"/>
  <c r="AC91" i="6"/>
  <c r="Z91" i="6"/>
  <c r="W91" i="6"/>
  <c r="T91" i="6"/>
  <c r="Q91" i="6"/>
  <c r="N91" i="6"/>
  <c r="L91" i="6"/>
  <c r="J91" i="6"/>
  <c r="G91" i="6"/>
  <c r="AI90" i="6"/>
  <c r="AF90" i="6"/>
  <c r="AC90" i="6"/>
  <c r="Z90" i="6"/>
  <c r="W90" i="6"/>
  <c r="T90" i="6"/>
  <c r="Q90" i="6"/>
  <c r="N90" i="6"/>
  <c r="L90" i="6"/>
  <c r="J90" i="6"/>
  <c r="G90" i="6"/>
  <c r="AI89" i="6"/>
  <c r="AF89" i="6"/>
  <c r="AC89" i="6"/>
  <c r="Z89" i="6"/>
  <c r="W89" i="6"/>
  <c r="T89" i="6"/>
  <c r="Q89" i="6"/>
  <c r="N89" i="6"/>
  <c r="L89" i="6"/>
  <c r="J89" i="6"/>
  <c r="G89" i="6"/>
  <c r="AI88" i="6"/>
  <c r="AF88" i="6"/>
  <c r="AC88" i="6"/>
  <c r="Z88" i="6"/>
  <c r="W88" i="6"/>
  <c r="T88" i="6"/>
  <c r="Q88" i="6"/>
  <c r="N88" i="6"/>
  <c r="L88" i="6"/>
  <c r="J88" i="6"/>
  <c r="G88" i="6"/>
  <c r="AI87" i="6"/>
  <c r="AF87" i="6"/>
  <c r="AC87" i="6"/>
  <c r="Z87" i="6"/>
  <c r="W87" i="6"/>
  <c r="T87" i="6"/>
  <c r="Q87" i="6"/>
  <c r="N87" i="6"/>
  <c r="L87" i="6"/>
  <c r="J87" i="6"/>
  <c r="G87" i="6"/>
  <c r="AI86" i="6"/>
  <c r="AF86" i="6"/>
  <c r="AC86" i="6"/>
  <c r="Z86" i="6"/>
  <c r="W86" i="6"/>
  <c r="T86" i="6"/>
  <c r="Q86" i="6"/>
  <c r="N86" i="6"/>
  <c r="L86" i="6"/>
  <c r="J86" i="6"/>
  <c r="G86" i="6"/>
  <c r="AI85" i="6"/>
  <c r="AF85" i="6"/>
  <c r="AC85" i="6"/>
  <c r="Z85" i="6"/>
  <c r="W85" i="6"/>
  <c r="T85" i="6"/>
  <c r="Q85" i="6"/>
  <c r="N85" i="6"/>
  <c r="L85" i="6"/>
  <c r="J85" i="6"/>
  <c r="G85" i="6"/>
  <c r="AI84" i="6"/>
  <c r="AF84" i="6"/>
  <c r="AC84" i="6"/>
  <c r="Z84" i="6"/>
  <c r="W84" i="6"/>
  <c r="T84" i="6"/>
  <c r="Q84" i="6"/>
  <c r="N84" i="6"/>
  <c r="L84" i="6"/>
  <c r="J84" i="6"/>
  <c r="G84" i="6"/>
  <c r="AI83" i="6"/>
  <c r="AF83" i="6"/>
  <c r="AC83" i="6"/>
  <c r="Z83" i="6"/>
  <c r="W83" i="6"/>
  <c r="T83" i="6"/>
  <c r="Q83" i="6"/>
  <c r="N83" i="6"/>
  <c r="L83" i="6"/>
  <c r="J83" i="6"/>
  <c r="G83" i="6"/>
  <c r="AI82" i="6"/>
  <c r="AF82" i="6"/>
  <c r="AC82" i="6"/>
  <c r="Z82" i="6"/>
  <c r="W82" i="6"/>
  <c r="T82" i="6"/>
  <c r="Q82" i="6"/>
  <c r="N82" i="6"/>
  <c r="L82" i="6"/>
  <c r="J82" i="6"/>
  <c r="G82" i="6"/>
  <c r="AI81" i="6"/>
  <c r="AF81" i="6"/>
  <c r="AC81" i="6"/>
  <c r="Z81" i="6"/>
  <c r="W81" i="6"/>
  <c r="T81" i="6"/>
  <c r="Q81" i="6"/>
  <c r="N81" i="6"/>
  <c r="L81" i="6"/>
  <c r="J81" i="6"/>
  <c r="G81" i="6"/>
  <c r="AI80" i="6"/>
  <c r="AF80" i="6"/>
  <c r="AC80" i="6"/>
  <c r="Z80" i="6"/>
  <c r="W80" i="6"/>
  <c r="T80" i="6"/>
  <c r="Q80" i="6"/>
  <c r="N80" i="6"/>
  <c r="L80" i="6"/>
  <c r="J80" i="6"/>
  <c r="G80" i="6"/>
  <c r="AI79" i="6"/>
  <c r="AF79" i="6"/>
  <c r="AC79" i="6"/>
  <c r="Z79" i="6"/>
  <c r="W79" i="6"/>
  <c r="T79" i="6"/>
  <c r="Q79" i="6"/>
  <c r="N79" i="6"/>
  <c r="L79" i="6"/>
  <c r="J79" i="6"/>
  <c r="G79" i="6"/>
  <c r="AI78" i="6"/>
  <c r="AF78" i="6"/>
  <c r="AC78" i="6"/>
  <c r="Z78" i="6"/>
  <c r="W78" i="6"/>
  <c r="T78" i="6"/>
  <c r="Q78" i="6"/>
  <c r="N78" i="6"/>
  <c r="L78" i="6"/>
  <c r="J78" i="6"/>
  <c r="G78" i="6"/>
  <c r="AI77" i="6"/>
  <c r="AF77" i="6"/>
  <c r="AC77" i="6"/>
  <c r="Z77" i="6"/>
  <c r="W77" i="6"/>
  <c r="T77" i="6"/>
  <c r="Q77" i="6"/>
  <c r="N77" i="6"/>
  <c r="L77" i="6"/>
  <c r="J77" i="6"/>
  <c r="G77" i="6"/>
  <c r="AI76" i="6"/>
  <c r="AF76" i="6"/>
  <c r="AC76" i="6"/>
  <c r="Z76" i="6"/>
  <c r="W76" i="6"/>
  <c r="T76" i="6"/>
  <c r="Q76" i="6"/>
  <c r="N76" i="6"/>
  <c r="L76" i="6"/>
  <c r="J76" i="6"/>
  <c r="G76" i="6"/>
  <c r="AI75" i="6"/>
  <c r="AF75" i="6"/>
  <c r="AC75" i="6"/>
  <c r="Z75" i="6"/>
  <c r="W75" i="6"/>
  <c r="T75" i="6"/>
  <c r="Q75" i="6"/>
  <c r="N75" i="6"/>
  <c r="L75" i="6"/>
  <c r="J75" i="6"/>
  <c r="G75" i="6"/>
  <c r="AI74" i="6"/>
  <c r="AF74" i="6"/>
  <c r="AC74" i="6"/>
  <c r="Z74" i="6"/>
  <c r="W74" i="6"/>
  <c r="T74" i="6"/>
  <c r="Q74" i="6"/>
  <c r="N74" i="6"/>
  <c r="L74" i="6"/>
  <c r="J74" i="6"/>
  <c r="G74" i="6"/>
  <c r="AI73" i="6"/>
  <c r="AF73" i="6"/>
  <c r="AC73" i="6"/>
  <c r="Z73" i="6"/>
  <c r="W73" i="6"/>
  <c r="T73" i="6"/>
  <c r="Q73" i="6"/>
  <c r="N73" i="6"/>
  <c r="L73" i="6"/>
  <c r="J73" i="6"/>
  <c r="G73" i="6"/>
  <c r="AI72" i="6"/>
  <c r="AF72" i="6"/>
  <c r="AC72" i="6"/>
  <c r="Z72" i="6"/>
  <c r="W72" i="6"/>
  <c r="T72" i="6"/>
  <c r="Q72" i="6"/>
  <c r="N72" i="6"/>
  <c r="L72" i="6"/>
  <c r="J72" i="6"/>
  <c r="G72" i="6"/>
  <c r="AI71" i="6"/>
  <c r="AF71" i="6"/>
  <c r="AC71" i="6"/>
  <c r="Z71" i="6"/>
  <c r="W71" i="6"/>
  <c r="T71" i="6"/>
  <c r="Q71" i="6"/>
  <c r="N71" i="6"/>
  <c r="L71" i="6"/>
  <c r="J71" i="6"/>
  <c r="G71" i="6"/>
  <c r="AI70" i="6"/>
  <c r="AF70" i="6"/>
  <c r="AC70" i="6"/>
  <c r="Z70" i="6"/>
  <c r="W70" i="6"/>
  <c r="T70" i="6"/>
  <c r="Q70" i="6"/>
  <c r="N70" i="6"/>
  <c r="L70" i="6"/>
  <c r="J70" i="6"/>
  <c r="G70" i="6"/>
  <c r="AI69" i="6"/>
  <c r="AF69" i="6"/>
  <c r="AC69" i="6"/>
  <c r="Z69" i="6"/>
  <c r="W69" i="6"/>
  <c r="T69" i="6"/>
  <c r="Q69" i="6"/>
  <c r="N69" i="6"/>
  <c r="L69" i="6"/>
  <c r="J69" i="6"/>
  <c r="G69" i="6"/>
  <c r="AI68" i="6"/>
  <c r="AF68" i="6"/>
  <c r="AC68" i="6"/>
  <c r="Z68" i="6"/>
  <c r="W68" i="6"/>
  <c r="T68" i="6"/>
  <c r="Q68" i="6"/>
  <c r="N68" i="6"/>
  <c r="L68" i="6"/>
  <c r="J68" i="6"/>
  <c r="G68" i="6"/>
  <c r="AI67" i="6"/>
  <c r="AF67" i="6"/>
  <c r="AC67" i="6"/>
  <c r="Z67" i="6"/>
  <c r="W67" i="6"/>
  <c r="T67" i="6"/>
  <c r="Q67" i="6"/>
  <c r="N67" i="6"/>
  <c r="L67" i="6"/>
  <c r="J67" i="6"/>
  <c r="G67" i="6"/>
  <c r="AI66" i="6"/>
  <c r="AF66" i="6"/>
  <c r="AC66" i="6"/>
  <c r="Z66" i="6"/>
  <c r="W66" i="6"/>
  <c r="T66" i="6"/>
  <c r="Q66" i="6"/>
  <c r="N66" i="6"/>
  <c r="L66" i="6"/>
  <c r="J66" i="6"/>
  <c r="G66" i="6"/>
  <c r="AI65" i="6"/>
  <c r="AF65" i="6"/>
  <c r="AC65" i="6"/>
  <c r="Z65" i="6"/>
  <c r="W65" i="6"/>
  <c r="T65" i="6"/>
  <c r="Q65" i="6"/>
  <c r="N65" i="6"/>
  <c r="L65" i="6"/>
  <c r="J65" i="6"/>
  <c r="G65" i="6"/>
  <c r="AI64" i="6"/>
  <c r="AF64" i="6"/>
  <c r="AC64" i="6"/>
  <c r="Z64" i="6"/>
  <c r="W64" i="6"/>
  <c r="T64" i="6"/>
  <c r="Q64" i="6"/>
  <c r="N64" i="6"/>
  <c r="L64" i="6"/>
  <c r="J64" i="6"/>
  <c r="G64" i="6"/>
  <c r="AI63" i="6"/>
  <c r="AF63" i="6"/>
  <c r="AC63" i="6"/>
  <c r="Z63" i="6"/>
  <c r="W63" i="6"/>
  <c r="T63" i="6"/>
  <c r="Q63" i="6"/>
  <c r="N63" i="6"/>
  <c r="L63" i="6"/>
  <c r="J63" i="6"/>
  <c r="G63" i="6"/>
  <c r="AI62" i="6"/>
  <c r="AF62" i="6"/>
  <c r="AC62" i="6"/>
  <c r="Z62" i="6"/>
  <c r="W62" i="6"/>
  <c r="T62" i="6"/>
  <c r="Q62" i="6"/>
  <c r="N62" i="6"/>
  <c r="L62" i="6"/>
  <c r="J62" i="6"/>
  <c r="G62" i="6"/>
  <c r="AI61" i="6"/>
  <c r="AF61" i="6"/>
  <c r="AC61" i="6"/>
  <c r="Z61" i="6"/>
  <c r="W61" i="6"/>
  <c r="T61" i="6"/>
  <c r="Q61" i="6"/>
  <c r="N61" i="6"/>
  <c r="L61" i="6"/>
  <c r="J61" i="6"/>
  <c r="G61" i="6"/>
  <c r="AI60" i="6"/>
  <c r="AF60" i="6"/>
  <c r="AC60" i="6"/>
  <c r="Z60" i="6"/>
  <c r="W60" i="6"/>
  <c r="T60" i="6"/>
  <c r="Q60" i="6"/>
  <c r="N60" i="6"/>
  <c r="L60" i="6"/>
  <c r="J60" i="6"/>
  <c r="G60" i="6"/>
  <c r="AI59" i="6"/>
  <c r="AF59" i="6"/>
  <c r="AC59" i="6"/>
  <c r="Z59" i="6"/>
  <c r="W59" i="6"/>
  <c r="T59" i="6"/>
  <c r="Q59" i="6"/>
  <c r="N59" i="6"/>
  <c r="L59" i="6"/>
  <c r="J59" i="6"/>
  <c r="G59" i="6"/>
  <c r="AI58" i="6"/>
  <c r="AF58" i="6"/>
  <c r="AC58" i="6"/>
  <c r="Z58" i="6"/>
  <c r="W58" i="6"/>
  <c r="T58" i="6"/>
  <c r="Q58" i="6"/>
  <c r="N58" i="6"/>
  <c r="L58" i="6"/>
  <c r="J58" i="6"/>
  <c r="G58" i="6"/>
  <c r="AI57" i="6"/>
  <c r="AF57" i="6"/>
  <c r="AC57" i="6"/>
  <c r="Z57" i="6"/>
  <c r="W57" i="6"/>
  <c r="T57" i="6"/>
  <c r="Q57" i="6"/>
  <c r="N57" i="6"/>
  <c r="L57" i="6"/>
  <c r="J57" i="6"/>
  <c r="G57" i="6"/>
  <c r="AI56" i="6"/>
  <c r="AF56" i="6"/>
  <c r="AC56" i="6"/>
  <c r="Z56" i="6"/>
  <c r="W56" i="6"/>
  <c r="T56" i="6"/>
  <c r="Q56" i="6"/>
  <c r="N56" i="6"/>
  <c r="L56" i="6"/>
  <c r="J56" i="6"/>
  <c r="G56" i="6"/>
  <c r="AI55" i="6"/>
  <c r="AF55" i="6"/>
  <c r="AC55" i="6"/>
  <c r="Z55" i="6"/>
  <c r="W55" i="6"/>
  <c r="T55" i="6"/>
  <c r="Q55" i="6"/>
  <c r="N55" i="6"/>
  <c r="L55" i="6"/>
  <c r="J55" i="6"/>
  <c r="G55" i="6"/>
  <c r="AI54" i="6"/>
  <c r="AF54" i="6"/>
  <c r="AC54" i="6"/>
  <c r="Z54" i="6"/>
  <c r="W54" i="6"/>
  <c r="T54" i="6"/>
  <c r="Q54" i="6"/>
  <c r="N54" i="6"/>
  <c r="L54" i="6"/>
  <c r="J54" i="6"/>
  <c r="G54" i="6"/>
  <c r="AI53" i="6"/>
  <c r="AF53" i="6"/>
  <c r="AC53" i="6"/>
  <c r="Z53" i="6"/>
  <c r="W53" i="6"/>
  <c r="T53" i="6"/>
  <c r="Q53" i="6"/>
  <c r="N53" i="6"/>
  <c r="L53" i="6"/>
  <c r="J53" i="6"/>
  <c r="G53" i="6"/>
  <c r="AI52" i="6"/>
  <c r="AF52" i="6"/>
  <c r="AC52" i="6"/>
  <c r="Z52" i="6"/>
  <c r="W52" i="6"/>
  <c r="T52" i="6"/>
  <c r="Q52" i="6"/>
  <c r="N52" i="6"/>
  <c r="L52" i="6"/>
  <c r="J52" i="6"/>
  <c r="G52" i="6"/>
  <c r="AI51" i="6"/>
  <c r="AF51" i="6"/>
  <c r="AC51" i="6"/>
  <c r="Z51" i="6"/>
  <c r="W51" i="6"/>
  <c r="T51" i="6"/>
  <c r="Q51" i="6"/>
  <c r="N51" i="6"/>
  <c r="L51" i="6"/>
  <c r="J51" i="6"/>
  <c r="G51" i="6"/>
  <c r="AI50" i="6"/>
  <c r="AF50" i="6"/>
  <c r="AC50" i="6"/>
  <c r="Z50" i="6"/>
  <c r="W50" i="6"/>
  <c r="T50" i="6"/>
  <c r="Q50" i="6"/>
  <c r="N50" i="6"/>
  <c r="L50" i="6"/>
  <c r="J50" i="6"/>
  <c r="G50" i="6"/>
  <c r="AI49" i="6"/>
  <c r="AF49" i="6"/>
  <c r="AC49" i="6"/>
  <c r="Z49" i="6"/>
  <c r="W49" i="6"/>
  <c r="T49" i="6"/>
  <c r="Q49" i="6"/>
  <c r="N49" i="6"/>
  <c r="L49" i="6"/>
  <c r="J49" i="6"/>
  <c r="G49" i="6"/>
  <c r="AI48" i="6"/>
  <c r="AF48" i="6"/>
  <c r="AC48" i="6"/>
  <c r="Z48" i="6"/>
  <c r="W48" i="6"/>
  <c r="T48" i="6"/>
  <c r="Q48" i="6"/>
  <c r="N48" i="6"/>
  <c r="L48" i="6"/>
  <c r="J48" i="6"/>
  <c r="G48" i="6"/>
  <c r="AI47" i="6"/>
  <c r="AF47" i="6"/>
  <c r="AC47" i="6"/>
  <c r="Z47" i="6"/>
  <c r="W47" i="6"/>
  <c r="T47" i="6"/>
  <c r="Q47" i="6"/>
  <c r="N47" i="6"/>
  <c r="L47" i="6"/>
  <c r="J47" i="6"/>
  <c r="G47" i="6"/>
  <c r="AI46" i="6"/>
  <c r="AF46" i="6"/>
  <c r="AC46" i="6"/>
  <c r="Z46" i="6"/>
  <c r="W46" i="6"/>
  <c r="T46" i="6"/>
  <c r="Q46" i="6"/>
  <c r="N46" i="6"/>
  <c r="L46" i="6"/>
  <c r="J46" i="6"/>
  <c r="G46" i="6"/>
  <c r="AI45" i="6"/>
  <c r="AF45" i="6"/>
  <c r="AC45" i="6"/>
  <c r="Z45" i="6"/>
  <c r="W45" i="6"/>
  <c r="T45" i="6"/>
  <c r="Q45" i="6"/>
  <c r="N45" i="6"/>
  <c r="L45" i="6"/>
  <c r="J45" i="6"/>
  <c r="G45" i="6"/>
  <c r="AI44" i="6"/>
  <c r="AF44" i="6"/>
  <c r="AC44" i="6"/>
  <c r="Z44" i="6"/>
  <c r="W44" i="6"/>
  <c r="T44" i="6"/>
  <c r="Q44" i="6"/>
  <c r="N44" i="6"/>
  <c r="L44" i="6"/>
  <c r="J44" i="6"/>
  <c r="G44" i="6"/>
  <c r="AI43" i="6"/>
  <c r="AF43" i="6"/>
  <c r="AC43" i="6"/>
  <c r="Z43" i="6"/>
  <c r="W43" i="6"/>
  <c r="T43" i="6"/>
  <c r="Q43" i="6"/>
  <c r="N43" i="6"/>
  <c r="L43" i="6"/>
  <c r="J43" i="6"/>
  <c r="G43" i="6"/>
  <c r="AI42" i="6"/>
  <c r="AF42" i="6"/>
  <c r="AC42" i="6"/>
  <c r="Z42" i="6"/>
  <c r="W42" i="6"/>
  <c r="T42" i="6"/>
  <c r="Q42" i="6"/>
  <c r="N42" i="6"/>
  <c r="L42" i="6"/>
  <c r="J42" i="6"/>
  <c r="G42" i="6"/>
  <c r="AI41" i="6"/>
  <c r="AF41" i="6"/>
  <c r="AC41" i="6"/>
  <c r="Z41" i="6"/>
  <c r="W41" i="6"/>
  <c r="T41" i="6"/>
  <c r="Q41" i="6"/>
  <c r="N41" i="6"/>
  <c r="L41" i="6"/>
  <c r="J41" i="6"/>
  <c r="G41" i="6"/>
  <c r="AI40" i="6"/>
  <c r="AF40" i="6"/>
  <c r="AC40" i="6"/>
  <c r="Z40" i="6"/>
  <c r="W40" i="6"/>
  <c r="T40" i="6"/>
  <c r="Q40" i="6"/>
  <c r="N40" i="6"/>
  <c r="L40" i="6"/>
  <c r="J40" i="6"/>
  <c r="G40" i="6"/>
  <c r="AI39" i="6"/>
  <c r="AF39" i="6"/>
  <c r="AC39" i="6"/>
  <c r="Z39" i="6"/>
  <c r="W39" i="6"/>
  <c r="T39" i="6"/>
  <c r="Q39" i="6"/>
  <c r="N39" i="6"/>
  <c r="L39" i="6"/>
  <c r="J39" i="6"/>
  <c r="G39" i="6"/>
  <c r="AI38" i="6"/>
  <c r="AF38" i="6"/>
  <c r="AC38" i="6"/>
  <c r="Z38" i="6"/>
  <c r="W38" i="6"/>
  <c r="T38" i="6"/>
  <c r="Q38" i="6"/>
  <c r="N38" i="6"/>
  <c r="L38" i="6"/>
  <c r="J38" i="6"/>
  <c r="G38" i="6"/>
  <c r="AI37" i="6"/>
  <c r="AF37" i="6"/>
  <c r="AC37" i="6"/>
  <c r="Z37" i="6"/>
  <c r="W37" i="6"/>
  <c r="T37" i="6"/>
  <c r="Q37" i="6"/>
  <c r="N37" i="6"/>
  <c r="L37" i="6"/>
  <c r="J37" i="6"/>
  <c r="G37" i="6"/>
  <c r="AI36" i="6"/>
  <c r="AF36" i="6"/>
  <c r="AC36" i="6"/>
  <c r="Z36" i="6"/>
  <c r="W36" i="6"/>
  <c r="T36" i="6"/>
  <c r="Q36" i="6"/>
  <c r="N36" i="6"/>
  <c r="L36" i="6"/>
  <c r="J36" i="6"/>
  <c r="G36" i="6"/>
  <c r="AI35" i="6"/>
  <c r="AF35" i="6"/>
  <c r="AC35" i="6"/>
  <c r="Z35" i="6"/>
  <c r="W35" i="6"/>
  <c r="T35" i="6"/>
  <c r="Q35" i="6"/>
  <c r="N35" i="6"/>
  <c r="L35" i="6"/>
  <c r="J35" i="6"/>
  <c r="G35" i="6"/>
  <c r="AI34" i="6"/>
  <c r="AF34" i="6"/>
  <c r="AC34" i="6"/>
  <c r="Z34" i="6"/>
  <c r="W34" i="6"/>
  <c r="T34" i="6"/>
  <c r="Q34" i="6"/>
  <c r="N34" i="6"/>
  <c r="L34" i="6"/>
  <c r="J34" i="6"/>
  <c r="G34" i="6"/>
  <c r="AI33" i="6"/>
  <c r="AF33" i="6"/>
  <c r="AC33" i="6"/>
  <c r="Z33" i="6"/>
  <c r="W33" i="6"/>
  <c r="T33" i="6"/>
  <c r="Q33" i="6"/>
  <c r="N33" i="6"/>
  <c r="L33" i="6"/>
  <c r="J33" i="6"/>
  <c r="G33" i="6"/>
  <c r="AI32" i="6"/>
  <c r="AF32" i="6"/>
  <c r="AC32" i="6"/>
  <c r="Z32" i="6"/>
  <c r="W32" i="6"/>
  <c r="T32" i="6"/>
  <c r="Q32" i="6"/>
  <c r="N32" i="6"/>
  <c r="L32" i="6"/>
  <c r="J32" i="6"/>
  <c r="G32" i="6"/>
  <c r="AI31" i="6"/>
  <c r="AF31" i="6"/>
  <c r="AC31" i="6"/>
  <c r="Z31" i="6"/>
  <c r="W31" i="6"/>
  <c r="T31" i="6"/>
  <c r="Q31" i="6"/>
  <c r="N31" i="6"/>
  <c r="L31" i="6"/>
  <c r="J31" i="6"/>
  <c r="G31" i="6"/>
  <c r="AI30" i="6"/>
  <c r="AF30" i="6"/>
  <c r="AC30" i="6"/>
  <c r="Z30" i="6"/>
  <c r="W30" i="6"/>
  <c r="T30" i="6"/>
  <c r="Q30" i="6"/>
  <c r="N30" i="6"/>
  <c r="L30" i="6"/>
  <c r="J30" i="6"/>
  <c r="G30" i="6"/>
  <c r="AI29" i="6"/>
  <c r="AF29" i="6"/>
  <c r="AC29" i="6"/>
  <c r="Z29" i="6"/>
  <c r="W29" i="6"/>
  <c r="T29" i="6"/>
  <c r="Q29" i="6"/>
  <c r="N29" i="6"/>
  <c r="L29" i="6"/>
  <c r="J29" i="6"/>
  <c r="G29" i="6"/>
  <c r="AI28" i="6"/>
  <c r="AF28" i="6"/>
  <c r="AC28" i="6"/>
  <c r="Z28" i="6"/>
  <c r="W28" i="6"/>
  <c r="T28" i="6"/>
  <c r="Q28" i="6"/>
  <c r="N28" i="6"/>
  <c r="L28" i="6"/>
  <c r="J28" i="6"/>
  <c r="G28" i="6"/>
  <c r="AI27" i="6"/>
  <c r="AF27" i="6"/>
  <c r="AC27" i="6"/>
  <c r="Z27" i="6"/>
  <c r="W27" i="6"/>
  <c r="T27" i="6"/>
  <c r="Q27" i="6"/>
  <c r="N27" i="6"/>
  <c r="L27" i="6"/>
  <c r="J27" i="6"/>
  <c r="G27" i="6"/>
  <c r="AI26" i="6"/>
  <c r="AF26" i="6"/>
  <c r="AC26" i="6"/>
  <c r="Z26" i="6"/>
  <c r="W26" i="6"/>
  <c r="T26" i="6"/>
  <c r="Q26" i="6"/>
  <c r="N26" i="6"/>
  <c r="L26" i="6"/>
  <c r="J26" i="6"/>
  <c r="G26" i="6"/>
  <c r="AI25" i="6"/>
  <c r="AF25" i="6"/>
  <c r="AC25" i="6"/>
  <c r="Z25" i="6"/>
  <c r="W25" i="6"/>
  <c r="T25" i="6"/>
  <c r="Q25" i="6"/>
  <c r="N25" i="6"/>
  <c r="L25" i="6"/>
  <c r="J25" i="6"/>
  <c r="G25" i="6"/>
  <c r="AI24" i="6"/>
  <c r="AF24" i="6"/>
  <c r="AC24" i="6"/>
  <c r="Z24" i="6"/>
  <c r="W24" i="6"/>
  <c r="T24" i="6"/>
  <c r="Q24" i="6"/>
  <c r="N24" i="6"/>
  <c r="L24" i="6"/>
  <c r="J24" i="6"/>
  <c r="G24" i="6"/>
  <c r="AI23" i="6"/>
  <c r="AF23" i="6"/>
  <c r="AC23" i="6"/>
  <c r="Z23" i="6"/>
  <c r="W23" i="6"/>
  <c r="T23" i="6"/>
  <c r="Q23" i="6"/>
  <c r="N23" i="6"/>
  <c r="L23" i="6"/>
  <c r="J23" i="6"/>
  <c r="G23" i="6"/>
  <c r="AI22" i="6"/>
  <c r="AF22" i="6"/>
  <c r="AC22" i="6"/>
  <c r="Z22" i="6"/>
  <c r="W22" i="6"/>
  <c r="T22" i="6"/>
  <c r="Q22" i="6"/>
  <c r="N22" i="6"/>
  <c r="L22" i="6"/>
  <c r="J22" i="6"/>
  <c r="G22" i="6"/>
  <c r="AI21" i="6"/>
  <c r="AF21" i="6"/>
  <c r="AC21" i="6"/>
  <c r="Z21" i="6"/>
  <c r="W21" i="6"/>
  <c r="T21" i="6"/>
  <c r="Q21" i="6"/>
  <c r="N21" i="6"/>
  <c r="L21" i="6"/>
  <c r="J21" i="6"/>
  <c r="G21" i="6"/>
  <c r="AI20" i="6"/>
  <c r="AF20" i="6"/>
  <c r="AC20" i="6"/>
  <c r="Z20" i="6"/>
  <c r="W20" i="6"/>
  <c r="T20" i="6"/>
  <c r="Q20" i="6"/>
  <c r="N20" i="6"/>
  <c r="L20" i="6"/>
  <c r="J20" i="6"/>
  <c r="G20" i="6"/>
  <c r="AI19" i="6"/>
  <c r="AF19" i="6"/>
  <c r="AC19" i="6"/>
  <c r="Z19" i="6"/>
  <c r="W19" i="6"/>
  <c r="T19" i="6"/>
  <c r="Q19" i="6"/>
  <c r="N19" i="6"/>
  <c r="L19" i="6"/>
  <c r="J19" i="6"/>
  <c r="G19" i="6"/>
  <c r="AI18" i="6"/>
  <c r="AF18" i="6"/>
  <c r="AC18" i="6"/>
  <c r="Z18" i="6"/>
  <c r="W18" i="6"/>
  <c r="T18" i="6"/>
  <c r="Q18" i="6"/>
  <c r="N18" i="6"/>
  <c r="L18" i="6"/>
  <c r="J18" i="6"/>
  <c r="G18" i="6"/>
  <c r="AI17" i="6"/>
  <c r="AF17" i="6"/>
  <c r="AC17" i="6"/>
  <c r="Z17" i="6"/>
  <c r="W17" i="6"/>
  <c r="T17" i="6"/>
  <c r="Q17" i="6"/>
  <c r="N17" i="6"/>
  <c r="L17" i="6"/>
  <c r="J17" i="6"/>
  <c r="G17" i="6"/>
  <c r="AI16" i="6"/>
  <c r="AF16" i="6"/>
  <c r="AC16" i="6"/>
  <c r="Z16" i="6"/>
  <c r="W16" i="6"/>
  <c r="T16" i="6"/>
  <c r="Q16" i="6"/>
  <c r="N16" i="6"/>
  <c r="L16" i="6"/>
  <c r="J16" i="6"/>
  <c r="G16" i="6"/>
  <c r="AI15" i="6"/>
  <c r="AF15" i="6"/>
  <c r="AC15" i="6"/>
  <c r="Z15" i="6"/>
  <c r="W15" i="6"/>
  <c r="T15" i="6"/>
  <c r="Q15" i="6"/>
  <c r="N15" i="6"/>
  <c r="L15" i="6"/>
  <c r="J15" i="6"/>
  <c r="G15" i="6"/>
  <c r="AI14" i="6"/>
  <c r="AF14" i="6"/>
  <c r="AC14" i="6"/>
  <c r="Z14" i="6"/>
  <c r="W14" i="6"/>
  <c r="T14" i="6"/>
  <c r="Q14" i="6"/>
  <c r="N14" i="6"/>
  <c r="L14" i="6"/>
  <c r="J14" i="6"/>
  <c r="G14" i="6"/>
  <c r="AI13" i="6"/>
  <c r="AF13" i="6"/>
  <c r="AC13" i="6"/>
  <c r="Z13" i="6"/>
  <c r="W13" i="6"/>
  <c r="T13" i="6"/>
  <c r="Q13" i="6"/>
  <c r="N13" i="6"/>
  <c r="L13" i="6"/>
  <c r="J13" i="6"/>
  <c r="G13" i="6"/>
  <c r="AI12" i="6"/>
  <c r="AF12" i="6"/>
  <c r="AC12" i="6"/>
  <c r="Z12" i="6"/>
  <c r="W12" i="6"/>
  <c r="T12" i="6"/>
  <c r="Q12" i="6"/>
  <c r="N12" i="6"/>
  <c r="L12" i="6"/>
  <c r="J12" i="6"/>
  <c r="G12" i="6"/>
  <c r="AI11" i="6"/>
  <c r="AF11" i="6"/>
  <c r="AC11" i="6"/>
  <c r="Z11" i="6"/>
  <c r="W11" i="6"/>
  <c r="T11" i="6"/>
  <c r="Q11" i="6"/>
  <c r="N11" i="6"/>
  <c r="L11" i="6"/>
  <c r="J11" i="6"/>
  <c r="G11" i="6"/>
  <c r="AI10" i="6"/>
  <c r="AF10" i="6"/>
  <c r="AC10" i="6"/>
  <c r="Z10" i="6"/>
  <c r="W10" i="6"/>
  <c r="T10" i="6"/>
  <c r="Q10" i="6"/>
  <c r="N10" i="6"/>
  <c r="L10" i="6"/>
  <c r="J10" i="6"/>
  <c r="G10" i="6"/>
  <c r="AI9" i="6"/>
  <c r="AF9" i="6"/>
  <c r="AC9" i="6"/>
  <c r="Z9" i="6"/>
  <c r="W9" i="6"/>
  <c r="T9" i="6"/>
  <c r="Q9" i="6"/>
  <c r="N9" i="6"/>
  <c r="L9" i="6"/>
  <c r="J9" i="6"/>
  <c r="G9" i="6"/>
  <c r="AI8" i="6"/>
  <c r="AF8" i="6"/>
  <c r="AC8" i="6"/>
  <c r="Z8" i="6"/>
  <c r="W8" i="6"/>
  <c r="T8" i="6"/>
  <c r="Q8" i="6"/>
  <c r="N8" i="6"/>
  <c r="L8" i="6"/>
  <c r="J8" i="6"/>
  <c r="G8" i="6"/>
  <c r="AI7" i="6"/>
  <c r="AF7" i="6"/>
  <c r="AC7" i="6"/>
  <c r="Z7" i="6"/>
  <c r="W7" i="6"/>
  <c r="T7" i="6"/>
  <c r="Q7" i="6"/>
  <c r="N7" i="6"/>
  <c r="L7" i="6"/>
  <c r="J7" i="6"/>
  <c r="G7" i="6"/>
  <c r="AI6" i="6"/>
  <c r="AF6" i="6"/>
  <c r="AC6" i="6"/>
  <c r="Z6" i="6"/>
  <c r="W6" i="6"/>
  <c r="T6" i="6"/>
  <c r="Q6" i="6"/>
  <c r="N6" i="6"/>
  <c r="L6" i="6"/>
  <c r="J6" i="6"/>
  <c r="G6" i="6"/>
  <c r="AI5" i="6"/>
  <c r="AF5" i="6"/>
  <c r="AC5" i="6"/>
  <c r="Z5" i="6"/>
  <c r="W5" i="6"/>
  <c r="T5" i="6"/>
  <c r="Q5" i="6"/>
  <c r="N5" i="6"/>
  <c r="L5" i="6"/>
  <c r="J5" i="6"/>
  <c r="G5" i="6"/>
  <c r="AI4" i="6"/>
  <c r="AF4" i="6"/>
  <c r="AC4" i="6"/>
  <c r="Z4" i="6"/>
  <c r="W4" i="6"/>
  <c r="T4" i="6"/>
  <c r="Q4" i="6"/>
  <c r="N4" i="6"/>
  <c r="L4" i="6"/>
  <c r="J4" i="6"/>
  <c r="G4" i="6"/>
  <c r="AI3" i="6"/>
  <c r="AF3" i="6"/>
  <c r="AC3" i="6"/>
  <c r="Z3" i="6"/>
  <c r="W3" i="6"/>
  <c r="T3" i="6"/>
  <c r="Q3" i="6"/>
  <c r="N3" i="6"/>
  <c r="L3" i="6"/>
  <c r="J3" i="6"/>
  <c r="G3" i="6"/>
  <c r="H142" i="5"/>
  <c r="H137" i="5"/>
  <c r="G129" i="5"/>
  <c r="F129" i="5"/>
  <c r="E129" i="5"/>
  <c r="D129" i="5"/>
  <c r="H129" i="5" s="1"/>
  <c r="G127" i="5"/>
  <c r="F127" i="5"/>
  <c r="H127" i="5" s="1"/>
  <c r="E127" i="5"/>
  <c r="H125" i="5"/>
  <c r="H124" i="5"/>
  <c r="H126" i="5" s="1"/>
  <c r="G124" i="5"/>
  <c r="G126" i="5" s="1"/>
  <c r="G128" i="5" s="1"/>
  <c r="G130" i="5" s="1"/>
  <c r="G149" i="5" s="1"/>
  <c r="H123" i="5"/>
  <c r="H122" i="5"/>
  <c r="G122" i="5"/>
  <c r="F122" i="5"/>
  <c r="F124" i="5" s="1"/>
  <c r="E122" i="5"/>
  <c r="E124" i="5" s="1"/>
  <c r="D122" i="5"/>
  <c r="D124" i="5" s="1"/>
  <c r="H121" i="5"/>
  <c r="H120" i="5"/>
  <c r="G112" i="5"/>
  <c r="G150" i="5" s="1"/>
  <c r="G111" i="5"/>
  <c r="F111" i="5"/>
  <c r="F112" i="5" s="1"/>
  <c r="E111" i="5"/>
  <c r="E112" i="5" s="1"/>
  <c r="D111" i="5"/>
  <c r="D112" i="5" s="1"/>
  <c r="H110" i="5"/>
  <c r="E107" i="5"/>
  <c r="E133" i="5" s="1"/>
  <c r="D107" i="5"/>
  <c r="H106" i="5"/>
  <c r="H105" i="5"/>
  <c r="G105" i="5"/>
  <c r="G107" i="5" s="1"/>
  <c r="G133" i="5" s="1"/>
  <c r="F105" i="5"/>
  <c r="F107" i="5" s="1"/>
  <c r="F133" i="5" s="1"/>
  <c r="E105" i="5"/>
  <c r="D105" i="5"/>
  <c r="G102" i="5"/>
  <c r="E102" i="5"/>
  <c r="D102" i="5"/>
  <c r="H101" i="5"/>
  <c r="G100" i="5"/>
  <c r="G148" i="5" s="1"/>
  <c r="F100" i="5"/>
  <c r="F148" i="5" s="1"/>
  <c r="E100" i="5"/>
  <c r="E148" i="5" s="1"/>
  <c r="D100" i="5"/>
  <c r="H100" i="5" s="1"/>
  <c r="H148" i="5" s="1"/>
  <c r="E161" i="5" s="1"/>
  <c r="H99" i="5"/>
  <c r="G87" i="5"/>
  <c r="F87" i="5"/>
  <c r="E87" i="5"/>
  <c r="D87" i="5"/>
  <c r="H87" i="5" s="1"/>
  <c r="D86" i="5"/>
  <c r="G85" i="5"/>
  <c r="F85" i="5"/>
  <c r="E85" i="5"/>
  <c r="G81" i="5"/>
  <c r="F81" i="5"/>
  <c r="E81" i="5"/>
  <c r="D80" i="5"/>
  <c r="D81" i="5" s="1"/>
  <c r="H81" i="5" s="1"/>
  <c r="G79" i="5"/>
  <c r="F79" i="5"/>
  <c r="E79" i="5"/>
  <c r="F75" i="5"/>
  <c r="E75" i="5"/>
  <c r="D75" i="5"/>
  <c r="H75" i="5" s="1"/>
  <c r="G74" i="5"/>
  <c r="G75" i="5" s="1"/>
  <c r="F74" i="5"/>
  <c r="E74" i="5"/>
  <c r="D74" i="5"/>
  <c r="G73" i="5"/>
  <c r="F73" i="5"/>
  <c r="E73" i="5"/>
  <c r="Q70" i="5"/>
  <c r="P70" i="5"/>
  <c r="P71" i="5" s="1"/>
  <c r="D78" i="5" s="1"/>
  <c r="D79" i="5" s="1"/>
  <c r="H79" i="5" s="1"/>
  <c r="O70" i="5"/>
  <c r="O71" i="5" s="1"/>
  <c r="D72" i="5" s="1"/>
  <c r="D73" i="5" s="1"/>
  <c r="H73" i="5" s="1"/>
  <c r="Q69" i="5"/>
  <c r="Q71" i="5" s="1"/>
  <c r="D84" i="5" s="1"/>
  <c r="D85" i="5" s="1"/>
  <c r="H85" i="5" s="1"/>
  <c r="P69" i="5"/>
  <c r="O69" i="5"/>
  <c r="G85" i="2"/>
  <c r="F85" i="2"/>
  <c r="E85" i="2"/>
  <c r="D85" i="2"/>
  <c r="H85" i="2" s="1"/>
  <c r="G83" i="2"/>
  <c r="F83" i="2"/>
  <c r="E83" i="2"/>
  <c r="D83" i="2"/>
  <c r="G79" i="2"/>
  <c r="F79" i="2"/>
  <c r="E79" i="2"/>
  <c r="D79" i="2"/>
  <c r="G77" i="2"/>
  <c r="F77" i="2"/>
  <c r="E77" i="2"/>
  <c r="D77" i="2"/>
  <c r="G73" i="2"/>
  <c r="F73" i="2"/>
  <c r="E73" i="2"/>
  <c r="D73" i="2"/>
  <c r="H73" i="2" s="1"/>
  <c r="G71" i="2"/>
  <c r="F71" i="2"/>
  <c r="E71" i="2"/>
  <c r="D71" i="2"/>
  <c r="G27" i="2"/>
  <c r="D45" i="2" s="1"/>
  <c r="D47" i="2" s="1"/>
  <c r="D27" i="2"/>
  <c r="D1136" i="6" s="1"/>
  <c r="C207" i="6" l="1"/>
  <c r="C215" i="6"/>
  <c r="C223" i="6"/>
  <c r="C231" i="6"/>
  <c r="C239" i="6"/>
  <c r="C247" i="6"/>
  <c r="C255" i="6"/>
  <c r="C263" i="6"/>
  <c r="C271" i="6"/>
  <c r="C279" i="6"/>
  <c r="C287" i="6"/>
  <c r="C295" i="6"/>
  <c r="C303" i="6"/>
  <c r="C311" i="6"/>
  <c r="C319" i="6"/>
  <c r="C327" i="6"/>
  <c r="C335" i="6"/>
  <c r="C343" i="6"/>
  <c r="C351" i="6"/>
  <c r="C359" i="6"/>
  <c r="C367" i="6"/>
  <c r="C375" i="6"/>
  <c r="C383" i="6"/>
  <c r="C391" i="6"/>
  <c r="C399" i="6"/>
  <c r="C407" i="6"/>
  <c r="C415" i="6"/>
  <c r="C423" i="6"/>
  <c r="C431" i="6"/>
  <c r="C439" i="6"/>
  <c r="C447" i="6"/>
  <c r="C455" i="6"/>
  <c r="C463" i="6"/>
  <c r="C471" i="6"/>
  <c r="C479" i="6"/>
  <c r="C487" i="6"/>
  <c r="C495" i="6"/>
  <c r="C503" i="6"/>
  <c r="C511" i="6"/>
  <c r="C519" i="6"/>
  <c r="C527" i="6"/>
  <c r="C535" i="6"/>
  <c r="C543" i="6"/>
  <c r="C551" i="6"/>
  <c r="C559" i="6"/>
  <c r="C567" i="6"/>
  <c r="C575" i="6"/>
  <c r="C583" i="6"/>
  <c r="C591" i="6"/>
  <c r="C599" i="6"/>
  <c r="C607" i="6"/>
  <c r="C615" i="6"/>
  <c r="C623" i="6"/>
  <c r="C631" i="6"/>
  <c r="C639" i="6"/>
  <c r="C647" i="6"/>
  <c r="C655" i="6"/>
  <c r="C663" i="6"/>
  <c r="C671" i="6"/>
  <c r="C679" i="6"/>
  <c r="C687" i="6"/>
  <c r="C695" i="6"/>
  <c r="C703" i="6"/>
  <c r="C711" i="6"/>
  <c r="C719" i="6"/>
  <c r="C727" i="6"/>
  <c r="C735" i="6"/>
  <c r="C743" i="6"/>
  <c r="C751" i="6"/>
  <c r="C759" i="6"/>
  <c r="C767" i="6"/>
  <c r="C775" i="6"/>
  <c r="C783" i="6"/>
  <c r="C791" i="6"/>
  <c r="C799" i="6"/>
  <c r="C807" i="6"/>
  <c r="C815" i="6"/>
  <c r="C823" i="6"/>
  <c r="C831" i="6"/>
  <c r="C839" i="6"/>
  <c r="C847" i="6"/>
  <c r="C855" i="6"/>
  <c r="C863" i="6"/>
  <c r="C871" i="6"/>
  <c r="C879" i="6"/>
  <c r="C887" i="6"/>
  <c r="C895" i="6"/>
  <c r="C903" i="6"/>
  <c r="C911" i="6"/>
  <c r="C919" i="6"/>
  <c r="C927" i="6"/>
  <c r="C935" i="6"/>
  <c r="C943" i="6"/>
  <c r="C951" i="6"/>
  <c r="C959" i="6"/>
  <c r="C967" i="6"/>
  <c r="C975" i="6"/>
  <c r="C983" i="6"/>
  <c r="C991" i="6"/>
  <c r="C999" i="6"/>
  <c r="C1007" i="6"/>
  <c r="C1015" i="6"/>
  <c r="C1023" i="6"/>
  <c r="C1031" i="6"/>
  <c r="C1039" i="6"/>
  <c r="C1047" i="6"/>
  <c r="C1055" i="6"/>
  <c r="C1063" i="6"/>
  <c r="C1071" i="6"/>
  <c r="C1079" i="6"/>
  <c r="C1087" i="6"/>
  <c r="C1095" i="6"/>
  <c r="C1103" i="6"/>
  <c r="C1111" i="6"/>
  <c r="C1119" i="6"/>
  <c r="C1127" i="6"/>
  <c r="C736" i="6"/>
  <c r="C832" i="6"/>
  <c r="C856" i="6"/>
  <c r="C872" i="6"/>
  <c r="C880" i="6"/>
  <c r="C896" i="6"/>
  <c r="C904" i="6"/>
  <c r="C920" i="6"/>
  <c r="C928" i="6"/>
  <c r="C944" i="6"/>
  <c r="C952" i="6"/>
  <c r="C968" i="6"/>
  <c r="C976" i="6"/>
  <c r="C992" i="6"/>
  <c r="C1000" i="6"/>
  <c r="C1016" i="6"/>
  <c r="C1024" i="6"/>
  <c r="C1040" i="6"/>
  <c r="C1048" i="6"/>
  <c r="C1064" i="6"/>
  <c r="C1072" i="6"/>
  <c r="C1088" i="6"/>
  <c r="C1096" i="6"/>
  <c r="C1112" i="6"/>
  <c r="C1101" i="6"/>
  <c r="C238" i="6"/>
  <c r="C294" i="6"/>
  <c r="C358" i="6"/>
  <c r="C438" i="6"/>
  <c r="C518" i="6"/>
  <c r="C614" i="6"/>
  <c r="C694" i="6"/>
  <c r="C782" i="6"/>
  <c r="C878" i="6"/>
  <c r="C966" i="6"/>
  <c r="C1046" i="6"/>
  <c r="C1118" i="6"/>
  <c r="C208" i="6"/>
  <c r="C216" i="6"/>
  <c r="C224" i="6"/>
  <c r="C232" i="6"/>
  <c r="C240" i="6"/>
  <c r="C248" i="6"/>
  <c r="C256" i="6"/>
  <c r="C264" i="6"/>
  <c r="C272" i="6"/>
  <c r="C280" i="6"/>
  <c r="C288" i="6"/>
  <c r="C296" i="6"/>
  <c r="C304" i="6"/>
  <c r="C312" i="6"/>
  <c r="C320" i="6"/>
  <c r="C328" i="6"/>
  <c r="C336" i="6"/>
  <c r="C344" i="6"/>
  <c r="C352" i="6"/>
  <c r="C360" i="6"/>
  <c r="C368" i="6"/>
  <c r="C376" i="6"/>
  <c r="C384" i="6"/>
  <c r="C392" i="6"/>
  <c r="C400" i="6"/>
  <c r="C408" i="6"/>
  <c r="C416" i="6"/>
  <c r="C424" i="6"/>
  <c r="C432" i="6"/>
  <c r="C440" i="6"/>
  <c r="C448" i="6"/>
  <c r="C456" i="6"/>
  <c r="C464" i="6"/>
  <c r="C472" i="6"/>
  <c r="C480" i="6"/>
  <c r="C488" i="6"/>
  <c r="C496" i="6"/>
  <c r="C504" i="6"/>
  <c r="C512" i="6"/>
  <c r="C520" i="6"/>
  <c r="C528" i="6"/>
  <c r="C536" i="6"/>
  <c r="C544" i="6"/>
  <c r="C552" i="6"/>
  <c r="C560" i="6"/>
  <c r="C568" i="6"/>
  <c r="C576" i="6"/>
  <c r="C584" i="6"/>
  <c r="C592" i="6"/>
  <c r="C600" i="6"/>
  <c r="C608" i="6"/>
  <c r="C616" i="6"/>
  <c r="C624" i="6"/>
  <c r="C632" i="6"/>
  <c r="C640" i="6"/>
  <c r="C648" i="6"/>
  <c r="C656" i="6"/>
  <c r="C664" i="6"/>
  <c r="C672" i="6"/>
  <c r="C680" i="6"/>
  <c r="C688" i="6"/>
  <c r="C696" i="6"/>
  <c r="C704" i="6"/>
  <c r="C712" i="6"/>
  <c r="C720" i="6"/>
  <c r="C728" i="6"/>
  <c r="C744" i="6"/>
  <c r="C752" i="6"/>
  <c r="C760" i="6"/>
  <c r="C768" i="6"/>
  <c r="C776" i="6"/>
  <c r="C784" i="6"/>
  <c r="C792" i="6"/>
  <c r="C800" i="6"/>
  <c r="C808" i="6"/>
  <c r="C816" i="6"/>
  <c r="C824" i="6"/>
  <c r="C840" i="6"/>
  <c r="C848" i="6"/>
  <c r="C864" i="6"/>
  <c r="C888" i="6"/>
  <c r="C912" i="6"/>
  <c r="C936" i="6"/>
  <c r="C960" i="6"/>
  <c r="C984" i="6"/>
  <c r="C1008" i="6"/>
  <c r="C1032" i="6"/>
  <c r="C1056" i="6"/>
  <c r="C1080" i="6"/>
  <c r="C1104" i="6"/>
  <c r="C1120" i="6"/>
  <c r="C201" i="6"/>
  <c r="C209" i="6"/>
  <c r="C217" i="6"/>
  <c r="C225" i="6"/>
  <c r="C233" i="6"/>
  <c r="C241" i="6"/>
  <c r="C249" i="6"/>
  <c r="C257" i="6"/>
  <c r="C265" i="6"/>
  <c r="C273" i="6"/>
  <c r="C281" i="6"/>
  <c r="C289" i="6"/>
  <c r="C297" i="6"/>
  <c r="C305" i="6"/>
  <c r="C313" i="6"/>
  <c r="C321" i="6"/>
  <c r="C329" i="6"/>
  <c r="C337" i="6"/>
  <c r="C345" i="6"/>
  <c r="C353" i="6"/>
  <c r="C361" i="6"/>
  <c r="C369" i="6"/>
  <c r="C377" i="6"/>
  <c r="C385" i="6"/>
  <c r="C393" i="6"/>
  <c r="C401" i="6"/>
  <c r="C409" i="6"/>
  <c r="C417" i="6"/>
  <c r="C425" i="6"/>
  <c r="C433" i="6"/>
  <c r="C441" i="6"/>
  <c r="C449" i="6"/>
  <c r="C457" i="6"/>
  <c r="C465" i="6"/>
  <c r="C473" i="6"/>
  <c r="C481" i="6"/>
  <c r="C489" i="6"/>
  <c r="C497" i="6"/>
  <c r="C505" i="6"/>
  <c r="C513" i="6"/>
  <c r="C521" i="6"/>
  <c r="C529" i="6"/>
  <c r="C537" i="6"/>
  <c r="C545" i="6"/>
  <c r="C553" i="6"/>
  <c r="C561" i="6"/>
  <c r="C569" i="6"/>
  <c r="C577" i="6"/>
  <c r="C585" i="6"/>
  <c r="C593" i="6"/>
  <c r="C601" i="6"/>
  <c r="C609" i="6"/>
  <c r="C617" i="6"/>
  <c r="C625" i="6"/>
  <c r="C633" i="6"/>
  <c r="C641" i="6"/>
  <c r="C649" i="6"/>
  <c r="C657" i="6"/>
  <c r="C665" i="6"/>
  <c r="C673" i="6"/>
  <c r="C681" i="6"/>
  <c r="C689" i="6"/>
  <c r="C697" i="6"/>
  <c r="C705" i="6"/>
  <c r="C713" i="6"/>
  <c r="C721" i="6"/>
  <c r="C729" i="6"/>
  <c r="C737" i="6"/>
  <c r="C745" i="6"/>
  <c r="C753" i="6"/>
  <c r="C761" i="6"/>
  <c r="C769" i="6"/>
  <c r="C777" i="6"/>
  <c r="C785" i="6"/>
  <c r="C793" i="6"/>
  <c r="C801" i="6"/>
  <c r="C809" i="6"/>
  <c r="C817" i="6"/>
  <c r="C825" i="6"/>
  <c r="C833" i="6"/>
  <c r="C841" i="6"/>
  <c r="C849" i="6"/>
  <c r="C857" i="6"/>
  <c r="C865" i="6"/>
  <c r="C873" i="6"/>
  <c r="C881" i="6"/>
  <c r="C889" i="6"/>
  <c r="C897" i="6"/>
  <c r="C905" i="6"/>
  <c r="C913" i="6"/>
  <c r="C921" i="6"/>
  <c r="C929" i="6"/>
  <c r="C937" i="6"/>
  <c r="C945" i="6"/>
  <c r="C953" i="6"/>
  <c r="C961" i="6"/>
  <c r="C969" i="6"/>
  <c r="C977" i="6"/>
  <c r="C985" i="6"/>
  <c r="C993" i="6"/>
  <c r="C1001" i="6"/>
  <c r="C1009" i="6"/>
  <c r="C1017" i="6"/>
  <c r="C1025" i="6"/>
  <c r="C1033" i="6"/>
  <c r="C1041" i="6"/>
  <c r="C1049" i="6"/>
  <c r="C1057" i="6"/>
  <c r="C1065" i="6"/>
  <c r="C1073" i="6"/>
  <c r="C1081" i="6"/>
  <c r="C1089" i="6"/>
  <c r="C1097" i="6"/>
  <c r="C1105" i="6"/>
  <c r="C1113" i="6"/>
  <c r="C1121" i="6"/>
  <c r="C1026" i="6"/>
  <c r="C1066" i="6"/>
  <c r="C1082" i="6"/>
  <c r="C1090" i="6"/>
  <c r="C1106" i="6"/>
  <c r="C1114" i="6"/>
  <c r="C221" i="6"/>
  <c r="C261" i="6"/>
  <c r="C301" i="6"/>
  <c r="C341" i="6"/>
  <c r="C381" i="6"/>
  <c r="C421" i="6"/>
  <c r="C461" i="6"/>
  <c r="C501" i="6"/>
  <c r="C222" i="6"/>
  <c r="C278" i="6"/>
  <c r="C318" i="6"/>
  <c r="C350" i="6"/>
  <c r="C398" i="6"/>
  <c r="C430" i="6"/>
  <c r="C478" i="6"/>
  <c r="C510" i="6"/>
  <c r="C542" i="6"/>
  <c r="C574" i="6"/>
  <c r="C590" i="6"/>
  <c r="C630" i="6"/>
  <c r="C662" i="6"/>
  <c r="C686" i="6"/>
  <c r="C726" i="6"/>
  <c r="C758" i="6"/>
  <c r="C774" i="6"/>
  <c r="C806" i="6"/>
  <c r="C838" i="6"/>
  <c r="C854" i="6"/>
  <c r="C886" i="6"/>
  <c r="C926" i="6"/>
  <c r="C958" i="6"/>
  <c r="C998" i="6"/>
  <c r="C1038" i="6"/>
  <c r="C1078" i="6"/>
  <c r="C1102" i="6"/>
  <c r="C202" i="6"/>
  <c r="C210" i="6"/>
  <c r="C218" i="6"/>
  <c r="C226" i="6"/>
  <c r="C234" i="6"/>
  <c r="C242" i="6"/>
  <c r="C250" i="6"/>
  <c r="C258" i="6"/>
  <c r="C266" i="6"/>
  <c r="C274" i="6"/>
  <c r="C282" i="6"/>
  <c r="C290" i="6"/>
  <c r="C298" i="6"/>
  <c r="C306" i="6"/>
  <c r="C314" i="6"/>
  <c r="C322" i="6"/>
  <c r="C330" i="6"/>
  <c r="C338" i="6"/>
  <c r="C346" i="6"/>
  <c r="C354" i="6"/>
  <c r="C362" i="6"/>
  <c r="C370" i="6"/>
  <c r="C378" i="6"/>
  <c r="C386" i="6"/>
  <c r="C394" i="6"/>
  <c r="C402" i="6"/>
  <c r="C410" i="6"/>
  <c r="C418" i="6"/>
  <c r="C426" i="6"/>
  <c r="C434" i="6"/>
  <c r="C442" i="6"/>
  <c r="C450" i="6"/>
  <c r="C458" i="6"/>
  <c r="C466" i="6"/>
  <c r="C474" i="6"/>
  <c r="C482" i="6"/>
  <c r="C490" i="6"/>
  <c r="C498" i="6"/>
  <c r="C506" i="6"/>
  <c r="C514" i="6"/>
  <c r="C522" i="6"/>
  <c r="C530" i="6"/>
  <c r="C538" i="6"/>
  <c r="C546" i="6"/>
  <c r="C554" i="6"/>
  <c r="C562" i="6"/>
  <c r="C570" i="6"/>
  <c r="C578" i="6"/>
  <c r="C586" i="6"/>
  <c r="C594" i="6"/>
  <c r="C602" i="6"/>
  <c r="C610" i="6"/>
  <c r="C618" i="6"/>
  <c r="C626" i="6"/>
  <c r="C634" i="6"/>
  <c r="C642" i="6"/>
  <c r="C650" i="6"/>
  <c r="C658" i="6"/>
  <c r="C666" i="6"/>
  <c r="C674" i="6"/>
  <c r="C682" i="6"/>
  <c r="C690" i="6"/>
  <c r="C698" i="6"/>
  <c r="C706" i="6"/>
  <c r="C714" i="6"/>
  <c r="C722" i="6"/>
  <c r="C730" i="6"/>
  <c r="C738" i="6"/>
  <c r="C746" i="6"/>
  <c r="C754" i="6"/>
  <c r="C762" i="6"/>
  <c r="C770" i="6"/>
  <c r="C778" i="6"/>
  <c r="C786" i="6"/>
  <c r="C794" i="6"/>
  <c r="C802" i="6"/>
  <c r="C810" i="6"/>
  <c r="C818" i="6"/>
  <c r="C826" i="6"/>
  <c r="C834" i="6"/>
  <c r="C842" i="6"/>
  <c r="C850" i="6"/>
  <c r="C858" i="6"/>
  <c r="C866" i="6"/>
  <c r="C874" i="6"/>
  <c r="C882" i="6"/>
  <c r="C890" i="6"/>
  <c r="C898" i="6"/>
  <c r="C906" i="6"/>
  <c r="C914" i="6"/>
  <c r="C922" i="6"/>
  <c r="C930" i="6"/>
  <c r="C938" i="6"/>
  <c r="C946" i="6"/>
  <c r="C954" i="6"/>
  <c r="C962" i="6"/>
  <c r="C970" i="6"/>
  <c r="C978" i="6"/>
  <c r="C986" i="6"/>
  <c r="C994" i="6"/>
  <c r="C1002" i="6"/>
  <c r="C1010" i="6"/>
  <c r="C1018" i="6"/>
  <c r="C1034" i="6"/>
  <c r="C1042" i="6"/>
  <c r="C1050" i="6"/>
  <c r="C1058" i="6"/>
  <c r="C1074" i="6"/>
  <c r="C1098" i="6"/>
  <c r="C1122" i="6"/>
  <c r="C229" i="6"/>
  <c r="C269" i="6"/>
  <c r="C309" i="6"/>
  <c r="C349" i="6"/>
  <c r="C389" i="6"/>
  <c r="C429" i="6"/>
  <c r="C469" i="6"/>
  <c r="C509" i="6"/>
  <c r="C541" i="6"/>
  <c r="C573" i="6"/>
  <c r="C605" i="6"/>
  <c r="C637" i="6"/>
  <c r="C669" i="6"/>
  <c r="C701" i="6"/>
  <c r="C733" i="6"/>
  <c r="C765" i="6"/>
  <c r="C797" i="6"/>
  <c r="C829" i="6"/>
  <c r="C861" i="6"/>
  <c r="C893" i="6"/>
  <c r="C925" i="6"/>
  <c r="C957" i="6"/>
  <c r="C989" i="6"/>
  <c r="C1021" i="6"/>
  <c r="C1053" i="6"/>
  <c r="C1085" i="6"/>
  <c r="C1125" i="6"/>
  <c r="C214" i="6"/>
  <c r="C270" i="6"/>
  <c r="C326" i="6"/>
  <c r="C374" i="6"/>
  <c r="C414" i="6"/>
  <c r="C454" i="6"/>
  <c r="C494" i="6"/>
  <c r="C550" i="6"/>
  <c r="C582" i="6"/>
  <c r="C638" i="6"/>
  <c r="C678" i="6"/>
  <c r="C734" i="6"/>
  <c r="C766" i="6"/>
  <c r="C822" i="6"/>
  <c r="C862" i="6"/>
  <c r="C902" i="6"/>
  <c r="C942" i="6"/>
  <c r="C982" i="6"/>
  <c r="C1022" i="6"/>
  <c r="C1062" i="6"/>
  <c r="C1110" i="6"/>
  <c r="C203" i="6"/>
  <c r="C211" i="6"/>
  <c r="C219" i="6"/>
  <c r="C227" i="6"/>
  <c r="C235" i="6"/>
  <c r="C243" i="6"/>
  <c r="C251" i="6"/>
  <c r="C259" i="6"/>
  <c r="C267" i="6"/>
  <c r="C275" i="6"/>
  <c r="C283" i="6"/>
  <c r="C291" i="6"/>
  <c r="C299" i="6"/>
  <c r="C307" i="6"/>
  <c r="C315" i="6"/>
  <c r="C323" i="6"/>
  <c r="C331" i="6"/>
  <c r="C339" i="6"/>
  <c r="C347" i="6"/>
  <c r="C355" i="6"/>
  <c r="C363" i="6"/>
  <c r="C371" i="6"/>
  <c r="C379" i="6"/>
  <c r="C387" i="6"/>
  <c r="C395" i="6"/>
  <c r="C403" i="6"/>
  <c r="C411" i="6"/>
  <c r="C419" i="6"/>
  <c r="C427" i="6"/>
  <c r="C435" i="6"/>
  <c r="C443" i="6"/>
  <c r="C451" i="6"/>
  <c r="C459" i="6"/>
  <c r="C467" i="6"/>
  <c r="C475" i="6"/>
  <c r="C483" i="6"/>
  <c r="C491" i="6"/>
  <c r="C499" i="6"/>
  <c r="C507" i="6"/>
  <c r="C515" i="6"/>
  <c r="C523" i="6"/>
  <c r="C531" i="6"/>
  <c r="C539" i="6"/>
  <c r="C547" i="6"/>
  <c r="C555" i="6"/>
  <c r="C563" i="6"/>
  <c r="C571" i="6"/>
  <c r="C579" i="6"/>
  <c r="C587" i="6"/>
  <c r="C595" i="6"/>
  <c r="C603" i="6"/>
  <c r="C611" i="6"/>
  <c r="C619" i="6"/>
  <c r="C627" i="6"/>
  <c r="C635" i="6"/>
  <c r="C643" i="6"/>
  <c r="C651" i="6"/>
  <c r="C659" i="6"/>
  <c r="C667" i="6"/>
  <c r="C675" i="6"/>
  <c r="C683" i="6"/>
  <c r="C691" i="6"/>
  <c r="C699" i="6"/>
  <c r="C707" i="6"/>
  <c r="C715" i="6"/>
  <c r="C723" i="6"/>
  <c r="C731" i="6"/>
  <c r="C739" i="6"/>
  <c r="C747" i="6"/>
  <c r="C755" i="6"/>
  <c r="C763" i="6"/>
  <c r="C771" i="6"/>
  <c r="C779" i="6"/>
  <c r="C787" i="6"/>
  <c r="C795" i="6"/>
  <c r="C803" i="6"/>
  <c r="C811" i="6"/>
  <c r="C819" i="6"/>
  <c r="C827" i="6"/>
  <c r="C835" i="6"/>
  <c r="C843" i="6"/>
  <c r="C851" i="6"/>
  <c r="C859" i="6"/>
  <c r="C867" i="6"/>
  <c r="C875" i="6"/>
  <c r="C883" i="6"/>
  <c r="C891" i="6"/>
  <c r="C899" i="6"/>
  <c r="C907" i="6"/>
  <c r="C915" i="6"/>
  <c r="C923" i="6"/>
  <c r="C931" i="6"/>
  <c r="C939" i="6"/>
  <c r="C947" i="6"/>
  <c r="C955" i="6"/>
  <c r="C963" i="6"/>
  <c r="C971" i="6"/>
  <c r="C979" i="6"/>
  <c r="C987" i="6"/>
  <c r="C995" i="6"/>
  <c r="C1003" i="6"/>
  <c r="C1011" i="6"/>
  <c r="C1019" i="6"/>
  <c r="C1027" i="6"/>
  <c r="C1035" i="6"/>
  <c r="C1043" i="6"/>
  <c r="C1051" i="6"/>
  <c r="C1059" i="6"/>
  <c r="C1067" i="6"/>
  <c r="C1075" i="6"/>
  <c r="C1083" i="6"/>
  <c r="C1091" i="6"/>
  <c r="C1099" i="6"/>
  <c r="C1107" i="6"/>
  <c r="C1115" i="6"/>
  <c r="C1123" i="6"/>
  <c r="C237" i="6"/>
  <c r="C277" i="6"/>
  <c r="C317" i="6"/>
  <c r="C357" i="6"/>
  <c r="C397" i="6"/>
  <c r="C437" i="6"/>
  <c r="C477" i="6"/>
  <c r="C517" i="6"/>
  <c r="C549" i="6"/>
  <c r="C581" i="6"/>
  <c r="C613" i="6"/>
  <c r="C645" i="6"/>
  <c r="C677" i="6"/>
  <c r="C709" i="6"/>
  <c r="C741" i="6"/>
  <c r="C773" i="6"/>
  <c r="C805" i="6"/>
  <c r="C837" i="6"/>
  <c r="C869" i="6"/>
  <c r="C901" i="6"/>
  <c r="C933" i="6"/>
  <c r="C965" i="6"/>
  <c r="C997" i="6"/>
  <c r="C1029" i="6"/>
  <c r="C1061" i="6"/>
  <c r="C1093" i="6"/>
  <c r="C230" i="6"/>
  <c r="C286" i="6"/>
  <c r="C342" i="6"/>
  <c r="C382" i="6"/>
  <c r="C422" i="6"/>
  <c r="C470" i="6"/>
  <c r="C502" i="6"/>
  <c r="C558" i="6"/>
  <c r="C598" i="6"/>
  <c r="C654" i="6"/>
  <c r="C702" i="6"/>
  <c r="C750" i="6"/>
  <c r="C798" i="6"/>
  <c r="C846" i="6"/>
  <c r="C894" i="6"/>
  <c r="C934" i="6"/>
  <c r="C974" i="6"/>
  <c r="C1014" i="6"/>
  <c r="C1070" i="6"/>
  <c r="C204" i="6"/>
  <c r="C212" i="6"/>
  <c r="C220" i="6"/>
  <c r="C228" i="6"/>
  <c r="C236" i="6"/>
  <c r="C244" i="6"/>
  <c r="C252" i="6"/>
  <c r="C260" i="6"/>
  <c r="C268" i="6"/>
  <c r="C276" i="6"/>
  <c r="C284" i="6"/>
  <c r="C292" i="6"/>
  <c r="C300" i="6"/>
  <c r="C308" i="6"/>
  <c r="C316" i="6"/>
  <c r="C324" i="6"/>
  <c r="C332" i="6"/>
  <c r="C340" i="6"/>
  <c r="C348" i="6"/>
  <c r="C356" i="6"/>
  <c r="C364" i="6"/>
  <c r="C372" i="6"/>
  <c r="C380" i="6"/>
  <c r="C388" i="6"/>
  <c r="C396" i="6"/>
  <c r="C404" i="6"/>
  <c r="C412" i="6"/>
  <c r="C420" i="6"/>
  <c r="C428" i="6"/>
  <c r="C436" i="6"/>
  <c r="C444" i="6"/>
  <c r="C452" i="6"/>
  <c r="C460" i="6"/>
  <c r="C468" i="6"/>
  <c r="C476" i="6"/>
  <c r="C484" i="6"/>
  <c r="C492" i="6"/>
  <c r="C500" i="6"/>
  <c r="C508" i="6"/>
  <c r="C516" i="6"/>
  <c r="C524" i="6"/>
  <c r="C532" i="6"/>
  <c r="C540" i="6"/>
  <c r="C548" i="6"/>
  <c r="C556" i="6"/>
  <c r="C564" i="6"/>
  <c r="C572" i="6"/>
  <c r="C580" i="6"/>
  <c r="C588" i="6"/>
  <c r="C596" i="6"/>
  <c r="C604" i="6"/>
  <c r="C612" i="6"/>
  <c r="C620" i="6"/>
  <c r="C628" i="6"/>
  <c r="C636" i="6"/>
  <c r="C644" i="6"/>
  <c r="C652" i="6"/>
  <c r="C660" i="6"/>
  <c r="C668" i="6"/>
  <c r="C676" i="6"/>
  <c r="C684" i="6"/>
  <c r="C692" i="6"/>
  <c r="C700" i="6"/>
  <c r="C708" i="6"/>
  <c r="C716" i="6"/>
  <c r="C724" i="6"/>
  <c r="C732" i="6"/>
  <c r="C740" i="6"/>
  <c r="C748" i="6"/>
  <c r="C756" i="6"/>
  <c r="C764" i="6"/>
  <c r="C772" i="6"/>
  <c r="C780" i="6"/>
  <c r="C788" i="6"/>
  <c r="C796" i="6"/>
  <c r="C804" i="6"/>
  <c r="C812" i="6"/>
  <c r="C820" i="6"/>
  <c r="C828" i="6"/>
  <c r="C836" i="6"/>
  <c r="C844" i="6"/>
  <c r="C852" i="6"/>
  <c r="C860" i="6"/>
  <c r="C868" i="6"/>
  <c r="C876" i="6"/>
  <c r="C884" i="6"/>
  <c r="C892" i="6"/>
  <c r="C900" i="6"/>
  <c r="C908" i="6"/>
  <c r="C916" i="6"/>
  <c r="C924" i="6"/>
  <c r="C932" i="6"/>
  <c r="C940" i="6"/>
  <c r="C948" i="6"/>
  <c r="C956" i="6"/>
  <c r="C964" i="6"/>
  <c r="C972" i="6"/>
  <c r="C980" i="6"/>
  <c r="C988" i="6"/>
  <c r="C996" i="6"/>
  <c r="C1004" i="6"/>
  <c r="C1012" i="6"/>
  <c r="C1020" i="6"/>
  <c r="C1028" i="6"/>
  <c r="C1036" i="6"/>
  <c r="C1044" i="6"/>
  <c r="C1052" i="6"/>
  <c r="C1060" i="6"/>
  <c r="C1068" i="6"/>
  <c r="C1076" i="6"/>
  <c r="C1084" i="6"/>
  <c r="C1092" i="6"/>
  <c r="C1100" i="6"/>
  <c r="C1108" i="6"/>
  <c r="C1116" i="6"/>
  <c r="C1124" i="6"/>
  <c r="C205" i="6"/>
  <c r="C245" i="6"/>
  <c r="C285" i="6"/>
  <c r="C325" i="6"/>
  <c r="C365" i="6"/>
  <c r="C405" i="6"/>
  <c r="C445" i="6"/>
  <c r="C485" i="6"/>
  <c r="C525" i="6"/>
  <c r="C557" i="6"/>
  <c r="C589" i="6"/>
  <c r="C621" i="6"/>
  <c r="C653" i="6"/>
  <c r="C685" i="6"/>
  <c r="C717" i="6"/>
  <c r="C749" i="6"/>
  <c r="C781" i="6"/>
  <c r="C813" i="6"/>
  <c r="C845" i="6"/>
  <c r="C877" i="6"/>
  <c r="C909" i="6"/>
  <c r="C941" i="6"/>
  <c r="C973" i="6"/>
  <c r="C1005" i="6"/>
  <c r="C1037" i="6"/>
  <c r="C1069" i="6"/>
  <c r="C1109" i="6"/>
  <c r="C206" i="6"/>
  <c r="C262" i="6"/>
  <c r="C334" i="6"/>
  <c r="C406" i="6"/>
  <c r="C486" i="6"/>
  <c r="C566" i="6"/>
  <c r="C646" i="6"/>
  <c r="C718" i="6"/>
  <c r="C790" i="6"/>
  <c r="C870" i="6"/>
  <c r="C950" i="6"/>
  <c r="C1030" i="6"/>
  <c r="C1094" i="6"/>
  <c r="C213" i="6"/>
  <c r="C253" i="6"/>
  <c r="C293" i="6"/>
  <c r="C333" i="6"/>
  <c r="C373" i="6"/>
  <c r="C413" i="6"/>
  <c r="C453" i="6"/>
  <c r="C493" i="6"/>
  <c r="C533" i="6"/>
  <c r="C565" i="6"/>
  <c r="C597" i="6"/>
  <c r="C629" i="6"/>
  <c r="C661" i="6"/>
  <c r="C693" i="6"/>
  <c r="C725" i="6"/>
  <c r="C757" i="6"/>
  <c r="C789" i="6"/>
  <c r="C821" i="6"/>
  <c r="C853" i="6"/>
  <c r="C885" i="6"/>
  <c r="C917" i="6"/>
  <c r="C949" i="6"/>
  <c r="C981" i="6"/>
  <c r="C1013" i="6"/>
  <c r="C1045" i="6"/>
  <c r="C1077" i="6"/>
  <c r="C1117" i="6"/>
  <c r="C254" i="6"/>
  <c r="C310" i="6"/>
  <c r="C390" i="6"/>
  <c r="C462" i="6"/>
  <c r="C534" i="6"/>
  <c r="C606" i="6"/>
  <c r="C670" i="6"/>
  <c r="C742" i="6"/>
  <c r="C830" i="6"/>
  <c r="C918" i="6"/>
  <c r="C990" i="6"/>
  <c r="C1054" i="6"/>
  <c r="C1126" i="6"/>
  <c r="C246" i="6"/>
  <c r="C302" i="6"/>
  <c r="C366" i="6"/>
  <c r="C446" i="6"/>
  <c r="C526" i="6"/>
  <c r="C622" i="6"/>
  <c r="C710" i="6"/>
  <c r="C814" i="6"/>
  <c r="C910" i="6"/>
  <c r="C1006" i="6"/>
  <c r="C1086" i="6"/>
  <c r="E206" i="6"/>
  <c r="E214" i="6"/>
  <c r="E222" i="6"/>
  <c r="E230" i="6"/>
  <c r="E238" i="6"/>
  <c r="E246" i="6"/>
  <c r="E254" i="6"/>
  <c r="E262" i="6"/>
  <c r="E270" i="6"/>
  <c r="E278" i="6"/>
  <c r="E286" i="6"/>
  <c r="E294" i="6"/>
  <c r="E302" i="6"/>
  <c r="E310" i="6"/>
  <c r="E318" i="6"/>
  <c r="E326" i="6"/>
  <c r="E334" i="6"/>
  <c r="E342" i="6"/>
  <c r="E350" i="6"/>
  <c r="E358" i="6"/>
  <c r="E366" i="6"/>
  <c r="E374" i="6"/>
  <c r="E382" i="6"/>
  <c r="E390" i="6"/>
  <c r="E398" i="6"/>
  <c r="E406" i="6"/>
  <c r="E414" i="6"/>
  <c r="E422" i="6"/>
  <c r="E430" i="6"/>
  <c r="E438" i="6"/>
  <c r="E446" i="6"/>
  <c r="E454" i="6"/>
  <c r="E462" i="6"/>
  <c r="E470" i="6"/>
  <c r="E478" i="6"/>
  <c r="E486" i="6"/>
  <c r="E494" i="6"/>
  <c r="E502" i="6"/>
  <c r="E510" i="6"/>
  <c r="E518" i="6"/>
  <c r="E526" i="6"/>
  <c r="E534" i="6"/>
  <c r="E542" i="6"/>
  <c r="E550" i="6"/>
  <c r="E558" i="6"/>
  <c r="E566" i="6"/>
  <c r="E574" i="6"/>
  <c r="E582" i="6"/>
  <c r="E590" i="6"/>
  <c r="E598" i="6"/>
  <c r="E606" i="6"/>
  <c r="E614" i="6"/>
  <c r="E622" i="6"/>
  <c r="E630" i="6"/>
  <c r="E638" i="6"/>
  <c r="E646" i="6"/>
  <c r="E654" i="6"/>
  <c r="E662" i="6"/>
  <c r="E670" i="6"/>
  <c r="E678" i="6"/>
  <c r="E686" i="6"/>
  <c r="E694" i="6"/>
  <c r="E702" i="6"/>
  <c r="E710" i="6"/>
  <c r="E718" i="6"/>
  <c r="E726" i="6"/>
  <c r="E734" i="6"/>
  <c r="E742" i="6"/>
  <c r="E750" i="6"/>
  <c r="E758" i="6"/>
  <c r="E766" i="6"/>
  <c r="E774" i="6"/>
  <c r="E782" i="6"/>
  <c r="E790" i="6"/>
  <c r="E798" i="6"/>
  <c r="E806" i="6"/>
  <c r="E814" i="6"/>
  <c r="E822" i="6"/>
  <c r="E830" i="6"/>
  <c r="E838" i="6"/>
  <c r="E846" i="6"/>
  <c r="E854" i="6"/>
  <c r="E862" i="6"/>
  <c r="E870" i="6"/>
  <c r="E878" i="6"/>
  <c r="E886" i="6"/>
  <c r="E894" i="6"/>
  <c r="E902" i="6"/>
  <c r="E910" i="6"/>
  <c r="E918" i="6"/>
  <c r="E926" i="6"/>
  <c r="E934" i="6"/>
  <c r="E942" i="6"/>
  <c r="E950" i="6"/>
  <c r="E958" i="6"/>
  <c r="E966" i="6"/>
  <c r="E974" i="6"/>
  <c r="E982" i="6"/>
  <c r="E990" i="6"/>
  <c r="E998" i="6"/>
  <c r="E1006" i="6"/>
  <c r="E1014" i="6"/>
  <c r="E1022" i="6"/>
  <c r="E1030" i="6"/>
  <c r="E1038" i="6"/>
  <c r="E1046" i="6"/>
  <c r="E1054" i="6"/>
  <c r="E1062" i="6"/>
  <c r="E1070" i="6"/>
  <c r="E1078" i="6"/>
  <c r="E1086" i="6"/>
  <c r="E1094" i="6"/>
  <c r="E1102" i="6"/>
  <c r="E1110" i="6"/>
  <c r="E1118" i="6"/>
  <c r="E1126" i="6"/>
  <c r="E221" i="6"/>
  <c r="E277" i="6"/>
  <c r="E341" i="6"/>
  <c r="E405" i="6"/>
  <c r="E461" i="6"/>
  <c r="E509" i="6"/>
  <c r="E565" i="6"/>
  <c r="E621" i="6"/>
  <c r="E693" i="6"/>
  <c r="E749" i="6"/>
  <c r="E805" i="6"/>
  <c r="E861" i="6"/>
  <c r="E917" i="6"/>
  <c r="E973" i="6"/>
  <c r="E1061" i="6"/>
  <c r="E1117" i="6"/>
  <c r="E207" i="6"/>
  <c r="E215" i="6"/>
  <c r="E223" i="6"/>
  <c r="E231" i="6"/>
  <c r="E239" i="6"/>
  <c r="E247" i="6"/>
  <c r="E255" i="6"/>
  <c r="E263" i="6"/>
  <c r="E271" i="6"/>
  <c r="E279" i="6"/>
  <c r="E287" i="6"/>
  <c r="E295" i="6"/>
  <c r="E303" i="6"/>
  <c r="E311" i="6"/>
  <c r="E319" i="6"/>
  <c r="E327" i="6"/>
  <c r="E335" i="6"/>
  <c r="E343" i="6"/>
  <c r="E351" i="6"/>
  <c r="E359" i="6"/>
  <c r="E367" i="6"/>
  <c r="E375" i="6"/>
  <c r="E383" i="6"/>
  <c r="E391" i="6"/>
  <c r="E399" i="6"/>
  <c r="E407" i="6"/>
  <c r="E415" i="6"/>
  <c r="E423" i="6"/>
  <c r="E431" i="6"/>
  <c r="E439" i="6"/>
  <c r="E447" i="6"/>
  <c r="E455" i="6"/>
  <c r="E463" i="6"/>
  <c r="E471" i="6"/>
  <c r="E479" i="6"/>
  <c r="E487" i="6"/>
  <c r="E495" i="6"/>
  <c r="E503" i="6"/>
  <c r="E511" i="6"/>
  <c r="E519" i="6"/>
  <c r="E527" i="6"/>
  <c r="E535" i="6"/>
  <c r="E543" i="6"/>
  <c r="E551" i="6"/>
  <c r="E559" i="6"/>
  <c r="E567" i="6"/>
  <c r="E575" i="6"/>
  <c r="E583" i="6"/>
  <c r="E591" i="6"/>
  <c r="E599" i="6"/>
  <c r="E607" i="6"/>
  <c r="E615" i="6"/>
  <c r="E623" i="6"/>
  <c r="E631" i="6"/>
  <c r="E639" i="6"/>
  <c r="E647" i="6"/>
  <c r="E655" i="6"/>
  <c r="E663" i="6"/>
  <c r="E671" i="6"/>
  <c r="E679" i="6"/>
  <c r="E687" i="6"/>
  <c r="E695" i="6"/>
  <c r="E703" i="6"/>
  <c r="E711" i="6"/>
  <c r="E719" i="6"/>
  <c r="E727" i="6"/>
  <c r="E735" i="6"/>
  <c r="E743" i="6"/>
  <c r="E751" i="6"/>
  <c r="E759" i="6"/>
  <c r="E767" i="6"/>
  <c r="E775" i="6"/>
  <c r="E783" i="6"/>
  <c r="E791" i="6"/>
  <c r="E799" i="6"/>
  <c r="E807" i="6"/>
  <c r="E815" i="6"/>
  <c r="E823" i="6"/>
  <c r="E831" i="6"/>
  <c r="E839" i="6"/>
  <c r="E847" i="6"/>
  <c r="E855" i="6"/>
  <c r="E863" i="6"/>
  <c r="E871" i="6"/>
  <c r="E879" i="6"/>
  <c r="E887" i="6"/>
  <c r="E895" i="6"/>
  <c r="E903" i="6"/>
  <c r="E911" i="6"/>
  <c r="E919" i="6"/>
  <c r="E927" i="6"/>
  <c r="E935" i="6"/>
  <c r="E943" i="6"/>
  <c r="E951" i="6"/>
  <c r="E959" i="6"/>
  <c r="E967" i="6"/>
  <c r="E975" i="6"/>
  <c r="E983" i="6"/>
  <c r="E991" i="6"/>
  <c r="E999" i="6"/>
  <c r="E1007" i="6"/>
  <c r="E1015" i="6"/>
  <c r="E1023" i="6"/>
  <c r="E1031" i="6"/>
  <c r="E1039" i="6"/>
  <c r="E1047" i="6"/>
  <c r="E1055" i="6"/>
  <c r="E1063" i="6"/>
  <c r="E1071" i="6"/>
  <c r="E1079" i="6"/>
  <c r="E1087" i="6"/>
  <c r="E1095" i="6"/>
  <c r="E1103" i="6"/>
  <c r="E1111" i="6"/>
  <c r="E1119" i="6"/>
  <c r="E1127" i="6"/>
  <c r="E208" i="6"/>
  <c r="E216" i="6"/>
  <c r="E224" i="6"/>
  <c r="E232" i="6"/>
  <c r="E240" i="6"/>
  <c r="E248" i="6"/>
  <c r="E256" i="6"/>
  <c r="E264" i="6"/>
  <c r="E272" i="6"/>
  <c r="E280" i="6"/>
  <c r="E288" i="6"/>
  <c r="E296" i="6"/>
  <c r="E304" i="6"/>
  <c r="E312" i="6"/>
  <c r="E320" i="6"/>
  <c r="E328" i="6"/>
  <c r="E336" i="6"/>
  <c r="E344" i="6"/>
  <c r="E352" i="6"/>
  <c r="E360" i="6"/>
  <c r="E368" i="6"/>
  <c r="E376" i="6"/>
  <c r="E384" i="6"/>
  <c r="E392" i="6"/>
  <c r="E400" i="6"/>
  <c r="E408" i="6"/>
  <c r="E416" i="6"/>
  <c r="E424" i="6"/>
  <c r="E432" i="6"/>
  <c r="E440" i="6"/>
  <c r="E448" i="6"/>
  <c r="E456" i="6"/>
  <c r="E464" i="6"/>
  <c r="E472" i="6"/>
  <c r="E480" i="6"/>
  <c r="E488" i="6"/>
  <c r="E496" i="6"/>
  <c r="E504" i="6"/>
  <c r="E512" i="6"/>
  <c r="E520" i="6"/>
  <c r="E528" i="6"/>
  <c r="E536" i="6"/>
  <c r="E544" i="6"/>
  <c r="E552" i="6"/>
  <c r="E560" i="6"/>
  <c r="E568" i="6"/>
  <c r="E576" i="6"/>
  <c r="E584" i="6"/>
  <c r="E592" i="6"/>
  <c r="E600" i="6"/>
  <c r="E608" i="6"/>
  <c r="E616" i="6"/>
  <c r="E624" i="6"/>
  <c r="E632" i="6"/>
  <c r="E640" i="6"/>
  <c r="E648" i="6"/>
  <c r="E656" i="6"/>
  <c r="E664" i="6"/>
  <c r="E672" i="6"/>
  <c r="E680" i="6"/>
  <c r="E688" i="6"/>
  <c r="E696" i="6"/>
  <c r="E704" i="6"/>
  <c r="E712" i="6"/>
  <c r="E720" i="6"/>
  <c r="E728" i="6"/>
  <c r="E736" i="6"/>
  <c r="E744" i="6"/>
  <c r="E752" i="6"/>
  <c r="E760" i="6"/>
  <c r="E768" i="6"/>
  <c r="E776" i="6"/>
  <c r="E784" i="6"/>
  <c r="E792" i="6"/>
  <c r="E800" i="6"/>
  <c r="E808" i="6"/>
  <c r="E816" i="6"/>
  <c r="E824" i="6"/>
  <c r="E832" i="6"/>
  <c r="E840" i="6"/>
  <c r="E848" i="6"/>
  <c r="E856" i="6"/>
  <c r="E864" i="6"/>
  <c r="E872" i="6"/>
  <c r="E880" i="6"/>
  <c r="E888" i="6"/>
  <c r="E896" i="6"/>
  <c r="E904" i="6"/>
  <c r="E912" i="6"/>
  <c r="E920" i="6"/>
  <c r="E928" i="6"/>
  <c r="E936" i="6"/>
  <c r="E944" i="6"/>
  <c r="E952" i="6"/>
  <c r="E960" i="6"/>
  <c r="E968" i="6"/>
  <c r="E976" i="6"/>
  <c r="E984" i="6"/>
  <c r="E992" i="6"/>
  <c r="E1000" i="6"/>
  <c r="E1008" i="6"/>
  <c r="E1016" i="6"/>
  <c r="E1024" i="6"/>
  <c r="E1032" i="6"/>
  <c r="E1040" i="6"/>
  <c r="E1048" i="6"/>
  <c r="E1056" i="6"/>
  <c r="E1064" i="6"/>
  <c r="E1072" i="6"/>
  <c r="E1080" i="6"/>
  <c r="E1088" i="6"/>
  <c r="E1096" i="6"/>
  <c r="E1104" i="6"/>
  <c r="E1112" i="6"/>
  <c r="E1120" i="6"/>
  <c r="E204" i="6"/>
  <c r="E260" i="6"/>
  <c r="E292" i="6"/>
  <c r="E324" i="6"/>
  <c r="E364" i="6"/>
  <c r="E404" i="6"/>
  <c r="E452" i="6"/>
  <c r="E508" i="6"/>
  <c r="E548" i="6"/>
  <c r="E588" i="6"/>
  <c r="E628" i="6"/>
  <c r="E668" i="6"/>
  <c r="E708" i="6"/>
  <c r="E748" i="6"/>
  <c r="E788" i="6"/>
  <c r="E828" i="6"/>
  <c r="E876" i="6"/>
  <c r="E908" i="6"/>
  <c r="E948" i="6"/>
  <c r="E996" i="6"/>
  <c r="E1036" i="6"/>
  <c r="E1076" i="6"/>
  <c r="E1116" i="6"/>
  <c r="E253" i="6"/>
  <c r="E325" i="6"/>
  <c r="E389" i="6"/>
  <c r="E453" i="6"/>
  <c r="E517" i="6"/>
  <c r="E581" i="6"/>
  <c r="E653" i="6"/>
  <c r="E709" i="6"/>
  <c r="E773" i="6"/>
  <c r="E829" i="6"/>
  <c r="E901" i="6"/>
  <c r="E957" i="6"/>
  <c r="E1021" i="6"/>
  <c r="E1085" i="6"/>
  <c r="E201" i="6"/>
  <c r="E209" i="6"/>
  <c r="E217" i="6"/>
  <c r="E225" i="6"/>
  <c r="E233" i="6"/>
  <c r="E241" i="6"/>
  <c r="E249" i="6"/>
  <c r="E257" i="6"/>
  <c r="E265" i="6"/>
  <c r="E273" i="6"/>
  <c r="E281" i="6"/>
  <c r="E289" i="6"/>
  <c r="E297" i="6"/>
  <c r="E305" i="6"/>
  <c r="E313" i="6"/>
  <c r="E321" i="6"/>
  <c r="E329" i="6"/>
  <c r="E337" i="6"/>
  <c r="E345" i="6"/>
  <c r="E353" i="6"/>
  <c r="E361" i="6"/>
  <c r="E369" i="6"/>
  <c r="E377" i="6"/>
  <c r="E385" i="6"/>
  <c r="E393" i="6"/>
  <c r="E401" i="6"/>
  <c r="E409" i="6"/>
  <c r="E417" i="6"/>
  <c r="E425" i="6"/>
  <c r="E433" i="6"/>
  <c r="E441" i="6"/>
  <c r="E449" i="6"/>
  <c r="E457" i="6"/>
  <c r="E465" i="6"/>
  <c r="E473" i="6"/>
  <c r="E481" i="6"/>
  <c r="E489" i="6"/>
  <c r="E497" i="6"/>
  <c r="E505" i="6"/>
  <c r="E513" i="6"/>
  <c r="E521" i="6"/>
  <c r="E529" i="6"/>
  <c r="E537" i="6"/>
  <c r="E545" i="6"/>
  <c r="E553" i="6"/>
  <c r="E561" i="6"/>
  <c r="E569" i="6"/>
  <c r="E577" i="6"/>
  <c r="E585" i="6"/>
  <c r="E593" i="6"/>
  <c r="E601" i="6"/>
  <c r="E609" i="6"/>
  <c r="E617" i="6"/>
  <c r="E625" i="6"/>
  <c r="E633" i="6"/>
  <c r="E641" i="6"/>
  <c r="E649" i="6"/>
  <c r="E657" i="6"/>
  <c r="E665" i="6"/>
  <c r="E673" i="6"/>
  <c r="E681" i="6"/>
  <c r="E689" i="6"/>
  <c r="E697" i="6"/>
  <c r="E705" i="6"/>
  <c r="E713" i="6"/>
  <c r="E721" i="6"/>
  <c r="E729" i="6"/>
  <c r="E737" i="6"/>
  <c r="E745" i="6"/>
  <c r="E753" i="6"/>
  <c r="E761" i="6"/>
  <c r="E769" i="6"/>
  <c r="E777" i="6"/>
  <c r="E785" i="6"/>
  <c r="E793" i="6"/>
  <c r="E801" i="6"/>
  <c r="E809" i="6"/>
  <c r="E817" i="6"/>
  <c r="E825" i="6"/>
  <c r="E833" i="6"/>
  <c r="E841" i="6"/>
  <c r="E849" i="6"/>
  <c r="E857" i="6"/>
  <c r="E865" i="6"/>
  <c r="E873" i="6"/>
  <c r="E881" i="6"/>
  <c r="E889" i="6"/>
  <c r="E897" i="6"/>
  <c r="E905" i="6"/>
  <c r="E913" i="6"/>
  <c r="E921" i="6"/>
  <c r="E929" i="6"/>
  <c r="E937" i="6"/>
  <c r="E945" i="6"/>
  <c r="E953" i="6"/>
  <c r="E961" i="6"/>
  <c r="E969" i="6"/>
  <c r="E977" i="6"/>
  <c r="E985" i="6"/>
  <c r="E993" i="6"/>
  <c r="E1001" i="6"/>
  <c r="E1009" i="6"/>
  <c r="E1017" i="6"/>
  <c r="E1025" i="6"/>
  <c r="E1033" i="6"/>
  <c r="E1041" i="6"/>
  <c r="E1049" i="6"/>
  <c r="E1057" i="6"/>
  <c r="E1065" i="6"/>
  <c r="E1073" i="6"/>
  <c r="E1081" i="6"/>
  <c r="E1089" i="6"/>
  <c r="E1097" i="6"/>
  <c r="E1105" i="6"/>
  <c r="E1113" i="6"/>
  <c r="E1121" i="6"/>
  <c r="E220" i="6"/>
  <c r="E252" i="6"/>
  <c r="E276" i="6"/>
  <c r="E316" i="6"/>
  <c r="E356" i="6"/>
  <c r="E388" i="6"/>
  <c r="E428" i="6"/>
  <c r="E468" i="6"/>
  <c r="E500" i="6"/>
  <c r="E540" i="6"/>
  <c r="E580" i="6"/>
  <c r="E620" i="6"/>
  <c r="E652" i="6"/>
  <c r="E692" i="6"/>
  <c r="E732" i="6"/>
  <c r="E772" i="6"/>
  <c r="E804" i="6"/>
  <c r="E844" i="6"/>
  <c r="E884" i="6"/>
  <c r="E932" i="6"/>
  <c r="E956" i="6"/>
  <c r="E988" i="6"/>
  <c r="E1028" i="6"/>
  <c r="E1068" i="6"/>
  <c r="E1108" i="6"/>
  <c r="E229" i="6"/>
  <c r="E261" i="6"/>
  <c r="E309" i="6"/>
  <c r="E373" i="6"/>
  <c r="E437" i="6"/>
  <c r="E501" i="6"/>
  <c r="E557" i="6"/>
  <c r="E613" i="6"/>
  <c r="E669" i="6"/>
  <c r="E733" i="6"/>
  <c r="E781" i="6"/>
  <c r="E853" i="6"/>
  <c r="E909" i="6"/>
  <c r="E965" i="6"/>
  <c r="E1013" i="6"/>
  <c r="E1101" i="6"/>
  <c r="E202" i="6"/>
  <c r="E210" i="6"/>
  <c r="E218" i="6"/>
  <c r="E226" i="6"/>
  <c r="E234" i="6"/>
  <c r="E242" i="6"/>
  <c r="E250" i="6"/>
  <c r="E258" i="6"/>
  <c r="E266" i="6"/>
  <c r="E274" i="6"/>
  <c r="E282" i="6"/>
  <c r="E290" i="6"/>
  <c r="E298" i="6"/>
  <c r="E306" i="6"/>
  <c r="E314" i="6"/>
  <c r="E322" i="6"/>
  <c r="E330" i="6"/>
  <c r="E338" i="6"/>
  <c r="E346" i="6"/>
  <c r="E354" i="6"/>
  <c r="E362" i="6"/>
  <c r="E370" i="6"/>
  <c r="E378" i="6"/>
  <c r="E386" i="6"/>
  <c r="E394" i="6"/>
  <c r="E402" i="6"/>
  <c r="E410" i="6"/>
  <c r="E418" i="6"/>
  <c r="E426" i="6"/>
  <c r="E434" i="6"/>
  <c r="E442" i="6"/>
  <c r="E450" i="6"/>
  <c r="E458" i="6"/>
  <c r="E466" i="6"/>
  <c r="E474" i="6"/>
  <c r="E482" i="6"/>
  <c r="E490" i="6"/>
  <c r="E498" i="6"/>
  <c r="E506" i="6"/>
  <c r="E514" i="6"/>
  <c r="E522" i="6"/>
  <c r="E530" i="6"/>
  <c r="E538" i="6"/>
  <c r="E546" i="6"/>
  <c r="E554" i="6"/>
  <c r="E562" i="6"/>
  <c r="E570" i="6"/>
  <c r="E578" i="6"/>
  <c r="E586" i="6"/>
  <c r="E594" i="6"/>
  <c r="E602" i="6"/>
  <c r="E610" i="6"/>
  <c r="E618" i="6"/>
  <c r="E626" i="6"/>
  <c r="E634" i="6"/>
  <c r="E642" i="6"/>
  <c r="E650" i="6"/>
  <c r="E658" i="6"/>
  <c r="E666" i="6"/>
  <c r="E674" i="6"/>
  <c r="E682" i="6"/>
  <c r="E690" i="6"/>
  <c r="E698" i="6"/>
  <c r="E706" i="6"/>
  <c r="E714" i="6"/>
  <c r="E722" i="6"/>
  <c r="E730" i="6"/>
  <c r="E738" i="6"/>
  <c r="E746" i="6"/>
  <c r="E754" i="6"/>
  <c r="E762" i="6"/>
  <c r="E770" i="6"/>
  <c r="E778" i="6"/>
  <c r="E786" i="6"/>
  <c r="E794" i="6"/>
  <c r="E802" i="6"/>
  <c r="E810" i="6"/>
  <c r="E818" i="6"/>
  <c r="E826" i="6"/>
  <c r="E834" i="6"/>
  <c r="E842" i="6"/>
  <c r="E850" i="6"/>
  <c r="E858" i="6"/>
  <c r="E866" i="6"/>
  <c r="E874" i="6"/>
  <c r="E882" i="6"/>
  <c r="E890" i="6"/>
  <c r="E898" i="6"/>
  <c r="E906" i="6"/>
  <c r="E914" i="6"/>
  <c r="E922" i="6"/>
  <c r="E930" i="6"/>
  <c r="E938" i="6"/>
  <c r="E946" i="6"/>
  <c r="E954" i="6"/>
  <c r="E962" i="6"/>
  <c r="E970" i="6"/>
  <c r="E978" i="6"/>
  <c r="E986" i="6"/>
  <c r="E994" i="6"/>
  <c r="E1002" i="6"/>
  <c r="E1010" i="6"/>
  <c r="E1018" i="6"/>
  <c r="E1026" i="6"/>
  <c r="E1034" i="6"/>
  <c r="E1042" i="6"/>
  <c r="E1050" i="6"/>
  <c r="E1058" i="6"/>
  <c r="E1066" i="6"/>
  <c r="E1074" i="6"/>
  <c r="E1082" i="6"/>
  <c r="E1090" i="6"/>
  <c r="E1098" i="6"/>
  <c r="E1106" i="6"/>
  <c r="E1114" i="6"/>
  <c r="E1122" i="6"/>
  <c r="E212" i="6"/>
  <c r="E244" i="6"/>
  <c r="E268" i="6"/>
  <c r="E308" i="6"/>
  <c r="E340" i="6"/>
  <c r="E380" i="6"/>
  <c r="E420" i="6"/>
  <c r="E460" i="6"/>
  <c r="E492" i="6"/>
  <c r="E532" i="6"/>
  <c r="E572" i="6"/>
  <c r="E596" i="6"/>
  <c r="E644" i="6"/>
  <c r="E684" i="6"/>
  <c r="E724" i="6"/>
  <c r="E764" i="6"/>
  <c r="E812" i="6"/>
  <c r="E852" i="6"/>
  <c r="E892" i="6"/>
  <c r="E924" i="6"/>
  <c r="E972" i="6"/>
  <c r="E1012" i="6"/>
  <c r="E1052" i="6"/>
  <c r="E1092" i="6"/>
  <c r="E1124" i="6"/>
  <c r="E213" i="6"/>
  <c r="E269" i="6"/>
  <c r="E317" i="6"/>
  <c r="E357" i="6"/>
  <c r="E413" i="6"/>
  <c r="E477" i="6"/>
  <c r="E533" i="6"/>
  <c r="E605" i="6"/>
  <c r="E661" i="6"/>
  <c r="E717" i="6"/>
  <c r="E765" i="6"/>
  <c r="E821" i="6"/>
  <c r="E877" i="6"/>
  <c r="E949" i="6"/>
  <c r="E1005" i="6"/>
  <c r="E1077" i="6"/>
  <c r="E203" i="6"/>
  <c r="E211" i="6"/>
  <c r="E219" i="6"/>
  <c r="E227" i="6"/>
  <c r="E235" i="6"/>
  <c r="E243" i="6"/>
  <c r="E251" i="6"/>
  <c r="E259" i="6"/>
  <c r="E267" i="6"/>
  <c r="E275" i="6"/>
  <c r="E283" i="6"/>
  <c r="E291" i="6"/>
  <c r="E299" i="6"/>
  <c r="E307" i="6"/>
  <c r="E315" i="6"/>
  <c r="E323" i="6"/>
  <c r="E331" i="6"/>
  <c r="E339" i="6"/>
  <c r="E347" i="6"/>
  <c r="E355" i="6"/>
  <c r="E363" i="6"/>
  <c r="E371" i="6"/>
  <c r="E379" i="6"/>
  <c r="E387" i="6"/>
  <c r="E395" i="6"/>
  <c r="E403" i="6"/>
  <c r="E411" i="6"/>
  <c r="E419" i="6"/>
  <c r="E427" i="6"/>
  <c r="E435" i="6"/>
  <c r="E443" i="6"/>
  <c r="E451" i="6"/>
  <c r="E459" i="6"/>
  <c r="E467" i="6"/>
  <c r="E475" i="6"/>
  <c r="E483" i="6"/>
  <c r="E491" i="6"/>
  <c r="E499" i="6"/>
  <c r="E507" i="6"/>
  <c r="E515" i="6"/>
  <c r="E523" i="6"/>
  <c r="E531" i="6"/>
  <c r="E539" i="6"/>
  <c r="E547" i="6"/>
  <c r="E555" i="6"/>
  <c r="E563" i="6"/>
  <c r="E571" i="6"/>
  <c r="E579" i="6"/>
  <c r="E587" i="6"/>
  <c r="E595" i="6"/>
  <c r="E603" i="6"/>
  <c r="E611" i="6"/>
  <c r="E619" i="6"/>
  <c r="E627" i="6"/>
  <c r="E635" i="6"/>
  <c r="E643" i="6"/>
  <c r="E651" i="6"/>
  <c r="E659" i="6"/>
  <c r="E667" i="6"/>
  <c r="E675" i="6"/>
  <c r="E683" i="6"/>
  <c r="E691" i="6"/>
  <c r="E699" i="6"/>
  <c r="E707" i="6"/>
  <c r="E715" i="6"/>
  <c r="E723" i="6"/>
  <c r="E731" i="6"/>
  <c r="E739" i="6"/>
  <c r="E747" i="6"/>
  <c r="E755" i="6"/>
  <c r="E763" i="6"/>
  <c r="E771" i="6"/>
  <c r="E779" i="6"/>
  <c r="E787" i="6"/>
  <c r="E795" i="6"/>
  <c r="E803" i="6"/>
  <c r="E811" i="6"/>
  <c r="E819" i="6"/>
  <c r="E827" i="6"/>
  <c r="E835" i="6"/>
  <c r="E843" i="6"/>
  <c r="E851" i="6"/>
  <c r="E859" i="6"/>
  <c r="E867" i="6"/>
  <c r="E875" i="6"/>
  <c r="E883" i="6"/>
  <c r="E891" i="6"/>
  <c r="E899" i="6"/>
  <c r="E907" i="6"/>
  <c r="E915" i="6"/>
  <c r="E923" i="6"/>
  <c r="E931" i="6"/>
  <c r="E939" i="6"/>
  <c r="E947" i="6"/>
  <c r="E955" i="6"/>
  <c r="E963" i="6"/>
  <c r="E971" i="6"/>
  <c r="E979" i="6"/>
  <c r="E987" i="6"/>
  <c r="E995" i="6"/>
  <c r="E1003" i="6"/>
  <c r="E1011" i="6"/>
  <c r="E1019" i="6"/>
  <c r="E1027" i="6"/>
  <c r="E1035" i="6"/>
  <c r="E1043" i="6"/>
  <c r="E1051" i="6"/>
  <c r="E1059" i="6"/>
  <c r="E1067" i="6"/>
  <c r="E1075" i="6"/>
  <c r="E1083" i="6"/>
  <c r="E1091" i="6"/>
  <c r="E1099" i="6"/>
  <c r="E1107" i="6"/>
  <c r="E1115" i="6"/>
  <c r="E1123" i="6"/>
  <c r="E228" i="6"/>
  <c r="E284" i="6"/>
  <c r="E332" i="6"/>
  <c r="E372" i="6"/>
  <c r="E412" i="6"/>
  <c r="E444" i="6"/>
  <c r="E476" i="6"/>
  <c r="E516" i="6"/>
  <c r="E564" i="6"/>
  <c r="E604" i="6"/>
  <c r="E660" i="6"/>
  <c r="E700" i="6"/>
  <c r="E740" i="6"/>
  <c r="E780" i="6"/>
  <c r="E820" i="6"/>
  <c r="E868" i="6"/>
  <c r="E916" i="6"/>
  <c r="E964" i="6"/>
  <c r="E1004" i="6"/>
  <c r="E1044" i="6"/>
  <c r="E1084" i="6"/>
  <c r="E285" i="6"/>
  <c r="E349" i="6"/>
  <c r="E397" i="6"/>
  <c r="E445" i="6"/>
  <c r="E493" i="6"/>
  <c r="E549" i="6"/>
  <c r="E597" i="6"/>
  <c r="E645" i="6"/>
  <c r="E685" i="6"/>
  <c r="E741" i="6"/>
  <c r="E797" i="6"/>
  <c r="E837" i="6"/>
  <c r="E893" i="6"/>
  <c r="E933" i="6"/>
  <c r="E981" i="6"/>
  <c r="E1029" i="6"/>
  <c r="E1053" i="6"/>
  <c r="E1093" i="6"/>
  <c r="E236" i="6"/>
  <c r="E300" i="6"/>
  <c r="E348" i="6"/>
  <c r="E396" i="6"/>
  <c r="E436" i="6"/>
  <c r="E484" i="6"/>
  <c r="E524" i="6"/>
  <c r="E556" i="6"/>
  <c r="E612" i="6"/>
  <c r="E636" i="6"/>
  <c r="E676" i="6"/>
  <c r="E716" i="6"/>
  <c r="E756" i="6"/>
  <c r="E796" i="6"/>
  <c r="E836" i="6"/>
  <c r="E860" i="6"/>
  <c r="E900" i="6"/>
  <c r="E940" i="6"/>
  <c r="E980" i="6"/>
  <c r="E1020" i="6"/>
  <c r="E1060" i="6"/>
  <c r="E1100" i="6"/>
  <c r="E205" i="6"/>
  <c r="E245" i="6"/>
  <c r="E293" i="6"/>
  <c r="E333" i="6"/>
  <c r="E381" i="6"/>
  <c r="E429" i="6"/>
  <c r="E485" i="6"/>
  <c r="E541" i="6"/>
  <c r="E589" i="6"/>
  <c r="E629" i="6"/>
  <c r="E677" i="6"/>
  <c r="E725" i="6"/>
  <c r="E789" i="6"/>
  <c r="E845" i="6"/>
  <c r="E885" i="6"/>
  <c r="E941" i="6"/>
  <c r="E997" i="6"/>
  <c r="E1037" i="6"/>
  <c r="E1069" i="6"/>
  <c r="E1125" i="6"/>
  <c r="E237" i="6"/>
  <c r="E301" i="6"/>
  <c r="E365" i="6"/>
  <c r="E421" i="6"/>
  <c r="E469" i="6"/>
  <c r="E525" i="6"/>
  <c r="E573" i="6"/>
  <c r="E637" i="6"/>
  <c r="E701" i="6"/>
  <c r="E757" i="6"/>
  <c r="E813" i="6"/>
  <c r="E869" i="6"/>
  <c r="E925" i="6"/>
  <c r="E989" i="6"/>
  <c r="E1045" i="6"/>
  <c r="E1109" i="6"/>
  <c r="C159" i="6"/>
  <c r="C6" i="6"/>
  <c r="C70" i="6"/>
  <c r="C37" i="6"/>
  <c r="C68" i="6"/>
  <c r="C35" i="6"/>
  <c r="C66" i="6"/>
  <c r="C33" i="6"/>
  <c r="C64" i="6"/>
  <c r="C31" i="6"/>
  <c r="E4" i="6"/>
  <c r="E62" i="6"/>
  <c r="E70" i="6"/>
  <c r="E38" i="6"/>
  <c r="E14" i="6"/>
  <c r="E46" i="6"/>
  <c r="E78" i="6"/>
  <c r="E22" i="6"/>
  <c r="E54" i="6"/>
  <c r="E94" i="6"/>
  <c r="E30" i="6"/>
  <c r="C175" i="6"/>
  <c r="C161" i="6"/>
  <c r="E174" i="6"/>
  <c r="C43" i="6"/>
  <c r="C78" i="6"/>
  <c r="C181" i="6"/>
  <c r="C39" i="6"/>
  <c r="C45" i="6"/>
  <c r="C74" i="6"/>
  <c r="C16" i="6"/>
  <c r="C18" i="6"/>
  <c r="C20" i="6"/>
  <c r="C22" i="6"/>
  <c r="C47" i="6"/>
  <c r="C49" i="6"/>
  <c r="C51" i="6"/>
  <c r="C53" i="6"/>
  <c r="C80" i="6"/>
  <c r="C82" i="6"/>
  <c r="C84" i="6"/>
  <c r="C86" i="6"/>
  <c r="C88" i="6"/>
  <c r="C90" i="6"/>
  <c r="C92" i="6"/>
  <c r="C94" i="6"/>
  <c r="C179" i="6"/>
  <c r="C14" i="6"/>
  <c r="C3" i="6"/>
  <c r="C24" i="6"/>
  <c r="C26" i="6"/>
  <c r="C28" i="6"/>
  <c r="C30" i="6"/>
  <c r="C55" i="6"/>
  <c r="C57" i="6"/>
  <c r="C59" i="6"/>
  <c r="C61" i="6"/>
  <c r="C96" i="6"/>
  <c r="C98" i="6"/>
  <c r="C100" i="6"/>
  <c r="C102" i="6"/>
  <c r="C104" i="6"/>
  <c r="C106" i="6"/>
  <c r="C108" i="6"/>
  <c r="C110" i="6"/>
  <c r="C112" i="6"/>
  <c r="C114" i="6"/>
  <c r="C116" i="6"/>
  <c r="C118" i="6"/>
  <c r="C120" i="6"/>
  <c r="C122" i="6"/>
  <c r="C124" i="6"/>
  <c r="C126" i="6"/>
  <c r="C128" i="6"/>
  <c r="C130" i="6"/>
  <c r="C132" i="6"/>
  <c r="C134" i="6"/>
  <c r="C136" i="6"/>
  <c r="C138" i="6"/>
  <c r="C140" i="6"/>
  <c r="C142" i="6"/>
  <c r="C144" i="6"/>
  <c r="C146" i="6"/>
  <c r="C148" i="6"/>
  <c r="C150" i="6"/>
  <c r="C177" i="6"/>
  <c r="C10" i="6"/>
  <c r="C32" i="6"/>
  <c r="C34" i="6"/>
  <c r="C36" i="6"/>
  <c r="C38" i="6"/>
  <c r="C63" i="6"/>
  <c r="C65" i="6"/>
  <c r="C67" i="6"/>
  <c r="C69" i="6"/>
  <c r="E158" i="6"/>
  <c r="C12" i="6"/>
  <c r="C41" i="6"/>
  <c r="C7" i="6"/>
  <c r="C9" i="6"/>
  <c r="C11" i="6"/>
  <c r="C13" i="6"/>
  <c r="C40" i="6"/>
  <c r="C42" i="6"/>
  <c r="C44" i="6"/>
  <c r="C46" i="6"/>
  <c r="C71" i="6"/>
  <c r="C73" i="6"/>
  <c r="C75" i="6"/>
  <c r="C77" i="6"/>
  <c r="C165" i="6"/>
  <c r="C8" i="6"/>
  <c r="C72" i="6"/>
  <c r="C17" i="6"/>
  <c r="C19" i="6"/>
  <c r="C21" i="6"/>
  <c r="C48" i="6"/>
  <c r="C50" i="6"/>
  <c r="C52" i="6"/>
  <c r="C54" i="6"/>
  <c r="C79" i="6"/>
  <c r="C81" i="6"/>
  <c r="C83" i="6"/>
  <c r="C85" i="6"/>
  <c r="C87" i="6"/>
  <c r="C89" i="6"/>
  <c r="C91" i="6"/>
  <c r="C93" i="6"/>
  <c r="C163" i="6"/>
  <c r="C76" i="6"/>
  <c r="C5" i="6"/>
  <c r="C15" i="6"/>
  <c r="C4" i="6"/>
  <c r="C23" i="6"/>
  <c r="C25" i="6"/>
  <c r="C27" i="6"/>
  <c r="C29" i="6"/>
  <c r="C56" i="6"/>
  <c r="C58" i="6"/>
  <c r="C60" i="6"/>
  <c r="C62" i="6"/>
  <c r="C95" i="6"/>
  <c r="C97" i="6"/>
  <c r="C99" i="6"/>
  <c r="C101" i="6"/>
  <c r="C103" i="6"/>
  <c r="C105" i="6"/>
  <c r="C107" i="6"/>
  <c r="C109" i="6"/>
  <c r="C111" i="6"/>
  <c r="C113" i="6"/>
  <c r="C115" i="6"/>
  <c r="C117" i="6"/>
  <c r="C119" i="6"/>
  <c r="C121" i="6"/>
  <c r="C123" i="6"/>
  <c r="C125" i="6"/>
  <c r="C127" i="6"/>
  <c r="C129" i="6"/>
  <c r="C131" i="6"/>
  <c r="C133" i="6"/>
  <c r="C135" i="6"/>
  <c r="C137" i="6"/>
  <c r="C139" i="6"/>
  <c r="C141" i="6"/>
  <c r="C143" i="6"/>
  <c r="C145" i="6"/>
  <c r="C147" i="6"/>
  <c r="C149" i="6"/>
  <c r="E86" i="6"/>
  <c r="E150" i="6"/>
  <c r="E102" i="6"/>
  <c r="E110" i="6"/>
  <c r="E118" i="6"/>
  <c r="E182" i="6"/>
  <c r="E126" i="6"/>
  <c r="E134" i="6"/>
  <c r="E166" i="6"/>
  <c r="C173" i="6"/>
  <c r="E142" i="6"/>
  <c r="E196" i="6"/>
  <c r="E190" i="6"/>
  <c r="C160" i="6"/>
  <c r="C162" i="6"/>
  <c r="C164" i="6"/>
  <c r="C166" i="6"/>
  <c r="C191" i="6"/>
  <c r="C193" i="6"/>
  <c r="C195" i="6"/>
  <c r="C197" i="6"/>
  <c r="C168" i="6"/>
  <c r="C170" i="6"/>
  <c r="C172" i="6"/>
  <c r="C174" i="6"/>
  <c r="C176" i="6"/>
  <c r="C178" i="6"/>
  <c r="C180" i="6"/>
  <c r="C182" i="6"/>
  <c r="C151" i="6"/>
  <c r="C153" i="6"/>
  <c r="C155" i="6"/>
  <c r="C157" i="6"/>
  <c r="C184" i="6"/>
  <c r="C186" i="6"/>
  <c r="C188" i="6"/>
  <c r="C190" i="6"/>
  <c r="C192" i="6"/>
  <c r="C194" i="6"/>
  <c r="C196" i="6"/>
  <c r="C198" i="6"/>
  <c r="C167" i="6"/>
  <c r="C169" i="6"/>
  <c r="C171" i="6"/>
  <c r="C1130" i="6"/>
  <c r="C200" i="6"/>
  <c r="C152" i="6"/>
  <c r="C154" i="6"/>
  <c r="C156" i="6"/>
  <c r="C158" i="6"/>
  <c r="C183" i="6"/>
  <c r="C185" i="6"/>
  <c r="C187" i="6"/>
  <c r="C189" i="6"/>
  <c r="E199" i="6"/>
  <c r="E200" i="6"/>
  <c r="E12" i="6"/>
  <c r="E20" i="6"/>
  <c r="E28" i="6"/>
  <c r="E9" i="6"/>
  <c r="E17" i="6"/>
  <c r="E25" i="6"/>
  <c r="E33" i="6"/>
  <c r="E41" i="6"/>
  <c r="E49" i="6"/>
  <c r="E57" i="6"/>
  <c r="E65" i="6"/>
  <c r="E73" i="6"/>
  <c r="E81" i="6"/>
  <c r="E89" i="6"/>
  <c r="E97" i="6"/>
  <c r="E105" i="6"/>
  <c r="E113" i="6"/>
  <c r="E121" i="6"/>
  <c r="E129" i="6"/>
  <c r="E137" i="6"/>
  <c r="E145" i="6"/>
  <c r="E153" i="6"/>
  <c r="E161" i="6"/>
  <c r="E169" i="6"/>
  <c r="E177" i="6"/>
  <c r="E185" i="6"/>
  <c r="E193" i="6"/>
  <c r="E3" i="6"/>
  <c r="E11" i="6"/>
  <c r="E19" i="6"/>
  <c r="E27" i="6"/>
  <c r="E35" i="6"/>
  <c r="E43" i="6"/>
  <c r="E51" i="6"/>
  <c r="E59" i="6"/>
  <c r="E67" i="6"/>
  <c r="E75" i="6"/>
  <c r="E83" i="6"/>
  <c r="E91" i="6"/>
  <c r="E99" i="6"/>
  <c r="E107" i="6"/>
  <c r="E115" i="6"/>
  <c r="E123" i="6"/>
  <c r="E131" i="6"/>
  <c r="E139" i="6"/>
  <c r="E147" i="6"/>
  <c r="E155" i="6"/>
  <c r="E163" i="6"/>
  <c r="E171" i="6"/>
  <c r="E179" i="6"/>
  <c r="E187" i="6"/>
  <c r="E195" i="6"/>
  <c r="E1130" i="6"/>
  <c r="E8" i="6"/>
  <c r="E16" i="6"/>
  <c r="E24" i="6"/>
  <c r="E32" i="6"/>
  <c r="E40" i="6"/>
  <c r="E48" i="6"/>
  <c r="E56" i="6"/>
  <c r="E64" i="6"/>
  <c r="E72" i="6"/>
  <c r="E80" i="6"/>
  <c r="E88" i="6"/>
  <c r="E96" i="6"/>
  <c r="E104" i="6"/>
  <c r="E112" i="6"/>
  <c r="E120" i="6"/>
  <c r="E128" i="6"/>
  <c r="E136" i="6"/>
  <c r="E144" i="6"/>
  <c r="E152" i="6"/>
  <c r="E160" i="6"/>
  <c r="E168" i="6"/>
  <c r="E176" i="6"/>
  <c r="E184" i="6"/>
  <c r="E192" i="6"/>
  <c r="E5" i="6"/>
  <c r="E13" i="6"/>
  <c r="E21" i="6"/>
  <c r="E29" i="6"/>
  <c r="E37" i="6"/>
  <c r="E45" i="6"/>
  <c r="E53" i="6"/>
  <c r="E61" i="6"/>
  <c r="E69" i="6"/>
  <c r="E77" i="6"/>
  <c r="E85" i="6"/>
  <c r="E93" i="6"/>
  <c r="E101" i="6"/>
  <c r="E109" i="6"/>
  <c r="E117" i="6"/>
  <c r="E125" i="6"/>
  <c r="E133" i="6"/>
  <c r="E141" i="6"/>
  <c r="E149" i="6"/>
  <c r="E157" i="6"/>
  <c r="E165" i="6"/>
  <c r="E173" i="6"/>
  <c r="E181" i="6"/>
  <c r="E189" i="6"/>
  <c r="E197" i="6"/>
  <c r="E198" i="6"/>
  <c r="E1136" i="6"/>
  <c r="E10" i="6"/>
  <c r="E18" i="6"/>
  <c r="E26" i="6"/>
  <c r="E34" i="6"/>
  <c r="E42" i="6"/>
  <c r="E50" i="6"/>
  <c r="E58" i="6"/>
  <c r="E66" i="6"/>
  <c r="E74" i="6"/>
  <c r="E82" i="6"/>
  <c r="E90" i="6"/>
  <c r="E98" i="6"/>
  <c r="E106" i="6"/>
  <c r="E114" i="6"/>
  <c r="E122" i="6"/>
  <c r="E130" i="6"/>
  <c r="E138" i="6"/>
  <c r="E146" i="6"/>
  <c r="E154" i="6"/>
  <c r="E162" i="6"/>
  <c r="E170" i="6"/>
  <c r="E178" i="6"/>
  <c r="E186" i="6"/>
  <c r="E194" i="6"/>
  <c r="C199" i="6"/>
  <c r="E7" i="6"/>
  <c r="E15" i="6"/>
  <c r="E23" i="6"/>
  <c r="E31" i="6"/>
  <c r="E39" i="6"/>
  <c r="E47" i="6"/>
  <c r="E55" i="6"/>
  <c r="E63" i="6"/>
  <c r="E71" i="6"/>
  <c r="E79" i="6"/>
  <c r="E87" i="6"/>
  <c r="E95" i="6"/>
  <c r="E103" i="6"/>
  <c r="E111" i="6"/>
  <c r="E119" i="6"/>
  <c r="E127" i="6"/>
  <c r="E135" i="6"/>
  <c r="E143" i="6"/>
  <c r="E151" i="6"/>
  <c r="E159" i="6"/>
  <c r="E167" i="6"/>
  <c r="E175" i="6"/>
  <c r="E183" i="6"/>
  <c r="E191" i="6"/>
  <c r="E36" i="6"/>
  <c r="E44" i="6"/>
  <c r="E52" i="6"/>
  <c r="E60" i="6"/>
  <c r="E68" i="6"/>
  <c r="E76" i="6"/>
  <c r="E84" i="6"/>
  <c r="E92" i="6"/>
  <c r="E100" i="6"/>
  <c r="E108" i="6"/>
  <c r="E116" i="6"/>
  <c r="E124" i="6"/>
  <c r="E132" i="6"/>
  <c r="E140" i="6"/>
  <c r="E148" i="6"/>
  <c r="E156" i="6"/>
  <c r="E164" i="6"/>
  <c r="E172" i="6"/>
  <c r="E180" i="6"/>
  <c r="E188" i="6"/>
  <c r="D150" i="5"/>
  <c r="D114" i="5"/>
  <c r="H112" i="5"/>
  <c r="E134" i="5"/>
  <c r="E126" i="5"/>
  <c r="E128" i="5" s="1"/>
  <c r="E130" i="5" s="1"/>
  <c r="E149" i="5" s="1"/>
  <c r="E150" i="5"/>
  <c r="E114" i="5"/>
  <c r="E115" i="5" s="1"/>
  <c r="D18" i="5"/>
  <c r="D90" i="5"/>
  <c r="D92" i="5" s="1"/>
  <c r="D19" i="5"/>
  <c r="F114" i="5"/>
  <c r="F126" i="5"/>
  <c r="F128" i="5" s="1"/>
  <c r="F130" i="5" s="1"/>
  <c r="F149" i="5" s="1"/>
  <c r="F134" i="5"/>
  <c r="D91" i="5"/>
  <c r="G18" i="5"/>
  <c r="H107" i="5"/>
  <c r="H133" i="5" s="1"/>
  <c r="E135" i="5"/>
  <c r="H128" i="5"/>
  <c r="H130" i="5" s="1"/>
  <c r="H149" i="5" s="1"/>
  <c r="E163" i="5" s="1"/>
  <c r="D126" i="5"/>
  <c r="D128" i="5" s="1"/>
  <c r="D130" i="5" s="1"/>
  <c r="D149" i="5" s="1"/>
  <c r="D134" i="5"/>
  <c r="Z1133" i="6"/>
  <c r="Z1132" i="6"/>
  <c r="F102" i="5"/>
  <c r="H102" i="5" s="1"/>
  <c r="D133" i="5"/>
  <c r="D135" i="5" s="1"/>
  <c r="G134" i="5"/>
  <c r="G135" i="5" s="1"/>
  <c r="N1132" i="6"/>
  <c r="N1133" i="6"/>
  <c r="AI1132" i="6"/>
  <c r="AI1133" i="6"/>
  <c r="H134" i="5"/>
  <c r="D148" i="5"/>
  <c r="H111" i="5"/>
  <c r="G114" i="5"/>
  <c r="G115" i="5" s="1"/>
  <c r="W1133" i="6"/>
  <c r="W1132" i="6"/>
  <c r="H71" i="2"/>
  <c r="H77" i="2"/>
  <c r="H83" i="2"/>
  <c r="Q1132" i="6"/>
  <c r="Q1133" i="6"/>
  <c r="AC1133" i="6"/>
  <c r="AC1132" i="6"/>
  <c r="G1132" i="6"/>
  <c r="G1133" i="6"/>
  <c r="T1133" i="6"/>
  <c r="T1132" i="6"/>
  <c r="AF1132" i="6"/>
  <c r="AF1133" i="6"/>
  <c r="J1132" i="6"/>
  <c r="J1133" i="6"/>
  <c r="K77" i="6" s="1"/>
  <c r="C1136" i="6"/>
  <c r="H79" i="2"/>
  <c r="J1136" i="6"/>
  <c r="D89" i="2"/>
  <c r="D88" i="2"/>
  <c r="D31" i="2"/>
  <c r="D32" i="2"/>
  <c r="D33" i="2" s="1"/>
  <c r="D99" i="2"/>
  <c r="D38" i="2"/>
  <c r="D40" i="2" s="1"/>
  <c r="AL757" i="6" l="1"/>
  <c r="AL301" i="6"/>
  <c r="AL845" i="6"/>
  <c r="AL429" i="6"/>
  <c r="AL1020" i="6"/>
  <c r="AL716" i="6"/>
  <c r="AL396" i="6"/>
  <c r="AL933" i="6"/>
  <c r="AL549" i="6"/>
  <c r="AL1004" i="6"/>
  <c r="AL660" i="6"/>
  <c r="AL332" i="6"/>
  <c r="AL1083" i="6"/>
  <c r="AL1019" i="6"/>
  <c r="AL955" i="6"/>
  <c r="AL891" i="6"/>
  <c r="AL827" i="6"/>
  <c r="AL763" i="6"/>
  <c r="AL699" i="6"/>
  <c r="AL635" i="6"/>
  <c r="AL571" i="6"/>
  <c r="AL507" i="6"/>
  <c r="AL443" i="6"/>
  <c r="AL379" i="6"/>
  <c r="AL315" i="6"/>
  <c r="AL251" i="6"/>
  <c r="AL1005" i="6"/>
  <c r="AL533" i="6"/>
  <c r="AL1092" i="6"/>
  <c r="AL764" i="6"/>
  <c r="AL460" i="6"/>
  <c r="AL1122" i="6"/>
  <c r="AL1058" i="6"/>
  <c r="AL994" i="6"/>
  <c r="AL930" i="6"/>
  <c r="AL866" i="6"/>
  <c r="AL802" i="6"/>
  <c r="AL738" i="6"/>
  <c r="AL674" i="6"/>
  <c r="AL610" i="6"/>
  <c r="AL546" i="6"/>
  <c r="AL482" i="6"/>
  <c r="AL418" i="6"/>
  <c r="AL354" i="6"/>
  <c r="AL290" i="6"/>
  <c r="AL226" i="6"/>
  <c r="AL853" i="6"/>
  <c r="AL373" i="6"/>
  <c r="AL956" i="6"/>
  <c r="AL652" i="6"/>
  <c r="AL356" i="6"/>
  <c r="AL1097" i="6"/>
  <c r="AL1033" i="6"/>
  <c r="AL969" i="6"/>
  <c r="AL905" i="6"/>
  <c r="AL841" i="6"/>
  <c r="AL777" i="6"/>
  <c r="AL713" i="6"/>
  <c r="AL649" i="6"/>
  <c r="AL585" i="6"/>
  <c r="AL521" i="6"/>
  <c r="AL457" i="6"/>
  <c r="AL393" i="6"/>
  <c r="AL329" i="6"/>
  <c r="AL265" i="6"/>
  <c r="AL201" i="6"/>
  <c r="AL653" i="6"/>
  <c r="AL1076" i="6"/>
  <c r="AL748" i="6"/>
  <c r="AL404" i="6"/>
  <c r="AL1104" i="6"/>
  <c r="AL1040" i="6"/>
  <c r="AL976" i="6"/>
  <c r="AL912" i="6"/>
  <c r="AL848" i="6"/>
  <c r="AL784" i="6"/>
  <c r="AL720" i="6"/>
  <c r="AL656" i="6"/>
  <c r="AL592" i="6"/>
  <c r="AL528" i="6"/>
  <c r="AL464" i="6"/>
  <c r="AL400" i="6"/>
  <c r="AL336" i="6"/>
  <c r="AL272" i="6"/>
  <c r="AL208" i="6"/>
  <c r="AL1071" i="6"/>
  <c r="AL1007" i="6"/>
  <c r="AL943" i="6"/>
  <c r="AL879" i="6"/>
  <c r="AL815" i="6"/>
  <c r="AL751" i="6"/>
  <c r="AL687" i="6"/>
  <c r="AL623" i="6"/>
  <c r="AL559" i="6"/>
  <c r="AL495" i="6"/>
  <c r="AL431" i="6"/>
  <c r="AL367" i="6"/>
  <c r="AL303" i="6"/>
  <c r="AL239" i="6"/>
  <c r="AL917" i="6"/>
  <c r="AL461" i="6"/>
  <c r="AL1102" i="6"/>
  <c r="AL1038" i="6"/>
  <c r="AL974" i="6"/>
  <c r="AL910" i="6"/>
  <c r="AL846" i="6"/>
  <c r="AL782" i="6"/>
  <c r="AL718" i="6"/>
  <c r="AL654" i="6"/>
  <c r="AL590" i="6"/>
  <c r="AL526" i="6"/>
  <c r="AL462" i="6"/>
  <c r="AL398" i="6"/>
  <c r="AL334" i="6"/>
  <c r="AL270" i="6"/>
  <c r="AL206" i="6"/>
  <c r="AL701" i="6"/>
  <c r="AL237" i="6"/>
  <c r="AL789" i="6"/>
  <c r="AL381" i="6"/>
  <c r="AL980" i="6"/>
  <c r="AL676" i="6"/>
  <c r="AL348" i="6"/>
  <c r="AL893" i="6"/>
  <c r="AL493" i="6"/>
  <c r="AL964" i="6"/>
  <c r="AL604" i="6"/>
  <c r="AL284" i="6"/>
  <c r="AL1075" i="6"/>
  <c r="AL1011" i="6"/>
  <c r="AL947" i="6"/>
  <c r="AL883" i="6"/>
  <c r="AL819" i="6"/>
  <c r="AL755" i="6"/>
  <c r="AL691" i="6"/>
  <c r="AL627" i="6"/>
  <c r="AL563" i="6"/>
  <c r="AL499" i="6"/>
  <c r="AL435" i="6"/>
  <c r="AL371" i="6"/>
  <c r="AL307" i="6"/>
  <c r="AL243" i="6"/>
  <c r="AL949" i="6"/>
  <c r="AL477" i="6"/>
  <c r="AL1052" i="6"/>
  <c r="AL724" i="6"/>
  <c r="AL420" i="6"/>
  <c r="AL1114" i="6"/>
  <c r="AL1050" i="6"/>
  <c r="AL986" i="6"/>
  <c r="AL922" i="6"/>
  <c r="AL858" i="6"/>
  <c r="AL794" i="6"/>
  <c r="AL730" i="6"/>
  <c r="AL666" i="6"/>
  <c r="AL602" i="6"/>
  <c r="AL538" i="6"/>
  <c r="AL474" i="6"/>
  <c r="AL410" i="6"/>
  <c r="AL346" i="6"/>
  <c r="AL282" i="6"/>
  <c r="AL218" i="6"/>
  <c r="AL781" i="6"/>
  <c r="AL309" i="6"/>
  <c r="AL932" i="6"/>
  <c r="AL620" i="6"/>
  <c r="AL316" i="6"/>
  <c r="AL1089" i="6"/>
  <c r="AL1025" i="6"/>
  <c r="AL961" i="6"/>
  <c r="AL897" i="6"/>
  <c r="AL833" i="6"/>
  <c r="AL769" i="6"/>
  <c r="AL705" i="6"/>
  <c r="AL641" i="6"/>
  <c r="AL577" i="6"/>
  <c r="AL513" i="6"/>
  <c r="AL449" i="6"/>
  <c r="AL385" i="6"/>
  <c r="AL321" i="6"/>
  <c r="AL257" i="6"/>
  <c r="AL1085" i="6"/>
  <c r="AL581" i="6"/>
  <c r="AL1036" i="6"/>
  <c r="AL708" i="6"/>
  <c r="AL364" i="6"/>
  <c r="AL1096" i="6"/>
  <c r="AL1032" i="6"/>
  <c r="AL968" i="6"/>
  <c r="AL904" i="6"/>
  <c r="AL840" i="6"/>
  <c r="AL776" i="6"/>
  <c r="AL712" i="6"/>
  <c r="AL648" i="6"/>
  <c r="AL584" i="6"/>
  <c r="AL520" i="6"/>
  <c r="AL456" i="6"/>
  <c r="AL392" i="6"/>
  <c r="AL328" i="6"/>
  <c r="AL264" i="6"/>
  <c r="AL1127" i="6"/>
  <c r="AL1063" i="6"/>
  <c r="AL999" i="6"/>
  <c r="AL935" i="6"/>
  <c r="AL871" i="6"/>
  <c r="AL807" i="6"/>
  <c r="AL743" i="6"/>
  <c r="AL679" i="6"/>
  <c r="AL615" i="6"/>
  <c r="AL551" i="6"/>
  <c r="AL487" i="6"/>
  <c r="AL423" i="6"/>
  <c r="AL359" i="6"/>
  <c r="AL295" i="6"/>
  <c r="AL231" i="6"/>
  <c r="AL861" i="6"/>
  <c r="AL405" i="6"/>
  <c r="AL1094" i="6"/>
  <c r="AL1030" i="6"/>
  <c r="AL966" i="6"/>
  <c r="AL902" i="6"/>
  <c r="AL838" i="6"/>
  <c r="AL774" i="6"/>
  <c r="AL710" i="6"/>
  <c r="AL646" i="6"/>
  <c r="AL582" i="6"/>
  <c r="AL518" i="6"/>
  <c r="AL454" i="6"/>
  <c r="AL390" i="6"/>
  <c r="AL326" i="6"/>
  <c r="AL262" i="6"/>
  <c r="AL1109" i="6"/>
  <c r="AL637" i="6"/>
  <c r="AL1125" i="6"/>
  <c r="AL725" i="6"/>
  <c r="AL333" i="6"/>
  <c r="AL940" i="6"/>
  <c r="AL636" i="6"/>
  <c r="AL300" i="6"/>
  <c r="AL837" i="6"/>
  <c r="AL445" i="6"/>
  <c r="AL916" i="6"/>
  <c r="AL564" i="6"/>
  <c r="AL228" i="6"/>
  <c r="AL1067" i="6"/>
  <c r="AL1003" i="6"/>
  <c r="AL939" i="6"/>
  <c r="AL875" i="6"/>
  <c r="AL811" i="6"/>
  <c r="AL747" i="6"/>
  <c r="AL683" i="6"/>
  <c r="AL619" i="6"/>
  <c r="AL555" i="6"/>
  <c r="AL491" i="6"/>
  <c r="AL427" i="6"/>
  <c r="AL363" i="6"/>
  <c r="AL299" i="6"/>
  <c r="AL235" i="6"/>
  <c r="AL877" i="6"/>
  <c r="AL413" i="6"/>
  <c r="AL1012" i="6"/>
  <c r="AL684" i="6"/>
  <c r="AL380" i="6"/>
  <c r="AL1106" i="6"/>
  <c r="AL1042" i="6"/>
  <c r="AL978" i="6"/>
  <c r="AL914" i="6"/>
  <c r="AL850" i="6"/>
  <c r="AL786" i="6"/>
  <c r="AL722" i="6"/>
  <c r="AL658" i="6"/>
  <c r="AL594" i="6"/>
  <c r="AL530" i="6"/>
  <c r="AL466" i="6"/>
  <c r="AL402" i="6"/>
  <c r="AL338" i="6"/>
  <c r="AL274" i="6"/>
  <c r="AL210" i="6"/>
  <c r="AL733" i="6"/>
  <c r="AL261" i="6"/>
  <c r="AL884" i="6"/>
  <c r="AL580" i="6"/>
  <c r="AL276" i="6"/>
  <c r="AL1081" i="6"/>
  <c r="AL1017" i="6"/>
  <c r="AL953" i="6"/>
  <c r="AL889" i="6"/>
  <c r="AL825" i="6"/>
  <c r="AL761" i="6"/>
  <c r="AL697" i="6"/>
  <c r="AL633" i="6"/>
  <c r="AL569" i="6"/>
  <c r="AL505" i="6"/>
  <c r="AL441" i="6"/>
  <c r="AL377" i="6"/>
  <c r="AL313" i="6"/>
  <c r="AL249" i="6"/>
  <c r="AL1021" i="6"/>
  <c r="AL517" i="6"/>
  <c r="AL996" i="6"/>
  <c r="AL668" i="6"/>
  <c r="AL324" i="6"/>
  <c r="AL1088" i="6"/>
  <c r="AL1024" i="6"/>
  <c r="AL960" i="6"/>
  <c r="AL896" i="6"/>
  <c r="AL832" i="6"/>
  <c r="AL768" i="6"/>
  <c r="AL704" i="6"/>
  <c r="AL640" i="6"/>
  <c r="AL576" i="6"/>
  <c r="AL512" i="6"/>
  <c r="AL448" i="6"/>
  <c r="AL384" i="6"/>
  <c r="AL320" i="6"/>
  <c r="AL256" i="6"/>
  <c r="AL1119" i="6"/>
  <c r="AL1055" i="6"/>
  <c r="AL991" i="6"/>
  <c r="AL927" i="6"/>
  <c r="AL863" i="6"/>
  <c r="AL799" i="6"/>
  <c r="AL735" i="6"/>
  <c r="AL671" i="6"/>
  <c r="AL607" i="6"/>
  <c r="AL543" i="6"/>
  <c r="AL479" i="6"/>
  <c r="AL415" i="6"/>
  <c r="AL351" i="6"/>
  <c r="AL287" i="6"/>
  <c r="AL223" i="6"/>
  <c r="AL805" i="6"/>
  <c r="AL341" i="6"/>
  <c r="AL1086" i="6"/>
  <c r="AL1022" i="6"/>
  <c r="AL958" i="6"/>
  <c r="AL894" i="6"/>
  <c r="AL830" i="6"/>
  <c r="AL766" i="6"/>
  <c r="AL702" i="6"/>
  <c r="AL638" i="6"/>
  <c r="AL574" i="6"/>
  <c r="AL510" i="6"/>
  <c r="AL446" i="6"/>
  <c r="AL382" i="6"/>
  <c r="AL318" i="6"/>
  <c r="AL254" i="6"/>
  <c r="AL1045" i="6"/>
  <c r="AL573" i="6"/>
  <c r="AL1069" i="6"/>
  <c r="AL677" i="6"/>
  <c r="AL293" i="6"/>
  <c r="AL900" i="6"/>
  <c r="AL612" i="6"/>
  <c r="AL236" i="6"/>
  <c r="AL797" i="6"/>
  <c r="AL397" i="6"/>
  <c r="AL868" i="6"/>
  <c r="AL516" i="6"/>
  <c r="AL1123" i="6"/>
  <c r="AL1059" i="6"/>
  <c r="AL995" i="6"/>
  <c r="AL931" i="6"/>
  <c r="AL867" i="6"/>
  <c r="AL803" i="6"/>
  <c r="AL739" i="6"/>
  <c r="AL675" i="6"/>
  <c r="AL611" i="6"/>
  <c r="AL547" i="6"/>
  <c r="AL483" i="6"/>
  <c r="AL419" i="6"/>
  <c r="AL355" i="6"/>
  <c r="AL291" i="6"/>
  <c r="AL227" i="6"/>
  <c r="AL821" i="6"/>
  <c r="AL357" i="6"/>
  <c r="AL972" i="6"/>
  <c r="AL644" i="6"/>
  <c r="AL340" i="6"/>
  <c r="AL1098" i="6"/>
  <c r="AL1034" i="6"/>
  <c r="AL970" i="6"/>
  <c r="AL906" i="6"/>
  <c r="AL842" i="6"/>
  <c r="AL778" i="6"/>
  <c r="AL714" i="6"/>
  <c r="AL650" i="6"/>
  <c r="AL586" i="6"/>
  <c r="AL522" i="6"/>
  <c r="AL458" i="6"/>
  <c r="AL394" i="6"/>
  <c r="AL330" i="6"/>
  <c r="AL266" i="6"/>
  <c r="AL202" i="6"/>
  <c r="AL669" i="6"/>
  <c r="AL229" i="6"/>
  <c r="AL844" i="6"/>
  <c r="AL540" i="6"/>
  <c r="AL252" i="6"/>
  <c r="AL1073" i="6"/>
  <c r="AL1009" i="6"/>
  <c r="AL945" i="6"/>
  <c r="AL881" i="6"/>
  <c r="AL817" i="6"/>
  <c r="AL753" i="6"/>
  <c r="AL689" i="6"/>
  <c r="AL625" i="6"/>
  <c r="AL561" i="6"/>
  <c r="AL497" i="6"/>
  <c r="AL433" i="6"/>
  <c r="AL369" i="6"/>
  <c r="AL305" i="6"/>
  <c r="AL241" i="6"/>
  <c r="AL957" i="6"/>
  <c r="AL453" i="6"/>
  <c r="AL948" i="6"/>
  <c r="AL628" i="6"/>
  <c r="AL292" i="6"/>
  <c r="AL1080" i="6"/>
  <c r="AL1016" i="6"/>
  <c r="AL952" i="6"/>
  <c r="AL888" i="6"/>
  <c r="AL824" i="6"/>
  <c r="AL760" i="6"/>
  <c r="AL696" i="6"/>
  <c r="AL632" i="6"/>
  <c r="AL568" i="6"/>
  <c r="AL504" i="6"/>
  <c r="AL440" i="6"/>
  <c r="AL376" i="6"/>
  <c r="AL312" i="6"/>
  <c r="AL248" i="6"/>
  <c r="AL1111" i="6"/>
  <c r="AL1047" i="6"/>
  <c r="AL983" i="6"/>
  <c r="AL919" i="6"/>
  <c r="AL855" i="6"/>
  <c r="AL791" i="6"/>
  <c r="AL727" i="6"/>
  <c r="AL663" i="6"/>
  <c r="AL599" i="6"/>
  <c r="AL535" i="6"/>
  <c r="AL471" i="6"/>
  <c r="AL407" i="6"/>
  <c r="AL343" i="6"/>
  <c r="AL279" i="6"/>
  <c r="AL215" i="6"/>
  <c r="AL749" i="6"/>
  <c r="AL277" i="6"/>
  <c r="AL1078" i="6"/>
  <c r="AL1014" i="6"/>
  <c r="AL950" i="6"/>
  <c r="AL886" i="6"/>
  <c r="AL822" i="6"/>
  <c r="AL758" i="6"/>
  <c r="AL694" i="6"/>
  <c r="AL630" i="6"/>
  <c r="AL566" i="6"/>
  <c r="AL502" i="6"/>
  <c r="AL438" i="6"/>
  <c r="AL374" i="6"/>
  <c r="AL310" i="6"/>
  <c r="AL246" i="6"/>
  <c r="AL989" i="6"/>
  <c r="AL525" i="6"/>
  <c r="AL1037" i="6"/>
  <c r="AL629" i="6"/>
  <c r="AL245" i="6"/>
  <c r="AL860" i="6"/>
  <c r="AL556" i="6"/>
  <c r="AL1093" i="6"/>
  <c r="AL741" i="6"/>
  <c r="AL349" i="6"/>
  <c r="AL820" i="6"/>
  <c r="AL476" i="6"/>
  <c r="AL1115" i="6"/>
  <c r="AL1051" i="6"/>
  <c r="AL987" i="6"/>
  <c r="AL923" i="6"/>
  <c r="AL859" i="6"/>
  <c r="AL795" i="6"/>
  <c r="AL731" i="6"/>
  <c r="AL667" i="6"/>
  <c r="AL603" i="6"/>
  <c r="AL539" i="6"/>
  <c r="AL475" i="6"/>
  <c r="AL411" i="6"/>
  <c r="AL347" i="6"/>
  <c r="AL283" i="6"/>
  <c r="AL219" i="6"/>
  <c r="AL765" i="6"/>
  <c r="AL317" i="6"/>
  <c r="AL924" i="6"/>
  <c r="AL596" i="6"/>
  <c r="AL308" i="6"/>
  <c r="AL1090" i="6"/>
  <c r="AL1026" i="6"/>
  <c r="AL962" i="6"/>
  <c r="AL898" i="6"/>
  <c r="AL834" i="6"/>
  <c r="AL770" i="6"/>
  <c r="AL706" i="6"/>
  <c r="AL642" i="6"/>
  <c r="AL578" i="6"/>
  <c r="AL514" i="6"/>
  <c r="AL450" i="6"/>
  <c r="AL386" i="6"/>
  <c r="AL322" i="6"/>
  <c r="AL258" i="6"/>
  <c r="AL1101" i="6"/>
  <c r="AL613" i="6"/>
  <c r="AL1108" i="6"/>
  <c r="AL804" i="6"/>
  <c r="AL500" i="6"/>
  <c r="AL220" i="6"/>
  <c r="AL1065" i="6"/>
  <c r="AL1001" i="6"/>
  <c r="AL937" i="6"/>
  <c r="AL873" i="6"/>
  <c r="AL809" i="6"/>
  <c r="AL745" i="6"/>
  <c r="AL681" i="6"/>
  <c r="AL617" i="6"/>
  <c r="AL553" i="6"/>
  <c r="AL489" i="6"/>
  <c r="AL425" i="6"/>
  <c r="AL361" i="6"/>
  <c r="AL297" i="6"/>
  <c r="AL233" i="6"/>
  <c r="AL901" i="6"/>
  <c r="AL389" i="6"/>
  <c r="AL908" i="6"/>
  <c r="AL588" i="6"/>
  <c r="AL260" i="6"/>
  <c r="AL1072" i="6"/>
  <c r="AL1008" i="6"/>
  <c r="AL944" i="6"/>
  <c r="AL880" i="6"/>
  <c r="AL816" i="6"/>
  <c r="AL752" i="6"/>
  <c r="AL688" i="6"/>
  <c r="AL624" i="6"/>
  <c r="AL560" i="6"/>
  <c r="AL496" i="6"/>
  <c r="AL432" i="6"/>
  <c r="AL368" i="6"/>
  <c r="AL304" i="6"/>
  <c r="AL240" i="6"/>
  <c r="AL1103" i="6"/>
  <c r="AL1039" i="6"/>
  <c r="AL975" i="6"/>
  <c r="AL911" i="6"/>
  <c r="AL847" i="6"/>
  <c r="AL783" i="6"/>
  <c r="AL719" i="6"/>
  <c r="AL655" i="6"/>
  <c r="AL591" i="6"/>
  <c r="AL527" i="6"/>
  <c r="AL463" i="6"/>
  <c r="AL399" i="6"/>
  <c r="AL335" i="6"/>
  <c r="AL271" i="6"/>
  <c r="AL207" i="6"/>
  <c r="AL693" i="6"/>
  <c r="AL221" i="6"/>
  <c r="AL1070" i="6"/>
  <c r="AL1006" i="6"/>
  <c r="AL942" i="6"/>
  <c r="AL878" i="6"/>
  <c r="AL814" i="6"/>
  <c r="AL750" i="6"/>
  <c r="AL686" i="6"/>
  <c r="AL622" i="6"/>
  <c r="AL558" i="6"/>
  <c r="AL494" i="6"/>
  <c r="AL430" i="6"/>
  <c r="AL366" i="6"/>
  <c r="AL302" i="6"/>
  <c r="AL238" i="6"/>
  <c r="AL925" i="6"/>
  <c r="AL469" i="6"/>
  <c r="AL997" i="6"/>
  <c r="AL589" i="6"/>
  <c r="AL205" i="6"/>
  <c r="AL836" i="6"/>
  <c r="AL524" i="6"/>
  <c r="AL1053" i="6"/>
  <c r="AL685" i="6"/>
  <c r="AL285" i="6"/>
  <c r="AL780" i="6"/>
  <c r="AL444" i="6"/>
  <c r="AL1107" i="6"/>
  <c r="AL1043" i="6"/>
  <c r="AL979" i="6"/>
  <c r="AL915" i="6"/>
  <c r="AL851" i="6"/>
  <c r="AL787" i="6"/>
  <c r="AL723" i="6"/>
  <c r="AL659" i="6"/>
  <c r="AL595" i="6"/>
  <c r="AL531" i="6"/>
  <c r="AL467" i="6"/>
  <c r="AL403" i="6"/>
  <c r="AL339" i="6"/>
  <c r="AL275" i="6"/>
  <c r="AL211" i="6"/>
  <c r="AL717" i="6"/>
  <c r="AL269" i="6"/>
  <c r="AL892" i="6"/>
  <c r="AL572" i="6"/>
  <c r="AL268" i="6"/>
  <c r="AL1082" i="6"/>
  <c r="AL1018" i="6"/>
  <c r="AL954" i="6"/>
  <c r="AL890" i="6"/>
  <c r="AL826" i="6"/>
  <c r="AL762" i="6"/>
  <c r="AL698" i="6"/>
  <c r="AL634" i="6"/>
  <c r="AL570" i="6"/>
  <c r="AL506" i="6"/>
  <c r="AL442" i="6"/>
  <c r="AL378" i="6"/>
  <c r="AL314" i="6"/>
  <c r="AL250" i="6"/>
  <c r="AL1013" i="6"/>
  <c r="AL557" i="6"/>
  <c r="AL1068" i="6"/>
  <c r="AL772" i="6"/>
  <c r="AL468" i="6"/>
  <c r="AL1121" i="6"/>
  <c r="AL1057" i="6"/>
  <c r="AL993" i="6"/>
  <c r="AL929" i="6"/>
  <c r="AL865" i="6"/>
  <c r="AL801" i="6"/>
  <c r="AL737" i="6"/>
  <c r="AL673" i="6"/>
  <c r="AL609" i="6"/>
  <c r="AL545" i="6"/>
  <c r="AL481" i="6"/>
  <c r="AL417" i="6"/>
  <c r="AL353" i="6"/>
  <c r="AL289" i="6"/>
  <c r="AL225" i="6"/>
  <c r="AL829" i="6"/>
  <c r="AL325" i="6"/>
  <c r="AL876" i="6"/>
  <c r="AL548" i="6"/>
  <c r="AL204" i="6"/>
  <c r="AL1064" i="6"/>
  <c r="AL1000" i="6"/>
  <c r="AL936" i="6"/>
  <c r="AL872" i="6"/>
  <c r="AL808" i="6"/>
  <c r="AL744" i="6"/>
  <c r="AL680" i="6"/>
  <c r="AL616" i="6"/>
  <c r="AL552" i="6"/>
  <c r="AL488" i="6"/>
  <c r="AL424" i="6"/>
  <c r="AL360" i="6"/>
  <c r="AL296" i="6"/>
  <c r="AL232" i="6"/>
  <c r="AL1095" i="6"/>
  <c r="AL1031" i="6"/>
  <c r="AL967" i="6"/>
  <c r="AL903" i="6"/>
  <c r="AL839" i="6"/>
  <c r="AL775" i="6"/>
  <c r="AL711" i="6"/>
  <c r="AL647" i="6"/>
  <c r="AL583" i="6"/>
  <c r="AL519" i="6"/>
  <c r="AL455" i="6"/>
  <c r="AL391" i="6"/>
  <c r="AL327" i="6"/>
  <c r="AL263" i="6"/>
  <c r="AL1117" i="6"/>
  <c r="AL621" i="6"/>
  <c r="AL1126" i="6"/>
  <c r="AL1062" i="6"/>
  <c r="AL998" i="6"/>
  <c r="AL934" i="6"/>
  <c r="AL870" i="6"/>
  <c r="AL806" i="6"/>
  <c r="AL742" i="6"/>
  <c r="AL678" i="6"/>
  <c r="AL614" i="6"/>
  <c r="AL550" i="6"/>
  <c r="AL486" i="6"/>
  <c r="AL422" i="6"/>
  <c r="AL358" i="6"/>
  <c r="AL294" i="6"/>
  <c r="AL230" i="6"/>
  <c r="AL869" i="6"/>
  <c r="AL421" i="6"/>
  <c r="AL941" i="6"/>
  <c r="AL541" i="6"/>
  <c r="AL1100" i="6"/>
  <c r="AL796" i="6"/>
  <c r="AL484" i="6"/>
  <c r="AL1029" i="6"/>
  <c r="AL645" i="6"/>
  <c r="AL1084" i="6"/>
  <c r="AL740" i="6"/>
  <c r="AL412" i="6"/>
  <c r="AL1099" i="6"/>
  <c r="AL1035" i="6"/>
  <c r="AL971" i="6"/>
  <c r="AL907" i="6"/>
  <c r="AL843" i="6"/>
  <c r="AL779" i="6"/>
  <c r="AL715" i="6"/>
  <c r="AL651" i="6"/>
  <c r="AL587" i="6"/>
  <c r="AL523" i="6"/>
  <c r="AL459" i="6"/>
  <c r="AL395" i="6"/>
  <c r="AL331" i="6"/>
  <c r="AL267" i="6"/>
  <c r="AL203" i="6"/>
  <c r="AL661" i="6"/>
  <c r="AL213" i="6"/>
  <c r="AL852" i="6"/>
  <c r="AL532" i="6"/>
  <c r="AL244" i="6"/>
  <c r="AL1074" i="6"/>
  <c r="AL1010" i="6"/>
  <c r="AL946" i="6"/>
  <c r="AL882" i="6"/>
  <c r="AL818" i="6"/>
  <c r="AL754" i="6"/>
  <c r="AL690" i="6"/>
  <c r="AL626" i="6"/>
  <c r="AL562" i="6"/>
  <c r="AL498" i="6"/>
  <c r="AL434" i="6"/>
  <c r="AL370" i="6"/>
  <c r="AL306" i="6"/>
  <c r="AL242" i="6"/>
  <c r="AL965" i="6"/>
  <c r="AL501" i="6"/>
  <c r="AL1028" i="6"/>
  <c r="AL732" i="6"/>
  <c r="AL428" i="6"/>
  <c r="AL1113" i="6"/>
  <c r="AL1049" i="6"/>
  <c r="AL985" i="6"/>
  <c r="AL921" i="6"/>
  <c r="AL857" i="6"/>
  <c r="AL793" i="6"/>
  <c r="AL729" i="6"/>
  <c r="AL665" i="6"/>
  <c r="AL601" i="6"/>
  <c r="AL537" i="6"/>
  <c r="AL473" i="6"/>
  <c r="AL409" i="6"/>
  <c r="AL345" i="6"/>
  <c r="AL281" i="6"/>
  <c r="AL217" i="6"/>
  <c r="AL773" i="6"/>
  <c r="AL253" i="6"/>
  <c r="AL828" i="6"/>
  <c r="AL508" i="6"/>
  <c r="AL1120" i="6"/>
  <c r="AL1056" i="6"/>
  <c r="AL992" i="6"/>
  <c r="AL928" i="6"/>
  <c r="AL864" i="6"/>
  <c r="AL800" i="6"/>
  <c r="AL736" i="6"/>
  <c r="AL672" i="6"/>
  <c r="AL608" i="6"/>
  <c r="AL544" i="6"/>
  <c r="AL480" i="6"/>
  <c r="AL416" i="6"/>
  <c r="AL352" i="6"/>
  <c r="AL288" i="6"/>
  <c r="AL224" i="6"/>
  <c r="AL1087" i="6"/>
  <c r="AL1023" i="6"/>
  <c r="AL959" i="6"/>
  <c r="AL895" i="6"/>
  <c r="AL831" i="6"/>
  <c r="AL767" i="6"/>
  <c r="AL703" i="6"/>
  <c r="AL639" i="6"/>
  <c r="AL575" i="6"/>
  <c r="AL511" i="6"/>
  <c r="AL447" i="6"/>
  <c r="AL383" i="6"/>
  <c r="AL319" i="6"/>
  <c r="AL255" i="6"/>
  <c r="AL1061" i="6"/>
  <c r="AL565" i="6"/>
  <c r="AL1118" i="6"/>
  <c r="AL1054" i="6"/>
  <c r="AL990" i="6"/>
  <c r="AL926" i="6"/>
  <c r="AL862" i="6"/>
  <c r="AL798" i="6"/>
  <c r="AL734" i="6"/>
  <c r="AL670" i="6"/>
  <c r="AL606" i="6"/>
  <c r="AL542" i="6"/>
  <c r="AL478" i="6"/>
  <c r="AL414" i="6"/>
  <c r="AL350" i="6"/>
  <c r="AL286" i="6"/>
  <c r="AL222" i="6"/>
  <c r="AL813" i="6"/>
  <c r="AL365" i="6"/>
  <c r="AL885" i="6"/>
  <c r="AL485" i="6"/>
  <c r="AL1060" i="6"/>
  <c r="AL756" i="6"/>
  <c r="AL436" i="6"/>
  <c r="AL981" i="6"/>
  <c r="AL597" i="6"/>
  <c r="AL1044" i="6"/>
  <c r="AL700" i="6"/>
  <c r="AL372" i="6"/>
  <c r="AL1091" i="6"/>
  <c r="AL1027" i="6"/>
  <c r="AL963" i="6"/>
  <c r="AL899" i="6"/>
  <c r="AL835" i="6"/>
  <c r="AL771" i="6"/>
  <c r="AL707" i="6"/>
  <c r="AL643" i="6"/>
  <c r="AL579" i="6"/>
  <c r="AL515" i="6"/>
  <c r="AL451" i="6"/>
  <c r="AL387" i="6"/>
  <c r="AL323" i="6"/>
  <c r="AL259" i="6"/>
  <c r="AL1077" i="6"/>
  <c r="AL605" i="6"/>
  <c r="AL1124" i="6"/>
  <c r="AL812" i="6"/>
  <c r="AL492" i="6"/>
  <c r="AL212" i="6"/>
  <c r="AL1066" i="6"/>
  <c r="AL1002" i="6"/>
  <c r="AL938" i="6"/>
  <c r="AL874" i="6"/>
  <c r="AL810" i="6"/>
  <c r="AL746" i="6"/>
  <c r="AL682" i="6"/>
  <c r="AL618" i="6"/>
  <c r="AL554" i="6"/>
  <c r="AL490" i="6"/>
  <c r="AL426" i="6"/>
  <c r="AL362" i="6"/>
  <c r="AL298" i="6"/>
  <c r="AL234" i="6"/>
  <c r="AL909" i="6"/>
  <c r="AL437" i="6"/>
  <c r="AL988" i="6"/>
  <c r="AL692" i="6"/>
  <c r="AL388" i="6"/>
  <c r="AL1105" i="6"/>
  <c r="AL1041" i="6"/>
  <c r="AL977" i="6"/>
  <c r="AL913" i="6"/>
  <c r="AL849" i="6"/>
  <c r="AL785" i="6"/>
  <c r="AL721" i="6"/>
  <c r="AL657" i="6"/>
  <c r="AL593" i="6"/>
  <c r="AL529" i="6"/>
  <c r="AL465" i="6"/>
  <c r="AL401" i="6"/>
  <c r="AL337" i="6"/>
  <c r="AL273" i="6"/>
  <c r="AL209" i="6"/>
  <c r="AL709" i="6"/>
  <c r="AL1116" i="6"/>
  <c r="AL788" i="6"/>
  <c r="AL452" i="6"/>
  <c r="AL1112" i="6"/>
  <c r="AL1048" i="6"/>
  <c r="AL984" i="6"/>
  <c r="AL920" i="6"/>
  <c r="AL856" i="6"/>
  <c r="AL792" i="6"/>
  <c r="AL728" i="6"/>
  <c r="AL664" i="6"/>
  <c r="AL600" i="6"/>
  <c r="AL536" i="6"/>
  <c r="AL472" i="6"/>
  <c r="AL408" i="6"/>
  <c r="AL344" i="6"/>
  <c r="AL280" i="6"/>
  <c r="AL216" i="6"/>
  <c r="AL1079" i="6"/>
  <c r="AL1015" i="6"/>
  <c r="AL951" i="6"/>
  <c r="AL887" i="6"/>
  <c r="AL823" i="6"/>
  <c r="AL759" i="6"/>
  <c r="AL695" i="6"/>
  <c r="AL631" i="6"/>
  <c r="AL567" i="6"/>
  <c r="AL503" i="6"/>
  <c r="AL439" i="6"/>
  <c r="AL375" i="6"/>
  <c r="AL311" i="6"/>
  <c r="AL247" i="6"/>
  <c r="AL973" i="6"/>
  <c r="AL509" i="6"/>
  <c r="AL1110" i="6"/>
  <c r="AL1046" i="6"/>
  <c r="AL982" i="6"/>
  <c r="AL918" i="6"/>
  <c r="AL854" i="6"/>
  <c r="AL790" i="6"/>
  <c r="AL726" i="6"/>
  <c r="AL662" i="6"/>
  <c r="AL598" i="6"/>
  <c r="AL534" i="6"/>
  <c r="AL470" i="6"/>
  <c r="AL406" i="6"/>
  <c r="AL342" i="6"/>
  <c r="AL278" i="6"/>
  <c r="AL214" i="6"/>
  <c r="AJ201" i="6"/>
  <c r="AJ212" i="6"/>
  <c r="AJ217" i="6"/>
  <c r="AJ228" i="6"/>
  <c r="AJ244" i="6"/>
  <c r="AJ372" i="6"/>
  <c r="AJ381" i="6"/>
  <c r="AJ395" i="6"/>
  <c r="AJ404" i="6"/>
  <c r="AJ413" i="6"/>
  <c r="AJ427" i="6"/>
  <c r="AJ436" i="6"/>
  <c r="AJ445" i="6"/>
  <c r="AJ459" i="6"/>
  <c r="AJ468" i="6"/>
  <c r="AJ477" i="6"/>
  <c r="AJ491" i="6"/>
  <c r="AJ500" i="6"/>
  <c r="AJ509" i="6"/>
  <c r="AJ523" i="6"/>
  <c r="AJ532" i="6"/>
  <c r="AJ541" i="6"/>
  <c r="AJ545" i="6"/>
  <c r="AJ549" i="6"/>
  <c r="AJ553" i="6"/>
  <c r="AJ557" i="6"/>
  <c r="AJ561" i="6"/>
  <c r="AJ565" i="6"/>
  <c r="AJ569" i="6"/>
  <c r="AJ573" i="6"/>
  <c r="AJ577" i="6"/>
  <c r="AJ581" i="6"/>
  <c r="AJ585" i="6"/>
  <c r="AJ208" i="6"/>
  <c r="AJ213" i="6"/>
  <c r="AJ224" i="6"/>
  <c r="AJ229" i="6"/>
  <c r="AJ240" i="6"/>
  <c r="AJ245" i="6"/>
  <c r="AJ256" i="6"/>
  <c r="AJ261" i="6"/>
  <c r="AJ272" i="6"/>
  <c r="AJ277" i="6"/>
  <c r="AJ288" i="6"/>
  <c r="AJ293" i="6"/>
  <c r="AJ304" i="6"/>
  <c r="AJ309" i="6"/>
  <c r="AJ320" i="6"/>
  <c r="AJ325" i="6"/>
  <c r="AJ336" i="6"/>
  <c r="AJ341" i="6"/>
  <c r="AJ352" i="6"/>
  <c r="AJ357" i="6"/>
  <c r="AJ368" i="6"/>
  <c r="AJ377" i="6"/>
  <c r="AJ391" i="6"/>
  <c r="AJ400" i="6"/>
  <c r="AJ409" i="6"/>
  <c r="AJ423" i="6"/>
  <c r="AJ432" i="6"/>
  <c r="AJ441" i="6"/>
  <c r="AJ455" i="6"/>
  <c r="AJ464" i="6"/>
  <c r="AJ473" i="6"/>
  <c r="AJ487" i="6"/>
  <c r="AJ496" i="6"/>
  <c r="AJ505" i="6"/>
  <c r="AJ519" i="6"/>
  <c r="AJ528" i="6"/>
  <c r="AJ537" i="6"/>
  <c r="AJ204" i="6"/>
  <c r="AJ209" i="6"/>
  <c r="AJ220" i="6"/>
  <c r="AJ225" i="6"/>
  <c r="AJ236" i="6"/>
  <c r="AJ241" i="6"/>
  <c r="AJ252" i="6"/>
  <c r="AJ257" i="6"/>
  <c r="AJ268" i="6"/>
  <c r="AJ273" i="6"/>
  <c r="AJ284" i="6"/>
  <c r="AJ289" i="6"/>
  <c r="AJ300" i="6"/>
  <c r="AJ305" i="6"/>
  <c r="AJ379" i="6"/>
  <c r="AJ388" i="6"/>
  <c r="AJ397" i="6"/>
  <c r="AJ411" i="6"/>
  <c r="AJ420" i="6"/>
  <c r="AJ429" i="6"/>
  <c r="AJ443" i="6"/>
  <c r="AJ452" i="6"/>
  <c r="AJ461" i="6"/>
  <c r="AJ475" i="6"/>
  <c r="AJ484" i="6"/>
  <c r="AJ493" i="6"/>
  <c r="AJ507" i="6"/>
  <c r="AJ516" i="6"/>
  <c r="AJ525" i="6"/>
  <c r="AJ539" i="6"/>
  <c r="AJ543" i="6"/>
  <c r="AJ547" i="6"/>
  <c r="AJ551" i="6"/>
  <c r="AJ555" i="6"/>
  <c r="AJ559" i="6"/>
  <c r="AJ563" i="6"/>
  <c r="AJ567" i="6"/>
  <c r="AJ393" i="6"/>
  <c r="AJ216" i="6"/>
  <c r="AJ237" i="6"/>
  <c r="AJ280" i="6"/>
  <c r="AJ301" i="6"/>
  <c r="AJ344" i="6"/>
  <c r="AJ365" i="6"/>
  <c r="AJ416" i="6"/>
  <c r="AJ489" i="6"/>
  <c r="AJ503" i="6"/>
  <c r="AJ556" i="6"/>
  <c r="AJ588" i="6"/>
  <c r="AJ620" i="6"/>
  <c r="AJ652" i="6"/>
  <c r="AJ684" i="6"/>
  <c r="AJ716" i="6"/>
  <c r="AJ747" i="6"/>
  <c r="AJ752" i="6"/>
  <c r="AJ756" i="6"/>
  <c r="AJ439" i="6"/>
  <c r="AJ232" i="6"/>
  <c r="AJ253" i="6"/>
  <c r="AJ296" i="6"/>
  <c r="AJ317" i="6"/>
  <c r="AJ360" i="6"/>
  <c r="AJ425" i="6"/>
  <c r="AJ564" i="6"/>
  <c r="AJ596" i="6"/>
  <c r="AJ628" i="6"/>
  <c r="AJ660" i="6"/>
  <c r="AJ692" i="6"/>
  <c r="AJ724" i="6"/>
  <c r="AJ743" i="6"/>
  <c r="AJ748" i="6"/>
  <c r="AJ753" i="6"/>
  <c r="AJ757" i="6"/>
  <c r="AJ761" i="6"/>
  <c r="AJ765" i="6"/>
  <c r="AJ769" i="6"/>
  <c r="AJ773" i="6"/>
  <c r="AJ777" i="6"/>
  <c r="AJ781" i="6"/>
  <c r="AJ375" i="6"/>
  <c r="AJ448" i="6"/>
  <c r="AJ499" i="6"/>
  <c r="AJ512" i="6"/>
  <c r="AJ552" i="6"/>
  <c r="AJ584" i="6"/>
  <c r="AJ616" i="6"/>
  <c r="AJ648" i="6"/>
  <c r="AJ680" i="6"/>
  <c r="AJ712" i="6"/>
  <c r="AJ205" i="6"/>
  <c r="AJ248" i="6"/>
  <c r="AJ269" i="6"/>
  <c r="AJ312" i="6"/>
  <c r="AJ333" i="6"/>
  <c r="AJ471" i="6"/>
  <c r="AJ540" i="6"/>
  <c r="AJ572" i="6"/>
  <c r="AJ604" i="6"/>
  <c r="AJ636" i="6"/>
  <c r="AJ668" i="6"/>
  <c r="AJ700" i="6"/>
  <c r="AJ732" i="6"/>
  <c r="AJ744" i="6"/>
  <c r="AJ384" i="6"/>
  <c r="AJ457" i="6"/>
  <c r="AJ535" i="6"/>
  <c r="AJ612" i="6"/>
  <c r="AJ751" i="6"/>
  <c r="AJ783" i="6"/>
  <c r="AJ815" i="6"/>
  <c r="AJ847" i="6"/>
  <c r="AJ879" i="6"/>
  <c r="AJ1103" i="6"/>
  <c r="AJ264" i="6"/>
  <c r="AJ349" i="6"/>
  <c r="AJ521" i="6"/>
  <c r="AJ644" i="6"/>
  <c r="AJ771" i="6"/>
  <c r="AJ803" i="6"/>
  <c r="AJ835" i="6"/>
  <c r="AJ867" i="6"/>
  <c r="AJ899" i="6"/>
  <c r="AJ676" i="6"/>
  <c r="AJ759" i="6"/>
  <c r="AJ791" i="6"/>
  <c r="AJ823" i="6"/>
  <c r="AJ855" i="6"/>
  <c r="AJ887" i="6"/>
  <c r="AJ285" i="6"/>
  <c r="AJ580" i="6"/>
  <c r="AJ795" i="6"/>
  <c r="AJ827" i="6"/>
  <c r="AJ891" i="6"/>
  <c r="AJ984" i="6"/>
  <c r="AJ1071" i="6"/>
  <c r="AJ328" i="6"/>
  <c r="AJ508" i="6"/>
  <c r="AJ708" i="6"/>
  <c r="AJ779" i="6"/>
  <c r="AJ811" i="6"/>
  <c r="AJ843" i="6"/>
  <c r="AJ875" i="6"/>
  <c r="AJ907" i="6"/>
  <c r="AJ918" i="6"/>
  <c r="AJ927" i="6"/>
  <c r="AJ936" i="6"/>
  <c r="AJ950" i="6"/>
  <c r="AJ959" i="6"/>
  <c r="AJ968" i="6"/>
  <c r="AJ982" i="6"/>
  <c r="AJ991" i="6"/>
  <c r="AJ1000" i="6"/>
  <c r="AJ1014" i="6"/>
  <c r="AJ1023" i="6"/>
  <c r="AJ1032" i="6"/>
  <c r="AJ1046" i="6"/>
  <c r="AJ1055" i="6"/>
  <c r="AJ1064" i="6"/>
  <c r="AJ1078" i="6"/>
  <c r="AJ1087" i="6"/>
  <c r="AJ1096" i="6"/>
  <c r="AJ1110" i="6"/>
  <c r="AJ1119" i="6"/>
  <c r="AJ1080" i="6"/>
  <c r="AJ407" i="6"/>
  <c r="AJ740" i="6"/>
  <c r="AJ767" i="6"/>
  <c r="AJ799" i="6"/>
  <c r="AJ831" i="6"/>
  <c r="AJ863" i="6"/>
  <c r="AJ895" i="6"/>
  <c r="AJ923" i="6"/>
  <c r="AJ932" i="6"/>
  <c r="AJ946" i="6"/>
  <c r="AJ955" i="6"/>
  <c r="AJ964" i="6"/>
  <c r="AJ978" i="6"/>
  <c r="AJ987" i="6"/>
  <c r="AJ996" i="6"/>
  <c r="AJ1010" i="6"/>
  <c r="AJ1019" i="6"/>
  <c r="AJ1028" i="6"/>
  <c r="AJ1042" i="6"/>
  <c r="AJ1051" i="6"/>
  <c r="AJ1060" i="6"/>
  <c r="AJ1074" i="6"/>
  <c r="AJ1083" i="6"/>
  <c r="AJ1092" i="6"/>
  <c r="AJ1106" i="6"/>
  <c r="AJ1115" i="6"/>
  <c r="AJ1124" i="6"/>
  <c r="AJ859" i="6"/>
  <c r="AJ920" i="6"/>
  <c r="AJ966" i="6"/>
  <c r="AJ1112" i="6"/>
  <c r="AJ1126" i="6"/>
  <c r="AJ221" i="6"/>
  <c r="AJ755" i="6"/>
  <c r="AJ787" i="6"/>
  <c r="AJ819" i="6"/>
  <c r="AJ851" i="6"/>
  <c r="AJ883" i="6"/>
  <c r="AJ919" i="6"/>
  <c r="AJ928" i="6"/>
  <c r="AJ942" i="6"/>
  <c r="AJ951" i="6"/>
  <c r="AJ960" i="6"/>
  <c r="AJ974" i="6"/>
  <c r="AJ983" i="6"/>
  <c r="AJ992" i="6"/>
  <c r="AJ1006" i="6"/>
  <c r="AJ1015" i="6"/>
  <c r="AJ1024" i="6"/>
  <c r="AJ1038" i="6"/>
  <c r="AJ1047" i="6"/>
  <c r="AJ975" i="6"/>
  <c r="AJ1030" i="6"/>
  <c r="AJ1039" i="6"/>
  <c r="AJ1048" i="6"/>
  <c r="AJ1094" i="6"/>
  <c r="AJ480" i="6"/>
  <c r="AJ548" i="6"/>
  <c r="AJ775" i="6"/>
  <c r="AJ807" i="6"/>
  <c r="AJ839" i="6"/>
  <c r="AJ871" i="6"/>
  <c r="AJ763" i="6"/>
  <c r="AJ934" i="6"/>
  <c r="AJ943" i="6"/>
  <c r="AJ952" i="6"/>
  <c r="AJ998" i="6"/>
  <c r="AJ1007" i="6"/>
  <c r="AJ1016" i="6"/>
  <c r="AJ1062" i="6"/>
  <c r="AJ1120" i="6"/>
  <c r="AJ944" i="6"/>
  <c r="AJ1118" i="6"/>
  <c r="AJ926" i="6"/>
  <c r="AJ1044" i="6"/>
  <c r="AJ956" i="6"/>
  <c r="AJ1091" i="6"/>
  <c r="AJ1003" i="6"/>
  <c r="AJ915" i="6"/>
  <c r="AJ1098" i="6"/>
  <c r="AJ1018" i="6"/>
  <c r="AJ930" i="6"/>
  <c r="AJ776" i="6"/>
  <c r="AJ1025" i="6"/>
  <c r="AJ865" i="6"/>
  <c r="AJ782" i="6"/>
  <c r="AJ872" i="6"/>
  <c r="AJ909" i="6"/>
  <c r="AJ826" i="6"/>
  <c r="AJ664" i="6"/>
  <c r="AJ1065" i="6"/>
  <c r="AJ889" i="6"/>
  <c r="AJ806" i="6"/>
  <c r="AJ593" i="6"/>
  <c r="AJ941" i="6"/>
  <c r="AJ837" i="6"/>
  <c r="AJ670" i="6"/>
  <c r="AJ925" i="6"/>
  <c r="AJ542" i="6"/>
  <c r="AJ894" i="6"/>
  <c r="AJ804" i="6"/>
  <c r="AJ576" i="6"/>
  <c r="AJ1045" i="6"/>
  <c r="AJ874" i="6"/>
  <c r="AJ784" i="6"/>
  <c r="AJ1021" i="6"/>
  <c r="AJ921" i="6"/>
  <c r="AJ828" i="6"/>
  <c r="AJ651" i="6"/>
  <c r="AJ701" i="6"/>
  <c r="AJ618" i="6"/>
  <c r="AJ465" i="6"/>
  <c r="AJ249" i="6"/>
  <c r="AJ675" i="6"/>
  <c r="AJ579" i="6"/>
  <c r="AJ398" i="6"/>
  <c r="AJ738" i="6"/>
  <c r="AJ655" i="6"/>
  <c r="AJ546" i="6"/>
  <c r="AJ412" i="6"/>
  <c r="AJ737" i="6"/>
  <c r="AJ654" i="6"/>
  <c r="AJ558" i="6"/>
  <c r="AJ332" i="6"/>
  <c r="AJ679" i="6"/>
  <c r="AJ589" i="6"/>
  <c r="AJ469" i="6"/>
  <c r="AJ742" i="6"/>
  <c r="AJ659" i="6"/>
  <c r="AJ550" i="6"/>
  <c r="AJ373" i="6"/>
  <c r="AJ709" i="6"/>
  <c r="AJ626" i="6"/>
  <c r="AJ481" i="6"/>
  <c r="AJ530" i="6"/>
  <c r="AJ322" i="6"/>
  <c r="AJ534" i="6"/>
  <c r="AJ327" i="6"/>
  <c r="AJ538" i="6"/>
  <c r="AJ326" i="6"/>
  <c r="AJ510" i="6"/>
  <c r="AJ315" i="6"/>
  <c r="AJ514" i="6"/>
  <c r="AJ314" i="6"/>
  <c r="AJ518" i="6"/>
  <c r="AJ319" i="6"/>
  <c r="AJ490" i="6"/>
  <c r="AJ302" i="6"/>
  <c r="AJ1088" i="6"/>
  <c r="AJ1127" i="6"/>
  <c r="AJ1086" i="6"/>
  <c r="AJ1108" i="6"/>
  <c r="AJ1020" i="6"/>
  <c r="AJ940" i="6"/>
  <c r="AJ1067" i="6"/>
  <c r="AJ979" i="6"/>
  <c r="AJ1079" i="6"/>
  <c r="AJ1082" i="6"/>
  <c r="AJ994" i="6"/>
  <c r="AJ904" i="6"/>
  <c r="AJ736" i="6"/>
  <c r="AJ961" i="6"/>
  <c r="AJ846" i="6"/>
  <c r="AJ696" i="6"/>
  <c r="AJ1093" i="6"/>
  <c r="AJ890" i="6"/>
  <c r="AJ800" i="6"/>
  <c r="AJ625" i="6"/>
  <c r="AJ1001" i="6"/>
  <c r="AJ870" i="6"/>
  <c r="AJ780" i="6"/>
  <c r="AJ415" i="6"/>
  <c r="AJ901" i="6"/>
  <c r="AJ818" i="6"/>
  <c r="AJ600" i="6"/>
  <c r="AJ885" i="6"/>
  <c r="AJ1073" i="6"/>
  <c r="AJ868" i="6"/>
  <c r="AJ785" i="6"/>
  <c r="AJ560" i="6"/>
  <c r="AJ981" i="6"/>
  <c r="AJ848" i="6"/>
  <c r="AJ683" i="6"/>
  <c r="AJ1113" i="6"/>
  <c r="AJ892" i="6"/>
  <c r="AJ809" i="6"/>
  <c r="AJ451" i="6"/>
  <c r="AJ682" i="6"/>
  <c r="AJ599" i="6"/>
  <c r="AJ421" i="6"/>
  <c r="AJ739" i="6"/>
  <c r="AJ649" i="6"/>
  <c r="AJ527" i="6"/>
  <c r="AJ369" i="6"/>
  <c r="AJ719" i="6"/>
  <c r="AJ629" i="6"/>
  <c r="AJ526" i="6"/>
  <c r="AJ383" i="6"/>
  <c r="AJ718" i="6"/>
  <c r="AJ635" i="6"/>
  <c r="AJ440" i="6"/>
  <c r="AJ211" i="6"/>
  <c r="AJ653" i="6"/>
  <c r="AJ570" i="6"/>
  <c r="AJ417" i="6"/>
  <c r="AJ723" i="6"/>
  <c r="AJ633" i="6"/>
  <c r="AJ460" i="6"/>
  <c r="AJ323" i="6"/>
  <c r="AJ690" i="6"/>
  <c r="AJ607" i="6"/>
  <c r="AJ430" i="6"/>
  <c r="AJ466" i="6"/>
  <c r="AJ290" i="6"/>
  <c r="AJ470" i="6"/>
  <c r="AJ295" i="6"/>
  <c r="AJ474" i="6"/>
  <c r="AJ294" i="6"/>
  <c r="AJ446" i="6"/>
  <c r="AJ283" i="6"/>
  <c r="AJ450" i="6"/>
  <c r="AJ282" i="6"/>
  <c r="AJ454" i="6"/>
  <c r="AJ287" i="6"/>
  <c r="AJ426" i="6"/>
  <c r="AJ270" i="6"/>
  <c r="AJ1072" i="6"/>
  <c r="AJ1095" i="6"/>
  <c r="AJ1070" i="6"/>
  <c r="AJ1100" i="6"/>
  <c r="AJ1012" i="6"/>
  <c r="AJ924" i="6"/>
  <c r="AJ1059" i="6"/>
  <c r="AJ971" i="6"/>
  <c r="AJ1031" i="6"/>
  <c r="AJ1066" i="6"/>
  <c r="AJ986" i="6"/>
  <c r="AJ866" i="6"/>
  <c r="AJ689" i="6"/>
  <c r="AJ929" i="6"/>
  <c r="AJ833" i="6"/>
  <c r="AJ688" i="6"/>
  <c r="AJ1061" i="6"/>
  <c r="AJ877" i="6"/>
  <c r="AJ794" i="6"/>
  <c r="AJ495" i="6"/>
  <c r="AJ969" i="6"/>
  <c r="AJ857" i="6"/>
  <c r="AJ774" i="6"/>
  <c r="AJ1101" i="6"/>
  <c r="AJ888" i="6"/>
  <c r="AJ805" i="6"/>
  <c r="AJ592" i="6"/>
  <c r="AJ840" i="6"/>
  <c r="AJ1041" i="6"/>
  <c r="AJ862" i="6"/>
  <c r="AJ772" i="6"/>
  <c r="AJ515" i="6"/>
  <c r="AJ949" i="6"/>
  <c r="AJ842" i="6"/>
  <c r="AJ606" i="6"/>
  <c r="AJ1081" i="6"/>
  <c r="AJ886" i="6"/>
  <c r="AJ796" i="6"/>
  <c r="AJ364" i="6"/>
  <c r="AJ669" i="6"/>
  <c r="AJ586" i="6"/>
  <c r="AJ399" i="6"/>
  <c r="AJ726" i="6"/>
  <c r="AJ643" i="6"/>
  <c r="AJ520" i="6"/>
  <c r="AJ355" i="6"/>
  <c r="AJ706" i="6"/>
  <c r="AJ623" i="6"/>
  <c r="AJ492" i="6"/>
  <c r="AJ361" i="6"/>
  <c r="AJ705" i="6"/>
  <c r="AJ622" i="6"/>
  <c r="AJ433" i="6"/>
  <c r="AJ730" i="6"/>
  <c r="AJ647" i="6"/>
  <c r="AJ524" i="6"/>
  <c r="AJ403" i="6"/>
  <c r="AJ710" i="6"/>
  <c r="AJ627" i="6"/>
  <c r="AJ453" i="6"/>
  <c r="AJ316" i="6"/>
  <c r="AJ677" i="6"/>
  <c r="AJ594" i="6"/>
  <c r="AJ408" i="6"/>
  <c r="AJ434" i="6"/>
  <c r="AJ274" i="6"/>
  <c r="AJ438" i="6"/>
  <c r="AJ279" i="6"/>
  <c r="AJ442" i="6"/>
  <c r="AJ278" i="6"/>
  <c r="AJ414" i="6"/>
  <c r="AJ267" i="6"/>
  <c r="AJ418" i="6"/>
  <c r="AJ266" i="6"/>
  <c r="AJ422" i="6"/>
  <c r="AJ271" i="6"/>
  <c r="AJ394" i="6"/>
  <c r="AJ254" i="6"/>
  <c r="AJ1056" i="6"/>
  <c r="AJ1054" i="6"/>
  <c r="AJ1084" i="6"/>
  <c r="AJ1004" i="6"/>
  <c r="AJ916" i="6"/>
  <c r="AJ1040" i="6"/>
  <c r="AJ999" i="6"/>
  <c r="AJ1022" i="6"/>
  <c r="AJ1076" i="6"/>
  <c r="AJ988" i="6"/>
  <c r="AJ1123" i="6"/>
  <c r="AJ1035" i="6"/>
  <c r="AJ947" i="6"/>
  <c r="AJ911" i="6"/>
  <c r="AJ1050" i="6"/>
  <c r="AJ962" i="6"/>
  <c r="AJ821" i="6"/>
  <c r="AJ1121" i="6"/>
  <c r="AJ897" i="6"/>
  <c r="AJ814" i="6"/>
  <c r="AJ587" i="6"/>
  <c r="AJ997" i="6"/>
  <c r="AJ858" i="6"/>
  <c r="AJ762" i="6"/>
  <c r="AJ307" i="6"/>
  <c r="AJ914" i="6"/>
  <c r="AJ838" i="6"/>
  <c r="AJ640" i="6"/>
  <c r="AJ1037" i="6"/>
  <c r="AJ869" i="6"/>
  <c r="AJ786" i="6"/>
  <c r="AJ321" i="6"/>
  <c r="AJ728" i="6"/>
  <c r="AJ977" i="6"/>
  <c r="AJ836" i="6"/>
  <c r="AJ746" i="6"/>
  <c r="AJ853" i="6"/>
  <c r="AJ906" i="6"/>
  <c r="AJ816" i="6"/>
  <c r="AJ529" i="6"/>
  <c r="AJ1017" i="6"/>
  <c r="AJ860" i="6"/>
  <c r="AJ764" i="6"/>
  <c r="AJ733" i="6"/>
  <c r="AJ650" i="6"/>
  <c r="AJ501" i="6"/>
  <c r="AJ356" i="6"/>
  <c r="AJ707" i="6"/>
  <c r="AJ617" i="6"/>
  <c r="AJ479" i="6"/>
  <c r="AJ291" i="6"/>
  <c r="AJ687" i="6"/>
  <c r="AJ597" i="6"/>
  <c r="AJ463" i="6"/>
  <c r="AJ297" i="6"/>
  <c r="AJ686" i="6"/>
  <c r="AJ603" i="6"/>
  <c r="AJ389" i="6"/>
  <c r="AJ711" i="6"/>
  <c r="AJ621" i="6"/>
  <c r="AJ504" i="6"/>
  <c r="AJ324" i="6"/>
  <c r="AJ691" i="6"/>
  <c r="AJ601" i="6"/>
  <c r="AJ424" i="6"/>
  <c r="AJ741" i="6"/>
  <c r="AJ658" i="6"/>
  <c r="AJ562" i="6"/>
  <c r="AJ329" i="6"/>
  <c r="AJ370" i="6"/>
  <c r="AJ242" i="6"/>
  <c r="AJ374" i="6"/>
  <c r="AJ247" i="6"/>
  <c r="AJ378" i="6"/>
  <c r="AJ246" i="6"/>
  <c r="AJ363" i="6"/>
  <c r="AJ235" i="6"/>
  <c r="AJ362" i="6"/>
  <c r="AJ234" i="6"/>
  <c r="AJ367" i="6"/>
  <c r="AJ239" i="6"/>
  <c r="AJ350" i="6"/>
  <c r="AJ222" i="6"/>
  <c r="AJ903" i="6"/>
  <c r="AJ958" i="6"/>
  <c r="AJ972" i="6"/>
  <c r="AJ931" i="6"/>
  <c r="AJ1026" i="6"/>
  <c r="AJ789" i="6"/>
  <c r="AJ878" i="6"/>
  <c r="AJ1008" i="6"/>
  <c r="AJ967" i="6"/>
  <c r="AJ990" i="6"/>
  <c r="AJ1068" i="6"/>
  <c r="AJ980" i="6"/>
  <c r="AJ1107" i="6"/>
  <c r="AJ1027" i="6"/>
  <c r="AJ939" i="6"/>
  <c r="AJ1122" i="6"/>
  <c r="AJ1034" i="6"/>
  <c r="AJ954" i="6"/>
  <c r="AJ802" i="6"/>
  <c r="AJ1089" i="6"/>
  <c r="AJ884" i="6"/>
  <c r="AJ801" i="6"/>
  <c r="AJ488" i="6"/>
  <c r="AJ965" i="6"/>
  <c r="AJ845" i="6"/>
  <c r="AJ734" i="6"/>
  <c r="AJ1053" i="6"/>
  <c r="AJ908" i="6"/>
  <c r="AJ825" i="6"/>
  <c r="AJ632" i="6"/>
  <c r="AJ1005" i="6"/>
  <c r="AJ856" i="6"/>
  <c r="AJ760" i="6"/>
  <c r="AJ243" i="6"/>
  <c r="AJ720" i="6"/>
  <c r="AJ945" i="6"/>
  <c r="AJ830" i="6"/>
  <c r="AJ715" i="6"/>
  <c r="AJ1109" i="6"/>
  <c r="AJ893" i="6"/>
  <c r="AJ810" i="6"/>
  <c r="AJ444" i="6"/>
  <c r="AJ985" i="6"/>
  <c r="AJ854" i="6"/>
  <c r="AJ758" i="6"/>
  <c r="AJ727" i="6"/>
  <c r="AJ637" i="6"/>
  <c r="AJ494" i="6"/>
  <c r="AJ313" i="6"/>
  <c r="AJ694" i="6"/>
  <c r="AJ611" i="6"/>
  <c r="AJ449" i="6"/>
  <c r="AJ227" i="6"/>
  <c r="AJ674" i="6"/>
  <c r="AJ591" i="6"/>
  <c r="AJ456" i="6"/>
  <c r="AJ276" i="6"/>
  <c r="AJ673" i="6"/>
  <c r="AJ590" i="6"/>
  <c r="AJ353" i="6"/>
  <c r="AJ698" i="6"/>
  <c r="AJ615" i="6"/>
  <c r="AJ483" i="6"/>
  <c r="AJ281" i="6"/>
  <c r="AJ678" i="6"/>
  <c r="AJ595" i="6"/>
  <c r="AJ387" i="6"/>
  <c r="AJ735" i="6"/>
  <c r="AJ645" i="6"/>
  <c r="AJ536" i="6"/>
  <c r="AJ308" i="6"/>
  <c r="AJ354" i="6"/>
  <c r="AJ226" i="6"/>
  <c r="AJ359" i="6"/>
  <c r="AJ231" i="6"/>
  <c r="AJ358" i="6"/>
  <c r="AJ230" i="6"/>
  <c r="AJ347" i="6"/>
  <c r="AJ219" i="6"/>
  <c r="AJ346" i="6"/>
  <c r="AJ218" i="6"/>
  <c r="AJ351" i="6"/>
  <c r="AJ223" i="6"/>
  <c r="AJ334" i="6"/>
  <c r="AJ206" i="6"/>
  <c r="AJ976" i="6"/>
  <c r="AJ1052" i="6"/>
  <c r="AJ1099" i="6"/>
  <c r="AJ1011" i="6"/>
  <c r="AJ1114" i="6"/>
  <c r="AJ938" i="6"/>
  <c r="AJ1057" i="6"/>
  <c r="AJ1104" i="6"/>
  <c r="AJ1043" i="6"/>
  <c r="AJ820" i="6"/>
  <c r="AJ896" i="6"/>
  <c r="AJ1097" i="6"/>
  <c r="AJ702" i="6"/>
  <c r="AJ824" i="6"/>
  <c r="AJ619" i="6"/>
  <c r="AJ861" i="6"/>
  <c r="AJ745" i="6"/>
  <c r="AJ693" i="6"/>
  <c r="AJ634" i="6"/>
  <c r="AJ380" i="6"/>
  <c r="AJ382" i="6"/>
  <c r="AJ864" i="6"/>
  <c r="AJ905" i="6"/>
  <c r="AJ462" i="6"/>
  <c r="AJ331" i="6"/>
  <c r="AJ1063" i="6"/>
  <c r="AJ963" i="6"/>
  <c r="AJ834" i="6"/>
  <c r="AJ704" i="6"/>
  <c r="AJ832" i="6"/>
  <c r="AJ937" i="6"/>
  <c r="AJ517" i="6"/>
  <c r="AJ754" i="6"/>
  <c r="AJ1009" i="6"/>
  <c r="AJ568" i="6"/>
  <c r="AJ797" i="6"/>
  <c r="AJ873" i="6"/>
  <c r="AJ695" i="6"/>
  <c r="AJ292" i="6"/>
  <c r="AJ513" i="6"/>
  <c r="AJ642" i="6"/>
  <c r="AJ233" i="6"/>
  <c r="AJ396" i="6"/>
  <c r="AJ583" i="6"/>
  <c r="AJ665" i="6"/>
  <c r="AJ259" i="6"/>
  <c r="AJ467" i="6"/>
  <c r="AJ210" i="6"/>
  <c r="AJ410" i="6"/>
  <c r="AJ299" i="6"/>
  <c r="AJ202" i="6"/>
  <c r="AJ366" i="6"/>
  <c r="AJ1116" i="6"/>
  <c r="AJ371" i="6"/>
  <c r="AJ989" i="6"/>
  <c r="AJ768" i="6"/>
  <c r="AJ876" i="6"/>
  <c r="AJ973" i="6"/>
  <c r="AJ531" i="6"/>
  <c r="AJ881" i="6"/>
  <c r="AJ1077" i="6"/>
  <c r="AJ544" i="6"/>
  <c r="AJ631" i="6"/>
  <c r="AJ713" i="6"/>
  <c r="AJ376" i="6"/>
  <c r="AJ699" i="6"/>
  <c r="AJ275" i="6"/>
  <c r="AJ614" i="6"/>
  <c r="AJ265" i="6"/>
  <c r="AJ310" i="6"/>
  <c r="AJ390" i="6"/>
  <c r="AJ286" i="6"/>
  <c r="AJ1090" i="6"/>
  <c r="AJ993" i="6"/>
  <c r="AJ1125" i="6"/>
  <c r="AJ672" i="6"/>
  <c r="AJ844" i="6"/>
  <c r="AJ913" i="6"/>
  <c r="AJ849" i="6"/>
  <c r="AJ1013" i="6"/>
  <c r="AJ790" i="6"/>
  <c r="AJ681" i="6"/>
  <c r="AJ533" i="6"/>
  <c r="AJ667" i="6"/>
  <c r="AJ447" i="6"/>
  <c r="AJ671" i="6"/>
  <c r="AJ343" i="6"/>
  <c r="AJ262" i="6"/>
  <c r="AJ335" i="6"/>
  <c r="AJ238" i="6"/>
  <c r="AJ912" i="6"/>
  <c r="AJ624" i="6"/>
  <c r="AJ1105" i="6"/>
  <c r="AJ714" i="6"/>
  <c r="AJ566" i="6"/>
  <c r="AJ602" i="6"/>
  <c r="AJ522" i="6"/>
  <c r="AJ506" i="6"/>
  <c r="AJ1102" i="6"/>
  <c r="AJ1111" i="6"/>
  <c r="AJ770" i="6"/>
  <c r="AJ657" i="6"/>
  <c r="AJ813" i="6"/>
  <c r="AJ902" i="6"/>
  <c r="AJ1069" i="6"/>
  <c r="AJ608" i="6"/>
  <c r="AJ900" i="6"/>
  <c r="AJ437" i="6"/>
  <c r="AJ778" i="6"/>
  <c r="AJ841" i="6"/>
  <c r="AJ663" i="6"/>
  <c r="AJ750" i="6"/>
  <c r="AJ435" i="6"/>
  <c r="AJ610" i="6"/>
  <c r="AJ731" i="6"/>
  <c r="AJ339" i="6"/>
  <c r="AJ511" i="6"/>
  <c r="AJ646" i="6"/>
  <c r="AJ722" i="6"/>
  <c r="AJ401" i="6"/>
  <c r="AJ502" i="6"/>
  <c r="AJ342" i="6"/>
  <c r="AJ251" i="6"/>
  <c r="AJ486" i="6"/>
  <c r="AJ318" i="6"/>
  <c r="AJ935" i="6"/>
  <c r="AJ822" i="6"/>
  <c r="AJ578" i="6"/>
  <c r="AJ476" i="6"/>
  <c r="AJ703" i="6"/>
  <c r="AJ406" i="6"/>
  <c r="AJ203" i="6"/>
  <c r="AJ1036" i="6"/>
  <c r="AJ1085" i="6"/>
  <c r="AJ1117" i="6"/>
  <c r="AJ605" i="6"/>
  <c r="AJ348" i="6"/>
  <c r="AJ717" i="6"/>
  <c r="AJ582" i="6"/>
  <c r="AJ498" i="6"/>
  <c r="AJ482" i="6"/>
  <c r="AJ922" i="6"/>
  <c r="AJ829" i="6"/>
  <c r="AJ340" i="6"/>
  <c r="AJ250" i="6"/>
  <c r="AJ788" i="6"/>
  <c r="AJ697" i="6"/>
  <c r="AJ948" i="6"/>
  <c r="AJ1058" i="6"/>
  <c r="AJ910" i="6"/>
  <c r="AJ1029" i="6"/>
  <c r="AJ656" i="6"/>
  <c r="AJ812" i="6"/>
  <c r="AJ882" i="6"/>
  <c r="AJ898" i="6"/>
  <c r="AJ817" i="6"/>
  <c r="AJ917" i="6"/>
  <c r="AJ957" i="6"/>
  <c r="AJ721" i="6"/>
  <c r="AJ554" i="6"/>
  <c r="AJ662" i="6"/>
  <c r="AJ749" i="6"/>
  <c r="AJ485" i="6"/>
  <c r="AJ641" i="6"/>
  <c r="AJ685" i="6"/>
  <c r="AJ345" i="6"/>
  <c r="AJ497" i="6"/>
  <c r="AJ639" i="6"/>
  <c r="AJ402" i="6"/>
  <c r="AJ311" i="6"/>
  <c r="AJ214" i="6"/>
  <c r="AJ386" i="6"/>
  <c r="AJ303" i="6"/>
  <c r="AJ1075" i="6"/>
  <c r="AJ1002" i="6"/>
  <c r="AJ852" i="6"/>
  <c r="AJ933" i="6"/>
  <c r="AJ385" i="6"/>
  <c r="AJ793" i="6"/>
  <c r="AJ850" i="6"/>
  <c r="AJ808" i="6"/>
  <c r="AJ798" i="6"/>
  <c r="AJ880" i="6"/>
  <c r="AJ1049" i="6"/>
  <c r="AJ574" i="6"/>
  <c r="AJ472" i="6"/>
  <c r="CT472" i="6" s="1"/>
  <c r="AJ630" i="6"/>
  <c r="AJ725" i="6"/>
  <c r="AJ419" i="6"/>
  <c r="AJ609" i="6"/>
  <c r="AJ666" i="6"/>
  <c r="AJ260" i="6"/>
  <c r="AJ431" i="6"/>
  <c r="AJ613" i="6"/>
  <c r="AJ338" i="6"/>
  <c r="AJ263" i="6"/>
  <c r="AJ478" i="6"/>
  <c r="AJ330" i="6"/>
  <c r="AJ255" i="6"/>
  <c r="AJ970" i="6"/>
  <c r="AJ766" i="6"/>
  <c r="AJ953" i="6"/>
  <c r="AJ428" i="6"/>
  <c r="AJ598" i="6"/>
  <c r="AJ405" i="6"/>
  <c r="AJ571" i="6"/>
  <c r="AJ729" i="6"/>
  <c r="AJ575" i="6"/>
  <c r="AJ306" i="6"/>
  <c r="AJ215" i="6"/>
  <c r="AJ298" i="6"/>
  <c r="AJ207" i="6"/>
  <c r="AJ995" i="6"/>
  <c r="AJ1033" i="6"/>
  <c r="AJ792" i="6"/>
  <c r="AJ638" i="6"/>
  <c r="AJ392" i="6"/>
  <c r="AJ661" i="6"/>
  <c r="AJ337" i="6"/>
  <c r="AJ258" i="6"/>
  <c r="AJ458" i="6"/>
  <c r="AG208" i="6"/>
  <c r="AG224" i="6"/>
  <c r="AG240" i="6"/>
  <c r="AG256" i="6"/>
  <c r="AG261" i="6"/>
  <c r="AG275" i="6"/>
  <c r="AG284" i="6"/>
  <c r="AG293" i="6"/>
  <c r="AG307" i="6"/>
  <c r="AG316" i="6"/>
  <c r="AG325" i="6"/>
  <c r="AG339" i="6"/>
  <c r="AG348" i="6"/>
  <c r="AG357" i="6"/>
  <c r="AG371" i="6"/>
  <c r="AG380" i="6"/>
  <c r="AG389" i="6"/>
  <c r="AG403" i="6"/>
  <c r="AG412" i="6"/>
  <c r="AG421" i="6"/>
  <c r="AG435" i="6"/>
  <c r="AG444" i="6"/>
  <c r="AG453" i="6"/>
  <c r="AG467" i="6"/>
  <c r="AG476" i="6"/>
  <c r="AG485" i="6"/>
  <c r="AG499" i="6"/>
  <c r="AG508" i="6"/>
  <c r="AG517" i="6"/>
  <c r="AG531" i="6"/>
  <c r="AG540" i="6"/>
  <c r="AG544" i="6"/>
  <c r="AG548" i="6"/>
  <c r="AG552" i="6"/>
  <c r="AG204" i="6"/>
  <c r="AG215" i="6"/>
  <c r="AG220" i="6"/>
  <c r="AG231" i="6"/>
  <c r="AG236" i="6"/>
  <c r="AG247" i="6"/>
  <c r="AG252" i="6"/>
  <c r="AG257" i="6"/>
  <c r="AG271" i="6"/>
  <c r="AG280" i="6"/>
  <c r="AG289" i="6"/>
  <c r="AG303" i="6"/>
  <c r="AG312" i="6"/>
  <c r="AG321" i="6"/>
  <c r="AG335" i="6"/>
  <c r="AG344" i="6"/>
  <c r="AG353" i="6"/>
  <c r="AG367" i="6"/>
  <c r="AG376" i="6"/>
  <c r="AG385" i="6"/>
  <c r="AG399" i="6"/>
  <c r="AG268" i="6"/>
  <c r="AG227" i="6"/>
  <c r="AG276" i="6"/>
  <c r="AG305" i="6"/>
  <c r="AG317" i="6"/>
  <c r="AG340" i="6"/>
  <c r="AG369" i="6"/>
  <c r="AG381" i="6"/>
  <c r="AG404" i="6"/>
  <c r="AG415" i="6"/>
  <c r="AG459" i="6"/>
  <c r="AG464" i="6"/>
  <c r="AG475" i="6"/>
  <c r="AG513" i="6"/>
  <c r="AG519" i="6"/>
  <c r="AG529" i="6"/>
  <c r="AG551" i="6"/>
  <c r="AG567" i="6"/>
  <c r="AG583" i="6"/>
  <c r="AG599" i="6"/>
  <c r="AG615" i="6"/>
  <c r="AG631" i="6"/>
  <c r="AG647" i="6"/>
  <c r="AG663" i="6"/>
  <c r="AG679" i="6"/>
  <c r="AG695" i="6"/>
  <c r="AG711" i="6"/>
  <c r="AG260" i="6"/>
  <c r="AG283" i="6"/>
  <c r="AG295" i="6"/>
  <c r="AG324" i="6"/>
  <c r="AG347" i="6"/>
  <c r="AG359" i="6"/>
  <c r="AG388" i="6"/>
  <c r="AG427" i="6"/>
  <c r="AG432" i="6"/>
  <c r="AG443" i="6"/>
  <c r="AG481" i="6"/>
  <c r="AG487" i="6"/>
  <c r="AG497" i="6"/>
  <c r="AG228" i="6"/>
  <c r="AG272" i="6"/>
  <c r="AG301" i="6"/>
  <c r="AG449" i="6"/>
  <c r="AG465" i="6"/>
  <c r="AG504" i="6"/>
  <c r="AG520" i="6"/>
  <c r="AG216" i="6"/>
  <c r="AG223" i="6"/>
  <c r="AG248" i="6"/>
  <c r="AG255" i="6"/>
  <c r="AG267" i="6"/>
  <c r="AG296" i="6"/>
  <c r="AG319" i="6"/>
  <c r="AG331" i="6"/>
  <c r="AG360" i="6"/>
  <c r="AG383" i="6"/>
  <c r="AG395" i="6"/>
  <c r="AG417" i="6"/>
  <c r="AG433" i="6"/>
  <c r="AG472" i="6"/>
  <c r="AG488" i="6"/>
  <c r="AG211" i="6"/>
  <c r="AG243" i="6"/>
  <c r="AG273" i="6"/>
  <c r="AG285" i="6"/>
  <c r="AG308" i="6"/>
  <c r="AG337" i="6"/>
  <c r="AG349" i="6"/>
  <c r="AG372" i="6"/>
  <c r="AG401" i="6"/>
  <c r="AG429" i="6"/>
  <c r="AG440" i="6"/>
  <c r="AG445" i="6"/>
  <c r="AG456" i="6"/>
  <c r="AG505" i="6"/>
  <c r="AG516" i="6"/>
  <c r="AG527" i="6"/>
  <c r="AG532" i="6"/>
  <c r="AG543" i="6"/>
  <c r="AG559" i="6"/>
  <c r="AG575" i="6"/>
  <c r="AG591" i="6"/>
  <c r="AG607" i="6"/>
  <c r="AG623" i="6"/>
  <c r="AG639" i="6"/>
  <c r="AG655" i="6"/>
  <c r="AG671" i="6"/>
  <c r="AG687" i="6"/>
  <c r="AG703" i="6"/>
  <c r="AG719" i="6"/>
  <c r="AG263" i="6"/>
  <c r="AG292" i="6"/>
  <c r="AG315" i="6"/>
  <c r="AG327" i="6"/>
  <c r="AG356" i="6"/>
  <c r="AG379" i="6"/>
  <c r="AG391" i="6"/>
  <c r="AG408" i="6"/>
  <c r="AG413" i="6"/>
  <c r="AG424" i="6"/>
  <c r="AG473" i="6"/>
  <c r="AG484" i="6"/>
  <c r="AG495" i="6"/>
  <c r="AG500" i="6"/>
  <c r="AG511" i="6"/>
  <c r="AG549" i="6"/>
  <c r="AG565" i="6"/>
  <c r="AG581" i="6"/>
  <c r="AG597" i="6"/>
  <c r="AG613" i="6"/>
  <c r="AG629" i="6"/>
  <c r="AG645" i="6"/>
  <c r="AG661" i="6"/>
  <c r="AG677" i="6"/>
  <c r="AG693" i="6"/>
  <c r="AG709" i="6"/>
  <c r="AG725" i="6"/>
  <c r="AG729" i="6"/>
  <c r="AG733" i="6"/>
  <c r="AG737" i="6"/>
  <c r="AG741" i="6"/>
  <c r="AG745" i="6"/>
  <c r="AG749" i="6"/>
  <c r="AG753" i="6"/>
  <c r="AG757" i="6"/>
  <c r="AG761" i="6"/>
  <c r="AG765" i="6"/>
  <c r="AG769" i="6"/>
  <c r="AG773" i="6"/>
  <c r="AG777" i="6"/>
  <c r="AG781" i="6"/>
  <c r="AG785" i="6"/>
  <c r="AG789" i="6"/>
  <c r="AG793" i="6"/>
  <c r="AG797" i="6"/>
  <c r="AG801" i="6"/>
  <c r="AG805" i="6"/>
  <c r="AG809" i="6"/>
  <c r="AG813" i="6"/>
  <c r="AG817" i="6"/>
  <c r="AG821" i="6"/>
  <c r="AG825" i="6"/>
  <c r="AG829" i="6"/>
  <c r="AG833" i="6"/>
  <c r="AG837" i="6"/>
  <c r="AG841" i="6"/>
  <c r="AG845" i="6"/>
  <c r="AG849" i="6"/>
  <c r="AG853" i="6"/>
  <c r="AG207" i="6"/>
  <c r="AG232" i="6"/>
  <c r="AG239" i="6"/>
  <c r="AG264" i="6"/>
  <c r="AG287" i="6"/>
  <c r="AG299" i="6"/>
  <c r="AG328" i="6"/>
  <c r="AG351" i="6"/>
  <c r="AG363" i="6"/>
  <c r="AG392" i="6"/>
  <c r="AG431" i="6"/>
  <c r="AG447" i="6"/>
  <c r="AG468" i="6"/>
  <c r="AG528" i="6"/>
  <c r="AG541" i="6"/>
  <c r="AG589" i="6"/>
  <c r="AG603" i="6"/>
  <c r="AG643" i="6"/>
  <c r="AG717" i="6"/>
  <c r="AG743" i="6"/>
  <c r="AG775" i="6"/>
  <c r="AG807" i="6"/>
  <c r="AG839" i="6"/>
  <c r="AG863" i="6"/>
  <c r="AG879" i="6"/>
  <c r="AG895" i="6"/>
  <c r="AG911" i="6"/>
  <c r="AG927" i="6"/>
  <c r="AG943" i="6"/>
  <c r="AG959" i="6"/>
  <c r="AG975" i="6"/>
  <c r="AG991" i="6"/>
  <c r="AG1007" i="6"/>
  <c r="AG1023" i="6"/>
  <c r="AG1039" i="6"/>
  <c r="AG1055" i="6"/>
  <c r="AG1071" i="6"/>
  <c r="AG1087" i="6"/>
  <c r="AG1103" i="6"/>
  <c r="AG1119" i="6"/>
  <c r="AG621" i="6"/>
  <c r="AG675" i="6"/>
  <c r="AG735" i="6"/>
  <c r="AG767" i="6"/>
  <c r="AG799" i="6"/>
  <c r="AG523" i="6"/>
  <c r="AG536" i="6"/>
  <c r="AG637" i="6"/>
  <c r="AG651" i="6"/>
  <c r="AG731" i="6"/>
  <c r="AG763" i="6"/>
  <c r="AG795" i="6"/>
  <c r="AG827" i="6"/>
  <c r="AG869" i="6"/>
  <c r="AG885" i="6"/>
  <c r="AG901" i="6"/>
  <c r="AG917" i="6"/>
  <c r="AG933" i="6"/>
  <c r="AG949" i="6"/>
  <c r="AG965" i="6"/>
  <c r="AG981" i="6"/>
  <c r="AG997" i="6"/>
  <c r="AG1013" i="6"/>
  <c r="AG1029" i="6"/>
  <c r="AG1045" i="6"/>
  <c r="AG1061" i="6"/>
  <c r="AG1077" i="6"/>
  <c r="AG1093" i="6"/>
  <c r="AG1109" i="6"/>
  <c r="AG1125" i="6"/>
  <c r="AG452" i="6"/>
  <c r="AG883" i="6"/>
  <c r="AG915" i="6"/>
  <c r="AG979" i="6"/>
  <c r="AG1011" i="6"/>
  <c r="AG1027" i="6"/>
  <c r="AG1059" i="6"/>
  <c r="AG1075" i="6"/>
  <c r="AG333" i="6"/>
  <c r="AG441" i="6"/>
  <c r="AG463" i="6"/>
  <c r="AG557" i="6"/>
  <c r="AG571" i="6"/>
  <c r="AG611" i="6"/>
  <c r="AG685" i="6"/>
  <c r="AG699" i="6"/>
  <c r="AG751" i="6"/>
  <c r="AG783" i="6"/>
  <c r="AG815" i="6"/>
  <c r="AG847" i="6"/>
  <c r="AG859" i="6"/>
  <c r="AG875" i="6"/>
  <c r="AG891" i="6"/>
  <c r="AG907" i="6"/>
  <c r="AG923" i="6"/>
  <c r="AG939" i="6"/>
  <c r="AG955" i="6"/>
  <c r="AG971" i="6"/>
  <c r="AG987" i="6"/>
  <c r="AG1003" i="6"/>
  <c r="AG1019" i="6"/>
  <c r="AG1035" i="6"/>
  <c r="AG1051" i="6"/>
  <c r="AG1067" i="6"/>
  <c r="AG1083" i="6"/>
  <c r="AG1099" i="6"/>
  <c r="AG1115" i="6"/>
  <c r="AG867" i="6"/>
  <c r="AG899" i="6"/>
  <c r="AG931" i="6"/>
  <c r="AG947" i="6"/>
  <c r="AG605" i="6"/>
  <c r="AG619" i="6"/>
  <c r="AG739" i="6"/>
  <c r="AG771" i="6"/>
  <c r="AG865" i="6"/>
  <c r="AG881" i="6"/>
  <c r="AG897" i="6"/>
  <c r="AG913" i="6"/>
  <c r="AG929" i="6"/>
  <c r="AG945" i="6"/>
  <c r="AG961" i="6"/>
  <c r="AG977" i="6"/>
  <c r="AG993" i="6"/>
  <c r="AG1009" i="6"/>
  <c r="AG1025" i="6"/>
  <c r="AG1041" i="6"/>
  <c r="AG1057" i="6"/>
  <c r="AG1073" i="6"/>
  <c r="AG1089" i="6"/>
  <c r="AG1105" i="6"/>
  <c r="AG1121" i="6"/>
  <c r="AG212" i="6"/>
  <c r="AG281" i="6"/>
  <c r="AG304" i="6"/>
  <c r="AG479" i="6"/>
  <c r="AG525" i="6"/>
  <c r="AG579" i="6"/>
  <c r="AG653" i="6"/>
  <c r="AG667" i="6"/>
  <c r="AG707" i="6"/>
  <c r="AG727" i="6"/>
  <c r="AG759" i="6"/>
  <c r="AG791" i="6"/>
  <c r="AG823" i="6"/>
  <c r="AG855" i="6"/>
  <c r="AG871" i="6"/>
  <c r="AG887" i="6"/>
  <c r="AG903" i="6"/>
  <c r="AG919" i="6"/>
  <c r="AG935" i="6"/>
  <c r="AG951" i="6"/>
  <c r="AG967" i="6"/>
  <c r="AG983" i="6"/>
  <c r="AG999" i="6"/>
  <c r="AG1015" i="6"/>
  <c r="AG1031" i="6"/>
  <c r="AG1047" i="6"/>
  <c r="AG1063" i="6"/>
  <c r="AG1079" i="6"/>
  <c r="AG1095" i="6"/>
  <c r="AG1111" i="6"/>
  <c r="AG1127" i="6"/>
  <c r="AG635" i="6"/>
  <c r="AG963" i="6"/>
  <c r="AG995" i="6"/>
  <c r="AG244" i="6"/>
  <c r="AG397" i="6"/>
  <c r="AG539" i="6"/>
  <c r="AG573" i="6"/>
  <c r="AG587" i="6"/>
  <c r="AG701" i="6"/>
  <c r="AG715" i="6"/>
  <c r="AG747" i="6"/>
  <c r="AG861" i="6"/>
  <c r="AG877" i="6"/>
  <c r="AG893" i="6"/>
  <c r="AG909" i="6"/>
  <c r="AG925" i="6"/>
  <c r="AG941" i="6"/>
  <c r="AG957" i="6"/>
  <c r="AG973" i="6"/>
  <c r="AG989" i="6"/>
  <c r="AG1005" i="6"/>
  <c r="AG1021" i="6"/>
  <c r="AG1037" i="6"/>
  <c r="AG1053" i="6"/>
  <c r="AG1069" i="6"/>
  <c r="AG1085" i="6"/>
  <c r="AG1101" i="6"/>
  <c r="AG1117" i="6"/>
  <c r="AG831" i="6"/>
  <c r="CN831" i="6" s="1"/>
  <c r="AG1091" i="6"/>
  <c r="AG1123" i="6"/>
  <c r="AG269" i="6"/>
  <c r="AG345" i="6"/>
  <c r="AG368" i="6"/>
  <c r="AG555" i="6"/>
  <c r="AG669" i="6"/>
  <c r="AG683" i="6"/>
  <c r="AG755" i="6"/>
  <c r="AG857" i="6"/>
  <c r="AG873" i="6"/>
  <c r="AG889" i="6"/>
  <c r="AG905" i="6"/>
  <c r="AG921" i="6"/>
  <c r="AG937" i="6"/>
  <c r="AG953" i="6"/>
  <c r="AG969" i="6"/>
  <c r="AG985" i="6"/>
  <c r="AG1001" i="6"/>
  <c r="AG1017" i="6"/>
  <c r="AG1033" i="6"/>
  <c r="AG1049" i="6"/>
  <c r="AG1065" i="6"/>
  <c r="AG1081" i="6"/>
  <c r="AG1097" i="6"/>
  <c r="AG1113" i="6"/>
  <c r="AG1043" i="6"/>
  <c r="AG1107" i="6"/>
  <c r="AG851" i="6"/>
  <c r="AG723" i="6"/>
  <c r="AG662" i="6"/>
  <c r="AG1028" i="6"/>
  <c r="AG900" i="6"/>
  <c r="AG762" i="6"/>
  <c r="AG582" i="6"/>
  <c r="AG780" i="6"/>
  <c r="AG1048" i="6"/>
  <c r="AG920" i="6"/>
  <c r="AG792" i="6"/>
  <c r="AG614" i="6"/>
  <c r="AG1022" i="6"/>
  <c r="AG1074" i="6"/>
  <c r="AG946" i="6"/>
  <c r="AG804" i="6"/>
  <c r="AG681" i="6"/>
  <c r="AG420" i="6"/>
  <c r="AG1116" i="6"/>
  <c r="AG988" i="6"/>
  <c r="AG860" i="6"/>
  <c r="AG746" i="6"/>
  <c r="AG411" i="6"/>
  <c r="AG1126" i="6"/>
  <c r="AG998" i="6"/>
  <c r="AG870" i="6"/>
  <c r="AG732" i="6"/>
  <c r="AG537" i="6"/>
  <c r="AG649" i="6"/>
  <c r="AG1024" i="6"/>
  <c r="AG896" i="6"/>
  <c r="AG770" i="6"/>
  <c r="AG590" i="6"/>
  <c r="AG386" i="6"/>
  <c r="AG1098" i="6"/>
  <c r="AG970" i="6"/>
  <c r="AG852" i="6"/>
  <c r="AG670" i="6"/>
  <c r="AG377" i="6"/>
  <c r="AG604" i="6"/>
  <c r="AG480" i="6"/>
  <c r="AG213" i="6"/>
  <c r="AG608" i="6"/>
  <c r="AG402" i="6"/>
  <c r="AG238" i="6"/>
  <c r="AG634" i="6"/>
  <c r="AG451" i="6"/>
  <c r="AG297" i="6"/>
  <c r="AG644" i="6"/>
  <c r="AG483" i="6"/>
  <c r="AG229" i="6"/>
  <c r="AG354" i="6"/>
  <c r="AG422" i="6"/>
  <c r="AG277" i="6"/>
  <c r="AG674" i="6"/>
  <c r="AG546" i="6"/>
  <c r="AG364" i="6"/>
  <c r="AG201" i="6"/>
  <c r="AG314" i="6"/>
  <c r="AG294" i="6"/>
  <c r="AG426" i="6"/>
  <c r="AG209" i="6"/>
  <c r="AG302" i="6"/>
  <c r="AG843" i="6"/>
  <c r="AG786" i="6"/>
  <c r="AG1058" i="6"/>
  <c r="AG606" i="6"/>
  <c r="AG1100" i="6"/>
  <c r="AG848" i="6"/>
  <c r="AG365" i="6"/>
  <c r="AG982" i="6"/>
  <c r="AG726" i="6"/>
  <c r="AG574" i="6"/>
  <c r="AG880" i="6"/>
  <c r="AG584" i="6"/>
  <c r="AG954" i="6"/>
  <c r="AG664" i="6"/>
  <c r="AG588" i="6"/>
  <c r="AG720" i="6"/>
  <c r="AG373" i="6"/>
  <c r="AG618" i="6"/>
  <c r="AG237" i="6"/>
  <c r="AG466" i="6"/>
  <c r="AG342" i="6"/>
  <c r="AG254" i="6"/>
  <c r="AG835" i="6"/>
  <c r="AG659" i="6"/>
  <c r="AG1124" i="6"/>
  <c r="AG996" i="6"/>
  <c r="AG868" i="6"/>
  <c r="AG730" i="6"/>
  <c r="AG514" i="6"/>
  <c r="AG561" i="6"/>
  <c r="AG1016" i="6"/>
  <c r="AG888" i="6"/>
  <c r="AG760" i="6"/>
  <c r="AG512" i="6"/>
  <c r="AG838" i="6"/>
  <c r="AG1042" i="6"/>
  <c r="AG914" i="6"/>
  <c r="AG772" i="6"/>
  <c r="AG600" i="6"/>
  <c r="AG1070" i="6"/>
  <c r="AG1084" i="6"/>
  <c r="AG956" i="6"/>
  <c r="AG842" i="6"/>
  <c r="AG680" i="6"/>
  <c r="AG258" i="6"/>
  <c r="AG1094" i="6"/>
  <c r="AG966" i="6"/>
  <c r="AG828" i="6"/>
  <c r="AG713" i="6"/>
  <c r="AG509" i="6"/>
  <c r="AG1120" i="6"/>
  <c r="AG992" i="6"/>
  <c r="AG864" i="6"/>
  <c r="AG738" i="6"/>
  <c r="AG577" i="6"/>
  <c r="AG1038" i="6"/>
  <c r="AG1066" i="6"/>
  <c r="AG938" i="6"/>
  <c r="AG820" i="6"/>
  <c r="AG657" i="6"/>
  <c r="AG700" i="6"/>
  <c r="AG572" i="6"/>
  <c r="AG387" i="6"/>
  <c r="AG704" i="6"/>
  <c r="AG576" i="6"/>
  <c r="AG350" i="6"/>
  <c r="AG206" i="6"/>
  <c r="AG602" i="6"/>
  <c r="AG418" i="6"/>
  <c r="AG205" i="6"/>
  <c r="AG612" i="6"/>
  <c r="AG450" i="6"/>
  <c r="AG515" i="6"/>
  <c r="AG290" i="6"/>
  <c r="AG405" i="6"/>
  <c r="AG234" i="6"/>
  <c r="AG642" i="6"/>
  <c r="AG492" i="6"/>
  <c r="AG329" i="6"/>
  <c r="AG506" i="6"/>
  <c r="AG249" i="6"/>
  <c r="AG242" i="6"/>
  <c r="AG362" i="6"/>
  <c r="AG494" i="6"/>
  <c r="AG246" i="6"/>
  <c r="AG1076" i="6"/>
  <c r="AG850" i="6"/>
  <c r="AG994" i="6"/>
  <c r="AG844" i="6"/>
  <c r="AG784" i="6"/>
  <c r="AG1046" i="6"/>
  <c r="AG790" i="6"/>
  <c r="AG310" i="6"/>
  <c r="AG944" i="6"/>
  <c r="AG455" i="6"/>
  <c r="AG806" i="6"/>
  <c r="AG782" i="6"/>
  <c r="AG652" i="6"/>
  <c r="AG311" i="6"/>
  <c r="AG457" i="6"/>
  <c r="AG554" i="6"/>
  <c r="AG564" i="6"/>
  <c r="AG439" i="6"/>
  <c r="AG722" i="6"/>
  <c r="AG265" i="6"/>
  <c r="AG522" i="6"/>
  <c r="AG819" i="6"/>
  <c r="AG627" i="6"/>
  <c r="AG1108" i="6"/>
  <c r="AG980" i="6"/>
  <c r="AG832" i="6"/>
  <c r="AG710" i="6"/>
  <c r="AG461" i="6"/>
  <c r="AG414" i="6"/>
  <c r="AG1000" i="6"/>
  <c r="AG872" i="6"/>
  <c r="AG754" i="6"/>
  <c r="AG496" i="6"/>
  <c r="AG774" i="6"/>
  <c r="AG1026" i="6"/>
  <c r="AG898" i="6"/>
  <c r="AG766" i="6"/>
  <c r="AG593" i="6"/>
  <c r="AG1006" i="6"/>
  <c r="AG1068" i="6"/>
  <c r="AG940" i="6"/>
  <c r="AG816" i="6"/>
  <c r="AG673" i="6"/>
  <c r="AG219" i="6"/>
  <c r="AG1078" i="6"/>
  <c r="AG950" i="6"/>
  <c r="AG822" i="6"/>
  <c r="AG638" i="6"/>
  <c r="AG501" i="6"/>
  <c r="AG1104" i="6"/>
  <c r="AG976" i="6"/>
  <c r="AG840" i="6"/>
  <c r="AG718" i="6"/>
  <c r="AG550" i="6"/>
  <c r="AG910" i="6"/>
  <c r="AG1050" i="6"/>
  <c r="AG922" i="6"/>
  <c r="AG814" i="6"/>
  <c r="AG630" i="6"/>
  <c r="AG684" i="6"/>
  <c r="AG556" i="6"/>
  <c r="AG375" i="6"/>
  <c r="AG688" i="6"/>
  <c r="AG560" i="6"/>
  <c r="AG338" i="6"/>
  <c r="AG714" i="6"/>
  <c r="AG586" i="6"/>
  <c r="AG396" i="6"/>
  <c r="AG724" i="6"/>
  <c r="AG596" i="6"/>
  <c r="AG407" i="6"/>
  <c r="AG498" i="6"/>
  <c r="AG278" i="6"/>
  <c r="AG382" i="6"/>
  <c r="AG222" i="6"/>
  <c r="AG626" i="6"/>
  <c r="AG470" i="6"/>
  <c r="AG300" i="6"/>
  <c r="AG474" i="6"/>
  <c r="AG233" i="6"/>
  <c r="AG226" i="6"/>
  <c r="AG330" i="6"/>
  <c r="AG462" i="6"/>
  <c r="AG230" i="6"/>
  <c r="AG563" i="6"/>
  <c r="AG654" i="6"/>
  <c r="AG866" i="6"/>
  <c r="AG1036" i="6"/>
  <c r="AG633" i="6"/>
  <c r="AG918" i="6"/>
  <c r="AG1072" i="6"/>
  <c r="AG705" i="6"/>
  <c r="AG1018" i="6"/>
  <c r="AG507" i="6"/>
  <c r="AG656" i="6"/>
  <c r="AG682" i="6"/>
  <c r="AG692" i="6"/>
  <c r="AG471" i="6"/>
  <c r="AG594" i="6"/>
  <c r="AG410" i="6"/>
  <c r="AG811" i="6"/>
  <c r="AG595" i="6"/>
  <c r="AG1092" i="6"/>
  <c r="AG964" i="6"/>
  <c r="AG826" i="6"/>
  <c r="AG697" i="6"/>
  <c r="AG423" i="6"/>
  <c r="AG1112" i="6"/>
  <c r="AG984" i="6"/>
  <c r="AG856" i="6"/>
  <c r="AG728" i="6"/>
  <c r="AG374" i="6"/>
  <c r="AG689" i="6"/>
  <c r="AG1010" i="6"/>
  <c r="AG882" i="6"/>
  <c r="AG740" i="6"/>
  <c r="AG566" i="6"/>
  <c r="AG958" i="6"/>
  <c r="AG1052" i="6"/>
  <c r="AG924" i="6"/>
  <c r="AG810" i="6"/>
  <c r="AG646" i="6"/>
  <c r="AG1054" i="6"/>
  <c r="AG1062" i="6"/>
  <c r="AG934" i="6"/>
  <c r="AG796" i="6"/>
  <c r="AG632" i="6"/>
  <c r="AG493" i="6"/>
  <c r="AG1088" i="6"/>
  <c r="AG960" i="6"/>
  <c r="AG834" i="6"/>
  <c r="AG712" i="6"/>
  <c r="AG477" i="6"/>
  <c r="AG862" i="6"/>
  <c r="AG1034" i="6"/>
  <c r="AG906" i="6"/>
  <c r="AG788" i="6"/>
  <c r="AG617" i="6"/>
  <c r="AG668" i="6"/>
  <c r="AG535" i="6"/>
  <c r="AG323" i="6"/>
  <c r="AG672" i="6"/>
  <c r="AG533" i="6"/>
  <c r="AG309" i="6"/>
  <c r="AG698" i="6"/>
  <c r="AG570" i="6"/>
  <c r="AG384" i="6"/>
  <c r="AG708" i="6"/>
  <c r="AG580" i="6"/>
  <c r="AG355" i="6"/>
  <c r="AG482" i="6"/>
  <c r="AG235" i="6"/>
  <c r="AG370" i="6"/>
  <c r="AG202" i="6"/>
  <c r="AG610" i="6"/>
  <c r="AG454" i="6"/>
  <c r="AG288" i="6"/>
  <c r="AG442" i="6"/>
  <c r="AG217" i="6"/>
  <c r="AG210" i="6"/>
  <c r="AG298" i="6"/>
  <c r="AG430" i="6"/>
  <c r="AG214" i="6"/>
  <c r="AG803" i="6"/>
  <c r="AG948" i="6"/>
  <c r="AG800" i="6"/>
  <c r="AG622" i="6"/>
  <c r="AG990" i="6"/>
  <c r="AG1096" i="6"/>
  <c r="AG968" i="6"/>
  <c r="AG336" i="6"/>
  <c r="AG1122" i="6"/>
  <c r="AG734" i="6"/>
  <c r="AG553" i="6"/>
  <c r="AG908" i="6"/>
  <c r="AG974" i="6"/>
  <c r="AG625" i="6"/>
  <c r="AG808" i="6"/>
  <c r="AG890" i="6"/>
  <c r="AG524" i="6"/>
  <c r="AG286" i="6"/>
  <c r="AG361" i="6"/>
  <c r="AG343" i="6"/>
  <c r="AG341" i="6"/>
  <c r="AG448" i="6"/>
  <c r="AG779" i="6"/>
  <c r="AG748" i="6"/>
  <c r="AG1044" i="6"/>
  <c r="AG916" i="6"/>
  <c r="AG768" i="6"/>
  <c r="AG609" i="6"/>
  <c r="AG878" i="6"/>
  <c r="AG1064" i="6"/>
  <c r="AG936" i="6"/>
  <c r="AG818" i="6"/>
  <c r="AG641" i="6"/>
  <c r="AG1102" i="6"/>
  <c r="AG1090" i="6"/>
  <c r="AG962" i="6"/>
  <c r="AG830" i="6"/>
  <c r="AG694" i="6"/>
  <c r="AG436" i="6"/>
  <c r="AG534" i="6"/>
  <c r="AG1004" i="6"/>
  <c r="AG876" i="6"/>
  <c r="AG752" i="6"/>
  <c r="AG518" i="6"/>
  <c r="AG547" i="6"/>
  <c r="AG1014" i="6"/>
  <c r="AG886" i="6"/>
  <c r="AG758" i="6"/>
  <c r="AG585" i="6"/>
  <c r="AG742" i="6"/>
  <c r="AG1040" i="6"/>
  <c r="AG912" i="6"/>
  <c r="AG776" i="6"/>
  <c r="AG665" i="6"/>
  <c r="AG409" i="6"/>
  <c r="AG1114" i="6"/>
  <c r="AG986" i="6"/>
  <c r="AG858" i="6"/>
  <c r="AG750" i="6"/>
  <c r="AG400" i="6"/>
  <c r="AG620" i="6"/>
  <c r="AG486" i="6"/>
  <c r="AG245" i="6"/>
  <c r="AG624" i="6"/>
  <c r="AG419" i="6"/>
  <c r="AG250" i="6"/>
  <c r="AG650" i="6"/>
  <c r="AG478" i="6"/>
  <c r="AG320" i="6"/>
  <c r="AG660" i="6"/>
  <c r="AG510" i="6"/>
  <c r="AG279" i="6"/>
  <c r="AG406" i="6"/>
  <c r="AG438" i="6"/>
  <c r="AG306" i="6"/>
  <c r="AG690" i="6"/>
  <c r="AG562" i="6"/>
  <c r="AG393" i="6"/>
  <c r="AG221" i="6"/>
  <c r="AG346" i="6"/>
  <c r="AG326" i="6"/>
  <c r="AG458" i="6"/>
  <c r="AG225" i="6"/>
  <c r="AG334" i="6"/>
  <c r="AG691" i="6"/>
  <c r="AG568" i="6"/>
  <c r="AG1012" i="6"/>
  <c r="AG884" i="6"/>
  <c r="AG736" i="6"/>
  <c r="AG569" i="6"/>
  <c r="AG702" i="6"/>
  <c r="AG1032" i="6"/>
  <c r="AG904" i="6"/>
  <c r="AG601" i="6"/>
  <c r="AG894" i="6"/>
  <c r="AG930" i="6"/>
  <c r="AG798" i="6"/>
  <c r="AG251" i="6"/>
  <c r="AG972" i="6"/>
  <c r="AG686" i="6"/>
  <c r="AG1110" i="6"/>
  <c r="AG854" i="6"/>
  <c r="AG530" i="6"/>
  <c r="AG1008" i="6"/>
  <c r="AG744" i="6"/>
  <c r="AG1118" i="6"/>
  <c r="AG1082" i="6"/>
  <c r="AG846" i="6"/>
  <c r="AG716" i="6"/>
  <c r="AG469" i="6"/>
  <c r="AG592" i="6"/>
  <c r="AG218" i="6"/>
  <c r="AG434" i="6"/>
  <c r="AG628" i="6"/>
  <c r="AG542" i="6"/>
  <c r="AG416" i="6"/>
  <c r="AG1060" i="6"/>
  <c r="AG648" i="6"/>
  <c r="AG1020" i="6"/>
  <c r="AG598" i="6"/>
  <c r="AG1002" i="6"/>
  <c r="AG446" i="6"/>
  <c r="AG428" i="6"/>
  <c r="AG352" i="6"/>
  <c r="AG490" i="6"/>
  <c r="AG203" i="6"/>
  <c r="AG794" i="6"/>
  <c r="AG538" i="6"/>
  <c r="AG978" i="6"/>
  <c r="AG928" i="6"/>
  <c r="AG489" i="6"/>
  <c r="AG378" i="6"/>
  <c r="AG836" i="6"/>
  <c r="AG332" i="6"/>
  <c r="AG526" i="6"/>
  <c r="AG932" i="6"/>
  <c r="AG313" i="6"/>
  <c r="AG892" i="6"/>
  <c r="AG1086" i="6"/>
  <c r="AG874" i="6"/>
  <c r="AG274" i="6"/>
  <c r="AG460" i="6"/>
  <c r="AG253" i="6"/>
  <c r="AG394" i="6"/>
  <c r="AG1106" i="6"/>
  <c r="AG778" i="6"/>
  <c r="AG1056" i="6"/>
  <c r="AG756" i="6"/>
  <c r="AG666" i="6"/>
  <c r="AG318" i="6"/>
  <c r="AG266" i="6"/>
  <c r="AG616" i="6"/>
  <c r="AG558" i="6"/>
  <c r="AG491" i="6"/>
  <c r="AG706" i="6"/>
  <c r="AG241" i="6"/>
  <c r="AG926" i="6"/>
  <c r="AG812" i="6"/>
  <c r="AG636" i="6"/>
  <c r="AG658" i="6"/>
  <c r="AG282" i="6"/>
  <c r="AG1080" i="6"/>
  <c r="AG721" i="6"/>
  <c r="AG1030" i="6"/>
  <c r="AG678" i="6"/>
  <c r="AG502" i="6"/>
  <c r="AG676" i="6"/>
  <c r="AG578" i="6"/>
  <c r="AG390" i="6"/>
  <c r="AG398" i="6"/>
  <c r="AG787" i="6"/>
  <c r="AG952" i="6"/>
  <c r="AG545" i="6"/>
  <c r="AG902" i="6"/>
  <c r="AG425" i="6"/>
  <c r="AG259" i="6"/>
  <c r="AG521" i="6"/>
  <c r="AG503" i="6"/>
  <c r="AG358" i="6"/>
  <c r="AG366" i="6"/>
  <c r="AG942" i="6"/>
  <c r="AG824" i="6"/>
  <c r="AG696" i="6"/>
  <c r="AG764" i="6"/>
  <c r="AG322" i="6"/>
  <c r="AG640" i="6"/>
  <c r="AG291" i="6"/>
  <c r="AG437" i="6"/>
  <c r="AG262" i="6"/>
  <c r="AG270" i="6"/>
  <c r="AG802" i="6"/>
  <c r="AD212" i="6"/>
  <c r="AD228" i="6"/>
  <c r="AD244" i="6"/>
  <c r="AD260" i="6"/>
  <c r="AD276" i="6"/>
  <c r="AD202" i="6"/>
  <c r="AD218" i="6"/>
  <c r="AD234" i="6"/>
  <c r="AD250" i="6"/>
  <c r="AD266" i="6"/>
  <c r="AD282" i="6"/>
  <c r="AD298" i="6"/>
  <c r="AD314" i="6"/>
  <c r="AD330" i="6"/>
  <c r="AD346" i="6"/>
  <c r="AD362" i="6"/>
  <c r="AD378" i="6"/>
  <c r="AD394" i="6"/>
  <c r="AD410" i="6"/>
  <c r="AD426" i="6"/>
  <c r="AD208" i="6"/>
  <c r="AD224" i="6"/>
  <c r="AD240" i="6"/>
  <c r="AD256" i="6"/>
  <c r="AD272" i="6"/>
  <c r="AD204" i="6"/>
  <c r="AD220" i="6"/>
  <c r="AD236" i="6"/>
  <c r="AD252" i="6"/>
  <c r="AD268" i="6"/>
  <c r="AD216" i="6"/>
  <c r="AD232" i="6"/>
  <c r="AD248" i="6"/>
  <c r="AD264" i="6"/>
  <c r="AD214" i="6"/>
  <c r="AD302" i="6"/>
  <c r="AD322" i="6"/>
  <c r="AD348" i="6"/>
  <c r="AD354" i="6"/>
  <c r="AD380" i="6"/>
  <c r="AD386" i="6"/>
  <c r="AD412" i="6"/>
  <c r="AD418" i="6"/>
  <c r="AD474" i="6"/>
  <c r="AD480" i="6"/>
  <c r="AD485" i="6"/>
  <c r="AD490" i="6"/>
  <c r="AD496" i="6"/>
  <c r="AD552" i="6"/>
  <c r="AD584" i="6"/>
  <c r="AD608" i="6"/>
  <c r="AD617" i="6"/>
  <c r="AD631" i="6"/>
  <c r="AD640" i="6"/>
  <c r="AD649" i="6"/>
  <c r="AD663" i="6"/>
  <c r="AD672" i="6"/>
  <c r="AD681" i="6"/>
  <c r="AD695" i="6"/>
  <c r="AD704" i="6"/>
  <c r="AD713" i="6"/>
  <c r="AD717" i="6"/>
  <c r="AD721" i="6"/>
  <c r="AD725" i="6"/>
  <c r="AD729" i="6"/>
  <c r="AD733" i="6"/>
  <c r="AD737" i="6"/>
  <c r="AD741" i="6"/>
  <c r="AD745" i="6"/>
  <c r="AD749" i="6"/>
  <c r="AD753" i="6"/>
  <c r="AD757" i="6"/>
  <c r="AD761" i="6"/>
  <c r="AD765" i="6"/>
  <c r="AD769" i="6"/>
  <c r="AD773" i="6"/>
  <c r="AD777" i="6"/>
  <c r="AD781" i="6"/>
  <c r="AD785" i="6"/>
  <c r="AD789" i="6"/>
  <c r="AD793" i="6"/>
  <c r="AD797" i="6"/>
  <c r="AD801" i="6"/>
  <c r="AD805" i="6"/>
  <c r="AD809" i="6"/>
  <c r="AD813" i="6"/>
  <c r="AD817" i="6"/>
  <c r="AD821" i="6"/>
  <c r="AD825" i="6"/>
  <c r="AD829" i="6"/>
  <c r="CH829" i="6" s="1"/>
  <c r="AD833" i="6"/>
  <c r="AD837" i="6"/>
  <c r="AD222" i="6"/>
  <c r="AD242" i="6"/>
  <c r="AD262" i="6"/>
  <c r="AD342" i="6"/>
  <c r="AD374" i="6"/>
  <c r="AD406" i="6"/>
  <c r="AD438" i="6"/>
  <c r="AD444" i="6"/>
  <c r="AD450" i="6"/>
  <c r="AD462" i="6"/>
  <c r="AD513" i="6"/>
  <c r="AD270" i="6"/>
  <c r="AD290" i="6"/>
  <c r="AD310" i="6"/>
  <c r="AD481" i="6"/>
  <c r="AD497" i="6"/>
  <c r="AD508" i="6"/>
  <c r="AD210" i="6"/>
  <c r="AD230" i="6"/>
  <c r="AD318" i="6"/>
  <c r="AD350" i="6"/>
  <c r="AD382" i="6"/>
  <c r="AD414" i="6"/>
  <c r="AD458" i="6"/>
  <c r="AD470" i="6"/>
  <c r="AD514" i="6"/>
  <c r="AD520" i="6"/>
  <c r="AD530" i="6"/>
  <c r="AD238" i="6"/>
  <c r="AD258" i="6"/>
  <c r="CH258" i="6" s="1"/>
  <c r="AD278" i="6"/>
  <c r="AD332" i="6"/>
  <c r="AD338" i="6"/>
  <c r="AD364" i="6"/>
  <c r="AD370" i="6"/>
  <c r="AD396" i="6"/>
  <c r="AD402" i="6"/>
  <c r="AD428" i="6"/>
  <c r="AD434" i="6"/>
  <c r="AD446" i="6"/>
  <c r="AD482" i="6"/>
  <c r="AD488" i="6"/>
  <c r="AD498" i="6"/>
  <c r="AD526" i="6"/>
  <c r="AD537" i="6"/>
  <c r="AD568" i="6"/>
  <c r="AD600" i="6"/>
  <c r="AD615" i="6"/>
  <c r="AD624" i="6"/>
  <c r="AD633" i="6"/>
  <c r="AD647" i="6"/>
  <c r="AD656" i="6"/>
  <c r="AD665" i="6"/>
  <c r="AD679" i="6"/>
  <c r="AD688" i="6"/>
  <c r="AD697" i="6"/>
  <c r="AD711" i="6"/>
  <c r="AD715" i="6"/>
  <c r="AD719" i="6"/>
  <c r="AD723" i="6"/>
  <c r="AD727" i="6"/>
  <c r="AD731" i="6"/>
  <c r="AD735" i="6"/>
  <c r="AD739" i="6"/>
  <c r="AD743" i="6"/>
  <c r="AD747" i="6"/>
  <c r="AD751" i="6"/>
  <c r="AD755" i="6"/>
  <c r="AD759" i="6"/>
  <c r="AD763" i="6"/>
  <c r="AD767" i="6"/>
  <c r="AD771" i="6"/>
  <c r="AD775" i="6"/>
  <c r="AD779" i="6"/>
  <c r="AD783" i="6"/>
  <c r="AD787" i="6"/>
  <c r="AD791" i="6"/>
  <c r="AD795" i="6"/>
  <c r="AD799" i="6"/>
  <c r="AD803" i="6"/>
  <c r="AD807" i="6"/>
  <c r="AD811" i="6"/>
  <c r="AD815" i="6"/>
  <c r="AD819" i="6"/>
  <c r="AD823" i="6"/>
  <c r="AD827" i="6"/>
  <c r="AD831" i="6"/>
  <c r="AD835" i="6"/>
  <c r="AD286" i="6"/>
  <c r="AD306" i="6"/>
  <c r="AD326" i="6"/>
  <c r="AD358" i="6"/>
  <c r="AD390" i="6"/>
  <c r="AD422" i="6"/>
  <c r="AD505" i="6"/>
  <c r="AD521" i="6"/>
  <c r="AD254" i="6"/>
  <c r="AD274" i="6"/>
  <c r="AD294" i="6"/>
  <c r="AD334" i="6"/>
  <c r="AD366" i="6"/>
  <c r="AD398" i="6"/>
  <c r="AD430" i="6"/>
  <c r="AD506" i="6"/>
  <c r="AD512" i="6"/>
  <c r="AD528" i="6"/>
  <c r="AD246" i="6"/>
  <c r="AD466" i="6"/>
  <c r="AD489" i="6"/>
  <c r="AD607" i="6"/>
  <c r="AD613" i="6"/>
  <c r="AD632" i="6"/>
  <c r="AD657" i="6"/>
  <c r="AD718" i="6"/>
  <c r="AD734" i="6"/>
  <c r="AD750" i="6"/>
  <c r="AD766" i="6"/>
  <c r="AD782" i="6"/>
  <c r="AD798" i="6"/>
  <c r="AD814" i="6"/>
  <c r="AD830" i="6"/>
  <c r="AD840" i="6"/>
  <c r="AD844" i="6"/>
  <c r="AD848" i="6"/>
  <c r="AD852" i="6"/>
  <c r="AD856" i="6"/>
  <c r="CH856" i="6" s="1"/>
  <c r="AD860" i="6"/>
  <c r="AD864" i="6"/>
  <c r="AD868" i="6"/>
  <c r="AD872" i="6"/>
  <c r="AD876" i="6"/>
  <c r="AD880" i="6"/>
  <c r="AD884" i="6"/>
  <c r="AD888" i="6"/>
  <c r="AD892" i="6"/>
  <c r="AD896" i="6"/>
  <c r="AD900" i="6"/>
  <c r="AD904" i="6"/>
  <c r="AD908" i="6"/>
  <c r="AD912" i="6"/>
  <c r="AD916" i="6"/>
  <c r="AD920" i="6"/>
  <c r="AD924" i="6"/>
  <c r="AD928" i="6"/>
  <c r="AD932" i="6"/>
  <c r="AD936" i="6"/>
  <c r="AD940" i="6"/>
  <c r="AD944" i="6"/>
  <c r="AD948" i="6"/>
  <c r="AD952" i="6"/>
  <c r="AD956" i="6"/>
  <c r="AD960" i="6"/>
  <c r="AD964" i="6"/>
  <c r="AD968" i="6"/>
  <c r="AD972" i="6"/>
  <c r="AD976" i="6"/>
  <c r="AD980" i="6"/>
  <c r="AD984" i="6"/>
  <c r="AD988" i="6"/>
  <c r="AD992" i="6"/>
  <c r="AD996" i="6"/>
  <c r="AD1000" i="6"/>
  <c r="AD1004" i="6"/>
  <c r="AD1008" i="6"/>
  <c r="AD1012" i="6"/>
  <c r="AD1016" i="6"/>
  <c r="AD1020" i="6"/>
  <c r="AD1024" i="6"/>
  <c r="AD1028" i="6"/>
  <c r="AD1032" i="6"/>
  <c r="AD1036" i="6"/>
  <c r="AD1040" i="6"/>
  <c r="AD1044" i="6"/>
  <c r="AD1048" i="6"/>
  <c r="AD1052" i="6"/>
  <c r="AD1056" i="6"/>
  <c r="AD1060" i="6"/>
  <c r="AD1064" i="6"/>
  <c r="AD1068" i="6"/>
  <c r="AD1072" i="6"/>
  <c r="AD1076" i="6"/>
  <c r="AD460" i="6"/>
  <c r="AD529" i="6"/>
  <c r="AD572" i="6"/>
  <c r="AD639" i="6"/>
  <c r="AD645" i="6"/>
  <c r="AD689" i="6"/>
  <c r="AD724" i="6"/>
  <c r="AD740" i="6"/>
  <c r="AD756" i="6"/>
  <c r="CH756" i="6" s="1"/>
  <c r="AD772" i="6"/>
  <c r="AD788" i="6"/>
  <c r="AD804" i="6"/>
  <c r="AD820" i="6"/>
  <c r="AD836" i="6"/>
  <c r="AD454" i="6"/>
  <c r="AD627" i="6"/>
  <c r="AD671" i="6"/>
  <c r="AD677" i="6"/>
  <c r="AD696" i="6"/>
  <c r="AD714" i="6"/>
  <c r="AD730" i="6"/>
  <c r="AD746" i="6"/>
  <c r="AD762" i="6"/>
  <c r="AD778" i="6"/>
  <c r="AD794" i="6"/>
  <c r="AD810" i="6"/>
  <c r="AD826" i="6"/>
  <c r="AD841" i="6"/>
  <c r="AD845" i="6"/>
  <c r="AD849" i="6"/>
  <c r="AD853" i="6"/>
  <c r="AD857" i="6"/>
  <c r="AD861" i="6"/>
  <c r="AD865" i="6"/>
  <c r="AD869" i="6"/>
  <c r="AD873" i="6"/>
  <c r="AD877" i="6"/>
  <c r="AD881" i="6"/>
  <c r="AD885" i="6"/>
  <c r="AD889" i="6"/>
  <c r="AD893" i="6"/>
  <c r="AD897" i="6"/>
  <c r="AD901" i="6"/>
  <c r="AD905" i="6"/>
  <c r="AD909" i="6"/>
  <c r="AD913" i="6"/>
  <c r="AD917" i="6"/>
  <c r="AD921" i="6"/>
  <c r="AD925" i="6"/>
  <c r="AD929" i="6"/>
  <c r="AD933" i="6"/>
  <c r="AD937" i="6"/>
  <c r="AD941" i="6"/>
  <c r="AD945" i="6"/>
  <c r="AD949" i="6"/>
  <c r="AD953" i="6"/>
  <c r="AD957" i="6"/>
  <c r="CH957" i="6" s="1"/>
  <c r="AD961" i="6"/>
  <c r="AD965" i="6"/>
  <c r="AD969" i="6"/>
  <c r="AD973" i="6"/>
  <c r="AD977" i="6"/>
  <c r="AD981" i="6"/>
  <c r="AD985" i="6"/>
  <c r="AD989" i="6"/>
  <c r="AD993" i="6"/>
  <c r="AD997" i="6"/>
  <c r="AD1001" i="6"/>
  <c r="AD1005" i="6"/>
  <c r="AD1009" i="6"/>
  <c r="AD1013" i="6"/>
  <c r="AD1017" i="6"/>
  <c r="AD1021" i="6"/>
  <c r="AD1025" i="6"/>
  <c r="AD1029" i="6"/>
  <c r="AD1033" i="6"/>
  <c r="AD1037" i="6"/>
  <c r="AD1041" i="6"/>
  <c r="AD1045" i="6"/>
  <c r="AD1049" i="6"/>
  <c r="AD1053" i="6"/>
  <c r="AD1057" i="6"/>
  <c r="AD1061" i="6"/>
  <c r="AD1065" i="6"/>
  <c r="AD1069" i="6"/>
  <c r="AD1073" i="6"/>
  <c r="AD1077" i="6"/>
  <c r="AD226" i="6"/>
  <c r="AD538" i="6"/>
  <c r="AD544" i="6"/>
  <c r="AD659" i="6"/>
  <c r="AD703" i="6"/>
  <c r="AD709" i="6"/>
  <c r="AD720" i="6"/>
  <c r="AD736" i="6"/>
  <c r="AD752" i="6"/>
  <c r="AD768" i="6"/>
  <c r="AD784" i="6"/>
  <c r="AD800" i="6"/>
  <c r="AD816" i="6"/>
  <c r="AD832" i="6"/>
  <c r="AD604" i="6"/>
  <c r="AD616" i="6"/>
  <c r="AD691" i="6"/>
  <c r="AD442" i="6"/>
  <c r="AD636" i="6"/>
  <c r="AD648" i="6"/>
  <c r="AD655" i="6"/>
  <c r="AD673" i="6"/>
  <c r="AD716" i="6"/>
  <c r="AD732" i="6"/>
  <c r="AD748" i="6"/>
  <c r="AD764" i="6"/>
  <c r="AD780" i="6"/>
  <c r="AD796" i="6"/>
  <c r="AD812" i="6"/>
  <c r="AD828" i="6"/>
  <c r="AD625" i="6"/>
  <c r="AD700" i="6"/>
  <c r="AD712" i="6"/>
  <c r="AD728" i="6"/>
  <c r="AD744" i="6"/>
  <c r="AD760" i="6"/>
  <c r="AD776" i="6"/>
  <c r="AD792" i="6"/>
  <c r="AD808" i="6"/>
  <c r="AD824" i="6"/>
  <c r="AD834" i="6"/>
  <c r="AD847" i="6"/>
  <c r="CH847" i="6" s="1"/>
  <c r="AD879" i="6"/>
  <c r="AD911" i="6"/>
  <c r="AD943" i="6"/>
  <c r="AD975" i="6"/>
  <c r="AD1007" i="6"/>
  <c r="AD1039" i="6"/>
  <c r="AD1071" i="6"/>
  <c r="AD1087" i="6"/>
  <c r="AD1096" i="6"/>
  <c r="AD1105" i="6"/>
  <c r="AD1119" i="6"/>
  <c r="AD722" i="6"/>
  <c r="AD867" i="6"/>
  <c r="AD899" i="6"/>
  <c r="AD931" i="6"/>
  <c r="AD963" i="6"/>
  <c r="AD995" i="6"/>
  <c r="AD1027" i="6"/>
  <c r="AD1059" i="6"/>
  <c r="AD1083" i="6"/>
  <c r="AD1092" i="6"/>
  <c r="AD1101" i="6"/>
  <c r="AD1115" i="6"/>
  <c r="AD1124" i="6"/>
  <c r="AD576" i="6"/>
  <c r="AD738" i="6"/>
  <c r="AD855" i="6"/>
  <c r="AD887" i="6"/>
  <c r="AD919" i="6"/>
  <c r="AD951" i="6"/>
  <c r="AD983" i="6"/>
  <c r="AD1015" i="6"/>
  <c r="AD1047" i="6"/>
  <c r="AD1079" i="6"/>
  <c r="AD1088" i="6"/>
  <c r="AD1097" i="6"/>
  <c r="AD1111" i="6"/>
  <c r="AD1120" i="6"/>
  <c r="AD1063" i="6"/>
  <c r="AD754" i="6"/>
  <c r="AD843" i="6"/>
  <c r="AD875" i="6"/>
  <c r="AD907" i="6"/>
  <c r="AD939" i="6"/>
  <c r="AD971" i="6"/>
  <c r="AD1003" i="6"/>
  <c r="AD1035" i="6"/>
  <c r="AD1067" i="6"/>
  <c r="AD1084" i="6"/>
  <c r="AD1093" i="6"/>
  <c r="AD1107" i="6"/>
  <c r="AD1116" i="6"/>
  <c r="AD1125" i="6"/>
  <c r="AD802" i="6"/>
  <c r="AD967" i="6"/>
  <c r="AD1031" i="6"/>
  <c r="AD1081" i="6"/>
  <c r="AD1095" i="6"/>
  <c r="AD1113" i="6"/>
  <c r="AD680" i="6"/>
  <c r="AD687" i="6"/>
  <c r="AD770" i="6"/>
  <c r="AD863" i="6"/>
  <c r="AD895" i="6"/>
  <c r="AD927" i="6"/>
  <c r="AD959" i="6"/>
  <c r="AD991" i="6"/>
  <c r="AD1023" i="6"/>
  <c r="AD1055" i="6"/>
  <c r="AD1080" i="6"/>
  <c r="AD1089" i="6"/>
  <c r="AD1103" i="6"/>
  <c r="AD1112" i="6"/>
  <c r="AD1121" i="6"/>
  <c r="AD540" i="6"/>
  <c r="AD786" i="6"/>
  <c r="AD851" i="6"/>
  <c r="AD883" i="6"/>
  <c r="AD915" i="6"/>
  <c r="AD947" i="6"/>
  <c r="AD979" i="6"/>
  <c r="AD1011" i="6"/>
  <c r="AD1043" i="6"/>
  <c r="AD1075" i="6"/>
  <c r="AD1085" i="6"/>
  <c r="AD1099" i="6"/>
  <c r="AD1108" i="6"/>
  <c r="AD1117" i="6"/>
  <c r="CH1117" i="6" s="1"/>
  <c r="AD206" i="6"/>
  <c r="AD668" i="6"/>
  <c r="AD705" i="6"/>
  <c r="AD818" i="6"/>
  <c r="AD859" i="6"/>
  <c r="AD891" i="6"/>
  <c r="AD923" i="6"/>
  <c r="AD955" i="6"/>
  <c r="AD987" i="6"/>
  <c r="AD1019" i="6"/>
  <c r="AD1051" i="6"/>
  <c r="AD1091" i="6"/>
  <c r="AD1100" i="6"/>
  <c r="AD1109" i="6"/>
  <c r="AD1123" i="6"/>
  <c r="AD839" i="6"/>
  <c r="AD871" i="6"/>
  <c r="AD903" i="6"/>
  <c r="AD935" i="6"/>
  <c r="AD999" i="6"/>
  <c r="AD1104" i="6"/>
  <c r="AD1127" i="6"/>
  <c r="AD1118" i="6"/>
  <c r="AD994" i="6"/>
  <c r="AD612" i="6"/>
  <c r="AD890" i="6"/>
  <c r="AD1030" i="6"/>
  <c r="AD547" i="6"/>
  <c r="AD878" i="6"/>
  <c r="AD946" i="6"/>
  <c r="AD1102" i="6"/>
  <c r="AD806" i="6"/>
  <c r="AD970" i="6"/>
  <c r="AD560" i="6"/>
  <c r="AD886" i="6"/>
  <c r="AD644" i="6"/>
  <c r="AD699" i="6"/>
  <c r="AD554" i="6"/>
  <c r="AD553" i="6"/>
  <c r="AD567" i="6"/>
  <c r="AD684" i="6"/>
  <c r="AD484" i="6"/>
  <c r="AD614" i="6"/>
  <c r="AD707" i="6"/>
  <c r="AD557" i="6"/>
  <c r="AD571" i="6"/>
  <c r="AD437" i="6"/>
  <c r="AD241" i="6"/>
  <c r="AD569" i="6"/>
  <c r="AD478" i="6"/>
  <c r="AD333" i="6"/>
  <c r="AD638" i="6"/>
  <c r="AD531" i="6"/>
  <c r="AD377" i="6"/>
  <c r="AD674" i="6"/>
  <c r="AD542" i="6"/>
  <c r="CH542" i="6" s="1"/>
  <c r="AD344" i="6"/>
  <c r="AD445" i="6"/>
  <c r="AD369" i="6"/>
  <c r="AD257" i="6"/>
  <c r="AD413" i="6"/>
  <c r="AD249" i="6"/>
  <c r="AD565" i="6"/>
  <c r="AD425" i="6"/>
  <c r="CH425" i="6" s="1"/>
  <c r="AD523" i="6"/>
  <c r="AD371" i="6"/>
  <c r="AD243" i="6"/>
  <c r="AD231" i="6"/>
  <c r="AD411" i="6"/>
  <c r="AD283" i="6"/>
  <c r="AD389" i="6"/>
  <c r="AD261" i="6"/>
  <c r="AD431" i="6"/>
  <c r="AD303" i="6"/>
  <c r="AD962" i="6"/>
  <c r="AD998" i="6"/>
  <c r="AD846" i="6"/>
  <c r="AD1054" i="6"/>
  <c r="AD938" i="6"/>
  <c r="AD1110" i="6"/>
  <c r="AD854" i="6"/>
  <c r="AD692" i="6"/>
  <c r="AD517" i="6"/>
  <c r="AD653" i="6"/>
  <c r="AD602" i="6"/>
  <c r="AD536" i="6"/>
  <c r="AD424" i="6"/>
  <c r="AD563" i="6"/>
  <c r="AD472" i="6"/>
  <c r="AD606" i="6"/>
  <c r="AD345" i="6"/>
  <c r="AD642" i="6"/>
  <c r="AD305" i="6"/>
  <c r="AD439" i="6"/>
  <c r="AD237" i="6"/>
  <c r="AD209" i="6"/>
  <c r="AD393" i="6"/>
  <c r="AD355" i="6"/>
  <c r="AD215" i="6"/>
  <c r="AD267" i="6"/>
  <c r="AD245" i="6"/>
  <c r="AD287" i="6"/>
  <c r="AD1038" i="6"/>
  <c r="AD930" i="6"/>
  <c r="AD1090" i="6"/>
  <c r="AD726" i="6"/>
  <c r="AD966" i="6"/>
  <c r="AD404" i="6"/>
  <c r="AD742" i="6"/>
  <c r="AD882" i="6"/>
  <c r="AD1022" i="6"/>
  <c r="AD664" i="6"/>
  <c r="AD906" i="6"/>
  <c r="AD1078" i="6"/>
  <c r="AD774" i="6"/>
  <c r="AD585" i="6"/>
  <c r="AD661" i="6"/>
  <c r="AD494" i="6"/>
  <c r="AD685" i="6"/>
  <c r="AD500" i="6"/>
  <c r="AD646" i="6"/>
  <c r="AD280" i="6"/>
  <c r="AD579" i="6"/>
  <c r="AD682" i="6"/>
  <c r="AD690" i="6"/>
  <c r="AD545" i="6"/>
  <c r="AD392" i="6"/>
  <c r="AD698" i="6"/>
  <c r="AD550" i="6"/>
  <c r="AD429" i="6"/>
  <c r="AD313" i="6"/>
  <c r="AD594" i="6"/>
  <c r="AD477" i="6"/>
  <c r="AD312" i="6"/>
  <c r="AD610" i="6"/>
  <c r="AD493" i="6"/>
  <c r="AD285" i="6"/>
  <c r="AD433" i="6"/>
  <c r="AD343" i="6"/>
  <c r="AD519" i="6"/>
  <c r="AD381" i="6"/>
  <c r="AD686" i="6"/>
  <c r="AD546" i="6"/>
  <c r="AD361" i="6"/>
  <c r="AD467" i="6"/>
  <c r="AD339" i="6"/>
  <c r="AD211" i="6"/>
  <c r="AD539" i="6"/>
  <c r="AD379" i="6"/>
  <c r="AD251" i="6"/>
  <c r="AD357" i="6"/>
  <c r="AD229" i="6"/>
  <c r="AD399" i="6"/>
  <c r="AD271" i="6"/>
  <c r="AD866" i="6"/>
  <c r="AD902" i="6"/>
  <c r="AD1074" i="6"/>
  <c r="AD958" i="6"/>
  <c r="AD842" i="6"/>
  <c r="AD694" i="6"/>
  <c r="AD611" i="6"/>
  <c r="AD635" i="6"/>
  <c r="AD580" i="6"/>
  <c r="AD423" i="6"/>
  <c r="AD651" i="6"/>
  <c r="AD501" i="6"/>
  <c r="AD328" i="6"/>
  <c r="AD527" i="6"/>
  <c r="AD273" i="6"/>
  <c r="AD575" i="6"/>
  <c r="AD265" i="6"/>
  <c r="AD452" i="6"/>
  <c r="AD541" i="6"/>
  <c r="AD324" i="6"/>
  <c r="AD349" i="6"/>
  <c r="AD518" i="6"/>
  <c r="AD435" i="6"/>
  <c r="AD295" i="6"/>
  <c r="AD347" i="6"/>
  <c r="AD325" i="6"/>
  <c r="AD367" i="6"/>
  <c r="AD207" i="6"/>
  <c r="AD974" i="6"/>
  <c r="AD898" i="6"/>
  <c r="AD1050" i="6"/>
  <c r="AD643" i="6"/>
  <c r="AD934" i="6"/>
  <c r="AD372" i="6"/>
  <c r="AD1098" i="6"/>
  <c r="AD850" i="6"/>
  <c r="AD990" i="6"/>
  <c r="AD592" i="6"/>
  <c r="AD874" i="6"/>
  <c r="AD1046" i="6"/>
  <c r="AD662" i="6"/>
  <c r="AD556" i="6"/>
  <c r="AD630" i="6"/>
  <c r="AD479" i="6"/>
  <c r="AD678" i="6"/>
  <c r="AD448" i="6"/>
  <c r="AD588" i="6"/>
  <c r="AD233" i="6"/>
  <c r="AD522" i="6"/>
  <c r="AD676" i="6"/>
  <c r="AD658" i="6"/>
  <c r="AD534" i="6"/>
  <c r="AD360" i="6"/>
  <c r="AD666" i="6"/>
  <c r="AD532" i="6"/>
  <c r="AD416" i="6"/>
  <c r="AD300" i="6"/>
  <c r="AD581" i="6"/>
  <c r="AD471" i="6"/>
  <c r="AD292" i="6"/>
  <c r="AD593" i="6"/>
  <c r="AD464" i="6"/>
  <c r="AD217" i="6"/>
  <c r="AD420" i="6"/>
  <c r="AD337" i="6"/>
  <c r="AD503" i="6"/>
  <c r="AD368" i="6"/>
  <c r="AD654" i="6"/>
  <c r="AD535" i="6"/>
  <c r="AD329" i="6"/>
  <c r="AD451" i="6"/>
  <c r="AD323" i="6"/>
  <c r="AD311" i="6"/>
  <c r="AD507" i="6"/>
  <c r="AD363" i="6"/>
  <c r="AD235" i="6"/>
  <c r="AD341" i="6"/>
  <c r="AD213" i="6"/>
  <c r="AD383" i="6"/>
  <c r="AD255" i="6"/>
  <c r="AD1114" i="6"/>
  <c r="AD1018" i="6"/>
  <c r="AD1086" i="6"/>
  <c r="AD340" i="6"/>
  <c r="AD822" i="6"/>
  <c r="AD1106" i="6"/>
  <c r="AD1014" i="6"/>
  <c r="AD548" i="6"/>
  <c r="AD710" i="6"/>
  <c r="AD417" i="6"/>
  <c r="AD708" i="6"/>
  <c r="AD626" i="6"/>
  <c r="AD634" i="6"/>
  <c r="AD397" i="6"/>
  <c r="AD465" i="6"/>
  <c r="AD587" i="6"/>
  <c r="AD407" i="6"/>
  <c r="AD486" i="6"/>
  <c r="AD622" i="6"/>
  <c r="AD316" i="6"/>
  <c r="AD307" i="6"/>
  <c r="AD475" i="6"/>
  <c r="AD219" i="6"/>
  <c r="AD515" i="6"/>
  <c r="AD239" i="6"/>
  <c r="AD1082" i="6"/>
  <c r="AD758" i="6"/>
  <c r="AD986" i="6"/>
  <c r="AD1126" i="6"/>
  <c r="AD870" i="6"/>
  <c r="AD1006" i="6"/>
  <c r="AD1042" i="6"/>
  <c r="AD641" i="6"/>
  <c r="AD926" i="6"/>
  <c r="AD1066" i="6"/>
  <c r="AD790" i="6"/>
  <c r="AD982" i="6"/>
  <c r="AD675" i="6"/>
  <c r="AD504" i="6"/>
  <c r="AD605" i="6"/>
  <c r="AD667" i="6"/>
  <c r="AD628" i="6"/>
  <c r="AD385" i="6"/>
  <c r="AD573" i="6"/>
  <c r="AD683" i="6"/>
  <c r="AD391" i="6"/>
  <c r="AD620" i="6"/>
  <c r="AD603" i="6"/>
  <c r="AD461" i="6"/>
  <c r="AD308" i="6"/>
  <c r="AD601" i="6"/>
  <c r="AD516" i="6"/>
  <c r="AD384" i="6"/>
  <c r="AD253" i="6"/>
  <c r="AD562" i="6"/>
  <c r="AD453" i="6"/>
  <c r="AD225" i="6"/>
  <c r="AD574" i="6"/>
  <c r="AD440" i="6"/>
  <c r="AD525" i="6"/>
  <c r="AD401" i="6"/>
  <c r="AD304" i="6"/>
  <c r="AD469" i="6"/>
  <c r="AD336" i="6"/>
  <c r="AD597" i="6"/>
  <c r="AD502" i="6"/>
  <c r="AD289" i="6"/>
  <c r="AD419" i="6"/>
  <c r="AD291" i="6"/>
  <c r="AD279" i="6"/>
  <c r="AD459" i="6"/>
  <c r="AD331" i="6"/>
  <c r="AD203" i="6"/>
  <c r="AD309" i="6"/>
  <c r="AD483" i="6"/>
  <c r="AD351" i="6"/>
  <c r="AD223" i="6"/>
  <c r="AD1058" i="6"/>
  <c r="AD637" i="6"/>
  <c r="AD954" i="6"/>
  <c r="AD1094" i="6"/>
  <c r="AD838" i="6"/>
  <c r="AD942" i="6"/>
  <c r="AD1010" i="6"/>
  <c r="AD609" i="6"/>
  <c r="AD894" i="6"/>
  <c r="AD1034" i="6"/>
  <c r="AD623" i="6"/>
  <c r="AD950" i="6"/>
  <c r="AD669" i="6"/>
  <c r="AD473" i="6"/>
  <c r="AD598" i="6"/>
  <c r="AD660" i="6"/>
  <c r="AD596" i="6"/>
  <c r="CH596" i="6" s="1"/>
  <c r="AD353" i="6"/>
  <c r="AD566" i="6"/>
  <c r="AD652" i="6"/>
  <c r="AD359" i="6"/>
  <c r="AD586" i="6"/>
  <c r="AD590" i="6"/>
  <c r="AD455" i="6"/>
  <c r="AD288" i="6"/>
  <c r="AD595" i="6"/>
  <c r="AD511" i="6"/>
  <c r="AD365" i="6"/>
  <c r="AD702" i="6"/>
  <c r="AD549" i="6"/>
  <c r="AD441" i="6"/>
  <c r="AD205" i="6"/>
  <c r="AD561" i="6"/>
  <c r="AD408" i="6"/>
  <c r="AD492" i="6"/>
  <c r="AD388" i="6"/>
  <c r="AD297" i="6"/>
  <c r="AD457" i="6"/>
  <c r="AD317" i="6"/>
  <c r="AD591" i="6"/>
  <c r="AD468" i="6"/>
  <c r="AD269" i="6"/>
  <c r="AD403" i="6"/>
  <c r="AD275" i="6"/>
  <c r="AD263" i="6"/>
  <c r="AD443" i="6"/>
  <c r="AD315" i="6"/>
  <c r="AD421" i="6"/>
  <c r="AD293" i="6"/>
  <c r="CH293" i="6" s="1"/>
  <c r="AD463" i="6"/>
  <c r="AD335" i="6"/>
  <c r="AD1026" i="6"/>
  <c r="AD495" i="6"/>
  <c r="AD922" i="6"/>
  <c r="AD1062" i="6"/>
  <c r="AD618" i="6"/>
  <c r="AD910" i="6"/>
  <c r="AD978" i="6"/>
  <c r="AD570" i="6"/>
  <c r="AD862" i="6"/>
  <c r="AD1002" i="6"/>
  <c r="AD599" i="6"/>
  <c r="AD918" i="6"/>
  <c r="AD650" i="6"/>
  <c r="AD301" i="6"/>
  <c r="AD583" i="6"/>
  <c r="AD629" i="6"/>
  <c r="AD589" i="6"/>
  <c r="AD321" i="6"/>
  <c r="AD551" i="6"/>
  <c r="AD621" i="6"/>
  <c r="AD327" i="6"/>
  <c r="AD564" i="6"/>
  <c r="AD577" i="6"/>
  <c r="AD449" i="6"/>
  <c r="AD281" i="6"/>
  <c r="AD582" i="6"/>
  <c r="AD499" i="6"/>
  <c r="AD352" i="6"/>
  <c r="AD670" i="6"/>
  <c r="AD543" i="6"/>
  <c r="AD409" i="6"/>
  <c r="AD706" i="6"/>
  <c r="AD555" i="6"/>
  <c r="AD376" i="6"/>
  <c r="AD487" i="6"/>
  <c r="AD375" i="6"/>
  <c r="AD284" i="6"/>
  <c r="AD432" i="6"/>
  <c r="CH432" i="6" s="1"/>
  <c r="AD296" i="6"/>
  <c r="AD578" i="6"/>
  <c r="AD456" i="6"/>
  <c r="AD201" i="6"/>
  <c r="AD387" i="6"/>
  <c r="AD259" i="6"/>
  <c r="AD247" i="6"/>
  <c r="AD427" i="6"/>
  <c r="AD299" i="6"/>
  <c r="AD405" i="6"/>
  <c r="AD277" i="6"/>
  <c r="AD447" i="6"/>
  <c r="AD319" i="6"/>
  <c r="AD1070" i="6"/>
  <c r="AD1122" i="6"/>
  <c r="AD858" i="6"/>
  <c r="AD436" i="6"/>
  <c r="AD914" i="6"/>
  <c r="AD693" i="6"/>
  <c r="AD619" i="6"/>
  <c r="AD533" i="6"/>
  <c r="AD524" i="6"/>
  <c r="AD476" i="6"/>
  <c r="AD701" i="6"/>
  <c r="AD558" i="6"/>
  <c r="AD221" i="6"/>
  <c r="AD320" i="6"/>
  <c r="AD510" i="6"/>
  <c r="AD509" i="6"/>
  <c r="AD356" i="6"/>
  <c r="AD400" i="6"/>
  <c r="AD559" i="6"/>
  <c r="AD491" i="6"/>
  <c r="AD227" i="6"/>
  <c r="AD395" i="6"/>
  <c r="AD373" i="6"/>
  <c r="AD415" i="6"/>
  <c r="AA226" i="6"/>
  <c r="AA214" i="6"/>
  <c r="AA246" i="6"/>
  <c r="CB246" i="6" s="1"/>
  <c r="AA278" i="6"/>
  <c r="AA310" i="6"/>
  <c r="AA342" i="6"/>
  <c r="AA374" i="6"/>
  <c r="AA406" i="6"/>
  <c r="AA438" i="6"/>
  <c r="AA470" i="6"/>
  <c r="AA492" i="6"/>
  <c r="CB492" i="6" s="1"/>
  <c r="AA506" i="6"/>
  <c r="AA515" i="6"/>
  <c r="AA524" i="6"/>
  <c r="AA538" i="6"/>
  <c r="AA542" i="6"/>
  <c r="AA546" i="6"/>
  <c r="AA550" i="6"/>
  <c r="AA554" i="6"/>
  <c r="CB554" i="6" s="1"/>
  <c r="AA558" i="6"/>
  <c r="AA562" i="6"/>
  <c r="AA566" i="6"/>
  <c r="AA570" i="6"/>
  <c r="AA574" i="6"/>
  <c r="AA578" i="6"/>
  <c r="AA582" i="6"/>
  <c r="AA586" i="6"/>
  <c r="AA590" i="6"/>
  <c r="AA594" i="6"/>
  <c r="AA598" i="6"/>
  <c r="AA602" i="6"/>
  <c r="AA606" i="6"/>
  <c r="AA610" i="6"/>
  <c r="AA614" i="6"/>
  <c r="AA618" i="6"/>
  <c r="CB618" i="6" s="1"/>
  <c r="AA202" i="6"/>
  <c r="AA234" i="6"/>
  <c r="AA266" i="6"/>
  <c r="AA298" i="6"/>
  <c r="AA330" i="6"/>
  <c r="AA362" i="6"/>
  <c r="AA394" i="6"/>
  <c r="AA426" i="6"/>
  <c r="AA458" i="6"/>
  <c r="AA222" i="6"/>
  <c r="AA254" i="6"/>
  <c r="AA498" i="6"/>
  <c r="AA507" i="6"/>
  <c r="AA210" i="6"/>
  <c r="AA242" i="6"/>
  <c r="AA526" i="6"/>
  <c r="AA535" i="6"/>
  <c r="AA230" i="6"/>
  <c r="AA262" i="6"/>
  <c r="AA294" i="6"/>
  <c r="AA326" i="6"/>
  <c r="AA358" i="6"/>
  <c r="AA390" i="6"/>
  <c r="AA422" i="6"/>
  <c r="AA454" i="6"/>
  <c r="AA490" i="6"/>
  <c r="AA499" i="6"/>
  <c r="AA508" i="6"/>
  <c r="AA522" i="6"/>
  <c r="AA531" i="6"/>
  <c r="AA540" i="6"/>
  <c r="AA544" i="6"/>
  <c r="CB544" i="6" s="1"/>
  <c r="AA548" i="6"/>
  <c r="AA552" i="6"/>
  <c r="AA556" i="6"/>
  <c r="AA560" i="6"/>
  <c r="AA218" i="6"/>
  <c r="AA250" i="6"/>
  <c r="AA282" i="6"/>
  <c r="AA302" i="6"/>
  <c r="AA532" i="6"/>
  <c r="AA565" i="6"/>
  <c r="AA597" i="6"/>
  <c r="AA334" i="6"/>
  <c r="AA553" i="6"/>
  <c r="AA585" i="6"/>
  <c r="AA398" i="6"/>
  <c r="AA491" i="6"/>
  <c r="AA561" i="6"/>
  <c r="AA593" i="6"/>
  <c r="AA430" i="6"/>
  <c r="AA514" i="6"/>
  <c r="AA549" i="6"/>
  <c r="AA581" i="6"/>
  <c r="AA238" i="6"/>
  <c r="AA523" i="6"/>
  <c r="AA557" i="6"/>
  <c r="AA589" i="6"/>
  <c r="AA366" i="6"/>
  <c r="AA500" i="6"/>
  <c r="AA569" i="6"/>
  <c r="AA605" i="6"/>
  <c r="AA641" i="6"/>
  <c r="AA720" i="6"/>
  <c r="AA752" i="6"/>
  <c r="AA462" i="6"/>
  <c r="AA665" i="6"/>
  <c r="AA701" i="6"/>
  <c r="AA740" i="6"/>
  <c r="AA772" i="6"/>
  <c r="AA541" i="6"/>
  <c r="AA577" i="6"/>
  <c r="AA728" i="6"/>
  <c r="AA760" i="6"/>
  <c r="AA792" i="6"/>
  <c r="AA824" i="6"/>
  <c r="AA856" i="6"/>
  <c r="AA888" i="6"/>
  <c r="AA900" i="6"/>
  <c r="AA916" i="6"/>
  <c r="AA932" i="6"/>
  <c r="AA936" i="6"/>
  <c r="AA940" i="6"/>
  <c r="AA944" i="6"/>
  <c r="AA948" i="6"/>
  <c r="AA952" i="6"/>
  <c r="AA956" i="6"/>
  <c r="AA960" i="6"/>
  <c r="AA964" i="6"/>
  <c r="AA968" i="6"/>
  <c r="AA601" i="6"/>
  <c r="AA637" i="6"/>
  <c r="AA673" i="6"/>
  <c r="AA716" i="6"/>
  <c r="AA748" i="6"/>
  <c r="AA697" i="6"/>
  <c r="AA736" i="6"/>
  <c r="AA768" i="6"/>
  <c r="AA573" i="6"/>
  <c r="AA609" i="6"/>
  <c r="AA724" i="6"/>
  <c r="AA756" i="6"/>
  <c r="AA788" i="6"/>
  <c r="AA820" i="6"/>
  <c r="CB820" i="6" s="1"/>
  <c r="AA852" i="6"/>
  <c r="AA884" i="6"/>
  <c r="AA902" i="6"/>
  <c r="AA918" i="6"/>
  <c r="AA270" i="6"/>
  <c r="AA545" i="6"/>
  <c r="AA732" i="6"/>
  <c r="AA764" i="6"/>
  <c r="AA784" i="6"/>
  <c r="AA908" i="6"/>
  <c r="AA922" i="6"/>
  <c r="AA935" i="6"/>
  <c r="AA946" i="6"/>
  <c r="AA951" i="6"/>
  <c r="AA962" i="6"/>
  <c r="AA967" i="6"/>
  <c r="AA978" i="6"/>
  <c r="AA983" i="6"/>
  <c r="AA994" i="6"/>
  <c r="AA999" i="6"/>
  <c r="AA1010" i="6"/>
  <c r="AA1015" i="6"/>
  <c r="AA1026" i="6"/>
  <c r="AA1031" i="6"/>
  <c r="AA1042" i="6"/>
  <c r="AA1047" i="6"/>
  <c r="AA1058" i="6"/>
  <c r="AA1063" i="6"/>
  <c r="AA1074" i="6"/>
  <c r="AA1079" i="6"/>
  <c r="AA1090" i="6"/>
  <c r="AA1095" i="6"/>
  <c r="AA1104" i="6"/>
  <c r="AA1083" i="6"/>
  <c r="AA808" i="6"/>
  <c r="AA844" i="6"/>
  <c r="AA880" i="6"/>
  <c r="AA812" i="6"/>
  <c r="AA848" i="6"/>
  <c r="AA934" i="6"/>
  <c r="AA939" i="6"/>
  <c r="AA950" i="6"/>
  <c r="AA955" i="6"/>
  <c r="AA971" i="6"/>
  <c r="AA998" i="6"/>
  <c r="AA1030" i="6"/>
  <c r="AA1067" i="6"/>
  <c r="AA1078" i="6"/>
  <c r="AA1094" i="6"/>
  <c r="AA1103" i="6"/>
  <c r="AA633" i="6"/>
  <c r="AA904" i="6"/>
  <c r="AA942" i="6"/>
  <c r="AA947" i="6"/>
  <c r="AA958" i="6"/>
  <c r="AA963" i="6"/>
  <c r="AA974" i="6"/>
  <c r="AA979" i="6"/>
  <c r="AA990" i="6"/>
  <c r="AA995" i="6"/>
  <c r="AA1006" i="6"/>
  <c r="AA1011" i="6"/>
  <c r="AA1022" i="6"/>
  <c r="AA1027" i="6"/>
  <c r="AA1038" i="6"/>
  <c r="AA1043" i="6"/>
  <c r="AA1054" i="6"/>
  <c r="AA1059" i="6"/>
  <c r="AA1070" i="6"/>
  <c r="AA1075" i="6"/>
  <c r="AA1086" i="6"/>
  <c r="AA1091" i="6"/>
  <c r="AA1096" i="6"/>
  <c r="AA780" i="6"/>
  <c r="AA816" i="6"/>
  <c r="AA924" i="6"/>
  <c r="AA982" i="6"/>
  <c r="AA1062" i="6"/>
  <c r="AA705" i="6"/>
  <c r="AA712" i="6"/>
  <c r="AA840" i="6"/>
  <c r="AA876" i="6"/>
  <c r="AA938" i="6"/>
  <c r="AA943" i="6"/>
  <c r="AA954" i="6"/>
  <c r="AA959" i="6"/>
  <c r="AA970" i="6"/>
  <c r="AA975" i="6"/>
  <c r="CB975" i="6" s="1"/>
  <c r="AA986" i="6"/>
  <c r="AA991" i="6"/>
  <c r="AA1002" i="6"/>
  <c r="AA1007" i="6"/>
  <c r="AA1018" i="6"/>
  <c r="AA1023" i="6"/>
  <c r="AA1034" i="6"/>
  <c r="AA1039" i="6"/>
  <c r="CB1039" i="6" s="1"/>
  <c r="AA1050" i="6"/>
  <c r="AA1055" i="6"/>
  <c r="AA1066" i="6"/>
  <c r="AA1071" i="6"/>
  <c r="AA1082" i="6"/>
  <c r="AA1087" i="6"/>
  <c r="AA1102" i="6"/>
  <c r="AA744" i="6"/>
  <c r="AA906" i="6"/>
  <c r="AA920" i="6"/>
  <c r="AA206" i="6"/>
  <c r="AA776" i="6"/>
  <c r="AA987" i="6"/>
  <c r="AA1003" i="6"/>
  <c r="AA1014" i="6"/>
  <c r="AA1019" i="6"/>
  <c r="AA1035" i="6"/>
  <c r="AA1046" i="6"/>
  <c r="AA1051" i="6"/>
  <c r="AA669" i="6"/>
  <c r="AA872" i="6"/>
  <c r="AA966" i="6"/>
  <c r="AA1120" i="6"/>
  <c r="AA1117" i="6"/>
  <c r="CB1117" i="6" s="1"/>
  <c r="AA1107" i="6"/>
  <c r="AA1057" i="6"/>
  <c r="AA972" i="6"/>
  <c r="AA770" i="6"/>
  <c r="AA806" i="6"/>
  <c r="AA992" i="6"/>
  <c r="AA699" i="6"/>
  <c r="AA1013" i="6"/>
  <c r="AA883" i="6"/>
  <c r="AA1097" i="6"/>
  <c r="AA980" i="6"/>
  <c r="AA774" i="6"/>
  <c r="AA1065" i="6"/>
  <c r="AA937" i="6"/>
  <c r="AA765" i="6"/>
  <c r="AA783" i="6"/>
  <c r="AA1016" i="6"/>
  <c r="AA838" i="6"/>
  <c r="AA1053" i="6"/>
  <c r="AA903" i="6"/>
  <c r="AA663" i="6"/>
  <c r="AA835" i="6"/>
  <c r="AA745" i="6"/>
  <c r="AA627" i="6"/>
  <c r="AA878" i="6"/>
  <c r="AA795" i="6"/>
  <c r="AA691" i="6"/>
  <c r="AA537" i="6"/>
  <c r="AA871" i="6"/>
  <c r="AA781" i="6"/>
  <c r="AA704" i="6"/>
  <c r="AA418" i="6"/>
  <c r="AA689" i="6"/>
  <c r="AA354" i="6"/>
  <c r="AA869" i="6"/>
  <c r="AA786" i="6"/>
  <c r="AA680" i="6"/>
  <c r="AA424" i="6"/>
  <c r="AA849" i="6"/>
  <c r="AA766" i="6"/>
  <c r="AA672" i="6"/>
  <c r="AA478" i="6"/>
  <c r="AA657" i="6"/>
  <c r="AA698" i="6"/>
  <c r="AA615" i="6"/>
  <c r="AA456" i="6"/>
  <c r="AA684" i="6"/>
  <c r="AA588" i="6"/>
  <c r="CB588" i="6" s="1"/>
  <c r="AA314" i="6"/>
  <c r="AA664" i="6"/>
  <c r="AA555" i="6"/>
  <c r="AA707" i="6"/>
  <c r="AA624" i="6"/>
  <c r="AA482" i="6"/>
  <c r="AA700" i="6"/>
  <c r="AA604" i="6"/>
  <c r="AA450" i="6"/>
  <c r="AA481" i="6"/>
  <c r="AA391" i="6"/>
  <c r="AA308" i="6"/>
  <c r="AA225" i="6"/>
  <c r="AA429" i="6"/>
  <c r="AA339" i="6"/>
  <c r="AA256" i="6"/>
  <c r="AA479" i="6"/>
  <c r="AA396" i="6"/>
  <c r="AA313" i="6"/>
  <c r="AA223" i="6"/>
  <c r="AA453" i="6"/>
  <c r="AA363" i="6"/>
  <c r="AA280" i="6"/>
  <c r="AA525" i="6"/>
  <c r="AA407" i="6"/>
  <c r="AA324" i="6"/>
  <c r="AA241" i="6"/>
  <c r="AA451" i="6"/>
  <c r="AA368" i="6"/>
  <c r="AA285" i="6"/>
  <c r="AA533" i="6"/>
  <c r="AA412" i="6"/>
  <c r="CB412" i="6" s="1"/>
  <c r="AA329" i="6"/>
  <c r="AA239" i="6"/>
  <c r="AA1112" i="6"/>
  <c r="AA1109" i="6"/>
  <c r="AA1099" i="6"/>
  <c r="AA1084" i="6"/>
  <c r="AA928" i="6"/>
  <c r="AA1073" i="6"/>
  <c r="CB1073" i="6" s="1"/>
  <c r="AA738" i="6"/>
  <c r="AA976" i="6"/>
  <c r="AA309" i="6"/>
  <c r="AA997" i="6"/>
  <c r="AA870" i="6"/>
  <c r="AA1092" i="6"/>
  <c r="AA919" i="6"/>
  <c r="AA719" i="6"/>
  <c r="AA1049" i="6"/>
  <c r="AA931" i="6"/>
  <c r="AA757" i="6"/>
  <c r="AA761" i="6"/>
  <c r="AA1000" i="6"/>
  <c r="AA815" i="6"/>
  <c r="AA1037" i="6"/>
  <c r="AA887" i="6"/>
  <c r="CB887" i="6" s="1"/>
  <c r="AA925" i="6"/>
  <c r="AA822" i="6"/>
  <c r="AA739" i="6"/>
  <c r="AA539" i="6"/>
  <c r="AA865" i="6"/>
  <c r="AA782" i="6"/>
  <c r="AA654" i="6"/>
  <c r="AA505" i="6"/>
  <c r="AA858" i="6"/>
  <c r="AA775" i="6"/>
  <c r="AA682" i="6"/>
  <c r="AA410" i="6"/>
  <c r="AA681" i="6"/>
  <c r="AA346" i="6"/>
  <c r="AA863" i="6"/>
  <c r="AA773" i="6"/>
  <c r="AA659" i="6"/>
  <c r="AA258" i="6"/>
  <c r="AA843" i="6"/>
  <c r="AA753" i="6"/>
  <c r="AA650" i="6"/>
  <c r="AA328" i="6"/>
  <c r="AA649" i="6"/>
  <c r="AA692" i="6"/>
  <c r="AA596" i="6"/>
  <c r="AA386" i="6"/>
  <c r="AA671" i="6"/>
  <c r="AA575" i="6"/>
  <c r="AA306" i="6"/>
  <c r="AA651" i="6"/>
  <c r="AA528" i="6"/>
  <c r="AA694" i="6"/>
  <c r="AA611" i="6"/>
  <c r="AA474" i="6"/>
  <c r="AA687" i="6"/>
  <c r="AA591" i="6"/>
  <c r="AA442" i="6"/>
  <c r="AA468" i="6"/>
  <c r="AA385" i="6"/>
  <c r="AA295" i="6"/>
  <c r="AA212" i="6"/>
  <c r="AA416" i="6"/>
  <c r="AA333" i="6"/>
  <c r="AA243" i="6"/>
  <c r="AA473" i="6"/>
  <c r="AA383" i="6"/>
  <c r="AA300" i="6"/>
  <c r="AA217" i="6"/>
  <c r="CB217" i="6" s="1"/>
  <c r="AA440" i="6"/>
  <c r="AA357" i="6"/>
  <c r="AA267" i="6"/>
  <c r="AA493" i="6"/>
  <c r="AA401" i="6"/>
  <c r="AA311" i="6"/>
  <c r="AA228" i="6"/>
  <c r="AA445" i="6"/>
  <c r="AA355" i="6"/>
  <c r="AA272" i="6"/>
  <c r="AA501" i="6"/>
  <c r="AA399" i="6"/>
  <c r="AA316" i="6"/>
  <c r="AA233" i="6"/>
  <c r="AA1126" i="6"/>
  <c r="AA1116" i="6"/>
  <c r="AA1114" i="6"/>
  <c r="AA1052" i="6"/>
  <c r="AA879" i="6"/>
  <c r="AA945" i="6"/>
  <c r="AA1072" i="6"/>
  <c r="AA892" i="6"/>
  <c r="AA1093" i="6"/>
  <c r="AA965" i="6"/>
  <c r="AA825" i="6"/>
  <c r="AA1060" i="6"/>
  <c r="AA861" i="6"/>
  <c r="AA475" i="6"/>
  <c r="AA1017" i="6"/>
  <c r="AA889" i="6"/>
  <c r="AA1041" i="6"/>
  <c r="AA1105" i="6"/>
  <c r="AA930" i="6"/>
  <c r="AA725" i="6"/>
  <c r="AA1005" i="6"/>
  <c r="AA829" i="6"/>
  <c r="AA886" i="6"/>
  <c r="AA803" i="6"/>
  <c r="AA713" i="6"/>
  <c r="AA286" i="6"/>
  <c r="AA846" i="6"/>
  <c r="AA763" i="6"/>
  <c r="AA625" i="6"/>
  <c r="AA245" i="6"/>
  <c r="AA839" i="6"/>
  <c r="AA749" i="6"/>
  <c r="AA653" i="6"/>
  <c r="AA315" i="6"/>
  <c r="AA644" i="6"/>
  <c r="AA219" i="6"/>
  <c r="AA837" i="6"/>
  <c r="AA754" i="6"/>
  <c r="AA571" i="6"/>
  <c r="AA905" i="6"/>
  <c r="AA817" i="6"/>
  <c r="AA734" i="6"/>
  <c r="AA621" i="6"/>
  <c r="AA733" i="6"/>
  <c r="AA612" i="6"/>
  <c r="AA666" i="6"/>
  <c r="AA564" i="6"/>
  <c r="AA370" i="6"/>
  <c r="AA652" i="6"/>
  <c r="AA536" i="6"/>
  <c r="AA213" i="6"/>
  <c r="AA632" i="6"/>
  <c r="AA414" i="6"/>
  <c r="AA675" i="6"/>
  <c r="AA579" i="6"/>
  <c r="AA443" i="6"/>
  <c r="AA668" i="6"/>
  <c r="AA559" i="6"/>
  <c r="AA411" i="6"/>
  <c r="AA449" i="6"/>
  <c r="AA359" i="6"/>
  <c r="AA276" i="6"/>
  <c r="AA480" i="6"/>
  <c r="AA397" i="6"/>
  <c r="AA307" i="6"/>
  <c r="AA224" i="6"/>
  <c r="AA447" i="6"/>
  <c r="AA364" i="6"/>
  <c r="AA281" i="6"/>
  <c r="AA521" i="6"/>
  <c r="AA421" i="6"/>
  <c r="AA331" i="6"/>
  <c r="AA248" i="6"/>
  <c r="AA465" i="6"/>
  <c r="AA375" i="6"/>
  <c r="AA292" i="6"/>
  <c r="AA209" i="6"/>
  <c r="AA419" i="6"/>
  <c r="AA336" i="6"/>
  <c r="AA253" i="6"/>
  <c r="AA463" i="6"/>
  <c r="AA380" i="6"/>
  <c r="AA297" i="6"/>
  <c r="AA207" i="6"/>
  <c r="AA1100" i="6"/>
  <c r="AA1098" i="6"/>
  <c r="AA1020" i="6"/>
  <c r="AA1118" i="6"/>
  <c r="AA1108" i="6"/>
  <c r="AA1106" i="6"/>
  <c r="AA1036" i="6"/>
  <c r="AA857" i="6"/>
  <c r="AA914" i="6"/>
  <c r="AA1056" i="6"/>
  <c r="CB1056" i="6" s="1"/>
  <c r="AA855" i="6"/>
  <c r="AA1077" i="6"/>
  <c r="AA949" i="6"/>
  <c r="AA804" i="6"/>
  <c r="AA1044" i="6"/>
  <c r="AA853" i="6"/>
  <c r="AA1089" i="6"/>
  <c r="AA1001" i="6"/>
  <c r="AA868" i="6"/>
  <c r="AA1009" i="6"/>
  <c r="AA1080" i="6"/>
  <c r="AA917" i="6"/>
  <c r="AA640" i="6"/>
  <c r="AA989" i="6"/>
  <c r="AA821" i="6"/>
  <c r="AA873" i="6"/>
  <c r="AA790" i="6"/>
  <c r="AA693" i="6"/>
  <c r="AA929" i="6"/>
  <c r="AA833" i="6"/>
  <c r="AA750" i="6"/>
  <c r="AA617" i="6"/>
  <c r="AA923" i="6"/>
  <c r="AA826" i="6"/>
  <c r="AA743" i="6"/>
  <c r="AA645" i="6"/>
  <c r="AA742" i="6"/>
  <c r="AA631" i="6"/>
  <c r="AA927" i="6"/>
  <c r="AA831" i="6"/>
  <c r="AA741" i="6"/>
  <c r="AA534" i="6"/>
  <c r="AA894" i="6"/>
  <c r="AA811" i="6"/>
  <c r="AA721" i="6"/>
  <c r="AA613" i="6"/>
  <c r="AA727" i="6"/>
  <c r="AA599" i="6"/>
  <c r="AA660" i="6"/>
  <c r="AA551" i="6"/>
  <c r="AA347" i="6"/>
  <c r="AA639" i="6"/>
  <c r="AA469" i="6"/>
  <c r="AA702" i="6"/>
  <c r="AA619" i="6"/>
  <c r="AA360" i="6"/>
  <c r="AA662" i="6"/>
  <c r="AA547" i="6"/>
  <c r="AA373" i="6"/>
  <c r="AA655" i="6"/>
  <c r="AA518" i="6"/>
  <c r="AA341" i="6"/>
  <c r="AA436" i="6"/>
  <c r="AA353" i="6"/>
  <c r="AA263" i="6"/>
  <c r="AA467" i="6"/>
  <c r="AA384" i="6"/>
  <c r="AA301" i="6"/>
  <c r="AA211" i="6"/>
  <c r="AA441" i="6"/>
  <c r="AA351" i="6"/>
  <c r="AA268" i="6"/>
  <c r="AA489" i="6"/>
  <c r="AA408" i="6"/>
  <c r="AA325" i="6"/>
  <c r="AA235" i="6"/>
  <c r="AA452" i="6"/>
  <c r="AA369" i="6"/>
  <c r="AA279" i="6"/>
  <c r="AA529" i="6"/>
  <c r="AA413" i="6"/>
  <c r="AA323" i="6"/>
  <c r="AA240" i="6"/>
  <c r="AA457" i="6"/>
  <c r="AA367" i="6"/>
  <c r="AA284" i="6"/>
  <c r="AA201" i="6"/>
  <c r="AA1111" i="6"/>
  <c r="AA1123" i="6"/>
  <c r="AA1121" i="6"/>
  <c r="AA1004" i="6"/>
  <c r="AA828" i="6"/>
  <c r="AA864" i="6"/>
  <c r="AA1024" i="6"/>
  <c r="AA797" i="6"/>
  <c r="AA1045" i="6"/>
  <c r="AA912" i="6"/>
  <c r="AA759" i="6"/>
  <c r="AA1012" i="6"/>
  <c r="AA810" i="6"/>
  <c r="AA1101" i="6"/>
  <c r="AA969" i="6"/>
  <c r="AA823" i="6"/>
  <c r="AA885" i="6"/>
  <c r="AA1048" i="6"/>
  <c r="AA874" i="6"/>
  <c r="AA1085" i="6"/>
  <c r="AA957" i="6"/>
  <c r="AA778" i="6"/>
  <c r="AA854" i="6"/>
  <c r="AA771" i="6"/>
  <c r="AA677" i="6"/>
  <c r="AA897" i="6"/>
  <c r="AA814" i="6"/>
  <c r="AA731" i="6"/>
  <c r="AA580" i="6"/>
  <c r="AA890" i="6"/>
  <c r="AA807" i="6"/>
  <c r="AA717" i="6"/>
  <c r="AA595" i="6"/>
  <c r="AA723" i="6"/>
  <c r="AA527" i="6"/>
  <c r="AA895" i="6"/>
  <c r="AA805" i="6"/>
  <c r="AA722" i="6"/>
  <c r="AA502" i="6"/>
  <c r="AA875" i="6"/>
  <c r="AA785" i="6"/>
  <c r="AA708" i="6"/>
  <c r="AA563" i="6"/>
  <c r="AA686" i="6"/>
  <c r="AA382" i="6"/>
  <c r="AA634" i="6"/>
  <c r="AA494" i="6"/>
  <c r="CB494" i="6" s="1"/>
  <c r="AA703" i="6"/>
  <c r="AA620" i="6"/>
  <c r="AA392" i="6"/>
  <c r="AA683" i="6"/>
  <c r="AA587" i="6"/>
  <c r="AA274" i="6"/>
  <c r="AA643" i="6"/>
  <c r="AA512" i="6"/>
  <c r="AA296" i="6"/>
  <c r="AA636" i="6"/>
  <c r="AA503" i="6"/>
  <c r="AA264" i="6"/>
  <c r="AA417" i="6"/>
  <c r="AA327" i="6"/>
  <c r="AA244" i="6"/>
  <c r="AA448" i="6"/>
  <c r="AA365" i="6"/>
  <c r="AA275" i="6"/>
  <c r="AA517" i="6"/>
  <c r="AA415" i="6"/>
  <c r="AA332" i="6"/>
  <c r="AA249" i="6"/>
  <c r="AA472" i="6"/>
  <c r="AA389" i="6"/>
  <c r="AA299" i="6"/>
  <c r="AA216" i="6"/>
  <c r="AA433" i="6"/>
  <c r="AA343" i="6"/>
  <c r="AA260" i="6"/>
  <c r="AA477" i="6"/>
  <c r="AA387" i="6"/>
  <c r="AA304" i="6"/>
  <c r="AA221" i="6"/>
  <c r="AA431" i="6"/>
  <c r="AA348" i="6"/>
  <c r="AA265" i="6"/>
  <c r="AA1127" i="6"/>
  <c r="AA1125" i="6"/>
  <c r="AA1110" i="6"/>
  <c r="AA836" i="6"/>
  <c r="AA926" i="6"/>
  <c r="AA899" i="6"/>
  <c r="AA832" i="6"/>
  <c r="AA910" i="6"/>
  <c r="AA1032" i="6"/>
  <c r="AA973" i="6"/>
  <c r="AA809" i="6"/>
  <c r="AA891" i="6"/>
  <c r="AA603" i="6"/>
  <c r="AA762" i="6"/>
  <c r="AA710" i="6"/>
  <c r="AA818" i="6"/>
  <c r="AA921" i="6"/>
  <c r="AA695" i="6"/>
  <c r="AA576" i="6"/>
  <c r="AA378" i="6"/>
  <c r="AA322" i="6"/>
  <c r="AA290" i="6"/>
  <c r="AA466" i="6"/>
  <c r="AA496" i="6"/>
  <c r="AA340" i="6"/>
  <c r="AA403" i="6"/>
  <c r="AA485" i="6"/>
  <c r="AA255" i="6"/>
  <c r="CB255" i="6" s="1"/>
  <c r="AA344" i="6"/>
  <c r="AA420" i="6"/>
  <c r="AA497" i="6"/>
  <c r="AA259" i="6"/>
  <c r="AA335" i="6"/>
  <c r="AA1025" i="6"/>
  <c r="AA789" i="6"/>
  <c r="AA796" i="6"/>
  <c r="AA483" i="6"/>
  <c r="AA802" i="6"/>
  <c r="AA896" i="6"/>
  <c r="AA866" i="6"/>
  <c r="AA758" i="6"/>
  <c r="AA827" i="6"/>
  <c r="AA379" i="6"/>
  <c r="AA711" i="6"/>
  <c r="CB711" i="6" s="1"/>
  <c r="AA608" i="6"/>
  <c r="AA767" i="6"/>
  <c r="AA862" i="6"/>
  <c r="AA584" i="6"/>
  <c r="AA679" i="6"/>
  <c r="AA690" i="6"/>
  <c r="AA696" i="6"/>
  <c r="AA688" i="6"/>
  <c r="AA706" i="6"/>
  <c r="AA318" i="6"/>
  <c r="AA289" i="6"/>
  <c r="AA352" i="6"/>
  <c r="AA428" i="6"/>
  <c r="AA204" i="6"/>
  <c r="AA293" i="6"/>
  <c r="AA356" i="6"/>
  <c r="AA432" i="6"/>
  <c r="AA208" i="6"/>
  <c r="AA271" i="6"/>
  <c r="AA1124" i="6"/>
  <c r="AA791" i="6"/>
  <c r="AA834" i="6"/>
  <c r="AA847" i="6"/>
  <c r="AA787" i="6"/>
  <c r="AA860" i="6"/>
  <c r="AA984" i="6"/>
  <c r="AA941" i="6"/>
  <c r="AA777" i="6"/>
  <c r="AA859" i="6"/>
  <c r="AA567" i="6"/>
  <c r="AA730" i="6"/>
  <c r="AA667" i="6"/>
  <c r="AA799" i="6"/>
  <c r="AA881" i="6"/>
  <c r="AA629" i="6"/>
  <c r="AA232" i="6"/>
  <c r="AA277" i="6"/>
  <c r="AA283" i="6"/>
  <c r="AA251" i="6"/>
  <c r="AA350" i="6"/>
  <c r="CB350" i="6" s="1"/>
  <c r="AA434" i="6"/>
  <c r="AA321" i="6"/>
  <c r="AA371" i="6"/>
  <c r="AA460" i="6"/>
  <c r="AA236" i="6"/>
  <c r="AA312" i="6"/>
  <c r="AA388" i="6"/>
  <c r="AA464" i="6"/>
  <c r="AA227" i="6"/>
  <c r="AA303" i="6"/>
  <c r="AA1115" i="6"/>
  <c r="AA1122" i="6"/>
  <c r="AA893" i="6"/>
  <c r="AA993" i="6"/>
  <c r="AA751" i="6"/>
  <c r="AA977" i="6"/>
  <c r="AA530" i="6"/>
  <c r="AA851" i="6"/>
  <c r="AA800" i="6"/>
  <c r="AA726" i="6"/>
  <c r="AA801" i="6"/>
  <c r="AA907" i="6"/>
  <c r="AA661" i="6"/>
  <c r="AA488" i="6"/>
  <c r="AA735" i="6"/>
  <c r="AA830" i="6"/>
  <c r="AA486" i="6"/>
  <c r="AA647" i="6"/>
  <c r="AA658" i="6"/>
  <c r="AA670" i="6"/>
  <c r="AA656" i="6"/>
  <c r="AA674" i="6"/>
  <c r="AA509" i="6"/>
  <c r="AA257" i="6"/>
  <c r="AA320" i="6"/>
  <c r="AA409" i="6"/>
  <c r="AA484" i="6"/>
  <c r="AA261" i="6"/>
  <c r="AA337" i="6"/>
  <c r="AA400" i="6"/>
  <c r="AA476" i="6"/>
  <c r="AA252" i="6"/>
  <c r="AA592" i="6"/>
  <c r="AA425" i="6"/>
  <c r="AA361" i="6"/>
  <c r="AA1113" i="6"/>
  <c r="AA842" i="6"/>
  <c r="AA1061" i="6"/>
  <c r="AA1076" i="6"/>
  <c r="AA1081" i="6"/>
  <c r="AA901" i="6"/>
  <c r="AA793" i="6"/>
  <c r="AA755" i="6"/>
  <c r="AA685" i="6"/>
  <c r="AA769" i="6"/>
  <c r="AA877" i="6"/>
  <c r="AA616" i="6"/>
  <c r="AA338" i="6"/>
  <c r="AA709" i="6"/>
  <c r="AA798" i="6"/>
  <c r="AA746" i="6"/>
  <c r="AA628" i="6"/>
  <c r="AA626" i="6"/>
  <c r="AA638" i="6"/>
  <c r="AA630" i="6"/>
  <c r="AA642" i="6"/>
  <c r="AA455" i="6"/>
  <c r="AA231" i="6"/>
  <c r="AA288" i="6"/>
  <c r="AA377" i="6"/>
  <c r="AA459" i="6"/>
  <c r="AA229" i="6"/>
  <c r="AA305" i="6"/>
  <c r="AA381" i="6"/>
  <c r="AA444" i="6"/>
  <c r="AA220" i="6"/>
  <c r="AA1068" i="6"/>
  <c r="AA1088" i="6"/>
  <c r="AA1029" i="6"/>
  <c r="AA1028" i="6"/>
  <c r="AA1033" i="6"/>
  <c r="AA819" i="6"/>
  <c r="AA961" i="6"/>
  <c r="AA909" i="6"/>
  <c r="AA648" i="6"/>
  <c r="AA737" i="6"/>
  <c r="AA845" i="6"/>
  <c r="AA520" i="6"/>
  <c r="AA911" i="6"/>
  <c r="AA622" i="6"/>
  <c r="AA779" i="6"/>
  <c r="AA714" i="6"/>
  <c r="AA583" i="6"/>
  <c r="AA607" i="6"/>
  <c r="AA600" i="6"/>
  <c r="AA623" i="6"/>
  <c r="AA423" i="6"/>
  <c r="AA513" i="6"/>
  <c r="AA269" i="6"/>
  <c r="AA345" i="6"/>
  <c r="AA427" i="6"/>
  <c r="AA203" i="6"/>
  <c r="AA273" i="6"/>
  <c r="AA349" i="6"/>
  <c r="AA988" i="6"/>
  <c r="AA1040" i="6"/>
  <c r="AA981" i="6"/>
  <c r="AA996" i="6"/>
  <c r="AA985" i="6"/>
  <c r="AA676" i="6"/>
  <c r="AA1069" i="6"/>
  <c r="AA867" i="6"/>
  <c r="AA405" i="6"/>
  <c r="AA718" i="6"/>
  <c r="AA813" i="6"/>
  <c r="AA402" i="6"/>
  <c r="AA882" i="6"/>
  <c r="AA510" i="6"/>
  <c r="AA747" i="6"/>
  <c r="AA678" i="6"/>
  <c r="AA516" i="6"/>
  <c r="AA543" i="6"/>
  <c r="AA568" i="6"/>
  <c r="AA519" i="6"/>
  <c r="AA572" i="6"/>
  <c r="AA404" i="6"/>
  <c r="AA461" i="6"/>
  <c r="AA237" i="6"/>
  <c r="AA319" i="6"/>
  <c r="AA395" i="6"/>
  <c r="AA471" i="6"/>
  <c r="AA247" i="6"/>
  <c r="AA317" i="6"/>
  <c r="AA393" i="6"/>
  <c r="AA1119" i="6"/>
  <c r="AA915" i="6"/>
  <c r="CB915" i="6" s="1"/>
  <c r="AA1008" i="6"/>
  <c r="AA933" i="6"/>
  <c r="AA898" i="6"/>
  <c r="AA953" i="6"/>
  <c r="AA1064" i="6"/>
  <c r="AA1021" i="6"/>
  <c r="AA841" i="6"/>
  <c r="AA913" i="6"/>
  <c r="AA646" i="6"/>
  <c r="AA794" i="6"/>
  <c r="AA729" i="6"/>
  <c r="AA850" i="6"/>
  <c r="AA495" i="6"/>
  <c r="AA715" i="6"/>
  <c r="AA635" i="6"/>
  <c r="AA487" i="6"/>
  <c r="AA446" i="6"/>
  <c r="AA437" i="6"/>
  <c r="AA504" i="6"/>
  <c r="AA511" i="6"/>
  <c r="AA372" i="6"/>
  <c r="AA435" i="6"/>
  <c r="AA205" i="6"/>
  <c r="AA287" i="6"/>
  <c r="AA376" i="6"/>
  <c r="AA439" i="6"/>
  <c r="AA215" i="6"/>
  <c r="AA291" i="6"/>
  <c r="X213" i="6"/>
  <c r="X201" i="6"/>
  <c r="X233" i="6"/>
  <c r="X244" i="6"/>
  <c r="X249" i="6"/>
  <c r="X260" i="6"/>
  <c r="X265" i="6"/>
  <c r="X276" i="6"/>
  <c r="X281" i="6"/>
  <c r="X292" i="6"/>
  <c r="X297" i="6"/>
  <c r="X308" i="6"/>
  <c r="X313" i="6"/>
  <c r="X324" i="6"/>
  <c r="X329" i="6"/>
  <c r="X240" i="6"/>
  <c r="X245" i="6"/>
  <c r="X256" i="6"/>
  <c r="X229" i="6"/>
  <c r="X217" i="6"/>
  <c r="X236" i="6"/>
  <c r="X241" i="6"/>
  <c r="X252" i="6"/>
  <c r="X257" i="6"/>
  <c r="X268" i="6"/>
  <c r="X273" i="6"/>
  <c r="X284" i="6"/>
  <c r="X289" i="6"/>
  <c r="X300" i="6"/>
  <c r="X305" i="6"/>
  <c r="X316" i="6"/>
  <c r="X321" i="6"/>
  <c r="X332" i="6"/>
  <c r="X337" i="6"/>
  <c r="X356" i="6"/>
  <c r="X369" i="6"/>
  <c r="X388" i="6"/>
  <c r="X401" i="6"/>
  <c r="X420" i="6"/>
  <c r="X433" i="6"/>
  <c r="X452" i="6"/>
  <c r="X465" i="6"/>
  <c r="X550" i="6"/>
  <c r="X568" i="6"/>
  <c r="X582" i="6"/>
  <c r="X600" i="6"/>
  <c r="X614" i="6"/>
  <c r="X632" i="6"/>
  <c r="X646" i="6"/>
  <c r="X664" i="6"/>
  <c r="X678" i="6"/>
  <c r="X696" i="6"/>
  <c r="X710" i="6"/>
  <c r="X345" i="6"/>
  <c r="X364" i="6"/>
  <c r="X377" i="6"/>
  <c r="X396" i="6"/>
  <c r="X409" i="6"/>
  <c r="X428" i="6"/>
  <c r="X441" i="6"/>
  <c r="X460" i="6"/>
  <c r="X473" i="6"/>
  <c r="X492" i="6"/>
  <c r="X505" i="6"/>
  <c r="X546" i="6"/>
  <c r="X564" i="6"/>
  <c r="X578" i="6"/>
  <c r="X596" i="6"/>
  <c r="X610" i="6"/>
  <c r="X628" i="6"/>
  <c r="X642" i="6"/>
  <c r="X660" i="6"/>
  <c r="X674" i="6"/>
  <c r="X692" i="6"/>
  <c r="X706" i="6"/>
  <c r="X205" i="6"/>
  <c r="X533" i="6"/>
  <c r="X552" i="6"/>
  <c r="X566" i="6"/>
  <c r="X584" i="6"/>
  <c r="X598" i="6"/>
  <c r="X616" i="6"/>
  <c r="X630" i="6"/>
  <c r="X648" i="6"/>
  <c r="X662" i="6"/>
  <c r="X680" i="6"/>
  <c r="X694" i="6"/>
  <c r="X712" i="6"/>
  <c r="X372" i="6"/>
  <c r="X393" i="6"/>
  <c r="X436" i="6"/>
  <c r="X457" i="6"/>
  <c r="X556" i="6"/>
  <c r="X572" i="6"/>
  <c r="X583" i="6"/>
  <c r="X594" i="6"/>
  <c r="X654" i="6"/>
  <c r="X670" i="6"/>
  <c r="X698" i="6"/>
  <c r="X708" i="6"/>
  <c r="X714" i="6"/>
  <c r="X380" i="6"/>
  <c r="X444" i="6"/>
  <c r="X513" i="6"/>
  <c r="X540" i="6"/>
  <c r="X551" i="6"/>
  <c r="X562" i="6"/>
  <c r="X611" i="6"/>
  <c r="X622" i="6"/>
  <c r="X627" i="6"/>
  <c r="X638" i="6"/>
  <c r="X666" i="6"/>
  <c r="X676" i="6"/>
  <c r="X682" i="6"/>
  <c r="X500" i="6"/>
  <c r="X590" i="6"/>
  <c r="X606" i="6"/>
  <c r="X634" i="6"/>
  <c r="X644" i="6"/>
  <c r="X650" i="6"/>
  <c r="X688" i="6"/>
  <c r="X353" i="6"/>
  <c r="X417" i="6"/>
  <c r="X481" i="6"/>
  <c r="X508" i="6"/>
  <c r="X521" i="6"/>
  <c r="X558" i="6"/>
  <c r="X574" i="6"/>
  <c r="X602" i="6"/>
  <c r="X612" i="6"/>
  <c r="X618" i="6"/>
  <c r="X656" i="6"/>
  <c r="X667" i="6"/>
  <c r="X672" i="6"/>
  <c r="X743" i="6"/>
  <c r="X754" i="6"/>
  <c r="X792" i="6"/>
  <c r="X808" i="6"/>
  <c r="X824" i="6"/>
  <c r="X340" i="6"/>
  <c r="X361" i="6"/>
  <c r="X404" i="6"/>
  <c r="X425" i="6"/>
  <c r="X468" i="6"/>
  <c r="X529" i="6"/>
  <c r="X542" i="6"/>
  <c r="X570" i="6"/>
  <c r="X580" i="6"/>
  <c r="X586" i="6"/>
  <c r="X624" i="6"/>
  <c r="X635" i="6"/>
  <c r="X640" i="6"/>
  <c r="X684" i="6"/>
  <c r="X695" i="6"/>
  <c r="X700" i="6"/>
  <c r="X711" i="6"/>
  <c r="X722" i="6"/>
  <c r="X348" i="6"/>
  <c r="X412" i="6"/>
  <c r="X476" i="6"/>
  <c r="X489" i="6"/>
  <c r="X516" i="6"/>
  <c r="X548" i="6"/>
  <c r="X554" i="6"/>
  <c r="X592" i="6"/>
  <c r="X603" i="6"/>
  <c r="X608" i="6"/>
  <c r="X652" i="6"/>
  <c r="X668" i="6"/>
  <c r="X679" i="6"/>
  <c r="X690" i="6"/>
  <c r="X766" i="6"/>
  <c r="X788" i="6"/>
  <c r="X804" i="6"/>
  <c r="X820" i="6"/>
  <c r="X848" i="6"/>
  <c r="X497" i="6"/>
  <c r="X560" i="6"/>
  <c r="X571" i="6"/>
  <c r="X576" i="6"/>
  <c r="X620" i="6"/>
  <c r="X631" i="6"/>
  <c r="X636" i="6"/>
  <c r="X647" i="6"/>
  <c r="X658" i="6"/>
  <c r="X707" i="6"/>
  <c r="X718" i="6"/>
  <c r="X734" i="6"/>
  <c r="X762" i="6"/>
  <c r="X772" i="6"/>
  <c r="X778" i="6"/>
  <c r="X844" i="6"/>
  <c r="X588" i="6"/>
  <c r="X686" i="6"/>
  <c r="X898" i="6"/>
  <c r="X904" i="6"/>
  <c r="X790" i="6"/>
  <c r="X843" i="6"/>
  <c r="X385" i="6"/>
  <c r="X798" i="6"/>
  <c r="X816" i="6"/>
  <c r="X828" i="6"/>
  <c r="X866" i="6"/>
  <c r="X872" i="6"/>
  <c r="X910" i="6"/>
  <c r="X921" i="6"/>
  <c r="X926" i="6"/>
  <c r="X937" i="6"/>
  <c r="X942" i="6"/>
  <c r="X953" i="6"/>
  <c r="X1037" i="6"/>
  <c r="X1066" i="6"/>
  <c r="X449" i="6"/>
  <c r="X604" i="6"/>
  <c r="X626" i="6"/>
  <c r="X730" i="6"/>
  <c r="X736" i="6"/>
  <c r="X768" i="6"/>
  <c r="X834" i="6"/>
  <c r="X840" i="6"/>
  <c r="X851" i="6"/>
  <c r="X878" i="6"/>
  <c r="X1054" i="6"/>
  <c r="X1063" i="6"/>
  <c r="X1077" i="6"/>
  <c r="X1081" i="6"/>
  <c r="X1085" i="6"/>
  <c r="X1089" i="6"/>
  <c r="X1093" i="6"/>
  <c r="X1097" i="6"/>
  <c r="X1101" i="6"/>
  <c r="X1105" i="6"/>
  <c r="X1109" i="6"/>
  <c r="X1113" i="6"/>
  <c r="X1117" i="6"/>
  <c r="X1121" i="6"/>
  <c r="X1125" i="6"/>
  <c r="X1042" i="6"/>
  <c r="X544" i="6"/>
  <c r="X702" i="6"/>
  <c r="X763" i="6"/>
  <c r="X775" i="6"/>
  <c r="X812" i="6"/>
  <c r="X884" i="6"/>
  <c r="X895" i="6"/>
  <c r="X917" i="6"/>
  <c r="X933" i="6"/>
  <c r="X949" i="6"/>
  <c r="X827" i="6"/>
  <c r="X892" i="6"/>
  <c r="X925" i="6"/>
  <c r="X946" i="6"/>
  <c r="X962" i="6"/>
  <c r="X1057" i="6"/>
  <c r="X1075" i="6"/>
  <c r="X599" i="6"/>
  <c r="X675" i="6"/>
  <c r="X731" i="6"/>
  <c r="X782" i="6"/>
  <c r="X800" i="6"/>
  <c r="X806" i="6"/>
  <c r="X818" i="6"/>
  <c r="X852" i="6"/>
  <c r="X863" i="6"/>
  <c r="X868" i="6"/>
  <c r="X874" i="6"/>
  <c r="X1055" i="6"/>
  <c r="X1069" i="6"/>
  <c r="X1078" i="6"/>
  <c r="X1082" i="6"/>
  <c r="X1086" i="6"/>
  <c r="X1090" i="6"/>
  <c r="X1094" i="6"/>
  <c r="X1098" i="6"/>
  <c r="X1102" i="6"/>
  <c r="X1106" i="6"/>
  <c r="X1110" i="6"/>
  <c r="X1114" i="6"/>
  <c r="X1118" i="6"/>
  <c r="X1122" i="6"/>
  <c r="X1126" i="6"/>
  <c r="X802" i="6"/>
  <c r="X914" i="6"/>
  <c r="X941" i="6"/>
  <c r="X973" i="6"/>
  <c r="X989" i="6"/>
  <c r="X1005" i="6"/>
  <c r="X1021" i="6"/>
  <c r="X831" i="6"/>
  <c r="X836" i="6"/>
  <c r="X907" i="6"/>
  <c r="X913" i="6"/>
  <c r="X929" i="6"/>
  <c r="X945" i="6"/>
  <c r="X699" i="6"/>
  <c r="X740" i="6"/>
  <c r="X854" i="6"/>
  <c r="X930" i="6"/>
  <c r="X1026" i="6"/>
  <c r="X484" i="6"/>
  <c r="X615" i="6"/>
  <c r="X691" i="6"/>
  <c r="X704" i="6"/>
  <c r="X746" i="6"/>
  <c r="X752" i="6"/>
  <c r="X771" i="6"/>
  <c r="X796" i="6"/>
  <c r="X814" i="6"/>
  <c r="X875" i="6"/>
  <c r="X886" i="6"/>
  <c r="X1061" i="6"/>
  <c r="X1070" i="6"/>
  <c r="X1079" i="6"/>
  <c r="X1083" i="6"/>
  <c r="X1087" i="6"/>
  <c r="X1091" i="6"/>
  <c r="X1095" i="6"/>
  <c r="X1099" i="6"/>
  <c r="X1103" i="6"/>
  <c r="X1107" i="6"/>
  <c r="X1111" i="6"/>
  <c r="X1115" i="6"/>
  <c r="X1119" i="6"/>
  <c r="X1123" i="6"/>
  <c r="X1127" i="6"/>
  <c r="X720" i="6"/>
  <c r="X784" i="6"/>
  <c r="X832" i="6"/>
  <c r="X882" i="6"/>
  <c r="X957" i="6"/>
  <c r="X978" i="6"/>
  <c r="X994" i="6"/>
  <c r="X1010" i="6"/>
  <c r="X1120" i="6"/>
  <c r="X887" i="6"/>
  <c r="X1022" i="6"/>
  <c r="X958" i="6"/>
  <c r="X1029" i="6"/>
  <c r="X1100" i="6"/>
  <c r="X1067" i="6"/>
  <c r="X1050" i="6"/>
  <c r="X922" i="6"/>
  <c r="X1041" i="6"/>
  <c r="X977" i="6"/>
  <c r="X747" i="6"/>
  <c r="X1015" i="6"/>
  <c r="X903" i="6"/>
  <c r="X532" i="6"/>
  <c r="X312" i="6"/>
  <c r="X940" i="6"/>
  <c r="X739" i="6"/>
  <c r="X1019" i="6"/>
  <c r="X880" i="6"/>
  <c r="X577" i="6"/>
  <c r="X976" i="6"/>
  <c r="X841" i="6"/>
  <c r="X737" i="6"/>
  <c r="X1023" i="6"/>
  <c r="X889" i="6"/>
  <c r="X723" i="6"/>
  <c r="X1028" i="6"/>
  <c r="X905" i="6"/>
  <c r="X742" i="6"/>
  <c r="X1027" i="6"/>
  <c r="X877" i="6"/>
  <c r="X735" i="6"/>
  <c r="X805" i="6"/>
  <c r="X555" i="6"/>
  <c r="X853" i="6"/>
  <c r="X581" i="6"/>
  <c r="X657" i="6"/>
  <c r="X496" i="6"/>
  <c r="X861" i="6"/>
  <c r="X705" i="6"/>
  <c r="X488" i="6"/>
  <c r="X585" i="6"/>
  <c r="X520" i="6"/>
  <c r="X545" i="6"/>
  <c r="X717" i="6"/>
  <c r="X501" i="6"/>
  <c r="X418" i="6"/>
  <c r="X335" i="6"/>
  <c r="X253" i="6"/>
  <c r="X601" i="6"/>
  <c r="X384" i="6"/>
  <c r="X605" i="6"/>
  <c r="X479" i="6"/>
  <c r="X389" i="6"/>
  <c r="X376" i="6"/>
  <c r="X218" i="6"/>
  <c r="X381" i="6"/>
  <c r="X288" i="6"/>
  <c r="X483" i="6"/>
  <c r="X355" i="6"/>
  <c r="X232" i="6"/>
  <c r="X247" i="6"/>
  <c r="X438" i="6"/>
  <c r="X310" i="6"/>
  <c r="X523" i="6"/>
  <c r="X395" i="6"/>
  <c r="X267" i="6"/>
  <c r="X490" i="6"/>
  <c r="X362" i="6"/>
  <c r="X234" i="6"/>
  <c r="X255" i="6"/>
  <c r="X462" i="6"/>
  <c r="X334" i="6"/>
  <c r="X220" i="6"/>
  <c r="X858" i="6"/>
  <c r="X565" i="6"/>
  <c r="X689" i="6"/>
  <c r="X493" i="6"/>
  <c r="X685" i="6"/>
  <c r="X405" i="6"/>
  <c r="X231" i="6"/>
  <c r="X569" i="6"/>
  <c r="X352" i="6"/>
  <c r="X573" i="6"/>
  <c r="X1112" i="6"/>
  <c r="X855" i="6"/>
  <c r="X1014" i="6"/>
  <c r="X950" i="6"/>
  <c r="X1013" i="6"/>
  <c r="X1092" i="6"/>
  <c r="X1059" i="6"/>
  <c r="X1034" i="6"/>
  <c r="X906" i="6"/>
  <c r="X1033" i="6"/>
  <c r="X969" i="6"/>
  <c r="X663" i="6"/>
  <c r="X999" i="6"/>
  <c r="X897" i="6"/>
  <c r="X1048" i="6"/>
  <c r="X1056" i="6"/>
  <c r="X924" i="6"/>
  <c r="X732" i="6"/>
  <c r="X1003" i="6"/>
  <c r="X561" i="6"/>
  <c r="X960" i="6"/>
  <c r="X835" i="6"/>
  <c r="X724" i="6"/>
  <c r="X1007" i="6"/>
  <c r="X873" i="6"/>
  <c r="X716" i="6"/>
  <c r="X1012" i="6"/>
  <c r="X899" i="6"/>
  <c r="X715" i="6"/>
  <c r="X1011" i="6"/>
  <c r="X839" i="6"/>
  <c r="X721" i="6"/>
  <c r="X789" i="6"/>
  <c r="X549" i="6"/>
  <c r="X815" i="6"/>
  <c r="X619" i="6"/>
  <c r="X461" i="6"/>
  <c r="X829" i="6"/>
  <c r="X432" i="6"/>
  <c r="X528" i="6"/>
  <c r="X526" i="6"/>
  <c r="X495" i="6"/>
  <c r="X237" i="6"/>
  <c r="X1104" i="6"/>
  <c r="X759" i="6"/>
  <c r="X1006" i="6"/>
  <c r="X934" i="6"/>
  <c r="X997" i="6"/>
  <c r="X1084" i="6"/>
  <c r="X1051" i="6"/>
  <c r="X1018" i="6"/>
  <c r="X850" i="6"/>
  <c r="X1025" i="6"/>
  <c r="X961" i="6"/>
  <c r="X595" i="6"/>
  <c r="X983" i="6"/>
  <c r="X870" i="6"/>
  <c r="X968" i="6"/>
  <c r="X1036" i="6"/>
  <c r="X902" i="6"/>
  <c r="X726" i="6"/>
  <c r="X987" i="6"/>
  <c r="X847" i="6"/>
  <c r="X984" i="6"/>
  <c r="X944" i="6"/>
  <c r="X830" i="6"/>
  <c r="X709" i="6"/>
  <c r="X991" i="6"/>
  <c r="X867" i="6"/>
  <c r="X681" i="6"/>
  <c r="X996" i="6"/>
  <c r="X894" i="6"/>
  <c r="X464" i="6"/>
  <c r="X995" i="6"/>
  <c r="X833" i="6"/>
  <c r="X693" i="6"/>
  <c r="X767" i="6"/>
  <c r="X538" i="6"/>
  <c r="X799" i="6"/>
  <c r="X543" i="6"/>
  <c r="X613" i="6"/>
  <c r="X397" i="6"/>
  <c r="X819" i="6"/>
  <c r="X651" i="6"/>
  <c r="X368" i="6"/>
  <c r="X487" i="6"/>
  <c r="X423" i="6"/>
  <c r="X519" i="6"/>
  <c r="X653" i="6"/>
  <c r="X482" i="6"/>
  <c r="X399" i="6"/>
  <c r="X301" i="6"/>
  <c r="X221" i="6"/>
  <c r="X531" i="6"/>
  <c r="X212" i="6"/>
  <c r="X541" i="6"/>
  <c r="X453" i="6"/>
  <c r="X370" i="6"/>
  <c r="X322" i="6"/>
  <c r="X477" i="6"/>
  <c r="X349" i="6"/>
  <c r="X272" i="6"/>
  <c r="X451" i="6"/>
  <c r="X323" i="6"/>
  <c r="X206" i="6"/>
  <c r="X224" i="6"/>
  <c r="X406" i="6"/>
  <c r="X278" i="6"/>
  <c r="X491" i="6"/>
  <c r="X363" i="6"/>
  <c r="X235" i="6"/>
  <c r="X458" i="6"/>
  <c r="X330" i="6"/>
  <c r="X215" i="6"/>
  <c r="X227" i="6"/>
  <c r="X430" i="6"/>
  <c r="X302" i="6"/>
  <c r="X955" i="6"/>
  <c r="X1096" i="6"/>
  <c r="X1088" i="6"/>
  <c r="X998" i="6"/>
  <c r="X918" i="6"/>
  <c r="X981" i="6"/>
  <c r="X900" i="6"/>
  <c r="X891" i="6"/>
  <c r="X1002" i="6"/>
  <c r="X842" i="6"/>
  <c r="X1017" i="6"/>
  <c r="X1016" i="6"/>
  <c r="X328" i="6"/>
  <c r="X967" i="6"/>
  <c r="X837" i="6"/>
  <c r="X876" i="6"/>
  <c r="X1020" i="6"/>
  <c r="X869" i="6"/>
  <c r="X719" i="6"/>
  <c r="X971" i="6"/>
  <c r="X825" i="6"/>
  <c r="X1064" i="6"/>
  <c r="X928" i="6"/>
  <c r="X794" i="6"/>
  <c r="X659" i="6"/>
  <c r="X975" i="6"/>
  <c r="X862" i="6"/>
  <c r="X567" i="6"/>
  <c r="X980" i="6"/>
  <c r="X888" i="6"/>
  <c r="X1000" i="6"/>
  <c r="X979" i="6"/>
  <c r="X810" i="6"/>
  <c r="X534" i="6"/>
  <c r="X756" i="6"/>
  <c r="X524" i="6"/>
  <c r="X783" i="6"/>
  <c r="X537" i="6"/>
  <c r="X597" i="6"/>
  <c r="X333" i="6"/>
  <c r="X803" i="6"/>
  <c r="X645" i="6"/>
  <c r="X683" i="6"/>
  <c r="X424" i="6"/>
  <c r="X359" i="6"/>
  <c r="X472" i="6"/>
  <c r="X621" i="6"/>
  <c r="X469" i="6"/>
  <c r="X386" i="6"/>
  <c r="X293" i="6"/>
  <c r="X761" i="6"/>
  <c r="X518" i="6"/>
  <c r="X765" i="6"/>
  <c r="X530" i="6"/>
  <c r="X447" i="6"/>
  <c r="X357" i="6"/>
  <c r="X306" i="6"/>
  <c r="X471" i="6"/>
  <c r="X343" i="6"/>
  <c r="X264" i="6"/>
  <c r="X435" i="6"/>
  <c r="X307" i="6"/>
  <c r="X327" i="6"/>
  <c r="X211" i="6"/>
  <c r="X390" i="6"/>
  <c r="X262" i="6"/>
  <c r="X475" i="6"/>
  <c r="X347" i="6"/>
  <c r="X222" i="6"/>
  <c r="BV222" i="6" s="1"/>
  <c r="X442" i="6"/>
  <c r="X314" i="6"/>
  <c r="X202" i="6"/>
  <c r="X214" i="6"/>
  <c r="X414" i="6"/>
  <c r="X286" i="6"/>
  <c r="X539" i="6"/>
  <c r="X455" i="6"/>
  <c r="X629" i="6"/>
  <c r="X725" i="6"/>
  <c r="X589" i="6"/>
  <c r="X373" i="6"/>
  <c r="X285" i="6"/>
  <c r="X733" i="6"/>
  <c r="X517" i="6"/>
  <c r="X1080" i="6"/>
  <c r="X1062" i="6"/>
  <c r="X990" i="6"/>
  <c r="X846" i="6"/>
  <c r="X965" i="6"/>
  <c r="X860" i="6"/>
  <c r="X883" i="6"/>
  <c r="X986" i="6"/>
  <c r="X786" i="6"/>
  <c r="X1009" i="6"/>
  <c r="X909" i="6"/>
  <c r="X320" i="6"/>
  <c r="X951" i="6"/>
  <c r="X727" i="6"/>
  <c r="X809" i="6"/>
  <c r="X1004" i="6"/>
  <c r="X826" i="6"/>
  <c r="X813" i="6"/>
  <c r="X1040" i="6"/>
  <c r="X912" i="6"/>
  <c r="X769" i="6"/>
  <c r="X643" i="6"/>
  <c r="X959" i="6"/>
  <c r="X856" i="6"/>
  <c r="X952" i="6"/>
  <c r="X964" i="6"/>
  <c r="X845" i="6"/>
  <c r="X920" i="6"/>
  <c r="X963" i="6"/>
  <c r="X791" i="6"/>
  <c r="X400" i="6"/>
  <c r="X751" i="6"/>
  <c r="X504" i="6"/>
  <c r="X745" i="6"/>
  <c r="X575" i="6"/>
  <c r="X325" i="6"/>
  <c r="X787" i="6"/>
  <c r="X677" i="6"/>
  <c r="X360" i="6"/>
  <c r="X429" i="6"/>
  <c r="X463" i="6"/>
  <c r="X512" i="6"/>
  <c r="X896" i="6"/>
  <c r="X1046" i="6"/>
  <c r="X982" i="6"/>
  <c r="X822" i="6"/>
  <c r="X1124" i="6"/>
  <c r="X780" i="6"/>
  <c r="X859" i="6"/>
  <c r="X970" i="6"/>
  <c r="X1073" i="6"/>
  <c r="X1001" i="6"/>
  <c r="X838" i="6"/>
  <c r="X1052" i="6"/>
  <c r="X935" i="6"/>
  <c r="X579" i="6"/>
  <c r="X753" i="6"/>
  <c r="X988" i="6"/>
  <c r="X807" i="6"/>
  <c r="X1032" i="6"/>
  <c r="X939" i="6"/>
  <c r="X795" i="6"/>
  <c r="X1024" i="6"/>
  <c r="X890" i="6"/>
  <c r="X757" i="6"/>
  <c r="X936" i="6"/>
  <c r="X943" i="6"/>
  <c r="X823" i="6"/>
  <c r="X871" i="6"/>
  <c r="X948" i="6"/>
  <c r="X811" i="6"/>
  <c r="X865" i="6"/>
  <c r="X947" i="6"/>
  <c r="X785" i="6"/>
  <c r="X881" i="6"/>
  <c r="X713" i="6"/>
  <c r="X456" i="6"/>
  <c r="X641" i="6"/>
  <c r="X391" i="6"/>
  <c r="X559" i="6"/>
  <c r="X317" i="6"/>
  <c r="X776" i="6"/>
  <c r="X607" i="6"/>
  <c r="X661" i="6"/>
  <c r="X671" i="6"/>
  <c r="X703" i="6"/>
  <c r="X365" i="6"/>
  <c r="X557" i="6"/>
  <c r="X450" i="6"/>
  <c r="X367" i="6"/>
  <c r="X277" i="6"/>
  <c r="X697" i="6"/>
  <c r="X480" i="6"/>
  <c r="X701" i="6"/>
  <c r="X511" i="6"/>
  <c r="X421" i="6"/>
  <c r="X338" i="6"/>
  <c r="X274" i="6"/>
  <c r="X439" i="6"/>
  <c r="X209" i="6"/>
  <c r="X535" i="6"/>
  <c r="X403" i="6"/>
  <c r="X275" i="6"/>
  <c r="X295" i="6"/>
  <c r="X486" i="6"/>
  <c r="X358" i="6"/>
  <c r="X223" i="6"/>
  <c r="X443" i="6"/>
  <c r="X315" i="6"/>
  <c r="X203" i="6"/>
  <c r="X410" i="6"/>
  <c r="X282" i="6"/>
  <c r="X303" i="6"/>
  <c r="X510" i="6"/>
  <c r="X382" i="6"/>
  <c r="X254" i="6"/>
  <c r="X864" i="6"/>
  <c r="X1038" i="6"/>
  <c r="X974" i="6"/>
  <c r="X1053" i="6"/>
  <c r="X1116" i="6"/>
  <c r="X764" i="6"/>
  <c r="X1074" i="6"/>
  <c r="X954" i="6"/>
  <c r="X1065" i="6"/>
  <c r="X993" i="6"/>
  <c r="X797" i="6"/>
  <c r="X1047" i="6"/>
  <c r="X919" i="6"/>
  <c r="X563" i="6"/>
  <c r="X525" i="6"/>
  <c r="X972" i="6"/>
  <c r="X801" i="6"/>
  <c r="X1060" i="6"/>
  <c r="X923" i="6"/>
  <c r="X770" i="6"/>
  <c r="X1008" i="6"/>
  <c r="X879" i="6"/>
  <c r="X750" i="6"/>
  <c r="X1068" i="6"/>
  <c r="X927" i="6"/>
  <c r="X817" i="6"/>
  <c r="X1072" i="6"/>
  <c r="X932" i="6"/>
  <c r="X774" i="6"/>
  <c r="X1076" i="6"/>
  <c r="X931" i="6"/>
  <c r="X773" i="6"/>
  <c r="X849" i="6"/>
  <c r="X609" i="6"/>
  <c r="X392" i="6"/>
  <c r="X625" i="6"/>
  <c r="X728" i="6"/>
  <c r="X536" i="6"/>
  <c r="X309" i="6"/>
  <c r="X760" i="6"/>
  <c r="X591" i="6"/>
  <c r="X639" i="6"/>
  <c r="X655" i="6"/>
  <c r="X687" i="6"/>
  <c r="X781" i="6"/>
  <c r="X527" i="6"/>
  <c r="X437" i="6"/>
  <c r="X354" i="6"/>
  <c r="X269" i="6"/>
  <c r="X665" i="6"/>
  <c r="X448" i="6"/>
  <c r="X669" i="6"/>
  <c r="X498" i="6"/>
  <c r="X415" i="6"/>
  <c r="X440" i="6"/>
  <c r="X258" i="6"/>
  <c r="X413" i="6"/>
  <c r="X304" i="6"/>
  <c r="X515" i="6"/>
  <c r="X387" i="6"/>
  <c r="X259" i="6"/>
  <c r="X279" i="6"/>
  <c r="X470" i="6"/>
  <c r="X342" i="6"/>
  <c r="X210" i="6"/>
  <c r="X427" i="6"/>
  <c r="X299" i="6"/>
  <c r="X522" i="6"/>
  <c r="X394" i="6"/>
  <c r="X266" i="6"/>
  <c r="X287" i="6"/>
  <c r="X494" i="6"/>
  <c r="X366" i="6"/>
  <c r="X238" i="6"/>
  <c r="X966" i="6"/>
  <c r="X779" i="6"/>
  <c r="X901" i="6"/>
  <c r="X1044" i="6"/>
  <c r="X885" i="6"/>
  <c r="X617" i="6"/>
  <c r="X633" i="6"/>
  <c r="X351" i="6"/>
  <c r="X375" i="6"/>
  <c r="X371" i="6"/>
  <c r="X502" i="6"/>
  <c r="X507" i="6"/>
  <c r="X506" i="6"/>
  <c r="X319" i="6"/>
  <c r="X318" i="6"/>
  <c r="X1045" i="6"/>
  <c r="X1031" i="6"/>
  <c r="X758" i="6"/>
  <c r="X916" i="6"/>
  <c r="X587" i="6"/>
  <c r="X649" i="6"/>
  <c r="X416" i="6"/>
  <c r="X408" i="6"/>
  <c r="X225" i="6"/>
  <c r="X339" i="6"/>
  <c r="X454" i="6"/>
  <c r="X459" i="6"/>
  <c r="X474" i="6"/>
  <c r="X271" i="6"/>
  <c r="X270" i="6"/>
  <c r="X1108" i="6"/>
  <c r="X908" i="6"/>
  <c r="X992" i="6"/>
  <c r="X755" i="6"/>
  <c r="X673" i="6"/>
  <c r="X749" i="6"/>
  <c r="X637" i="6"/>
  <c r="X344" i="6"/>
  <c r="X296" i="6"/>
  <c r="X291" i="6"/>
  <c r="X422" i="6"/>
  <c r="X411" i="6"/>
  <c r="X426" i="6"/>
  <c r="X239" i="6"/>
  <c r="X226" i="6"/>
  <c r="X748" i="6"/>
  <c r="X547" i="6"/>
  <c r="X857" i="6"/>
  <c r="X1043" i="6"/>
  <c r="X509" i="6"/>
  <c r="X514" i="6"/>
  <c r="X485" i="6"/>
  <c r="X290" i="6"/>
  <c r="X280" i="6"/>
  <c r="X243" i="6"/>
  <c r="X374" i="6"/>
  <c r="X379" i="6"/>
  <c r="X378" i="6"/>
  <c r="X208" i="6"/>
  <c r="X207" i="6"/>
  <c r="X311" i="6"/>
  <c r="X1049" i="6"/>
  <c r="X777" i="6"/>
  <c r="X821" i="6"/>
  <c r="X261" i="6"/>
  <c r="X402" i="6"/>
  <c r="X445" i="6"/>
  <c r="X467" i="6"/>
  <c r="X263" i="6"/>
  <c r="X246" i="6"/>
  <c r="X251" i="6"/>
  <c r="X250" i="6"/>
  <c r="X398" i="6"/>
  <c r="X1030" i="6"/>
  <c r="X793" i="6"/>
  <c r="X623" i="6"/>
  <c r="X383" i="6"/>
  <c r="X419" i="6"/>
  <c r="X204" i="6"/>
  <c r="X228" i="6"/>
  <c r="X1058" i="6"/>
  <c r="X336" i="6"/>
  <c r="X744" i="6"/>
  <c r="X915" i="6"/>
  <c r="X893" i="6"/>
  <c r="X431" i="6"/>
  <c r="X466" i="6"/>
  <c r="X242" i="6"/>
  <c r="X248" i="6"/>
  <c r="X219" i="6"/>
  <c r="X326" i="6"/>
  <c r="X331" i="6"/>
  <c r="X346" i="6"/>
  <c r="X478" i="6"/>
  <c r="X938" i="6"/>
  <c r="X956" i="6"/>
  <c r="X1039" i="6"/>
  <c r="X741" i="6"/>
  <c r="X738" i="6"/>
  <c r="X341" i="6"/>
  <c r="X434" i="6"/>
  <c r="X503" i="6"/>
  <c r="X499" i="6"/>
  <c r="X294" i="6"/>
  <c r="X283" i="6"/>
  <c r="X298" i="6"/>
  <c r="X446" i="6"/>
  <c r="X1071" i="6"/>
  <c r="X911" i="6"/>
  <c r="X553" i="6"/>
  <c r="X985" i="6"/>
  <c r="X1035" i="6"/>
  <c r="X593" i="6"/>
  <c r="X729" i="6"/>
  <c r="X407" i="6"/>
  <c r="X230" i="6"/>
  <c r="X216" i="6"/>
  <c r="X350" i="6"/>
  <c r="U201" i="6"/>
  <c r="U212" i="6"/>
  <c r="U217" i="6"/>
  <c r="U228" i="6"/>
  <c r="U233" i="6"/>
  <c r="U244" i="6"/>
  <c r="U249" i="6"/>
  <c r="U260" i="6"/>
  <c r="U265" i="6"/>
  <c r="U276" i="6"/>
  <c r="U281" i="6"/>
  <c r="U297" i="6"/>
  <c r="U208" i="6"/>
  <c r="U213" i="6"/>
  <c r="U224" i="6"/>
  <c r="U229" i="6"/>
  <c r="U240" i="6"/>
  <c r="U245" i="6"/>
  <c r="U256" i="6"/>
  <c r="U261" i="6"/>
  <c r="U272" i="6"/>
  <c r="U277" i="6"/>
  <c r="U288" i="6"/>
  <c r="U293" i="6"/>
  <c r="U304" i="6"/>
  <c r="U309" i="6"/>
  <c r="U320" i="6"/>
  <c r="U325" i="6"/>
  <c r="U336" i="6"/>
  <c r="U341" i="6"/>
  <c r="U352" i="6"/>
  <c r="U357" i="6"/>
  <c r="U368" i="6"/>
  <c r="U373" i="6"/>
  <c r="U384" i="6"/>
  <c r="U389" i="6"/>
  <c r="U400" i="6"/>
  <c r="U405" i="6"/>
  <c r="U416" i="6"/>
  <c r="U421" i="6"/>
  <c r="U205" i="6"/>
  <c r="U216" i="6"/>
  <c r="U221" i="6"/>
  <c r="U232" i="6"/>
  <c r="U237" i="6"/>
  <c r="U248" i="6"/>
  <c r="U253" i="6"/>
  <c r="U264" i="6"/>
  <c r="U269" i="6"/>
  <c r="U280" i="6"/>
  <c r="U285" i="6"/>
  <c r="U236" i="6"/>
  <c r="U257" i="6"/>
  <c r="U300" i="6"/>
  <c r="U321" i="6"/>
  <c r="U364" i="6"/>
  <c r="U385" i="6"/>
  <c r="U428" i="6"/>
  <c r="U449" i="6"/>
  <c r="U492" i="6"/>
  <c r="U513" i="6"/>
  <c r="U539" i="6"/>
  <c r="U536" i="6"/>
  <c r="U204" i="6"/>
  <c r="U225" i="6"/>
  <c r="U268" i="6"/>
  <c r="U289" i="6"/>
  <c r="U332" i="6"/>
  <c r="U353" i="6"/>
  <c r="U396" i="6"/>
  <c r="U417" i="6"/>
  <c r="U460" i="6"/>
  <c r="U481" i="6"/>
  <c r="U524" i="6"/>
  <c r="U555" i="6"/>
  <c r="U537" i="6"/>
  <c r="U588" i="6"/>
  <c r="U599" i="6"/>
  <c r="U615" i="6"/>
  <c r="U645" i="6"/>
  <c r="U677" i="6"/>
  <c r="U709" i="6"/>
  <c r="U741" i="6"/>
  <c r="U773" i="6"/>
  <c r="U805" i="6"/>
  <c r="U837" i="6"/>
  <c r="U855" i="6"/>
  <c r="U859" i="6"/>
  <c r="U863" i="6"/>
  <c r="U867" i="6"/>
  <c r="U871" i="6"/>
  <c r="U875" i="6"/>
  <c r="U879" i="6"/>
  <c r="U883" i="6"/>
  <c r="U887" i="6"/>
  <c r="U891" i="6"/>
  <c r="U895" i="6"/>
  <c r="U899" i="6"/>
  <c r="U903" i="6"/>
  <c r="U907" i="6"/>
  <c r="U911" i="6"/>
  <c r="U915" i="6"/>
  <c r="U919" i="6"/>
  <c r="U923" i="6"/>
  <c r="U927" i="6"/>
  <c r="U931" i="6"/>
  <c r="U935" i="6"/>
  <c r="U939" i="6"/>
  <c r="U943" i="6"/>
  <c r="U947" i="6"/>
  <c r="U951" i="6"/>
  <c r="U955" i="6"/>
  <c r="U959" i="6"/>
  <c r="U963" i="6"/>
  <c r="U967" i="6"/>
  <c r="U971" i="6"/>
  <c r="U975" i="6"/>
  <c r="U979" i="6"/>
  <c r="U983" i="6"/>
  <c r="U987" i="6"/>
  <c r="U991" i="6"/>
  <c r="U995" i="6"/>
  <c r="U999" i="6"/>
  <c r="U1003" i="6"/>
  <c r="U1007" i="6"/>
  <c r="U1011" i="6"/>
  <c r="U1015" i="6"/>
  <c r="U1019" i="6"/>
  <c r="U209" i="6"/>
  <c r="U284" i="6"/>
  <c r="U337" i="6"/>
  <c r="U412" i="6"/>
  <c r="U465" i="6"/>
  <c r="U547" i="6"/>
  <c r="U567" i="6"/>
  <c r="U583" i="6"/>
  <c r="U633" i="6"/>
  <c r="U697" i="6"/>
  <c r="U729" i="6"/>
  <c r="U761" i="6"/>
  <c r="U793" i="6"/>
  <c r="U825" i="6"/>
  <c r="U600" i="6"/>
  <c r="U606" i="6"/>
  <c r="U622" i="6"/>
  <c r="U241" i="6"/>
  <c r="U316" i="6"/>
  <c r="U369" i="6"/>
  <c r="U444" i="6"/>
  <c r="U497" i="6"/>
  <c r="U563" i="6"/>
  <c r="U568" i="6"/>
  <c r="U574" i="6"/>
  <c r="U590" i="6"/>
  <c r="U535" i="6"/>
  <c r="U607" i="6"/>
  <c r="U623" i="6"/>
  <c r="U629" i="6"/>
  <c r="U661" i="6"/>
  <c r="U693" i="6"/>
  <c r="U725" i="6"/>
  <c r="U757" i="6"/>
  <c r="U789" i="6"/>
  <c r="U821" i="6"/>
  <c r="U857" i="6"/>
  <c r="U861" i="6"/>
  <c r="U865" i="6"/>
  <c r="U869" i="6"/>
  <c r="U873" i="6"/>
  <c r="U877" i="6"/>
  <c r="U881" i="6"/>
  <c r="U885" i="6"/>
  <c r="U889" i="6"/>
  <c r="U893" i="6"/>
  <c r="U897" i="6"/>
  <c r="U901" i="6"/>
  <c r="U905" i="6"/>
  <c r="U909" i="6"/>
  <c r="U913" i="6"/>
  <c r="U917" i="6"/>
  <c r="U921" i="6"/>
  <c r="U925" i="6"/>
  <c r="U929" i="6"/>
  <c r="U933" i="6"/>
  <c r="U937" i="6"/>
  <c r="U941" i="6"/>
  <c r="U945" i="6"/>
  <c r="U949" i="6"/>
  <c r="U953" i="6"/>
  <c r="U957" i="6"/>
  <c r="U961" i="6"/>
  <c r="U965" i="6"/>
  <c r="U969" i="6"/>
  <c r="U973" i="6"/>
  <c r="BP973" i="6" s="1"/>
  <c r="U977" i="6"/>
  <c r="U981" i="6"/>
  <c r="U985" i="6"/>
  <c r="U989" i="6"/>
  <c r="U993" i="6"/>
  <c r="U997" i="6"/>
  <c r="U1001" i="6"/>
  <c r="U1005" i="6"/>
  <c r="U1009" i="6"/>
  <c r="U1013" i="6"/>
  <c r="U1017" i="6"/>
  <c r="U1021" i="6"/>
  <c r="U220" i="6"/>
  <c r="U273" i="6"/>
  <c r="U348" i="6"/>
  <c r="U401" i="6"/>
  <c r="BP401" i="6" s="1"/>
  <c r="U476" i="6"/>
  <c r="U591" i="6"/>
  <c r="U252" i="6"/>
  <c r="U305" i="6"/>
  <c r="U380" i="6"/>
  <c r="U433" i="6"/>
  <c r="U576" i="6"/>
  <c r="U582" i="6"/>
  <c r="U592" i="6"/>
  <c r="U598" i="6"/>
  <c r="U797" i="6"/>
  <c r="U878" i="6"/>
  <c r="U910" i="6"/>
  <c r="U942" i="6"/>
  <c r="U974" i="6"/>
  <c r="U1010" i="6"/>
  <c r="U1025" i="6"/>
  <c r="U1029" i="6"/>
  <c r="U1033" i="6"/>
  <c r="U1037" i="6"/>
  <c r="U1041" i="6"/>
  <c r="U1045" i="6"/>
  <c r="U1049" i="6"/>
  <c r="U1053" i="6"/>
  <c r="U1057" i="6"/>
  <c r="U1061" i="6"/>
  <c r="U1065" i="6"/>
  <c r="U1069" i="6"/>
  <c r="U1073" i="6"/>
  <c r="U1077" i="6"/>
  <c r="U1081" i="6"/>
  <c r="U1085" i="6"/>
  <c r="U1089" i="6"/>
  <c r="U1093" i="6"/>
  <c r="U1097" i="6"/>
  <c r="U1101" i="6"/>
  <c r="U1105" i="6"/>
  <c r="U1109" i="6"/>
  <c r="U1113" i="6"/>
  <c r="U1117" i="6"/>
  <c r="U1121" i="6"/>
  <c r="U1125" i="6"/>
  <c r="U701" i="6"/>
  <c r="U882" i="6"/>
  <c r="U914" i="6"/>
  <c r="U1072" i="6"/>
  <c r="U1104" i="6"/>
  <c r="U829" i="6"/>
  <c r="U866" i="6"/>
  <c r="U898" i="6"/>
  <c r="U930" i="6"/>
  <c r="U962" i="6"/>
  <c r="U994" i="6"/>
  <c r="U978" i="6"/>
  <c r="U1008" i="6"/>
  <c r="U1028" i="6"/>
  <c r="U1052" i="6"/>
  <c r="U1080" i="6"/>
  <c r="U1100" i="6"/>
  <c r="U1124" i="6"/>
  <c r="U614" i="6"/>
  <c r="U886" i="6"/>
  <c r="U918" i="6"/>
  <c r="U950" i="6"/>
  <c r="U982" i="6"/>
  <c r="U902" i="6"/>
  <c r="U966" i="6"/>
  <c r="U1040" i="6"/>
  <c r="U1060" i="6"/>
  <c r="U1088" i="6"/>
  <c r="U1112" i="6"/>
  <c r="U570" i="6"/>
  <c r="U608" i="6"/>
  <c r="U637" i="6"/>
  <c r="U874" i="6"/>
  <c r="U906" i="6"/>
  <c r="U938" i="6"/>
  <c r="U733" i="6"/>
  <c r="U870" i="6"/>
  <c r="U934" i="6"/>
  <c r="U998" i="6"/>
  <c r="U1014" i="6"/>
  <c r="U1032" i="6"/>
  <c r="U1048" i="6"/>
  <c r="U1068" i="6"/>
  <c r="U1092" i="6"/>
  <c r="U1116" i="6"/>
  <c r="U669" i="6"/>
  <c r="U862" i="6"/>
  <c r="U894" i="6"/>
  <c r="U926" i="6"/>
  <c r="U958" i="6"/>
  <c r="U990" i="6"/>
  <c r="U1002" i="6"/>
  <c r="U1018" i="6"/>
  <c r="U1023" i="6"/>
  <c r="U1027" i="6"/>
  <c r="U1031" i="6"/>
  <c r="U1035" i="6"/>
  <c r="U1039" i="6"/>
  <c r="U1043" i="6"/>
  <c r="U1047" i="6"/>
  <c r="U1051" i="6"/>
  <c r="U1055" i="6"/>
  <c r="U1059" i="6"/>
  <c r="U1063" i="6"/>
  <c r="U1067" i="6"/>
  <c r="U1071" i="6"/>
  <c r="U1075" i="6"/>
  <c r="U1079" i="6"/>
  <c r="U1083" i="6"/>
  <c r="U1087" i="6"/>
  <c r="U1091" i="6"/>
  <c r="U1095" i="6"/>
  <c r="U1099" i="6"/>
  <c r="U1103" i="6"/>
  <c r="U1107" i="6"/>
  <c r="U1111" i="6"/>
  <c r="U1115" i="6"/>
  <c r="U1119" i="6"/>
  <c r="U1123" i="6"/>
  <c r="U1127" i="6"/>
  <c r="U624" i="6"/>
  <c r="U946" i="6"/>
  <c r="U1024" i="6"/>
  <c r="U1044" i="6"/>
  <c r="U1064" i="6"/>
  <c r="U1084" i="6"/>
  <c r="U1108" i="6"/>
  <c r="U559" i="6"/>
  <c r="U765" i="6"/>
  <c r="U858" i="6"/>
  <c r="U890" i="6"/>
  <c r="U922" i="6"/>
  <c r="U954" i="6"/>
  <c r="U1036" i="6"/>
  <c r="U1056" i="6"/>
  <c r="U1076" i="6"/>
  <c r="U1096" i="6"/>
  <c r="U1120" i="6"/>
  <c r="U1000" i="6"/>
  <c r="U1070" i="6"/>
  <c r="U1012" i="6"/>
  <c r="U1098" i="6"/>
  <c r="U1026" i="6"/>
  <c r="U980" i="6"/>
  <c r="U665" i="6"/>
  <c r="U841" i="6"/>
  <c r="U817" i="6"/>
  <c r="U602" i="6"/>
  <c r="U849" i="6"/>
  <c r="BP849" i="6" s="1"/>
  <c r="U769" i="6"/>
  <c r="U976" i="6"/>
  <c r="U737" i="6"/>
  <c r="U956" i="6"/>
  <c r="U713" i="6"/>
  <c r="U603" i="6"/>
  <c r="U689" i="6"/>
  <c r="U830" i="6"/>
  <c r="U747" i="6"/>
  <c r="U664" i="6"/>
  <c r="U553" i="6"/>
  <c r="U848" i="6"/>
  <c r="U758" i="6"/>
  <c r="U675" i="6"/>
  <c r="U565" i="6"/>
  <c r="U334" i="6"/>
  <c r="U796" i="6"/>
  <c r="U706" i="6"/>
  <c r="U618" i="6"/>
  <c r="U852" i="6"/>
  <c r="U776" i="6"/>
  <c r="U686" i="6"/>
  <c r="U557" i="6"/>
  <c r="U826" i="6"/>
  <c r="U743" i="6"/>
  <c r="U660" i="6"/>
  <c r="U429" i="6"/>
  <c r="U806" i="6"/>
  <c r="U723" i="6"/>
  <c r="U640" i="6"/>
  <c r="U533" i="6"/>
  <c r="U270" i="6"/>
  <c r="U780" i="6"/>
  <c r="U690" i="6"/>
  <c r="U610" i="6"/>
  <c r="U344" i="6"/>
  <c r="U520" i="6"/>
  <c r="U392" i="6"/>
  <c r="U609" i="6"/>
  <c r="U482" i="6"/>
  <c r="U354" i="6"/>
  <c r="U510" i="6"/>
  <c r="U425" i="6"/>
  <c r="U617" i="6"/>
  <c r="U502" i="6"/>
  <c r="U381" i="6"/>
  <c r="U546" i="6"/>
  <c r="U414" i="6"/>
  <c r="U222" i="6"/>
  <c r="U435" i="6"/>
  <c r="U307" i="6"/>
  <c r="U342" i="6"/>
  <c r="U214" i="6"/>
  <c r="U427" i="6"/>
  <c r="U299" i="6"/>
  <c r="U506" i="6"/>
  <c r="U378" i="6"/>
  <c r="U250" i="6"/>
  <c r="U463" i="6"/>
  <c r="U335" i="6"/>
  <c r="U1118" i="6"/>
  <c r="U1054" i="6"/>
  <c r="U1020" i="6"/>
  <c r="U1082" i="6"/>
  <c r="U970" i="6"/>
  <c r="U916" i="6"/>
  <c r="U649" i="6"/>
  <c r="U663" i="6"/>
  <c r="U801" i="6"/>
  <c r="U579" i="6"/>
  <c r="U964" i="6"/>
  <c r="U676" i="6"/>
  <c r="U912" i="6"/>
  <c r="U644" i="6"/>
  <c r="U892" i="6"/>
  <c r="U682" i="6"/>
  <c r="U936" i="6"/>
  <c r="U673" i="6"/>
  <c r="U811" i="6"/>
  <c r="U728" i="6"/>
  <c r="U638" i="6"/>
  <c r="U494" i="6"/>
  <c r="U822" i="6"/>
  <c r="U739" i="6"/>
  <c r="U656" i="6"/>
  <c r="U544" i="6"/>
  <c r="U206" i="6"/>
  <c r="U770" i="6"/>
  <c r="U687" i="6"/>
  <c r="U597" i="6"/>
  <c r="U840" i="6"/>
  <c r="U750" i="6"/>
  <c r="U667" i="6"/>
  <c r="U505" i="6"/>
  <c r="U807" i="6"/>
  <c r="U724" i="6"/>
  <c r="U634" i="6"/>
  <c r="U308" i="6"/>
  <c r="U787" i="6"/>
  <c r="U704" i="6"/>
  <c r="U594" i="6"/>
  <c r="U480" i="6"/>
  <c r="U844" i="6"/>
  <c r="U754" i="6"/>
  <c r="U671" i="6"/>
  <c r="U593" i="6"/>
  <c r="U601" i="6"/>
  <c r="U484" i="6"/>
  <c r="U356" i="6"/>
  <c r="U556" i="6"/>
  <c r="U461" i="6"/>
  <c r="U333" i="6"/>
  <c r="U496" i="6"/>
  <c r="U375" i="6"/>
  <c r="U561" i="6"/>
  <c r="U466" i="6"/>
  <c r="U338" i="6"/>
  <c r="U521" i="6"/>
  <c r="U393" i="6"/>
  <c r="U531" i="6"/>
  <c r="U403" i="6"/>
  <c r="U275" i="6"/>
  <c r="U438" i="6"/>
  <c r="U310" i="6"/>
  <c r="U523" i="6"/>
  <c r="U395" i="6"/>
  <c r="U267" i="6"/>
  <c r="U474" i="6"/>
  <c r="U346" i="6"/>
  <c r="U218" i="6"/>
  <c r="U431" i="6"/>
  <c r="U303" i="6"/>
  <c r="U259" i="6"/>
  <c r="U1110" i="6"/>
  <c r="U1046" i="6"/>
  <c r="U1004" i="6"/>
  <c r="U1074" i="6"/>
  <c r="U842" i="6"/>
  <c r="U884" i="6"/>
  <c r="U641" i="6"/>
  <c r="U984" i="6"/>
  <c r="U778" i="6"/>
  <c r="U493" i="6"/>
  <c r="U932" i="6"/>
  <c r="U653" i="6"/>
  <c r="U880" i="6"/>
  <c r="U992" i="6"/>
  <c r="U860" i="6"/>
  <c r="U584" i="6"/>
  <c r="U904" i="6"/>
  <c r="U650" i="6"/>
  <c r="U798" i="6"/>
  <c r="U715" i="6"/>
  <c r="U632" i="6"/>
  <c r="U448" i="6"/>
  <c r="U816" i="6"/>
  <c r="U726" i="6"/>
  <c r="U643" i="6"/>
  <c r="U514" i="6"/>
  <c r="U847" i="6"/>
  <c r="U764" i="6"/>
  <c r="U674" i="6"/>
  <c r="U580" i="6"/>
  <c r="U827" i="6"/>
  <c r="U744" i="6"/>
  <c r="U654" i="6"/>
  <c r="U437" i="6"/>
  <c r="U794" i="6"/>
  <c r="U711" i="6"/>
  <c r="U628" i="6"/>
  <c r="U301" i="6"/>
  <c r="U774" i="6"/>
  <c r="U691" i="6"/>
  <c r="U589" i="6"/>
  <c r="U473" i="6"/>
  <c r="U831" i="6"/>
  <c r="U748" i="6"/>
  <c r="U658" i="6"/>
  <c r="U572" i="6"/>
  <c r="U569" i="6"/>
  <c r="U477" i="6"/>
  <c r="U349" i="6"/>
  <c r="U550" i="6"/>
  <c r="U440" i="6"/>
  <c r="U312" i="6"/>
  <c r="U489" i="6"/>
  <c r="U361" i="6"/>
  <c r="U548" i="6"/>
  <c r="U452" i="6"/>
  <c r="U324" i="6"/>
  <c r="U485" i="6"/>
  <c r="U350" i="6"/>
  <c r="U515" i="6"/>
  <c r="U387" i="6"/>
  <c r="U422" i="6"/>
  <c r="U294" i="6"/>
  <c r="U507" i="6"/>
  <c r="U379" i="6"/>
  <c r="U251" i="6"/>
  <c r="U458" i="6"/>
  <c r="U330" i="6"/>
  <c r="U202" i="6"/>
  <c r="U415" i="6"/>
  <c r="U287" i="6"/>
  <c r="U1102" i="6"/>
  <c r="U1038" i="6"/>
  <c r="U1050" i="6"/>
  <c r="U1066" i="6"/>
  <c r="U695" i="6"/>
  <c r="U851" i="6"/>
  <c r="U552" i="6"/>
  <c r="U952" i="6"/>
  <c r="U708" i="6"/>
  <c r="U365" i="6"/>
  <c r="U900" i="6"/>
  <c r="U508" i="6"/>
  <c r="U854" i="6"/>
  <c r="U864" i="6"/>
  <c r="U853" i="6"/>
  <c r="U960" i="6"/>
  <c r="U872" i="6"/>
  <c r="U620" i="6"/>
  <c r="U792" i="6"/>
  <c r="U702" i="6"/>
  <c r="U625" i="6"/>
  <c r="U441" i="6"/>
  <c r="U803" i="6"/>
  <c r="U720" i="6"/>
  <c r="U630" i="6"/>
  <c r="U469" i="6"/>
  <c r="U834" i="6"/>
  <c r="U751" i="6"/>
  <c r="U668" i="6"/>
  <c r="U543" i="6"/>
  <c r="U814" i="6"/>
  <c r="U731" i="6"/>
  <c r="U648" i="6"/>
  <c r="U430" i="6"/>
  <c r="U788" i="6"/>
  <c r="U698" i="6"/>
  <c r="U595" i="6"/>
  <c r="U263" i="6"/>
  <c r="U768" i="6"/>
  <c r="U678" i="6"/>
  <c r="U578" i="6"/>
  <c r="U450" i="6"/>
  <c r="U818" i="6"/>
  <c r="U735" i="6"/>
  <c r="U652" i="6"/>
  <c r="U554" i="6"/>
  <c r="U564" i="6"/>
  <c r="U456" i="6"/>
  <c r="U328" i="6"/>
  <c r="U532" i="6"/>
  <c r="U418" i="6"/>
  <c r="U290" i="6"/>
  <c r="U453" i="6"/>
  <c r="U318" i="6"/>
  <c r="U542" i="6"/>
  <c r="U445" i="6"/>
  <c r="U317" i="6"/>
  <c r="U478" i="6"/>
  <c r="U343" i="6"/>
  <c r="U499" i="6"/>
  <c r="U371" i="6"/>
  <c r="U243" i="6"/>
  <c r="U406" i="6"/>
  <c r="BP406" i="6" s="1"/>
  <c r="U278" i="6"/>
  <c r="U491" i="6"/>
  <c r="U363" i="6"/>
  <c r="U235" i="6"/>
  <c r="U442" i="6"/>
  <c r="U314" i="6"/>
  <c r="U527" i="6"/>
  <c r="U399" i="6"/>
  <c r="U271" i="6"/>
  <c r="U1094" i="6"/>
  <c r="U1058" i="6"/>
  <c r="U611" i="6"/>
  <c r="U804" i="6"/>
  <c r="U928" i="6"/>
  <c r="U920" i="6"/>
  <c r="U685" i="6"/>
  <c r="U772" i="6"/>
  <c r="U868" i="6"/>
  <c r="U500" i="6"/>
  <c r="U823" i="6"/>
  <c r="U749" i="6"/>
  <c r="U845" i="6"/>
  <c r="U1078" i="6"/>
  <c r="U1006" i="6"/>
  <c r="U1106" i="6"/>
  <c r="U1034" i="6"/>
  <c r="U810" i="6"/>
  <c r="U727" i="6"/>
  <c r="U908" i="6"/>
  <c r="U856" i="6"/>
  <c r="U616" i="6"/>
  <c r="U327" i="6"/>
  <c r="U777" i="6"/>
  <c r="U740" i="6"/>
  <c r="U745" i="6"/>
  <c r="U988" i="6"/>
  <c r="U721" i="6"/>
  <c r="U833" i="6"/>
  <c r="U759" i="6"/>
  <c r="U843" i="6"/>
  <c r="U760" i="6"/>
  <c r="U670" i="6"/>
  <c r="U560" i="6"/>
  <c r="U238" i="6"/>
  <c r="U771" i="6"/>
  <c r="U688" i="6"/>
  <c r="U581" i="6"/>
  <c r="U386" i="6"/>
  <c r="U802" i="6"/>
  <c r="U719" i="6"/>
  <c r="U636" i="6"/>
  <c r="U295" i="6"/>
  <c r="U782" i="6"/>
  <c r="U699" i="6"/>
  <c r="U596" i="6"/>
  <c r="U839" i="6"/>
  <c r="U756" i="6"/>
  <c r="U666" i="6"/>
  <c r="U436" i="6"/>
  <c r="U819" i="6"/>
  <c r="U736" i="6"/>
  <c r="U646" i="6"/>
  <c r="U540" i="6"/>
  <c r="U322" i="6"/>
  <c r="U786" i="6"/>
  <c r="U703" i="6"/>
  <c r="U621" i="6"/>
  <c r="U359" i="6"/>
  <c r="U534" i="6"/>
  <c r="U413" i="6"/>
  <c r="U242" i="6"/>
  <c r="U504" i="6"/>
  <c r="U376" i="6"/>
  <c r="U517" i="6"/>
  <c r="U432" i="6"/>
  <c r="U247" i="6"/>
  <c r="U509" i="6"/>
  <c r="U388" i="6"/>
  <c r="U210" i="6"/>
  <c r="U457" i="6"/>
  <c r="U279" i="6"/>
  <c r="U451" i="6"/>
  <c r="U323" i="6"/>
  <c r="U486" i="6"/>
  <c r="U358" i="6"/>
  <c r="U230" i="6"/>
  <c r="U443" i="6"/>
  <c r="U315" i="6"/>
  <c r="U522" i="6"/>
  <c r="U394" i="6"/>
  <c r="U266" i="6"/>
  <c r="U479" i="6"/>
  <c r="U351" i="6"/>
  <c r="U223" i="6"/>
  <c r="U470" i="6"/>
  <c r="U207" i="6"/>
  <c r="U1062" i="6"/>
  <c r="U219" i="6"/>
  <c r="U1030" i="6"/>
  <c r="U455" i="6"/>
  <c r="U631" i="6"/>
  <c r="U753" i="6"/>
  <c r="U968" i="6"/>
  <c r="U766" i="6"/>
  <c r="U366" i="6"/>
  <c r="U662" i="6"/>
  <c r="U815" i="6"/>
  <c r="U423" i="6"/>
  <c r="U680" i="6"/>
  <c r="U762" i="6"/>
  <c r="U838" i="6"/>
  <c r="U627" i="6"/>
  <c r="U799" i="6"/>
  <c r="U487" i="6"/>
  <c r="U370" i="6"/>
  <c r="U397" i="6"/>
  <c r="U311" i="6"/>
  <c r="U360" i="6"/>
  <c r="U286" i="6"/>
  <c r="U227" i="6"/>
  <c r="U538" i="6"/>
  <c r="U203" i="6"/>
  <c r="U511" i="6"/>
  <c r="U1022" i="6"/>
  <c r="U948" i="6"/>
  <c r="U587" i="6"/>
  <c r="U714" i="6"/>
  <c r="U836" i="6"/>
  <c r="U734" i="6"/>
  <c r="U313" i="6"/>
  <c r="U619" i="6"/>
  <c r="U783" i="6"/>
  <c r="U408" i="6"/>
  <c r="U635" i="6"/>
  <c r="U730" i="6"/>
  <c r="U832" i="6"/>
  <c r="U573" i="6"/>
  <c r="U767" i="6"/>
  <c r="U472" i="6"/>
  <c r="U306" i="6"/>
  <c r="U340" i="6"/>
  <c r="U254" i="6"/>
  <c r="U296" i="6"/>
  <c r="U215" i="6"/>
  <c r="U211" i="6"/>
  <c r="U475" i="6"/>
  <c r="U490" i="6"/>
  <c r="U495" i="6"/>
  <c r="U551" i="6"/>
  <c r="U577" i="6"/>
  <c r="U528" i="6"/>
  <c r="U390" i="6"/>
  <c r="U410" i="6"/>
  <c r="U383" i="6"/>
  <c r="U707" i="6"/>
  <c r="U850" i="6"/>
  <c r="U468" i="6"/>
  <c r="U407" i="6"/>
  <c r="U262" i="6"/>
  <c r="U282" i="6"/>
  <c r="U944" i="6"/>
  <c r="U779" i="6"/>
  <c r="BP779" i="6" s="1"/>
  <c r="U694" i="6"/>
  <c r="U712" i="6"/>
  <c r="U391" i="6"/>
  <c r="U605" i="6"/>
  <c r="U382" i="6"/>
  <c r="U291" i="6"/>
  <c r="U239" i="6"/>
  <c r="U986" i="6"/>
  <c r="U1016" i="6"/>
  <c r="U781" i="6"/>
  <c r="U566" i="6"/>
  <c r="U876" i="6"/>
  <c r="U813" i="6"/>
  <c r="U696" i="6"/>
  <c r="U835" i="6"/>
  <c r="U586" i="6"/>
  <c r="U738" i="6"/>
  <c r="U846" i="6"/>
  <c r="U612" i="6"/>
  <c r="U692" i="6"/>
  <c r="U800" i="6"/>
  <c r="U562" i="6"/>
  <c r="U722" i="6"/>
  <c r="U231" i="6"/>
  <c r="U292" i="6"/>
  <c r="U226" i="6"/>
  <c r="U585" i="6"/>
  <c r="U274" i="6"/>
  <c r="U483" i="6"/>
  <c r="U454" i="6"/>
  <c r="U459" i="6"/>
  <c r="U426" i="6"/>
  <c r="U447" i="6"/>
  <c r="U1122" i="6"/>
  <c r="U657" i="6"/>
  <c r="U996" i="6"/>
  <c r="U924" i="6"/>
  <c r="U681" i="6"/>
  <c r="U683" i="6"/>
  <c r="U790" i="6"/>
  <c r="U732" i="6"/>
  <c r="U808" i="6"/>
  <c r="U512" i="6"/>
  <c r="U679" i="6"/>
  <c r="U755" i="6"/>
  <c r="U526" i="6"/>
  <c r="U716" i="6"/>
  <c r="U558" i="6"/>
  <c r="U549" i="6"/>
  <c r="U530" i="6"/>
  <c r="U467" i="6"/>
  <c r="U411" i="6"/>
  <c r="U258" i="6"/>
  <c r="U424" i="6"/>
  <c r="U940" i="6"/>
  <c r="U613" i="6"/>
  <c r="U812" i="6"/>
  <c r="U402" i="6"/>
  <c r="U234" i="6"/>
  <c r="U1114" i="6"/>
  <c r="U972" i="6"/>
  <c r="U785" i="6"/>
  <c r="U791" i="6"/>
  <c r="U575" i="6"/>
  <c r="U651" i="6"/>
  <c r="U784" i="6"/>
  <c r="U462" i="6"/>
  <c r="U700" i="6"/>
  <c r="U795" i="6"/>
  <c r="U377" i="6"/>
  <c r="U647" i="6"/>
  <c r="U742" i="6"/>
  <c r="U398" i="6"/>
  <c r="U684" i="6"/>
  <c r="U545" i="6"/>
  <c r="U525" i="6"/>
  <c r="U503" i="6"/>
  <c r="U516" i="6"/>
  <c r="U471" i="6"/>
  <c r="U419" i="6"/>
  <c r="U374" i="6"/>
  <c r="U347" i="6"/>
  <c r="U362" i="6"/>
  <c r="U367" i="6"/>
  <c r="U1126" i="6"/>
  <c r="U1090" i="6"/>
  <c r="U717" i="6"/>
  <c r="U746" i="6"/>
  <c r="U705" i="6"/>
  <c r="U529" i="6"/>
  <c r="U604" i="6"/>
  <c r="U752" i="6"/>
  <c r="U409" i="6"/>
  <c r="U655" i="6"/>
  <c r="U763" i="6"/>
  <c r="U302" i="6"/>
  <c r="U541" i="6"/>
  <c r="U710" i="6"/>
  <c r="U345" i="6"/>
  <c r="U639" i="6"/>
  <c r="U498" i="6"/>
  <c r="U518" i="6"/>
  <c r="U446" i="6"/>
  <c r="U488" i="6"/>
  <c r="U464" i="6"/>
  <c r="U355" i="6"/>
  <c r="U326" i="6"/>
  <c r="U331" i="6"/>
  <c r="U298" i="6"/>
  <c r="U319" i="6"/>
  <c r="U1086" i="6"/>
  <c r="U1042" i="6"/>
  <c r="U888" i="6"/>
  <c r="U372" i="6"/>
  <c r="U896" i="6"/>
  <c r="U824" i="6"/>
  <c r="U571" i="6"/>
  <c r="U642" i="6"/>
  <c r="U718" i="6"/>
  <c r="U820" i="6"/>
  <c r="U519" i="6"/>
  <c r="U672" i="6"/>
  <c r="U626" i="6"/>
  <c r="U434" i="6"/>
  <c r="U439" i="6"/>
  <c r="U339" i="6"/>
  <c r="U283" i="6"/>
  <c r="U255" i="6"/>
  <c r="U809" i="6"/>
  <c r="U501" i="6"/>
  <c r="U828" i="6"/>
  <c r="U775" i="6"/>
  <c r="U659" i="6"/>
  <c r="U420" i="6"/>
  <c r="U404" i="6"/>
  <c r="U329" i="6"/>
  <c r="U246" i="6"/>
  <c r="R202" i="6"/>
  <c r="R206" i="6"/>
  <c r="R210" i="6"/>
  <c r="R214" i="6"/>
  <c r="R218" i="6"/>
  <c r="R222" i="6"/>
  <c r="BJ222" i="6" s="1"/>
  <c r="R216" i="6"/>
  <c r="R248" i="6"/>
  <c r="R280" i="6"/>
  <c r="BJ280" i="6" s="1"/>
  <c r="R312" i="6"/>
  <c r="R344" i="6"/>
  <c r="R356" i="6"/>
  <c r="R372" i="6"/>
  <c r="R276" i="6"/>
  <c r="BJ276" i="6" s="1"/>
  <c r="R392" i="6"/>
  <c r="R398" i="6"/>
  <c r="R410" i="6"/>
  <c r="R433" i="6"/>
  <c r="R456" i="6"/>
  <c r="R462" i="6"/>
  <c r="R474" i="6"/>
  <c r="R497" i="6"/>
  <c r="BJ497" i="6" s="1"/>
  <c r="R520" i="6"/>
  <c r="R526" i="6"/>
  <c r="R538" i="6"/>
  <c r="R374" i="6"/>
  <c r="R422" i="6"/>
  <c r="R544" i="6"/>
  <c r="R560" i="6"/>
  <c r="R576" i="6"/>
  <c r="BJ576" i="6" s="1"/>
  <c r="R308" i="6"/>
  <c r="R417" i="6"/>
  <c r="R481" i="6"/>
  <c r="R655" i="6"/>
  <c r="R552" i="6"/>
  <c r="R568" i="6"/>
  <c r="R584" i="6"/>
  <c r="R244" i="6"/>
  <c r="BJ244" i="6" s="1"/>
  <c r="R364" i="6"/>
  <c r="R385" i="6"/>
  <c r="R449" i="6"/>
  <c r="R513" i="6"/>
  <c r="R394" i="6"/>
  <c r="R401" i="6"/>
  <c r="R442" i="6"/>
  <c r="R490" i="6"/>
  <c r="BJ490" i="6" s="1"/>
  <c r="R517" i="6"/>
  <c r="R545" i="6"/>
  <c r="R564" i="6"/>
  <c r="R577" i="6"/>
  <c r="R596" i="6"/>
  <c r="R609" i="6"/>
  <c r="R641" i="6"/>
  <c r="R664" i="6"/>
  <c r="BJ664" i="6" s="1"/>
  <c r="R264" i="6"/>
  <c r="R436" i="6"/>
  <c r="BJ436" i="6" s="1"/>
  <c r="R485" i="6"/>
  <c r="R653" i="6"/>
  <c r="R675" i="6"/>
  <c r="R680" i="6"/>
  <c r="R685" i="6"/>
  <c r="R695" i="6"/>
  <c r="BJ695" i="6" s="1"/>
  <c r="R719" i="6"/>
  <c r="R728" i="6"/>
  <c r="R737" i="6"/>
  <c r="R751" i="6"/>
  <c r="R760" i="6"/>
  <c r="R769" i="6"/>
  <c r="R783" i="6"/>
  <c r="R792" i="6"/>
  <c r="BJ792" i="6" s="1"/>
  <c r="R801" i="6"/>
  <c r="R328" i="6"/>
  <c r="R358" i="6"/>
  <c r="R389" i="6"/>
  <c r="R424" i="6"/>
  <c r="R430" i="6"/>
  <c r="R540" i="6"/>
  <c r="R553" i="6"/>
  <c r="BJ553" i="6" s="1"/>
  <c r="R572" i="6"/>
  <c r="R585" i="6"/>
  <c r="R604" i="6"/>
  <c r="R636" i="6"/>
  <c r="R648" i="6"/>
  <c r="R705" i="6"/>
  <c r="R733" i="6"/>
  <c r="R747" i="6"/>
  <c r="BJ747" i="6" s="1"/>
  <c r="R756" i="6"/>
  <c r="R765" i="6"/>
  <c r="R779" i="6"/>
  <c r="R788" i="6"/>
  <c r="R797" i="6"/>
  <c r="R811" i="6"/>
  <c r="R815" i="6"/>
  <c r="R819" i="6"/>
  <c r="BJ819" i="6" s="1"/>
  <c r="R823" i="6"/>
  <c r="R426" i="6"/>
  <c r="R453" i="6"/>
  <c r="R488" i="6"/>
  <c r="R494" i="6"/>
  <c r="R421" i="6"/>
  <c r="R444" i="6"/>
  <c r="R561" i="6"/>
  <c r="BJ561" i="6" s="1"/>
  <c r="R625" i="6"/>
  <c r="R660" i="6"/>
  <c r="R825" i="6"/>
  <c r="R841" i="6"/>
  <c r="R458" i="6"/>
  <c r="R673" i="6"/>
  <c r="R679" i="6"/>
  <c r="R703" i="6"/>
  <c r="BJ703" i="6" s="1"/>
  <c r="R727" i="6"/>
  <c r="R739" i="6"/>
  <c r="R768" i="6"/>
  <c r="R791" i="6"/>
  <c r="R803" i="6"/>
  <c r="R548" i="6"/>
  <c r="R569" i="6"/>
  <c r="R633" i="6"/>
  <c r="BJ633" i="6" s="1"/>
  <c r="R687" i="6"/>
  <c r="R711" i="6"/>
  <c r="R740" i="6"/>
  <c r="R763" i="6"/>
  <c r="R775" i="6"/>
  <c r="R804" i="6"/>
  <c r="R556" i="6"/>
  <c r="R620" i="6"/>
  <c r="BJ620" i="6" s="1"/>
  <c r="R693" i="6"/>
  <c r="R717" i="6"/>
  <c r="R729" i="6"/>
  <c r="R752" i="6"/>
  <c r="R781" i="6"/>
  <c r="R793" i="6"/>
  <c r="R816" i="6"/>
  <c r="R821" i="6"/>
  <c r="BJ821" i="6" s="1"/>
  <c r="R832" i="6"/>
  <c r="R837" i="6"/>
  <c r="R848" i="6"/>
  <c r="R853" i="6"/>
  <c r="R864" i="6"/>
  <c r="R869" i="6"/>
  <c r="R880" i="6"/>
  <c r="R749" i="6"/>
  <c r="BJ749" i="6" s="1"/>
  <c r="R476" i="6"/>
  <c r="R506" i="6"/>
  <c r="R676" i="6"/>
  <c r="R688" i="6"/>
  <c r="R736" i="6"/>
  <c r="R759" i="6"/>
  <c r="R771" i="6"/>
  <c r="R800" i="6"/>
  <c r="BJ800" i="6" s="1"/>
  <c r="R965" i="6"/>
  <c r="R979" i="6"/>
  <c r="R988" i="6"/>
  <c r="R997" i="6"/>
  <c r="BJ997" i="6" s="1"/>
  <c r="R1001" i="6"/>
  <c r="R1005" i="6"/>
  <c r="R1009" i="6"/>
  <c r="R1013" i="6"/>
  <c r="BJ1013" i="6" s="1"/>
  <c r="R1017" i="6"/>
  <c r="R1021" i="6"/>
  <c r="R1025" i="6"/>
  <c r="R1029" i="6"/>
  <c r="BJ1029" i="6" s="1"/>
  <c r="R1033" i="6"/>
  <c r="R1037" i="6"/>
  <c r="R1041" i="6"/>
  <c r="R1045" i="6"/>
  <c r="BJ1045" i="6" s="1"/>
  <c r="R1049" i="6"/>
  <c r="R1053" i="6"/>
  <c r="R1057" i="6"/>
  <c r="R1061" i="6"/>
  <c r="BJ1061" i="6" s="1"/>
  <c r="R1065" i="6"/>
  <c r="R1069" i="6"/>
  <c r="R1073" i="6"/>
  <c r="R1077" i="6"/>
  <c r="BJ1077" i="6" s="1"/>
  <c r="R1081" i="6"/>
  <c r="R1085" i="6"/>
  <c r="R1089" i="6"/>
  <c r="R1093" i="6"/>
  <c r="BJ1093" i="6" s="1"/>
  <c r="R1097" i="6"/>
  <c r="R1101" i="6"/>
  <c r="R1105" i="6"/>
  <c r="R1109" i="6"/>
  <c r="BJ1109" i="6" s="1"/>
  <c r="R1113" i="6"/>
  <c r="R1117" i="6"/>
  <c r="R1121" i="6"/>
  <c r="R1125" i="6"/>
  <c r="BJ1125" i="6" s="1"/>
  <c r="R465" i="6"/>
  <c r="R212" i="6"/>
  <c r="R593" i="6"/>
  <c r="R657" i="6"/>
  <c r="BJ657" i="6" s="1"/>
  <c r="R671" i="6"/>
  <c r="R701" i="6"/>
  <c r="R817" i="6"/>
  <c r="R833" i="6"/>
  <c r="BJ833" i="6" s="1"/>
  <c r="R720" i="6"/>
  <c r="R784" i="6"/>
  <c r="R813" i="6"/>
  <c r="R824" i="6"/>
  <c r="BJ824" i="6" s="1"/>
  <c r="R829" i="6"/>
  <c r="R840" i="6"/>
  <c r="R861" i="6"/>
  <c r="R872" i="6"/>
  <c r="BJ872" i="6" s="1"/>
  <c r="R904" i="6"/>
  <c r="R909" i="6"/>
  <c r="R920" i="6"/>
  <c r="R925" i="6"/>
  <c r="BJ925" i="6" s="1"/>
  <c r="R941" i="6"/>
  <c r="R952" i="6"/>
  <c r="R957" i="6"/>
  <c r="R985" i="6"/>
  <c r="BJ985" i="6" s="1"/>
  <c r="R340" i="6"/>
  <c r="R522" i="6"/>
  <c r="R529" i="6"/>
  <c r="R580" i="6"/>
  <c r="BJ580" i="6" s="1"/>
  <c r="R601" i="6"/>
  <c r="R651" i="6"/>
  <c r="R731" i="6"/>
  <c r="R743" i="6"/>
  <c r="BJ743" i="6" s="1"/>
  <c r="R772" i="6"/>
  <c r="R795" i="6"/>
  <c r="R807" i="6"/>
  <c r="R971" i="6"/>
  <c r="BJ971" i="6" s="1"/>
  <c r="R980" i="6"/>
  <c r="R989" i="6"/>
  <c r="R998" i="6"/>
  <c r="R1002" i="6"/>
  <c r="BJ1002" i="6" s="1"/>
  <c r="R1006" i="6"/>
  <c r="R1010" i="6"/>
  <c r="R1014" i="6"/>
  <c r="R1018" i="6"/>
  <c r="BJ1018" i="6" s="1"/>
  <c r="R1022" i="6"/>
  <c r="R1026" i="6"/>
  <c r="R1030" i="6"/>
  <c r="R1034" i="6"/>
  <c r="BJ1034" i="6" s="1"/>
  <c r="R1038" i="6"/>
  <c r="R1042" i="6"/>
  <c r="R1046" i="6"/>
  <c r="R1050" i="6"/>
  <c r="BJ1050" i="6" s="1"/>
  <c r="R1054" i="6"/>
  <c r="R1058" i="6"/>
  <c r="R412" i="6"/>
  <c r="R508" i="6"/>
  <c r="BJ508" i="6" s="1"/>
  <c r="R588" i="6"/>
  <c r="R696" i="6"/>
  <c r="R761" i="6"/>
  <c r="R845" i="6"/>
  <c r="BJ845" i="6" s="1"/>
  <c r="R856" i="6"/>
  <c r="R877" i="6"/>
  <c r="R888" i="6"/>
  <c r="R893" i="6"/>
  <c r="BJ893" i="6" s="1"/>
  <c r="R936" i="6"/>
  <c r="R967" i="6"/>
  <c r="R976" i="6"/>
  <c r="R1003" i="6"/>
  <c r="BJ1003" i="6" s="1"/>
  <c r="R1035" i="6"/>
  <c r="R1067" i="6"/>
  <c r="R1099" i="6"/>
  <c r="BJ1099" i="6" s="1"/>
  <c r="R1079" i="6"/>
  <c r="BJ1079" i="6" s="1"/>
  <c r="R1023" i="6"/>
  <c r="R1055" i="6"/>
  <c r="R1087" i="6"/>
  <c r="R1119" i="6"/>
  <c r="BJ1119" i="6" s="1"/>
  <c r="R1011" i="6"/>
  <c r="R1043" i="6"/>
  <c r="R1075" i="6"/>
  <c r="R1107" i="6"/>
  <c r="BJ1107" i="6" s="1"/>
  <c r="R963" i="6"/>
  <c r="R999" i="6"/>
  <c r="R1031" i="6"/>
  <c r="R1063" i="6"/>
  <c r="BJ1063" i="6" s="1"/>
  <c r="R1095" i="6"/>
  <c r="R1127" i="6"/>
  <c r="R1019" i="6"/>
  <c r="R1051" i="6"/>
  <c r="BJ1051" i="6" s="1"/>
  <c r="R1083" i="6"/>
  <c r="R1115" i="6"/>
  <c r="R972" i="6"/>
  <c r="R1007" i="6"/>
  <c r="BJ1007" i="6" s="1"/>
  <c r="R1039" i="6"/>
  <c r="R1071" i="6"/>
  <c r="R1103" i="6"/>
  <c r="R995" i="6"/>
  <c r="BJ995" i="6" s="1"/>
  <c r="R1027" i="6"/>
  <c r="R1059" i="6"/>
  <c r="R1091" i="6"/>
  <c r="R1123" i="6"/>
  <c r="BJ1123" i="6" s="1"/>
  <c r="R981" i="6"/>
  <c r="R1015" i="6"/>
  <c r="R1047" i="6"/>
  <c r="R1111" i="6"/>
  <c r="BJ1111" i="6" s="1"/>
  <c r="R1124" i="6"/>
  <c r="R944" i="6"/>
  <c r="R1008" i="6"/>
  <c r="R987" i="6"/>
  <c r="BJ987" i="6" s="1"/>
  <c r="R1096" i="6"/>
  <c r="R933" i="6"/>
  <c r="R1108" i="6"/>
  <c r="R948" i="6"/>
  <c r="BJ948" i="6" s="1"/>
  <c r="R884" i="6"/>
  <c r="R820" i="6"/>
  <c r="R644" i="6"/>
  <c r="R1024" i="6"/>
  <c r="BJ1024" i="6" s="1"/>
  <c r="R1062" i="6"/>
  <c r="R1080" i="6"/>
  <c r="R945" i="6"/>
  <c r="R881" i="6"/>
  <c r="BJ881" i="6" s="1"/>
  <c r="R713" i="6"/>
  <c r="R715" i="6"/>
  <c r="R962" i="6"/>
  <c r="R834" i="6"/>
  <c r="BJ834" i="6" s="1"/>
  <c r="R573" i="6"/>
  <c r="R732" i="6"/>
  <c r="R887" i="6"/>
  <c r="R615" i="6"/>
  <c r="BJ615" i="6" s="1"/>
  <c r="R220" i="6"/>
  <c r="R697" i="6"/>
  <c r="R918" i="6"/>
  <c r="R782" i="6"/>
  <c r="BJ782" i="6" s="1"/>
  <c r="R628" i="6"/>
  <c r="R283" i="6"/>
  <c r="R859" i="6"/>
  <c r="R712" i="6"/>
  <c r="BJ712" i="6" s="1"/>
  <c r="R773" i="6"/>
  <c r="R858" i="6"/>
  <c r="R669" i="6"/>
  <c r="R376" i="6"/>
  <c r="BJ376" i="6" s="1"/>
  <c r="R927" i="6"/>
  <c r="R786" i="6"/>
  <c r="R640" i="6"/>
  <c r="R645" i="6"/>
  <c r="BJ645" i="6" s="1"/>
  <c r="R562" i="6"/>
  <c r="R268" i="6"/>
  <c r="R686" i="6"/>
  <c r="R418" i="6"/>
  <c r="BJ418" i="6" s="1"/>
  <c r="R700" i="6"/>
  <c r="R597" i="6"/>
  <c r="BJ597" i="6" s="1"/>
  <c r="R511" i="6"/>
  <c r="R778" i="6"/>
  <c r="BJ778" i="6" s="1"/>
  <c r="R380" i="6"/>
  <c r="R531" i="6"/>
  <c r="R438" i="6"/>
  <c r="R290" i="6"/>
  <c r="BJ290" i="6" s="1"/>
  <c r="R595" i="6"/>
  <c r="R489" i="6"/>
  <c r="R402" i="6"/>
  <c r="R236" i="6"/>
  <c r="BJ236" i="6" s="1"/>
  <c r="R550" i="6"/>
  <c r="R464" i="6"/>
  <c r="R375" i="6"/>
  <c r="R714" i="6"/>
  <c r="BJ714" i="6" s="1"/>
  <c r="R555" i="6"/>
  <c r="R463" i="6"/>
  <c r="R388" i="6"/>
  <c r="R225" i="6"/>
  <c r="BJ225" i="6" s="1"/>
  <c r="R491" i="6"/>
  <c r="R292" i="6"/>
  <c r="R407" i="6"/>
  <c r="R295" i="6"/>
  <c r="BJ295" i="6" s="1"/>
  <c r="R539" i="6"/>
  <c r="R339" i="6"/>
  <c r="R249" i="6"/>
  <c r="R338" i="6"/>
  <c r="BJ338" i="6" s="1"/>
  <c r="R255" i="6"/>
  <c r="R387" i="6"/>
  <c r="R299" i="6"/>
  <c r="R203" i="6"/>
  <c r="BJ203" i="6" s="1"/>
  <c r="R349" i="6"/>
  <c r="R266" i="6"/>
  <c r="R342" i="6"/>
  <c r="R259" i="6"/>
  <c r="BJ259" i="6" s="1"/>
  <c r="R698" i="6"/>
  <c r="R1118" i="6"/>
  <c r="R928" i="6"/>
  <c r="R973" i="6"/>
  <c r="BJ973" i="6" s="1"/>
  <c r="R958" i="6"/>
  <c r="R1090" i="6"/>
  <c r="R917" i="6"/>
  <c r="R1102" i="6"/>
  <c r="BJ1102" i="6" s="1"/>
  <c r="R940" i="6"/>
  <c r="R876" i="6"/>
  <c r="R812" i="6"/>
  <c r="R612" i="6"/>
  <c r="BJ612" i="6" s="1"/>
  <c r="R992" i="6"/>
  <c r="R1036" i="6"/>
  <c r="R1074" i="6"/>
  <c r="R937" i="6"/>
  <c r="BJ937" i="6" s="1"/>
  <c r="R873" i="6"/>
  <c r="R947" i="6"/>
  <c r="R652" i="6"/>
  <c r="R946" i="6"/>
  <c r="BJ946" i="6" s="1"/>
  <c r="R818" i="6"/>
  <c r="R404" i="6"/>
  <c r="R638" i="6"/>
  <c r="R871" i="6"/>
  <c r="BJ871" i="6" s="1"/>
  <c r="R608" i="6"/>
  <c r="R862" i="6"/>
  <c r="R667" i="6"/>
  <c r="R902" i="6"/>
  <c r="BJ902" i="6" s="1"/>
  <c r="R753" i="6"/>
  <c r="R621" i="6"/>
  <c r="R974" i="6"/>
  <c r="R843" i="6"/>
  <c r="BJ843" i="6" s="1"/>
  <c r="R706" i="6"/>
  <c r="R978" i="6"/>
  <c r="R842" i="6"/>
  <c r="R661" i="6"/>
  <c r="BJ661" i="6" s="1"/>
  <c r="R830" i="6"/>
  <c r="R911" i="6"/>
  <c r="R734" i="6"/>
  <c r="R583" i="6"/>
  <c r="BJ583" i="6" s="1"/>
  <c r="R639" i="6"/>
  <c r="R549" i="6"/>
  <c r="R245" i="6"/>
  <c r="R681" i="6"/>
  <c r="BJ681" i="6" s="1"/>
  <c r="R336" i="6"/>
  <c r="R690" i="6"/>
  <c r="R591" i="6"/>
  <c r="R450" i="6"/>
  <c r="BJ450" i="6" s="1"/>
  <c r="R746" i="6"/>
  <c r="R303" i="6"/>
  <c r="R525" i="6"/>
  <c r="R432" i="6"/>
  <c r="BJ432" i="6" s="1"/>
  <c r="R260" i="6"/>
  <c r="R579" i="6"/>
  <c r="R484" i="6"/>
  <c r="R396" i="6"/>
  <c r="BJ396" i="6" s="1"/>
  <c r="R213" i="6"/>
  <c r="R534" i="6"/>
  <c r="R446" i="6"/>
  <c r="R368" i="6"/>
  <c r="BJ368" i="6" s="1"/>
  <c r="R682" i="6"/>
  <c r="R533" i="6"/>
  <c r="R457" i="6"/>
  <c r="R360" i="6"/>
  <c r="BJ360" i="6" s="1"/>
  <c r="R654" i="6"/>
  <c r="R480" i="6"/>
  <c r="R284" i="6"/>
  <c r="R379" i="6"/>
  <c r="BJ379" i="6" s="1"/>
  <c r="R282" i="6"/>
  <c r="R507" i="6"/>
  <c r="R326" i="6"/>
  <c r="R243" i="6"/>
  <c r="BJ243" i="6" s="1"/>
  <c r="R325" i="6"/>
  <c r="R242" i="6"/>
  <c r="R377" i="6"/>
  <c r="R286" i="6"/>
  <c r="BJ286" i="6" s="1"/>
  <c r="R519" i="6"/>
  <c r="R343" i="6"/>
  <c r="R253" i="6"/>
  <c r="R329" i="6"/>
  <c r="BJ329" i="6" s="1"/>
  <c r="R246" i="6"/>
  <c r="R990" i="6"/>
  <c r="R619" i="6"/>
  <c r="R411" i="6"/>
  <c r="BJ411" i="6" s="1"/>
  <c r="R1092" i="6"/>
  <c r="R912" i="6"/>
  <c r="R1116" i="6"/>
  <c r="R942" i="6"/>
  <c r="BJ942" i="6" s="1"/>
  <c r="R1064" i="6"/>
  <c r="R901" i="6"/>
  <c r="R1076" i="6"/>
  <c r="R932" i="6"/>
  <c r="BJ932" i="6" s="1"/>
  <c r="R868" i="6"/>
  <c r="R780" i="6"/>
  <c r="R500" i="6"/>
  <c r="R984" i="6"/>
  <c r="BJ984" i="6" s="1"/>
  <c r="R1004" i="6"/>
  <c r="R1048" i="6"/>
  <c r="R929" i="6"/>
  <c r="R865" i="6"/>
  <c r="BJ865" i="6" s="1"/>
  <c r="R915" i="6"/>
  <c r="R631" i="6"/>
  <c r="R930" i="6"/>
  <c r="R767" i="6"/>
  <c r="BJ767" i="6" s="1"/>
  <c r="R348" i="6"/>
  <c r="R567" i="6"/>
  <c r="R855" i="6"/>
  <c r="R551" i="6"/>
  <c r="BJ551" i="6" s="1"/>
  <c r="R846" i="6"/>
  <c r="R632" i="6"/>
  <c r="R886" i="6"/>
  <c r="R730" i="6"/>
  <c r="BJ730" i="6" s="1"/>
  <c r="R600" i="6"/>
  <c r="R955" i="6"/>
  <c r="R827" i="6"/>
  <c r="R656" i="6"/>
  <c r="BJ656" i="6" s="1"/>
  <c r="R954" i="6"/>
  <c r="R826" i="6"/>
  <c r="R605" i="6"/>
  <c r="R589" i="6"/>
  <c r="BJ589" i="6" s="1"/>
  <c r="R895" i="6"/>
  <c r="R722" i="6"/>
  <c r="R459" i="6"/>
  <c r="R626" i="6"/>
  <c r="BJ626" i="6" s="1"/>
  <c r="R543" i="6"/>
  <c r="R219" i="6"/>
  <c r="R624" i="6"/>
  <c r="R321" i="6"/>
  <c r="BJ321" i="6" s="1"/>
  <c r="R670" i="6"/>
  <c r="R578" i="6"/>
  <c r="R395" i="6"/>
  <c r="R709" i="6"/>
  <c r="BJ709" i="6" s="1"/>
  <c r="R232" i="6"/>
  <c r="R502" i="6"/>
  <c r="R414" i="6"/>
  <c r="R252" i="6"/>
  <c r="BJ252" i="6" s="1"/>
  <c r="R563" i="6"/>
  <c r="R466" i="6"/>
  <c r="R378" i="6"/>
  <c r="R646" i="6"/>
  <c r="BJ646" i="6" s="1"/>
  <c r="R528" i="6"/>
  <c r="R441" i="6"/>
  <c r="R354" i="6"/>
  <c r="R650" i="6"/>
  <c r="BJ650" i="6" s="1"/>
  <c r="R527" i="6"/>
  <c r="R452" i="6"/>
  <c r="R353" i="6"/>
  <c r="R634" i="6"/>
  <c r="BJ634" i="6" s="1"/>
  <c r="R427" i="6"/>
  <c r="R239" i="6"/>
  <c r="R363" i="6"/>
  <c r="R269" i="6"/>
  <c r="BJ269" i="6" s="1"/>
  <c r="R475" i="6"/>
  <c r="R313" i="6"/>
  <c r="R230" i="6"/>
  <c r="R319" i="6"/>
  <c r="BJ319" i="6" s="1"/>
  <c r="R229" i="6"/>
  <c r="R361" i="6"/>
  <c r="R273" i="6"/>
  <c r="R487" i="6"/>
  <c r="BJ487" i="6" s="1"/>
  <c r="R330" i="6"/>
  <c r="R247" i="6"/>
  <c r="R323" i="6"/>
  <c r="R233" i="6"/>
  <c r="BJ233" i="6" s="1"/>
  <c r="R863" i="6"/>
  <c r="R288" i="6"/>
  <c r="R574" i="6"/>
  <c r="R403" i="6"/>
  <c r="BJ403" i="6" s="1"/>
  <c r="R530" i="6"/>
  <c r="R334" i="6"/>
  <c r="R505" i="6"/>
  <c r="R316" i="6"/>
  <c r="BJ316" i="6" s="1"/>
  <c r="R300" i="6"/>
  <c r="R535" i="6"/>
  <c r="R1086" i="6"/>
  <c r="R1104" i="6"/>
  <c r="BJ1104" i="6" s="1"/>
  <c r="R1110" i="6"/>
  <c r="R926" i="6"/>
  <c r="R1032" i="6"/>
  <c r="R885" i="6"/>
  <c r="BJ885" i="6" s="1"/>
  <c r="R1070" i="6"/>
  <c r="R924" i="6"/>
  <c r="R860" i="6"/>
  <c r="R748" i="6"/>
  <c r="BJ748" i="6" s="1"/>
  <c r="R1120" i="6"/>
  <c r="R977" i="6"/>
  <c r="R991" i="6"/>
  <c r="R1016" i="6"/>
  <c r="BJ1016" i="6" s="1"/>
  <c r="R921" i="6"/>
  <c r="R857" i="6"/>
  <c r="R899" i="6"/>
  <c r="R617" i="6"/>
  <c r="BJ617" i="6" s="1"/>
  <c r="R914" i="6"/>
  <c r="R755" i="6"/>
  <c r="R309" i="6"/>
  <c r="R966" i="6"/>
  <c r="BJ966" i="6" s="1"/>
  <c r="R839" i="6"/>
  <c r="R514" i="6"/>
  <c r="R814" i="6"/>
  <c r="R509" i="6"/>
  <c r="BJ509" i="6" s="1"/>
  <c r="R870" i="6"/>
  <c r="R718" i="6"/>
  <c r="R557" i="6"/>
  <c r="R939" i="6"/>
  <c r="BJ939" i="6" s="1"/>
  <c r="R805" i="6"/>
  <c r="R649" i="6"/>
  <c r="R938" i="6"/>
  <c r="R799" i="6"/>
  <c r="BJ799" i="6" s="1"/>
  <c r="R541" i="6"/>
  <c r="R390" i="6"/>
  <c r="R879" i="6"/>
  <c r="R704" i="6"/>
  <c r="BJ704" i="6" s="1"/>
  <c r="R790" i="6"/>
  <c r="BJ790" i="6" s="1"/>
  <c r="R613" i="6"/>
  <c r="R536" i="6"/>
  <c r="R204" i="6"/>
  <c r="BJ204" i="6" s="1"/>
  <c r="R592" i="6"/>
  <c r="R258" i="6"/>
  <c r="R659" i="6"/>
  <c r="R565" i="6"/>
  <c r="BJ565" i="6" s="1"/>
  <c r="R296" i="6"/>
  <c r="R658" i="6"/>
  <c r="R590" i="6"/>
  <c r="R496" i="6"/>
  <c r="BJ496" i="6" s="1"/>
  <c r="R409" i="6"/>
  <c r="R207" i="6"/>
  <c r="R547" i="6"/>
  <c r="R460" i="6"/>
  <c r="BJ460" i="6" s="1"/>
  <c r="R341" i="6"/>
  <c r="R630" i="6"/>
  <c r="R510" i="6"/>
  <c r="R435" i="6"/>
  <c r="BJ435" i="6" s="1"/>
  <c r="R324" i="6"/>
  <c r="R635" i="6"/>
  <c r="R521" i="6"/>
  <c r="R434" i="6"/>
  <c r="BJ434" i="6" s="1"/>
  <c r="R315" i="6"/>
  <c r="R618" i="6"/>
  <c r="R416" i="6"/>
  <c r="R224" i="6"/>
  <c r="BJ224" i="6" s="1"/>
  <c r="R346" i="6"/>
  <c r="R263" i="6"/>
  <c r="R443" i="6"/>
  <c r="R307" i="6"/>
  <c r="BJ307" i="6" s="1"/>
  <c r="R217" i="6"/>
  <c r="R306" i="6"/>
  <c r="R223" i="6"/>
  <c r="R350" i="6"/>
  <c r="BJ350" i="6" s="1"/>
  <c r="R267" i="6"/>
  <c r="R455" i="6"/>
  <c r="R317" i="6"/>
  <c r="R234" i="6"/>
  <c r="BJ234" i="6" s="1"/>
  <c r="R310" i="6"/>
  <c r="R227" i="6"/>
  <c r="R787" i="6"/>
  <c r="R516" i="6"/>
  <c r="BJ516" i="6" s="1"/>
  <c r="R333" i="6"/>
  <c r="R1060" i="6"/>
  <c r="R1098" i="6"/>
  <c r="R1084" i="6"/>
  <c r="BJ1084" i="6" s="1"/>
  <c r="R910" i="6"/>
  <c r="R1000" i="6"/>
  <c r="R789" i="6"/>
  <c r="R1044" i="6"/>
  <c r="BJ1044" i="6" s="1"/>
  <c r="R916" i="6"/>
  <c r="R852" i="6"/>
  <c r="R716" i="6"/>
  <c r="R1114" i="6"/>
  <c r="BJ1114" i="6" s="1"/>
  <c r="R1126" i="6"/>
  <c r="R983" i="6"/>
  <c r="R975" i="6"/>
  <c r="R913" i="6"/>
  <c r="BJ913" i="6" s="1"/>
  <c r="R849" i="6"/>
  <c r="R867" i="6"/>
  <c r="R523" i="6"/>
  <c r="R898" i="6"/>
  <c r="BJ898" i="6" s="1"/>
  <c r="R702" i="6"/>
  <c r="R931" i="6"/>
  <c r="R951" i="6"/>
  <c r="R766" i="6"/>
  <c r="BJ766" i="6" s="1"/>
  <c r="R448" i="6"/>
  <c r="R785" i="6"/>
  <c r="R208" i="6"/>
  <c r="R854" i="6"/>
  <c r="BJ854" i="6" s="1"/>
  <c r="R707" i="6"/>
  <c r="BJ707" i="6" s="1"/>
  <c r="R447" i="6"/>
  <c r="R923" i="6"/>
  <c r="R776" i="6"/>
  <c r="BJ776" i="6" s="1"/>
  <c r="R606" i="6"/>
  <c r="R922" i="6"/>
  <c r="R445" i="6"/>
  <c r="R758" i="6"/>
  <c r="BJ758" i="6" s="1"/>
  <c r="R607" i="6"/>
  <c r="R482" i="6"/>
  <c r="R802" i="6"/>
  <c r="R512" i="6"/>
  <c r="BJ512" i="6" s="1"/>
  <c r="R806" i="6"/>
  <c r="R642" i="6"/>
  <c r="R559" i="6"/>
  <c r="R622" i="6"/>
  <c r="BJ622" i="6" s="1"/>
  <c r="R478" i="6"/>
  <c r="R666" i="6"/>
  <c r="R437" i="6"/>
  <c r="R614" i="6"/>
  <c r="BJ614" i="6" s="1"/>
  <c r="R429" i="6"/>
  <c r="R428" i="6"/>
  <c r="R602" i="6"/>
  <c r="R250" i="6"/>
  <c r="BJ250" i="6" s="1"/>
  <c r="R1028" i="6"/>
  <c r="R1072" i="6"/>
  <c r="R1078" i="6"/>
  <c r="R894" i="6"/>
  <c r="BJ894" i="6" s="1"/>
  <c r="R986" i="6"/>
  <c r="R757" i="6"/>
  <c r="R1012" i="6"/>
  <c r="R908" i="6"/>
  <c r="BJ908" i="6" s="1"/>
  <c r="R844" i="6"/>
  <c r="R708" i="6"/>
  <c r="R1088" i="6"/>
  <c r="R1100" i="6"/>
  <c r="BJ1100" i="6" s="1"/>
  <c r="R969" i="6"/>
  <c r="R968" i="6"/>
  <c r="R905" i="6"/>
  <c r="R809" i="6"/>
  <c r="BJ809" i="6" s="1"/>
  <c r="R835" i="6"/>
  <c r="R302" i="6"/>
  <c r="R882" i="6"/>
  <c r="R672" i="6"/>
  <c r="BJ672" i="6" s="1"/>
  <c r="R883" i="6"/>
  <c r="R935" i="6"/>
  <c r="R754" i="6"/>
  <c r="R347" i="6"/>
  <c r="BJ347" i="6" s="1"/>
  <c r="R762" i="6"/>
  <c r="R970" i="6"/>
  <c r="R838" i="6"/>
  <c r="R694" i="6"/>
  <c r="BJ694" i="6" s="1"/>
  <c r="R386" i="6"/>
  <c r="R907" i="6"/>
  <c r="R764" i="6"/>
  <c r="R599" i="6"/>
  <c r="BJ599" i="6" s="1"/>
  <c r="R906" i="6"/>
  <c r="R735" i="6"/>
  <c r="R415" i="6"/>
  <c r="R982" i="6"/>
  <c r="BJ982" i="6" s="1"/>
  <c r="R847" i="6"/>
  <c r="R674" i="6"/>
  <c r="R726" i="6"/>
  <c r="R594" i="6"/>
  <c r="BJ594" i="6" s="1"/>
  <c r="R440" i="6"/>
  <c r="R770" i="6"/>
  <c r="R486" i="6"/>
  <c r="R774" i="6"/>
  <c r="BJ774" i="6" s="1"/>
  <c r="R629" i="6"/>
  <c r="R546" i="6"/>
  <c r="R272" i="6"/>
  <c r="R616" i="6"/>
  <c r="BJ616" i="6" s="1"/>
  <c r="R558" i="6"/>
  <c r="R473" i="6"/>
  <c r="R397" i="6"/>
  <c r="R643" i="6"/>
  <c r="BJ643" i="6" s="1"/>
  <c r="R524" i="6"/>
  <c r="R431" i="6"/>
  <c r="R304" i="6"/>
  <c r="R598" i="6"/>
  <c r="BJ598" i="6" s="1"/>
  <c r="R499" i="6"/>
  <c r="R406" i="6"/>
  <c r="R271" i="6"/>
  <c r="R603" i="6"/>
  <c r="BJ603" i="6" s="1"/>
  <c r="R498" i="6"/>
  <c r="R405" i="6"/>
  <c r="R277" i="6"/>
  <c r="R586" i="6"/>
  <c r="BJ586" i="6" s="1"/>
  <c r="R359" i="6"/>
  <c r="R503" i="6"/>
  <c r="R327" i="6"/>
  <c r="R237" i="6"/>
  <c r="BJ237" i="6" s="1"/>
  <c r="R373" i="6"/>
  <c r="R281" i="6"/>
  <c r="R383" i="6"/>
  <c r="R287" i="6"/>
  <c r="BJ287" i="6" s="1"/>
  <c r="R483" i="6"/>
  <c r="R331" i="6"/>
  <c r="R241" i="6"/>
  <c r="R391" i="6"/>
  <c r="BJ391" i="6" s="1"/>
  <c r="R298" i="6"/>
  <c r="R215" i="6"/>
  <c r="R291" i="6"/>
  <c r="R1040" i="6"/>
  <c r="BJ1040" i="6" s="1"/>
  <c r="R956" i="6"/>
  <c r="R996" i="6"/>
  <c r="R1066" i="6"/>
  <c r="R1052" i="6"/>
  <c r="BJ1052" i="6" s="1"/>
  <c r="R878" i="6"/>
  <c r="R964" i="6"/>
  <c r="R725" i="6"/>
  <c r="R993" i="6"/>
  <c r="BJ993" i="6" s="1"/>
  <c r="R900" i="6"/>
  <c r="R836" i="6"/>
  <c r="R692" i="6"/>
  <c r="R1082" i="6"/>
  <c r="BJ1082" i="6" s="1"/>
  <c r="R1094" i="6"/>
  <c r="R1112" i="6"/>
  <c r="R961" i="6"/>
  <c r="R897" i="6"/>
  <c r="BJ897" i="6" s="1"/>
  <c r="R777" i="6"/>
  <c r="R808" i="6"/>
  <c r="R238" i="6"/>
  <c r="R866" i="6"/>
  <c r="BJ866" i="6" s="1"/>
  <c r="R665" i="6"/>
  <c r="R851" i="6"/>
  <c r="R919" i="6"/>
  <c r="R689" i="6"/>
  <c r="BJ689" i="6" s="1"/>
  <c r="R332" i="6"/>
  <c r="R750" i="6"/>
  <c r="R950" i="6"/>
  <c r="R822" i="6"/>
  <c r="BJ822" i="6" s="1"/>
  <c r="R683" i="6"/>
  <c r="R370" i="6"/>
  <c r="R891" i="6"/>
  <c r="R741" i="6"/>
  <c r="BJ741" i="6" s="1"/>
  <c r="R468" i="6"/>
  <c r="R890" i="6"/>
  <c r="R723" i="6"/>
  <c r="R408" i="6"/>
  <c r="BJ408" i="6" s="1"/>
  <c r="R959" i="6"/>
  <c r="R831" i="6"/>
  <c r="R668" i="6"/>
  <c r="R678" i="6"/>
  <c r="BJ678" i="6" s="1"/>
  <c r="R581" i="6"/>
  <c r="R413" i="6"/>
  <c r="R738" i="6"/>
  <c r="R479" i="6"/>
  <c r="BJ479" i="6" s="1"/>
  <c r="R742" i="6"/>
  <c r="R623" i="6"/>
  <c r="R532" i="6"/>
  <c r="R257" i="6"/>
  <c r="BJ257" i="6" s="1"/>
  <c r="R504" i="6"/>
  <c r="R542" i="6"/>
  <c r="R467" i="6"/>
  <c r="R335" i="6"/>
  <c r="BJ335" i="6" s="1"/>
  <c r="R627" i="6"/>
  <c r="R501" i="6"/>
  <c r="R425" i="6"/>
  <c r="R289" i="6"/>
  <c r="BJ289" i="6" s="1"/>
  <c r="R582" i="6"/>
  <c r="R493" i="6"/>
  <c r="R400" i="6"/>
  <c r="R256" i="6"/>
  <c r="BJ256" i="6" s="1"/>
  <c r="R587" i="6"/>
  <c r="R492" i="6"/>
  <c r="R399" i="6"/>
  <c r="R270" i="6"/>
  <c r="BJ270" i="6" s="1"/>
  <c r="R570" i="6"/>
  <c r="R352" i="6"/>
  <c r="R471" i="6"/>
  <c r="R314" i="6"/>
  <c r="BJ314" i="6" s="1"/>
  <c r="R231" i="6"/>
  <c r="R357" i="6"/>
  <c r="R275" i="6"/>
  <c r="R367" i="6"/>
  <c r="BJ367" i="6" s="1"/>
  <c r="R274" i="6"/>
  <c r="R451" i="6"/>
  <c r="R318" i="6"/>
  <c r="R235" i="6"/>
  <c r="BJ235" i="6" s="1"/>
  <c r="R371" i="6"/>
  <c r="R285" i="6"/>
  <c r="R381" i="6"/>
  <c r="R278" i="6"/>
  <c r="BJ278" i="6" s="1"/>
  <c r="R960" i="6"/>
  <c r="R1020" i="6"/>
  <c r="R1122" i="6"/>
  <c r="R949" i="6"/>
  <c r="BJ949" i="6" s="1"/>
  <c r="R896" i="6"/>
  <c r="R892" i="6"/>
  <c r="R1056" i="6"/>
  <c r="R850" i="6"/>
  <c r="BJ850" i="6" s="1"/>
  <c r="R794" i="6"/>
  <c r="R384" i="6"/>
  <c r="R472" i="6"/>
  <c r="R320" i="6"/>
  <c r="BJ320" i="6" s="1"/>
  <c r="R226" i="6"/>
  <c r="R439" i="6"/>
  <c r="R293" i="6"/>
  <c r="R423" i="6"/>
  <c r="BJ423" i="6" s="1"/>
  <c r="R201" i="6"/>
  <c r="R1068" i="6"/>
  <c r="R637" i="6"/>
  <c r="R663" i="6"/>
  <c r="BJ663" i="6" s="1"/>
  <c r="R943" i="6"/>
  <c r="R710" i="6"/>
  <c r="R611" i="6"/>
  <c r="R571" i="6"/>
  <c r="BJ571" i="6" s="1"/>
  <c r="R301" i="6"/>
  <c r="R261" i="6"/>
  <c r="R355" i="6"/>
  <c r="R1106" i="6"/>
  <c r="BJ1106" i="6" s="1"/>
  <c r="R744" i="6"/>
  <c r="R362" i="6"/>
  <c r="BJ362" i="6" s="1"/>
  <c r="R798" i="6"/>
  <c r="R610" i="6"/>
  <c r="BJ610" i="6" s="1"/>
  <c r="R495" i="6"/>
  <c r="R469" i="6"/>
  <c r="R205" i="6"/>
  <c r="R515" i="6"/>
  <c r="BJ515" i="6" s="1"/>
  <c r="R311" i="6"/>
  <c r="R721" i="6"/>
  <c r="R211" i="6"/>
  <c r="R684" i="6"/>
  <c r="BJ684" i="6" s="1"/>
  <c r="R691" i="6"/>
  <c r="R382" i="6"/>
  <c r="R351" i="6"/>
  <c r="R265" i="6"/>
  <c r="BJ265" i="6" s="1"/>
  <c r="R953" i="6"/>
  <c r="R903" i="6"/>
  <c r="R875" i="6"/>
  <c r="R647" i="6"/>
  <c r="BJ647" i="6" s="1"/>
  <c r="R518" i="6"/>
  <c r="R420" i="6"/>
  <c r="R393" i="6"/>
  <c r="R345" i="6"/>
  <c r="BJ345" i="6" s="1"/>
  <c r="R419" i="6"/>
  <c r="R279" i="6"/>
  <c r="R889" i="6"/>
  <c r="R677" i="6"/>
  <c r="BJ677" i="6" s="1"/>
  <c r="R724" i="6"/>
  <c r="R662" i="6"/>
  <c r="R810" i="6"/>
  <c r="R251" i="6"/>
  <c r="BJ251" i="6" s="1"/>
  <c r="R240" i="6"/>
  <c r="R294" i="6"/>
  <c r="R337" i="6"/>
  <c r="R221" i="6"/>
  <c r="BJ221" i="6" s="1"/>
  <c r="R796" i="6"/>
  <c r="R297" i="6"/>
  <c r="R994" i="6"/>
  <c r="R699" i="6"/>
  <c r="BJ699" i="6" s="1"/>
  <c r="R461" i="6"/>
  <c r="R322" i="6"/>
  <c r="R209" i="6"/>
  <c r="R745" i="6"/>
  <c r="BJ745" i="6" s="1"/>
  <c r="R228" i="6"/>
  <c r="R454" i="6"/>
  <c r="R575" i="6"/>
  <c r="R477" i="6"/>
  <c r="BJ477" i="6" s="1"/>
  <c r="R566" i="6"/>
  <c r="R554" i="6"/>
  <c r="R262" i="6"/>
  <c r="R305" i="6"/>
  <c r="BJ305" i="6" s="1"/>
  <c r="R365" i="6"/>
  <c r="R828" i="6"/>
  <c r="R874" i="6"/>
  <c r="R369" i="6"/>
  <c r="BJ369" i="6" s="1"/>
  <c r="R537" i="6"/>
  <c r="R470" i="6"/>
  <c r="R366" i="6"/>
  <c r="R254" i="6"/>
  <c r="BJ254" i="6" s="1"/>
  <c r="R934" i="6"/>
  <c r="O203" i="6"/>
  <c r="O207" i="6"/>
  <c r="O211" i="6"/>
  <c r="BD211" i="6" s="1"/>
  <c r="O215" i="6"/>
  <c r="O219" i="6"/>
  <c r="O205" i="6"/>
  <c r="O214" i="6"/>
  <c r="BD214" i="6" s="1"/>
  <c r="O228" i="6"/>
  <c r="O237" i="6"/>
  <c r="O246" i="6"/>
  <c r="O260" i="6"/>
  <c r="BD260" i="6" s="1"/>
  <c r="O269" i="6"/>
  <c r="O278" i="6"/>
  <c r="O292" i="6"/>
  <c r="O301" i="6"/>
  <c r="BD301" i="6" s="1"/>
  <c r="O310" i="6"/>
  <c r="O324" i="6"/>
  <c r="O201" i="6"/>
  <c r="O210" i="6"/>
  <c r="BD210" i="6" s="1"/>
  <c r="O224" i="6"/>
  <c r="O233" i="6"/>
  <c r="O242" i="6"/>
  <c r="O256" i="6"/>
  <c r="BD256" i="6" s="1"/>
  <c r="O265" i="6"/>
  <c r="O274" i="6"/>
  <c r="O288" i="6"/>
  <c r="O297" i="6"/>
  <c r="BD297" i="6" s="1"/>
  <c r="O306" i="6"/>
  <c r="O320" i="6"/>
  <c r="O329" i="6"/>
  <c r="O338" i="6"/>
  <c r="BD338" i="6" s="1"/>
  <c r="O352" i="6"/>
  <c r="O370" i="6"/>
  <c r="O384" i="6"/>
  <c r="O206" i="6"/>
  <c r="BD206" i="6" s="1"/>
  <c r="O220" i="6"/>
  <c r="O229" i="6"/>
  <c r="O238" i="6"/>
  <c r="O252" i="6"/>
  <c r="BD252" i="6" s="1"/>
  <c r="O261" i="6"/>
  <c r="O270" i="6"/>
  <c r="O284" i="6"/>
  <c r="O293" i="6"/>
  <c r="BD293" i="6" s="1"/>
  <c r="O302" i="6"/>
  <c r="O316" i="6"/>
  <c r="O325" i="6"/>
  <c r="O202" i="6"/>
  <c r="BD202" i="6" s="1"/>
  <c r="O216" i="6"/>
  <c r="O225" i="6"/>
  <c r="O234" i="6"/>
  <c r="O248" i="6"/>
  <c r="BD248" i="6" s="1"/>
  <c r="O257" i="6"/>
  <c r="O266" i="6"/>
  <c r="O280" i="6"/>
  <c r="O289" i="6"/>
  <c r="BD289" i="6" s="1"/>
  <c r="O298" i="6"/>
  <c r="O312" i="6"/>
  <c r="O321" i="6"/>
  <c r="O330" i="6"/>
  <c r="BD330" i="6" s="1"/>
  <c r="O344" i="6"/>
  <c r="O353" i="6"/>
  <c r="O362" i="6"/>
  <c r="O376" i="6"/>
  <c r="BD376" i="6" s="1"/>
  <c r="O212" i="6"/>
  <c r="O221" i="6"/>
  <c r="O230" i="6"/>
  <c r="O244" i="6"/>
  <c r="BD244" i="6" s="1"/>
  <c r="O253" i="6"/>
  <c r="O262" i="6"/>
  <c r="O276" i="6"/>
  <c r="O285" i="6"/>
  <c r="BD285" i="6" s="1"/>
  <c r="O294" i="6"/>
  <c r="O308" i="6"/>
  <c r="O317" i="6"/>
  <c r="O326" i="6"/>
  <c r="BD326" i="6" s="1"/>
  <c r="O340" i="6"/>
  <c r="O349" i="6"/>
  <c r="O358" i="6"/>
  <c r="O372" i="6"/>
  <c r="BD372" i="6" s="1"/>
  <c r="O381" i="6"/>
  <c r="O390" i="6"/>
  <c r="O404" i="6"/>
  <c r="O208" i="6"/>
  <c r="BD208" i="6" s="1"/>
  <c r="O217" i="6"/>
  <c r="O226" i="6"/>
  <c r="O240" i="6"/>
  <c r="O249" i="6"/>
  <c r="BD249" i="6" s="1"/>
  <c r="O258" i="6"/>
  <c r="O272" i="6"/>
  <c r="O281" i="6"/>
  <c r="O290" i="6"/>
  <c r="BD290" i="6" s="1"/>
  <c r="O304" i="6"/>
  <c r="O313" i="6"/>
  <c r="O322" i="6"/>
  <c r="O336" i="6"/>
  <c r="BD336" i="6" s="1"/>
  <c r="O345" i="6"/>
  <c r="O354" i="6"/>
  <c r="O368" i="6"/>
  <c r="O386" i="6"/>
  <c r="BD386" i="6" s="1"/>
  <c r="O204" i="6"/>
  <c r="O213" i="6"/>
  <c r="O222" i="6"/>
  <c r="O236" i="6"/>
  <c r="BD236" i="6" s="1"/>
  <c r="O245" i="6"/>
  <c r="O254" i="6"/>
  <c r="O268" i="6"/>
  <c r="O277" i="6"/>
  <c r="BD277" i="6" s="1"/>
  <c r="O286" i="6"/>
  <c r="O300" i="6"/>
  <c r="O309" i="6"/>
  <c r="O318" i="6"/>
  <c r="BD318" i="6" s="1"/>
  <c r="O332" i="6"/>
  <c r="O341" i="6"/>
  <c r="O350" i="6"/>
  <c r="O364" i="6"/>
  <c r="BD364" i="6" s="1"/>
  <c r="O382" i="6"/>
  <c r="O296" i="6"/>
  <c r="O357" i="6"/>
  <c r="O369" i="6"/>
  <c r="BD369" i="6" s="1"/>
  <c r="O477" i="6"/>
  <c r="O488" i="6"/>
  <c r="O565" i="6"/>
  <c r="O597" i="6"/>
  <c r="BD597" i="6" s="1"/>
  <c r="O209" i="6"/>
  <c r="O282" i="6"/>
  <c r="O333" i="6"/>
  <c r="O389" i="6"/>
  <c r="BD389" i="6" s="1"/>
  <c r="O401" i="6"/>
  <c r="O429" i="6"/>
  <c r="O434" i="6"/>
  <c r="O445" i="6"/>
  <c r="BD445" i="6" s="1"/>
  <c r="O456" i="6"/>
  <c r="O484" i="6"/>
  <c r="O494" i="6"/>
  <c r="O521" i="6"/>
  <c r="BD521" i="6" s="1"/>
  <c r="O532" i="6"/>
  <c r="O538" i="6"/>
  <c r="O543" i="6"/>
  <c r="O552" i="6"/>
  <c r="BD552" i="6" s="1"/>
  <c r="O561" i="6"/>
  <c r="O575" i="6"/>
  <c r="O584" i="6"/>
  <c r="O593" i="6"/>
  <c r="BD593" i="6" s="1"/>
  <c r="O607" i="6"/>
  <c r="O616" i="6"/>
  <c r="O625" i="6"/>
  <c r="O639" i="6"/>
  <c r="BD639" i="6" s="1"/>
  <c r="O648" i="6"/>
  <c r="O657" i="6"/>
  <c r="O671" i="6"/>
  <c r="O680" i="6"/>
  <c r="BD680" i="6" s="1"/>
  <c r="O689" i="6"/>
  <c r="O232" i="6"/>
  <c r="O305" i="6"/>
  <c r="O346" i="6"/>
  <c r="BD346" i="6" s="1"/>
  <c r="O413" i="6"/>
  <c r="O424" i="6"/>
  <c r="O500" i="6"/>
  <c r="O506" i="6"/>
  <c r="BD506" i="6" s="1"/>
  <c r="O557" i="6"/>
  <c r="O589" i="6"/>
  <c r="O621" i="6"/>
  <c r="O218" i="6"/>
  <c r="BD218" i="6" s="1"/>
  <c r="O328" i="6"/>
  <c r="O334" i="6"/>
  <c r="O378" i="6"/>
  <c r="O397" i="6"/>
  <c r="BD397" i="6" s="1"/>
  <c r="O402" i="6"/>
  <c r="O420" i="6"/>
  <c r="O430" i="6"/>
  <c r="O457" i="6"/>
  <c r="BD457" i="6" s="1"/>
  <c r="O468" i="6"/>
  <c r="O474" i="6"/>
  <c r="O485" i="6"/>
  <c r="O512" i="6"/>
  <c r="BD512" i="6" s="1"/>
  <c r="O544" i="6"/>
  <c r="O553" i="6"/>
  <c r="O567" i="6"/>
  <c r="BD567" i="6" s="1"/>
  <c r="O576" i="6"/>
  <c r="BD576" i="6" s="1"/>
  <c r="O585" i="6"/>
  <c r="O599" i="6"/>
  <c r="O608" i="6"/>
  <c r="O617" i="6"/>
  <c r="BD617" i="6" s="1"/>
  <c r="O631" i="6"/>
  <c r="O640" i="6"/>
  <c r="O649" i="6"/>
  <c r="O663" i="6"/>
  <c r="BD663" i="6" s="1"/>
  <c r="O672" i="6"/>
  <c r="O681" i="6"/>
  <c r="O695" i="6"/>
  <c r="BD695" i="6" s="1"/>
  <c r="O704" i="6"/>
  <c r="BD704" i="6" s="1"/>
  <c r="O713" i="6"/>
  <c r="O717" i="6"/>
  <c r="O721" i="6"/>
  <c r="O725" i="6"/>
  <c r="BD725" i="6" s="1"/>
  <c r="O729" i="6"/>
  <c r="O733" i="6"/>
  <c r="O737" i="6"/>
  <c r="O741" i="6"/>
  <c r="BD741" i="6" s="1"/>
  <c r="O745" i="6"/>
  <c r="O749" i="6"/>
  <c r="O753" i="6"/>
  <c r="O757" i="6"/>
  <c r="BD757" i="6" s="1"/>
  <c r="O761" i="6"/>
  <c r="O765" i="6"/>
  <c r="O769" i="6"/>
  <c r="O773" i="6"/>
  <c r="BD773" i="6" s="1"/>
  <c r="O777" i="6"/>
  <c r="O781" i="6"/>
  <c r="O785" i="6"/>
  <c r="O789" i="6"/>
  <c r="BD789" i="6" s="1"/>
  <c r="O793" i="6"/>
  <c r="O797" i="6"/>
  <c r="O801" i="6"/>
  <c r="O805" i="6"/>
  <c r="BD805" i="6" s="1"/>
  <c r="O809" i="6"/>
  <c r="O813" i="6"/>
  <c r="O817" i="6"/>
  <c r="O821" i="6"/>
  <c r="BD821" i="6" s="1"/>
  <c r="O825" i="6"/>
  <c r="O829" i="6"/>
  <c r="O833" i="6"/>
  <c r="O837" i="6"/>
  <c r="BD837" i="6" s="1"/>
  <c r="O841" i="6"/>
  <c r="O845" i="6"/>
  <c r="O849" i="6"/>
  <c r="O853" i="6"/>
  <c r="BD853" i="6" s="1"/>
  <c r="O857" i="6"/>
  <c r="O861" i="6"/>
  <c r="O865" i="6"/>
  <c r="O869" i="6"/>
  <c r="BD869" i="6" s="1"/>
  <c r="O241" i="6"/>
  <c r="O314" i="6"/>
  <c r="O360" i="6"/>
  <c r="O366" i="6"/>
  <c r="BD366" i="6" s="1"/>
  <c r="O436" i="6"/>
  <c r="O442" i="6"/>
  <c r="O518" i="6"/>
  <c r="O529" i="6"/>
  <c r="BD529" i="6" s="1"/>
  <c r="O549" i="6"/>
  <c r="O581" i="6"/>
  <c r="O613" i="6"/>
  <c r="O264" i="6"/>
  <c r="BD264" i="6" s="1"/>
  <c r="O342" i="6"/>
  <c r="O348" i="6"/>
  <c r="O392" i="6"/>
  <c r="O398" i="6"/>
  <c r="BD398" i="6" s="1"/>
  <c r="O410" i="6"/>
  <c r="O421" i="6"/>
  <c r="O448" i="6"/>
  <c r="O486" i="6"/>
  <c r="BD486" i="6" s="1"/>
  <c r="O497" i="6"/>
  <c r="O502" i="6"/>
  <c r="O508" i="6"/>
  <c r="O545" i="6"/>
  <c r="BD545" i="6" s="1"/>
  <c r="O559" i="6"/>
  <c r="O568" i="6"/>
  <c r="O577" i="6"/>
  <c r="O591" i="6"/>
  <c r="BD591" i="6" s="1"/>
  <c r="O600" i="6"/>
  <c r="O609" i="6"/>
  <c r="O623" i="6"/>
  <c r="O632" i="6"/>
  <c r="BD632" i="6" s="1"/>
  <c r="O641" i="6"/>
  <c r="O655" i="6"/>
  <c r="O664" i="6"/>
  <c r="O673" i="6"/>
  <c r="BD673" i="6" s="1"/>
  <c r="O687" i="6"/>
  <c r="O696" i="6"/>
  <c r="O705" i="6"/>
  <c r="O714" i="6"/>
  <c r="BD714" i="6" s="1"/>
  <c r="O718" i="6"/>
  <c r="O722" i="6"/>
  <c r="O726" i="6"/>
  <c r="O730" i="6"/>
  <c r="BD730" i="6" s="1"/>
  <c r="O734" i="6"/>
  <c r="O738" i="6"/>
  <c r="O742" i="6"/>
  <c r="O746" i="6"/>
  <c r="BD746" i="6" s="1"/>
  <c r="O750" i="6"/>
  <c r="O754" i="6"/>
  <c r="O758" i="6"/>
  <c r="O762" i="6"/>
  <c r="BD762" i="6" s="1"/>
  <c r="O766" i="6"/>
  <c r="O770" i="6"/>
  <c r="O774" i="6"/>
  <c r="O778" i="6"/>
  <c r="BD778" i="6" s="1"/>
  <c r="O782" i="6"/>
  <c r="O786" i="6"/>
  <c r="O790" i="6"/>
  <c r="O794" i="6"/>
  <c r="BD794" i="6" s="1"/>
  <c r="O798" i="6"/>
  <c r="O802" i="6"/>
  <c r="O806" i="6"/>
  <c r="O810" i="6"/>
  <c r="BD810" i="6" s="1"/>
  <c r="O814" i="6"/>
  <c r="O818" i="6"/>
  <c r="O822" i="6"/>
  <c r="O826" i="6"/>
  <c r="BD826" i="6" s="1"/>
  <c r="O830" i="6"/>
  <c r="O834" i="6"/>
  <c r="O838" i="6"/>
  <c r="O842" i="6"/>
  <c r="BD842" i="6" s="1"/>
  <c r="O846" i="6"/>
  <c r="O850" i="6"/>
  <c r="O854" i="6"/>
  <c r="O858" i="6"/>
  <c r="BD858" i="6" s="1"/>
  <c r="O862" i="6"/>
  <c r="O250" i="6"/>
  <c r="O356" i="6"/>
  <c r="O374" i="6"/>
  <c r="BD374" i="6" s="1"/>
  <c r="O380" i="6"/>
  <c r="O454" i="6"/>
  <c r="O465" i="6"/>
  <c r="O541" i="6"/>
  <c r="BD541" i="6" s="1"/>
  <c r="O573" i="6"/>
  <c r="O605" i="6"/>
  <c r="O438" i="6"/>
  <c r="O647" i="6"/>
  <c r="BD647" i="6" s="1"/>
  <c r="O719" i="6"/>
  <c r="O751" i="6"/>
  <c r="O783" i="6"/>
  <c r="O815" i="6"/>
  <c r="BD815" i="6" s="1"/>
  <c r="O847" i="6"/>
  <c r="O866" i="6"/>
  <c r="O493" i="6"/>
  <c r="O560" i="6"/>
  <c r="BD560" i="6" s="1"/>
  <c r="O633" i="6"/>
  <c r="O739" i="6"/>
  <c r="O771" i="6"/>
  <c r="O803" i="6"/>
  <c r="BD803" i="6" s="1"/>
  <c r="O835" i="6"/>
  <c r="O871" i="6"/>
  <c r="O875" i="6"/>
  <c r="O879" i="6"/>
  <c r="BD879" i="6" s="1"/>
  <c r="O883" i="6"/>
  <c r="O887" i="6"/>
  <c r="O891" i="6"/>
  <c r="O895" i="6"/>
  <c r="BD895" i="6" s="1"/>
  <c r="O899" i="6"/>
  <c r="O903" i="6"/>
  <c r="O907" i="6"/>
  <c r="O911" i="6"/>
  <c r="BD911" i="6" s="1"/>
  <c r="O915" i="6"/>
  <c r="O919" i="6"/>
  <c r="O923" i="6"/>
  <c r="O927" i="6"/>
  <c r="BD927" i="6" s="1"/>
  <c r="O931" i="6"/>
  <c r="O935" i="6"/>
  <c r="O939" i="6"/>
  <c r="O943" i="6"/>
  <c r="BD943" i="6" s="1"/>
  <c r="O947" i="6"/>
  <c r="O951" i="6"/>
  <c r="O955" i="6"/>
  <c r="O959" i="6"/>
  <c r="BD959" i="6" s="1"/>
  <c r="O963" i="6"/>
  <c r="O967" i="6"/>
  <c r="O971" i="6"/>
  <c r="O975" i="6"/>
  <c r="BD975" i="6" s="1"/>
  <c r="O979" i="6"/>
  <c r="O983" i="6"/>
  <c r="O987" i="6"/>
  <c r="O991" i="6"/>
  <c r="BD991" i="6" s="1"/>
  <c r="O995" i="6"/>
  <c r="O999" i="6"/>
  <c r="O1003" i="6"/>
  <c r="O1007" i="6"/>
  <c r="BD1007" i="6" s="1"/>
  <c r="O1011" i="6"/>
  <c r="O1015" i="6"/>
  <c r="O1019" i="6"/>
  <c r="O1023" i="6"/>
  <c r="BD1023" i="6" s="1"/>
  <c r="O1027" i="6"/>
  <c r="O1031" i="6"/>
  <c r="O1035" i="6"/>
  <c r="O1039" i="6"/>
  <c r="BD1039" i="6" s="1"/>
  <c r="O1043" i="6"/>
  <c r="O1047" i="6"/>
  <c r="O1051" i="6"/>
  <c r="O1055" i="6"/>
  <c r="BD1055" i="6" s="1"/>
  <c r="O1059" i="6"/>
  <c r="O1063" i="6"/>
  <c r="O1067" i="6"/>
  <c r="O1071" i="6"/>
  <c r="BD1071" i="6" s="1"/>
  <c r="O1075" i="6"/>
  <c r="O1079" i="6"/>
  <c r="O1083" i="6"/>
  <c r="O1087" i="6"/>
  <c r="BD1087" i="6" s="1"/>
  <c r="O1091" i="6"/>
  <c r="O1095" i="6"/>
  <c r="O1099" i="6"/>
  <c r="O1103" i="6"/>
  <c r="BD1103" i="6" s="1"/>
  <c r="O1107" i="6"/>
  <c r="O592" i="6"/>
  <c r="O665" i="6"/>
  <c r="O735" i="6"/>
  <c r="BD735" i="6" s="1"/>
  <c r="O767" i="6"/>
  <c r="O799" i="6"/>
  <c r="O831" i="6"/>
  <c r="O863" i="6"/>
  <c r="BD863" i="6" s="1"/>
  <c r="O498" i="6"/>
  <c r="O520" i="6"/>
  <c r="O551" i="6"/>
  <c r="O723" i="6"/>
  <c r="BD723" i="6" s="1"/>
  <c r="O873" i="6"/>
  <c r="O882" i="6"/>
  <c r="O905" i="6"/>
  <c r="O914" i="6"/>
  <c r="BD914" i="6" s="1"/>
  <c r="O937" i="6"/>
  <c r="O946" i="6"/>
  <c r="BD946" i="6" s="1"/>
  <c r="O969" i="6"/>
  <c r="O978" i="6"/>
  <c r="BD978" i="6" s="1"/>
  <c r="O1001" i="6"/>
  <c r="O1010" i="6"/>
  <c r="O1033" i="6"/>
  <c r="O1042" i="6"/>
  <c r="BD1042" i="6" s="1"/>
  <c r="O1065" i="6"/>
  <c r="O1074" i="6"/>
  <c r="O1097" i="6"/>
  <c r="O936" i="6"/>
  <c r="BD936" i="6" s="1"/>
  <c r="O273" i="6"/>
  <c r="O422" i="6"/>
  <c r="O444" i="6"/>
  <c r="O688" i="6"/>
  <c r="BD688" i="6" s="1"/>
  <c r="O779" i="6"/>
  <c r="O807" i="6"/>
  <c r="O827" i="6"/>
  <c r="O855" i="6"/>
  <c r="BD855" i="6" s="1"/>
  <c r="O878" i="6"/>
  <c r="O892" i="6"/>
  <c r="O901" i="6"/>
  <c r="O910" i="6"/>
  <c r="BD910" i="6" s="1"/>
  <c r="O924" i="6"/>
  <c r="O933" i="6"/>
  <c r="O942" i="6"/>
  <c r="O956" i="6"/>
  <c r="BD956" i="6" s="1"/>
  <c r="O965" i="6"/>
  <c r="O974" i="6"/>
  <c r="O988" i="6"/>
  <c r="O997" i="6"/>
  <c r="BD997" i="6" s="1"/>
  <c r="O1006" i="6"/>
  <c r="O1020" i="6"/>
  <c r="O1029" i="6"/>
  <c r="O1038" i="6"/>
  <c r="BD1038" i="6" s="1"/>
  <c r="O1052" i="6"/>
  <c r="O1061" i="6"/>
  <c r="O1070" i="6"/>
  <c r="O1084" i="6"/>
  <c r="BD1084" i="6" s="1"/>
  <c r="O1093" i="6"/>
  <c r="O1102" i="6"/>
  <c r="O1111" i="6"/>
  <c r="O1115" i="6"/>
  <c r="BD1115" i="6" s="1"/>
  <c r="O1119" i="6"/>
  <c r="O1123" i="6"/>
  <c r="O1127" i="6"/>
  <c r="O337" i="6"/>
  <c r="BD337" i="6" s="1"/>
  <c r="O583" i="6"/>
  <c r="O711" i="6"/>
  <c r="O731" i="6"/>
  <c r="O759" i="6"/>
  <c r="BD759" i="6" s="1"/>
  <c r="O787" i="6"/>
  <c r="O874" i="6"/>
  <c r="O888" i="6"/>
  <c r="O897" i="6"/>
  <c r="BD897" i="6" s="1"/>
  <c r="O906" i="6"/>
  <c r="O920" i="6"/>
  <c r="O929" i="6"/>
  <c r="O938" i="6"/>
  <c r="BD938" i="6" s="1"/>
  <c r="O952" i="6"/>
  <c r="O961" i="6"/>
  <c r="O970" i="6"/>
  <c r="O984" i="6"/>
  <c r="BD984" i="6" s="1"/>
  <c r="O993" i="6"/>
  <c r="O1002" i="6"/>
  <c r="O1025" i="6"/>
  <c r="O1034" i="6"/>
  <c r="BD1034" i="6" s="1"/>
  <c r="O1048" i="6"/>
  <c r="O1057" i="6"/>
  <c r="O1066" i="6"/>
  <c r="O1080" i="6"/>
  <c r="BD1080" i="6" s="1"/>
  <c r="O1089" i="6"/>
  <c r="O569" i="6"/>
  <c r="O697" i="6"/>
  <c r="O843" i="6"/>
  <c r="BD843" i="6" s="1"/>
  <c r="O870" i="6"/>
  <c r="O893" i="6"/>
  <c r="O902" i="6"/>
  <c r="O925" i="6"/>
  <c r="BD925" i="6" s="1"/>
  <c r="O934" i="6"/>
  <c r="O957" i="6"/>
  <c r="O966" i="6"/>
  <c r="O989" i="6"/>
  <c r="BD989" i="6" s="1"/>
  <c r="O998" i="6"/>
  <c r="O1021" i="6"/>
  <c r="O1030" i="6"/>
  <c r="O1053" i="6"/>
  <c r="BD1053" i="6" s="1"/>
  <c r="O1062" i="6"/>
  <c r="O1085" i="6"/>
  <c r="O388" i="6"/>
  <c r="O624" i="6"/>
  <c r="BD624" i="6" s="1"/>
  <c r="O913" i="6"/>
  <c r="O1018" i="6"/>
  <c r="O1041" i="6"/>
  <c r="O1073" i="6"/>
  <c r="BD1073" i="6" s="1"/>
  <c r="O1105" i="6"/>
  <c r="O509" i="6"/>
  <c r="O615" i="6"/>
  <c r="O747" i="6"/>
  <c r="BD747" i="6" s="1"/>
  <c r="O775" i="6"/>
  <c r="O795" i="6"/>
  <c r="O823" i="6"/>
  <c r="O851" i="6"/>
  <c r="BD851" i="6" s="1"/>
  <c r="O889" i="6"/>
  <c r="O898" i="6"/>
  <c r="O912" i="6"/>
  <c r="O921" i="6"/>
  <c r="BD921" i="6" s="1"/>
  <c r="O930" i="6"/>
  <c r="O944" i="6"/>
  <c r="O953" i="6"/>
  <c r="O962" i="6"/>
  <c r="BD962" i="6" s="1"/>
  <c r="O976" i="6"/>
  <c r="O985" i="6"/>
  <c r="O994" i="6"/>
  <c r="O1008" i="6"/>
  <c r="BD1008" i="6" s="1"/>
  <c r="O1017" i="6"/>
  <c r="O1026" i="6"/>
  <c r="O1040" i="6"/>
  <c r="O1049" i="6"/>
  <c r="BD1049" i="6" s="1"/>
  <c r="O1058" i="6"/>
  <c r="O1072" i="6"/>
  <c r="O1081" i="6"/>
  <c r="O1090" i="6"/>
  <c r="BD1090" i="6" s="1"/>
  <c r="O1104" i="6"/>
  <c r="O811" i="6"/>
  <c r="O839" i="6"/>
  <c r="O859" i="6"/>
  <c r="BD859" i="6" s="1"/>
  <c r="O872" i="6"/>
  <c r="O890" i="6"/>
  <c r="O977" i="6"/>
  <c r="O986" i="6"/>
  <c r="BD986" i="6" s="1"/>
  <c r="O1000" i="6"/>
  <c r="O1009" i="6"/>
  <c r="O1032" i="6"/>
  <c r="O1050" i="6"/>
  <c r="BD1050" i="6" s="1"/>
  <c r="O433" i="6"/>
  <c r="O601" i="6"/>
  <c r="O727" i="6"/>
  <c r="O755" i="6"/>
  <c r="BD755" i="6" s="1"/>
  <c r="O876" i="6"/>
  <c r="O885" i="6"/>
  <c r="O894" i="6"/>
  <c r="O908" i="6"/>
  <c r="BD908" i="6" s="1"/>
  <c r="O917" i="6"/>
  <c r="O926" i="6"/>
  <c r="O940" i="6"/>
  <c r="O949" i="6"/>
  <c r="BD949" i="6" s="1"/>
  <c r="O958" i="6"/>
  <c r="O972" i="6"/>
  <c r="O981" i="6"/>
  <c r="O990" i="6"/>
  <c r="BD990" i="6" s="1"/>
  <c r="O1004" i="6"/>
  <c r="O1013" i="6"/>
  <c r="O1022" i="6"/>
  <c r="O1036" i="6"/>
  <c r="BD1036" i="6" s="1"/>
  <c r="O1045" i="6"/>
  <c r="O1054" i="6"/>
  <c r="O1068" i="6"/>
  <c r="O1077" i="6"/>
  <c r="BD1077" i="6" s="1"/>
  <c r="O1086" i="6"/>
  <c r="O1100" i="6"/>
  <c r="O1109" i="6"/>
  <c r="O1113" i="6"/>
  <c r="BD1113" i="6" s="1"/>
  <c r="O1117" i="6"/>
  <c r="O1121" i="6"/>
  <c r="O1125" i="6"/>
  <c r="O881" i="6"/>
  <c r="BD881" i="6" s="1"/>
  <c r="O904" i="6"/>
  <c r="O922" i="6"/>
  <c r="O945" i="6"/>
  <c r="O954" i="6"/>
  <c r="BD954" i="6" s="1"/>
  <c r="O968" i="6"/>
  <c r="O1064" i="6"/>
  <c r="O1082" i="6"/>
  <c r="O1096" i="6"/>
  <c r="BD1096" i="6" s="1"/>
  <c r="O656" i="6"/>
  <c r="O679" i="6"/>
  <c r="O715" i="6"/>
  <c r="O743" i="6"/>
  <c r="BD743" i="6" s="1"/>
  <c r="O763" i="6"/>
  <c r="O791" i="6"/>
  <c r="O819" i="6"/>
  <c r="O867" i="6"/>
  <c r="BD867" i="6" s="1"/>
  <c r="O877" i="6"/>
  <c r="O886" i="6"/>
  <c r="O909" i="6"/>
  <c r="O918" i="6"/>
  <c r="BD918" i="6" s="1"/>
  <c r="O941" i="6"/>
  <c r="O950" i="6"/>
  <c r="O973" i="6"/>
  <c r="O982" i="6"/>
  <c r="BD982" i="6" s="1"/>
  <c r="O1005" i="6"/>
  <c r="O1014" i="6"/>
  <c r="O1037" i="6"/>
  <c r="O1046" i="6"/>
  <c r="BD1046" i="6" s="1"/>
  <c r="O1069" i="6"/>
  <c r="O1101" i="6"/>
  <c r="O1120" i="6"/>
  <c r="O928" i="6"/>
  <c r="BD928" i="6" s="1"/>
  <c r="O1124" i="6"/>
  <c r="O1012" i="6"/>
  <c r="O884" i="6"/>
  <c r="O701" i="6"/>
  <c r="BD701" i="6" s="1"/>
  <c r="O852" i="6"/>
  <c r="O756" i="6"/>
  <c r="O517" i="6"/>
  <c r="O526" i="6"/>
  <c r="BD526" i="6" s="1"/>
  <c r="O712" i="6"/>
  <c r="O547" i="6"/>
  <c r="O659" i="6"/>
  <c r="O703" i="6"/>
  <c r="BD703" i="6" s="1"/>
  <c r="O820" i="6"/>
  <c r="O748" i="6"/>
  <c r="O556" i="6"/>
  <c r="O720" i="6"/>
  <c r="BD720" i="6" s="1"/>
  <c r="O604" i="6"/>
  <c r="O796" i="6"/>
  <c r="O603" i="6"/>
  <c r="O674" i="6"/>
  <c r="BD674" i="6" s="1"/>
  <c r="O460" i="6"/>
  <c r="O678" i="6"/>
  <c r="O481" i="6"/>
  <c r="O650" i="6"/>
  <c r="BD650" i="6" s="1"/>
  <c r="O469" i="6"/>
  <c r="O654" i="6"/>
  <c r="O490" i="6"/>
  <c r="O658" i="6"/>
  <c r="BD658" i="6" s="1"/>
  <c r="O479" i="6"/>
  <c r="O407" i="6"/>
  <c r="O634" i="6"/>
  <c r="O418" i="6"/>
  <c r="BD418" i="6" s="1"/>
  <c r="O355" i="6"/>
  <c r="O423" i="6"/>
  <c r="O363" i="6"/>
  <c r="O431" i="6"/>
  <c r="BD431" i="6" s="1"/>
  <c r="O275" i="6"/>
  <c r="O283" i="6"/>
  <c r="O736" i="6"/>
  <c r="O812" i="6"/>
  <c r="BD812" i="6" s="1"/>
  <c r="O503" i="6"/>
  <c r="O373" i="6"/>
  <c r="O698" i="6"/>
  <c r="O239" i="6"/>
  <c r="BD239" i="6" s="1"/>
  <c r="O1112" i="6"/>
  <c r="O896" i="6"/>
  <c r="O1116" i="6"/>
  <c r="O996" i="6"/>
  <c r="BD996" i="6" s="1"/>
  <c r="O1122" i="6"/>
  <c r="O588" i="6"/>
  <c r="O824" i="6"/>
  <c r="O700" i="6"/>
  <c r="BD700" i="6" s="1"/>
  <c r="O471" i="6"/>
  <c r="O504" i="6"/>
  <c r="O683" i="6"/>
  <c r="O531" i="6"/>
  <c r="BD531" i="6" s="1"/>
  <c r="O652" i="6"/>
  <c r="O643" i="6"/>
  <c r="O792" i="6"/>
  <c r="O716" i="6"/>
  <c r="BD716" i="6" s="1"/>
  <c r="O525" i="6"/>
  <c r="O707" i="6"/>
  <c r="O530" i="6"/>
  <c r="O764" i="6"/>
  <c r="BD764" i="6" s="1"/>
  <c r="O596" i="6"/>
  <c r="O642" i="6"/>
  <c r="O449" i="6"/>
  <c r="O646" i="6"/>
  <c r="BD646" i="6" s="1"/>
  <c r="O459" i="6"/>
  <c r="O618" i="6"/>
  <c r="O464" i="6"/>
  <c r="O622" i="6"/>
  <c r="BD622" i="6" s="1"/>
  <c r="O447" i="6"/>
  <c r="O626" i="6"/>
  <c r="O446" i="6"/>
  <c r="O598" i="6"/>
  <c r="BD598" i="6" s="1"/>
  <c r="O396" i="6"/>
  <c r="O602" i="6"/>
  <c r="O351" i="6"/>
  <c r="O323" i="6"/>
  <c r="BD323" i="6" s="1"/>
  <c r="O391" i="6"/>
  <c r="O331" i="6"/>
  <c r="O399" i="6"/>
  <c r="O243" i="6"/>
  <c r="BD243" i="6" s="1"/>
  <c r="O251" i="6"/>
  <c r="O564" i="6"/>
  <c r="O1088" i="6"/>
  <c r="O880" i="6"/>
  <c r="BD880" i="6" s="1"/>
  <c r="O1108" i="6"/>
  <c r="O980" i="6"/>
  <c r="O1114" i="6"/>
  <c r="O466" i="6"/>
  <c r="BD466" i="6" s="1"/>
  <c r="O804" i="6"/>
  <c r="O768" i="6"/>
  <c r="O832" i="6"/>
  <c r="O412" i="6"/>
  <c r="BD412" i="6" s="1"/>
  <c r="O676" i="6"/>
  <c r="O516" i="6"/>
  <c r="O628" i="6"/>
  <c r="O635" i="6"/>
  <c r="BD635" i="6" s="1"/>
  <c r="O772" i="6"/>
  <c r="O702" i="6"/>
  <c r="O489" i="6"/>
  <c r="O699" i="6"/>
  <c r="BD699" i="6" s="1"/>
  <c r="O470" i="6"/>
  <c r="O732" i="6"/>
  <c r="O574" i="6"/>
  <c r="O610" i="6"/>
  <c r="BD610" i="6" s="1"/>
  <c r="O427" i="6"/>
  <c r="O614" i="6"/>
  <c r="O443" i="6"/>
  <c r="O586" i="6"/>
  <c r="BD586" i="6" s="1"/>
  <c r="O458" i="6"/>
  <c r="O590" i="6"/>
  <c r="O414" i="6"/>
  <c r="O594" i="6"/>
  <c r="BD594" i="6" s="1"/>
  <c r="O441" i="6"/>
  <c r="O566" i="6"/>
  <c r="O383" i="6"/>
  <c r="O570" i="6"/>
  <c r="BD570" i="6" s="1"/>
  <c r="O223" i="6"/>
  <c r="O291" i="6"/>
  <c r="O359" i="6"/>
  <c r="O299" i="6"/>
  <c r="BD299" i="6" s="1"/>
  <c r="O367" i="6"/>
  <c r="O375" i="6"/>
  <c r="O580" i="6"/>
  <c r="O1056" i="6"/>
  <c r="BD1056" i="6" s="1"/>
  <c r="O1126" i="6"/>
  <c r="O1092" i="6"/>
  <c r="O964" i="6"/>
  <c r="O1106" i="6"/>
  <c r="BD1106" i="6" s="1"/>
  <c r="O450" i="6"/>
  <c r="O776" i="6"/>
  <c r="O661" i="6"/>
  <c r="O728" i="6"/>
  <c r="BD728" i="6" s="1"/>
  <c r="O365" i="6"/>
  <c r="O668" i="6"/>
  <c r="O856" i="6"/>
  <c r="O606" i="6"/>
  <c r="BD606" i="6" s="1"/>
  <c r="O627" i="6"/>
  <c r="O744" i="6"/>
  <c r="O651" i="6"/>
  <c r="O428" i="6"/>
  <c r="BD428" i="6" s="1"/>
  <c r="O692" i="6"/>
  <c r="O462" i="6"/>
  <c r="O691" i="6"/>
  <c r="O537" i="6"/>
  <c r="BD537" i="6" s="1"/>
  <c r="O578" i="6"/>
  <c r="O411" i="6"/>
  <c r="O582" i="6"/>
  <c r="O437" i="6"/>
  <c r="BD437" i="6" s="1"/>
  <c r="O554" i="6"/>
  <c r="O415" i="6"/>
  <c r="O558" i="6"/>
  <c r="O409" i="6"/>
  <c r="BD409" i="6" s="1"/>
  <c r="O562" i="6"/>
  <c r="O435" i="6"/>
  <c r="O511" i="6"/>
  <c r="O377" i="6"/>
  <c r="BD377" i="6" s="1"/>
  <c r="O510" i="6"/>
  <c r="O515" i="6"/>
  <c r="O259" i="6"/>
  <c r="O327" i="6"/>
  <c r="BD327" i="6" s="1"/>
  <c r="O267" i="6"/>
  <c r="O335" i="6"/>
  <c r="O343" i="6"/>
  <c r="O992" i="6"/>
  <c r="BD992" i="6" s="1"/>
  <c r="O572" i="6"/>
  <c r="O645" i="6"/>
  <c r="O452" i="6"/>
  <c r="O784" i="6"/>
  <c r="BD784" i="6" s="1"/>
  <c r="O417" i="6"/>
  <c r="O514" i="6"/>
  <c r="O501" i="6"/>
  <c r="O467" i="6"/>
  <c r="BD467" i="6" s="1"/>
  <c r="O231" i="6"/>
  <c r="O1024" i="6"/>
  <c r="O1118" i="6"/>
  <c r="O1076" i="6"/>
  <c r="BD1076" i="6" s="1"/>
  <c r="O948" i="6"/>
  <c r="O1098" i="6"/>
  <c r="O693" i="6"/>
  <c r="O579" i="6"/>
  <c r="BD579" i="6" s="1"/>
  <c r="O638" i="6"/>
  <c r="O708" i="6"/>
  <c r="O864" i="6"/>
  <c r="O660" i="6"/>
  <c r="BD660" i="6" s="1"/>
  <c r="O836" i="6"/>
  <c r="O416" i="6"/>
  <c r="O620" i="6"/>
  <c r="O406" i="6"/>
  <c r="BD406" i="6" s="1"/>
  <c r="O644" i="6"/>
  <c r="O848" i="6"/>
  <c r="O685" i="6"/>
  <c r="O425" i="6"/>
  <c r="BD425" i="6" s="1"/>
  <c r="O684" i="6"/>
  <c r="O461" i="6"/>
  <c r="O546" i="6"/>
  <c r="O405" i="6"/>
  <c r="BD405" i="6" s="1"/>
  <c r="O550" i="6"/>
  <c r="O432" i="6"/>
  <c r="O524" i="6"/>
  <c r="O403" i="6"/>
  <c r="BD403" i="6" s="1"/>
  <c r="O523" i="6"/>
  <c r="O385" i="6"/>
  <c r="O539" i="6"/>
  <c r="O408" i="6"/>
  <c r="BD408" i="6" s="1"/>
  <c r="O478" i="6"/>
  <c r="O339" i="6"/>
  <c r="O505" i="6"/>
  <c r="O483" i="6"/>
  <c r="BD483" i="6" s="1"/>
  <c r="O227" i="6"/>
  <c r="O295" i="6"/>
  <c r="O235" i="6"/>
  <c r="O303" i="6"/>
  <c r="BD303" i="6" s="1"/>
  <c r="O311" i="6"/>
  <c r="O371" i="6"/>
  <c r="O1094" i="6"/>
  <c r="O548" i="6"/>
  <c r="BD548" i="6" s="1"/>
  <c r="O760" i="6"/>
  <c r="O800" i="6"/>
  <c r="O619" i="6"/>
  <c r="O287" i="6"/>
  <c r="BD287" i="6" s="1"/>
  <c r="O255" i="6"/>
  <c r="O419" i="6"/>
  <c r="O1016" i="6"/>
  <c r="O1110" i="6"/>
  <c r="BD1110" i="6" s="1"/>
  <c r="O1060" i="6"/>
  <c r="O932" i="6"/>
  <c r="O840" i="6"/>
  <c r="O595" i="6"/>
  <c r="BD595" i="6" s="1"/>
  <c r="O571" i="6"/>
  <c r="O555" i="6"/>
  <c r="O587" i="6"/>
  <c r="O788" i="6"/>
  <c r="BD788" i="6" s="1"/>
  <c r="O653" i="6"/>
  <c r="O808" i="6"/>
  <c r="O400" i="6"/>
  <c r="O476" i="6"/>
  <c r="BD476" i="6" s="1"/>
  <c r="O844" i="6"/>
  <c r="O636" i="6"/>
  <c r="O816" i="6"/>
  <c r="O670" i="6"/>
  <c r="BD670" i="6" s="1"/>
  <c r="O394" i="6"/>
  <c r="O677" i="6"/>
  <c r="O453" i="6"/>
  <c r="O536" i="6"/>
  <c r="BD536" i="6" s="1"/>
  <c r="O393" i="6"/>
  <c r="O535" i="6"/>
  <c r="O426" i="6"/>
  <c r="O513" i="6"/>
  <c r="BD513" i="6" s="1"/>
  <c r="O379" i="6"/>
  <c r="O507" i="6"/>
  <c r="O347" i="6"/>
  <c r="O533" i="6"/>
  <c r="BD533" i="6" s="1"/>
  <c r="O473" i="6"/>
  <c r="O319" i="6"/>
  <c r="O499" i="6"/>
  <c r="O451" i="6"/>
  <c r="BD451" i="6" s="1"/>
  <c r="O519" i="6"/>
  <c r="O263" i="6"/>
  <c r="O527" i="6"/>
  <c r="O271" i="6"/>
  <c r="BD271" i="6" s="1"/>
  <c r="O279" i="6"/>
  <c r="O1044" i="6"/>
  <c r="O860" i="6"/>
  <c r="O491" i="6"/>
  <c r="BD491" i="6" s="1"/>
  <c r="O694" i="6"/>
  <c r="O487" i="6"/>
  <c r="O247" i="6"/>
  <c r="O960" i="6"/>
  <c r="BD960" i="6" s="1"/>
  <c r="O1078" i="6"/>
  <c r="O1028" i="6"/>
  <c r="O900" i="6"/>
  <c r="O709" i="6"/>
  <c r="BD709" i="6" s="1"/>
  <c r="O534" i="6"/>
  <c r="O480" i="6"/>
  <c r="O540" i="6"/>
  <c r="O542" i="6"/>
  <c r="BD542" i="6" s="1"/>
  <c r="O740" i="6"/>
  <c r="O637" i="6"/>
  <c r="O667" i="6"/>
  <c r="O724" i="6"/>
  <c r="BD724" i="6" s="1"/>
  <c r="O868" i="6"/>
  <c r="O780" i="6"/>
  <c r="O563" i="6"/>
  <c r="O752" i="6"/>
  <c r="BD752" i="6" s="1"/>
  <c r="O612" i="6"/>
  <c r="O828" i="6"/>
  <c r="O611" i="6"/>
  <c r="O706" i="6"/>
  <c r="BD706" i="6" s="1"/>
  <c r="O482" i="6"/>
  <c r="O710" i="6"/>
  <c r="O492" i="6"/>
  <c r="O682" i="6"/>
  <c r="BD682" i="6" s="1"/>
  <c r="O475" i="6"/>
  <c r="O686" i="6"/>
  <c r="O496" i="6"/>
  <c r="O690" i="6"/>
  <c r="BD690" i="6" s="1"/>
  <c r="O522" i="6"/>
  <c r="O662" i="6"/>
  <c r="O440" i="6"/>
  <c r="O666" i="6"/>
  <c r="BD666" i="6" s="1"/>
  <c r="O439" i="6"/>
  <c r="O387" i="6"/>
  <c r="O455" i="6"/>
  <c r="O395" i="6"/>
  <c r="BD395" i="6" s="1"/>
  <c r="O463" i="6"/>
  <c r="O307" i="6"/>
  <c r="O315" i="6"/>
  <c r="O630" i="6"/>
  <c r="BD630" i="6" s="1"/>
  <c r="O916" i="6"/>
  <c r="O675" i="6"/>
  <c r="O629" i="6"/>
  <c r="O669" i="6"/>
  <c r="BD669" i="6" s="1"/>
  <c r="O361" i="6"/>
  <c r="O528" i="6"/>
  <c r="O472" i="6"/>
  <c r="O495" i="6"/>
  <c r="BD495" i="6" s="1"/>
  <c r="K214" i="6"/>
  <c r="K222" i="6"/>
  <c r="K230" i="6"/>
  <c r="K238" i="6"/>
  <c r="AX238" i="6" s="1"/>
  <c r="K246" i="6"/>
  <c r="K254" i="6"/>
  <c r="K262" i="6"/>
  <c r="K270" i="6"/>
  <c r="AX270" i="6" s="1"/>
  <c r="K278" i="6"/>
  <c r="K286" i="6"/>
  <c r="K294" i="6"/>
  <c r="K302" i="6"/>
  <c r="AX302" i="6" s="1"/>
  <c r="K310" i="6"/>
  <c r="K318" i="6"/>
  <c r="K326" i="6"/>
  <c r="K334" i="6"/>
  <c r="AX334" i="6" s="1"/>
  <c r="K342" i="6"/>
  <c r="K350" i="6"/>
  <c r="K358" i="6"/>
  <c r="K366" i="6"/>
  <c r="AX366" i="6" s="1"/>
  <c r="K374" i="6"/>
  <c r="K382" i="6"/>
  <c r="K390" i="6"/>
  <c r="K398" i="6"/>
  <c r="AX398" i="6" s="1"/>
  <c r="K406" i="6"/>
  <c r="K414" i="6"/>
  <c r="K422" i="6"/>
  <c r="K430" i="6"/>
  <c r="AX430" i="6" s="1"/>
  <c r="K438" i="6"/>
  <c r="K446" i="6"/>
  <c r="K454" i="6"/>
  <c r="K462" i="6"/>
  <c r="AX462" i="6" s="1"/>
  <c r="K470" i="6"/>
  <c r="K478" i="6"/>
  <c r="K486" i="6"/>
  <c r="K494" i="6"/>
  <c r="AX494" i="6" s="1"/>
  <c r="K502" i="6"/>
  <c r="K510" i="6"/>
  <c r="K518" i="6"/>
  <c r="K526" i="6"/>
  <c r="AX526" i="6" s="1"/>
  <c r="K534" i="6"/>
  <c r="K542" i="6"/>
  <c r="K550" i="6"/>
  <c r="K558" i="6"/>
  <c r="AX558" i="6" s="1"/>
  <c r="K566" i="6"/>
  <c r="K574" i="6"/>
  <c r="K582" i="6"/>
  <c r="K590" i="6"/>
  <c r="AX590" i="6" s="1"/>
  <c r="K598" i="6"/>
  <c r="K606" i="6"/>
  <c r="K614" i="6"/>
  <c r="K622" i="6"/>
  <c r="AX622" i="6" s="1"/>
  <c r="K630" i="6"/>
  <c r="K638" i="6"/>
  <c r="K646" i="6"/>
  <c r="K654" i="6"/>
  <c r="AX654" i="6" s="1"/>
  <c r="K662" i="6"/>
  <c r="K670" i="6"/>
  <c r="K678" i="6"/>
  <c r="K686" i="6"/>
  <c r="AX686" i="6" s="1"/>
  <c r="K694" i="6"/>
  <c r="K702" i="6"/>
  <c r="K710" i="6"/>
  <c r="K718" i="6"/>
  <c r="AX718" i="6" s="1"/>
  <c r="K726" i="6"/>
  <c r="K734" i="6"/>
  <c r="K742" i="6"/>
  <c r="K750" i="6"/>
  <c r="AX750" i="6" s="1"/>
  <c r="K758" i="6"/>
  <c r="K766" i="6"/>
  <c r="K774" i="6"/>
  <c r="K782" i="6"/>
  <c r="AX782" i="6" s="1"/>
  <c r="K790" i="6"/>
  <c r="K798" i="6"/>
  <c r="K806" i="6"/>
  <c r="K814" i="6"/>
  <c r="AX814" i="6" s="1"/>
  <c r="K822" i="6"/>
  <c r="K830" i="6"/>
  <c r="K838" i="6"/>
  <c r="K846" i="6"/>
  <c r="AX846" i="6" s="1"/>
  <c r="K201" i="6"/>
  <c r="K209" i="6"/>
  <c r="K217" i="6"/>
  <c r="K225" i="6"/>
  <c r="AX225" i="6" s="1"/>
  <c r="K233" i="6"/>
  <c r="K241" i="6"/>
  <c r="K249" i="6"/>
  <c r="K257" i="6"/>
  <c r="AX257" i="6" s="1"/>
  <c r="K265" i="6"/>
  <c r="K273" i="6"/>
  <c r="K281" i="6"/>
  <c r="K289" i="6"/>
  <c r="AX289" i="6" s="1"/>
  <c r="K297" i="6"/>
  <c r="K305" i="6"/>
  <c r="K313" i="6"/>
  <c r="K321" i="6"/>
  <c r="AX321" i="6" s="1"/>
  <c r="K329" i="6"/>
  <c r="K337" i="6"/>
  <c r="K345" i="6"/>
  <c r="K353" i="6"/>
  <c r="AX353" i="6" s="1"/>
  <c r="K361" i="6"/>
  <c r="K369" i="6"/>
  <c r="K377" i="6"/>
  <c r="K385" i="6"/>
  <c r="AX385" i="6" s="1"/>
  <c r="K393" i="6"/>
  <c r="K401" i="6"/>
  <c r="K409" i="6"/>
  <c r="K417" i="6"/>
  <c r="AX417" i="6" s="1"/>
  <c r="K425" i="6"/>
  <c r="K433" i="6"/>
  <c r="K441" i="6"/>
  <c r="K449" i="6"/>
  <c r="AX449" i="6" s="1"/>
  <c r="K457" i="6"/>
  <c r="K465" i="6"/>
  <c r="K473" i="6"/>
  <c r="K481" i="6"/>
  <c r="AX481" i="6" s="1"/>
  <c r="K489" i="6"/>
  <c r="K497" i="6"/>
  <c r="K505" i="6"/>
  <c r="K513" i="6"/>
  <c r="AX513" i="6" s="1"/>
  <c r="K521" i="6"/>
  <c r="K529" i="6"/>
  <c r="K537" i="6"/>
  <c r="K545" i="6"/>
  <c r="AX545" i="6" s="1"/>
  <c r="K553" i="6"/>
  <c r="K561" i="6"/>
  <c r="K569" i="6"/>
  <c r="K577" i="6"/>
  <c r="AX577" i="6" s="1"/>
  <c r="K585" i="6"/>
  <c r="K593" i="6"/>
  <c r="K601" i="6"/>
  <c r="K609" i="6"/>
  <c r="AX609" i="6" s="1"/>
  <c r="K202" i="6"/>
  <c r="K210" i="6"/>
  <c r="K218" i="6"/>
  <c r="K226" i="6"/>
  <c r="AX226" i="6" s="1"/>
  <c r="K234" i="6"/>
  <c r="K242" i="6"/>
  <c r="K250" i="6"/>
  <c r="K258" i="6"/>
  <c r="AX258" i="6" s="1"/>
  <c r="K266" i="6"/>
  <c r="K274" i="6"/>
  <c r="K282" i="6"/>
  <c r="K290" i="6"/>
  <c r="AX290" i="6" s="1"/>
  <c r="K298" i="6"/>
  <c r="K306" i="6"/>
  <c r="AX306" i="6" s="1"/>
  <c r="K314" i="6"/>
  <c r="K322" i="6"/>
  <c r="AX322" i="6" s="1"/>
  <c r="K330" i="6"/>
  <c r="K338" i="6"/>
  <c r="K346" i="6"/>
  <c r="K354" i="6"/>
  <c r="AX354" i="6" s="1"/>
  <c r="K362" i="6"/>
  <c r="K370" i="6"/>
  <c r="K378" i="6"/>
  <c r="K386" i="6"/>
  <c r="AX386" i="6" s="1"/>
  <c r="K394" i="6"/>
  <c r="K402" i="6"/>
  <c r="K410" i="6"/>
  <c r="K418" i="6"/>
  <c r="AX418" i="6" s="1"/>
  <c r="K426" i="6"/>
  <c r="K434" i="6"/>
  <c r="K442" i="6"/>
  <c r="K450" i="6"/>
  <c r="AX450" i="6" s="1"/>
  <c r="K458" i="6"/>
  <c r="K466" i="6"/>
  <c r="K474" i="6"/>
  <c r="K482" i="6"/>
  <c r="AX482" i="6" s="1"/>
  <c r="K490" i="6"/>
  <c r="K498" i="6"/>
  <c r="K506" i="6"/>
  <c r="K514" i="6"/>
  <c r="AX514" i="6" s="1"/>
  <c r="K522" i="6"/>
  <c r="K530" i="6"/>
  <c r="K538" i="6"/>
  <c r="K546" i="6"/>
  <c r="AX546" i="6" s="1"/>
  <c r="K554" i="6"/>
  <c r="K562" i="6"/>
  <c r="K570" i="6"/>
  <c r="K578" i="6"/>
  <c r="AX578" i="6" s="1"/>
  <c r="K586" i="6"/>
  <c r="K594" i="6"/>
  <c r="K602" i="6"/>
  <c r="K610" i="6"/>
  <c r="AX610" i="6" s="1"/>
  <c r="K618" i="6"/>
  <c r="K626" i="6"/>
  <c r="K634" i="6"/>
  <c r="K642" i="6"/>
  <c r="AX642" i="6" s="1"/>
  <c r="K650" i="6"/>
  <c r="K658" i="6"/>
  <c r="K666" i="6"/>
  <c r="K674" i="6"/>
  <c r="AX674" i="6" s="1"/>
  <c r="K682" i="6"/>
  <c r="K690" i="6"/>
  <c r="K205" i="6"/>
  <c r="K213" i="6"/>
  <c r="AX213" i="6" s="1"/>
  <c r="K221" i="6"/>
  <c r="K229" i="6"/>
  <c r="K237" i="6"/>
  <c r="K245" i="6"/>
  <c r="AX245" i="6" s="1"/>
  <c r="K253" i="6"/>
  <c r="K261" i="6"/>
  <c r="K269" i="6"/>
  <c r="K277" i="6"/>
  <c r="AX277" i="6" s="1"/>
  <c r="K285" i="6"/>
  <c r="K293" i="6"/>
  <c r="K301" i="6"/>
  <c r="K309" i="6"/>
  <c r="AX309" i="6" s="1"/>
  <c r="K317" i="6"/>
  <c r="K325" i="6"/>
  <c r="K333" i="6"/>
  <c r="K341" i="6"/>
  <c r="AX341" i="6" s="1"/>
  <c r="K349" i="6"/>
  <c r="K357" i="6"/>
  <c r="K365" i="6"/>
  <c r="K373" i="6"/>
  <c r="AX373" i="6" s="1"/>
  <c r="K381" i="6"/>
  <c r="K389" i="6"/>
  <c r="K397" i="6"/>
  <c r="K405" i="6"/>
  <c r="AX405" i="6" s="1"/>
  <c r="K413" i="6"/>
  <c r="K421" i="6"/>
  <c r="K429" i="6"/>
  <c r="K437" i="6"/>
  <c r="AX437" i="6" s="1"/>
  <c r="K445" i="6"/>
  <c r="K453" i="6"/>
  <c r="K461" i="6"/>
  <c r="K469" i="6"/>
  <c r="AX469" i="6" s="1"/>
  <c r="K477" i="6"/>
  <c r="K485" i="6"/>
  <c r="K493" i="6"/>
  <c r="K501" i="6"/>
  <c r="AX501" i="6" s="1"/>
  <c r="K509" i="6"/>
  <c r="K517" i="6"/>
  <c r="K525" i="6"/>
  <c r="K533" i="6"/>
  <c r="AX533" i="6" s="1"/>
  <c r="K541" i="6"/>
  <c r="K549" i="6"/>
  <c r="K557" i="6"/>
  <c r="K565" i="6"/>
  <c r="AX565" i="6" s="1"/>
  <c r="K573" i="6"/>
  <c r="K581" i="6"/>
  <c r="K589" i="6"/>
  <c r="K597" i="6"/>
  <c r="AX597" i="6" s="1"/>
  <c r="K605" i="6"/>
  <c r="K613" i="6"/>
  <c r="K621" i="6"/>
  <c r="K629" i="6"/>
  <c r="AX629" i="6" s="1"/>
  <c r="K637" i="6"/>
  <c r="K645" i="6"/>
  <c r="K653" i="6"/>
  <c r="K661" i="6"/>
  <c r="AX661" i="6" s="1"/>
  <c r="K216" i="6"/>
  <c r="K280" i="6"/>
  <c r="K344" i="6"/>
  <c r="K408" i="6"/>
  <c r="AX408" i="6" s="1"/>
  <c r="K472" i="6"/>
  <c r="K536" i="6"/>
  <c r="K600" i="6"/>
  <c r="K640" i="6"/>
  <c r="AX640" i="6" s="1"/>
  <c r="K685" i="6"/>
  <c r="K705" i="6"/>
  <c r="K712" i="6"/>
  <c r="K749" i="6"/>
  <c r="AX749" i="6" s="1"/>
  <c r="K769" i="6"/>
  <c r="K224" i="6"/>
  <c r="AX224" i="6" s="1"/>
  <c r="K288" i="6"/>
  <c r="K352" i="6"/>
  <c r="AX352" i="6" s="1"/>
  <c r="K416" i="6"/>
  <c r="K480" i="6"/>
  <c r="K544" i="6"/>
  <c r="K608" i="6"/>
  <c r="AX608" i="6" s="1"/>
  <c r="K633" i="6"/>
  <c r="K665" i="6"/>
  <c r="K709" i="6"/>
  <c r="K729" i="6"/>
  <c r="AX729" i="6" s="1"/>
  <c r="K773" i="6"/>
  <c r="K793" i="6"/>
  <c r="K813" i="6"/>
  <c r="K829" i="6"/>
  <c r="AX829" i="6" s="1"/>
  <c r="K845" i="6"/>
  <c r="K232" i="6"/>
  <c r="K296" i="6"/>
  <c r="K360" i="6"/>
  <c r="AX360" i="6" s="1"/>
  <c r="K424" i="6"/>
  <c r="K488" i="6"/>
  <c r="K552" i="6"/>
  <c r="K616" i="6"/>
  <c r="AX616" i="6" s="1"/>
  <c r="K648" i="6"/>
  <c r="K669" i="6"/>
  <c r="K689" i="6"/>
  <c r="K733" i="6"/>
  <c r="AX733" i="6" s="1"/>
  <c r="K753" i="6"/>
  <c r="K760" i="6"/>
  <c r="K797" i="6"/>
  <c r="K820" i="6"/>
  <c r="AX820" i="6" s="1"/>
  <c r="K836" i="6"/>
  <c r="K852" i="6"/>
  <c r="K861" i="6"/>
  <c r="K864" i="6"/>
  <c r="AX864" i="6" s="1"/>
  <c r="K870" i="6"/>
  <c r="K873" i="6"/>
  <c r="K879" i="6"/>
  <c r="K887" i="6"/>
  <c r="AX887" i="6" s="1"/>
  <c r="K895" i="6"/>
  <c r="K903" i="6"/>
  <c r="K911" i="6"/>
  <c r="K919" i="6"/>
  <c r="AX919" i="6" s="1"/>
  <c r="K927" i="6"/>
  <c r="K935" i="6"/>
  <c r="K943" i="6"/>
  <c r="K951" i="6"/>
  <c r="AX951" i="6" s="1"/>
  <c r="K1007" i="6"/>
  <c r="K1015" i="6"/>
  <c r="K1023" i="6"/>
  <c r="K1031" i="6"/>
  <c r="AX1031" i="6" s="1"/>
  <c r="K240" i="6"/>
  <c r="K304" i="6"/>
  <c r="K368" i="6"/>
  <c r="K432" i="6"/>
  <c r="AX432" i="6" s="1"/>
  <c r="K496" i="6"/>
  <c r="K560" i="6"/>
  <c r="K641" i="6"/>
  <c r="K693" i="6"/>
  <c r="AX693" i="6" s="1"/>
  <c r="K713" i="6"/>
  <c r="K757" i="6"/>
  <c r="K777" i="6"/>
  <c r="K817" i="6"/>
  <c r="AX817" i="6" s="1"/>
  <c r="K833" i="6"/>
  <c r="K849" i="6"/>
  <c r="K248" i="6"/>
  <c r="K312" i="6"/>
  <c r="AX312" i="6" s="1"/>
  <c r="K376" i="6"/>
  <c r="K440" i="6"/>
  <c r="K504" i="6"/>
  <c r="K568" i="6"/>
  <c r="AX568" i="6" s="1"/>
  <c r="K624" i="6"/>
  <c r="K656" i="6"/>
  <c r="K673" i="6"/>
  <c r="K680" i="6"/>
  <c r="AX680" i="6" s="1"/>
  <c r="K717" i="6"/>
  <c r="K737" i="6"/>
  <c r="K744" i="6"/>
  <c r="K256" i="6"/>
  <c r="AX256" i="6" s="1"/>
  <c r="K320" i="6"/>
  <c r="K384" i="6"/>
  <c r="K448" i="6"/>
  <c r="K512" i="6"/>
  <c r="AX512" i="6" s="1"/>
  <c r="K576" i="6"/>
  <c r="K617" i="6"/>
  <c r="K649" i="6"/>
  <c r="K208" i="6"/>
  <c r="AX208" i="6" s="1"/>
  <c r="K272" i="6"/>
  <c r="K336" i="6"/>
  <c r="K400" i="6"/>
  <c r="K464" i="6"/>
  <c r="AX464" i="6" s="1"/>
  <c r="K528" i="6"/>
  <c r="K592" i="6"/>
  <c r="K625" i="6"/>
  <c r="K657" i="6"/>
  <c r="AX657" i="6" s="1"/>
  <c r="K681" i="6"/>
  <c r="K725" i="6"/>
  <c r="K745" i="6"/>
  <c r="K789" i="6"/>
  <c r="AX789" i="6" s="1"/>
  <c r="K809" i="6"/>
  <c r="K825" i="6"/>
  <c r="K841" i="6"/>
  <c r="K869" i="6"/>
  <c r="AX869" i="6" s="1"/>
  <c r="K328" i="6"/>
  <c r="K761" i="6"/>
  <c r="K768" i="6"/>
  <c r="K805" i="6"/>
  <c r="AX805" i="6" s="1"/>
  <c r="K812" i="6"/>
  <c r="AX812" i="6" s="1"/>
  <c r="K837" i="6"/>
  <c r="K844" i="6"/>
  <c r="K868" i="6"/>
  <c r="AX868" i="6" s="1"/>
  <c r="K1057" i="6"/>
  <c r="K1060" i="6"/>
  <c r="K1063" i="6"/>
  <c r="K1086" i="6"/>
  <c r="AX1086" i="6" s="1"/>
  <c r="K1094" i="6"/>
  <c r="K1102" i="6"/>
  <c r="K1110" i="6"/>
  <c r="K1118" i="6"/>
  <c r="AX1118" i="6" s="1"/>
  <c r="K1126" i="6"/>
  <c r="K939" i="6"/>
  <c r="K952" i="6"/>
  <c r="K971" i="6"/>
  <c r="AX971" i="6" s="1"/>
  <c r="K1032" i="6"/>
  <c r="K1104" i="6"/>
  <c r="K392" i="6"/>
  <c r="K677" i="6"/>
  <c r="AX677" i="6" s="1"/>
  <c r="K765" i="6"/>
  <c r="K776" i="6"/>
  <c r="K816" i="6"/>
  <c r="K848" i="6"/>
  <c r="AX848" i="6" s="1"/>
  <c r="K865" i="6"/>
  <c r="K889" i="6"/>
  <c r="K905" i="6"/>
  <c r="K921" i="6"/>
  <c r="AX921" i="6" s="1"/>
  <c r="K937" i="6"/>
  <c r="K953" i="6"/>
  <c r="K969" i="6"/>
  <c r="K985" i="6"/>
  <c r="AX985" i="6" s="1"/>
  <c r="K1001" i="6"/>
  <c r="K1017" i="6"/>
  <c r="K1033" i="6"/>
  <c r="K1069" i="6"/>
  <c r="AX1069" i="6" s="1"/>
  <c r="K1072" i="6"/>
  <c r="K1075" i="6"/>
  <c r="K1089" i="6"/>
  <c r="K1097" i="6"/>
  <c r="AX1097" i="6" s="1"/>
  <c r="K1105" i="6"/>
  <c r="K1113" i="6"/>
  <c r="K1121" i="6"/>
  <c r="K1068" i="6"/>
  <c r="AX1068" i="6" s="1"/>
  <c r="K1096" i="6"/>
  <c r="K456" i="6"/>
  <c r="K697" i="6"/>
  <c r="K704" i="6"/>
  <c r="AX704" i="6" s="1"/>
  <c r="K862" i="6"/>
  <c r="K880" i="6"/>
  <c r="K883" i="6"/>
  <c r="K1049" i="6"/>
  <c r="AX1049" i="6" s="1"/>
  <c r="K904" i="6"/>
  <c r="K1112" i="6"/>
  <c r="K520" i="6"/>
  <c r="K701" i="6"/>
  <c r="AX701" i="6" s="1"/>
  <c r="K824" i="6"/>
  <c r="K877" i="6"/>
  <c r="K893" i="6"/>
  <c r="K909" i="6"/>
  <c r="AX909" i="6" s="1"/>
  <c r="K925" i="6"/>
  <c r="K941" i="6"/>
  <c r="K957" i="6"/>
  <c r="K973" i="6"/>
  <c r="AX973" i="6" s="1"/>
  <c r="K989" i="6"/>
  <c r="K1005" i="6"/>
  <c r="K1021" i="6"/>
  <c r="K1037" i="6"/>
  <c r="AX1037" i="6" s="1"/>
  <c r="K1061" i="6"/>
  <c r="K987" i="6"/>
  <c r="K1088" i="6"/>
  <c r="K584" i="6"/>
  <c r="AX584" i="6" s="1"/>
  <c r="K728" i="6"/>
  <c r="K781" i="6"/>
  <c r="K792" i="6"/>
  <c r="K821" i="6"/>
  <c r="AX821" i="6" s="1"/>
  <c r="K828" i="6"/>
  <c r="AX828" i="6" s="1"/>
  <c r="K853" i="6"/>
  <c r="K856" i="6"/>
  <c r="K1047" i="6"/>
  <c r="AX1047" i="6" s="1"/>
  <c r="K1073" i="6"/>
  <c r="K1076" i="6"/>
  <c r="K1079" i="6"/>
  <c r="K1090" i="6"/>
  <c r="AX1090" i="6" s="1"/>
  <c r="K1098" i="6"/>
  <c r="K1106" i="6"/>
  <c r="K1114" i="6"/>
  <c r="K1122" i="6"/>
  <c r="AX1122" i="6" s="1"/>
  <c r="K984" i="6"/>
  <c r="K1000" i="6"/>
  <c r="K1016" i="6"/>
  <c r="K1035" i="6"/>
  <c r="AX1035" i="6" s="1"/>
  <c r="K1120" i="6"/>
  <c r="K632" i="6"/>
  <c r="K721" i="6"/>
  <c r="K785" i="6"/>
  <c r="AX785" i="6" s="1"/>
  <c r="K832" i="6"/>
  <c r="K881" i="6"/>
  <c r="K897" i="6"/>
  <c r="K913" i="6"/>
  <c r="AX913" i="6" s="1"/>
  <c r="K929" i="6"/>
  <c r="K945" i="6"/>
  <c r="K961" i="6"/>
  <c r="K977" i="6"/>
  <c r="AX977" i="6" s="1"/>
  <c r="K993" i="6"/>
  <c r="K1009" i="6"/>
  <c r="K1025" i="6"/>
  <c r="K1041" i="6"/>
  <c r="AX1041" i="6" s="1"/>
  <c r="K1053" i="6"/>
  <c r="K1085" i="6"/>
  <c r="K664" i="6"/>
  <c r="K888" i="6"/>
  <c r="AX888" i="6" s="1"/>
  <c r="K891" i="6"/>
  <c r="K907" i="6"/>
  <c r="K920" i="6"/>
  <c r="K936" i="6"/>
  <c r="AX936" i="6" s="1"/>
  <c r="K955" i="6"/>
  <c r="K968" i="6"/>
  <c r="K1003" i="6"/>
  <c r="K1065" i="6"/>
  <c r="AX1065" i="6" s="1"/>
  <c r="K264" i="6"/>
  <c r="K741" i="6"/>
  <c r="K801" i="6"/>
  <c r="K808" i="6"/>
  <c r="AX808" i="6" s="1"/>
  <c r="K840" i="6"/>
  <c r="K854" i="6"/>
  <c r="K857" i="6"/>
  <c r="AX857" i="6" s="1"/>
  <c r="K885" i="6"/>
  <c r="AX885" i="6" s="1"/>
  <c r="K901" i="6"/>
  <c r="K917" i="6"/>
  <c r="K933" i="6"/>
  <c r="K949" i="6"/>
  <c r="AX949" i="6" s="1"/>
  <c r="K965" i="6"/>
  <c r="K981" i="6"/>
  <c r="K997" i="6"/>
  <c r="K1013" i="6"/>
  <c r="AX1013" i="6" s="1"/>
  <c r="K1029" i="6"/>
  <c r="K1045" i="6"/>
  <c r="K1077" i="6"/>
  <c r="K923" i="6"/>
  <c r="AX923" i="6" s="1"/>
  <c r="K1019" i="6"/>
  <c r="K1071" i="6"/>
  <c r="K1093" i="6"/>
  <c r="K976" i="6"/>
  <c r="AX976" i="6" s="1"/>
  <c r="K1083" i="6"/>
  <c r="K947" i="6"/>
  <c r="K1103" i="6"/>
  <c r="K1084" i="6"/>
  <c r="AX1084" i="6" s="1"/>
  <c r="K1125" i="6"/>
  <c r="K1026" i="6"/>
  <c r="K946" i="6"/>
  <c r="K684" i="6"/>
  <c r="AX684" i="6" s="1"/>
  <c r="K775" i="6"/>
  <c r="K1022" i="6"/>
  <c r="K894" i="6"/>
  <c r="K691" i="6"/>
  <c r="AX691" i="6" s="1"/>
  <c r="K1028" i="6"/>
  <c r="K900" i="6"/>
  <c r="K223" i="6"/>
  <c r="K983" i="6"/>
  <c r="AX983" i="6" s="1"/>
  <c r="K859" i="6"/>
  <c r="K795" i="6"/>
  <c r="K460" i="6"/>
  <c r="K539" i="6"/>
  <c r="AX539" i="6" s="1"/>
  <c r="K956" i="6"/>
  <c r="K772" i="6"/>
  <c r="K851" i="6"/>
  <c r="K715" i="6"/>
  <c r="AX715" i="6" s="1"/>
  <c r="K611" i="6"/>
  <c r="K423" i="6"/>
  <c r="K276" i="6"/>
  <c r="K595" i="6"/>
  <c r="AX595" i="6" s="1"/>
  <c r="K407" i="6"/>
  <c r="K260" i="6"/>
  <c r="K687" i="6"/>
  <c r="K459" i="6"/>
  <c r="AX459" i="6" s="1"/>
  <c r="K271" i="6"/>
  <c r="K663" i="6"/>
  <c r="K564" i="6"/>
  <c r="K387" i="6"/>
  <c r="AX387" i="6" s="1"/>
  <c r="K706" i="6"/>
  <c r="K492" i="6"/>
  <c r="K839" i="6"/>
  <c r="K439" i="6"/>
  <c r="AX439" i="6" s="1"/>
  <c r="K476" i="6"/>
  <c r="K1055" i="6"/>
  <c r="K698" i="6"/>
  <c r="K591" i="6"/>
  <c r="AX591" i="6" s="1"/>
  <c r="K791" i="6"/>
  <c r="K372" i="6"/>
  <c r="K703" i="6"/>
  <c r="K300" i="6"/>
  <c r="AX300" i="6" s="1"/>
  <c r="K612" i="6"/>
  <c r="K247" i="6"/>
  <c r="K431" i="6"/>
  <c r="K1116" i="6"/>
  <c r="AX1116" i="6" s="1"/>
  <c r="K752" i="6"/>
  <c r="K831" i="6"/>
  <c r="K872" i="6"/>
  <c r="K944" i="6"/>
  <c r="AX944" i="6" s="1"/>
  <c r="K931" i="6"/>
  <c r="K1095" i="6"/>
  <c r="K1117" i="6"/>
  <c r="K930" i="6"/>
  <c r="AX930" i="6" s="1"/>
  <c r="K1006" i="6"/>
  <c r="K1012" i="6"/>
  <c r="K803" i="6"/>
  <c r="K396" i="6"/>
  <c r="AX396" i="6" s="1"/>
  <c r="K419" i="6"/>
  <c r="K215" i="6"/>
  <c r="K519" i="6"/>
  <c r="K716" i="6"/>
  <c r="AX716" i="6" s="1"/>
  <c r="K1108" i="6"/>
  <c r="K912" i="6"/>
  <c r="K1051" i="6"/>
  <c r="K915" i="6"/>
  <c r="AX915" i="6" s="1"/>
  <c r="K1087" i="6"/>
  <c r="K1052" i="6"/>
  <c r="K1109" i="6"/>
  <c r="K994" i="6"/>
  <c r="AX994" i="6" s="1"/>
  <c r="K914" i="6"/>
  <c r="K411" i="6"/>
  <c r="K672" i="6"/>
  <c r="K990" i="6"/>
  <c r="AX990" i="6" s="1"/>
  <c r="K860" i="6"/>
  <c r="K287" i="6"/>
  <c r="K996" i="6"/>
  <c r="K874" i="6"/>
  <c r="AX874" i="6" s="1"/>
  <c r="K1070" i="6"/>
  <c r="K967" i="6"/>
  <c r="K788" i="6"/>
  <c r="K735" i="6"/>
  <c r="AX735" i="6" s="1"/>
  <c r="K1046" i="6"/>
  <c r="K918" i="6"/>
  <c r="K1066" i="6"/>
  <c r="K924" i="6"/>
  <c r="AX924" i="6" s="1"/>
  <c r="K711" i="6"/>
  <c r="K819" i="6"/>
  <c r="K695" i="6"/>
  <c r="K551" i="6"/>
  <c r="AX551" i="6" s="1"/>
  <c r="K404" i="6"/>
  <c r="K227" i="6"/>
  <c r="K535" i="6"/>
  <c r="K388" i="6"/>
  <c r="AX388" i="6" s="1"/>
  <c r="K211" i="6"/>
  <c r="K587" i="6"/>
  <c r="K399" i="6"/>
  <c r="K252" i="6"/>
  <c r="AX252" i="6" s="1"/>
  <c r="K764" i="6"/>
  <c r="K652" i="6"/>
  <c r="K515" i="6"/>
  <c r="K327" i="6"/>
  <c r="AX327" i="6" s="1"/>
  <c r="K804" i="6"/>
  <c r="K676" i="6"/>
  <c r="K443" i="6"/>
  <c r="K255" i="6"/>
  <c r="AX255" i="6" s="1"/>
  <c r="K823" i="6"/>
  <c r="K699" i="6"/>
  <c r="K567" i="6"/>
  <c r="K420" i="6"/>
  <c r="AX420" i="6" s="1"/>
  <c r="K243" i="6"/>
  <c r="K604" i="6"/>
  <c r="K427" i="6"/>
  <c r="K239" i="6"/>
  <c r="AX239" i="6" s="1"/>
  <c r="K1020" i="6"/>
  <c r="K455" i="6"/>
  <c r="K383" i="6"/>
  <c r="K655" i="6"/>
  <c r="AX655" i="6" s="1"/>
  <c r="K756" i="6"/>
  <c r="K1048" i="6"/>
  <c r="AX1048" i="6" s="1"/>
  <c r="K975" i="6"/>
  <c r="K871" i="6"/>
  <c r="AX871" i="6" s="1"/>
  <c r="K778" i="6"/>
  <c r="K948" i="6"/>
  <c r="K1002" i="6"/>
  <c r="K1058" i="6"/>
  <c r="AX1058" i="6" s="1"/>
  <c r="K834" i="6"/>
  <c r="K876" i="6"/>
  <c r="K762" i="6"/>
  <c r="K487" i="6"/>
  <c r="AX487" i="6" s="1"/>
  <c r="K635" i="6"/>
  <c r="K751" i="6"/>
  <c r="K843" i="6"/>
  <c r="K620" i="6"/>
  <c r="AX620" i="6" s="1"/>
  <c r="K263" i="6"/>
  <c r="K556" i="6"/>
  <c r="K651" i="6"/>
  <c r="AX651" i="6" s="1"/>
  <c r="K356" i="6"/>
  <c r="AX356" i="6" s="1"/>
  <c r="K1024" i="6"/>
  <c r="K696" i="6"/>
  <c r="K1050" i="6"/>
  <c r="K906" i="6"/>
  <c r="AX906" i="6" s="1"/>
  <c r="K988" i="6"/>
  <c r="K1080" i="6"/>
  <c r="K1123" i="6"/>
  <c r="K1043" i="6"/>
  <c r="AX1043" i="6" s="1"/>
  <c r="K899" i="6"/>
  <c r="K1067" i="6"/>
  <c r="K1040" i="6"/>
  <c r="K1101" i="6"/>
  <c r="AX1101" i="6" s="1"/>
  <c r="K991" i="6"/>
  <c r="K898" i="6"/>
  <c r="K268" i="6"/>
  <c r="K351" i="6"/>
  <c r="AX351" i="6" s="1"/>
  <c r="K974" i="6"/>
  <c r="K850" i="6"/>
  <c r="K283" i="6"/>
  <c r="K980" i="6"/>
  <c r="AX980" i="6" s="1"/>
  <c r="K800" i="6"/>
  <c r="K1034" i="6"/>
  <c r="K954" i="6"/>
  <c r="K755" i="6"/>
  <c r="AX755" i="6" s="1"/>
  <c r="K731" i="6"/>
  <c r="K1030" i="6"/>
  <c r="K902" i="6"/>
  <c r="K1036" i="6"/>
  <c r="AX1036" i="6" s="1"/>
  <c r="K908" i="6"/>
  <c r="K479" i="6"/>
  <c r="K796" i="6"/>
  <c r="K668" i="6"/>
  <c r="AX668" i="6" s="1"/>
  <c r="K547" i="6"/>
  <c r="K359" i="6"/>
  <c r="K212" i="6"/>
  <c r="K531" i="6"/>
  <c r="AX531" i="6" s="1"/>
  <c r="K343" i="6"/>
  <c r="K771" i="6"/>
  <c r="K572" i="6"/>
  <c r="K395" i="6"/>
  <c r="AX395" i="6" s="1"/>
  <c r="K207" i="6"/>
  <c r="K747" i="6"/>
  <c r="K631" i="6"/>
  <c r="K500" i="6"/>
  <c r="AX500" i="6" s="1"/>
  <c r="K323" i="6"/>
  <c r="K787" i="6"/>
  <c r="K575" i="6"/>
  <c r="K428" i="6"/>
  <c r="AX428" i="6" s="1"/>
  <c r="K251" i="6"/>
  <c r="K810" i="6"/>
  <c r="K679" i="6"/>
  <c r="K563" i="6"/>
  <c r="AX563" i="6" s="1"/>
  <c r="K375" i="6"/>
  <c r="K228" i="6"/>
  <c r="K559" i="6"/>
  <c r="K412" i="6"/>
  <c r="AX412" i="6" s="1"/>
  <c r="K235" i="6"/>
  <c r="K886" i="6"/>
  <c r="K203" i="6"/>
  <c r="K770" i="6"/>
  <c r="AX770" i="6" s="1"/>
  <c r="K807" i="6"/>
  <c r="K371" i="6"/>
  <c r="K555" i="6"/>
  <c r="K220" i="6"/>
  <c r="AX220" i="6" s="1"/>
  <c r="K1107" i="6"/>
  <c r="K960" i="6"/>
  <c r="K786" i="6"/>
  <c r="K942" i="6"/>
  <c r="AX942" i="6" s="1"/>
  <c r="K1082" i="6"/>
  <c r="K671" i="6"/>
  <c r="K922" i="6"/>
  <c r="K998" i="6"/>
  <c r="AX998" i="6" s="1"/>
  <c r="K1004" i="6"/>
  <c r="K332" i="6"/>
  <c r="K643" i="6"/>
  <c r="K340" i="6"/>
  <c r="AX340" i="6" s="1"/>
  <c r="K324" i="6"/>
  <c r="K335" i="6"/>
  <c r="K727" i="6"/>
  <c r="K451" i="6"/>
  <c r="AX451" i="6" s="1"/>
  <c r="K767" i="6"/>
  <c r="K379" i="6"/>
  <c r="K503" i="6"/>
  <c r="K739" i="6"/>
  <c r="AX739" i="6" s="1"/>
  <c r="K363" i="6"/>
  <c r="K995" i="6"/>
  <c r="K1042" i="6"/>
  <c r="K847" i="6"/>
  <c r="AX847" i="6" s="1"/>
  <c r="K932" i="6"/>
  <c r="K607" i="6"/>
  <c r="K1056" i="6"/>
  <c r="K1115" i="6"/>
  <c r="AX1115" i="6" s="1"/>
  <c r="K1027" i="6"/>
  <c r="K928" i="6"/>
  <c r="K1059" i="6"/>
  <c r="K992" i="6"/>
  <c r="AX992" i="6" s="1"/>
  <c r="K1081" i="6"/>
  <c r="K978" i="6"/>
  <c r="K882" i="6"/>
  <c r="K875" i="6"/>
  <c r="AX875" i="6" s="1"/>
  <c r="K347" i="6"/>
  <c r="K958" i="6"/>
  <c r="K818" i="6"/>
  <c r="K1074" i="6"/>
  <c r="AX1074" i="6" s="1"/>
  <c r="K964" i="6"/>
  <c r="K736" i="6"/>
  <c r="K1018" i="6"/>
  <c r="K938" i="6"/>
  <c r="AX938" i="6" s="1"/>
  <c r="K524" i="6"/>
  <c r="K720" i="6"/>
  <c r="K1014" i="6"/>
  <c r="K892" i="6"/>
  <c r="AX892" i="6" s="1"/>
  <c r="K475" i="6"/>
  <c r="K779" i="6"/>
  <c r="K647" i="6"/>
  <c r="K532" i="6"/>
  <c r="AX532" i="6" s="1"/>
  <c r="K355" i="6"/>
  <c r="K639" i="6"/>
  <c r="K516" i="6"/>
  <c r="K339" i="6"/>
  <c r="AX339" i="6" s="1"/>
  <c r="K754" i="6"/>
  <c r="K527" i="6"/>
  <c r="K380" i="6"/>
  <c r="K730" i="6"/>
  <c r="AX730" i="6" s="1"/>
  <c r="K627" i="6"/>
  <c r="K308" i="6"/>
  <c r="K571" i="6"/>
  <c r="K236" i="6"/>
  <c r="AX236" i="6" s="1"/>
  <c r="K548" i="6"/>
  <c r="K367" i="6"/>
  <c r="K1127" i="6"/>
  <c r="K523" i="6"/>
  <c r="AX523" i="6" s="1"/>
  <c r="K206" i="6"/>
  <c r="K540" i="6"/>
  <c r="K1099" i="6"/>
  <c r="K896" i="6"/>
  <c r="AX896" i="6" s="1"/>
  <c r="K962" i="6"/>
  <c r="K1062" i="6"/>
  <c r="K667" i="6"/>
  <c r="K982" i="6"/>
  <c r="AX982" i="6" s="1"/>
  <c r="K866" i="6"/>
  <c r="K1011" i="6"/>
  <c r="K979" i="6"/>
  <c r="K1054" i="6"/>
  <c r="AX1054" i="6" s="1"/>
  <c r="K204" i="6"/>
  <c r="K708" i="6"/>
  <c r="K471" i="6"/>
  <c r="K780" i="6"/>
  <c r="AX780" i="6" s="1"/>
  <c r="K1008" i="6"/>
  <c r="K1091" i="6"/>
  <c r="K963" i="6"/>
  <c r="K1111" i="6"/>
  <c r="AX1111" i="6" s="1"/>
  <c r="K1100" i="6"/>
  <c r="K1092" i="6"/>
  <c r="K1039" i="6"/>
  <c r="K959" i="6"/>
  <c r="AX959" i="6" s="1"/>
  <c r="K688" i="6"/>
  <c r="K815" i="6"/>
  <c r="K1038" i="6"/>
  <c r="K910" i="6"/>
  <c r="AX910" i="6" s="1"/>
  <c r="K748" i="6"/>
  <c r="K1044" i="6"/>
  <c r="K916" i="6"/>
  <c r="AX916" i="6" s="1"/>
  <c r="K588" i="6"/>
  <c r="AX588" i="6" s="1"/>
  <c r="K986" i="6"/>
  <c r="K890" i="6"/>
  <c r="K799" i="6"/>
  <c r="K603" i="6"/>
  <c r="AX603" i="6" s="1"/>
  <c r="K966" i="6"/>
  <c r="K543" i="6"/>
  <c r="K972" i="6"/>
  <c r="AX972" i="6" s="1"/>
  <c r="K783" i="6"/>
  <c r="AX783" i="6" s="1"/>
  <c r="K863" i="6"/>
  <c r="K732" i="6"/>
  <c r="K615" i="6"/>
  <c r="K468" i="6"/>
  <c r="AX468" i="6" s="1"/>
  <c r="K291" i="6"/>
  <c r="K599" i="6"/>
  <c r="K452" i="6"/>
  <c r="AX452" i="6" s="1"/>
  <c r="K275" i="6"/>
  <c r="AX275" i="6" s="1"/>
  <c r="K707" i="6"/>
  <c r="K463" i="6"/>
  <c r="K316" i="6"/>
  <c r="K811" i="6"/>
  <c r="AX811" i="6" s="1"/>
  <c r="K683" i="6"/>
  <c r="K579" i="6"/>
  <c r="AX579" i="6" s="1"/>
  <c r="K391" i="6"/>
  <c r="AX391" i="6" s="1"/>
  <c r="K244" i="6"/>
  <c r="AX244" i="6" s="1"/>
  <c r="K723" i="6"/>
  <c r="K507" i="6"/>
  <c r="K319" i="6"/>
  <c r="K842" i="6"/>
  <c r="AX842" i="6" s="1"/>
  <c r="K746" i="6"/>
  <c r="K623" i="6"/>
  <c r="K484" i="6"/>
  <c r="AX484" i="6" s="1"/>
  <c r="K307" i="6"/>
  <c r="AX307" i="6" s="1"/>
  <c r="K719" i="6"/>
  <c r="K491" i="6"/>
  <c r="K303" i="6"/>
  <c r="K950" i="6"/>
  <c r="AX950" i="6" s="1"/>
  <c r="K794" i="6"/>
  <c r="K858" i="6"/>
  <c r="K315" i="6"/>
  <c r="AX315" i="6" s="1"/>
  <c r="K743" i="6"/>
  <c r="AX743" i="6" s="1"/>
  <c r="K619" i="6"/>
  <c r="K292" i="6"/>
  <c r="K692" i="6"/>
  <c r="K299" i="6"/>
  <c r="AX299" i="6" s="1"/>
  <c r="K1124" i="6"/>
  <c r="K1064" i="6"/>
  <c r="K1010" i="6"/>
  <c r="AX1010" i="6" s="1"/>
  <c r="K415" i="6"/>
  <c r="AX415" i="6" s="1"/>
  <c r="K714" i="6"/>
  <c r="K878" i="6"/>
  <c r="K660" i="6"/>
  <c r="K884" i="6"/>
  <c r="AX884" i="6" s="1"/>
  <c r="K219" i="6"/>
  <c r="K970" i="6"/>
  <c r="K784" i="6"/>
  <c r="AX784" i="6" s="1"/>
  <c r="K1078" i="6"/>
  <c r="AX1078" i="6" s="1"/>
  <c r="K934" i="6"/>
  <c r="K940" i="6"/>
  <c r="K738" i="6"/>
  <c r="K835" i="6"/>
  <c r="AX835" i="6" s="1"/>
  <c r="K596" i="6"/>
  <c r="K231" i="6"/>
  <c r="K580" i="6"/>
  <c r="AX580" i="6" s="1"/>
  <c r="K403" i="6"/>
  <c r="AX403" i="6" s="1"/>
  <c r="K444" i="6"/>
  <c r="K267" i="6"/>
  <c r="K659" i="6"/>
  <c r="K855" i="6"/>
  <c r="AX855" i="6" s="1"/>
  <c r="K447" i="6"/>
  <c r="K826" i="6"/>
  <c r="K435" i="6"/>
  <c r="AX435" i="6" s="1"/>
  <c r="K675" i="6"/>
  <c r="AX675" i="6" s="1"/>
  <c r="K284" i="6"/>
  <c r="K1119" i="6"/>
  <c r="K926" i="6"/>
  <c r="K999" i="6"/>
  <c r="AX999" i="6" s="1"/>
  <c r="K802" i="6"/>
  <c r="K759" i="6"/>
  <c r="K295" i="6"/>
  <c r="AX295" i="6" s="1"/>
  <c r="K700" i="6"/>
  <c r="AX700" i="6" s="1"/>
  <c r="K763" i="6"/>
  <c r="K467" i="6"/>
  <c r="K499" i="6"/>
  <c r="K279" i="6"/>
  <c r="AX279" i="6" s="1"/>
  <c r="K724" i="6"/>
  <c r="K628" i="6"/>
  <c r="K583" i="6"/>
  <c r="AX583" i="6" s="1"/>
  <c r="K644" i="6"/>
  <c r="AX644" i="6" s="1"/>
  <c r="K436" i="6"/>
  <c r="K259" i="6"/>
  <c r="K311" i="6"/>
  <c r="K740" i="6"/>
  <c r="AX740" i="6" s="1"/>
  <c r="K722" i="6"/>
  <c r="AX722" i="6" s="1"/>
  <c r="K508" i="6"/>
  <c r="K511" i="6"/>
  <c r="AX511" i="6" s="1"/>
  <c r="K495" i="6"/>
  <c r="AX495" i="6" s="1"/>
  <c r="K636" i="6"/>
  <c r="K331" i="6"/>
  <c r="K364" i="6"/>
  <c r="K348" i="6"/>
  <c r="AX348" i="6" s="1"/>
  <c r="K483" i="6"/>
  <c r="AX483" i="6" s="1"/>
  <c r="K827" i="6"/>
  <c r="K867" i="6"/>
  <c r="AX867" i="6" s="1"/>
  <c r="H216" i="6"/>
  <c r="AR216" i="6" s="1"/>
  <c r="H225" i="6"/>
  <c r="H234" i="6"/>
  <c r="H248" i="6"/>
  <c r="H257" i="6"/>
  <c r="AR257" i="6" s="1"/>
  <c r="H266" i="6"/>
  <c r="H280" i="6"/>
  <c r="H289" i="6"/>
  <c r="AR289" i="6" s="1"/>
  <c r="H298" i="6"/>
  <c r="AR298" i="6" s="1"/>
  <c r="H312" i="6"/>
  <c r="H321" i="6"/>
  <c r="H330" i="6"/>
  <c r="H344" i="6"/>
  <c r="AR344" i="6" s="1"/>
  <c r="H353" i="6"/>
  <c r="H362" i="6"/>
  <c r="H376" i="6"/>
  <c r="AR376" i="6" s="1"/>
  <c r="H385" i="6"/>
  <c r="AR385" i="6" s="1"/>
  <c r="H394" i="6"/>
  <c r="H408" i="6"/>
  <c r="H417" i="6"/>
  <c r="H426" i="6"/>
  <c r="AR426" i="6" s="1"/>
  <c r="H440" i="6"/>
  <c r="H449" i="6"/>
  <c r="H458" i="6"/>
  <c r="AR458" i="6" s="1"/>
  <c r="H472" i="6"/>
  <c r="AR472" i="6" s="1"/>
  <c r="H481" i="6"/>
  <c r="H208" i="6"/>
  <c r="H217" i="6"/>
  <c r="H226" i="6"/>
  <c r="AR226" i="6" s="1"/>
  <c r="H240" i="6"/>
  <c r="H249" i="6"/>
  <c r="H258" i="6"/>
  <c r="AR258" i="6" s="1"/>
  <c r="H272" i="6"/>
  <c r="AR272" i="6" s="1"/>
  <c r="H281" i="6"/>
  <c r="H290" i="6"/>
  <c r="H304" i="6"/>
  <c r="H313" i="6"/>
  <c r="AR313" i="6" s="1"/>
  <c r="H322" i="6"/>
  <c r="H336" i="6"/>
  <c r="H345" i="6"/>
  <c r="AR345" i="6" s="1"/>
  <c r="H354" i="6"/>
  <c r="AR354" i="6" s="1"/>
  <c r="H368" i="6"/>
  <c r="H377" i="6"/>
  <c r="H386" i="6"/>
  <c r="H400" i="6"/>
  <c r="AR400" i="6" s="1"/>
  <c r="H409" i="6"/>
  <c r="H418" i="6"/>
  <c r="H432" i="6"/>
  <c r="AR432" i="6" s="1"/>
  <c r="H441" i="6"/>
  <c r="AR441" i="6" s="1"/>
  <c r="H450" i="6"/>
  <c r="H464" i="6"/>
  <c r="H204" i="6"/>
  <c r="H296" i="6"/>
  <c r="AR296" i="6" s="1"/>
  <c r="H369" i="6"/>
  <c r="H442" i="6"/>
  <c r="H456" i="6"/>
  <c r="AR456" i="6" s="1"/>
  <c r="H514" i="6"/>
  <c r="AR514" i="6" s="1"/>
  <c r="H520" i="6"/>
  <c r="H536" i="6"/>
  <c r="H209" i="6"/>
  <c r="H282" i="6"/>
  <c r="AR282" i="6" s="1"/>
  <c r="H392" i="6"/>
  <c r="H470" i="6"/>
  <c r="H482" i="6"/>
  <c r="AR482" i="6" s="1"/>
  <c r="H488" i="6"/>
  <c r="AR488" i="6" s="1"/>
  <c r="H504" i="6"/>
  <c r="H232" i="6"/>
  <c r="H305" i="6"/>
  <c r="H378" i="6"/>
  <c r="AR378" i="6" s="1"/>
  <c r="H537" i="6"/>
  <c r="AR537" i="6" s="1"/>
  <c r="H218" i="6"/>
  <c r="H328" i="6"/>
  <c r="AR328" i="6" s="1"/>
  <c r="H401" i="6"/>
  <c r="AR401" i="6" s="1"/>
  <c r="H452" i="6"/>
  <c r="H465" i="6"/>
  <c r="H489" i="6"/>
  <c r="H505" i="6"/>
  <c r="AR505" i="6" s="1"/>
  <c r="H516" i="6"/>
  <c r="AR516" i="6" s="1"/>
  <c r="H241" i="6"/>
  <c r="H314" i="6"/>
  <c r="AR314" i="6" s="1"/>
  <c r="H424" i="6"/>
  <c r="AR424" i="6" s="1"/>
  <c r="H522" i="6"/>
  <c r="H528" i="6"/>
  <c r="H538" i="6"/>
  <c r="H264" i="6"/>
  <c r="AR264" i="6" s="1"/>
  <c r="H337" i="6"/>
  <c r="AR337" i="6" s="1"/>
  <c r="H410" i="6"/>
  <c r="H473" i="6"/>
  <c r="AR473" i="6" s="1"/>
  <c r="H490" i="6"/>
  <c r="AR490" i="6" s="1"/>
  <c r="H496" i="6"/>
  <c r="H506" i="6"/>
  <c r="H534" i="6"/>
  <c r="H250" i="6"/>
  <c r="AR250" i="6" s="1"/>
  <c r="H360" i="6"/>
  <c r="AR360" i="6" s="1"/>
  <c r="H433" i="6"/>
  <c r="H513" i="6"/>
  <c r="AR513" i="6" s="1"/>
  <c r="H529" i="6"/>
  <c r="AR529" i="6" s="1"/>
  <c r="H563" i="6"/>
  <c r="H611" i="6"/>
  <c r="H699" i="6"/>
  <c r="H273" i="6"/>
  <c r="AR273" i="6" s="1"/>
  <c r="H619" i="6"/>
  <c r="AR619" i="6" s="1"/>
  <c r="H667" i="6"/>
  <c r="H706" i="6"/>
  <c r="AR706" i="6" s="1"/>
  <c r="H571" i="6"/>
  <c r="AR571" i="6" s="1"/>
  <c r="H627" i="6"/>
  <c r="H675" i="6"/>
  <c r="H346" i="6"/>
  <c r="H579" i="6"/>
  <c r="AR579" i="6" s="1"/>
  <c r="H683" i="6"/>
  <c r="AR683" i="6" s="1"/>
  <c r="H707" i="6"/>
  <c r="H713" i="6"/>
  <c r="AR713" i="6" s="1"/>
  <c r="H745" i="6"/>
  <c r="AR745" i="6" s="1"/>
  <c r="H787" i="6"/>
  <c r="H803" i="6"/>
  <c r="H819" i="6"/>
  <c r="H835" i="6"/>
  <c r="AR835" i="6" s="1"/>
  <c r="H845" i="6"/>
  <c r="AR845" i="6" s="1"/>
  <c r="H849" i="6"/>
  <c r="H853" i="6"/>
  <c r="AR853" i="6" s="1"/>
  <c r="H857" i="6"/>
  <c r="AR857" i="6" s="1"/>
  <c r="H861" i="6"/>
  <c r="H865" i="6"/>
  <c r="H869" i="6"/>
  <c r="H873" i="6"/>
  <c r="AR873" i="6" s="1"/>
  <c r="H877" i="6"/>
  <c r="AR877" i="6" s="1"/>
  <c r="H881" i="6"/>
  <c r="H885" i="6"/>
  <c r="AR885" i="6" s="1"/>
  <c r="H889" i="6"/>
  <c r="AR889" i="6" s="1"/>
  <c r="H893" i="6"/>
  <c r="H897" i="6"/>
  <c r="H901" i="6"/>
  <c r="H905" i="6"/>
  <c r="AR905" i="6" s="1"/>
  <c r="H909" i="6"/>
  <c r="AR909" i="6" s="1"/>
  <c r="H913" i="6"/>
  <c r="H917" i="6"/>
  <c r="AR917" i="6" s="1"/>
  <c r="H921" i="6"/>
  <c r="AR921" i="6" s="1"/>
  <c r="H925" i="6"/>
  <c r="H929" i="6"/>
  <c r="H933" i="6"/>
  <c r="H937" i="6"/>
  <c r="AR937" i="6" s="1"/>
  <c r="H941" i="6"/>
  <c r="AR941" i="6" s="1"/>
  <c r="H945" i="6"/>
  <c r="H949" i="6"/>
  <c r="AR949" i="6" s="1"/>
  <c r="H953" i="6"/>
  <c r="AR953" i="6" s="1"/>
  <c r="H957" i="6"/>
  <c r="H961" i="6"/>
  <c r="H965" i="6"/>
  <c r="H969" i="6"/>
  <c r="AR969" i="6" s="1"/>
  <c r="H973" i="6"/>
  <c r="AR973" i="6" s="1"/>
  <c r="H977" i="6"/>
  <c r="H981" i="6"/>
  <c r="AR981" i="6" s="1"/>
  <c r="H474" i="6"/>
  <c r="AR474" i="6" s="1"/>
  <c r="H497" i="6"/>
  <c r="H635" i="6"/>
  <c r="H691" i="6"/>
  <c r="H697" i="6"/>
  <c r="AR697" i="6" s="1"/>
  <c r="H567" i="6"/>
  <c r="AR567" i="6" s="1"/>
  <c r="H595" i="6"/>
  <c r="H643" i="6"/>
  <c r="AR643" i="6" s="1"/>
  <c r="H721" i="6"/>
  <c r="AR721" i="6" s="1"/>
  <c r="H753" i="6"/>
  <c r="H783" i="6"/>
  <c r="H799" i="6"/>
  <c r="H815" i="6"/>
  <c r="AR815" i="6" s="1"/>
  <c r="H831" i="6"/>
  <c r="AR831" i="6" s="1"/>
  <c r="H846" i="6"/>
  <c r="H850" i="6"/>
  <c r="AR850" i="6" s="1"/>
  <c r="H854" i="6"/>
  <c r="AR854" i="6" s="1"/>
  <c r="H858" i="6"/>
  <c r="H862" i="6"/>
  <c r="H866" i="6"/>
  <c r="H870" i="6"/>
  <c r="AR870" i="6" s="1"/>
  <c r="H874" i="6"/>
  <c r="AR874" i="6" s="1"/>
  <c r="H878" i="6"/>
  <c r="H882" i="6"/>
  <c r="AR882" i="6" s="1"/>
  <c r="H886" i="6"/>
  <c r="AR886" i="6" s="1"/>
  <c r="H890" i="6"/>
  <c r="H894" i="6"/>
  <c r="H898" i="6"/>
  <c r="H902" i="6"/>
  <c r="AR902" i="6" s="1"/>
  <c r="H906" i="6"/>
  <c r="AR906" i="6" s="1"/>
  <c r="H910" i="6"/>
  <c r="H914" i="6"/>
  <c r="AR914" i="6" s="1"/>
  <c r="H918" i="6"/>
  <c r="AR918" i="6" s="1"/>
  <c r="H922" i="6"/>
  <c r="H926" i="6"/>
  <c r="H930" i="6"/>
  <c r="H934" i="6"/>
  <c r="AR934" i="6" s="1"/>
  <c r="H938" i="6"/>
  <c r="AR938" i="6" s="1"/>
  <c r="H942" i="6"/>
  <c r="H946" i="6"/>
  <c r="AR946" i="6" s="1"/>
  <c r="H950" i="6"/>
  <c r="AR950" i="6" s="1"/>
  <c r="H954" i="6"/>
  <c r="H698" i="6"/>
  <c r="H851" i="6"/>
  <c r="H883" i="6"/>
  <c r="AR883" i="6" s="1"/>
  <c r="H915" i="6"/>
  <c r="AR915" i="6" s="1"/>
  <c r="H947" i="6"/>
  <c r="H959" i="6"/>
  <c r="AR959" i="6" s="1"/>
  <c r="H975" i="6"/>
  <c r="AR975" i="6" s="1"/>
  <c r="H991" i="6"/>
  <c r="H1047" i="6"/>
  <c r="H631" i="6"/>
  <c r="H871" i="6"/>
  <c r="AR871" i="6" s="1"/>
  <c r="H903" i="6"/>
  <c r="AR903" i="6" s="1"/>
  <c r="H935" i="6"/>
  <c r="H1043" i="6"/>
  <c r="AR1043" i="6" s="1"/>
  <c r="H779" i="6"/>
  <c r="AR779" i="6" s="1"/>
  <c r="H859" i="6"/>
  <c r="H891" i="6"/>
  <c r="H923" i="6"/>
  <c r="H955" i="6"/>
  <c r="AR955" i="6" s="1"/>
  <c r="H966" i="6"/>
  <c r="AR966" i="6" s="1"/>
  <c r="H971" i="6"/>
  <c r="H982" i="6"/>
  <c r="AR982" i="6" s="1"/>
  <c r="H987" i="6"/>
  <c r="AR987" i="6" s="1"/>
  <c r="H998" i="6"/>
  <c r="H1003" i="6"/>
  <c r="H1014" i="6"/>
  <c r="H1019" i="6"/>
  <c r="AR1019" i="6" s="1"/>
  <c r="H1030" i="6"/>
  <c r="AR1030" i="6" s="1"/>
  <c r="H1045" i="6"/>
  <c r="H1127" i="6"/>
  <c r="AR1127" i="6" s="1"/>
  <c r="H547" i="6"/>
  <c r="AR547" i="6" s="1"/>
  <c r="H795" i="6"/>
  <c r="H847" i="6"/>
  <c r="H879" i="6"/>
  <c r="H911" i="6"/>
  <c r="AR911" i="6" s="1"/>
  <c r="H943" i="6"/>
  <c r="AR943" i="6" s="1"/>
  <c r="H1099" i="6"/>
  <c r="H603" i="6"/>
  <c r="AR603" i="6" s="1"/>
  <c r="H811" i="6"/>
  <c r="AR811" i="6" s="1"/>
  <c r="H867" i="6"/>
  <c r="H899" i="6"/>
  <c r="H931" i="6"/>
  <c r="H962" i="6"/>
  <c r="AR962" i="6" s="1"/>
  <c r="H967" i="6"/>
  <c r="AR967" i="6" s="1"/>
  <c r="H983" i="6"/>
  <c r="H659" i="6"/>
  <c r="AR659" i="6" s="1"/>
  <c r="H907" i="6"/>
  <c r="AR907" i="6" s="1"/>
  <c r="H979" i="6"/>
  <c r="H1006" i="6"/>
  <c r="H1011" i="6"/>
  <c r="H1059" i="6"/>
  <c r="AR1059" i="6" s="1"/>
  <c r="H1075" i="6"/>
  <c r="AR1075" i="6" s="1"/>
  <c r="H1087" i="6"/>
  <c r="H1095" i="6"/>
  <c r="AR1095" i="6" s="1"/>
  <c r="H1107" i="6"/>
  <c r="AR1107" i="6" s="1"/>
  <c r="H1115" i="6"/>
  <c r="H1123" i="6"/>
  <c r="H705" i="6"/>
  <c r="H827" i="6"/>
  <c r="AR827" i="6" s="1"/>
  <c r="H855" i="6"/>
  <c r="AR855" i="6" s="1"/>
  <c r="H887" i="6"/>
  <c r="H919" i="6"/>
  <c r="AR919" i="6" s="1"/>
  <c r="H951" i="6"/>
  <c r="AR951" i="6" s="1"/>
  <c r="H729" i="6"/>
  <c r="H843" i="6"/>
  <c r="H875" i="6"/>
  <c r="H939" i="6"/>
  <c r="AR939" i="6" s="1"/>
  <c r="H958" i="6"/>
  <c r="AR958" i="6" s="1"/>
  <c r="H963" i="6"/>
  <c r="H974" i="6"/>
  <c r="AR974" i="6" s="1"/>
  <c r="H990" i="6"/>
  <c r="AR990" i="6" s="1"/>
  <c r="H995" i="6"/>
  <c r="H1022" i="6"/>
  <c r="H1027" i="6"/>
  <c r="H1038" i="6"/>
  <c r="AR1038" i="6" s="1"/>
  <c r="H1051" i="6"/>
  <c r="AR1051" i="6" s="1"/>
  <c r="H1055" i="6"/>
  <c r="H1063" i="6"/>
  <c r="AR1063" i="6" s="1"/>
  <c r="H1067" i="6"/>
  <c r="AR1067" i="6" s="1"/>
  <c r="H1071" i="6"/>
  <c r="H1079" i="6"/>
  <c r="H1083" i="6"/>
  <c r="H1091" i="6"/>
  <c r="AR1091" i="6" s="1"/>
  <c r="H1103" i="6"/>
  <c r="AR1103" i="6" s="1"/>
  <c r="H1111" i="6"/>
  <c r="H1119" i="6"/>
  <c r="AR1119" i="6" s="1"/>
  <c r="H761" i="6"/>
  <c r="AR761" i="6" s="1"/>
  <c r="H863" i="6"/>
  <c r="H895" i="6"/>
  <c r="H927" i="6"/>
  <c r="H1098" i="6"/>
  <c r="AR1098" i="6" s="1"/>
  <c r="H1072" i="6"/>
  <c r="AR1072" i="6" s="1"/>
  <c r="H1007" i="6"/>
  <c r="H1070" i="6"/>
  <c r="AR1070" i="6" s="1"/>
  <c r="H1093" i="6"/>
  <c r="AR1093" i="6" s="1"/>
  <c r="H1124" i="6"/>
  <c r="H1060" i="6"/>
  <c r="H1074" i="6"/>
  <c r="H1010" i="6"/>
  <c r="AR1010" i="6" s="1"/>
  <c r="H1105" i="6"/>
  <c r="AR1105" i="6" s="1"/>
  <c r="H1012" i="6"/>
  <c r="H837" i="6"/>
  <c r="AR837" i="6" s="1"/>
  <c r="H599" i="6"/>
  <c r="AR599" i="6" s="1"/>
  <c r="H768" i="6"/>
  <c r="H900" i="6"/>
  <c r="H651" i="6"/>
  <c r="H1037" i="6"/>
  <c r="AR1037" i="6" s="1"/>
  <c r="H789" i="6"/>
  <c r="AR789" i="6" s="1"/>
  <c r="H988" i="6"/>
  <c r="H773" i="6"/>
  <c r="AR773" i="6" s="1"/>
  <c r="H1033" i="6"/>
  <c r="AR1033" i="6" s="1"/>
  <c r="H825" i="6"/>
  <c r="H687" i="6"/>
  <c r="H884" i="6"/>
  <c r="H992" i="6"/>
  <c r="AR992" i="6" s="1"/>
  <c r="H864" i="6"/>
  <c r="AR864" i="6" s="1"/>
  <c r="H832" i="6"/>
  <c r="H610" i="6"/>
  <c r="AR610" i="6" s="1"/>
  <c r="H469" i="6"/>
  <c r="AR469" i="6" s="1"/>
  <c r="H778" i="6"/>
  <c r="H685" i="6"/>
  <c r="H574" i="6"/>
  <c r="H230" i="6"/>
  <c r="AR230" i="6" s="1"/>
  <c r="H746" i="6"/>
  <c r="AR746" i="6" s="1"/>
  <c r="H650" i="6"/>
  <c r="H332" i="6"/>
  <c r="AR332" i="6" s="1"/>
  <c r="H752" i="6"/>
  <c r="AR752" i="6" s="1"/>
  <c r="H642" i="6"/>
  <c r="H434" i="6"/>
  <c r="H764" i="6"/>
  <c r="H655" i="6"/>
  <c r="AR655" i="6" s="1"/>
  <c r="H543" i="6"/>
  <c r="AR543" i="6" s="1"/>
  <c r="H763" i="6"/>
  <c r="H682" i="6"/>
  <c r="AR682" i="6" s="1"/>
  <c r="H557" i="6"/>
  <c r="AR557" i="6" s="1"/>
  <c r="H756" i="6"/>
  <c r="H639" i="6"/>
  <c r="H383" i="6"/>
  <c r="H553" i="6"/>
  <c r="AR553" i="6" s="1"/>
  <c r="H448" i="6"/>
  <c r="AR448" i="6" s="1"/>
  <c r="H309" i="6"/>
  <c r="H552" i="6"/>
  <c r="AR552" i="6" s="1"/>
  <c r="H396" i="6"/>
  <c r="AR396" i="6" s="1"/>
  <c r="H286" i="6"/>
  <c r="H590" i="6"/>
  <c r="H466" i="6"/>
  <c r="H366" i="6"/>
  <c r="AR366" i="6" s="1"/>
  <c r="H438" i="6"/>
  <c r="AR438" i="6" s="1"/>
  <c r="H284" i="6"/>
  <c r="H569" i="6"/>
  <c r="AR569" i="6" s="1"/>
  <c r="H1089" i="6"/>
  <c r="AR1089" i="6" s="1"/>
  <c r="H1064" i="6"/>
  <c r="H999" i="6"/>
  <c r="H1062" i="6"/>
  <c r="H1085" i="6"/>
  <c r="AR1085" i="6" s="1"/>
  <c r="H1116" i="6"/>
  <c r="AR1116" i="6" s="1"/>
  <c r="H1052" i="6"/>
  <c r="H1066" i="6"/>
  <c r="AR1066" i="6" s="1"/>
  <c r="H1002" i="6"/>
  <c r="AR1002" i="6" s="1"/>
  <c r="H1097" i="6"/>
  <c r="H996" i="6"/>
  <c r="H829" i="6"/>
  <c r="H583" i="6"/>
  <c r="AR583" i="6" s="1"/>
  <c r="H737" i="6"/>
  <c r="AR737" i="6" s="1"/>
  <c r="H868" i="6"/>
  <c r="H597" i="6"/>
  <c r="AR597" i="6" s="1"/>
  <c r="H1021" i="6"/>
  <c r="AR1021" i="6" s="1"/>
  <c r="H781" i="6"/>
  <c r="H972" i="6"/>
  <c r="H765" i="6"/>
  <c r="H1041" i="6"/>
  <c r="AR1041" i="6" s="1"/>
  <c r="H817" i="6"/>
  <c r="AR817" i="6" s="1"/>
  <c r="H663" i="6"/>
  <c r="H852" i="6"/>
  <c r="AR852" i="6" s="1"/>
  <c r="H976" i="6"/>
  <c r="AR976" i="6" s="1"/>
  <c r="H838" i="6"/>
  <c r="H816" i="6"/>
  <c r="H716" i="6"/>
  <c r="H589" i="6"/>
  <c r="AR589" i="6" s="1"/>
  <c r="H461" i="6"/>
  <c r="AR461" i="6" s="1"/>
  <c r="H766" i="6"/>
  <c r="H671" i="6"/>
  <c r="AR671" i="6" s="1"/>
  <c r="H561" i="6"/>
  <c r="AR561" i="6" s="1"/>
  <c r="H222" i="6"/>
  <c r="H740" i="6"/>
  <c r="H629" i="6"/>
  <c r="H237" i="6"/>
  <c r="AR237" i="6" s="1"/>
  <c r="H739" i="6"/>
  <c r="AR739" i="6" s="1"/>
  <c r="H621" i="6"/>
  <c r="H244" i="6"/>
  <c r="AR244" i="6" s="1"/>
  <c r="H751" i="6"/>
  <c r="AR751" i="6" s="1"/>
  <c r="H648" i="6"/>
  <c r="H503" i="6"/>
  <c r="H750" i="6"/>
  <c r="H661" i="6"/>
  <c r="AR661" i="6" s="1"/>
  <c r="H502" i="6"/>
  <c r="AR502" i="6" s="1"/>
  <c r="H743" i="6"/>
  <c r="H632" i="6"/>
  <c r="AR632" i="6" s="1"/>
  <c r="H288" i="6"/>
  <c r="AR288" i="6" s="1"/>
  <c r="H630" i="6"/>
  <c r="H540" i="6"/>
  <c r="H404" i="6"/>
  <c r="H302" i="6"/>
  <c r="AR302" i="6" s="1"/>
  <c r="H546" i="6"/>
  <c r="AR546" i="6" s="1"/>
  <c r="H389" i="6"/>
  <c r="H242" i="6"/>
  <c r="AR242" i="6" s="1"/>
  <c r="H1120" i="6"/>
  <c r="AR1120" i="6" s="1"/>
  <c r="H1056" i="6"/>
  <c r="H1126" i="6"/>
  <c r="H1046" i="6"/>
  <c r="H1077" i="6"/>
  <c r="AR1077" i="6" s="1"/>
  <c r="H1108" i="6"/>
  <c r="AR1108" i="6" s="1"/>
  <c r="H1044" i="6"/>
  <c r="H1058" i="6"/>
  <c r="AR1058" i="6" s="1"/>
  <c r="H994" i="6"/>
  <c r="AR994" i="6" s="1"/>
  <c r="H1081" i="6"/>
  <c r="H980" i="6"/>
  <c r="H822" i="6"/>
  <c r="H1001" i="6"/>
  <c r="AR1001" i="6" s="1"/>
  <c r="H1032" i="6"/>
  <c r="AR1032" i="6" s="1"/>
  <c r="H805" i="6"/>
  <c r="H462" i="6"/>
  <c r="AR462" i="6" s="1"/>
  <c r="H1005" i="6"/>
  <c r="AR1005" i="6" s="1"/>
  <c r="H774" i="6"/>
  <c r="H956" i="6"/>
  <c r="H742" i="6"/>
  <c r="H1025" i="6"/>
  <c r="AR1025" i="6" s="1"/>
  <c r="H757" i="6"/>
  <c r="AR757" i="6" s="1"/>
  <c r="H625" i="6"/>
  <c r="H839" i="6"/>
  <c r="AR839" i="6" s="1"/>
  <c r="H809" i="6"/>
  <c r="AR809" i="6" s="1"/>
  <c r="H823" i="6"/>
  <c r="H800" i="6"/>
  <c r="H693" i="6"/>
  <c r="H575" i="6"/>
  <c r="AR575" i="6" s="1"/>
  <c r="H405" i="6"/>
  <c r="AR405" i="6" s="1"/>
  <c r="H760" i="6"/>
  <c r="H664" i="6"/>
  <c r="AR664" i="6" s="1"/>
  <c r="H530" i="6"/>
  <c r="AR530" i="6" s="1"/>
  <c r="H836" i="6"/>
  <c r="H727" i="6"/>
  <c r="H615" i="6"/>
  <c r="H830" i="6"/>
  <c r="AR830" i="6" s="1"/>
  <c r="H726" i="6"/>
  <c r="AR726" i="6" s="1"/>
  <c r="H607" i="6"/>
  <c r="H840" i="6"/>
  <c r="AR840" i="6" s="1"/>
  <c r="H738" i="6"/>
  <c r="AR738" i="6" s="1"/>
  <c r="H634" i="6"/>
  <c r="H480" i="6"/>
  <c r="H744" i="6"/>
  <c r="H647" i="6"/>
  <c r="AR647" i="6" s="1"/>
  <c r="H487" i="6"/>
  <c r="AR487" i="6" s="1"/>
  <c r="H730" i="6"/>
  <c r="H626" i="6"/>
  <c r="AR626" i="6" s="1"/>
  <c r="H708" i="6"/>
  <c r="AR708" i="6" s="1"/>
  <c r="H617" i="6"/>
  <c r="H535" i="6"/>
  <c r="H397" i="6"/>
  <c r="H287" i="6"/>
  <c r="AR287" i="6" s="1"/>
  <c r="H539" i="6"/>
  <c r="AR539" i="6" s="1"/>
  <c r="H381" i="6"/>
  <c r="H228" i="6"/>
  <c r="AR228" i="6" s="1"/>
  <c r="H654" i="6"/>
  <c r="AR654" i="6" s="1"/>
  <c r="H564" i="6"/>
  <c r="H453" i="6"/>
  <c r="H329" i="6"/>
  <c r="H544" i="6"/>
  <c r="AR544" i="6" s="1"/>
  <c r="H372" i="6"/>
  <c r="AR372" i="6" s="1"/>
  <c r="H270" i="6"/>
  <c r="H633" i="6"/>
  <c r="AR633" i="6" s="1"/>
  <c r="H550" i="6"/>
  <c r="AR550" i="6" s="1"/>
  <c r="H437" i="6"/>
  <c r="H320" i="6"/>
  <c r="H510" i="6"/>
  <c r="H370" i="6"/>
  <c r="AR370" i="6" s="1"/>
  <c r="H261" i="6"/>
  <c r="AR261" i="6" s="1"/>
  <c r="H475" i="6"/>
  <c r="H326" i="6"/>
  <c r="AR326" i="6" s="1"/>
  <c r="H201" i="6"/>
  <c r="AR201" i="6" s="1"/>
  <c r="H291" i="6"/>
  <c r="H295" i="6"/>
  <c r="H363" i="6"/>
  <c r="H399" i="6"/>
  <c r="AR399" i="6" s="1"/>
  <c r="H499" i="6"/>
  <c r="AR499" i="6" s="1"/>
  <c r="H243" i="6"/>
  <c r="H247" i="6"/>
  <c r="AR247" i="6" s="1"/>
  <c r="H219" i="6"/>
  <c r="AR219" i="6" s="1"/>
  <c r="H562" i="6"/>
  <c r="H681" i="6"/>
  <c r="H213" i="6"/>
  <c r="H293" i="6"/>
  <c r="AR293" i="6" s="1"/>
  <c r="H233" i="6"/>
  <c r="AR233" i="6" s="1"/>
  <c r="H415" i="6"/>
  <c r="H1112" i="6"/>
  <c r="AR1112" i="6" s="1"/>
  <c r="H1048" i="6"/>
  <c r="AR1048" i="6" s="1"/>
  <c r="H1118" i="6"/>
  <c r="H1054" i="6"/>
  <c r="H1069" i="6"/>
  <c r="H1100" i="6"/>
  <c r="AR1100" i="6" s="1"/>
  <c r="H1035" i="6"/>
  <c r="AR1035" i="6" s="1"/>
  <c r="H1050" i="6"/>
  <c r="H986" i="6"/>
  <c r="AR986" i="6" s="1"/>
  <c r="H1073" i="6"/>
  <c r="AR1073" i="6" s="1"/>
  <c r="H964" i="6"/>
  <c r="H807" i="6"/>
  <c r="H985" i="6"/>
  <c r="H1016" i="6"/>
  <c r="AR1016" i="6" s="1"/>
  <c r="H797" i="6"/>
  <c r="AR797" i="6" s="1"/>
  <c r="H398" i="6"/>
  <c r="H989" i="6"/>
  <c r="AR989" i="6" s="1"/>
  <c r="H493" i="6"/>
  <c r="AR493" i="6" s="1"/>
  <c r="H924" i="6"/>
  <c r="H680" i="6"/>
  <c r="H1009" i="6"/>
  <c r="H749" i="6"/>
  <c r="AR749" i="6" s="1"/>
  <c r="H1040" i="6"/>
  <c r="AR1040" i="6" s="1"/>
  <c r="H801" i="6"/>
  <c r="H1029" i="6"/>
  <c r="AR1029" i="6" s="1"/>
  <c r="H793" i="6"/>
  <c r="AR793" i="6" s="1"/>
  <c r="H784" i="6"/>
  <c r="H679" i="6"/>
  <c r="H568" i="6"/>
  <c r="H310" i="6"/>
  <c r="AR310" i="6" s="1"/>
  <c r="H747" i="6"/>
  <c r="AR747" i="6" s="1"/>
  <c r="H658" i="6"/>
  <c r="H498" i="6"/>
  <c r="AR498" i="6" s="1"/>
  <c r="H820" i="6"/>
  <c r="AR820" i="6" s="1"/>
  <c r="H714" i="6"/>
  <c r="H608" i="6"/>
  <c r="H814" i="6"/>
  <c r="H720" i="6"/>
  <c r="AR720" i="6" s="1"/>
  <c r="H600" i="6"/>
  <c r="AR600" i="6" s="1"/>
  <c r="H824" i="6"/>
  <c r="H732" i="6"/>
  <c r="AR732" i="6" s="1"/>
  <c r="H613" i="6"/>
  <c r="AR613" i="6" s="1"/>
  <c r="H361" i="6"/>
  <c r="H731" i="6"/>
  <c r="H640" i="6"/>
  <c r="H828" i="6"/>
  <c r="AR828" i="6" s="1"/>
  <c r="H724" i="6"/>
  <c r="AR724" i="6" s="1"/>
  <c r="H591" i="6"/>
  <c r="H694" i="6"/>
  <c r="AR694" i="6" s="1"/>
  <c r="H604" i="6"/>
  <c r="AR604" i="6" s="1"/>
  <c r="H524" i="6"/>
  <c r="H390" i="6"/>
  <c r="H265" i="6"/>
  <c r="H518" i="6"/>
  <c r="AR518" i="6" s="1"/>
  <c r="H374" i="6"/>
  <c r="AR374" i="6" s="1"/>
  <c r="H220" i="6"/>
  <c r="H641" i="6"/>
  <c r="AR641" i="6" s="1"/>
  <c r="H558" i="6"/>
  <c r="AR558" i="6" s="1"/>
  <c r="H446" i="6"/>
  <c r="H300" i="6"/>
  <c r="H533" i="6"/>
  <c r="H365" i="6"/>
  <c r="AR365" i="6" s="1"/>
  <c r="H255" i="6"/>
  <c r="AR255" i="6" s="1"/>
  <c r="H620" i="6"/>
  <c r="H532" i="6"/>
  <c r="AR532" i="6" s="1"/>
  <c r="H430" i="6"/>
  <c r="AR430" i="6" s="1"/>
  <c r="H276" i="6"/>
  <c r="H476" i="6"/>
  <c r="H356" i="6"/>
  <c r="H253" i="6"/>
  <c r="AR253" i="6" s="1"/>
  <c r="H428" i="6"/>
  <c r="AR428" i="6" s="1"/>
  <c r="H318" i="6"/>
  <c r="H515" i="6"/>
  <c r="AR515" i="6" s="1"/>
  <c r="H259" i="6"/>
  <c r="AR259" i="6" s="1"/>
  <c r="H263" i="6"/>
  <c r="H331" i="6"/>
  <c r="H367" i="6"/>
  <c r="H467" i="6"/>
  <c r="AR467" i="6" s="1"/>
  <c r="H211" i="6"/>
  <c r="AR211" i="6" s="1"/>
  <c r="H215" i="6"/>
  <c r="H672" i="6"/>
  <c r="AR672" i="6" s="1"/>
  <c r="H598" i="6"/>
  <c r="AR598" i="6" s="1"/>
  <c r="H628" i="6"/>
  <c r="H358" i="6"/>
  <c r="H527" i="6"/>
  <c r="H1104" i="6"/>
  <c r="AR1104" i="6" s="1"/>
  <c r="H1039" i="6"/>
  <c r="AR1039" i="6" s="1"/>
  <c r="H1110" i="6"/>
  <c r="H1125" i="6"/>
  <c r="AR1125" i="6" s="1"/>
  <c r="H1061" i="6"/>
  <c r="AR1061" i="6" s="1"/>
  <c r="H1092" i="6"/>
  <c r="H1122" i="6"/>
  <c r="H1042" i="6"/>
  <c r="H978" i="6"/>
  <c r="AR978" i="6" s="1"/>
  <c r="H1065" i="6"/>
  <c r="AR1065" i="6" s="1"/>
  <c r="H940" i="6"/>
  <c r="H777" i="6"/>
  <c r="AR777" i="6" s="1"/>
  <c r="H888" i="6"/>
  <c r="AR888" i="6" s="1"/>
  <c r="H1000" i="6"/>
  <c r="H790" i="6"/>
  <c r="H1017" i="6"/>
  <c r="H944" i="6"/>
  <c r="AR944" i="6" s="1"/>
  <c r="H952" i="6"/>
  <c r="AR952" i="6" s="1"/>
  <c r="H892" i="6"/>
  <c r="H618" i="6"/>
  <c r="AR618" i="6" s="1"/>
  <c r="H993" i="6"/>
  <c r="AR993" i="6" s="1"/>
  <c r="H741" i="6"/>
  <c r="H1008" i="6"/>
  <c r="H725" i="6"/>
  <c r="H1013" i="6"/>
  <c r="AR1013" i="6" s="1"/>
  <c r="H785" i="6"/>
  <c r="AR785" i="6" s="1"/>
  <c r="H767" i="6"/>
  <c r="H842" i="6"/>
  <c r="AR842" i="6" s="1"/>
  <c r="H734" i="6"/>
  <c r="AR734" i="6" s="1"/>
  <c r="H623" i="6"/>
  <c r="H420" i="6"/>
  <c r="H804" i="6"/>
  <c r="H703" i="6"/>
  <c r="AR703" i="6" s="1"/>
  <c r="H580" i="6"/>
  <c r="AR580" i="6" s="1"/>
  <c r="H798" i="6"/>
  <c r="H702" i="6"/>
  <c r="AR702" i="6" s="1"/>
  <c r="H594" i="6"/>
  <c r="AR594" i="6" s="1"/>
  <c r="H808" i="6"/>
  <c r="H719" i="6"/>
  <c r="H606" i="6"/>
  <c r="H834" i="6"/>
  <c r="AR834" i="6" s="1"/>
  <c r="H718" i="6"/>
  <c r="AR718" i="6" s="1"/>
  <c r="H612" i="6"/>
  <c r="H812" i="6"/>
  <c r="AR812" i="6" s="1"/>
  <c r="H711" i="6"/>
  <c r="AR711" i="6" s="1"/>
  <c r="H584" i="6"/>
  <c r="H519" i="6"/>
  <c r="H382" i="6"/>
  <c r="H236" i="6"/>
  <c r="AR236" i="6" s="1"/>
  <c r="H485" i="6"/>
  <c r="AR485" i="6" s="1"/>
  <c r="H352" i="6"/>
  <c r="H545" i="6"/>
  <c r="AR545" i="6" s="1"/>
  <c r="H402" i="6"/>
  <c r="AR402" i="6" s="1"/>
  <c r="H500" i="6"/>
  <c r="H614" i="6"/>
  <c r="H1096" i="6"/>
  <c r="H1031" i="6"/>
  <c r="AR1031" i="6" s="1"/>
  <c r="H1102" i="6"/>
  <c r="AR1102" i="6" s="1"/>
  <c r="H1117" i="6"/>
  <c r="H1053" i="6"/>
  <c r="AR1053" i="6" s="1"/>
  <c r="H1084" i="6"/>
  <c r="AR1084" i="6" s="1"/>
  <c r="H1114" i="6"/>
  <c r="H1034" i="6"/>
  <c r="H970" i="6"/>
  <c r="H1057" i="6"/>
  <c r="AR1057" i="6" s="1"/>
  <c r="H908" i="6"/>
  <c r="AR908" i="6" s="1"/>
  <c r="H769" i="6"/>
  <c r="H856" i="6"/>
  <c r="AR856" i="6" s="1"/>
  <c r="H984" i="6"/>
  <c r="AR984" i="6" s="1"/>
  <c r="H775" i="6"/>
  <c r="H920" i="6"/>
  <c r="H912" i="6"/>
  <c r="H1036" i="6"/>
  <c r="AR1036" i="6" s="1"/>
  <c r="H860" i="6"/>
  <c r="AR860" i="6" s="1"/>
  <c r="H587" i="6"/>
  <c r="H936" i="6"/>
  <c r="AR936" i="6" s="1"/>
  <c r="H733" i="6"/>
  <c r="AR733" i="6" s="1"/>
  <c r="H960" i="6"/>
  <c r="H717" i="6"/>
  <c r="H997" i="6"/>
  <c r="H755" i="6"/>
  <c r="AR755" i="6" s="1"/>
  <c r="H754" i="6"/>
  <c r="AR754" i="6" s="1"/>
  <c r="H644" i="6"/>
  <c r="H554" i="6"/>
  <c r="AR554" i="6" s="1"/>
  <c r="H826" i="6"/>
  <c r="AR826" i="6" s="1"/>
  <c r="H728" i="6"/>
  <c r="H616" i="6"/>
  <c r="H412" i="6"/>
  <c r="H788" i="6"/>
  <c r="AR788" i="6" s="1"/>
  <c r="H677" i="6"/>
  <c r="AR677" i="6" s="1"/>
  <c r="H573" i="6"/>
  <c r="H782" i="6"/>
  <c r="AR782" i="6" s="1"/>
  <c r="H676" i="6"/>
  <c r="AR676" i="6" s="1"/>
  <c r="H559" i="6"/>
  <c r="H792" i="6"/>
  <c r="H701" i="6"/>
  <c r="H593" i="6"/>
  <c r="AR593" i="6" s="1"/>
  <c r="H818" i="6"/>
  <c r="AR818" i="6" s="1"/>
  <c r="H712" i="6"/>
  <c r="H605" i="6"/>
  <c r="AR605" i="6" s="1"/>
  <c r="H796" i="6"/>
  <c r="AR796" i="6" s="1"/>
  <c r="H688" i="6"/>
  <c r="H570" i="6"/>
  <c r="H668" i="6"/>
  <c r="H585" i="6"/>
  <c r="AR585" i="6" s="1"/>
  <c r="H507" i="6"/>
  <c r="AR507" i="6" s="1"/>
  <c r="H338" i="6"/>
  <c r="H229" i="6"/>
  <c r="AR229" i="6" s="1"/>
  <c r="H454" i="6"/>
  <c r="AR454" i="6" s="1"/>
  <c r="H308" i="6"/>
  <c r="H206" i="6"/>
  <c r="H1080" i="6"/>
  <c r="H1015" i="6"/>
  <c r="AR1015" i="6" s="1"/>
  <c r="H1078" i="6"/>
  <c r="AR1078" i="6" s="1"/>
  <c r="H1101" i="6"/>
  <c r="H1094" i="6"/>
  <c r="AR1094" i="6" s="1"/>
  <c r="H1068" i="6"/>
  <c r="AR1068" i="6" s="1"/>
  <c r="H1090" i="6"/>
  <c r="H1018" i="6"/>
  <c r="H1113" i="6"/>
  <c r="H1028" i="6"/>
  <c r="AR1028" i="6" s="1"/>
  <c r="H844" i="6"/>
  <c r="AR844" i="6" s="1"/>
  <c r="H645" i="6"/>
  <c r="H813" i="6"/>
  <c r="AR813" i="6" s="1"/>
  <c r="H932" i="6"/>
  <c r="AR932" i="6" s="1"/>
  <c r="H666" i="6"/>
  <c r="H791" i="6"/>
  <c r="H848" i="6"/>
  <c r="H1004" i="6"/>
  <c r="AR1004" i="6" s="1"/>
  <c r="H833" i="6"/>
  <c r="AR833" i="6" s="1"/>
  <c r="H508" i="6"/>
  <c r="H872" i="6"/>
  <c r="AR872" i="6" s="1"/>
  <c r="H695" i="6"/>
  <c r="AR695" i="6" s="1"/>
  <c r="H916" i="6"/>
  <c r="H1024" i="6"/>
  <c r="H896" i="6"/>
  <c r="H576" i="6"/>
  <c r="AR576" i="6" s="1"/>
  <c r="H735" i="6"/>
  <c r="AR735" i="6" s="1"/>
  <c r="H624" i="6"/>
  <c r="H484" i="6"/>
  <c r="AR484" i="6" s="1"/>
  <c r="H794" i="6"/>
  <c r="AR794" i="6" s="1"/>
  <c r="H704" i="6"/>
  <c r="H581" i="6"/>
  <c r="H317" i="6"/>
  <c r="H759" i="6"/>
  <c r="AR759" i="6" s="1"/>
  <c r="H657" i="6"/>
  <c r="AR657" i="6" s="1"/>
  <c r="H521" i="6"/>
  <c r="H758" i="6"/>
  <c r="AR758" i="6" s="1"/>
  <c r="H656" i="6"/>
  <c r="AR656" i="6" s="1"/>
  <c r="H512" i="6"/>
  <c r="H770" i="6"/>
  <c r="H690" i="6"/>
  <c r="H565" i="6"/>
  <c r="AR565" i="6" s="1"/>
  <c r="H786" i="6"/>
  <c r="AR786" i="6" s="1"/>
  <c r="H689" i="6"/>
  <c r="H578" i="6"/>
  <c r="AR578" i="6" s="1"/>
  <c r="H762" i="6"/>
  <c r="AR762" i="6" s="1"/>
  <c r="H653" i="6"/>
  <c r="H525" i="6"/>
  <c r="H649" i="6"/>
  <c r="H566" i="6"/>
  <c r="AR566" i="6" s="1"/>
  <c r="H468" i="6"/>
  <c r="AR468" i="6" s="1"/>
  <c r="H316" i="6"/>
  <c r="H214" i="6"/>
  <c r="AR214" i="6" s="1"/>
  <c r="H425" i="6"/>
  <c r="AR425" i="6" s="1"/>
  <c r="H294" i="6"/>
  <c r="H686" i="6"/>
  <c r="H596" i="6"/>
  <c r="H479" i="6"/>
  <c r="AR479" i="6" s="1"/>
  <c r="H373" i="6"/>
  <c r="AR373" i="6" s="1"/>
  <c r="H256" i="6"/>
  <c r="H445" i="6"/>
  <c r="AR445" i="6" s="1"/>
  <c r="H292" i="6"/>
  <c r="AR292" i="6" s="1"/>
  <c r="H665" i="6"/>
  <c r="H582" i="6"/>
  <c r="H477" i="6"/>
  <c r="H357" i="6"/>
  <c r="AR357" i="6" s="1"/>
  <c r="H210" i="6"/>
  <c r="AR210" i="6" s="1"/>
  <c r="H429" i="6"/>
  <c r="H319" i="6"/>
  <c r="AR319" i="6" s="1"/>
  <c r="H548" i="6"/>
  <c r="AR548" i="6" s="1"/>
  <c r="H384" i="6"/>
  <c r="H245" i="6"/>
  <c r="H387" i="6"/>
  <c r="H391" i="6"/>
  <c r="AR391" i="6" s="1"/>
  <c r="H459" i="6"/>
  <c r="AR459" i="6" s="1"/>
  <c r="H203" i="6"/>
  <c r="H239" i="6"/>
  <c r="AR239" i="6" s="1"/>
  <c r="H339" i="6"/>
  <c r="AR339" i="6" s="1"/>
  <c r="H343" i="6"/>
  <c r="H315" i="6"/>
  <c r="H722" i="6"/>
  <c r="H636" i="6"/>
  <c r="AR636" i="6" s="1"/>
  <c r="H673" i="6"/>
  <c r="AR673" i="6" s="1"/>
  <c r="H212" i="6"/>
  <c r="H652" i="6"/>
  <c r="AR652" i="6" s="1"/>
  <c r="H1086" i="6"/>
  <c r="AR1086" i="6" s="1"/>
  <c r="H876" i="6"/>
  <c r="H841" i="6"/>
  <c r="H748" i="6"/>
  <c r="H670" i="6"/>
  <c r="AR670" i="6" s="1"/>
  <c r="H802" i="6"/>
  <c r="AR802" i="6" s="1"/>
  <c r="H486" i="6"/>
  <c r="H609" i="6"/>
  <c r="AR609" i="6" s="1"/>
  <c r="H285" i="6"/>
  <c r="AR285" i="6" s="1"/>
  <c r="H277" i="6"/>
  <c r="H494" i="6"/>
  <c r="H262" i="6"/>
  <c r="H414" i="6"/>
  <c r="AR414" i="6" s="1"/>
  <c r="H202" i="6"/>
  <c r="AR202" i="6" s="1"/>
  <c r="H274" i="6"/>
  <c r="H355" i="6"/>
  <c r="AR355" i="6" s="1"/>
  <c r="H523" i="6"/>
  <c r="AR523" i="6" s="1"/>
  <c r="H431" i="6"/>
  <c r="H371" i="6"/>
  <c r="H411" i="6"/>
  <c r="H1109" i="6"/>
  <c r="AR1109" i="6" s="1"/>
  <c r="H723" i="6"/>
  <c r="AR723" i="6" s="1"/>
  <c r="H555" i="6"/>
  <c r="H637" i="6"/>
  <c r="AR637" i="6" s="1"/>
  <c r="H560" i="6"/>
  <c r="AR560" i="6" s="1"/>
  <c r="H700" i="6"/>
  <c r="H324" i="6"/>
  <c r="H577" i="6"/>
  <c r="H278" i="6"/>
  <c r="AR278" i="6" s="1"/>
  <c r="H684" i="6"/>
  <c r="AR684" i="6" s="1"/>
  <c r="H471" i="6"/>
  <c r="H254" i="6"/>
  <c r="AR254" i="6" s="1"/>
  <c r="H348" i="6"/>
  <c r="AR348" i="6" s="1"/>
  <c r="H542" i="6"/>
  <c r="H260" i="6"/>
  <c r="H323" i="6"/>
  <c r="H491" i="6"/>
  <c r="AR491" i="6" s="1"/>
  <c r="H335" i="6"/>
  <c r="AR335" i="6" s="1"/>
  <c r="H307" i="6"/>
  <c r="H379" i="6"/>
  <c r="AR379" i="6" s="1"/>
  <c r="H1076" i="6"/>
  <c r="AR1076" i="6" s="1"/>
  <c r="H710" i="6"/>
  <c r="H810" i="6"/>
  <c r="H669" i="6"/>
  <c r="H780" i="6"/>
  <c r="AR780" i="6" s="1"/>
  <c r="H447" i="6"/>
  <c r="AR447" i="6" s="1"/>
  <c r="H501" i="6"/>
  <c r="H495" i="6"/>
  <c r="AR495" i="6" s="1"/>
  <c r="H646" i="6"/>
  <c r="AR646" i="6" s="1"/>
  <c r="H393" i="6"/>
  <c r="H526" i="6"/>
  <c r="H334" i="6"/>
  <c r="H421" i="6"/>
  <c r="AR421" i="6" s="1"/>
  <c r="H238" i="6"/>
  <c r="AR238" i="6" s="1"/>
  <c r="H455" i="6"/>
  <c r="H271" i="6"/>
  <c r="AR271" i="6" s="1"/>
  <c r="H439" i="6"/>
  <c r="AR439" i="6" s="1"/>
  <c r="H283" i="6"/>
  <c r="H1020" i="6"/>
  <c r="H772" i="6"/>
  <c r="H622" i="6"/>
  <c r="AR622" i="6" s="1"/>
  <c r="H511" i="6"/>
  <c r="AR511" i="6" s="1"/>
  <c r="H422" i="6"/>
  <c r="H333" i="6"/>
  <c r="AR333" i="6" s="1"/>
  <c r="H463" i="6"/>
  <c r="AR463" i="6" s="1"/>
  <c r="H279" i="6"/>
  <c r="H1082" i="6"/>
  <c r="H821" i="6"/>
  <c r="H904" i="6"/>
  <c r="AR904" i="6" s="1"/>
  <c r="H492" i="6"/>
  <c r="AR492" i="6" s="1"/>
  <c r="H771" i="6"/>
  <c r="H592" i="6"/>
  <c r="AR592" i="6" s="1"/>
  <c r="H221" i="6"/>
  <c r="AR221" i="6" s="1"/>
  <c r="H517" i="6"/>
  <c r="H205" i="6"/>
  <c r="H678" i="6"/>
  <c r="H444" i="6"/>
  <c r="AR444" i="6" s="1"/>
  <c r="H549" i="6"/>
  <c r="AR549" i="6" s="1"/>
  <c r="H341" i="6"/>
  <c r="H509" i="6"/>
  <c r="AR509" i="6" s="1"/>
  <c r="H252" i="6"/>
  <c r="AR252" i="6" s="1"/>
  <c r="H227" i="6"/>
  <c r="H427" i="6"/>
  <c r="H303" i="6"/>
  <c r="H275" i="6"/>
  <c r="AR275" i="6" s="1"/>
  <c r="H347" i="6"/>
  <c r="AR347" i="6" s="1"/>
  <c r="H968" i="6"/>
  <c r="H395" i="6"/>
  <c r="AR395" i="6" s="1"/>
  <c r="H1049" i="6"/>
  <c r="AR1049" i="6" s="1"/>
  <c r="H306" i="6"/>
  <c r="H231" i="6"/>
  <c r="H1106" i="6"/>
  <c r="H736" i="6"/>
  <c r="AR736" i="6" s="1"/>
  <c r="H948" i="6"/>
  <c r="AR948" i="6" s="1"/>
  <c r="H715" i="6"/>
  <c r="H551" i="6"/>
  <c r="AR551" i="6" s="1"/>
  <c r="H674" i="6"/>
  <c r="AR674" i="6" s="1"/>
  <c r="H301" i="6"/>
  <c r="H460" i="6"/>
  <c r="H478" i="6"/>
  <c r="H601" i="6"/>
  <c r="AR601" i="6" s="1"/>
  <c r="H364" i="6"/>
  <c r="AR364" i="6" s="1"/>
  <c r="H457" i="6"/>
  <c r="H297" i="6"/>
  <c r="AR297" i="6" s="1"/>
  <c r="H413" i="6"/>
  <c r="AR413" i="6" s="1"/>
  <c r="H223" i="6"/>
  <c r="H423" i="6"/>
  <c r="H299" i="6"/>
  <c r="H207" i="6"/>
  <c r="AR207" i="6" s="1"/>
  <c r="H407" i="6"/>
  <c r="AR407" i="6" s="1"/>
  <c r="H251" i="6"/>
  <c r="H1026" i="6"/>
  <c r="AR1026" i="6" s="1"/>
  <c r="H806" i="6"/>
  <c r="AR806" i="6" s="1"/>
  <c r="H709" i="6"/>
  <c r="H602" i="6"/>
  <c r="H776" i="6"/>
  <c r="H541" i="6"/>
  <c r="AR541" i="6" s="1"/>
  <c r="H692" i="6"/>
  <c r="AR692" i="6" s="1"/>
  <c r="H388" i="6"/>
  <c r="H416" i="6"/>
  <c r="AR416" i="6" s="1"/>
  <c r="H588" i="6"/>
  <c r="AR588" i="6" s="1"/>
  <c r="H349" i="6"/>
  <c r="H443" i="6"/>
  <c r="H268" i="6"/>
  <c r="H406" i="6"/>
  <c r="AR406" i="6" s="1"/>
  <c r="H483" i="6"/>
  <c r="AR483" i="6" s="1"/>
  <c r="H359" i="6"/>
  <c r="H267" i="6"/>
  <c r="AR267" i="6" s="1"/>
  <c r="H531" i="6"/>
  <c r="AR531" i="6" s="1"/>
  <c r="H375" i="6"/>
  <c r="H1088" i="6"/>
  <c r="H1121" i="6"/>
  <c r="H880" i="6"/>
  <c r="AR880" i="6" s="1"/>
  <c r="H928" i="6"/>
  <c r="AR928" i="6" s="1"/>
  <c r="H325" i="6"/>
  <c r="H696" i="6"/>
  <c r="AR696" i="6" s="1"/>
  <c r="H662" i="6"/>
  <c r="AR662" i="6" s="1"/>
  <c r="H660" i="6"/>
  <c r="H380" i="6"/>
  <c r="H350" i="6"/>
  <c r="H556" i="6"/>
  <c r="AR556" i="6" s="1"/>
  <c r="H342" i="6"/>
  <c r="AR342" i="6" s="1"/>
  <c r="H436" i="6"/>
  <c r="H246" i="6"/>
  <c r="AR246" i="6" s="1"/>
  <c r="H340" i="6"/>
  <c r="AR340" i="6" s="1"/>
  <c r="H451" i="6"/>
  <c r="H327" i="6"/>
  <c r="H235" i="6"/>
  <c r="H435" i="6"/>
  <c r="AR435" i="6" s="1"/>
  <c r="H311" i="6"/>
  <c r="AR311" i="6" s="1"/>
  <c r="H1023" i="6"/>
  <c r="H638" i="6"/>
  <c r="AR638" i="6" s="1"/>
  <c r="H586" i="6"/>
  <c r="AR586" i="6" s="1"/>
  <c r="H572" i="6"/>
  <c r="H351" i="6"/>
  <c r="H269" i="6"/>
  <c r="H224" i="6"/>
  <c r="AR224" i="6" s="1"/>
  <c r="H419" i="6"/>
  <c r="AR419" i="6" s="1"/>
  <c r="H403" i="6"/>
  <c r="AD52" i="6"/>
  <c r="X11" i="6"/>
  <c r="O142" i="6"/>
  <c r="R154" i="6"/>
  <c r="R198" i="6"/>
  <c r="U152" i="6"/>
  <c r="AL52" i="6"/>
  <c r="H145" i="6"/>
  <c r="AL14" i="6"/>
  <c r="AL61" i="6"/>
  <c r="AL152" i="6"/>
  <c r="AJ141" i="6"/>
  <c r="U122" i="6"/>
  <c r="U137" i="6"/>
  <c r="U140" i="6"/>
  <c r="H109" i="6"/>
  <c r="AL58" i="6"/>
  <c r="AL97" i="6"/>
  <c r="K106" i="6"/>
  <c r="AL133" i="6"/>
  <c r="AL163" i="6"/>
  <c r="AL49" i="6"/>
  <c r="AL185" i="6"/>
  <c r="X180" i="6"/>
  <c r="K174" i="6"/>
  <c r="X140" i="6"/>
  <c r="X81" i="6"/>
  <c r="U160" i="6"/>
  <c r="AA136" i="6"/>
  <c r="AL112" i="6"/>
  <c r="AL33" i="6"/>
  <c r="O131" i="6"/>
  <c r="AL18" i="6"/>
  <c r="X161" i="6"/>
  <c r="X83" i="6"/>
  <c r="AL64" i="6"/>
  <c r="X186" i="6"/>
  <c r="AL124" i="6"/>
  <c r="AL10" i="6"/>
  <c r="X183" i="6"/>
  <c r="K177" i="6"/>
  <c r="X118" i="6"/>
  <c r="K85" i="6"/>
  <c r="AJ178" i="6"/>
  <c r="AL160" i="6"/>
  <c r="AL107" i="6"/>
  <c r="AL12" i="6"/>
  <c r="AD132" i="6"/>
  <c r="AL34" i="6"/>
  <c r="AL59" i="6"/>
  <c r="AL150" i="6"/>
  <c r="X156" i="6"/>
  <c r="X174" i="6"/>
  <c r="X137" i="6"/>
  <c r="O55" i="6"/>
  <c r="X97" i="6"/>
  <c r="X90" i="6"/>
  <c r="X185" i="6"/>
  <c r="AL50" i="6"/>
  <c r="AL153" i="6"/>
  <c r="AL17" i="6"/>
  <c r="AL86" i="6"/>
  <c r="AL157" i="6"/>
  <c r="X154" i="6"/>
  <c r="X170" i="6"/>
  <c r="X116" i="6"/>
  <c r="X86" i="6"/>
  <c r="AL85" i="6"/>
  <c r="AL164" i="6"/>
  <c r="X188" i="6"/>
  <c r="H1130" i="6"/>
  <c r="X130" i="6"/>
  <c r="X173" i="6"/>
  <c r="X198" i="6"/>
  <c r="O136" i="6"/>
  <c r="X144" i="6"/>
  <c r="AD143" i="6"/>
  <c r="AD82" i="6"/>
  <c r="X106" i="6"/>
  <c r="X103" i="6"/>
  <c r="AL42" i="6"/>
  <c r="AL32" i="6"/>
  <c r="AL145" i="6"/>
  <c r="AL25" i="6"/>
  <c r="X193" i="6"/>
  <c r="AJ1136" i="6"/>
  <c r="CT682" i="6" s="1"/>
  <c r="X199" i="6"/>
  <c r="AJ146" i="6"/>
  <c r="X158" i="6"/>
  <c r="H163" i="6"/>
  <c r="AJ194" i="6"/>
  <c r="X124" i="6"/>
  <c r="X139" i="6"/>
  <c r="X148" i="6"/>
  <c r="X142" i="6"/>
  <c r="K82" i="6"/>
  <c r="X105" i="6"/>
  <c r="K98" i="6"/>
  <c r="R93" i="6"/>
  <c r="R117" i="6"/>
  <c r="AL56" i="6"/>
  <c r="AL103" i="6"/>
  <c r="H191" i="6"/>
  <c r="X196" i="6"/>
  <c r="X191" i="6"/>
  <c r="X194" i="6"/>
  <c r="AD147" i="6"/>
  <c r="X162" i="6"/>
  <c r="X134" i="6"/>
  <c r="AD136" i="6"/>
  <c r="X145" i="6"/>
  <c r="AD138" i="6"/>
  <c r="X78" i="6"/>
  <c r="O99" i="6"/>
  <c r="AD53" i="6"/>
  <c r="U93" i="6"/>
  <c r="AL172" i="6"/>
  <c r="AL44" i="6"/>
  <c r="AL79" i="6"/>
  <c r="AL15" i="6"/>
  <c r="AL26" i="6"/>
  <c r="AL176" i="6"/>
  <c r="AL187" i="6"/>
  <c r="AL129" i="6"/>
  <c r="AL28" i="6"/>
  <c r="X177" i="6"/>
  <c r="X175" i="6"/>
  <c r="X181" i="6"/>
  <c r="X1136" i="6"/>
  <c r="BV729" i="6" s="1"/>
  <c r="X166" i="6"/>
  <c r="X120" i="6"/>
  <c r="X126" i="6"/>
  <c r="X131" i="6"/>
  <c r="H133" i="6"/>
  <c r="X104" i="6"/>
  <c r="X80" i="6"/>
  <c r="H85" i="6"/>
  <c r="X52" i="6"/>
  <c r="AL67" i="6"/>
  <c r="AD179" i="6"/>
  <c r="R57" i="6"/>
  <c r="AL92" i="6"/>
  <c r="X178" i="6"/>
  <c r="AL3" i="6"/>
  <c r="AL91" i="6"/>
  <c r="AL122" i="6"/>
  <c r="AL197" i="6"/>
  <c r="AL46" i="6"/>
  <c r="AL5" i="6"/>
  <c r="H175" i="6"/>
  <c r="X172" i="6"/>
  <c r="X167" i="6"/>
  <c r="O177" i="6"/>
  <c r="X150" i="6"/>
  <c r="X115" i="6"/>
  <c r="AD128" i="6"/>
  <c r="X123" i="6"/>
  <c r="R103" i="6"/>
  <c r="AD93" i="6"/>
  <c r="X112" i="6"/>
  <c r="AJ86" i="6"/>
  <c r="AL127" i="6"/>
  <c r="AL63" i="6"/>
  <c r="AL138" i="6"/>
  <c r="AL74" i="6"/>
  <c r="X169" i="6"/>
  <c r="X164" i="6"/>
  <c r="X157" i="6"/>
  <c r="AD176" i="6"/>
  <c r="U178" i="6"/>
  <c r="AD174" i="6"/>
  <c r="U146" i="6"/>
  <c r="U138" i="6"/>
  <c r="X122" i="6"/>
  <c r="X113" i="6"/>
  <c r="R94" i="6"/>
  <c r="K88" i="6"/>
  <c r="AD109" i="6"/>
  <c r="AD20" i="6"/>
  <c r="AL84" i="6"/>
  <c r="AL183" i="6"/>
  <c r="AL194" i="6"/>
  <c r="AL66" i="6"/>
  <c r="AD1136" i="6"/>
  <c r="CH568" i="6" s="1"/>
  <c r="AD154" i="6"/>
  <c r="AJ149" i="6"/>
  <c r="AG137" i="6"/>
  <c r="X153" i="6"/>
  <c r="X159" i="6"/>
  <c r="AL156" i="6"/>
  <c r="O16" i="6"/>
  <c r="O88" i="6"/>
  <c r="AL130" i="6"/>
  <c r="AL62" i="6"/>
  <c r="AL38" i="6"/>
  <c r="AL196" i="6"/>
  <c r="AL190" i="6"/>
  <c r="AL168" i="6"/>
  <c r="AL167" i="6"/>
  <c r="AL166" i="6"/>
  <c r="AL116" i="6"/>
  <c r="AL128" i="6"/>
  <c r="AL121" i="6"/>
  <c r="AL98" i="6"/>
  <c r="AL69" i="6"/>
  <c r="AL75" i="6"/>
  <c r="AL72" i="6"/>
  <c r="AL20" i="6"/>
  <c r="AL22" i="6"/>
  <c r="AL195" i="6"/>
  <c r="AL179" i="6"/>
  <c r="AL178" i="6"/>
  <c r="AL146" i="6"/>
  <c r="AL142" i="6"/>
  <c r="AL136" i="6"/>
  <c r="AL131" i="6"/>
  <c r="AL102" i="6"/>
  <c r="AL87" i="6"/>
  <c r="AL48" i="6"/>
  <c r="AL54" i="6"/>
  <c r="AL36" i="6"/>
  <c r="AL192" i="6"/>
  <c r="AL174" i="6"/>
  <c r="AL147" i="6"/>
  <c r="AL134" i="6"/>
  <c r="AL120" i="6"/>
  <c r="AL118" i="6"/>
  <c r="AL94" i="6"/>
  <c r="AL99" i="6"/>
  <c r="AL82" i="6"/>
  <c r="AL40" i="6"/>
  <c r="AL29" i="6"/>
  <c r="AL180" i="6"/>
  <c r="AL177" i="6"/>
  <c r="AL158" i="6"/>
  <c r="AL126" i="6"/>
  <c r="AL110" i="6"/>
  <c r="AL115" i="6"/>
  <c r="AL53" i="6"/>
  <c r="AL65" i="6"/>
  <c r="AL27" i="6"/>
  <c r="AL6" i="6"/>
  <c r="AL151" i="6"/>
  <c r="AL105" i="6"/>
  <c r="AL101" i="6"/>
  <c r="AL37" i="6"/>
  <c r="AL41" i="6"/>
  <c r="AL8" i="6"/>
  <c r="AL193" i="6"/>
  <c r="AL169" i="6"/>
  <c r="AL184" i="6"/>
  <c r="AL170" i="6"/>
  <c r="AL113" i="6"/>
  <c r="AL104" i="6"/>
  <c r="AL81" i="6"/>
  <c r="AL39" i="6"/>
  <c r="AL45" i="6"/>
  <c r="AL35" i="6"/>
  <c r="AL9" i="6"/>
  <c r="AL132" i="6"/>
  <c r="AL96" i="6"/>
  <c r="AL83" i="6"/>
  <c r="AL31" i="6"/>
  <c r="AL24" i="6"/>
  <c r="AL55" i="6"/>
  <c r="AL173" i="6"/>
  <c r="AL198" i="6"/>
  <c r="AG162" i="6"/>
  <c r="O128" i="6"/>
  <c r="O63" i="6"/>
  <c r="AL186" i="6"/>
  <c r="AL68" i="6"/>
  <c r="AL100" i="6"/>
  <c r="AL117" i="6"/>
  <c r="AL148" i="6"/>
  <c r="AL30" i="6"/>
  <c r="U157" i="6"/>
  <c r="AA126" i="6"/>
  <c r="O106" i="6"/>
  <c r="O96" i="6"/>
  <c r="O24" i="6"/>
  <c r="AL19" i="6"/>
  <c r="AL57" i="6"/>
  <c r="AL51" i="6"/>
  <c r="AL71" i="6"/>
  <c r="AL70" i="6"/>
  <c r="AL95" i="6"/>
  <c r="AL111" i="6"/>
  <c r="AL108" i="6"/>
  <c r="AL119" i="6"/>
  <c r="AL139" i="6"/>
  <c r="AL159" i="6"/>
  <c r="AL181" i="6"/>
  <c r="AL1130" i="6"/>
  <c r="AL23" i="6"/>
  <c r="O171" i="6"/>
  <c r="U183" i="6"/>
  <c r="U156" i="6"/>
  <c r="U173" i="6"/>
  <c r="AD157" i="6"/>
  <c r="AD135" i="6"/>
  <c r="AD117" i="6"/>
  <c r="AD122" i="6"/>
  <c r="AA91" i="6"/>
  <c r="AD107" i="6"/>
  <c r="O50" i="6"/>
  <c r="AL143" i="6"/>
  <c r="O133" i="6"/>
  <c r="U64" i="6"/>
  <c r="AL149" i="6"/>
  <c r="AL21" i="6"/>
  <c r="AL88" i="6"/>
  <c r="AL60" i="6"/>
  <c r="AL89" i="6"/>
  <c r="AL123" i="6"/>
  <c r="AL135" i="6"/>
  <c r="AL137" i="6"/>
  <c r="AL165" i="6"/>
  <c r="AL188" i="6"/>
  <c r="AL7" i="6"/>
  <c r="O179" i="6"/>
  <c r="O107" i="6"/>
  <c r="AL47" i="6"/>
  <c r="AL43" i="6"/>
  <c r="AL106" i="6"/>
  <c r="AL162" i="6"/>
  <c r="AL11" i="6"/>
  <c r="U130" i="6"/>
  <c r="O75" i="6"/>
  <c r="AL73" i="6"/>
  <c r="AL78" i="6"/>
  <c r="AL114" i="6"/>
  <c r="AL125" i="6"/>
  <c r="AL155" i="6"/>
  <c r="AL182" i="6"/>
  <c r="AL189" i="6"/>
  <c r="U151" i="6"/>
  <c r="O166" i="6"/>
  <c r="O126" i="6"/>
  <c r="O54" i="6"/>
  <c r="AD61" i="6"/>
  <c r="AD200" i="6"/>
  <c r="AD46" i="6"/>
  <c r="AD103" i="6"/>
  <c r="AD84" i="6"/>
  <c r="AD124" i="6"/>
  <c r="AD141" i="6"/>
  <c r="AD127" i="6"/>
  <c r="AD130" i="6"/>
  <c r="AD166" i="6"/>
  <c r="AD190" i="6"/>
  <c r="AD162" i="6"/>
  <c r="CH162" i="6" s="1"/>
  <c r="AD95" i="6"/>
  <c r="AD133" i="6"/>
  <c r="AD92" i="6"/>
  <c r="AD118" i="6"/>
  <c r="AD155" i="6"/>
  <c r="AD1130" i="6"/>
  <c r="AD165" i="6"/>
  <c r="AD189" i="6"/>
  <c r="AD85" i="6"/>
  <c r="AD111" i="6"/>
  <c r="AD76" i="6"/>
  <c r="AD120" i="6"/>
  <c r="AD114" i="6"/>
  <c r="AD144" i="6"/>
  <c r="AD125" i="6"/>
  <c r="AD182" i="6"/>
  <c r="AD171" i="6"/>
  <c r="AD168" i="6"/>
  <c r="AD184" i="6"/>
  <c r="AD158" i="6"/>
  <c r="AD51" i="6"/>
  <c r="AD54" i="6"/>
  <c r="AD99" i="6"/>
  <c r="AD101" i="6"/>
  <c r="AD140" i="6"/>
  <c r="AD153" i="6"/>
  <c r="AD187" i="6"/>
  <c r="AD173" i="6"/>
  <c r="AD160" i="6"/>
  <c r="AD11" i="6"/>
  <c r="AD57" i="6"/>
  <c r="AD98" i="6"/>
  <c r="AD146" i="6"/>
  <c r="AD145" i="6"/>
  <c r="AD116" i="6"/>
  <c r="AD195" i="6"/>
  <c r="AD192" i="6"/>
  <c r="AD199" i="6"/>
  <c r="AD198" i="6"/>
  <c r="AD181" i="6"/>
  <c r="AD21" i="6"/>
  <c r="AD119" i="6"/>
  <c r="AD150" i="6"/>
  <c r="AD163" i="6"/>
  <c r="AD3" i="6"/>
  <c r="AD91" i="6"/>
  <c r="AD87" i="6"/>
  <c r="AD152" i="6"/>
  <c r="AD108" i="6"/>
  <c r="AA10" i="6"/>
  <c r="AA200" i="6"/>
  <c r="AA188" i="6"/>
  <c r="AA1136" i="6"/>
  <c r="CB928" i="6" s="1"/>
  <c r="AA106" i="6"/>
  <c r="AA179" i="6"/>
  <c r="AA156" i="6"/>
  <c r="AA33" i="6"/>
  <c r="AA50" i="6"/>
  <c r="AA161" i="6"/>
  <c r="AA164" i="6"/>
  <c r="AA172" i="6"/>
  <c r="AA153" i="6"/>
  <c r="AL154" i="6"/>
  <c r="AL90" i="6"/>
  <c r="AL191" i="6"/>
  <c r="AG152" i="6"/>
  <c r="AA99" i="6"/>
  <c r="U59" i="6"/>
  <c r="U200" i="6"/>
  <c r="U127" i="6"/>
  <c r="U135" i="6"/>
  <c r="U126" i="6"/>
  <c r="U148" i="6"/>
  <c r="U1130" i="6"/>
  <c r="U109" i="6"/>
  <c r="U129" i="6"/>
  <c r="U142" i="6"/>
  <c r="U56" i="6"/>
  <c r="U110" i="6"/>
  <c r="U162" i="6"/>
  <c r="U1136" i="6"/>
  <c r="BP372" i="6" s="1"/>
  <c r="U95" i="6"/>
  <c r="U78" i="6"/>
  <c r="U103" i="6"/>
  <c r="U121" i="6"/>
  <c r="U165" i="6"/>
  <c r="U189" i="6"/>
  <c r="U159" i="6"/>
  <c r="U75" i="6"/>
  <c r="BP75" i="6" s="1"/>
  <c r="U145" i="6"/>
  <c r="U149" i="6"/>
  <c r="U181" i="6"/>
  <c r="U154" i="6"/>
  <c r="U197" i="6"/>
  <c r="U170" i="6"/>
  <c r="U175" i="6"/>
  <c r="AJ14" i="6"/>
  <c r="AJ153" i="6"/>
  <c r="AJ185" i="6"/>
  <c r="AJ134" i="6"/>
  <c r="AJ150" i="6"/>
  <c r="AJ1130" i="6"/>
  <c r="CT1130" i="6" s="1"/>
  <c r="AJ120" i="6"/>
  <c r="AL93" i="6"/>
  <c r="AG43" i="6"/>
  <c r="AG200" i="6"/>
  <c r="AG59" i="6"/>
  <c r="AG102" i="6"/>
  <c r="AG116" i="6"/>
  <c r="AG157" i="6"/>
  <c r="AG140" i="6"/>
  <c r="AG1130" i="6"/>
  <c r="AG126" i="6"/>
  <c r="AG72" i="6"/>
  <c r="AG146" i="6"/>
  <c r="AG1136" i="6"/>
  <c r="CN732" i="6" s="1"/>
  <c r="AG89" i="6"/>
  <c r="AA1130" i="6"/>
  <c r="AG135" i="6"/>
  <c r="O85" i="6"/>
  <c r="O67" i="6"/>
  <c r="O200" i="6"/>
  <c r="O18" i="6"/>
  <c r="O49" i="6"/>
  <c r="O52" i="6"/>
  <c r="O101" i="6"/>
  <c r="O91" i="6"/>
  <c r="O98" i="6"/>
  <c r="O116" i="6"/>
  <c r="O141" i="6"/>
  <c r="O115" i="6"/>
  <c r="O188" i="6"/>
  <c r="O174" i="6"/>
  <c r="O161" i="6"/>
  <c r="O40" i="6"/>
  <c r="O76" i="6"/>
  <c r="O134" i="6"/>
  <c r="O122" i="6"/>
  <c r="O155" i="6"/>
  <c r="O164" i="6"/>
  <c r="O180" i="6"/>
  <c r="O41" i="6"/>
  <c r="O47" i="6"/>
  <c r="O58" i="6"/>
  <c r="O97" i="6"/>
  <c r="O144" i="6"/>
  <c r="O93" i="6"/>
  <c r="O120" i="6"/>
  <c r="O138" i="6"/>
  <c r="O123" i="6"/>
  <c r="O158" i="6"/>
  <c r="O153" i="6"/>
  <c r="O150" i="6"/>
  <c r="O148" i="6"/>
  <c r="O10" i="6"/>
  <c r="O35" i="6"/>
  <c r="O42" i="6"/>
  <c r="O60" i="6"/>
  <c r="O68" i="6"/>
  <c r="O59" i="6"/>
  <c r="O90" i="6"/>
  <c r="O113" i="6"/>
  <c r="O160" i="6"/>
  <c r="O172" i="6"/>
  <c r="O152" i="6"/>
  <c r="O169" i="6"/>
  <c r="O185" i="6"/>
  <c r="O187" i="6"/>
  <c r="AL140" i="6"/>
  <c r="AL175" i="6"/>
  <c r="AL13" i="6"/>
  <c r="AL80" i="6"/>
  <c r="AL161" i="6"/>
  <c r="O1130" i="6"/>
  <c r="R158" i="6"/>
  <c r="O156" i="6"/>
  <c r="O109" i="6"/>
  <c r="O105" i="6"/>
  <c r="O1136" i="6"/>
  <c r="BD907" i="6" s="1"/>
  <c r="K158" i="6"/>
  <c r="O193" i="6"/>
  <c r="O196" i="6"/>
  <c r="O117" i="6"/>
  <c r="O146" i="6"/>
  <c r="K15" i="6"/>
  <c r="K200" i="6"/>
  <c r="K80" i="6"/>
  <c r="K117" i="6"/>
  <c r="K153" i="6"/>
  <c r="O71" i="6"/>
  <c r="O27" i="6"/>
  <c r="AL76" i="6"/>
  <c r="AL77" i="6"/>
  <c r="AL144" i="6"/>
  <c r="AL16" i="6"/>
  <c r="AL199" i="6"/>
  <c r="O163" i="6"/>
  <c r="O118" i="6"/>
  <c r="R13" i="6"/>
  <c r="R200" i="6"/>
  <c r="R107" i="6"/>
  <c r="R127" i="6"/>
  <c r="R152" i="6"/>
  <c r="R147" i="6"/>
  <c r="R82" i="6"/>
  <c r="R149" i="6"/>
  <c r="R145" i="6"/>
  <c r="R128" i="6"/>
  <c r="R160" i="6"/>
  <c r="O130" i="6"/>
  <c r="O125" i="6"/>
  <c r="H4" i="6"/>
  <c r="H200" i="6"/>
  <c r="H94" i="6"/>
  <c r="H71" i="6"/>
  <c r="H80" i="6"/>
  <c r="H104" i="6"/>
  <c r="H164" i="6"/>
  <c r="H57" i="6"/>
  <c r="H123" i="6"/>
  <c r="H91" i="6"/>
  <c r="H180" i="6"/>
  <c r="H92" i="6"/>
  <c r="H139" i="6"/>
  <c r="H196" i="6"/>
  <c r="O114" i="6"/>
  <c r="AL109" i="6"/>
  <c r="AL141" i="6"/>
  <c r="AL171" i="6"/>
  <c r="AL4" i="6"/>
  <c r="AJ144" i="6"/>
  <c r="X95" i="6"/>
  <c r="X53" i="6"/>
  <c r="AG111" i="6"/>
  <c r="H53" i="6"/>
  <c r="AD48" i="6"/>
  <c r="AJ43" i="6"/>
  <c r="AJ200" i="6"/>
  <c r="CT200" i="6" s="1"/>
  <c r="AA15" i="6"/>
  <c r="AL200" i="6"/>
  <c r="X15" i="6"/>
  <c r="X200" i="6"/>
  <c r="H1136" i="6"/>
  <c r="H199" i="6"/>
  <c r="H183" i="6"/>
  <c r="AG197" i="6"/>
  <c r="AA158" i="6"/>
  <c r="R150" i="6"/>
  <c r="H161" i="6"/>
  <c r="R153" i="6"/>
  <c r="AA148" i="6"/>
  <c r="H188" i="6"/>
  <c r="R132" i="6"/>
  <c r="R146" i="6"/>
  <c r="U124" i="6"/>
  <c r="U134" i="6"/>
  <c r="AJ123" i="6"/>
  <c r="AG132" i="6"/>
  <c r="AA117" i="6"/>
  <c r="AA131" i="6"/>
  <c r="H118" i="6"/>
  <c r="AA141" i="6"/>
  <c r="H128" i="6"/>
  <c r="AJ159" i="6"/>
  <c r="R122" i="6"/>
  <c r="K114" i="6"/>
  <c r="H100" i="6"/>
  <c r="AR100" i="6" s="1"/>
  <c r="AG87" i="6"/>
  <c r="AG76" i="6"/>
  <c r="K110" i="6"/>
  <c r="R99" i="6"/>
  <c r="AA123" i="6"/>
  <c r="AG84" i="6"/>
  <c r="X96" i="6"/>
  <c r="U81" i="6"/>
  <c r="AJ104" i="6"/>
  <c r="U97" i="6"/>
  <c r="AA128" i="6"/>
  <c r="AD100" i="6"/>
  <c r="U84" i="6"/>
  <c r="AD62" i="6"/>
  <c r="AA52" i="6"/>
  <c r="AA71" i="6"/>
  <c r="AD44" i="6"/>
  <c r="AJ73" i="6"/>
  <c r="AD49" i="6"/>
  <c r="AD60" i="6"/>
  <c r="AD41" i="6"/>
  <c r="AD15" i="6"/>
  <c r="K90" i="6"/>
  <c r="AA60" i="6"/>
  <c r="AA32" i="6"/>
  <c r="AA196" i="6"/>
  <c r="CB196" i="6" s="1"/>
  <c r="AA180" i="6"/>
  <c r="H167" i="6"/>
  <c r="H154" i="6"/>
  <c r="H158" i="6"/>
  <c r="AG149" i="6"/>
  <c r="AJ169" i="6"/>
  <c r="R157" i="6"/>
  <c r="H182" i="6"/>
  <c r="AJ172" i="6"/>
  <c r="CT172" i="6" s="1"/>
  <c r="AJ157" i="6"/>
  <c r="H148" i="6"/>
  <c r="AJ186" i="6"/>
  <c r="H172" i="6"/>
  <c r="AG159" i="6"/>
  <c r="AJ140" i="6"/>
  <c r="AJ131" i="6"/>
  <c r="AG145" i="6"/>
  <c r="K135" i="6"/>
  <c r="AA144" i="6"/>
  <c r="AJ132" i="6"/>
  <c r="AG122" i="6"/>
  <c r="U143" i="6"/>
  <c r="U116" i="6"/>
  <c r="K141" i="6"/>
  <c r="H131" i="6"/>
  <c r="R116" i="6"/>
  <c r="H141" i="6"/>
  <c r="AG124" i="6"/>
  <c r="AG156" i="6"/>
  <c r="AG121" i="6"/>
  <c r="AJ97" i="6"/>
  <c r="H86" i="6"/>
  <c r="AJ107" i="6"/>
  <c r="CT107" i="6" s="1"/>
  <c r="R98" i="6"/>
  <c r="AA114" i="6"/>
  <c r="AA83" i="6"/>
  <c r="AJ116" i="6"/>
  <c r="AG94" i="6"/>
  <c r="H77" i="6"/>
  <c r="AG103" i="6"/>
  <c r="X111" i="6"/>
  <c r="U92" i="6"/>
  <c r="AA113" i="6"/>
  <c r="AD77" i="6"/>
  <c r="X61" i="6"/>
  <c r="H52" i="6"/>
  <c r="AR52" i="6" s="1"/>
  <c r="X43" i="6"/>
  <c r="AA67" i="6"/>
  <c r="CB67" i="6" s="1"/>
  <c r="AA44" i="6"/>
  <c r="K95" i="6"/>
  <c r="R43" i="6"/>
  <c r="AD73" i="6"/>
  <c r="AD56" i="6"/>
  <c r="AD43" i="6"/>
  <c r="H14" i="6"/>
  <c r="K38" i="6"/>
  <c r="AJ44" i="6"/>
  <c r="CT44" i="6" s="1"/>
  <c r="U31" i="6"/>
  <c r="K1136" i="6"/>
  <c r="AX988" i="6" s="1"/>
  <c r="R195" i="6"/>
  <c r="R179" i="6"/>
  <c r="R190" i="6"/>
  <c r="R174" i="6"/>
  <c r="AG184" i="6"/>
  <c r="AG148" i="6"/>
  <c r="K171" i="6"/>
  <c r="H159" i="6"/>
  <c r="K190" i="6"/>
  <c r="K166" i="6"/>
  <c r="R155" i="6"/>
  <c r="AJ196" i="6"/>
  <c r="AA171" i="6"/>
  <c r="AJ156" i="6"/>
  <c r="CT156" i="6" s="1"/>
  <c r="AA185" i="6"/>
  <c r="AA169" i="6"/>
  <c r="AA138" i="6"/>
  <c r="AG130" i="6"/>
  <c r="AA120" i="6"/>
  <c r="AJ118" i="6"/>
  <c r="AA130" i="6"/>
  <c r="H121" i="6"/>
  <c r="AJ128" i="6"/>
  <c r="H115" i="6"/>
  <c r="K123" i="6"/>
  <c r="AA152" i="6"/>
  <c r="R136" i="6"/>
  <c r="AA109" i="6"/>
  <c r="R84" i="6"/>
  <c r="AG138" i="6"/>
  <c r="AA105" i="6"/>
  <c r="AG97" i="6"/>
  <c r="AA82" i="6"/>
  <c r="AJ112" i="6"/>
  <c r="AA96" i="6"/>
  <c r="H83" i="6"/>
  <c r="R140" i="6"/>
  <c r="H102" i="6"/>
  <c r="AA88" i="6"/>
  <c r="R110" i="6"/>
  <c r="AG86" i="6"/>
  <c r="AA75" i="6"/>
  <c r="X42" i="6"/>
  <c r="H66" i="6"/>
  <c r="U42" i="6"/>
  <c r="H63" i="6"/>
  <c r="U43" i="6"/>
  <c r="AJ74" i="6"/>
  <c r="AJ42" i="6"/>
  <c r="AD69" i="6"/>
  <c r="AD5" i="6"/>
  <c r="AA55" i="6"/>
  <c r="O80" i="6"/>
  <c r="AA42" i="6"/>
  <c r="O26" i="6"/>
  <c r="AD47" i="6"/>
  <c r="O32" i="6"/>
  <c r="AD10" i="6"/>
  <c r="R1136" i="6"/>
  <c r="R163" i="6"/>
  <c r="AG189" i="6"/>
  <c r="AG173" i="6"/>
  <c r="AJ148" i="6"/>
  <c r="K184" i="6"/>
  <c r="AX184" i="6" s="1"/>
  <c r="AG168" i="6"/>
  <c r="AJ177" i="6"/>
  <c r="AG154" i="6"/>
  <c r="K193" i="6"/>
  <c r="AJ180" i="6"/>
  <c r="K169" i="6"/>
  <c r="AG183" i="6"/>
  <c r="R168" i="6"/>
  <c r="H147" i="6"/>
  <c r="H129" i="6"/>
  <c r="H144" i="6"/>
  <c r="AA116" i="6"/>
  <c r="R119" i="6"/>
  <c r="R138" i="6"/>
  <c r="AJ158" i="6"/>
  <c r="AJ129" i="6"/>
  <c r="K147" i="6"/>
  <c r="AA133" i="6"/>
  <c r="H120" i="6"/>
  <c r="AG92" i="6"/>
  <c r="CN92" i="6" s="1"/>
  <c r="K138" i="6"/>
  <c r="K96" i="6"/>
  <c r="AA80" i="6"/>
  <c r="H110" i="6"/>
  <c r="H96" i="6"/>
  <c r="H93" i="6"/>
  <c r="AJ113" i="6"/>
  <c r="U101" i="6"/>
  <c r="H88" i="6"/>
  <c r="R73" i="6"/>
  <c r="H119" i="6"/>
  <c r="H62" i="6"/>
  <c r="AG3" i="6"/>
  <c r="R61" i="6"/>
  <c r="AJ41" i="6"/>
  <c r="AA63" i="6"/>
  <c r="AA68" i="6"/>
  <c r="AD79" i="6"/>
  <c r="AD70" i="6"/>
  <c r="H5" i="6"/>
  <c r="AD25" i="6"/>
  <c r="K31" i="6"/>
  <c r="H30" i="6"/>
  <c r="AD27" i="6"/>
  <c r="AA3" i="6"/>
  <c r="K131" i="6"/>
  <c r="AG13" i="6"/>
  <c r="H58" i="6"/>
  <c r="H47" i="6"/>
  <c r="AG56" i="6"/>
  <c r="R7" i="6"/>
  <c r="R181" i="6"/>
  <c r="R1130" i="6"/>
  <c r="R187" i="6"/>
  <c r="R171" i="6"/>
  <c r="AG160" i="6"/>
  <c r="R182" i="6"/>
  <c r="R166" i="6"/>
  <c r="R177" i="6"/>
  <c r="AJ151" i="6"/>
  <c r="AJ198" i="6"/>
  <c r="K163" i="6"/>
  <c r="AJ154" i="6"/>
  <c r="R199" i="6"/>
  <c r="K182" i="6"/>
  <c r="AJ188" i="6"/>
  <c r="CT188" i="6" s="1"/>
  <c r="AJ164" i="6"/>
  <c r="AA193" i="6"/>
  <c r="AA177" i="6"/>
  <c r="AJ162" i="6"/>
  <c r="CT162" i="6" s="1"/>
  <c r="H153" i="6"/>
  <c r="AA134" i="6"/>
  <c r="K139" i="6"/>
  <c r="AA125" i="6"/>
  <c r="AA150" i="6"/>
  <c r="H126" i="6"/>
  <c r="H136" i="6"/>
  <c r="R143" i="6"/>
  <c r="R130" i="6"/>
  <c r="AJ126" i="6"/>
  <c r="AJ114" i="6"/>
  <c r="AJ89" i="6"/>
  <c r="CT89" i="6" s="1"/>
  <c r="AA146" i="6"/>
  <c r="U105" i="6"/>
  <c r="AA107" i="6"/>
  <c r="AG78" i="6"/>
  <c r="AA142" i="6"/>
  <c r="AG105" i="6"/>
  <c r="AA90" i="6"/>
  <c r="R68" i="6"/>
  <c r="AA76" i="6"/>
  <c r="U168" i="6"/>
  <c r="AJ56" i="6"/>
  <c r="AG134" i="6"/>
  <c r="AJ47" i="6"/>
  <c r="U72" i="6"/>
  <c r="U45" i="6"/>
  <c r="K24" i="6"/>
  <c r="H177" i="6"/>
  <c r="AG19" i="6"/>
  <c r="CN19" i="6" s="1"/>
  <c r="AG170" i="6"/>
  <c r="H155" i="6"/>
  <c r="AG181" i="6"/>
  <c r="AG165" i="6"/>
  <c r="H156" i="6"/>
  <c r="AG192" i="6"/>
  <c r="AG176" i="6"/>
  <c r="K161" i="6"/>
  <c r="K198" i="6"/>
  <c r="K185" i="6"/>
  <c r="H174" i="6"/>
  <c r="K150" i="6"/>
  <c r="R192" i="6"/>
  <c r="R176" i="6"/>
  <c r="AJ161" i="6"/>
  <c r="H151" i="6"/>
  <c r="AJ145" i="6"/>
  <c r="H134" i="6"/>
  <c r="K125" i="6"/>
  <c r="AJ136" i="6"/>
  <c r="H125" i="6"/>
  <c r="AJ137" i="6"/>
  <c r="CT137" i="6" s="1"/>
  <c r="R124" i="6"/>
  <c r="R133" i="6"/>
  <c r="AG142" i="6"/>
  <c r="AA118" i="6"/>
  <c r="R144" i="6"/>
  <c r="AG143" i="6"/>
  <c r="AG101" i="6"/>
  <c r="AJ88" i="6"/>
  <c r="CT88" i="6" s="1"/>
  <c r="H78" i="6"/>
  <c r="AJ121" i="6"/>
  <c r="H101" i="6"/>
  <c r="AA101" i="6"/>
  <c r="AA97" i="6"/>
  <c r="AA93" i="6"/>
  <c r="AA98" i="6"/>
  <c r="H137" i="6"/>
  <c r="AJ87" i="6"/>
  <c r="AG67" i="6"/>
  <c r="CN67" i="6" s="1"/>
  <c r="AA85" i="6"/>
  <c r="AG45" i="6"/>
  <c r="H54" i="6"/>
  <c r="AG109" i="6"/>
  <c r="AA25" i="6"/>
  <c r="O15" i="6"/>
  <c r="AA27" i="6"/>
  <c r="H138" i="5"/>
  <c r="H145" i="5"/>
  <c r="H146" i="5"/>
  <c r="R191" i="6"/>
  <c r="R183" i="6"/>
  <c r="R175" i="6"/>
  <c r="R167" i="6"/>
  <c r="R193" i="6"/>
  <c r="R185" i="6"/>
  <c r="R169" i="6"/>
  <c r="R194" i="6"/>
  <c r="R186" i="6"/>
  <c r="R178" i="6"/>
  <c r="R170" i="6"/>
  <c r="R196" i="6"/>
  <c r="R188" i="6"/>
  <c r="R180" i="6"/>
  <c r="R172" i="6"/>
  <c r="R164" i="6"/>
  <c r="R197" i="6"/>
  <c r="R148" i="6"/>
  <c r="R151" i="6"/>
  <c r="R142" i="6"/>
  <c r="R134" i="6"/>
  <c r="R156" i="6"/>
  <c r="R137" i="6"/>
  <c r="R129" i="6"/>
  <c r="R121" i="6"/>
  <c r="R159" i="6"/>
  <c r="R106" i="6"/>
  <c r="R123" i="6"/>
  <c r="R86" i="6"/>
  <c r="R139" i="6"/>
  <c r="R131" i="6"/>
  <c r="R113" i="6"/>
  <c r="R105" i="6"/>
  <c r="R97" i="6"/>
  <c r="R89" i="6"/>
  <c r="R112" i="6"/>
  <c r="R104" i="6"/>
  <c r="R63" i="6"/>
  <c r="R55" i="6"/>
  <c r="R81" i="6"/>
  <c r="R80" i="6"/>
  <c r="R72" i="6"/>
  <c r="R96" i="6"/>
  <c r="R115" i="6"/>
  <c r="R88" i="6"/>
  <c r="R75" i="6"/>
  <c r="R67" i="6"/>
  <c r="R50" i="6"/>
  <c r="R40" i="6"/>
  <c r="R32" i="6"/>
  <c r="R24" i="6"/>
  <c r="R16" i="6"/>
  <c r="R8" i="6"/>
  <c r="R33" i="6"/>
  <c r="R74" i="6"/>
  <c r="R42" i="6"/>
  <c r="R66" i="6"/>
  <c r="R39" i="6"/>
  <c r="R31" i="6"/>
  <c r="R23" i="6"/>
  <c r="R58" i="6"/>
  <c r="R22" i="6"/>
  <c r="R14" i="6"/>
  <c r="R38" i="6"/>
  <c r="R6" i="6"/>
  <c r="R30" i="6"/>
  <c r="R12" i="6"/>
  <c r="R29" i="6"/>
  <c r="R18" i="6"/>
  <c r="R71" i="6"/>
  <c r="R135" i="6"/>
  <c r="R64" i="6"/>
  <c r="R87" i="6"/>
  <c r="R101" i="6"/>
  <c r="R90" i="6"/>
  <c r="R78" i="6"/>
  <c r="R118" i="6"/>
  <c r="R125" i="6"/>
  <c r="R120" i="6"/>
  <c r="R114" i="6"/>
  <c r="R184" i="6"/>
  <c r="R21" i="6"/>
  <c r="R35" i="6"/>
  <c r="R4" i="6"/>
  <c r="R173" i="6"/>
  <c r="R56" i="6"/>
  <c r="R65" i="6"/>
  <c r="R100" i="6"/>
  <c r="R79" i="6"/>
  <c r="R91" i="6"/>
  <c r="R126" i="6"/>
  <c r="R162" i="6"/>
  <c r="R141" i="6"/>
  <c r="R161" i="6"/>
  <c r="R10" i="6"/>
  <c r="R34" i="6"/>
  <c r="R5" i="6"/>
  <c r="R49" i="6"/>
  <c r="R52" i="6"/>
  <c r="R47" i="6"/>
  <c r="R92" i="6"/>
  <c r="R102" i="6"/>
  <c r="R111" i="6"/>
  <c r="R76" i="6"/>
  <c r="R28" i="6"/>
  <c r="R189" i="6"/>
  <c r="R9" i="6"/>
  <c r="R59" i="6"/>
  <c r="R62" i="6"/>
  <c r="R3" i="6"/>
  <c r="R70" i="6"/>
  <c r="R46" i="6"/>
  <c r="R25" i="6"/>
  <c r="R165" i="6"/>
  <c r="R19" i="6"/>
  <c r="R37" i="6"/>
  <c r="R53" i="6"/>
  <c r="R60" i="6"/>
  <c r="R69" i="6"/>
  <c r="R83" i="6"/>
  <c r="R85" i="6"/>
  <c r="R45" i="6"/>
  <c r="R36" i="6"/>
  <c r="R77" i="6"/>
  <c r="R41" i="6"/>
  <c r="R95" i="6"/>
  <c r="R109" i="6"/>
  <c r="R108" i="6"/>
  <c r="R11" i="6"/>
  <c r="R15" i="6"/>
  <c r="R44" i="6"/>
  <c r="R27" i="6"/>
  <c r="R26" i="6"/>
  <c r="R54" i="6"/>
  <c r="R48" i="6"/>
  <c r="R51" i="6"/>
  <c r="AJ55" i="6"/>
  <c r="AJ45" i="6"/>
  <c r="AJ78" i="6"/>
  <c r="CT78" i="6" s="1"/>
  <c r="AJ99" i="6"/>
  <c r="CT99" i="6" s="1"/>
  <c r="AJ111" i="6"/>
  <c r="AJ115" i="6"/>
  <c r="AJ124" i="6"/>
  <c r="AJ142" i="6"/>
  <c r="CT142" i="6" s="1"/>
  <c r="AJ170" i="6"/>
  <c r="AJ61" i="6"/>
  <c r="AJ80" i="6"/>
  <c r="CT80" i="6" s="1"/>
  <c r="AJ103" i="6"/>
  <c r="CT103" i="6" s="1"/>
  <c r="AJ8" i="6"/>
  <c r="AJ58" i="6"/>
  <c r="AJ72" i="6"/>
  <c r="AJ96" i="6"/>
  <c r="CT96" i="6" s="1"/>
  <c r="AJ81" i="6"/>
  <c r="AJ91" i="6"/>
  <c r="AJ23" i="6"/>
  <c r="CT23" i="6" s="1"/>
  <c r="AJ21" i="6"/>
  <c r="CT21" i="6" s="1"/>
  <c r="AJ57" i="6"/>
  <c r="AJ30" i="6"/>
  <c r="AJ105" i="6"/>
  <c r="AJ52" i="6"/>
  <c r="CT52" i="6" s="1"/>
  <c r="AJ49" i="6"/>
  <c r="AJ65" i="6"/>
  <c r="AJ69" i="6"/>
  <c r="CT69" i="6" s="1"/>
  <c r="AJ64" i="6"/>
  <c r="CT64" i="6" s="1"/>
  <c r="AJ95" i="6"/>
  <c r="AJ94" i="6"/>
  <c r="AJ9" i="6"/>
  <c r="AJ66" i="6"/>
  <c r="CT66" i="6" s="1"/>
  <c r="AJ60" i="6"/>
  <c r="AJ50" i="6"/>
  <c r="AJ83" i="6"/>
  <c r="CT83" i="6" s="1"/>
  <c r="AJ139" i="6"/>
  <c r="CT139" i="6" s="1"/>
  <c r="AJ11" i="6"/>
  <c r="AJ191" i="6"/>
  <c r="AJ199" i="6"/>
  <c r="AJ13" i="6"/>
  <c r="CT13" i="6" s="1"/>
  <c r="AJ15" i="6"/>
  <c r="R20" i="6"/>
  <c r="R17" i="6"/>
  <c r="X128" i="6"/>
  <c r="X136" i="6"/>
  <c r="X129" i="6"/>
  <c r="X121" i="6"/>
  <c r="X149" i="6"/>
  <c r="X151" i="6"/>
  <c r="X47" i="6"/>
  <c r="X48" i="6"/>
  <c r="X94" i="6"/>
  <c r="X107" i="6"/>
  <c r="X141" i="6"/>
  <c r="X132" i="6"/>
  <c r="X82" i="6"/>
  <c r="X87" i="6"/>
  <c r="X14" i="6"/>
  <c r="U36" i="6"/>
  <c r="K39" i="6"/>
  <c r="X195" i="6"/>
  <c r="X187" i="6"/>
  <c r="X179" i="6"/>
  <c r="X171" i="6"/>
  <c r="X163" i="6"/>
  <c r="X197" i="6"/>
  <c r="X189" i="6"/>
  <c r="X165" i="6"/>
  <c r="X190" i="6"/>
  <c r="X182" i="6"/>
  <c r="X192" i="6"/>
  <c r="X184" i="6"/>
  <c r="X176" i="6"/>
  <c r="X168" i="6"/>
  <c r="X155" i="6"/>
  <c r="X146" i="6"/>
  <c r="X138" i="6"/>
  <c r="X160" i="6"/>
  <c r="X133" i="6"/>
  <c r="X125" i="6"/>
  <c r="X117" i="6"/>
  <c r="X147" i="6"/>
  <c r="X152" i="6"/>
  <c r="X110" i="6"/>
  <c r="X143" i="6"/>
  <c r="X135" i="6"/>
  <c r="X127" i="6"/>
  <c r="X119" i="6"/>
  <c r="X109" i="6"/>
  <c r="X101" i="6"/>
  <c r="X93" i="6"/>
  <c r="X85" i="6"/>
  <c r="X100" i="6"/>
  <c r="X77" i="6"/>
  <c r="X92" i="6"/>
  <c r="X67" i="6"/>
  <c r="X59" i="6"/>
  <c r="X76" i="6"/>
  <c r="X68" i="6"/>
  <c r="X84" i="6"/>
  <c r="X108" i="6"/>
  <c r="X71" i="6"/>
  <c r="X70" i="6"/>
  <c r="X36" i="6"/>
  <c r="X28" i="6"/>
  <c r="X20" i="6"/>
  <c r="X12" i="6"/>
  <c r="X37" i="6"/>
  <c r="X62" i="6"/>
  <c r="X54" i="6"/>
  <c r="X41" i="6"/>
  <c r="X35" i="6"/>
  <c r="X27" i="6"/>
  <c r="X4" i="6"/>
  <c r="X10" i="6"/>
  <c r="X34" i="6"/>
  <c r="X46" i="6"/>
  <c r="X26" i="6"/>
  <c r="X18" i="6"/>
  <c r="K16" i="6"/>
  <c r="U5" i="6"/>
  <c r="X73" i="6"/>
  <c r="AG31" i="6"/>
  <c r="AG22" i="6"/>
  <c r="U6" i="6"/>
  <c r="AG28" i="6"/>
  <c r="CN28" i="6" s="1"/>
  <c r="X21" i="6"/>
  <c r="H19" i="6"/>
  <c r="O25" i="6"/>
  <c r="F138" i="5"/>
  <c r="F143" i="5" s="1"/>
  <c r="F144" i="5" s="1"/>
  <c r="K133" i="6"/>
  <c r="K72" i="6"/>
  <c r="K73" i="6"/>
  <c r="U102" i="6"/>
  <c r="U67" i="6"/>
  <c r="H55" i="6"/>
  <c r="H142" i="6"/>
  <c r="H61" i="6"/>
  <c r="K52" i="6"/>
  <c r="H42" i="6"/>
  <c r="AR42" i="6" s="1"/>
  <c r="X23" i="6"/>
  <c r="U13" i="6"/>
  <c r="X3" i="6"/>
  <c r="X89" i="6"/>
  <c r="AA41" i="6"/>
  <c r="X24" i="6"/>
  <c r="U14" i="6"/>
  <c r="X1130" i="6"/>
  <c r="X38" i="6"/>
  <c r="K30" i="6"/>
  <c r="H21" i="6"/>
  <c r="U184" i="6"/>
  <c r="K40" i="6"/>
  <c r="U29" i="6"/>
  <c r="AJ195" i="6"/>
  <c r="CT195" i="6" s="1"/>
  <c r="AJ187" i="6"/>
  <c r="CT187" i="6" s="1"/>
  <c r="AJ179" i="6"/>
  <c r="AJ171" i="6"/>
  <c r="AJ163" i="6"/>
  <c r="AJ197" i="6"/>
  <c r="CT197" i="6" s="1"/>
  <c r="AJ189" i="6"/>
  <c r="AJ181" i="6"/>
  <c r="AJ173" i="6"/>
  <c r="CT173" i="6" s="1"/>
  <c r="AJ165" i="6"/>
  <c r="CT165" i="6" s="1"/>
  <c r="AJ190" i="6"/>
  <c r="AJ182" i="6"/>
  <c r="AJ174" i="6"/>
  <c r="AJ166" i="6"/>
  <c r="CT166" i="6" s="1"/>
  <c r="AJ192" i="6"/>
  <c r="AJ184" i="6"/>
  <c r="AJ176" i="6"/>
  <c r="CT176" i="6" s="1"/>
  <c r="AJ168" i="6"/>
  <c r="CT168" i="6" s="1"/>
  <c r="AJ193" i="6"/>
  <c r="AJ147" i="6"/>
  <c r="AJ138" i="6"/>
  <c r="AJ130" i="6"/>
  <c r="CT130" i="6" s="1"/>
  <c r="AJ122" i="6"/>
  <c r="AJ152" i="6"/>
  <c r="AJ155" i="6"/>
  <c r="CT155" i="6" s="1"/>
  <c r="AJ133" i="6"/>
  <c r="CT133" i="6" s="1"/>
  <c r="AJ125" i="6"/>
  <c r="AJ117" i="6"/>
  <c r="AJ127" i="6"/>
  <c r="AJ110" i="6"/>
  <c r="CT110" i="6" s="1"/>
  <c r="AJ102" i="6"/>
  <c r="AJ160" i="6"/>
  <c r="AJ79" i="6"/>
  <c r="CT79" i="6" s="1"/>
  <c r="AJ119" i="6"/>
  <c r="CT119" i="6" s="1"/>
  <c r="AJ143" i="6"/>
  <c r="AJ106" i="6"/>
  <c r="AJ98" i="6"/>
  <c r="AJ90" i="6"/>
  <c r="CT90" i="6" s="1"/>
  <c r="AJ82" i="6"/>
  <c r="AJ109" i="6"/>
  <c r="AJ101" i="6"/>
  <c r="CT101" i="6" s="1"/>
  <c r="AJ93" i="6"/>
  <c r="CT93" i="6" s="1"/>
  <c r="AJ85" i="6"/>
  <c r="AJ84" i="6"/>
  <c r="AJ108" i="6"/>
  <c r="AJ77" i="6"/>
  <c r="CT77" i="6" s="1"/>
  <c r="AJ75" i="6"/>
  <c r="AJ67" i="6"/>
  <c r="AJ59" i="6"/>
  <c r="CT59" i="6" s="1"/>
  <c r="AJ51" i="6"/>
  <c r="CT51" i="6" s="1"/>
  <c r="AJ100" i="6"/>
  <c r="AJ68" i="6"/>
  <c r="AJ135" i="6"/>
  <c r="AJ71" i="6"/>
  <c r="CT71" i="6" s="1"/>
  <c r="AJ63" i="6"/>
  <c r="AJ36" i="6"/>
  <c r="AJ28" i="6"/>
  <c r="CT28" i="6" s="1"/>
  <c r="AJ20" i="6"/>
  <c r="CT20" i="6" s="1"/>
  <c r="AJ12" i="6"/>
  <c r="AJ4" i="6"/>
  <c r="AJ92" i="6"/>
  <c r="AJ46" i="6"/>
  <c r="CT46" i="6" s="1"/>
  <c r="AJ37" i="6"/>
  <c r="AJ70" i="6"/>
  <c r="AJ62" i="6"/>
  <c r="CT62" i="6" s="1"/>
  <c r="AJ54" i="6"/>
  <c r="CT54" i="6" s="1"/>
  <c r="AJ35" i="6"/>
  <c r="AJ27" i="6"/>
  <c r="AJ19" i="6"/>
  <c r="AJ26" i="6"/>
  <c r="CT26" i="6" s="1"/>
  <c r="AJ34" i="6"/>
  <c r="AJ18" i="6"/>
  <c r="AJ10" i="6"/>
  <c r="CT10" i="6" s="1"/>
  <c r="AJ76" i="6"/>
  <c r="CT76" i="6" s="1"/>
  <c r="H27" i="6"/>
  <c r="AD18" i="6"/>
  <c r="AD9" i="6"/>
  <c r="AJ175" i="6"/>
  <c r="CT175" i="6" s="1"/>
  <c r="X69" i="6"/>
  <c r="AJ29" i="6"/>
  <c r="AJ16" i="6"/>
  <c r="CT16" i="6" s="1"/>
  <c r="X9" i="6"/>
  <c r="AA166" i="6"/>
  <c r="H18" i="6"/>
  <c r="F135" i="5"/>
  <c r="F150" i="5"/>
  <c r="K103" i="6"/>
  <c r="K104" i="6"/>
  <c r="K79" i="6"/>
  <c r="U51" i="6"/>
  <c r="K49" i="6"/>
  <c r="U3" i="6"/>
  <c r="AG193" i="6"/>
  <c r="AG185" i="6"/>
  <c r="AG177" i="6"/>
  <c r="AG169" i="6"/>
  <c r="AG194" i="6"/>
  <c r="CN194" i="6" s="1"/>
  <c r="AG186" i="6"/>
  <c r="CN186" i="6" s="1"/>
  <c r="AG178" i="6"/>
  <c r="AG195" i="6"/>
  <c r="CN195" i="6" s="1"/>
  <c r="AG187" i="6"/>
  <c r="AG179" i="6"/>
  <c r="AG171" i="6"/>
  <c r="AG163" i="6"/>
  <c r="AG155" i="6"/>
  <c r="CN155" i="6" s="1"/>
  <c r="AG147" i="6"/>
  <c r="CN147" i="6" s="1"/>
  <c r="AG196" i="6"/>
  <c r="AG188" i="6"/>
  <c r="CN188" i="6" s="1"/>
  <c r="AG180" i="6"/>
  <c r="AG172" i="6"/>
  <c r="AG164" i="6"/>
  <c r="AG198" i="6"/>
  <c r="AG190" i="6"/>
  <c r="CN190" i="6" s="1"/>
  <c r="AG182" i="6"/>
  <c r="CN182" i="6" s="1"/>
  <c r="AG174" i="6"/>
  <c r="AG166" i="6"/>
  <c r="CN166" i="6" s="1"/>
  <c r="AG199" i="6"/>
  <c r="AG191" i="6"/>
  <c r="AG175" i="6"/>
  <c r="AG167" i="6"/>
  <c r="AG151" i="6"/>
  <c r="CN151" i="6" s="1"/>
  <c r="AG161" i="6"/>
  <c r="CN161" i="6" s="1"/>
  <c r="AG127" i="6"/>
  <c r="AG119" i="6"/>
  <c r="CN119" i="6" s="1"/>
  <c r="AG144" i="6"/>
  <c r="AG136" i="6"/>
  <c r="AG128" i="6"/>
  <c r="AG120" i="6"/>
  <c r="AG129" i="6"/>
  <c r="CN129" i="6" s="1"/>
  <c r="AG150" i="6"/>
  <c r="CN150" i="6" s="1"/>
  <c r="AG153" i="6"/>
  <c r="AG139" i="6"/>
  <c r="CN139" i="6" s="1"/>
  <c r="AG131" i="6"/>
  <c r="AG123" i="6"/>
  <c r="AG158" i="6"/>
  <c r="AG118" i="6"/>
  <c r="AG117" i="6"/>
  <c r="CN117" i="6" s="1"/>
  <c r="AG114" i="6"/>
  <c r="CN114" i="6" s="1"/>
  <c r="AG108" i="6"/>
  <c r="AG100" i="6"/>
  <c r="CN100" i="6" s="1"/>
  <c r="AG93" i="6"/>
  <c r="AG85" i="6"/>
  <c r="AG141" i="6"/>
  <c r="AG133" i="6"/>
  <c r="AG112" i="6"/>
  <c r="CN112" i="6" s="1"/>
  <c r="AG104" i="6"/>
  <c r="CN104" i="6" s="1"/>
  <c r="AG96" i="6"/>
  <c r="AG88" i="6"/>
  <c r="CN88" i="6" s="1"/>
  <c r="AG80" i="6"/>
  <c r="AG107" i="6"/>
  <c r="AG99" i="6"/>
  <c r="AG91" i="6"/>
  <c r="AG83" i="6"/>
  <c r="CN83" i="6" s="1"/>
  <c r="AG106" i="6"/>
  <c r="CN106" i="6" s="1"/>
  <c r="AG70" i="6"/>
  <c r="AG62" i="6"/>
  <c r="CN62" i="6" s="1"/>
  <c r="AG54" i="6"/>
  <c r="AG115" i="6"/>
  <c r="AG63" i="6"/>
  <c r="AG55" i="6"/>
  <c r="AG47" i="6"/>
  <c r="CN47" i="6" s="1"/>
  <c r="AG98" i="6"/>
  <c r="CN98" i="6" s="1"/>
  <c r="AG73" i="6"/>
  <c r="AG65" i="6"/>
  <c r="CN65" i="6" s="1"/>
  <c r="AG57" i="6"/>
  <c r="AG49" i="6"/>
  <c r="AG125" i="6"/>
  <c r="AG90" i="6"/>
  <c r="AG74" i="6"/>
  <c r="CN74" i="6" s="1"/>
  <c r="AG66" i="6"/>
  <c r="CN66" i="6" s="1"/>
  <c r="AG58" i="6"/>
  <c r="AG50" i="6"/>
  <c r="CN50" i="6" s="1"/>
  <c r="AG42" i="6"/>
  <c r="AG77" i="6"/>
  <c r="AG69" i="6"/>
  <c r="AG61" i="6"/>
  <c r="AG53" i="6"/>
  <c r="CN53" i="6" s="1"/>
  <c r="AG34" i="6"/>
  <c r="CN34" i="6" s="1"/>
  <c r="AG26" i="6"/>
  <c r="AG18" i="6"/>
  <c r="CN18" i="6" s="1"/>
  <c r="AG10" i="6"/>
  <c r="AG68" i="6"/>
  <c r="AG35" i="6"/>
  <c r="AG27" i="6"/>
  <c r="AG20" i="6"/>
  <c r="CN20" i="6" s="1"/>
  <c r="AG12" i="6"/>
  <c r="CN12" i="6" s="1"/>
  <c r="AG4" i="6"/>
  <c r="AG60" i="6"/>
  <c r="CN60" i="6" s="1"/>
  <c r="AG41" i="6"/>
  <c r="AG52" i="6"/>
  <c r="AG44" i="6"/>
  <c r="AG33" i="6"/>
  <c r="AG25" i="6"/>
  <c r="CN25" i="6" s="1"/>
  <c r="AG17" i="6"/>
  <c r="CN17" i="6" s="1"/>
  <c r="AG9" i="6"/>
  <c r="AG16" i="6"/>
  <c r="CN16" i="6" s="1"/>
  <c r="AG82" i="6"/>
  <c r="AG40" i="6"/>
  <c r="AG8" i="6"/>
  <c r="AG24" i="6"/>
  <c r="AG32" i="6"/>
  <c r="CN32" i="6" s="1"/>
  <c r="U71" i="6"/>
  <c r="U48" i="6"/>
  <c r="AG81" i="6"/>
  <c r="CN81" i="6" s="1"/>
  <c r="X45" i="6"/>
  <c r="H112" i="6"/>
  <c r="K65" i="6"/>
  <c r="X60" i="6"/>
  <c r="X51" i="6"/>
  <c r="BV51" i="6" s="1"/>
  <c r="X32" i="6"/>
  <c r="U22" i="6"/>
  <c r="AG11" i="6"/>
  <c r="CN11" i="6" s="1"/>
  <c r="X64" i="6"/>
  <c r="AD34" i="6"/>
  <c r="U23" i="6"/>
  <c r="H11" i="6"/>
  <c r="U192" i="6"/>
  <c r="K32" i="6"/>
  <c r="H38" i="6"/>
  <c r="AJ22" i="6"/>
  <c r="AD12" i="6"/>
  <c r="AJ167" i="6"/>
  <c r="CT167" i="6" s="1"/>
  <c r="X29" i="6"/>
  <c r="AA7" i="6"/>
  <c r="X39" i="6"/>
  <c r="BV39" i="6" s="1"/>
  <c r="AA26" i="6"/>
  <c r="H12" i="6"/>
  <c r="O3" i="6"/>
  <c r="AA40" i="6"/>
  <c r="CB40" i="6" s="1"/>
  <c r="X17" i="6"/>
  <c r="BV17" i="6" s="1"/>
  <c r="H8" i="6"/>
  <c r="AG38" i="6"/>
  <c r="AJ25" i="6"/>
  <c r="CT25" i="6" s="1"/>
  <c r="AG15" i="6"/>
  <c r="CN15" i="6" s="1"/>
  <c r="O7" i="6"/>
  <c r="AG75" i="6"/>
  <c r="CN75" i="6" s="1"/>
  <c r="AA9" i="6"/>
  <c r="CB9" i="6" s="1"/>
  <c r="H135" i="5"/>
  <c r="F115" i="5"/>
  <c r="U193" i="6"/>
  <c r="U185" i="6"/>
  <c r="U177" i="6"/>
  <c r="U169" i="6"/>
  <c r="U194" i="6"/>
  <c r="U186" i="6"/>
  <c r="U195" i="6"/>
  <c r="U187" i="6"/>
  <c r="U179" i="6"/>
  <c r="U171" i="6"/>
  <c r="U163" i="6"/>
  <c r="U155" i="6"/>
  <c r="U196" i="6"/>
  <c r="U188" i="6"/>
  <c r="U180" i="6"/>
  <c r="U172" i="6"/>
  <c r="U164" i="6"/>
  <c r="U198" i="6"/>
  <c r="U190" i="6"/>
  <c r="U182" i="6"/>
  <c r="U174" i="6"/>
  <c r="U166" i="6"/>
  <c r="U199" i="6"/>
  <c r="U191" i="6"/>
  <c r="U167" i="6"/>
  <c r="U150" i="6"/>
  <c r="U119" i="6"/>
  <c r="U153" i="6"/>
  <c r="U144" i="6"/>
  <c r="U136" i="6"/>
  <c r="U128" i="6"/>
  <c r="U120" i="6"/>
  <c r="U158" i="6"/>
  <c r="U139" i="6"/>
  <c r="U131" i="6"/>
  <c r="U123" i="6"/>
  <c r="U161" i="6"/>
  <c r="U147" i="6"/>
  <c r="U118" i="6"/>
  <c r="U108" i="6"/>
  <c r="U100" i="6"/>
  <c r="U133" i="6"/>
  <c r="U85" i="6"/>
  <c r="U125" i="6"/>
  <c r="U115" i="6"/>
  <c r="U112" i="6"/>
  <c r="U104" i="6"/>
  <c r="U96" i="6"/>
  <c r="U88" i="6"/>
  <c r="U80" i="6"/>
  <c r="U117" i="6"/>
  <c r="U141" i="6"/>
  <c r="U114" i="6"/>
  <c r="U107" i="6"/>
  <c r="U99" i="6"/>
  <c r="U91" i="6"/>
  <c r="U83" i="6"/>
  <c r="U70" i="6"/>
  <c r="U90" i="6"/>
  <c r="U63" i="6"/>
  <c r="U47" i="6"/>
  <c r="U82" i="6"/>
  <c r="U73" i="6"/>
  <c r="U65" i="6"/>
  <c r="U57" i="6"/>
  <c r="U49" i="6"/>
  <c r="U77" i="6"/>
  <c r="U74" i="6"/>
  <c r="U66" i="6"/>
  <c r="U50" i="6"/>
  <c r="U106" i="6"/>
  <c r="U98" i="6"/>
  <c r="U69" i="6"/>
  <c r="U61" i="6"/>
  <c r="U53" i="6"/>
  <c r="U60" i="6"/>
  <c r="U34" i="6"/>
  <c r="U26" i="6"/>
  <c r="U18" i="6"/>
  <c r="U10" i="6"/>
  <c r="U41" i="6"/>
  <c r="U35" i="6"/>
  <c r="U27" i="6"/>
  <c r="U52" i="6"/>
  <c r="U20" i="6"/>
  <c r="U12" i="6"/>
  <c r="U4" i="6"/>
  <c r="U76" i="6"/>
  <c r="U44" i="6"/>
  <c r="U33" i="6"/>
  <c r="U25" i="6"/>
  <c r="U17" i="6"/>
  <c r="U32" i="6"/>
  <c r="U24" i="6"/>
  <c r="U68" i="6"/>
  <c r="U16" i="6"/>
  <c r="U40" i="6"/>
  <c r="U8" i="6"/>
  <c r="X63" i="6"/>
  <c r="U111" i="6"/>
  <c r="H74" i="6"/>
  <c r="AR74" i="6" s="1"/>
  <c r="X55" i="6"/>
  <c r="X33" i="6"/>
  <c r="BV33" i="6" s="1"/>
  <c r="U37" i="6"/>
  <c r="AG21" i="6"/>
  <c r="AA11" i="6"/>
  <c r="U30" i="6"/>
  <c r="AG36" i="6"/>
  <c r="X6" i="6"/>
  <c r="AG37" i="6"/>
  <c r="U38" i="6"/>
  <c r="U11" i="6"/>
  <c r="U39" i="6"/>
  <c r="AJ24" i="6"/>
  <c r="CT24" i="6" s="1"/>
  <c r="U7" i="6"/>
  <c r="AD37" i="6"/>
  <c r="AA23" i="6"/>
  <c r="AG6" i="6"/>
  <c r="U54" i="6"/>
  <c r="X8" i="6"/>
  <c r="E138" i="5"/>
  <c r="E143" i="5" s="1"/>
  <c r="E144" i="5" s="1"/>
  <c r="K194" i="6"/>
  <c r="K186" i="6"/>
  <c r="AX186" i="6" s="1"/>
  <c r="K178" i="6"/>
  <c r="K170" i="6"/>
  <c r="AX170" i="6" s="1"/>
  <c r="K195" i="6"/>
  <c r="K187" i="6"/>
  <c r="K179" i="6"/>
  <c r="K155" i="6"/>
  <c r="K196" i="6"/>
  <c r="K188" i="6"/>
  <c r="K180" i="6"/>
  <c r="K172" i="6"/>
  <c r="K164" i="6"/>
  <c r="K156" i="6"/>
  <c r="K148" i="6"/>
  <c r="K197" i="6"/>
  <c r="AX197" i="6" s="1"/>
  <c r="K189" i="6"/>
  <c r="K181" i="6"/>
  <c r="AX181" i="6" s="1"/>
  <c r="K173" i="6"/>
  <c r="K165" i="6"/>
  <c r="K157" i="6"/>
  <c r="K149" i="6"/>
  <c r="K199" i="6"/>
  <c r="K191" i="6"/>
  <c r="K183" i="6"/>
  <c r="K175" i="6"/>
  <c r="K167" i="6"/>
  <c r="K1130" i="6"/>
  <c r="K192" i="6"/>
  <c r="K176" i="6"/>
  <c r="K168" i="6"/>
  <c r="K160" i="6"/>
  <c r="K152" i="6"/>
  <c r="AX152" i="6" s="1"/>
  <c r="K144" i="6"/>
  <c r="K136" i="6"/>
  <c r="K128" i="6"/>
  <c r="K120" i="6"/>
  <c r="K159" i="6"/>
  <c r="K145" i="6"/>
  <c r="K137" i="6"/>
  <c r="K129" i="6"/>
  <c r="K121" i="6"/>
  <c r="K162" i="6"/>
  <c r="K130" i="6"/>
  <c r="K140" i="6"/>
  <c r="K132" i="6"/>
  <c r="K124" i="6"/>
  <c r="K151" i="6"/>
  <c r="K127" i="6"/>
  <c r="K119" i="6"/>
  <c r="K126" i="6"/>
  <c r="K109" i="6"/>
  <c r="K101" i="6"/>
  <c r="K93" i="6"/>
  <c r="K102" i="6"/>
  <c r="K94" i="6"/>
  <c r="AX94" i="6" s="1"/>
  <c r="K86" i="6"/>
  <c r="K154" i="6"/>
  <c r="K118" i="6"/>
  <c r="K142" i="6"/>
  <c r="K113" i="6"/>
  <c r="K105" i="6"/>
  <c r="K97" i="6"/>
  <c r="K89" i="6"/>
  <c r="K81" i="6"/>
  <c r="K116" i="6"/>
  <c r="K108" i="6"/>
  <c r="K100" i="6"/>
  <c r="K92" i="6"/>
  <c r="K84" i="6"/>
  <c r="K83" i="6"/>
  <c r="K71" i="6"/>
  <c r="K63" i="6"/>
  <c r="K55" i="6"/>
  <c r="K64" i="6"/>
  <c r="K56" i="6"/>
  <c r="K48" i="6"/>
  <c r="K107" i="6"/>
  <c r="K74" i="6"/>
  <c r="K66" i="6"/>
  <c r="K58" i="6"/>
  <c r="K50" i="6"/>
  <c r="K42" i="6"/>
  <c r="K99" i="6"/>
  <c r="K75" i="6"/>
  <c r="K67" i="6"/>
  <c r="K59" i="6"/>
  <c r="K51" i="6"/>
  <c r="K43" i="6"/>
  <c r="K70" i="6"/>
  <c r="K62" i="6"/>
  <c r="K54" i="6"/>
  <c r="K46" i="6"/>
  <c r="K91" i="6"/>
  <c r="K35" i="6"/>
  <c r="K27" i="6"/>
  <c r="K19" i="6"/>
  <c r="AX19" i="6" s="1"/>
  <c r="K11" i="6"/>
  <c r="K45" i="6"/>
  <c r="K36" i="6"/>
  <c r="K28" i="6"/>
  <c r="K20" i="6"/>
  <c r="K12" i="6"/>
  <c r="K4" i="6"/>
  <c r="K21" i="6"/>
  <c r="K13" i="6"/>
  <c r="K5" i="6"/>
  <c r="K69" i="6"/>
  <c r="K6" i="6"/>
  <c r="K134" i="6"/>
  <c r="K78" i="6"/>
  <c r="K7" i="6"/>
  <c r="K61" i="6"/>
  <c r="K53" i="6"/>
  <c r="K34" i="6"/>
  <c r="K26" i="6"/>
  <c r="K18" i="6"/>
  <c r="K10" i="6"/>
  <c r="K25" i="6"/>
  <c r="K3" i="6"/>
  <c r="K17" i="6"/>
  <c r="AX17" i="6" s="1"/>
  <c r="K41" i="6"/>
  <c r="K9" i="6"/>
  <c r="K33" i="6"/>
  <c r="X66" i="6"/>
  <c r="X57" i="6"/>
  <c r="BV57" i="6" s="1"/>
  <c r="K68" i="6"/>
  <c r="AG46" i="6"/>
  <c r="U62" i="6"/>
  <c r="H50" i="6"/>
  <c r="AR50" i="6" s="1"/>
  <c r="X98" i="6"/>
  <c r="AG29" i="6"/>
  <c r="CN29" i="6" s="1"/>
  <c r="AA19" i="6"/>
  <c r="CB19" i="6" s="1"/>
  <c r="H10" i="6"/>
  <c r="AR10" i="6" s="1"/>
  <c r="X50" i="6"/>
  <c r="AG30" i="6"/>
  <c r="X19" i="6"/>
  <c r="BV19" i="6" s="1"/>
  <c r="AJ183" i="6"/>
  <c r="CT183" i="6" s="1"/>
  <c r="O11" i="6"/>
  <c r="AA34" i="6"/>
  <c r="H20" i="6"/>
  <c r="AR20" i="6" s="1"/>
  <c r="O9" i="6"/>
  <c r="BD9" i="6" s="1"/>
  <c r="U21" i="6"/>
  <c r="AD35" i="6"/>
  <c r="AD26" i="6"/>
  <c r="AD17" i="6"/>
  <c r="AD36" i="6"/>
  <c r="O19" i="6"/>
  <c r="O197" i="6"/>
  <c r="O189" i="6"/>
  <c r="BD189" i="6" s="1"/>
  <c r="O181" i="6"/>
  <c r="O173" i="6"/>
  <c r="O165" i="6"/>
  <c r="BD165" i="6" s="1"/>
  <c r="O198" i="6"/>
  <c r="O190" i="6"/>
  <c r="O182" i="6"/>
  <c r="O199" i="6"/>
  <c r="O191" i="6"/>
  <c r="BD191" i="6" s="1"/>
  <c r="O183" i="6"/>
  <c r="O175" i="6"/>
  <c r="O167" i="6"/>
  <c r="BD167" i="6" s="1"/>
  <c r="O159" i="6"/>
  <c r="O151" i="6"/>
  <c r="O192" i="6"/>
  <c r="O184" i="6"/>
  <c r="O176" i="6"/>
  <c r="BD176" i="6" s="1"/>
  <c r="O168" i="6"/>
  <c r="O194" i="6"/>
  <c r="O186" i="6"/>
  <c r="BD186" i="6" s="1"/>
  <c r="O178" i="6"/>
  <c r="O170" i="6"/>
  <c r="O195" i="6"/>
  <c r="O139" i="6"/>
  <c r="O149" i="6"/>
  <c r="BD149" i="6" s="1"/>
  <c r="O140" i="6"/>
  <c r="O132" i="6"/>
  <c r="O124" i="6"/>
  <c r="BD124" i="6" s="1"/>
  <c r="O147" i="6"/>
  <c r="O154" i="6"/>
  <c r="O143" i="6"/>
  <c r="O135" i="6"/>
  <c r="O127" i="6"/>
  <c r="BD127" i="6" s="1"/>
  <c r="O119" i="6"/>
  <c r="O157" i="6"/>
  <c r="O162" i="6"/>
  <c r="BD162" i="6" s="1"/>
  <c r="O145" i="6"/>
  <c r="O112" i="6"/>
  <c r="O104" i="6"/>
  <c r="O89" i="6"/>
  <c r="O81" i="6"/>
  <c r="BD81" i="6" s="1"/>
  <c r="O137" i="6"/>
  <c r="O129" i="6"/>
  <c r="O108" i="6"/>
  <c r="BD108" i="6" s="1"/>
  <c r="O100" i="6"/>
  <c r="O92" i="6"/>
  <c r="O84" i="6"/>
  <c r="O111" i="6"/>
  <c r="O103" i="6"/>
  <c r="BD103" i="6" s="1"/>
  <c r="O95" i="6"/>
  <c r="O87" i="6"/>
  <c r="O121" i="6"/>
  <c r="BD121" i="6" s="1"/>
  <c r="O102" i="6"/>
  <c r="O74" i="6"/>
  <c r="O66" i="6"/>
  <c r="O51" i="6"/>
  <c r="O43" i="6"/>
  <c r="BD43" i="6" s="1"/>
  <c r="O94" i="6"/>
  <c r="O78" i="6"/>
  <c r="O69" i="6"/>
  <c r="BD69" i="6" s="1"/>
  <c r="O61" i="6"/>
  <c r="O53" i="6"/>
  <c r="O45" i="6"/>
  <c r="O86" i="6"/>
  <c r="O79" i="6"/>
  <c r="BD79" i="6" s="1"/>
  <c r="O70" i="6"/>
  <c r="O62" i="6"/>
  <c r="O46" i="6"/>
  <c r="BD46" i="6" s="1"/>
  <c r="O77" i="6"/>
  <c r="O73" i="6"/>
  <c r="O65" i="6"/>
  <c r="O57" i="6"/>
  <c r="O38" i="6"/>
  <c r="BD38" i="6" s="1"/>
  <c r="O30" i="6"/>
  <c r="O22" i="6"/>
  <c r="O14" i="6"/>
  <c r="BD14" i="6" s="1"/>
  <c r="O6" i="6"/>
  <c r="O64" i="6"/>
  <c r="O39" i="6"/>
  <c r="O31" i="6"/>
  <c r="O8" i="6"/>
  <c r="BD8" i="6" s="1"/>
  <c r="O56" i="6"/>
  <c r="O110" i="6"/>
  <c r="O48" i="6"/>
  <c r="BD48" i="6" s="1"/>
  <c r="O72" i="6"/>
  <c r="O37" i="6"/>
  <c r="O29" i="6"/>
  <c r="O21" i="6"/>
  <c r="O13" i="6"/>
  <c r="BD13" i="6" s="1"/>
  <c r="O12" i="6"/>
  <c r="O20" i="6"/>
  <c r="O36" i="6"/>
  <c r="BD36" i="6" s="1"/>
  <c r="O28" i="6"/>
  <c r="O5" i="6"/>
  <c r="O4" i="6"/>
  <c r="AJ33" i="6"/>
  <c r="AG23" i="6"/>
  <c r="CN23" i="6" s="1"/>
  <c r="AG14" i="6"/>
  <c r="AJ5" i="6"/>
  <c r="X40" i="6"/>
  <c r="BV40" i="6" s="1"/>
  <c r="H37" i="6"/>
  <c r="AR37" i="6" s="1"/>
  <c r="X22" i="6"/>
  <c r="K14" i="6"/>
  <c r="AX14" i="6" s="1"/>
  <c r="D138" i="5"/>
  <c r="D143" i="5" s="1"/>
  <c r="D144" i="5" s="1"/>
  <c r="D145" i="5" s="1"/>
  <c r="H150" i="5"/>
  <c r="E165" i="5" s="1"/>
  <c r="E167" i="5" s="1"/>
  <c r="E169" i="5" s="1"/>
  <c r="K122" i="6"/>
  <c r="K146" i="6"/>
  <c r="U132" i="6"/>
  <c r="U94" i="6"/>
  <c r="K87" i="6"/>
  <c r="U113" i="6"/>
  <c r="U86" i="6"/>
  <c r="U79" i="6"/>
  <c r="K115" i="6"/>
  <c r="AG113" i="6"/>
  <c r="X102" i="6"/>
  <c r="BV102" i="6" s="1"/>
  <c r="X88" i="6"/>
  <c r="AG110" i="6"/>
  <c r="X65" i="6"/>
  <c r="X56" i="6"/>
  <c r="U46" i="6"/>
  <c r="K76" i="6"/>
  <c r="H108" i="6"/>
  <c r="H45" i="6"/>
  <c r="H192" i="6"/>
  <c r="AR192" i="6" s="1"/>
  <c r="H184" i="6"/>
  <c r="H176" i="6"/>
  <c r="AR176" i="6" s="1"/>
  <c r="H168" i="6"/>
  <c r="AR168" i="6" s="1"/>
  <c r="H193" i="6"/>
  <c r="AR193" i="6" s="1"/>
  <c r="H185" i="6"/>
  <c r="H194" i="6"/>
  <c r="H186" i="6"/>
  <c r="H178" i="6"/>
  <c r="AR178" i="6" s="1"/>
  <c r="H170" i="6"/>
  <c r="H162" i="6"/>
  <c r="AR162" i="6" s="1"/>
  <c r="H195" i="6"/>
  <c r="AR195" i="6" s="1"/>
  <c r="H187" i="6"/>
  <c r="AR187" i="6" s="1"/>
  <c r="H179" i="6"/>
  <c r="H171" i="6"/>
  <c r="H197" i="6"/>
  <c r="H189" i="6"/>
  <c r="AR189" i="6" s="1"/>
  <c r="H181" i="6"/>
  <c r="H173" i="6"/>
  <c r="AR173" i="6" s="1"/>
  <c r="H165" i="6"/>
  <c r="AR165" i="6" s="1"/>
  <c r="H198" i="6"/>
  <c r="AR198" i="6" s="1"/>
  <c r="H190" i="6"/>
  <c r="H166" i="6"/>
  <c r="H150" i="6"/>
  <c r="H157" i="6"/>
  <c r="AR157" i="6" s="1"/>
  <c r="H143" i="6"/>
  <c r="H135" i="6"/>
  <c r="AR135" i="6" s="1"/>
  <c r="H127" i="6"/>
  <c r="AR127" i="6" s="1"/>
  <c r="H160" i="6"/>
  <c r="AR160" i="6" s="1"/>
  <c r="H146" i="6"/>
  <c r="H138" i="6"/>
  <c r="H130" i="6"/>
  <c r="H122" i="6"/>
  <c r="AR122" i="6" s="1"/>
  <c r="H149" i="6"/>
  <c r="H117" i="6"/>
  <c r="AR117" i="6" s="1"/>
  <c r="H107" i="6"/>
  <c r="AR107" i="6" s="1"/>
  <c r="H99" i="6"/>
  <c r="AR99" i="6" s="1"/>
  <c r="H116" i="6"/>
  <c r="H84" i="6"/>
  <c r="H140" i="6"/>
  <c r="H132" i="6"/>
  <c r="AR132" i="6" s="1"/>
  <c r="H111" i="6"/>
  <c r="H103" i="6"/>
  <c r="AR103" i="6" s="1"/>
  <c r="H95" i="6"/>
  <c r="AR95" i="6" s="1"/>
  <c r="H87" i="6"/>
  <c r="AR87" i="6" s="1"/>
  <c r="H79" i="6"/>
  <c r="H114" i="6"/>
  <c r="H106" i="6"/>
  <c r="H98" i="6"/>
  <c r="AR98" i="6" s="1"/>
  <c r="H90" i="6"/>
  <c r="H105" i="6"/>
  <c r="AR105" i="6" s="1"/>
  <c r="H69" i="6"/>
  <c r="AR69" i="6" s="1"/>
  <c r="H82" i="6"/>
  <c r="AR82" i="6" s="1"/>
  <c r="H46" i="6"/>
  <c r="H97" i="6"/>
  <c r="H152" i="6"/>
  <c r="H124" i="6"/>
  <c r="AR124" i="6" s="1"/>
  <c r="H72" i="6"/>
  <c r="H64" i="6"/>
  <c r="AR64" i="6" s="1"/>
  <c r="H56" i="6"/>
  <c r="AR56" i="6" s="1"/>
  <c r="H48" i="6"/>
  <c r="AR48" i="6" s="1"/>
  <c r="H89" i="6"/>
  <c r="H73" i="6"/>
  <c r="H65" i="6"/>
  <c r="H49" i="6"/>
  <c r="AR49" i="6" s="1"/>
  <c r="H76" i="6"/>
  <c r="H68" i="6"/>
  <c r="AR68" i="6" s="1"/>
  <c r="H60" i="6"/>
  <c r="AR60" i="6" s="1"/>
  <c r="H41" i="6"/>
  <c r="AR41" i="6" s="1"/>
  <c r="H33" i="6"/>
  <c r="H25" i="6"/>
  <c r="H17" i="6"/>
  <c r="H9" i="6"/>
  <c r="AR9" i="6" s="1"/>
  <c r="H67" i="6"/>
  <c r="H34" i="6"/>
  <c r="AR34" i="6" s="1"/>
  <c r="H26" i="6"/>
  <c r="AR26" i="6" s="1"/>
  <c r="H3" i="6"/>
  <c r="AR3" i="6" s="1"/>
  <c r="H59" i="6"/>
  <c r="H51" i="6"/>
  <c r="AR51" i="6" s="1"/>
  <c r="H113" i="6"/>
  <c r="AR113" i="6" s="1"/>
  <c r="H75" i="6"/>
  <c r="AR75" i="6" s="1"/>
  <c r="H43" i="6"/>
  <c r="H40" i="6"/>
  <c r="AR40" i="6" s="1"/>
  <c r="H32" i="6"/>
  <c r="AR32" i="6" s="1"/>
  <c r="H24" i="6"/>
  <c r="AR24" i="6" s="1"/>
  <c r="H15" i="6"/>
  <c r="H39" i="6"/>
  <c r="AR39" i="6" s="1"/>
  <c r="H7" i="6"/>
  <c r="AR7" i="6" s="1"/>
  <c r="H31" i="6"/>
  <c r="AR31" i="6" s="1"/>
  <c r="H23" i="6"/>
  <c r="X72" i="6"/>
  <c r="AG51" i="6"/>
  <c r="CN51" i="6" s="1"/>
  <c r="AD191" i="6"/>
  <c r="AD183" i="6"/>
  <c r="AD175" i="6"/>
  <c r="AD167" i="6"/>
  <c r="AD193" i="6"/>
  <c r="AD185" i="6"/>
  <c r="AD177" i="6"/>
  <c r="AD169" i="6"/>
  <c r="AD161" i="6"/>
  <c r="AD194" i="6"/>
  <c r="AD186" i="6"/>
  <c r="AD178" i="6"/>
  <c r="AD170" i="6"/>
  <c r="AD196" i="6"/>
  <c r="AD188" i="6"/>
  <c r="AD180" i="6"/>
  <c r="AD172" i="6"/>
  <c r="AD164" i="6"/>
  <c r="AD197" i="6"/>
  <c r="AD149" i="6"/>
  <c r="AD159" i="6"/>
  <c r="AD142" i="6"/>
  <c r="AD134" i="6"/>
  <c r="AD126" i="6"/>
  <c r="AD148" i="6"/>
  <c r="AD151" i="6"/>
  <c r="AD137" i="6"/>
  <c r="AD129" i="6"/>
  <c r="AD121" i="6"/>
  <c r="AD156" i="6"/>
  <c r="AD139" i="6"/>
  <c r="AD115" i="6"/>
  <c r="AD106" i="6"/>
  <c r="AD83" i="6"/>
  <c r="AD131" i="6"/>
  <c r="AD123" i="6"/>
  <c r="AD110" i="6"/>
  <c r="AD102" i="6"/>
  <c r="AD94" i="6"/>
  <c r="AD86" i="6"/>
  <c r="AD78" i="6"/>
  <c r="AD113" i="6"/>
  <c r="AD105" i="6"/>
  <c r="AD97" i="6"/>
  <c r="AD89" i="6"/>
  <c r="AD96" i="6"/>
  <c r="AD68" i="6"/>
  <c r="AD45" i="6"/>
  <c r="AD88" i="6"/>
  <c r="AD71" i="6"/>
  <c r="AD63" i="6"/>
  <c r="AD55" i="6"/>
  <c r="AD112" i="6"/>
  <c r="AD72" i="6"/>
  <c r="AD64" i="6"/>
  <c r="AD81" i="6"/>
  <c r="AD80" i="6"/>
  <c r="AD75" i="6"/>
  <c r="AD67" i="6"/>
  <c r="AD59" i="6"/>
  <c r="AD40" i="6"/>
  <c r="AD32" i="6"/>
  <c r="AD24" i="6"/>
  <c r="AD16" i="6"/>
  <c r="AD8" i="6"/>
  <c r="AD58" i="6"/>
  <c r="AD33" i="6"/>
  <c r="AD50" i="6"/>
  <c r="AD74" i="6"/>
  <c r="AD42" i="6"/>
  <c r="AD66" i="6"/>
  <c r="AD39" i="6"/>
  <c r="AD31" i="6"/>
  <c r="AD23" i="6"/>
  <c r="AD38" i="6"/>
  <c r="AD6" i="6"/>
  <c r="AD30" i="6"/>
  <c r="AD104" i="6"/>
  <c r="AD22" i="6"/>
  <c r="AD14" i="6"/>
  <c r="O82" i="6"/>
  <c r="BD82" i="6" s="1"/>
  <c r="K60" i="6"/>
  <c r="AJ48" i="6"/>
  <c r="AD90" i="6"/>
  <c r="AG71" i="6"/>
  <c r="CN71" i="6" s="1"/>
  <c r="K57" i="6"/>
  <c r="AA47" i="6"/>
  <c r="AG48" i="6"/>
  <c r="CN48" i="6" s="1"/>
  <c r="K29" i="6"/>
  <c r="O17" i="6"/>
  <c r="U9" i="6"/>
  <c r="AJ40" i="6"/>
  <c r="CT40" i="6" s="1"/>
  <c r="AD29" i="6"/>
  <c r="AJ17" i="6"/>
  <c r="AG7" i="6"/>
  <c r="CN7" i="6" s="1"/>
  <c r="U176" i="6"/>
  <c r="AG5" i="6"/>
  <c r="CN5" i="6" s="1"/>
  <c r="AJ31" i="6"/>
  <c r="U19" i="6"/>
  <c r="AD7" i="6"/>
  <c r="AA18" i="6"/>
  <c r="H35" i="6"/>
  <c r="X25" i="6"/>
  <c r="H16" i="6"/>
  <c r="AR16" i="6" s="1"/>
  <c r="AD28" i="6"/>
  <c r="AA35" i="6"/>
  <c r="AA17" i="6"/>
  <c r="K8" i="6"/>
  <c r="G138" i="5"/>
  <c r="G143" i="5" s="1"/>
  <c r="G144" i="5" s="1"/>
  <c r="X30" i="6"/>
  <c r="K23" i="6"/>
  <c r="AD13" i="6"/>
  <c r="AD4" i="6"/>
  <c r="K37" i="6"/>
  <c r="X13" i="6"/>
  <c r="AJ38" i="6"/>
  <c r="CT38" i="6" s="1"/>
  <c r="G19" i="5"/>
  <c r="D45" i="5" s="1"/>
  <c r="D47" i="5" s="1"/>
  <c r="H114" i="5"/>
  <c r="H115" i="5" s="1"/>
  <c r="D115" i="5"/>
  <c r="K143" i="6"/>
  <c r="AX143" i="6" s="1"/>
  <c r="X91" i="6"/>
  <c r="BV91" i="6" s="1"/>
  <c r="X79" i="6"/>
  <c r="K111" i="6"/>
  <c r="X114" i="6"/>
  <c r="BV114" i="6" s="1"/>
  <c r="U87" i="6"/>
  <c r="K112" i="6"/>
  <c r="AG79" i="6"/>
  <c r="CN79" i="6" s="1"/>
  <c r="X99" i="6"/>
  <c r="U89" i="6"/>
  <c r="X74" i="6"/>
  <c r="X75" i="6"/>
  <c r="K44" i="6"/>
  <c r="AG64" i="6"/>
  <c r="CN64" i="6" s="1"/>
  <c r="H44" i="6"/>
  <c r="AR44" i="6" s="1"/>
  <c r="AG95" i="6"/>
  <c r="CN95" i="6" s="1"/>
  <c r="X44" i="6"/>
  <c r="X58" i="6"/>
  <c r="BV58" i="6" s="1"/>
  <c r="X49" i="6"/>
  <c r="H81" i="6"/>
  <c r="AR81" i="6" s="1"/>
  <c r="U58" i="6"/>
  <c r="BP58" i="6" s="1"/>
  <c r="K47" i="6"/>
  <c r="O83" i="6"/>
  <c r="H70" i="6"/>
  <c r="AR70" i="6" s="1"/>
  <c r="U55" i="6"/>
  <c r="O44" i="6"/>
  <c r="BD44" i="6" s="1"/>
  <c r="AJ39" i="6"/>
  <c r="H28" i="6"/>
  <c r="AR28" i="6" s="1"/>
  <c r="AJ7" i="6"/>
  <c r="CT7" i="6" s="1"/>
  <c r="AJ53" i="6"/>
  <c r="CT53" i="6" s="1"/>
  <c r="AG39" i="6"/>
  <c r="H29" i="6"/>
  <c r="AR29" i="6" s="1"/>
  <c r="X5" i="6"/>
  <c r="H169" i="6"/>
  <c r="AR169" i="6" s="1"/>
  <c r="AD65" i="6"/>
  <c r="U28" i="6"/>
  <c r="H6" i="6"/>
  <c r="AR6" i="6" s="1"/>
  <c r="AJ6" i="6"/>
  <c r="CT6" i="6" s="1"/>
  <c r="AJ32" i="6"/>
  <c r="O23" i="6"/>
  <c r="U15" i="6"/>
  <c r="AJ3" i="6"/>
  <c r="CT3" i="6" s="1"/>
  <c r="H22" i="6"/>
  <c r="AR22" i="6" s="1"/>
  <c r="O33" i="6"/>
  <c r="X16" i="6"/>
  <c r="BV16" i="6" s="1"/>
  <c r="X7" i="6"/>
  <c r="K22" i="6"/>
  <c r="H13" i="6"/>
  <c r="AR13" i="6" s="1"/>
  <c r="X31" i="6"/>
  <c r="O34" i="6"/>
  <c r="BD34" i="6" s="1"/>
  <c r="AD19" i="6"/>
  <c r="AA197" i="6"/>
  <c r="AA189" i="6"/>
  <c r="AA181" i="6"/>
  <c r="AA173" i="6"/>
  <c r="AA165" i="6"/>
  <c r="AA198" i="6"/>
  <c r="CB198" i="6" s="1"/>
  <c r="AA190" i="6"/>
  <c r="AA182" i="6"/>
  <c r="AA174" i="6"/>
  <c r="AA199" i="6"/>
  <c r="AA191" i="6"/>
  <c r="AA183" i="6"/>
  <c r="AA175" i="6"/>
  <c r="AA167" i="6"/>
  <c r="CB167" i="6" s="1"/>
  <c r="AA159" i="6"/>
  <c r="AA151" i="6"/>
  <c r="AA192" i="6"/>
  <c r="AA184" i="6"/>
  <c r="AA176" i="6"/>
  <c r="AA168" i="6"/>
  <c r="AA160" i="6"/>
  <c r="AA194" i="6"/>
  <c r="CB194" i="6" s="1"/>
  <c r="AA186" i="6"/>
  <c r="AA178" i="6"/>
  <c r="AA170" i="6"/>
  <c r="AA195" i="6"/>
  <c r="AA187" i="6"/>
  <c r="AA163" i="6"/>
  <c r="AA155" i="6"/>
  <c r="AA147" i="6"/>
  <c r="CB147" i="6" s="1"/>
  <c r="AA157" i="6"/>
  <c r="AA139" i="6"/>
  <c r="AA115" i="6"/>
  <c r="AA140" i="6"/>
  <c r="AA132" i="6"/>
  <c r="AA124" i="6"/>
  <c r="AA162" i="6"/>
  <c r="AA149" i="6"/>
  <c r="CB149" i="6" s="1"/>
  <c r="AA143" i="6"/>
  <c r="AA135" i="6"/>
  <c r="AA127" i="6"/>
  <c r="AA119" i="6"/>
  <c r="AA122" i="6"/>
  <c r="AA112" i="6"/>
  <c r="AA104" i="6"/>
  <c r="AA121" i="6"/>
  <c r="CB121" i="6" s="1"/>
  <c r="AA89" i="6"/>
  <c r="AA81" i="6"/>
  <c r="AA154" i="6"/>
  <c r="AA145" i="6"/>
  <c r="AA108" i="6"/>
  <c r="AA100" i="6"/>
  <c r="AA92" i="6"/>
  <c r="AA84" i="6"/>
  <c r="CB84" i="6" s="1"/>
  <c r="AA137" i="6"/>
  <c r="AA129" i="6"/>
  <c r="AA111" i="6"/>
  <c r="AA103" i="6"/>
  <c r="AA95" i="6"/>
  <c r="AA87" i="6"/>
  <c r="AA77" i="6"/>
  <c r="AA74" i="6"/>
  <c r="CB74" i="6" s="1"/>
  <c r="AA66" i="6"/>
  <c r="AA58" i="6"/>
  <c r="AA110" i="6"/>
  <c r="AA59" i="6"/>
  <c r="AA51" i="6"/>
  <c r="AA43" i="6"/>
  <c r="AA102" i="6"/>
  <c r="AA69" i="6"/>
  <c r="CB69" i="6" s="1"/>
  <c r="AA61" i="6"/>
  <c r="AA53" i="6"/>
  <c r="AA45" i="6"/>
  <c r="AA70" i="6"/>
  <c r="AA62" i="6"/>
  <c r="AA54" i="6"/>
  <c r="AA46" i="6"/>
  <c r="CB46" i="6" s="1"/>
  <c r="AA94" i="6"/>
  <c r="CB94" i="6" s="1"/>
  <c r="AA86" i="6"/>
  <c r="AA79" i="6"/>
  <c r="AA73" i="6"/>
  <c r="AA65" i="6"/>
  <c r="AA57" i="6"/>
  <c r="AA49" i="6"/>
  <c r="AA48" i="6"/>
  <c r="CB48" i="6" s="1"/>
  <c r="AA38" i="6"/>
  <c r="CB38" i="6" s="1"/>
  <c r="AA30" i="6"/>
  <c r="AA22" i="6"/>
  <c r="AA14" i="6"/>
  <c r="AA6" i="6"/>
  <c r="AA39" i="6"/>
  <c r="AA31" i="6"/>
  <c r="AA72" i="6"/>
  <c r="CB72" i="6" s="1"/>
  <c r="AA24" i="6"/>
  <c r="CB24" i="6" s="1"/>
  <c r="AA16" i="6"/>
  <c r="AA8" i="6"/>
  <c r="AA64" i="6"/>
  <c r="AA78" i="6"/>
  <c r="AA37" i="6"/>
  <c r="AA29" i="6"/>
  <c r="AA21" i="6"/>
  <c r="CB21" i="6" s="1"/>
  <c r="AA13" i="6"/>
  <c r="CB13" i="6" s="1"/>
  <c r="AA5" i="6"/>
  <c r="AA56" i="6"/>
  <c r="AA20" i="6"/>
  <c r="AA4" i="6"/>
  <c r="AA12" i="6"/>
  <c r="AA36" i="6"/>
  <c r="AA28" i="6"/>
  <c r="CB28" i="6" s="1"/>
  <c r="H36" i="6"/>
  <c r="AR36" i="6" s="1"/>
  <c r="D27" i="5"/>
  <c r="AX155" i="6"/>
  <c r="D56" i="2"/>
  <c r="D100" i="2" s="1"/>
  <c r="D122" i="2" s="1"/>
  <c r="H38" i="2"/>
  <c r="F38" i="2"/>
  <c r="D51" i="2"/>
  <c r="BP404" i="6" l="1"/>
  <c r="BP283" i="6"/>
  <c r="BP718" i="6"/>
  <c r="BP1086" i="6"/>
  <c r="BP446" i="6"/>
  <c r="BP763" i="6"/>
  <c r="BP717" i="6"/>
  <c r="BP471" i="6"/>
  <c r="BP647" i="6"/>
  <c r="BP791" i="6"/>
  <c r="BP940" i="6"/>
  <c r="BP716" i="6"/>
  <c r="BP683" i="6"/>
  <c r="BP459" i="6"/>
  <c r="BP722" i="6"/>
  <c r="BP835" i="6"/>
  <c r="BP239" i="6"/>
  <c r="BP944" i="6"/>
  <c r="BP410" i="6"/>
  <c r="BP211" i="6"/>
  <c r="BP573" i="6"/>
  <c r="BP734" i="6"/>
  <c r="BP538" i="6"/>
  <c r="BP799" i="6"/>
  <c r="BP366" i="6"/>
  <c r="BP1062" i="6"/>
  <c r="BP522" i="6"/>
  <c r="BP279" i="6"/>
  <c r="BP376" i="6"/>
  <c r="BP786" i="6"/>
  <c r="BP756" i="6"/>
  <c r="BP802" i="6"/>
  <c r="BP760" i="6"/>
  <c r="BP777" i="6"/>
  <c r="BP1106" i="6"/>
  <c r="BP772" i="6"/>
  <c r="BP271" i="6"/>
  <c r="BP278" i="6"/>
  <c r="BP445" i="6"/>
  <c r="BP456" i="6"/>
  <c r="BP678" i="6"/>
  <c r="BP731" i="6"/>
  <c r="BP720" i="6"/>
  <c r="BP960" i="6"/>
  <c r="BP952" i="6"/>
  <c r="BP287" i="6"/>
  <c r="BP294" i="6"/>
  <c r="BP548" i="6"/>
  <c r="BP569" i="6"/>
  <c r="BP774" i="6"/>
  <c r="BP827" i="6"/>
  <c r="BP816" i="6"/>
  <c r="BP860" i="6"/>
  <c r="BP641" i="6"/>
  <c r="BP303" i="6"/>
  <c r="BP310" i="6"/>
  <c r="BP466" i="6"/>
  <c r="BP484" i="6"/>
  <c r="BP704" i="6"/>
  <c r="BP750" i="6"/>
  <c r="BP739" i="6"/>
  <c r="BP682" i="6"/>
  <c r="BP663" i="6"/>
  <c r="BP335" i="6"/>
  <c r="BP342" i="6"/>
  <c r="BP617" i="6"/>
  <c r="BP344" i="6"/>
  <c r="BP806" i="6"/>
  <c r="BP852" i="6"/>
  <c r="BP848" i="6"/>
  <c r="BP956" i="6"/>
  <c r="BP665" i="6"/>
  <c r="BP1096" i="6"/>
  <c r="BP765" i="6"/>
  <c r="BP624" i="6"/>
  <c r="BP1099" i="6"/>
  <c r="BP1067" i="6"/>
  <c r="BP1035" i="6"/>
  <c r="BP926" i="6"/>
  <c r="BP1032" i="6"/>
  <c r="BP874" i="6"/>
  <c r="BP966" i="6"/>
  <c r="BP1100" i="6"/>
  <c r="BP930" i="6"/>
  <c r="BP701" i="6"/>
  <c r="BP1097" i="6"/>
  <c r="BP1065" i="6"/>
  <c r="BP1033" i="6"/>
  <c r="BP797" i="6"/>
  <c r="BP252" i="6"/>
  <c r="BP1017" i="6"/>
  <c r="BP985" i="6"/>
  <c r="BP953" i="6"/>
  <c r="BP921" i="6"/>
  <c r="BP889" i="6"/>
  <c r="BP857" i="6"/>
  <c r="BP623" i="6"/>
  <c r="BP444" i="6"/>
  <c r="BP793" i="6"/>
  <c r="BP465" i="6"/>
  <c r="BP1007" i="6"/>
  <c r="BP975" i="6"/>
  <c r="BP943" i="6"/>
  <c r="BP911" i="6"/>
  <c r="BP879" i="6"/>
  <c r="BP805" i="6"/>
  <c r="BP588" i="6"/>
  <c r="BP353" i="6"/>
  <c r="BP513" i="6"/>
  <c r="BP257" i="6"/>
  <c r="BP237" i="6"/>
  <c r="BP400" i="6"/>
  <c r="BP336" i="6"/>
  <c r="BP272" i="6"/>
  <c r="BP208" i="6"/>
  <c r="BP233" i="6"/>
  <c r="BV407" i="6"/>
  <c r="BV446" i="6"/>
  <c r="BV738" i="6"/>
  <c r="BV326" i="6"/>
  <c r="BV744" i="6"/>
  <c r="BV793" i="6"/>
  <c r="BV445" i="6"/>
  <c r="BV208" i="6"/>
  <c r="BV514" i="6"/>
  <c r="BV426" i="6"/>
  <c r="BV673" i="6"/>
  <c r="BV459" i="6"/>
  <c r="BV916" i="6"/>
  <c r="BV502" i="6"/>
  <c r="BV901" i="6"/>
  <c r="BV394" i="6"/>
  <c r="BV259" i="6"/>
  <c r="BV498" i="6"/>
  <c r="BV781" i="6"/>
  <c r="BV728" i="6"/>
  <c r="BV774" i="6"/>
  <c r="BV1008" i="6"/>
  <c r="BV919" i="6"/>
  <c r="BV1116" i="6"/>
  <c r="BV303" i="6"/>
  <c r="BV486" i="6"/>
  <c r="BV338" i="6"/>
  <c r="BV450" i="6"/>
  <c r="BV317" i="6"/>
  <c r="BV947" i="6"/>
  <c r="BV757" i="6"/>
  <c r="BV753" i="6"/>
  <c r="BV859" i="6"/>
  <c r="BV463" i="6"/>
  <c r="BV504" i="6"/>
  <c r="BV952" i="6"/>
  <c r="BV826" i="6"/>
  <c r="BV786" i="6"/>
  <c r="BV1080" i="6"/>
  <c r="BV455" i="6"/>
  <c r="BV435" i="6"/>
  <c r="BV765" i="6"/>
  <c r="BV359" i="6"/>
  <c r="BV783" i="6"/>
  <c r="BV980" i="6"/>
  <c r="BV825" i="6"/>
  <c r="BV328" i="6"/>
  <c r="BV918" i="6"/>
  <c r="BV215" i="6"/>
  <c r="BV224" i="6"/>
  <c r="BV370" i="6"/>
  <c r="BV482" i="6"/>
  <c r="BV397" i="6"/>
  <c r="BV995" i="6"/>
  <c r="BV830" i="6"/>
  <c r="BV968" i="6"/>
  <c r="BV501" i="6"/>
  <c r="BV496" i="6"/>
  <c r="BV1027" i="6"/>
  <c r="BV913" i="6"/>
  <c r="BV946" i="6"/>
  <c r="BV734" i="6"/>
  <c r="BV711" i="6"/>
  <c r="CN1002" i="6"/>
  <c r="CN736" i="6"/>
  <c r="CN1044" i="6"/>
  <c r="CN230" i="6"/>
  <c r="CN1066" i="6"/>
  <c r="CN726" i="6"/>
  <c r="CN1107" i="6"/>
  <c r="CN887" i="6"/>
  <c r="CN703" i="6"/>
  <c r="CN248" i="6"/>
  <c r="CN388" i="6"/>
  <c r="CT345" i="6"/>
  <c r="CT714" i="6"/>
  <c r="CT310" i="6"/>
  <c r="CT1053" i="6"/>
  <c r="CT1068" i="6"/>
  <c r="CT362" i="6"/>
  <c r="CT463" i="6"/>
  <c r="CT911" i="6"/>
  <c r="CT271" i="6"/>
  <c r="CT1100" i="6"/>
  <c r="CT589" i="6"/>
  <c r="CT655" i="6"/>
  <c r="BD1079" i="6"/>
  <c r="BD1116" i="6"/>
  <c r="CB451" i="6"/>
  <c r="AN1054" i="6"/>
  <c r="AO1054" i="6" s="1"/>
  <c r="AM1054" i="6"/>
  <c r="BV352" i="6"/>
  <c r="CH800" i="6"/>
  <c r="AX1039" i="6"/>
  <c r="AX471" i="6"/>
  <c r="AX667" i="6"/>
  <c r="AX1127" i="6"/>
  <c r="AX380" i="6"/>
  <c r="AX647" i="6"/>
  <c r="AX1018" i="6"/>
  <c r="AX882" i="6"/>
  <c r="AX1056" i="6"/>
  <c r="AX503" i="6"/>
  <c r="AX643" i="6"/>
  <c r="AX786" i="6"/>
  <c r="AX203" i="6"/>
  <c r="AX679" i="6"/>
  <c r="AX631" i="6"/>
  <c r="AX212" i="6"/>
  <c r="AX902" i="6"/>
  <c r="AX283" i="6"/>
  <c r="AX1040" i="6"/>
  <c r="AX1050" i="6"/>
  <c r="AX843" i="6"/>
  <c r="AX1002" i="6"/>
  <c r="AX383" i="6"/>
  <c r="AX567" i="6"/>
  <c r="AX515" i="6"/>
  <c r="AX535" i="6"/>
  <c r="AX1066" i="6"/>
  <c r="AX996" i="6"/>
  <c r="AX1109" i="6"/>
  <c r="AX519" i="6"/>
  <c r="AX1117" i="6"/>
  <c r="AX431" i="6"/>
  <c r="AX698" i="6"/>
  <c r="AX564" i="6"/>
  <c r="AX276" i="6"/>
  <c r="AX460" i="6"/>
  <c r="AX894" i="6"/>
  <c r="AX1103" i="6"/>
  <c r="AX1077" i="6"/>
  <c r="AX933" i="6"/>
  <c r="AX801" i="6"/>
  <c r="AX920" i="6"/>
  <c r="AX1025" i="6"/>
  <c r="AX897" i="6"/>
  <c r="AX1016" i="6"/>
  <c r="AX1079" i="6"/>
  <c r="AX792" i="6"/>
  <c r="AX1021" i="6"/>
  <c r="AX893" i="6"/>
  <c r="AX883" i="6"/>
  <c r="AX1121" i="6"/>
  <c r="AX1033" i="6"/>
  <c r="AX905" i="6"/>
  <c r="AX392" i="6"/>
  <c r="AX1110" i="6"/>
  <c r="AX844" i="6"/>
  <c r="AX841" i="6"/>
  <c r="AX625" i="6"/>
  <c r="AX649" i="6"/>
  <c r="AX744" i="6"/>
  <c r="AX504" i="6"/>
  <c r="AX777" i="6"/>
  <c r="AX368" i="6"/>
  <c r="AX943" i="6"/>
  <c r="AX879" i="6"/>
  <c r="AX797" i="6"/>
  <c r="AX552" i="6"/>
  <c r="AX813" i="6"/>
  <c r="AX544" i="6"/>
  <c r="AX712" i="6"/>
  <c r="AX344" i="6"/>
  <c r="AX621" i="6"/>
  <c r="AX557" i="6"/>
  <c r="AX493" i="6"/>
  <c r="AX429" i="6"/>
  <c r="AX365" i="6"/>
  <c r="AX301" i="6"/>
  <c r="AX237" i="6"/>
  <c r="AX666" i="6"/>
  <c r="AX602" i="6"/>
  <c r="AX538" i="6"/>
  <c r="AX474" i="6"/>
  <c r="AX410" i="6"/>
  <c r="AX346" i="6"/>
  <c r="AX282" i="6"/>
  <c r="AX218" i="6"/>
  <c r="AX569" i="6"/>
  <c r="AX505" i="6"/>
  <c r="AX441" i="6"/>
  <c r="AX377" i="6"/>
  <c r="AX313" i="6"/>
  <c r="AX249" i="6"/>
  <c r="AX838" i="6"/>
  <c r="AX774" i="6"/>
  <c r="AX710" i="6"/>
  <c r="AX646" i="6"/>
  <c r="AX582" i="6"/>
  <c r="AX518" i="6"/>
  <c r="AX454" i="6"/>
  <c r="AX390" i="6"/>
  <c r="AX326" i="6"/>
  <c r="AX262" i="6"/>
  <c r="BD472" i="6"/>
  <c r="BD315" i="6"/>
  <c r="BD440" i="6"/>
  <c r="BD492" i="6"/>
  <c r="BD563" i="6"/>
  <c r="BD540" i="6"/>
  <c r="BD247" i="6"/>
  <c r="BD527" i="6"/>
  <c r="BD347" i="6"/>
  <c r="BD453" i="6"/>
  <c r="BD400" i="6"/>
  <c r="BD840" i="6"/>
  <c r="BD619" i="6"/>
  <c r="BD235" i="6"/>
  <c r="BD539" i="6"/>
  <c r="BD546" i="6"/>
  <c r="BD620" i="6"/>
  <c r="BD693" i="6"/>
  <c r="BD501" i="6"/>
  <c r="BD343" i="6"/>
  <c r="BD511" i="6"/>
  <c r="BD582" i="6"/>
  <c r="BD651" i="6"/>
  <c r="BD661" i="6"/>
  <c r="BD580" i="6"/>
  <c r="BD383" i="6"/>
  <c r="BD443" i="6"/>
  <c r="BD489" i="6"/>
  <c r="BD832" i="6"/>
  <c r="BD1088" i="6"/>
  <c r="BD351" i="6"/>
  <c r="BD464" i="6"/>
  <c r="BD530" i="6"/>
  <c r="BD683" i="6"/>
  <c r="BD736" i="6"/>
  <c r="BD634" i="6"/>
  <c r="BD481" i="6"/>
  <c r="BD556" i="6"/>
  <c r="BD517" i="6"/>
  <c r="BD1120" i="6"/>
  <c r="BD973" i="6"/>
  <c r="BD819" i="6"/>
  <c r="BD1082" i="6"/>
  <c r="BD1125" i="6"/>
  <c r="BD1068" i="6"/>
  <c r="BD981" i="6"/>
  <c r="BD894" i="6"/>
  <c r="BD1032" i="6"/>
  <c r="BD839" i="6"/>
  <c r="BD1040" i="6"/>
  <c r="BD953" i="6"/>
  <c r="BD823" i="6"/>
  <c r="BD1041" i="6"/>
  <c r="BD1030" i="6"/>
  <c r="BD902" i="6"/>
  <c r="BD1066" i="6"/>
  <c r="BD970" i="6"/>
  <c r="BD888" i="6"/>
  <c r="BD1127" i="6"/>
  <c r="BD1070" i="6"/>
  <c r="BD988" i="6"/>
  <c r="BD901" i="6"/>
  <c r="BD444" i="6"/>
  <c r="BD1033" i="6"/>
  <c r="BD905" i="6"/>
  <c r="BD831" i="6"/>
  <c r="BD1099" i="6"/>
  <c r="BD1067" i="6"/>
  <c r="BD1035" i="6"/>
  <c r="BD1003" i="6"/>
  <c r="BD971" i="6"/>
  <c r="BD939" i="6"/>
  <c r="BD875" i="6"/>
  <c r="BD493" i="6"/>
  <c r="BD438" i="6"/>
  <c r="BD356" i="6"/>
  <c r="BD838" i="6"/>
  <c r="BD806" i="6"/>
  <c r="BD774" i="6"/>
  <c r="BD742" i="6"/>
  <c r="BD705" i="6"/>
  <c r="BD623" i="6"/>
  <c r="BD508" i="6"/>
  <c r="BD392" i="6"/>
  <c r="BD518" i="6"/>
  <c r="BD865" i="6"/>
  <c r="BD833" i="6"/>
  <c r="BD801" i="6"/>
  <c r="BD769" i="6"/>
  <c r="BD737" i="6"/>
  <c r="BD608" i="6"/>
  <c r="BD485" i="6"/>
  <c r="BD378" i="6"/>
  <c r="BD500" i="6"/>
  <c r="BD671" i="6"/>
  <c r="BD584" i="6"/>
  <c r="BD494" i="6"/>
  <c r="BD333" i="6"/>
  <c r="BD357" i="6"/>
  <c r="BD309" i="6"/>
  <c r="BD222" i="6"/>
  <c r="BD322" i="6"/>
  <c r="BD240" i="6"/>
  <c r="BD358" i="6"/>
  <c r="BD276" i="6"/>
  <c r="BD362" i="6"/>
  <c r="BD280" i="6"/>
  <c r="BD325" i="6"/>
  <c r="BD238" i="6"/>
  <c r="BD329" i="6"/>
  <c r="BD242" i="6"/>
  <c r="BD292" i="6"/>
  <c r="BD205" i="6"/>
  <c r="BJ366" i="6"/>
  <c r="BJ262" i="6"/>
  <c r="BJ209" i="6"/>
  <c r="BJ337" i="6"/>
  <c r="BJ889" i="6"/>
  <c r="BJ875" i="6"/>
  <c r="BJ211" i="6"/>
  <c r="BJ798" i="6"/>
  <c r="BJ611" i="6"/>
  <c r="BJ293" i="6"/>
  <c r="BJ1056" i="6"/>
  <c r="BJ381" i="6"/>
  <c r="BJ275" i="6"/>
  <c r="BJ399" i="6"/>
  <c r="BJ425" i="6"/>
  <c r="BJ532" i="6"/>
  <c r="BJ668" i="6"/>
  <c r="BJ891" i="6"/>
  <c r="BJ919" i="6"/>
  <c r="BJ961" i="6"/>
  <c r="BJ725" i="6"/>
  <c r="BJ291" i="6"/>
  <c r="BJ383" i="6"/>
  <c r="BJ277" i="6"/>
  <c r="BJ304" i="6"/>
  <c r="BJ272" i="6"/>
  <c r="BJ726" i="6"/>
  <c r="BJ764" i="6"/>
  <c r="BJ754" i="6"/>
  <c r="BJ905" i="6"/>
  <c r="BJ1012" i="6"/>
  <c r="BJ602" i="6"/>
  <c r="BJ559" i="6"/>
  <c r="BJ445" i="6"/>
  <c r="BJ208" i="6"/>
  <c r="BJ523" i="6"/>
  <c r="BJ716" i="6"/>
  <c r="BJ1098" i="6"/>
  <c r="BJ317" i="6"/>
  <c r="BJ443" i="6"/>
  <c r="BJ521" i="6"/>
  <c r="BJ547" i="6"/>
  <c r="BJ659" i="6"/>
  <c r="BJ879" i="6"/>
  <c r="BJ557" i="6"/>
  <c r="BJ309" i="6"/>
  <c r="BJ991" i="6"/>
  <c r="BJ1032" i="6"/>
  <c r="BJ505" i="6"/>
  <c r="BJ323" i="6"/>
  <c r="BJ230" i="6"/>
  <c r="BJ353" i="6"/>
  <c r="BJ378" i="6"/>
  <c r="BJ395" i="6"/>
  <c r="BJ459" i="6"/>
  <c r="BJ827" i="6"/>
  <c r="BJ855" i="6"/>
  <c r="BJ929" i="6"/>
  <c r="BJ1076" i="6"/>
  <c r="BJ619" i="6"/>
  <c r="BJ377" i="6"/>
  <c r="BJ284" i="6"/>
  <c r="BJ446" i="6"/>
  <c r="BJ525" i="6"/>
  <c r="BJ245" i="6"/>
  <c r="BJ842" i="6"/>
  <c r="BJ667" i="6"/>
  <c r="BJ652" i="6"/>
  <c r="BJ812" i="6"/>
  <c r="BJ928" i="6"/>
  <c r="BJ299" i="6"/>
  <c r="BJ407" i="6"/>
  <c r="BJ375" i="6"/>
  <c r="BJ438" i="6"/>
  <c r="BJ686" i="6"/>
  <c r="BJ669" i="6"/>
  <c r="BJ918" i="6"/>
  <c r="BJ962" i="6"/>
  <c r="BJ644" i="6"/>
  <c r="BJ1008" i="6"/>
  <c r="BJ1091" i="6"/>
  <c r="BJ972" i="6"/>
  <c r="BJ1031" i="6"/>
  <c r="BJ1087" i="6"/>
  <c r="BJ976" i="6"/>
  <c r="BJ761" i="6"/>
  <c r="BJ1046" i="6"/>
  <c r="BJ1014" i="6"/>
  <c r="BJ807" i="6"/>
  <c r="BJ529" i="6"/>
  <c r="BJ920" i="6"/>
  <c r="BJ813" i="6"/>
  <c r="BJ593" i="6"/>
  <c r="BJ1105" i="6"/>
  <c r="BJ1073" i="6"/>
  <c r="BJ1041" i="6"/>
  <c r="BJ1009" i="6"/>
  <c r="BJ771" i="6"/>
  <c r="BJ880" i="6"/>
  <c r="BJ816" i="6"/>
  <c r="BJ556" i="6"/>
  <c r="BJ569" i="6"/>
  <c r="BJ679" i="6"/>
  <c r="BJ444" i="6"/>
  <c r="BJ815" i="6"/>
  <c r="BJ733" i="6"/>
  <c r="BJ540" i="6"/>
  <c r="BJ783" i="6"/>
  <c r="BJ685" i="6"/>
  <c r="BJ641" i="6"/>
  <c r="BJ442" i="6"/>
  <c r="BJ584" i="6"/>
  <c r="BJ560" i="6"/>
  <c r="BJ474" i="6"/>
  <c r="BJ372" i="6"/>
  <c r="BJ218" i="6"/>
  <c r="BP420" i="6"/>
  <c r="BP339" i="6"/>
  <c r="BP642" i="6"/>
  <c r="BP319" i="6"/>
  <c r="BP518" i="6"/>
  <c r="BP655" i="6"/>
  <c r="BP1090" i="6"/>
  <c r="BP516" i="6"/>
  <c r="BP377" i="6"/>
  <c r="BP785" i="6"/>
  <c r="BP424" i="6"/>
  <c r="BP526" i="6"/>
  <c r="BP681" i="6"/>
  <c r="BP454" i="6"/>
  <c r="BP562" i="6"/>
  <c r="BP696" i="6"/>
  <c r="BP291" i="6"/>
  <c r="BP282" i="6"/>
  <c r="BP390" i="6"/>
  <c r="BP215" i="6"/>
  <c r="BP832" i="6"/>
  <c r="BP836" i="6"/>
  <c r="BP227" i="6"/>
  <c r="BP627" i="6"/>
  <c r="BP766" i="6"/>
  <c r="BP207" i="6"/>
  <c r="BP315" i="6"/>
  <c r="BP457" i="6"/>
  <c r="BP504" i="6"/>
  <c r="BP322" i="6"/>
  <c r="BP839" i="6"/>
  <c r="BP386" i="6"/>
  <c r="BP843" i="6"/>
  <c r="BP327" i="6"/>
  <c r="BP1006" i="6"/>
  <c r="BP685" i="6"/>
  <c r="BP399" i="6"/>
  <c r="BP542" i="6"/>
  <c r="BP564" i="6"/>
  <c r="BP768" i="6"/>
  <c r="BP814" i="6"/>
  <c r="BP803" i="6"/>
  <c r="BP853" i="6"/>
  <c r="BP552" i="6"/>
  <c r="BP415" i="6"/>
  <c r="BP422" i="6"/>
  <c r="BP361" i="6"/>
  <c r="BP572" i="6"/>
  <c r="BP301" i="6"/>
  <c r="BP580" i="6"/>
  <c r="BP448" i="6"/>
  <c r="BP992" i="6"/>
  <c r="BP884" i="6"/>
  <c r="BP431" i="6"/>
  <c r="BP438" i="6"/>
  <c r="BP561" i="6"/>
  <c r="BP601" i="6"/>
  <c r="BP787" i="6"/>
  <c r="BP840" i="6"/>
  <c r="BP822" i="6"/>
  <c r="BP892" i="6"/>
  <c r="BP649" i="6"/>
  <c r="BP463" i="6"/>
  <c r="BP307" i="6"/>
  <c r="BP425" i="6"/>
  <c r="BP610" i="6"/>
  <c r="BP429" i="6"/>
  <c r="BP618" i="6"/>
  <c r="BP553" i="6"/>
  <c r="BP737" i="6"/>
  <c r="BP980" i="6"/>
  <c r="BP1076" i="6"/>
  <c r="BP559" i="6"/>
  <c r="BP1127" i="6"/>
  <c r="BP1095" i="6"/>
  <c r="BP1063" i="6"/>
  <c r="BP1031" i="6"/>
  <c r="BP894" i="6"/>
  <c r="BP1014" i="6"/>
  <c r="BP637" i="6"/>
  <c r="BP902" i="6"/>
  <c r="BP1080" i="6"/>
  <c r="BP898" i="6"/>
  <c r="BP1125" i="6"/>
  <c r="BP1093" i="6"/>
  <c r="BP1061" i="6"/>
  <c r="BP1029" i="6"/>
  <c r="BP598" i="6"/>
  <c r="BP591" i="6"/>
  <c r="BP1013" i="6"/>
  <c r="BP981" i="6"/>
  <c r="BP949" i="6"/>
  <c r="BP917" i="6"/>
  <c r="BP885" i="6"/>
  <c r="BP821" i="6"/>
  <c r="BP607" i="6"/>
  <c r="BP369" i="6"/>
  <c r="BP761" i="6"/>
  <c r="BP412" i="6"/>
  <c r="BP1003" i="6"/>
  <c r="BP971" i="6"/>
  <c r="BP939" i="6"/>
  <c r="BP907" i="6"/>
  <c r="BP875" i="6"/>
  <c r="BP773" i="6"/>
  <c r="BP537" i="6"/>
  <c r="BP332" i="6"/>
  <c r="BP492" i="6"/>
  <c r="BP236" i="6"/>
  <c r="BP232" i="6"/>
  <c r="BP389" i="6"/>
  <c r="BP325" i="6"/>
  <c r="BP261" i="6"/>
  <c r="BP297" i="6"/>
  <c r="BP228" i="6"/>
  <c r="BV298" i="6"/>
  <c r="BV741" i="6"/>
  <c r="BV219" i="6"/>
  <c r="BV336" i="6"/>
  <c r="BV1030" i="6"/>
  <c r="BV402" i="6"/>
  <c r="BV378" i="6"/>
  <c r="BV509" i="6"/>
  <c r="BV411" i="6"/>
  <c r="BV755" i="6"/>
  <c r="BV454" i="6"/>
  <c r="BV758" i="6"/>
  <c r="BV371" i="6"/>
  <c r="BV779" i="6"/>
  <c r="BV522" i="6"/>
  <c r="BV387" i="6"/>
  <c r="BV669" i="6"/>
  <c r="BV687" i="6"/>
  <c r="BV625" i="6"/>
  <c r="BV932" i="6"/>
  <c r="BV770" i="6"/>
  <c r="BV1047" i="6"/>
  <c r="BV971" i="6"/>
  <c r="BV1016" i="6"/>
  <c r="BV453" i="6"/>
  <c r="BV944" i="6"/>
  <c r="BV1084" i="6"/>
  <c r="BV873" i="6"/>
  <c r="BV903" i="6"/>
  <c r="BV925" i="6"/>
  <c r="BV834" i="6"/>
  <c r="BV898" i="6"/>
  <c r="BV548" i="6"/>
  <c r="BV570" i="6"/>
  <c r="BV824" i="6"/>
  <c r="BV436" i="6"/>
  <c r="BV550" i="6"/>
  <c r="CB1029" i="6"/>
  <c r="CB337" i="6"/>
  <c r="CB485" i="6"/>
  <c r="CB643" i="6"/>
  <c r="CB634" i="6"/>
  <c r="CB742" i="6"/>
  <c r="CB463" i="6"/>
  <c r="CB1126" i="6"/>
  <c r="CB339" i="6"/>
  <c r="CB745" i="6"/>
  <c r="CB1014" i="6"/>
  <c r="CH670" i="6"/>
  <c r="CH421" i="6"/>
  <c r="CH535" i="6"/>
  <c r="CH938" i="6"/>
  <c r="CH389" i="6"/>
  <c r="CH565" i="6"/>
  <c r="CH437" i="6"/>
  <c r="CH553" i="6"/>
  <c r="CH791" i="6"/>
  <c r="CH250" i="6"/>
  <c r="CN758" i="6"/>
  <c r="CN890" i="6"/>
  <c r="CN1026" i="6"/>
  <c r="CN451" i="6"/>
  <c r="CN771" i="6"/>
  <c r="CN1115" i="6"/>
  <c r="CN1077" i="6"/>
  <c r="CN801" i="6"/>
  <c r="CN737" i="6"/>
  <c r="CN500" i="6"/>
  <c r="CN273" i="6"/>
  <c r="CN247" i="6"/>
  <c r="CT478" i="6"/>
  <c r="CT1105" i="6"/>
  <c r="CT1116" i="6"/>
  <c r="CT665" i="6"/>
  <c r="CT990" i="6"/>
  <c r="CT597" i="6"/>
  <c r="CT1037" i="6"/>
  <c r="CT587" i="6"/>
  <c r="CT981" i="6"/>
  <c r="CT651" i="6"/>
  <c r="CT867" i="6"/>
  <c r="CT484" i="6"/>
  <c r="CT245" i="6"/>
  <c r="CT468" i="6"/>
  <c r="AN375" i="6"/>
  <c r="AO375" i="6" s="1"/>
  <c r="AM375" i="6"/>
  <c r="CH593" i="6"/>
  <c r="CH1060" i="6"/>
  <c r="AN1113" i="6"/>
  <c r="AO1113" i="6" s="1"/>
  <c r="AM1113" i="6"/>
  <c r="CT626" i="6"/>
  <c r="BV425" i="6"/>
  <c r="BV851" i="6"/>
  <c r="BV929" i="6"/>
  <c r="BV391" i="6"/>
  <c r="CT48" i="6"/>
  <c r="CT5" i="6"/>
  <c r="CT29" i="6"/>
  <c r="CT18" i="6"/>
  <c r="CT70" i="6"/>
  <c r="CT36" i="6"/>
  <c r="CT67" i="6"/>
  <c r="CT109" i="6"/>
  <c r="CT160" i="6"/>
  <c r="CT152" i="6"/>
  <c r="CT184" i="6"/>
  <c r="AR403" i="6"/>
  <c r="AR1023" i="6"/>
  <c r="AR436" i="6"/>
  <c r="AR325" i="6"/>
  <c r="AR359" i="6"/>
  <c r="AR388" i="6"/>
  <c r="AR251" i="6"/>
  <c r="AR457" i="6"/>
  <c r="AR715" i="6"/>
  <c r="AR968" i="6"/>
  <c r="AR341" i="6"/>
  <c r="AR771" i="6"/>
  <c r="AR422" i="6"/>
  <c r="AR455" i="6"/>
  <c r="AR501" i="6"/>
  <c r="AR307" i="6"/>
  <c r="AR471" i="6"/>
  <c r="AR555" i="6"/>
  <c r="AR274" i="6"/>
  <c r="AR486" i="6"/>
  <c r="AR212" i="6"/>
  <c r="AR203" i="6"/>
  <c r="AR429" i="6"/>
  <c r="AR256" i="6"/>
  <c r="AR316" i="6"/>
  <c r="AR689" i="6"/>
  <c r="AR521" i="6"/>
  <c r="AR624" i="6"/>
  <c r="AR508" i="6"/>
  <c r="AR645" i="6"/>
  <c r="AR1101" i="6"/>
  <c r="AR338" i="6"/>
  <c r="AR712" i="6"/>
  <c r="AR573" i="6"/>
  <c r="AR644" i="6"/>
  <c r="AR587" i="6"/>
  <c r="AR769" i="6"/>
  <c r="AR1117" i="6"/>
  <c r="AR352" i="6"/>
  <c r="AR612" i="6"/>
  <c r="AR798" i="6"/>
  <c r="AR767" i="6"/>
  <c r="AR892" i="6"/>
  <c r="AR940" i="6"/>
  <c r="AR1110" i="6"/>
  <c r="AR215" i="6"/>
  <c r="AR318" i="6"/>
  <c r="AR620" i="6"/>
  <c r="AR220" i="6"/>
  <c r="AR591" i="6"/>
  <c r="AR824" i="6"/>
  <c r="AR658" i="6"/>
  <c r="AR801" i="6"/>
  <c r="AR398" i="6"/>
  <c r="AR1050" i="6"/>
  <c r="AR415" i="6"/>
  <c r="AR243" i="6"/>
  <c r="AR475" i="6"/>
  <c r="AR270" i="6"/>
  <c r="AR381" i="6"/>
  <c r="AR730" i="6"/>
  <c r="AR607" i="6"/>
  <c r="AR760" i="6"/>
  <c r="AR625" i="6"/>
  <c r="AR805" i="6"/>
  <c r="AR1044" i="6"/>
  <c r="AR389" i="6"/>
  <c r="AR743" i="6"/>
  <c r="AR621" i="6"/>
  <c r="AR766" i="6"/>
  <c r="AR663" i="6"/>
  <c r="AR868" i="6"/>
  <c r="AR1052" i="6"/>
  <c r="AR284" i="6"/>
  <c r="AR309" i="6"/>
  <c r="AR763" i="6"/>
  <c r="AR650" i="6"/>
  <c r="AR832" i="6"/>
  <c r="AR988" i="6"/>
  <c r="AR1012" i="6"/>
  <c r="AR1007" i="6"/>
  <c r="AR1111" i="6"/>
  <c r="AR1055" i="6"/>
  <c r="AR963" i="6"/>
  <c r="AR887" i="6"/>
  <c r="AR1087" i="6"/>
  <c r="AR983" i="6"/>
  <c r="AR1099" i="6"/>
  <c r="AR1045" i="6"/>
  <c r="AR971" i="6"/>
  <c r="AR935" i="6"/>
  <c r="AR947" i="6"/>
  <c r="AR942" i="6"/>
  <c r="AR910" i="6"/>
  <c r="AR878" i="6"/>
  <c r="AR846" i="6"/>
  <c r="AR595" i="6"/>
  <c r="AR977" i="6"/>
  <c r="AR945" i="6"/>
  <c r="AR913" i="6"/>
  <c r="AR881" i="6"/>
  <c r="AR849" i="6"/>
  <c r="AR707" i="6"/>
  <c r="AR667" i="6"/>
  <c r="AR433" i="6"/>
  <c r="AR410" i="6"/>
  <c r="AR241" i="6"/>
  <c r="AR218" i="6"/>
  <c r="AR470" i="6"/>
  <c r="AR442" i="6"/>
  <c r="AR418" i="6"/>
  <c r="AR336" i="6"/>
  <c r="AR249" i="6"/>
  <c r="AR449" i="6"/>
  <c r="AR362" i="6"/>
  <c r="AR280" i="6"/>
  <c r="AX827" i="6"/>
  <c r="AX508" i="6"/>
  <c r="AX628" i="6"/>
  <c r="AX759" i="6"/>
  <c r="AX826" i="6"/>
  <c r="AX231" i="6"/>
  <c r="AX970" i="6"/>
  <c r="AX1064" i="6"/>
  <c r="AX858" i="6"/>
  <c r="AX623" i="6"/>
  <c r="AX599" i="6"/>
  <c r="AX543" i="6"/>
  <c r="AX1044" i="6"/>
  <c r="AX1092" i="6"/>
  <c r="AX708" i="6"/>
  <c r="AX1062" i="6"/>
  <c r="AX367" i="6"/>
  <c r="AX527" i="6"/>
  <c r="AX779" i="6"/>
  <c r="AX736" i="6"/>
  <c r="AX978" i="6"/>
  <c r="AX607" i="6"/>
  <c r="AX379" i="6"/>
  <c r="AX332" i="6"/>
  <c r="AX960" i="6"/>
  <c r="AX886" i="6"/>
  <c r="AX810" i="6"/>
  <c r="AX747" i="6"/>
  <c r="AX359" i="6"/>
  <c r="AX1030" i="6"/>
  <c r="AX850" i="6"/>
  <c r="AX1067" i="6"/>
  <c r="AX696" i="6"/>
  <c r="AX751" i="6"/>
  <c r="AX948" i="6"/>
  <c r="AX455" i="6"/>
  <c r="AX699" i="6"/>
  <c r="AX652" i="6"/>
  <c r="AX227" i="6"/>
  <c r="AX918" i="6"/>
  <c r="AX287" i="6"/>
  <c r="AX1052" i="6"/>
  <c r="AX215" i="6"/>
  <c r="AX1095" i="6"/>
  <c r="AX247" i="6"/>
  <c r="AX1055" i="6"/>
  <c r="AX663" i="6"/>
  <c r="AX423" i="6"/>
  <c r="AX795" i="6"/>
  <c r="AX1022" i="6"/>
  <c r="AX947" i="6"/>
  <c r="AX1045" i="6"/>
  <c r="AX917" i="6"/>
  <c r="AX741" i="6"/>
  <c r="AX907" i="6"/>
  <c r="AX1009" i="6"/>
  <c r="AX881" i="6"/>
  <c r="AX1000" i="6"/>
  <c r="AX1076" i="6"/>
  <c r="AX781" i="6"/>
  <c r="AX1005" i="6"/>
  <c r="AX877" i="6"/>
  <c r="AX880" i="6"/>
  <c r="AX1113" i="6"/>
  <c r="AX1017" i="6"/>
  <c r="AX889" i="6"/>
  <c r="AX1104" i="6"/>
  <c r="AX1102" i="6"/>
  <c r="AX837" i="6"/>
  <c r="AX825" i="6"/>
  <c r="AX592" i="6"/>
  <c r="AX617" i="6"/>
  <c r="AX737" i="6"/>
  <c r="AX440" i="6"/>
  <c r="AX757" i="6"/>
  <c r="AX304" i="6"/>
  <c r="AX935" i="6"/>
  <c r="AX873" i="6"/>
  <c r="AX760" i="6"/>
  <c r="AX488" i="6"/>
  <c r="AX793" i="6"/>
  <c r="AX480" i="6"/>
  <c r="AX705" i="6"/>
  <c r="AX280" i="6"/>
  <c r="AX613" i="6"/>
  <c r="AX549" i="6"/>
  <c r="AX485" i="6"/>
  <c r="AX421" i="6"/>
  <c r="AX357" i="6"/>
  <c r="AX293" i="6"/>
  <c r="AX229" i="6"/>
  <c r="AX658" i="6"/>
  <c r="AX594" i="6"/>
  <c r="AX530" i="6"/>
  <c r="AX466" i="6"/>
  <c r="AX402" i="6"/>
  <c r="AX338" i="6"/>
  <c r="AX274" i="6"/>
  <c r="AX210" i="6"/>
  <c r="AX561" i="6"/>
  <c r="AX497" i="6"/>
  <c r="AX433" i="6"/>
  <c r="AX369" i="6"/>
  <c r="AX305" i="6"/>
  <c r="AX241" i="6"/>
  <c r="AX830" i="6"/>
  <c r="AX766" i="6"/>
  <c r="AX702" i="6"/>
  <c r="AX638" i="6"/>
  <c r="AX574" i="6"/>
  <c r="AX510" i="6"/>
  <c r="AX446" i="6"/>
  <c r="AX382" i="6"/>
  <c r="AX318" i="6"/>
  <c r="AX254" i="6"/>
  <c r="BD528" i="6"/>
  <c r="BD307" i="6"/>
  <c r="BD662" i="6"/>
  <c r="BD710" i="6"/>
  <c r="BD780" i="6"/>
  <c r="BD480" i="6"/>
  <c r="BD487" i="6"/>
  <c r="BD263" i="6"/>
  <c r="BD507" i="6"/>
  <c r="BD677" i="6"/>
  <c r="BD808" i="6"/>
  <c r="BD932" i="6"/>
  <c r="BD800" i="6"/>
  <c r="BD295" i="6"/>
  <c r="BD385" i="6"/>
  <c r="BD461" i="6"/>
  <c r="BD416" i="6"/>
  <c r="BD1098" i="6"/>
  <c r="BD514" i="6"/>
  <c r="BD335" i="6"/>
  <c r="BD435" i="6"/>
  <c r="BD411" i="6"/>
  <c r="BD744" i="6"/>
  <c r="BD776" i="6"/>
  <c r="BD375" i="6"/>
  <c r="BD566" i="6"/>
  <c r="BD614" i="6"/>
  <c r="BD702" i="6"/>
  <c r="BD768" i="6"/>
  <c r="BD564" i="6"/>
  <c r="BD602" i="6"/>
  <c r="BD618" i="6"/>
  <c r="BD707" i="6"/>
  <c r="BD504" i="6"/>
  <c r="BD896" i="6"/>
  <c r="BD283" i="6"/>
  <c r="BD407" i="6"/>
  <c r="BD678" i="6"/>
  <c r="BD748" i="6"/>
  <c r="BD756" i="6"/>
  <c r="BD1101" i="6"/>
  <c r="BD950" i="6"/>
  <c r="BD791" i="6"/>
  <c r="BD1064" i="6"/>
  <c r="BD1121" i="6"/>
  <c r="BD1054" i="6"/>
  <c r="BD972" i="6"/>
  <c r="BD885" i="6"/>
  <c r="BD1009" i="6"/>
  <c r="BD811" i="6"/>
  <c r="BD1026" i="6"/>
  <c r="BD944" i="6"/>
  <c r="BD795" i="6"/>
  <c r="BD1018" i="6"/>
  <c r="BD1021" i="6"/>
  <c r="BD893" i="6"/>
  <c r="BD1057" i="6"/>
  <c r="BD961" i="6"/>
  <c r="BD874" i="6"/>
  <c r="BD1123" i="6"/>
  <c r="BD1061" i="6"/>
  <c r="BD974" i="6"/>
  <c r="BD892" i="6"/>
  <c r="BD422" i="6"/>
  <c r="BD1010" i="6"/>
  <c r="BD882" i="6"/>
  <c r="BD799" i="6"/>
  <c r="BD1095" i="6"/>
  <c r="BD1063" i="6"/>
  <c r="BD1031" i="6"/>
  <c r="BD999" i="6"/>
  <c r="BD967" i="6"/>
  <c r="BD935" i="6"/>
  <c r="BD903" i="6"/>
  <c r="BD871" i="6"/>
  <c r="BD866" i="6"/>
  <c r="BD605" i="6"/>
  <c r="BD250" i="6"/>
  <c r="BD834" i="6"/>
  <c r="BD802" i="6"/>
  <c r="BD770" i="6"/>
  <c r="BD738" i="6"/>
  <c r="BD696" i="6"/>
  <c r="BD609" i="6"/>
  <c r="BD502" i="6"/>
  <c r="BD348" i="6"/>
  <c r="BD442" i="6"/>
  <c r="BD861" i="6"/>
  <c r="BD829" i="6"/>
  <c r="BD797" i="6"/>
  <c r="BD765" i="6"/>
  <c r="BD733" i="6"/>
  <c r="BD681" i="6"/>
  <c r="BD599" i="6"/>
  <c r="BD474" i="6"/>
  <c r="BD334" i="6"/>
  <c r="BD424" i="6"/>
  <c r="BD657" i="6"/>
  <c r="BD575" i="6"/>
  <c r="BD484" i="6"/>
  <c r="BD282" i="6"/>
  <c r="BD296" i="6"/>
  <c r="BD300" i="6"/>
  <c r="BD213" i="6"/>
  <c r="BD313" i="6"/>
  <c r="BD226" i="6"/>
  <c r="BD349" i="6"/>
  <c r="BD262" i="6"/>
  <c r="BD353" i="6"/>
  <c r="BD266" i="6"/>
  <c r="BD316" i="6"/>
  <c r="BD229" i="6"/>
  <c r="BD320" i="6"/>
  <c r="BD233" i="6"/>
  <c r="BD278" i="6"/>
  <c r="BD219" i="6"/>
  <c r="BJ470" i="6"/>
  <c r="BJ554" i="6"/>
  <c r="BJ322" i="6"/>
  <c r="BJ294" i="6"/>
  <c r="BJ279" i="6"/>
  <c r="BJ903" i="6"/>
  <c r="BJ721" i="6"/>
  <c r="BJ710" i="6"/>
  <c r="BJ439" i="6"/>
  <c r="BJ892" i="6"/>
  <c r="BJ285" i="6"/>
  <c r="BJ357" i="6"/>
  <c r="BJ492" i="6"/>
  <c r="BJ501" i="6"/>
  <c r="BJ623" i="6"/>
  <c r="BJ831" i="6"/>
  <c r="BJ370" i="6"/>
  <c r="BJ851" i="6"/>
  <c r="BJ1112" i="6"/>
  <c r="BJ964" i="6"/>
  <c r="BJ215" i="6"/>
  <c r="BJ281" i="6"/>
  <c r="BJ405" i="6"/>
  <c r="BJ431" i="6"/>
  <c r="BJ546" i="6"/>
  <c r="BJ674" i="6"/>
  <c r="BJ907" i="6"/>
  <c r="BJ935" i="6"/>
  <c r="BJ968" i="6"/>
  <c r="BJ757" i="6"/>
  <c r="BJ428" i="6"/>
  <c r="BJ642" i="6"/>
  <c r="BJ922" i="6"/>
  <c r="BJ785" i="6"/>
  <c r="BJ867" i="6"/>
  <c r="BJ852" i="6"/>
  <c r="BJ1060" i="6"/>
  <c r="BJ455" i="6"/>
  <c r="BJ263" i="6"/>
  <c r="BJ635" i="6"/>
  <c r="BJ207" i="6"/>
  <c r="BJ258" i="6"/>
  <c r="BJ390" i="6"/>
  <c r="BJ718" i="6"/>
  <c r="BJ755" i="6"/>
  <c r="BJ977" i="6"/>
  <c r="BJ926" i="6"/>
  <c r="BJ334" i="6"/>
  <c r="BJ247" i="6"/>
  <c r="BJ313" i="6"/>
  <c r="BJ452" i="6"/>
  <c r="BJ466" i="6"/>
  <c r="BJ578" i="6"/>
  <c r="BJ722" i="6"/>
  <c r="BJ955" i="6"/>
  <c r="BJ567" i="6"/>
  <c r="BJ1048" i="6"/>
  <c r="BJ901" i="6"/>
  <c r="BJ990" i="6"/>
  <c r="BJ242" i="6"/>
  <c r="BJ480" i="6"/>
  <c r="BJ534" i="6"/>
  <c r="BJ303" i="6"/>
  <c r="BJ549" i="6"/>
  <c r="BJ978" i="6"/>
  <c r="BJ862" i="6"/>
  <c r="BJ947" i="6"/>
  <c r="BJ876" i="6"/>
  <c r="BJ1118" i="6"/>
  <c r="BJ387" i="6"/>
  <c r="BJ292" i="6"/>
  <c r="BJ464" i="6"/>
  <c r="BJ531" i="6"/>
  <c r="BJ268" i="6"/>
  <c r="BJ858" i="6"/>
  <c r="BJ697" i="6"/>
  <c r="BJ715" i="6"/>
  <c r="BJ820" i="6"/>
  <c r="BJ944" i="6"/>
  <c r="BJ1059" i="6"/>
  <c r="BJ1115" i="6"/>
  <c r="BJ999" i="6"/>
  <c r="BJ1055" i="6"/>
  <c r="BJ967" i="6"/>
  <c r="BJ696" i="6"/>
  <c r="BJ1042" i="6"/>
  <c r="BJ1010" i="6"/>
  <c r="BJ795" i="6"/>
  <c r="BJ522" i="6"/>
  <c r="BJ909" i="6"/>
  <c r="BJ784" i="6"/>
  <c r="BJ212" i="6"/>
  <c r="BJ1101" i="6"/>
  <c r="BJ1069" i="6"/>
  <c r="BJ1037" i="6"/>
  <c r="BJ1005" i="6"/>
  <c r="BJ759" i="6"/>
  <c r="BJ869" i="6"/>
  <c r="BJ793" i="6"/>
  <c r="BJ804" i="6"/>
  <c r="BJ548" i="6"/>
  <c r="BJ673" i="6"/>
  <c r="BJ421" i="6"/>
  <c r="BJ811" i="6"/>
  <c r="BJ705" i="6"/>
  <c r="BJ430" i="6"/>
  <c r="BJ769" i="6"/>
  <c r="BJ680" i="6"/>
  <c r="BJ609" i="6"/>
  <c r="BJ401" i="6"/>
  <c r="BJ568" i="6"/>
  <c r="BJ544" i="6"/>
  <c r="BJ462" i="6"/>
  <c r="BJ356" i="6"/>
  <c r="BJ214" i="6"/>
  <c r="BP659" i="6"/>
  <c r="BP439" i="6"/>
  <c r="BP571" i="6"/>
  <c r="BP298" i="6"/>
  <c r="BP498" i="6"/>
  <c r="BP409" i="6"/>
  <c r="BP1126" i="6"/>
  <c r="BP503" i="6"/>
  <c r="BP795" i="6"/>
  <c r="BP972" i="6"/>
  <c r="BP258" i="6"/>
  <c r="BP755" i="6"/>
  <c r="BP924" i="6"/>
  <c r="BP483" i="6"/>
  <c r="BP800" i="6"/>
  <c r="BP813" i="6"/>
  <c r="BP382" i="6"/>
  <c r="BP262" i="6"/>
  <c r="BP528" i="6"/>
  <c r="BP296" i="6"/>
  <c r="BP730" i="6"/>
  <c r="BP714" i="6"/>
  <c r="BP286" i="6"/>
  <c r="BP838" i="6"/>
  <c r="BP968" i="6"/>
  <c r="BP470" i="6"/>
  <c r="BP443" i="6"/>
  <c r="BP210" i="6"/>
  <c r="BP242" i="6"/>
  <c r="BP540" i="6"/>
  <c r="BP596" i="6"/>
  <c r="BP581" i="6"/>
  <c r="BP759" i="6"/>
  <c r="BP616" i="6"/>
  <c r="BP1078" i="6"/>
  <c r="BP920" i="6"/>
  <c r="BP527" i="6"/>
  <c r="BP243" i="6"/>
  <c r="BP318" i="6"/>
  <c r="BP554" i="6"/>
  <c r="BP263" i="6"/>
  <c r="BP543" i="6"/>
  <c r="BP441" i="6"/>
  <c r="BP864" i="6"/>
  <c r="BP851" i="6"/>
  <c r="BP202" i="6"/>
  <c r="BP387" i="6"/>
  <c r="BP489" i="6"/>
  <c r="BP658" i="6"/>
  <c r="BP628" i="6"/>
  <c r="BP674" i="6"/>
  <c r="BP632" i="6"/>
  <c r="BP880" i="6"/>
  <c r="BP842" i="6"/>
  <c r="BP218" i="6"/>
  <c r="BP275" i="6"/>
  <c r="BP375" i="6"/>
  <c r="BP593" i="6"/>
  <c r="BP308" i="6"/>
  <c r="BP597" i="6"/>
  <c r="BP494" i="6"/>
  <c r="BP644" i="6"/>
  <c r="BP916" i="6"/>
  <c r="BP250" i="6"/>
  <c r="BP435" i="6"/>
  <c r="BP510" i="6"/>
  <c r="BP690" i="6"/>
  <c r="BP660" i="6"/>
  <c r="BP706" i="6"/>
  <c r="BP664" i="6"/>
  <c r="BP976" i="6"/>
  <c r="BP1026" i="6"/>
  <c r="BP1056" i="6"/>
  <c r="BP1108" i="6"/>
  <c r="BP1123" i="6"/>
  <c r="BP1091" i="6"/>
  <c r="BP1059" i="6"/>
  <c r="BP1027" i="6"/>
  <c r="BP862" i="6"/>
  <c r="BP998" i="6"/>
  <c r="BP608" i="6"/>
  <c r="BP982" i="6"/>
  <c r="BP1052" i="6"/>
  <c r="BP866" i="6"/>
  <c r="BP1121" i="6"/>
  <c r="BP1089" i="6"/>
  <c r="BP1057" i="6"/>
  <c r="BP1025" i="6"/>
  <c r="BP592" i="6"/>
  <c r="BP476" i="6"/>
  <c r="BP1009" i="6"/>
  <c r="BP977" i="6"/>
  <c r="BP945" i="6"/>
  <c r="BP913" i="6"/>
  <c r="BP881" i="6"/>
  <c r="BP789" i="6"/>
  <c r="BP535" i="6"/>
  <c r="BP316" i="6"/>
  <c r="BP729" i="6"/>
  <c r="BP337" i="6"/>
  <c r="BP999" i="6"/>
  <c r="BP967" i="6"/>
  <c r="BP935" i="6"/>
  <c r="BP903" i="6"/>
  <c r="BP289" i="6"/>
  <c r="BV593" i="6"/>
  <c r="BV1039" i="6"/>
  <c r="BV1043" i="6"/>
  <c r="BV422" i="6"/>
  <c r="BV339" i="6"/>
  <c r="BV375" i="6"/>
  <c r="BV655" i="6"/>
  <c r="BV275" i="6"/>
  <c r="BV511" i="6"/>
  <c r="BV959" i="6"/>
  <c r="BV323" i="6"/>
  <c r="BV984" i="6"/>
  <c r="BV565" i="6"/>
  <c r="BV605" i="6"/>
  <c r="BV874" i="6"/>
  <c r="BV892" i="6"/>
  <c r="BV828" i="6"/>
  <c r="BV695" i="6"/>
  <c r="BV670" i="6"/>
  <c r="BV616" i="6"/>
  <c r="BV465" i="6"/>
  <c r="CB737" i="6"/>
  <c r="CB695" i="6"/>
  <c r="CB645" i="6"/>
  <c r="CB383" i="6"/>
  <c r="CB424" i="6"/>
  <c r="CB1087" i="6"/>
  <c r="CB1023" i="6"/>
  <c r="CB959" i="6"/>
  <c r="CB1015" i="6"/>
  <c r="CB888" i="6"/>
  <c r="CB531" i="6"/>
  <c r="CH1070" i="6"/>
  <c r="CH918" i="6"/>
  <c r="CH598" i="6"/>
  <c r="CH1010" i="6"/>
  <c r="CH292" i="6"/>
  <c r="CH501" i="6"/>
  <c r="CH686" i="6"/>
  <c r="CH1054" i="6"/>
  <c r="CH283" i="6"/>
  <c r="CH1080" i="6"/>
  <c r="CH1101" i="6"/>
  <c r="CH732" i="6"/>
  <c r="CH762" i="6"/>
  <c r="CH234" i="6"/>
  <c r="CN696" i="6"/>
  <c r="CN266" i="6"/>
  <c r="CN936" i="6"/>
  <c r="CN835" i="6"/>
  <c r="CN209" i="6"/>
  <c r="CN746" i="6"/>
  <c r="CN857" i="6"/>
  <c r="CN855" i="6"/>
  <c r="CN847" i="6"/>
  <c r="CN979" i="6"/>
  <c r="CN360" i="6"/>
  <c r="CN453" i="6"/>
  <c r="CT498" i="6"/>
  <c r="CT624" i="6"/>
  <c r="CT1035" i="6"/>
  <c r="CT399" i="6"/>
  <c r="CT918" i="6"/>
  <c r="CT375" i="6"/>
  <c r="CT537" i="6"/>
  <c r="CT455" i="6"/>
  <c r="AM899" i="6"/>
  <c r="AN899" i="6"/>
  <c r="AO899" i="6" s="1"/>
  <c r="CH575" i="6"/>
  <c r="CT409" i="6"/>
  <c r="AR392" i="6"/>
  <c r="AR369" i="6"/>
  <c r="AR409" i="6"/>
  <c r="AR322" i="6"/>
  <c r="AR240" i="6"/>
  <c r="AR440" i="6"/>
  <c r="AR353" i="6"/>
  <c r="AR266" i="6"/>
  <c r="AX724" i="6"/>
  <c r="AX802" i="6"/>
  <c r="AX447" i="6"/>
  <c r="AX596" i="6"/>
  <c r="AX219" i="6"/>
  <c r="AX1124" i="6"/>
  <c r="AX794" i="6"/>
  <c r="AX746" i="6"/>
  <c r="AX683" i="6"/>
  <c r="AX291" i="6"/>
  <c r="AX966" i="6"/>
  <c r="AX748" i="6"/>
  <c r="AX1100" i="6"/>
  <c r="AX204" i="6"/>
  <c r="AX962" i="6"/>
  <c r="AX548" i="6"/>
  <c r="AX754" i="6"/>
  <c r="AX475" i="6"/>
  <c r="AX964" i="6"/>
  <c r="AX1081" i="6"/>
  <c r="AX932" i="6"/>
  <c r="AX767" i="6"/>
  <c r="AX1004" i="6"/>
  <c r="AX1107" i="6"/>
  <c r="AX235" i="6"/>
  <c r="AX251" i="6"/>
  <c r="AX207" i="6"/>
  <c r="AX547" i="6"/>
  <c r="AX731" i="6"/>
  <c r="AX974" i="6"/>
  <c r="AX899" i="6"/>
  <c r="AX1024" i="6"/>
  <c r="AX635" i="6"/>
  <c r="AX778" i="6"/>
  <c r="AX1020" i="6"/>
  <c r="AX823" i="6"/>
  <c r="AX764" i="6"/>
  <c r="AX404" i="6"/>
  <c r="AX1046" i="6"/>
  <c r="AX860" i="6"/>
  <c r="AX1087" i="6"/>
  <c r="AX419" i="6"/>
  <c r="AX931" i="6"/>
  <c r="AX612" i="6"/>
  <c r="AX476" i="6"/>
  <c r="AX271" i="6"/>
  <c r="AX611" i="6"/>
  <c r="AX859" i="6"/>
  <c r="AX775" i="6"/>
  <c r="AX1083" i="6"/>
  <c r="AX1029" i="6"/>
  <c r="AX901" i="6"/>
  <c r="AX264" i="6"/>
  <c r="AX891" i="6"/>
  <c r="AX993" i="6"/>
  <c r="AX832" i="6"/>
  <c r="AX984" i="6"/>
  <c r="AX1073" i="6"/>
  <c r="AX728" i="6"/>
  <c r="AX989" i="6"/>
  <c r="AX824" i="6"/>
  <c r="AX862" i="6"/>
  <c r="AX1105" i="6"/>
  <c r="AX1001" i="6"/>
  <c r="AX865" i="6"/>
  <c r="AX1032" i="6"/>
  <c r="AX1094" i="6"/>
  <c r="AX809" i="6"/>
  <c r="AX528" i="6"/>
  <c r="AX576" i="6"/>
  <c r="AX717" i="6"/>
  <c r="AX376" i="6"/>
  <c r="AX713" i="6"/>
  <c r="AX240" i="6"/>
  <c r="AX927" i="6"/>
  <c r="AX870" i="6"/>
  <c r="AX753" i="6"/>
  <c r="AX424" i="6"/>
  <c r="AX773" i="6"/>
  <c r="AX416" i="6"/>
  <c r="AX685" i="6"/>
  <c r="AX216" i="6"/>
  <c r="AX605" i="6"/>
  <c r="AX541" i="6"/>
  <c r="AX477" i="6"/>
  <c r="AX413" i="6"/>
  <c r="AX349" i="6"/>
  <c r="AX285" i="6"/>
  <c r="AX221" i="6"/>
  <c r="AX650" i="6"/>
  <c r="AX586" i="6"/>
  <c r="AX522" i="6"/>
  <c r="AX458" i="6"/>
  <c r="AX394" i="6"/>
  <c r="AX330" i="6"/>
  <c r="AX266" i="6"/>
  <c r="AX202" i="6"/>
  <c r="AX553" i="6"/>
  <c r="AX489" i="6"/>
  <c r="AX425" i="6"/>
  <c r="AX361" i="6"/>
  <c r="AX297" i="6"/>
  <c r="AX233" i="6"/>
  <c r="AX822" i="6"/>
  <c r="AX758" i="6"/>
  <c r="AX694" i="6"/>
  <c r="AX630" i="6"/>
  <c r="AX566" i="6"/>
  <c r="AX502" i="6"/>
  <c r="AX438" i="6"/>
  <c r="AX374" i="6"/>
  <c r="AX310" i="6"/>
  <c r="AX246" i="6"/>
  <c r="BD361" i="6"/>
  <c r="BD463" i="6"/>
  <c r="BD522" i="6"/>
  <c r="BD482" i="6"/>
  <c r="BD868" i="6"/>
  <c r="BD534" i="6"/>
  <c r="BD694" i="6"/>
  <c r="BD519" i="6"/>
  <c r="BD379" i="6"/>
  <c r="BD394" i="6"/>
  <c r="BD653" i="6"/>
  <c r="BD1060" i="6"/>
  <c r="BD760" i="6"/>
  <c r="BD227" i="6"/>
  <c r="BD523" i="6"/>
  <c r="BD684" i="6"/>
  <c r="BD836" i="6"/>
  <c r="BD948" i="6"/>
  <c r="BD417" i="6"/>
  <c r="BD267" i="6"/>
  <c r="BD562" i="6"/>
  <c r="BD578" i="6"/>
  <c r="BD627" i="6"/>
  <c r="BD450" i="6"/>
  <c r="BD367" i="6"/>
  <c r="BD441" i="6"/>
  <c r="BD427" i="6"/>
  <c r="BD772" i="6"/>
  <c r="BD804" i="6"/>
  <c r="BD251" i="6"/>
  <c r="BD396" i="6"/>
  <c r="BD459" i="6"/>
  <c r="BD525" i="6"/>
  <c r="BD471" i="6"/>
  <c r="BD1112" i="6"/>
  <c r="BD275" i="6"/>
  <c r="BD479" i="6"/>
  <c r="BD460" i="6"/>
  <c r="BD820" i="6"/>
  <c r="BD852" i="6"/>
  <c r="BD1069" i="6"/>
  <c r="BD941" i="6"/>
  <c r="BD763" i="6"/>
  <c r="BD968" i="6"/>
  <c r="BD1117" i="6"/>
  <c r="BD1045" i="6"/>
  <c r="BD958" i="6"/>
  <c r="BD876" i="6"/>
  <c r="BD1000" i="6"/>
  <c r="BD1104" i="6"/>
  <c r="BD1017" i="6"/>
  <c r="BD930" i="6"/>
  <c r="BD775" i="6"/>
  <c r="BD913" i="6"/>
  <c r="BD998" i="6"/>
  <c r="BD870" i="6"/>
  <c r="BD1048" i="6"/>
  <c r="BD952" i="6"/>
  <c r="BD787" i="6"/>
  <c r="BD1119" i="6"/>
  <c r="BD1052" i="6"/>
  <c r="BD965" i="6"/>
  <c r="BD878" i="6"/>
  <c r="BD273" i="6"/>
  <c r="BD1001" i="6"/>
  <c r="BD873" i="6"/>
  <c r="BD767" i="6"/>
  <c r="BD1091" i="6"/>
  <c r="BD1059" i="6"/>
  <c r="BD1027" i="6"/>
  <c r="BD995" i="6"/>
  <c r="BD963" i="6"/>
  <c r="BD931" i="6"/>
  <c r="BD899" i="6"/>
  <c r="BD835" i="6"/>
  <c r="BD847" i="6"/>
  <c r="BD573" i="6"/>
  <c r="BD862" i="6"/>
  <c r="BD830" i="6"/>
  <c r="BD798" i="6"/>
  <c r="BD766" i="6"/>
  <c r="BD734" i="6"/>
  <c r="BD687" i="6"/>
  <c r="BD600" i="6"/>
  <c r="BD497" i="6"/>
  <c r="BD342" i="6"/>
  <c r="BD436" i="6"/>
  <c r="BD857" i="6"/>
  <c r="BD825" i="6"/>
  <c r="BD793" i="6"/>
  <c r="BD761" i="6"/>
  <c r="BD729" i="6"/>
  <c r="BD672" i="6"/>
  <c r="BD585" i="6"/>
  <c r="BD468" i="6"/>
  <c r="BD328" i="6"/>
  <c r="BD413" i="6"/>
  <c r="BD648" i="6"/>
  <c r="BD561" i="6"/>
  <c r="BD456" i="6"/>
  <c r="BD209" i="6"/>
  <c r="BD382" i="6"/>
  <c r="BD286" i="6"/>
  <c r="BD204" i="6"/>
  <c r="BD304" i="6"/>
  <c r="BD217" i="6"/>
  <c r="BD340" i="6"/>
  <c r="BD253" i="6"/>
  <c r="BD344" i="6"/>
  <c r="BD257" i="6"/>
  <c r="BD302" i="6"/>
  <c r="BD220" i="6"/>
  <c r="BD306" i="6"/>
  <c r="BD224" i="6"/>
  <c r="BD269" i="6"/>
  <c r="BD215" i="6"/>
  <c r="BJ537" i="6"/>
  <c r="BJ566" i="6"/>
  <c r="BJ461" i="6"/>
  <c r="BJ240" i="6"/>
  <c r="BJ419" i="6"/>
  <c r="BJ953" i="6"/>
  <c r="BJ311" i="6"/>
  <c r="BJ744" i="6"/>
  <c r="BJ943" i="6"/>
  <c r="BJ226" i="6"/>
  <c r="BJ896" i="6"/>
  <c r="BJ371" i="6"/>
  <c r="BJ231" i="6"/>
  <c r="BJ587" i="6"/>
  <c r="BJ627" i="6"/>
  <c r="BJ742" i="6"/>
  <c r="BJ959" i="6"/>
  <c r="BJ683" i="6"/>
  <c r="BJ665" i="6"/>
  <c r="BJ1094" i="6"/>
  <c r="BJ878" i="6"/>
  <c r="BJ298" i="6"/>
  <c r="BJ373" i="6"/>
  <c r="BJ498" i="6"/>
  <c r="BJ524" i="6"/>
  <c r="BJ629" i="6"/>
  <c r="BJ847" i="6"/>
  <c r="BJ386" i="6"/>
  <c r="BJ883" i="6"/>
  <c r="BJ969" i="6"/>
  <c r="BJ986" i="6"/>
  <c r="BJ429" i="6"/>
  <c r="BJ806" i="6"/>
  <c r="BJ606" i="6"/>
  <c r="BJ448" i="6"/>
  <c r="BJ849" i="6"/>
  <c r="BJ916" i="6"/>
  <c r="BJ333" i="6"/>
  <c r="BJ267" i="6"/>
  <c r="BJ346" i="6"/>
  <c r="BJ324" i="6"/>
  <c r="BJ409" i="6"/>
  <c r="BJ592" i="6"/>
  <c r="BJ541" i="6"/>
  <c r="BJ870" i="6"/>
  <c r="BJ914" i="6"/>
  <c r="BJ1120" i="6"/>
  <c r="BJ1110" i="6"/>
  <c r="BJ530" i="6"/>
  <c r="BJ330" i="6"/>
  <c r="BJ475" i="6"/>
  <c r="BJ527" i="6"/>
  <c r="BJ563" i="6"/>
  <c r="BJ670" i="6"/>
  <c r="BJ895" i="6"/>
  <c r="BJ600" i="6"/>
  <c r="BJ348" i="6"/>
  <c r="BJ1004" i="6"/>
  <c r="BJ1064" i="6"/>
  <c r="BJ246" i="6"/>
  <c r="BJ325" i="6"/>
  <c r="BJ654" i="6"/>
  <c r="BJ213" i="6"/>
  <c r="BJ746" i="6"/>
  <c r="BJ639" i="6"/>
  <c r="BJ706" i="6"/>
  <c r="BJ608" i="6"/>
  <c r="BJ873" i="6"/>
  <c r="BJ940" i="6"/>
  <c r="BJ698" i="6"/>
  <c r="BJ255" i="6"/>
  <c r="BJ491" i="6"/>
  <c r="BJ550" i="6"/>
  <c r="BJ380" i="6"/>
  <c r="BJ562" i="6"/>
  <c r="BJ773" i="6"/>
  <c r="BJ220" i="6"/>
  <c r="BJ713" i="6"/>
  <c r="BJ884" i="6"/>
  <c r="BJ1124" i="6"/>
  <c r="BJ1027" i="6"/>
  <c r="BJ1083" i="6"/>
  <c r="BJ963" i="6"/>
  <c r="BJ1023" i="6"/>
  <c r="BJ936" i="6"/>
  <c r="BJ588" i="6"/>
  <c r="BJ1038" i="6"/>
  <c r="BJ1006" i="6"/>
  <c r="BJ772" i="6"/>
  <c r="BJ340" i="6"/>
  <c r="BJ904" i="6"/>
  <c r="BJ720" i="6"/>
  <c r="BJ465" i="6"/>
  <c r="BJ1097" i="6"/>
  <c r="BJ1065" i="6"/>
  <c r="BJ1033" i="6"/>
  <c r="BJ1001" i="6"/>
  <c r="BJ736" i="6"/>
  <c r="BJ864" i="6"/>
  <c r="BJ781" i="6"/>
  <c r="BJ775" i="6"/>
  <c r="BJ803" i="6"/>
  <c r="BJ458" i="6"/>
  <c r="BJ494" i="6"/>
  <c r="BJ797" i="6"/>
  <c r="BJ648" i="6"/>
  <c r="BJ424" i="6"/>
  <c r="BJ760" i="6"/>
  <c r="BJ675" i="6"/>
  <c r="BJ596" i="6"/>
  <c r="BJ394" i="6"/>
  <c r="BJ552" i="6"/>
  <c r="BJ422" i="6"/>
  <c r="BJ456" i="6"/>
  <c r="BJ344" i="6"/>
  <c r="BJ210" i="6"/>
  <c r="BP775" i="6"/>
  <c r="BP434" i="6"/>
  <c r="BP824" i="6"/>
  <c r="BP331" i="6"/>
  <c r="BP639" i="6"/>
  <c r="BP752" i="6"/>
  <c r="BP367" i="6"/>
  <c r="BP525" i="6"/>
  <c r="BP700" i="6"/>
  <c r="BP1114" i="6"/>
  <c r="BP411" i="6"/>
  <c r="BP679" i="6"/>
  <c r="BP996" i="6"/>
  <c r="BP274" i="6"/>
  <c r="BP692" i="6"/>
  <c r="BP876" i="6"/>
  <c r="BP605" i="6"/>
  <c r="BP407" i="6"/>
  <c r="BP577" i="6"/>
  <c r="BP254" i="6"/>
  <c r="BP635" i="6"/>
  <c r="BP587" i="6"/>
  <c r="BP360" i="6"/>
  <c r="BP762" i="6"/>
  <c r="BP753" i="6"/>
  <c r="BP223" i="6"/>
  <c r="BP230" i="6"/>
  <c r="BP388" i="6"/>
  <c r="BP413" i="6"/>
  <c r="BP646" i="6"/>
  <c r="BP699" i="6"/>
  <c r="BP688" i="6"/>
  <c r="BP833" i="6"/>
  <c r="BP856" i="6"/>
  <c r="BP845" i="6"/>
  <c r="BP928" i="6"/>
  <c r="BP314" i="6"/>
  <c r="BP371" i="6"/>
  <c r="BP453" i="6"/>
  <c r="BP652" i="6"/>
  <c r="BP595" i="6"/>
  <c r="BP668" i="6"/>
  <c r="BP625" i="6"/>
  <c r="BP854" i="6"/>
  <c r="BP695" i="6"/>
  <c r="BP330" i="6"/>
  <c r="BP515" i="6"/>
  <c r="BP312" i="6"/>
  <c r="BP748" i="6"/>
  <c r="BP711" i="6"/>
  <c r="BP764" i="6"/>
  <c r="BP715" i="6"/>
  <c r="BP653" i="6"/>
  <c r="BP1074" i="6"/>
  <c r="BP346" i="6"/>
  <c r="BP403" i="6"/>
  <c r="BP496" i="6"/>
  <c r="BP671" i="6"/>
  <c r="BP634" i="6"/>
  <c r="BP687" i="6"/>
  <c r="BP638" i="6"/>
  <c r="BP912" i="6"/>
  <c r="BP970" i="6"/>
  <c r="BP378" i="6"/>
  <c r="BP222" i="6"/>
  <c r="BP354" i="6"/>
  <c r="BP780" i="6"/>
  <c r="BP743" i="6"/>
  <c r="BP796" i="6"/>
  <c r="BP747" i="6"/>
  <c r="BP769" i="6"/>
  <c r="BP1098" i="6"/>
  <c r="BP1036" i="6"/>
  <c r="BP1084" i="6"/>
  <c r="BP1119" i="6"/>
  <c r="BP1087" i="6"/>
  <c r="BP1055" i="6"/>
  <c r="BP1023" i="6"/>
  <c r="BP669" i="6"/>
  <c r="BP934" i="6"/>
  <c r="BP570" i="6"/>
  <c r="BP950" i="6"/>
  <c r="BP1028" i="6"/>
  <c r="BP829" i="6"/>
  <c r="BP1117" i="6"/>
  <c r="BP1085" i="6"/>
  <c r="BP1053" i="6"/>
  <c r="BP1010" i="6"/>
  <c r="BP582" i="6"/>
  <c r="BP1005" i="6"/>
  <c r="BP941" i="6"/>
  <c r="BP909" i="6"/>
  <c r="BP877" i="6"/>
  <c r="BP757" i="6"/>
  <c r="BP590" i="6"/>
  <c r="BP241" i="6"/>
  <c r="BP697" i="6"/>
  <c r="BP284" i="6"/>
  <c r="BP995" i="6"/>
  <c r="BP963" i="6"/>
  <c r="BP931" i="6"/>
  <c r="BP899" i="6"/>
  <c r="BP867" i="6"/>
  <c r="BP709" i="6"/>
  <c r="BP524" i="6"/>
  <c r="BP268" i="6"/>
  <c r="BP428" i="6"/>
  <c r="BP280" i="6"/>
  <c r="BP216" i="6"/>
  <c r="BP373" i="6"/>
  <c r="BP309" i="6"/>
  <c r="BP245" i="6"/>
  <c r="BP276" i="6"/>
  <c r="BP212" i="6"/>
  <c r="BV1035" i="6"/>
  <c r="BV294" i="6"/>
  <c r="BV956" i="6"/>
  <c r="BV242" i="6"/>
  <c r="BV228" i="6"/>
  <c r="BV250" i="6"/>
  <c r="BV821" i="6"/>
  <c r="BV374" i="6"/>
  <c r="BV857" i="6"/>
  <c r="BV291" i="6"/>
  <c r="BV908" i="6"/>
  <c r="BV225" i="6"/>
  <c r="BV1045" i="6"/>
  <c r="BV351" i="6"/>
  <c r="BV238" i="6"/>
  <c r="BV427" i="6"/>
  <c r="BV304" i="6"/>
  <c r="BV665" i="6"/>
  <c r="BV639" i="6"/>
  <c r="BV609" i="6"/>
  <c r="BV817" i="6"/>
  <c r="BV1060" i="6"/>
  <c r="BV993" i="6"/>
  <c r="BV1038" i="6"/>
  <c r="BV203" i="6"/>
  <c r="BV403" i="6"/>
  <c r="BV701" i="6"/>
  <c r="BV703" i="6"/>
  <c r="BV641" i="6"/>
  <c r="BV948" i="6"/>
  <c r="BV795" i="6"/>
  <c r="BV1052" i="6"/>
  <c r="BV822" i="6"/>
  <c r="BV677" i="6"/>
  <c r="BV791" i="6"/>
  <c r="BV643" i="6"/>
  <c r="BV727" i="6"/>
  <c r="BV860" i="6"/>
  <c r="BV285" i="6"/>
  <c r="BV414" i="6"/>
  <c r="BV262" i="6"/>
  <c r="BV471" i="6"/>
  <c r="BV293" i="6"/>
  <c r="BV645" i="6"/>
  <c r="BV534" i="6"/>
  <c r="BV975" i="6"/>
  <c r="BV869" i="6"/>
  <c r="BV842" i="6"/>
  <c r="BV1096" i="6"/>
  <c r="BV235" i="6"/>
  <c r="BV451" i="6"/>
  <c r="BV212" i="6"/>
  <c r="BV423" i="6"/>
  <c r="BV799" i="6"/>
  <c r="BV996" i="6"/>
  <c r="BV847" i="6"/>
  <c r="BV595" i="6"/>
  <c r="BV934" i="6"/>
  <c r="BV432" i="6"/>
  <c r="BV839" i="6"/>
  <c r="BV724" i="6"/>
  <c r="BV1048" i="6"/>
  <c r="BV1059" i="6"/>
  <c r="BV858" i="6"/>
  <c r="BV267" i="6"/>
  <c r="BV483" i="6"/>
  <c r="BV384" i="6"/>
  <c r="BV520" i="6"/>
  <c r="BV853" i="6"/>
  <c r="BV1028" i="6"/>
  <c r="BV880" i="6"/>
  <c r="BV747" i="6"/>
  <c r="BV958" i="6"/>
  <c r="BV882" i="6"/>
  <c r="BV1111" i="6"/>
  <c r="BV1079" i="6"/>
  <c r="BV752" i="6"/>
  <c r="BV854" i="6"/>
  <c r="BV831" i="6"/>
  <c r="BV1126" i="6"/>
  <c r="BV1094" i="6"/>
  <c r="BV868" i="6"/>
  <c r="BV675" i="6"/>
  <c r="BV827" i="6"/>
  <c r="BV763" i="6"/>
  <c r="BV1109" i="6"/>
  <c r="BV1077" i="6"/>
  <c r="BV736" i="6"/>
  <c r="BV942" i="6"/>
  <c r="BV816" i="6"/>
  <c r="BV588" i="6"/>
  <c r="BV658" i="6"/>
  <c r="BV497" i="6"/>
  <c r="BV668" i="6"/>
  <c r="BV489" i="6"/>
  <c r="BV684" i="6"/>
  <c r="BV372" i="6"/>
  <c r="BV245" i="6"/>
  <c r="CB372" i="6"/>
  <c r="CB572" i="6"/>
  <c r="CB859" i="6"/>
  <c r="CB428" i="6"/>
  <c r="CB335" i="6"/>
  <c r="CB587" i="6"/>
  <c r="CB686" i="6"/>
  <c r="CB240" i="6"/>
  <c r="CB325" i="6"/>
  <c r="CB1072" i="6"/>
  <c r="CB401" i="6"/>
  <c r="CB473" i="6"/>
  <c r="CB306" i="6"/>
  <c r="CB1000" i="6"/>
  <c r="CB1099" i="6"/>
  <c r="CB982" i="6"/>
  <c r="CB942" i="6"/>
  <c r="CB998" i="6"/>
  <c r="CB673" i="6"/>
  <c r="CB522" i="6"/>
  <c r="CB406" i="6"/>
  <c r="CH289" i="6"/>
  <c r="CH1066" i="6"/>
  <c r="CH690" i="6"/>
  <c r="CH245" i="6"/>
  <c r="CH531" i="6"/>
  <c r="CH851" i="6"/>
  <c r="CH919" i="6"/>
  <c r="CH746" i="6"/>
  <c r="CH647" i="6"/>
  <c r="CH216" i="6"/>
  <c r="CN812" i="6"/>
  <c r="CN854" i="6"/>
  <c r="CN694" i="6"/>
  <c r="CN1064" i="6"/>
  <c r="CN561" i="6"/>
  <c r="CN426" i="6"/>
  <c r="CN422" i="6"/>
  <c r="CN238" i="6"/>
  <c r="CN1091" i="6"/>
  <c r="CN1095" i="6"/>
  <c r="CN967" i="6"/>
  <c r="CN401" i="6"/>
  <c r="CN211" i="6"/>
  <c r="CN444" i="6"/>
  <c r="CN357" i="6"/>
  <c r="CT214" i="6"/>
  <c r="CT406" i="6"/>
  <c r="CT202" i="6"/>
  <c r="CT963" i="6"/>
  <c r="CT291" i="6"/>
  <c r="CT836" i="6"/>
  <c r="CT1084" i="6"/>
  <c r="CT492" i="6"/>
  <c r="CT1061" i="6"/>
  <c r="CT785" i="6"/>
  <c r="CT780" i="6"/>
  <c r="CB1110" i="6"/>
  <c r="BV823" i="6"/>
  <c r="CN1041" i="6"/>
  <c r="CT605" i="6"/>
  <c r="CN798" i="6"/>
  <c r="CT395" i="6"/>
  <c r="BJ688" i="6"/>
  <c r="BJ853" i="6"/>
  <c r="BJ752" i="6"/>
  <c r="BJ763" i="6"/>
  <c r="BJ791" i="6"/>
  <c r="BJ841" i="6"/>
  <c r="BJ488" i="6"/>
  <c r="BJ788" i="6"/>
  <c r="BJ636" i="6"/>
  <c r="BJ389" i="6"/>
  <c r="BJ751" i="6"/>
  <c r="BJ653" i="6"/>
  <c r="BJ577" i="6"/>
  <c r="BJ513" i="6"/>
  <c r="BJ655" i="6"/>
  <c r="BJ374" i="6"/>
  <c r="BJ433" i="6"/>
  <c r="BJ312" i="6"/>
  <c r="BJ206" i="6"/>
  <c r="BP828" i="6"/>
  <c r="BP626" i="6"/>
  <c r="BP896" i="6"/>
  <c r="BP326" i="6"/>
  <c r="BP345" i="6"/>
  <c r="BP604" i="6"/>
  <c r="BP362" i="6"/>
  <c r="BP545" i="6"/>
  <c r="BP462" i="6"/>
  <c r="BP234" i="6"/>
  <c r="BP467" i="6"/>
  <c r="BP512" i="6"/>
  <c r="BP657" i="6"/>
  <c r="BP585" i="6"/>
  <c r="BP612" i="6"/>
  <c r="BP566" i="6"/>
  <c r="BP391" i="6"/>
  <c r="BP468" i="6"/>
  <c r="BP551" i="6"/>
  <c r="BP340" i="6"/>
  <c r="BP408" i="6"/>
  <c r="BP948" i="6"/>
  <c r="BP311" i="6"/>
  <c r="BP680" i="6"/>
  <c r="BP631" i="6"/>
  <c r="BP351" i="6"/>
  <c r="BP358" i="6"/>
  <c r="BP509" i="6"/>
  <c r="BP534" i="6"/>
  <c r="BP736" i="6"/>
  <c r="BP782" i="6"/>
  <c r="BP771" i="6"/>
  <c r="BP721" i="6"/>
  <c r="BP908" i="6"/>
  <c r="BP749" i="6"/>
  <c r="BP804" i="6"/>
  <c r="BP442" i="6"/>
  <c r="BP499" i="6"/>
  <c r="BP290" i="6"/>
  <c r="BP735" i="6"/>
  <c r="BP698" i="6"/>
  <c r="BP751" i="6"/>
  <c r="BP702" i="6"/>
  <c r="BP508" i="6"/>
  <c r="BP1066" i="6"/>
  <c r="BP458" i="6"/>
  <c r="BP350" i="6"/>
  <c r="BP440" i="6"/>
  <c r="BP831" i="6"/>
  <c r="BP794" i="6"/>
  <c r="BP847" i="6"/>
  <c r="BP798" i="6"/>
  <c r="BP932" i="6"/>
  <c r="BP1004" i="6"/>
  <c r="BP474" i="6"/>
  <c r="BP531" i="6"/>
  <c r="BP333" i="6"/>
  <c r="BP754" i="6"/>
  <c r="BP724" i="6"/>
  <c r="BP770" i="6"/>
  <c r="BP728" i="6"/>
  <c r="BP676" i="6"/>
  <c r="BP1082" i="6"/>
  <c r="BP506" i="6"/>
  <c r="BP414" i="6"/>
  <c r="BP482" i="6"/>
  <c r="BP270" i="6"/>
  <c r="BP826" i="6"/>
  <c r="BP334" i="6"/>
  <c r="BP830" i="6"/>
  <c r="BP1012" i="6"/>
  <c r="BP954" i="6"/>
  <c r="BP1064" i="6"/>
  <c r="BP1115" i="6"/>
  <c r="BP1083" i="6"/>
  <c r="BP1051" i="6"/>
  <c r="BP1018" i="6"/>
  <c r="BP1116" i="6"/>
  <c r="BP870" i="6"/>
  <c r="BP1112" i="6"/>
  <c r="BP918" i="6"/>
  <c r="BP1008" i="6"/>
  <c r="BP1104" i="6"/>
  <c r="BP1113" i="6"/>
  <c r="BP1081" i="6"/>
  <c r="BP1049" i="6"/>
  <c r="BP974" i="6"/>
  <c r="BP576" i="6"/>
  <c r="BP348" i="6"/>
  <c r="BP1001" i="6"/>
  <c r="BP969" i="6"/>
  <c r="BP937" i="6"/>
  <c r="BP905" i="6"/>
  <c r="BP873" i="6"/>
  <c r="BP725" i="6"/>
  <c r="BP574" i="6"/>
  <c r="BP622" i="6"/>
  <c r="BP633" i="6"/>
  <c r="BP209" i="6"/>
  <c r="BP991" i="6"/>
  <c r="BP959" i="6"/>
  <c r="BP927" i="6"/>
  <c r="BP895" i="6"/>
  <c r="BP863" i="6"/>
  <c r="BP677" i="6"/>
  <c r="BP481" i="6"/>
  <c r="BP225" i="6"/>
  <c r="BP385" i="6"/>
  <c r="BP269" i="6"/>
  <c r="BP205" i="6"/>
  <c r="BP368" i="6"/>
  <c r="BP304" i="6"/>
  <c r="BP240" i="6"/>
  <c r="BP265" i="6"/>
  <c r="BP201" i="6"/>
  <c r="BV985" i="6"/>
  <c r="BV499" i="6"/>
  <c r="BV938" i="6"/>
  <c r="BV466" i="6"/>
  <c r="BV204" i="6"/>
  <c r="BV251" i="6"/>
  <c r="BV777" i="6"/>
  <c r="BV243" i="6"/>
  <c r="BV547" i="6"/>
  <c r="BV296" i="6"/>
  <c r="BV1108" i="6"/>
  <c r="BV408" i="6"/>
  <c r="BV318" i="6"/>
  <c r="BV633" i="6"/>
  <c r="BV366" i="6"/>
  <c r="BV210" i="6"/>
  <c r="BV413" i="6"/>
  <c r="BV269" i="6"/>
  <c r="BV591" i="6"/>
  <c r="BV849" i="6"/>
  <c r="BV927" i="6"/>
  <c r="BV801" i="6"/>
  <c r="BV1065" i="6"/>
  <c r="BV864" i="6"/>
  <c r="BV315" i="6"/>
  <c r="BV535" i="6"/>
  <c r="BV480" i="6"/>
  <c r="BV671" i="6"/>
  <c r="BV456" i="6"/>
  <c r="BV871" i="6"/>
  <c r="BV939" i="6"/>
  <c r="BV838" i="6"/>
  <c r="BV982" i="6"/>
  <c r="BV787" i="6"/>
  <c r="BV963" i="6"/>
  <c r="BV769" i="6"/>
  <c r="BV951" i="6"/>
  <c r="BV965" i="6"/>
  <c r="BV373" i="6"/>
  <c r="BV214" i="6"/>
  <c r="BV390" i="6"/>
  <c r="BV306" i="6"/>
  <c r="BV386" i="6"/>
  <c r="BV803" i="6"/>
  <c r="BV810" i="6"/>
  <c r="BV659" i="6"/>
  <c r="BV1020" i="6"/>
  <c r="BV1002" i="6"/>
  <c r="BV955" i="6"/>
  <c r="BV363" i="6"/>
  <c r="BV272" i="6"/>
  <c r="BV531" i="6"/>
  <c r="BV487" i="6"/>
  <c r="BV538" i="6"/>
  <c r="BV681" i="6"/>
  <c r="BV987" i="6"/>
  <c r="BV961" i="6"/>
  <c r="BV1006" i="6"/>
  <c r="BV829" i="6"/>
  <c r="BV1011" i="6"/>
  <c r="BV835" i="6"/>
  <c r="BV897" i="6"/>
  <c r="BV1092" i="6"/>
  <c r="BV569" i="6"/>
  <c r="BV220" i="6"/>
  <c r="BV395" i="6"/>
  <c r="BV288" i="6"/>
  <c r="BV601" i="6"/>
  <c r="BV585" i="6"/>
  <c r="BV555" i="6"/>
  <c r="BV723" i="6"/>
  <c r="BV1019" i="6"/>
  <c r="BV977" i="6"/>
  <c r="BV1022" i="6"/>
  <c r="BV832" i="6"/>
  <c r="BV1107" i="6"/>
  <c r="BV1070" i="6"/>
  <c r="BV746" i="6"/>
  <c r="BV740" i="6"/>
  <c r="BV1021" i="6"/>
  <c r="BV1122" i="6"/>
  <c r="BV1090" i="6"/>
  <c r="BV863" i="6"/>
  <c r="BV599" i="6"/>
  <c r="BV949" i="6"/>
  <c r="BV702" i="6"/>
  <c r="BV1105" i="6"/>
  <c r="BV1063" i="6"/>
  <c r="BV730" i="6"/>
  <c r="BV937" i="6"/>
  <c r="BV798" i="6"/>
  <c r="BV844" i="6"/>
  <c r="BV647" i="6"/>
  <c r="BV848" i="6"/>
  <c r="BV652" i="6"/>
  <c r="BV476" i="6"/>
  <c r="BV640" i="6"/>
  <c r="BV468" i="6"/>
  <c r="BV754" i="6"/>
  <c r="BV574" i="6"/>
  <c r="BV650" i="6"/>
  <c r="BV666" i="6"/>
  <c r="BV513" i="6"/>
  <c r="BV594" i="6"/>
  <c r="BV712" i="6"/>
  <c r="BV584" i="6"/>
  <c r="BV660" i="6"/>
  <c r="BV505" i="6"/>
  <c r="BV377" i="6"/>
  <c r="BV632" i="6"/>
  <c r="BV433" i="6"/>
  <c r="BV321" i="6"/>
  <c r="BV257" i="6"/>
  <c r="BV240" i="6"/>
  <c r="BV276" i="6"/>
  <c r="CB291" i="6"/>
  <c r="CB511" i="6"/>
  <c r="CB850" i="6"/>
  <c r="CB953" i="6"/>
  <c r="CB247" i="6"/>
  <c r="CB519" i="6"/>
  <c r="CB402" i="6"/>
  <c r="CB996" i="6"/>
  <c r="CB345" i="6"/>
  <c r="CB714" i="6"/>
  <c r="CB909" i="6"/>
  <c r="CB220" i="6"/>
  <c r="CB231" i="6"/>
  <c r="CB798" i="6"/>
  <c r="CB793" i="6"/>
  <c r="CB425" i="6"/>
  <c r="CB409" i="6"/>
  <c r="CB647" i="6"/>
  <c r="CB726" i="6"/>
  <c r="CB1122" i="6"/>
  <c r="CB460" i="6"/>
  <c r="CB232" i="6"/>
  <c r="CB777" i="6"/>
  <c r="CB1124" i="6"/>
  <c r="CB352" i="6"/>
  <c r="CB584" i="6"/>
  <c r="CB866" i="6"/>
  <c r="CB259" i="6"/>
  <c r="CB496" i="6"/>
  <c r="CB818" i="6"/>
  <c r="CB910" i="6"/>
  <c r="CB265" i="6"/>
  <c r="CB343" i="6"/>
  <c r="CB415" i="6"/>
  <c r="CB264" i="6"/>
  <c r="CB683" i="6"/>
  <c r="CB563" i="6"/>
  <c r="CB527" i="6"/>
  <c r="CB814" i="6"/>
  <c r="CB874" i="6"/>
  <c r="CB759" i="6"/>
  <c r="CB1121" i="6"/>
  <c r="CB323" i="6"/>
  <c r="CB408" i="6"/>
  <c r="CB467" i="6"/>
  <c r="CB547" i="6"/>
  <c r="CB551" i="6"/>
  <c r="CB534" i="6"/>
  <c r="CB826" i="6"/>
  <c r="CB873" i="6"/>
  <c r="CB1001" i="6"/>
  <c r="CB1098" i="6"/>
  <c r="CB419" i="6"/>
  <c r="CB521" i="6"/>
  <c r="CB276" i="6"/>
  <c r="CB675" i="6"/>
  <c r="CB666" i="6"/>
  <c r="CB754" i="6"/>
  <c r="CB245" i="6"/>
  <c r="CB829" i="6"/>
  <c r="CB475" i="6"/>
  <c r="CB945" i="6"/>
  <c r="CB399" i="6"/>
  <c r="CB493" i="6"/>
  <c r="CB243" i="6"/>
  <c r="CB591" i="6"/>
  <c r="CB575" i="6"/>
  <c r="CB753" i="6"/>
  <c r="CB410" i="6"/>
  <c r="CB539" i="6"/>
  <c r="CB761" i="6"/>
  <c r="CB997" i="6"/>
  <c r="CB1109" i="6"/>
  <c r="CB223" i="6"/>
  <c r="CB308" i="6"/>
  <c r="CB707" i="6"/>
  <c r="CB698" i="6"/>
  <c r="CB786" i="6"/>
  <c r="CB537" i="6"/>
  <c r="CB903" i="6"/>
  <c r="CB774" i="6"/>
  <c r="CB770" i="6"/>
  <c r="CB669" i="6"/>
  <c r="CB776" i="6"/>
  <c r="CB1071" i="6"/>
  <c r="CB1007" i="6"/>
  <c r="CB943" i="6"/>
  <c r="CB924" i="6"/>
  <c r="CB1059" i="6"/>
  <c r="CB995" i="6"/>
  <c r="CB904" i="6"/>
  <c r="CB971" i="6"/>
  <c r="CB844" i="6"/>
  <c r="CB1063" i="6"/>
  <c r="CB999" i="6"/>
  <c r="CB935" i="6"/>
  <c r="CB918" i="6"/>
  <c r="CB609" i="6"/>
  <c r="CB637" i="6"/>
  <c r="CB944" i="6"/>
  <c r="CB824" i="6"/>
  <c r="CB701" i="6"/>
  <c r="CB500" i="6"/>
  <c r="CB514" i="6"/>
  <c r="CB334" i="6"/>
  <c r="CB560" i="6"/>
  <c r="CB508" i="6"/>
  <c r="CB294" i="6"/>
  <c r="CB498" i="6"/>
  <c r="CB298" i="6"/>
  <c r="CB602" i="6"/>
  <c r="CB570" i="6"/>
  <c r="CB538" i="6"/>
  <c r="CB374" i="6"/>
  <c r="CH373" i="6"/>
  <c r="CH510" i="6"/>
  <c r="CH619" i="6"/>
  <c r="CH447" i="6"/>
  <c r="CH201" i="6"/>
  <c r="CH376" i="6"/>
  <c r="CH582" i="6"/>
  <c r="CH321" i="6"/>
  <c r="CH1002" i="6"/>
  <c r="CH495" i="6"/>
  <c r="CH263" i="6"/>
  <c r="CH297" i="6"/>
  <c r="CH702" i="6"/>
  <c r="CH359" i="6"/>
  <c r="CH669" i="6"/>
  <c r="CH838" i="6"/>
  <c r="CH309" i="6"/>
  <c r="CH502" i="6"/>
  <c r="CH574" i="6"/>
  <c r="CH308" i="6"/>
  <c r="CH628" i="6"/>
  <c r="CH926" i="6"/>
  <c r="CH1082" i="6"/>
  <c r="CH486" i="6"/>
  <c r="CH417" i="6"/>
  <c r="CH1018" i="6"/>
  <c r="CH507" i="6"/>
  <c r="CH503" i="6"/>
  <c r="CH581" i="6"/>
  <c r="CH676" i="6"/>
  <c r="CH556" i="6"/>
  <c r="CH372" i="6"/>
  <c r="CH325" i="6"/>
  <c r="CH452" i="6"/>
  <c r="CH423" i="6"/>
  <c r="CH902" i="6"/>
  <c r="CH539" i="6"/>
  <c r="CH519" i="6"/>
  <c r="CH594" i="6"/>
  <c r="CH682" i="6"/>
  <c r="CH585" i="6"/>
  <c r="CH404" i="6"/>
  <c r="CH267" i="6"/>
  <c r="CH642" i="6"/>
  <c r="CH653" i="6"/>
  <c r="CH998" i="6"/>
  <c r="CH231" i="6"/>
  <c r="CH257" i="6"/>
  <c r="CH638" i="6"/>
  <c r="CH707" i="6"/>
  <c r="CH644" i="6"/>
  <c r="CH547" i="6"/>
  <c r="CH999" i="6"/>
  <c r="CH1091" i="6"/>
  <c r="CH818" i="6"/>
  <c r="CH1075" i="6"/>
  <c r="CH786" i="6"/>
  <c r="CH1023" i="6"/>
  <c r="CH680" i="6"/>
  <c r="CH1116" i="6"/>
  <c r="CH939" i="6"/>
  <c r="CH1097" i="6"/>
  <c r="CH887" i="6"/>
  <c r="CH1083" i="6"/>
  <c r="CH722" i="6"/>
  <c r="CH975" i="6"/>
  <c r="CH792" i="6"/>
  <c r="CH828" i="6"/>
  <c r="CH673" i="6"/>
  <c r="CH832" i="6"/>
  <c r="CH709" i="6"/>
  <c r="CH1069" i="6"/>
  <c r="CH1037" i="6"/>
  <c r="CH1005" i="6"/>
  <c r="CH973" i="6"/>
  <c r="CH941" i="6"/>
  <c r="CH909" i="6"/>
  <c r="CH877" i="6"/>
  <c r="CH845" i="6"/>
  <c r="CH730" i="6"/>
  <c r="CH820" i="6"/>
  <c r="CH645" i="6"/>
  <c r="CH1064" i="6"/>
  <c r="CH1032" i="6"/>
  <c r="CH1000" i="6"/>
  <c r="CH968" i="6"/>
  <c r="CH936" i="6"/>
  <c r="CH904" i="6"/>
  <c r="CH872" i="6"/>
  <c r="CH840" i="6"/>
  <c r="CH718" i="6"/>
  <c r="CH528" i="6"/>
  <c r="CH274" i="6"/>
  <c r="CH306" i="6"/>
  <c r="CH811" i="6"/>
  <c r="CH779" i="6"/>
  <c r="CH747" i="6"/>
  <c r="CH715" i="6"/>
  <c r="CH633" i="6"/>
  <c r="CH488" i="6"/>
  <c r="CH364" i="6"/>
  <c r="CH514" i="6"/>
  <c r="CH210" i="6"/>
  <c r="CH462" i="6"/>
  <c r="CH242" i="6"/>
  <c r="CH813" i="6"/>
  <c r="CH781" i="6"/>
  <c r="CH749" i="6"/>
  <c r="CH717" i="6"/>
  <c r="CH640" i="6"/>
  <c r="CH485" i="6"/>
  <c r="CH348" i="6"/>
  <c r="CH268" i="6"/>
  <c r="CH224" i="6"/>
  <c r="CH330" i="6"/>
  <c r="CH202" i="6"/>
  <c r="CN262" i="6"/>
  <c r="CN942" i="6"/>
  <c r="CN545" i="6"/>
  <c r="CN678" i="6"/>
  <c r="CN926" i="6"/>
  <c r="CN666" i="6"/>
  <c r="CN274" i="6"/>
  <c r="CN836" i="6"/>
  <c r="CN490" i="6"/>
  <c r="CN1060" i="6"/>
  <c r="CN716" i="6"/>
  <c r="CN1110" i="6"/>
  <c r="CN904" i="6"/>
  <c r="CN691" i="6"/>
  <c r="CN562" i="6"/>
  <c r="CN320" i="6"/>
  <c r="CN620" i="6"/>
  <c r="CN776" i="6"/>
  <c r="CN547" i="6"/>
  <c r="CN830" i="6"/>
  <c r="CN878" i="6"/>
  <c r="CN341" i="6"/>
  <c r="CN974" i="6"/>
  <c r="CN990" i="6"/>
  <c r="CN210" i="6"/>
  <c r="CN235" i="6"/>
  <c r="CN309" i="6"/>
  <c r="CN906" i="6"/>
  <c r="CN493" i="6"/>
  <c r="CN924" i="6"/>
  <c r="CN374" i="6"/>
  <c r="CN964" i="6"/>
  <c r="CN682" i="6"/>
  <c r="CN1036" i="6"/>
  <c r="CN233" i="6"/>
  <c r="CN498" i="6"/>
  <c r="CN560" i="6"/>
  <c r="CN1050" i="6"/>
  <c r="CN638" i="6"/>
  <c r="CN1068" i="6"/>
  <c r="CN754" i="6"/>
  <c r="CN1108" i="6"/>
  <c r="CN554" i="6"/>
  <c r="CN310" i="6"/>
  <c r="CN246" i="6"/>
  <c r="CN642" i="6"/>
  <c r="CN418" i="6"/>
  <c r="CN700" i="6"/>
  <c r="CN864" i="6"/>
  <c r="CN258" i="6"/>
  <c r="CN914" i="6"/>
  <c r="CN514" i="6"/>
  <c r="CN342" i="6"/>
  <c r="CN954" i="6"/>
  <c r="CN1100" i="6"/>
  <c r="CN294" i="6"/>
  <c r="CN354" i="6"/>
  <c r="CN402" i="6"/>
  <c r="CN970" i="6"/>
  <c r="CN537" i="6"/>
  <c r="CN988" i="6"/>
  <c r="CN614" i="6"/>
  <c r="CN1028" i="6"/>
  <c r="CN1081" i="6"/>
  <c r="CN953" i="6"/>
  <c r="CN683" i="6"/>
  <c r="CN1005" i="6"/>
  <c r="CN877" i="6"/>
  <c r="CN397" i="6"/>
  <c r="CN1079" i="6"/>
  <c r="CN951" i="6"/>
  <c r="CN791" i="6"/>
  <c r="CN479" i="6"/>
  <c r="CN1057" i="6"/>
  <c r="CN929" i="6"/>
  <c r="CN605" i="6"/>
  <c r="CN1067" i="6"/>
  <c r="CN939" i="6"/>
  <c r="CN783" i="6"/>
  <c r="CN441" i="6"/>
  <c r="CN883" i="6"/>
  <c r="CN1029" i="6"/>
  <c r="CN901" i="6"/>
  <c r="CN637" i="6"/>
  <c r="CN1119" i="6"/>
  <c r="CN991" i="6"/>
  <c r="CN863" i="6"/>
  <c r="CN589" i="6"/>
  <c r="CN351" i="6"/>
  <c r="CN853" i="6"/>
  <c r="CN821" i="6"/>
  <c r="CN789" i="6"/>
  <c r="CN757" i="6"/>
  <c r="CN725" i="6"/>
  <c r="CN597" i="6"/>
  <c r="CN473" i="6"/>
  <c r="CN315" i="6"/>
  <c r="CN639" i="6"/>
  <c r="CN527" i="6"/>
  <c r="CN372" i="6"/>
  <c r="CN488" i="6"/>
  <c r="CN319" i="6"/>
  <c r="CN504" i="6"/>
  <c r="CN481" i="6"/>
  <c r="CN295" i="6"/>
  <c r="CN631" i="6"/>
  <c r="CN513" i="6"/>
  <c r="CN340" i="6"/>
  <c r="CN376" i="6"/>
  <c r="CN289" i="6"/>
  <c r="CN220" i="6"/>
  <c r="CN517" i="6"/>
  <c r="CN435" i="6"/>
  <c r="CN348" i="6"/>
  <c r="CN261" i="6"/>
  <c r="CT661" i="6"/>
  <c r="CT215" i="6"/>
  <c r="CT953" i="6"/>
  <c r="CT613" i="6"/>
  <c r="CT385" i="6"/>
  <c r="CT311" i="6"/>
  <c r="CT749" i="6"/>
  <c r="CT882" i="6"/>
  <c r="CT788" i="6"/>
  <c r="CT717" i="6"/>
  <c r="CT703" i="6"/>
  <c r="CT342" i="6"/>
  <c r="CT610" i="6"/>
  <c r="CT608" i="6"/>
  <c r="CT506" i="6"/>
  <c r="CT238" i="6"/>
  <c r="CT681" i="6"/>
  <c r="CT993" i="6"/>
  <c r="CT699" i="6"/>
  <c r="CT973" i="6"/>
  <c r="CT299" i="6"/>
  <c r="CT233" i="6"/>
  <c r="CT1009" i="6"/>
  <c r="CT1063" i="6"/>
  <c r="CT693" i="6"/>
  <c r="CT820" i="6"/>
  <c r="CT1052" i="6"/>
  <c r="CT219" i="6"/>
  <c r="CT308" i="6"/>
  <c r="CT483" i="6"/>
  <c r="CT591" i="6"/>
  <c r="CT637" i="6"/>
  <c r="CT1109" i="6"/>
  <c r="CT1005" i="6"/>
  <c r="CT488" i="6"/>
  <c r="CT939" i="6"/>
  <c r="CT878" i="6"/>
  <c r="CT350" i="6"/>
  <c r="CT378" i="6"/>
  <c r="CT741" i="6"/>
  <c r="CT389" i="6"/>
  <c r="CT479" i="6"/>
  <c r="CT860" i="6"/>
  <c r="CT977" i="6"/>
  <c r="CT914" i="6"/>
  <c r="CT1121" i="6"/>
  <c r="CT988" i="6"/>
  <c r="CT1054" i="6"/>
  <c r="CT267" i="6"/>
  <c r="CT408" i="6"/>
  <c r="CT524" i="6"/>
  <c r="CT623" i="6"/>
  <c r="CT669" i="6"/>
  <c r="CT515" i="6"/>
  <c r="CT1101" i="6"/>
  <c r="CT688" i="6"/>
  <c r="CT971" i="6"/>
  <c r="CT270" i="6"/>
  <c r="CT294" i="6"/>
  <c r="CT690" i="6"/>
  <c r="CT211" i="6"/>
  <c r="CT369" i="6"/>
  <c r="CT809" i="6"/>
  <c r="CT868" i="6"/>
  <c r="CT870" i="6"/>
  <c r="CT961" i="6"/>
  <c r="CT940" i="6"/>
  <c r="CT319" i="6"/>
  <c r="CT327" i="6"/>
  <c r="CT550" i="6"/>
  <c r="CT654" i="6"/>
  <c r="CT675" i="6"/>
  <c r="CT925" i="6"/>
  <c r="CT926" i="6"/>
  <c r="CT952" i="6"/>
  <c r="CT548" i="6"/>
  <c r="CT951" i="6"/>
  <c r="CT1028" i="6"/>
  <c r="CT740" i="6"/>
  <c r="CT1064" i="6"/>
  <c r="CT982" i="6"/>
  <c r="CT823" i="6"/>
  <c r="CT771" i="6"/>
  <c r="CT732" i="6"/>
  <c r="CT616" i="6"/>
  <c r="CT360" i="6"/>
  <c r="CT489" i="6"/>
  <c r="CT539" i="6"/>
  <c r="CT305" i="6"/>
  <c r="CT519" i="6"/>
  <c r="CT432" i="6"/>
  <c r="CT224" i="6"/>
  <c r="CT565" i="6"/>
  <c r="CT436" i="6"/>
  <c r="CB721" i="6"/>
  <c r="CH1027" i="6"/>
  <c r="CT826" i="6"/>
  <c r="CT1126" i="6"/>
  <c r="CT934" i="6"/>
  <c r="CT213" i="6"/>
  <c r="CT921" i="6"/>
  <c r="CT928" i="6"/>
  <c r="CT352" i="6"/>
  <c r="CT909" i="6"/>
  <c r="CT728" i="6"/>
  <c r="CT317" i="6"/>
  <c r="CT1065" i="6"/>
  <c r="CT1006" i="6"/>
  <c r="CT412" i="6"/>
  <c r="CT907" i="6"/>
  <c r="CT253" i="6"/>
  <c r="CT536" i="6"/>
  <c r="CT525" i="6"/>
  <c r="CT349" i="6"/>
  <c r="CT987" i="6"/>
  <c r="CT744" i="6"/>
  <c r="CT552" i="6"/>
  <c r="CT1124" i="6"/>
  <c r="CT692" i="6"/>
  <c r="CT664" i="6"/>
  <c r="CT944" i="6"/>
  <c r="CT269" i="6"/>
  <c r="CT843" i="6"/>
  <c r="CT416" i="6"/>
  <c r="CT984" i="6"/>
  <c r="CT1046" i="6"/>
  <c r="CT471" i="6"/>
  <c r="CT1115" i="6"/>
  <c r="CT1062" i="6"/>
  <c r="CT941" i="6"/>
  <c r="CT288" i="6"/>
  <c r="CT946" i="6"/>
  <c r="CT895" i="6"/>
  <c r="CT948" i="6"/>
  <c r="CT989" i="6"/>
  <c r="CT1026" i="6"/>
  <c r="CT260" i="6"/>
  <c r="CT335" i="6"/>
  <c r="CT622" i="6"/>
  <c r="CT685" i="6"/>
  <c r="CT422" i="6"/>
  <c r="CT783" i="6"/>
  <c r="CT490" i="6"/>
  <c r="CT593" i="6"/>
  <c r="CT452" i="6"/>
  <c r="CT1048" i="6"/>
  <c r="CT534" i="6"/>
  <c r="BP15" i="6"/>
  <c r="BP55" i="6"/>
  <c r="BP176" i="6"/>
  <c r="CT33" i="6"/>
  <c r="CT19" i="6"/>
  <c r="CT92" i="6"/>
  <c r="CT135" i="6"/>
  <c r="CT108" i="6"/>
  <c r="CT98" i="6"/>
  <c r="CT127" i="6"/>
  <c r="CT138" i="6"/>
  <c r="CT174" i="6"/>
  <c r="CT163" i="6"/>
  <c r="CT199" i="6"/>
  <c r="CT9" i="6"/>
  <c r="CT105" i="6"/>
  <c r="CT72" i="6"/>
  <c r="CT124" i="6"/>
  <c r="CT145" i="6"/>
  <c r="CT56" i="6"/>
  <c r="CT198" i="6"/>
  <c r="CT180" i="6"/>
  <c r="CT131" i="6"/>
  <c r="CT73" i="6"/>
  <c r="CB136" i="6"/>
  <c r="CB599" i="6"/>
  <c r="CB752" i="6"/>
  <c r="CB783" i="6"/>
  <c r="CB925" i="6"/>
  <c r="CB444" i="6"/>
  <c r="CB723" i="6"/>
  <c r="CB801" i="6"/>
  <c r="CB488" i="6"/>
  <c r="CB421" i="6"/>
  <c r="CB740" i="6"/>
  <c r="AR269" i="6"/>
  <c r="AR235" i="6"/>
  <c r="AR350" i="6"/>
  <c r="AR1121" i="6"/>
  <c r="AR268" i="6"/>
  <c r="AR776" i="6"/>
  <c r="AR299" i="6"/>
  <c r="AR478" i="6"/>
  <c r="AR1106" i="6"/>
  <c r="AR303" i="6"/>
  <c r="AR678" i="6"/>
  <c r="AR821" i="6"/>
  <c r="AR772" i="6"/>
  <c r="AR334" i="6"/>
  <c r="AR669" i="6"/>
  <c r="AR323" i="6"/>
  <c r="AR577" i="6"/>
  <c r="AR411" i="6"/>
  <c r="AR262" i="6"/>
  <c r="AR748" i="6"/>
  <c r="AR722" i="6"/>
  <c r="AR387" i="6"/>
  <c r="AR477" i="6"/>
  <c r="AR596" i="6"/>
  <c r="AR649" i="6"/>
  <c r="AR690" i="6"/>
  <c r="AR317" i="6"/>
  <c r="AR896" i="6"/>
  <c r="AR848" i="6"/>
  <c r="AR1113" i="6"/>
  <c r="AR1080" i="6"/>
  <c r="AR668" i="6"/>
  <c r="AR701" i="6"/>
  <c r="AR412" i="6"/>
  <c r="AR997" i="6"/>
  <c r="AR912" i="6"/>
  <c r="AR970" i="6"/>
  <c r="AR1096" i="6"/>
  <c r="AR382" i="6"/>
  <c r="AR606" i="6"/>
  <c r="AR804" i="6"/>
  <c r="AR725" i="6"/>
  <c r="AR1017" i="6"/>
  <c r="AR1042" i="6"/>
  <c r="AR527" i="6"/>
  <c r="AR367" i="6"/>
  <c r="AR356" i="6"/>
  <c r="AR533" i="6"/>
  <c r="AR265" i="6"/>
  <c r="AR640" i="6"/>
  <c r="AR814" i="6"/>
  <c r="AR568" i="6"/>
  <c r="AR1009" i="6"/>
  <c r="AR985" i="6"/>
  <c r="AR1069" i="6"/>
  <c r="AR213" i="6"/>
  <c r="AR363" i="6"/>
  <c r="AR510" i="6"/>
  <c r="AR329" i="6"/>
  <c r="AR397" i="6"/>
  <c r="AR744" i="6"/>
  <c r="AR615" i="6"/>
  <c r="AR693" i="6"/>
  <c r="AR742" i="6"/>
  <c r="AR822" i="6"/>
  <c r="AR1046" i="6"/>
  <c r="AR404" i="6"/>
  <c r="AR750" i="6"/>
  <c r="AR629" i="6"/>
  <c r="AR716" i="6"/>
  <c r="AR765" i="6"/>
  <c r="AR829" i="6"/>
  <c r="AR1062" i="6"/>
  <c r="AR466" i="6"/>
  <c r="AR383" i="6"/>
  <c r="AR764" i="6"/>
  <c r="AR574" i="6"/>
  <c r="AR884" i="6"/>
  <c r="AR651" i="6"/>
  <c r="AR1074" i="6"/>
  <c r="AR927" i="6"/>
  <c r="AR1083" i="6"/>
  <c r="AR1027" i="6"/>
  <c r="AR875" i="6"/>
  <c r="AR705" i="6"/>
  <c r="AR1011" i="6"/>
  <c r="AR931" i="6"/>
  <c r="AR879" i="6"/>
  <c r="AR1014" i="6"/>
  <c r="AR923" i="6"/>
  <c r="AR631" i="6"/>
  <c r="AR851" i="6"/>
  <c r="AR930" i="6"/>
  <c r="AR898" i="6"/>
  <c r="AR866" i="6"/>
  <c r="AR799" i="6"/>
  <c r="AR691" i="6"/>
  <c r="AR965" i="6"/>
  <c r="AR933" i="6"/>
  <c r="AR901" i="6"/>
  <c r="AR869" i="6"/>
  <c r="AR819" i="6"/>
  <c r="AR346" i="6"/>
  <c r="AR699" i="6"/>
  <c r="AR534" i="6"/>
  <c r="AR538" i="6"/>
  <c r="AR489" i="6"/>
  <c r="AR305" i="6"/>
  <c r="AR209" i="6"/>
  <c r="AR204" i="6"/>
  <c r="AR386" i="6"/>
  <c r="AR304" i="6"/>
  <c r="AR217" i="6"/>
  <c r="AR417" i="6"/>
  <c r="AR330" i="6"/>
  <c r="AR248" i="6"/>
  <c r="AX364" i="6"/>
  <c r="AX311" i="6"/>
  <c r="AX499" i="6"/>
  <c r="AX926" i="6"/>
  <c r="AX659" i="6"/>
  <c r="AX738" i="6"/>
  <c r="AX660" i="6"/>
  <c r="AX692" i="6"/>
  <c r="AX303" i="6"/>
  <c r="AX319" i="6"/>
  <c r="AX316" i="6"/>
  <c r="AX615" i="6"/>
  <c r="AX799" i="6"/>
  <c r="AX1038" i="6"/>
  <c r="AX963" i="6"/>
  <c r="AX979" i="6"/>
  <c r="AX1099" i="6"/>
  <c r="AX571" i="6"/>
  <c r="AX516" i="6"/>
  <c r="AX1014" i="6"/>
  <c r="AX818" i="6"/>
  <c r="AX1059" i="6"/>
  <c r="AX1042" i="6"/>
  <c r="AX727" i="6"/>
  <c r="AX922" i="6"/>
  <c r="AX555" i="6"/>
  <c r="AX559" i="6"/>
  <c r="AX575" i="6"/>
  <c r="AX572" i="6"/>
  <c r="AX796" i="6"/>
  <c r="AX954" i="6"/>
  <c r="AX268" i="6"/>
  <c r="AX1123" i="6"/>
  <c r="AX762" i="6"/>
  <c r="AX975" i="6"/>
  <c r="AX427" i="6"/>
  <c r="AX443" i="6"/>
  <c r="AX399" i="6"/>
  <c r="AX695" i="6"/>
  <c r="AX788" i="6"/>
  <c r="AX672" i="6"/>
  <c r="AX1051" i="6"/>
  <c r="AX803" i="6"/>
  <c r="AX872" i="6"/>
  <c r="AX703" i="6"/>
  <c r="AX839" i="6"/>
  <c r="AX687" i="6"/>
  <c r="AX851" i="6"/>
  <c r="AX223" i="6"/>
  <c r="AX946" i="6"/>
  <c r="AX1093" i="6"/>
  <c r="AX997" i="6"/>
  <c r="AX1003" i="6"/>
  <c r="AX664" i="6"/>
  <c r="AX961" i="6"/>
  <c r="AX721" i="6"/>
  <c r="AX1114" i="6"/>
  <c r="AX856" i="6"/>
  <c r="AX1088" i="6"/>
  <c r="AX957" i="6"/>
  <c r="AX520" i="6"/>
  <c r="AX697" i="6"/>
  <c r="AX1089" i="6"/>
  <c r="AX969" i="6"/>
  <c r="AX816" i="6"/>
  <c r="AX952" i="6"/>
  <c r="AX1063" i="6"/>
  <c r="AX768" i="6"/>
  <c r="AX745" i="6"/>
  <c r="AX400" i="6"/>
  <c r="AX448" i="6"/>
  <c r="AX673" i="6"/>
  <c r="AX248" i="6"/>
  <c r="AX641" i="6"/>
  <c r="AX1023" i="6"/>
  <c r="AX911" i="6"/>
  <c r="AX861" i="6"/>
  <c r="AX689" i="6"/>
  <c r="AX296" i="6"/>
  <c r="AX709" i="6"/>
  <c r="AX288" i="6"/>
  <c r="AX600" i="6"/>
  <c r="AX653" i="6"/>
  <c r="AX589" i="6"/>
  <c r="AX525" i="6"/>
  <c r="AX461" i="6"/>
  <c r="AX397" i="6"/>
  <c r="AX333" i="6"/>
  <c r="AX269" i="6"/>
  <c r="AX205" i="6"/>
  <c r="AX634" i="6"/>
  <c r="AX570" i="6"/>
  <c r="AX506" i="6"/>
  <c r="AX442" i="6"/>
  <c r="AX378" i="6"/>
  <c r="AX314" i="6"/>
  <c r="AX250" i="6"/>
  <c r="AX601" i="6"/>
  <c r="AX537" i="6"/>
  <c r="AX473" i="6"/>
  <c r="AX409" i="6"/>
  <c r="AX345" i="6"/>
  <c r="AX281" i="6"/>
  <c r="AX217" i="6"/>
  <c r="AX806" i="6"/>
  <c r="AX742" i="6"/>
  <c r="AX678" i="6"/>
  <c r="AX614" i="6"/>
  <c r="AX550" i="6"/>
  <c r="AX486" i="6"/>
  <c r="AX422" i="6"/>
  <c r="AX358" i="6"/>
  <c r="AX294" i="6"/>
  <c r="AX230" i="6"/>
  <c r="BD629" i="6"/>
  <c r="BD455" i="6"/>
  <c r="BD496" i="6"/>
  <c r="BD611" i="6"/>
  <c r="BD667" i="6"/>
  <c r="BD900" i="6"/>
  <c r="BD860" i="6"/>
  <c r="BD499" i="6"/>
  <c r="BD426" i="6"/>
  <c r="BD816" i="6"/>
  <c r="BD587" i="6"/>
  <c r="BD1016" i="6"/>
  <c r="BD1094" i="6"/>
  <c r="BD505" i="6"/>
  <c r="BD524" i="6"/>
  <c r="BD685" i="6"/>
  <c r="BD864" i="6"/>
  <c r="BD1118" i="6"/>
  <c r="BD452" i="6"/>
  <c r="BD259" i="6"/>
  <c r="BD558" i="6"/>
  <c r="BD691" i="6"/>
  <c r="BD856" i="6"/>
  <c r="BD964" i="6"/>
  <c r="BD359" i="6"/>
  <c r="BD414" i="6"/>
  <c r="BD574" i="6"/>
  <c r="BD628" i="6"/>
  <c r="BD1114" i="6"/>
  <c r="BD399" i="6"/>
  <c r="BD446" i="6"/>
  <c r="BD449" i="6"/>
  <c r="BD792" i="6"/>
  <c r="BD824" i="6"/>
  <c r="BD698" i="6"/>
  <c r="BD363" i="6"/>
  <c r="BD490" i="6"/>
  <c r="BD603" i="6"/>
  <c r="BD659" i="6"/>
  <c r="BD884" i="6"/>
  <c r="BD1037" i="6"/>
  <c r="BD909" i="6"/>
  <c r="BD715" i="6"/>
  <c r="BD945" i="6"/>
  <c r="BD1109" i="6"/>
  <c r="BD1022" i="6"/>
  <c r="BD940" i="6"/>
  <c r="BD727" i="6"/>
  <c r="BD977" i="6"/>
  <c r="BD1081" i="6"/>
  <c r="BD994" i="6"/>
  <c r="BD912" i="6"/>
  <c r="BD615" i="6"/>
  <c r="BD388" i="6"/>
  <c r="BD966" i="6"/>
  <c r="BD697" i="6"/>
  <c r="BD1025" i="6"/>
  <c r="BD929" i="6"/>
  <c r="BD731" i="6"/>
  <c r="BD1111" i="6"/>
  <c r="BD1029" i="6"/>
  <c r="BD942" i="6"/>
  <c r="BD827" i="6"/>
  <c r="BD1097" i="6"/>
  <c r="BD969" i="6"/>
  <c r="BD551" i="6"/>
  <c r="BD665" i="6"/>
  <c r="BD1083" i="6"/>
  <c r="BD1051" i="6"/>
  <c r="BD1019" i="6"/>
  <c r="BD987" i="6"/>
  <c r="BD955" i="6"/>
  <c r="BD923" i="6"/>
  <c r="BD891" i="6"/>
  <c r="BD771" i="6"/>
  <c r="BD783" i="6"/>
  <c r="BD465" i="6"/>
  <c r="BD854" i="6"/>
  <c r="BD822" i="6"/>
  <c r="BD790" i="6"/>
  <c r="BD758" i="6"/>
  <c r="BD726" i="6"/>
  <c r="BD664" i="6"/>
  <c r="BD577" i="6"/>
  <c r="BD448" i="6"/>
  <c r="BD613" i="6"/>
  <c r="BD360" i="6"/>
  <c r="BD849" i="6"/>
  <c r="BD817" i="6"/>
  <c r="BD785" i="6"/>
  <c r="BD753" i="6"/>
  <c r="BD721" i="6"/>
  <c r="BD649" i="6"/>
  <c r="BD430" i="6"/>
  <c r="BD621" i="6"/>
  <c r="BD305" i="6"/>
  <c r="BD625" i="6"/>
  <c r="BD543" i="6"/>
  <c r="BD434" i="6"/>
  <c r="BD565" i="6"/>
  <c r="BD350" i="6"/>
  <c r="BD268" i="6"/>
  <c r="BD368" i="6"/>
  <c r="BD281" i="6"/>
  <c r="BD404" i="6"/>
  <c r="BD317" i="6"/>
  <c r="BD230" i="6"/>
  <c r="BD321" i="6"/>
  <c r="BD234" i="6"/>
  <c r="BD284" i="6"/>
  <c r="BD384" i="6"/>
  <c r="BD288" i="6"/>
  <c r="BD201" i="6"/>
  <c r="BD246" i="6"/>
  <c r="BD207" i="6"/>
  <c r="BJ874" i="6"/>
  <c r="BJ575" i="6"/>
  <c r="BJ994" i="6"/>
  <c r="BJ810" i="6"/>
  <c r="BJ393" i="6"/>
  <c r="BJ351" i="6"/>
  <c r="BJ205" i="6"/>
  <c r="BJ355" i="6"/>
  <c r="BJ637" i="6"/>
  <c r="BJ472" i="6"/>
  <c r="BJ1122" i="6"/>
  <c r="BJ318" i="6"/>
  <c r="BJ471" i="6"/>
  <c r="BJ400" i="6"/>
  <c r="BJ467" i="6"/>
  <c r="BJ738" i="6"/>
  <c r="BJ723" i="6"/>
  <c r="BJ950" i="6"/>
  <c r="BJ238" i="6"/>
  <c r="BJ692" i="6"/>
  <c r="BJ1066" i="6"/>
  <c r="BJ241" i="6"/>
  <c r="BJ327" i="6"/>
  <c r="BJ271" i="6"/>
  <c r="BJ397" i="6"/>
  <c r="BJ486" i="6"/>
  <c r="BJ415" i="6"/>
  <c r="BJ838" i="6"/>
  <c r="BJ882" i="6"/>
  <c r="BJ1088" i="6"/>
  <c r="BJ1078" i="6"/>
  <c r="BJ437" i="6"/>
  <c r="BJ802" i="6"/>
  <c r="BJ923" i="6"/>
  <c r="BJ951" i="6"/>
  <c r="BJ975" i="6"/>
  <c r="BJ789" i="6"/>
  <c r="BJ787" i="6"/>
  <c r="BJ223" i="6"/>
  <c r="BJ416" i="6"/>
  <c r="BJ510" i="6"/>
  <c r="BJ590" i="6"/>
  <c r="BJ536" i="6"/>
  <c r="BJ938" i="6"/>
  <c r="BJ814" i="6"/>
  <c r="BJ899" i="6"/>
  <c r="BJ860" i="6"/>
  <c r="BJ1086" i="6"/>
  <c r="BJ574" i="6"/>
  <c r="BJ273" i="6"/>
  <c r="BJ363" i="6"/>
  <c r="BJ354" i="6"/>
  <c r="BJ414" i="6"/>
  <c r="BJ624" i="6"/>
  <c r="BJ605" i="6"/>
  <c r="BJ886" i="6"/>
  <c r="BJ930" i="6"/>
  <c r="BJ500" i="6"/>
  <c r="BJ1116" i="6"/>
  <c r="BJ253" i="6"/>
  <c r="BJ326" i="6"/>
  <c r="BJ457" i="6"/>
  <c r="BJ484" i="6"/>
  <c r="BJ591" i="6"/>
  <c r="BJ734" i="6"/>
  <c r="BJ974" i="6"/>
  <c r="BJ638" i="6"/>
  <c r="BJ1074" i="6"/>
  <c r="BJ917" i="6"/>
  <c r="BJ342" i="6"/>
  <c r="BJ249" i="6"/>
  <c r="BJ388" i="6"/>
  <c r="BJ402" i="6"/>
  <c r="BJ511" i="6"/>
  <c r="BJ640" i="6"/>
  <c r="BJ859" i="6"/>
  <c r="BJ887" i="6"/>
  <c r="BJ945" i="6"/>
  <c r="BJ1108" i="6"/>
  <c r="BJ1047" i="6"/>
  <c r="BJ1103" i="6"/>
  <c r="BJ1019" i="6"/>
  <c r="BJ1075" i="6"/>
  <c r="BJ888" i="6"/>
  <c r="BJ412" i="6"/>
  <c r="BJ1030" i="6"/>
  <c r="BJ998" i="6"/>
  <c r="BJ731" i="6"/>
  <c r="BJ957" i="6"/>
  <c r="BJ861" i="6"/>
  <c r="BJ817" i="6"/>
  <c r="BJ1121" i="6"/>
  <c r="BJ1089" i="6"/>
  <c r="BJ1057" i="6"/>
  <c r="BJ1025" i="6"/>
  <c r="BJ988" i="6"/>
  <c r="BJ676" i="6"/>
  <c r="BJ848" i="6"/>
  <c r="BJ729" i="6"/>
  <c r="BJ740" i="6"/>
  <c r="BJ768" i="6"/>
  <c r="BJ825" i="6"/>
  <c r="BJ453" i="6"/>
  <c r="BJ779" i="6"/>
  <c r="BJ604" i="6"/>
  <c r="BJ358" i="6"/>
  <c r="BJ737" i="6"/>
  <c r="BJ485" i="6"/>
  <c r="BJ564" i="6"/>
  <c r="BJ449" i="6"/>
  <c r="BJ481" i="6"/>
  <c r="BJ538" i="6"/>
  <c r="BJ410" i="6"/>
  <c r="BJ202" i="6"/>
  <c r="BP501" i="6"/>
  <c r="BP672" i="6"/>
  <c r="BP355" i="6"/>
  <c r="BP710" i="6"/>
  <c r="BP529" i="6"/>
  <c r="BP347" i="6"/>
  <c r="BP684" i="6"/>
  <c r="BP784" i="6"/>
  <c r="BP402" i="6"/>
  <c r="BP530" i="6"/>
  <c r="BP808" i="6"/>
  <c r="BP1122" i="6"/>
  <c r="BP226" i="6"/>
  <c r="BP846" i="6"/>
  <c r="BP781" i="6"/>
  <c r="BP712" i="6"/>
  <c r="BP850" i="6"/>
  <c r="BP495" i="6"/>
  <c r="BP306" i="6"/>
  <c r="BP783" i="6"/>
  <c r="BP1022" i="6"/>
  <c r="BP397" i="6"/>
  <c r="BP423" i="6"/>
  <c r="BP455" i="6"/>
  <c r="BP479" i="6"/>
  <c r="BP486" i="6"/>
  <c r="BP247" i="6"/>
  <c r="BP359" i="6"/>
  <c r="BP819" i="6"/>
  <c r="BP295" i="6"/>
  <c r="BP238" i="6"/>
  <c r="BP988" i="6"/>
  <c r="BP727" i="6"/>
  <c r="BP823" i="6"/>
  <c r="BP611" i="6"/>
  <c r="BP235" i="6"/>
  <c r="BP343" i="6"/>
  <c r="BP418" i="6"/>
  <c r="BP818" i="6"/>
  <c r="BP788" i="6"/>
  <c r="BP834" i="6"/>
  <c r="BP792" i="6"/>
  <c r="BP900" i="6"/>
  <c r="BP1050" i="6"/>
  <c r="BP251" i="6"/>
  <c r="BP485" i="6"/>
  <c r="BP550" i="6"/>
  <c r="BP473" i="6"/>
  <c r="BP437" i="6"/>
  <c r="BP514" i="6"/>
  <c r="BP650" i="6"/>
  <c r="BP493" i="6"/>
  <c r="BP1046" i="6"/>
  <c r="BP609" i="6"/>
  <c r="BP565" i="6"/>
  <c r="BP1002" i="6"/>
  <c r="BP1072" i="6"/>
  <c r="BP901" i="6"/>
  <c r="BP693" i="6"/>
  <c r="BP204" i="6"/>
  <c r="BV350" i="6"/>
  <c r="BV1049" i="6"/>
  <c r="BV280" i="6"/>
  <c r="BV416" i="6"/>
  <c r="BV494" i="6"/>
  <c r="BV661" i="6"/>
  <c r="BV1046" i="6"/>
  <c r="BV202" i="6"/>
  <c r="BV357" i="6"/>
  <c r="BV979" i="6"/>
  <c r="BV767" i="6"/>
  <c r="BV488" i="6"/>
  <c r="BV926" i="6"/>
  <c r="CB504" i="6"/>
  <c r="CB471" i="6"/>
  <c r="CB568" i="6"/>
  <c r="CB813" i="6"/>
  <c r="CB709" i="6"/>
  <c r="CB486" i="6"/>
  <c r="CB271" i="6"/>
  <c r="CB289" i="6"/>
  <c r="CB433" i="6"/>
  <c r="CB923" i="6"/>
  <c r="CB281" i="6"/>
  <c r="CB267" i="6"/>
  <c r="CB1112" i="6"/>
  <c r="CB266" i="6"/>
  <c r="CH862" i="6"/>
  <c r="CH275" i="6"/>
  <c r="CH311" i="6"/>
  <c r="CH934" i="6"/>
  <c r="CH211" i="6"/>
  <c r="CH343" i="6"/>
  <c r="CH614" i="6"/>
  <c r="CH886" i="6"/>
  <c r="CH1043" i="6"/>
  <c r="CH1113" i="6"/>
  <c r="CH816" i="6"/>
  <c r="CH937" i="6"/>
  <c r="CH873" i="6"/>
  <c r="CH804" i="6"/>
  <c r="CH1028" i="6"/>
  <c r="CH657" i="6"/>
  <c r="CH631" i="6"/>
  <c r="CN756" i="6"/>
  <c r="CN378" i="6"/>
  <c r="CN686" i="6"/>
  <c r="CN478" i="6"/>
  <c r="CN407" i="6"/>
  <c r="CN234" i="6"/>
  <c r="CN992" i="6"/>
  <c r="CN244" i="6"/>
  <c r="CN759" i="6"/>
  <c r="CN296" i="6"/>
  <c r="CN283" i="6"/>
  <c r="CN280" i="6"/>
  <c r="CT662" i="6"/>
  <c r="CT812" i="6"/>
  <c r="CT502" i="6"/>
  <c r="CT1090" i="6"/>
  <c r="CT642" i="6"/>
  <c r="CT1001" i="6"/>
  <c r="AM212" i="6"/>
  <c r="AN212" i="6"/>
  <c r="AO212" i="6" s="1"/>
  <c r="CB672" i="6"/>
  <c r="BV537" i="6"/>
  <c r="CT22" i="6"/>
  <c r="CN1051" i="6"/>
  <c r="CN617" i="6"/>
  <c r="CN1008" i="6"/>
  <c r="CN680" i="6"/>
  <c r="AR351" i="6"/>
  <c r="AR327" i="6"/>
  <c r="AR380" i="6"/>
  <c r="AR1088" i="6"/>
  <c r="AR443" i="6"/>
  <c r="AR602" i="6"/>
  <c r="AR423" i="6"/>
  <c r="AR460" i="6"/>
  <c r="AR231" i="6"/>
  <c r="AR427" i="6"/>
  <c r="AR205" i="6"/>
  <c r="AR1082" i="6"/>
  <c r="AR1020" i="6"/>
  <c r="AR526" i="6"/>
  <c r="AR810" i="6"/>
  <c r="AR260" i="6"/>
  <c r="AR324" i="6"/>
  <c r="AR371" i="6"/>
  <c r="AR494" i="6"/>
  <c r="AR841" i="6"/>
  <c r="AR315" i="6"/>
  <c r="AR245" i="6"/>
  <c r="AR582" i="6"/>
  <c r="AR686" i="6"/>
  <c r="AR525" i="6"/>
  <c r="AR770" i="6"/>
  <c r="AR581" i="6"/>
  <c r="AR1024" i="6"/>
  <c r="AR791" i="6"/>
  <c r="AR1018" i="6"/>
  <c r="AR206" i="6"/>
  <c r="AR570" i="6"/>
  <c r="AR792" i="6"/>
  <c r="AR616" i="6"/>
  <c r="AR717" i="6"/>
  <c r="AR920" i="6"/>
  <c r="AR1034" i="6"/>
  <c r="AR614" i="6"/>
  <c r="AR519" i="6"/>
  <c r="AR719" i="6"/>
  <c r="AR420" i="6"/>
  <c r="AR1008" i="6"/>
  <c r="AR790" i="6"/>
  <c r="AR1122" i="6"/>
  <c r="AR358" i="6"/>
  <c r="AR331" i="6"/>
  <c r="AR476" i="6"/>
  <c r="AR300" i="6"/>
  <c r="AR390" i="6"/>
  <c r="AR731" i="6"/>
  <c r="AR608" i="6"/>
  <c r="AR679" i="6"/>
  <c r="AR680" i="6"/>
  <c r="AR807" i="6"/>
  <c r="AR1054" i="6"/>
  <c r="AR681" i="6"/>
  <c r="AR295" i="6"/>
  <c r="AR320" i="6"/>
  <c r="AR453" i="6"/>
  <c r="AR535" i="6"/>
  <c r="AR480" i="6"/>
  <c r="AR727" i="6"/>
  <c r="AR800" i="6"/>
  <c r="AR956" i="6"/>
  <c r="AR980" i="6"/>
  <c r="AR1126" i="6"/>
  <c r="AR540" i="6"/>
  <c r="AR503" i="6"/>
  <c r="AR740" i="6"/>
  <c r="AR816" i="6"/>
  <c r="AR972" i="6"/>
  <c r="AR996" i="6"/>
  <c r="AR999" i="6"/>
  <c r="AR590" i="6"/>
  <c r="AR639" i="6"/>
  <c r="AR434" i="6"/>
  <c r="AR685" i="6"/>
  <c r="AR687" i="6"/>
  <c r="AR900" i="6"/>
  <c r="AR1060" i="6"/>
  <c r="AR895" i="6"/>
  <c r="AR1079" i="6"/>
  <c r="AR1022" i="6"/>
  <c r="AR843" i="6"/>
  <c r="AR1123" i="6"/>
  <c r="AR1006" i="6"/>
  <c r="AR899" i="6"/>
  <c r="AR847" i="6"/>
  <c r="AR1003" i="6"/>
  <c r="AR891" i="6"/>
  <c r="AR1047" i="6"/>
  <c r="AR698" i="6"/>
  <c r="AR926" i="6"/>
  <c r="AR894" i="6"/>
  <c r="AR862" i="6"/>
  <c r="AR783" i="6"/>
  <c r="AR635" i="6"/>
  <c r="AR961" i="6"/>
  <c r="AR929" i="6"/>
  <c r="AR897" i="6"/>
  <c r="AR865" i="6"/>
  <c r="AR803" i="6"/>
  <c r="AR675" i="6"/>
  <c r="AR611" i="6"/>
  <c r="AR506" i="6"/>
  <c r="AR528" i="6"/>
  <c r="AR465" i="6"/>
  <c r="AR232" i="6"/>
  <c r="AR536" i="6"/>
  <c r="AR464" i="6"/>
  <c r="AR377" i="6"/>
  <c r="AR290" i="6"/>
  <c r="AR208" i="6"/>
  <c r="AR408" i="6"/>
  <c r="AR321" i="6"/>
  <c r="AR234" i="6"/>
  <c r="AX331" i="6"/>
  <c r="AX259" i="6"/>
  <c r="AX467" i="6"/>
  <c r="AX1119" i="6"/>
  <c r="AX267" i="6"/>
  <c r="AX940" i="6"/>
  <c r="AX878" i="6"/>
  <c r="AX292" i="6"/>
  <c r="AX491" i="6"/>
  <c r="AX507" i="6"/>
  <c r="AX463" i="6"/>
  <c r="AX732" i="6"/>
  <c r="AX890" i="6"/>
  <c r="AX815" i="6"/>
  <c r="AX1091" i="6"/>
  <c r="AX1011" i="6"/>
  <c r="AX540" i="6"/>
  <c r="AX308" i="6"/>
  <c r="AX639" i="6"/>
  <c r="AX720" i="6"/>
  <c r="AX958" i="6"/>
  <c r="AX928" i="6"/>
  <c r="AX995" i="6"/>
  <c r="AX335" i="6"/>
  <c r="AX671" i="6"/>
  <c r="AX371" i="6"/>
  <c r="AX228" i="6"/>
  <c r="AX787" i="6"/>
  <c r="AX771" i="6"/>
  <c r="AX479" i="6"/>
  <c r="AX1034" i="6"/>
  <c r="AX898" i="6"/>
  <c r="AX1080" i="6"/>
  <c r="AX556" i="6"/>
  <c r="AX876" i="6"/>
  <c r="AX604" i="6"/>
  <c r="AX676" i="6"/>
  <c r="AX587" i="6"/>
  <c r="AX819" i="6"/>
  <c r="AX967" i="6"/>
  <c r="AX411" i="6"/>
  <c r="AX912" i="6"/>
  <c r="AX1012" i="6"/>
  <c r="AX831" i="6"/>
  <c r="AX372" i="6"/>
  <c r="AX492" i="6"/>
  <c r="AX260" i="6"/>
  <c r="AX772" i="6"/>
  <c r="AX900" i="6"/>
  <c r="AX1026" i="6"/>
  <c r="AX1071" i="6"/>
  <c r="AX981" i="6"/>
  <c r="AX854" i="6"/>
  <c r="AX968" i="6"/>
  <c r="AX1085" i="6"/>
  <c r="AX945" i="6"/>
  <c r="AX632" i="6"/>
  <c r="AX1106" i="6"/>
  <c r="AX853" i="6"/>
  <c r="AX987" i="6"/>
  <c r="AX941" i="6"/>
  <c r="AX1112" i="6"/>
  <c r="AX456" i="6"/>
  <c r="AX1075" i="6"/>
  <c r="AX953" i="6"/>
  <c r="AX776" i="6"/>
  <c r="AX939" i="6"/>
  <c r="AX1060" i="6"/>
  <c r="AX761" i="6"/>
  <c r="AX725" i="6"/>
  <c r="AX336" i="6"/>
  <c r="AX384" i="6"/>
  <c r="AX656" i="6"/>
  <c r="AX849" i="6"/>
  <c r="AX560" i="6"/>
  <c r="AX1015" i="6"/>
  <c r="AX903" i="6"/>
  <c r="AX852" i="6"/>
  <c r="AX669" i="6"/>
  <c r="AX232" i="6"/>
  <c r="AX665" i="6"/>
  <c r="AX536" i="6"/>
  <c r="AX645" i="6"/>
  <c r="AX581" i="6"/>
  <c r="AX517" i="6"/>
  <c r="AX453" i="6"/>
  <c r="AX389" i="6"/>
  <c r="AX325" i="6"/>
  <c r="AX261" i="6"/>
  <c r="AX690" i="6"/>
  <c r="AX626" i="6"/>
  <c r="AX562" i="6"/>
  <c r="AX498" i="6"/>
  <c r="AX434" i="6"/>
  <c r="AX370" i="6"/>
  <c r="AX242" i="6"/>
  <c r="AX593" i="6"/>
  <c r="AX529" i="6"/>
  <c r="AX465" i="6"/>
  <c r="AX401" i="6"/>
  <c r="AX337" i="6"/>
  <c r="AX273" i="6"/>
  <c r="AX209" i="6"/>
  <c r="AX798" i="6"/>
  <c r="AX734" i="6"/>
  <c r="AX670" i="6"/>
  <c r="AX606" i="6"/>
  <c r="AX542" i="6"/>
  <c r="AX478" i="6"/>
  <c r="AX414" i="6"/>
  <c r="AX350" i="6"/>
  <c r="AX286" i="6"/>
  <c r="AX222" i="6"/>
  <c r="BD675" i="6"/>
  <c r="BD387" i="6"/>
  <c r="BD686" i="6"/>
  <c r="BD828" i="6"/>
  <c r="BD637" i="6"/>
  <c r="BD1028" i="6"/>
  <c r="BD1044" i="6"/>
  <c r="BD319" i="6"/>
  <c r="BD535" i="6"/>
  <c r="BD636" i="6"/>
  <c r="BD555" i="6"/>
  <c r="BD419" i="6"/>
  <c r="BD371" i="6"/>
  <c r="BD339" i="6"/>
  <c r="BD432" i="6"/>
  <c r="BD848" i="6"/>
  <c r="BD708" i="6"/>
  <c r="BD1024" i="6"/>
  <c r="BD645" i="6"/>
  <c r="BD515" i="6"/>
  <c r="BD415" i="6"/>
  <c r="BD462" i="6"/>
  <c r="BD668" i="6"/>
  <c r="BD1092" i="6"/>
  <c r="BD291" i="6"/>
  <c r="BD590" i="6"/>
  <c r="BD732" i="6"/>
  <c r="BD516" i="6"/>
  <c r="BD980" i="6"/>
  <c r="BD331" i="6"/>
  <c r="BD626" i="6"/>
  <c r="BD642" i="6"/>
  <c r="BD643" i="6"/>
  <c r="BD588" i="6"/>
  <c r="BD373" i="6"/>
  <c r="BD423" i="6"/>
  <c r="BD654" i="6"/>
  <c r="BD796" i="6"/>
  <c r="BD547" i="6"/>
  <c r="BD1012" i="6"/>
  <c r="BD1014" i="6"/>
  <c r="BD886" i="6"/>
  <c r="BD679" i="6"/>
  <c r="BD922" i="6"/>
  <c r="BD1100" i="6"/>
  <c r="BD1013" i="6"/>
  <c r="BD926" i="6"/>
  <c r="BD601" i="6"/>
  <c r="BD890" i="6"/>
  <c r="BD1072" i="6"/>
  <c r="BD985" i="6"/>
  <c r="BD898" i="6"/>
  <c r="BD509" i="6"/>
  <c r="BD1085" i="6"/>
  <c r="BD957" i="6"/>
  <c r="BD569" i="6"/>
  <c r="BD1002" i="6"/>
  <c r="BD920" i="6"/>
  <c r="BD711" i="6"/>
  <c r="BD1102" i="6"/>
  <c r="BD1020" i="6"/>
  <c r="BD933" i="6"/>
  <c r="BD807" i="6"/>
  <c r="BD1074" i="6"/>
  <c r="BD520" i="6"/>
  <c r="BD592" i="6"/>
  <c r="BD1047" i="6"/>
  <c r="BD1015" i="6"/>
  <c r="BD983" i="6"/>
  <c r="BD951" i="6"/>
  <c r="BD919" i="6"/>
  <c r="BD887" i="6"/>
  <c r="BD739" i="6"/>
  <c r="BD751" i="6"/>
  <c r="BD454" i="6"/>
  <c r="BD850" i="6"/>
  <c r="BD818" i="6"/>
  <c r="BD786" i="6"/>
  <c r="BD754" i="6"/>
  <c r="BD722" i="6"/>
  <c r="BD655" i="6"/>
  <c r="BD568" i="6"/>
  <c r="BD421" i="6"/>
  <c r="BD581" i="6"/>
  <c r="BD314" i="6"/>
  <c r="BD845" i="6"/>
  <c r="BD813" i="6"/>
  <c r="BD781" i="6"/>
  <c r="BD749" i="6"/>
  <c r="BD717" i="6"/>
  <c r="BD640" i="6"/>
  <c r="BD553" i="6"/>
  <c r="BD420" i="6"/>
  <c r="BD589" i="6"/>
  <c r="BD232" i="6"/>
  <c r="BD616" i="6"/>
  <c r="BD538" i="6"/>
  <c r="BD429" i="6"/>
  <c r="BD488" i="6"/>
  <c r="BD341" i="6"/>
  <c r="BD254" i="6"/>
  <c r="BD354" i="6"/>
  <c r="BD272" i="6"/>
  <c r="BD390" i="6"/>
  <c r="BD308" i="6"/>
  <c r="BD221" i="6"/>
  <c r="BD312" i="6"/>
  <c r="BD225" i="6"/>
  <c r="BD270" i="6"/>
  <c r="BD370" i="6"/>
  <c r="BD274" i="6"/>
  <c r="BD324" i="6"/>
  <c r="BD237" i="6"/>
  <c r="BD203" i="6"/>
  <c r="BJ828" i="6"/>
  <c r="BJ454" i="6"/>
  <c r="BJ297" i="6"/>
  <c r="BJ662" i="6"/>
  <c r="BJ420" i="6"/>
  <c r="BJ382" i="6"/>
  <c r="BJ469" i="6"/>
  <c r="BJ261" i="6"/>
  <c r="BJ1068" i="6"/>
  <c r="BJ384" i="6"/>
  <c r="BJ1020" i="6"/>
  <c r="BJ451" i="6"/>
  <c r="BJ352" i="6"/>
  <c r="BJ493" i="6"/>
  <c r="BJ542" i="6"/>
  <c r="BJ413" i="6"/>
  <c r="BJ890" i="6"/>
  <c r="BJ750" i="6"/>
  <c r="BJ808" i="6"/>
  <c r="BJ836" i="6"/>
  <c r="BJ996" i="6"/>
  <c r="BJ331" i="6"/>
  <c r="BJ503" i="6"/>
  <c r="BJ406" i="6"/>
  <c r="BJ473" i="6"/>
  <c r="BJ770" i="6"/>
  <c r="BJ735" i="6"/>
  <c r="BJ970" i="6"/>
  <c r="BJ302" i="6"/>
  <c r="BJ708" i="6"/>
  <c r="BJ1072" i="6"/>
  <c r="BJ666" i="6"/>
  <c r="BJ482" i="6"/>
  <c r="BJ447" i="6"/>
  <c r="BJ931" i="6"/>
  <c r="BJ983" i="6"/>
  <c r="BJ1000" i="6"/>
  <c r="BJ227" i="6"/>
  <c r="BJ306" i="6"/>
  <c r="BJ618" i="6"/>
  <c r="BJ630" i="6"/>
  <c r="BJ658" i="6"/>
  <c r="BJ613" i="6"/>
  <c r="BJ649" i="6"/>
  <c r="BJ514" i="6"/>
  <c r="BJ857" i="6"/>
  <c r="BJ924" i="6"/>
  <c r="BJ535" i="6"/>
  <c r="BJ288" i="6"/>
  <c r="BJ361" i="6"/>
  <c r="BJ239" i="6"/>
  <c r="BJ441" i="6"/>
  <c r="BJ502" i="6"/>
  <c r="BJ219" i="6"/>
  <c r="BJ826" i="6"/>
  <c r="BJ632" i="6"/>
  <c r="BJ631" i="6"/>
  <c r="BJ780" i="6"/>
  <c r="BJ912" i="6"/>
  <c r="BJ343" i="6"/>
  <c r="BJ507" i="6"/>
  <c r="BJ533" i="6"/>
  <c r="BJ579" i="6"/>
  <c r="BJ690" i="6"/>
  <c r="BJ911" i="6"/>
  <c r="BJ621" i="6"/>
  <c r="BJ404" i="6"/>
  <c r="BJ1036" i="6"/>
  <c r="BJ1090" i="6"/>
  <c r="BJ266" i="6"/>
  <c r="BJ339" i="6"/>
  <c r="BJ463" i="6"/>
  <c r="BJ489" i="6"/>
  <c r="BJ786" i="6"/>
  <c r="BJ283" i="6"/>
  <c r="BJ732" i="6"/>
  <c r="BJ1080" i="6"/>
  <c r="BJ933" i="6"/>
  <c r="BJ1015" i="6"/>
  <c r="BJ1071" i="6"/>
  <c r="BJ1127" i="6"/>
  <c r="BJ1043" i="6"/>
  <c r="BJ1067" i="6"/>
  <c r="BJ877" i="6"/>
  <c r="BJ1058" i="6"/>
  <c r="BJ1026" i="6"/>
  <c r="BJ989" i="6"/>
  <c r="BJ651" i="6"/>
  <c r="BJ952" i="6"/>
  <c r="BJ840" i="6"/>
  <c r="BJ701" i="6"/>
  <c r="BJ1117" i="6"/>
  <c r="BJ1085" i="6"/>
  <c r="BJ1053" i="6"/>
  <c r="BJ1021" i="6"/>
  <c r="BJ979" i="6"/>
  <c r="BJ506" i="6"/>
  <c r="BJ837" i="6"/>
  <c r="BJ717" i="6"/>
  <c r="BJ711" i="6"/>
  <c r="BJ739" i="6"/>
  <c r="BJ660" i="6"/>
  <c r="BJ426" i="6"/>
  <c r="BJ765" i="6"/>
  <c r="BJ585" i="6"/>
  <c r="BJ328" i="6"/>
  <c r="BJ728" i="6"/>
  <c r="BJ545" i="6"/>
  <c r="BJ385" i="6"/>
  <c r="BJ417" i="6"/>
  <c r="BJ526" i="6"/>
  <c r="BJ398" i="6"/>
  <c r="BJ248" i="6"/>
  <c r="BP246" i="6"/>
  <c r="BP809" i="6"/>
  <c r="BP519" i="6"/>
  <c r="BP888" i="6"/>
  <c r="BP464" i="6"/>
  <c r="BP541" i="6"/>
  <c r="BP705" i="6"/>
  <c r="BP374" i="6"/>
  <c r="BP398" i="6"/>
  <c r="BP651" i="6"/>
  <c r="BP812" i="6"/>
  <c r="BP549" i="6"/>
  <c r="BP732" i="6"/>
  <c r="BP447" i="6"/>
  <c r="BP292" i="6"/>
  <c r="BP738" i="6"/>
  <c r="BP1016" i="6"/>
  <c r="BP694" i="6"/>
  <c r="BP707" i="6"/>
  <c r="BP490" i="6"/>
  <c r="BP472" i="6"/>
  <c r="BP619" i="6"/>
  <c r="BP511" i="6"/>
  <c r="BP370" i="6"/>
  <c r="BP815" i="6"/>
  <c r="BP1030" i="6"/>
  <c r="BP266" i="6"/>
  <c r="BP323" i="6"/>
  <c r="BP432" i="6"/>
  <c r="BP621" i="6"/>
  <c r="BP436" i="6"/>
  <c r="BP636" i="6"/>
  <c r="BP560" i="6"/>
  <c r="BP745" i="6"/>
  <c r="BP810" i="6"/>
  <c r="BP500" i="6"/>
  <c r="BP1058" i="6"/>
  <c r="BP363" i="6"/>
  <c r="BP478" i="6"/>
  <c r="BP532" i="6"/>
  <c r="BP450" i="6"/>
  <c r="BP430" i="6"/>
  <c r="BP469" i="6"/>
  <c r="BP620" i="6"/>
  <c r="BP365" i="6"/>
  <c r="BP1038" i="6"/>
  <c r="BP379" i="6"/>
  <c r="BP324" i="6"/>
  <c r="BP349" i="6"/>
  <c r="BP589" i="6"/>
  <c r="BP654" i="6"/>
  <c r="BP643" i="6"/>
  <c r="BP904" i="6"/>
  <c r="BP778" i="6"/>
  <c r="BP1110" i="6"/>
  <c r="BP395" i="6"/>
  <c r="BP521" i="6"/>
  <c r="BP556" i="6"/>
  <c r="BP480" i="6"/>
  <c r="BP505" i="6"/>
  <c r="BP544" i="6"/>
  <c r="BP673" i="6"/>
  <c r="BP579" i="6"/>
  <c r="BP1054" i="6"/>
  <c r="BP427" i="6"/>
  <c r="BP381" i="6"/>
  <c r="BP392" i="6"/>
  <c r="BP640" i="6"/>
  <c r="BP686" i="6"/>
  <c r="BP675" i="6"/>
  <c r="BP603" i="6"/>
  <c r="BP817" i="6"/>
  <c r="BP1000" i="6"/>
  <c r="BP890" i="6"/>
  <c r="BP1024" i="6"/>
  <c r="BP1107" i="6"/>
  <c r="BP1075" i="6"/>
  <c r="BP1043" i="6"/>
  <c r="BP990" i="6"/>
  <c r="BP1068" i="6"/>
  <c r="BP938" i="6"/>
  <c r="BP1060" i="6"/>
  <c r="BP614" i="6"/>
  <c r="BP994" i="6"/>
  <c r="BP914" i="6"/>
  <c r="BP1105" i="6"/>
  <c r="BP1073" i="6"/>
  <c r="BP1041" i="6"/>
  <c r="BP910" i="6"/>
  <c r="BP380" i="6"/>
  <c r="BP220" i="6"/>
  <c r="BP993" i="6"/>
  <c r="BP961" i="6"/>
  <c r="BP929" i="6"/>
  <c r="BP897" i="6"/>
  <c r="BP865" i="6"/>
  <c r="BP661" i="6"/>
  <c r="BP563" i="6"/>
  <c r="BP600" i="6"/>
  <c r="BP567" i="6"/>
  <c r="BP1015" i="6"/>
  <c r="BP983" i="6"/>
  <c r="BP951" i="6"/>
  <c r="BP919" i="6"/>
  <c r="BP887" i="6"/>
  <c r="BP855" i="6"/>
  <c r="BP615" i="6"/>
  <c r="BP417" i="6"/>
  <c r="BP536" i="6"/>
  <c r="BP321" i="6"/>
  <c r="BP253" i="6"/>
  <c r="BP416" i="6"/>
  <c r="BP352" i="6"/>
  <c r="BP288" i="6"/>
  <c r="BP224" i="6"/>
  <c r="BP249" i="6"/>
  <c r="BV216" i="6"/>
  <c r="BV911" i="6"/>
  <c r="BV434" i="6"/>
  <c r="BV346" i="6"/>
  <c r="BV893" i="6"/>
  <c r="BV383" i="6"/>
  <c r="BV263" i="6"/>
  <c r="BV311" i="6"/>
  <c r="BV290" i="6"/>
  <c r="BV226" i="6"/>
  <c r="BV637" i="6"/>
  <c r="BV271" i="6"/>
  <c r="BV649" i="6"/>
  <c r="BV506" i="6"/>
  <c r="BV885" i="6"/>
  <c r="BV287" i="6"/>
  <c r="BV470" i="6"/>
  <c r="BV440" i="6"/>
  <c r="BV437" i="6"/>
  <c r="BV309" i="6"/>
  <c r="BV931" i="6"/>
  <c r="BV750" i="6"/>
  <c r="BV525" i="6"/>
  <c r="BV1074" i="6"/>
  <c r="BV382" i="6"/>
  <c r="BV223" i="6"/>
  <c r="BV439" i="6"/>
  <c r="BV277" i="6"/>
  <c r="BV607" i="6"/>
  <c r="BV881" i="6"/>
  <c r="BV943" i="6"/>
  <c r="BV807" i="6"/>
  <c r="BV1073" i="6"/>
  <c r="BV896" i="6"/>
  <c r="BV575" i="6"/>
  <c r="BV845" i="6"/>
  <c r="BV1040" i="6"/>
  <c r="BV909" i="6"/>
  <c r="BV447" i="6"/>
  <c r="BV621" i="6"/>
  <c r="BV1000" i="6"/>
  <c r="BV928" i="6"/>
  <c r="BV278" i="6"/>
  <c r="BV693" i="6"/>
  <c r="BV1023" i="6"/>
  <c r="BV772" i="6"/>
  <c r="BV804" i="6"/>
  <c r="BV680" i="6"/>
  <c r="BV260" i="6"/>
  <c r="CB395" i="6"/>
  <c r="CB984" i="6"/>
  <c r="CB899" i="6"/>
  <c r="CB216" i="6"/>
  <c r="CB1111" i="6"/>
  <c r="CB857" i="6"/>
  <c r="CB632" i="6"/>
  <c r="CB386" i="6"/>
  <c r="CB664" i="6"/>
  <c r="CB876" i="6"/>
  <c r="CB1103" i="6"/>
  <c r="CB908" i="6"/>
  <c r="CB593" i="6"/>
  <c r="CH629" i="6"/>
  <c r="CH954" i="6"/>
  <c r="CH603" i="6"/>
  <c r="CH515" i="6"/>
  <c r="CH587" i="6"/>
  <c r="CH233" i="6"/>
  <c r="CH643" i="6"/>
  <c r="CH890" i="6"/>
  <c r="CH903" i="6"/>
  <c r="CH659" i="6"/>
  <c r="CH506" i="6"/>
  <c r="CH835" i="6"/>
  <c r="CH444" i="6"/>
  <c r="CH741" i="6"/>
  <c r="CN358" i="6"/>
  <c r="CN428" i="6"/>
  <c r="CN1082" i="6"/>
  <c r="CN225" i="6"/>
  <c r="CN306" i="6"/>
  <c r="CN752" i="6"/>
  <c r="CN1090" i="6"/>
  <c r="CN1120" i="6"/>
  <c r="CN870" i="6"/>
  <c r="CN997" i="6"/>
  <c r="CN869" i="6"/>
  <c r="CN267" i="6"/>
  <c r="CT575" i="6"/>
  <c r="CT639" i="6"/>
  <c r="CT554" i="6"/>
  <c r="CT698" i="6"/>
  <c r="CT924" i="6"/>
  <c r="CT625" i="6"/>
  <c r="CN920" i="6"/>
  <c r="AN323" i="6"/>
  <c r="AO323" i="6" s="1"/>
  <c r="AM323" i="6"/>
  <c r="CB926" i="6"/>
  <c r="CH985" i="6"/>
  <c r="CT523" i="6"/>
  <c r="AR572" i="6"/>
  <c r="AR451" i="6"/>
  <c r="AR660" i="6"/>
  <c r="AR375" i="6"/>
  <c r="AR349" i="6"/>
  <c r="AR709" i="6"/>
  <c r="AR223" i="6"/>
  <c r="AR301" i="6"/>
  <c r="AR306" i="6"/>
  <c r="AR227" i="6"/>
  <c r="AR517" i="6"/>
  <c r="AR279" i="6"/>
  <c r="AR283" i="6"/>
  <c r="AR393" i="6"/>
  <c r="AR710" i="6"/>
  <c r="AR542" i="6"/>
  <c r="AR700" i="6"/>
  <c r="AR431" i="6"/>
  <c r="AR277" i="6"/>
  <c r="AR876" i="6"/>
  <c r="AR343" i="6"/>
  <c r="AR384" i="6"/>
  <c r="AR665" i="6"/>
  <c r="AR294" i="6"/>
  <c r="AR653" i="6"/>
  <c r="AR512" i="6"/>
  <c r="AR704" i="6"/>
  <c r="AR916" i="6"/>
  <c r="AR666" i="6"/>
  <c r="AR1090" i="6"/>
  <c r="AR308" i="6"/>
  <c r="AR688" i="6"/>
  <c r="AR559" i="6"/>
  <c r="AR728" i="6"/>
  <c r="AR960" i="6"/>
  <c r="AR775" i="6"/>
  <c r="AR1114" i="6"/>
  <c r="AR500" i="6"/>
  <c r="AR584" i="6"/>
  <c r="AR808" i="6"/>
  <c r="AR623" i="6"/>
  <c r="AR741" i="6"/>
  <c r="AR1000" i="6"/>
  <c r="AR1092" i="6"/>
  <c r="AR628" i="6"/>
  <c r="AR263" i="6"/>
  <c r="AR276" i="6"/>
  <c r="AR446" i="6"/>
  <c r="AR524" i="6"/>
  <c r="AR361" i="6"/>
  <c r="AR714" i="6"/>
  <c r="AR784" i="6"/>
  <c r="AR924" i="6"/>
  <c r="AR964" i="6"/>
  <c r="AR1118" i="6"/>
  <c r="AR562" i="6"/>
  <c r="AR291" i="6"/>
  <c r="AR437" i="6"/>
  <c r="AR564" i="6"/>
  <c r="AR617" i="6"/>
  <c r="AR634" i="6"/>
  <c r="AR836" i="6"/>
  <c r="AR823" i="6"/>
  <c r="AR774" i="6"/>
  <c r="AR1081" i="6"/>
  <c r="AR1056" i="6"/>
  <c r="AR630" i="6"/>
  <c r="AR648" i="6"/>
  <c r="AR222" i="6"/>
  <c r="AR838" i="6"/>
  <c r="AR781" i="6"/>
  <c r="AR1097" i="6"/>
  <c r="AR1064" i="6"/>
  <c r="AR286" i="6"/>
  <c r="AR756" i="6"/>
  <c r="AR642" i="6"/>
  <c r="AR778" i="6"/>
  <c r="AR825" i="6"/>
  <c r="AR768" i="6"/>
  <c r="AR1124" i="6"/>
  <c r="AR863" i="6"/>
  <c r="AR1071" i="6"/>
  <c r="AR995" i="6"/>
  <c r="AR729" i="6"/>
  <c r="AR1115" i="6"/>
  <c r="AR979" i="6"/>
  <c r="AR867" i="6"/>
  <c r="AR795" i="6"/>
  <c r="AR998" i="6"/>
  <c r="AR859" i="6"/>
  <c r="AR991" i="6"/>
  <c r="AR954" i="6"/>
  <c r="AR922" i="6"/>
  <c r="AR890" i="6"/>
  <c r="AR858" i="6"/>
  <c r="AR753" i="6"/>
  <c r="AR497" i="6"/>
  <c r="AR957" i="6"/>
  <c r="AR925" i="6"/>
  <c r="AR893" i="6"/>
  <c r="AR861" i="6"/>
  <c r="AR787" i="6"/>
  <c r="AR627" i="6"/>
  <c r="AR563" i="6"/>
  <c r="AR496" i="6"/>
  <c r="AR522" i="6"/>
  <c r="AR452" i="6"/>
  <c r="AR504" i="6"/>
  <c r="AR520" i="6"/>
  <c r="AR450" i="6"/>
  <c r="AR368" i="6"/>
  <c r="AR281" i="6"/>
  <c r="AR481" i="6"/>
  <c r="AR394" i="6"/>
  <c r="AR312" i="6"/>
  <c r="AR225" i="6"/>
  <c r="AX636" i="6"/>
  <c r="AX436" i="6"/>
  <c r="AX763" i="6"/>
  <c r="AX284" i="6"/>
  <c r="AX444" i="6"/>
  <c r="AX934" i="6"/>
  <c r="AX714" i="6"/>
  <c r="AX619" i="6"/>
  <c r="AX719" i="6"/>
  <c r="AX723" i="6"/>
  <c r="AX707" i="6"/>
  <c r="AX863" i="6"/>
  <c r="AX986" i="6"/>
  <c r="AX688" i="6"/>
  <c r="AX1008" i="6"/>
  <c r="AX866" i="6"/>
  <c r="AX206" i="6"/>
  <c r="AX627" i="6"/>
  <c r="AX355" i="6"/>
  <c r="AX524" i="6"/>
  <c r="AX347" i="6"/>
  <c r="AX1027" i="6"/>
  <c r="AX363" i="6"/>
  <c r="AX324" i="6"/>
  <c r="AX1082" i="6"/>
  <c r="AX807" i="6"/>
  <c r="AX375" i="6"/>
  <c r="AX323" i="6"/>
  <c r="AX343" i="6"/>
  <c r="AX908" i="6"/>
  <c r="AX800" i="6"/>
  <c r="AX991" i="6"/>
  <c r="AX263" i="6"/>
  <c r="AX834" i="6"/>
  <c r="AX756" i="6"/>
  <c r="AX243" i="6"/>
  <c r="AX804" i="6"/>
  <c r="AX211" i="6"/>
  <c r="AX711" i="6"/>
  <c r="AX1070" i="6"/>
  <c r="AX914" i="6"/>
  <c r="AX1108" i="6"/>
  <c r="AX1006" i="6"/>
  <c r="AX752" i="6"/>
  <c r="AX791" i="6"/>
  <c r="AX706" i="6"/>
  <c r="AX407" i="6"/>
  <c r="AX956" i="6"/>
  <c r="AX1028" i="6"/>
  <c r="AX1125" i="6"/>
  <c r="AX1019" i="6"/>
  <c r="AX965" i="6"/>
  <c r="AX840" i="6"/>
  <c r="AX955" i="6"/>
  <c r="AX1053" i="6"/>
  <c r="AX929" i="6"/>
  <c r="AX1120" i="6"/>
  <c r="AX1098" i="6"/>
  <c r="AX1061" i="6"/>
  <c r="AX925" i="6"/>
  <c r="AX904" i="6"/>
  <c r="AX1096" i="6"/>
  <c r="AX1072" i="6"/>
  <c r="AX937" i="6"/>
  <c r="AX765" i="6"/>
  <c r="AX1126" i="6"/>
  <c r="AX1057" i="6"/>
  <c r="AX328" i="6"/>
  <c r="AX681" i="6"/>
  <c r="AX272" i="6"/>
  <c r="AX320" i="6"/>
  <c r="AX624" i="6"/>
  <c r="AX833" i="6"/>
  <c r="AX496" i="6"/>
  <c r="AX1007" i="6"/>
  <c r="AX895" i="6"/>
  <c r="AX836" i="6"/>
  <c r="AX648" i="6"/>
  <c r="AX845" i="6"/>
  <c r="AX633" i="6"/>
  <c r="AX769" i="6"/>
  <c r="AX472" i="6"/>
  <c r="AX637" i="6"/>
  <c r="AX573" i="6"/>
  <c r="AX509" i="6"/>
  <c r="AX445" i="6"/>
  <c r="AX381" i="6"/>
  <c r="AX317" i="6"/>
  <c r="AX253" i="6"/>
  <c r="AX682" i="6"/>
  <c r="AX618" i="6"/>
  <c r="AX554" i="6"/>
  <c r="AX490" i="6"/>
  <c r="AX426" i="6"/>
  <c r="AX362" i="6"/>
  <c r="AX298" i="6"/>
  <c r="AX234" i="6"/>
  <c r="AX585" i="6"/>
  <c r="AX521" i="6"/>
  <c r="AX457" i="6"/>
  <c r="AX393" i="6"/>
  <c r="AX329" i="6"/>
  <c r="AX265" i="6"/>
  <c r="AX201" i="6"/>
  <c r="AX790" i="6"/>
  <c r="AX726" i="6"/>
  <c r="AX662" i="6"/>
  <c r="AX598" i="6"/>
  <c r="AX534" i="6"/>
  <c r="AX470" i="6"/>
  <c r="AX406" i="6"/>
  <c r="AX342" i="6"/>
  <c r="AX278" i="6"/>
  <c r="AX214" i="6"/>
  <c r="BD916" i="6"/>
  <c r="BD439" i="6"/>
  <c r="BD475" i="6"/>
  <c r="BD612" i="6"/>
  <c r="BD740" i="6"/>
  <c r="BD1078" i="6"/>
  <c r="BD279" i="6"/>
  <c r="BD473" i="6"/>
  <c r="BD393" i="6"/>
  <c r="BD844" i="6"/>
  <c r="BD571" i="6"/>
  <c r="BD255" i="6"/>
  <c r="BD311" i="6"/>
  <c r="BD478" i="6"/>
  <c r="BD550" i="6"/>
  <c r="BD644" i="6"/>
  <c r="BD638" i="6"/>
  <c r="BD231" i="6"/>
  <c r="BD572" i="6"/>
  <c r="BD510" i="6"/>
  <c r="BD554" i="6"/>
  <c r="BD692" i="6"/>
  <c r="BD365" i="6"/>
  <c r="BD1126" i="6"/>
  <c r="BD223" i="6"/>
  <c r="BD458" i="6"/>
  <c r="BD470" i="6"/>
  <c r="BD676" i="6"/>
  <c r="BD1108" i="6"/>
  <c r="BD391" i="6"/>
  <c r="BD447" i="6"/>
  <c r="BD596" i="6"/>
  <c r="BD652" i="6"/>
  <c r="BD1122" i="6"/>
  <c r="BD503" i="6"/>
  <c r="BD355" i="6"/>
  <c r="BD469" i="6"/>
  <c r="BD604" i="6"/>
  <c r="BD712" i="6"/>
  <c r="BD1124" i="6"/>
  <c r="BD1005" i="6"/>
  <c r="BD877" i="6"/>
  <c r="BD656" i="6"/>
  <c r="BD904" i="6"/>
  <c r="BD1086" i="6"/>
  <c r="BD1004" i="6"/>
  <c r="BD917" i="6"/>
  <c r="BD433" i="6"/>
  <c r="BD872" i="6"/>
  <c r="BD1058" i="6"/>
  <c r="BD976" i="6"/>
  <c r="BD889" i="6"/>
  <c r="BD1105" i="6"/>
  <c r="BD1062" i="6"/>
  <c r="BD934" i="6"/>
  <c r="BD1089" i="6"/>
  <c r="BD993" i="6"/>
  <c r="BD906" i="6"/>
  <c r="BD583" i="6"/>
  <c r="BD1093" i="6"/>
  <c r="BD1006" i="6"/>
  <c r="BD924" i="6"/>
  <c r="BD779" i="6"/>
  <c r="BD1065" i="6"/>
  <c r="BD937" i="6"/>
  <c r="BD498" i="6"/>
  <c r="BD1107" i="6"/>
  <c r="BD1075" i="6"/>
  <c r="BD1043" i="6"/>
  <c r="BD1011" i="6"/>
  <c r="BD979" i="6"/>
  <c r="BD947" i="6"/>
  <c r="BD915" i="6"/>
  <c r="BD883" i="6"/>
  <c r="BD633" i="6"/>
  <c r="BD719" i="6"/>
  <c r="BD380" i="6"/>
  <c r="BD846" i="6"/>
  <c r="BD814" i="6"/>
  <c r="BD782" i="6"/>
  <c r="BD750" i="6"/>
  <c r="BD718" i="6"/>
  <c r="BD641" i="6"/>
  <c r="BD559" i="6"/>
  <c r="BD410" i="6"/>
  <c r="BD549" i="6"/>
  <c r="BD241" i="6"/>
  <c r="BD841" i="6"/>
  <c r="BD809" i="6"/>
  <c r="BD777" i="6"/>
  <c r="BD745" i="6"/>
  <c r="BD713" i="6"/>
  <c r="BD631" i="6"/>
  <c r="BD544" i="6"/>
  <c r="BD402" i="6"/>
  <c r="BD557" i="6"/>
  <c r="BD689" i="6"/>
  <c r="BD607" i="6"/>
  <c r="BD532" i="6"/>
  <c r="BD401" i="6"/>
  <c r="BD477" i="6"/>
  <c r="BD332" i="6"/>
  <c r="BD245" i="6"/>
  <c r="BD345" i="6"/>
  <c r="BD258" i="6"/>
  <c r="BD381" i="6"/>
  <c r="BD294" i="6"/>
  <c r="BD212" i="6"/>
  <c r="BD298" i="6"/>
  <c r="BD216" i="6"/>
  <c r="BD261" i="6"/>
  <c r="BD352" i="6"/>
  <c r="BD265" i="6"/>
  <c r="BD310" i="6"/>
  <c r="BD228" i="6"/>
  <c r="BJ934" i="6"/>
  <c r="BJ365" i="6"/>
  <c r="BJ228" i="6"/>
  <c r="BJ796" i="6"/>
  <c r="BJ724" i="6"/>
  <c r="BJ518" i="6"/>
  <c r="BJ691" i="6"/>
  <c r="BJ495" i="6"/>
  <c r="BJ301" i="6"/>
  <c r="BJ201" i="6"/>
  <c r="BJ794" i="6"/>
  <c r="BJ960" i="6"/>
  <c r="BJ274" i="6"/>
  <c r="BJ570" i="6"/>
  <c r="BJ582" i="6"/>
  <c r="BJ504" i="6"/>
  <c r="BJ581" i="6"/>
  <c r="BJ468" i="6"/>
  <c r="BJ332" i="6"/>
  <c r="BJ777" i="6"/>
  <c r="BJ900" i="6"/>
  <c r="BJ956" i="6"/>
  <c r="BJ483" i="6"/>
  <c r="BJ359" i="6"/>
  <c r="BJ499" i="6"/>
  <c r="BJ558" i="6"/>
  <c r="BJ440" i="6"/>
  <c r="BJ906" i="6"/>
  <c r="BJ762" i="6"/>
  <c r="BJ835" i="6"/>
  <c r="BJ844" i="6"/>
  <c r="BJ1028" i="6"/>
  <c r="BJ478" i="6"/>
  <c r="BJ607" i="6"/>
  <c r="BJ702" i="6"/>
  <c r="BJ1126" i="6"/>
  <c r="BJ910" i="6"/>
  <c r="BJ310" i="6"/>
  <c r="BJ217" i="6"/>
  <c r="BJ315" i="6"/>
  <c r="BJ341" i="6"/>
  <c r="BJ296" i="6"/>
  <c r="BJ805" i="6"/>
  <c r="BJ839" i="6"/>
  <c r="BJ921" i="6"/>
  <c r="BJ1070" i="6"/>
  <c r="BJ300" i="6"/>
  <c r="BJ863" i="6"/>
  <c r="BJ229" i="6"/>
  <c r="BJ427" i="6"/>
  <c r="BJ528" i="6"/>
  <c r="BJ232" i="6"/>
  <c r="BJ543" i="6"/>
  <c r="BJ954" i="6"/>
  <c r="BJ846" i="6"/>
  <c r="BJ915" i="6"/>
  <c r="BJ868" i="6"/>
  <c r="BJ1092" i="6"/>
  <c r="BJ519" i="6"/>
  <c r="BJ282" i="6"/>
  <c r="BJ682" i="6"/>
  <c r="BJ260" i="6"/>
  <c r="BJ336" i="6"/>
  <c r="BJ830" i="6"/>
  <c r="BJ753" i="6"/>
  <c r="BJ818" i="6"/>
  <c r="BJ992" i="6"/>
  <c r="BJ958" i="6"/>
  <c r="BJ349" i="6"/>
  <c r="BJ539" i="6"/>
  <c r="BJ555" i="6"/>
  <c r="BJ595" i="6"/>
  <c r="BJ700" i="6"/>
  <c r="BJ927" i="6"/>
  <c r="BJ628" i="6"/>
  <c r="BJ573" i="6"/>
  <c r="BJ1062" i="6"/>
  <c r="BJ1096" i="6"/>
  <c r="BJ981" i="6"/>
  <c r="BJ1039" i="6"/>
  <c r="BJ1095" i="6"/>
  <c r="BJ1011" i="6"/>
  <c r="BJ1035" i="6"/>
  <c r="BJ856" i="6"/>
  <c r="BJ1054" i="6"/>
  <c r="BJ1022" i="6"/>
  <c r="BJ980" i="6"/>
  <c r="BJ601" i="6"/>
  <c r="BJ941" i="6"/>
  <c r="BJ829" i="6"/>
  <c r="BJ671" i="6"/>
  <c r="BJ1113" i="6"/>
  <c r="BJ1081" i="6"/>
  <c r="BJ1049" i="6"/>
  <c r="BJ1017" i="6"/>
  <c r="BJ965" i="6"/>
  <c r="BJ476" i="6"/>
  <c r="BJ832" i="6"/>
  <c r="BJ693" i="6"/>
  <c r="BJ687" i="6"/>
  <c r="BJ727" i="6"/>
  <c r="BJ625" i="6"/>
  <c r="BJ823" i="6"/>
  <c r="BJ756" i="6"/>
  <c r="BJ572" i="6"/>
  <c r="BJ801" i="6"/>
  <c r="BJ719" i="6"/>
  <c r="BJ264" i="6"/>
  <c r="BJ517" i="6"/>
  <c r="BJ364" i="6"/>
  <c r="BJ308" i="6"/>
  <c r="BJ520" i="6"/>
  <c r="BJ392" i="6"/>
  <c r="BJ216" i="6"/>
  <c r="BP329" i="6"/>
  <c r="BP255" i="6"/>
  <c r="BP820" i="6"/>
  <c r="BP1042" i="6"/>
  <c r="BP488" i="6"/>
  <c r="BP302" i="6"/>
  <c r="BP746" i="6"/>
  <c r="BP419" i="6"/>
  <c r="BP742" i="6"/>
  <c r="BP575" i="6"/>
  <c r="BP613" i="6"/>
  <c r="BP558" i="6"/>
  <c r="BP790" i="6"/>
  <c r="BP426" i="6"/>
  <c r="BP231" i="6"/>
  <c r="BP586" i="6"/>
  <c r="BP986" i="6"/>
  <c r="BP383" i="6"/>
  <c r="BP475" i="6"/>
  <c r="BP767" i="6"/>
  <c r="BP313" i="6"/>
  <c r="BP203" i="6"/>
  <c r="BP487" i="6"/>
  <c r="BP662" i="6"/>
  <c r="BP219" i="6"/>
  <c r="BP394" i="6"/>
  <c r="BP451" i="6"/>
  <c r="BP517" i="6"/>
  <c r="BP703" i="6"/>
  <c r="BP666" i="6"/>
  <c r="BP719" i="6"/>
  <c r="BP670" i="6"/>
  <c r="BP740" i="6"/>
  <c r="BP1034" i="6"/>
  <c r="BP868" i="6"/>
  <c r="BP1094" i="6"/>
  <c r="BP491" i="6"/>
  <c r="BP317" i="6"/>
  <c r="BP328" i="6"/>
  <c r="BP578" i="6"/>
  <c r="BP648" i="6"/>
  <c r="BP630" i="6"/>
  <c r="BP872" i="6"/>
  <c r="BP708" i="6"/>
  <c r="BP1102" i="6"/>
  <c r="BP507" i="6"/>
  <c r="BP452" i="6"/>
  <c r="BP477" i="6"/>
  <c r="BP691" i="6"/>
  <c r="BP744" i="6"/>
  <c r="BP726" i="6"/>
  <c r="BP584" i="6"/>
  <c r="BP984" i="6"/>
  <c r="BP259" i="6"/>
  <c r="BP523" i="6"/>
  <c r="BP338" i="6"/>
  <c r="BP356" i="6"/>
  <c r="BP594" i="6"/>
  <c r="BP667" i="6"/>
  <c r="BP656" i="6"/>
  <c r="BP936" i="6"/>
  <c r="BP801" i="6"/>
  <c r="BP1118" i="6"/>
  <c r="BP214" i="6"/>
  <c r="BP502" i="6"/>
  <c r="BP520" i="6"/>
  <c r="BP723" i="6"/>
  <c r="BP776" i="6"/>
  <c r="BP758" i="6"/>
  <c r="BP713" i="6"/>
  <c r="BP841" i="6"/>
  <c r="BP1120" i="6"/>
  <c r="BP858" i="6"/>
  <c r="BP946" i="6"/>
  <c r="BP1103" i="6"/>
  <c r="BP1071" i="6"/>
  <c r="BP1039" i="6"/>
  <c r="BP958" i="6"/>
  <c r="BP1048" i="6"/>
  <c r="BP906" i="6"/>
  <c r="BP1040" i="6"/>
  <c r="BP1124" i="6"/>
  <c r="BP962" i="6"/>
  <c r="BP882" i="6"/>
  <c r="BP1101" i="6"/>
  <c r="BP1069" i="6"/>
  <c r="BP1037" i="6"/>
  <c r="BP878" i="6"/>
  <c r="BP305" i="6"/>
  <c r="BP1021" i="6"/>
  <c r="BP989" i="6"/>
  <c r="BP957" i="6"/>
  <c r="BP925" i="6"/>
  <c r="BP893" i="6"/>
  <c r="BP861" i="6"/>
  <c r="BP629" i="6"/>
  <c r="BP497" i="6"/>
  <c r="BP825" i="6"/>
  <c r="BP547" i="6"/>
  <c r="BP1011" i="6"/>
  <c r="BP979" i="6"/>
  <c r="BP947" i="6"/>
  <c r="BP915" i="6"/>
  <c r="BP599" i="6"/>
  <c r="BV230" i="6"/>
  <c r="BV485" i="6"/>
  <c r="BV527" i="6"/>
  <c r="BV785" i="6"/>
  <c r="BV988" i="6"/>
  <c r="BV472" i="6"/>
  <c r="BV685" i="6"/>
  <c r="BV438" i="6"/>
  <c r="BV376" i="6"/>
  <c r="BV973" i="6"/>
  <c r="BV962" i="6"/>
  <c r="BV762" i="6"/>
  <c r="BV361" i="6"/>
  <c r="BV388" i="6"/>
  <c r="CB630" i="6"/>
  <c r="CB509" i="6"/>
  <c r="CB296" i="6"/>
  <c r="CB447" i="6"/>
  <c r="CB411" i="6"/>
  <c r="CB213" i="6"/>
  <c r="CB621" i="6"/>
  <c r="CB440" i="6"/>
  <c r="CB659" i="6"/>
  <c r="CB1049" i="6"/>
  <c r="CB689" i="6"/>
  <c r="CB852" i="6"/>
  <c r="CB736" i="6"/>
  <c r="CB532" i="6"/>
  <c r="CB548" i="6"/>
  <c r="CB278" i="6"/>
  <c r="CH558" i="6"/>
  <c r="CH353" i="6"/>
  <c r="CH459" i="6"/>
  <c r="CH562" i="6"/>
  <c r="CH504" i="6"/>
  <c r="CH219" i="6"/>
  <c r="CH588" i="6"/>
  <c r="CH344" i="6"/>
  <c r="CH987" i="6"/>
  <c r="CH544" i="6"/>
  <c r="CH1057" i="6"/>
  <c r="CH772" i="6"/>
  <c r="CH988" i="6"/>
  <c r="CH831" i="6"/>
  <c r="CH688" i="6"/>
  <c r="CH481" i="6"/>
  <c r="CH801" i="6"/>
  <c r="CH244" i="6"/>
  <c r="CN892" i="6"/>
  <c r="CN1118" i="6"/>
  <c r="CN438" i="6"/>
  <c r="CN742" i="6"/>
  <c r="CN286" i="6"/>
  <c r="CN288" i="6"/>
  <c r="CN556" i="6"/>
  <c r="CN1078" i="6"/>
  <c r="CN242" i="6"/>
  <c r="CN644" i="6"/>
  <c r="CN480" i="6"/>
  <c r="CN851" i="6"/>
  <c r="CN957" i="6"/>
  <c r="CN715" i="6"/>
  <c r="CN1031" i="6"/>
  <c r="CN775" i="6"/>
  <c r="CN719" i="6"/>
  <c r="CN583" i="6"/>
  <c r="CT729" i="6"/>
  <c r="CT813" i="6"/>
  <c r="CT566" i="6"/>
  <c r="CT467" i="6"/>
  <c r="CT358" i="6"/>
  <c r="CT945" i="6"/>
  <c r="CT931" i="6"/>
  <c r="CT394" i="6"/>
  <c r="CN810" i="6"/>
  <c r="CH965" i="6"/>
  <c r="BV529" i="6"/>
  <c r="BV792" i="6"/>
  <c r="BV602" i="6"/>
  <c r="BV688" i="6"/>
  <c r="BV676" i="6"/>
  <c r="BV540" i="6"/>
  <c r="BV654" i="6"/>
  <c r="BV598" i="6"/>
  <c r="BV674" i="6"/>
  <c r="BV546" i="6"/>
  <c r="BV396" i="6"/>
  <c r="BV646" i="6"/>
  <c r="BV452" i="6"/>
  <c r="BV332" i="6"/>
  <c r="BV268" i="6"/>
  <c r="BV281" i="6"/>
  <c r="BV213" i="6"/>
  <c r="CB495" i="6"/>
  <c r="CB1064" i="6"/>
  <c r="CB317" i="6"/>
  <c r="CB882" i="6"/>
  <c r="CB985" i="6"/>
  <c r="CB427" i="6"/>
  <c r="CB583" i="6"/>
  <c r="CB648" i="6"/>
  <c r="CB1068" i="6"/>
  <c r="CB288" i="6"/>
  <c r="CB746" i="6"/>
  <c r="CB755" i="6"/>
  <c r="CB361" i="6"/>
  <c r="CB484" i="6"/>
  <c r="CB658" i="6"/>
  <c r="CB893" i="6"/>
  <c r="CB236" i="6"/>
  <c r="CB277" i="6"/>
  <c r="CB791" i="6"/>
  <c r="CB679" i="6"/>
  <c r="CB758" i="6"/>
  <c r="CB340" i="6"/>
  <c r="CB921" i="6"/>
  <c r="CB1032" i="6"/>
  <c r="CB1127" i="6"/>
  <c r="CB260" i="6"/>
  <c r="CB332" i="6"/>
  <c r="CB417" i="6"/>
  <c r="CB895" i="6"/>
  <c r="CB731" i="6"/>
  <c r="CB1085" i="6"/>
  <c r="CB1012" i="6"/>
  <c r="CB1004" i="6"/>
  <c r="CB384" i="6"/>
  <c r="CB373" i="6"/>
  <c r="CB347" i="6"/>
  <c r="CB894" i="6"/>
  <c r="CB743" i="6"/>
  <c r="CB790" i="6"/>
  <c r="CB868" i="6"/>
  <c r="CB855" i="6"/>
  <c r="CB1020" i="6"/>
  <c r="CB336" i="6"/>
  <c r="CB480" i="6"/>
  <c r="CB579" i="6"/>
  <c r="CB564" i="6"/>
  <c r="CB571" i="6"/>
  <c r="CB839" i="6"/>
  <c r="CB886" i="6"/>
  <c r="CB1017" i="6"/>
  <c r="CB316" i="6"/>
  <c r="CB442" i="6"/>
  <c r="CB650" i="6"/>
  <c r="CB681" i="6"/>
  <c r="CB865" i="6"/>
  <c r="CB870" i="6"/>
  <c r="CB368" i="6"/>
  <c r="CB453" i="6"/>
  <c r="CB225" i="6"/>
  <c r="CB624" i="6"/>
  <c r="CB615" i="6"/>
  <c r="CB680" i="6"/>
  <c r="CB871" i="6"/>
  <c r="CB663" i="6"/>
  <c r="CB1065" i="6"/>
  <c r="CB806" i="6"/>
  <c r="CB872" i="6"/>
  <c r="CB987" i="6"/>
  <c r="CB1082" i="6"/>
  <c r="CB1018" i="6"/>
  <c r="CB954" i="6"/>
  <c r="CB1070" i="6"/>
  <c r="CB1006" i="6"/>
  <c r="CB880" i="6"/>
  <c r="CB1074" i="6"/>
  <c r="CB1010" i="6"/>
  <c r="CB946" i="6"/>
  <c r="CB270" i="6"/>
  <c r="CB724" i="6"/>
  <c r="CB948" i="6"/>
  <c r="CB856" i="6"/>
  <c r="CB569" i="6"/>
  <c r="CB549" i="6"/>
  <c r="CB553" i="6"/>
  <c r="CB218" i="6"/>
  <c r="CB326" i="6"/>
  <c r="CB507" i="6"/>
  <c r="CB330" i="6"/>
  <c r="CB606" i="6"/>
  <c r="CB574" i="6"/>
  <c r="CB542" i="6"/>
  <c r="CH415" i="6"/>
  <c r="CH509" i="6"/>
  <c r="CH533" i="6"/>
  <c r="CH319" i="6"/>
  <c r="CH387" i="6"/>
  <c r="CH487" i="6"/>
  <c r="CH499" i="6"/>
  <c r="CH551" i="6"/>
  <c r="CH599" i="6"/>
  <c r="CH922" i="6"/>
  <c r="CH443" i="6"/>
  <c r="CH457" i="6"/>
  <c r="CH549" i="6"/>
  <c r="CH586" i="6"/>
  <c r="CH473" i="6"/>
  <c r="CH942" i="6"/>
  <c r="CH483" i="6"/>
  <c r="CH440" i="6"/>
  <c r="CH601" i="6"/>
  <c r="CH385" i="6"/>
  <c r="CH758" i="6"/>
  <c r="CH622" i="6"/>
  <c r="CH708" i="6"/>
  <c r="CH1086" i="6"/>
  <c r="CH363" i="6"/>
  <c r="CH368" i="6"/>
  <c r="CH471" i="6"/>
  <c r="CH658" i="6"/>
  <c r="CH630" i="6"/>
  <c r="CH1098" i="6"/>
  <c r="CH367" i="6"/>
  <c r="CH541" i="6"/>
  <c r="CH651" i="6"/>
  <c r="CH1074" i="6"/>
  <c r="CH379" i="6"/>
  <c r="CH381" i="6"/>
  <c r="CH477" i="6"/>
  <c r="CH661" i="6"/>
  <c r="CH742" i="6"/>
  <c r="CH305" i="6"/>
  <c r="CH602" i="6"/>
  <c r="CH846" i="6"/>
  <c r="CH411" i="6"/>
  <c r="CH413" i="6"/>
  <c r="CH557" i="6"/>
  <c r="CH699" i="6"/>
  <c r="CH878" i="6"/>
  <c r="CH1104" i="6"/>
  <c r="CH1100" i="6"/>
  <c r="CH859" i="6"/>
  <c r="CH1085" i="6"/>
  <c r="CH1055" i="6"/>
  <c r="CH687" i="6"/>
  <c r="CH1125" i="6"/>
  <c r="CH971" i="6"/>
  <c r="CH1111" i="6"/>
  <c r="CH1092" i="6"/>
  <c r="CH867" i="6"/>
  <c r="CH1007" i="6"/>
  <c r="CH808" i="6"/>
  <c r="CH625" i="6"/>
  <c r="CH716" i="6"/>
  <c r="CH604" i="6"/>
  <c r="CH720" i="6"/>
  <c r="CH1073" i="6"/>
  <c r="CH1041" i="6"/>
  <c r="CH1009" i="6"/>
  <c r="CH977" i="6"/>
  <c r="CH945" i="6"/>
  <c r="CH913" i="6"/>
  <c r="CH881" i="6"/>
  <c r="CH849" i="6"/>
  <c r="CH836" i="6"/>
  <c r="CH689" i="6"/>
  <c r="CH1068" i="6"/>
  <c r="CH1036" i="6"/>
  <c r="CH1004" i="6"/>
  <c r="CH972" i="6"/>
  <c r="CH940" i="6"/>
  <c r="CH908" i="6"/>
  <c r="CH876" i="6"/>
  <c r="CH844" i="6"/>
  <c r="CH734" i="6"/>
  <c r="CH246" i="6"/>
  <c r="CH294" i="6"/>
  <c r="CH326" i="6"/>
  <c r="CH815" i="6"/>
  <c r="CH783" i="6"/>
  <c r="CH751" i="6"/>
  <c r="CH719" i="6"/>
  <c r="CH498" i="6"/>
  <c r="CH370" i="6"/>
  <c r="CH520" i="6"/>
  <c r="CH230" i="6"/>
  <c r="CH513" i="6"/>
  <c r="CH262" i="6"/>
  <c r="CH817" i="6"/>
  <c r="CH785" i="6"/>
  <c r="CH753" i="6"/>
  <c r="CH721" i="6"/>
  <c r="CH649" i="6"/>
  <c r="CH490" i="6"/>
  <c r="CH354" i="6"/>
  <c r="CH240" i="6"/>
  <c r="CH346" i="6"/>
  <c r="CH218" i="6"/>
  <c r="CN270" i="6"/>
  <c r="CN824" i="6"/>
  <c r="CN902" i="6"/>
  <c r="CN502" i="6"/>
  <c r="CN318" i="6"/>
  <c r="CN460" i="6"/>
  <c r="CN332" i="6"/>
  <c r="CN203" i="6"/>
  <c r="CN648" i="6"/>
  <c r="CN469" i="6"/>
  <c r="CN601" i="6"/>
  <c r="CN568" i="6"/>
  <c r="CN393" i="6"/>
  <c r="CN660" i="6"/>
  <c r="CN486" i="6"/>
  <c r="CN665" i="6"/>
  <c r="CN1014" i="6"/>
  <c r="CN448" i="6"/>
  <c r="CN625" i="6"/>
  <c r="CN1096" i="6"/>
  <c r="CN298" i="6"/>
  <c r="CN370" i="6"/>
  <c r="CN698" i="6"/>
  <c r="CN788" i="6"/>
  <c r="CN1088" i="6"/>
  <c r="CN689" i="6"/>
  <c r="CN826" i="6"/>
  <c r="CN692" i="6"/>
  <c r="CN633" i="6"/>
  <c r="CN226" i="6"/>
  <c r="CN278" i="6"/>
  <c r="CN338" i="6"/>
  <c r="CN922" i="6"/>
  <c r="CN501" i="6"/>
  <c r="CN940" i="6"/>
  <c r="CN496" i="6"/>
  <c r="CN980" i="6"/>
  <c r="CN564" i="6"/>
  <c r="CN944" i="6"/>
  <c r="CN1076" i="6"/>
  <c r="CN492" i="6"/>
  <c r="CN205" i="6"/>
  <c r="CN572" i="6"/>
  <c r="CN738" i="6"/>
  <c r="CN1094" i="6"/>
  <c r="CN772" i="6"/>
  <c r="CN254" i="6"/>
  <c r="CN664" i="6"/>
  <c r="CN848" i="6"/>
  <c r="CN852" i="6"/>
  <c r="CN649" i="6"/>
  <c r="CN860" i="6"/>
  <c r="CN1022" i="6"/>
  <c r="CN900" i="6"/>
  <c r="CN1097" i="6"/>
  <c r="CN969" i="6"/>
  <c r="CN755" i="6"/>
  <c r="CN1021" i="6"/>
  <c r="CN893" i="6"/>
  <c r="CN539" i="6"/>
  <c r="CN823" i="6"/>
  <c r="CN525" i="6"/>
  <c r="CN1073" i="6"/>
  <c r="CN945" i="6"/>
  <c r="CN619" i="6"/>
  <c r="CN1083" i="6"/>
  <c r="CN955" i="6"/>
  <c r="CN815" i="6"/>
  <c r="CN463" i="6"/>
  <c r="CN915" i="6"/>
  <c r="CN1045" i="6"/>
  <c r="CN917" i="6"/>
  <c r="CN651" i="6"/>
  <c r="CN621" i="6"/>
  <c r="CN1007" i="6"/>
  <c r="CN879" i="6"/>
  <c r="CN603" i="6"/>
  <c r="CN363" i="6"/>
  <c r="CN207" i="6"/>
  <c r="CN825" i="6"/>
  <c r="CN793" i="6"/>
  <c r="CN761" i="6"/>
  <c r="CN729" i="6"/>
  <c r="CN613" i="6"/>
  <c r="CN484" i="6"/>
  <c r="CN327" i="6"/>
  <c r="CN655" i="6"/>
  <c r="CN532" i="6"/>
  <c r="CN331" i="6"/>
  <c r="CN520" i="6"/>
  <c r="CN487" i="6"/>
  <c r="CN324" i="6"/>
  <c r="CN647" i="6"/>
  <c r="CN519" i="6"/>
  <c r="CN369" i="6"/>
  <c r="CN385" i="6"/>
  <c r="CN303" i="6"/>
  <c r="CN231" i="6"/>
  <c r="CN531" i="6"/>
  <c r="CN275" i="6"/>
  <c r="CT337" i="6"/>
  <c r="CT298" i="6"/>
  <c r="CT428" i="6"/>
  <c r="CT338" i="6"/>
  <c r="CT630" i="6"/>
  <c r="CT793" i="6"/>
  <c r="CT485" i="6"/>
  <c r="CT898" i="6"/>
  <c r="CT697" i="6"/>
  <c r="CT582" i="6"/>
  <c r="CT251" i="6"/>
  <c r="CT731" i="6"/>
  <c r="CT900" i="6"/>
  <c r="CT1102" i="6"/>
  <c r="CT912" i="6"/>
  <c r="CT533" i="6"/>
  <c r="CT1125" i="6"/>
  <c r="CT275" i="6"/>
  <c r="CT531" i="6"/>
  <c r="CT396" i="6"/>
  <c r="CT568" i="6"/>
  <c r="CT634" i="6"/>
  <c r="CT896" i="6"/>
  <c r="CT1099" i="6"/>
  <c r="CT346" i="6"/>
  <c r="CT354" i="6"/>
  <c r="CT281" i="6"/>
  <c r="CT456" i="6"/>
  <c r="CT494" i="6"/>
  <c r="CT893" i="6"/>
  <c r="CT856" i="6"/>
  <c r="CT965" i="6"/>
  <c r="CT1122" i="6"/>
  <c r="CT1008" i="6"/>
  <c r="CT222" i="6"/>
  <c r="CT246" i="6"/>
  <c r="CT658" i="6"/>
  <c r="CT711" i="6"/>
  <c r="CT764" i="6"/>
  <c r="CT838" i="6"/>
  <c r="CT897" i="6"/>
  <c r="CT1123" i="6"/>
  <c r="CT418" i="6"/>
  <c r="CT434" i="6"/>
  <c r="CT403" i="6"/>
  <c r="CT586" i="6"/>
  <c r="CT949" i="6"/>
  <c r="CT888" i="6"/>
  <c r="CT1031" i="6"/>
  <c r="CT1072" i="6"/>
  <c r="CT446" i="6"/>
  <c r="CT607" i="6"/>
  <c r="CT653" i="6"/>
  <c r="CT719" i="6"/>
  <c r="CT451" i="6"/>
  <c r="CT846" i="6"/>
  <c r="CT1067" i="6"/>
  <c r="CT558" i="6"/>
  <c r="CT579" i="6"/>
  <c r="CT542" i="6"/>
  <c r="CT1044" i="6"/>
  <c r="CT998" i="6"/>
  <c r="CT775" i="6"/>
  <c r="CT1047" i="6"/>
  <c r="CT787" i="6"/>
  <c r="CT767" i="6"/>
  <c r="CT1078" i="6"/>
  <c r="CT855" i="6"/>
  <c r="CT847" i="6"/>
  <c r="CT425" i="6"/>
  <c r="CT752" i="6"/>
  <c r="CT503" i="6"/>
  <c r="CT216" i="6"/>
  <c r="CT229" i="6"/>
  <c r="CT532" i="6"/>
  <c r="CT244" i="6"/>
  <c r="AM1110" i="6"/>
  <c r="AN1110" i="6"/>
  <c r="AO1110" i="6" s="1"/>
  <c r="AM823" i="6"/>
  <c r="AN823" i="6"/>
  <c r="AO823" i="6" s="1"/>
  <c r="AN472" i="6"/>
  <c r="AO472" i="6" s="1"/>
  <c r="AM472" i="6"/>
  <c r="AN856" i="6"/>
  <c r="AO856" i="6" s="1"/>
  <c r="AM856" i="6"/>
  <c r="AM849" i="6"/>
  <c r="AN849" i="6"/>
  <c r="AO849" i="6" s="1"/>
  <c r="AM298" i="6"/>
  <c r="AN298" i="6"/>
  <c r="AO298" i="6" s="1"/>
  <c r="AN1056" i="6"/>
  <c r="AO1056" i="6" s="1"/>
  <c r="AM1056" i="6"/>
  <c r="AM501" i="6"/>
  <c r="AN501" i="6"/>
  <c r="AO501" i="6" s="1"/>
  <c r="AM740" i="6"/>
  <c r="AN740" i="6"/>
  <c r="AO740" i="6" s="1"/>
  <c r="AM421" i="6"/>
  <c r="AN421" i="6"/>
  <c r="AO421" i="6" s="1"/>
  <c r="AM929" i="6"/>
  <c r="AN929" i="6"/>
  <c r="AO929" i="6" s="1"/>
  <c r="AM750" i="6"/>
  <c r="AN750" i="6"/>
  <c r="AO750" i="6" s="1"/>
  <c r="AM804" i="6"/>
  <c r="AN804" i="6"/>
  <c r="AO804" i="6" s="1"/>
  <c r="AN727" i="6"/>
  <c r="AO727" i="6" s="1"/>
  <c r="AM727" i="6"/>
  <c r="AN919" i="6"/>
  <c r="AO919" i="6" s="1"/>
  <c r="AM919" i="6"/>
  <c r="AN628" i="6"/>
  <c r="AO628" i="6" s="1"/>
  <c r="AM628" i="6"/>
  <c r="AM1029" i="6"/>
  <c r="AN1029" i="6"/>
  <c r="AO1029" i="6" s="1"/>
  <c r="AM1117" i="6"/>
  <c r="AN1117" i="6"/>
  <c r="AO1117" i="6" s="1"/>
  <c r="AM839" i="6"/>
  <c r="AN839" i="6"/>
  <c r="AO839" i="6" s="1"/>
  <c r="AN1070" i="6"/>
  <c r="AO1070" i="6" s="1"/>
  <c r="AM1070" i="6"/>
  <c r="AN1103" i="6"/>
  <c r="AO1103" i="6" s="1"/>
  <c r="AM1103" i="6"/>
  <c r="AN220" i="6"/>
  <c r="AO220" i="6" s="1"/>
  <c r="AM220" i="6"/>
  <c r="AM667" i="6"/>
  <c r="AN667" i="6"/>
  <c r="AO667" i="6" s="1"/>
  <c r="AM229" i="6"/>
  <c r="AN229" i="6"/>
  <c r="AO229" i="6" s="1"/>
  <c r="BP267" i="6"/>
  <c r="BP393" i="6"/>
  <c r="BP461" i="6"/>
  <c r="BP844" i="6"/>
  <c r="BP807" i="6"/>
  <c r="BP206" i="6"/>
  <c r="BP811" i="6"/>
  <c r="BP964" i="6"/>
  <c r="BP1020" i="6"/>
  <c r="BP299" i="6"/>
  <c r="BP546" i="6"/>
  <c r="BP533" i="6"/>
  <c r="BP557" i="6"/>
  <c r="BP689" i="6"/>
  <c r="BP602" i="6"/>
  <c r="BP1070" i="6"/>
  <c r="BP922" i="6"/>
  <c r="BP1044" i="6"/>
  <c r="BP1111" i="6"/>
  <c r="BP1079" i="6"/>
  <c r="BP1047" i="6"/>
  <c r="BP1092" i="6"/>
  <c r="BP733" i="6"/>
  <c r="BP1088" i="6"/>
  <c r="BP886" i="6"/>
  <c r="BP978" i="6"/>
  <c r="BP1109" i="6"/>
  <c r="BP1077" i="6"/>
  <c r="BP1045" i="6"/>
  <c r="BP942" i="6"/>
  <c r="BP433" i="6"/>
  <c r="BP273" i="6"/>
  <c r="BP997" i="6"/>
  <c r="BP965" i="6"/>
  <c r="BP933" i="6"/>
  <c r="BP869" i="6"/>
  <c r="BP568" i="6"/>
  <c r="BP606" i="6"/>
  <c r="BP583" i="6"/>
  <c r="BP1019" i="6"/>
  <c r="BP987" i="6"/>
  <c r="BP955" i="6"/>
  <c r="BP923" i="6"/>
  <c r="BP891" i="6"/>
  <c r="BP859" i="6"/>
  <c r="BP645" i="6"/>
  <c r="BP460" i="6"/>
  <c r="BP364" i="6"/>
  <c r="BP264" i="6"/>
  <c r="BP421" i="6"/>
  <c r="BP357" i="6"/>
  <c r="BP293" i="6"/>
  <c r="BP229" i="6"/>
  <c r="BP260" i="6"/>
  <c r="BV553" i="6"/>
  <c r="BV503" i="6"/>
  <c r="BV478" i="6"/>
  <c r="BV431" i="6"/>
  <c r="BV419" i="6"/>
  <c r="BV246" i="6"/>
  <c r="BV748" i="6"/>
  <c r="BV344" i="6"/>
  <c r="BV270" i="6"/>
  <c r="BV319" i="6"/>
  <c r="BV617" i="6"/>
  <c r="BV342" i="6"/>
  <c r="BV258" i="6"/>
  <c r="BV354" i="6"/>
  <c r="BV760" i="6"/>
  <c r="BV773" i="6"/>
  <c r="BV1068" i="6"/>
  <c r="BV972" i="6"/>
  <c r="BV954" i="6"/>
  <c r="BV254" i="6"/>
  <c r="BV443" i="6"/>
  <c r="BV209" i="6"/>
  <c r="BV697" i="6"/>
  <c r="BV713" i="6"/>
  <c r="BV1032" i="6"/>
  <c r="BV1001" i="6"/>
  <c r="BV325" i="6"/>
  <c r="BV920" i="6"/>
  <c r="BV912" i="6"/>
  <c r="BV320" i="6"/>
  <c r="BV846" i="6"/>
  <c r="BV589" i="6"/>
  <c r="BV211" i="6"/>
  <c r="BV469" i="6"/>
  <c r="BV333" i="6"/>
  <c r="BV794" i="6"/>
  <c r="BV876" i="6"/>
  <c r="BV891" i="6"/>
  <c r="BV302" i="6"/>
  <c r="BV491" i="6"/>
  <c r="BV349" i="6"/>
  <c r="BV221" i="6"/>
  <c r="BV368" i="6"/>
  <c r="BV867" i="6"/>
  <c r="BV726" i="6"/>
  <c r="BV1025" i="6"/>
  <c r="BV759" i="6"/>
  <c r="BV461" i="6"/>
  <c r="BV715" i="6"/>
  <c r="BV960" i="6"/>
  <c r="BV999" i="6"/>
  <c r="BV1013" i="6"/>
  <c r="BV231" i="6"/>
  <c r="BV334" i="6"/>
  <c r="BV523" i="6"/>
  <c r="BV381" i="6"/>
  <c r="BV253" i="6"/>
  <c r="BV805" i="6"/>
  <c r="BV889" i="6"/>
  <c r="BV739" i="6"/>
  <c r="BV1041" i="6"/>
  <c r="BV887" i="6"/>
  <c r="BV784" i="6"/>
  <c r="BV1103" i="6"/>
  <c r="BV1061" i="6"/>
  <c r="BV704" i="6"/>
  <c r="BV699" i="6"/>
  <c r="BV1005" i="6"/>
  <c r="BV1118" i="6"/>
  <c r="BV1086" i="6"/>
  <c r="BV852" i="6"/>
  <c r="BV1075" i="6"/>
  <c r="BV933" i="6"/>
  <c r="BV544" i="6"/>
  <c r="BV1101" i="6"/>
  <c r="BV1054" i="6"/>
  <c r="BV626" i="6"/>
  <c r="BV385" i="6"/>
  <c r="BV778" i="6"/>
  <c r="BV636" i="6"/>
  <c r="BV820" i="6"/>
  <c r="BV608" i="6"/>
  <c r="BV412" i="6"/>
  <c r="BV635" i="6"/>
  <c r="BV743" i="6"/>
  <c r="BV558" i="6"/>
  <c r="BV644" i="6"/>
  <c r="BV638" i="6"/>
  <c r="BV444" i="6"/>
  <c r="BV583" i="6"/>
  <c r="BV694" i="6"/>
  <c r="BV566" i="6"/>
  <c r="BV642" i="6"/>
  <c r="BV492" i="6"/>
  <c r="BV364" i="6"/>
  <c r="BV614" i="6"/>
  <c r="BV420" i="6"/>
  <c r="BV316" i="6"/>
  <c r="BV252" i="6"/>
  <c r="BV329" i="6"/>
  <c r="BV265" i="6"/>
  <c r="CB215" i="6"/>
  <c r="CB729" i="6"/>
  <c r="CB898" i="6"/>
  <c r="CB981" i="6"/>
  <c r="CB269" i="6"/>
  <c r="CB779" i="6"/>
  <c r="CB961" i="6"/>
  <c r="CB455" i="6"/>
  <c r="CB901" i="6"/>
  <c r="CB592" i="6"/>
  <c r="CB320" i="6"/>
  <c r="CB800" i="6"/>
  <c r="CB1115" i="6"/>
  <c r="CB371" i="6"/>
  <c r="CB629" i="6"/>
  <c r="CB941" i="6"/>
  <c r="CB862" i="6"/>
  <c r="CB896" i="6"/>
  <c r="CB497" i="6"/>
  <c r="CB466" i="6"/>
  <c r="CB710" i="6"/>
  <c r="CB832" i="6"/>
  <c r="CB348" i="6"/>
  <c r="CB517" i="6"/>
  <c r="CB503" i="6"/>
  <c r="CB392" i="6"/>
  <c r="CB708" i="6"/>
  <c r="CB897" i="6"/>
  <c r="CB1048" i="6"/>
  <c r="CB912" i="6"/>
  <c r="CB1123" i="6"/>
  <c r="CB413" i="6"/>
  <c r="CB489" i="6"/>
  <c r="CB263" i="6"/>
  <c r="CB662" i="6"/>
  <c r="CB660" i="6"/>
  <c r="CB741" i="6"/>
  <c r="CB821" i="6"/>
  <c r="CB1089" i="6"/>
  <c r="CB914" i="6"/>
  <c r="CB1100" i="6"/>
  <c r="CB209" i="6"/>
  <c r="CB359" i="6"/>
  <c r="CB414" i="6"/>
  <c r="CB612" i="6"/>
  <c r="CB837" i="6"/>
  <c r="CB625" i="6"/>
  <c r="CB1005" i="6"/>
  <c r="CB861" i="6"/>
  <c r="CB879" i="6"/>
  <c r="CB501" i="6"/>
  <c r="CB333" i="6"/>
  <c r="CB687" i="6"/>
  <c r="CB671" i="6"/>
  <c r="CB843" i="6"/>
  <c r="CB682" i="6"/>
  <c r="CB739" i="6"/>
  <c r="CB757" i="6"/>
  <c r="CB309" i="6"/>
  <c r="CB241" i="6"/>
  <c r="CB313" i="6"/>
  <c r="CB391" i="6"/>
  <c r="CB555" i="6"/>
  <c r="CB657" i="6"/>
  <c r="CB869" i="6"/>
  <c r="CB691" i="6"/>
  <c r="CB1053" i="6"/>
  <c r="CB980" i="6"/>
  <c r="CB972" i="6"/>
  <c r="CB1051" i="6"/>
  <c r="CB206" i="6"/>
  <c r="CB1066" i="6"/>
  <c r="CB1002" i="6"/>
  <c r="CB938" i="6"/>
  <c r="CB816" i="6"/>
  <c r="CB1054" i="6"/>
  <c r="CB990" i="6"/>
  <c r="CB633" i="6"/>
  <c r="CB955" i="6"/>
  <c r="CB808" i="6"/>
  <c r="CB1058" i="6"/>
  <c r="CB994" i="6"/>
  <c r="CB922" i="6"/>
  <c r="CB902" i="6"/>
  <c r="CB573" i="6"/>
  <c r="CB601" i="6"/>
  <c r="CB940" i="6"/>
  <c r="CB792" i="6"/>
  <c r="CB665" i="6"/>
  <c r="CB366" i="6"/>
  <c r="CB430" i="6"/>
  <c r="CB597" i="6"/>
  <c r="CB556" i="6"/>
  <c r="CB499" i="6"/>
  <c r="CB262" i="6"/>
  <c r="CB254" i="6"/>
  <c r="CB598" i="6"/>
  <c r="CB566" i="6"/>
  <c r="CB524" i="6"/>
  <c r="CB342" i="6"/>
  <c r="CH395" i="6"/>
  <c r="CH320" i="6"/>
  <c r="CH693" i="6"/>
  <c r="CH277" i="6"/>
  <c r="CH456" i="6"/>
  <c r="CH555" i="6"/>
  <c r="CH281" i="6"/>
  <c r="CH589" i="6"/>
  <c r="CH1026" i="6"/>
  <c r="CH388" i="6"/>
  <c r="CH365" i="6"/>
  <c r="CH652" i="6"/>
  <c r="CH950" i="6"/>
  <c r="CH1094" i="6"/>
  <c r="CH203" i="6"/>
  <c r="CH597" i="6"/>
  <c r="CH225" i="6"/>
  <c r="CH461" i="6"/>
  <c r="CH667" i="6"/>
  <c r="CH641" i="6"/>
  <c r="CH239" i="6"/>
  <c r="CH407" i="6"/>
  <c r="CH710" i="6"/>
  <c r="CH1114" i="6"/>
  <c r="CH337" i="6"/>
  <c r="CH300" i="6"/>
  <c r="CH522" i="6"/>
  <c r="CH662" i="6"/>
  <c r="CH347" i="6"/>
  <c r="CH265" i="6"/>
  <c r="CH580" i="6"/>
  <c r="CH866" i="6"/>
  <c r="CH313" i="6"/>
  <c r="CH579" i="6"/>
  <c r="CH774" i="6"/>
  <c r="CH966" i="6"/>
  <c r="CH215" i="6"/>
  <c r="CH345" i="6"/>
  <c r="CH517" i="6"/>
  <c r="CH962" i="6"/>
  <c r="CH243" i="6"/>
  <c r="CH369" i="6"/>
  <c r="CH333" i="6"/>
  <c r="CH1030" i="6"/>
  <c r="CH935" i="6"/>
  <c r="CH1051" i="6"/>
  <c r="CH705" i="6"/>
  <c r="CH540" i="6"/>
  <c r="CH991" i="6"/>
  <c r="CH1107" i="6"/>
  <c r="CH907" i="6"/>
  <c r="CH1088" i="6"/>
  <c r="CH855" i="6"/>
  <c r="CH1059" i="6"/>
  <c r="CH1119" i="6"/>
  <c r="CH943" i="6"/>
  <c r="CH776" i="6"/>
  <c r="CH812" i="6"/>
  <c r="CH655" i="6"/>
  <c r="CH703" i="6"/>
  <c r="CH1065" i="6"/>
  <c r="CH1033" i="6"/>
  <c r="CH1001" i="6"/>
  <c r="CH969" i="6"/>
  <c r="CH905" i="6"/>
  <c r="CH841" i="6"/>
  <c r="CH714" i="6"/>
  <c r="CH639" i="6"/>
  <c r="CH996" i="6"/>
  <c r="CH964" i="6"/>
  <c r="CH932" i="6"/>
  <c r="CH900" i="6"/>
  <c r="CH868" i="6"/>
  <c r="CH830" i="6"/>
  <c r="CH512" i="6"/>
  <c r="CH254" i="6"/>
  <c r="CH286" i="6"/>
  <c r="CH807" i="6"/>
  <c r="CH775" i="6"/>
  <c r="CH743" i="6"/>
  <c r="CH711" i="6"/>
  <c r="CH624" i="6"/>
  <c r="CH482" i="6"/>
  <c r="CH338" i="6"/>
  <c r="CH470" i="6"/>
  <c r="CH508" i="6"/>
  <c r="CH450" i="6"/>
  <c r="CH222" i="6"/>
  <c r="CH809" i="6"/>
  <c r="CH777" i="6"/>
  <c r="CH745" i="6"/>
  <c r="CH713" i="6"/>
  <c r="CH480" i="6"/>
  <c r="CH322" i="6"/>
  <c r="CH252" i="6"/>
  <c r="CH208" i="6"/>
  <c r="CH314" i="6"/>
  <c r="CH276" i="6"/>
  <c r="CN437" i="6"/>
  <c r="CN366" i="6"/>
  <c r="CN952" i="6"/>
  <c r="CN1030" i="6"/>
  <c r="CN241" i="6"/>
  <c r="CN874" i="6"/>
  <c r="CN352" i="6"/>
  <c r="CN416" i="6"/>
  <c r="CN846" i="6"/>
  <c r="CN1032" i="6"/>
  <c r="CN334" i="6"/>
  <c r="CN690" i="6"/>
  <c r="CN400" i="6"/>
  <c r="CN912" i="6"/>
  <c r="CN518" i="6"/>
  <c r="CN962" i="6"/>
  <c r="CN609" i="6"/>
  <c r="CN343" i="6"/>
  <c r="CN908" i="6"/>
  <c r="CN622" i="6"/>
  <c r="CN217" i="6"/>
  <c r="CN482" i="6"/>
  <c r="CN533" i="6"/>
  <c r="CN1034" i="6"/>
  <c r="CN632" i="6"/>
  <c r="CN1052" i="6"/>
  <c r="CN728" i="6"/>
  <c r="CN1092" i="6"/>
  <c r="CN656" i="6"/>
  <c r="CN866" i="6"/>
  <c r="CN474" i="6"/>
  <c r="CN688" i="6"/>
  <c r="CN910" i="6"/>
  <c r="CN822" i="6"/>
  <c r="CN1006" i="6"/>
  <c r="CN872" i="6"/>
  <c r="CN627" i="6"/>
  <c r="CN457" i="6"/>
  <c r="CN790" i="6"/>
  <c r="CN494" i="6"/>
  <c r="CN602" i="6"/>
  <c r="CN657" i="6"/>
  <c r="CN1042" i="6"/>
  <c r="CN730" i="6"/>
  <c r="CN466" i="6"/>
  <c r="CN584" i="6"/>
  <c r="CN606" i="6"/>
  <c r="CN314" i="6"/>
  <c r="CN229" i="6"/>
  <c r="CN608" i="6"/>
  <c r="CN1098" i="6"/>
  <c r="CN1116" i="6"/>
  <c r="CN792" i="6"/>
  <c r="CN662" i="6"/>
  <c r="CN1065" i="6"/>
  <c r="CN937" i="6"/>
  <c r="CN669" i="6"/>
  <c r="CN1117" i="6"/>
  <c r="CN989" i="6"/>
  <c r="CN861" i="6"/>
  <c r="CN1063" i="6"/>
  <c r="CN935" i="6"/>
  <c r="CN304" i="6"/>
  <c r="CN913" i="6"/>
  <c r="CN947" i="6"/>
  <c r="CN923" i="6"/>
  <c r="CN751" i="6"/>
  <c r="CN333" i="6"/>
  <c r="CN452" i="6"/>
  <c r="CN1013" i="6"/>
  <c r="CN885" i="6"/>
  <c r="CN536" i="6"/>
  <c r="CN1103" i="6"/>
  <c r="CN975" i="6"/>
  <c r="CN839" i="6"/>
  <c r="CN541" i="6"/>
  <c r="CN328" i="6"/>
  <c r="CN849" i="6"/>
  <c r="CN817" i="6"/>
  <c r="CN785" i="6"/>
  <c r="CN753" i="6"/>
  <c r="CN709" i="6"/>
  <c r="CN581" i="6"/>
  <c r="CN424" i="6"/>
  <c r="CN292" i="6"/>
  <c r="CN623" i="6"/>
  <c r="CN516" i="6"/>
  <c r="CN349" i="6"/>
  <c r="CN472" i="6"/>
  <c r="CN465" i="6"/>
  <c r="CN443" i="6"/>
  <c r="CN615" i="6"/>
  <c r="CN475" i="6"/>
  <c r="CN317" i="6"/>
  <c r="CN367" i="6"/>
  <c r="CN215" i="6"/>
  <c r="CN508" i="6"/>
  <c r="CN421" i="6"/>
  <c r="CN339" i="6"/>
  <c r="CN256" i="6"/>
  <c r="CT392" i="6"/>
  <c r="CT306" i="6"/>
  <c r="CT766" i="6"/>
  <c r="CT431" i="6"/>
  <c r="CT574" i="6"/>
  <c r="CT933" i="6"/>
  <c r="CT402" i="6"/>
  <c r="CT250" i="6"/>
  <c r="CT348" i="6"/>
  <c r="CT476" i="6"/>
  <c r="CT435" i="6"/>
  <c r="CT1069" i="6"/>
  <c r="CT522" i="6"/>
  <c r="CT790" i="6"/>
  <c r="CT376" i="6"/>
  <c r="CT876" i="6"/>
  <c r="CT410" i="6"/>
  <c r="CT754" i="6"/>
  <c r="CT331" i="6"/>
  <c r="CT745" i="6"/>
  <c r="CT1043" i="6"/>
  <c r="CT976" i="6"/>
  <c r="CT347" i="6"/>
  <c r="CT615" i="6"/>
  <c r="CT674" i="6"/>
  <c r="CT727" i="6"/>
  <c r="CT715" i="6"/>
  <c r="CT632" i="6"/>
  <c r="CT801" i="6"/>
  <c r="CT1027" i="6"/>
  <c r="CT789" i="6"/>
  <c r="CT239" i="6"/>
  <c r="CT247" i="6"/>
  <c r="CT424" i="6"/>
  <c r="CT603" i="6"/>
  <c r="CT617" i="6"/>
  <c r="CT1017" i="6"/>
  <c r="CT307" i="6"/>
  <c r="CT821" i="6"/>
  <c r="CT1076" i="6"/>
  <c r="CT1056" i="6"/>
  <c r="CT414" i="6"/>
  <c r="CT594" i="6"/>
  <c r="CT647" i="6"/>
  <c r="CT706" i="6"/>
  <c r="CT364" i="6"/>
  <c r="CT772" i="6"/>
  <c r="CT774" i="6"/>
  <c r="CT833" i="6"/>
  <c r="CT1059" i="6"/>
  <c r="CT426" i="6"/>
  <c r="CT474" i="6"/>
  <c r="CT323" i="6"/>
  <c r="CT440" i="6"/>
  <c r="CT527" i="6"/>
  <c r="CT892" i="6"/>
  <c r="CT1073" i="6"/>
  <c r="CT736" i="6"/>
  <c r="CT1020" i="6"/>
  <c r="CT518" i="6"/>
  <c r="CT659" i="6"/>
  <c r="CT737" i="6"/>
  <c r="CT670" i="6"/>
  <c r="CT1018" i="6"/>
  <c r="CT1118" i="6"/>
  <c r="CT480" i="6"/>
  <c r="CT942" i="6"/>
  <c r="CT221" i="6"/>
  <c r="CT407" i="6"/>
  <c r="CT791" i="6"/>
  <c r="CT700" i="6"/>
  <c r="CT312" i="6"/>
  <c r="CT773" i="6"/>
  <c r="CT567" i="6"/>
  <c r="CT277" i="6"/>
  <c r="CT561" i="6"/>
  <c r="CT509" i="6"/>
  <c r="CT217" i="6"/>
  <c r="AM854" i="6"/>
  <c r="AN854" i="6"/>
  <c r="AO854" i="6" s="1"/>
  <c r="AM709" i="6"/>
  <c r="AN709" i="6"/>
  <c r="AO709" i="6" s="1"/>
  <c r="AM465" i="6"/>
  <c r="AN465" i="6"/>
  <c r="AO465" i="6" s="1"/>
  <c r="AN913" i="6"/>
  <c r="AO913" i="6" s="1"/>
  <c r="AM913" i="6"/>
  <c r="AM362" i="6"/>
  <c r="AN362" i="6"/>
  <c r="AO362" i="6" s="1"/>
  <c r="AM771" i="6"/>
  <c r="AN771" i="6"/>
  <c r="AO771" i="6" s="1"/>
  <c r="AN1060" i="6"/>
  <c r="AO1060" i="6" s="1"/>
  <c r="AM1060" i="6"/>
  <c r="AM800" i="6"/>
  <c r="AN800" i="6"/>
  <c r="AO800" i="6" s="1"/>
  <c r="AM965" i="6"/>
  <c r="AN965" i="6"/>
  <c r="AO965" i="6" s="1"/>
  <c r="AM1099" i="6"/>
  <c r="AN1099" i="6"/>
  <c r="AO1099" i="6" s="1"/>
  <c r="AM870" i="6"/>
  <c r="AN870" i="6"/>
  <c r="AO870" i="6" s="1"/>
  <c r="AN391" i="6"/>
  <c r="AO391" i="6" s="1"/>
  <c r="AM391" i="6"/>
  <c r="AM890" i="6"/>
  <c r="AN890" i="6"/>
  <c r="AO890" i="6" s="1"/>
  <c r="AN783" i="6"/>
  <c r="AO783" i="6" s="1"/>
  <c r="AM783" i="6"/>
  <c r="BV990" i="6"/>
  <c r="BV725" i="6"/>
  <c r="BV314" i="6"/>
  <c r="BV327" i="6"/>
  <c r="BV597" i="6"/>
  <c r="BV837" i="6"/>
  <c r="BV900" i="6"/>
  <c r="BV430" i="6"/>
  <c r="BV477" i="6"/>
  <c r="BV301" i="6"/>
  <c r="BV651" i="6"/>
  <c r="BV991" i="6"/>
  <c r="BV902" i="6"/>
  <c r="BV850" i="6"/>
  <c r="BV1104" i="6"/>
  <c r="BV619" i="6"/>
  <c r="BV899" i="6"/>
  <c r="BV561" i="6"/>
  <c r="BV663" i="6"/>
  <c r="BV950" i="6"/>
  <c r="BV405" i="6"/>
  <c r="BV462" i="6"/>
  <c r="BV310" i="6"/>
  <c r="BV218" i="6"/>
  <c r="BV335" i="6"/>
  <c r="BV705" i="6"/>
  <c r="BV735" i="6"/>
  <c r="BV940" i="6"/>
  <c r="BV922" i="6"/>
  <c r="BV1120" i="6"/>
  <c r="BV720" i="6"/>
  <c r="BV1099" i="6"/>
  <c r="BV886" i="6"/>
  <c r="BV691" i="6"/>
  <c r="BV945" i="6"/>
  <c r="BV989" i="6"/>
  <c r="BV1114" i="6"/>
  <c r="BV1082" i="6"/>
  <c r="BV818" i="6"/>
  <c r="BV1057" i="6"/>
  <c r="BV917" i="6"/>
  <c r="BV1042" i="6"/>
  <c r="BV1097" i="6"/>
  <c r="BV878" i="6"/>
  <c r="BV604" i="6"/>
  <c r="BV921" i="6"/>
  <c r="BV843" i="6"/>
  <c r="BV631" i="6"/>
  <c r="BV603" i="6"/>
  <c r="BV348" i="6"/>
  <c r="BV624" i="6"/>
  <c r="BV404" i="6"/>
  <c r="BV672" i="6"/>
  <c r="BV521" i="6"/>
  <c r="BV634" i="6"/>
  <c r="BV627" i="6"/>
  <c r="BV380" i="6"/>
  <c r="BV572" i="6"/>
  <c r="BV552" i="6"/>
  <c r="BV628" i="6"/>
  <c r="BV473" i="6"/>
  <c r="BV345" i="6"/>
  <c r="BV600" i="6"/>
  <c r="BV401" i="6"/>
  <c r="BV305" i="6"/>
  <c r="BV241" i="6"/>
  <c r="BV324" i="6"/>
  <c r="CB439" i="6"/>
  <c r="CB437" i="6"/>
  <c r="CB794" i="6"/>
  <c r="CB933" i="6"/>
  <c r="CB543" i="6"/>
  <c r="CB718" i="6"/>
  <c r="CB1040" i="6"/>
  <c r="CB513" i="6"/>
  <c r="CB622" i="6"/>
  <c r="CB819" i="6"/>
  <c r="CB381" i="6"/>
  <c r="CB642" i="6"/>
  <c r="CB338" i="6"/>
  <c r="CB1081" i="6"/>
  <c r="CB252" i="6"/>
  <c r="CB257" i="6"/>
  <c r="CB830" i="6"/>
  <c r="CB851" i="6"/>
  <c r="CB303" i="6"/>
  <c r="CB321" i="6"/>
  <c r="CB881" i="6"/>
  <c r="CB208" i="6"/>
  <c r="CB318" i="6"/>
  <c r="CB767" i="6"/>
  <c r="CB802" i="6"/>
  <c r="CB420" i="6"/>
  <c r="CB290" i="6"/>
  <c r="CB762" i="6"/>
  <c r="CB431" i="6"/>
  <c r="CB275" i="6"/>
  <c r="CB636" i="6"/>
  <c r="CB620" i="6"/>
  <c r="CB785" i="6"/>
  <c r="CB595" i="6"/>
  <c r="CB677" i="6"/>
  <c r="CB885" i="6"/>
  <c r="CB1045" i="6"/>
  <c r="CB529" i="6"/>
  <c r="CB268" i="6"/>
  <c r="CB353" i="6"/>
  <c r="CB360" i="6"/>
  <c r="CB831" i="6"/>
  <c r="CB617" i="6"/>
  <c r="CB989" i="6"/>
  <c r="CB853" i="6"/>
  <c r="CB207" i="6"/>
  <c r="CB292" i="6"/>
  <c r="CB364" i="6"/>
  <c r="CB449" i="6"/>
  <c r="CB733" i="6"/>
  <c r="CB219" i="6"/>
  <c r="CB763" i="6"/>
  <c r="CB725" i="6"/>
  <c r="CB1060" i="6"/>
  <c r="CB1052" i="6"/>
  <c r="CB272" i="6"/>
  <c r="CB357" i="6"/>
  <c r="CB416" i="6"/>
  <c r="CB474" i="6"/>
  <c r="CB258" i="6"/>
  <c r="CB775" i="6"/>
  <c r="CB822" i="6"/>
  <c r="CB931" i="6"/>
  <c r="CB976" i="6"/>
  <c r="CB239" i="6"/>
  <c r="CB324" i="6"/>
  <c r="CB396" i="6"/>
  <c r="CB481" i="6"/>
  <c r="CB478" i="6"/>
  <c r="CB354" i="6"/>
  <c r="CB795" i="6"/>
  <c r="CB838" i="6"/>
  <c r="CB1097" i="6"/>
  <c r="CB1057" i="6"/>
  <c r="CB1046" i="6"/>
  <c r="CB920" i="6"/>
  <c r="CB1055" i="6"/>
  <c r="CB991" i="6"/>
  <c r="CB780" i="6"/>
  <c r="CB1043" i="6"/>
  <c r="CB979" i="6"/>
  <c r="CB950" i="6"/>
  <c r="CB1083" i="6"/>
  <c r="CB1047" i="6"/>
  <c r="CB983" i="6"/>
  <c r="CB884" i="6"/>
  <c r="CB768" i="6"/>
  <c r="CB968" i="6"/>
  <c r="CB936" i="6"/>
  <c r="CB760" i="6"/>
  <c r="CB462" i="6"/>
  <c r="CB589" i="6"/>
  <c r="CB565" i="6"/>
  <c r="CB552" i="6"/>
  <c r="CB490" i="6"/>
  <c r="CB230" i="6"/>
  <c r="CB222" i="6"/>
  <c r="CB234" i="6"/>
  <c r="CB594" i="6"/>
  <c r="CB562" i="6"/>
  <c r="CB515" i="6"/>
  <c r="CB310" i="6"/>
  <c r="CH227" i="6"/>
  <c r="CH221" i="6"/>
  <c r="CH914" i="6"/>
  <c r="CH405" i="6"/>
  <c r="CH578" i="6"/>
  <c r="CH706" i="6"/>
  <c r="CH449" i="6"/>
  <c r="CH570" i="6"/>
  <c r="CH335" i="6"/>
  <c r="CH403" i="6"/>
  <c r="CH492" i="6"/>
  <c r="CH511" i="6"/>
  <c r="CH566" i="6"/>
  <c r="CH623" i="6"/>
  <c r="CH331" i="6"/>
  <c r="CH336" i="6"/>
  <c r="CH453" i="6"/>
  <c r="CH605" i="6"/>
  <c r="CH1042" i="6"/>
  <c r="CH548" i="6"/>
  <c r="CH255" i="6"/>
  <c r="CH323" i="6"/>
  <c r="CH420" i="6"/>
  <c r="CH416" i="6"/>
  <c r="CH1046" i="6"/>
  <c r="CH295" i="6"/>
  <c r="CH635" i="6"/>
  <c r="CH271" i="6"/>
  <c r="CH339" i="6"/>
  <c r="CH433" i="6"/>
  <c r="CH429" i="6"/>
  <c r="CH280" i="6"/>
  <c r="CH1078" i="6"/>
  <c r="CH726" i="6"/>
  <c r="CH355" i="6"/>
  <c r="CH606" i="6"/>
  <c r="CH692" i="6"/>
  <c r="CH303" i="6"/>
  <c r="CH371" i="6"/>
  <c r="CH445" i="6"/>
  <c r="CH478" i="6"/>
  <c r="CH484" i="6"/>
  <c r="CH560" i="6"/>
  <c r="CH1019" i="6"/>
  <c r="CH668" i="6"/>
  <c r="CH1011" i="6"/>
  <c r="CH1121" i="6"/>
  <c r="CH959" i="6"/>
  <c r="CH1095" i="6"/>
  <c r="CH1093" i="6"/>
  <c r="CH875" i="6"/>
  <c r="CH1079" i="6"/>
  <c r="CH738" i="6"/>
  <c r="CH1105" i="6"/>
  <c r="CH911" i="6"/>
  <c r="CH760" i="6"/>
  <c r="CH796" i="6"/>
  <c r="CH648" i="6"/>
  <c r="CH1061" i="6"/>
  <c r="CH1029" i="6"/>
  <c r="CH997" i="6"/>
  <c r="CH933" i="6"/>
  <c r="CH901" i="6"/>
  <c r="CH869" i="6"/>
  <c r="CH826" i="6"/>
  <c r="CH696" i="6"/>
  <c r="CH788" i="6"/>
  <c r="CH572" i="6"/>
  <c r="CH1056" i="6"/>
  <c r="CH1024" i="6"/>
  <c r="CH992" i="6"/>
  <c r="CH960" i="6"/>
  <c r="CH928" i="6"/>
  <c r="CH896" i="6"/>
  <c r="CH864" i="6"/>
  <c r="CH814" i="6"/>
  <c r="CH632" i="6"/>
  <c r="CH521" i="6"/>
  <c r="CH803" i="6"/>
  <c r="CH771" i="6"/>
  <c r="CH739" i="6"/>
  <c r="CH697" i="6"/>
  <c r="CH615" i="6"/>
  <c r="CH446" i="6"/>
  <c r="CH332" i="6"/>
  <c r="CH458" i="6"/>
  <c r="CH497" i="6"/>
  <c r="CH837" i="6"/>
  <c r="CH805" i="6"/>
  <c r="CH773" i="6"/>
  <c r="CH704" i="6"/>
  <c r="CH617" i="6"/>
  <c r="CH474" i="6"/>
  <c r="CH302" i="6"/>
  <c r="CH236" i="6"/>
  <c r="CH426" i="6"/>
  <c r="CH298" i="6"/>
  <c r="CH260" i="6"/>
  <c r="CN291" i="6"/>
  <c r="CN787" i="6"/>
  <c r="CN721" i="6"/>
  <c r="CN706" i="6"/>
  <c r="CN1056" i="6"/>
  <c r="CN1086" i="6"/>
  <c r="CN489" i="6"/>
  <c r="CN542" i="6"/>
  <c r="CN972" i="6"/>
  <c r="CN702" i="6"/>
  <c r="CN650" i="6"/>
  <c r="CN750" i="6"/>
  <c r="CN1040" i="6"/>
  <c r="CN768" i="6"/>
  <c r="CN361" i="6"/>
  <c r="CN553" i="6"/>
  <c r="CN800" i="6"/>
  <c r="CN442" i="6"/>
  <c r="CN355" i="6"/>
  <c r="CN672" i="6"/>
  <c r="CN862" i="6"/>
  <c r="CN796" i="6"/>
  <c r="CN958" i="6"/>
  <c r="CN856" i="6"/>
  <c r="CN595" i="6"/>
  <c r="CN507" i="6"/>
  <c r="CN654" i="6"/>
  <c r="CN300" i="6"/>
  <c r="CN596" i="6"/>
  <c r="CN375" i="6"/>
  <c r="CN550" i="6"/>
  <c r="CN950" i="6"/>
  <c r="CN593" i="6"/>
  <c r="CN1000" i="6"/>
  <c r="CN819" i="6"/>
  <c r="CN311" i="6"/>
  <c r="CN1046" i="6"/>
  <c r="CN362" i="6"/>
  <c r="CN405" i="6"/>
  <c r="CN206" i="6"/>
  <c r="CN820" i="6"/>
  <c r="CN842" i="6"/>
  <c r="CN838" i="6"/>
  <c r="CN868" i="6"/>
  <c r="CN237" i="6"/>
  <c r="CN880" i="6"/>
  <c r="CN1058" i="6"/>
  <c r="CN201" i="6"/>
  <c r="CN483" i="6"/>
  <c r="CN213" i="6"/>
  <c r="CN386" i="6"/>
  <c r="CN420" i="6"/>
  <c r="CN723" i="6"/>
  <c r="CN1049" i="6"/>
  <c r="CN921" i="6"/>
  <c r="CN555" i="6"/>
  <c r="CN1101" i="6"/>
  <c r="CN973" i="6"/>
  <c r="CN747" i="6"/>
  <c r="CN995" i="6"/>
  <c r="CN1047" i="6"/>
  <c r="CN919" i="6"/>
  <c r="CN727" i="6"/>
  <c r="CN281" i="6"/>
  <c r="CN1025" i="6"/>
  <c r="CN897" i="6"/>
  <c r="CN931" i="6"/>
  <c r="CN1035" i="6"/>
  <c r="CN907" i="6"/>
  <c r="CN699" i="6"/>
  <c r="CN1075" i="6"/>
  <c r="CN1125" i="6"/>
  <c r="CN523" i="6"/>
  <c r="CN1087" i="6"/>
  <c r="CN959" i="6"/>
  <c r="CN807" i="6"/>
  <c r="CN528" i="6"/>
  <c r="CN299" i="6"/>
  <c r="CN845" i="6"/>
  <c r="CN813" i="6"/>
  <c r="CN781" i="6"/>
  <c r="CN749" i="6"/>
  <c r="CN693" i="6"/>
  <c r="CN565" i="6"/>
  <c r="CN413" i="6"/>
  <c r="CN263" i="6"/>
  <c r="CN607" i="6"/>
  <c r="CN505" i="6"/>
  <c r="CN337" i="6"/>
  <c r="CN433" i="6"/>
  <c r="CN449" i="6"/>
  <c r="CN432" i="6"/>
  <c r="CN260" i="6"/>
  <c r="CN599" i="6"/>
  <c r="CN464" i="6"/>
  <c r="CN305" i="6"/>
  <c r="CN353" i="6"/>
  <c r="CN271" i="6"/>
  <c r="CN204" i="6"/>
  <c r="CN499" i="6"/>
  <c r="CN412" i="6"/>
  <c r="CN325" i="6"/>
  <c r="CN240" i="6"/>
  <c r="CT638" i="6"/>
  <c r="CT970" i="6"/>
  <c r="CT1049" i="6"/>
  <c r="CT852" i="6"/>
  <c r="CT656" i="6"/>
  <c r="CT340" i="6"/>
  <c r="CT578" i="6"/>
  <c r="CT401" i="6"/>
  <c r="CT750" i="6"/>
  <c r="CT902" i="6"/>
  <c r="CT602" i="6"/>
  <c r="CT262" i="6"/>
  <c r="CT1013" i="6"/>
  <c r="CT286" i="6"/>
  <c r="CT713" i="6"/>
  <c r="CT768" i="6"/>
  <c r="CT210" i="6"/>
  <c r="CT513" i="6"/>
  <c r="CT517" i="6"/>
  <c r="CT462" i="6"/>
  <c r="CT861" i="6"/>
  <c r="CT1104" i="6"/>
  <c r="CT206" i="6"/>
  <c r="CT230" i="6"/>
  <c r="CT645" i="6"/>
  <c r="CT227" i="6"/>
  <c r="CT758" i="6"/>
  <c r="CT830" i="6"/>
  <c r="CT825" i="6"/>
  <c r="CT884" i="6"/>
  <c r="CT1107" i="6"/>
  <c r="CT367" i="6"/>
  <c r="CT374" i="6"/>
  <c r="CT601" i="6"/>
  <c r="CT686" i="6"/>
  <c r="CT707" i="6"/>
  <c r="CT529" i="6"/>
  <c r="CT321" i="6"/>
  <c r="CT762" i="6"/>
  <c r="CT962" i="6"/>
  <c r="CT1022" i="6"/>
  <c r="CT254" i="6"/>
  <c r="CT278" i="6"/>
  <c r="CT677" i="6"/>
  <c r="CT730" i="6"/>
  <c r="CT355" i="6"/>
  <c r="CT796" i="6"/>
  <c r="CT862" i="6"/>
  <c r="CT857" i="6"/>
  <c r="CT929" i="6"/>
  <c r="CT287" i="6"/>
  <c r="CT295" i="6"/>
  <c r="CT460" i="6"/>
  <c r="CT635" i="6"/>
  <c r="CT649" i="6"/>
  <c r="CT1113" i="6"/>
  <c r="CT885" i="6"/>
  <c r="CT904" i="6"/>
  <c r="CT1108" i="6"/>
  <c r="CT314" i="6"/>
  <c r="CT322" i="6"/>
  <c r="CT742" i="6"/>
  <c r="CT465" i="6"/>
  <c r="CT874" i="6"/>
  <c r="CT1015" i="6"/>
  <c r="CT1010" i="6"/>
  <c r="CT923" i="6"/>
  <c r="CT959" i="6"/>
  <c r="CT759" i="6"/>
  <c r="CT296" i="6"/>
  <c r="CT365" i="6"/>
  <c r="CT289" i="6"/>
  <c r="CT225" i="6"/>
  <c r="CT496" i="6"/>
  <c r="CT557" i="6"/>
  <c r="CT500" i="6"/>
  <c r="CT212" i="6"/>
  <c r="AM395" i="6"/>
  <c r="AN395" i="6"/>
  <c r="AO395" i="6" s="1"/>
  <c r="AM843" i="6"/>
  <c r="AN843" i="6"/>
  <c r="AO843" i="6" s="1"/>
  <c r="AM225" i="6"/>
  <c r="AN225" i="6"/>
  <c r="AO225" i="6" s="1"/>
  <c r="AN915" i="6"/>
  <c r="AO915" i="6" s="1"/>
  <c r="AM915" i="6"/>
  <c r="AN444" i="6"/>
  <c r="AO444" i="6" s="1"/>
  <c r="AM444" i="6"/>
  <c r="AN814" i="6"/>
  <c r="AO814" i="6" s="1"/>
  <c r="AM814" i="6"/>
  <c r="AN221" i="6"/>
  <c r="AO221" i="6" s="1"/>
  <c r="AM221" i="6"/>
  <c r="AM975" i="6"/>
  <c r="AN975" i="6"/>
  <c r="AO975" i="6" s="1"/>
  <c r="AN277" i="6"/>
  <c r="AO277" i="6" s="1"/>
  <c r="AM277" i="6"/>
  <c r="AN279" i="6"/>
  <c r="AO279" i="6" s="1"/>
  <c r="AM279" i="6"/>
  <c r="AN791" i="6"/>
  <c r="AO791" i="6" s="1"/>
  <c r="AM791" i="6"/>
  <c r="AN330" i="6"/>
  <c r="AO330" i="6" s="1"/>
  <c r="AM330" i="6"/>
  <c r="AM675" i="6"/>
  <c r="AN675" i="6"/>
  <c r="AO675" i="6" s="1"/>
  <c r="BP883" i="6"/>
  <c r="BP837" i="6"/>
  <c r="BP396" i="6"/>
  <c r="BP539" i="6"/>
  <c r="BP300" i="6"/>
  <c r="BP248" i="6"/>
  <c r="BP405" i="6"/>
  <c r="BP341" i="6"/>
  <c r="BP277" i="6"/>
  <c r="BP213" i="6"/>
  <c r="BP244" i="6"/>
  <c r="BV1071" i="6"/>
  <c r="BV341" i="6"/>
  <c r="BV331" i="6"/>
  <c r="BV915" i="6"/>
  <c r="BV623" i="6"/>
  <c r="BV467" i="6"/>
  <c r="BV207" i="6"/>
  <c r="BV239" i="6"/>
  <c r="BV749" i="6"/>
  <c r="BV474" i="6"/>
  <c r="BV587" i="6"/>
  <c r="BV507" i="6"/>
  <c r="BV1044" i="6"/>
  <c r="BV266" i="6"/>
  <c r="BV279" i="6"/>
  <c r="BV415" i="6"/>
  <c r="BV536" i="6"/>
  <c r="BV1076" i="6"/>
  <c r="BV879" i="6"/>
  <c r="BV563" i="6"/>
  <c r="BV764" i="6"/>
  <c r="BV510" i="6"/>
  <c r="BV358" i="6"/>
  <c r="BV274" i="6"/>
  <c r="BV367" i="6"/>
  <c r="BV776" i="6"/>
  <c r="BV936" i="6"/>
  <c r="BV970" i="6"/>
  <c r="BV512" i="6"/>
  <c r="BV745" i="6"/>
  <c r="BV964" i="6"/>
  <c r="BV813" i="6"/>
  <c r="BV1009" i="6"/>
  <c r="BV1062" i="6"/>
  <c r="BV629" i="6"/>
  <c r="BV442" i="6"/>
  <c r="BV307" i="6"/>
  <c r="BV530" i="6"/>
  <c r="BV888" i="6"/>
  <c r="BV1064" i="6"/>
  <c r="BV967" i="6"/>
  <c r="BV981" i="6"/>
  <c r="BV227" i="6"/>
  <c r="BV406" i="6"/>
  <c r="BV322" i="6"/>
  <c r="BV399" i="6"/>
  <c r="BV819" i="6"/>
  <c r="BV833" i="6"/>
  <c r="BV709" i="6"/>
  <c r="BV1036" i="6"/>
  <c r="BV1018" i="6"/>
  <c r="BV237" i="6"/>
  <c r="BV815" i="6"/>
  <c r="BV1012" i="6"/>
  <c r="BV1003" i="6"/>
  <c r="BV969" i="6"/>
  <c r="BV1014" i="6"/>
  <c r="BV255" i="6"/>
  <c r="BV418" i="6"/>
  <c r="BV861" i="6"/>
  <c r="BV877" i="6"/>
  <c r="BV737" i="6"/>
  <c r="BV312" i="6"/>
  <c r="BV1050" i="6"/>
  <c r="BV1010" i="6"/>
  <c r="BV1127" i="6"/>
  <c r="BV1095" i="6"/>
  <c r="BV875" i="6"/>
  <c r="BV615" i="6"/>
  <c r="BV1110" i="6"/>
  <c r="BV1078" i="6"/>
  <c r="BV806" i="6"/>
  <c r="BV895" i="6"/>
  <c r="BV1125" i="6"/>
  <c r="BV1093" i="6"/>
  <c r="BV449" i="6"/>
  <c r="BV910" i="6"/>
  <c r="BV790" i="6"/>
  <c r="BV620" i="6"/>
  <c r="BV788" i="6"/>
  <c r="BV592" i="6"/>
  <c r="BV722" i="6"/>
  <c r="BV586" i="6"/>
  <c r="BV667" i="6"/>
  <c r="BV508" i="6"/>
  <c r="BV606" i="6"/>
  <c r="BV622" i="6"/>
  <c r="BV714" i="6"/>
  <c r="BV556" i="6"/>
  <c r="BV662" i="6"/>
  <c r="BV533" i="6"/>
  <c r="BV610" i="6"/>
  <c r="BV460" i="6"/>
  <c r="BV710" i="6"/>
  <c r="BV582" i="6"/>
  <c r="BV300" i="6"/>
  <c r="BV236" i="6"/>
  <c r="BV313" i="6"/>
  <c r="BV249" i="6"/>
  <c r="CB376" i="6"/>
  <c r="CB446" i="6"/>
  <c r="CB646" i="6"/>
  <c r="CB1008" i="6"/>
  <c r="CB319" i="6"/>
  <c r="CB516" i="6"/>
  <c r="CB405" i="6"/>
  <c r="CB988" i="6"/>
  <c r="CB423" i="6"/>
  <c r="CB911" i="6"/>
  <c r="CB1033" i="6"/>
  <c r="CB305" i="6"/>
  <c r="CB616" i="6"/>
  <c r="CB1076" i="6"/>
  <c r="CB476" i="6"/>
  <c r="CB735" i="6"/>
  <c r="CB530" i="6"/>
  <c r="CB227" i="6"/>
  <c r="CB434" i="6"/>
  <c r="CB799" i="6"/>
  <c r="CB860" i="6"/>
  <c r="CB432" i="6"/>
  <c r="CB706" i="6"/>
  <c r="CB608" i="6"/>
  <c r="CB483" i="6"/>
  <c r="CB344" i="6"/>
  <c r="CB322" i="6"/>
  <c r="CB603" i="6"/>
  <c r="CB221" i="6"/>
  <c r="CB299" i="6"/>
  <c r="CB365" i="6"/>
  <c r="CB703" i="6"/>
  <c r="CB875" i="6"/>
  <c r="CB717" i="6"/>
  <c r="CB771" i="6"/>
  <c r="CB823" i="6"/>
  <c r="CB797" i="6"/>
  <c r="CB201" i="6"/>
  <c r="CB279" i="6"/>
  <c r="CB351" i="6"/>
  <c r="CB436" i="6"/>
  <c r="CB619" i="6"/>
  <c r="CB727" i="6"/>
  <c r="CB927" i="6"/>
  <c r="CB750" i="6"/>
  <c r="CB640" i="6"/>
  <c r="CB1044" i="6"/>
  <c r="CB1036" i="6"/>
  <c r="CB297" i="6"/>
  <c r="CB375" i="6"/>
  <c r="CB644" i="6"/>
  <c r="CB846" i="6"/>
  <c r="CB930" i="6"/>
  <c r="CB825" i="6"/>
  <c r="CB1114" i="6"/>
  <c r="CB355" i="6"/>
  <c r="CB212" i="6"/>
  <c r="CB611" i="6"/>
  <c r="CB596" i="6"/>
  <c r="CB858" i="6"/>
  <c r="CB738" i="6"/>
  <c r="CB329" i="6"/>
  <c r="CB407" i="6"/>
  <c r="CB479" i="6"/>
  <c r="CB450" i="6"/>
  <c r="CB314" i="6"/>
  <c r="CB878" i="6"/>
  <c r="CB1016" i="6"/>
  <c r="CB883" i="6"/>
  <c r="CB1107" i="6"/>
  <c r="CB1035" i="6"/>
  <c r="CB906" i="6"/>
  <c r="CB1050" i="6"/>
  <c r="CB986" i="6"/>
  <c r="CB840" i="6"/>
  <c r="CB1096" i="6"/>
  <c r="CB1038" i="6"/>
  <c r="CB974" i="6"/>
  <c r="CB1094" i="6"/>
  <c r="CB939" i="6"/>
  <c r="CB1104" i="6"/>
  <c r="CB1042" i="6"/>
  <c r="CB978" i="6"/>
  <c r="CB784" i="6"/>
  <c r="CB964" i="6"/>
  <c r="CB932" i="6"/>
  <c r="CB728" i="6"/>
  <c r="CB557" i="6"/>
  <c r="CB561" i="6"/>
  <c r="CB454" i="6"/>
  <c r="CB535" i="6"/>
  <c r="CB458" i="6"/>
  <c r="CB202" i="6"/>
  <c r="CB590" i="6"/>
  <c r="CB558" i="6"/>
  <c r="CB506" i="6"/>
  <c r="CH491" i="6"/>
  <c r="CH436" i="6"/>
  <c r="CH299" i="6"/>
  <c r="CH296" i="6"/>
  <c r="CH409" i="6"/>
  <c r="CH577" i="6"/>
  <c r="CH583" i="6"/>
  <c r="CH978" i="6"/>
  <c r="CH463" i="6"/>
  <c r="CH269" i="6"/>
  <c r="CH408" i="6"/>
  <c r="CH595" i="6"/>
  <c r="CH1034" i="6"/>
  <c r="CH637" i="6"/>
  <c r="CH469" i="6"/>
  <c r="CH620" i="6"/>
  <c r="CH1006" i="6"/>
  <c r="CH465" i="6"/>
  <c r="CH1014" i="6"/>
  <c r="CH383" i="6"/>
  <c r="CH451" i="6"/>
  <c r="CH217" i="6"/>
  <c r="CH532" i="6"/>
  <c r="CH874" i="6"/>
  <c r="CH1050" i="6"/>
  <c r="CH435" i="6"/>
  <c r="CH273" i="6"/>
  <c r="CH611" i="6"/>
  <c r="CH399" i="6"/>
  <c r="CH467" i="6"/>
  <c r="CH285" i="6"/>
  <c r="CH550" i="6"/>
  <c r="CH646" i="6"/>
  <c r="CH906" i="6"/>
  <c r="CH1090" i="6"/>
  <c r="CH393" i="6"/>
  <c r="CH472" i="6"/>
  <c r="CH854" i="6"/>
  <c r="CH431" i="6"/>
  <c r="CH523" i="6"/>
  <c r="CH569" i="6"/>
  <c r="CH684" i="6"/>
  <c r="CH970" i="6"/>
  <c r="CH612" i="6"/>
  <c r="CH871" i="6"/>
  <c r="CH206" i="6"/>
  <c r="CH979" i="6"/>
  <c r="CH1112" i="6"/>
  <c r="CH927" i="6"/>
  <c r="CH1081" i="6"/>
  <c r="CH1084" i="6"/>
  <c r="CH843" i="6"/>
  <c r="CH1047" i="6"/>
  <c r="CH576" i="6"/>
  <c r="CH995" i="6"/>
  <c r="CH1096" i="6"/>
  <c r="CH879" i="6"/>
  <c r="CH744" i="6"/>
  <c r="CH780" i="6"/>
  <c r="CH636" i="6"/>
  <c r="CH784" i="6"/>
  <c r="CH1025" i="6"/>
  <c r="CH993" i="6"/>
  <c r="CH961" i="6"/>
  <c r="CH929" i="6"/>
  <c r="CH897" i="6"/>
  <c r="CH865" i="6"/>
  <c r="CH810" i="6"/>
  <c r="CH677" i="6"/>
  <c r="CH529" i="6"/>
  <c r="CH1052" i="6"/>
  <c r="CH1020" i="6"/>
  <c r="CH956" i="6"/>
  <c r="CH924" i="6"/>
  <c r="CH892" i="6"/>
  <c r="CH860" i="6"/>
  <c r="CH798" i="6"/>
  <c r="CH613" i="6"/>
  <c r="CH430" i="6"/>
  <c r="CH505" i="6"/>
  <c r="CH799" i="6"/>
  <c r="CH767" i="6"/>
  <c r="CH735" i="6"/>
  <c r="CH600" i="6"/>
  <c r="CH434" i="6"/>
  <c r="CH278" i="6"/>
  <c r="CH414" i="6"/>
  <c r="CH438" i="6"/>
  <c r="CH833" i="6"/>
  <c r="CH769" i="6"/>
  <c r="CH737" i="6"/>
  <c r="CH695" i="6"/>
  <c r="CH608" i="6"/>
  <c r="CH418" i="6"/>
  <c r="CH214" i="6"/>
  <c r="CH220" i="6"/>
  <c r="CH410" i="6"/>
  <c r="CH282" i="6"/>
  <c r="CN640" i="6"/>
  <c r="CN503" i="6"/>
  <c r="CN398" i="6"/>
  <c r="CN1080" i="6"/>
  <c r="CN491" i="6"/>
  <c r="CN778" i="6"/>
  <c r="CN928" i="6"/>
  <c r="CN446" i="6"/>
  <c r="CN628" i="6"/>
  <c r="CN251" i="6"/>
  <c r="CN569" i="6"/>
  <c r="CN458" i="6"/>
  <c r="CN250" i="6"/>
  <c r="CN858" i="6"/>
  <c r="CN876" i="6"/>
  <c r="CN1102" i="6"/>
  <c r="CN916" i="6"/>
  <c r="CN734" i="6"/>
  <c r="CN948" i="6"/>
  <c r="CN580" i="6"/>
  <c r="CN323" i="6"/>
  <c r="CN477" i="6"/>
  <c r="CN934" i="6"/>
  <c r="CN566" i="6"/>
  <c r="CN984" i="6"/>
  <c r="CN811" i="6"/>
  <c r="CN1018" i="6"/>
  <c r="CN563" i="6"/>
  <c r="CN470" i="6"/>
  <c r="CN724" i="6"/>
  <c r="CN718" i="6"/>
  <c r="CN766" i="6"/>
  <c r="CN414" i="6"/>
  <c r="CN522" i="6"/>
  <c r="CN652" i="6"/>
  <c r="CN784" i="6"/>
  <c r="CN290" i="6"/>
  <c r="CN350" i="6"/>
  <c r="CN938" i="6"/>
  <c r="CN509" i="6"/>
  <c r="CN956" i="6"/>
  <c r="CN512" i="6"/>
  <c r="CN996" i="6"/>
  <c r="CN618" i="6"/>
  <c r="CN574" i="6"/>
  <c r="CN786" i="6"/>
  <c r="CN364" i="6"/>
  <c r="CN590" i="6"/>
  <c r="CN998" i="6"/>
  <c r="CN681" i="6"/>
  <c r="CN1048" i="6"/>
  <c r="CN1033" i="6"/>
  <c r="CN905" i="6"/>
  <c r="CN368" i="6"/>
  <c r="CN1085" i="6"/>
  <c r="CN963" i="6"/>
  <c r="CN903" i="6"/>
  <c r="CN707" i="6"/>
  <c r="CN212" i="6"/>
  <c r="CN1009" i="6"/>
  <c r="CN881" i="6"/>
  <c r="CN899" i="6"/>
  <c r="CN1019" i="6"/>
  <c r="CN891" i="6"/>
  <c r="CN685" i="6"/>
  <c r="CN1059" i="6"/>
  <c r="CN1109" i="6"/>
  <c r="CN981" i="6"/>
  <c r="CN827" i="6"/>
  <c r="CN799" i="6"/>
  <c r="CN1071" i="6"/>
  <c r="CN943" i="6"/>
  <c r="CN468" i="6"/>
  <c r="CN287" i="6"/>
  <c r="CN841" i="6"/>
  <c r="CN809" i="6"/>
  <c r="CN777" i="6"/>
  <c r="CN745" i="6"/>
  <c r="CN677" i="6"/>
  <c r="CN549" i="6"/>
  <c r="CN408" i="6"/>
  <c r="CN591" i="6"/>
  <c r="CN456" i="6"/>
  <c r="CN308" i="6"/>
  <c r="CN417" i="6"/>
  <c r="CN255" i="6"/>
  <c r="CN301" i="6"/>
  <c r="CN427" i="6"/>
  <c r="CN711" i="6"/>
  <c r="CN459" i="6"/>
  <c r="CN276" i="6"/>
  <c r="CN344" i="6"/>
  <c r="CN257" i="6"/>
  <c r="CN552" i="6"/>
  <c r="CN485" i="6"/>
  <c r="CN403" i="6"/>
  <c r="CN316" i="6"/>
  <c r="CN224" i="6"/>
  <c r="CT792" i="6"/>
  <c r="CT255" i="6"/>
  <c r="CT666" i="6"/>
  <c r="CT880" i="6"/>
  <c r="CT1002" i="6"/>
  <c r="CT497" i="6"/>
  <c r="CT721" i="6"/>
  <c r="CT1029" i="6"/>
  <c r="CT829" i="6"/>
  <c r="CT1117" i="6"/>
  <c r="CT822" i="6"/>
  <c r="CT722" i="6"/>
  <c r="CT663" i="6"/>
  <c r="CT343" i="6"/>
  <c r="CT849" i="6"/>
  <c r="CT390" i="6"/>
  <c r="CT631" i="6"/>
  <c r="CT292" i="6"/>
  <c r="CT937" i="6"/>
  <c r="CT905" i="6"/>
  <c r="CT619" i="6"/>
  <c r="CT1057" i="6"/>
  <c r="CT334" i="6"/>
  <c r="CT735" i="6"/>
  <c r="CT353" i="6"/>
  <c r="CT449" i="6"/>
  <c r="CT854" i="6"/>
  <c r="CT908" i="6"/>
  <c r="CT1089" i="6"/>
  <c r="CT980" i="6"/>
  <c r="CT234" i="6"/>
  <c r="CT242" i="6"/>
  <c r="CT691" i="6"/>
  <c r="CT297" i="6"/>
  <c r="CT356" i="6"/>
  <c r="CT816" i="6"/>
  <c r="CT786" i="6"/>
  <c r="CT858" i="6"/>
  <c r="CT1050" i="6"/>
  <c r="CT999" i="6"/>
  <c r="CT442" i="6"/>
  <c r="CT316" i="6"/>
  <c r="CT433" i="6"/>
  <c r="CT520" i="6"/>
  <c r="CT886" i="6"/>
  <c r="CT1041" i="6"/>
  <c r="CT969" i="6"/>
  <c r="CT689" i="6"/>
  <c r="CT1012" i="6"/>
  <c r="CT454" i="6"/>
  <c r="CT470" i="6"/>
  <c r="CT633" i="6"/>
  <c r="CT718" i="6"/>
  <c r="CT739" i="6"/>
  <c r="CT683" i="6"/>
  <c r="CT600" i="6"/>
  <c r="CT800" i="6"/>
  <c r="CT994" i="6"/>
  <c r="CT1086" i="6"/>
  <c r="CT514" i="6"/>
  <c r="CT530" i="6"/>
  <c r="CT469" i="6"/>
  <c r="CT618" i="6"/>
  <c r="CT872" i="6"/>
  <c r="CT915" i="6"/>
  <c r="CT1120" i="6"/>
  <c r="CT1112" i="6"/>
  <c r="CT950" i="6"/>
  <c r="CT779" i="6"/>
  <c r="CT795" i="6"/>
  <c r="CT248" i="6"/>
  <c r="CT765" i="6"/>
  <c r="CT344" i="6"/>
  <c r="CT220" i="6"/>
  <c r="CT325" i="6"/>
  <c r="CT553" i="6"/>
  <c r="AM788" i="6"/>
  <c r="AN788" i="6"/>
  <c r="AO788" i="6" s="1"/>
  <c r="AN337" i="6"/>
  <c r="AO337" i="6" s="1"/>
  <c r="AM337" i="6"/>
  <c r="AM365" i="6"/>
  <c r="AN365" i="6"/>
  <c r="AO365" i="6" s="1"/>
  <c r="AM1087" i="6"/>
  <c r="AN1087" i="6"/>
  <c r="AO1087" i="6" s="1"/>
  <c r="AN267" i="6"/>
  <c r="AO267" i="6" s="1"/>
  <c r="AM267" i="6"/>
  <c r="AN455" i="6"/>
  <c r="AO455" i="6" s="1"/>
  <c r="AM455" i="6"/>
  <c r="AM424" i="6"/>
  <c r="AN424" i="6"/>
  <c r="AO424" i="6" s="1"/>
  <c r="AM1000" i="6"/>
  <c r="AN1000" i="6"/>
  <c r="AO1000" i="6" s="1"/>
  <c r="AM570" i="6"/>
  <c r="AN570" i="6"/>
  <c r="AO570" i="6" s="1"/>
  <c r="AN271" i="6"/>
  <c r="AO271" i="6" s="1"/>
  <c r="AM271" i="6"/>
  <c r="AN539" i="6"/>
  <c r="AO539" i="6" s="1"/>
  <c r="AM539" i="6"/>
  <c r="AM438" i="6"/>
  <c r="AN438" i="6"/>
  <c r="AO438" i="6" s="1"/>
  <c r="AN630" i="6"/>
  <c r="AO630" i="6" s="1"/>
  <c r="AM630" i="6"/>
  <c r="AN1047" i="6"/>
  <c r="AO1047" i="6" s="1"/>
  <c r="AM1047" i="6"/>
  <c r="AM586" i="6"/>
  <c r="AN586" i="6"/>
  <c r="AO586" i="6" s="1"/>
  <c r="AM644" i="6"/>
  <c r="AN644" i="6"/>
  <c r="AO644" i="6" s="1"/>
  <c r="AN1123" i="6"/>
  <c r="AO1123" i="6" s="1"/>
  <c r="AM1123" i="6"/>
  <c r="BV1051" i="6"/>
  <c r="BV495" i="6"/>
  <c r="BV549" i="6"/>
  <c r="BV716" i="6"/>
  <c r="BV732" i="6"/>
  <c r="BV1033" i="6"/>
  <c r="BV855" i="6"/>
  <c r="BV493" i="6"/>
  <c r="BV234" i="6"/>
  <c r="BV247" i="6"/>
  <c r="BV389" i="6"/>
  <c r="BV841" i="6"/>
  <c r="BV532" i="6"/>
  <c r="BV1067" i="6"/>
  <c r="BV994" i="6"/>
  <c r="BV1123" i="6"/>
  <c r="BV1091" i="6"/>
  <c r="BV814" i="6"/>
  <c r="BV484" i="6"/>
  <c r="BV941" i="6"/>
  <c r="BV1106" i="6"/>
  <c r="BV1069" i="6"/>
  <c r="BV800" i="6"/>
  <c r="BV884" i="6"/>
  <c r="BV1121" i="6"/>
  <c r="BV1089" i="6"/>
  <c r="BV840" i="6"/>
  <c r="BV1066" i="6"/>
  <c r="BV872" i="6"/>
  <c r="BV904" i="6"/>
  <c r="BV576" i="6"/>
  <c r="BV766" i="6"/>
  <c r="BV554" i="6"/>
  <c r="BV580" i="6"/>
  <c r="BV340" i="6"/>
  <c r="BV656" i="6"/>
  <c r="BV481" i="6"/>
  <c r="BV590" i="6"/>
  <c r="BV611" i="6"/>
  <c r="BV708" i="6"/>
  <c r="BV457" i="6"/>
  <c r="BV648" i="6"/>
  <c r="BV205" i="6"/>
  <c r="BV596" i="6"/>
  <c r="BV441" i="6"/>
  <c r="BV696" i="6"/>
  <c r="BV568" i="6"/>
  <c r="BV369" i="6"/>
  <c r="BV289" i="6"/>
  <c r="BV217" i="6"/>
  <c r="BV308" i="6"/>
  <c r="BV244" i="6"/>
  <c r="CB287" i="6"/>
  <c r="CB487" i="6"/>
  <c r="CB913" i="6"/>
  <c r="CB237" i="6"/>
  <c r="CB678" i="6"/>
  <c r="CB867" i="6"/>
  <c r="CB349" i="6"/>
  <c r="CB623" i="6"/>
  <c r="CB520" i="6"/>
  <c r="CB1028" i="6"/>
  <c r="CB229" i="6"/>
  <c r="CB638" i="6"/>
  <c r="CB877" i="6"/>
  <c r="CB1061" i="6"/>
  <c r="CB400" i="6"/>
  <c r="CB674" i="6"/>
  <c r="CB977" i="6"/>
  <c r="CB464" i="6"/>
  <c r="CB667" i="6"/>
  <c r="CB787" i="6"/>
  <c r="CB356" i="6"/>
  <c r="CB688" i="6"/>
  <c r="CB796" i="6"/>
  <c r="CB378" i="6"/>
  <c r="CB891" i="6"/>
  <c r="CB836" i="6"/>
  <c r="CB304" i="6"/>
  <c r="CB389" i="6"/>
  <c r="CB448" i="6"/>
  <c r="CB512" i="6"/>
  <c r="CB502" i="6"/>
  <c r="CB807" i="6"/>
  <c r="CB854" i="6"/>
  <c r="CB969" i="6"/>
  <c r="CB1024" i="6"/>
  <c r="CB284" i="6"/>
  <c r="CB369" i="6"/>
  <c r="CB441" i="6"/>
  <c r="CB341" i="6"/>
  <c r="CB702" i="6"/>
  <c r="CB613" i="6"/>
  <c r="CB631" i="6"/>
  <c r="CB833" i="6"/>
  <c r="CB917" i="6"/>
  <c r="CB804" i="6"/>
  <c r="CB1106" i="6"/>
  <c r="CB380" i="6"/>
  <c r="CB465" i="6"/>
  <c r="CB224" i="6"/>
  <c r="CB559" i="6"/>
  <c r="CB536" i="6"/>
  <c r="CB734" i="6"/>
  <c r="CB315" i="6"/>
  <c r="CB286" i="6"/>
  <c r="CB1105" i="6"/>
  <c r="CB965" i="6"/>
  <c r="CB1116" i="6"/>
  <c r="CB445" i="6"/>
  <c r="CB295" i="6"/>
  <c r="CB694" i="6"/>
  <c r="CB692" i="6"/>
  <c r="CB773" i="6"/>
  <c r="CB505" i="6"/>
  <c r="CB719" i="6"/>
  <c r="CB525" i="6"/>
  <c r="CB256" i="6"/>
  <c r="CB604" i="6"/>
  <c r="CB766" i="6"/>
  <c r="CB418" i="6"/>
  <c r="CB627" i="6"/>
  <c r="CB1013" i="6"/>
  <c r="CB1019" i="6"/>
  <c r="CB744" i="6"/>
  <c r="CB712" i="6"/>
  <c r="CB1091" i="6"/>
  <c r="CB1027" i="6"/>
  <c r="CB963" i="6"/>
  <c r="CB1078" i="6"/>
  <c r="CB934" i="6"/>
  <c r="CB1095" i="6"/>
  <c r="CB1031" i="6"/>
  <c r="CB967" i="6"/>
  <c r="CB764" i="6"/>
  <c r="CB697" i="6"/>
  <c r="CB960" i="6"/>
  <c r="CB916" i="6"/>
  <c r="CB577" i="6"/>
  <c r="CB720" i="6"/>
  <c r="CB523" i="6"/>
  <c r="CB491" i="6"/>
  <c r="CB302" i="6"/>
  <c r="CB422" i="6"/>
  <c r="CB526" i="6"/>
  <c r="CB426" i="6"/>
  <c r="CB586" i="6"/>
  <c r="CH559" i="6"/>
  <c r="CH701" i="6"/>
  <c r="CH858" i="6"/>
  <c r="CH427" i="6"/>
  <c r="CH543" i="6"/>
  <c r="CH564" i="6"/>
  <c r="CH301" i="6"/>
  <c r="CH910" i="6"/>
  <c r="CH468" i="6"/>
  <c r="CH561" i="6"/>
  <c r="CH288" i="6"/>
  <c r="CH894" i="6"/>
  <c r="CH1058" i="6"/>
  <c r="CH279" i="6"/>
  <c r="CH304" i="6"/>
  <c r="CH253" i="6"/>
  <c r="CH391" i="6"/>
  <c r="CH675" i="6"/>
  <c r="CH870" i="6"/>
  <c r="CH475" i="6"/>
  <c r="CH397" i="6"/>
  <c r="CH1106" i="6"/>
  <c r="CH213" i="6"/>
  <c r="CH329" i="6"/>
  <c r="CH464" i="6"/>
  <c r="CH666" i="6"/>
  <c r="CH448" i="6"/>
  <c r="CH592" i="6"/>
  <c r="CH898" i="6"/>
  <c r="CH518" i="6"/>
  <c r="CH527" i="6"/>
  <c r="CH694" i="6"/>
  <c r="CH229" i="6"/>
  <c r="CH361" i="6"/>
  <c r="CH493" i="6"/>
  <c r="CH698" i="6"/>
  <c r="CH500" i="6"/>
  <c r="CH664" i="6"/>
  <c r="CH930" i="6"/>
  <c r="CH209" i="6"/>
  <c r="CH563" i="6"/>
  <c r="CH1110" i="6"/>
  <c r="CH261" i="6"/>
  <c r="CH241" i="6"/>
  <c r="CH567" i="6"/>
  <c r="CH806" i="6"/>
  <c r="CH994" i="6"/>
  <c r="CH839" i="6"/>
  <c r="CH955" i="6"/>
  <c r="CH947" i="6"/>
  <c r="CH1103" i="6"/>
  <c r="CH895" i="6"/>
  <c r="CH1031" i="6"/>
  <c r="CH1067" i="6"/>
  <c r="CH754" i="6"/>
  <c r="CH1015" i="6"/>
  <c r="CH1124" i="6"/>
  <c r="CH963" i="6"/>
  <c r="CH1087" i="6"/>
  <c r="CH728" i="6"/>
  <c r="CH764" i="6"/>
  <c r="CH442" i="6"/>
  <c r="CH768" i="6"/>
  <c r="CH538" i="6"/>
  <c r="CH1053" i="6"/>
  <c r="CH1021" i="6"/>
  <c r="CH989" i="6"/>
  <c r="CH925" i="6"/>
  <c r="CH893" i="6"/>
  <c r="CH861" i="6"/>
  <c r="CH794" i="6"/>
  <c r="CH671" i="6"/>
  <c r="CH460" i="6"/>
  <c r="CH1048" i="6"/>
  <c r="CH1016" i="6"/>
  <c r="CH984" i="6"/>
  <c r="CH952" i="6"/>
  <c r="CH920" i="6"/>
  <c r="CH888" i="6"/>
  <c r="CH782" i="6"/>
  <c r="CH607" i="6"/>
  <c r="CH398" i="6"/>
  <c r="CH422" i="6"/>
  <c r="CH827" i="6"/>
  <c r="CH795" i="6"/>
  <c r="CH763" i="6"/>
  <c r="CH731" i="6"/>
  <c r="CH679" i="6"/>
  <c r="CH428" i="6"/>
  <c r="CH382" i="6"/>
  <c r="CH310" i="6"/>
  <c r="CH406" i="6"/>
  <c r="CH797" i="6"/>
  <c r="CH765" i="6"/>
  <c r="CH733" i="6"/>
  <c r="CH681" i="6"/>
  <c r="CH584" i="6"/>
  <c r="CH412" i="6"/>
  <c r="CH264" i="6"/>
  <c r="CH204" i="6"/>
  <c r="CH394" i="6"/>
  <c r="CH266" i="6"/>
  <c r="CH228" i="6"/>
  <c r="CN322" i="6"/>
  <c r="CN521" i="6"/>
  <c r="CN390" i="6"/>
  <c r="CN282" i="6"/>
  <c r="CN558" i="6"/>
  <c r="CN1106" i="6"/>
  <c r="CN313" i="6"/>
  <c r="CN978" i="6"/>
  <c r="CN434" i="6"/>
  <c r="CN744" i="6"/>
  <c r="CN326" i="6"/>
  <c r="CN406" i="6"/>
  <c r="CN419" i="6"/>
  <c r="CN986" i="6"/>
  <c r="CN585" i="6"/>
  <c r="CN1004" i="6"/>
  <c r="CN641" i="6"/>
  <c r="CN524" i="6"/>
  <c r="CN1122" i="6"/>
  <c r="CN803" i="6"/>
  <c r="CN454" i="6"/>
  <c r="CN708" i="6"/>
  <c r="CN535" i="6"/>
  <c r="CN712" i="6"/>
  <c r="CN1062" i="6"/>
  <c r="CN740" i="6"/>
  <c r="CN1112" i="6"/>
  <c r="CN410" i="6"/>
  <c r="CN705" i="6"/>
  <c r="CN626" i="6"/>
  <c r="CN396" i="6"/>
  <c r="CN684" i="6"/>
  <c r="CN840" i="6"/>
  <c r="CN219" i="6"/>
  <c r="CN898" i="6"/>
  <c r="CN461" i="6"/>
  <c r="CN265" i="6"/>
  <c r="CN782" i="6"/>
  <c r="CN844" i="6"/>
  <c r="CN249" i="6"/>
  <c r="CN515" i="6"/>
  <c r="CN576" i="6"/>
  <c r="CN713" i="6"/>
  <c r="CN1084" i="6"/>
  <c r="CN760" i="6"/>
  <c r="CN1124" i="6"/>
  <c r="CN373" i="6"/>
  <c r="CN843" i="6"/>
  <c r="CN546" i="6"/>
  <c r="CN297" i="6"/>
  <c r="CN604" i="6"/>
  <c r="CN770" i="6"/>
  <c r="CN1126" i="6"/>
  <c r="CN804" i="6"/>
  <c r="CN780" i="6"/>
  <c r="CN1017" i="6"/>
  <c r="CN889" i="6"/>
  <c r="CN345" i="6"/>
  <c r="CN1069" i="6"/>
  <c r="CN941" i="6"/>
  <c r="CN701" i="6"/>
  <c r="CN635" i="6"/>
  <c r="CN1015" i="6"/>
  <c r="CN667" i="6"/>
  <c r="CN1121" i="6"/>
  <c r="CN993" i="6"/>
  <c r="CN865" i="6"/>
  <c r="CN867" i="6"/>
  <c r="CN1003" i="6"/>
  <c r="CN875" i="6"/>
  <c r="CN611" i="6"/>
  <c r="CN1027" i="6"/>
  <c r="CN1093" i="6"/>
  <c r="CN965" i="6"/>
  <c r="CN795" i="6"/>
  <c r="CN767" i="6"/>
  <c r="CN1055" i="6"/>
  <c r="CN927" i="6"/>
  <c r="CN743" i="6"/>
  <c r="CN447" i="6"/>
  <c r="CN264" i="6"/>
  <c r="CN837" i="6"/>
  <c r="CN805" i="6"/>
  <c r="CN773" i="6"/>
  <c r="CN741" i="6"/>
  <c r="CN661" i="6"/>
  <c r="CN511" i="6"/>
  <c r="CN391" i="6"/>
  <c r="CN575" i="6"/>
  <c r="CN445" i="6"/>
  <c r="CN285" i="6"/>
  <c r="CN395" i="6"/>
  <c r="CN272" i="6"/>
  <c r="CN695" i="6"/>
  <c r="CN567" i="6"/>
  <c r="CN415" i="6"/>
  <c r="CN227" i="6"/>
  <c r="CN335" i="6"/>
  <c r="CN252" i="6"/>
  <c r="CN548" i="6"/>
  <c r="CN476" i="6"/>
  <c r="CN389" i="6"/>
  <c r="CN307" i="6"/>
  <c r="CN208" i="6"/>
  <c r="CT1033" i="6"/>
  <c r="CT571" i="6"/>
  <c r="CT330" i="6"/>
  <c r="CT609" i="6"/>
  <c r="CT798" i="6"/>
  <c r="CT1075" i="6"/>
  <c r="CT957" i="6"/>
  <c r="CT910" i="6"/>
  <c r="CT922" i="6"/>
  <c r="CT1085" i="6"/>
  <c r="CT935" i="6"/>
  <c r="CT646" i="6"/>
  <c r="CT841" i="6"/>
  <c r="CT657" i="6"/>
  <c r="CT671" i="6"/>
  <c r="CT913" i="6"/>
  <c r="CT544" i="6"/>
  <c r="CT371" i="6"/>
  <c r="CT259" i="6"/>
  <c r="CT695" i="6"/>
  <c r="CT832" i="6"/>
  <c r="CT864" i="6"/>
  <c r="CT824" i="6"/>
  <c r="CT938" i="6"/>
  <c r="CT223" i="6"/>
  <c r="CT231" i="6"/>
  <c r="CT387" i="6"/>
  <c r="CT590" i="6"/>
  <c r="CT611" i="6"/>
  <c r="CT985" i="6"/>
  <c r="CT720" i="6"/>
  <c r="CT802" i="6"/>
  <c r="CT972" i="6"/>
  <c r="CT370" i="6"/>
  <c r="CT324" i="6"/>
  <c r="CT501" i="6"/>
  <c r="CT906" i="6"/>
  <c r="CT869" i="6"/>
  <c r="CT997" i="6"/>
  <c r="CT1040" i="6"/>
  <c r="CT279" i="6"/>
  <c r="CT453" i="6"/>
  <c r="CT643" i="6"/>
  <c r="CT1081" i="6"/>
  <c r="CT840" i="6"/>
  <c r="CT495" i="6"/>
  <c r="CT866" i="6"/>
  <c r="CT282" i="6"/>
  <c r="CT290" i="6"/>
  <c r="CT723" i="6"/>
  <c r="CT383" i="6"/>
  <c r="CT421" i="6"/>
  <c r="CT848" i="6"/>
  <c r="CT818" i="6"/>
  <c r="CT890" i="6"/>
  <c r="CT1082" i="6"/>
  <c r="CT1127" i="6"/>
  <c r="CT315" i="6"/>
  <c r="CT481" i="6"/>
  <c r="CT1039" i="6"/>
  <c r="CT992" i="6"/>
  <c r="CT1074" i="6"/>
  <c r="CT1110" i="6"/>
  <c r="CT1023" i="6"/>
  <c r="CT936" i="6"/>
  <c r="CT899" i="6"/>
  <c r="CT205" i="6"/>
  <c r="CT628" i="6"/>
  <c r="CT232" i="6"/>
  <c r="CT273" i="6"/>
  <c r="CT209" i="6"/>
  <c r="CT473" i="6"/>
  <c r="CT391" i="6"/>
  <c r="AN918" i="6"/>
  <c r="AO918" i="6" s="1"/>
  <c r="AM918" i="6"/>
  <c r="AM311" i="6"/>
  <c r="AN311" i="6"/>
  <c r="AO311" i="6" s="1"/>
  <c r="AM874" i="6"/>
  <c r="AN874" i="6"/>
  <c r="AO874" i="6" s="1"/>
  <c r="AM670" i="6"/>
  <c r="AN670" i="6"/>
  <c r="AO670" i="6" s="1"/>
  <c r="AM818" i="6"/>
  <c r="AN818" i="6"/>
  <c r="AO818" i="6" s="1"/>
  <c r="AM486" i="6"/>
  <c r="AN486" i="6"/>
  <c r="AO486" i="6" s="1"/>
  <c r="AN934" i="6"/>
  <c r="AO934" i="6" s="1"/>
  <c r="AM934" i="6"/>
  <c r="AN548" i="6"/>
  <c r="AO548" i="6" s="1"/>
  <c r="AM548" i="6"/>
  <c r="AN325" i="6"/>
  <c r="AO325" i="6" s="1"/>
  <c r="AM325" i="6"/>
  <c r="AM417" i="6"/>
  <c r="AN417" i="6"/>
  <c r="AO417" i="6" s="1"/>
  <c r="AM1082" i="6"/>
  <c r="AN1082" i="6"/>
  <c r="AO1082" i="6" s="1"/>
  <c r="AM589" i="6"/>
  <c r="AN589" i="6"/>
  <c r="AO589" i="6" s="1"/>
  <c r="AM1006" i="6"/>
  <c r="AN1006" i="6"/>
  <c r="AO1006" i="6" s="1"/>
  <c r="AN368" i="6"/>
  <c r="AO368" i="6" s="1"/>
  <c r="AM368" i="6"/>
  <c r="AM1072" i="6"/>
  <c r="AN1072" i="6"/>
  <c r="AO1072" i="6" s="1"/>
  <c r="BV1053" i="6"/>
  <c r="BV282" i="6"/>
  <c r="BV295" i="6"/>
  <c r="BV421" i="6"/>
  <c r="BV557" i="6"/>
  <c r="BV559" i="6"/>
  <c r="BV865" i="6"/>
  <c r="BV890" i="6"/>
  <c r="BV579" i="6"/>
  <c r="BV780" i="6"/>
  <c r="BV429" i="6"/>
  <c r="BV751" i="6"/>
  <c r="BV856" i="6"/>
  <c r="BV1004" i="6"/>
  <c r="BV986" i="6"/>
  <c r="BV517" i="6"/>
  <c r="BV539" i="6"/>
  <c r="BV347" i="6"/>
  <c r="BV264" i="6"/>
  <c r="BV518" i="6"/>
  <c r="BV424" i="6"/>
  <c r="BV524" i="6"/>
  <c r="BV567" i="6"/>
  <c r="BV998" i="6"/>
  <c r="BV330" i="6"/>
  <c r="BV206" i="6"/>
  <c r="BV653" i="6"/>
  <c r="BV613" i="6"/>
  <c r="BV464" i="6"/>
  <c r="BV870" i="6"/>
  <c r="BV526" i="6"/>
  <c r="BV789" i="6"/>
  <c r="BV924" i="6"/>
  <c r="BV906" i="6"/>
  <c r="BV1112" i="6"/>
  <c r="BV689" i="6"/>
  <c r="BV362" i="6"/>
  <c r="BV232" i="6"/>
  <c r="BV479" i="6"/>
  <c r="BV717" i="6"/>
  <c r="BV657" i="6"/>
  <c r="BV742" i="6"/>
  <c r="BV976" i="6"/>
  <c r="BV1100" i="6"/>
  <c r="BV978" i="6"/>
  <c r="BV1119" i="6"/>
  <c r="BV1087" i="6"/>
  <c r="BV796" i="6"/>
  <c r="BV1026" i="6"/>
  <c r="BV907" i="6"/>
  <c r="BV914" i="6"/>
  <c r="BV1102" i="6"/>
  <c r="BV1055" i="6"/>
  <c r="BV782" i="6"/>
  <c r="BV812" i="6"/>
  <c r="BV1117" i="6"/>
  <c r="BV1085" i="6"/>
  <c r="BV1037" i="6"/>
  <c r="BV866" i="6"/>
  <c r="BV718" i="6"/>
  <c r="BV571" i="6"/>
  <c r="BV690" i="6"/>
  <c r="BV700" i="6"/>
  <c r="BV618" i="6"/>
  <c r="BV417" i="6"/>
  <c r="BV500" i="6"/>
  <c r="BV562" i="6"/>
  <c r="BV698" i="6"/>
  <c r="BV630" i="6"/>
  <c r="BV706" i="6"/>
  <c r="BV578" i="6"/>
  <c r="BV428" i="6"/>
  <c r="BV678" i="6"/>
  <c r="BV356" i="6"/>
  <c r="BV284" i="6"/>
  <c r="BV229" i="6"/>
  <c r="BV297" i="6"/>
  <c r="BV233" i="6"/>
  <c r="CB205" i="6"/>
  <c r="CB635" i="6"/>
  <c r="CB841" i="6"/>
  <c r="CB1119" i="6"/>
  <c r="CB461" i="6"/>
  <c r="CB747" i="6"/>
  <c r="CB1069" i="6"/>
  <c r="CB273" i="6"/>
  <c r="CB600" i="6"/>
  <c r="CB845" i="6"/>
  <c r="CB459" i="6"/>
  <c r="CB626" i="6"/>
  <c r="CB769" i="6"/>
  <c r="CB842" i="6"/>
  <c r="CB656" i="6"/>
  <c r="CB661" i="6"/>
  <c r="CB751" i="6"/>
  <c r="CB388" i="6"/>
  <c r="CB251" i="6"/>
  <c r="CB730" i="6"/>
  <c r="CB847" i="6"/>
  <c r="CB293" i="6"/>
  <c r="CB696" i="6"/>
  <c r="CB379" i="6"/>
  <c r="CB789" i="6"/>
  <c r="CB576" i="6"/>
  <c r="CB809" i="6"/>
  <c r="CB387" i="6"/>
  <c r="CB472" i="6"/>
  <c r="CB244" i="6"/>
  <c r="CB722" i="6"/>
  <c r="CB890" i="6"/>
  <c r="CB778" i="6"/>
  <c r="CB1101" i="6"/>
  <c r="CB864" i="6"/>
  <c r="CB367" i="6"/>
  <c r="CB452" i="6"/>
  <c r="CB211" i="6"/>
  <c r="CB518" i="6"/>
  <c r="CB469" i="6"/>
  <c r="CB929" i="6"/>
  <c r="CB1080" i="6"/>
  <c r="CB949" i="6"/>
  <c r="CB1108" i="6"/>
  <c r="CB248" i="6"/>
  <c r="CB307" i="6"/>
  <c r="CB668" i="6"/>
  <c r="CB652" i="6"/>
  <c r="CB817" i="6"/>
  <c r="CB653" i="6"/>
  <c r="CB713" i="6"/>
  <c r="CB1041" i="6"/>
  <c r="CB1093" i="6"/>
  <c r="CB228" i="6"/>
  <c r="CB300" i="6"/>
  <c r="CB385" i="6"/>
  <c r="CB528" i="6"/>
  <c r="CB649" i="6"/>
  <c r="CB863" i="6"/>
  <c r="CB654" i="6"/>
  <c r="CB1037" i="6"/>
  <c r="CB919" i="6"/>
  <c r="CB533" i="6"/>
  <c r="CB280" i="6"/>
  <c r="CB700" i="6"/>
  <c r="CB684" i="6"/>
  <c r="CB849" i="6"/>
  <c r="CB704" i="6"/>
  <c r="CB765" i="6"/>
  <c r="CB699" i="6"/>
  <c r="CB1120" i="6"/>
  <c r="CB1102" i="6"/>
  <c r="CB1034" i="6"/>
  <c r="CB970" i="6"/>
  <c r="CB705" i="6"/>
  <c r="CB1086" i="6"/>
  <c r="CB1022" i="6"/>
  <c r="CB958" i="6"/>
  <c r="CB1067" i="6"/>
  <c r="CB848" i="6"/>
  <c r="CB1090" i="6"/>
  <c r="CB1026" i="6"/>
  <c r="CB962" i="6"/>
  <c r="CB732" i="6"/>
  <c r="CB788" i="6"/>
  <c r="CB748" i="6"/>
  <c r="CB956" i="6"/>
  <c r="CB900" i="6"/>
  <c r="CB541" i="6"/>
  <c r="CB641" i="6"/>
  <c r="CB238" i="6"/>
  <c r="CB398" i="6"/>
  <c r="CB282" i="6"/>
  <c r="CB540" i="6"/>
  <c r="CB390" i="6"/>
  <c r="CB242" i="6"/>
  <c r="CB394" i="6"/>
  <c r="CB614" i="6"/>
  <c r="CB582" i="6"/>
  <c r="CB550" i="6"/>
  <c r="CB470" i="6"/>
  <c r="CB214" i="6"/>
  <c r="CH400" i="6"/>
  <c r="CH476" i="6"/>
  <c r="CH1122" i="6"/>
  <c r="CH247" i="6"/>
  <c r="CH284" i="6"/>
  <c r="CH327" i="6"/>
  <c r="CH650" i="6"/>
  <c r="CH618" i="6"/>
  <c r="CH591" i="6"/>
  <c r="CH205" i="6"/>
  <c r="CH455" i="6"/>
  <c r="CH660" i="6"/>
  <c r="CH609" i="6"/>
  <c r="CH223" i="6"/>
  <c r="CH291" i="6"/>
  <c r="CH401" i="6"/>
  <c r="CH384" i="6"/>
  <c r="CH683" i="6"/>
  <c r="CH982" i="6"/>
  <c r="CH1126" i="6"/>
  <c r="CH307" i="6"/>
  <c r="CH634" i="6"/>
  <c r="CH822" i="6"/>
  <c r="CH341" i="6"/>
  <c r="CH360" i="6"/>
  <c r="CH678" i="6"/>
  <c r="CH990" i="6"/>
  <c r="CH974" i="6"/>
  <c r="CH349" i="6"/>
  <c r="CH328" i="6"/>
  <c r="CH842" i="6"/>
  <c r="CH357" i="6"/>
  <c r="CH546" i="6"/>
  <c r="CH610" i="6"/>
  <c r="CH392" i="6"/>
  <c r="CH685" i="6"/>
  <c r="CH1022" i="6"/>
  <c r="CH1038" i="6"/>
  <c r="CH237" i="6"/>
  <c r="CH424" i="6"/>
  <c r="CH674" i="6"/>
  <c r="CH1102" i="6"/>
  <c r="CH1118" i="6"/>
  <c r="CH1123" i="6"/>
  <c r="CH923" i="6"/>
  <c r="CH1108" i="6"/>
  <c r="CH915" i="6"/>
  <c r="CH1089" i="6"/>
  <c r="CH863" i="6"/>
  <c r="CH967" i="6"/>
  <c r="CH1035" i="6"/>
  <c r="CH1063" i="6"/>
  <c r="CH983" i="6"/>
  <c r="CH1115" i="6"/>
  <c r="CH931" i="6"/>
  <c r="CH1071" i="6"/>
  <c r="CH834" i="6"/>
  <c r="CH712" i="6"/>
  <c r="CH748" i="6"/>
  <c r="CH691" i="6"/>
  <c r="CH752" i="6"/>
  <c r="CH226" i="6"/>
  <c r="CH1049" i="6"/>
  <c r="CH1017" i="6"/>
  <c r="CH953" i="6"/>
  <c r="CH921" i="6"/>
  <c r="CH889" i="6"/>
  <c r="CH857" i="6"/>
  <c r="CH778" i="6"/>
  <c r="CH627" i="6"/>
  <c r="CH740" i="6"/>
  <c r="CH1076" i="6"/>
  <c r="CH1044" i="6"/>
  <c r="CH1012" i="6"/>
  <c r="CH980" i="6"/>
  <c r="CH948" i="6"/>
  <c r="CH916" i="6"/>
  <c r="CH884" i="6"/>
  <c r="CH852" i="6"/>
  <c r="CH766" i="6"/>
  <c r="CH489" i="6"/>
  <c r="CH366" i="6"/>
  <c r="CH390" i="6"/>
  <c r="CH823" i="6"/>
  <c r="CH759" i="6"/>
  <c r="CH727" i="6"/>
  <c r="CH665" i="6"/>
  <c r="CH537" i="6"/>
  <c r="CH402" i="6"/>
  <c r="CH238" i="6"/>
  <c r="CH350" i="6"/>
  <c r="CH290" i="6"/>
  <c r="CH374" i="6"/>
  <c r="CH825" i="6"/>
  <c r="CH793" i="6"/>
  <c r="CH761" i="6"/>
  <c r="CH729" i="6"/>
  <c r="CH672" i="6"/>
  <c r="CH552" i="6"/>
  <c r="CH386" i="6"/>
  <c r="CH248" i="6"/>
  <c r="CH272" i="6"/>
  <c r="CH378" i="6"/>
  <c r="CH212" i="6"/>
  <c r="CN764" i="6"/>
  <c r="CN259" i="6"/>
  <c r="CN578" i="6"/>
  <c r="CN658" i="6"/>
  <c r="CN616" i="6"/>
  <c r="CN394" i="6"/>
  <c r="CN932" i="6"/>
  <c r="CN538" i="6"/>
  <c r="CN598" i="6"/>
  <c r="CN218" i="6"/>
  <c r="CN930" i="6"/>
  <c r="CN884" i="6"/>
  <c r="CN346" i="6"/>
  <c r="CN279" i="6"/>
  <c r="CN624" i="6"/>
  <c r="CN1114" i="6"/>
  <c r="CN534" i="6"/>
  <c r="CN818" i="6"/>
  <c r="CN748" i="6"/>
  <c r="CN336" i="6"/>
  <c r="CN214" i="6"/>
  <c r="CN610" i="6"/>
  <c r="CN384" i="6"/>
  <c r="CN668" i="6"/>
  <c r="CN834" i="6"/>
  <c r="CN1054" i="6"/>
  <c r="CN882" i="6"/>
  <c r="CN423" i="6"/>
  <c r="CN594" i="6"/>
  <c r="CN1072" i="6"/>
  <c r="CN462" i="6"/>
  <c r="CN222" i="6"/>
  <c r="CN586" i="6"/>
  <c r="CN630" i="6"/>
  <c r="CN976" i="6"/>
  <c r="CN673" i="6"/>
  <c r="CN710" i="6"/>
  <c r="CN722" i="6"/>
  <c r="CN806" i="6"/>
  <c r="CN994" i="6"/>
  <c r="CN506" i="6"/>
  <c r="CN450" i="6"/>
  <c r="CN704" i="6"/>
  <c r="CN1038" i="6"/>
  <c r="CN828" i="6"/>
  <c r="CN1070" i="6"/>
  <c r="CN888" i="6"/>
  <c r="CN659" i="6"/>
  <c r="CN720" i="6"/>
  <c r="CN982" i="6"/>
  <c r="CN302" i="6"/>
  <c r="CN674" i="6"/>
  <c r="CN377" i="6"/>
  <c r="CN896" i="6"/>
  <c r="CN411" i="6"/>
  <c r="CN946" i="6"/>
  <c r="CN582" i="6"/>
  <c r="CN1043" i="6"/>
  <c r="CN1001" i="6"/>
  <c r="CN873" i="6"/>
  <c r="CN269" i="6"/>
  <c r="CN1053" i="6"/>
  <c r="CN925" i="6"/>
  <c r="CN587" i="6"/>
  <c r="CN1127" i="6"/>
  <c r="CN999" i="6"/>
  <c r="CN871" i="6"/>
  <c r="CN653" i="6"/>
  <c r="CN1105" i="6"/>
  <c r="CN977" i="6"/>
  <c r="CN987" i="6"/>
  <c r="CN859" i="6"/>
  <c r="CN571" i="6"/>
  <c r="CN1011" i="6"/>
  <c r="CN949" i="6"/>
  <c r="CN763" i="6"/>
  <c r="CN735" i="6"/>
  <c r="CN1039" i="6"/>
  <c r="CN911" i="6"/>
  <c r="CN717" i="6"/>
  <c r="CN431" i="6"/>
  <c r="CN239" i="6"/>
  <c r="CN833" i="6"/>
  <c r="CN769" i="6"/>
  <c r="CN645" i="6"/>
  <c r="CN379" i="6"/>
  <c r="CN687" i="6"/>
  <c r="CN559" i="6"/>
  <c r="CN440" i="6"/>
  <c r="CN383" i="6"/>
  <c r="CN223" i="6"/>
  <c r="CN228" i="6"/>
  <c r="CN359" i="6"/>
  <c r="CN679" i="6"/>
  <c r="CN551" i="6"/>
  <c r="CN404" i="6"/>
  <c r="CN268" i="6"/>
  <c r="CN321" i="6"/>
  <c r="CN544" i="6"/>
  <c r="CN467" i="6"/>
  <c r="CN380" i="6"/>
  <c r="CN293" i="6"/>
  <c r="CT458" i="6"/>
  <c r="CT995" i="6"/>
  <c r="CT405" i="6"/>
  <c r="CT419" i="6"/>
  <c r="CT808" i="6"/>
  <c r="CT303" i="6"/>
  <c r="CT917" i="6"/>
  <c r="CT1058" i="6"/>
  <c r="CT482" i="6"/>
  <c r="CT1036" i="6"/>
  <c r="CT318" i="6"/>
  <c r="CT511" i="6"/>
  <c r="CT778" i="6"/>
  <c r="CT770" i="6"/>
  <c r="CT447" i="6"/>
  <c r="CT844" i="6"/>
  <c r="CT265" i="6"/>
  <c r="CT1077" i="6"/>
  <c r="CT873" i="6"/>
  <c r="CT704" i="6"/>
  <c r="CT382" i="6"/>
  <c r="CT702" i="6"/>
  <c r="CT1114" i="6"/>
  <c r="CT351" i="6"/>
  <c r="CT359" i="6"/>
  <c r="CT595" i="6"/>
  <c r="CT673" i="6"/>
  <c r="CT694" i="6"/>
  <c r="CT444" i="6"/>
  <c r="CT243" i="6"/>
  <c r="CT734" i="6"/>
  <c r="CT954" i="6"/>
  <c r="CT958" i="6"/>
  <c r="CT235" i="6"/>
  <c r="CT329" i="6"/>
  <c r="CT504" i="6"/>
  <c r="CT650" i="6"/>
  <c r="CT853" i="6"/>
  <c r="CT947" i="6"/>
  <c r="CT916" i="6"/>
  <c r="CT438" i="6"/>
  <c r="CT627" i="6"/>
  <c r="CT705" i="6"/>
  <c r="CT726" i="6"/>
  <c r="CT606" i="6"/>
  <c r="CT592" i="6"/>
  <c r="CT794" i="6"/>
  <c r="CT986" i="6"/>
  <c r="CT1070" i="6"/>
  <c r="CT450" i="6"/>
  <c r="CT466" i="6"/>
  <c r="CT417" i="6"/>
  <c r="CT526" i="6"/>
  <c r="CT599" i="6"/>
  <c r="CT901" i="6"/>
  <c r="CT1093" i="6"/>
  <c r="CT1079" i="6"/>
  <c r="CT1088" i="6"/>
  <c r="CT510" i="6"/>
  <c r="CT679" i="6"/>
  <c r="CT738" i="6"/>
  <c r="CT804" i="6"/>
  <c r="CT806" i="6"/>
  <c r="CT865" i="6"/>
  <c r="CT1091" i="6"/>
  <c r="CT1016" i="6"/>
  <c r="CT839" i="6"/>
  <c r="CT1030" i="6"/>
  <c r="CT983" i="6"/>
  <c r="CT851" i="6"/>
  <c r="CT920" i="6"/>
  <c r="CT1060" i="6"/>
  <c r="CT978" i="6"/>
  <c r="CT831" i="6"/>
  <c r="CT1096" i="6"/>
  <c r="CT1014" i="6"/>
  <c r="CT927" i="6"/>
  <c r="CT508" i="6"/>
  <c r="CT285" i="6"/>
  <c r="CT1103" i="6"/>
  <c r="CT457" i="6"/>
  <c r="CT572" i="6"/>
  <c r="CT712" i="6"/>
  <c r="CT448" i="6"/>
  <c r="CT757" i="6"/>
  <c r="CT596" i="6"/>
  <c r="CT439" i="6"/>
  <c r="CT588" i="6"/>
  <c r="CT280" i="6"/>
  <c r="CT551" i="6"/>
  <c r="CT397" i="6"/>
  <c r="CT268" i="6"/>
  <c r="CT204" i="6"/>
  <c r="CT464" i="6"/>
  <c r="CT377" i="6"/>
  <c r="CT309" i="6"/>
  <c r="CT577" i="6"/>
  <c r="CT545" i="6"/>
  <c r="CT381" i="6"/>
  <c r="AN470" i="6"/>
  <c r="AO470" i="6" s="1"/>
  <c r="AM470" i="6"/>
  <c r="AN503" i="6"/>
  <c r="AO503" i="6" s="1"/>
  <c r="AM503" i="6"/>
  <c r="AM984" i="6"/>
  <c r="AN984" i="6"/>
  <c r="AO984" i="6" s="1"/>
  <c r="AN426" i="6"/>
  <c r="AO426" i="6" s="1"/>
  <c r="AM426" i="6"/>
  <c r="AM1066" i="6"/>
  <c r="AN1066" i="6"/>
  <c r="AO1066" i="6" s="1"/>
  <c r="AM643" i="6"/>
  <c r="AN643" i="6"/>
  <c r="AO643" i="6" s="1"/>
  <c r="AN734" i="6"/>
  <c r="AO734" i="6" s="1"/>
  <c r="AM734" i="6"/>
  <c r="AM508" i="6"/>
  <c r="AN508" i="6"/>
  <c r="AO508" i="6" s="1"/>
  <c r="AM690" i="6"/>
  <c r="AN690" i="6"/>
  <c r="AO690" i="6" s="1"/>
  <c r="AM903" i="6"/>
  <c r="AN903" i="6"/>
  <c r="AO903" i="6" s="1"/>
  <c r="AN616" i="6"/>
  <c r="AO616" i="6" s="1"/>
  <c r="AM616" i="6"/>
  <c r="AM872" i="6"/>
  <c r="AN872" i="6"/>
  <c r="AO872" i="6" s="1"/>
  <c r="AN865" i="6"/>
  <c r="AO865" i="6" s="1"/>
  <c r="AM865" i="6"/>
  <c r="AM1013" i="6"/>
  <c r="AN1013" i="6"/>
  <c r="AO1013" i="6" s="1"/>
  <c r="AM634" i="6"/>
  <c r="AN634" i="6"/>
  <c r="AO634" i="6" s="1"/>
  <c r="AN762" i="6"/>
  <c r="AO762" i="6" s="1"/>
  <c r="AM762" i="6"/>
  <c r="BP871" i="6"/>
  <c r="BP741" i="6"/>
  <c r="BP555" i="6"/>
  <c r="BP449" i="6"/>
  <c r="BP285" i="6"/>
  <c r="BP221" i="6"/>
  <c r="BP384" i="6"/>
  <c r="BP320" i="6"/>
  <c r="BP256" i="6"/>
  <c r="BP281" i="6"/>
  <c r="BP217" i="6"/>
  <c r="BV283" i="6"/>
  <c r="BV248" i="6"/>
  <c r="BV1058" i="6"/>
  <c r="BV398" i="6"/>
  <c r="BV261" i="6"/>
  <c r="BV379" i="6"/>
  <c r="BV992" i="6"/>
  <c r="BV1031" i="6"/>
  <c r="BV966" i="6"/>
  <c r="BV299" i="6"/>
  <c r="BV515" i="6"/>
  <c r="BV448" i="6"/>
  <c r="BV392" i="6"/>
  <c r="BV1072" i="6"/>
  <c r="BV923" i="6"/>
  <c r="BV797" i="6"/>
  <c r="BV974" i="6"/>
  <c r="BV410" i="6"/>
  <c r="BV365" i="6"/>
  <c r="BV811" i="6"/>
  <c r="BV1024" i="6"/>
  <c r="BV935" i="6"/>
  <c r="BV1124" i="6"/>
  <c r="BV360" i="6"/>
  <c r="BV400" i="6"/>
  <c r="BV809" i="6"/>
  <c r="BV883" i="6"/>
  <c r="BV733" i="6"/>
  <c r="BV286" i="6"/>
  <c r="BV475" i="6"/>
  <c r="BV343" i="6"/>
  <c r="BV761" i="6"/>
  <c r="BV683" i="6"/>
  <c r="BV756" i="6"/>
  <c r="BV862" i="6"/>
  <c r="BV719" i="6"/>
  <c r="BV1017" i="6"/>
  <c r="BV1088" i="6"/>
  <c r="BV458" i="6"/>
  <c r="BV541" i="6"/>
  <c r="BV519" i="6"/>
  <c r="BV543" i="6"/>
  <c r="BV894" i="6"/>
  <c r="BV983" i="6"/>
  <c r="BV997" i="6"/>
  <c r="BV528" i="6"/>
  <c r="BV721" i="6"/>
  <c r="BV1007" i="6"/>
  <c r="BV1056" i="6"/>
  <c r="BV1034" i="6"/>
  <c r="BV573" i="6"/>
  <c r="BV490" i="6"/>
  <c r="BV355" i="6"/>
  <c r="BV545" i="6"/>
  <c r="BV581" i="6"/>
  <c r="BV905" i="6"/>
  <c r="BV577" i="6"/>
  <c r="BV1015" i="6"/>
  <c r="BV1029" i="6"/>
  <c r="BV957" i="6"/>
  <c r="BV1115" i="6"/>
  <c r="BV1083" i="6"/>
  <c r="BV771" i="6"/>
  <c r="BV930" i="6"/>
  <c r="BV836" i="6"/>
  <c r="BV802" i="6"/>
  <c r="BV1098" i="6"/>
  <c r="BV731" i="6"/>
  <c r="BV775" i="6"/>
  <c r="BV1113" i="6"/>
  <c r="BV1081" i="6"/>
  <c r="BV768" i="6"/>
  <c r="BV953" i="6"/>
  <c r="BV686" i="6"/>
  <c r="BV707" i="6"/>
  <c r="BV560" i="6"/>
  <c r="BV679" i="6"/>
  <c r="BV516" i="6"/>
  <c r="BV542" i="6"/>
  <c r="BV808" i="6"/>
  <c r="BV612" i="6"/>
  <c r="BV353" i="6"/>
  <c r="BV682" i="6"/>
  <c r="BV551" i="6"/>
  <c r="BV393" i="6"/>
  <c r="BV692" i="6"/>
  <c r="BV564" i="6"/>
  <c r="BV409" i="6"/>
  <c r="BV664" i="6"/>
  <c r="BV337" i="6"/>
  <c r="BV273" i="6"/>
  <c r="BV256" i="6"/>
  <c r="BV292" i="6"/>
  <c r="BV201" i="6"/>
  <c r="CB435" i="6"/>
  <c r="CB715" i="6"/>
  <c r="CB1021" i="6"/>
  <c r="CB393" i="6"/>
  <c r="CB404" i="6"/>
  <c r="CB510" i="6"/>
  <c r="CB676" i="6"/>
  <c r="CB203" i="6"/>
  <c r="CB607" i="6"/>
  <c r="CB1088" i="6"/>
  <c r="CB377" i="6"/>
  <c r="CB628" i="6"/>
  <c r="CB685" i="6"/>
  <c r="CB1113" i="6"/>
  <c r="CB261" i="6"/>
  <c r="CB670" i="6"/>
  <c r="CB907" i="6"/>
  <c r="CB993" i="6"/>
  <c r="CB312" i="6"/>
  <c r="CB283" i="6"/>
  <c r="CB567" i="6"/>
  <c r="CB834" i="6"/>
  <c r="CB204" i="6"/>
  <c r="CB690" i="6"/>
  <c r="CB827" i="6"/>
  <c r="CB1025" i="6"/>
  <c r="CB403" i="6"/>
  <c r="CB973" i="6"/>
  <c r="CB1125" i="6"/>
  <c r="CB477" i="6"/>
  <c r="CB249" i="6"/>
  <c r="CB327" i="6"/>
  <c r="CB274" i="6"/>
  <c r="CB382" i="6"/>
  <c r="CB805" i="6"/>
  <c r="CB580" i="6"/>
  <c r="CB957" i="6"/>
  <c r="CB810" i="6"/>
  <c r="CB828" i="6"/>
  <c r="CB457" i="6"/>
  <c r="CB235" i="6"/>
  <c r="CB301" i="6"/>
  <c r="CB655" i="6"/>
  <c r="CB639" i="6"/>
  <c r="CB811" i="6"/>
  <c r="CB693" i="6"/>
  <c r="CB1009" i="6"/>
  <c r="CB1077" i="6"/>
  <c r="CB1118" i="6"/>
  <c r="CB253" i="6"/>
  <c r="CB331" i="6"/>
  <c r="CB397" i="6"/>
  <c r="CB443" i="6"/>
  <c r="CB370" i="6"/>
  <c r="CB905" i="6"/>
  <c r="CB749" i="6"/>
  <c r="CB803" i="6"/>
  <c r="CB889" i="6"/>
  <c r="CB892" i="6"/>
  <c r="CB233" i="6"/>
  <c r="CB311" i="6"/>
  <c r="CB468" i="6"/>
  <c r="CB651" i="6"/>
  <c r="CB328" i="6"/>
  <c r="CB346" i="6"/>
  <c r="CB782" i="6"/>
  <c r="CB815" i="6"/>
  <c r="CB1092" i="6"/>
  <c r="CB1084" i="6"/>
  <c r="CB285" i="6"/>
  <c r="CB363" i="6"/>
  <c r="CB429" i="6"/>
  <c r="CB482" i="6"/>
  <c r="CB456" i="6"/>
  <c r="CB781" i="6"/>
  <c r="CB835" i="6"/>
  <c r="CB937" i="6"/>
  <c r="CB992" i="6"/>
  <c r="CB966" i="6"/>
  <c r="CB1003" i="6"/>
  <c r="CB1062" i="6"/>
  <c r="CB1075" i="6"/>
  <c r="CB1011" i="6"/>
  <c r="CB947" i="6"/>
  <c r="CB1030" i="6"/>
  <c r="CB812" i="6"/>
  <c r="CB1079" i="6"/>
  <c r="CB951" i="6"/>
  <c r="CB545" i="6"/>
  <c r="CB756" i="6"/>
  <c r="CB716" i="6"/>
  <c r="CB952" i="6"/>
  <c r="CB772" i="6"/>
  <c r="CB605" i="6"/>
  <c r="CB581" i="6"/>
  <c r="CB585" i="6"/>
  <c r="CB250" i="6"/>
  <c r="CB358" i="6"/>
  <c r="CB210" i="6"/>
  <c r="CB362" i="6"/>
  <c r="CB610" i="6"/>
  <c r="CB578" i="6"/>
  <c r="CB546" i="6"/>
  <c r="CB438" i="6"/>
  <c r="CB226" i="6"/>
  <c r="CH356" i="6"/>
  <c r="CH524" i="6"/>
  <c r="CH259" i="6"/>
  <c r="CH375" i="6"/>
  <c r="CH352" i="6"/>
  <c r="CH621" i="6"/>
  <c r="CH1062" i="6"/>
  <c r="CH315" i="6"/>
  <c r="CH317" i="6"/>
  <c r="CH441" i="6"/>
  <c r="CH590" i="6"/>
  <c r="CH351" i="6"/>
  <c r="CH419" i="6"/>
  <c r="CH525" i="6"/>
  <c r="CH516" i="6"/>
  <c r="CH573" i="6"/>
  <c r="CH790" i="6"/>
  <c r="CH986" i="6"/>
  <c r="CH316" i="6"/>
  <c r="CH626" i="6"/>
  <c r="CH340" i="6"/>
  <c r="CH235" i="6"/>
  <c r="CH654" i="6"/>
  <c r="CH534" i="6"/>
  <c r="CH479" i="6"/>
  <c r="CH850" i="6"/>
  <c r="CH207" i="6"/>
  <c r="CH324" i="6"/>
  <c r="CH958" i="6"/>
  <c r="CH251" i="6"/>
  <c r="CH312" i="6"/>
  <c r="CH545" i="6"/>
  <c r="CH494" i="6"/>
  <c r="CH882" i="6"/>
  <c r="CH287" i="6"/>
  <c r="CH439" i="6"/>
  <c r="CH536" i="6"/>
  <c r="CH249" i="6"/>
  <c r="CH377" i="6"/>
  <c r="CH571" i="6"/>
  <c r="CH554" i="6"/>
  <c r="CH946" i="6"/>
  <c r="CH1127" i="6"/>
  <c r="CH1109" i="6"/>
  <c r="CH891" i="6"/>
  <c r="CH1099" i="6"/>
  <c r="CH883" i="6"/>
  <c r="CH770" i="6"/>
  <c r="CH802" i="6"/>
  <c r="CH1003" i="6"/>
  <c r="CH1120" i="6"/>
  <c r="CH951" i="6"/>
  <c r="CH899" i="6"/>
  <c r="CH1039" i="6"/>
  <c r="CH824" i="6"/>
  <c r="CH700" i="6"/>
  <c r="CH616" i="6"/>
  <c r="CH736" i="6"/>
  <c r="CH1077" i="6"/>
  <c r="CH1045" i="6"/>
  <c r="CH1013" i="6"/>
  <c r="CH981" i="6"/>
  <c r="CH949" i="6"/>
  <c r="CH917" i="6"/>
  <c r="CH885" i="6"/>
  <c r="CH853" i="6"/>
  <c r="CH454" i="6"/>
  <c r="CH724" i="6"/>
  <c r="CH1072" i="6"/>
  <c r="CH1040" i="6"/>
  <c r="CH1008" i="6"/>
  <c r="CH976" i="6"/>
  <c r="CH944" i="6"/>
  <c r="CH912" i="6"/>
  <c r="CH880" i="6"/>
  <c r="CH848" i="6"/>
  <c r="CH750" i="6"/>
  <c r="CH466" i="6"/>
  <c r="CH334" i="6"/>
  <c r="CH358" i="6"/>
  <c r="CH819" i="6"/>
  <c r="CH787" i="6"/>
  <c r="CH755" i="6"/>
  <c r="CH723" i="6"/>
  <c r="CH656" i="6"/>
  <c r="CH526" i="6"/>
  <c r="CH396" i="6"/>
  <c r="CH530" i="6"/>
  <c r="CH318" i="6"/>
  <c r="CH270" i="6"/>
  <c r="CH342" i="6"/>
  <c r="CH821" i="6"/>
  <c r="CH789" i="6"/>
  <c r="CH757" i="6"/>
  <c r="CH725" i="6"/>
  <c r="CH663" i="6"/>
  <c r="CH496" i="6"/>
  <c r="CH380" i="6"/>
  <c r="CH232" i="6"/>
  <c r="CH256" i="6"/>
  <c r="CH362" i="6"/>
  <c r="CN802" i="6"/>
  <c r="CN425" i="6"/>
  <c r="CN676" i="6"/>
  <c r="CN636" i="6"/>
  <c r="CN253" i="6"/>
  <c r="CN526" i="6"/>
  <c r="CN794" i="6"/>
  <c r="CN1020" i="6"/>
  <c r="CN592" i="6"/>
  <c r="CN530" i="6"/>
  <c r="CN894" i="6"/>
  <c r="CN1012" i="6"/>
  <c r="CN221" i="6"/>
  <c r="CN510" i="6"/>
  <c r="CN245" i="6"/>
  <c r="CN409" i="6"/>
  <c r="CN886" i="6"/>
  <c r="CN436" i="6"/>
  <c r="CN779" i="6"/>
  <c r="CN808" i="6"/>
  <c r="CN968" i="6"/>
  <c r="CN430" i="6"/>
  <c r="CN202" i="6"/>
  <c r="CN570" i="6"/>
  <c r="CN960" i="6"/>
  <c r="CN646" i="6"/>
  <c r="CN1010" i="6"/>
  <c r="CN697" i="6"/>
  <c r="CN471" i="6"/>
  <c r="CN918" i="6"/>
  <c r="CN330" i="6"/>
  <c r="CN382" i="6"/>
  <c r="CN714" i="6"/>
  <c r="CN814" i="6"/>
  <c r="CN1104" i="6"/>
  <c r="CN816" i="6"/>
  <c r="CN774" i="6"/>
  <c r="CN832" i="6"/>
  <c r="CN439" i="6"/>
  <c r="CN455" i="6"/>
  <c r="CN850" i="6"/>
  <c r="CN329" i="6"/>
  <c r="CN612" i="6"/>
  <c r="CN387" i="6"/>
  <c r="CN577" i="6"/>
  <c r="CN966" i="6"/>
  <c r="CN600" i="6"/>
  <c r="CN1016" i="6"/>
  <c r="CN588" i="6"/>
  <c r="CN365" i="6"/>
  <c r="CN277" i="6"/>
  <c r="CN634" i="6"/>
  <c r="CN670" i="6"/>
  <c r="CN1024" i="6"/>
  <c r="CN1074" i="6"/>
  <c r="CN762" i="6"/>
  <c r="CN1113" i="6"/>
  <c r="CN985" i="6"/>
  <c r="CN1123" i="6"/>
  <c r="CN1037" i="6"/>
  <c r="CN909" i="6"/>
  <c r="CN573" i="6"/>
  <c r="CN1111" i="6"/>
  <c r="CN983" i="6"/>
  <c r="CN579" i="6"/>
  <c r="CN1089" i="6"/>
  <c r="CN961" i="6"/>
  <c r="CN739" i="6"/>
  <c r="CN1099" i="6"/>
  <c r="CN971" i="6"/>
  <c r="CN557" i="6"/>
  <c r="CN1061" i="6"/>
  <c r="CN933" i="6"/>
  <c r="CN731" i="6"/>
  <c r="CN675" i="6"/>
  <c r="CN1023" i="6"/>
  <c r="CN895" i="6"/>
  <c r="CN643" i="6"/>
  <c r="CN392" i="6"/>
  <c r="CN232" i="6"/>
  <c r="CN829" i="6"/>
  <c r="CN797" i="6"/>
  <c r="CN765" i="6"/>
  <c r="CN733" i="6"/>
  <c r="CN629" i="6"/>
  <c r="CN495" i="6"/>
  <c r="CN356" i="6"/>
  <c r="CN671" i="6"/>
  <c r="CN543" i="6"/>
  <c r="CN429" i="6"/>
  <c r="CN243" i="6"/>
  <c r="CN216" i="6"/>
  <c r="CN497" i="6"/>
  <c r="CN347" i="6"/>
  <c r="CN663" i="6"/>
  <c r="CN529" i="6"/>
  <c r="CN381" i="6"/>
  <c r="CN399" i="6"/>
  <c r="CN312" i="6"/>
  <c r="CN236" i="6"/>
  <c r="CN540" i="6"/>
  <c r="CN371" i="6"/>
  <c r="CN284" i="6"/>
  <c r="CT258" i="6"/>
  <c r="CT207" i="6"/>
  <c r="CT598" i="6"/>
  <c r="CT263" i="6"/>
  <c r="CT725" i="6"/>
  <c r="CT850" i="6"/>
  <c r="CT386" i="6"/>
  <c r="CT641" i="6"/>
  <c r="CT817" i="6"/>
  <c r="CT203" i="6"/>
  <c r="CT486" i="6"/>
  <c r="CT339" i="6"/>
  <c r="CT437" i="6"/>
  <c r="CT1111" i="6"/>
  <c r="CT667" i="6"/>
  <c r="CT672" i="6"/>
  <c r="CT614" i="6"/>
  <c r="CT881" i="6"/>
  <c r="CT366" i="6"/>
  <c r="CT583" i="6"/>
  <c r="CT797" i="6"/>
  <c r="CT834" i="6"/>
  <c r="CT380" i="6"/>
  <c r="CT1097" i="6"/>
  <c r="CT1011" i="6"/>
  <c r="CT218" i="6"/>
  <c r="CT226" i="6"/>
  <c r="CT678" i="6"/>
  <c r="CT276" i="6"/>
  <c r="CT313" i="6"/>
  <c r="CT810" i="6"/>
  <c r="CT760" i="6"/>
  <c r="CT845" i="6"/>
  <c r="CT1034" i="6"/>
  <c r="CT967" i="6"/>
  <c r="CT903" i="6"/>
  <c r="CT363" i="6"/>
  <c r="CT562" i="6"/>
  <c r="CT621" i="6"/>
  <c r="CT687" i="6"/>
  <c r="CT733" i="6"/>
  <c r="CT746" i="6"/>
  <c r="CT640" i="6"/>
  <c r="CT814" i="6"/>
  <c r="CT1004" i="6"/>
  <c r="CT266" i="6"/>
  <c r="CT274" i="6"/>
  <c r="CT710" i="6"/>
  <c r="CT361" i="6"/>
  <c r="CT842" i="6"/>
  <c r="CT805" i="6"/>
  <c r="CT877" i="6"/>
  <c r="CT1066" i="6"/>
  <c r="CT1095" i="6"/>
  <c r="CT283" i="6"/>
  <c r="CT430" i="6"/>
  <c r="CT570" i="6"/>
  <c r="CT629" i="6"/>
  <c r="CT560" i="6"/>
  <c r="CT415" i="6"/>
  <c r="CT696" i="6"/>
  <c r="CT979" i="6"/>
  <c r="CT302" i="6"/>
  <c r="CT326" i="6"/>
  <c r="CT709" i="6"/>
  <c r="CT332" i="6"/>
  <c r="CT398" i="6"/>
  <c r="CT828" i="6"/>
  <c r="CT894" i="6"/>
  <c r="CT889" i="6"/>
  <c r="CT1025" i="6"/>
  <c r="CT956" i="6"/>
  <c r="CT1007" i="6"/>
  <c r="CT807" i="6"/>
  <c r="CT975" i="6"/>
  <c r="CT974" i="6"/>
  <c r="CT819" i="6"/>
  <c r="CT859" i="6"/>
  <c r="CT1051" i="6"/>
  <c r="CT964" i="6"/>
  <c r="CT799" i="6"/>
  <c r="CT1087" i="6"/>
  <c r="CT1000" i="6"/>
  <c r="CT328" i="6"/>
  <c r="CT887" i="6"/>
  <c r="CT835" i="6"/>
  <c r="CT879" i="6"/>
  <c r="CT384" i="6"/>
  <c r="CT540" i="6"/>
  <c r="CT680" i="6"/>
  <c r="CT753" i="6"/>
  <c r="CT564" i="6"/>
  <c r="CT756" i="6"/>
  <c r="CT556" i="6"/>
  <c r="CT237" i="6"/>
  <c r="CT547" i="6"/>
  <c r="CT475" i="6"/>
  <c r="CT388" i="6"/>
  <c r="CT257" i="6"/>
  <c r="CT368" i="6"/>
  <c r="CT304" i="6"/>
  <c r="CT240" i="6"/>
  <c r="CT573" i="6"/>
  <c r="CT541" i="6"/>
  <c r="CT459" i="6"/>
  <c r="CT372" i="6"/>
  <c r="AM618" i="6"/>
  <c r="AN618" i="6"/>
  <c r="AO618" i="6" s="1"/>
  <c r="AN746" i="6"/>
  <c r="AO746" i="6" s="1"/>
  <c r="AM746" i="6"/>
  <c r="AM813" i="6"/>
  <c r="AN813" i="6"/>
  <c r="AO813" i="6" s="1"/>
  <c r="AM255" i="6"/>
  <c r="AN255" i="6"/>
  <c r="AO255" i="6" s="1"/>
  <c r="AM959" i="6"/>
  <c r="AN959" i="6"/>
  <c r="AO959" i="6" s="1"/>
  <c r="AN562" i="6"/>
  <c r="AO562" i="6" s="1"/>
  <c r="AM562" i="6"/>
  <c r="AN296" i="6"/>
  <c r="AO296" i="6" s="1"/>
  <c r="AM296" i="6"/>
  <c r="AM659" i="6"/>
  <c r="AN659" i="6"/>
  <c r="AO659" i="6" s="1"/>
  <c r="AN285" i="6"/>
  <c r="AO285" i="6" s="1"/>
  <c r="AM285" i="6"/>
  <c r="AN302" i="6"/>
  <c r="AO302" i="6" s="1"/>
  <c r="AM302" i="6"/>
  <c r="AN591" i="6"/>
  <c r="AO591" i="6" s="1"/>
  <c r="AM591" i="6"/>
  <c r="AN514" i="6"/>
  <c r="AO514" i="6" s="1"/>
  <c r="AM514" i="6"/>
  <c r="AM603" i="6"/>
  <c r="AN603" i="6"/>
  <c r="AO603" i="6" s="1"/>
  <c r="AN741" i="6"/>
  <c r="AO741" i="6" s="1"/>
  <c r="AM741" i="6"/>
  <c r="AM1016" i="6"/>
  <c r="AN1016" i="6"/>
  <c r="AO1016" i="6" s="1"/>
  <c r="CT538" i="6"/>
  <c r="CT373" i="6"/>
  <c r="CT776" i="6"/>
  <c r="CT960" i="6"/>
  <c r="CT1042" i="6"/>
  <c r="CT955" i="6"/>
  <c r="CT991" i="6"/>
  <c r="CT1071" i="6"/>
  <c r="CT803" i="6"/>
  <c r="CT648" i="6"/>
  <c r="CT781" i="6"/>
  <c r="CT748" i="6"/>
  <c r="CT543" i="6"/>
  <c r="CT461" i="6"/>
  <c r="CT379" i="6"/>
  <c r="CT252" i="6"/>
  <c r="CT528" i="6"/>
  <c r="CT441" i="6"/>
  <c r="CT357" i="6"/>
  <c r="CT293" i="6"/>
  <c r="CT569" i="6"/>
  <c r="CT445" i="6"/>
  <c r="AN278" i="6"/>
  <c r="AO278" i="6" s="1"/>
  <c r="AM278" i="6"/>
  <c r="AM598" i="6"/>
  <c r="AN598" i="6"/>
  <c r="AO598" i="6" s="1"/>
  <c r="AM631" i="6"/>
  <c r="AN631" i="6"/>
  <c r="AO631" i="6" s="1"/>
  <c r="AN1015" i="6"/>
  <c r="AO1015" i="6" s="1"/>
  <c r="AM1015" i="6"/>
  <c r="AN344" i="6"/>
  <c r="AO344" i="6" s="1"/>
  <c r="AM344" i="6"/>
  <c r="AM273" i="6"/>
  <c r="AN273" i="6"/>
  <c r="AO273" i="6" s="1"/>
  <c r="AM657" i="6"/>
  <c r="AN657" i="6"/>
  <c r="AO657" i="6" s="1"/>
  <c r="AN988" i="6"/>
  <c r="AO988" i="6" s="1"/>
  <c r="AM988" i="6"/>
  <c r="AN437" i="6"/>
  <c r="AO437" i="6" s="1"/>
  <c r="AM437" i="6"/>
  <c r="AM234" i="6"/>
  <c r="AN234" i="6"/>
  <c r="AO234" i="6" s="1"/>
  <c r="AM938" i="6"/>
  <c r="AN938" i="6"/>
  <c r="AO938" i="6" s="1"/>
  <c r="AN515" i="6"/>
  <c r="AO515" i="6" s="1"/>
  <c r="AM515" i="6"/>
  <c r="AN1027" i="6"/>
  <c r="AO1027" i="6" s="1"/>
  <c r="AM1027" i="6"/>
  <c r="AN286" i="6"/>
  <c r="AO286" i="6" s="1"/>
  <c r="AM286" i="6"/>
  <c r="AN542" i="6"/>
  <c r="AO542" i="6" s="1"/>
  <c r="AM542" i="6"/>
  <c r="AN990" i="6"/>
  <c r="AO990" i="6" s="1"/>
  <c r="AM990" i="6"/>
  <c r="AM565" i="6"/>
  <c r="AN565" i="6"/>
  <c r="AO565" i="6" s="1"/>
  <c r="AM511" i="6"/>
  <c r="AN511" i="6"/>
  <c r="AO511" i="6" s="1"/>
  <c r="AN828" i="6"/>
  <c r="AO828" i="6" s="1"/>
  <c r="AM828" i="6"/>
  <c r="AM773" i="6"/>
  <c r="AN773" i="6"/>
  <c r="AO773" i="6" s="1"/>
  <c r="AN281" i="6"/>
  <c r="AO281" i="6" s="1"/>
  <c r="AM281" i="6"/>
  <c r="AM985" i="6"/>
  <c r="AN985" i="6"/>
  <c r="AO985" i="6" s="1"/>
  <c r="AM428" i="6"/>
  <c r="AN428" i="6"/>
  <c r="AO428" i="6" s="1"/>
  <c r="AN1028" i="6"/>
  <c r="AO1028" i="6" s="1"/>
  <c r="AM1028" i="6"/>
  <c r="AM1010" i="6"/>
  <c r="AN1010" i="6"/>
  <c r="AO1010" i="6" s="1"/>
  <c r="AM203" i="6"/>
  <c r="AN203" i="6"/>
  <c r="AO203" i="6" s="1"/>
  <c r="AM331" i="6"/>
  <c r="AN331" i="6"/>
  <c r="AO331" i="6" s="1"/>
  <c r="AM459" i="6"/>
  <c r="AN459" i="6"/>
  <c r="AO459" i="6" s="1"/>
  <c r="AN587" i="6"/>
  <c r="AO587" i="6" s="1"/>
  <c r="AM587" i="6"/>
  <c r="AM294" i="6"/>
  <c r="AN294" i="6"/>
  <c r="AO294" i="6" s="1"/>
  <c r="AN614" i="6"/>
  <c r="AO614" i="6" s="1"/>
  <c r="AM614" i="6"/>
  <c r="AM806" i="6"/>
  <c r="AN806" i="6"/>
  <c r="AO806" i="6" s="1"/>
  <c r="AM327" i="6"/>
  <c r="AN327" i="6"/>
  <c r="AO327" i="6" s="1"/>
  <c r="AN647" i="6"/>
  <c r="AO647" i="6" s="1"/>
  <c r="AM647" i="6"/>
  <c r="AN829" i="6"/>
  <c r="AO829" i="6" s="1"/>
  <c r="AM829" i="6"/>
  <c r="AM353" i="6"/>
  <c r="AN353" i="6"/>
  <c r="AO353" i="6" s="1"/>
  <c r="AN481" i="6"/>
  <c r="AO481" i="6" s="1"/>
  <c r="AM481" i="6"/>
  <c r="AM801" i="6"/>
  <c r="AN801" i="6"/>
  <c r="AO801" i="6" s="1"/>
  <c r="AM1057" i="6"/>
  <c r="AN1057" i="6"/>
  <c r="AO1057" i="6" s="1"/>
  <c r="AN250" i="6"/>
  <c r="AO250" i="6" s="1"/>
  <c r="AM250" i="6"/>
  <c r="AM506" i="6"/>
  <c r="AN506" i="6"/>
  <c r="AO506" i="6" s="1"/>
  <c r="AN954" i="6"/>
  <c r="AO954" i="6" s="1"/>
  <c r="AM954" i="6"/>
  <c r="AM531" i="6"/>
  <c r="AN531" i="6"/>
  <c r="AO531" i="6" s="1"/>
  <c r="AN1043" i="6"/>
  <c r="AO1043" i="6" s="1"/>
  <c r="AM1043" i="6"/>
  <c r="AM780" i="6"/>
  <c r="AN780" i="6"/>
  <c r="AO780" i="6" s="1"/>
  <c r="AM524" i="6"/>
  <c r="AN524" i="6"/>
  <c r="AO524" i="6" s="1"/>
  <c r="AN469" i="6"/>
  <c r="AO469" i="6" s="1"/>
  <c r="AM469" i="6"/>
  <c r="AM558" i="6"/>
  <c r="AN558" i="6"/>
  <c r="AO558" i="6" s="1"/>
  <c r="AN686" i="6"/>
  <c r="AO686" i="6" s="1"/>
  <c r="AM686" i="6"/>
  <c r="AM560" i="6"/>
  <c r="AN560" i="6"/>
  <c r="AO560" i="6" s="1"/>
  <c r="AM688" i="6"/>
  <c r="AN688" i="6"/>
  <c r="AO688" i="6" s="1"/>
  <c r="AN816" i="6"/>
  <c r="AO816" i="6" s="1"/>
  <c r="AM816" i="6"/>
  <c r="AN613" i="6"/>
  <c r="AO613" i="6" s="1"/>
  <c r="AM613" i="6"/>
  <c r="AM258" i="6"/>
  <c r="AN258" i="6"/>
  <c r="AO258" i="6" s="1"/>
  <c r="AN987" i="6"/>
  <c r="AO987" i="6" s="1"/>
  <c r="AM987" i="6"/>
  <c r="AN1078" i="6"/>
  <c r="AO1078" i="6" s="1"/>
  <c r="AM1078" i="6"/>
  <c r="AM632" i="6"/>
  <c r="AN632" i="6"/>
  <c r="AO632" i="6" s="1"/>
  <c r="AM292" i="6"/>
  <c r="AN292" i="6"/>
  <c r="AO292" i="6" s="1"/>
  <c r="AN957" i="6"/>
  <c r="AO957" i="6" s="1"/>
  <c r="AM957" i="6"/>
  <c r="AN817" i="6"/>
  <c r="AO817" i="6" s="1"/>
  <c r="AM817" i="6"/>
  <c r="AM236" i="6"/>
  <c r="AN236" i="6"/>
  <c r="AO236" i="6" s="1"/>
  <c r="AM677" i="6"/>
  <c r="AN677" i="6"/>
  <c r="AO677" i="6" s="1"/>
  <c r="CT1021" i="6"/>
  <c r="CT930" i="6"/>
  <c r="CT1038" i="6"/>
  <c r="CT755" i="6"/>
  <c r="CT875" i="6"/>
  <c r="CT815" i="6"/>
  <c r="CT333" i="6"/>
  <c r="CT777" i="6"/>
  <c r="CT743" i="6"/>
  <c r="CT747" i="6"/>
  <c r="CT393" i="6"/>
  <c r="CT241" i="6"/>
  <c r="CT228" i="6"/>
  <c r="AM342" i="6"/>
  <c r="AN342" i="6"/>
  <c r="AO342" i="6" s="1"/>
  <c r="AN790" i="6"/>
  <c r="AO790" i="6" s="1"/>
  <c r="AM790" i="6"/>
  <c r="AM567" i="6"/>
  <c r="AN567" i="6"/>
  <c r="AO567" i="6" s="1"/>
  <c r="AM759" i="6"/>
  <c r="AN759" i="6"/>
  <c r="AO759" i="6" s="1"/>
  <c r="AM600" i="6"/>
  <c r="AN600" i="6"/>
  <c r="AO600" i="6" s="1"/>
  <c r="AM664" i="6"/>
  <c r="AN664" i="6"/>
  <c r="AO664" i="6" s="1"/>
  <c r="AN728" i="6"/>
  <c r="AO728" i="6" s="1"/>
  <c r="AM728" i="6"/>
  <c r="AM920" i="6"/>
  <c r="AN920" i="6"/>
  <c r="AO920" i="6" s="1"/>
  <c r="AN452" i="6"/>
  <c r="AO452" i="6" s="1"/>
  <c r="AM452" i="6"/>
  <c r="AN401" i="6"/>
  <c r="AO401" i="6" s="1"/>
  <c r="AM401" i="6"/>
  <c r="AM529" i="6"/>
  <c r="AN529" i="6"/>
  <c r="AO529" i="6" s="1"/>
  <c r="AM1041" i="6"/>
  <c r="AN1041" i="6"/>
  <c r="AO1041" i="6" s="1"/>
  <c r="AM812" i="6"/>
  <c r="AN812" i="6"/>
  <c r="AO812" i="6" s="1"/>
  <c r="AN605" i="6"/>
  <c r="AO605" i="6" s="1"/>
  <c r="AM605" i="6"/>
  <c r="AN707" i="6"/>
  <c r="AO707" i="6" s="1"/>
  <c r="AM707" i="6"/>
  <c r="AN963" i="6"/>
  <c r="AO963" i="6" s="1"/>
  <c r="AN372" i="6"/>
  <c r="AO372" i="6" s="1"/>
  <c r="AM372" i="6"/>
  <c r="AN700" i="6"/>
  <c r="AO700" i="6" s="1"/>
  <c r="AM700" i="6"/>
  <c r="AN1044" i="6"/>
  <c r="AO1044" i="6" s="1"/>
  <c r="AM1044" i="6"/>
  <c r="AM597" i="6"/>
  <c r="AN597" i="6"/>
  <c r="AO597" i="6" s="1"/>
  <c r="AM885" i="6"/>
  <c r="AN885" i="6"/>
  <c r="AO885" i="6" s="1"/>
  <c r="AM222" i="6"/>
  <c r="AN222" i="6"/>
  <c r="AO222" i="6" s="1"/>
  <c r="AM447" i="6"/>
  <c r="AN447" i="6"/>
  <c r="AO447" i="6" s="1"/>
  <c r="AN703" i="6"/>
  <c r="AO703" i="6" s="1"/>
  <c r="AM703" i="6"/>
  <c r="AM416" i="6"/>
  <c r="AN416" i="6"/>
  <c r="AO416" i="6" s="1"/>
  <c r="AN480" i="6"/>
  <c r="AO480" i="6" s="1"/>
  <c r="AM480" i="6"/>
  <c r="AM608" i="6"/>
  <c r="AN608" i="6"/>
  <c r="AO608" i="6" s="1"/>
  <c r="AM672" i="6"/>
  <c r="AN672" i="6"/>
  <c r="AO672" i="6" s="1"/>
  <c r="AN1120" i="6"/>
  <c r="AO1120" i="6" s="1"/>
  <c r="AM1120" i="6"/>
  <c r="AM729" i="6"/>
  <c r="AN729" i="6"/>
  <c r="AO729" i="6" s="1"/>
  <c r="AN306" i="6"/>
  <c r="AO306" i="6" s="1"/>
  <c r="AM306" i="6"/>
  <c r="AM422" i="6"/>
  <c r="AN422" i="6"/>
  <c r="AO422" i="6" s="1"/>
  <c r="AM1126" i="6"/>
  <c r="AN1126" i="6"/>
  <c r="AO1126" i="6" s="1"/>
  <c r="AM775" i="6"/>
  <c r="AN775" i="6"/>
  <c r="AO775" i="6" s="1"/>
  <c r="AN1031" i="6"/>
  <c r="AO1031" i="6" s="1"/>
  <c r="AM1031" i="6"/>
  <c r="AN552" i="6"/>
  <c r="AO552" i="6" s="1"/>
  <c r="AM552" i="6"/>
  <c r="AN744" i="6"/>
  <c r="AO744" i="6" s="1"/>
  <c r="AM744" i="6"/>
  <c r="AM936" i="6"/>
  <c r="AN936" i="6"/>
  <c r="AO936" i="6" s="1"/>
  <c r="AN545" i="6"/>
  <c r="AO545" i="6" s="1"/>
  <c r="AM545" i="6"/>
  <c r="AM442" i="6"/>
  <c r="AN442" i="6"/>
  <c r="AO442" i="6" s="1"/>
  <c r="AN892" i="6"/>
  <c r="AO892" i="6" s="1"/>
  <c r="AM892" i="6"/>
  <c r="AM787" i="6"/>
  <c r="AN787" i="6"/>
  <c r="AO787" i="6" s="1"/>
  <c r="AM836" i="6"/>
  <c r="AN836" i="6"/>
  <c r="AO836" i="6" s="1"/>
  <c r="AM238" i="6"/>
  <c r="AN238" i="6"/>
  <c r="AO238" i="6" s="1"/>
  <c r="AM366" i="6"/>
  <c r="AN366" i="6"/>
  <c r="AO366" i="6" s="1"/>
  <c r="AM335" i="6"/>
  <c r="AN335" i="6"/>
  <c r="AO335" i="6" s="1"/>
  <c r="AM361" i="6"/>
  <c r="AN361" i="6"/>
  <c r="AO361" i="6" s="1"/>
  <c r="AN489" i="6"/>
  <c r="AO489" i="6" s="1"/>
  <c r="AM489" i="6"/>
  <c r="AM617" i="6"/>
  <c r="AN617" i="6"/>
  <c r="AO617" i="6" s="1"/>
  <c r="AM322" i="6"/>
  <c r="AN322" i="6"/>
  <c r="AO322" i="6" s="1"/>
  <c r="AN1090" i="6"/>
  <c r="AO1090" i="6" s="1"/>
  <c r="AM1090" i="6"/>
  <c r="AM283" i="6"/>
  <c r="AN283" i="6"/>
  <c r="AO283" i="6" s="1"/>
  <c r="AM1051" i="6"/>
  <c r="AM1115" i="6"/>
  <c r="AN1115" i="6"/>
  <c r="AO1115" i="6" s="1"/>
  <c r="AM525" i="6"/>
  <c r="AN525" i="6"/>
  <c r="AO525" i="6" s="1"/>
  <c r="AM694" i="6"/>
  <c r="AN694" i="6"/>
  <c r="AO694" i="6" s="1"/>
  <c r="AN535" i="6"/>
  <c r="AO535" i="6" s="1"/>
  <c r="AM535" i="6"/>
  <c r="AM440" i="6"/>
  <c r="AN440" i="6"/>
  <c r="AO440" i="6" s="1"/>
  <c r="AN504" i="6"/>
  <c r="AO504" i="6" s="1"/>
  <c r="AM504" i="6"/>
  <c r="AM568" i="6"/>
  <c r="AN568" i="6"/>
  <c r="AO568" i="6" s="1"/>
  <c r="AN881" i="6"/>
  <c r="AO881" i="6" s="1"/>
  <c r="AM881" i="6"/>
  <c r="AM252" i="6"/>
  <c r="AN252" i="6"/>
  <c r="AO252" i="6" s="1"/>
  <c r="AM522" i="6"/>
  <c r="AN522" i="6"/>
  <c r="AO522" i="6" s="1"/>
  <c r="AM963" i="6"/>
  <c r="AM970" i="6"/>
  <c r="AN970" i="6"/>
  <c r="AO970" i="6" s="1"/>
  <c r="CT249" i="6"/>
  <c r="CT784" i="6"/>
  <c r="CT943" i="6"/>
  <c r="CT1024" i="6"/>
  <c r="CT1106" i="6"/>
  <c r="CT1019" i="6"/>
  <c r="CT932" i="6"/>
  <c r="CT1055" i="6"/>
  <c r="CT968" i="6"/>
  <c r="CT891" i="6"/>
  <c r="CT644" i="6"/>
  <c r="CT584" i="6"/>
  <c r="CT724" i="6"/>
  <c r="CT716" i="6"/>
  <c r="CT443" i="6"/>
  <c r="CT300" i="6"/>
  <c r="CT236" i="6"/>
  <c r="CT505" i="6"/>
  <c r="CT423" i="6"/>
  <c r="CT341" i="6"/>
  <c r="CT427" i="6"/>
  <c r="AN726" i="6"/>
  <c r="AO726" i="6" s="1"/>
  <c r="AM726" i="6"/>
  <c r="AM247" i="6"/>
  <c r="AN247" i="6"/>
  <c r="AO247" i="6" s="1"/>
  <c r="AN951" i="6"/>
  <c r="AO951" i="6" s="1"/>
  <c r="AM951" i="6"/>
  <c r="AM1079" i="6"/>
  <c r="AN1079" i="6"/>
  <c r="AO1079" i="6" s="1"/>
  <c r="AM216" i="6"/>
  <c r="AN216" i="6"/>
  <c r="AO216" i="6" s="1"/>
  <c r="AM1116" i="6"/>
  <c r="AN1116" i="6"/>
  <c r="AO1116" i="6" s="1"/>
  <c r="AN785" i="6"/>
  <c r="AO785" i="6" s="1"/>
  <c r="AM785" i="6"/>
  <c r="AM810" i="6"/>
  <c r="AN810" i="6"/>
  <c r="AO810" i="6" s="1"/>
  <c r="AM492" i="6"/>
  <c r="AN492" i="6"/>
  <c r="AO492" i="6" s="1"/>
  <c r="AM1077" i="6"/>
  <c r="AN1077" i="6"/>
  <c r="AO1077" i="6" s="1"/>
  <c r="AM387" i="6"/>
  <c r="AN387" i="6"/>
  <c r="AO387" i="6" s="1"/>
  <c r="AM835" i="6"/>
  <c r="AN835" i="6"/>
  <c r="AO835" i="6" s="1"/>
  <c r="AM1091" i="6"/>
  <c r="AN1091" i="6"/>
  <c r="AO1091" i="6" s="1"/>
  <c r="AN981" i="6"/>
  <c r="AO981" i="6" s="1"/>
  <c r="AM981" i="6"/>
  <c r="AM756" i="6"/>
  <c r="AN756" i="6"/>
  <c r="AO756" i="6" s="1"/>
  <c r="AM414" i="6"/>
  <c r="AN414" i="6"/>
  <c r="AO414" i="6" s="1"/>
  <c r="AN478" i="6"/>
  <c r="AO478" i="6" s="1"/>
  <c r="AM478" i="6"/>
  <c r="AN862" i="6"/>
  <c r="AO862" i="6" s="1"/>
  <c r="AM862" i="6"/>
  <c r="AM926" i="6"/>
  <c r="AN926" i="6"/>
  <c r="AO926" i="6" s="1"/>
  <c r="AM1118" i="6"/>
  <c r="AN1118" i="6"/>
  <c r="AO1118" i="6" s="1"/>
  <c r="AN383" i="6"/>
  <c r="AO383" i="6" s="1"/>
  <c r="AM383" i="6"/>
  <c r="AM831" i="6"/>
  <c r="AN831" i="6"/>
  <c r="AO831" i="6" s="1"/>
  <c r="AN224" i="6"/>
  <c r="AO224" i="6" s="1"/>
  <c r="AM224" i="6"/>
  <c r="AM288" i="6"/>
  <c r="AN288" i="6"/>
  <c r="AO288" i="6" s="1"/>
  <c r="AM992" i="6"/>
  <c r="AN992" i="6"/>
  <c r="AO992" i="6" s="1"/>
  <c r="AN345" i="6"/>
  <c r="AO345" i="6" s="1"/>
  <c r="AM345" i="6"/>
  <c r="AN601" i="6"/>
  <c r="AO601" i="6" s="1"/>
  <c r="AM601" i="6"/>
  <c r="AN857" i="6"/>
  <c r="AO857" i="6" s="1"/>
  <c r="AM857" i="6"/>
  <c r="AM921" i="6"/>
  <c r="AN921" i="6"/>
  <c r="AO921" i="6" s="1"/>
  <c r="AN732" i="6"/>
  <c r="AO732" i="6" s="1"/>
  <c r="AM732" i="6"/>
  <c r="AN626" i="6"/>
  <c r="AO626" i="6" s="1"/>
  <c r="AM626" i="6"/>
  <c r="AN661" i="6"/>
  <c r="AO661" i="6" s="1"/>
  <c r="AM661" i="6"/>
  <c r="AM779" i="6"/>
  <c r="AN779" i="6"/>
  <c r="AO779" i="6" s="1"/>
  <c r="AM907" i="6"/>
  <c r="AN907" i="6"/>
  <c r="AO907" i="6" s="1"/>
  <c r="AM645" i="6"/>
  <c r="AN645" i="6"/>
  <c r="AO645" i="6" s="1"/>
  <c r="AM484" i="6"/>
  <c r="AN484" i="6"/>
  <c r="AO484" i="6" s="1"/>
  <c r="AM869" i="6"/>
  <c r="AN869" i="6"/>
  <c r="AO869" i="6" s="1"/>
  <c r="AN742" i="6"/>
  <c r="AO742" i="6" s="1"/>
  <c r="AM742" i="6"/>
  <c r="AM621" i="6"/>
  <c r="AN621" i="6"/>
  <c r="AO621" i="6" s="1"/>
  <c r="AN583" i="6"/>
  <c r="AO583" i="6" s="1"/>
  <c r="AM583" i="6"/>
  <c r="AM967" i="6"/>
  <c r="AN967" i="6"/>
  <c r="AO967" i="6" s="1"/>
  <c r="AN1095" i="6"/>
  <c r="AO1095" i="6" s="1"/>
  <c r="AM1095" i="6"/>
  <c r="AM232" i="6"/>
  <c r="AN232" i="6"/>
  <c r="AO232" i="6" s="1"/>
  <c r="AN360" i="6"/>
  <c r="AO360" i="6" s="1"/>
  <c r="AM360" i="6"/>
  <c r="AN1064" i="6"/>
  <c r="AO1064" i="6" s="1"/>
  <c r="AM1064" i="6"/>
  <c r="AN289" i="6"/>
  <c r="AO289" i="6" s="1"/>
  <c r="AM289" i="6"/>
  <c r="AN673" i="6"/>
  <c r="AO673" i="6" s="1"/>
  <c r="AM673" i="6"/>
  <c r="AN468" i="6"/>
  <c r="AO468" i="6" s="1"/>
  <c r="AM468" i="6"/>
  <c r="AN572" i="6"/>
  <c r="AO572" i="6" s="1"/>
  <c r="AM572" i="6"/>
  <c r="AM269" i="6"/>
  <c r="AN269" i="6"/>
  <c r="AO269" i="6" s="1"/>
  <c r="AM211" i="6"/>
  <c r="AN211" i="6"/>
  <c r="AO211" i="6" s="1"/>
  <c r="AN403" i="6"/>
  <c r="AO403" i="6" s="1"/>
  <c r="AM403" i="6"/>
  <c r="AN851" i="6"/>
  <c r="AO851" i="6" s="1"/>
  <c r="AM851" i="6"/>
  <c r="AM1107" i="6"/>
  <c r="AN1107" i="6"/>
  <c r="AO1107" i="6" s="1"/>
  <c r="AN878" i="6"/>
  <c r="AO878" i="6" s="1"/>
  <c r="AM878" i="6"/>
  <c r="AM399" i="6"/>
  <c r="AN399" i="6"/>
  <c r="AO399" i="6" s="1"/>
  <c r="AN719" i="6"/>
  <c r="AO719" i="6" s="1"/>
  <c r="AM719" i="6"/>
  <c r="AM847" i="6"/>
  <c r="AN847" i="6"/>
  <c r="AO847" i="6" s="1"/>
  <c r="AM304" i="6"/>
  <c r="AN304" i="6"/>
  <c r="AO304" i="6" s="1"/>
  <c r="AM432" i="6"/>
  <c r="AN432" i="6"/>
  <c r="AO432" i="6" s="1"/>
  <c r="AN624" i="6"/>
  <c r="AO624" i="6" s="1"/>
  <c r="AM624" i="6"/>
  <c r="AN880" i="6"/>
  <c r="AO880" i="6" s="1"/>
  <c r="AM880" i="6"/>
  <c r="AM1008" i="6"/>
  <c r="AN1008" i="6"/>
  <c r="AO1008" i="6" s="1"/>
  <c r="AM681" i="6"/>
  <c r="AN681" i="6"/>
  <c r="AO681" i="6" s="1"/>
  <c r="AN1001" i="6"/>
  <c r="AO1001" i="6" s="1"/>
  <c r="AM1001" i="6"/>
  <c r="AN500" i="6"/>
  <c r="AO500" i="6" s="1"/>
  <c r="AM500" i="6"/>
  <c r="AN219" i="6"/>
  <c r="AO219" i="6" s="1"/>
  <c r="AM219" i="6"/>
  <c r="AN731" i="6"/>
  <c r="AO731" i="6" s="1"/>
  <c r="AM731" i="6"/>
  <c r="AN245" i="6"/>
  <c r="AO245" i="6" s="1"/>
  <c r="AM245" i="6"/>
  <c r="AN950" i="6"/>
  <c r="AO950" i="6" s="1"/>
  <c r="AM950" i="6"/>
  <c r="AM855" i="6"/>
  <c r="AN855" i="6"/>
  <c r="AO855" i="6" s="1"/>
  <c r="AM948" i="6"/>
  <c r="AN948" i="6"/>
  <c r="AO948" i="6" s="1"/>
  <c r="AN433" i="6"/>
  <c r="AO433" i="6" s="1"/>
  <c r="AM433" i="6"/>
  <c r="AM714" i="6"/>
  <c r="AN714" i="6"/>
  <c r="AO714" i="6" s="1"/>
  <c r="AM995" i="6"/>
  <c r="AN995" i="6"/>
  <c r="AO995" i="6" s="1"/>
  <c r="AN612" i="6"/>
  <c r="AO612" i="6" s="1"/>
  <c r="AM612" i="6"/>
  <c r="CT837" i="6"/>
  <c r="CT1098" i="6"/>
  <c r="CT1094" i="6"/>
  <c r="CT1092" i="6"/>
  <c r="CT1080" i="6"/>
  <c r="CT811" i="6"/>
  <c r="CT827" i="6"/>
  <c r="CT521" i="6"/>
  <c r="CT751" i="6"/>
  <c r="CT668" i="6"/>
  <c r="CT769" i="6"/>
  <c r="CT684" i="6"/>
  <c r="CT563" i="6"/>
  <c r="CT516" i="6"/>
  <c r="CT429" i="6"/>
  <c r="CT336" i="6"/>
  <c r="CT272" i="6"/>
  <c r="CT208" i="6"/>
  <c r="CT413" i="6"/>
  <c r="AM662" i="6"/>
  <c r="AN662" i="6"/>
  <c r="AO662" i="6" s="1"/>
  <c r="AM439" i="6"/>
  <c r="AN439" i="6"/>
  <c r="AO439" i="6" s="1"/>
  <c r="AM887" i="6"/>
  <c r="AN887" i="6"/>
  <c r="AO887" i="6" s="1"/>
  <c r="AM536" i="6"/>
  <c r="AN536" i="6"/>
  <c r="AO536" i="6" s="1"/>
  <c r="AM792" i="6"/>
  <c r="AN792" i="6"/>
  <c r="AO792" i="6" s="1"/>
  <c r="AM1048" i="6"/>
  <c r="AN1048" i="6"/>
  <c r="AO1048" i="6" s="1"/>
  <c r="AM1105" i="6"/>
  <c r="AN1105" i="6"/>
  <c r="AO1105" i="6" s="1"/>
  <c r="AM909" i="6"/>
  <c r="AN909" i="6"/>
  <c r="AO909" i="6" s="1"/>
  <c r="AM554" i="6"/>
  <c r="AN554" i="6"/>
  <c r="AO554" i="6" s="1"/>
  <c r="AN682" i="6"/>
  <c r="AO682" i="6" s="1"/>
  <c r="AM682" i="6"/>
  <c r="AM1061" i="6"/>
  <c r="AN1061" i="6"/>
  <c r="AO1061" i="6" s="1"/>
  <c r="AN319" i="6"/>
  <c r="AO319" i="6" s="1"/>
  <c r="AM319" i="6"/>
  <c r="AM895" i="6"/>
  <c r="AN895" i="6"/>
  <c r="AO895" i="6" s="1"/>
  <c r="AN864" i="6"/>
  <c r="AO864" i="6" s="1"/>
  <c r="AM864" i="6"/>
  <c r="AN217" i="6"/>
  <c r="AO217" i="6" s="1"/>
  <c r="AM217" i="6"/>
  <c r="AM370" i="6"/>
  <c r="AN370" i="6"/>
  <c r="AO370" i="6" s="1"/>
  <c r="AM754" i="6"/>
  <c r="AN754" i="6"/>
  <c r="AO754" i="6" s="1"/>
  <c r="AM882" i="6"/>
  <c r="AN882" i="6"/>
  <c r="AO882" i="6" s="1"/>
  <c r="AN1074" i="6"/>
  <c r="AO1074" i="6" s="1"/>
  <c r="AM1074" i="6"/>
  <c r="AN532" i="6"/>
  <c r="AO532" i="6" s="1"/>
  <c r="AM532" i="6"/>
  <c r="AN651" i="6"/>
  <c r="AO651" i="6" s="1"/>
  <c r="AM651" i="6"/>
  <c r="AN1100" i="6"/>
  <c r="AO1100" i="6" s="1"/>
  <c r="AM1100" i="6"/>
  <c r="AN541" i="6"/>
  <c r="AO541" i="6" s="1"/>
  <c r="AM541" i="6"/>
  <c r="AN941" i="6"/>
  <c r="AO941" i="6" s="1"/>
  <c r="AM941" i="6"/>
  <c r="AN1062" i="6"/>
  <c r="AO1062" i="6" s="1"/>
  <c r="AM808" i="6"/>
  <c r="AN808" i="6"/>
  <c r="AO808" i="6" s="1"/>
  <c r="AM1121" i="6"/>
  <c r="AN1121" i="6"/>
  <c r="AO1121" i="6" s="1"/>
  <c r="AN1068" i="6"/>
  <c r="AO1068" i="6" s="1"/>
  <c r="AM1068" i="6"/>
  <c r="AM557" i="6"/>
  <c r="AN557" i="6"/>
  <c r="AO557" i="6" s="1"/>
  <c r="AM378" i="6"/>
  <c r="AN378" i="6"/>
  <c r="AO378" i="6" s="1"/>
  <c r="AM698" i="6"/>
  <c r="AN698" i="6"/>
  <c r="AO698" i="6" s="1"/>
  <c r="AM826" i="6"/>
  <c r="AN826" i="6"/>
  <c r="AO826" i="6" s="1"/>
  <c r="AN268" i="6"/>
  <c r="AO268" i="6" s="1"/>
  <c r="AM268" i="6"/>
  <c r="AN717" i="6"/>
  <c r="AO717" i="6" s="1"/>
  <c r="AM717" i="6"/>
  <c r="AM275" i="6"/>
  <c r="AN275" i="6"/>
  <c r="AO275" i="6" s="1"/>
  <c r="AM723" i="6"/>
  <c r="AN723" i="6"/>
  <c r="AO723" i="6" s="1"/>
  <c r="AN979" i="6"/>
  <c r="AO979" i="6" s="1"/>
  <c r="AM979" i="6"/>
  <c r="AM1062" i="6"/>
  <c r="AN1053" i="6"/>
  <c r="AO1053" i="6" s="1"/>
  <c r="AM1053" i="6"/>
  <c r="AM205" i="6"/>
  <c r="AN205" i="6"/>
  <c r="AO205" i="6" s="1"/>
  <c r="AN997" i="6"/>
  <c r="AO997" i="6" s="1"/>
  <c r="AM997" i="6"/>
  <c r="AN942" i="6"/>
  <c r="AO942" i="6" s="1"/>
  <c r="AM942" i="6"/>
  <c r="AN207" i="6"/>
  <c r="AO207" i="6" s="1"/>
  <c r="AM207" i="6"/>
  <c r="AN463" i="6"/>
  <c r="AO463" i="6" s="1"/>
  <c r="AM463" i="6"/>
  <c r="AN527" i="6"/>
  <c r="AO527" i="6" s="1"/>
  <c r="AM527" i="6"/>
  <c r="AM911" i="6"/>
  <c r="AN911" i="6"/>
  <c r="AO911" i="6" s="1"/>
  <c r="AN240" i="6"/>
  <c r="AO240" i="6" s="1"/>
  <c r="AM240" i="6"/>
  <c r="AN588" i="6"/>
  <c r="AO588" i="6" s="1"/>
  <c r="AM588" i="6"/>
  <c r="AN233" i="6"/>
  <c r="AO233" i="6" s="1"/>
  <c r="AM233" i="6"/>
  <c r="AM745" i="6"/>
  <c r="AN745" i="6"/>
  <c r="AO745" i="6" s="1"/>
  <c r="AM1065" i="6"/>
  <c r="AN1065" i="6"/>
  <c r="AO1065" i="6" s="1"/>
  <c r="AN1108" i="6"/>
  <c r="AO1108" i="6" s="1"/>
  <c r="AM1108" i="6"/>
  <c r="AN706" i="6"/>
  <c r="AO706" i="6" s="1"/>
  <c r="AM706" i="6"/>
  <c r="AM317" i="6"/>
  <c r="AN317" i="6"/>
  <c r="AO317" i="6" s="1"/>
  <c r="AM475" i="6"/>
  <c r="AN475" i="6"/>
  <c r="AO475" i="6" s="1"/>
  <c r="AM820" i="6"/>
  <c r="AN820" i="6"/>
  <c r="AO820" i="6" s="1"/>
  <c r="AM349" i="6"/>
  <c r="AN349" i="6"/>
  <c r="AO349" i="6" s="1"/>
  <c r="AN822" i="6"/>
  <c r="AO822" i="6" s="1"/>
  <c r="AM822" i="6"/>
  <c r="AM471" i="6"/>
  <c r="AN471" i="6"/>
  <c r="AO471" i="6" s="1"/>
  <c r="AM599" i="6"/>
  <c r="AN599" i="6"/>
  <c r="AO599" i="6" s="1"/>
  <c r="AM696" i="6"/>
  <c r="AN696" i="6"/>
  <c r="AO696" i="6" s="1"/>
  <c r="AN241" i="6"/>
  <c r="AO241" i="6" s="1"/>
  <c r="AM241" i="6"/>
  <c r="AM369" i="6"/>
  <c r="AN369" i="6"/>
  <c r="AO369" i="6" s="1"/>
  <c r="AN497" i="6"/>
  <c r="AO497" i="6" s="1"/>
  <c r="AM497" i="6"/>
  <c r="AN561" i="6"/>
  <c r="AO561" i="6" s="1"/>
  <c r="AM561" i="6"/>
  <c r="AM945" i="6"/>
  <c r="AN945" i="6"/>
  <c r="AO945" i="6" s="1"/>
  <c r="AM266" i="6"/>
  <c r="AN266" i="6"/>
  <c r="AO266" i="6" s="1"/>
  <c r="AM650" i="6"/>
  <c r="AN650" i="6"/>
  <c r="AO650" i="6" s="1"/>
  <c r="AN842" i="6"/>
  <c r="AO842" i="6" s="1"/>
  <c r="AM842" i="6"/>
  <c r="AN573" i="6"/>
  <c r="AO573" i="6" s="1"/>
  <c r="AM573" i="6"/>
  <c r="CT546" i="6"/>
  <c r="CT1045" i="6"/>
  <c r="CT763" i="6"/>
  <c r="CT919" i="6"/>
  <c r="CT1083" i="6"/>
  <c r="CT996" i="6"/>
  <c r="CT1119" i="6"/>
  <c r="CT1032" i="6"/>
  <c r="CT676" i="6"/>
  <c r="CT612" i="6"/>
  <c r="CT636" i="6"/>
  <c r="CT512" i="6"/>
  <c r="CT660" i="6"/>
  <c r="CT652" i="6"/>
  <c r="CT559" i="6"/>
  <c r="CT507" i="6"/>
  <c r="CT420" i="6"/>
  <c r="CT284" i="6"/>
  <c r="CT487" i="6"/>
  <c r="CT400" i="6"/>
  <c r="CT261" i="6"/>
  <c r="CT585" i="6"/>
  <c r="CT491" i="6"/>
  <c r="CT404" i="6"/>
  <c r="CT201" i="6"/>
  <c r="AM534" i="6"/>
  <c r="AN534" i="6"/>
  <c r="AO534" i="6" s="1"/>
  <c r="AN982" i="6"/>
  <c r="AO982" i="6" s="1"/>
  <c r="AM982" i="6"/>
  <c r="AM1046" i="6"/>
  <c r="AN1046" i="6"/>
  <c r="AO1046" i="6" s="1"/>
  <c r="AM509" i="6"/>
  <c r="AN509" i="6"/>
  <c r="AO509" i="6" s="1"/>
  <c r="AN973" i="6"/>
  <c r="AO973" i="6" s="1"/>
  <c r="AM973" i="6"/>
  <c r="AN593" i="6"/>
  <c r="AO593" i="6" s="1"/>
  <c r="AM593" i="6"/>
  <c r="AN977" i="6"/>
  <c r="AO977" i="6" s="1"/>
  <c r="AM977" i="6"/>
  <c r="AN388" i="6"/>
  <c r="AO388" i="6" s="1"/>
  <c r="AM388" i="6"/>
  <c r="AN692" i="6"/>
  <c r="AO692" i="6" s="1"/>
  <c r="AM692" i="6"/>
  <c r="AM490" i="6"/>
  <c r="AN490" i="6"/>
  <c r="AO490" i="6" s="1"/>
  <c r="AN1002" i="6"/>
  <c r="AO1002" i="6" s="1"/>
  <c r="AM1002" i="6"/>
  <c r="AN1124" i="6"/>
  <c r="AO1124" i="6" s="1"/>
  <c r="AM1124" i="6"/>
  <c r="AN259" i="6"/>
  <c r="AO259" i="6" s="1"/>
  <c r="AM259" i="6"/>
  <c r="AM451" i="6"/>
  <c r="AN451" i="6"/>
  <c r="AO451" i="6" s="1"/>
  <c r="AM579" i="6"/>
  <c r="AN579" i="6"/>
  <c r="AO579" i="6" s="1"/>
  <c r="AM606" i="6"/>
  <c r="AN606" i="6"/>
  <c r="AO606" i="6" s="1"/>
  <c r="AN639" i="6"/>
  <c r="AO639" i="6" s="1"/>
  <c r="AM639" i="6"/>
  <c r="AM352" i="6"/>
  <c r="AN352" i="6"/>
  <c r="AO352" i="6" s="1"/>
  <c r="AN473" i="6"/>
  <c r="AO473" i="6" s="1"/>
  <c r="AM473" i="6"/>
  <c r="AM665" i="6"/>
  <c r="AN665" i="6"/>
  <c r="AO665" i="6" s="1"/>
  <c r="AN793" i="6"/>
  <c r="AO793" i="6" s="1"/>
  <c r="AM793" i="6"/>
  <c r="AM242" i="6"/>
  <c r="AN242" i="6"/>
  <c r="AO242" i="6" s="1"/>
  <c r="AN434" i="6"/>
  <c r="AO434" i="6" s="1"/>
  <c r="AM434" i="6"/>
  <c r="AM498" i="6"/>
  <c r="AN498" i="6"/>
  <c r="AO498" i="6" s="1"/>
  <c r="AM946" i="6"/>
  <c r="AN946" i="6"/>
  <c r="AO946" i="6" s="1"/>
  <c r="AN523" i="6"/>
  <c r="AO523" i="6" s="1"/>
  <c r="AM523" i="6"/>
  <c r="AM1035" i="6"/>
  <c r="AN1035" i="6"/>
  <c r="AO1035" i="6" s="1"/>
  <c r="AM1084" i="6"/>
  <c r="AN1084" i="6"/>
  <c r="AO1084" i="6" s="1"/>
  <c r="AM550" i="6"/>
  <c r="AN550" i="6"/>
  <c r="AO550" i="6" s="1"/>
  <c r="AN678" i="6"/>
  <c r="AO678" i="6" s="1"/>
  <c r="AM678" i="6"/>
  <c r="AN998" i="6"/>
  <c r="AO998" i="6" s="1"/>
  <c r="AM998" i="6"/>
  <c r="AN263" i="6"/>
  <c r="AO263" i="6" s="1"/>
  <c r="AM263" i="6"/>
  <c r="AM519" i="6"/>
  <c r="AN519" i="6"/>
  <c r="AO519" i="6" s="1"/>
  <c r="AM680" i="6"/>
  <c r="AN680" i="6"/>
  <c r="AO680" i="6" s="1"/>
  <c r="AN204" i="6"/>
  <c r="AO204" i="6" s="1"/>
  <c r="AM204" i="6"/>
  <c r="AN876" i="6"/>
  <c r="AO876" i="6" s="1"/>
  <c r="AM876" i="6"/>
  <c r="AM993" i="6"/>
  <c r="AN993" i="6"/>
  <c r="AO993" i="6" s="1"/>
  <c r="AM314" i="6"/>
  <c r="AN314" i="6"/>
  <c r="AO314" i="6" s="1"/>
  <c r="AM1018" i="6"/>
  <c r="AN1018" i="6"/>
  <c r="AO1018" i="6" s="1"/>
  <c r="AN467" i="6"/>
  <c r="AO467" i="6" s="1"/>
  <c r="AM467" i="6"/>
  <c r="AM595" i="6"/>
  <c r="AN595" i="6"/>
  <c r="AO595" i="6" s="1"/>
  <c r="AN685" i="6"/>
  <c r="AO685" i="6" s="1"/>
  <c r="AM685" i="6"/>
  <c r="AN622" i="6"/>
  <c r="AO622" i="6" s="1"/>
  <c r="AM622" i="6"/>
  <c r="AN693" i="6"/>
  <c r="AO693" i="6" s="1"/>
  <c r="AM693" i="6"/>
  <c r="AM655" i="6"/>
  <c r="AN655" i="6"/>
  <c r="AO655" i="6" s="1"/>
  <c r="AM260" i="6"/>
  <c r="AN260" i="6"/>
  <c r="AO260" i="6" s="1"/>
  <c r="AN901" i="6"/>
  <c r="AO901" i="6" s="1"/>
  <c r="AM901" i="6"/>
  <c r="AM297" i="6"/>
  <c r="AN297" i="6"/>
  <c r="AO297" i="6" s="1"/>
  <c r="AN770" i="6"/>
  <c r="AO770" i="6" s="1"/>
  <c r="AM770" i="6"/>
  <c r="AN347" i="6"/>
  <c r="AO347" i="6" s="1"/>
  <c r="AM347" i="6"/>
  <c r="AM795" i="6"/>
  <c r="AN795" i="6"/>
  <c r="AO795" i="6" s="1"/>
  <c r="AM1093" i="6"/>
  <c r="AN1093" i="6"/>
  <c r="AO1093" i="6" s="1"/>
  <c r="AM886" i="6"/>
  <c r="AN886" i="6"/>
  <c r="AO886" i="6" s="1"/>
  <c r="AM215" i="6"/>
  <c r="AN215" i="6"/>
  <c r="AO215" i="6" s="1"/>
  <c r="AN407" i="6"/>
  <c r="AO407" i="6" s="1"/>
  <c r="AM407" i="6"/>
  <c r="AM663" i="6"/>
  <c r="AN663" i="6"/>
  <c r="AO663" i="6" s="1"/>
  <c r="AN227" i="6"/>
  <c r="AO227" i="6" s="1"/>
  <c r="AM227" i="6"/>
  <c r="CT701" i="6"/>
  <c r="CT576" i="6"/>
  <c r="CT782" i="6"/>
  <c r="CT1003" i="6"/>
  <c r="CT871" i="6"/>
  <c r="CT883" i="6"/>
  <c r="CT966" i="6"/>
  <c r="CT863" i="6"/>
  <c r="CT708" i="6"/>
  <c r="CT580" i="6"/>
  <c r="CT264" i="6"/>
  <c r="CT535" i="6"/>
  <c r="CT604" i="6"/>
  <c r="CT499" i="6"/>
  <c r="CT761" i="6"/>
  <c r="CT620" i="6"/>
  <c r="CT301" i="6"/>
  <c r="CT555" i="6"/>
  <c r="CT493" i="6"/>
  <c r="CT411" i="6"/>
  <c r="CT320" i="6"/>
  <c r="CT256" i="6"/>
  <c r="CT581" i="6"/>
  <c r="CT549" i="6"/>
  <c r="CT477" i="6"/>
  <c r="AN214" i="6"/>
  <c r="AO214" i="6" s="1"/>
  <c r="AM214" i="6"/>
  <c r="AN406" i="6"/>
  <c r="AO406" i="6" s="1"/>
  <c r="AM406" i="6"/>
  <c r="AN695" i="6"/>
  <c r="AO695" i="6" s="1"/>
  <c r="AM695" i="6"/>
  <c r="AN280" i="6"/>
  <c r="AO280" i="6" s="1"/>
  <c r="AM280" i="6"/>
  <c r="AM408" i="6"/>
  <c r="AN408" i="6"/>
  <c r="AO408" i="6" s="1"/>
  <c r="AM1112" i="6"/>
  <c r="AN1112" i="6"/>
  <c r="AO1112" i="6" s="1"/>
  <c r="AN209" i="6"/>
  <c r="AO209" i="6" s="1"/>
  <c r="AM209" i="6"/>
  <c r="AM721" i="6"/>
  <c r="AN721" i="6"/>
  <c r="AO721" i="6" s="1"/>
  <c r="AM436" i="6"/>
  <c r="AN436" i="6"/>
  <c r="AO436" i="6" s="1"/>
  <c r="AN485" i="6"/>
  <c r="AO485" i="6" s="1"/>
  <c r="AM485" i="6"/>
  <c r="AN350" i="6"/>
  <c r="AO350" i="6" s="1"/>
  <c r="AM350" i="6"/>
  <c r="AM798" i="6"/>
  <c r="AN798" i="6"/>
  <c r="AO798" i="6" s="1"/>
  <c r="AM575" i="6"/>
  <c r="AN575" i="6"/>
  <c r="AO575" i="6" s="1"/>
  <c r="AM767" i="6"/>
  <c r="AN767" i="6"/>
  <c r="AO767" i="6" s="1"/>
  <c r="AM1023" i="6"/>
  <c r="AN1023" i="6"/>
  <c r="AO1023" i="6" s="1"/>
  <c r="AM544" i="6"/>
  <c r="AN544" i="6"/>
  <c r="AO544" i="6" s="1"/>
  <c r="AN736" i="6"/>
  <c r="AO736" i="6" s="1"/>
  <c r="AM736" i="6"/>
  <c r="AN928" i="6"/>
  <c r="AO928" i="6" s="1"/>
  <c r="AM928" i="6"/>
  <c r="AN253" i="6"/>
  <c r="AO253" i="6" s="1"/>
  <c r="AM253" i="6"/>
  <c r="AN409" i="6"/>
  <c r="AO409" i="6" s="1"/>
  <c r="AM409" i="6"/>
  <c r="AM537" i="6"/>
  <c r="AN537" i="6"/>
  <c r="AO537" i="6" s="1"/>
  <c r="AN1049" i="6"/>
  <c r="AO1049" i="6" s="1"/>
  <c r="AM1049" i="6"/>
  <c r="AN244" i="6"/>
  <c r="AO244" i="6" s="1"/>
  <c r="AM244" i="6"/>
  <c r="AN852" i="6"/>
  <c r="AO852" i="6" s="1"/>
  <c r="AM852" i="6"/>
  <c r="AN213" i="6"/>
  <c r="AO213" i="6" s="1"/>
  <c r="AM213" i="6"/>
  <c r="AM715" i="6"/>
  <c r="AN715" i="6"/>
  <c r="AO715" i="6" s="1"/>
  <c r="AM971" i="6"/>
  <c r="AN971" i="6"/>
  <c r="AO971" i="6" s="1"/>
  <c r="AN412" i="6"/>
  <c r="AO412" i="6" s="1"/>
  <c r="AM412" i="6"/>
  <c r="AM796" i="6"/>
  <c r="AN796" i="6"/>
  <c r="AO796" i="6" s="1"/>
  <c r="AN230" i="6"/>
  <c r="AO230" i="6" s="1"/>
  <c r="AM230" i="6"/>
  <c r="AN358" i="6"/>
  <c r="AO358" i="6" s="1"/>
  <c r="AM358" i="6"/>
  <c r="AM711" i="6"/>
  <c r="AN711" i="6"/>
  <c r="AO711" i="6" s="1"/>
  <c r="AM488" i="6"/>
  <c r="AN488" i="6"/>
  <c r="AO488" i="6" s="1"/>
  <c r="AM609" i="6"/>
  <c r="AN609" i="6"/>
  <c r="AO609" i="6" s="1"/>
  <c r="AN737" i="6"/>
  <c r="AO737" i="6" s="1"/>
  <c r="AM737" i="6"/>
  <c r="AN772" i="6"/>
  <c r="AO772" i="6" s="1"/>
  <c r="AM772" i="6"/>
  <c r="AM339" i="6"/>
  <c r="AN339" i="6"/>
  <c r="AO339" i="6" s="1"/>
  <c r="AM925" i="6"/>
  <c r="AN925" i="6"/>
  <c r="AO925" i="6" s="1"/>
  <c r="AN430" i="6"/>
  <c r="AO430" i="6" s="1"/>
  <c r="AM430" i="6"/>
  <c r="AM494" i="6"/>
  <c r="AN494" i="6"/>
  <c r="AO494" i="6" s="1"/>
  <c r="AN1039" i="6"/>
  <c r="AO1039" i="6" s="1"/>
  <c r="AM1039" i="6"/>
  <c r="AN496" i="6"/>
  <c r="AO496" i="6" s="1"/>
  <c r="AM496" i="6"/>
  <c r="AN752" i="6"/>
  <c r="AO752" i="6" s="1"/>
  <c r="AM752" i="6"/>
  <c r="AN944" i="6"/>
  <c r="AO944" i="6" s="1"/>
  <c r="AM944" i="6"/>
  <c r="AM908" i="6"/>
  <c r="AN908" i="6"/>
  <c r="AO908" i="6" s="1"/>
  <c r="AM809" i="6"/>
  <c r="AN809" i="6"/>
  <c r="AO809" i="6" s="1"/>
  <c r="AN386" i="6"/>
  <c r="AO386" i="6" s="1"/>
  <c r="AM386" i="6"/>
  <c r="AM834" i="6"/>
  <c r="AN834" i="6"/>
  <c r="AO834" i="6" s="1"/>
  <c r="AN898" i="6"/>
  <c r="AO898" i="6" s="1"/>
  <c r="AM898" i="6"/>
  <c r="AN962" i="6"/>
  <c r="AO962" i="6" s="1"/>
  <c r="AM962" i="6"/>
  <c r="AM411" i="6"/>
  <c r="AN411" i="6"/>
  <c r="AO411" i="6" s="1"/>
  <c r="AN476" i="6"/>
  <c r="AO476" i="6" s="1"/>
  <c r="AM476" i="6"/>
  <c r="AM556" i="6"/>
  <c r="AN556" i="6"/>
  <c r="AO556" i="6" s="1"/>
  <c r="AM502" i="6"/>
  <c r="AN502" i="6"/>
  <c r="AO502" i="6" s="1"/>
  <c r="AN566" i="6"/>
  <c r="AO566" i="6" s="1"/>
  <c r="AM566" i="6"/>
  <c r="AM248" i="6"/>
  <c r="AN248" i="6"/>
  <c r="AO248" i="6" s="1"/>
  <c r="AN760" i="6"/>
  <c r="AO760" i="6" s="1"/>
  <c r="AM760" i="6"/>
  <c r="AN824" i="6"/>
  <c r="AO824" i="6" s="1"/>
  <c r="AM824" i="6"/>
  <c r="AM888" i="6"/>
  <c r="AN888" i="6"/>
  <c r="AO888" i="6" s="1"/>
  <c r="AM952" i="6"/>
  <c r="AN952" i="6"/>
  <c r="AO952" i="6" s="1"/>
  <c r="AM453" i="6"/>
  <c r="AN453" i="6"/>
  <c r="AO453" i="6" s="1"/>
  <c r="AM1073" i="6"/>
  <c r="AN1073" i="6"/>
  <c r="AO1073" i="6" s="1"/>
  <c r="AN425" i="6"/>
  <c r="AO425" i="6" s="1"/>
  <c r="AM425" i="6"/>
  <c r="AM873" i="6"/>
  <c r="AN873" i="6"/>
  <c r="AO873" i="6" s="1"/>
  <c r="AN937" i="6"/>
  <c r="AO937" i="6" s="1"/>
  <c r="AM937" i="6"/>
  <c r="AN1101" i="6"/>
  <c r="AO1101" i="6" s="1"/>
  <c r="AM1101" i="6"/>
  <c r="AN578" i="6"/>
  <c r="AO578" i="6" s="1"/>
  <c r="AM578" i="6"/>
  <c r="AM642" i="6"/>
  <c r="AN642" i="6"/>
  <c r="AO642" i="6" s="1"/>
  <c r="AM1026" i="6"/>
  <c r="AN1026" i="6"/>
  <c r="AO1026" i="6" s="1"/>
  <c r="AN596" i="6"/>
  <c r="AO596" i="6" s="1"/>
  <c r="AM596" i="6"/>
  <c r="AN923" i="6"/>
  <c r="AO923" i="6" s="1"/>
  <c r="AM923" i="6"/>
  <c r="AM629" i="6"/>
  <c r="AN629" i="6"/>
  <c r="AO629" i="6" s="1"/>
  <c r="AN989" i="6"/>
  <c r="AO989" i="6" s="1"/>
  <c r="AM989" i="6"/>
  <c r="AM310" i="6"/>
  <c r="AN310" i="6"/>
  <c r="AO310" i="6" s="1"/>
  <c r="AM758" i="6"/>
  <c r="AN758" i="6"/>
  <c r="AO758" i="6" s="1"/>
  <c r="AM1014" i="6"/>
  <c r="AN1014" i="6"/>
  <c r="AO1014" i="6" s="1"/>
  <c r="AN749" i="6"/>
  <c r="AO749" i="6" s="1"/>
  <c r="AM749" i="6"/>
  <c r="AM983" i="6"/>
  <c r="AN983" i="6"/>
  <c r="AO983" i="6" s="1"/>
  <c r="AM1111" i="6"/>
  <c r="AN1111" i="6"/>
  <c r="AO1111" i="6" s="1"/>
  <c r="AM312" i="6"/>
  <c r="AN312" i="6"/>
  <c r="AO312" i="6" s="1"/>
  <c r="AM376" i="6"/>
  <c r="AN376" i="6"/>
  <c r="AO376" i="6" s="1"/>
  <c r="AM1080" i="6"/>
  <c r="AN1080" i="6"/>
  <c r="AO1080" i="6" s="1"/>
  <c r="AM689" i="6"/>
  <c r="AN689" i="6"/>
  <c r="AO689" i="6" s="1"/>
  <c r="AM540" i="6"/>
  <c r="AN540" i="6"/>
  <c r="AO540" i="6" s="1"/>
  <c r="AN669" i="6"/>
  <c r="AO669" i="6" s="1"/>
  <c r="AM669" i="6"/>
  <c r="AM394" i="6"/>
  <c r="AN394" i="6"/>
  <c r="AO394" i="6" s="1"/>
  <c r="AM483" i="6"/>
  <c r="AN483" i="6"/>
  <c r="AO483" i="6" s="1"/>
  <c r="AN739" i="6"/>
  <c r="AO739" i="6" s="1"/>
  <c r="AM739" i="6"/>
  <c r="AM868" i="6"/>
  <c r="AN868" i="6"/>
  <c r="AO868" i="6" s="1"/>
  <c r="AM1069" i="6"/>
  <c r="AN1069" i="6"/>
  <c r="AO1069" i="6" s="1"/>
  <c r="AM735" i="6"/>
  <c r="AN735" i="6"/>
  <c r="AO735" i="6" s="1"/>
  <c r="AN640" i="6"/>
  <c r="AO640" i="6" s="1"/>
  <c r="AM640" i="6"/>
  <c r="AM896" i="6"/>
  <c r="AN896" i="6"/>
  <c r="AO896" i="6" s="1"/>
  <c r="AM324" i="6"/>
  <c r="AN324" i="6"/>
  <c r="AO324" i="6" s="1"/>
  <c r="AN668" i="6"/>
  <c r="AO668" i="6" s="1"/>
  <c r="AM668" i="6"/>
  <c r="AN313" i="6"/>
  <c r="AO313" i="6" s="1"/>
  <c r="AM313" i="6"/>
  <c r="AN505" i="6"/>
  <c r="AO505" i="6" s="1"/>
  <c r="AM505" i="6"/>
  <c r="AN953" i="6"/>
  <c r="AO953" i="6" s="1"/>
  <c r="AM953" i="6"/>
  <c r="AM594" i="6"/>
  <c r="AN594" i="6"/>
  <c r="AO594" i="6" s="1"/>
  <c r="AM658" i="6"/>
  <c r="AN658" i="6"/>
  <c r="AO658" i="6" s="1"/>
  <c r="AM1042" i="6"/>
  <c r="AN1042" i="6"/>
  <c r="AO1042" i="6" s="1"/>
  <c r="AN235" i="6"/>
  <c r="AO235" i="6" s="1"/>
  <c r="AM235" i="6"/>
  <c r="AN299" i="6"/>
  <c r="AO299" i="6" s="1"/>
  <c r="AM299" i="6"/>
  <c r="AM683" i="6"/>
  <c r="AN683" i="6"/>
  <c r="AO683" i="6" s="1"/>
  <c r="AN875" i="6"/>
  <c r="AO875" i="6" s="1"/>
  <c r="AM875" i="6"/>
  <c r="AN939" i="6"/>
  <c r="AO939" i="6" s="1"/>
  <c r="AM939" i="6"/>
  <c r="AN837" i="6"/>
  <c r="AO837" i="6" s="1"/>
  <c r="AM837" i="6"/>
  <c r="AM454" i="6"/>
  <c r="AN454" i="6"/>
  <c r="AO454" i="6" s="1"/>
  <c r="AM774" i="6"/>
  <c r="AN774" i="6"/>
  <c r="AO774" i="6" s="1"/>
  <c r="AN861" i="6"/>
  <c r="AO861" i="6" s="1"/>
  <c r="AM861" i="6"/>
  <c r="AN423" i="6"/>
  <c r="AO423" i="6" s="1"/>
  <c r="AM423" i="6"/>
  <c r="AN679" i="6"/>
  <c r="AO679" i="6" s="1"/>
  <c r="AM679" i="6"/>
  <c r="AM264" i="6"/>
  <c r="AN264" i="6"/>
  <c r="AO264" i="6" s="1"/>
  <c r="AN392" i="6"/>
  <c r="AO392" i="6" s="1"/>
  <c r="AM392" i="6"/>
  <c r="AN1096" i="6"/>
  <c r="AO1096" i="6" s="1"/>
  <c r="AM1096" i="6"/>
  <c r="AN364" i="6"/>
  <c r="AO364" i="6" s="1"/>
  <c r="AM364" i="6"/>
  <c r="AM1085" i="6"/>
  <c r="AN1085" i="6"/>
  <c r="AO1085" i="6" s="1"/>
  <c r="AN449" i="6"/>
  <c r="AO449" i="6" s="1"/>
  <c r="AM449" i="6"/>
  <c r="AN705" i="6"/>
  <c r="AO705" i="6" s="1"/>
  <c r="AM705" i="6"/>
  <c r="AM410" i="6"/>
  <c r="AN410" i="6"/>
  <c r="AO410" i="6" s="1"/>
  <c r="AM477" i="6"/>
  <c r="AN477" i="6"/>
  <c r="AO477" i="6" s="1"/>
  <c r="AM964" i="6"/>
  <c r="AN964" i="6"/>
  <c r="AO964" i="6" s="1"/>
  <c r="AM334" i="6"/>
  <c r="AN334" i="6"/>
  <c r="AO334" i="6" s="1"/>
  <c r="AN751" i="6"/>
  <c r="AO751" i="6" s="1"/>
  <c r="AM751" i="6"/>
  <c r="AM592" i="6"/>
  <c r="AN592" i="6"/>
  <c r="AO592" i="6" s="1"/>
  <c r="AN656" i="6"/>
  <c r="AO656" i="6" s="1"/>
  <c r="AM656" i="6"/>
  <c r="AN720" i="6"/>
  <c r="AO720" i="6" s="1"/>
  <c r="AM720" i="6"/>
  <c r="AM912" i="6"/>
  <c r="AN912" i="6"/>
  <c r="AO912" i="6" s="1"/>
  <c r="AN653" i="6"/>
  <c r="AO653" i="6" s="1"/>
  <c r="AM653" i="6"/>
  <c r="AN201" i="6"/>
  <c r="AO201" i="6" s="1"/>
  <c r="AM201" i="6"/>
  <c r="AN393" i="6"/>
  <c r="AO393" i="6" s="1"/>
  <c r="AM393" i="6"/>
  <c r="AN521" i="6"/>
  <c r="AO521" i="6" s="1"/>
  <c r="AM521" i="6"/>
  <c r="AM969" i="6"/>
  <c r="AN969" i="6"/>
  <c r="AO969" i="6" s="1"/>
  <c r="AM1033" i="6"/>
  <c r="AN1033" i="6"/>
  <c r="AO1033" i="6" s="1"/>
  <c r="AM955" i="6"/>
  <c r="AN955" i="6"/>
  <c r="AO955" i="6" s="1"/>
  <c r="AM958" i="6"/>
  <c r="AN958" i="6"/>
  <c r="AO958" i="6" s="1"/>
  <c r="AN223" i="6"/>
  <c r="AO223" i="6" s="1"/>
  <c r="AM223" i="6"/>
  <c r="AN415" i="6"/>
  <c r="AO415" i="6" s="1"/>
  <c r="AM415" i="6"/>
  <c r="AN543" i="6"/>
  <c r="AO543" i="6" s="1"/>
  <c r="AM543" i="6"/>
  <c r="AM927" i="6"/>
  <c r="AN927" i="6"/>
  <c r="AO927" i="6" s="1"/>
  <c r="AN1051" i="6"/>
  <c r="AO1051" i="6" s="1"/>
  <c r="AM1055" i="6"/>
  <c r="AN1055" i="6"/>
  <c r="AO1055" i="6" s="1"/>
  <c r="AM517" i="6"/>
  <c r="AN517" i="6"/>
  <c r="AO517" i="6" s="1"/>
  <c r="AM276" i="6"/>
  <c r="AN276" i="6"/>
  <c r="AO276" i="6" s="1"/>
  <c r="AN1106" i="6"/>
  <c r="AO1106" i="6" s="1"/>
  <c r="AM1106" i="6"/>
  <c r="AM413" i="6"/>
  <c r="AN413" i="6"/>
  <c r="AO413" i="6" s="1"/>
  <c r="AN363" i="6"/>
  <c r="AO363" i="6" s="1"/>
  <c r="AM363" i="6"/>
  <c r="AN1067" i="6"/>
  <c r="AO1067" i="6" s="1"/>
  <c r="AM1067" i="6"/>
  <c r="AN228" i="6"/>
  <c r="AO228" i="6" s="1"/>
  <c r="AM228" i="6"/>
  <c r="AM1094" i="6"/>
  <c r="AN1094" i="6"/>
  <c r="AO1094" i="6" s="1"/>
  <c r="AM295" i="6"/>
  <c r="AN295" i="6"/>
  <c r="AO295" i="6" s="1"/>
  <c r="AM359" i="6"/>
  <c r="AN359" i="6"/>
  <c r="AO359" i="6" s="1"/>
  <c r="AM487" i="6"/>
  <c r="AN487" i="6"/>
  <c r="AO487" i="6" s="1"/>
  <c r="AM871" i="6"/>
  <c r="AN871" i="6"/>
  <c r="AO871" i="6" s="1"/>
  <c r="AN833" i="6"/>
  <c r="AO833" i="6" s="1"/>
  <c r="AM833" i="6"/>
  <c r="AM897" i="6"/>
  <c r="AN897" i="6"/>
  <c r="AO897" i="6" s="1"/>
  <c r="AM858" i="6"/>
  <c r="AN858" i="6"/>
  <c r="AO858" i="6" s="1"/>
  <c r="AN819" i="6"/>
  <c r="AO819" i="6" s="1"/>
  <c r="AM819" i="6"/>
  <c r="AN1011" i="6"/>
  <c r="AO1011" i="6" s="1"/>
  <c r="AM1011" i="6"/>
  <c r="AN239" i="6"/>
  <c r="AO239" i="6" s="1"/>
  <c r="AM239" i="6"/>
  <c r="AN559" i="6"/>
  <c r="AO559" i="6" s="1"/>
  <c r="AM559" i="6"/>
  <c r="AN879" i="6"/>
  <c r="AO879" i="6" s="1"/>
  <c r="AM879" i="6"/>
  <c r="AM943" i="6"/>
  <c r="AN943" i="6"/>
  <c r="AO943" i="6" s="1"/>
  <c r="AN1071" i="6"/>
  <c r="AO1071" i="6" s="1"/>
  <c r="AM1071" i="6"/>
  <c r="AN1076" i="6"/>
  <c r="AO1076" i="6" s="1"/>
  <c r="AM1076" i="6"/>
  <c r="AN329" i="6"/>
  <c r="AO329" i="6" s="1"/>
  <c r="AM329" i="6"/>
  <c r="AN652" i="6"/>
  <c r="AO652" i="6" s="1"/>
  <c r="AM652" i="6"/>
  <c r="AN802" i="6"/>
  <c r="AO802" i="6" s="1"/>
  <c r="AM802" i="6"/>
  <c r="AM764" i="6"/>
  <c r="AN764" i="6"/>
  <c r="AO764" i="6" s="1"/>
  <c r="AN379" i="6"/>
  <c r="AO379" i="6" s="1"/>
  <c r="AM379" i="6"/>
  <c r="AM827" i="6"/>
  <c r="AN827" i="6"/>
  <c r="AO827" i="6" s="1"/>
  <c r="AM1083" i="6"/>
  <c r="AN1083" i="6"/>
  <c r="AO1083" i="6" s="1"/>
  <c r="AM305" i="6"/>
  <c r="AN305" i="6"/>
  <c r="AO305" i="6" s="1"/>
  <c r="AN1009" i="6"/>
  <c r="AO1009" i="6" s="1"/>
  <c r="AM1009" i="6"/>
  <c r="AN419" i="6"/>
  <c r="AO419" i="6" s="1"/>
  <c r="AM419" i="6"/>
  <c r="AN611" i="6"/>
  <c r="AO611" i="6" s="1"/>
  <c r="AM611" i="6"/>
  <c r="AM293" i="6"/>
  <c r="AN293" i="6"/>
  <c r="AO293" i="6" s="1"/>
  <c r="AN638" i="6"/>
  <c r="AO638" i="6" s="1"/>
  <c r="AM638" i="6"/>
  <c r="AM341" i="6"/>
  <c r="AN341" i="6"/>
  <c r="AO341" i="6" s="1"/>
  <c r="AM1119" i="6"/>
  <c r="AN1119" i="6"/>
  <c r="AO1119" i="6" s="1"/>
  <c r="AN256" i="6"/>
  <c r="AO256" i="6" s="1"/>
  <c r="AM256" i="6"/>
  <c r="AN448" i="6"/>
  <c r="AO448" i="6" s="1"/>
  <c r="AM448" i="6"/>
  <c r="AN1024" i="6"/>
  <c r="AO1024" i="6" s="1"/>
  <c r="AM1024" i="6"/>
  <c r="AM1081" i="6"/>
  <c r="AN1081" i="6"/>
  <c r="AO1081" i="6" s="1"/>
  <c r="AM580" i="6"/>
  <c r="AN580" i="6"/>
  <c r="AO580" i="6" s="1"/>
  <c r="AM274" i="6"/>
  <c r="AN274" i="6"/>
  <c r="AO274" i="6" s="1"/>
  <c r="AN530" i="6"/>
  <c r="AO530" i="6" s="1"/>
  <c r="AM530" i="6"/>
  <c r="AN786" i="6"/>
  <c r="AO786" i="6" s="1"/>
  <c r="AM786" i="6"/>
  <c r="AM555" i="6"/>
  <c r="AN555" i="6"/>
  <c r="AO555" i="6" s="1"/>
  <c r="AN747" i="6"/>
  <c r="AO747" i="6" s="1"/>
  <c r="AM747" i="6"/>
  <c r="AM1109" i="6"/>
  <c r="AN1109" i="6"/>
  <c r="AO1109" i="6" s="1"/>
  <c r="AM326" i="6"/>
  <c r="AN326" i="6"/>
  <c r="AO326" i="6" s="1"/>
  <c r="AM710" i="6"/>
  <c r="AN710" i="6"/>
  <c r="AO710" i="6" s="1"/>
  <c r="AM902" i="6"/>
  <c r="AN902" i="6"/>
  <c r="AO902" i="6" s="1"/>
  <c r="AM405" i="6"/>
  <c r="AN405" i="6"/>
  <c r="AO405" i="6" s="1"/>
  <c r="AN712" i="6"/>
  <c r="AO712" i="6" s="1"/>
  <c r="AM712" i="6"/>
  <c r="AN840" i="6"/>
  <c r="AO840" i="6" s="1"/>
  <c r="AM840" i="6"/>
  <c r="AN346" i="6"/>
  <c r="AO346" i="6" s="1"/>
  <c r="AM346" i="6"/>
  <c r="AM730" i="6"/>
  <c r="AN730" i="6"/>
  <c r="AO730" i="6" s="1"/>
  <c r="AN724" i="6"/>
  <c r="AO724" i="6" s="1"/>
  <c r="AM724" i="6"/>
  <c r="AM1052" i="6"/>
  <c r="AN1052" i="6"/>
  <c r="AO1052" i="6" s="1"/>
  <c r="AN949" i="6"/>
  <c r="AO949" i="6" s="1"/>
  <c r="AM949" i="6"/>
  <c r="AM627" i="6"/>
  <c r="AN627" i="6"/>
  <c r="AO627" i="6" s="1"/>
  <c r="AN284" i="6"/>
  <c r="AO284" i="6" s="1"/>
  <c r="AM284" i="6"/>
  <c r="AM654" i="6"/>
  <c r="AN654" i="6"/>
  <c r="AO654" i="6" s="1"/>
  <c r="AN846" i="6"/>
  <c r="AO846" i="6" s="1"/>
  <c r="AM846" i="6"/>
  <c r="AN815" i="6"/>
  <c r="AO815" i="6" s="1"/>
  <c r="AM815" i="6"/>
  <c r="AM1040" i="6"/>
  <c r="AN1040" i="6"/>
  <c r="AO1040" i="6" s="1"/>
  <c r="AN404" i="6"/>
  <c r="AO404" i="6" s="1"/>
  <c r="AM404" i="6"/>
  <c r="AM585" i="6"/>
  <c r="AN585" i="6"/>
  <c r="AO585" i="6" s="1"/>
  <c r="AN1097" i="6"/>
  <c r="AO1097" i="6" s="1"/>
  <c r="AM1097" i="6"/>
  <c r="AN546" i="6"/>
  <c r="AO546" i="6" s="1"/>
  <c r="AM546" i="6"/>
  <c r="AM1122" i="6"/>
  <c r="AN1122" i="6"/>
  <c r="AO1122" i="6" s="1"/>
  <c r="AN1005" i="6"/>
  <c r="AO1005" i="6" s="1"/>
  <c r="AM1005" i="6"/>
  <c r="AM891" i="6"/>
  <c r="AN891" i="6"/>
  <c r="AO891" i="6" s="1"/>
  <c r="AM389" i="6"/>
  <c r="AN389" i="6"/>
  <c r="AO389" i="6" s="1"/>
  <c r="AM553" i="6"/>
  <c r="AN553" i="6"/>
  <c r="AO553" i="6" s="1"/>
  <c r="AN450" i="6"/>
  <c r="AO450" i="6" s="1"/>
  <c r="AM450" i="6"/>
  <c r="AN308" i="6"/>
  <c r="AO308" i="6" s="1"/>
  <c r="AM308" i="6"/>
  <c r="AN924" i="6"/>
  <c r="AO924" i="6" s="1"/>
  <c r="AM924" i="6"/>
  <c r="AN765" i="6"/>
  <c r="AO765" i="6" s="1"/>
  <c r="AM765" i="6"/>
  <c r="AM859" i="6"/>
  <c r="AN859" i="6"/>
  <c r="AO859" i="6" s="1"/>
  <c r="AN860" i="6"/>
  <c r="AO860" i="6" s="1"/>
  <c r="AM860" i="6"/>
  <c r="AM1037" i="6"/>
  <c r="AN1037" i="6"/>
  <c r="AO1037" i="6" s="1"/>
  <c r="AM246" i="6"/>
  <c r="AN246" i="6"/>
  <c r="AO246" i="6" s="1"/>
  <c r="AM374" i="6"/>
  <c r="AN374" i="6"/>
  <c r="AO374" i="6" s="1"/>
  <c r="AM343" i="6"/>
  <c r="AN343" i="6"/>
  <c r="AO343" i="6" s="1"/>
  <c r="AM625" i="6"/>
  <c r="AN625" i="6"/>
  <c r="AO625" i="6" s="1"/>
  <c r="AM753" i="6"/>
  <c r="AN753" i="6"/>
  <c r="AO753" i="6" s="1"/>
  <c r="AN844" i="6"/>
  <c r="AO844" i="6" s="1"/>
  <c r="AM844" i="6"/>
  <c r="AN202" i="6"/>
  <c r="AO202" i="6" s="1"/>
  <c r="AM202" i="6"/>
  <c r="AN906" i="6"/>
  <c r="AO906" i="6" s="1"/>
  <c r="AM906" i="6"/>
  <c r="AM821" i="6"/>
  <c r="AN821" i="6"/>
  <c r="AO821" i="6" s="1"/>
  <c r="AM797" i="6"/>
  <c r="AN797" i="6"/>
  <c r="AO797" i="6" s="1"/>
  <c r="AM446" i="6"/>
  <c r="AN446" i="6"/>
  <c r="AO446" i="6" s="1"/>
  <c r="AM510" i="6"/>
  <c r="AN510" i="6"/>
  <c r="AO510" i="6" s="1"/>
  <c r="AM1022" i="6"/>
  <c r="AN1022" i="6"/>
  <c r="AO1022" i="6" s="1"/>
  <c r="AM805" i="6"/>
  <c r="AN805" i="6"/>
  <c r="AO805" i="6" s="1"/>
  <c r="AM799" i="6"/>
  <c r="AN799" i="6"/>
  <c r="AO799" i="6" s="1"/>
  <c r="AM991" i="6"/>
  <c r="AN991" i="6"/>
  <c r="AO991" i="6" s="1"/>
  <c r="AM512" i="6"/>
  <c r="AN512" i="6"/>
  <c r="AO512" i="6" s="1"/>
  <c r="AN768" i="6"/>
  <c r="AO768" i="6" s="1"/>
  <c r="AM768" i="6"/>
  <c r="AN960" i="6"/>
  <c r="AO960" i="6" s="1"/>
  <c r="AM960" i="6"/>
  <c r="AM249" i="6"/>
  <c r="AN249" i="6"/>
  <c r="AO249" i="6" s="1"/>
  <c r="AN377" i="6"/>
  <c r="AO377" i="6" s="1"/>
  <c r="AM377" i="6"/>
  <c r="AM441" i="6"/>
  <c r="AN441" i="6"/>
  <c r="AO441" i="6" s="1"/>
  <c r="AN569" i="6"/>
  <c r="AO569" i="6" s="1"/>
  <c r="AM569" i="6"/>
  <c r="AM889" i="6"/>
  <c r="AN889" i="6"/>
  <c r="AO889" i="6" s="1"/>
  <c r="AM466" i="6"/>
  <c r="AN466" i="6"/>
  <c r="AO466" i="6" s="1"/>
  <c r="AM978" i="6"/>
  <c r="AN978" i="6"/>
  <c r="AO978" i="6" s="1"/>
  <c r="AM1012" i="6"/>
  <c r="AN1012" i="6"/>
  <c r="AO1012" i="6" s="1"/>
  <c r="AN427" i="6"/>
  <c r="AO427" i="6" s="1"/>
  <c r="AM427" i="6"/>
  <c r="AM564" i="6"/>
  <c r="AN564" i="6"/>
  <c r="AO564" i="6" s="1"/>
  <c r="AN300" i="6"/>
  <c r="AO300" i="6" s="1"/>
  <c r="AM300" i="6"/>
  <c r="AM940" i="6"/>
  <c r="AN940" i="6"/>
  <c r="AO940" i="6" s="1"/>
  <c r="AN725" i="6"/>
  <c r="AO725" i="6" s="1"/>
  <c r="AM725" i="6"/>
  <c r="AN262" i="6"/>
  <c r="AO262" i="6" s="1"/>
  <c r="AM262" i="6"/>
  <c r="AN390" i="6"/>
  <c r="AO390" i="6" s="1"/>
  <c r="AM390" i="6"/>
  <c r="AM582" i="6"/>
  <c r="AN582" i="6"/>
  <c r="AO582" i="6" s="1"/>
  <c r="AN615" i="6"/>
  <c r="AO615" i="6" s="1"/>
  <c r="AM615" i="6"/>
  <c r="AN999" i="6"/>
  <c r="AO999" i="6" s="1"/>
  <c r="AM999" i="6"/>
  <c r="AN328" i="6"/>
  <c r="AO328" i="6" s="1"/>
  <c r="AM328" i="6"/>
  <c r="AM584" i="6"/>
  <c r="AN584" i="6"/>
  <c r="AO584" i="6" s="1"/>
  <c r="AM581" i="6"/>
  <c r="AN581" i="6"/>
  <c r="AO581" i="6" s="1"/>
  <c r="AM257" i="6"/>
  <c r="AN257" i="6"/>
  <c r="AO257" i="6" s="1"/>
  <c r="AM641" i="6"/>
  <c r="AN641" i="6"/>
  <c r="AO641" i="6" s="1"/>
  <c r="AN769" i="6"/>
  <c r="AO769" i="6" s="1"/>
  <c r="AM769" i="6"/>
  <c r="AN316" i="6"/>
  <c r="AO316" i="6" s="1"/>
  <c r="AM316" i="6"/>
  <c r="AN932" i="6"/>
  <c r="AO932" i="6" s="1"/>
  <c r="AM932" i="6"/>
  <c r="AN781" i="6"/>
  <c r="AO781" i="6" s="1"/>
  <c r="AM781" i="6"/>
  <c r="AN218" i="6"/>
  <c r="AO218" i="6" s="1"/>
  <c r="AM218" i="6"/>
  <c r="AN922" i="6"/>
  <c r="AO922" i="6" s="1"/>
  <c r="AM922" i="6"/>
  <c r="AN499" i="6"/>
  <c r="AO499" i="6" s="1"/>
  <c r="AM499" i="6"/>
  <c r="AM493" i="6"/>
  <c r="AN493" i="6"/>
  <c r="AO493" i="6" s="1"/>
  <c r="AM893" i="6"/>
  <c r="AN893" i="6"/>
  <c r="AO893" i="6" s="1"/>
  <c r="AM676" i="6"/>
  <c r="AN676" i="6"/>
  <c r="AO676" i="6" s="1"/>
  <c r="AM789" i="6"/>
  <c r="AN789" i="6"/>
  <c r="AO789" i="6" s="1"/>
  <c r="AN270" i="6"/>
  <c r="AO270" i="6" s="1"/>
  <c r="AM270" i="6"/>
  <c r="AN526" i="6"/>
  <c r="AO526" i="6" s="1"/>
  <c r="AM526" i="6"/>
  <c r="AM974" i="6"/>
  <c r="AM1038" i="6"/>
  <c r="AN1038" i="6"/>
  <c r="AO1038" i="6" s="1"/>
  <c r="AN917" i="6"/>
  <c r="AO917" i="6" s="1"/>
  <c r="AM917" i="6"/>
  <c r="AM464" i="6"/>
  <c r="AN464" i="6"/>
  <c r="AO464" i="6" s="1"/>
  <c r="AN528" i="6"/>
  <c r="AO528" i="6" s="1"/>
  <c r="AM528" i="6"/>
  <c r="AN853" i="6"/>
  <c r="AO853" i="6" s="1"/>
  <c r="AM853" i="6"/>
  <c r="AN418" i="6"/>
  <c r="AO418" i="6" s="1"/>
  <c r="AM418" i="6"/>
  <c r="AN482" i="6"/>
  <c r="AO482" i="6" s="1"/>
  <c r="AM482" i="6"/>
  <c r="AN994" i="6"/>
  <c r="AO994" i="6" s="1"/>
  <c r="AM994" i="6"/>
  <c r="AM443" i="6"/>
  <c r="AN443" i="6"/>
  <c r="AO443" i="6" s="1"/>
  <c r="AM571" i="6"/>
  <c r="AN571" i="6"/>
  <c r="AO571" i="6" s="1"/>
  <c r="AM332" i="6"/>
  <c r="AN332" i="6"/>
  <c r="AO332" i="6" s="1"/>
  <c r="AM1020" i="6"/>
  <c r="AN1020" i="6"/>
  <c r="AO1020" i="6" s="1"/>
  <c r="AM1034" i="6"/>
  <c r="AN1034" i="6"/>
  <c r="AO1034" i="6" s="1"/>
  <c r="AN931" i="6"/>
  <c r="AO931" i="6" s="1"/>
  <c r="AM931" i="6"/>
  <c r="AN766" i="6"/>
  <c r="AO766" i="6" s="1"/>
  <c r="AM766" i="6"/>
  <c r="AN830" i="6"/>
  <c r="AO830" i="6" s="1"/>
  <c r="AM830" i="6"/>
  <c r="AN671" i="6"/>
  <c r="AO671" i="6" s="1"/>
  <c r="AM671" i="6"/>
  <c r="AN384" i="6"/>
  <c r="AO384" i="6" s="1"/>
  <c r="AM384" i="6"/>
  <c r="AM1088" i="6"/>
  <c r="AN1088" i="6"/>
  <c r="AO1088" i="6" s="1"/>
  <c r="AN697" i="6"/>
  <c r="AO697" i="6" s="1"/>
  <c r="AM697" i="6"/>
  <c r="AM402" i="6"/>
  <c r="AN402" i="6"/>
  <c r="AO402" i="6" s="1"/>
  <c r="AM916" i="6"/>
  <c r="AN916" i="6"/>
  <c r="AO916" i="6" s="1"/>
  <c r="AM743" i="6"/>
  <c r="AN743" i="6"/>
  <c r="AO743" i="6" s="1"/>
  <c r="AN648" i="6"/>
  <c r="AO648" i="6" s="1"/>
  <c r="AM648" i="6"/>
  <c r="AN904" i="6"/>
  <c r="AO904" i="6" s="1"/>
  <c r="AM904" i="6"/>
  <c r="AM321" i="6"/>
  <c r="AN321" i="6"/>
  <c r="AO321" i="6" s="1"/>
  <c r="AM513" i="6"/>
  <c r="AN513" i="6"/>
  <c r="AO513" i="6" s="1"/>
  <c r="AM961" i="6"/>
  <c r="AN961" i="6"/>
  <c r="AO961" i="6" s="1"/>
  <c r="AM1025" i="6"/>
  <c r="AN1025" i="6"/>
  <c r="AO1025" i="6" s="1"/>
  <c r="AN602" i="6"/>
  <c r="AO602" i="6" s="1"/>
  <c r="AM602" i="6"/>
  <c r="AM666" i="6"/>
  <c r="AN666" i="6"/>
  <c r="AO666" i="6" s="1"/>
  <c r="AM1050" i="6"/>
  <c r="AN1050" i="6"/>
  <c r="AO1050" i="6" s="1"/>
  <c r="AM435" i="6"/>
  <c r="AN435" i="6"/>
  <c r="AO435" i="6" s="1"/>
  <c r="AM691" i="6"/>
  <c r="AN691" i="6"/>
  <c r="AO691" i="6" s="1"/>
  <c r="AN883" i="6"/>
  <c r="AO883" i="6" s="1"/>
  <c r="AM883" i="6"/>
  <c r="AN947" i="6"/>
  <c r="AO947" i="6" s="1"/>
  <c r="AM947" i="6"/>
  <c r="AM381" i="6"/>
  <c r="AN381" i="6"/>
  <c r="AO381" i="6" s="1"/>
  <c r="AN206" i="6"/>
  <c r="AO206" i="6" s="1"/>
  <c r="AM206" i="6"/>
  <c r="AM303" i="6"/>
  <c r="AN303" i="6"/>
  <c r="AO303" i="6" s="1"/>
  <c r="AN687" i="6"/>
  <c r="AO687" i="6" s="1"/>
  <c r="AM687" i="6"/>
  <c r="AM208" i="6"/>
  <c r="AN208" i="6"/>
  <c r="AO208" i="6" s="1"/>
  <c r="AN272" i="6"/>
  <c r="AO272" i="6" s="1"/>
  <c r="AM272" i="6"/>
  <c r="AM400" i="6"/>
  <c r="AN400" i="6"/>
  <c r="AO400" i="6" s="1"/>
  <c r="AM1104" i="6"/>
  <c r="AN1104" i="6"/>
  <c r="AO1104" i="6" s="1"/>
  <c r="AM748" i="6"/>
  <c r="AN748" i="6"/>
  <c r="AO748" i="6" s="1"/>
  <c r="AM457" i="6"/>
  <c r="AN457" i="6"/>
  <c r="AO457" i="6" s="1"/>
  <c r="AM713" i="6"/>
  <c r="AN713" i="6"/>
  <c r="AO713" i="6" s="1"/>
  <c r="AM373" i="6"/>
  <c r="AN373" i="6"/>
  <c r="AO373" i="6" s="1"/>
  <c r="AN354" i="6"/>
  <c r="AO354" i="6" s="1"/>
  <c r="AM354" i="6"/>
  <c r="AM674" i="6"/>
  <c r="AN674" i="6"/>
  <c r="AO674" i="6" s="1"/>
  <c r="AM1004" i="6"/>
  <c r="AN1004" i="6"/>
  <c r="AO1004" i="6" s="1"/>
  <c r="AN301" i="6"/>
  <c r="AO301" i="6" s="1"/>
  <c r="AM301" i="6"/>
  <c r="AN778" i="6"/>
  <c r="AO778" i="6" s="1"/>
  <c r="AM778" i="6"/>
  <c r="AM1098" i="6"/>
  <c r="AN1098" i="6"/>
  <c r="AO1098" i="6" s="1"/>
  <c r="AM357" i="6"/>
  <c r="AN357" i="6"/>
  <c r="AO357" i="6" s="1"/>
  <c r="AM291" i="6"/>
  <c r="AN291" i="6"/>
  <c r="AO291" i="6" s="1"/>
  <c r="AN355" i="6"/>
  <c r="AO355" i="6" s="1"/>
  <c r="AM355" i="6"/>
  <c r="AN1059" i="6"/>
  <c r="AO1059" i="6" s="1"/>
  <c r="AM1059" i="6"/>
  <c r="AN397" i="6"/>
  <c r="AO397" i="6" s="1"/>
  <c r="AM397" i="6"/>
  <c r="AM1045" i="6"/>
  <c r="AN1045" i="6"/>
  <c r="AO1045" i="6" s="1"/>
  <c r="AM318" i="6"/>
  <c r="AN318" i="6"/>
  <c r="AO318" i="6" s="1"/>
  <c r="AN1086" i="6"/>
  <c r="AO1086" i="6" s="1"/>
  <c r="AM1086" i="6"/>
  <c r="AN287" i="6"/>
  <c r="AO287" i="6" s="1"/>
  <c r="AM287" i="6"/>
  <c r="AN479" i="6"/>
  <c r="AO479" i="6" s="1"/>
  <c r="AM479" i="6"/>
  <c r="AN320" i="6"/>
  <c r="AO320" i="6" s="1"/>
  <c r="AM320" i="6"/>
  <c r="AN1021" i="6"/>
  <c r="AO1021" i="6" s="1"/>
  <c r="AM1021" i="6"/>
  <c r="AN825" i="6"/>
  <c r="AO825" i="6" s="1"/>
  <c r="AM825" i="6"/>
  <c r="AM850" i="6"/>
  <c r="AN850" i="6"/>
  <c r="AO850" i="6" s="1"/>
  <c r="AN811" i="6"/>
  <c r="AO811" i="6" s="1"/>
  <c r="AM811" i="6"/>
  <c r="AM1003" i="6"/>
  <c r="AN1003" i="6"/>
  <c r="AO1003" i="6" s="1"/>
  <c r="AM636" i="6"/>
  <c r="AN636" i="6"/>
  <c r="AO636" i="6" s="1"/>
  <c r="AM966" i="6"/>
  <c r="AN966" i="6"/>
  <c r="AO966" i="6" s="1"/>
  <c r="AM231" i="6"/>
  <c r="AN231" i="6"/>
  <c r="AO231" i="6" s="1"/>
  <c r="AN551" i="6"/>
  <c r="AO551" i="6" s="1"/>
  <c r="AM551" i="6"/>
  <c r="AN935" i="6"/>
  <c r="AO935" i="6" s="1"/>
  <c r="AM935" i="6"/>
  <c r="AN1063" i="6"/>
  <c r="AO1063" i="6" s="1"/>
  <c r="AM1063" i="6"/>
  <c r="AM385" i="6"/>
  <c r="AN385" i="6"/>
  <c r="AO385" i="6" s="1"/>
  <c r="AN577" i="6"/>
  <c r="AO577" i="6" s="1"/>
  <c r="AM577" i="6"/>
  <c r="AN620" i="6"/>
  <c r="AO620" i="6" s="1"/>
  <c r="AM620" i="6"/>
  <c r="AM794" i="6"/>
  <c r="AN794" i="6"/>
  <c r="AO794" i="6" s="1"/>
  <c r="AN371" i="6"/>
  <c r="AO371" i="6" s="1"/>
  <c r="AM371" i="6"/>
  <c r="AN1075" i="6"/>
  <c r="AO1075" i="6" s="1"/>
  <c r="AM1075" i="6"/>
  <c r="AM462" i="6"/>
  <c r="AN462" i="6"/>
  <c r="AO462" i="6" s="1"/>
  <c r="AM1102" i="6"/>
  <c r="AN1102" i="6"/>
  <c r="AO1102" i="6" s="1"/>
  <c r="AM461" i="6"/>
  <c r="AN461" i="6"/>
  <c r="AO461" i="6" s="1"/>
  <c r="AM367" i="6"/>
  <c r="AN367" i="6"/>
  <c r="AO367" i="6" s="1"/>
  <c r="AN974" i="6"/>
  <c r="AO974" i="6" s="1"/>
  <c r="AM976" i="6"/>
  <c r="AN976" i="6"/>
  <c r="AO976" i="6" s="1"/>
  <c r="AN841" i="6"/>
  <c r="AO841" i="6" s="1"/>
  <c r="AM841" i="6"/>
  <c r="AM905" i="6"/>
  <c r="AN905" i="6"/>
  <c r="AO905" i="6" s="1"/>
  <c r="AN610" i="6"/>
  <c r="AO610" i="6" s="1"/>
  <c r="AM610" i="6"/>
  <c r="AM866" i="6"/>
  <c r="AN866" i="6"/>
  <c r="AO866" i="6" s="1"/>
  <c r="AN460" i="6"/>
  <c r="AO460" i="6" s="1"/>
  <c r="AM460" i="6"/>
  <c r="AN251" i="6"/>
  <c r="AO251" i="6" s="1"/>
  <c r="AM251" i="6"/>
  <c r="AN315" i="6"/>
  <c r="AO315" i="6" s="1"/>
  <c r="AM315" i="6"/>
  <c r="AM763" i="6"/>
  <c r="AN763" i="6"/>
  <c r="AO763" i="6" s="1"/>
  <c r="AN1019" i="6"/>
  <c r="AO1019" i="6" s="1"/>
  <c r="AM1019" i="6"/>
  <c r="AM757" i="6"/>
  <c r="AN757" i="6"/>
  <c r="AO757" i="6" s="1"/>
  <c r="AM547" i="6"/>
  <c r="AN547" i="6"/>
  <c r="AO547" i="6" s="1"/>
  <c r="AN803" i="6"/>
  <c r="AO803" i="6" s="1"/>
  <c r="AM803" i="6"/>
  <c r="AM867" i="6"/>
  <c r="AN867" i="6"/>
  <c r="AO867" i="6" s="1"/>
  <c r="AN702" i="6"/>
  <c r="AO702" i="6" s="1"/>
  <c r="AM702" i="6"/>
  <c r="AM894" i="6"/>
  <c r="AN894" i="6"/>
  <c r="AO894" i="6" s="1"/>
  <c r="AM576" i="6"/>
  <c r="AN576" i="6"/>
  <c r="AO576" i="6" s="1"/>
  <c r="AM704" i="6"/>
  <c r="AN704" i="6"/>
  <c r="AO704" i="6" s="1"/>
  <c r="AM832" i="6"/>
  <c r="AN832" i="6"/>
  <c r="AO832" i="6" s="1"/>
  <c r="AM996" i="6"/>
  <c r="AN996" i="6"/>
  <c r="AO996" i="6" s="1"/>
  <c r="AN1017" i="6"/>
  <c r="AO1017" i="6" s="1"/>
  <c r="AM1017" i="6"/>
  <c r="AM261" i="6"/>
  <c r="AN261" i="6"/>
  <c r="AO261" i="6" s="1"/>
  <c r="AN733" i="6"/>
  <c r="AO733" i="6" s="1"/>
  <c r="AM733" i="6"/>
  <c r="AM338" i="6"/>
  <c r="AN338" i="6"/>
  <c r="AO338" i="6" s="1"/>
  <c r="AM722" i="6"/>
  <c r="AN722" i="6"/>
  <c r="AO722" i="6" s="1"/>
  <c r="AM619" i="6"/>
  <c r="AN619" i="6"/>
  <c r="AO619" i="6" s="1"/>
  <c r="AN333" i="6"/>
  <c r="AO333" i="6" s="1"/>
  <c r="AM333" i="6"/>
  <c r="AM637" i="6"/>
  <c r="AN637" i="6"/>
  <c r="AO637" i="6" s="1"/>
  <c r="AN646" i="6"/>
  <c r="AO646" i="6" s="1"/>
  <c r="AM646" i="6"/>
  <c r="AN838" i="6"/>
  <c r="AO838" i="6" s="1"/>
  <c r="AM838" i="6"/>
  <c r="AM1127" i="6"/>
  <c r="AN1127" i="6"/>
  <c r="AO1127" i="6" s="1"/>
  <c r="AN1032" i="6"/>
  <c r="AO1032" i="6" s="1"/>
  <c r="AM1032" i="6"/>
  <c r="AN708" i="6"/>
  <c r="AO708" i="6" s="1"/>
  <c r="AM708" i="6"/>
  <c r="AN1036" i="6"/>
  <c r="AO1036" i="6" s="1"/>
  <c r="AM1036" i="6"/>
  <c r="AM1089" i="6"/>
  <c r="AN1089" i="6"/>
  <c r="AO1089" i="6" s="1"/>
  <c r="AN309" i="6"/>
  <c r="AO309" i="6" s="1"/>
  <c r="AM309" i="6"/>
  <c r="AN282" i="6"/>
  <c r="AO282" i="6" s="1"/>
  <c r="AM282" i="6"/>
  <c r="AM538" i="6"/>
  <c r="AN538" i="6"/>
  <c r="AO538" i="6" s="1"/>
  <c r="AM1114" i="6"/>
  <c r="AN1114" i="6"/>
  <c r="AO1114" i="6" s="1"/>
  <c r="AN307" i="6"/>
  <c r="AO307" i="6" s="1"/>
  <c r="AM307" i="6"/>
  <c r="AM563" i="6"/>
  <c r="AN563" i="6"/>
  <c r="AO563" i="6" s="1"/>
  <c r="AM755" i="6"/>
  <c r="AN755" i="6"/>
  <c r="AO755" i="6" s="1"/>
  <c r="AM604" i="6"/>
  <c r="AN604" i="6"/>
  <c r="AO604" i="6" s="1"/>
  <c r="AN718" i="6"/>
  <c r="AO718" i="6" s="1"/>
  <c r="AM718" i="6"/>
  <c r="AN910" i="6"/>
  <c r="AO910" i="6" s="1"/>
  <c r="AM910" i="6"/>
  <c r="AN495" i="6"/>
  <c r="AO495" i="6" s="1"/>
  <c r="AM495" i="6"/>
  <c r="AM848" i="6"/>
  <c r="AN848" i="6"/>
  <c r="AO848" i="6" s="1"/>
  <c r="AN290" i="6"/>
  <c r="AO290" i="6" s="1"/>
  <c r="AM290" i="6"/>
  <c r="AM738" i="6"/>
  <c r="AN738" i="6"/>
  <c r="AO738" i="6" s="1"/>
  <c r="AM1058" i="6"/>
  <c r="AN1058" i="6"/>
  <c r="AO1058" i="6" s="1"/>
  <c r="AM1092" i="6"/>
  <c r="AN1092" i="6"/>
  <c r="AO1092" i="6" s="1"/>
  <c r="AN533" i="6"/>
  <c r="AO533" i="6" s="1"/>
  <c r="AM533" i="6"/>
  <c r="AN635" i="6"/>
  <c r="AO635" i="6" s="1"/>
  <c r="AM635" i="6"/>
  <c r="AM660" i="6"/>
  <c r="AN660" i="6"/>
  <c r="AO660" i="6" s="1"/>
  <c r="AN429" i="6"/>
  <c r="AO429" i="6" s="1"/>
  <c r="AM429" i="6"/>
  <c r="AM458" i="6"/>
  <c r="AN458" i="6"/>
  <c r="AO458" i="6" s="1"/>
  <c r="AN340" i="6"/>
  <c r="AO340" i="6" s="1"/>
  <c r="AM340" i="6"/>
  <c r="AN972" i="6"/>
  <c r="AO972" i="6" s="1"/>
  <c r="AM972" i="6"/>
  <c r="AN516" i="6"/>
  <c r="AO516" i="6" s="1"/>
  <c r="AM516" i="6"/>
  <c r="AN900" i="6"/>
  <c r="AO900" i="6" s="1"/>
  <c r="AM900" i="6"/>
  <c r="AM254" i="6"/>
  <c r="AN254" i="6"/>
  <c r="AO254" i="6" s="1"/>
  <c r="AM382" i="6"/>
  <c r="AN382" i="6"/>
  <c r="AO382" i="6" s="1"/>
  <c r="AN574" i="6"/>
  <c r="AO574" i="6" s="1"/>
  <c r="AM574" i="6"/>
  <c r="AM351" i="6"/>
  <c r="AN351" i="6"/>
  <c r="AO351" i="6" s="1"/>
  <c r="AM607" i="6"/>
  <c r="AN607" i="6"/>
  <c r="AO607" i="6" s="1"/>
  <c r="AM863" i="6"/>
  <c r="AN863" i="6"/>
  <c r="AO863" i="6" s="1"/>
  <c r="AM633" i="6"/>
  <c r="AN633" i="6"/>
  <c r="AO633" i="6" s="1"/>
  <c r="AM761" i="6"/>
  <c r="AN761" i="6"/>
  <c r="AO761" i="6" s="1"/>
  <c r="AM884" i="6"/>
  <c r="AN884" i="6"/>
  <c r="AO884" i="6" s="1"/>
  <c r="AN210" i="6"/>
  <c r="AO210" i="6" s="1"/>
  <c r="AM210" i="6"/>
  <c r="AM914" i="6"/>
  <c r="AN914" i="6"/>
  <c r="AO914" i="6" s="1"/>
  <c r="AM380" i="6"/>
  <c r="AN380" i="6"/>
  <c r="AO380" i="6" s="1"/>
  <c r="AM684" i="6"/>
  <c r="AN684" i="6"/>
  <c r="AO684" i="6" s="1"/>
  <c r="AN877" i="6"/>
  <c r="AO877" i="6" s="1"/>
  <c r="AM877" i="6"/>
  <c r="AM491" i="6"/>
  <c r="AN491" i="6"/>
  <c r="AO491" i="6" s="1"/>
  <c r="AM445" i="6"/>
  <c r="AN445" i="6"/>
  <c r="AO445" i="6" s="1"/>
  <c r="AN1125" i="6"/>
  <c r="AO1125" i="6" s="1"/>
  <c r="AM1125" i="6"/>
  <c r="AN518" i="6"/>
  <c r="AO518" i="6" s="1"/>
  <c r="AM518" i="6"/>
  <c r="AN1030" i="6"/>
  <c r="AO1030" i="6" s="1"/>
  <c r="AM1030" i="6"/>
  <c r="AM807" i="6"/>
  <c r="AN807" i="6"/>
  <c r="AO807" i="6" s="1"/>
  <c r="AN456" i="6"/>
  <c r="AO456" i="6" s="1"/>
  <c r="AM456" i="6"/>
  <c r="AN520" i="6"/>
  <c r="AO520" i="6" s="1"/>
  <c r="AM520" i="6"/>
  <c r="AN776" i="6"/>
  <c r="AO776" i="6" s="1"/>
  <c r="AM776" i="6"/>
  <c r="AM968" i="6"/>
  <c r="AN968" i="6"/>
  <c r="AO968" i="6" s="1"/>
  <c r="AM474" i="6"/>
  <c r="AN474" i="6"/>
  <c r="AO474" i="6" s="1"/>
  <c r="AN986" i="6"/>
  <c r="AO986" i="6" s="1"/>
  <c r="AM986" i="6"/>
  <c r="AN420" i="6"/>
  <c r="AO420" i="6" s="1"/>
  <c r="AM420" i="6"/>
  <c r="AM243" i="6"/>
  <c r="AN243" i="6"/>
  <c r="AO243" i="6" s="1"/>
  <c r="AM348" i="6"/>
  <c r="AN348" i="6"/>
  <c r="AO348" i="6" s="1"/>
  <c r="AN980" i="6"/>
  <c r="AO980" i="6" s="1"/>
  <c r="AM980" i="6"/>
  <c r="AM237" i="6"/>
  <c r="AN237" i="6"/>
  <c r="AO237" i="6" s="1"/>
  <c r="AN701" i="6"/>
  <c r="AO701" i="6" s="1"/>
  <c r="AM701" i="6"/>
  <c r="AN398" i="6"/>
  <c r="AO398" i="6" s="1"/>
  <c r="AM398" i="6"/>
  <c r="AM590" i="6"/>
  <c r="AN590" i="6"/>
  <c r="AO590" i="6" s="1"/>
  <c r="AN782" i="6"/>
  <c r="AO782" i="6" s="1"/>
  <c r="AM782" i="6"/>
  <c r="AN431" i="6"/>
  <c r="AO431" i="6" s="1"/>
  <c r="AM431" i="6"/>
  <c r="AN623" i="6"/>
  <c r="AO623" i="6" s="1"/>
  <c r="AM623" i="6"/>
  <c r="AN1007" i="6"/>
  <c r="AO1007" i="6" s="1"/>
  <c r="AM1007" i="6"/>
  <c r="AM336" i="6"/>
  <c r="AN336" i="6"/>
  <c r="AO336" i="6" s="1"/>
  <c r="AM784" i="6"/>
  <c r="AN784" i="6"/>
  <c r="AO784" i="6" s="1"/>
  <c r="AN265" i="6"/>
  <c r="AO265" i="6" s="1"/>
  <c r="AM265" i="6"/>
  <c r="AM649" i="6"/>
  <c r="AN649" i="6"/>
  <c r="AO649" i="6" s="1"/>
  <c r="AN777" i="6"/>
  <c r="AO777" i="6" s="1"/>
  <c r="AM777" i="6"/>
  <c r="AM356" i="6"/>
  <c r="AN356" i="6"/>
  <c r="AO356" i="6" s="1"/>
  <c r="AM956" i="6"/>
  <c r="AN956" i="6"/>
  <c r="AO956" i="6" s="1"/>
  <c r="AM226" i="6"/>
  <c r="AN226" i="6"/>
  <c r="AO226" i="6" s="1"/>
  <c r="AM930" i="6"/>
  <c r="AN930" i="6"/>
  <c r="AO930" i="6" s="1"/>
  <c r="AM507" i="6"/>
  <c r="AN507" i="6"/>
  <c r="AO507" i="6" s="1"/>
  <c r="AN699" i="6"/>
  <c r="AO699" i="6" s="1"/>
  <c r="AM699" i="6"/>
  <c r="AN549" i="6"/>
  <c r="AO549" i="6" s="1"/>
  <c r="AM549" i="6"/>
  <c r="AN933" i="6"/>
  <c r="AO933" i="6" s="1"/>
  <c r="AM933" i="6"/>
  <c r="AM396" i="6"/>
  <c r="AN396" i="6"/>
  <c r="AO396" i="6" s="1"/>
  <c r="AM716" i="6"/>
  <c r="AN716" i="6"/>
  <c r="AO716" i="6" s="1"/>
  <c r="AM845" i="6"/>
  <c r="AN845" i="6"/>
  <c r="AO845" i="6" s="1"/>
  <c r="AR17" i="6"/>
  <c r="AR65" i="6"/>
  <c r="AR152" i="6"/>
  <c r="AR106" i="6"/>
  <c r="AR140" i="6"/>
  <c r="AR130" i="6"/>
  <c r="AR150" i="6"/>
  <c r="AR197" i="6"/>
  <c r="AR186" i="6"/>
  <c r="AR45" i="6"/>
  <c r="AR25" i="6"/>
  <c r="AR73" i="6"/>
  <c r="AR97" i="6"/>
  <c r="AR114" i="6"/>
  <c r="AR84" i="6"/>
  <c r="AR138" i="6"/>
  <c r="AR166" i="6"/>
  <c r="AR171" i="6"/>
  <c r="AR194" i="6"/>
  <c r="AR108" i="6"/>
  <c r="CT181" i="6"/>
  <c r="CT50" i="6"/>
  <c r="AX88" i="6"/>
  <c r="CT27" i="6"/>
  <c r="CT4" i="6"/>
  <c r="CU682" i="6" s="1"/>
  <c r="CT68" i="6"/>
  <c r="CT84" i="6"/>
  <c r="CT106" i="6"/>
  <c r="CT117" i="6"/>
  <c r="CT147" i="6"/>
  <c r="CT182" i="6"/>
  <c r="CT171" i="6"/>
  <c r="CT191" i="6"/>
  <c r="CT94" i="6"/>
  <c r="CT30" i="6"/>
  <c r="CT58" i="6"/>
  <c r="CT115" i="6"/>
  <c r="CT87" i="6"/>
  <c r="CT161" i="6"/>
  <c r="CT164" i="6"/>
  <c r="CT41" i="6"/>
  <c r="CT113" i="6"/>
  <c r="AX83" i="6"/>
  <c r="AX199" i="6"/>
  <c r="BP31" i="6"/>
  <c r="BP92" i="6"/>
  <c r="BP124" i="6"/>
  <c r="AX156" i="6"/>
  <c r="CN40" i="6"/>
  <c r="CN52" i="6"/>
  <c r="CN68" i="6"/>
  <c r="CN77" i="6"/>
  <c r="CN49" i="6"/>
  <c r="CN115" i="6"/>
  <c r="CN107" i="6"/>
  <c r="CN85" i="6"/>
  <c r="CN123" i="6"/>
  <c r="CN136" i="6"/>
  <c r="CN191" i="6"/>
  <c r="CN172" i="6"/>
  <c r="CN179" i="6"/>
  <c r="CN39" i="6"/>
  <c r="CN110" i="6"/>
  <c r="AX108" i="6"/>
  <c r="CN36" i="6"/>
  <c r="CN9" i="6"/>
  <c r="CN4" i="6"/>
  <c r="CN26" i="6"/>
  <c r="CN58" i="6"/>
  <c r="CN73" i="6"/>
  <c r="CN70" i="6"/>
  <c r="CN96" i="6"/>
  <c r="CN108" i="6"/>
  <c r="CN153" i="6"/>
  <c r="CN127" i="6"/>
  <c r="CN174" i="6"/>
  <c r="CN196" i="6"/>
  <c r="CN178" i="6"/>
  <c r="AX49" i="6"/>
  <c r="BP178" i="6"/>
  <c r="CT39" i="6"/>
  <c r="CT31" i="6"/>
  <c r="AR15" i="6"/>
  <c r="AR59" i="6"/>
  <c r="AR33" i="6"/>
  <c r="AR89" i="6"/>
  <c r="AR46" i="6"/>
  <c r="AR79" i="6"/>
  <c r="AR116" i="6"/>
  <c r="AR146" i="6"/>
  <c r="AR190" i="6"/>
  <c r="AR179" i="6"/>
  <c r="AR185" i="6"/>
  <c r="BP21" i="6"/>
  <c r="BP11" i="6"/>
  <c r="BP37" i="6"/>
  <c r="BP16" i="6"/>
  <c r="BP76" i="6"/>
  <c r="BP10" i="6"/>
  <c r="BP98" i="6"/>
  <c r="BP65" i="6"/>
  <c r="BP91" i="6"/>
  <c r="BP96" i="6"/>
  <c r="BP108" i="6"/>
  <c r="BP120" i="6"/>
  <c r="BP191" i="6"/>
  <c r="BP172" i="6"/>
  <c r="BP187" i="6"/>
  <c r="BP23" i="6"/>
  <c r="CT34" i="6"/>
  <c r="CT37" i="6"/>
  <c r="CT63" i="6"/>
  <c r="CT75" i="6"/>
  <c r="CT82" i="6"/>
  <c r="CT102" i="6"/>
  <c r="CT122" i="6"/>
  <c r="CT192" i="6"/>
  <c r="CT189" i="6"/>
  <c r="CT15" i="6"/>
  <c r="CT60" i="6"/>
  <c r="CT32" i="6"/>
  <c r="AR35" i="6"/>
  <c r="CT17" i="6"/>
  <c r="AR23" i="6"/>
  <c r="AR43" i="6"/>
  <c r="AR67" i="6"/>
  <c r="AR76" i="6"/>
  <c r="AR72" i="6"/>
  <c r="AR90" i="6"/>
  <c r="AR111" i="6"/>
  <c r="AR149" i="6"/>
  <c r="AR143" i="6"/>
  <c r="AR181" i="6"/>
  <c r="AR170" i="6"/>
  <c r="AR184" i="6"/>
  <c r="AR12" i="6"/>
  <c r="AR38" i="6"/>
  <c r="CT35" i="6"/>
  <c r="CT12" i="6"/>
  <c r="CT100" i="6"/>
  <c r="CT85" i="6"/>
  <c r="CT143" i="6"/>
  <c r="CT125" i="6"/>
  <c r="CT193" i="6"/>
  <c r="CT190" i="6"/>
  <c r="CT179" i="6"/>
  <c r="CT11" i="6"/>
  <c r="CT95" i="6"/>
  <c r="CT57" i="6"/>
  <c r="CT8" i="6"/>
  <c r="CT111" i="6"/>
  <c r="CT121" i="6"/>
  <c r="CT151" i="6"/>
  <c r="CT118" i="6"/>
  <c r="CT196" i="6"/>
  <c r="CT97" i="6"/>
  <c r="CT140" i="6"/>
  <c r="CT104" i="6"/>
  <c r="BV172" i="6"/>
  <c r="CT65" i="6"/>
  <c r="CT91" i="6"/>
  <c r="CT61" i="6"/>
  <c r="CT45" i="6"/>
  <c r="CN14" i="6"/>
  <c r="AR8" i="6"/>
  <c r="CN8" i="6"/>
  <c r="CN44" i="6"/>
  <c r="CN35" i="6"/>
  <c r="CN69" i="6"/>
  <c r="CN125" i="6"/>
  <c r="CN63" i="6"/>
  <c r="CN99" i="6"/>
  <c r="CN141" i="6"/>
  <c r="CN158" i="6"/>
  <c r="CN128" i="6"/>
  <c r="CN175" i="6"/>
  <c r="CN164" i="6"/>
  <c r="CN171" i="6"/>
  <c r="CN177" i="6"/>
  <c r="CT49" i="6"/>
  <c r="CT81" i="6"/>
  <c r="CT170" i="6"/>
  <c r="CT55" i="6"/>
  <c r="CB93" i="6"/>
  <c r="CT136" i="6"/>
  <c r="CB134" i="6"/>
  <c r="CN22" i="6"/>
  <c r="CN31" i="6"/>
  <c r="CN113" i="6"/>
  <c r="CN30" i="6"/>
  <c r="CN46" i="6"/>
  <c r="AX3" i="6"/>
  <c r="CN21" i="6"/>
  <c r="CN38" i="6"/>
  <c r="CN24" i="6"/>
  <c r="CN33" i="6"/>
  <c r="CN27" i="6"/>
  <c r="CN61" i="6"/>
  <c r="CN90" i="6"/>
  <c r="CN55" i="6"/>
  <c r="CN91" i="6"/>
  <c r="CN133" i="6"/>
  <c r="CN118" i="6"/>
  <c r="CN120" i="6"/>
  <c r="CN167" i="6"/>
  <c r="CN198" i="6"/>
  <c r="CN163" i="6"/>
  <c r="AX18" i="6"/>
  <c r="AX6" i="6"/>
  <c r="AX28" i="6"/>
  <c r="AX46" i="6"/>
  <c r="AX75" i="6"/>
  <c r="AX48" i="6"/>
  <c r="AX92" i="6"/>
  <c r="AX113" i="6"/>
  <c r="AX101" i="6"/>
  <c r="AX140" i="6"/>
  <c r="AX120" i="6"/>
  <c r="AX192" i="6"/>
  <c r="AX157" i="6"/>
  <c r="AX164" i="6"/>
  <c r="AX195" i="6"/>
  <c r="CN6" i="6"/>
  <c r="CN37" i="6"/>
  <c r="CN82" i="6"/>
  <c r="CN41" i="6"/>
  <c r="CN10" i="6"/>
  <c r="CN42" i="6"/>
  <c r="CN57" i="6"/>
  <c r="CN54" i="6"/>
  <c r="CN80" i="6"/>
  <c r="CN93" i="6"/>
  <c r="CN131" i="6"/>
  <c r="CN144" i="6"/>
  <c r="CN199" i="6"/>
  <c r="CN180" i="6"/>
  <c r="CN187" i="6"/>
  <c r="CN193" i="6"/>
  <c r="AR21" i="6"/>
  <c r="CN176" i="6"/>
  <c r="CN192" i="6"/>
  <c r="CN56" i="6"/>
  <c r="AR18" i="6"/>
  <c r="CT43" i="6"/>
  <c r="CT146" i="6"/>
  <c r="AR27" i="6"/>
  <c r="AR142" i="6"/>
  <c r="CN109" i="6"/>
  <c r="CN143" i="6"/>
  <c r="CN165" i="6"/>
  <c r="CN105" i="6"/>
  <c r="CN1130" i="6"/>
  <c r="CH93" i="6"/>
  <c r="CN45" i="6"/>
  <c r="AR134" i="6"/>
  <c r="AR155" i="6"/>
  <c r="CN134" i="6"/>
  <c r="CN78" i="6"/>
  <c r="CN148" i="6"/>
  <c r="CN142" i="6"/>
  <c r="AR11" i="6"/>
  <c r="CN169" i="6"/>
  <c r="AR61" i="6"/>
  <c r="CN101" i="6"/>
  <c r="AR125" i="6"/>
  <c r="CT14" i="6"/>
  <c r="CV77" i="6" s="1"/>
  <c r="CW77" i="6" s="1"/>
  <c r="CT86" i="6"/>
  <c r="BV166" i="6"/>
  <c r="AR112" i="6"/>
  <c r="CN185" i="6"/>
  <c r="AR55" i="6"/>
  <c r="AR19" i="6"/>
  <c r="AR54" i="6"/>
  <c r="AR174" i="6"/>
  <c r="CN181" i="6"/>
  <c r="AR153" i="6"/>
  <c r="CN13" i="6"/>
  <c r="CT157" i="6"/>
  <c r="CB15" i="6"/>
  <c r="CT144" i="6"/>
  <c r="CT120" i="6"/>
  <c r="AX198" i="6"/>
  <c r="CN103" i="6"/>
  <c r="CN76" i="6"/>
  <c r="CN116" i="6"/>
  <c r="AR137" i="6"/>
  <c r="CH5" i="6"/>
  <c r="CH7" i="6"/>
  <c r="CH97" i="6"/>
  <c r="CH167" i="6"/>
  <c r="CH26" i="6"/>
  <c r="CT177" i="6"/>
  <c r="CT112" i="6"/>
  <c r="CT169" i="6"/>
  <c r="CT150" i="6"/>
  <c r="CH6" i="6"/>
  <c r="CH59" i="6"/>
  <c r="CH123" i="6"/>
  <c r="CH149" i="6"/>
  <c r="CT114" i="6"/>
  <c r="CT42" i="6"/>
  <c r="CT116" i="6"/>
  <c r="CT134" i="6"/>
  <c r="CH163" i="6"/>
  <c r="CH195" i="6"/>
  <c r="CH173" i="6"/>
  <c r="CH158" i="6"/>
  <c r="CH120" i="6"/>
  <c r="CH118" i="6"/>
  <c r="CH127" i="6"/>
  <c r="CT141" i="6"/>
  <c r="CH90" i="6"/>
  <c r="CH50" i="6"/>
  <c r="CH55" i="6"/>
  <c r="CH129" i="6"/>
  <c r="CH178" i="6"/>
  <c r="BP5" i="6"/>
  <c r="CT126" i="6"/>
  <c r="CT129" i="6"/>
  <c r="CH47" i="6"/>
  <c r="CT74" i="6"/>
  <c r="CT132" i="6"/>
  <c r="CT186" i="6"/>
  <c r="CT123" i="6"/>
  <c r="BD55" i="6"/>
  <c r="CT185" i="6"/>
  <c r="BP109" i="6"/>
  <c r="CB99" i="6"/>
  <c r="BV115" i="6"/>
  <c r="CT194" i="6"/>
  <c r="CH4" i="6"/>
  <c r="CH28" i="6"/>
  <c r="CH31" i="6"/>
  <c r="CH8" i="6"/>
  <c r="CH80" i="6"/>
  <c r="CH88" i="6"/>
  <c r="CH78" i="6"/>
  <c r="CH106" i="6"/>
  <c r="CH148" i="6"/>
  <c r="CH172" i="6"/>
  <c r="CH161" i="6"/>
  <c r="CH191" i="6"/>
  <c r="CH34" i="6"/>
  <c r="CT47" i="6"/>
  <c r="CT154" i="6"/>
  <c r="CT158" i="6"/>
  <c r="CT148" i="6"/>
  <c r="CT128" i="6"/>
  <c r="CT159" i="6"/>
  <c r="BV186" i="6"/>
  <c r="CT153" i="6"/>
  <c r="CT149" i="6"/>
  <c r="CB102" i="6"/>
  <c r="CB77" i="6"/>
  <c r="CB92" i="6"/>
  <c r="CB104" i="6"/>
  <c r="CB162" i="6"/>
  <c r="CB155" i="6"/>
  <c r="CB160" i="6"/>
  <c r="CB175" i="6"/>
  <c r="CB165" i="6"/>
  <c r="CB47" i="6"/>
  <c r="CB34" i="6"/>
  <c r="CB23" i="6"/>
  <c r="CN170" i="6"/>
  <c r="CN200" i="6"/>
  <c r="BV42" i="6"/>
  <c r="CB120" i="6"/>
  <c r="CB32" i="6"/>
  <c r="CB131" i="6"/>
  <c r="BV157" i="6"/>
  <c r="BV112" i="6"/>
  <c r="BV167" i="6"/>
  <c r="AN148" i="6"/>
  <c r="AO148" i="6" s="1"/>
  <c r="BV80" i="6"/>
  <c r="BV196" i="6"/>
  <c r="BV10" i="6"/>
  <c r="BV12" i="6"/>
  <c r="BV68" i="6"/>
  <c r="BV93" i="6"/>
  <c r="BV152" i="6"/>
  <c r="BV155" i="6"/>
  <c r="BV189" i="6"/>
  <c r="BV48" i="6"/>
  <c r="CB133" i="6"/>
  <c r="CB75" i="6"/>
  <c r="CB152" i="6"/>
  <c r="CH122" i="6"/>
  <c r="BP28" i="6"/>
  <c r="CB98" i="6"/>
  <c r="AR156" i="6"/>
  <c r="CB90" i="6"/>
  <c r="AX182" i="6"/>
  <c r="AR47" i="6"/>
  <c r="CN3" i="6"/>
  <c r="AR96" i="6"/>
  <c r="AR147" i="6"/>
  <c r="CN168" i="6"/>
  <c r="CN86" i="6"/>
  <c r="AX190" i="6"/>
  <c r="BV61" i="6"/>
  <c r="AX90" i="6"/>
  <c r="BV96" i="6"/>
  <c r="BD180" i="6"/>
  <c r="BP197" i="6"/>
  <c r="BP165" i="6"/>
  <c r="BP56" i="6"/>
  <c r="CB153" i="6"/>
  <c r="CB106" i="6"/>
  <c r="BV89" i="6"/>
  <c r="BV35" i="6"/>
  <c r="BV36" i="6"/>
  <c r="BV67" i="6"/>
  <c r="BV119" i="6"/>
  <c r="BV125" i="6"/>
  <c r="BV184" i="6"/>
  <c r="BV171" i="6"/>
  <c r="BV82" i="6"/>
  <c r="BV149" i="6"/>
  <c r="CH20" i="6"/>
  <c r="CH174" i="6"/>
  <c r="CH179" i="6"/>
  <c r="BV126" i="6"/>
  <c r="BV75" i="6"/>
  <c r="BV13" i="6"/>
  <c r="CH38" i="6"/>
  <c r="CH33" i="6"/>
  <c r="CH67" i="6"/>
  <c r="CH63" i="6"/>
  <c r="CH105" i="6"/>
  <c r="CH131" i="6"/>
  <c r="CH137" i="6"/>
  <c r="CH197" i="6"/>
  <c r="CH186" i="6"/>
  <c r="CH175" i="6"/>
  <c r="BD20" i="6"/>
  <c r="BD110" i="6"/>
  <c r="BD22" i="6"/>
  <c r="BD62" i="6"/>
  <c r="BD78" i="6"/>
  <c r="BD87" i="6"/>
  <c r="BD129" i="6"/>
  <c r="BD157" i="6"/>
  <c r="BD132" i="6"/>
  <c r="BD194" i="6"/>
  <c r="BD175" i="6"/>
  <c r="BD173" i="6"/>
  <c r="CH35" i="6"/>
  <c r="BV60" i="6"/>
  <c r="BV24" i="6"/>
  <c r="BV73" i="6"/>
  <c r="BV4" i="6"/>
  <c r="BV20" i="6"/>
  <c r="BV76" i="6"/>
  <c r="BV101" i="6"/>
  <c r="BV147" i="6"/>
  <c r="BV168" i="6"/>
  <c r="BV197" i="6"/>
  <c r="BV14" i="6"/>
  <c r="BV47" i="6"/>
  <c r="CH10" i="6"/>
  <c r="CH69" i="6"/>
  <c r="BV43" i="6"/>
  <c r="CH44" i="6"/>
  <c r="BD172" i="6"/>
  <c r="BD35" i="6"/>
  <c r="BD120" i="6"/>
  <c r="BD164" i="6"/>
  <c r="BD188" i="6"/>
  <c r="BD49" i="6"/>
  <c r="CH91" i="6"/>
  <c r="CH199" i="6"/>
  <c r="CH144" i="6"/>
  <c r="CH200" i="6"/>
  <c r="BD33" i="6"/>
  <c r="CH19" i="6"/>
  <c r="CH65" i="6"/>
  <c r="BV49" i="6"/>
  <c r="BV74" i="6"/>
  <c r="BV79" i="6"/>
  <c r="BD17" i="6"/>
  <c r="CH23" i="6"/>
  <c r="CH58" i="6"/>
  <c r="CH75" i="6"/>
  <c r="CH71" i="6"/>
  <c r="CH113" i="6"/>
  <c r="CH83" i="6"/>
  <c r="CH151" i="6"/>
  <c r="CH164" i="6"/>
  <c r="CH194" i="6"/>
  <c r="CH183" i="6"/>
  <c r="BD12" i="6"/>
  <c r="BD56" i="6"/>
  <c r="BD30" i="6"/>
  <c r="BD70" i="6"/>
  <c r="BD94" i="6"/>
  <c r="BD95" i="6"/>
  <c r="BD137" i="6"/>
  <c r="BD119" i="6"/>
  <c r="BD140" i="6"/>
  <c r="BD168" i="6"/>
  <c r="BD183" i="6"/>
  <c r="BD181" i="6"/>
  <c r="BV50" i="6"/>
  <c r="BV8" i="6"/>
  <c r="BV29" i="6"/>
  <c r="BV69" i="6"/>
  <c r="BD25" i="6"/>
  <c r="BV27" i="6"/>
  <c r="BV28" i="6"/>
  <c r="BV59" i="6"/>
  <c r="BV109" i="6"/>
  <c r="BV117" i="6"/>
  <c r="BV176" i="6"/>
  <c r="BV163" i="6"/>
  <c r="BV87" i="6"/>
  <c r="BV151" i="6"/>
  <c r="BJ11" i="6"/>
  <c r="BJ85" i="6"/>
  <c r="BJ25" i="6"/>
  <c r="BJ28" i="6"/>
  <c r="BJ5" i="6"/>
  <c r="BJ79" i="6"/>
  <c r="BJ184" i="6"/>
  <c r="BJ87" i="6"/>
  <c r="BJ6" i="6"/>
  <c r="BJ66" i="6"/>
  <c r="BJ40" i="6"/>
  <c r="BJ80" i="6"/>
  <c r="BJ105" i="6"/>
  <c r="BJ121" i="6"/>
  <c r="BJ197" i="6"/>
  <c r="BJ186" i="6"/>
  <c r="BJ191" i="6"/>
  <c r="BV11" i="6"/>
  <c r="BJ192" i="6"/>
  <c r="BJ182" i="6"/>
  <c r="AR164" i="6"/>
  <c r="BV95" i="6"/>
  <c r="BD115" i="6"/>
  <c r="CH192" i="6"/>
  <c r="CH51" i="6"/>
  <c r="BV52" i="6"/>
  <c r="BV90" i="6"/>
  <c r="BV31" i="6"/>
  <c r="BV5" i="6"/>
  <c r="BV44" i="6"/>
  <c r="BV99" i="6"/>
  <c r="CH13" i="6"/>
  <c r="CH14" i="6"/>
  <c r="CH39" i="6"/>
  <c r="CH16" i="6"/>
  <c r="CH81" i="6"/>
  <c r="CH45" i="6"/>
  <c r="CH86" i="6"/>
  <c r="CH115" i="6"/>
  <c r="CH126" i="6"/>
  <c r="CH180" i="6"/>
  <c r="CH169" i="6"/>
  <c r="BV56" i="6"/>
  <c r="BD21" i="6"/>
  <c r="BD31" i="6"/>
  <c r="BD57" i="6"/>
  <c r="BD86" i="6"/>
  <c r="BD51" i="6"/>
  <c r="BD111" i="6"/>
  <c r="BD89" i="6"/>
  <c r="BD135" i="6"/>
  <c r="BD139" i="6"/>
  <c r="BD184" i="6"/>
  <c r="BD199" i="6"/>
  <c r="BD197" i="6"/>
  <c r="BV66" i="6"/>
  <c r="BV55" i="6"/>
  <c r="CH12" i="6"/>
  <c r="BV64" i="6"/>
  <c r="BV45" i="6"/>
  <c r="CH9" i="6"/>
  <c r="BV3" i="6"/>
  <c r="BW222" i="6" s="1"/>
  <c r="BV21" i="6"/>
  <c r="BV18" i="6"/>
  <c r="BV41" i="6"/>
  <c r="BV70" i="6"/>
  <c r="BV92" i="6"/>
  <c r="BV127" i="6"/>
  <c r="BV133" i="6"/>
  <c r="BV192" i="6"/>
  <c r="BV179" i="6"/>
  <c r="BV132" i="6"/>
  <c r="BV121" i="6"/>
  <c r="CH70" i="6"/>
  <c r="CH73" i="6"/>
  <c r="CH77" i="6"/>
  <c r="CH15" i="6"/>
  <c r="CH62" i="6"/>
  <c r="BD163" i="6"/>
  <c r="BD118" i="6"/>
  <c r="BD27" i="6"/>
  <c r="CH140" i="6"/>
  <c r="BD23" i="6"/>
  <c r="BV25" i="6"/>
  <c r="CH22" i="6"/>
  <c r="CH66" i="6"/>
  <c r="CH24" i="6"/>
  <c r="CH64" i="6"/>
  <c r="CH68" i="6"/>
  <c r="CH94" i="6"/>
  <c r="CH139" i="6"/>
  <c r="CH134" i="6"/>
  <c r="CH188" i="6"/>
  <c r="CH177" i="6"/>
  <c r="BV72" i="6"/>
  <c r="BV65" i="6"/>
  <c r="BD4" i="6"/>
  <c r="BD29" i="6"/>
  <c r="BD39" i="6"/>
  <c r="BD65" i="6"/>
  <c r="BD45" i="6"/>
  <c r="BD66" i="6"/>
  <c r="BD84" i="6"/>
  <c r="BD104" i="6"/>
  <c r="BD143" i="6"/>
  <c r="BD195" i="6"/>
  <c r="BD192" i="6"/>
  <c r="BD182" i="6"/>
  <c r="BD19" i="6"/>
  <c r="BV6" i="6"/>
  <c r="BD3" i="6"/>
  <c r="CH18" i="6"/>
  <c r="BV26" i="6"/>
  <c r="BV54" i="6"/>
  <c r="BV71" i="6"/>
  <c r="BV77" i="6"/>
  <c r="BV135" i="6"/>
  <c r="BV160" i="6"/>
  <c r="BV182" i="6"/>
  <c r="BV187" i="6"/>
  <c r="BV141" i="6"/>
  <c r="BV129" i="6"/>
  <c r="BJ143" i="6"/>
  <c r="BJ187" i="6"/>
  <c r="CH41" i="6"/>
  <c r="CH48" i="6"/>
  <c r="BV194" i="6"/>
  <c r="BD76" i="6"/>
  <c r="CH119" i="6"/>
  <c r="CH145" i="6"/>
  <c r="CH153" i="6"/>
  <c r="CH168" i="6"/>
  <c r="CH111" i="6"/>
  <c r="CH133" i="6"/>
  <c r="CH124" i="6"/>
  <c r="BP156" i="6"/>
  <c r="BV177" i="6"/>
  <c r="CN162" i="6"/>
  <c r="BV178" i="6"/>
  <c r="BV104" i="6"/>
  <c r="CH42" i="6"/>
  <c r="CH72" i="6"/>
  <c r="CH102" i="6"/>
  <c r="CH142" i="6"/>
  <c r="CH185" i="6"/>
  <c r="BV22" i="6"/>
  <c r="BD5" i="6"/>
  <c r="BD37" i="6"/>
  <c r="BD64" i="6"/>
  <c r="BD73" i="6"/>
  <c r="BD53" i="6"/>
  <c r="BD74" i="6"/>
  <c r="BD92" i="6"/>
  <c r="BD112" i="6"/>
  <c r="BD154" i="6"/>
  <c r="BD170" i="6"/>
  <c r="BD151" i="6"/>
  <c r="BD190" i="6"/>
  <c r="CH36" i="6"/>
  <c r="BD11" i="6"/>
  <c r="BV98" i="6"/>
  <c r="CH37" i="6"/>
  <c r="BD7" i="6"/>
  <c r="BV38" i="6"/>
  <c r="BV23" i="6"/>
  <c r="BV46" i="6"/>
  <c r="BV62" i="6"/>
  <c r="BV108" i="6"/>
  <c r="BV100" i="6"/>
  <c r="BV143" i="6"/>
  <c r="BV138" i="6"/>
  <c r="BV190" i="6"/>
  <c r="BV195" i="6"/>
  <c r="BV107" i="6"/>
  <c r="BV136" i="6"/>
  <c r="CH60" i="6"/>
  <c r="CH100" i="6"/>
  <c r="BV200" i="6"/>
  <c r="BD91" i="6"/>
  <c r="CH108" i="6"/>
  <c r="CH21" i="6"/>
  <c r="CH146" i="6"/>
  <c r="CH171" i="6"/>
  <c r="CH95" i="6"/>
  <c r="CH84" i="6"/>
  <c r="BD179" i="6"/>
  <c r="BV188" i="6"/>
  <c r="BV137" i="6"/>
  <c r="BD83" i="6"/>
  <c r="BV30" i="6"/>
  <c r="CH104" i="6"/>
  <c r="CH32" i="6"/>
  <c r="CH96" i="6"/>
  <c r="CH156" i="6"/>
  <c r="CH196" i="6"/>
  <c r="BV7" i="6"/>
  <c r="CH29" i="6"/>
  <c r="CH30" i="6"/>
  <c r="CH74" i="6"/>
  <c r="CH40" i="6"/>
  <c r="CH112" i="6"/>
  <c r="CH89" i="6"/>
  <c r="CH110" i="6"/>
  <c r="CH121" i="6"/>
  <c r="CH159" i="6"/>
  <c r="CH170" i="6"/>
  <c r="CH193" i="6"/>
  <c r="BV88" i="6"/>
  <c r="BD28" i="6"/>
  <c r="BD72" i="6"/>
  <c r="BD6" i="6"/>
  <c r="BD77" i="6"/>
  <c r="BD61" i="6"/>
  <c r="BD102" i="6"/>
  <c r="BD100" i="6"/>
  <c r="BD145" i="6"/>
  <c r="BD147" i="6"/>
  <c r="BD178" i="6"/>
  <c r="BD159" i="6"/>
  <c r="BD198" i="6"/>
  <c r="CH17" i="6"/>
  <c r="BV63" i="6"/>
  <c r="BV32" i="6"/>
  <c r="BV9" i="6"/>
  <c r="BV1130" i="6"/>
  <c r="BV34" i="6"/>
  <c r="BV37" i="6"/>
  <c r="BV84" i="6"/>
  <c r="BV85" i="6"/>
  <c r="BV110" i="6"/>
  <c r="BV146" i="6"/>
  <c r="BV165" i="6"/>
  <c r="BV94" i="6"/>
  <c r="BV128" i="6"/>
  <c r="CH27" i="6"/>
  <c r="BV111" i="6"/>
  <c r="BV15" i="6"/>
  <c r="BV134" i="6"/>
  <c r="BV139" i="6"/>
  <c r="CH143" i="6"/>
  <c r="BP72" i="6"/>
  <c r="BJ168" i="6"/>
  <c r="CN97" i="6"/>
  <c r="CN94" i="6"/>
  <c r="CN121" i="6"/>
  <c r="CN159" i="6"/>
  <c r="BV53" i="6"/>
  <c r="CN137" i="6"/>
  <c r="BV148" i="6"/>
  <c r="CH128" i="6"/>
  <c r="AM60" i="6"/>
  <c r="BV124" i="6"/>
  <c r="CN189" i="6"/>
  <c r="CT178" i="6"/>
  <c r="BV193" i="6"/>
  <c r="BV86" i="6"/>
  <c r="BV83" i="6"/>
  <c r="BP145" i="6"/>
  <c r="BV164" i="6"/>
  <c r="BV113" i="6"/>
  <c r="AM100" i="6"/>
  <c r="BV78" i="6"/>
  <c r="BV191" i="6"/>
  <c r="BV105" i="6"/>
  <c r="BV158" i="6"/>
  <c r="BV173" i="6"/>
  <c r="BV185" i="6"/>
  <c r="BV161" i="6"/>
  <c r="BV140" i="6"/>
  <c r="BV175" i="6"/>
  <c r="BV103" i="6"/>
  <c r="BV97" i="6"/>
  <c r="BP151" i="6"/>
  <c r="BV198" i="6"/>
  <c r="BV174" i="6"/>
  <c r="BV153" i="6"/>
  <c r="BV123" i="6"/>
  <c r="AM103" i="6"/>
  <c r="CB172" i="6"/>
  <c r="CB78" i="6"/>
  <c r="CB59" i="6"/>
  <c r="CB14" i="6"/>
  <c r="CB111" i="6"/>
  <c r="CB56" i="6"/>
  <c r="CB22" i="6"/>
  <c r="CB53" i="6"/>
  <c r="CB129" i="6"/>
  <c r="CB135" i="6"/>
  <c r="CB178" i="6"/>
  <c r="CB151" i="6"/>
  <c r="CB35" i="6"/>
  <c r="CB5" i="6"/>
  <c r="CB16" i="6"/>
  <c r="CB30" i="6"/>
  <c r="CB86" i="6"/>
  <c r="CB61" i="6"/>
  <c r="CB66" i="6"/>
  <c r="CB137" i="6"/>
  <c r="CB89" i="6"/>
  <c r="CB143" i="6"/>
  <c r="CB157" i="6"/>
  <c r="CB186" i="6"/>
  <c r="CB159" i="6"/>
  <c r="CB190" i="6"/>
  <c r="CB25" i="6"/>
  <c r="CB125" i="6"/>
  <c r="CN154" i="6"/>
  <c r="BJ107" i="6"/>
  <c r="CB96" i="6"/>
  <c r="CN145" i="6"/>
  <c r="CN197" i="6"/>
  <c r="BD122" i="6"/>
  <c r="CN146" i="6"/>
  <c r="BV154" i="6"/>
  <c r="BP157" i="6"/>
  <c r="AM153" i="6"/>
  <c r="BV159" i="6"/>
  <c r="BV122" i="6"/>
  <c r="BV169" i="6"/>
  <c r="BV181" i="6"/>
  <c r="BV156" i="6"/>
  <c r="BP160" i="6"/>
  <c r="CB29" i="6"/>
  <c r="CB54" i="6"/>
  <c r="CB100" i="6"/>
  <c r="CB163" i="6"/>
  <c r="CB183" i="6"/>
  <c r="CB166" i="6"/>
  <c r="CN135" i="6"/>
  <c r="CN152" i="6"/>
  <c r="CB164" i="6"/>
  <c r="CB188" i="6"/>
  <c r="BD54" i="6"/>
  <c r="BV120" i="6"/>
  <c r="BV131" i="6"/>
  <c r="BV145" i="6"/>
  <c r="BV142" i="6"/>
  <c r="BV199" i="6"/>
  <c r="BV106" i="6"/>
  <c r="BV180" i="6"/>
  <c r="AM67" i="6"/>
  <c r="CB36" i="6"/>
  <c r="CB31" i="6"/>
  <c r="CB49" i="6"/>
  <c r="CB43" i="6"/>
  <c r="CB87" i="6"/>
  <c r="CB112" i="6"/>
  <c r="CB124" i="6"/>
  <c r="CB168" i="6"/>
  <c r="CB173" i="6"/>
  <c r="AM199" i="6"/>
  <c r="AN26" i="6"/>
  <c r="AO26" i="6" s="1"/>
  <c r="CB12" i="6"/>
  <c r="CB37" i="6"/>
  <c r="CB39" i="6"/>
  <c r="CB57" i="6"/>
  <c r="CB62" i="6"/>
  <c r="CB51" i="6"/>
  <c r="CB95" i="6"/>
  <c r="CB108" i="6"/>
  <c r="CB122" i="6"/>
  <c r="CB132" i="6"/>
  <c r="CB187" i="6"/>
  <c r="CB176" i="6"/>
  <c r="CB191" i="6"/>
  <c r="CB181" i="6"/>
  <c r="CB18" i="6"/>
  <c r="CB26" i="6"/>
  <c r="CB101" i="6"/>
  <c r="CB118" i="6"/>
  <c r="CB80" i="6"/>
  <c r="CN183" i="6"/>
  <c r="CB88" i="6"/>
  <c r="CB105" i="6"/>
  <c r="CN156" i="6"/>
  <c r="CN122" i="6"/>
  <c r="CN149" i="6"/>
  <c r="CN132" i="6"/>
  <c r="CB1130" i="6"/>
  <c r="BD171" i="6"/>
  <c r="AM96" i="6"/>
  <c r="CB6" i="6"/>
  <c r="CB103" i="6"/>
  <c r="CB119" i="6"/>
  <c r="CB140" i="6"/>
  <c r="CB195" i="6"/>
  <c r="CB184" i="6"/>
  <c r="CB199" i="6"/>
  <c r="CB189" i="6"/>
  <c r="CB11" i="6"/>
  <c r="CB85" i="6"/>
  <c r="CB107" i="6"/>
  <c r="CB177" i="6"/>
  <c r="CB169" i="6"/>
  <c r="CB83" i="6"/>
  <c r="CB50" i="6"/>
  <c r="CB10" i="6"/>
  <c r="BV170" i="6"/>
  <c r="CH147" i="6"/>
  <c r="BV150" i="6"/>
  <c r="CB4" i="6"/>
  <c r="CB65" i="6"/>
  <c r="CB20" i="6"/>
  <c r="CB73" i="6"/>
  <c r="CB110" i="6"/>
  <c r="CB127" i="6"/>
  <c r="CB115" i="6"/>
  <c r="CB170" i="6"/>
  <c r="CB192" i="6"/>
  <c r="CB174" i="6"/>
  <c r="CB197" i="6"/>
  <c r="CB17" i="6"/>
  <c r="CB7" i="6"/>
  <c r="CB185" i="6"/>
  <c r="CB113" i="6"/>
  <c r="CB114" i="6"/>
  <c r="CB144" i="6"/>
  <c r="CB123" i="6"/>
  <c r="CB33" i="6"/>
  <c r="BV162" i="6"/>
  <c r="BV144" i="6"/>
  <c r="CB70" i="6"/>
  <c r="CB145" i="6"/>
  <c r="CB64" i="6"/>
  <c r="CB45" i="6"/>
  <c r="CB154" i="6"/>
  <c r="CB8" i="6"/>
  <c r="CB79" i="6"/>
  <c r="CB58" i="6"/>
  <c r="CB81" i="6"/>
  <c r="CB139" i="6"/>
  <c r="CB182" i="6"/>
  <c r="CB41" i="6"/>
  <c r="CB63" i="6"/>
  <c r="CB116" i="6"/>
  <c r="CB55" i="6"/>
  <c r="CB109" i="6"/>
  <c r="CB130" i="6"/>
  <c r="CB158" i="6"/>
  <c r="AN22" i="6"/>
  <c r="AO22" i="6" s="1"/>
  <c r="AM137" i="6"/>
  <c r="BP138" i="6"/>
  <c r="AM120" i="6"/>
  <c r="AN154" i="6"/>
  <c r="AO154" i="6" s="1"/>
  <c r="AN176" i="6"/>
  <c r="AO176" i="6" s="1"/>
  <c r="AN5" i="6"/>
  <c r="AO5" i="6" s="1"/>
  <c r="AN108" i="6"/>
  <c r="AO108" i="6" s="1"/>
  <c r="AN80" i="6"/>
  <c r="AO80" i="6" s="1"/>
  <c r="AN163" i="6"/>
  <c r="AO163" i="6" s="1"/>
  <c r="AN102" i="6"/>
  <c r="AO102" i="6" s="1"/>
  <c r="AM125" i="6"/>
  <c r="AN92" i="6"/>
  <c r="AO92" i="6" s="1"/>
  <c r="AM174" i="6"/>
  <c r="BP140" i="6"/>
  <c r="BP173" i="6"/>
  <c r="BP64" i="6"/>
  <c r="BP181" i="6"/>
  <c r="BP183" i="6"/>
  <c r="BP170" i="6"/>
  <c r="BP189" i="6"/>
  <c r="BP1130" i="6"/>
  <c r="BP152" i="6"/>
  <c r="BP154" i="6"/>
  <c r="BP110" i="6"/>
  <c r="BP129" i="6"/>
  <c r="BP137" i="6"/>
  <c r="BP146" i="6"/>
  <c r="BP127" i="6"/>
  <c r="BP135" i="6"/>
  <c r="BP121" i="6"/>
  <c r="BP148" i="6"/>
  <c r="AM191" i="6"/>
  <c r="AM124" i="6"/>
  <c r="BP122" i="6"/>
  <c r="BP89" i="6"/>
  <c r="BP46" i="6"/>
  <c r="BP79" i="6"/>
  <c r="BP54" i="6"/>
  <c r="BP38" i="6"/>
  <c r="BP68" i="6"/>
  <c r="BP4" i="6"/>
  <c r="BP18" i="6"/>
  <c r="BP106" i="6"/>
  <c r="BP73" i="6"/>
  <c r="BP99" i="6"/>
  <c r="BP104" i="6"/>
  <c r="BP118" i="6"/>
  <c r="BP128" i="6"/>
  <c r="BP199" i="6"/>
  <c r="BP180" i="6"/>
  <c r="BP195" i="6"/>
  <c r="BP184" i="6"/>
  <c r="BJ51" i="6"/>
  <c r="BJ108" i="6"/>
  <c r="BJ83" i="6"/>
  <c r="BJ46" i="6"/>
  <c r="BD18" i="6"/>
  <c r="CB97" i="6"/>
  <c r="BJ144" i="6"/>
  <c r="CB142" i="6"/>
  <c r="BJ130" i="6"/>
  <c r="BJ171" i="6"/>
  <c r="CH25" i="6"/>
  <c r="BD32" i="6"/>
  <c r="CB82" i="6"/>
  <c r="CB171" i="6"/>
  <c r="CB44" i="6"/>
  <c r="CB180" i="6"/>
  <c r="CH49" i="6"/>
  <c r="CB128" i="6"/>
  <c r="CB141" i="6"/>
  <c r="BD40" i="6"/>
  <c r="BD146" i="6"/>
  <c r="BP175" i="6"/>
  <c r="BP159" i="6"/>
  <c r="BP126" i="6"/>
  <c r="CH109" i="6"/>
  <c r="CB161" i="6"/>
  <c r="BP86" i="6"/>
  <c r="BP24" i="6"/>
  <c r="BP12" i="6"/>
  <c r="BP26" i="6"/>
  <c r="BP50" i="6"/>
  <c r="BP82" i="6"/>
  <c r="BP107" i="6"/>
  <c r="BP112" i="6"/>
  <c r="BP147" i="6"/>
  <c r="BP136" i="6"/>
  <c r="BP166" i="6"/>
  <c r="BP188" i="6"/>
  <c r="BP186" i="6"/>
  <c r="BP67" i="6"/>
  <c r="BP97" i="6"/>
  <c r="CB91" i="6"/>
  <c r="CH176" i="6"/>
  <c r="BP32" i="6"/>
  <c r="BP20" i="6"/>
  <c r="BP34" i="6"/>
  <c r="BP66" i="6"/>
  <c r="BP47" i="6"/>
  <c r="BP114" i="6"/>
  <c r="BP115" i="6"/>
  <c r="BP161" i="6"/>
  <c r="BP144" i="6"/>
  <c r="BP174" i="6"/>
  <c r="BP196" i="6"/>
  <c r="BP194" i="6"/>
  <c r="BP3" i="6"/>
  <c r="BQ779" i="6" s="1"/>
  <c r="BP13" i="6"/>
  <c r="BP102" i="6"/>
  <c r="BP43" i="6"/>
  <c r="BP116" i="6"/>
  <c r="BD90" i="6"/>
  <c r="BD150" i="6"/>
  <c r="BD97" i="6"/>
  <c r="BD116" i="6"/>
  <c r="BD96" i="6"/>
  <c r="BP93" i="6"/>
  <c r="BP113" i="6"/>
  <c r="BP111" i="6"/>
  <c r="BP17" i="6"/>
  <c r="BP52" i="6"/>
  <c r="BP60" i="6"/>
  <c r="BP74" i="6"/>
  <c r="BP63" i="6"/>
  <c r="BP141" i="6"/>
  <c r="BP125" i="6"/>
  <c r="BP123" i="6"/>
  <c r="BP153" i="6"/>
  <c r="BP182" i="6"/>
  <c r="BP155" i="6"/>
  <c r="BP169" i="6"/>
  <c r="BP22" i="6"/>
  <c r="BP48" i="6"/>
  <c r="BP6" i="6"/>
  <c r="BJ26" i="6"/>
  <c r="BJ41" i="6"/>
  <c r="BJ53" i="6"/>
  <c r="BJ62" i="6"/>
  <c r="BJ92" i="6"/>
  <c r="BJ141" i="6"/>
  <c r="BJ173" i="6"/>
  <c r="BJ118" i="6"/>
  <c r="BJ18" i="6"/>
  <c r="BJ58" i="6"/>
  <c r="CB27" i="6"/>
  <c r="BP168" i="6"/>
  <c r="BP105" i="6"/>
  <c r="CB193" i="6"/>
  <c r="CH79" i="6"/>
  <c r="CB42" i="6"/>
  <c r="CB138" i="6"/>
  <c r="CH43" i="6"/>
  <c r="BP143" i="6"/>
  <c r="CB60" i="6"/>
  <c r="CB71" i="6"/>
  <c r="BP81" i="6"/>
  <c r="CB117" i="6"/>
  <c r="CB148" i="6"/>
  <c r="BD193" i="6"/>
  <c r="BD1130" i="6"/>
  <c r="BP142" i="6"/>
  <c r="BP200" i="6"/>
  <c r="CH117" i="6"/>
  <c r="CV125" i="6"/>
  <c r="CW125" i="6" s="1"/>
  <c r="BP87" i="6"/>
  <c r="BP94" i="6"/>
  <c r="BP7" i="6"/>
  <c r="BP30" i="6"/>
  <c r="BP25" i="6"/>
  <c r="BP27" i="6"/>
  <c r="BP53" i="6"/>
  <c r="BP77" i="6"/>
  <c r="BP90" i="6"/>
  <c r="BP117" i="6"/>
  <c r="BP85" i="6"/>
  <c r="BP131" i="6"/>
  <c r="BP119" i="6"/>
  <c r="BP190" i="6"/>
  <c r="BP163" i="6"/>
  <c r="BP177" i="6"/>
  <c r="BP71" i="6"/>
  <c r="BP51" i="6"/>
  <c r="BJ27" i="6"/>
  <c r="BJ77" i="6"/>
  <c r="BJ37" i="6"/>
  <c r="BJ59" i="6"/>
  <c r="BJ47" i="6"/>
  <c r="BJ162" i="6"/>
  <c r="BJ4" i="6"/>
  <c r="BJ78" i="6"/>
  <c r="BJ29" i="6"/>
  <c r="BJ23" i="6"/>
  <c r="BD15" i="6"/>
  <c r="CB76" i="6"/>
  <c r="CB146" i="6"/>
  <c r="CB150" i="6"/>
  <c r="CB3" i="6"/>
  <c r="CD350" i="6" s="1"/>
  <c r="CE350" i="6" s="1"/>
  <c r="CB68" i="6"/>
  <c r="BP42" i="6"/>
  <c r="BD158" i="6"/>
  <c r="CH56" i="6"/>
  <c r="CB52" i="6"/>
  <c r="BD156" i="6"/>
  <c r="AN91" i="6"/>
  <c r="AO91" i="6" s="1"/>
  <c r="BD185" i="6"/>
  <c r="BD68" i="6"/>
  <c r="CB179" i="6"/>
  <c r="CH87" i="6"/>
  <c r="CH198" i="6"/>
  <c r="CH57" i="6"/>
  <c r="CH99" i="6"/>
  <c r="CH125" i="6"/>
  <c r="CH165" i="6"/>
  <c r="CH190" i="6"/>
  <c r="CH46" i="6"/>
  <c r="BD75" i="6"/>
  <c r="AM135" i="6"/>
  <c r="CH135" i="6"/>
  <c r="CB126" i="6"/>
  <c r="BP132" i="6"/>
  <c r="BP62" i="6"/>
  <c r="BP8" i="6"/>
  <c r="BP33" i="6"/>
  <c r="BP35" i="6"/>
  <c r="BP61" i="6"/>
  <c r="BP49" i="6"/>
  <c r="BP70" i="6"/>
  <c r="BP80" i="6"/>
  <c r="BP133" i="6"/>
  <c r="BP139" i="6"/>
  <c r="BP150" i="6"/>
  <c r="BP198" i="6"/>
  <c r="BP171" i="6"/>
  <c r="BP185" i="6"/>
  <c r="BP192" i="6"/>
  <c r="BP14" i="6"/>
  <c r="BP36" i="6"/>
  <c r="BP101" i="6"/>
  <c r="BP78" i="6"/>
  <c r="BP19" i="6"/>
  <c r="BP9" i="6"/>
  <c r="BP39" i="6"/>
  <c r="BP40" i="6"/>
  <c r="BP44" i="6"/>
  <c r="BP41" i="6"/>
  <c r="BP69" i="6"/>
  <c r="BP57" i="6"/>
  <c r="BP83" i="6"/>
  <c r="BP88" i="6"/>
  <c r="BP100" i="6"/>
  <c r="BP158" i="6"/>
  <c r="BP167" i="6"/>
  <c r="BP164" i="6"/>
  <c r="BP179" i="6"/>
  <c r="BP193" i="6"/>
  <c r="BP29" i="6"/>
  <c r="BP45" i="6"/>
  <c r="AX56" i="6"/>
  <c r="BP84" i="6"/>
  <c r="BP134" i="6"/>
  <c r="BP95" i="6"/>
  <c r="BD107" i="6"/>
  <c r="AM21" i="6"/>
  <c r="AM117" i="6"/>
  <c r="AM123" i="6"/>
  <c r="AN111" i="6"/>
  <c r="AO111" i="6" s="1"/>
  <c r="AN57" i="6"/>
  <c r="AO57" i="6" s="1"/>
  <c r="AN12" i="6"/>
  <c r="AO12" i="6" s="1"/>
  <c r="AM10" i="6"/>
  <c r="AM1130" i="6"/>
  <c r="AN195" i="6"/>
  <c r="AO195" i="6" s="1"/>
  <c r="AN140" i="6"/>
  <c r="AO140" i="6" s="1"/>
  <c r="AN74" i="6"/>
  <c r="AO74" i="6" s="1"/>
  <c r="AM155" i="6"/>
  <c r="AN21" i="6"/>
  <c r="AO21" i="6" s="1"/>
  <c r="AM17" i="6"/>
  <c r="AM182" i="6"/>
  <c r="AN162" i="6"/>
  <c r="AO162" i="6" s="1"/>
  <c r="AN117" i="6"/>
  <c r="AO117" i="6" s="1"/>
  <c r="AN123" i="6"/>
  <c r="AO123" i="6" s="1"/>
  <c r="AM111" i="6"/>
  <c r="AN10" i="6"/>
  <c r="AO10" i="6" s="1"/>
  <c r="AN199" i="6"/>
  <c r="AO199" i="6" s="1"/>
  <c r="CV56" i="6"/>
  <c r="CW56" i="6" s="1"/>
  <c r="AN6" i="6"/>
  <c r="AO6" i="6" s="1"/>
  <c r="AN30" i="6"/>
  <c r="AO30" i="6" s="1"/>
  <c r="AM38" i="6"/>
  <c r="AM113" i="6"/>
  <c r="AM37" i="6"/>
  <c r="AM95" i="6"/>
  <c r="AN136" i="6"/>
  <c r="AO136" i="6" s="1"/>
  <c r="AN145" i="6"/>
  <c r="AO145" i="6" s="1"/>
  <c r="AM23" i="6"/>
  <c r="AN124" i="6"/>
  <c r="AO124" i="6" s="1"/>
  <c r="AN100" i="6"/>
  <c r="AO100" i="6" s="1"/>
  <c r="AM80" i="6"/>
  <c r="AN125" i="6"/>
  <c r="AO125" i="6" s="1"/>
  <c r="AN36" i="6"/>
  <c r="AO36" i="6" s="1"/>
  <c r="AM183" i="6"/>
  <c r="AM143" i="6"/>
  <c r="AN81" i="6"/>
  <c r="AO81" i="6" s="1"/>
  <c r="AN87" i="6"/>
  <c r="AO87" i="6" s="1"/>
  <c r="AM61" i="6"/>
  <c r="AN88" i="6"/>
  <c r="AO88" i="6" s="1"/>
  <c r="AN116" i="6"/>
  <c r="AO116" i="6" s="1"/>
  <c r="AM177" i="6"/>
  <c r="AM170" i="6"/>
  <c r="AM118" i="6"/>
  <c r="AN69" i="6"/>
  <c r="AO69" i="6" s="1"/>
  <c r="AM29" i="6"/>
  <c r="AM142" i="6"/>
  <c r="AM55" i="6"/>
  <c r="AN49" i="6"/>
  <c r="AO49" i="6" s="1"/>
  <c r="AM5" i="6"/>
  <c r="AM122" i="6"/>
  <c r="AM163" i="6"/>
  <c r="AM101" i="6"/>
  <c r="AN99" i="6"/>
  <c r="AO99" i="6" s="1"/>
  <c r="AM14" i="6"/>
  <c r="AM7" i="6"/>
  <c r="AM197" i="6"/>
  <c r="AM164" i="6"/>
  <c r="AN101" i="6"/>
  <c r="AO101" i="6" s="1"/>
  <c r="AN165" i="6"/>
  <c r="AO165" i="6" s="1"/>
  <c r="AM40" i="6"/>
  <c r="AM78" i="6"/>
  <c r="AN14" i="6"/>
  <c r="AO14" i="6" s="1"/>
  <c r="AN7" i="6"/>
  <c r="AO7" i="6" s="1"/>
  <c r="AN170" i="6"/>
  <c r="AO170" i="6" s="1"/>
  <c r="AN118" i="6"/>
  <c r="AO118" i="6" s="1"/>
  <c r="AM75" i="6"/>
  <c r="AN29" i="6"/>
  <c r="AO29" i="6" s="1"/>
  <c r="AN197" i="6"/>
  <c r="AO197" i="6" s="1"/>
  <c r="AM16" i="6"/>
  <c r="AN31" i="6"/>
  <c r="AO31" i="6" s="1"/>
  <c r="AM62" i="6"/>
  <c r="AN64" i="6"/>
  <c r="AO64" i="6" s="1"/>
  <c r="AN47" i="6"/>
  <c r="AO47" i="6" s="1"/>
  <c r="AM13" i="6"/>
  <c r="AN39" i="6"/>
  <c r="AO39" i="6" s="1"/>
  <c r="AM76" i="6"/>
  <c r="AM106" i="6"/>
  <c r="AM150" i="6"/>
  <c r="AM189" i="6"/>
  <c r="AM8" i="6"/>
  <c r="AN32" i="6"/>
  <c r="AO32" i="6" s="1"/>
  <c r="AN120" i="6"/>
  <c r="AO120" i="6" s="1"/>
  <c r="AM114" i="6"/>
  <c r="AM48" i="6"/>
  <c r="AM53" i="6"/>
  <c r="AN77" i="6"/>
  <c r="AO77" i="6" s="1"/>
  <c r="AM104" i="6"/>
  <c r="AN147" i="6"/>
  <c r="AO147" i="6" s="1"/>
  <c r="AN66" i="6"/>
  <c r="AO66" i="6" s="1"/>
  <c r="AN89" i="6"/>
  <c r="AO89" i="6" s="1"/>
  <c r="AN85" i="6"/>
  <c r="AO85" i="6" s="1"/>
  <c r="AN122" i="6"/>
  <c r="AO122" i="6" s="1"/>
  <c r="AN177" i="6"/>
  <c r="AO177" i="6" s="1"/>
  <c r="AN198" i="6"/>
  <c r="AO198" i="6" s="1"/>
  <c r="AN23" i="6"/>
  <c r="AO23" i="6" s="1"/>
  <c r="AM82" i="6"/>
  <c r="AN134" i="6"/>
  <c r="AO134" i="6" s="1"/>
  <c r="AN51" i="6"/>
  <c r="AO51" i="6" s="1"/>
  <c r="AN70" i="6"/>
  <c r="AO70" i="6" s="1"/>
  <c r="AM91" i="6"/>
  <c r="AN94" i="6"/>
  <c r="AO94" i="6" s="1"/>
  <c r="AM141" i="6"/>
  <c r="AM26" i="6"/>
  <c r="AM11" i="6"/>
  <c r="AM105" i="6"/>
  <c r="AN144" i="6"/>
  <c r="AO144" i="6" s="1"/>
  <c r="AN186" i="6"/>
  <c r="AO186" i="6" s="1"/>
  <c r="AM73" i="6"/>
  <c r="AM56" i="6"/>
  <c r="AN79" i="6"/>
  <c r="AO79" i="6" s="1"/>
  <c r="AM108" i="6"/>
  <c r="AM157" i="6"/>
  <c r="AM179" i="6"/>
  <c r="AM49" i="6"/>
  <c r="AM83" i="6"/>
  <c r="AN129" i="6"/>
  <c r="AO129" i="6" s="1"/>
  <c r="AM188" i="6"/>
  <c r="AM39" i="6"/>
  <c r="AN76" i="6"/>
  <c r="AO76" i="6" s="1"/>
  <c r="AN106" i="6"/>
  <c r="AO106" i="6" s="1"/>
  <c r="AN150" i="6"/>
  <c r="AO150" i="6" s="1"/>
  <c r="AN189" i="6"/>
  <c r="AO189" i="6" s="1"/>
  <c r="AN8" i="6"/>
  <c r="AO8" i="6" s="1"/>
  <c r="AM116" i="6"/>
  <c r="AM107" i="6"/>
  <c r="AM145" i="6"/>
  <c r="AN193" i="6"/>
  <c r="AO193" i="6" s="1"/>
  <c r="AM27" i="6"/>
  <c r="AM90" i="6"/>
  <c r="AM88" i="6"/>
  <c r="AN133" i="6"/>
  <c r="AO133" i="6" s="1"/>
  <c r="AN159" i="6"/>
  <c r="AO159" i="6" s="1"/>
  <c r="AN180" i="6"/>
  <c r="AO180" i="6" s="1"/>
  <c r="AM64" i="6"/>
  <c r="AN44" i="6"/>
  <c r="AO44" i="6" s="1"/>
  <c r="AN93" i="6"/>
  <c r="AO93" i="6" s="1"/>
  <c r="AN158" i="6"/>
  <c r="AO158" i="6" s="1"/>
  <c r="AQ158" i="6" s="1"/>
  <c r="AN63" i="6"/>
  <c r="AO63" i="6" s="1"/>
  <c r="AM147" i="6"/>
  <c r="AM15" i="6"/>
  <c r="AN11" i="6"/>
  <c r="AO11" i="6" s="1"/>
  <c r="AM144" i="6"/>
  <c r="AN4" i="6"/>
  <c r="AO4" i="6" s="1"/>
  <c r="AM47" i="6"/>
  <c r="AM79" i="6"/>
  <c r="AM136" i="6"/>
  <c r="AN175" i="6"/>
  <c r="AO175" i="6" s="1"/>
  <c r="AN46" i="6"/>
  <c r="AO46" i="6" s="1"/>
  <c r="AN61" i="6"/>
  <c r="AO61" i="6" s="1"/>
  <c r="AN95" i="6"/>
  <c r="AO95" i="6" s="1"/>
  <c r="AM156" i="6"/>
  <c r="AN62" i="6"/>
  <c r="AO62" i="6" s="1"/>
  <c r="AM87" i="6"/>
  <c r="AN37" i="6"/>
  <c r="AO37" i="6" s="1"/>
  <c r="AM19" i="6"/>
  <c r="AM31" i="6"/>
  <c r="AN113" i="6"/>
  <c r="AO113" i="6" s="1"/>
  <c r="AN109" i="6"/>
  <c r="AO109" i="6" s="1"/>
  <c r="AM139" i="6"/>
  <c r="AN143" i="6"/>
  <c r="AO143" i="6" s="1"/>
  <c r="AN171" i="6"/>
  <c r="AO171" i="6" s="1"/>
  <c r="AP171" i="6" s="1"/>
  <c r="AN38" i="6"/>
  <c r="AO38" i="6" s="1"/>
  <c r="AN126" i="6"/>
  <c r="AO126" i="6" s="1"/>
  <c r="AN183" i="6"/>
  <c r="AO183" i="6" s="1"/>
  <c r="AM66" i="6"/>
  <c r="AM77" i="6"/>
  <c r="AM32" i="6"/>
  <c r="AN166" i="6"/>
  <c r="AO166" i="6" s="1"/>
  <c r="AN45" i="6"/>
  <c r="AO45" i="6" s="1"/>
  <c r="AN56" i="6"/>
  <c r="AO56" i="6" s="1"/>
  <c r="AN98" i="6"/>
  <c r="AO98" i="6" s="1"/>
  <c r="AN132" i="6"/>
  <c r="AO132" i="6" s="1"/>
  <c r="AN179" i="6"/>
  <c r="AO179" i="6" s="1"/>
  <c r="AN3" i="6"/>
  <c r="AO3" i="6" s="1"/>
  <c r="AN72" i="6"/>
  <c r="AO72" i="6" s="1"/>
  <c r="AM129" i="6"/>
  <c r="AN187" i="6"/>
  <c r="AO187" i="6" s="1"/>
  <c r="AP187" i="6" s="1"/>
  <c r="AN54" i="6"/>
  <c r="AO54" i="6" s="1"/>
  <c r="AN65" i="6"/>
  <c r="AO65" i="6" s="1"/>
  <c r="AM34" i="6"/>
  <c r="AM58" i="6"/>
  <c r="AM81" i="6"/>
  <c r="AN128" i="6"/>
  <c r="AO128" i="6" s="1"/>
  <c r="AN110" i="6"/>
  <c r="AO110" i="6" s="1"/>
  <c r="AM178" i="6"/>
  <c r="AN196" i="6"/>
  <c r="AO196" i="6" s="1"/>
  <c r="AN151" i="6"/>
  <c r="AO151" i="6" s="1"/>
  <c r="AN161" i="6"/>
  <c r="AO161" i="6" s="1"/>
  <c r="AN190" i="6"/>
  <c r="AO190" i="6" s="1"/>
  <c r="AM51" i="6"/>
  <c r="AM85" i="6"/>
  <c r="AM185" i="6"/>
  <c r="AN82" i="6"/>
  <c r="AO82" i="6" s="1"/>
  <c r="AP82" i="6" s="1"/>
  <c r="AM166" i="6"/>
  <c r="AM45" i="6"/>
  <c r="AN90" i="6"/>
  <c r="AO90" i="6" s="1"/>
  <c r="AM98" i="6"/>
  <c r="AM132" i="6"/>
  <c r="AM180" i="6"/>
  <c r="AM3" i="6"/>
  <c r="AM72" i="6"/>
  <c r="AM187" i="6"/>
  <c r="AM54" i="6"/>
  <c r="AM65" i="6"/>
  <c r="AN34" i="6"/>
  <c r="AO34" i="6" s="1"/>
  <c r="AN43" i="6"/>
  <c r="AO43" i="6" s="1"/>
  <c r="AM71" i="6"/>
  <c r="AM128" i="6"/>
  <c r="AM110" i="6"/>
  <c r="AN127" i="6"/>
  <c r="AO127" i="6" s="1"/>
  <c r="AN152" i="6"/>
  <c r="AO152" i="6" s="1"/>
  <c r="AN160" i="6"/>
  <c r="AO160" i="6" s="1"/>
  <c r="AM196" i="6"/>
  <c r="AN149" i="6"/>
  <c r="AO149" i="6" s="1"/>
  <c r="AM151" i="6"/>
  <c r="AM161" i="6"/>
  <c r="AN167" i="6"/>
  <c r="AO167" i="6" s="1"/>
  <c r="AQ167" i="6" s="1"/>
  <c r="AN173" i="6"/>
  <c r="AO173" i="6" s="1"/>
  <c r="AM190" i="6"/>
  <c r="AM36" i="6"/>
  <c r="AM6" i="6"/>
  <c r="AM42" i="6"/>
  <c r="AM52" i="6"/>
  <c r="AM99" i="6"/>
  <c r="AM112" i="6"/>
  <c r="AM146" i="6"/>
  <c r="AN13" i="6"/>
  <c r="AO13" i="6" s="1"/>
  <c r="AN48" i="6"/>
  <c r="AO48" i="6" s="1"/>
  <c r="AM94" i="6"/>
  <c r="AN185" i="6"/>
  <c r="AO185" i="6" s="1"/>
  <c r="AN105" i="6"/>
  <c r="AO105" i="6" s="1"/>
  <c r="AN172" i="6"/>
  <c r="AO172" i="6" s="1"/>
  <c r="AN73" i="6"/>
  <c r="AO73" i="6" s="1"/>
  <c r="AQ73" i="6" s="1"/>
  <c r="AM84" i="6"/>
  <c r="AN131" i="6"/>
  <c r="AO131" i="6" s="1"/>
  <c r="AN157" i="6"/>
  <c r="AO157" i="6" s="1"/>
  <c r="AM9" i="6"/>
  <c r="AN59" i="6"/>
  <c r="AO59" i="6" s="1"/>
  <c r="AN83" i="6"/>
  <c r="AO83" i="6" s="1"/>
  <c r="AM158" i="6"/>
  <c r="AN194" i="6"/>
  <c r="AO194" i="6" s="1"/>
  <c r="AQ194" i="6" s="1"/>
  <c r="AM20" i="6"/>
  <c r="AN50" i="6"/>
  <c r="AO50" i="6" s="1"/>
  <c r="AM43" i="6"/>
  <c r="AN71" i="6"/>
  <c r="AO71" i="6" s="1"/>
  <c r="AM97" i="6"/>
  <c r="AN115" i="6"/>
  <c r="AO115" i="6" s="1"/>
  <c r="AM127" i="6"/>
  <c r="AM152" i="6"/>
  <c r="AM160" i="6"/>
  <c r="AN192" i="6"/>
  <c r="AO192" i="6" s="1"/>
  <c r="AN130" i="6"/>
  <c r="AO130" i="6" s="1"/>
  <c r="AM149" i="6"/>
  <c r="AM167" i="6"/>
  <c r="AM173" i="6"/>
  <c r="AM89" i="6"/>
  <c r="AN104" i="6"/>
  <c r="AO104" i="6" s="1"/>
  <c r="AQ104" i="6" s="1"/>
  <c r="AM198" i="6"/>
  <c r="AN107" i="6"/>
  <c r="AO107" i="6" s="1"/>
  <c r="AM172" i="6"/>
  <c r="AN27" i="6"/>
  <c r="AO27" i="6" s="1"/>
  <c r="AN84" i="6"/>
  <c r="AO84" i="6" s="1"/>
  <c r="AQ84" i="6" s="1"/>
  <c r="AM131" i="6"/>
  <c r="AM159" i="6"/>
  <c r="AN9" i="6"/>
  <c r="AO9" i="6" s="1"/>
  <c r="AQ9" i="6" s="1"/>
  <c r="AM59" i="6"/>
  <c r="AM93" i="6"/>
  <c r="AN155" i="6"/>
  <c r="AO155" i="6" s="1"/>
  <c r="AM194" i="6"/>
  <c r="AN20" i="6"/>
  <c r="AO20" i="6" s="1"/>
  <c r="AM50" i="6"/>
  <c r="AN68" i="6"/>
  <c r="AO68" i="6" s="1"/>
  <c r="AN40" i="6"/>
  <c r="AO40" i="6" s="1"/>
  <c r="AQ40" i="6" s="1"/>
  <c r="AN97" i="6"/>
  <c r="AO97" i="6" s="1"/>
  <c r="AM115" i="6"/>
  <c r="AN138" i="6"/>
  <c r="AO138" i="6" s="1"/>
  <c r="AN142" i="6"/>
  <c r="AO142" i="6" s="1"/>
  <c r="AN153" i="6"/>
  <c r="AO153" i="6" s="1"/>
  <c r="AM168" i="6"/>
  <c r="AM192" i="6"/>
  <c r="AM130" i="6"/>
  <c r="AN169" i="6"/>
  <c r="AO169" i="6" s="1"/>
  <c r="AM30" i="6"/>
  <c r="AN53" i="6"/>
  <c r="AO53" i="6" s="1"/>
  <c r="AN141" i="6"/>
  <c r="AO141" i="6" s="1"/>
  <c r="AN15" i="6"/>
  <c r="AO15" i="6" s="1"/>
  <c r="AN28" i="6"/>
  <c r="AO28" i="6" s="1"/>
  <c r="AM134" i="6"/>
  <c r="AM193" i="6"/>
  <c r="AM35" i="6"/>
  <c r="AN78" i="6"/>
  <c r="AO78" i="6" s="1"/>
  <c r="AM133" i="6"/>
  <c r="AM184" i="6"/>
  <c r="AM24" i="6"/>
  <c r="AM44" i="6"/>
  <c r="AM102" i="6"/>
  <c r="AN156" i="6"/>
  <c r="AO156" i="6" s="1"/>
  <c r="AQ156" i="6" s="1"/>
  <c r="AN18" i="6"/>
  <c r="AO18" i="6" s="1"/>
  <c r="AN55" i="6"/>
  <c r="AO55" i="6" s="1"/>
  <c r="AN60" i="6"/>
  <c r="AO60" i="6" s="1"/>
  <c r="AN19" i="6"/>
  <c r="AO19" i="6" s="1"/>
  <c r="AM92" i="6"/>
  <c r="AM109" i="6"/>
  <c r="AN139" i="6"/>
  <c r="AO139" i="6" s="1"/>
  <c r="AM171" i="6"/>
  <c r="AM25" i="6"/>
  <c r="AN119" i="6"/>
  <c r="AO119" i="6" s="1"/>
  <c r="AM126" i="6"/>
  <c r="AM165" i="6"/>
  <c r="AN16" i="6"/>
  <c r="AO16" i="6" s="1"/>
  <c r="AQ16" i="6" s="1"/>
  <c r="AM33" i="6"/>
  <c r="AN96" i="6"/>
  <c r="AO96" i="6" s="1"/>
  <c r="AN86" i="6"/>
  <c r="AO86" i="6" s="1"/>
  <c r="AQ86" i="6" s="1"/>
  <c r="AN103" i="6"/>
  <c r="AO103" i="6" s="1"/>
  <c r="AP103" i="6" s="1"/>
  <c r="AN1130" i="6"/>
  <c r="AO1130" i="6" s="1"/>
  <c r="AQ1130" i="6" s="1"/>
  <c r="AM12" i="6"/>
  <c r="AN67" i="6"/>
  <c r="AO67" i="6" s="1"/>
  <c r="AM69" i="6"/>
  <c r="AN135" i="6"/>
  <c r="AO135" i="6" s="1"/>
  <c r="AN181" i="6"/>
  <c r="AO181" i="6" s="1"/>
  <c r="AM181" i="6"/>
  <c r="AM176" i="6"/>
  <c r="AM154" i="6"/>
  <c r="AN137" i="6"/>
  <c r="AO137" i="6" s="1"/>
  <c r="AN164" i="6"/>
  <c r="AO164" i="6" s="1"/>
  <c r="AN52" i="6"/>
  <c r="AO52" i="6" s="1"/>
  <c r="AQ52" i="6" s="1"/>
  <c r="AM22" i="6"/>
  <c r="AN191" i="6"/>
  <c r="AO191" i="6" s="1"/>
  <c r="AN174" i="6"/>
  <c r="AO174" i="6" s="1"/>
  <c r="AQ174" i="6" s="1"/>
  <c r="AM148" i="6"/>
  <c r="CU135" i="6"/>
  <c r="CU127" i="6"/>
  <c r="CU121" i="6"/>
  <c r="AM121" i="6"/>
  <c r="AN75" i="6"/>
  <c r="AO75" i="6" s="1"/>
  <c r="CU145" i="6"/>
  <c r="CV132" i="6"/>
  <c r="CW132" i="6" s="1"/>
  <c r="CY132" i="6" s="1"/>
  <c r="CV116" i="6"/>
  <c r="CW116" i="6" s="1"/>
  <c r="AM86" i="6"/>
  <c r="CV72" i="6"/>
  <c r="CW72" i="6" s="1"/>
  <c r="CU42" i="6"/>
  <c r="CU177" i="6"/>
  <c r="AM119" i="6"/>
  <c r="AN168" i="6"/>
  <c r="AO168" i="6" s="1"/>
  <c r="AM138" i="6"/>
  <c r="AM68" i="6"/>
  <c r="AM18" i="6"/>
  <c r="AN24" i="6"/>
  <c r="AO24" i="6" s="1"/>
  <c r="AQ24" i="6" s="1"/>
  <c r="AN35" i="6"/>
  <c r="AO35" i="6" s="1"/>
  <c r="AQ35" i="6" s="1"/>
  <c r="AM70" i="6"/>
  <c r="AN121" i="6"/>
  <c r="AO121" i="6" s="1"/>
  <c r="AM57" i="6"/>
  <c r="AN146" i="6"/>
  <c r="AO146" i="6" s="1"/>
  <c r="AQ146" i="6" s="1"/>
  <c r="AN42" i="6"/>
  <c r="AO42" i="6" s="1"/>
  <c r="AM74" i="6"/>
  <c r="AN33" i="6"/>
  <c r="AO33" i="6" s="1"/>
  <c r="AN178" i="6"/>
  <c r="AO178" i="6" s="1"/>
  <c r="AN58" i="6"/>
  <c r="AO58" i="6" s="1"/>
  <c r="AQ58" i="6" s="1"/>
  <c r="AN188" i="6"/>
  <c r="AO188" i="6" s="1"/>
  <c r="AM175" i="6"/>
  <c r="AM4" i="6"/>
  <c r="AN114" i="6"/>
  <c r="AO114" i="6" s="1"/>
  <c r="AQ114" i="6" s="1"/>
  <c r="CU193" i="6"/>
  <c r="CU153" i="6"/>
  <c r="CV159" i="6"/>
  <c r="CW159" i="6" s="1"/>
  <c r="CU186" i="6"/>
  <c r="CU133" i="6"/>
  <c r="CV179" i="6"/>
  <c r="CW179" i="6" s="1"/>
  <c r="CU192" i="6"/>
  <c r="CV5" i="6"/>
  <c r="CW5" i="6" s="1"/>
  <c r="CV194" i="6"/>
  <c r="CW194" i="6" s="1"/>
  <c r="CU5" i="6"/>
  <c r="CU72" i="6"/>
  <c r="CV31" i="6"/>
  <c r="CW31" i="6" s="1"/>
  <c r="CX31" i="6" s="1"/>
  <c r="CV129" i="6"/>
  <c r="CW129" i="6" s="1"/>
  <c r="CU184" i="6"/>
  <c r="CU199" i="6"/>
  <c r="CV34" i="6"/>
  <c r="CW34" i="6" s="1"/>
  <c r="CU59" i="6"/>
  <c r="CU15" i="6"/>
  <c r="CU143" i="6"/>
  <c r="CV157" i="6"/>
  <c r="CW157" i="6" s="1"/>
  <c r="CX157" i="6" s="1"/>
  <c r="CV177" i="6"/>
  <c r="CW177" i="6" s="1"/>
  <c r="CV20" i="6"/>
  <c r="CW20" i="6" s="1"/>
  <c r="CU17" i="6"/>
  <c r="CU173" i="6"/>
  <c r="CV187" i="6"/>
  <c r="CW187" i="6" s="1"/>
  <c r="CV3" i="6"/>
  <c r="CW3" i="6" s="1"/>
  <c r="CX3" i="6" s="1"/>
  <c r="CU132" i="6"/>
  <c r="CV130" i="6"/>
  <c r="CW130" i="6" s="1"/>
  <c r="CY130" i="6" s="1"/>
  <c r="CU14" i="6"/>
  <c r="CU159" i="6"/>
  <c r="AM195" i="6"/>
  <c r="AM140" i="6"/>
  <c r="AN112" i="6"/>
  <c r="AO112" i="6" s="1"/>
  <c r="AP112" i="6" s="1"/>
  <c r="AN17" i="6"/>
  <c r="AO17" i="6" s="1"/>
  <c r="AP17" i="6" s="1"/>
  <c r="AN182" i="6"/>
  <c r="AO182" i="6" s="1"/>
  <c r="AM162" i="6"/>
  <c r="CU61" i="6"/>
  <c r="CV17" i="6"/>
  <c r="CW17" i="6" s="1"/>
  <c r="AM169" i="6"/>
  <c r="AN25" i="6"/>
  <c r="AO25" i="6" s="1"/>
  <c r="AN184" i="6"/>
  <c r="AO184" i="6" s="1"/>
  <c r="AQ184" i="6" s="1"/>
  <c r="AM186" i="6"/>
  <c r="AX183" i="6"/>
  <c r="AX16" i="6"/>
  <c r="AX41" i="6"/>
  <c r="AX22" i="6"/>
  <c r="AX161" i="6"/>
  <c r="AX131" i="6"/>
  <c r="AX96" i="6"/>
  <c r="AX169" i="6"/>
  <c r="AX153" i="6"/>
  <c r="AX179" i="6"/>
  <c r="AX35" i="6"/>
  <c r="AX59" i="6"/>
  <c r="AX124" i="6"/>
  <c r="AX34" i="6"/>
  <c r="AX55" i="6"/>
  <c r="AX121" i="6"/>
  <c r="AX188" i="6"/>
  <c r="AX98" i="6"/>
  <c r="AX64" i="6"/>
  <c r="AX128" i="6"/>
  <c r="AX160" i="6"/>
  <c r="AX71" i="6"/>
  <c r="AX5" i="6"/>
  <c r="AX99" i="6"/>
  <c r="AX25" i="6"/>
  <c r="AX42" i="6"/>
  <c r="AX4" i="6"/>
  <c r="AX114" i="6"/>
  <c r="AX158" i="6"/>
  <c r="AX68" i="6"/>
  <c r="AX118" i="6"/>
  <c r="AX26" i="6"/>
  <c r="AX116" i="6"/>
  <c r="AX33" i="6"/>
  <c r="AX139" i="6"/>
  <c r="AX23" i="6"/>
  <c r="AX110" i="6"/>
  <c r="AX70" i="6"/>
  <c r="AX135" i="6"/>
  <c r="AX175" i="6"/>
  <c r="AX86" i="6"/>
  <c r="AX144" i="6"/>
  <c r="AX119" i="6"/>
  <c r="AX78" i="6"/>
  <c r="AX147" i="6"/>
  <c r="AX9" i="6"/>
  <c r="AX148" i="6"/>
  <c r="AX43" i="6"/>
  <c r="AX141" i="6"/>
  <c r="AX45" i="6"/>
  <c r="AX127" i="6"/>
  <c r="AX36" i="6"/>
  <c r="AX142" i="6"/>
  <c r="AX185" i="6"/>
  <c r="AX102" i="6"/>
  <c r="AX177" i="6"/>
  <c r="AX32" i="6"/>
  <c r="AX136" i="6"/>
  <c r="AX30" i="6"/>
  <c r="AX27" i="6"/>
  <c r="AX163" i="6"/>
  <c r="AX117" i="6"/>
  <c r="AX137" i="6"/>
  <c r="AX72" i="6"/>
  <c r="AX150" i="6"/>
  <c r="AX7" i="6"/>
  <c r="AX129" i="6"/>
  <c r="AX52" i="6"/>
  <c r="AX171" i="6"/>
  <c r="AX69" i="6"/>
  <c r="AX174" i="6"/>
  <c r="AX80" i="6"/>
  <c r="AX1130" i="6"/>
  <c r="AX115" i="6"/>
  <c r="AX172" i="6"/>
  <c r="AX53" i="6"/>
  <c r="AX146" i="6"/>
  <c r="AX193" i="6"/>
  <c r="AX58" i="6"/>
  <c r="AX168" i="6"/>
  <c r="AX200" i="6"/>
  <c r="AX82" i="6"/>
  <c r="AX73" i="6"/>
  <c r="AX130" i="6"/>
  <c r="AX61" i="6"/>
  <c r="AX145" i="6"/>
  <c r="AX77" i="6"/>
  <c r="AX154" i="6"/>
  <c r="AX79" i="6"/>
  <c r="AX151" i="6"/>
  <c r="AX103" i="6"/>
  <c r="AX123" i="6"/>
  <c r="AX11" i="6"/>
  <c r="AX126" i="6"/>
  <c r="AX178" i="6"/>
  <c r="AX133" i="6"/>
  <c r="AX81" i="6"/>
  <c r="AX31" i="6"/>
  <c r="AX166" i="6"/>
  <c r="AX74" i="6"/>
  <c r="AX167" i="6"/>
  <c r="AX106" i="6"/>
  <c r="AX189" i="6"/>
  <c r="AX93" i="6"/>
  <c r="AX138" i="6"/>
  <c r="AX63" i="6"/>
  <c r="AX122" i="6"/>
  <c r="AX173" i="6"/>
  <c r="AX76" i="6"/>
  <c r="AX165" i="6"/>
  <c r="AX196" i="6"/>
  <c r="AX180" i="6"/>
  <c r="AX191" i="6"/>
  <c r="AX66" i="6"/>
  <c r="AX100" i="6"/>
  <c r="AX194" i="6"/>
  <c r="AX85" i="6"/>
  <c r="AX50" i="6"/>
  <c r="AX125" i="6"/>
  <c r="AX13" i="6"/>
  <c r="AX89" i="6"/>
  <c r="AX54" i="6"/>
  <c r="AX109" i="6"/>
  <c r="AX162" i="6"/>
  <c r="AX51" i="6"/>
  <c r="AX176" i="6"/>
  <c r="AX29" i="6"/>
  <c r="AX97" i="6"/>
  <c r="AX8" i="6"/>
  <c r="AX21" i="6"/>
  <c r="AX24" i="6"/>
  <c r="AX12" i="6"/>
  <c r="AX38" i="6"/>
  <c r="AX95" i="6"/>
  <c r="AX62" i="6"/>
  <c r="AM63" i="6"/>
  <c r="AM46" i="6"/>
  <c r="AM28" i="6"/>
  <c r="AM41" i="6"/>
  <c r="AN41" i="6"/>
  <c r="AO41" i="6" s="1"/>
  <c r="AX10" i="6"/>
  <c r="AY120" i="6" s="1"/>
  <c r="AX134" i="6"/>
  <c r="AX20" i="6"/>
  <c r="AX91" i="6"/>
  <c r="AX67" i="6"/>
  <c r="AX107" i="6"/>
  <c r="AX84" i="6"/>
  <c r="AX105" i="6"/>
  <c r="AX132" i="6"/>
  <c r="AX159" i="6"/>
  <c r="AX149" i="6"/>
  <c r="AX187" i="6"/>
  <c r="AR101" i="6"/>
  <c r="BD26" i="6"/>
  <c r="BD187" i="6"/>
  <c r="BD106" i="6"/>
  <c r="CU167" i="6"/>
  <c r="BD114" i="6"/>
  <c r="BD130" i="6"/>
  <c r="BD71" i="6"/>
  <c r="BD113" i="6"/>
  <c r="BD144" i="6"/>
  <c r="BD141" i="6"/>
  <c r="BD200" i="6"/>
  <c r="CN89" i="6"/>
  <c r="CH3" i="6"/>
  <c r="CH160" i="6"/>
  <c r="CH114" i="6"/>
  <c r="CH155" i="6"/>
  <c r="CH130" i="6"/>
  <c r="CH61" i="6"/>
  <c r="AR78" i="6"/>
  <c r="BD80" i="6"/>
  <c r="BD148" i="6"/>
  <c r="CB200" i="6"/>
  <c r="CH150" i="6"/>
  <c r="CH116" i="6"/>
  <c r="CH187" i="6"/>
  <c r="CH184" i="6"/>
  <c r="CH76" i="6"/>
  <c r="CH92" i="6"/>
  <c r="BD126" i="6"/>
  <c r="BP130" i="6"/>
  <c r="CH157" i="6"/>
  <c r="CH82" i="6"/>
  <c r="BD88" i="6"/>
  <c r="CH52" i="6"/>
  <c r="AX112" i="6"/>
  <c r="AX57" i="6"/>
  <c r="AX87" i="6"/>
  <c r="BD47" i="6"/>
  <c r="BD85" i="6"/>
  <c r="BD166" i="6"/>
  <c r="AX47" i="6"/>
  <c r="AX39" i="6"/>
  <c r="AR30" i="6"/>
  <c r="AR120" i="6"/>
  <c r="AR144" i="6"/>
  <c r="AR86" i="6"/>
  <c r="AR182" i="6"/>
  <c r="AR118" i="6"/>
  <c r="BD98" i="6"/>
  <c r="BD24" i="6"/>
  <c r="BD58" i="6"/>
  <c r="BD105" i="6"/>
  <c r="BD60" i="6"/>
  <c r="BD123" i="6"/>
  <c r="BD41" i="6"/>
  <c r="BD161" i="6"/>
  <c r="BD101" i="6"/>
  <c r="CH85" i="6"/>
  <c r="CH138" i="6"/>
  <c r="CH136" i="6"/>
  <c r="AX44" i="6"/>
  <c r="BD99" i="6"/>
  <c r="AR200" i="6"/>
  <c r="BD109" i="6"/>
  <c r="CH141" i="6"/>
  <c r="BD152" i="6"/>
  <c r="BD42" i="6"/>
  <c r="BD138" i="6"/>
  <c r="BD174" i="6"/>
  <c r="BD52" i="6"/>
  <c r="CN140" i="6"/>
  <c r="BP103" i="6"/>
  <c r="BP59" i="6"/>
  <c r="CH154" i="6"/>
  <c r="CB156" i="6"/>
  <c r="CH152" i="6"/>
  <c r="CH181" i="6"/>
  <c r="CH98" i="6"/>
  <c r="CH101" i="6"/>
  <c r="CH182" i="6"/>
  <c r="CH189" i="6"/>
  <c r="CH103" i="6"/>
  <c r="CH107" i="6"/>
  <c r="BD63" i="6"/>
  <c r="BV183" i="6"/>
  <c r="BV118" i="6"/>
  <c r="BV116" i="6"/>
  <c r="BV81" i="6"/>
  <c r="BV130" i="6"/>
  <c r="AX111" i="6"/>
  <c r="AX104" i="6"/>
  <c r="BD128" i="6"/>
  <c r="BD50" i="6"/>
  <c r="AX37" i="6"/>
  <c r="AX60" i="6"/>
  <c r="AX65" i="6"/>
  <c r="AX40" i="6"/>
  <c r="AR5" i="6"/>
  <c r="AR62" i="6"/>
  <c r="AR110" i="6"/>
  <c r="AR172" i="6"/>
  <c r="BD169" i="6"/>
  <c r="BD131" i="6"/>
  <c r="BD125" i="6"/>
  <c r="BD196" i="6"/>
  <c r="BD117" i="6"/>
  <c r="BD160" i="6"/>
  <c r="BD10" i="6"/>
  <c r="BD93" i="6"/>
  <c r="BD155" i="6"/>
  <c r="CH11" i="6"/>
  <c r="CH54" i="6"/>
  <c r="CH1130" i="6"/>
  <c r="CH166" i="6"/>
  <c r="CH53" i="6"/>
  <c r="CH132" i="6"/>
  <c r="BJ48" i="6"/>
  <c r="BJ109" i="6"/>
  <c r="BJ69" i="6"/>
  <c r="BJ70" i="6"/>
  <c r="BJ111" i="6"/>
  <c r="BJ10" i="6"/>
  <c r="BJ65" i="6"/>
  <c r="BJ120" i="6"/>
  <c r="BJ135" i="6"/>
  <c r="BJ14" i="6"/>
  <c r="BJ74" i="6"/>
  <c r="BJ67" i="6"/>
  <c r="BJ55" i="6"/>
  <c r="BJ131" i="6"/>
  <c r="BJ137" i="6"/>
  <c r="BJ172" i="6"/>
  <c r="BJ169" i="6"/>
  <c r="CN173" i="6"/>
  <c r="CN138" i="6"/>
  <c r="CN130" i="6"/>
  <c r="CN184" i="6"/>
  <c r="AX15" i="6"/>
  <c r="CN72" i="6"/>
  <c r="CN111" i="6"/>
  <c r="BD142" i="6"/>
  <c r="BD177" i="6"/>
  <c r="BD16" i="6"/>
  <c r="BD153" i="6"/>
  <c r="BP162" i="6"/>
  <c r="BD136" i="6"/>
  <c r="AR177" i="6"/>
  <c r="AN200" i="6"/>
  <c r="AO200" i="6" s="1"/>
  <c r="AM200" i="6"/>
  <c r="BJ200" i="6"/>
  <c r="CN43" i="6"/>
  <c r="CN157" i="6"/>
  <c r="BJ17" i="6"/>
  <c r="BJ44" i="6"/>
  <c r="BJ36" i="6"/>
  <c r="BJ19" i="6"/>
  <c r="BJ9" i="6"/>
  <c r="BJ52" i="6"/>
  <c r="BJ126" i="6"/>
  <c r="BJ35" i="6"/>
  <c r="BJ90" i="6"/>
  <c r="BJ12" i="6"/>
  <c r="BJ31" i="6"/>
  <c r="BJ24" i="6"/>
  <c r="BJ96" i="6"/>
  <c r="BJ89" i="6"/>
  <c r="BJ106" i="6"/>
  <c r="BJ151" i="6"/>
  <c r="BJ170" i="6"/>
  <c r="BJ175" i="6"/>
  <c r="CN160" i="6"/>
  <c r="CN87" i="6"/>
  <c r="CN126" i="6"/>
  <c r="CN59" i="6"/>
  <c r="BD59" i="6"/>
  <c r="CU150" i="6"/>
  <c r="BD134" i="6"/>
  <c r="CN102" i="6"/>
  <c r="BD133" i="6"/>
  <c r="BJ76" i="6"/>
  <c r="BJ34" i="6"/>
  <c r="BJ100" i="6"/>
  <c r="BJ114" i="6"/>
  <c r="BJ64" i="6"/>
  <c r="BJ38" i="6"/>
  <c r="BJ42" i="6"/>
  <c r="BJ50" i="6"/>
  <c r="BJ81" i="6"/>
  <c r="BJ113" i="6"/>
  <c r="BJ129" i="6"/>
  <c r="BJ164" i="6"/>
  <c r="BJ194" i="6"/>
  <c r="AR136" i="6"/>
  <c r="BJ1130" i="6"/>
  <c r="AR119" i="6"/>
  <c r="AR115" i="6"/>
  <c r="CN124" i="6"/>
  <c r="AR158" i="6"/>
  <c r="CN84" i="6"/>
  <c r="CV200" i="6"/>
  <c r="CW200" i="6" s="1"/>
  <c r="CU200" i="6"/>
  <c r="BD67" i="6"/>
  <c r="BP149" i="6"/>
  <c r="CU164" i="6"/>
  <c r="CV118" i="6"/>
  <c r="CW118" i="6" s="1"/>
  <c r="CV147" i="6"/>
  <c r="CW147" i="6" s="1"/>
  <c r="CU168" i="6"/>
  <c r="CU180" i="6"/>
  <c r="CV96" i="6"/>
  <c r="CW96" i="6" s="1"/>
  <c r="CX96" i="6" s="1"/>
  <c r="CU144" i="6"/>
  <c r="CV180" i="6"/>
  <c r="CW180" i="6" s="1"/>
  <c r="CV175" i="6"/>
  <c r="CW175" i="6" s="1"/>
  <c r="CY175" i="6" s="1"/>
  <c r="CV103" i="6"/>
  <c r="CW103" i="6" s="1"/>
  <c r="CV158" i="6"/>
  <c r="CW158" i="6" s="1"/>
  <c r="CV144" i="6"/>
  <c r="CW144" i="6" s="1"/>
  <c r="CU175" i="6"/>
  <c r="CU140" i="6"/>
  <c r="CU24" i="6"/>
  <c r="CU172" i="6"/>
  <c r="CV183" i="6"/>
  <c r="CW183" i="6" s="1"/>
  <c r="CX183" i="6" s="1"/>
  <c r="CU198" i="6"/>
  <c r="CV62" i="6"/>
  <c r="CW62" i="6" s="1"/>
  <c r="CV117" i="6"/>
  <c r="CW117" i="6" s="1"/>
  <c r="CV152" i="6"/>
  <c r="CW152" i="6" s="1"/>
  <c r="CV172" i="6"/>
  <c r="CW172" i="6" s="1"/>
  <c r="CY172" i="6" s="1"/>
  <c r="CU122" i="6"/>
  <c r="CU38" i="6"/>
  <c r="CU35" i="6"/>
  <c r="CU152" i="6"/>
  <c r="CV164" i="6"/>
  <c r="CW164" i="6" s="1"/>
  <c r="CV23" i="6"/>
  <c r="CW23" i="6" s="1"/>
  <c r="CV109" i="6"/>
  <c r="CW109" i="6" s="1"/>
  <c r="CU197" i="6"/>
  <c r="CV167" i="6"/>
  <c r="CW167" i="6" s="1"/>
  <c r="CV193" i="6"/>
  <c r="CW193" i="6" s="1"/>
  <c r="CV143" i="6"/>
  <c r="CW143" i="6" s="1"/>
  <c r="CY143" i="6" s="1"/>
  <c r="BJ8" i="6"/>
  <c r="BJ88" i="6"/>
  <c r="BJ104" i="6"/>
  <c r="BJ86" i="6"/>
  <c r="BJ134" i="6"/>
  <c r="BJ188" i="6"/>
  <c r="BJ193" i="6"/>
  <c r="BJ124" i="6"/>
  <c r="BJ177" i="6"/>
  <c r="BJ7" i="6"/>
  <c r="AR88" i="6"/>
  <c r="BJ119" i="6"/>
  <c r="BJ140" i="6"/>
  <c r="BJ84" i="6"/>
  <c r="BJ98" i="6"/>
  <c r="BJ116" i="6"/>
  <c r="AR167" i="6"/>
  <c r="BJ99" i="6"/>
  <c r="AR128" i="6"/>
  <c r="AR191" i="6"/>
  <c r="AR71" i="6"/>
  <c r="BJ16" i="6"/>
  <c r="BJ115" i="6"/>
  <c r="BJ112" i="6"/>
  <c r="BJ123" i="6"/>
  <c r="BJ142" i="6"/>
  <c r="BJ196" i="6"/>
  <c r="BJ167" i="6"/>
  <c r="BJ176" i="6"/>
  <c r="BJ68" i="6"/>
  <c r="BJ166" i="6"/>
  <c r="BJ163" i="6"/>
  <c r="AR66" i="6"/>
  <c r="AR83" i="6"/>
  <c r="AR121" i="6"/>
  <c r="AR131" i="6"/>
  <c r="BJ146" i="6"/>
  <c r="AR4" i="6"/>
  <c r="BJ13" i="6"/>
  <c r="BJ154" i="6"/>
  <c r="BJ149" i="6"/>
  <c r="BJ158" i="6"/>
  <c r="BJ128" i="6"/>
  <c r="BJ145" i="6"/>
  <c r="BJ93" i="6"/>
  <c r="BJ127" i="6"/>
  <c r="BJ57" i="6"/>
  <c r="BJ82" i="6"/>
  <c r="BJ103" i="6"/>
  <c r="BJ117" i="6"/>
  <c r="BJ174" i="6"/>
  <c r="BJ132" i="6"/>
  <c r="AR183" i="6"/>
  <c r="AR175" i="6"/>
  <c r="AR1130" i="6"/>
  <c r="AR80" i="6"/>
  <c r="BJ20" i="6"/>
  <c r="BJ15" i="6"/>
  <c r="BJ45" i="6"/>
  <c r="BJ165" i="6"/>
  <c r="BJ189" i="6"/>
  <c r="BJ49" i="6"/>
  <c r="BJ91" i="6"/>
  <c r="BJ21" i="6"/>
  <c r="BJ101" i="6"/>
  <c r="BJ30" i="6"/>
  <c r="BJ39" i="6"/>
  <c r="BJ32" i="6"/>
  <c r="BJ72" i="6"/>
  <c r="BJ97" i="6"/>
  <c r="BJ159" i="6"/>
  <c r="BJ148" i="6"/>
  <c r="BJ178" i="6"/>
  <c r="BJ183" i="6"/>
  <c r="BJ199" i="6"/>
  <c r="AR58" i="6"/>
  <c r="BJ61" i="6"/>
  <c r="AR93" i="6"/>
  <c r="AR129" i="6"/>
  <c r="BJ136" i="6"/>
  <c r="AR159" i="6"/>
  <c r="BJ190" i="6"/>
  <c r="AR14" i="6"/>
  <c r="AR77" i="6"/>
  <c r="BJ157" i="6"/>
  <c r="AR188" i="6"/>
  <c r="AR199" i="6"/>
  <c r="AR57" i="6"/>
  <c r="AR133" i="6"/>
  <c r="AR109" i="6"/>
  <c r="AR163" i="6"/>
  <c r="AR139" i="6"/>
  <c r="AR104" i="6"/>
  <c r="AR53" i="6"/>
  <c r="AR91" i="6"/>
  <c r="AR180" i="6"/>
  <c r="AR85" i="6"/>
  <c r="BJ152" i="6"/>
  <c r="BJ110" i="6"/>
  <c r="BJ179" i="6"/>
  <c r="BJ153" i="6"/>
  <c r="AR196" i="6"/>
  <c r="BJ94" i="6"/>
  <c r="BJ147" i="6"/>
  <c r="BJ195" i="6"/>
  <c r="BJ122" i="6"/>
  <c r="AR161" i="6"/>
  <c r="BJ160" i="6"/>
  <c r="AR145" i="6"/>
  <c r="AR92" i="6"/>
  <c r="BJ198" i="6"/>
  <c r="BJ54" i="6"/>
  <c r="BJ95" i="6"/>
  <c r="BJ60" i="6"/>
  <c r="BJ3" i="6"/>
  <c r="BJ102" i="6"/>
  <c r="BJ161" i="6"/>
  <c r="BJ56" i="6"/>
  <c r="BJ125" i="6"/>
  <c r="BJ71" i="6"/>
  <c r="BJ22" i="6"/>
  <c r="BJ33" i="6"/>
  <c r="BJ75" i="6"/>
  <c r="BJ63" i="6"/>
  <c r="BJ139" i="6"/>
  <c r="BJ156" i="6"/>
  <c r="BJ180" i="6"/>
  <c r="BJ185" i="6"/>
  <c r="BJ133" i="6"/>
  <c r="AR151" i="6"/>
  <c r="AR126" i="6"/>
  <c r="BJ181" i="6"/>
  <c r="BJ73" i="6"/>
  <c r="BJ138" i="6"/>
  <c r="AR63" i="6"/>
  <c r="AR102" i="6"/>
  <c r="BJ155" i="6"/>
  <c r="BJ43" i="6"/>
  <c r="AR141" i="6"/>
  <c r="AR148" i="6"/>
  <c r="AR154" i="6"/>
  <c r="BJ150" i="6"/>
  <c r="AR94" i="6"/>
  <c r="AR123" i="6"/>
  <c r="G146" i="5"/>
  <c r="G145" i="5"/>
  <c r="CV43" i="6"/>
  <c r="CW43" i="6" s="1"/>
  <c r="CU52" i="6"/>
  <c r="CV106" i="6"/>
  <c r="CW106" i="6" s="1"/>
  <c r="CV89" i="6"/>
  <c r="CW89" i="6" s="1"/>
  <c r="CX89" i="6" s="1"/>
  <c r="CU128" i="6"/>
  <c r="CU1130" i="6"/>
  <c r="CU12" i="6"/>
  <c r="CV40" i="6"/>
  <c r="CW40" i="6" s="1"/>
  <c r="CU73" i="6"/>
  <c r="CU83" i="6"/>
  <c r="CV188" i="6"/>
  <c r="CW188" i="6" s="1"/>
  <c r="CU70" i="6"/>
  <c r="CU71" i="6"/>
  <c r="CU92" i="6"/>
  <c r="CV115" i="6"/>
  <c r="CW115" i="6" s="1"/>
  <c r="CV78" i="6"/>
  <c r="CW78" i="6" s="1"/>
  <c r="CV79" i="6"/>
  <c r="CW79" i="6" s="1"/>
  <c r="CU84" i="6"/>
  <c r="CV45" i="6"/>
  <c r="CW45" i="6" s="1"/>
  <c r="CU30" i="6"/>
  <c r="CV98" i="6"/>
  <c r="CW98" i="6" s="1"/>
  <c r="CV27" i="6"/>
  <c r="CW27" i="6" s="1"/>
  <c r="CV73" i="6"/>
  <c r="CW73" i="6" s="1"/>
  <c r="CV83" i="6"/>
  <c r="CW83" i="6" s="1"/>
  <c r="CU188" i="6"/>
  <c r="CV90" i="6"/>
  <c r="CW90" i="6" s="1"/>
  <c r="CU137" i="6"/>
  <c r="CV60" i="6"/>
  <c r="CW60" i="6" s="1"/>
  <c r="CY60" i="6" s="1"/>
  <c r="CU134" i="6"/>
  <c r="CU78" i="6"/>
  <c r="CU79" i="6"/>
  <c r="CV84" i="6"/>
  <c r="CW84" i="6" s="1"/>
  <c r="CU45" i="6"/>
  <c r="CV30" i="6"/>
  <c r="CW30" i="6" s="1"/>
  <c r="CU98" i="6"/>
  <c r="CU27" i="6"/>
  <c r="CU80" i="6"/>
  <c r="CV105" i="6"/>
  <c r="CW105" i="6" s="1"/>
  <c r="CY105" i="6" s="1"/>
  <c r="CV123" i="6"/>
  <c r="CW123" i="6" s="1"/>
  <c r="CV139" i="6"/>
  <c r="CW139" i="6" s="1"/>
  <c r="CV149" i="6"/>
  <c r="CW149" i="6" s="1"/>
  <c r="CU174" i="6"/>
  <c r="CV176" i="6"/>
  <c r="CW176" i="6" s="1"/>
  <c r="CV181" i="6"/>
  <c r="CW181" i="6" s="1"/>
  <c r="CX181" i="6" s="1"/>
  <c r="CU90" i="6"/>
  <c r="CV137" i="6"/>
  <c r="CW137" i="6" s="1"/>
  <c r="CX137" i="6" s="1"/>
  <c r="CU60" i="6"/>
  <c r="CV134" i="6"/>
  <c r="CW134" i="6" s="1"/>
  <c r="CV100" i="6"/>
  <c r="CW100" i="6" s="1"/>
  <c r="CV110" i="6"/>
  <c r="CW110" i="6" s="1"/>
  <c r="CV57" i="6"/>
  <c r="CW57" i="6" s="1"/>
  <c r="CU68" i="6"/>
  <c r="CV162" i="6"/>
  <c r="CW162" i="6" s="1"/>
  <c r="CV151" i="6"/>
  <c r="CW151" i="6" s="1"/>
  <c r="CX151" i="6" s="1"/>
  <c r="CV80" i="6"/>
  <c r="CW80" i="6" s="1"/>
  <c r="CU105" i="6"/>
  <c r="CU123" i="6"/>
  <c r="CU139" i="6"/>
  <c r="CU149" i="6"/>
  <c r="CV174" i="6"/>
  <c r="CW174" i="6" s="1"/>
  <c r="CY174" i="6" s="1"/>
  <c r="CU176" i="6"/>
  <c r="CU181" i="6"/>
  <c r="CV25" i="6"/>
  <c r="CW25" i="6" s="1"/>
  <c r="CV54" i="6"/>
  <c r="CW54" i="6" s="1"/>
  <c r="CV29" i="6"/>
  <c r="CW29" i="6" s="1"/>
  <c r="CV126" i="6"/>
  <c r="CW126" i="6" s="1"/>
  <c r="CU100" i="6"/>
  <c r="CU110" i="6"/>
  <c r="CU57" i="6"/>
  <c r="CV68" i="6"/>
  <c r="CW68" i="6" s="1"/>
  <c r="CX68" i="6" s="1"/>
  <c r="CU162" i="6"/>
  <c r="CU151" i="6"/>
  <c r="CU107" i="6"/>
  <c r="CU93" i="6"/>
  <c r="CV111" i="6"/>
  <c r="CW111" i="6" s="1"/>
  <c r="CV156" i="6"/>
  <c r="CW156" i="6" s="1"/>
  <c r="CX156" i="6" s="1"/>
  <c r="CU190" i="6"/>
  <c r="CU25" i="6"/>
  <c r="CU54" i="6"/>
  <c r="CU29" i="6"/>
  <c r="CU126" i="6"/>
  <c r="CU146" i="6"/>
  <c r="CU165" i="6"/>
  <c r="CU161" i="6"/>
  <c r="CV197" i="6"/>
  <c r="CW197" i="6" s="1"/>
  <c r="CU28" i="6"/>
  <c r="CU43" i="6"/>
  <c r="CV52" i="6"/>
  <c r="CW52" i="6" s="1"/>
  <c r="CU106" i="6"/>
  <c r="CU89" i="6"/>
  <c r="CV128" i="6"/>
  <c r="CW128" i="6" s="1"/>
  <c r="CV1130" i="6"/>
  <c r="CW1130" i="6" s="1"/>
  <c r="CX1130" i="6" s="1"/>
  <c r="CV12" i="6"/>
  <c r="CW12" i="6" s="1"/>
  <c r="CX12" i="6" s="1"/>
  <c r="CU40" i="6"/>
  <c r="CU66" i="6"/>
  <c r="CU36" i="6"/>
  <c r="CU88" i="6"/>
  <c r="CU109" i="6"/>
  <c r="CV138" i="6"/>
  <c r="CW138" i="6" s="1"/>
  <c r="CU166" i="6"/>
  <c r="CU6" i="6"/>
  <c r="CU11" i="6"/>
  <c r="CV70" i="6"/>
  <c r="CW70" i="6" s="1"/>
  <c r="CV71" i="6"/>
  <c r="CW71" i="6" s="1"/>
  <c r="CY71" i="6" s="1"/>
  <c r="CV92" i="6"/>
  <c r="CW92" i="6" s="1"/>
  <c r="CU115" i="6"/>
  <c r="CV67" i="6"/>
  <c r="CW67" i="6" s="1"/>
  <c r="CU136" i="6"/>
  <c r="CU182" i="6"/>
  <c r="CV93" i="6"/>
  <c r="CW93" i="6" s="1"/>
  <c r="CY93" i="6" s="1"/>
  <c r="CV190" i="6"/>
  <c r="CW190" i="6" s="1"/>
  <c r="CV6" i="6"/>
  <c r="CW6" i="6" s="1"/>
  <c r="CX6" i="6" s="1"/>
  <c r="CU191" i="6"/>
  <c r="CU13" i="6"/>
  <c r="CU18" i="6"/>
  <c r="CV76" i="6"/>
  <c r="CW76" i="6" s="1"/>
  <c r="CY76" i="6" s="1"/>
  <c r="CV97" i="6"/>
  <c r="CW97" i="6" s="1"/>
  <c r="CU160" i="6"/>
  <c r="CU195" i="6"/>
  <c r="CV4" i="6"/>
  <c r="CW4" i="6" s="1"/>
  <c r="CU19" i="6"/>
  <c r="CV53" i="6"/>
  <c r="CW53" i="6" s="1"/>
  <c r="CY53" i="6" s="1"/>
  <c r="CU48" i="6"/>
  <c r="CV44" i="6"/>
  <c r="CW44" i="6" s="1"/>
  <c r="CY44" i="6" s="1"/>
  <c r="CV124" i="6"/>
  <c r="CW124" i="6" s="1"/>
  <c r="CU37" i="6"/>
  <c r="CU8" i="6"/>
  <c r="CV146" i="6"/>
  <c r="CW146" i="6" s="1"/>
  <c r="CX146" i="6" s="1"/>
  <c r="CU163" i="6"/>
  <c r="CV13" i="6"/>
  <c r="CW13" i="6" s="1"/>
  <c r="CU76" i="6"/>
  <c r="CU97" i="6"/>
  <c r="CV160" i="6"/>
  <c r="CW160" i="6" s="1"/>
  <c r="CV195" i="6"/>
  <c r="CW195" i="6" s="1"/>
  <c r="CY195" i="6" s="1"/>
  <c r="CU53" i="6"/>
  <c r="CV48" i="6"/>
  <c r="CW48" i="6" s="1"/>
  <c r="CX48" i="6" s="1"/>
  <c r="CU44" i="6"/>
  <c r="CU124" i="6"/>
  <c r="CV150" i="6"/>
  <c r="CW150" i="6" s="1"/>
  <c r="CU183" i="6"/>
  <c r="CV15" i="6"/>
  <c r="CW15" i="6" s="1"/>
  <c r="CU179" i="6"/>
  <c r="CV173" i="6"/>
  <c r="CW173" i="6" s="1"/>
  <c r="CU187" i="6"/>
  <c r="CU194" i="6"/>
  <c r="CV50" i="6"/>
  <c r="CW50" i="6" s="1"/>
  <c r="CY50" i="6" s="1"/>
  <c r="CV9" i="6"/>
  <c r="CW9" i="6" s="1"/>
  <c r="CV95" i="6"/>
  <c r="CW95" i="6" s="1"/>
  <c r="CY95" i="6" s="1"/>
  <c r="CV8" i="6"/>
  <c r="CW8" i="6" s="1"/>
  <c r="CV165" i="6"/>
  <c r="CW165" i="6" s="1"/>
  <c r="CY165" i="6" s="1"/>
  <c r="CV161" i="6"/>
  <c r="CW161" i="6" s="1"/>
  <c r="CV163" i="6"/>
  <c r="CW163" i="6" s="1"/>
  <c r="CX163" i="6" s="1"/>
  <c r="CU9" i="6"/>
  <c r="CV120" i="6"/>
  <c r="CW120" i="6" s="1"/>
  <c r="CY120" i="6" s="1"/>
  <c r="CU32" i="6"/>
  <c r="CU87" i="6"/>
  <c r="CV99" i="6"/>
  <c r="CW99" i="6" s="1"/>
  <c r="CU108" i="6"/>
  <c r="CV170" i="6"/>
  <c r="CW170" i="6" s="1"/>
  <c r="CV196" i="6"/>
  <c r="CW196" i="6" s="1"/>
  <c r="CX196" i="6" s="1"/>
  <c r="CV39" i="6"/>
  <c r="CW39" i="6" s="1"/>
  <c r="CY39" i="6" s="1"/>
  <c r="CV63" i="6"/>
  <c r="CW63" i="6" s="1"/>
  <c r="CY63" i="6" s="1"/>
  <c r="CV91" i="6"/>
  <c r="CW91" i="6" s="1"/>
  <c r="CY91" i="6" s="1"/>
  <c r="CV113" i="6"/>
  <c r="CW113" i="6" s="1"/>
  <c r="CY113" i="6" s="1"/>
  <c r="CV114" i="6"/>
  <c r="CW114" i="6" s="1"/>
  <c r="CV55" i="6"/>
  <c r="CW55" i="6" s="1"/>
  <c r="CX55" i="6" s="1"/>
  <c r="CV88" i="6"/>
  <c r="CW88" i="6" s="1"/>
  <c r="CY88" i="6" s="1"/>
  <c r="CU111" i="6"/>
  <c r="CU51" i="6"/>
  <c r="CV112" i="6"/>
  <c r="CW112" i="6" s="1"/>
  <c r="CX112" i="6" s="1"/>
  <c r="CU120" i="6"/>
  <c r="CV32" i="6"/>
  <c r="CW32" i="6" s="1"/>
  <c r="CY32" i="6" s="1"/>
  <c r="CV87" i="6"/>
  <c r="CW87" i="6" s="1"/>
  <c r="CU99" i="6"/>
  <c r="CV108" i="6"/>
  <c r="CW108" i="6" s="1"/>
  <c r="CU170" i="6"/>
  <c r="CU196" i="6"/>
  <c r="CV7" i="6"/>
  <c r="CW7" i="6" s="1"/>
  <c r="CY7" i="6" s="1"/>
  <c r="CU39" i="6"/>
  <c r="CU63" i="6"/>
  <c r="CU91" i="6"/>
  <c r="CU113" i="6"/>
  <c r="CU114" i="6"/>
  <c r="CU55" i="6"/>
  <c r="CV66" i="6"/>
  <c r="CW66" i="6" s="1"/>
  <c r="CX66" i="6" s="1"/>
  <c r="CV11" i="6"/>
  <c r="CW11" i="6" s="1"/>
  <c r="CX11" i="6" s="1"/>
  <c r="CV51" i="6"/>
  <c r="CW51" i="6" s="1"/>
  <c r="CX51" i="6" s="1"/>
  <c r="CU112" i="6"/>
  <c r="CU64" i="6"/>
  <c r="CV41" i="6"/>
  <c r="CW41" i="6" s="1"/>
  <c r="CY41" i="6" s="1"/>
  <c r="CU22" i="6"/>
  <c r="CU7" i="6"/>
  <c r="CU85" i="6"/>
  <c r="CV65" i="6"/>
  <c r="CW65" i="6" s="1"/>
  <c r="CY65" i="6" s="1"/>
  <c r="CV69" i="6"/>
  <c r="CW69" i="6" s="1"/>
  <c r="CY69" i="6" s="1"/>
  <c r="CV47" i="6"/>
  <c r="CW47" i="6" s="1"/>
  <c r="CY47" i="6" s="1"/>
  <c r="CU101" i="6"/>
  <c r="CV119" i="6"/>
  <c r="CW119" i="6" s="1"/>
  <c r="CX119" i="6" s="1"/>
  <c r="CU103" i="6"/>
  <c r="CV36" i="6"/>
  <c r="CW36" i="6" s="1"/>
  <c r="CY36" i="6" s="1"/>
  <c r="CV28" i="6"/>
  <c r="CW28" i="6" s="1"/>
  <c r="CX28" i="6" s="1"/>
  <c r="CV64" i="6"/>
  <c r="CW64" i="6" s="1"/>
  <c r="CY64" i="6" s="1"/>
  <c r="CU41" i="6"/>
  <c r="CV22" i="6"/>
  <c r="CW22" i="6" s="1"/>
  <c r="CY22" i="6" s="1"/>
  <c r="CV24" i="6"/>
  <c r="CW24" i="6" s="1"/>
  <c r="CY24" i="6" s="1"/>
  <c r="CV85" i="6"/>
  <c r="CW85" i="6" s="1"/>
  <c r="CY85" i="6" s="1"/>
  <c r="CU65" i="6"/>
  <c r="CU69" i="6"/>
  <c r="CU47" i="6"/>
  <c r="CV101" i="6"/>
  <c r="CW101" i="6" s="1"/>
  <c r="CY101" i="6" s="1"/>
  <c r="CU119" i="6"/>
  <c r="CU147" i="6"/>
  <c r="CV133" i="6"/>
  <c r="CW133" i="6" s="1"/>
  <c r="CY133" i="6" s="1"/>
  <c r="CV168" i="6"/>
  <c r="CW168" i="6" s="1"/>
  <c r="CX168" i="6" s="1"/>
  <c r="CU67" i="6"/>
  <c r="CV136" i="6"/>
  <c r="CW136" i="6" s="1"/>
  <c r="CY136" i="6" s="1"/>
  <c r="CV182" i="6"/>
  <c r="CW182" i="6" s="1"/>
  <c r="CX182" i="6" s="1"/>
  <c r="CV107" i="6"/>
  <c r="CW107" i="6" s="1"/>
  <c r="CY107" i="6" s="1"/>
  <c r="CU138" i="6"/>
  <c r="CV166" i="6"/>
  <c r="CW166" i="6" s="1"/>
  <c r="CX166" i="6" s="1"/>
  <c r="CU156" i="6"/>
  <c r="CV122" i="6"/>
  <c r="CW122" i="6" s="1"/>
  <c r="CX122" i="6" s="1"/>
  <c r="CV191" i="6"/>
  <c r="CW191" i="6" s="1"/>
  <c r="CY191" i="6" s="1"/>
  <c r="CV18" i="6"/>
  <c r="CW18" i="6" s="1"/>
  <c r="CX18" i="6" s="1"/>
  <c r="CV140" i="6"/>
  <c r="CW140" i="6" s="1"/>
  <c r="CX140" i="6" s="1"/>
  <c r="CU158" i="6"/>
  <c r="CV198" i="6"/>
  <c r="CW198" i="6" s="1"/>
  <c r="CY198" i="6" s="1"/>
  <c r="CU4" i="6"/>
  <c r="CV19" i="6"/>
  <c r="CW19" i="6" s="1"/>
  <c r="CX19" i="6" s="1"/>
  <c r="CU118" i="6"/>
  <c r="CU23" i="6"/>
  <c r="CU62" i="6"/>
  <c r="CV35" i="6"/>
  <c r="CW35" i="6" s="1"/>
  <c r="CX35" i="6" s="1"/>
  <c r="CU96" i="6"/>
  <c r="CU117" i="6"/>
  <c r="CV38" i="6"/>
  <c r="CW38" i="6" s="1"/>
  <c r="CY38" i="6" s="1"/>
  <c r="E146" i="5"/>
  <c r="E145" i="5"/>
  <c r="F146" i="5"/>
  <c r="F145" i="5"/>
  <c r="BX12" i="6"/>
  <c r="BY12" i="6" s="1"/>
  <c r="CA12" i="6" s="1"/>
  <c r="CV37" i="6"/>
  <c r="CW37" i="6" s="1"/>
  <c r="CX37" i="6" s="1"/>
  <c r="CU75" i="6"/>
  <c r="CV75" i="6"/>
  <c r="CW75" i="6" s="1"/>
  <c r="CU82" i="6"/>
  <c r="CV82" i="6"/>
  <c r="CW82" i="6" s="1"/>
  <c r="CV102" i="6"/>
  <c r="CW102" i="6" s="1"/>
  <c r="CX102" i="6" s="1"/>
  <c r="CU102" i="6"/>
  <c r="D146" i="5"/>
  <c r="CV33" i="6"/>
  <c r="CW33" i="6" s="1"/>
  <c r="CU33" i="6"/>
  <c r="E177" i="5"/>
  <c r="E174" i="5"/>
  <c r="E175" i="5" s="1"/>
  <c r="D192" i="5" s="1"/>
  <c r="H143" i="5"/>
  <c r="E178" i="5" s="1"/>
  <c r="D185" i="5" s="1"/>
  <c r="D31" i="5"/>
  <c r="D51" i="5" s="1"/>
  <c r="D38" i="5"/>
  <c r="D40" i="5" s="1"/>
  <c r="D56" i="5" s="1"/>
  <c r="G27" i="5"/>
  <c r="D32" i="5" s="1"/>
  <c r="D33" i="5" s="1"/>
  <c r="AQ199" i="6"/>
  <c r="AP199" i="6"/>
  <c r="CY17" i="6"/>
  <c r="CX17" i="6"/>
  <c r="CY5" i="6"/>
  <c r="CX5" i="6"/>
  <c r="CY48" i="6"/>
  <c r="AQ155" i="6"/>
  <c r="AP155" i="6"/>
  <c r="AP102" i="6"/>
  <c r="AQ102" i="6"/>
  <c r="CY97" i="6"/>
  <c r="CX97" i="6"/>
  <c r="CX76" i="6"/>
  <c r="CX120" i="6"/>
  <c r="AQ64" i="6"/>
  <c r="AP64" i="6"/>
  <c r="AP108" i="6"/>
  <c r="AQ108" i="6"/>
  <c r="AQ98" i="6"/>
  <c r="AP98" i="6"/>
  <c r="AP90" i="6"/>
  <c r="AQ90" i="6"/>
  <c r="AQ56" i="6"/>
  <c r="AP56" i="6"/>
  <c r="CY8" i="6"/>
  <c r="CX8" i="6"/>
  <c r="CY6" i="6"/>
  <c r="AQ63" i="6"/>
  <c r="AP63" i="6"/>
  <c r="CY30" i="6"/>
  <c r="CX30" i="6"/>
  <c r="AP39" i="6"/>
  <c r="AQ39" i="6"/>
  <c r="AQ148" i="6"/>
  <c r="AP148" i="6"/>
  <c r="AQ118" i="6"/>
  <c r="AP118" i="6"/>
  <c r="AQ5" i="6"/>
  <c r="AP5" i="6"/>
  <c r="AQ22" i="6"/>
  <c r="AP22" i="6"/>
  <c r="AP123" i="6"/>
  <c r="AQ123" i="6"/>
  <c r="AQ67" i="6"/>
  <c r="AP67" i="6"/>
  <c r="AQ10" i="6"/>
  <c r="AP10" i="6"/>
  <c r="CY34" i="6"/>
  <c r="CX34" i="6"/>
  <c r="AQ197" i="6"/>
  <c r="AP197" i="6"/>
  <c r="AQ140" i="6"/>
  <c r="AP140" i="6"/>
  <c r="AQ103" i="6"/>
  <c r="AP96" i="6"/>
  <c r="AQ96" i="6"/>
  <c r="CX72" i="6"/>
  <c r="CY72" i="6"/>
  <c r="CX187" i="6"/>
  <c r="CY187" i="6"/>
  <c r="CY159" i="6"/>
  <c r="CX159" i="6"/>
  <c r="AQ38" i="6"/>
  <c r="AP38" i="6"/>
  <c r="AP178" i="6"/>
  <c r="AQ178" i="6"/>
  <c r="AQ153" i="6"/>
  <c r="AP153" i="6"/>
  <c r="AQ152" i="6"/>
  <c r="AP152" i="6"/>
  <c r="CY152" i="6"/>
  <c r="CX152" i="6"/>
  <c r="AQ142" i="6"/>
  <c r="AP142" i="6"/>
  <c r="AQ113" i="6"/>
  <c r="AP113" i="6"/>
  <c r="AQ92" i="6"/>
  <c r="AP92" i="6"/>
  <c r="AQ43" i="6"/>
  <c r="AP43" i="6"/>
  <c r="CX53" i="6"/>
  <c r="AQ50" i="6"/>
  <c r="AP50" i="6"/>
  <c r="AQ129" i="6"/>
  <c r="AP129" i="6"/>
  <c r="AQ93" i="6"/>
  <c r="AP93" i="6"/>
  <c r="AP44" i="6"/>
  <c r="AQ44" i="6"/>
  <c r="CX13" i="6"/>
  <c r="CY13" i="6"/>
  <c r="AQ159" i="6"/>
  <c r="AP159" i="6"/>
  <c r="AP133" i="6"/>
  <c r="AQ133" i="6"/>
  <c r="AQ79" i="6"/>
  <c r="AP79" i="6"/>
  <c r="AQ186" i="6"/>
  <c r="AP186" i="6"/>
  <c r="CX174" i="6"/>
  <c r="CY138" i="6"/>
  <c r="CX138" i="6"/>
  <c r="CX80" i="6"/>
  <c r="CY80" i="6"/>
  <c r="AQ8" i="6"/>
  <c r="AP8" i="6"/>
  <c r="AP181" i="6"/>
  <c r="AQ181" i="6"/>
  <c r="AQ85" i="6"/>
  <c r="AP85" i="6"/>
  <c r="CX45" i="6"/>
  <c r="CY45" i="6"/>
  <c r="CX110" i="6"/>
  <c r="CY110" i="6"/>
  <c r="AQ66" i="6"/>
  <c r="AP66" i="6"/>
  <c r="AQ162" i="6"/>
  <c r="AP162" i="6"/>
  <c r="AQ7" i="6"/>
  <c r="AP7" i="6"/>
  <c r="AQ124" i="6"/>
  <c r="AP124" i="6"/>
  <c r="AQ182" i="6"/>
  <c r="AP182" i="6"/>
  <c r="AQ111" i="6"/>
  <c r="AP111" i="6"/>
  <c r="AQ80" i="6"/>
  <c r="AP80" i="6"/>
  <c r="AQ69" i="6"/>
  <c r="AP69" i="6"/>
  <c r="AP164" i="6"/>
  <c r="AQ164" i="6"/>
  <c r="AP146" i="6"/>
  <c r="CX56" i="6"/>
  <c r="CY56" i="6"/>
  <c r="AQ6" i="6"/>
  <c r="AP6" i="6"/>
  <c r="CY20" i="6"/>
  <c r="CX20" i="6"/>
  <c r="CX173" i="6"/>
  <c r="CY173" i="6"/>
  <c r="AQ165" i="6"/>
  <c r="AP165" i="6"/>
  <c r="AP161" i="6"/>
  <c r="AQ161" i="6"/>
  <c r="AP149" i="6"/>
  <c r="AQ149" i="6"/>
  <c r="AQ171" i="6"/>
  <c r="CY167" i="6"/>
  <c r="CX167" i="6"/>
  <c r="AQ97" i="6"/>
  <c r="AP97" i="6"/>
  <c r="CY35" i="6"/>
  <c r="CX38" i="6"/>
  <c r="AP60" i="6"/>
  <c r="AQ60" i="6"/>
  <c r="AQ87" i="6"/>
  <c r="AP87" i="6"/>
  <c r="AQ187" i="6"/>
  <c r="CY158" i="6"/>
  <c r="CX158" i="6"/>
  <c r="AQ83" i="6"/>
  <c r="AP83" i="6"/>
  <c r="AQ72" i="6"/>
  <c r="AP72" i="6"/>
  <c r="AP24" i="6"/>
  <c r="AP175" i="6"/>
  <c r="AQ175" i="6"/>
  <c r="CY161" i="6"/>
  <c r="CX161" i="6"/>
  <c r="AQ132" i="6"/>
  <c r="AP132" i="6"/>
  <c r="CY90" i="6"/>
  <c r="CX90" i="6"/>
  <c r="AQ45" i="6"/>
  <c r="AP45" i="6"/>
  <c r="CY176" i="6"/>
  <c r="CX176" i="6"/>
  <c r="AP166" i="6"/>
  <c r="AQ166" i="6"/>
  <c r="CY149" i="6"/>
  <c r="CX149" i="6"/>
  <c r="CY109" i="6"/>
  <c r="CX109" i="6"/>
  <c r="CX88" i="6"/>
  <c r="AQ11" i="6"/>
  <c r="AP11" i="6"/>
  <c r="CX40" i="6"/>
  <c r="CY40" i="6"/>
  <c r="AQ77" i="6"/>
  <c r="AP77" i="6"/>
  <c r="CY106" i="6"/>
  <c r="CX106" i="6"/>
  <c r="CY84" i="6"/>
  <c r="CX84" i="6"/>
  <c r="AP74" i="6"/>
  <c r="AQ74" i="6"/>
  <c r="AP33" i="6"/>
  <c r="AQ33" i="6"/>
  <c r="AP36" i="6"/>
  <c r="AQ36" i="6"/>
  <c r="CY179" i="6"/>
  <c r="CX179" i="6"/>
  <c r="CX143" i="6"/>
  <c r="AQ25" i="6"/>
  <c r="AP25" i="6"/>
  <c r="AP143" i="6"/>
  <c r="AQ143" i="6"/>
  <c r="AP138" i="6"/>
  <c r="AQ138" i="6"/>
  <c r="CY114" i="6"/>
  <c r="CX114" i="6"/>
  <c r="AQ115" i="6"/>
  <c r="AP115" i="6"/>
  <c r="AQ19" i="6"/>
  <c r="AP19" i="6"/>
  <c r="CX63" i="6"/>
  <c r="AP65" i="6"/>
  <c r="AQ65" i="6"/>
  <c r="CY118" i="6"/>
  <c r="CX118" i="6"/>
  <c r="CY4" i="6"/>
  <c r="CX4" i="6"/>
  <c r="CY108" i="6"/>
  <c r="CX108" i="6"/>
  <c r="CX134" i="6"/>
  <c r="CY134" i="6"/>
  <c r="CY25" i="6"/>
  <c r="CX25" i="6"/>
  <c r="CY190" i="6"/>
  <c r="CX190" i="6"/>
  <c r="AQ144" i="6"/>
  <c r="AP144" i="6"/>
  <c r="AQ134" i="6"/>
  <c r="AP134" i="6"/>
  <c r="CY83" i="6"/>
  <c r="CX83" i="6"/>
  <c r="D123" i="2"/>
  <c r="D124" i="2" s="1"/>
  <c r="D125" i="2" s="1"/>
  <c r="D126" i="2" s="1"/>
  <c r="D129" i="2"/>
  <c r="CY12" i="6"/>
  <c r="AP198" i="6"/>
  <c r="AQ198" i="6"/>
  <c r="CY128" i="6"/>
  <c r="CX128" i="6"/>
  <c r="AQ106" i="6"/>
  <c r="AP106" i="6"/>
  <c r="AP76" i="6"/>
  <c r="AQ76" i="6"/>
  <c r="CY57" i="6"/>
  <c r="CX57" i="6"/>
  <c r="AP41" i="6"/>
  <c r="AQ41" i="6"/>
  <c r="CY79" i="6"/>
  <c r="CX79" i="6"/>
  <c r="CY55" i="6"/>
  <c r="CX100" i="6"/>
  <c r="CY100" i="6"/>
  <c r="AQ117" i="6"/>
  <c r="AP117" i="6"/>
  <c r="AP191" i="6"/>
  <c r="AQ191" i="6"/>
  <c r="AQ176" i="6"/>
  <c r="AP176" i="6"/>
  <c r="AQ163" i="6"/>
  <c r="AP163" i="6"/>
  <c r="AP154" i="6"/>
  <c r="AQ154" i="6"/>
  <c r="AQ13" i="6"/>
  <c r="AP13" i="6"/>
  <c r="CY125" i="6"/>
  <c r="CX125" i="6"/>
  <c r="AQ169" i="6"/>
  <c r="AP169" i="6"/>
  <c r="AP173" i="6"/>
  <c r="AQ173" i="6"/>
  <c r="AP151" i="6"/>
  <c r="AQ151" i="6"/>
  <c r="AQ130" i="6"/>
  <c r="AP130" i="6"/>
  <c r="CX150" i="6"/>
  <c r="CY150" i="6"/>
  <c r="AP109" i="6"/>
  <c r="AQ109" i="6"/>
  <c r="AP31" i="6"/>
  <c r="AQ31" i="6"/>
  <c r="AQ34" i="6"/>
  <c r="AP34" i="6"/>
  <c r="CY170" i="6"/>
  <c r="CX170" i="6"/>
  <c r="CY99" i="6"/>
  <c r="CX99" i="6"/>
  <c r="AQ61" i="6"/>
  <c r="AP61" i="6"/>
  <c r="AP49" i="6"/>
  <c r="AQ49" i="6"/>
  <c r="AQ59" i="6"/>
  <c r="AP59" i="6"/>
  <c r="AQ3" i="6"/>
  <c r="AP3" i="6"/>
  <c r="CY28" i="6"/>
  <c r="CX191" i="6"/>
  <c r="AP179" i="6"/>
  <c r="AQ179" i="6"/>
  <c r="AP157" i="6"/>
  <c r="AQ157" i="6"/>
  <c r="CY126" i="6"/>
  <c r="CX126" i="6"/>
  <c r="CX92" i="6"/>
  <c r="CY92" i="6"/>
  <c r="AP35" i="6"/>
  <c r="AQ172" i="6"/>
  <c r="AP172" i="6"/>
  <c r="AQ145" i="6"/>
  <c r="AP145" i="6"/>
  <c r="CY111" i="6"/>
  <c r="CX111" i="6"/>
  <c r="AP105" i="6"/>
  <c r="AQ105" i="6"/>
  <c r="AQ28" i="6"/>
  <c r="AP28" i="6"/>
  <c r="AQ26" i="6"/>
  <c r="AP26" i="6"/>
  <c r="AP185" i="6"/>
  <c r="AQ185" i="6"/>
  <c r="AQ91" i="6"/>
  <c r="AP91" i="6"/>
  <c r="CY77" i="6"/>
  <c r="CX77" i="6"/>
  <c r="AQ12" i="6"/>
  <c r="AP12" i="6"/>
  <c r="AQ100" i="6"/>
  <c r="AP100" i="6"/>
  <c r="AQ75" i="6"/>
  <c r="AP75" i="6"/>
  <c r="AQ125" i="6"/>
  <c r="AP125" i="6"/>
  <c r="AQ101" i="6"/>
  <c r="AP101" i="6"/>
  <c r="AQ30" i="6"/>
  <c r="AP30" i="6"/>
  <c r="CY15" i="6"/>
  <c r="CX15" i="6"/>
  <c r="AP192" i="6"/>
  <c r="AQ192" i="6"/>
  <c r="CX164" i="6"/>
  <c r="CY164" i="6"/>
  <c r="AQ127" i="6"/>
  <c r="AP127" i="6"/>
  <c r="AQ110" i="6"/>
  <c r="AP110" i="6"/>
  <c r="CY124" i="6"/>
  <c r="CX124" i="6"/>
  <c r="CX91" i="6"/>
  <c r="CY23" i="6"/>
  <c r="CX23" i="6"/>
  <c r="AQ37" i="6"/>
  <c r="AP37" i="6"/>
  <c r="AQ20" i="6"/>
  <c r="AP20" i="6"/>
  <c r="AQ18" i="6"/>
  <c r="AP18" i="6"/>
  <c r="AP188" i="6"/>
  <c r="AQ188" i="6"/>
  <c r="CX160" i="6"/>
  <c r="CY160" i="6"/>
  <c r="AQ46" i="6"/>
  <c r="AP46" i="6"/>
  <c r="CY197" i="6"/>
  <c r="CX197" i="6"/>
  <c r="AQ136" i="6"/>
  <c r="AP136" i="6"/>
  <c r="AQ47" i="6"/>
  <c r="AP47" i="6"/>
  <c r="AQ177" i="6"/>
  <c r="AP177" i="6"/>
  <c r="CY162" i="6"/>
  <c r="CX162" i="6"/>
  <c r="CX98" i="6"/>
  <c r="CY98" i="6"/>
  <c r="AQ53" i="6"/>
  <c r="AP53" i="6"/>
  <c r="AQ70" i="6"/>
  <c r="AP70" i="6"/>
  <c r="CY52" i="6"/>
  <c r="CX52" i="6"/>
  <c r="AQ51" i="6"/>
  <c r="AP51" i="6"/>
  <c r="CY78" i="6"/>
  <c r="CX78" i="6"/>
  <c r="AP195" i="6"/>
  <c r="AQ195" i="6"/>
  <c r="CY129" i="6"/>
  <c r="CX129" i="6"/>
  <c r="AP14" i="6"/>
  <c r="AQ14" i="6"/>
  <c r="AQ29" i="6"/>
  <c r="AP29" i="6"/>
  <c r="AQ99" i="6"/>
  <c r="AP99" i="6"/>
  <c r="AQ42" i="6"/>
  <c r="AP42" i="6"/>
  <c r="CY9" i="6"/>
  <c r="CX9" i="6"/>
  <c r="CX177" i="6"/>
  <c r="CY177" i="6"/>
  <c r="AQ190" i="6"/>
  <c r="AP190" i="6"/>
  <c r="AQ183" i="6"/>
  <c r="AP183" i="6"/>
  <c r="CY157" i="6"/>
  <c r="AQ168" i="6"/>
  <c r="AP168" i="6"/>
  <c r="CY144" i="6"/>
  <c r="CX144" i="6"/>
  <c r="AQ71" i="6"/>
  <c r="AP71" i="6"/>
  <c r="AQ55" i="6"/>
  <c r="AP55" i="6"/>
  <c r="AQ54" i="6"/>
  <c r="AP54" i="6"/>
  <c r="AQ62" i="6"/>
  <c r="AP62" i="6"/>
  <c r="AP158" i="6"/>
  <c r="AQ95" i="6"/>
  <c r="AP95" i="6"/>
  <c r="AQ131" i="6"/>
  <c r="AP131" i="6"/>
  <c r="AP88" i="6"/>
  <c r="AQ88" i="6"/>
  <c r="CX71" i="6"/>
  <c r="CX70" i="6"/>
  <c r="CY70" i="6"/>
  <c r="CX60" i="6"/>
  <c r="CX29" i="6"/>
  <c r="CY29" i="6"/>
  <c r="CY54" i="6"/>
  <c r="CX54" i="6"/>
  <c r="AQ27" i="6"/>
  <c r="AP27" i="6"/>
  <c r="CY11" i="6"/>
  <c r="CY188" i="6"/>
  <c r="CX188" i="6"/>
  <c r="CY139" i="6"/>
  <c r="CX139" i="6"/>
  <c r="CY123" i="6"/>
  <c r="CX123" i="6"/>
  <c r="AQ120" i="6"/>
  <c r="AP120" i="6"/>
  <c r="AQ107" i="6"/>
  <c r="AP107" i="6"/>
  <c r="AQ32" i="6"/>
  <c r="AP32" i="6"/>
  <c r="AP116" i="6"/>
  <c r="AQ116" i="6"/>
  <c r="AQ147" i="6"/>
  <c r="AP147" i="6"/>
  <c r="AP141" i="6"/>
  <c r="AQ141" i="6"/>
  <c r="CY89" i="6"/>
  <c r="CY68" i="6"/>
  <c r="CY67" i="6"/>
  <c r="CX67" i="6"/>
  <c r="CY103" i="6"/>
  <c r="CX103" i="6"/>
  <c r="CY43" i="6"/>
  <c r="CX43" i="6"/>
  <c r="AQ21" i="6"/>
  <c r="AP21" i="6"/>
  <c r="AP170" i="6"/>
  <c r="AQ170" i="6"/>
  <c r="AQ137" i="6"/>
  <c r="AP137" i="6"/>
  <c r="AQ121" i="6"/>
  <c r="AP121" i="6"/>
  <c r="AP57" i="6"/>
  <c r="AQ57" i="6"/>
  <c r="AQ135" i="6"/>
  <c r="AP135" i="6"/>
  <c r="CY116" i="6"/>
  <c r="CX116" i="6"/>
  <c r="CX194" i="6"/>
  <c r="CY194" i="6"/>
  <c r="AP126" i="6"/>
  <c r="AQ126" i="6"/>
  <c r="AQ119" i="6"/>
  <c r="AP119" i="6"/>
  <c r="AP196" i="6"/>
  <c r="AQ196" i="6"/>
  <c r="CY193" i="6"/>
  <c r="CX193" i="6"/>
  <c r="AP160" i="6"/>
  <c r="AQ160" i="6"/>
  <c r="CX147" i="6"/>
  <c r="CY147" i="6"/>
  <c r="AP139" i="6"/>
  <c r="AQ139" i="6"/>
  <c r="AQ128" i="6"/>
  <c r="AP128" i="6"/>
  <c r="CY117" i="6"/>
  <c r="CX117" i="6"/>
  <c r="CY96" i="6"/>
  <c r="AP81" i="6"/>
  <c r="AQ81" i="6"/>
  <c r="AP68" i="6"/>
  <c r="AQ68" i="6"/>
  <c r="CX47" i="6"/>
  <c r="CY62" i="6"/>
  <c r="CX62" i="6"/>
  <c r="CX22" i="6"/>
  <c r="CY140" i="6"/>
  <c r="CY87" i="6"/>
  <c r="CX87" i="6"/>
  <c r="AP180" i="6"/>
  <c r="AQ180" i="6"/>
  <c r="CY163" i="6"/>
  <c r="CY115" i="6"/>
  <c r="CX115" i="6"/>
  <c r="AQ78" i="6"/>
  <c r="AP78" i="6"/>
  <c r="AQ4" i="6"/>
  <c r="AP4" i="6"/>
  <c r="AQ193" i="6"/>
  <c r="AP193" i="6"/>
  <c r="CY73" i="6"/>
  <c r="CX73" i="6"/>
  <c r="AP23" i="6"/>
  <c r="AQ23" i="6"/>
  <c r="AP15" i="6"/>
  <c r="AQ15" i="6"/>
  <c r="AP189" i="6"/>
  <c r="AQ189" i="6"/>
  <c r="AQ150" i="6"/>
  <c r="AP150" i="6"/>
  <c r="AQ122" i="6"/>
  <c r="AP122" i="6"/>
  <c r="AP94" i="6"/>
  <c r="AQ94" i="6"/>
  <c r="AQ89" i="6"/>
  <c r="AP89" i="6"/>
  <c r="AQ48" i="6"/>
  <c r="AP48" i="6"/>
  <c r="AP114" i="6"/>
  <c r="CY3" i="6" l="1"/>
  <c r="BE907" i="6"/>
  <c r="CX165" i="6"/>
  <c r="AP194" i="6"/>
  <c r="AP73" i="6"/>
  <c r="CY112" i="6"/>
  <c r="CX93" i="6"/>
  <c r="CX175" i="6"/>
  <c r="BL610" i="6"/>
  <c r="BM610" i="6" s="1"/>
  <c r="CG350" i="6"/>
  <c r="CF350" i="6"/>
  <c r="CP831" i="6"/>
  <c r="CQ831" i="6" s="1"/>
  <c r="CY27" i="6"/>
  <c r="CX27" i="6"/>
  <c r="AP9" i="6"/>
  <c r="CX50" i="6"/>
  <c r="AQ82" i="6"/>
  <c r="CY183" i="6"/>
  <c r="CX7" i="6"/>
  <c r="AY1107" i="6"/>
  <c r="AP40" i="6"/>
  <c r="AY141" i="6"/>
  <c r="CY137" i="6"/>
  <c r="CX64" i="6"/>
  <c r="CX41" i="6"/>
  <c r="AP174" i="6"/>
  <c r="CX132" i="6"/>
  <c r="CI596" i="6"/>
  <c r="AP86" i="6"/>
  <c r="CY168" i="6"/>
  <c r="AP104" i="6"/>
  <c r="CX107" i="6"/>
  <c r="AP167" i="6"/>
  <c r="AS221" i="6"/>
  <c r="AP156" i="6"/>
  <c r="CX39" i="6"/>
  <c r="CY146" i="6"/>
  <c r="AY84" i="6"/>
  <c r="AZ30" i="6"/>
  <c r="BA30" i="6" s="1"/>
  <c r="BB30" i="6" s="1"/>
  <c r="AZ41" i="6"/>
  <c r="BA41" i="6" s="1"/>
  <c r="BC41" i="6" s="1"/>
  <c r="CC19" i="6"/>
  <c r="BX135" i="6"/>
  <c r="BY135" i="6" s="1"/>
  <c r="CA135" i="6" s="1"/>
  <c r="AY130" i="6"/>
  <c r="AQ845" i="6"/>
  <c r="AP845" i="6"/>
  <c r="AQ226" i="6"/>
  <c r="AP226" i="6"/>
  <c r="AP649" i="6"/>
  <c r="AQ649" i="6"/>
  <c r="AQ590" i="6"/>
  <c r="AP590" i="6"/>
  <c r="AQ863" i="6"/>
  <c r="AP863" i="6"/>
  <c r="AP382" i="6"/>
  <c r="AQ382" i="6"/>
  <c r="AQ660" i="6"/>
  <c r="AP660" i="6"/>
  <c r="AQ1058" i="6"/>
  <c r="AP1058" i="6"/>
  <c r="AP755" i="6"/>
  <c r="AQ755" i="6"/>
  <c r="AQ538" i="6"/>
  <c r="AP538" i="6"/>
  <c r="AP619" i="6"/>
  <c r="AQ619" i="6"/>
  <c r="AP261" i="6"/>
  <c r="AQ261" i="6"/>
  <c r="AQ704" i="6"/>
  <c r="AP704" i="6"/>
  <c r="AQ867" i="6"/>
  <c r="AP867" i="6"/>
  <c r="AP371" i="6"/>
  <c r="AQ371" i="6"/>
  <c r="AP811" i="6"/>
  <c r="AQ811" i="6"/>
  <c r="AQ320" i="6"/>
  <c r="AP320" i="6"/>
  <c r="AQ355" i="6"/>
  <c r="AP355" i="6"/>
  <c r="AP778" i="6"/>
  <c r="AQ778" i="6"/>
  <c r="AP354" i="6"/>
  <c r="AQ354" i="6"/>
  <c r="AQ904" i="6"/>
  <c r="AP904" i="6"/>
  <c r="AP671" i="6"/>
  <c r="AQ671" i="6"/>
  <c r="AP853" i="6"/>
  <c r="AQ853" i="6"/>
  <c r="AQ676" i="6"/>
  <c r="AP676" i="6"/>
  <c r="AQ581" i="6"/>
  <c r="AP581" i="6"/>
  <c r="AP889" i="6"/>
  <c r="AQ889" i="6"/>
  <c r="AP249" i="6"/>
  <c r="AQ249" i="6"/>
  <c r="AQ991" i="6"/>
  <c r="AP991" i="6"/>
  <c r="AQ510" i="6"/>
  <c r="AP510" i="6"/>
  <c r="AP625" i="6"/>
  <c r="AQ625" i="6"/>
  <c r="AQ1037" i="6"/>
  <c r="AP1037" i="6"/>
  <c r="AP389" i="6"/>
  <c r="AQ389" i="6"/>
  <c r="AP1040" i="6"/>
  <c r="AQ1040" i="6"/>
  <c r="AP326" i="6"/>
  <c r="AQ326" i="6"/>
  <c r="AQ1081" i="6"/>
  <c r="AP1081" i="6"/>
  <c r="AP1119" i="6"/>
  <c r="AQ1119" i="6"/>
  <c r="AP1083" i="6"/>
  <c r="AQ1083" i="6"/>
  <c r="AP897" i="6"/>
  <c r="AQ897" i="6"/>
  <c r="AQ359" i="6"/>
  <c r="AP359" i="6"/>
  <c r="AQ276" i="6"/>
  <c r="AP276" i="6"/>
  <c r="AP521" i="6"/>
  <c r="AQ521" i="6"/>
  <c r="AP751" i="6"/>
  <c r="AQ751" i="6"/>
  <c r="AP364" i="6"/>
  <c r="AQ364" i="6"/>
  <c r="AP679" i="6"/>
  <c r="AQ679" i="6"/>
  <c r="AP313" i="6"/>
  <c r="AQ313" i="6"/>
  <c r="AQ640" i="6"/>
  <c r="AP640" i="6"/>
  <c r="AP739" i="6"/>
  <c r="AQ739" i="6"/>
  <c r="AQ476" i="6"/>
  <c r="AP476" i="6"/>
  <c r="AP944" i="6"/>
  <c r="AQ944" i="6"/>
  <c r="AQ772" i="6"/>
  <c r="AP772" i="6"/>
  <c r="AQ412" i="6"/>
  <c r="AP412" i="6"/>
  <c r="AP852" i="6"/>
  <c r="AQ852" i="6"/>
  <c r="AP409" i="6"/>
  <c r="AQ409" i="6"/>
  <c r="AP280" i="6"/>
  <c r="AQ280" i="6"/>
  <c r="CV549" i="6"/>
  <c r="CW549" i="6" s="1"/>
  <c r="CU549" i="6"/>
  <c r="CU620" i="6"/>
  <c r="CV620" i="6"/>
  <c r="CW620" i="6" s="1"/>
  <c r="CU863" i="6"/>
  <c r="CV863" i="6"/>
  <c r="CW863" i="6" s="1"/>
  <c r="AQ886" i="6"/>
  <c r="AP886" i="6"/>
  <c r="AQ655" i="6"/>
  <c r="AP655" i="6"/>
  <c r="AQ595" i="6"/>
  <c r="AP595" i="6"/>
  <c r="AP993" i="6"/>
  <c r="AQ993" i="6"/>
  <c r="AP519" i="6"/>
  <c r="AQ519" i="6"/>
  <c r="AP550" i="6"/>
  <c r="AQ550" i="6"/>
  <c r="AP946" i="6"/>
  <c r="AQ946" i="6"/>
  <c r="AQ534" i="6"/>
  <c r="AP534" i="6"/>
  <c r="CU487" i="6"/>
  <c r="CV487" i="6"/>
  <c r="CW487" i="6" s="1"/>
  <c r="CU636" i="6"/>
  <c r="CV636" i="6"/>
  <c r="CW636" i="6" s="1"/>
  <c r="CV763" i="6"/>
  <c r="CW763" i="6" s="1"/>
  <c r="CU763" i="6"/>
  <c r="AP497" i="6"/>
  <c r="AQ497" i="6"/>
  <c r="AP1108" i="6"/>
  <c r="AQ1108" i="6"/>
  <c r="AQ588" i="6"/>
  <c r="AP588" i="6"/>
  <c r="AQ463" i="6"/>
  <c r="AP463" i="6"/>
  <c r="AP275" i="6"/>
  <c r="AQ275" i="6"/>
  <c r="AQ698" i="6"/>
  <c r="AP698" i="6"/>
  <c r="AP1121" i="6"/>
  <c r="AQ1121" i="6"/>
  <c r="AP541" i="6"/>
  <c r="AQ541" i="6"/>
  <c r="AP1074" i="6"/>
  <c r="AQ1074" i="6"/>
  <c r="AP217" i="6"/>
  <c r="AQ217" i="6"/>
  <c r="CU336" i="6"/>
  <c r="CV336" i="6"/>
  <c r="CW336" i="6" s="1"/>
  <c r="CU521" i="6"/>
  <c r="CV521" i="6"/>
  <c r="CW521" i="6" s="1"/>
  <c r="AQ948" i="6"/>
  <c r="AP948" i="6"/>
  <c r="AP681" i="6"/>
  <c r="AQ681" i="6"/>
  <c r="AQ432" i="6"/>
  <c r="AP432" i="6"/>
  <c r="AP399" i="6"/>
  <c r="AQ399" i="6"/>
  <c r="AP484" i="6"/>
  <c r="AQ484" i="6"/>
  <c r="AQ288" i="6"/>
  <c r="AP288" i="6"/>
  <c r="AP1118" i="6"/>
  <c r="AQ1118" i="6"/>
  <c r="AP414" i="6"/>
  <c r="AQ414" i="6"/>
  <c r="AP835" i="6"/>
  <c r="AQ835" i="6"/>
  <c r="AP810" i="6"/>
  <c r="AQ810" i="6"/>
  <c r="AP1079" i="6"/>
  <c r="AQ1079" i="6"/>
  <c r="CV427" i="6"/>
  <c r="CW427" i="6" s="1"/>
  <c r="CU427" i="6"/>
  <c r="CV724" i="6"/>
  <c r="CW724" i="6" s="1"/>
  <c r="CU724" i="6"/>
  <c r="CU1106" i="6"/>
  <c r="CV1106" i="6"/>
  <c r="CW1106" i="6" s="1"/>
  <c r="AQ522" i="6"/>
  <c r="AP522" i="6"/>
  <c r="AQ525" i="6"/>
  <c r="AP525" i="6"/>
  <c r="AQ1090" i="6"/>
  <c r="AP1090" i="6"/>
  <c r="AQ545" i="6"/>
  <c r="AP545" i="6"/>
  <c r="AP1031" i="6"/>
  <c r="AQ1031" i="6"/>
  <c r="AP306" i="6"/>
  <c r="AQ306" i="6"/>
  <c r="AP1044" i="6"/>
  <c r="AQ1044" i="6"/>
  <c r="AQ664" i="6"/>
  <c r="AP664" i="6"/>
  <c r="CV743" i="6"/>
  <c r="CW743" i="6" s="1"/>
  <c r="CU743" i="6"/>
  <c r="CV1021" i="6"/>
  <c r="CW1021" i="6" s="1"/>
  <c r="CU1021" i="6"/>
  <c r="AP957" i="6"/>
  <c r="AQ957" i="6"/>
  <c r="AQ987" i="6"/>
  <c r="AP987" i="6"/>
  <c r="AQ469" i="6"/>
  <c r="AP469" i="6"/>
  <c r="AP829" i="6"/>
  <c r="AQ829" i="6"/>
  <c r="AP614" i="6"/>
  <c r="AQ614" i="6"/>
  <c r="AQ828" i="6"/>
  <c r="AP828" i="6"/>
  <c r="AQ542" i="6"/>
  <c r="AP542" i="6"/>
  <c r="CU357" i="6"/>
  <c r="CV357" i="6"/>
  <c r="CW357" i="6" s="1"/>
  <c r="CV781" i="6"/>
  <c r="CW781" i="6" s="1"/>
  <c r="CU781" i="6"/>
  <c r="CU776" i="6"/>
  <c r="CV776" i="6"/>
  <c r="CW776" i="6" s="1"/>
  <c r="AQ285" i="6"/>
  <c r="AP285" i="6"/>
  <c r="CU257" i="6"/>
  <c r="CV257" i="6"/>
  <c r="CW257" i="6" s="1"/>
  <c r="CV753" i="6"/>
  <c r="CW753" i="6" s="1"/>
  <c r="CU753" i="6"/>
  <c r="CU1000" i="6"/>
  <c r="CV1000" i="6"/>
  <c r="CW1000" i="6" s="1"/>
  <c r="CV975" i="6"/>
  <c r="CW975" i="6" s="1"/>
  <c r="CU975" i="6"/>
  <c r="CV398" i="6"/>
  <c r="CW398" i="6" s="1"/>
  <c r="CU398" i="6"/>
  <c r="CU560" i="6"/>
  <c r="CV560" i="6"/>
  <c r="CW560" i="6" s="1"/>
  <c r="CV805" i="6"/>
  <c r="CW805" i="6" s="1"/>
  <c r="CU805" i="6"/>
  <c r="CU640" i="6"/>
  <c r="CV640" i="6"/>
  <c r="CW640" i="6" s="1"/>
  <c r="CU967" i="6"/>
  <c r="CV967" i="6"/>
  <c r="CW967" i="6" s="1"/>
  <c r="CV226" i="6"/>
  <c r="CW226" i="6" s="1"/>
  <c r="CU226" i="6"/>
  <c r="CU366" i="6"/>
  <c r="CV366" i="6"/>
  <c r="CW366" i="6" s="1"/>
  <c r="CV486" i="6"/>
  <c r="CW486" i="6" s="1"/>
  <c r="CU486" i="6"/>
  <c r="CV598" i="6"/>
  <c r="CW598" i="6" s="1"/>
  <c r="CU598" i="6"/>
  <c r="CP399" i="6"/>
  <c r="CQ399" i="6" s="1"/>
  <c r="CO399" i="6"/>
  <c r="CO429" i="6"/>
  <c r="CP429" i="6"/>
  <c r="CQ429" i="6" s="1"/>
  <c r="CO797" i="6"/>
  <c r="CP797" i="6"/>
  <c r="CQ797" i="6" s="1"/>
  <c r="CP731" i="6"/>
  <c r="CQ731" i="6" s="1"/>
  <c r="CO731" i="6"/>
  <c r="CO1089" i="6"/>
  <c r="CP1089" i="6"/>
  <c r="CQ1089" i="6" s="1"/>
  <c r="CO985" i="6"/>
  <c r="CP985" i="6"/>
  <c r="CQ985" i="6" s="1"/>
  <c r="CP365" i="6"/>
  <c r="CQ365" i="6" s="1"/>
  <c r="CO365" i="6"/>
  <c r="CP329" i="6"/>
  <c r="CQ329" i="6" s="1"/>
  <c r="CO329" i="6"/>
  <c r="CO814" i="6"/>
  <c r="CP814" i="6"/>
  <c r="CQ814" i="6" s="1"/>
  <c r="CO646" i="6"/>
  <c r="CP646" i="6"/>
  <c r="CQ646" i="6" s="1"/>
  <c r="CO436" i="6"/>
  <c r="CP436" i="6"/>
  <c r="CQ436" i="6" s="1"/>
  <c r="CO530" i="6"/>
  <c r="CP530" i="6"/>
  <c r="CQ530" i="6" s="1"/>
  <c r="CO425" i="6"/>
  <c r="CP425" i="6"/>
  <c r="CQ425" i="6" s="1"/>
  <c r="CJ725" i="6"/>
  <c r="CK725" i="6" s="1"/>
  <c r="CI725" i="6"/>
  <c r="CJ396" i="6"/>
  <c r="CK396" i="6" s="1"/>
  <c r="CI396" i="6"/>
  <c r="CJ334" i="6"/>
  <c r="CK334" i="6" s="1"/>
  <c r="CI334" i="6"/>
  <c r="CI1008" i="6"/>
  <c r="CJ1008" i="6"/>
  <c r="CK1008" i="6" s="1"/>
  <c r="CJ949" i="6"/>
  <c r="CK949" i="6" s="1"/>
  <c r="CI949" i="6"/>
  <c r="CI824" i="6"/>
  <c r="CJ824" i="6"/>
  <c r="CK824" i="6" s="1"/>
  <c r="CI883" i="6"/>
  <c r="CJ883" i="6"/>
  <c r="CK883" i="6" s="1"/>
  <c r="CJ377" i="6"/>
  <c r="CK377" i="6" s="1"/>
  <c r="CI377" i="6"/>
  <c r="CJ312" i="6"/>
  <c r="CK312" i="6" s="1"/>
  <c r="CI312" i="6"/>
  <c r="CI654" i="6"/>
  <c r="CJ654" i="6"/>
  <c r="CK654" i="6" s="1"/>
  <c r="CJ516" i="6"/>
  <c r="CK516" i="6" s="1"/>
  <c r="CI516" i="6"/>
  <c r="CJ1062" i="6"/>
  <c r="CK1062" i="6" s="1"/>
  <c r="CI1062" i="6"/>
  <c r="CC438" i="6"/>
  <c r="CD438" i="6"/>
  <c r="CE438" i="6" s="1"/>
  <c r="CC585" i="6"/>
  <c r="CD585" i="6"/>
  <c r="CE585" i="6" s="1"/>
  <c r="CD951" i="6"/>
  <c r="CE951" i="6" s="1"/>
  <c r="CC951" i="6"/>
  <c r="CC1003" i="6"/>
  <c r="CD1003" i="6"/>
  <c r="CE1003" i="6" s="1"/>
  <c r="CC429" i="6"/>
  <c r="CD429" i="6"/>
  <c r="CE429" i="6" s="1"/>
  <c r="CC328" i="6"/>
  <c r="CD328" i="6"/>
  <c r="CE328" i="6" s="1"/>
  <c r="CC749" i="6"/>
  <c r="CD749" i="6"/>
  <c r="CE749" i="6" s="1"/>
  <c r="CC1077" i="6"/>
  <c r="CD1077" i="6"/>
  <c r="CE1077" i="6" s="1"/>
  <c r="CC457" i="6"/>
  <c r="CD457" i="6"/>
  <c r="CE457" i="6" s="1"/>
  <c r="CC327" i="6"/>
  <c r="CD327" i="6"/>
  <c r="CE327" i="6" s="1"/>
  <c r="CC690" i="6"/>
  <c r="CD690" i="6"/>
  <c r="CE690" i="6" s="1"/>
  <c r="CD670" i="6"/>
  <c r="CE670" i="6" s="1"/>
  <c r="CC670" i="6"/>
  <c r="CC203" i="6"/>
  <c r="CD203" i="6"/>
  <c r="CE203" i="6" s="1"/>
  <c r="BW201" i="6"/>
  <c r="BX201" i="6"/>
  <c r="BY201" i="6" s="1"/>
  <c r="BW692" i="6"/>
  <c r="BX692" i="6"/>
  <c r="BY692" i="6" s="1"/>
  <c r="BX516" i="6"/>
  <c r="BY516" i="6" s="1"/>
  <c r="BW516" i="6"/>
  <c r="BW1113" i="6"/>
  <c r="BX1113" i="6"/>
  <c r="BY1113" i="6" s="1"/>
  <c r="BW1083" i="6"/>
  <c r="BX1083" i="6"/>
  <c r="BY1083" i="6" s="1"/>
  <c r="BW545" i="6"/>
  <c r="BX545" i="6"/>
  <c r="BY545" i="6" s="1"/>
  <c r="BW528" i="6"/>
  <c r="BX528" i="6"/>
  <c r="BY528" i="6" s="1"/>
  <c r="BW1088" i="6"/>
  <c r="BX1088" i="6"/>
  <c r="BY1088" i="6" s="1"/>
  <c r="BX475" i="6"/>
  <c r="BY475" i="6" s="1"/>
  <c r="BW475" i="6"/>
  <c r="BW935" i="6"/>
  <c r="BX935" i="6"/>
  <c r="BY935" i="6" s="1"/>
  <c r="BX1072" i="6"/>
  <c r="BY1072" i="6" s="1"/>
  <c r="BW1072" i="6"/>
  <c r="BX379" i="6"/>
  <c r="BY379" i="6" s="1"/>
  <c r="BW379" i="6"/>
  <c r="BR256" i="6"/>
  <c r="BS256" i="6" s="1"/>
  <c r="BQ256" i="6"/>
  <c r="BQ871" i="6"/>
  <c r="BR871" i="6"/>
  <c r="BS871" i="6" s="1"/>
  <c r="AP865" i="6"/>
  <c r="AQ865" i="6"/>
  <c r="AP470" i="6"/>
  <c r="AQ470" i="6"/>
  <c r="CV268" i="6"/>
  <c r="CW268" i="6" s="1"/>
  <c r="CU268" i="6"/>
  <c r="CV448" i="6"/>
  <c r="CW448" i="6" s="1"/>
  <c r="CU448" i="6"/>
  <c r="CV1014" i="6"/>
  <c r="CW1014" i="6" s="1"/>
  <c r="CU1014" i="6"/>
  <c r="CV1030" i="6"/>
  <c r="CW1030" i="6" s="1"/>
  <c r="CU1030" i="6"/>
  <c r="CU679" i="6"/>
  <c r="CV679" i="6"/>
  <c r="CW679" i="6" s="1"/>
  <c r="CU417" i="6"/>
  <c r="CV417" i="6"/>
  <c r="CW417" i="6" s="1"/>
  <c r="CV726" i="6"/>
  <c r="CW726" i="6" s="1"/>
  <c r="CU726" i="6"/>
  <c r="CU504" i="6"/>
  <c r="CV504" i="6"/>
  <c r="CW504" i="6" s="1"/>
  <c r="CU694" i="6"/>
  <c r="CV694" i="6"/>
  <c r="CW694" i="6" s="1"/>
  <c r="CU704" i="6"/>
  <c r="CV704" i="6"/>
  <c r="CW704" i="6" s="1"/>
  <c r="CV511" i="6"/>
  <c r="CW511" i="6" s="1"/>
  <c r="CU511" i="6"/>
  <c r="CV419" i="6"/>
  <c r="CW419" i="6" s="1"/>
  <c r="CU419" i="6"/>
  <c r="CO321" i="6"/>
  <c r="CP321" i="6"/>
  <c r="CQ321" i="6" s="1"/>
  <c r="CO383" i="6"/>
  <c r="CP383" i="6"/>
  <c r="CQ383" i="6" s="1"/>
  <c r="CO239" i="6"/>
  <c r="CP239" i="6"/>
  <c r="CQ239" i="6" s="1"/>
  <c r="CP1011" i="6"/>
  <c r="CQ1011" i="6" s="1"/>
  <c r="CO1011" i="6"/>
  <c r="CO999" i="6"/>
  <c r="CP999" i="6"/>
  <c r="CQ999" i="6" s="1"/>
  <c r="CP1043" i="6"/>
  <c r="CQ1043" i="6" s="1"/>
  <c r="CO1043" i="6"/>
  <c r="CO982" i="6"/>
  <c r="CP982" i="6"/>
  <c r="CQ982" i="6" s="1"/>
  <c r="CP450" i="6"/>
  <c r="CQ450" i="6" s="1"/>
  <c r="CO450" i="6"/>
  <c r="CO630" i="6"/>
  <c r="CP630" i="6"/>
  <c r="CQ630" i="6" s="1"/>
  <c r="CP1054" i="6"/>
  <c r="CQ1054" i="6" s="1"/>
  <c r="CO1054" i="6"/>
  <c r="CO818" i="6"/>
  <c r="CP818" i="6"/>
  <c r="CQ818" i="6" s="1"/>
  <c r="CP218" i="6"/>
  <c r="CQ218" i="6" s="1"/>
  <c r="CO218" i="6"/>
  <c r="CO259" i="6"/>
  <c r="CP259" i="6"/>
  <c r="CQ259" i="6" s="1"/>
  <c r="CI672" i="6"/>
  <c r="CJ672" i="6"/>
  <c r="CK672" i="6" s="1"/>
  <c r="CI238" i="6"/>
  <c r="CJ238" i="6"/>
  <c r="CK238" i="6" s="1"/>
  <c r="CJ366" i="6"/>
  <c r="CK366" i="6" s="1"/>
  <c r="CI366" i="6"/>
  <c r="CJ1012" i="6"/>
  <c r="CK1012" i="6" s="1"/>
  <c r="CI1012" i="6"/>
  <c r="CJ921" i="6"/>
  <c r="CK921" i="6" s="1"/>
  <c r="CI921" i="6"/>
  <c r="CI712" i="6"/>
  <c r="CJ712" i="6"/>
  <c r="CK712" i="6" s="1"/>
  <c r="CJ967" i="6"/>
  <c r="CK967" i="6" s="1"/>
  <c r="CI967" i="6"/>
  <c r="CJ1102" i="6"/>
  <c r="CK1102" i="6" s="1"/>
  <c r="CI1102" i="6"/>
  <c r="CJ610" i="6"/>
  <c r="CK610" i="6" s="1"/>
  <c r="CI610" i="6"/>
  <c r="CI678" i="6"/>
  <c r="CJ678" i="6"/>
  <c r="CK678" i="6" s="1"/>
  <c r="CJ683" i="6"/>
  <c r="CK683" i="6" s="1"/>
  <c r="CI683" i="6"/>
  <c r="CJ205" i="6"/>
  <c r="CK205" i="6" s="1"/>
  <c r="CI205" i="6"/>
  <c r="CI476" i="6"/>
  <c r="CJ476" i="6"/>
  <c r="CK476" i="6" s="1"/>
  <c r="CC242" i="6"/>
  <c r="CD242" i="6"/>
  <c r="CE242" i="6" s="1"/>
  <c r="CC900" i="6"/>
  <c r="CD900" i="6"/>
  <c r="CE900" i="6" s="1"/>
  <c r="CD848" i="6"/>
  <c r="CE848" i="6" s="1"/>
  <c r="CC848" i="6"/>
  <c r="CC1102" i="6"/>
  <c r="CD1102" i="6"/>
  <c r="CE1102" i="6" s="1"/>
  <c r="CD280" i="6"/>
  <c r="CE280" i="6" s="1"/>
  <c r="CC280" i="6"/>
  <c r="CD385" i="6"/>
  <c r="CE385" i="6" s="1"/>
  <c r="CC385" i="6"/>
  <c r="CD652" i="6"/>
  <c r="CE652" i="6" s="1"/>
  <c r="CC652" i="6"/>
  <c r="CC469" i="6"/>
  <c r="CD469" i="6"/>
  <c r="CE469" i="6" s="1"/>
  <c r="CC890" i="6"/>
  <c r="CD890" i="6"/>
  <c r="CE890" i="6" s="1"/>
  <c r="CC379" i="6"/>
  <c r="CD379" i="6"/>
  <c r="CE379" i="6" s="1"/>
  <c r="CD661" i="6"/>
  <c r="CE661" i="6" s="1"/>
  <c r="CC661" i="6"/>
  <c r="CC273" i="6"/>
  <c r="CD273" i="6"/>
  <c r="CE273" i="6" s="1"/>
  <c r="BW233" i="6"/>
  <c r="BX233" i="6"/>
  <c r="BY233" i="6" s="1"/>
  <c r="BX706" i="6"/>
  <c r="BY706" i="6" s="1"/>
  <c r="BW706" i="6"/>
  <c r="BX690" i="6"/>
  <c r="BY690" i="6" s="1"/>
  <c r="BW690" i="6"/>
  <c r="BW782" i="6"/>
  <c r="BX782" i="6"/>
  <c r="BY782" i="6" s="1"/>
  <c r="BX1119" i="6"/>
  <c r="BY1119" i="6" s="1"/>
  <c r="BW1119" i="6"/>
  <c r="BW232" i="6"/>
  <c r="BX232" i="6"/>
  <c r="BY232" i="6" s="1"/>
  <c r="BX870" i="6"/>
  <c r="BY870" i="6" s="1"/>
  <c r="BW870" i="6"/>
  <c r="BW524" i="6"/>
  <c r="BX524" i="6"/>
  <c r="BY524" i="6" s="1"/>
  <c r="BX1004" i="6"/>
  <c r="BY1004" i="6" s="1"/>
  <c r="BW1004" i="6"/>
  <c r="BX559" i="6"/>
  <c r="BY559" i="6" s="1"/>
  <c r="BW559" i="6"/>
  <c r="AP417" i="6"/>
  <c r="AQ417" i="6"/>
  <c r="AP486" i="6"/>
  <c r="AQ486" i="6"/>
  <c r="AP311" i="6"/>
  <c r="AQ311" i="6"/>
  <c r="CU232" i="6"/>
  <c r="CV232" i="6"/>
  <c r="CW232" i="6" s="1"/>
  <c r="CV992" i="6"/>
  <c r="CW992" i="6" s="1"/>
  <c r="CU992" i="6"/>
  <c r="CV848" i="6"/>
  <c r="CW848" i="6" s="1"/>
  <c r="CU848" i="6"/>
  <c r="CU840" i="6"/>
  <c r="CV840" i="6"/>
  <c r="CW840" i="6" s="1"/>
  <c r="CU906" i="6"/>
  <c r="CV906" i="6"/>
  <c r="CW906" i="6" s="1"/>
  <c r="CV611" i="6"/>
  <c r="CW611" i="6" s="1"/>
  <c r="CU611" i="6"/>
  <c r="CV832" i="6"/>
  <c r="CW832" i="6" s="1"/>
  <c r="CU832" i="6"/>
  <c r="CV841" i="6"/>
  <c r="CW841" i="6" s="1"/>
  <c r="CU841" i="6"/>
  <c r="CU798" i="6"/>
  <c r="CV798" i="6"/>
  <c r="CW798" i="6" s="1"/>
  <c r="CO476" i="6"/>
  <c r="CP476" i="6"/>
  <c r="CQ476" i="6" s="1"/>
  <c r="CO272" i="6"/>
  <c r="CP272" i="6"/>
  <c r="CQ272" i="6" s="1"/>
  <c r="CP741" i="6"/>
  <c r="CQ741" i="6" s="1"/>
  <c r="CO741" i="6"/>
  <c r="CO1055" i="6"/>
  <c r="CP1055" i="6"/>
  <c r="CQ1055" i="6" s="1"/>
  <c r="CO1003" i="6"/>
  <c r="CP1003" i="6"/>
  <c r="CQ1003" i="6" s="1"/>
  <c r="CO701" i="6"/>
  <c r="CP701" i="6"/>
  <c r="CQ701" i="6" s="1"/>
  <c r="CP1126" i="6"/>
  <c r="CQ1126" i="6" s="1"/>
  <c r="CO1126" i="6"/>
  <c r="CP760" i="6"/>
  <c r="CQ760" i="6" s="1"/>
  <c r="CO760" i="6"/>
  <c r="CO265" i="6"/>
  <c r="CP265" i="6"/>
  <c r="CQ265" i="6" s="1"/>
  <c r="CP705" i="6"/>
  <c r="CQ705" i="6" s="1"/>
  <c r="CO705" i="6"/>
  <c r="CP454" i="6"/>
  <c r="CQ454" i="6" s="1"/>
  <c r="CO454" i="6"/>
  <c r="CP419" i="6"/>
  <c r="CQ419" i="6" s="1"/>
  <c r="CO419" i="6"/>
  <c r="CP558" i="6"/>
  <c r="CQ558" i="6" s="1"/>
  <c r="CO558" i="6"/>
  <c r="CJ204" i="6"/>
  <c r="CK204" i="6" s="1"/>
  <c r="CI204" i="6"/>
  <c r="CI406" i="6"/>
  <c r="CJ406" i="6"/>
  <c r="CK406" i="6" s="1"/>
  <c r="CI827" i="6"/>
  <c r="CJ827" i="6"/>
  <c r="CK827" i="6" s="1"/>
  <c r="CJ984" i="6"/>
  <c r="CK984" i="6" s="1"/>
  <c r="CI984" i="6"/>
  <c r="CJ925" i="6"/>
  <c r="CK925" i="6" s="1"/>
  <c r="CI925" i="6"/>
  <c r="CI728" i="6"/>
  <c r="CJ728" i="6"/>
  <c r="CK728" i="6" s="1"/>
  <c r="CJ895" i="6"/>
  <c r="CK895" i="6" s="1"/>
  <c r="CI895" i="6"/>
  <c r="CI241" i="6"/>
  <c r="CJ241" i="6"/>
  <c r="CK241" i="6" s="1"/>
  <c r="CJ698" i="6"/>
  <c r="CK698" i="6" s="1"/>
  <c r="CI698" i="6"/>
  <c r="CI592" i="6"/>
  <c r="CJ592" i="6"/>
  <c r="CK592" i="6" s="1"/>
  <c r="CI475" i="6"/>
  <c r="CJ475" i="6"/>
  <c r="CK475" i="6" s="1"/>
  <c r="CJ894" i="6"/>
  <c r="CK894" i="6" s="1"/>
  <c r="CI894" i="6"/>
  <c r="CJ427" i="6"/>
  <c r="CK427" i="6" s="1"/>
  <c r="CI427" i="6"/>
  <c r="CC302" i="6"/>
  <c r="CD302" i="6"/>
  <c r="CE302" i="6" s="1"/>
  <c r="CC764" i="6"/>
  <c r="CD764" i="6"/>
  <c r="CE764" i="6" s="1"/>
  <c r="CC1091" i="6"/>
  <c r="CD1091" i="6"/>
  <c r="CE1091" i="6" s="1"/>
  <c r="CD604" i="6"/>
  <c r="CE604" i="6" s="1"/>
  <c r="CC604" i="6"/>
  <c r="CC295" i="6"/>
  <c r="CD295" i="6"/>
  <c r="CE295" i="6" s="1"/>
  <c r="CD536" i="6"/>
  <c r="CE536" i="6" s="1"/>
  <c r="CC536" i="6"/>
  <c r="CD833" i="6"/>
  <c r="CE833" i="6" s="1"/>
  <c r="CC833" i="6"/>
  <c r="CC1024" i="6"/>
  <c r="CD1024" i="6"/>
  <c r="CE1024" i="6" s="1"/>
  <c r="CC304" i="6"/>
  <c r="CD304" i="6"/>
  <c r="CE304" i="6" s="1"/>
  <c r="CC667" i="6"/>
  <c r="CD667" i="6"/>
  <c r="CE667" i="6" s="1"/>
  <c r="CD229" i="6"/>
  <c r="CE229" i="6" s="1"/>
  <c r="CC229" i="6"/>
  <c r="CC913" i="6"/>
  <c r="CD913" i="6"/>
  <c r="CE913" i="6" s="1"/>
  <c r="BX568" i="6"/>
  <c r="BY568" i="6" s="1"/>
  <c r="BW568" i="6"/>
  <c r="BX611" i="6"/>
  <c r="BY611" i="6" s="1"/>
  <c r="BW611" i="6"/>
  <c r="BX576" i="6"/>
  <c r="BY576" i="6" s="1"/>
  <c r="BW576" i="6"/>
  <c r="BW800" i="6"/>
  <c r="BX800" i="6"/>
  <c r="BY800" i="6" s="1"/>
  <c r="BW994" i="6"/>
  <c r="BX994" i="6"/>
  <c r="BY994" i="6" s="1"/>
  <c r="BW855" i="6"/>
  <c r="BX855" i="6"/>
  <c r="BY855" i="6" s="1"/>
  <c r="AQ1123" i="6"/>
  <c r="AP1123" i="6"/>
  <c r="AP630" i="6"/>
  <c r="AQ630" i="6"/>
  <c r="AP267" i="6"/>
  <c r="AQ267" i="6"/>
  <c r="CV779" i="6"/>
  <c r="CW779" i="6" s="1"/>
  <c r="CU779" i="6"/>
  <c r="CU530" i="6"/>
  <c r="CV530" i="6"/>
  <c r="CW530" i="6" s="1"/>
  <c r="CU718" i="6"/>
  <c r="CV718" i="6"/>
  <c r="CW718" i="6" s="1"/>
  <c r="CU886" i="6"/>
  <c r="CV886" i="6"/>
  <c r="CW886" i="6" s="1"/>
  <c r="CV786" i="6"/>
  <c r="CW786" i="6" s="1"/>
  <c r="CU786" i="6"/>
  <c r="CU1089" i="6"/>
  <c r="CV1089" i="6"/>
  <c r="CW1089" i="6" s="1"/>
  <c r="CU619" i="6"/>
  <c r="CV619" i="6"/>
  <c r="CW619" i="6" s="1"/>
  <c r="CU663" i="6"/>
  <c r="CV663" i="6"/>
  <c r="CW663" i="6" s="1"/>
  <c r="CV1002" i="6"/>
  <c r="CW1002" i="6" s="1"/>
  <c r="CU1002" i="6"/>
  <c r="CO485" i="6"/>
  <c r="CP485" i="6"/>
  <c r="CQ485" i="6" s="1"/>
  <c r="CO301" i="6"/>
  <c r="CP301" i="6"/>
  <c r="CQ301" i="6" s="1"/>
  <c r="CO677" i="6"/>
  <c r="CP677" i="6"/>
  <c r="CQ677" i="6" s="1"/>
  <c r="CO1071" i="6"/>
  <c r="CP1071" i="6"/>
  <c r="CQ1071" i="6" s="1"/>
  <c r="CO1019" i="6"/>
  <c r="CP1019" i="6"/>
  <c r="CQ1019" i="6" s="1"/>
  <c r="CO1085" i="6"/>
  <c r="CP1085" i="6"/>
  <c r="CQ1085" i="6" s="1"/>
  <c r="CP364" i="6"/>
  <c r="CQ364" i="6" s="1"/>
  <c r="CO364" i="6"/>
  <c r="CP938" i="6"/>
  <c r="CQ938" i="6" s="1"/>
  <c r="CO938" i="6"/>
  <c r="CO718" i="6"/>
  <c r="CP718" i="6"/>
  <c r="CQ718" i="6" s="1"/>
  <c r="CO934" i="6"/>
  <c r="CP934" i="6"/>
  <c r="CQ934" i="6" s="1"/>
  <c r="CP876" i="6"/>
  <c r="CQ876" i="6" s="1"/>
  <c r="CO876" i="6"/>
  <c r="CO928" i="6"/>
  <c r="CP928" i="6"/>
  <c r="CQ928" i="6" s="1"/>
  <c r="CJ410" i="6"/>
  <c r="CK410" i="6" s="1"/>
  <c r="CI410" i="6"/>
  <c r="CJ833" i="6"/>
  <c r="CK833" i="6" s="1"/>
  <c r="CI833" i="6"/>
  <c r="CJ799" i="6"/>
  <c r="CK799" i="6" s="1"/>
  <c r="CI799" i="6"/>
  <c r="CJ956" i="6"/>
  <c r="CK956" i="6" s="1"/>
  <c r="CI956" i="6"/>
  <c r="CJ929" i="6"/>
  <c r="CK929" i="6" s="1"/>
  <c r="CI929" i="6"/>
  <c r="CJ879" i="6"/>
  <c r="CK879" i="6" s="1"/>
  <c r="CI879" i="6"/>
  <c r="CI927" i="6"/>
  <c r="CJ927" i="6"/>
  <c r="CK927" i="6" s="1"/>
  <c r="CJ569" i="6"/>
  <c r="CK569" i="6" s="1"/>
  <c r="CI569" i="6"/>
  <c r="CI646" i="6"/>
  <c r="CJ646" i="6"/>
  <c r="CK646" i="6" s="1"/>
  <c r="CJ1050" i="6"/>
  <c r="CK1050" i="6" s="1"/>
  <c r="CI1050" i="6"/>
  <c r="CI1006" i="6"/>
  <c r="CJ1006" i="6"/>
  <c r="CK1006" i="6" s="1"/>
  <c r="CJ463" i="6"/>
  <c r="CK463" i="6" s="1"/>
  <c r="CI463" i="6"/>
  <c r="CI491" i="6"/>
  <c r="CJ491" i="6"/>
  <c r="CK491" i="6" s="1"/>
  <c r="CC561" i="6"/>
  <c r="CD561" i="6"/>
  <c r="CE561" i="6" s="1"/>
  <c r="CC1104" i="6"/>
  <c r="CD1104" i="6"/>
  <c r="CE1104" i="6" s="1"/>
  <c r="CD1050" i="6"/>
  <c r="CE1050" i="6" s="1"/>
  <c r="CC1050" i="6"/>
  <c r="CC450" i="6"/>
  <c r="CD450" i="6"/>
  <c r="CE450" i="6" s="1"/>
  <c r="CD212" i="6"/>
  <c r="CE212" i="6" s="1"/>
  <c r="CC212" i="6"/>
  <c r="CD297" i="6"/>
  <c r="CE297" i="6" s="1"/>
  <c r="CC297" i="6"/>
  <c r="CD436" i="6"/>
  <c r="CE436" i="6" s="1"/>
  <c r="CC436" i="6"/>
  <c r="CC875" i="6"/>
  <c r="CD875" i="6"/>
  <c r="CE875" i="6" s="1"/>
  <c r="CC483" i="6"/>
  <c r="CD483" i="6"/>
  <c r="CE483" i="6" s="1"/>
  <c r="CC530" i="6"/>
  <c r="CD530" i="6"/>
  <c r="CE530" i="6" s="1"/>
  <c r="CD423" i="6"/>
  <c r="CE423" i="6" s="1"/>
  <c r="CC423" i="6"/>
  <c r="CC376" i="6"/>
  <c r="CD376" i="6"/>
  <c r="CE376" i="6" s="1"/>
  <c r="BW610" i="6"/>
  <c r="BX610" i="6"/>
  <c r="BY610" i="6" s="1"/>
  <c r="BX667" i="6"/>
  <c r="BY667" i="6" s="1"/>
  <c r="BW667" i="6"/>
  <c r="BW449" i="6"/>
  <c r="BX449" i="6"/>
  <c r="BY449" i="6" s="1"/>
  <c r="BX875" i="6"/>
  <c r="BY875" i="6" s="1"/>
  <c r="BW875" i="6"/>
  <c r="BW861" i="6"/>
  <c r="BX861" i="6"/>
  <c r="BY861" i="6" s="1"/>
  <c r="BW237" i="6"/>
  <c r="BX237" i="6"/>
  <c r="BY237" i="6" s="1"/>
  <c r="BW406" i="6"/>
  <c r="BX406" i="6"/>
  <c r="BY406" i="6" s="1"/>
  <c r="BW442" i="6"/>
  <c r="BX442" i="6"/>
  <c r="BY442" i="6" s="1"/>
  <c r="BX970" i="6"/>
  <c r="BY970" i="6" s="1"/>
  <c r="BW970" i="6"/>
  <c r="BX563" i="6"/>
  <c r="BY563" i="6" s="1"/>
  <c r="BW563" i="6"/>
  <c r="BX507" i="6"/>
  <c r="BY507" i="6" s="1"/>
  <c r="BW507" i="6"/>
  <c r="BX915" i="6"/>
  <c r="BY915" i="6" s="1"/>
  <c r="BW915" i="6"/>
  <c r="BR405" i="6"/>
  <c r="BS405" i="6" s="1"/>
  <c r="BQ405" i="6"/>
  <c r="AQ277" i="6"/>
  <c r="AP277" i="6"/>
  <c r="AQ444" i="6"/>
  <c r="AP444" i="6"/>
  <c r="CU296" i="6"/>
  <c r="CV296" i="6"/>
  <c r="CW296" i="6" s="1"/>
  <c r="CU742" i="6"/>
  <c r="CV742" i="6"/>
  <c r="CW742" i="6" s="1"/>
  <c r="CU635" i="6"/>
  <c r="CV635" i="6"/>
  <c r="CW635" i="6" s="1"/>
  <c r="CU355" i="6"/>
  <c r="CV355" i="6"/>
  <c r="CW355" i="6" s="1"/>
  <c r="CU321" i="6"/>
  <c r="CV321" i="6"/>
  <c r="CW321" i="6" s="1"/>
  <c r="CU884" i="6"/>
  <c r="CV884" i="6"/>
  <c r="CW884" i="6" s="1"/>
  <c r="CV1104" i="6"/>
  <c r="CW1104" i="6" s="1"/>
  <c r="CU1104" i="6"/>
  <c r="CV286" i="6"/>
  <c r="CW286" i="6" s="1"/>
  <c r="CU286" i="6"/>
  <c r="CU340" i="6"/>
  <c r="CV340" i="6"/>
  <c r="CW340" i="6" s="1"/>
  <c r="CO412" i="6"/>
  <c r="CP412" i="6"/>
  <c r="CQ412" i="6" s="1"/>
  <c r="CP260" i="6"/>
  <c r="CQ260" i="6" s="1"/>
  <c r="CO260" i="6"/>
  <c r="CP413" i="6"/>
  <c r="CQ413" i="6" s="1"/>
  <c r="CO413" i="6"/>
  <c r="CO528" i="6"/>
  <c r="CP528" i="6"/>
  <c r="CQ528" i="6" s="1"/>
  <c r="CO907" i="6"/>
  <c r="CP907" i="6"/>
  <c r="CQ907" i="6" s="1"/>
  <c r="CP1047" i="6"/>
  <c r="CQ1047" i="6" s="1"/>
  <c r="CO1047" i="6"/>
  <c r="CP723" i="6"/>
  <c r="CQ723" i="6" s="1"/>
  <c r="CO723" i="6"/>
  <c r="CP237" i="6"/>
  <c r="CQ237" i="6" s="1"/>
  <c r="CO237" i="6"/>
  <c r="CO1046" i="6"/>
  <c r="CP1046" i="6"/>
  <c r="CQ1046" i="6" s="1"/>
  <c r="CO596" i="6"/>
  <c r="CP596" i="6"/>
  <c r="CQ596" i="6" s="1"/>
  <c r="CO862" i="6"/>
  <c r="CP862" i="6"/>
  <c r="CQ862" i="6" s="1"/>
  <c r="CP1040" i="6"/>
  <c r="CQ1040" i="6" s="1"/>
  <c r="CO1040" i="6"/>
  <c r="CO1056" i="6"/>
  <c r="CJ236" i="6"/>
  <c r="CK236" i="6" s="1"/>
  <c r="CI236" i="6"/>
  <c r="CJ497" i="6"/>
  <c r="CK497" i="6" s="1"/>
  <c r="CI497" i="6"/>
  <c r="CJ803" i="6"/>
  <c r="CK803" i="6" s="1"/>
  <c r="CI803" i="6"/>
  <c r="CI992" i="6"/>
  <c r="CJ992" i="6"/>
  <c r="CK992" i="6" s="1"/>
  <c r="CI901" i="6"/>
  <c r="CJ901" i="6"/>
  <c r="CK901" i="6" s="1"/>
  <c r="CI911" i="6"/>
  <c r="CJ911" i="6"/>
  <c r="CK911" i="6" s="1"/>
  <c r="CJ1121" i="6"/>
  <c r="CK1121" i="6" s="1"/>
  <c r="CI1121" i="6"/>
  <c r="CJ371" i="6"/>
  <c r="CK371" i="6" s="1"/>
  <c r="CI371" i="6"/>
  <c r="CI429" i="6"/>
  <c r="CJ429" i="6"/>
  <c r="CK429" i="6" s="1"/>
  <c r="CJ420" i="6"/>
  <c r="CK420" i="6" s="1"/>
  <c r="CI420" i="6"/>
  <c r="CJ331" i="6"/>
  <c r="CK331" i="6" s="1"/>
  <c r="CI331" i="6"/>
  <c r="CI449" i="6"/>
  <c r="CJ449" i="6"/>
  <c r="CK449" i="6" s="1"/>
  <c r="CC515" i="6"/>
  <c r="CD515" i="6"/>
  <c r="CE515" i="6" s="1"/>
  <c r="CD565" i="6"/>
  <c r="CE565" i="6" s="1"/>
  <c r="CC565" i="6"/>
  <c r="CD983" i="6"/>
  <c r="CE983" i="6" s="1"/>
  <c r="CC983" i="6"/>
  <c r="CD1055" i="6"/>
  <c r="CE1055" i="6" s="1"/>
  <c r="CC1055" i="6"/>
  <c r="CD478" i="6"/>
  <c r="CE478" i="6" s="1"/>
  <c r="CC478" i="6"/>
  <c r="CC775" i="6"/>
  <c r="CD775" i="6"/>
  <c r="CE775" i="6" s="1"/>
  <c r="CC725" i="6"/>
  <c r="CD725" i="6"/>
  <c r="CE725" i="6" s="1"/>
  <c r="CD853" i="6"/>
  <c r="CE853" i="6" s="1"/>
  <c r="CC853" i="6"/>
  <c r="CC1045" i="6"/>
  <c r="CD1045" i="6"/>
  <c r="CE1045" i="6" s="1"/>
  <c r="CC431" i="6"/>
  <c r="CD431" i="6"/>
  <c r="CE431" i="6" s="1"/>
  <c r="CC881" i="6"/>
  <c r="CD881" i="6"/>
  <c r="CE881" i="6" s="1"/>
  <c r="CC338" i="6"/>
  <c r="CD338" i="6"/>
  <c r="CE338" i="6" s="1"/>
  <c r="CD543" i="6"/>
  <c r="CE543" i="6" s="1"/>
  <c r="CC543" i="6"/>
  <c r="BW401" i="6"/>
  <c r="BX401" i="6"/>
  <c r="BY401" i="6" s="1"/>
  <c r="BX627" i="6"/>
  <c r="BY627" i="6" s="1"/>
  <c r="BW627" i="6"/>
  <c r="BX631" i="6"/>
  <c r="BY631" i="6" s="1"/>
  <c r="BW631" i="6"/>
  <c r="BX1057" i="6"/>
  <c r="BY1057" i="6" s="1"/>
  <c r="BW1057" i="6"/>
  <c r="BW1095" i="6"/>
  <c r="BW1099" i="6"/>
  <c r="BX1099" i="6"/>
  <c r="BY1099" i="6" s="1"/>
  <c r="BX218" i="6"/>
  <c r="BY218" i="6" s="1"/>
  <c r="BW218" i="6"/>
  <c r="BX619" i="6"/>
  <c r="BY619" i="6" s="1"/>
  <c r="BW619" i="6"/>
  <c r="BW430" i="6"/>
  <c r="BX430" i="6"/>
  <c r="BY430" i="6" s="1"/>
  <c r="AP1099" i="6"/>
  <c r="AQ1099" i="6"/>
  <c r="AP771" i="6"/>
  <c r="AQ771" i="6"/>
  <c r="AP709" i="6"/>
  <c r="AQ709" i="6"/>
  <c r="CV567" i="6"/>
  <c r="CW567" i="6" s="1"/>
  <c r="CU567" i="6"/>
  <c r="CV480" i="6"/>
  <c r="CW480" i="6" s="1"/>
  <c r="CU480" i="6"/>
  <c r="CV736" i="6"/>
  <c r="CW736" i="6" s="1"/>
  <c r="CU736" i="6"/>
  <c r="CU1059" i="6"/>
  <c r="CV1059" i="6"/>
  <c r="CW1059" i="6" s="1"/>
  <c r="CV414" i="6"/>
  <c r="CW414" i="6" s="1"/>
  <c r="CU414" i="6"/>
  <c r="CU424" i="6"/>
  <c r="CV424" i="6"/>
  <c r="CW424" i="6" s="1"/>
  <c r="CV727" i="6"/>
  <c r="CW727" i="6" s="1"/>
  <c r="CU727" i="6"/>
  <c r="CV754" i="6"/>
  <c r="CW754" i="6" s="1"/>
  <c r="CU754" i="6"/>
  <c r="CV476" i="6"/>
  <c r="CW476" i="6" s="1"/>
  <c r="CU476" i="6"/>
  <c r="CU306" i="6"/>
  <c r="CV306" i="6"/>
  <c r="CW306" i="6" s="1"/>
  <c r="CO317" i="6"/>
  <c r="CP317" i="6"/>
  <c r="CQ317" i="6" s="1"/>
  <c r="CO623" i="6"/>
  <c r="CP623" i="6"/>
  <c r="CQ623" i="6" s="1"/>
  <c r="CP849" i="6"/>
  <c r="CQ849" i="6" s="1"/>
  <c r="CO849" i="6"/>
  <c r="CO1013" i="6"/>
  <c r="CP1013" i="6"/>
  <c r="CQ1013" i="6" s="1"/>
  <c r="CO935" i="6"/>
  <c r="CP935" i="6"/>
  <c r="CQ935" i="6" s="1"/>
  <c r="CO662" i="6"/>
  <c r="CP662" i="6"/>
  <c r="CQ662" i="6" s="1"/>
  <c r="CP584" i="6"/>
  <c r="CQ584" i="6" s="1"/>
  <c r="CO584" i="6"/>
  <c r="CO457" i="6"/>
  <c r="CP457" i="6"/>
  <c r="CQ457" i="6" s="1"/>
  <c r="CP866" i="6"/>
  <c r="CQ866" i="6" s="1"/>
  <c r="CO866" i="6"/>
  <c r="CO482" i="6"/>
  <c r="CP482" i="6"/>
  <c r="CQ482" i="6" s="1"/>
  <c r="CO912" i="6"/>
  <c r="CP912" i="6"/>
  <c r="CQ912" i="6" s="1"/>
  <c r="CP874" i="6"/>
  <c r="CQ874" i="6" s="1"/>
  <c r="CO874" i="6"/>
  <c r="CJ208" i="6"/>
  <c r="CK208" i="6" s="1"/>
  <c r="CI208" i="6"/>
  <c r="CJ222" i="6"/>
  <c r="CK222" i="6" s="1"/>
  <c r="CI222" i="6"/>
  <c r="CJ743" i="6"/>
  <c r="CK743" i="6" s="1"/>
  <c r="CI743" i="6"/>
  <c r="CJ900" i="6"/>
  <c r="CK900" i="6" s="1"/>
  <c r="CI900" i="6"/>
  <c r="CI969" i="6"/>
  <c r="CJ969" i="6"/>
  <c r="CK969" i="6" s="1"/>
  <c r="CJ943" i="6"/>
  <c r="CK943" i="6" s="1"/>
  <c r="CI943" i="6"/>
  <c r="CJ540" i="6"/>
  <c r="CK540" i="6" s="1"/>
  <c r="CI540" i="6"/>
  <c r="CJ962" i="6"/>
  <c r="CK962" i="6" s="1"/>
  <c r="CI962" i="6"/>
  <c r="CJ866" i="6"/>
  <c r="CK866" i="6" s="1"/>
  <c r="CI866" i="6"/>
  <c r="CI1114" i="6"/>
  <c r="CJ1114" i="6"/>
  <c r="CK1114" i="6" s="1"/>
  <c r="CJ597" i="6"/>
  <c r="CK597" i="6" s="1"/>
  <c r="CI597" i="6"/>
  <c r="CI589" i="6"/>
  <c r="CJ589" i="6"/>
  <c r="CK589" i="6" s="1"/>
  <c r="CC342" i="6"/>
  <c r="CD342" i="6"/>
  <c r="CE342" i="6" s="1"/>
  <c r="CD597" i="6"/>
  <c r="CE597" i="6" s="1"/>
  <c r="CC597" i="6"/>
  <c r="CD902" i="6"/>
  <c r="CE902" i="6" s="1"/>
  <c r="CC902" i="6"/>
  <c r="CD1054" i="6"/>
  <c r="CE1054" i="6" s="1"/>
  <c r="CC1054" i="6"/>
  <c r="CD980" i="6"/>
  <c r="CE980" i="6" s="1"/>
  <c r="CC980" i="6"/>
  <c r="CC241" i="6"/>
  <c r="CD241" i="6"/>
  <c r="CE241" i="6" s="1"/>
  <c r="CD333" i="6"/>
  <c r="CE333" i="6" s="1"/>
  <c r="CC333" i="6"/>
  <c r="CD414" i="6"/>
  <c r="CE414" i="6" s="1"/>
  <c r="CC414" i="6"/>
  <c r="CD660" i="6"/>
  <c r="CE660" i="6" s="1"/>
  <c r="CC660" i="6"/>
  <c r="CC897" i="6"/>
  <c r="CD897" i="6"/>
  <c r="CE897" i="6" s="1"/>
  <c r="CC466" i="6"/>
  <c r="CD466" i="6"/>
  <c r="CE466" i="6" s="1"/>
  <c r="CC800" i="6"/>
  <c r="CD800" i="6"/>
  <c r="CE800" i="6" s="1"/>
  <c r="CD981" i="6"/>
  <c r="CE981" i="6" s="1"/>
  <c r="CC981" i="6"/>
  <c r="BW420" i="6"/>
  <c r="BX420" i="6"/>
  <c r="BY420" i="6" s="1"/>
  <c r="BW444" i="6"/>
  <c r="BX444" i="6"/>
  <c r="BY444" i="6" s="1"/>
  <c r="BX820" i="6"/>
  <c r="BY820" i="6" s="1"/>
  <c r="BW820" i="6"/>
  <c r="BX933" i="6"/>
  <c r="BY933" i="6" s="1"/>
  <c r="BW933" i="6"/>
  <c r="BX1061" i="6"/>
  <c r="BY1061" i="6" s="1"/>
  <c r="BW1061" i="6"/>
  <c r="BW253" i="6"/>
  <c r="BX253" i="6"/>
  <c r="BY253" i="6" s="1"/>
  <c r="BX715" i="6"/>
  <c r="BY715" i="6" s="1"/>
  <c r="BW715" i="6"/>
  <c r="BW349" i="6"/>
  <c r="BX349" i="6"/>
  <c r="BY349" i="6" s="1"/>
  <c r="BW211" i="6"/>
  <c r="BX211" i="6"/>
  <c r="BY211" i="6" s="1"/>
  <c r="BW1032" i="6"/>
  <c r="BX1032" i="6"/>
  <c r="BY1032" i="6" s="1"/>
  <c r="BW1068" i="6"/>
  <c r="BX1068" i="6"/>
  <c r="BY1068" i="6" s="1"/>
  <c r="BX270" i="6"/>
  <c r="BY270" i="6" s="1"/>
  <c r="BW270" i="6"/>
  <c r="BW553" i="6"/>
  <c r="BX553" i="6"/>
  <c r="BY553" i="6" s="1"/>
  <c r="BR460" i="6"/>
  <c r="BS460" i="6" s="1"/>
  <c r="BQ460" i="6"/>
  <c r="BR583" i="6"/>
  <c r="BS583" i="6" s="1"/>
  <c r="BQ583" i="6"/>
  <c r="BQ433" i="6"/>
  <c r="BR433" i="6"/>
  <c r="BS433" i="6" s="1"/>
  <c r="BQ733" i="6"/>
  <c r="BR733" i="6"/>
  <c r="BS733" i="6" s="1"/>
  <c r="BR602" i="6"/>
  <c r="BS602" i="6" s="1"/>
  <c r="BQ602" i="6"/>
  <c r="BR811" i="6"/>
  <c r="BS811" i="6" s="1"/>
  <c r="BQ811" i="6"/>
  <c r="AP1070" i="6"/>
  <c r="AQ1070" i="6"/>
  <c r="AQ628" i="6"/>
  <c r="AP628" i="6"/>
  <c r="AQ856" i="6"/>
  <c r="AP856" i="6"/>
  <c r="CU532" i="6"/>
  <c r="CV532" i="6"/>
  <c r="CW532" i="6" s="1"/>
  <c r="CV1078" i="6"/>
  <c r="CW1078" i="6" s="1"/>
  <c r="CU1078" i="6"/>
  <c r="CU579" i="6"/>
  <c r="CV579" i="6"/>
  <c r="CW579" i="6" s="1"/>
  <c r="CU446" i="6"/>
  <c r="CV446" i="6"/>
  <c r="CW446" i="6" s="1"/>
  <c r="CU418" i="6"/>
  <c r="CV418" i="6"/>
  <c r="CW418" i="6" s="1"/>
  <c r="CU222" i="6"/>
  <c r="CV222" i="6"/>
  <c r="CW222" i="6" s="1"/>
  <c r="CU281" i="6"/>
  <c r="CV281" i="6"/>
  <c r="CW281" i="6" s="1"/>
  <c r="CV531" i="6"/>
  <c r="CW531" i="6" s="1"/>
  <c r="CU531" i="6"/>
  <c r="CV251" i="6"/>
  <c r="CW251" i="6" s="1"/>
  <c r="CU251" i="6"/>
  <c r="CU428" i="6"/>
  <c r="CV428" i="6"/>
  <c r="CW428" i="6" s="1"/>
  <c r="CO369" i="6"/>
  <c r="CP369" i="6"/>
  <c r="CQ369" i="6" s="1"/>
  <c r="CO655" i="6"/>
  <c r="CP655" i="6"/>
  <c r="CQ655" i="6" s="1"/>
  <c r="CO207" i="6"/>
  <c r="CP207" i="6"/>
  <c r="CQ207" i="6" s="1"/>
  <c r="CO1045" i="6"/>
  <c r="CP1045" i="6"/>
  <c r="CQ1045" i="6" s="1"/>
  <c r="CP1073" i="6"/>
  <c r="CQ1073" i="6" s="1"/>
  <c r="CO1073" i="6"/>
  <c r="CO1097" i="6"/>
  <c r="CP1097" i="6"/>
  <c r="CQ1097" i="6" s="1"/>
  <c r="CP254" i="6"/>
  <c r="CQ254" i="6" s="1"/>
  <c r="CO254" i="6"/>
  <c r="CO944" i="6"/>
  <c r="CP944" i="6"/>
  <c r="CQ944" i="6" s="1"/>
  <c r="CP278" i="6"/>
  <c r="CQ278" i="6" s="1"/>
  <c r="CO278" i="6"/>
  <c r="CO698" i="6"/>
  <c r="CP698" i="6"/>
  <c r="CQ698" i="6" s="1"/>
  <c r="CP486" i="6"/>
  <c r="CQ486" i="6" s="1"/>
  <c r="CO486" i="6"/>
  <c r="CO332" i="6"/>
  <c r="CP332" i="6"/>
  <c r="CQ332" i="6" s="1"/>
  <c r="CJ346" i="6"/>
  <c r="CK346" i="6" s="1"/>
  <c r="CI346" i="6"/>
  <c r="CI817" i="6"/>
  <c r="CJ817" i="6"/>
  <c r="CK817" i="6" s="1"/>
  <c r="CJ751" i="6"/>
  <c r="CK751" i="6" s="1"/>
  <c r="CI751" i="6"/>
  <c r="CI876" i="6"/>
  <c r="CJ876" i="6"/>
  <c r="CK876" i="6" s="1"/>
  <c r="CJ836" i="6"/>
  <c r="CK836" i="6" s="1"/>
  <c r="CI836" i="6"/>
  <c r="CJ1073" i="6"/>
  <c r="CK1073" i="6" s="1"/>
  <c r="CI1073" i="6"/>
  <c r="CI1092" i="6"/>
  <c r="CJ1092" i="6"/>
  <c r="CK1092" i="6" s="1"/>
  <c r="CI1100" i="6"/>
  <c r="CJ1100" i="6"/>
  <c r="CK1100" i="6" s="1"/>
  <c r="CI602" i="6"/>
  <c r="CJ602" i="6"/>
  <c r="CK602" i="6" s="1"/>
  <c r="CI651" i="6"/>
  <c r="CJ651" i="6"/>
  <c r="CK651" i="6" s="1"/>
  <c r="CJ363" i="6"/>
  <c r="CK363" i="6" s="1"/>
  <c r="CI363" i="6"/>
  <c r="CI483" i="6"/>
  <c r="CJ483" i="6"/>
  <c r="CK483" i="6" s="1"/>
  <c r="CJ599" i="6"/>
  <c r="CK599" i="6" s="1"/>
  <c r="CI599" i="6"/>
  <c r="CI415" i="6"/>
  <c r="CJ415" i="6"/>
  <c r="CK415" i="6" s="1"/>
  <c r="CC553" i="6"/>
  <c r="CD553" i="6"/>
  <c r="CE553" i="6" s="1"/>
  <c r="CD1010" i="6"/>
  <c r="CE1010" i="6" s="1"/>
  <c r="CC1010" i="6"/>
  <c r="CC987" i="6"/>
  <c r="CD987" i="6"/>
  <c r="CE987" i="6" s="1"/>
  <c r="CC624" i="6"/>
  <c r="CD624" i="6"/>
  <c r="CE624" i="6" s="1"/>
  <c r="CD442" i="6"/>
  <c r="CE442" i="6" s="1"/>
  <c r="CC442" i="6"/>
  <c r="CC480" i="6"/>
  <c r="CD480" i="6"/>
  <c r="CE480" i="6" s="1"/>
  <c r="CC347" i="6"/>
  <c r="CD347" i="6"/>
  <c r="CE347" i="6" s="1"/>
  <c r="CC417" i="6"/>
  <c r="CD417" i="6"/>
  <c r="CE417" i="6" s="1"/>
  <c r="CD679" i="6"/>
  <c r="CE679" i="6" s="1"/>
  <c r="CC679" i="6"/>
  <c r="CD755" i="6"/>
  <c r="CE755" i="6" s="1"/>
  <c r="CC755" i="6"/>
  <c r="CD882" i="6"/>
  <c r="CE882" i="6" s="1"/>
  <c r="CC882" i="6"/>
  <c r="BW452" i="6"/>
  <c r="BX452" i="6"/>
  <c r="BY452" i="6" s="1"/>
  <c r="BX676" i="6"/>
  <c r="BY676" i="6" s="1"/>
  <c r="BW676" i="6"/>
  <c r="CU931" i="6"/>
  <c r="CV931" i="6"/>
  <c r="CW931" i="6" s="1"/>
  <c r="CO719" i="6"/>
  <c r="CP719" i="6"/>
  <c r="CQ719" i="6" s="1"/>
  <c r="CO242" i="6"/>
  <c r="CP242" i="6"/>
  <c r="CQ242" i="6" s="1"/>
  <c r="CP892" i="6"/>
  <c r="CQ892" i="6" s="1"/>
  <c r="CO892" i="6"/>
  <c r="CJ1057" i="6"/>
  <c r="CK1057" i="6" s="1"/>
  <c r="CI1057" i="6"/>
  <c r="CJ459" i="6"/>
  <c r="CK459" i="6" s="1"/>
  <c r="CI459" i="6"/>
  <c r="CD689" i="6"/>
  <c r="CE689" i="6" s="1"/>
  <c r="CC689" i="6"/>
  <c r="CD296" i="6"/>
  <c r="CE296" i="6" s="1"/>
  <c r="CC296" i="6"/>
  <c r="BW376" i="6"/>
  <c r="BX376" i="6"/>
  <c r="BY376" i="6" s="1"/>
  <c r="BW230" i="6"/>
  <c r="BX230" i="6"/>
  <c r="BY230" i="6" s="1"/>
  <c r="BQ497" i="6"/>
  <c r="BR497" i="6"/>
  <c r="BS497" i="6" s="1"/>
  <c r="BR305" i="6"/>
  <c r="BS305" i="6" s="1"/>
  <c r="BQ305" i="6"/>
  <c r="BQ1040" i="6"/>
  <c r="BR1040" i="6"/>
  <c r="BS1040" i="6" s="1"/>
  <c r="BQ858" i="6"/>
  <c r="BR858" i="6"/>
  <c r="BS858" i="6" s="1"/>
  <c r="BQ502" i="6"/>
  <c r="BR502" i="6"/>
  <c r="BS502" i="6" s="1"/>
  <c r="BQ356" i="6"/>
  <c r="BR356" i="6"/>
  <c r="BS356" i="6" s="1"/>
  <c r="BR691" i="6"/>
  <c r="BS691" i="6" s="1"/>
  <c r="BQ691" i="6"/>
  <c r="BR648" i="6"/>
  <c r="BS648" i="6" s="1"/>
  <c r="BQ648" i="6"/>
  <c r="BQ740" i="6"/>
  <c r="BR740" i="6"/>
  <c r="BS740" i="6" s="1"/>
  <c r="BQ219" i="6"/>
  <c r="BR219" i="6"/>
  <c r="BS219" i="6" s="1"/>
  <c r="BQ986" i="6"/>
  <c r="BR986" i="6"/>
  <c r="BS986" i="6" s="1"/>
  <c r="BR742" i="6"/>
  <c r="BS742" i="6" s="1"/>
  <c r="BQ742" i="6"/>
  <c r="BQ329" i="6"/>
  <c r="BR329" i="6"/>
  <c r="BS329" i="6" s="1"/>
  <c r="BK719" i="6"/>
  <c r="BL719" i="6"/>
  <c r="BM719" i="6" s="1"/>
  <c r="BK693" i="6"/>
  <c r="BL693" i="6"/>
  <c r="BM693" i="6" s="1"/>
  <c r="BL671" i="6"/>
  <c r="BM671" i="6" s="1"/>
  <c r="BK671" i="6"/>
  <c r="BL1035" i="6"/>
  <c r="BM1035" i="6" s="1"/>
  <c r="BK1035" i="6"/>
  <c r="BK628" i="6"/>
  <c r="BL628" i="6"/>
  <c r="BM628" i="6" s="1"/>
  <c r="BK992" i="6"/>
  <c r="BL992" i="6"/>
  <c r="BM992" i="6" s="1"/>
  <c r="BL519" i="6"/>
  <c r="BM519" i="6" s="1"/>
  <c r="BK519" i="6"/>
  <c r="BL528" i="6"/>
  <c r="BM528" i="6" s="1"/>
  <c r="BK528" i="6"/>
  <c r="BK805" i="6"/>
  <c r="BL805" i="6"/>
  <c r="BM805" i="6" s="1"/>
  <c r="BL702" i="6"/>
  <c r="BM702" i="6" s="1"/>
  <c r="BK702" i="6"/>
  <c r="BK440" i="6"/>
  <c r="BL440" i="6"/>
  <c r="BM440" i="6" s="1"/>
  <c r="BK332" i="6"/>
  <c r="BL332" i="6"/>
  <c r="BM332" i="6" s="1"/>
  <c r="BK794" i="6"/>
  <c r="BL794" i="6"/>
  <c r="BM794" i="6" s="1"/>
  <c r="BL228" i="6"/>
  <c r="BM228" i="6" s="1"/>
  <c r="BK228" i="6"/>
  <c r="BE216" i="6"/>
  <c r="BF216" i="6"/>
  <c r="BG216" i="6" s="1"/>
  <c r="BE332" i="6"/>
  <c r="BF332" i="6"/>
  <c r="BG332" i="6" s="1"/>
  <c r="BF544" i="6"/>
  <c r="BG544" i="6" s="1"/>
  <c r="BE544" i="6"/>
  <c r="BE549" i="6"/>
  <c r="BF549" i="6"/>
  <c r="BG549" i="6" s="1"/>
  <c r="BE846" i="6"/>
  <c r="BF846" i="6"/>
  <c r="BG846" i="6" s="1"/>
  <c r="BF1011" i="6"/>
  <c r="BG1011" i="6" s="1"/>
  <c r="BE1011" i="6"/>
  <c r="BF924" i="6"/>
  <c r="BG924" i="6" s="1"/>
  <c r="BE924" i="6"/>
  <c r="BF1062" i="6"/>
  <c r="BG1062" i="6" s="1"/>
  <c r="BE1062" i="6"/>
  <c r="BE1004" i="6"/>
  <c r="BF1004" i="6"/>
  <c r="BG1004" i="6" s="1"/>
  <c r="BE604" i="6"/>
  <c r="BF604" i="6"/>
  <c r="BG604" i="6" s="1"/>
  <c r="BF391" i="6"/>
  <c r="BG391" i="6" s="1"/>
  <c r="BE391" i="6"/>
  <c r="BE692" i="6"/>
  <c r="BF692" i="6"/>
  <c r="BG692" i="6" s="1"/>
  <c r="BE478" i="6"/>
  <c r="BF478" i="6"/>
  <c r="BG478" i="6" s="1"/>
  <c r="BE1078" i="6"/>
  <c r="BF1078" i="6"/>
  <c r="BG1078" i="6" s="1"/>
  <c r="AY342" i="6"/>
  <c r="AZ342" i="6"/>
  <c r="BA342" i="6" s="1"/>
  <c r="AY201" i="6"/>
  <c r="AZ201" i="6"/>
  <c r="BA201" i="6" s="1"/>
  <c r="AY298" i="6"/>
  <c r="AZ298" i="6"/>
  <c r="BA298" i="6" s="1"/>
  <c r="AY317" i="6"/>
  <c r="AZ317" i="6"/>
  <c r="BA317" i="6" s="1"/>
  <c r="AY633" i="6"/>
  <c r="AZ633" i="6"/>
  <c r="BA633" i="6" s="1"/>
  <c r="AZ624" i="6"/>
  <c r="BA624" i="6" s="1"/>
  <c r="AY624" i="6"/>
  <c r="AY937" i="6"/>
  <c r="AZ937" i="6"/>
  <c r="BA937" i="6" s="1"/>
  <c r="AY929" i="6"/>
  <c r="AZ929" i="6"/>
  <c r="BA929" i="6" s="1"/>
  <c r="AZ956" i="6"/>
  <c r="BA956" i="6" s="1"/>
  <c r="AY956" i="6"/>
  <c r="AY1070" i="6"/>
  <c r="AZ1070" i="6"/>
  <c r="BA1070" i="6" s="1"/>
  <c r="AY991" i="6"/>
  <c r="AZ991" i="6"/>
  <c r="BA991" i="6" s="1"/>
  <c r="AZ324" i="6"/>
  <c r="BA324" i="6" s="1"/>
  <c r="AY324" i="6"/>
  <c r="AY866" i="6"/>
  <c r="AZ866" i="6"/>
  <c r="BA866" i="6" s="1"/>
  <c r="AY619" i="6"/>
  <c r="AZ619" i="6"/>
  <c r="BA619" i="6" s="1"/>
  <c r="AS225" i="6"/>
  <c r="AT225" i="6"/>
  <c r="AU225" i="6" s="1"/>
  <c r="AS504" i="6"/>
  <c r="AT504" i="6"/>
  <c r="AU504" i="6" s="1"/>
  <c r="AT893" i="6"/>
  <c r="AU893" i="6" s="1"/>
  <c r="AS893" i="6"/>
  <c r="AT954" i="6"/>
  <c r="AU954" i="6" s="1"/>
  <c r="AS954" i="6"/>
  <c r="AS729" i="6"/>
  <c r="AT729" i="6"/>
  <c r="AU729" i="6" s="1"/>
  <c r="AT642" i="6"/>
  <c r="AU642" i="6" s="1"/>
  <c r="AS642" i="6"/>
  <c r="AT648" i="6"/>
  <c r="AU648" i="6" s="1"/>
  <c r="AS648" i="6"/>
  <c r="AT617" i="6"/>
  <c r="AU617" i="6" s="1"/>
  <c r="AS617" i="6"/>
  <c r="AS784" i="6"/>
  <c r="AT784" i="6"/>
  <c r="AU784" i="6" s="1"/>
  <c r="AT1092" i="6"/>
  <c r="AU1092" i="6" s="1"/>
  <c r="AS1092" i="6"/>
  <c r="AS775" i="6"/>
  <c r="AT775" i="6"/>
  <c r="AU775" i="6" s="1"/>
  <c r="AT916" i="6"/>
  <c r="AU916" i="6" s="1"/>
  <c r="AS916" i="6"/>
  <c r="AT876" i="6"/>
  <c r="AU876" i="6" s="1"/>
  <c r="AS876" i="6"/>
  <c r="AS279" i="6"/>
  <c r="AT279" i="6"/>
  <c r="AU279" i="6" s="1"/>
  <c r="AT375" i="6"/>
  <c r="AU375" i="6" s="1"/>
  <c r="AS375" i="6"/>
  <c r="BE1113" i="6"/>
  <c r="BF610" i="6"/>
  <c r="BG610" i="6" s="1"/>
  <c r="BE403" i="6"/>
  <c r="BE706" i="6"/>
  <c r="AY417" i="6"/>
  <c r="AY533" i="6"/>
  <c r="AY464" i="6"/>
  <c r="AZ888" i="6"/>
  <c r="BA888" i="6" s="1"/>
  <c r="AZ252" i="6"/>
  <c r="BA252" i="6" s="1"/>
  <c r="AZ451" i="6"/>
  <c r="BA451" i="6" s="1"/>
  <c r="AZ842" i="6"/>
  <c r="BA842" i="6" s="1"/>
  <c r="AS426" i="6"/>
  <c r="AT992" i="6"/>
  <c r="AU992" i="6" s="1"/>
  <c r="AT703" i="6"/>
  <c r="AU703" i="6" s="1"/>
  <c r="AT670" i="6"/>
  <c r="AU670" i="6" s="1"/>
  <c r="BK250" i="6"/>
  <c r="BE398" i="6"/>
  <c r="BF984" i="6"/>
  <c r="BG984" i="6" s="1"/>
  <c r="BE622" i="6"/>
  <c r="BE752" i="6"/>
  <c r="AZ245" i="6"/>
  <c r="BA245" i="6" s="1"/>
  <c r="AZ1068" i="6"/>
  <c r="BA1068" i="6" s="1"/>
  <c r="AZ655" i="6"/>
  <c r="BA655" i="6" s="1"/>
  <c r="AZ743" i="6"/>
  <c r="BA743" i="6" s="1"/>
  <c r="AS474" i="6"/>
  <c r="AS561" i="6"/>
  <c r="AS993" i="6"/>
  <c r="AT463" i="6"/>
  <c r="AU463" i="6" s="1"/>
  <c r="CP920" i="6"/>
  <c r="CQ920" i="6" s="1"/>
  <c r="CO920" i="6"/>
  <c r="CO869" i="6"/>
  <c r="CP869" i="6"/>
  <c r="CQ869" i="6" s="1"/>
  <c r="CO1082" i="6"/>
  <c r="CP1082" i="6"/>
  <c r="CQ1082" i="6" s="1"/>
  <c r="CI903" i="6"/>
  <c r="CJ903" i="6"/>
  <c r="CK903" i="6" s="1"/>
  <c r="CI629" i="6"/>
  <c r="CJ629" i="6"/>
  <c r="CK629" i="6" s="1"/>
  <c r="CC857" i="6"/>
  <c r="CD857" i="6"/>
  <c r="CE857" i="6" s="1"/>
  <c r="BX804" i="6"/>
  <c r="BY804" i="6" s="1"/>
  <c r="BW804" i="6"/>
  <c r="BX447" i="6"/>
  <c r="BY447" i="6" s="1"/>
  <c r="BW447" i="6"/>
  <c r="BX943" i="6"/>
  <c r="BY943" i="6" s="1"/>
  <c r="BW943" i="6"/>
  <c r="BW525" i="6"/>
  <c r="BX525" i="6"/>
  <c r="BY525" i="6" s="1"/>
  <c r="BX885" i="6"/>
  <c r="BY885" i="6" s="1"/>
  <c r="BW885" i="6"/>
  <c r="BX263" i="6"/>
  <c r="BY263" i="6" s="1"/>
  <c r="BW263" i="6"/>
  <c r="BR224" i="6"/>
  <c r="BS224" i="6" s="1"/>
  <c r="BQ224" i="6"/>
  <c r="BQ615" i="6"/>
  <c r="BR615" i="6"/>
  <c r="BS615" i="6" s="1"/>
  <c r="BR600" i="6"/>
  <c r="BS600" i="6" s="1"/>
  <c r="BQ600" i="6"/>
  <c r="BR220" i="6"/>
  <c r="BS220" i="6" s="1"/>
  <c r="BQ220" i="6"/>
  <c r="BQ614" i="6"/>
  <c r="BR614" i="6"/>
  <c r="BS614" i="6" s="1"/>
  <c r="BR1024" i="6"/>
  <c r="BS1024" i="6" s="1"/>
  <c r="BQ1024" i="6"/>
  <c r="BR392" i="6"/>
  <c r="BS392" i="6" s="1"/>
  <c r="BQ392" i="6"/>
  <c r="BR480" i="6"/>
  <c r="BS480" i="6" s="1"/>
  <c r="BQ480" i="6"/>
  <c r="BQ654" i="6"/>
  <c r="BR654" i="6"/>
  <c r="BS654" i="6" s="1"/>
  <c r="BR469" i="6"/>
  <c r="BS469" i="6" s="1"/>
  <c r="BQ469" i="6"/>
  <c r="BR810" i="6"/>
  <c r="BS810" i="6" s="1"/>
  <c r="BQ810" i="6"/>
  <c r="BQ266" i="6"/>
  <c r="BR266" i="6"/>
  <c r="BS266" i="6" s="1"/>
  <c r="BR707" i="6"/>
  <c r="BS707" i="6" s="1"/>
  <c r="BQ707" i="6"/>
  <c r="BR812" i="6"/>
  <c r="BS812" i="6" s="1"/>
  <c r="BQ812" i="6"/>
  <c r="BR519" i="6"/>
  <c r="BS519" i="6" s="1"/>
  <c r="BQ519" i="6"/>
  <c r="BL545" i="6"/>
  <c r="BM545" i="6" s="1"/>
  <c r="BK545" i="6"/>
  <c r="BL711" i="6"/>
  <c r="BM711" i="6" s="1"/>
  <c r="BK711" i="6"/>
  <c r="BL1115" i="6"/>
  <c r="BM1115" i="6" s="1"/>
  <c r="BL1117" i="6"/>
  <c r="BM1117" i="6" s="1"/>
  <c r="BK1117" i="6"/>
  <c r="BK877" i="6"/>
  <c r="BL877" i="6"/>
  <c r="BM877" i="6" s="1"/>
  <c r="BL732" i="6"/>
  <c r="BM732" i="6" s="1"/>
  <c r="BK732" i="6"/>
  <c r="BK1036" i="6"/>
  <c r="BL1036" i="6"/>
  <c r="BM1036" i="6" s="1"/>
  <c r="BK343" i="6"/>
  <c r="BL343" i="6"/>
  <c r="BM343" i="6" s="1"/>
  <c r="BK441" i="6"/>
  <c r="BL441" i="6"/>
  <c r="BM441" i="6" s="1"/>
  <c r="BL649" i="6"/>
  <c r="BM649" i="6" s="1"/>
  <c r="BK649" i="6"/>
  <c r="BK983" i="6"/>
  <c r="BL983" i="6"/>
  <c r="BM983" i="6" s="1"/>
  <c r="BK970" i="6"/>
  <c r="BL970" i="6"/>
  <c r="BM970" i="6" s="1"/>
  <c r="BL836" i="6"/>
  <c r="BM836" i="6" s="1"/>
  <c r="BK836" i="6"/>
  <c r="BK451" i="6"/>
  <c r="BL451" i="6"/>
  <c r="BM451" i="6" s="1"/>
  <c r="BK662" i="6"/>
  <c r="BL662" i="6"/>
  <c r="BM662" i="6" s="1"/>
  <c r="BE370" i="6"/>
  <c r="BF370" i="6"/>
  <c r="BG370" i="6" s="1"/>
  <c r="BF354" i="6"/>
  <c r="BG354" i="6" s="1"/>
  <c r="BE354" i="6"/>
  <c r="BE589" i="6"/>
  <c r="BF589" i="6"/>
  <c r="BG589" i="6" s="1"/>
  <c r="BE845" i="6"/>
  <c r="BF845" i="6"/>
  <c r="BG845" i="6" s="1"/>
  <c r="BF786" i="6"/>
  <c r="BG786" i="6" s="1"/>
  <c r="BE786" i="6"/>
  <c r="BF951" i="6"/>
  <c r="BG951" i="6" s="1"/>
  <c r="BE951" i="6"/>
  <c r="BE933" i="6"/>
  <c r="BF933" i="6"/>
  <c r="BG933" i="6" s="1"/>
  <c r="BE1085" i="6"/>
  <c r="BF1085" i="6"/>
  <c r="BG1085" i="6" s="1"/>
  <c r="BF1013" i="6"/>
  <c r="BG1013" i="6" s="1"/>
  <c r="BE1013" i="6"/>
  <c r="BF796" i="6"/>
  <c r="BG796" i="6" s="1"/>
  <c r="BE796" i="6"/>
  <c r="BE331" i="6"/>
  <c r="BF331" i="6"/>
  <c r="BG331" i="6" s="1"/>
  <c r="BE462" i="6"/>
  <c r="BF462" i="6"/>
  <c r="BG462" i="6" s="1"/>
  <c r="BF339" i="6"/>
  <c r="BG339" i="6" s="1"/>
  <c r="BE339" i="6"/>
  <c r="BE1028" i="6"/>
  <c r="BF1028" i="6"/>
  <c r="BG1028" i="6" s="1"/>
  <c r="AY350" i="6"/>
  <c r="AZ350" i="6"/>
  <c r="BA350" i="6" s="1"/>
  <c r="AY209" i="6"/>
  <c r="AZ209" i="6"/>
  <c r="BA209" i="6" s="1"/>
  <c r="AY370" i="6"/>
  <c r="AZ370" i="6"/>
  <c r="BA370" i="6" s="1"/>
  <c r="AZ389" i="6"/>
  <c r="BA389" i="6" s="1"/>
  <c r="AY389" i="6"/>
  <c r="AZ669" i="6"/>
  <c r="BA669" i="6" s="1"/>
  <c r="AY669" i="6"/>
  <c r="AY336" i="6"/>
  <c r="AZ336" i="6"/>
  <c r="BA336" i="6" s="1"/>
  <c r="AY456" i="6"/>
  <c r="AZ456" i="6"/>
  <c r="BA456" i="6" s="1"/>
  <c r="AZ1085" i="6"/>
  <c r="BA1085" i="6" s="1"/>
  <c r="AY1085" i="6"/>
  <c r="AY260" i="6"/>
  <c r="AZ260" i="6"/>
  <c r="BA260" i="6" s="1"/>
  <c r="AZ819" i="6"/>
  <c r="BA819" i="6" s="1"/>
  <c r="AY819" i="6"/>
  <c r="AY1034" i="6"/>
  <c r="AZ1034" i="6"/>
  <c r="BA1034" i="6" s="1"/>
  <c r="AZ995" i="6"/>
  <c r="BA995" i="6" s="1"/>
  <c r="AY995" i="6"/>
  <c r="AZ1091" i="6"/>
  <c r="BA1091" i="6" s="1"/>
  <c r="AY1091" i="6"/>
  <c r="AZ878" i="6"/>
  <c r="BA878" i="6" s="1"/>
  <c r="AY878" i="6"/>
  <c r="AS321" i="6"/>
  <c r="AT321" i="6"/>
  <c r="AU321" i="6" s="1"/>
  <c r="AS465" i="6"/>
  <c r="AT465" i="6"/>
  <c r="AU465" i="6" s="1"/>
  <c r="AS929" i="6"/>
  <c r="AT929" i="6"/>
  <c r="AU929" i="6" s="1"/>
  <c r="AS1047" i="6"/>
  <c r="AT1047" i="6"/>
  <c r="AU1047" i="6" s="1"/>
  <c r="AS1022" i="6"/>
  <c r="AT1022" i="6"/>
  <c r="AU1022" i="6" s="1"/>
  <c r="AS639" i="6"/>
  <c r="AT639" i="6"/>
  <c r="AU639" i="6" s="1"/>
  <c r="AS540" i="6"/>
  <c r="AT540" i="6"/>
  <c r="AU540" i="6" s="1"/>
  <c r="AS453" i="6"/>
  <c r="AT453" i="6"/>
  <c r="AU453" i="6" s="1"/>
  <c r="AT608" i="6"/>
  <c r="AU608" i="6" s="1"/>
  <c r="AS608" i="6"/>
  <c r="AT790" i="6"/>
  <c r="AU790" i="6" s="1"/>
  <c r="AS790" i="6"/>
  <c r="AS717" i="6"/>
  <c r="AT717" i="6"/>
  <c r="AU717" i="6" s="1"/>
  <c r="AS581" i="6"/>
  <c r="AT581" i="6"/>
  <c r="AU581" i="6" s="1"/>
  <c r="AS494" i="6"/>
  <c r="AT494" i="6"/>
  <c r="AU494" i="6" s="1"/>
  <c r="AT205" i="6"/>
  <c r="AU205" i="6" s="1"/>
  <c r="AS205" i="6"/>
  <c r="AS380" i="6"/>
  <c r="AT380" i="6"/>
  <c r="AU380" i="6" s="1"/>
  <c r="BF366" i="6"/>
  <c r="BG366" i="6" s="1"/>
  <c r="BF747" i="6"/>
  <c r="BG747" i="6" s="1"/>
  <c r="BF954" i="6"/>
  <c r="BG954" i="6" s="1"/>
  <c r="BF243" i="6"/>
  <c r="BG243" i="6" s="1"/>
  <c r="BE660" i="6"/>
  <c r="BF395" i="6"/>
  <c r="BG395" i="6" s="1"/>
  <c r="AZ289" i="6"/>
  <c r="BA289" i="6" s="1"/>
  <c r="AZ405" i="6"/>
  <c r="BA405" i="6" s="1"/>
  <c r="AY512" i="6"/>
  <c r="AY977" i="6"/>
  <c r="AY735" i="6"/>
  <c r="AY998" i="6"/>
  <c r="AZ950" i="6"/>
  <c r="BA950" i="6" s="1"/>
  <c r="AT313" i="6"/>
  <c r="AU313" i="6" s="1"/>
  <c r="AT937" i="6"/>
  <c r="AU937" i="6" s="1"/>
  <c r="AS1019" i="6"/>
  <c r="AT553" i="6"/>
  <c r="AU553" i="6" s="1"/>
  <c r="AT647" i="6"/>
  <c r="AU647" i="6" s="1"/>
  <c r="AS253" i="6"/>
  <c r="AS1028" i="6"/>
  <c r="AT622" i="6"/>
  <c r="AU622" i="6" s="1"/>
  <c r="BL622" i="6"/>
  <c r="BM622" i="6" s="1"/>
  <c r="BE805" i="6"/>
  <c r="BE1042" i="6"/>
  <c r="BF418" i="6"/>
  <c r="BG418" i="6" s="1"/>
  <c r="BE533" i="6"/>
  <c r="AZ513" i="6"/>
  <c r="BA513" i="6" s="1"/>
  <c r="AY568" i="6"/>
  <c r="AY387" i="6"/>
  <c r="AZ532" i="6"/>
  <c r="BA532" i="6" s="1"/>
  <c r="AT514" i="6"/>
  <c r="AU514" i="6" s="1"/>
  <c r="AT761" i="6"/>
  <c r="AU761" i="6" s="1"/>
  <c r="AS219" i="6"/>
  <c r="AT932" i="6"/>
  <c r="AU932" i="6" s="1"/>
  <c r="AT588" i="6"/>
  <c r="AU588" i="6" s="1"/>
  <c r="CU1090" i="6"/>
  <c r="CV1090" i="6"/>
  <c r="CW1090" i="6" s="1"/>
  <c r="CP244" i="6"/>
  <c r="CQ244" i="6" s="1"/>
  <c r="CO244" i="6"/>
  <c r="CJ631" i="6"/>
  <c r="CK631" i="6" s="1"/>
  <c r="CI631" i="6"/>
  <c r="CJ1043" i="6"/>
  <c r="CK1043" i="6" s="1"/>
  <c r="CI1043" i="6"/>
  <c r="CI862" i="6"/>
  <c r="CJ862" i="6"/>
  <c r="CK862" i="6" s="1"/>
  <c r="CD271" i="6"/>
  <c r="CE271" i="6" s="1"/>
  <c r="CC271" i="6"/>
  <c r="BX488" i="6"/>
  <c r="BY488" i="6" s="1"/>
  <c r="BW488" i="6"/>
  <c r="BW416" i="6"/>
  <c r="BX416" i="6"/>
  <c r="BY416" i="6" s="1"/>
  <c r="BQ1002" i="6"/>
  <c r="BR1002" i="6"/>
  <c r="BS1002" i="6" s="1"/>
  <c r="BQ473" i="6"/>
  <c r="BR473" i="6"/>
  <c r="BS473" i="6" s="1"/>
  <c r="BQ788" i="6"/>
  <c r="BR788" i="6"/>
  <c r="BS788" i="6" s="1"/>
  <c r="BR988" i="6"/>
  <c r="BS988" i="6" s="1"/>
  <c r="BQ988" i="6"/>
  <c r="BQ455" i="6"/>
  <c r="BR455" i="6"/>
  <c r="BS455" i="6" s="1"/>
  <c r="BQ712" i="6"/>
  <c r="BR712" i="6"/>
  <c r="BS712" i="6" s="1"/>
  <c r="BR784" i="6"/>
  <c r="BS784" i="6" s="1"/>
  <c r="BQ784" i="6"/>
  <c r="BL202" i="6"/>
  <c r="BM202" i="6" s="1"/>
  <c r="BK202" i="6"/>
  <c r="BL358" i="6"/>
  <c r="BM358" i="6" s="1"/>
  <c r="BK358" i="6"/>
  <c r="BL848" i="6"/>
  <c r="BM848" i="6" s="1"/>
  <c r="BK848" i="6"/>
  <c r="BL861" i="6"/>
  <c r="BM861" i="6" s="1"/>
  <c r="BK861" i="6"/>
  <c r="BL1019" i="6"/>
  <c r="BM1019" i="6" s="1"/>
  <c r="BK1019" i="6"/>
  <c r="BK511" i="6"/>
  <c r="BL511" i="6"/>
  <c r="BM511" i="6" s="1"/>
  <c r="BL974" i="6"/>
  <c r="BM974" i="6" s="1"/>
  <c r="BK974" i="6"/>
  <c r="BL500" i="6"/>
  <c r="BM500" i="6" s="1"/>
  <c r="BK500" i="6"/>
  <c r="BK273" i="6"/>
  <c r="BL273" i="6"/>
  <c r="BM273" i="6" s="1"/>
  <c r="BK590" i="6"/>
  <c r="BL590" i="6"/>
  <c r="BM590" i="6" s="1"/>
  <c r="BK923" i="6"/>
  <c r="BL923" i="6"/>
  <c r="BM923" i="6" s="1"/>
  <c r="BL486" i="6"/>
  <c r="BM486" i="6" s="1"/>
  <c r="BK486" i="6"/>
  <c r="BL950" i="6"/>
  <c r="BM950" i="6" s="1"/>
  <c r="BK950" i="6"/>
  <c r="BL472" i="6"/>
  <c r="BM472" i="6" s="1"/>
  <c r="BK472" i="6"/>
  <c r="BK575" i="6"/>
  <c r="BL575" i="6"/>
  <c r="BM575" i="6" s="1"/>
  <c r="BE234" i="6"/>
  <c r="BF234" i="6"/>
  <c r="BG234" i="6" s="1"/>
  <c r="BE350" i="6"/>
  <c r="BF350" i="6"/>
  <c r="BG350" i="6" s="1"/>
  <c r="BE649" i="6"/>
  <c r="BF649" i="6"/>
  <c r="BG649" i="6" s="1"/>
  <c r="BF448" i="6"/>
  <c r="BG448" i="6" s="1"/>
  <c r="BE448" i="6"/>
  <c r="BF465" i="6"/>
  <c r="BG465" i="6" s="1"/>
  <c r="BE465" i="6"/>
  <c r="BF1051" i="6"/>
  <c r="BG1051" i="6" s="1"/>
  <c r="BE1051" i="6"/>
  <c r="BE1029" i="6"/>
  <c r="BF1029" i="6"/>
  <c r="BG1029" i="6" s="1"/>
  <c r="BF615" i="6"/>
  <c r="BG615" i="6" s="1"/>
  <c r="BE615" i="6"/>
  <c r="BF1109" i="6"/>
  <c r="BG1109" i="6" s="1"/>
  <c r="BE1109" i="6"/>
  <c r="BE490" i="6"/>
  <c r="BF490" i="6"/>
  <c r="BG490" i="6" s="1"/>
  <c r="BF1114" i="6"/>
  <c r="BG1114" i="6" s="1"/>
  <c r="BE1114" i="6"/>
  <c r="BE558" i="6"/>
  <c r="BF558" i="6"/>
  <c r="BG558" i="6" s="1"/>
  <c r="BF1094" i="6"/>
  <c r="BG1094" i="6" s="1"/>
  <c r="BE1094" i="6"/>
  <c r="BE667" i="6"/>
  <c r="BF667" i="6"/>
  <c r="BG667" i="6" s="1"/>
  <c r="AZ422" i="6"/>
  <c r="BA422" i="6" s="1"/>
  <c r="AY422" i="6"/>
  <c r="AZ281" i="6"/>
  <c r="BA281" i="6" s="1"/>
  <c r="AY281" i="6"/>
  <c r="AZ378" i="6"/>
  <c r="BA378" i="6" s="1"/>
  <c r="AY378" i="6"/>
  <c r="AZ397" i="6"/>
  <c r="BA397" i="6" s="1"/>
  <c r="AY397" i="6"/>
  <c r="AZ296" i="6"/>
  <c r="BA296" i="6" s="1"/>
  <c r="AY296" i="6"/>
  <c r="AZ448" i="6"/>
  <c r="BA448" i="6" s="1"/>
  <c r="AY448" i="6"/>
  <c r="AZ1089" i="6"/>
  <c r="BA1089" i="6" s="1"/>
  <c r="AY1089" i="6"/>
  <c r="AZ961" i="6"/>
  <c r="BA961" i="6" s="1"/>
  <c r="AY961" i="6"/>
  <c r="AZ687" i="6"/>
  <c r="BA687" i="6" s="1"/>
  <c r="AY687" i="6"/>
  <c r="AY695" i="6"/>
  <c r="AZ695" i="6"/>
  <c r="BA695" i="6" s="1"/>
  <c r="AY954" i="6"/>
  <c r="AZ954" i="6"/>
  <c r="BA954" i="6" s="1"/>
  <c r="AY1042" i="6"/>
  <c r="AZ1042" i="6"/>
  <c r="BA1042" i="6" s="1"/>
  <c r="AZ963" i="6"/>
  <c r="BA963" i="6" s="1"/>
  <c r="AY963" i="6"/>
  <c r="AZ660" i="6"/>
  <c r="BA660" i="6" s="1"/>
  <c r="AY660" i="6"/>
  <c r="AS330" i="6"/>
  <c r="AT330" i="6"/>
  <c r="AU330" i="6" s="1"/>
  <c r="AT489" i="6"/>
  <c r="AU489" i="6" s="1"/>
  <c r="AS489" i="6"/>
  <c r="AS933" i="6"/>
  <c r="AT933" i="6"/>
  <c r="AU933" i="6" s="1"/>
  <c r="AT631" i="6"/>
  <c r="AU631" i="6" s="1"/>
  <c r="AS631" i="6"/>
  <c r="AT1027" i="6"/>
  <c r="AU1027" i="6" s="1"/>
  <c r="AS1027" i="6"/>
  <c r="AT383" i="6"/>
  <c r="AU383" i="6" s="1"/>
  <c r="AS383" i="6"/>
  <c r="AS404" i="6"/>
  <c r="AT404" i="6"/>
  <c r="AU404" i="6" s="1"/>
  <c r="AS329" i="6"/>
  <c r="AT329" i="6"/>
  <c r="AU329" i="6" s="1"/>
  <c r="AT814" i="6"/>
  <c r="AU814" i="6" s="1"/>
  <c r="AS814" i="6"/>
  <c r="AS1017" i="6"/>
  <c r="AT1017" i="6"/>
  <c r="AU1017" i="6" s="1"/>
  <c r="AS997" i="6"/>
  <c r="AT997" i="6"/>
  <c r="AU997" i="6" s="1"/>
  <c r="AT317" i="6"/>
  <c r="AU317" i="6" s="1"/>
  <c r="AS317" i="6"/>
  <c r="AT262" i="6"/>
  <c r="AU262" i="6" s="1"/>
  <c r="AS262" i="6"/>
  <c r="AS678" i="6"/>
  <c r="AT678" i="6"/>
  <c r="AU678" i="6" s="1"/>
  <c r="AS350" i="6"/>
  <c r="AT350" i="6"/>
  <c r="AU350" i="6" s="1"/>
  <c r="CC444" i="6"/>
  <c r="CD444" i="6"/>
  <c r="CE444" i="6" s="1"/>
  <c r="BF938" i="6"/>
  <c r="BG938" i="6" s="1"/>
  <c r="BF703" i="6"/>
  <c r="BG703" i="6" s="1"/>
  <c r="BE1106" i="6"/>
  <c r="AZ430" i="6"/>
  <c r="BA430" i="6" s="1"/>
  <c r="AY450" i="6"/>
  <c r="AY733" i="6"/>
  <c r="AZ701" i="6"/>
  <c r="BA701" i="6" s="1"/>
  <c r="AZ300" i="6"/>
  <c r="BA300" i="6" s="1"/>
  <c r="AY351" i="6"/>
  <c r="AZ1111" i="6"/>
  <c r="BA1111" i="6" s="1"/>
  <c r="AZ740" i="6"/>
  <c r="BA740" i="6" s="1"/>
  <c r="AT505" i="6"/>
  <c r="AU505" i="6" s="1"/>
  <c r="AT969" i="6"/>
  <c r="AU969" i="6" s="1"/>
  <c r="AT911" i="6"/>
  <c r="AU911" i="6" s="1"/>
  <c r="AS230" i="6"/>
  <c r="AT1077" i="6"/>
  <c r="AU1077" i="6" s="1"/>
  <c r="AS1016" i="6"/>
  <c r="AT944" i="6"/>
  <c r="AU944" i="6" s="1"/>
  <c r="AT585" i="6"/>
  <c r="AU585" i="6" s="1"/>
  <c r="AT1109" i="6"/>
  <c r="AU1109" i="6" s="1"/>
  <c r="AS406" i="6"/>
  <c r="CV490" i="6"/>
  <c r="CW490" i="6" s="1"/>
  <c r="CU490" i="6"/>
  <c r="CU989" i="6"/>
  <c r="CV989" i="6"/>
  <c r="CW989" i="6" s="1"/>
  <c r="CV471" i="6"/>
  <c r="CW471" i="6" s="1"/>
  <c r="CU471" i="6"/>
  <c r="CU692" i="6"/>
  <c r="CV692" i="6"/>
  <c r="CW692" i="6" s="1"/>
  <c r="CV253" i="6"/>
  <c r="CW253" i="6" s="1"/>
  <c r="CU253" i="6"/>
  <c r="CU352" i="6"/>
  <c r="CV352" i="6"/>
  <c r="CW352" i="6" s="1"/>
  <c r="BK1084" i="6"/>
  <c r="BE202" i="6"/>
  <c r="BF714" i="6"/>
  <c r="BG714" i="6" s="1"/>
  <c r="BE962" i="6"/>
  <c r="BE728" i="6"/>
  <c r="AZ590" i="6"/>
  <c r="BA590" i="6" s="1"/>
  <c r="AY829" i="6"/>
  <c r="AY949" i="6"/>
  <c r="AZ340" i="6"/>
  <c r="BA340" i="6" s="1"/>
  <c r="AT472" i="6"/>
  <c r="AU472" i="6" s="1"/>
  <c r="AT907" i="6"/>
  <c r="AU907" i="6" s="1"/>
  <c r="AS550" i="6"/>
  <c r="AS454" i="6"/>
  <c r="AT340" i="6"/>
  <c r="AU340" i="6" s="1"/>
  <c r="CV305" i="6"/>
  <c r="CW305" i="6" s="1"/>
  <c r="CU305" i="6"/>
  <c r="CU982" i="6"/>
  <c r="CV982" i="6"/>
  <c r="CW982" i="6" s="1"/>
  <c r="CV925" i="6"/>
  <c r="CW925" i="6" s="1"/>
  <c r="CU925" i="6"/>
  <c r="CV870" i="6"/>
  <c r="CW870" i="6" s="1"/>
  <c r="CU870" i="6"/>
  <c r="CV971" i="6"/>
  <c r="CW971" i="6" s="1"/>
  <c r="CU971" i="6"/>
  <c r="CU267" i="6"/>
  <c r="CV267" i="6"/>
  <c r="CW267" i="6" s="1"/>
  <c r="CV389" i="6"/>
  <c r="CW389" i="6" s="1"/>
  <c r="CU389" i="6"/>
  <c r="CU1109" i="6"/>
  <c r="CV1109" i="6"/>
  <c r="CW1109" i="6" s="1"/>
  <c r="CU693" i="6"/>
  <c r="CV693" i="6"/>
  <c r="CW693" i="6" s="1"/>
  <c r="CV681" i="6"/>
  <c r="CW681" i="6" s="1"/>
  <c r="CU681" i="6"/>
  <c r="CU788" i="6"/>
  <c r="CV788" i="6"/>
  <c r="CW788" i="6" s="1"/>
  <c r="CU661" i="6"/>
  <c r="CV661" i="6"/>
  <c r="CW661" i="6" s="1"/>
  <c r="CP340" i="6"/>
  <c r="CQ340" i="6" s="1"/>
  <c r="CO340" i="6"/>
  <c r="CO372" i="6"/>
  <c r="CP372" i="6"/>
  <c r="CQ372" i="6" s="1"/>
  <c r="CP789" i="6"/>
  <c r="CQ789" i="6" s="1"/>
  <c r="CO789" i="6"/>
  <c r="CO637" i="6"/>
  <c r="CP637" i="6"/>
  <c r="CQ637" i="6" s="1"/>
  <c r="CP605" i="6"/>
  <c r="CQ605" i="6" s="1"/>
  <c r="CO605" i="6"/>
  <c r="CP877" i="6"/>
  <c r="CQ877" i="6" s="1"/>
  <c r="CO877" i="6"/>
  <c r="CP537" i="6"/>
  <c r="CQ537" i="6" s="1"/>
  <c r="CO537" i="6"/>
  <c r="CP514" i="6"/>
  <c r="CQ514" i="6" s="1"/>
  <c r="CO514" i="6"/>
  <c r="CP310" i="6"/>
  <c r="CQ310" i="6" s="1"/>
  <c r="CO310" i="6"/>
  <c r="CO498" i="6"/>
  <c r="CP498" i="6"/>
  <c r="CQ498" i="6" s="1"/>
  <c r="CO906" i="6"/>
  <c r="CP906" i="6"/>
  <c r="CQ906" i="6" s="1"/>
  <c r="CO830" i="6"/>
  <c r="CP830" i="6"/>
  <c r="CQ830" i="6" s="1"/>
  <c r="CO1110" i="6"/>
  <c r="CP1110" i="6"/>
  <c r="CQ1110" i="6" s="1"/>
  <c r="CO678" i="6"/>
  <c r="CP678" i="6"/>
  <c r="CQ678" i="6" s="1"/>
  <c r="CI348" i="6"/>
  <c r="CJ348" i="6"/>
  <c r="CK348" i="6" s="1"/>
  <c r="CI462" i="6"/>
  <c r="CJ462" i="6"/>
  <c r="CK462" i="6" s="1"/>
  <c r="CJ779" i="6"/>
  <c r="CK779" i="6" s="1"/>
  <c r="CI779" i="6"/>
  <c r="CI904" i="6"/>
  <c r="CJ904" i="6"/>
  <c r="CK904" i="6" s="1"/>
  <c r="CJ730" i="6"/>
  <c r="CK730" i="6" s="1"/>
  <c r="CI730" i="6"/>
  <c r="CI1069" i="6"/>
  <c r="CJ1069" i="6"/>
  <c r="CK1069" i="6" s="1"/>
  <c r="CJ1083" i="6"/>
  <c r="CK1083" i="6" s="1"/>
  <c r="CI1083" i="6"/>
  <c r="CJ1075" i="6"/>
  <c r="CK1075" i="6" s="1"/>
  <c r="CI1075" i="6"/>
  <c r="CJ257" i="6"/>
  <c r="CK257" i="6" s="1"/>
  <c r="CI257" i="6"/>
  <c r="CJ682" i="6"/>
  <c r="CK682" i="6" s="1"/>
  <c r="CI682" i="6"/>
  <c r="CI372" i="6"/>
  <c r="CJ372" i="6"/>
  <c r="CK372" i="6" s="1"/>
  <c r="CJ486" i="6"/>
  <c r="CK486" i="6" s="1"/>
  <c r="CI486" i="6"/>
  <c r="CI838" i="6"/>
  <c r="CJ838" i="6"/>
  <c r="CK838" i="6" s="1"/>
  <c r="CJ321" i="6"/>
  <c r="CK321" i="6" s="1"/>
  <c r="CI321" i="6"/>
  <c r="CC374" i="6"/>
  <c r="CD374" i="6"/>
  <c r="CE374" i="6" s="1"/>
  <c r="CC560" i="6"/>
  <c r="CD560" i="6"/>
  <c r="CE560" i="6" s="1"/>
  <c r="CC609" i="6"/>
  <c r="CD609" i="6"/>
  <c r="CE609" i="6" s="1"/>
  <c r="CC995" i="6"/>
  <c r="CD995" i="6"/>
  <c r="CE995" i="6" s="1"/>
  <c r="CD770" i="6"/>
  <c r="CE770" i="6" s="1"/>
  <c r="CC770" i="6"/>
  <c r="CD223" i="6"/>
  <c r="CE223" i="6" s="1"/>
  <c r="CC223" i="6"/>
  <c r="CD591" i="6"/>
  <c r="CE591" i="6" s="1"/>
  <c r="CC591" i="6"/>
  <c r="CC754" i="6"/>
  <c r="CD754" i="6"/>
  <c r="CE754" i="6" s="1"/>
  <c r="CD873" i="6"/>
  <c r="CE873" i="6" s="1"/>
  <c r="CC873" i="6"/>
  <c r="CC1121" i="6"/>
  <c r="CD1121" i="6"/>
  <c r="CE1121" i="6" s="1"/>
  <c r="CC415" i="6"/>
  <c r="CD415" i="6"/>
  <c r="CE415" i="6" s="1"/>
  <c r="CD584" i="6"/>
  <c r="CE584" i="6" s="1"/>
  <c r="CC584" i="6"/>
  <c r="CC647" i="6"/>
  <c r="CD647" i="6"/>
  <c r="CE647" i="6" s="1"/>
  <c r="CC714" i="6"/>
  <c r="CD714" i="6"/>
  <c r="CE714" i="6" s="1"/>
  <c r="CC511" i="6"/>
  <c r="CD511" i="6"/>
  <c r="CE511" i="6" s="1"/>
  <c r="BX377" i="6"/>
  <c r="BY377" i="6" s="1"/>
  <c r="BW377" i="6"/>
  <c r="BX650" i="6"/>
  <c r="BY650" i="6" s="1"/>
  <c r="BW650" i="6"/>
  <c r="BX647" i="6"/>
  <c r="BY647" i="6" s="1"/>
  <c r="BW647" i="6"/>
  <c r="BX949" i="6"/>
  <c r="BY949" i="6" s="1"/>
  <c r="BW949" i="6"/>
  <c r="BX1070" i="6"/>
  <c r="BY1070" i="6" s="1"/>
  <c r="BW1070" i="6"/>
  <c r="BW585" i="6"/>
  <c r="BX585" i="6"/>
  <c r="BY585" i="6" s="1"/>
  <c r="BW835" i="6"/>
  <c r="BX835" i="6"/>
  <c r="BY835" i="6" s="1"/>
  <c r="BX487" i="6"/>
  <c r="BY487" i="6" s="1"/>
  <c r="BW487" i="6"/>
  <c r="BW810" i="6"/>
  <c r="BX810" i="6"/>
  <c r="BY810" i="6" s="1"/>
  <c r="BW951" i="6"/>
  <c r="BX951" i="6"/>
  <c r="BY951" i="6" s="1"/>
  <c r="BW456" i="6"/>
  <c r="BX456" i="6"/>
  <c r="BY456" i="6" s="1"/>
  <c r="BX927" i="6"/>
  <c r="BY927" i="6" s="1"/>
  <c r="BW927" i="6"/>
  <c r="BX318" i="6"/>
  <c r="BY318" i="6" s="1"/>
  <c r="BW318" i="6"/>
  <c r="BX204" i="6"/>
  <c r="BY204" i="6" s="1"/>
  <c r="BW204" i="6"/>
  <c r="BR304" i="6"/>
  <c r="BS304" i="6" s="1"/>
  <c r="BQ304" i="6"/>
  <c r="BR863" i="6"/>
  <c r="BS863" i="6" s="1"/>
  <c r="BQ863" i="6"/>
  <c r="BR574" i="6"/>
  <c r="BS574" i="6" s="1"/>
  <c r="BQ574" i="6"/>
  <c r="BQ576" i="6"/>
  <c r="BR576" i="6"/>
  <c r="BS576" i="6" s="1"/>
  <c r="BR1112" i="6"/>
  <c r="BS1112" i="6" s="1"/>
  <c r="BQ1112" i="6"/>
  <c r="BR954" i="6"/>
  <c r="BS954" i="6" s="1"/>
  <c r="BQ954" i="6"/>
  <c r="BQ506" i="6"/>
  <c r="BR506" i="6"/>
  <c r="BS506" i="6" s="1"/>
  <c r="BR531" i="6"/>
  <c r="BS531" i="6" s="1"/>
  <c r="BQ531" i="6"/>
  <c r="BR440" i="6"/>
  <c r="BS440" i="6" s="1"/>
  <c r="BQ440" i="6"/>
  <c r="BR735" i="6"/>
  <c r="BS735" i="6" s="1"/>
  <c r="BQ735" i="6"/>
  <c r="BQ771" i="6"/>
  <c r="BR771" i="6"/>
  <c r="BS771" i="6" s="1"/>
  <c r="BQ680" i="6"/>
  <c r="BR680" i="6"/>
  <c r="BS680" i="6" s="1"/>
  <c r="BQ566" i="6"/>
  <c r="BR566" i="6"/>
  <c r="BS566" i="6" s="1"/>
  <c r="BR545" i="6"/>
  <c r="BS545" i="6" s="1"/>
  <c r="BQ545" i="6"/>
  <c r="BK206" i="6"/>
  <c r="BL206" i="6"/>
  <c r="BM206" i="6" s="1"/>
  <c r="BL751" i="6"/>
  <c r="BM751" i="6" s="1"/>
  <c r="BK751" i="6"/>
  <c r="BK752" i="6"/>
  <c r="BL752" i="6"/>
  <c r="BM752" i="6" s="1"/>
  <c r="BK1061" i="6"/>
  <c r="BK872" i="6"/>
  <c r="BK1034" i="6"/>
  <c r="BK1107" i="6"/>
  <c r="BK948" i="6"/>
  <c r="BK645" i="6"/>
  <c r="BK338" i="6"/>
  <c r="BL871" i="6"/>
  <c r="BM871" i="6" s="1"/>
  <c r="BL396" i="6"/>
  <c r="BM396" i="6" s="1"/>
  <c r="BK942" i="6"/>
  <c r="BL589" i="6"/>
  <c r="BM589" i="6" s="1"/>
  <c r="BL269" i="6"/>
  <c r="BM269" i="6" s="1"/>
  <c r="BK748" i="6"/>
  <c r="BL204" i="6"/>
  <c r="BM204" i="6" s="1"/>
  <c r="BK350" i="6"/>
  <c r="BK766" i="6"/>
  <c r="BK894" i="6"/>
  <c r="BL982" i="6"/>
  <c r="BM982" i="6" s="1"/>
  <c r="BL237" i="6"/>
  <c r="BM237" i="6" s="1"/>
  <c r="BL866" i="6"/>
  <c r="BM866" i="6" s="1"/>
  <c r="BL335" i="6"/>
  <c r="BM335" i="6" s="1"/>
  <c r="BK949" i="6"/>
  <c r="BK515" i="6"/>
  <c r="BL699" i="6"/>
  <c r="BM699" i="6" s="1"/>
  <c r="BF260" i="6"/>
  <c r="BG260" i="6" s="1"/>
  <c r="BE293" i="6"/>
  <c r="BE326" i="6"/>
  <c r="BF277" i="6"/>
  <c r="BG277" i="6" s="1"/>
  <c r="BE552" i="6"/>
  <c r="BE457" i="6"/>
  <c r="BF757" i="6"/>
  <c r="BG757" i="6" s="1"/>
  <c r="BE591" i="6"/>
  <c r="BF794" i="6"/>
  <c r="BG794" i="6" s="1"/>
  <c r="BF815" i="6"/>
  <c r="BG815" i="6" s="1"/>
  <c r="BF959" i="6"/>
  <c r="BG959" i="6" s="1"/>
  <c r="BF1087" i="6"/>
  <c r="BG1087" i="6" s="1"/>
  <c r="BF936" i="6"/>
  <c r="BG936" i="6" s="1"/>
  <c r="BE1115" i="6"/>
  <c r="BE1046" i="6"/>
  <c r="BE299" i="6"/>
  <c r="BF670" i="6"/>
  <c r="BG670" i="6" s="1"/>
  <c r="AZ622" i="6"/>
  <c r="BA622" i="6" s="1"/>
  <c r="AZ578" i="6"/>
  <c r="BA578" i="6" s="1"/>
  <c r="AY919" i="6"/>
  <c r="AY973" i="6"/>
  <c r="AZ439" i="6"/>
  <c r="BA439" i="6" s="1"/>
  <c r="AZ668" i="6"/>
  <c r="BA668" i="6" s="1"/>
  <c r="AZ910" i="6"/>
  <c r="BA910" i="6" s="1"/>
  <c r="AS962" i="6"/>
  <c r="AS583" i="6"/>
  <c r="AT1100" i="6"/>
  <c r="AU1100" i="6" s="1"/>
  <c r="AS1013" i="6"/>
  <c r="AT759" i="6"/>
  <c r="AU759" i="6" s="1"/>
  <c r="AT275" i="6"/>
  <c r="AU275" i="6" s="1"/>
  <c r="BF376" i="6"/>
  <c r="BG376" i="6" s="1"/>
  <c r="BE810" i="6"/>
  <c r="BF859" i="6"/>
  <c r="BG859" i="6" s="1"/>
  <c r="BF437" i="6"/>
  <c r="BG437" i="6" s="1"/>
  <c r="AY782" i="6"/>
  <c r="AY820" i="6"/>
  <c r="AY691" i="6"/>
  <c r="AY875" i="6"/>
  <c r="AS401" i="6"/>
  <c r="AS1033" i="6"/>
  <c r="AS430" i="6"/>
  <c r="AS523" i="6"/>
  <c r="CU605" i="6"/>
  <c r="CV605" i="6"/>
  <c r="CW605" i="6" s="1"/>
  <c r="CU1084" i="6"/>
  <c r="CV1084" i="6"/>
  <c r="CW1084" i="6" s="1"/>
  <c r="CP444" i="6"/>
  <c r="CQ444" i="6" s="1"/>
  <c r="CO444" i="6"/>
  <c r="CO426" i="6"/>
  <c r="CP426" i="6"/>
  <c r="CQ426" i="6" s="1"/>
  <c r="CJ746" i="6"/>
  <c r="CK746" i="6" s="1"/>
  <c r="CI746" i="6"/>
  <c r="CC406" i="6"/>
  <c r="CD406" i="6"/>
  <c r="CE406" i="6" s="1"/>
  <c r="CD306" i="6"/>
  <c r="CE306" i="6" s="1"/>
  <c r="CC306" i="6"/>
  <c r="CC335" i="6"/>
  <c r="CD335" i="6"/>
  <c r="CE335" i="6" s="1"/>
  <c r="BW489" i="6"/>
  <c r="BX489" i="6"/>
  <c r="BY489" i="6" s="1"/>
  <c r="BX1077" i="6"/>
  <c r="BY1077" i="6" s="1"/>
  <c r="BW1077" i="6"/>
  <c r="BX831" i="6"/>
  <c r="BY831" i="6" s="1"/>
  <c r="BW831" i="6"/>
  <c r="BW880" i="6"/>
  <c r="BX880" i="6"/>
  <c r="BY880" i="6" s="1"/>
  <c r="BW1059" i="6"/>
  <c r="BX1059" i="6"/>
  <c r="BY1059" i="6" s="1"/>
  <c r="BW996" i="6"/>
  <c r="BX996" i="6"/>
  <c r="BY996" i="6" s="1"/>
  <c r="BX869" i="6"/>
  <c r="BY869" i="6" s="1"/>
  <c r="BW869" i="6"/>
  <c r="BW285" i="6"/>
  <c r="BX285" i="6"/>
  <c r="BY285" i="6" s="1"/>
  <c r="BW795" i="6"/>
  <c r="BX795" i="6"/>
  <c r="BY795" i="6" s="1"/>
  <c r="BW993" i="6"/>
  <c r="BX993" i="6"/>
  <c r="BY993" i="6" s="1"/>
  <c r="BW238" i="6"/>
  <c r="BX238" i="6"/>
  <c r="BY238" i="6" s="1"/>
  <c r="BX821" i="6"/>
  <c r="BY821" i="6" s="1"/>
  <c r="BW821" i="6"/>
  <c r="BR276" i="6"/>
  <c r="BS276" i="6" s="1"/>
  <c r="BQ276" i="6"/>
  <c r="BQ524" i="6"/>
  <c r="BR524" i="6"/>
  <c r="BS524" i="6" s="1"/>
  <c r="BQ697" i="6"/>
  <c r="BR697" i="6"/>
  <c r="BS697" i="6" s="1"/>
  <c r="BR582" i="6"/>
  <c r="BS582" i="6" s="1"/>
  <c r="BQ582" i="6"/>
  <c r="BQ570" i="6"/>
  <c r="BR570" i="6"/>
  <c r="BS570" i="6" s="1"/>
  <c r="BR1036" i="6"/>
  <c r="BS1036" i="6" s="1"/>
  <c r="BQ1036" i="6"/>
  <c r="BR222" i="6"/>
  <c r="BS222" i="6" s="1"/>
  <c r="BQ222" i="6"/>
  <c r="BQ496" i="6"/>
  <c r="BR496" i="6"/>
  <c r="BS496" i="6" s="1"/>
  <c r="BR748" i="6"/>
  <c r="BS748" i="6" s="1"/>
  <c r="BQ748" i="6"/>
  <c r="BQ595" i="6"/>
  <c r="BR595" i="6"/>
  <c r="BS595" i="6" s="1"/>
  <c r="BR833" i="6"/>
  <c r="BS833" i="6" s="1"/>
  <c r="BQ833" i="6"/>
  <c r="BQ753" i="6"/>
  <c r="BR753" i="6"/>
  <c r="BS753" i="6" s="1"/>
  <c r="BQ605" i="6"/>
  <c r="BR605" i="6"/>
  <c r="BS605" i="6" s="1"/>
  <c r="BQ700" i="6"/>
  <c r="BR700" i="6"/>
  <c r="BS700" i="6" s="1"/>
  <c r="BQ775" i="6"/>
  <c r="BR775" i="6"/>
  <c r="BS775" i="6" s="1"/>
  <c r="BK675" i="6"/>
  <c r="BL675" i="6"/>
  <c r="BM675" i="6" s="1"/>
  <c r="BL775" i="6"/>
  <c r="BM775" i="6" s="1"/>
  <c r="BK775" i="6"/>
  <c r="BK465" i="6"/>
  <c r="BL465" i="6"/>
  <c r="BM465" i="6" s="1"/>
  <c r="BK936" i="6"/>
  <c r="BL936" i="6"/>
  <c r="BM936" i="6" s="1"/>
  <c r="BK220" i="6"/>
  <c r="BL220" i="6"/>
  <c r="BM220" i="6" s="1"/>
  <c r="BL940" i="6"/>
  <c r="BM940" i="6" s="1"/>
  <c r="BK940" i="6"/>
  <c r="BK325" i="6"/>
  <c r="BL325" i="6"/>
  <c r="BM325" i="6" s="1"/>
  <c r="BL563" i="6"/>
  <c r="BM563" i="6" s="1"/>
  <c r="BK563" i="6"/>
  <c r="BK870" i="6"/>
  <c r="BL870" i="6"/>
  <c r="BM870" i="6" s="1"/>
  <c r="BK916" i="6"/>
  <c r="BL916" i="6"/>
  <c r="BM916" i="6" s="1"/>
  <c r="BK883" i="6"/>
  <c r="BL883" i="6"/>
  <c r="BM883" i="6" s="1"/>
  <c r="BL878" i="6"/>
  <c r="BM878" i="6" s="1"/>
  <c r="BK878" i="6"/>
  <c r="BK231" i="6"/>
  <c r="BL231" i="6"/>
  <c r="BM231" i="6" s="1"/>
  <c r="BK419" i="6"/>
  <c r="BL419" i="6"/>
  <c r="BM419" i="6" s="1"/>
  <c r="BF306" i="6"/>
  <c r="BG306" i="6" s="1"/>
  <c r="BE306" i="6"/>
  <c r="BF304" i="6"/>
  <c r="BG304" i="6" s="1"/>
  <c r="BE304" i="6"/>
  <c r="BF413" i="6"/>
  <c r="BG413" i="6" s="1"/>
  <c r="BE413" i="6"/>
  <c r="BF825" i="6"/>
  <c r="BG825" i="6" s="1"/>
  <c r="BE825" i="6"/>
  <c r="BF766" i="6"/>
  <c r="BG766" i="6" s="1"/>
  <c r="BE766" i="6"/>
  <c r="BE931" i="6"/>
  <c r="BF931" i="6"/>
  <c r="BG931" i="6" s="1"/>
  <c r="BE1001" i="6"/>
  <c r="BF1001" i="6"/>
  <c r="BG1001" i="6" s="1"/>
  <c r="BE1048" i="6"/>
  <c r="BF1048" i="6"/>
  <c r="BG1048" i="6" s="1"/>
  <c r="BE1000" i="6"/>
  <c r="BF1000" i="6"/>
  <c r="BG1000" i="6" s="1"/>
  <c r="BE1069" i="6"/>
  <c r="BF1069" i="6"/>
  <c r="BG1069" i="6" s="1"/>
  <c r="BE525" i="6"/>
  <c r="BF525" i="6"/>
  <c r="BG525" i="6" s="1"/>
  <c r="BE367" i="6"/>
  <c r="BF367" i="6"/>
  <c r="BG367" i="6" s="1"/>
  <c r="BF836" i="6"/>
  <c r="BG836" i="6" s="1"/>
  <c r="BE836" i="6"/>
  <c r="BE379" i="6"/>
  <c r="BF379" i="6"/>
  <c r="BG379" i="6" s="1"/>
  <c r="BF361" i="6"/>
  <c r="BG361" i="6" s="1"/>
  <c r="BE361" i="6"/>
  <c r="AZ694" i="6"/>
  <c r="BA694" i="6" s="1"/>
  <c r="AY694" i="6"/>
  <c r="AZ553" i="6"/>
  <c r="BA553" i="6" s="1"/>
  <c r="AY553" i="6"/>
  <c r="AZ650" i="6"/>
  <c r="BA650" i="6" s="1"/>
  <c r="AY650" i="6"/>
  <c r="AZ216" i="6"/>
  <c r="BA216" i="6" s="1"/>
  <c r="AY216" i="6"/>
  <c r="AY240" i="6"/>
  <c r="AZ240" i="6"/>
  <c r="BA240" i="6" s="1"/>
  <c r="AZ1032" i="6"/>
  <c r="BA1032" i="6" s="1"/>
  <c r="AY1032" i="6"/>
  <c r="AZ1073" i="6"/>
  <c r="BA1073" i="6" s="1"/>
  <c r="AY1073" i="6"/>
  <c r="AY1083" i="6"/>
  <c r="AZ1083" i="6"/>
  <c r="BA1083" i="6" s="1"/>
  <c r="AZ419" i="6"/>
  <c r="BA419" i="6" s="1"/>
  <c r="AY419" i="6"/>
  <c r="AY778" i="6"/>
  <c r="AZ778" i="6"/>
  <c r="BA778" i="6" s="1"/>
  <c r="AZ251" i="6"/>
  <c r="BA251" i="6" s="1"/>
  <c r="AY251" i="6"/>
  <c r="AZ475" i="6"/>
  <c r="BA475" i="6" s="1"/>
  <c r="AY475" i="6"/>
  <c r="AY291" i="6"/>
  <c r="AZ291" i="6"/>
  <c r="BA291" i="6" s="1"/>
  <c r="AY802" i="6"/>
  <c r="AZ802" i="6"/>
  <c r="BA802" i="6" s="1"/>
  <c r="AT440" i="6"/>
  <c r="AU440" i="6" s="1"/>
  <c r="AS440" i="6"/>
  <c r="AT516" i="6"/>
  <c r="AU516" i="6" s="1"/>
  <c r="AS683" i="6"/>
  <c r="AT941" i="6"/>
  <c r="AU941" i="6" s="1"/>
  <c r="AT874" i="6"/>
  <c r="AU874" i="6" s="1"/>
  <c r="AS903" i="6"/>
  <c r="AT967" i="6"/>
  <c r="AU967" i="6" s="1"/>
  <c r="AS1051" i="6"/>
  <c r="AT789" i="6"/>
  <c r="AU789" i="6" s="1"/>
  <c r="AS448" i="6"/>
  <c r="AT817" i="6"/>
  <c r="AU817" i="6" s="1"/>
  <c r="AS546" i="6"/>
  <c r="AT405" i="6"/>
  <c r="AU405" i="6" s="1"/>
  <c r="AS372" i="6"/>
  <c r="AS1035" i="6"/>
  <c r="AS600" i="6"/>
  <c r="AS428" i="6"/>
  <c r="AT952" i="6"/>
  <c r="AU952" i="6" s="1"/>
  <c r="AS485" i="6"/>
  <c r="AS754" i="6"/>
  <c r="AT1078" i="6"/>
  <c r="AU1078" i="6" s="1"/>
  <c r="AS657" i="6"/>
  <c r="AT210" i="6"/>
  <c r="AU210" i="6" s="1"/>
  <c r="AT202" i="6"/>
  <c r="AU202" i="6" s="1"/>
  <c r="AT447" i="6"/>
  <c r="AU447" i="6" s="1"/>
  <c r="AT549" i="6"/>
  <c r="AU549" i="6" s="1"/>
  <c r="AT407" i="6"/>
  <c r="AU407" i="6" s="1"/>
  <c r="AT342" i="6"/>
  <c r="AU342" i="6" s="1"/>
  <c r="BL1114" i="6"/>
  <c r="BM1114" i="6" s="1"/>
  <c r="BE545" i="6"/>
  <c r="BE925" i="6"/>
  <c r="BE699" i="6"/>
  <c r="AY334" i="6"/>
  <c r="AY749" i="6"/>
  <c r="AY936" i="6"/>
  <c r="AZ563" i="6"/>
  <c r="BA563" i="6" s="1"/>
  <c r="AS385" i="6"/>
  <c r="AS951" i="6"/>
  <c r="AS1048" i="6"/>
  <c r="AT656" i="6"/>
  <c r="AU656" i="6" s="1"/>
  <c r="CU409" i="6"/>
  <c r="CV409" i="6"/>
  <c r="CW409" i="6" s="1"/>
  <c r="CV399" i="6"/>
  <c r="CW399" i="6" s="1"/>
  <c r="CU399" i="6"/>
  <c r="CO855" i="6"/>
  <c r="CP855" i="6"/>
  <c r="CQ855" i="6" s="1"/>
  <c r="CI234" i="6"/>
  <c r="CJ234" i="6"/>
  <c r="CK234" i="6" s="1"/>
  <c r="CJ501" i="6"/>
  <c r="CK501" i="6" s="1"/>
  <c r="CI501" i="6"/>
  <c r="CD1015" i="6"/>
  <c r="CE1015" i="6" s="1"/>
  <c r="CC1015" i="6"/>
  <c r="CD737" i="6"/>
  <c r="CE737" i="6" s="1"/>
  <c r="CC737" i="6"/>
  <c r="BW605" i="6"/>
  <c r="BX605" i="6"/>
  <c r="BY605" i="6" s="1"/>
  <c r="BW375" i="6"/>
  <c r="BX375" i="6"/>
  <c r="BY375" i="6" s="1"/>
  <c r="BR935" i="6"/>
  <c r="BS935" i="6" s="1"/>
  <c r="BQ935" i="6"/>
  <c r="BR881" i="6"/>
  <c r="BS881" i="6" s="1"/>
  <c r="BQ881" i="6"/>
  <c r="BQ1057" i="6"/>
  <c r="BR1057" i="6"/>
  <c r="BS1057" i="6" s="1"/>
  <c r="BQ862" i="6"/>
  <c r="BR862" i="6"/>
  <c r="BS862" i="6" s="1"/>
  <c r="BQ976" i="6"/>
  <c r="BR976" i="6"/>
  <c r="BS976" i="6" s="1"/>
  <c r="BR916" i="6"/>
  <c r="BS916" i="6" s="1"/>
  <c r="BQ916" i="6"/>
  <c r="BR218" i="6"/>
  <c r="BS218" i="6" s="1"/>
  <c r="BQ218" i="6"/>
  <c r="BQ387" i="6"/>
  <c r="BR387" i="6"/>
  <c r="BS387" i="6" s="1"/>
  <c r="BQ318" i="6"/>
  <c r="BR318" i="6"/>
  <c r="BS318" i="6" s="1"/>
  <c r="BR596" i="6"/>
  <c r="BS596" i="6" s="1"/>
  <c r="BQ596" i="6"/>
  <c r="BQ286" i="6"/>
  <c r="BR286" i="6"/>
  <c r="BS286" i="6" s="1"/>
  <c r="BQ800" i="6"/>
  <c r="BR800" i="6"/>
  <c r="BS800" i="6" s="1"/>
  <c r="BR1126" i="6"/>
  <c r="BS1126" i="6" s="1"/>
  <c r="BQ1126" i="6"/>
  <c r="BL356" i="6"/>
  <c r="BM356" i="6" s="1"/>
  <c r="BK356" i="6"/>
  <c r="BL430" i="6"/>
  <c r="BM430" i="6" s="1"/>
  <c r="BK430" i="6"/>
  <c r="BL869" i="6"/>
  <c r="BM869" i="6" s="1"/>
  <c r="BK869" i="6"/>
  <c r="BL909" i="6"/>
  <c r="BM909" i="6" s="1"/>
  <c r="BK909" i="6"/>
  <c r="BK999" i="6"/>
  <c r="BL999" i="6"/>
  <c r="BM999" i="6" s="1"/>
  <c r="BK268" i="6"/>
  <c r="BL268" i="6"/>
  <c r="BM268" i="6" s="1"/>
  <c r="BK862" i="6"/>
  <c r="BL862" i="6"/>
  <c r="BM862" i="6" s="1"/>
  <c r="BL901" i="6"/>
  <c r="BM901" i="6" s="1"/>
  <c r="BK901" i="6"/>
  <c r="BK313" i="6"/>
  <c r="BL313" i="6"/>
  <c r="BM313" i="6" s="1"/>
  <c r="BK258" i="6"/>
  <c r="BL258" i="6"/>
  <c r="BM258" i="6" s="1"/>
  <c r="BL785" i="6"/>
  <c r="BM785" i="6" s="1"/>
  <c r="BK785" i="6"/>
  <c r="BL674" i="6"/>
  <c r="BM674" i="6" s="1"/>
  <c r="BK674" i="6"/>
  <c r="BK851" i="6"/>
  <c r="BL851" i="6"/>
  <c r="BM851" i="6" s="1"/>
  <c r="BL892" i="6"/>
  <c r="BM892" i="6" s="1"/>
  <c r="BK892" i="6"/>
  <c r="BK554" i="6"/>
  <c r="BL554" i="6"/>
  <c r="BM554" i="6" s="1"/>
  <c r="BF266" i="6"/>
  <c r="BG266" i="6" s="1"/>
  <c r="BE266" i="6"/>
  <c r="BE296" i="6"/>
  <c r="BF296" i="6"/>
  <c r="BG296" i="6" s="1"/>
  <c r="BF599" i="6"/>
  <c r="BG599" i="6" s="1"/>
  <c r="BE599" i="6"/>
  <c r="BE348" i="6"/>
  <c r="BF348" i="6"/>
  <c r="BG348" i="6" s="1"/>
  <c r="BF250" i="6"/>
  <c r="BG250" i="6" s="1"/>
  <c r="BE250" i="6"/>
  <c r="BE1031" i="6"/>
  <c r="BF1031" i="6"/>
  <c r="BG1031" i="6" s="1"/>
  <c r="BE974" i="6"/>
  <c r="BF974" i="6"/>
  <c r="BG974" i="6" s="1"/>
  <c r="BE1018" i="6"/>
  <c r="BF1018" i="6"/>
  <c r="BG1018" i="6" s="1"/>
  <c r="BF1054" i="6"/>
  <c r="BG1054" i="6" s="1"/>
  <c r="BE1054" i="6"/>
  <c r="BE678" i="6"/>
  <c r="BF678" i="6"/>
  <c r="BG678" i="6" s="1"/>
  <c r="BE564" i="6"/>
  <c r="BF564" i="6"/>
  <c r="BG564" i="6" s="1"/>
  <c r="BF411" i="6"/>
  <c r="BG411" i="6" s="1"/>
  <c r="BE411" i="6"/>
  <c r="BE295" i="6"/>
  <c r="BF295" i="6"/>
  <c r="BG295" i="6" s="1"/>
  <c r="BF480" i="6"/>
  <c r="BG480" i="6" s="1"/>
  <c r="BE480" i="6"/>
  <c r="AY382" i="6"/>
  <c r="AZ382" i="6"/>
  <c r="BA382" i="6" s="1"/>
  <c r="AY241" i="6"/>
  <c r="AZ241" i="6"/>
  <c r="BA241" i="6" s="1"/>
  <c r="AZ338" i="6"/>
  <c r="BA338" i="6" s="1"/>
  <c r="AY338" i="6"/>
  <c r="AY357" i="6"/>
  <c r="AZ357" i="6"/>
  <c r="BA357" i="6" s="1"/>
  <c r="AY793" i="6"/>
  <c r="AZ793" i="6"/>
  <c r="BA793" i="6" s="1"/>
  <c r="AY737" i="6"/>
  <c r="AZ737" i="6"/>
  <c r="BA737" i="6" s="1"/>
  <c r="AY1017" i="6"/>
  <c r="AZ1017" i="6"/>
  <c r="BA1017" i="6" s="1"/>
  <c r="AZ881" i="6"/>
  <c r="BA881" i="6" s="1"/>
  <c r="AY881" i="6"/>
  <c r="AY795" i="6"/>
  <c r="AZ795" i="6"/>
  <c r="BA795" i="6" s="1"/>
  <c r="AY287" i="6"/>
  <c r="AZ287" i="6"/>
  <c r="BA287" i="6" s="1"/>
  <c r="AY696" i="6"/>
  <c r="AZ696" i="6"/>
  <c r="BA696" i="6" s="1"/>
  <c r="AY960" i="6"/>
  <c r="AZ960" i="6"/>
  <c r="BA960" i="6" s="1"/>
  <c r="AY367" i="6"/>
  <c r="AZ367" i="6"/>
  <c r="BA367" i="6" s="1"/>
  <c r="AZ858" i="6"/>
  <c r="BA858" i="6" s="1"/>
  <c r="AY858" i="6"/>
  <c r="AY827" i="6"/>
  <c r="AZ827" i="6"/>
  <c r="BA827" i="6" s="1"/>
  <c r="AS470" i="6"/>
  <c r="AT470" i="6"/>
  <c r="AU470" i="6" s="1"/>
  <c r="AS881" i="6"/>
  <c r="AT881" i="6"/>
  <c r="AU881" i="6" s="1"/>
  <c r="AT942" i="6"/>
  <c r="AU942" i="6" s="1"/>
  <c r="AS942" i="6"/>
  <c r="AS887" i="6"/>
  <c r="AT887" i="6"/>
  <c r="AU887" i="6" s="1"/>
  <c r="AT650" i="6"/>
  <c r="AU650" i="6" s="1"/>
  <c r="AS650" i="6"/>
  <c r="AT621" i="6"/>
  <c r="AU621" i="6" s="1"/>
  <c r="AS621" i="6"/>
  <c r="AS730" i="6"/>
  <c r="AT730" i="6"/>
  <c r="AU730" i="6" s="1"/>
  <c r="AT801" i="6"/>
  <c r="AU801" i="6" s="1"/>
  <c r="AS801" i="6"/>
  <c r="AS1110" i="6"/>
  <c r="AT1110" i="6"/>
  <c r="AU1110" i="6" s="1"/>
  <c r="AS769" i="6"/>
  <c r="AT769" i="6"/>
  <c r="AU769" i="6" s="1"/>
  <c r="AT508" i="6"/>
  <c r="AU508" i="6" s="1"/>
  <c r="AS508" i="6"/>
  <c r="AS212" i="6"/>
  <c r="AT212" i="6"/>
  <c r="AU212" i="6" s="1"/>
  <c r="AT422" i="6"/>
  <c r="AU422" i="6" s="1"/>
  <c r="AS422" i="6"/>
  <c r="AS359" i="6"/>
  <c r="AT359" i="6"/>
  <c r="AU359" i="6" s="1"/>
  <c r="AY1010" i="6"/>
  <c r="AZ295" i="6"/>
  <c r="BA295" i="6" s="1"/>
  <c r="AT289" i="6"/>
  <c r="AU289" i="6" s="1"/>
  <c r="AT345" i="6"/>
  <c r="AU345" i="6" s="1"/>
  <c r="AT328" i="6"/>
  <c r="AU328" i="6" s="1"/>
  <c r="AS706" i="6"/>
  <c r="AT917" i="6"/>
  <c r="AU917" i="6" s="1"/>
  <c r="AS850" i="6"/>
  <c r="AS959" i="6"/>
  <c r="AT659" i="6"/>
  <c r="AU659" i="6" s="1"/>
  <c r="AS1063" i="6"/>
  <c r="AT773" i="6"/>
  <c r="AU773" i="6" s="1"/>
  <c r="AS552" i="6"/>
  <c r="AS852" i="6"/>
  <c r="AS242" i="6"/>
  <c r="AT664" i="6"/>
  <c r="AU664" i="6" s="1"/>
  <c r="AS633" i="6"/>
  <c r="AT986" i="6"/>
  <c r="AU986" i="6" s="1"/>
  <c r="AT732" i="6"/>
  <c r="AU732" i="6" s="1"/>
  <c r="AS515" i="6"/>
  <c r="AS618" i="6"/>
  <c r="AS545" i="6"/>
  <c r="AT554" i="6"/>
  <c r="AU554" i="6" s="1"/>
  <c r="AT1094" i="6"/>
  <c r="AU1094" i="6" s="1"/>
  <c r="AT758" i="6"/>
  <c r="AU758" i="6" s="1"/>
  <c r="AS319" i="6"/>
  <c r="AT637" i="6"/>
  <c r="AU637" i="6" s="1"/>
  <c r="AT271" i="6"/>
  <c r="AU271" i="6" s="1"/>
  <c r="AS395" i="6"/>
  <c r="AT416" i="6"/>
  <c r="AU416" i="6" s="1"/>
  <c r="AT638" i="6"/>
  <c r="AU638" i="6" s="1"/>
  <c r="BL647" i="6"/>
  <c r="BM647" i="6" s="1"/>
  <c r="BE236" i="6"/>
  <c r="BF879" i="6"/>
  <c r="BG879" i="6" s="1"/>
  <c r="BF908" i="6"/>
  <c r="BG908" i="6" s="1"/>
  <c r="BE992" i="6"/>
  <c r="AY654" i="6"/>
  <c r="AY608" i="6"/>
  <c r="AZ923" i="6"/>
  <c r="BA923" i="6" s="1"/>
  <c r="AZ770" i="6"/>
  <c r="BA770" i="6" s="1"/>
  <c r="AT272" i="6"/>
  <c r="AU272" i="6" s="1"/>
  <c r="AS811" i="6"/>
  <c r="AT654" i="6"/>
  <c r="AU654" i="6" s="1"/>
  <c r="AS1068" i="6"/>
  <c r="AT586" i="6"/>
  <c r="AU586" i="6" s="1"/>
  <c r="AP375" i="6"/>
  <c r="AQ375" i="6"/>
  <c r="CV1037" i="6"/>
  <c r="CW1037" i="6" s="1"/>
  <c r="CU1037" i="6"/>
  <c r="CP273" i="6"/>
  <c r="CQ273" i="6" s="1"/>
  <c r="CO273" i="6"/>
  <c r="CP1026" i="6"/>
  <c r="CQ1026" i="6" s="1"/>
  <c r="CO1026" i="6"/>
  <c r="CI389" i="6"/>
  <c r="CJ389" i="6"/>
  <c r="CK389" i="6" s="1"/>
  <c r="CC1126" i="6"/>
  <c r="CD1126" i="6"/>
  <c r="CE1126" i="6" s="1"/>
  <c r="BW550" i="6"/>
  <c r="BX550" i="6"/>
  <c r="BY550" i="6" s="1"/>
  <c r="BX903" i="6"/>
  <c r="BY903" i="6" s="1"/>
  <c r="BW903" i="6"/>
  <c r="BX770" i="6"/>
  <c r="BY770" i="6" s="1"/>
  <c r="BW770" i="6"/>
  <c r="BW371" i="6"/>
  <c r="BX371" i="6"/>
  <c r="BY371" i="6" s="1"/>
  <c r="BW1030" i="6"/>
  <c r="BX1030" i="6"/>
  <c r="BY1030" i="6" s="1"/>
  <c r="BR325" i="6"/>
  <c r="BS325" i="6" s="1"/>
  <c r="BQ325" i="6"/>
  <c r="BR875" i="6"/>
  <c r="BS875" i="6" s="1"/>
  <c r="BQ875" i="6"/>
  <c r="BQ607" i="6"/>
  <c r="BR607" i="6"/>
  <c r="BS607" i="6" s="1"/>
  <c r="BR598" i="6"/>
  <c r="BS598" i="6" s="1"/>
  <c r="BQ598" i="6"/>
  <c r="BQ637" i="6"/>
  <c r="BR637" i="6"/>
  <c r="BS637" i="6" s="1"/>
  <c r="BQ1076" i="6"/>
  <c r="BR1076" i="6"/>
  <c r="BS1076" i="6" s="1"/>
  <c r="BR307" i="6"/>
  <c r="BS307" i="6" s="1"/>
  <c r="BQ307" i="6"/>
  <c r="BQ561" i="6"/>
  <c r="BR561" i="6"/>
  <c r="BS561" i="6" s="1"/>
  <c r="BR572" i="6"/>
  <c r="BS572" i="6" s="1"/>
  <c r="BQ572" i="6"/>
  <c r="BQ768" i="6"/>
  <c r="BR768" i="6"/>
  <c r="BS768" i="6" s="1"/>
  <c r="BQ386" i="6"/>
  <c r="BR386" i="6"/>
  <c r="BS386" i="6" s="1"/>
  <c r="BR627" i="6"/>
  <c r="BS627" i="6" s="1"/>
  <c r="BQ627" i="6"/>
  <c r="BR696" i="6"/>
  <c r="BS696" i="6" s="1"/>
  <c r="BQ696" i="6"/>
  <c r="BR516" i="6"/>
  <c r="BS516" i="6" s="1"/>
  <c r="BQ516" i="6"/>
  <c r="BK218" i="6"/>
  <c r="BL218" i="6"/>
  <c r="BM218" i="6" s="1"/>
  <c r="BK783" i="6"/>
  <c r="BL783" i="6"/>
  <c r="BM783" i="6" s="1"/>
  <c r="BK816" i="6"/>
  <c r="BL816" i="6"/>
  <c r="BM816" i="6" s="1"/>
  <c r="BL813" i="6"/>
  <c r="BM813" i="6" s="1"/>
  <c r="BK813" i="6"/>
  <c r="BK1087" i="6"/>
  <c r="BL1087" i="6"/>
  <c r="BM1087" i="6" s="1"/>
  <c r="BK669" i="6"/>
  <c r="BL669" i="6"/>
  <c r="BM669" i="6" s="1"/>
  <c r="BK652" i="6"/>
  <c r="BL652" i="6"/>
  <c r="BM652" i="6" s="1"/>
  <c r="BK619" i="6"/>
  <c r="BL619" i="6"/>
  <c r="BM619" i="6" s="1"/>
  <c r="BK353" i="6"/>
  <c r="BL353" i="6"/>
  <c r="BM353" i="6" s="1"/>
  <c r="BK879" i="6"/>
  <c r="BL879" i="6"/>
  <c r="BM879" i="6" s="1"/>
  <c r="BL523" i="6"/>
  <c r="BM523" i="6" s="1"/>
  <c r="BK523" i="6"/>
  <c r="BL764" i="6"/>
  <c r="BM764" i="6" s="1"/>
  <c r="BK764" i="6"/>
  <c r="BL961" i="6"/>
  <c r="BM961" i="6" s="1"/>
  <c r="BK961" i="6"/>
  <c r="BK381" i="6"/>
  <c r="BL381" i="6"/>
  <c r="BM381" i="6" s="1"/>
  <c r="BL337" i="6"/>
  <c r="BM337" i="6" s="1"/>
  <c r="BK337" i="6"/>
  <c r="BE238" i="6"/>
  <c r="BF238" i="6"/>
  <c r="BG238" i="6" s="1"/>
  <c r="BE222" i="6"/>
  <c r="BF222" i="6"/>
  <c r="BG222" i="6" s="1"/>
  <c r="BE378" i="6"/>
  <c r="BF378" i="6"/>
  <c r="BG378" i="6" s="1"/>
  <c r="BF518" i="6"/>
  <c r="BG518" i="6" s="1"/>
  <c r="BE518" i="6"/>
  <c r="BE838" i="6"/>
  <c r="BF838" i="6"/>
  <c r="BG838" i="6" s="1"/>
  <c r="BF1035" i="6"/>
  <c r="BG1035" i="6" s="1"/>
  <c r="BE1035" i="6"/>
  <c r="BE988" i="6"/>
  <c r="BF988" i="6"/>
  <c r="BG988" i="6" s="1"/>
  <c r="BE1041" i="6"/>
  <c r="BF1041" i="6"/>
  <c r="BG1041" i="6" s="1"/>
  <c r="BE1068" i="6"/>
  <c r="BF1068" i="6"/>
  <c r="BG1068" i="6" s="1"/>
  <c r="BF481" i="6"/>
  <c r="BG481" i="6" s="1"/>
  <c r="BE481" i="6"/>
  <c r="BE832" i="6"/>
  <c r="BF832" i="6"/>
  <c r="BG832" i="6" s="1"/>
  <c r="BF511" i="6"/>
  <c r="BG511" i="6" s="1"/>
  <c r="BE511" i="6"/>
  <c r="BF619" i="6"/>
  <c r="BG619" i="6" s="1"/>
  <c r="BE619" i="6"/>
  <c r="BF563" i="6"/>
  <c r="BG563" i="6" s="1"/>
  <c r="BE563" i="6"/>
  <c r="AY454" i="6"/>
  <c r="AZ454" i="6"/>
  <c r="BA454" i="6" s="1"/>
  <c r="AZ313" i="6"/>
  <c r="BA313" i="6" s="1"/>
  <c r="AY313" i="6"/>
  <c r="AY410" i="6"/>
  <c r="AZ410" i="6"/>
  <c r="BA410" i="6" s="1"/>
  <c r="AZ429" i="6"/>
  <c r="BA429" i="6" s="1"/>
  <c r="AY429" i="6"/>
  <c r="AY552" i="6"/>
  <c r="AZ552" i="6"/>
  <c r="BA552" i="6" s="1"/>
  <c r="AY649" i="6"/>
  <c r="AZ649" i="6"/>
  <c r="BA649" i="6" s="1"/>
  <c r="AY1121" i="6"/>
  <c r="AZ1121" i="6"/>
  <c r="BA1121" i="6" s="1"/>
  <c r="AZ1025" i="6"/>
  <c r="BA1025" i="6" s="1"/>
  <c r="AY1025" i="6"/>
  <c r="AY276" i="6"/>
  <c r="AZ276" i="6"/>
  <c r="BA276" i="6" s="1"/>
  <c r="AY1066" i="6"/>
  <c r="AZ1066" i="6"/>
  <c r="BA1066" i="6" s="1"/>
  <c r="AY1040" i="6"/>
  <c r="AZ1040" i="6"/>
  <c r="BA1040" i="6" s="1"/>
  <c r="AY643" i="6"/>
  <c r="AZ643" i="6"/>
  <c r="BA643" i="6" s="1"/>
  <c r="AZ667" i="6"/>
  <c r="BA667" i="6" s="1"/>
  <c r="AY667" i="6"/>
  <c r="BW352" i="6"/>
  <c r="BX352" i="6"/>
  <c r="BY352" i="6" s="1"/>
  <c r="CU1100" i="6"/>
  <c r="CV1100" i="6"/>
  <c r="CW1100" i="6" s="1"/>
  <c r="CV714" i="6"/>
  <c r="CW714" i="6" s="1"/>
  <c r="CU714" i="6"/>
  <c r="CO1066" i="6"/>
  <c r="CP1066" i="6"/>
  <c r="CQ1066" i="6" s="1"/>
  <c r="CI258" i="6"/>
  <c r="CJ847" i="6"/>
  <c r="CK847" i="6" s="1"/>
  <c r="CJ596" i="6"/>
  <c r="CK596" i="6" s="1"/>
  <c r="CD492" i="6"/>
  <c r="CE492" i="6" s="1"/>
  <c r="CD820" i="6"/>
  <c r="CE820" i="6" s="1"/>
  <c r="CD588" i="6"/>
  <c r="CE588" i="6" s="1"/>
  <c r="CD217" i="6"/>
  <c r="CE217" i="6" s="1"/>
  <c r="CC350" i="6"/>
  <c r="BX496" i="6"/>
  <c r="BY496" i="6" s="1"/>
  <c r="BW496" i="6"/>
  <c r="BW224" i="6"/>
  <c r="BX224" i="6"/>
  <c r="BY224" i="6" s="1"/>
  <c r="BX765" i="6"/>
  <c r="BY765" i="6" s="1"/>
  <c r="BW765" i="6"/>
  <c r="BX463" i="6"/>
  <c r="BY463" i="6" s="1"/>
  <c r="BW463" i="6"/>
  <c r="BX486" i="6"/>
  <c r="BY486" i="6" s="1"/>
  <c r="BW486" i="6"/>
  <c r="BX498" i="6"/>
  <c r="BY498" i="6" s="1"/>
  <c r="BW498" i="6"/>
  <c r="BW426" i="6"/>
  <c r="BX426" i="6"/>
  <c r="BY426" i="6" s="1"/>
  <c r="BX446" i="6"/>
  <c r="BY446" i="6" s="1"/>
  <c r="BW446" i="6"/>
  <c r="BQ257" i="6"/>
  <c r="BR257" i="6"/>
  <c r="BS257" i="6" s="1"/>
  <c r="BR975" i="6"/>
  <c r="BS975" i="6" s="1"/>
  <c r="BQ975" i="6"/>
  <c r="BQ921" i="6"/>
  <c r="BR921" i="6"/>
  <c r="BS921" i="6" s="1"/>
  <c r="BQ1097" i="6"/>
  <c r="BR1097" i="6"/>
  <c r="BS1097" i="6" s="1"/>
  <c r="BQ1035" i="6"/>
  <c r="BR1035" i="6"/>
  <c r="BS1035" i="6" s="1"/>
  <c r="BQ848" i="6"/>
  <c r="BR848" i="6"/>
  <c r="BS848" i="6" s="1"/>
  <c r="BR682" i="6"/>
  <c r="BS682" i="6" s="1"/>
  <c r="BQ682" i="6"/>
  <c r="BQ641" i="6"/>
  <c r="BR641" i="6"/>
  <c r="BS641" i="6" s="1"/>
  <c r="BR287" i="6"/>
  <c r="BS287" i="6" s="1"/>
  <c r="BQ287" i="6"/>
  <c r="BQ278" i="6"/>
  <c r="BR278" i="6"/>
  <c r="BS278" i="6" s="1"/>
  <c r="BR786" i="6"/>
  <c r="BS786" i="6" s="1"/>
  <c r="BQ786" i="6"/>
  <c r="BR734" i="6"/>
  <c r="BS734" i="6" s="1"/>
  <c r="BQ734" i="6"/>
  <c r="BR459" i="6"/>
  <c r="BS459" i="6" s="1"/>
  <c r="BQ459" i="6"/>
  <c r="BR763" i="6"/>
  <c r="BS763" i="6" s="1"/>
  <c r="BQ763" i="6"/>
  <c r="BL276" i="6"/>
  <c r="BM276" i="6" s="1"/>
  <c r="BL490" i="6"/>
  <c r="BM490" i="6" s="1"/>
  <c r="BL553" i="6"/>
  <c r="BM553" i="6" s="1"/>
  <c r="BL703" i="6"/>
  <c r="BM703" i="6" s="1"/>
  <c r="BL749" i="6"/>
  <c r="BM749" i="6" s="1"/>
  <c r="BK1077" i="6"/>
  <c r="BL925" i="6"/>
  <c r="BM925" i="6" s="1"/>
  <c r="BK1050" i="6"/>
  <c r="BK1063" i="6"/>
  <c r="BK1024" i="6"/>
  <c r="BK418" i="6"/>
  <c r="BL203" i="6"/>
  <c r="BM203" i="6" s="1"/>
  <c r="BK902" i="6"/>
  <c r="BK368" i="6"/>
  <c r="BK932" i="6"/>
  <c r="BK626" i="6"/>
  <c r="BL319" i="6"/>
  <c r="BM319" i="6" s="1"/>
  <c r="BK966" i="6"/>
  <c r="BL460" i="6"/>
  <c r="BM460" i="6" s="1"/>
  <c r="BK908" i="6"/>
  <c r="BL594" i="6"/>
  <c r="BM594" i="6" s="1"/>
  <c r="BK287" i="6"/>
  <c r="BK689" i="6"/>
  <c r="BL289" i="6"/>
  <c r="BM289" i="6" s="1"/>
  <c r="BK850" i="6"/>
  <c r="BL684" i="6"/>
  <c r="BM684" i="6" s="1"/>
  <c r="BE249" i="6"/>
  <c r="BF778" i="6"/>
  <c r="BG778" i="6" s="1"/>
  <c r="BF1073" i="6"/>
  <c r="BG1073" i="6" s="1"/>
  <c r="BF570" i="6"/>
  <c r="BG570" i="6" s="1"/>
  <c r="AY526" i="6"/>
  <c r="AZ629" i="6"/>
  <c r="BA629" i="6" s="1"/>
  <c r="AZ1035" i="6"/>
  <c r="BA1035" i="6" s="1"/>
  <c r="AY1036" i="6"/>
  <c r="AZ644" i="6"/>
  <c r="BA644" i="6" s="1"/>
  <c r="AS779" i="6"/>
  <c r="AT708" i="6"/>
  <c r="AU708" i="6" s="1"/>
  <c r="AS676" i="6"/>
  <c r="AS662" i="6"/>
  <c r="AZ306" i="6"/>
  <c r="BA306" i="6" s="1"/>
  <c r="BL280" i="6"/>
  <c r="BM280" i="6" s="1"/>
  <c r="AZ651" i="6"/>
  <c r="BA651" i="6" s="1"/>
  <c r="CD1056" i="6"/>
  <c r="CE1056" i="6" s="1"/>
  <c r="BR401" i="6"/>
  <c r="BS401" i="6" s="1"/>
  <c r="AZ988" i="6"/>
  <c r="BA988" i="6" s="1"/>
  <c r="AT982" i="6"/>
  <c r="AU982" i="6" s="1"/>
  <c r="BK885" i="6"/>
  <c r="BK790" i="6"/>
  <c r="AP549" i="6"/>
  <c r="AQ549" i="6"/>
  <c r="AQ1007" i="6"/>
  <c r="AP1007" i="6"/>
  <c r="AQ980" i="6"/>
  <c r="AP980" i="6"/>
  <c r="AQ986" i="6"/>
  <c r="AP986" i="6"/>
  <c r="AP520" i="6"/>
  <c r="AQ520" i="6"/>
  <c r="AQ518" i="6"/>
  <c r="AP518" i="6"/>
  <c r="AP877" i="6"/>
  <c r="AQ877" i="6"/>
  <c r="AP210" i="6"/>
  <c r="AQ210" i="6"/>
  <c r="AQ972" i="6"/>
  <c r="AP972" i="6"/>
  <c r="AP495" i="6"/>
  <c r="AQ495" i="6"/>
  <c r="AQ1036" i="6"/>
  <c r="AP1036" i="6"/>
  <c r="AQ838" i="6"/>
  <c r="AP838" i="6"/>
  <c r="AP1019" i="6"/>
  <c r="AQ1019" i="6"/>
  <c r="AP460" i="6"/>
  <c r="AQ460" i="6"/>
  <c r="AQ841" i="6"/>
  <c r="AP841" i="6"/>
  <c r="AP1102" i="6"/>
  <c r="AQ1102" i="6"/>
  <c r="AQ794" i="6"/>
  <c r="AP794" i="6"/>
  <c r="AP966" i="6"/>
  <c r="AQ966" i="6"/>
  <c r="AQ850" i="6"/>
  <c r="AP850" i="6"/>
  <c r="AQ1045" i="6"/>
  <c r="AP1045" i="6"/>
  <c r="AQ291" i="6"/>
  <c r="AP291" i="6"/>
  <c r="AQ373" i="6"/>
  <c r="AP373" i="6"/>
  <c r="AP1104" i="6"/>
  <c r="AQ1104" i="6"/>
  <c r="AP1050" i="6"/>
  <c r="AQ1050" i="6"/>
  <c r="AQ961" i="6"/>
  <c r="AP961" i="6"/>
  <c r="AP1020" i="6"/>
  <c r="AQ1020" i="6"/>
  <c r="AP922" i="6"/>
  <c r="AQ922" i="6"/>
  <c r="AQ316" i="6"/>
  <c r="AP316" i="6"/>
  <c r="AP615" i="6"/>
  <c r="AQ615" i="6"/>
  <c r="AP725" i="6"/>
  <c r="AQ725" i="6"/>
  <c r="AQ427" i="6"/>
  <c r="AP427" i="6"/>
  <c r="AP906" i="6"/>
  <c r="AQ906" i="6"/>
  <c r="AQ924" i="6"/>
  <c r="AP924" i="6"/>
  <c r="AQ546" i="6"/>
  <c r="AP546" i="6"/>
  <c r="AP284" i="6"/>
  <c r="AQ284" i="6"/>
  <c r="AQ724" i="6"/>
  <c r="AP724" i="6"/>
  <c r="AQ712" i="6"/>
  <c r="AP712" i="6"/>
  <c r="AQ786" i="6"/>
  <c r="AP786" i="6"/>
  <c r="AP611" i="6"/>
  <c r="AQ611" i="6"/>
  <c r="AQ802" i="6"/>
  <c r="AP802" i="6"/>
  <c r="AQ1071" i="6"/>
  <c r="AP1071" i="6"/>
  <c r="AP239" i="6"/>
  <c r="AQ239" i="6"/>
  <c r="AQ1067" i="6"/>
  <c r="AP1067" i="6"/>
  <c r="AQ955" i="6"/>
  <c r="AP955" i="6"/>
  <c r="AQ334" i="6"/>
  <c r="AP334" i="6"/>
  <c r="AP594" i="6"/>
  <c r="AQ594" i="6"/>
  <c r="AQ735" i="6"/>
  <c r="AP735" i="6"/>
  <c r="AP483" i="6"/>
  <c r="AQ483" i="6"/>
  <c r="AP689" i="6"/>
  <c r="AQ689" i="6"/>
  <c r="AQ1111" i="6"/>
  <c r="AP1111" i="6"/>
  <c r="AP758" i="6"/>
  <c r="AQ758" i="6"/>
  <c r="AP888" i="6"/>
  <c r="AQ888" i="6"/>
  <c r="AQ411" i="6"/>
  <c r="AP411" i="6"/>
  <c r="AQ971" i="6"/>
  <c r="AP971" i="6"/>
  <c r="AQ1023" i="6"/>
  <c r="AP1023" i="6"/>
  <c r="CV581" i="6"/>
  <c r="CW581" i="6" s="1"/>
  <c r="CU581" i="6"/>
  <c r="CV761" i="6"/>
  <c r="CW761" i="6" s="1"/>
  <c r="CU761" i="6"/>
  <c r="CV966" i="6"/>
  <c r="CW966" i="6" s="1"/>
  <c r="CU966" i="6"/>
  <c r="AP227" i="6"/>
  <c r="AQ227" i="6"/>
  <c r="AP770" i="6"/>
  <c r="AQ770" i="6"/>
  <c r="AP793" i="6"/>
  <c r="AQ793" i="6"/>
  <c r="AP639" i="6"/>
  <c r="AQ639" i="6"/>
  <c r="AQ259" i="6"/>
  <c r="AP259" i="6"/>
  <c r="AQ692" i="6"/>
  <c r="AP692" i="6"/>
  <c r="AQ973" i="6"/>
  <c r="AP973" i="6"/>
  <c r="CV284" i="6"/>
  <c r="CW284" i="6" s="1"/>
  <c r="CU284" i="6"/>
  <c r="CV612" i="6"/>
  <c r="CW612" i="6" s="1"/>
  <c r="CU612" i="6"/>
  <c r="CV1045" i="6"/>
  <c r="CW1045" i="6" s="1"/>
  <c r="CU1045" i="6"/>
  <c r="AP266" i="6"/>
  <c r="AQ266" i="6"/>
  <c r="AQ369" i="6"/>
  <c r="AP369" i="6"/>
  <c r="AP471" i="6"/>
  <c r="AQ471" i="6"/>
  <c r="AP475" i="6"/>
  <c r="AQ475" i="6"/>
  <c r="AQ1065" i="6"/>
  <c r="AP1065" i="6"/>
  <c r="AP882" i="6"/>
  <c r="AQ882" i="6"/>
  <c r="AP1048" i="6"/>
  <c r="AQ1048" i="6"/>
  <c r="AQ439" i="6"/>
  <c r="AP439" i="6"/>
  <c r="CV429" i="6"/>
  <c r="CW429" i="6" s="1"/>
  <c r="CU429" i="6"/>
  <c r="CV827" i="6"/>
  <c r="CW827" i="6" s="1"/>
  <c r="CU827" i="6"/>
  <c r="AQ612" i="6"/>
  <c r="AP612" i="6"/>
  <c r="AP731" i="6"/>
  <c r="AQ731" i="6"/>
  <c r="AQ403" i="6"/>
  <c r="AP403" i="6"/>
  <c r="AQ468" i="6"/>
  <c r="AP468" i="6"/>
  <c r="AQ360" i="6"/>
  <c r="AP360" i="6"/>
  <c r="AP583" i="6"/>
  <c r="AQ583" i="6"/>
  <c r="AQ661" i="6"/>
  <c r="AP661" i="6"/>
  <c r="AP857" i="6"/>
  <c r="AQ857" i="6"/>
  <c r="CU341" i="6"/>
  <c r="CV341" i="6"/>
  <c r="CW341" i="6" s="1"/>
  <c r="CU584" i="6"/>
  <c r="CV584" i="6"/>
  <c r="CW584" i="6" s="1"/>
  <c r="CV1024" i="6"/>
  <c r="CW1024" i="6" s="1"/>
  <c r="CU1024" i="6"/>
  <c r="AQ504" i="6"/>
  <c r="AP504" i="6"/>
  <c r="AQ322" i="6"/>
  <c r="AP322" i="6"/>
  <c r="AQ335" i="6"/>
  <c r="AP335" i="6"/>
  <c r="AP787" i="6"/>
  <c r="AQ787" i="6"/>
  <c r="AP936" i="6"/>
  <c r="AQ936" i="6"/>
  <c r="AP775" i="6"/>
  <c r="AQ775" i="6"/>
  <c r="AP729" i="6"/>
  <c r="AQ729" i="6"/>
  <c r="AQ222" i="6"/>
  <c r="AP222" i="6"/>
  <c r="AQ605" i="6"/>
  <c r="AP605" i="6"/>
  <c r="AP401" i="6"/>
  <c r="AQ401" i="6"/>
  <c r="AP790" i="6"/>
  <c r="AQ790" i="6"/>
  <c r="CV777" i="6"/>
  <c r="CW777" i="6" s="1"/>
  <c r="CU777" i="6"/>
  <c r="AP677" i="6"/>
  <c r="AQ677" i="6"/>
  <c r="AQ292" i="6"/>
  <c r="AP292" i="6"/>
  <c r="AP258" i="6"/>
  <c r="AQ258" i="6"/>
  <c r="AP560" i="6"/>
  <c r="AQ560" i="6"/>
  <c r="AP524" i="6"/>
  <c r="AQ524" i="6"/>
  <c r="AQ801" i="6"/>
  <c r="AP801" i="6"/>
  <c r="AP294" i="6"/>
  <c r="AQ294" i="6"/>
  <c r="AQ203" i="6"/>
  <c r="AP203" i="6"/>
  <c r="AP985" i="6"/>
  <c r="AQ985" i="6"/>
  <c r="AP511" i="6"/>
  <c r="AQ511" i="6"/>
  <c r="AP234" i="6"/>
  <c r="AQ234" i="6"/>
  <c r="AP273" i="6"/>
  <c r="AQ273" i="6"/>
  <c r="AP598" i="6"/>
  <c r="AQ598" i="6"/>
  <c r="CV441" i="6"/>
  <c r="CW441" i="6" s="1"/>
  <c r="CU441" i="6"/>
  <c r="CU648" i="6"/>
  <c r="CV648" i="6"/>
  <c r="CW648" i="6" s="1"/>
  <c r="CU373" i="6"/>
  <c r="CV373" i="6"/>
  <c r="CW373" i="6" s="1"/>
  <c r="AP659" i="6"/>
  <c r="AQ659" i="6"/>
  <c r="AQ255" i="6"/>
  <c r="AP255" i="6"/>
  <c r="CV372" i="6"/>
  <c r="CW372" i="6" s="1"/>
  <c r="CU372" i="6"/>
  <c r="CU388" i="6"/>
  <c r="CV388" i="6"/>
  <c r="CW388" i="6" s="1"/>
  <c r="CV680" i="6"/>
  <c r="CW680" i="6" s="1"/>
  <c r="CU680" i="6"/>
  <c r="CV1087" i="6"/>
  <c r="CW1087" i="6" s="1"/>
  <c r="CU1087" i="6"/>
  <c r="CU807" i="6"/>
  <c r="CV807" i="6"/>
  <c r="CW807" i="6" s="1"/>
  <c r="CV332" i="6"/>
  <c r="CW332" i="6" s="1"/>
  <c r="CU332" i="6"/>
  <c r="CU629" i="6"/>
  <c r="CV629" i="6"/>
  <c r="CW629" i="6" s="1"/>
  <c r="CV842" i="6"/>
  <c r="CW842" i="6" s="1"/>
  <c r="CU842" i="6"/>
  <c r="CU746" i="6"/>
  <c r="CV746" i="6"/>
  <c r="CW746" i="6" s="1"/>
  <c r="CV1034" i="6"/>
  <c r="CW1034" i="6" s="1"/>
  <c r="CU1034" i="6"/>
  <c r="CU218" i="6"/>
  <c r="CV218" i="6"/>
  <c r="CW218" i="6" s="1"/>
  <c r="CV881" i="6"/>
  <c r="CW881" i="6" s="1"/>
  <c r="CU881" i="6"/>
  <c r="CV203" i="6"/>
  <c r="CW203" i="6" s="1"/>
  <c r="CU203" i="6"/>
  <c r="CU207" i="6"/>
  <c r="CV207" i="6"/>
  <c r="CW207" i="6" s="1"/>
  <c r="CP381" i="6"/>
  <c r="CQ381" i="6" s="1"/>
  <c r="CO381" i="6"/>
  <c r="CP543" i="6"/>
  <c r="CQ543" i="6" s="1"/>
  <c r="CO543" i="6"/>
  <c r="CP829" i="6"/>
  <c r="CQ829" i="6" s="1"/>
  <c r="CO829" i="6"/>
  <c r="CO933" i="6"/>
  <c r="CP933" i="6"/>
  <c r="CQ933" i="6" s="1"/>
  <c r="CO579" i="6"/>
  <c r="CP579" i="6"/>
  <c r="CQ579" i="6" s="1"/>
  <c r="CP1113" i="6"/>
  <c r="CQ1113" i="6" s="1"/>
  <c r="CO1113" i="6"/>
  <c r="CP588" i="6"/>
  <c r="CQ588" i="6" s="1"/>
  <c r="CO588" i="6"/>
  <c r="CO850" i="6"/>
  <c r="CP850" i="6"/>
  <c r="CQ850" i="6" s="1"/>
  <c r="CP714" i="6"/>
  <c r="CQ714" i="6" s="1"/>
  <c r="CO714" i="6"/>
  <c r="CP960" i="6"/>
  <c r="CQ960" i="6" s="1"/>
  <c r="CO960" i="6"/>
  <c r="CP886" i="6"/>
  <c r="CQ886" i="6" s="1"/>
  <c r="CO886" i="6"/>
  <c r="CO592" i="6"/>
  <c r="CP592" i="6"/>
  <c r="CQ592" i="6" s="1"/>
  <c r="CO802" i="6"/>
  <c r="CP802" i="6"/>
  <c r="CQ802" i="6" s="1"/>
  <c r="CI757" i="6"/>
  <c r="CJ757" i="6"/>
  <c r="CK757" i="6" s="1"/>
  <c r="CJ526" i="6"/>
  <c r="CK526" i="6" s="1"/>
  <c r="CI526" i="6"/>
  <c r="CJ466" i="6"/>
  <c r="CK466" i="6" s="1"/>
  <c r="CI466" i="6"/>
  <c r="CJ1040" i="6"/>
  <c r="CK1040" i="6" s="1"/>
  <c r="CI1040" i="6"/>
  <c r="CI981" i="6"/>
  <c r="CJ981" i="6"/>
  <c r="CK981" i="6" s="1"/>
  <c r="CJ1039" i="6"/>
  <c r="CK1039" i="6" s="1"/>
  <c r="CI1039" i="6"/>
  <c r="CJ1099" i="6"/>
  <c r="CK1099" i="6" s="1"/>
  <c r="CI1099" i="6"/>
  <c r="CI249" i="6"/>
  <c r="CJ249" i="6"/>
  <c r="CK249" i="6" s="1"/>
  <c r="CI251" i="6"/>
  <c r="CJ251" i="6"/>
  <c r="CK251" i="6" s="1"/>
  <c r="CJ235" i="6"/>
  <c r="CK235" i="6" s="1"/>
  <c r="CI235" i="6"/>
  <c r="CI525" i="6"/>
  <c r="CJ525" i="6"/>
  <c r="CK525" i="6" s="1"/>
  <c r="CJ621" i="6"/>
  <c r="CK621" i="6" s="1"/>
  <c r="CI621" i="6"/>
  <c r="CD546" i="6"/>
  <c r="CE546" i="6" s="1"/>
  <c r="CC546" i="6"/>
  <c r="CC581" i="6"/>
  <c r="CD581" i="6"/>
  <c r="CE581" i="6" s="1"/>
  <c r="CD1079" i="6"/>
  <c r="CE1079" i="6" s="1"/>
  <c r="CC1079" i="6"/>
  <c r="CD966" i="6"/>
  <c r="CE966" i="6" s="1"/>
  <c r="CC966" i="6"/>
  <c r="CD363" i="6"/>
  <c r="CE363" i="6" s="1"/>
  <c r="CC363" i="6"/>
  <c r="CC651" i="6"/>
  <c r="CD651" i="6"/>
  <c r="CE651" i="6" s="1"/>
  <c r="CC905" i="6"/>
  <c r="CD905" i="6"/>
  <c r="CE905" i="6" s="1"/>
  <c r="CD1009" i="6"/>
  <c r="CE1009" i="6" s="1"/>
  <c r="CC1009" i="6"/>
  <c r="CC828" i="6"/>
  <c r="CD828" i="6"/>
  <c r="CE828" i="6" s="1"/>
  <c r="CD249" i="6"/>
  <c r="CE249" i="6" s="1"/>
  <c r="CC249" i="6"/>
  <c r="CD204" i="6"/>
  <c r="CE204" i="6" s="1"/>
  <c r="CC204" i="6"/>
  <c r="CD261" i="6"/>
  <c r="CE261" i="6" s="1"/>
  <c r="CC261" i="6"/>
  <c r="CC676" i="6"/>
  <c r="CD676" i="6"/>
  <c r="CE676" i="6" s="1"/>
  <c r="BW292" i="6"/>
  <c r="BX292" i="6"/>
  <c r="BY292" i="6" s="1"/>
  <c r="BW393" i="6"/>
  <c r="BX393" i="6"/>
  <c r="BY393" i="6" s="1"/>
  <c r="BX679" i="6"/>
  <c r="BY679" i="6" s="1"/>
  <c r="BW679" i="6"/>
  <c r="BX775" i="6"/>
  <c r="BY775" i="6" s="1"/>
  <c r="BW775" i="6"/>
  <c r="BW1115" i="6"/>
  <c r="BX1115" i="6"/>
  <c r="BY1115" i="6" s="1"/>
  <c r="BX355" i="6"/>
  <c r="BY355" i="6" s="1"/>
  <c r="BW355" i="6"/>
  <c r="BW997" i="6"/>
  <c r="BX997" i="6"/>
  <c r="BY997" i="6" s="1"/>
  <c r="BX1017" i="6"/>
  <c r="BY1017" i="6" s="1"/>
  <c r="BW1017" i="6"/>
  <c r="BW286" i="6"/>
  <c r="BX286" i="6"/>
  <c r="BY286" i="6" s="1"/>
  <c r="BX1024" i="6"/>
  <c r="BY1024" i="6" s="1"/>
  <c r="BW1024" i="6"/>
  <c r="BX392" i="6"/>
  <c r="BY392" i="6" s="1"/>
  <c r="BW392" i="6"/>
  <c r="BW261" i="6"/>
  <c r="BX261" i="6"/>
  <c r="BY261" i="6" s="1"/>
  <c r="BQ320" i="6"/>
  <c r="BR320" i="6"/>
  <c r="BS320" i="6" s="1"/>
  <c r="AQ872" i="6"/>
  <c r="AP872" i="6"/>
  <c r="AP508" i="6"/>
  <c r="AQ508" i="6"/>
  <c r="CV381" i="6"/>
  <c r="CW381" i="6" s="1"/>
  <c r="CU381" i="6"/>
  <c r="CU397" i="6"/>
  <c r="CV397" i="6"/>
  <c r="CW397" i="6" s="1"/>
  <c r="CV712" i="6"/>
  <c r="CW712" i="6" s="1"/>
  <c r="CU712" i="6"/>
  <c r="CU1096" i="6"/>
  <c r="CV1096" i="6"/>
  <c r="CW1096" i="6" s="1"/>
  <c r="CU839" i="6"/>
  <c r="CV839" i="6"/>
  <c r="CW839" i="6" s="1"/>
  <c r="CV510" i="6"/>
  <c r="CW510" i="6" s="1"/>
  <c r="CU510" i="6"/>
  <c r="CV466" i="6"/>
  <c r="CW466" i="6" s="1"/>
  <c r="CU466" i="6"/>
  <c r="CU705" i="6"/>
  <c r="CV705" i="6"/>
  <c r="CW705" i="6" s="1"/>
  <c r="CU329" i="6"/>
  <c r="CV329" i="6"/>
  <c r="CW329" i="6" s="1"/>
  <c r="CV673" i="6"/>
  <c r="CW673" i="6" s="1"/>
  <c r="CU673" i="6"/>
  <c r="CU873" i="6"/>
  <c r="CV873" i="6"/>
  <c r="CW873" i="6" s="1"/>
  <c r="CU318" i="6"/>
  <c r="CV318" i="6"/>
  <c r="CW318" i="6" s="1"/>
  <c r="CV405" i="6"/>
  <c r="CW405" i="6" s="1"/>
  <c r="CU405" i="6"/>
  <c r="CO268" i="6"/>
  <c r="CP268" i="6"/>
  <c r="CQ268" i="6" s="1"/>
  <c r="CO440" i="6"/>
  <c r="CP440" i="6"/>
  <c r="CQ440" i="6" s="1"/>
  <c r="CO431" i="6"/>
  <c r="CP431" i="6"/>
  <c r="CQ431" i="6" s="1"/>
  <c r="CP571" i="6"/>
  <c r="CQ571" i="6" s="1"/>
  <c r="CO571" i="6"/>
  <c r="CO1127" i="6"/>
  <c r="CP1127" i="6"/>
  <c r="CQ1127" i="6" s="1"/>
  <c r="CP582" i="6"/>
  <c r="CQ582" i="6" s="1"/>
  <c r="CO582" i="6"/>
  <c r="CO720" i="6"/>
  <c r="CP720" i="6"/>
  <c r="CQ720" i="6" s="1"/>
  <c r="CP506" i="6"/>
  <c r="CQ506" i="6" s="1"/>
  <c r="CO506" i="6"/>
  <c r="CO586" i="6"/>
  <c r="CP586" i="6"/>
  <c r="CQ586" i="6" s="1"/>
  <c r="CP834" i="6"/>
  <c r="CQ834" i="6" s="1"/>
  <c r="CO834" i="6"/>
  <c r="CP534" i="6"/>
  <c r="CQ534" i="6" s="1"/>
  <c r="CO534" i="6"/>
  <c r="CO598" i="6"/>
  <c r="CP598" i="6"/>
  <c r="CQ598" i="6" s="1"/>
  <c r="CO764" i="6"/>
  <c r="CP764" i="6"/>
  <c r="CQ764" i="6" s="1"/>
  <c r="CI729" i="6"/>
  <c r="CJ729" i="6"/>
  <c r="CK729" i="6" s="1"/>
  <c r="CJ402" i="6"/>
  <c r="CK402" i="6" s="1"/>
  <c r="CI402" i="6"/>
  <c r="CI489" i="6"/>
  <c r="CJ489" i="6"/>
  <c r="CK489" i="6" s="1"/>
  <c r="CJ1044" i="6"/>
  <c r="CK1044" i="6" s="1"/>
  <c r="CI1044" i="6"/>
  <c r="CI953" i="6"/>
  <c r="CJ953" i="6"/>
  <c r="CK953" i="6" s="1"/>
  <c r="CI834" i="6"/>
  <c r="CJ834" i="6"/>
  <c r="CK834" i="6" s="1"/>
  <c r="CI863" i="6"/>
  <c r="CJ863" i="6"/>
  <c r="CK863" i="6" s="1"/>
  <c r="CJ674" i="6"/>
  <c r="CK674" i="6" s="1"/>
  <c r="CI674" i="6"/>
  <c r="CI546" i="6"/>
  <c r="CJ546" i="6"/>
  <c r="CK546" i="6" s="1"/>
  <c r="CJ360" i="6"/>
  <c r="CK360" i="6" s="1"/>
  <c r="CI360" i="6"/>
  <c r="CJ384" i="6"/>
  <c r="CK384" i="6" s="1"/>
  <c r="CI384" i="6"/>
  <c r="CJ591" i="6"/>
  <c r="CK591" i="6" s="1"/>
  <c r="CI591" i="6"/>
  <c r="CI400" i="6"/>
  <c r="CJ400" i="6"/>
  <c r="CK400" i="6" s="1"/>
  <c r="CC390" i="6"/>
  <c r="CD390" i="6"/>
  <c r="CE390" i="6" s="1"/>
  <c r="CD956" i="6"/>
  <c r="CE956" i="6" s="1"/>
  <c r="CC956" i="6"/>
  <c r="CD1067" i="6"/>
  <c r="CE1067" i="6" s="1"/>
  <c r="CC1067" i="6"/>
  <c r="CD1120" i="6"/>
  <c r="CE1120" i="6" s="1"/>
  <c r="CC1120" i="6"/>
  <c r="CD533" i="6"/>
  <c r="CE533" i="6" s="1"/>
  <c r="CC533" i="6"/>
  <c r="CD300" i="6"/>
  <c r="CE300" i="6" s="1"/>
  <c r="CC300" i="6"/>
  <c r="CD668" i="6"/>
  <c r="CE668" i="6" s="1"/>
  <c r="CC668" i="6"/>
  <c r="CC518" i="6"/>
  <c r="CD518" i="6"/>
  <c r="CE518" i="6" s="1"/>
  <c r="CD722" i="6"/>
  <c r="CE722" i="6" s="1"/>
  <c r="CC722" i="6"/>
  <c r="CD696" i="6"/>
  <c r="CE696" i="6" s="1"/>
  <c r="CC696" i="6"/>
  <c r="CC656" i="6"/>
  <c r="CD656" i="6"/>
  <c r="CE656" i="6" s="1"/>
  <c r="CD1069" i="6"/>
  <c r="CE1069" i="6" s="1"/>
  <c r="CC1069" i="6"/>
  <c r="BX297" i="6"/>
  <c r="BY297" i="6" s="1"/>
  <c r="BW297" i="6"/>
  <c r="BW630" i="6"/>
  <c r="BX630" i="6"/>
  <c r="BY630" i="6" s="1"/>
  <c r="BW571" i="6"/>
  <c r="BX571" i="6"/>
  <c r="BY571" i="6" s="1"/>
  <c r="BW1055" i="6"/>
  <c r="BX1055" i="6"/>
  <c r="BY1055" i="6" s="1"/>
  <c r="BX978" i="6"/>
  <c r="BY978" i="6" s="1"/>
  <c r="BW978" i="6"/>
  <c r="BX362" i="6"/>
  <c r="BY362" i="6" s="1"/>
  <c r="BW362" i="6"/>
  <c r="BX464" i="6"/>
  <c r="BY464" i="6" s="1"/>
  <c r="BW464" i="6"/>
  <c r="BX424" i="6"/>
  <c r="BY424" i="6" s="1"/>
  <c r="BW424" i="6"/>
  <c r="BX856" i="6"/>
  <c r="BY856" i="6" s="1"/>
  <c r="BW856" i="6"/>
  <c r="BX557" i="6"/>
  <c r="BY557" i="6" s="1"/>
  <c r="BW557" i="6"/>
  <c r="AQ368" i="6"/>
  <c r="AP368" i="6"/>
  <c r="CU628" i="6"/>
  <c r="CV628" i="6"/>
  <c r="CW628" i="6" s="1"/>
  <c r="CU1039" i="6"/>
  <c r="CV1039" i="6"/>
  <c r="CW1039" i="6" s="1"/>
  <c r="CV421" i="6"/>
  <c r="CW421" i="6" s="1"/>
  <c r="CU421" i="6"/>
  <c r="CV1081" i="6"/>
  <c r="CW1081" i="6" s="1"/>
  <c r="CU1081" i="6"/>
  <c r="CU501" i="6"/>
  <c r="CV501" i="6"/>
  <c r="CW501" i="6" s="1"/>
  <c r="CU590" i="6"/>
  <c r="CV590" i="6"/>
  <c r="CW590" i="6" s="1"/>
  <c r="CU695" i="6"/>
  <c r="CV695" i="6"/>
  <c r="CW695" i="6" s="1"/>
  <c r="CU646" i="6"/>
  <c r="CV646" i="6"/>
  <c r="CW646" i="6" s="1"/>
  <c r="CU609" i="6"/>
  <c r="CV609" i="6"/>
  <c r="CW609" i="6" s="1"/>
  <c r="CP548" i="6"/>
  <c r="CQ548" i="6" s="1"/>
  <c r="CO548" i="6"/>
  <c r="CO395" i="6"/>
  <c r="CP395" i="6"/>
  <c r="CQ395" i="6" s="1"/>
  <c r="CO773" i="6"/>
  <c r="CP773" i="6"/>
  <c r="CQ773" i="6" s="1"/>
  <c r="CP767" i="6"/>
  <c r="CQ767" i="6" s="1"/>
  <c r="CO767" i="6"/>
  <c r="CP867" i="6"/>
  <c r="CQ867" i="6" s="1"/>
  <c r="CO867" i="6"/>
  <c r="CP941" i="6"/>
  <c r="CQ941" i="6" s="1"/>
  <c r="CO941" i="6"/>
  <c r="CP770" i="6"/>
  <c r="CQ770" i="6" s="1"/>
  <c r="CO770" i="6"/>
  <c r="CO1084" i="6"/>
  <c r="CP1084" i="6"/>
  <c r="CQ1084" i="6" s="1"/>
  <c r="CP461" i="6"/>
  <c r="CQ461" i="6" s="1"/>
  <c r="CO461" i="6"/>
  <c r="CO410" i="6"/>
  <c r="CP410" i="6"/>
  <c r="CQ410" i="6" s="1"/>
  <c r="CP803" i="6"/>
  <c r="CQ803" i="6" s="1"/>
  <c r="CO803" i="6"/>
  <c r="CP406" i="6"/>
  <c r="CQ406" i="6" s="1"/>
  <c r="CO406" i="6"/>
  <c r="CP282" i="6"/>
  <c r="CQ282" i="6" s="1"/>
  <c r="CO282" i="6"/>
  <c r="CJ264" i="6"/>
  <c r="CK264" i="6" s="1"/>
  <c r="CI264" i="6"/>
  <c r="CJ310" i="6"/>
  <c r="CK310" i="6" s="1"/>
  <c r="CI310" i="6"/>
  <c r="CI422" i="6"/>
  <c r="CJ422" i="6"/>
  <c r="CK422" i="6" s="1"/>
  <c r="CI1016" i="6"/>
  <c r="CJ1016" i="6"/>
  <c r="CK1016" i="6" s="1"/>
  <c r="CI989" i="6"/>
  <c r="CJ989" i="6"/>
  <c r="CK989" i="6" s="1"/>
  <c r="CI1087" i="6"/>
  <c r="CJ1087" i="6"/>
  <c r="CK1087" i="6" s="1"/>
  <c r="CJ1103" i="6"/>
  <c r="CK1103" i="6" s="1"/>
  <c r="CI1103" i="6"/>
  <c r="CJ261" i="6"/>
  <c r="CK261" i="6" s="1"/>
  <c r="CI261" i="6"/>
  <c r="CI493" i="6"/>
  <c r="CJ493" i="6"/>
  <c r="CK493" i="6" s="1"/>
  <c r="CI448" i="6"/>
  <c r="CJ448" i="6"/>
  <c r="CK448" i="6" s="1"/>
  <c r="CI870" i="6"/>
  <c r="CJ870" i="6"/>
  <c r="CK870" i="6" s="1"/>
  <c r="CJ288" i="6"/>
  <c r="CK288" i="6" s="1"/>
  <c r="CI288" i="6"/>
  <c r="CI858" i="6"/>
  <c r="CJ858" i="6"/>
  <c r="CK858" i="6" s="1"/>
  <c r="CD491" i="6"/>
  <c r="CE491" i="6" s="1"/>
  <c r="CC491" i="6"/>
  <c r="CC967" i="6"/>
  <c r="CD967" i="6"/>
  <c r="CE967" i="6" s="1"/>
  <c r="CD712" i="6"/>
  <c r="CE712" i="6" s="1"/>
  <c r="CC712" i="6"/>
  <c r="CD256" i="6"/>
  <c r="CE256" i="6" s="1"/>
  <c r="CC256" i="6"/>
  <c r="CD445" i="6"/>
  <c r="CE445" i="6" s="1"/>
  <c r="CC445" i="6"/>
  <c r="CC559" i="6"/>
  <c r="CD559" i="6"/>
  <c r="CE559" i="6" s="1"/>
  <c r="CC631" i="6"/>
  <c r="CD631" i="6"/>
  <c r="CE631" i="6" s="1"/>
  <c r="CD969" i="6"/>
  <c r="CE969" i="6" s="1"/>
  <c r="CC969" i="6"/>
  <c r="CD836" i="6"/>
  <c r="CE836" i="6" s="1"/>
  <c r="CC836" i="6"/>
  <c r="CD464" i="6"/>
  <c r="CE464" i="6" s="1"/>
  <c r="CC464" i="6"/>
  <c r="CD1028" i="6"/>
  <c r="CE1028" i="6" s="1"/>
  <c r="CC1028" i="6"/>
  <c r="CD487" i="6"/>
  <c r="CE487" i="6" s="1"/>
  <c r="CC487" i="6"/>
  <c r="BX696" i="6"/>
  <c r="BY696" i="6" s="1"/>
  <c r="BW696" i="6"/>
  <c r="BX590" i="6"/>
  <c r="BY590" i="6" s="1"/>
  <c r="BW590" i="6"/>
  <c r="BW904" i="6"/>
  <c r="BX904" i="6"/>
  <c r="BY904" i="6" s="1"/>
  <c r="BX1065" i="6"/>
  <c r="BY1065" i="6" s="1"/>
  <c r="BW1069" i="6"/>
  <c r="BX1069" i="6"/>
  <c r="BY1069" i="6" s="1"/>
  <c r="BX1067" i="6"/>
  <c r="BY1067" i="6" s="1"/>
  <c r="BW1067" i="6"/>
  <c r="BX1033" i="6"/>
  <c r="BY1033" i="6" s="1"/>
  <c r="BW1033" i="6"/>
  <c r="AQ644" i="6"/>
  <c r="AP644" i="6"/>
  <c r="AP438" i="6"/>
  <c r="AQ438" i="6"/>
  <c r="AQ1000" i="6"/>
  <c r="AP1000" i="6"/>
  <c r="AP1087" i="6"/>
  <c r="AQ1087" i="6"/>
  <c r="CU553" i="6"/>
  <c r="CV553" i="6"/>
  <c r="CW553" i="6" s="1"/>
  <c r="CU950" i="6"/>
  <c r="CV950" i="6"/>
  <c r="CW950" i="6" s="1"/>
  <c r="CV514" i="6"/>
  <c r="CW514" i="6" s="1"/>
  <c r="CU514" i="6"/>
  <c r="CU633" i="6"/>
  <c r="CV633" i="6"/>
  <c r="CW633" i="6" s="1"/>
  <c r="CV520" i="6"/>
  <c r="CW520" i="6" s="1"/>
  <c r="CU520" i="6"/>
  <c r="CV816" i="6"/>
  <c r="CW816" i="6" s="1"/>
  <c r="CU816" i="6"/>
  <c r="CV908" i="6"/>
  <c r="CW908" i="6" s="1"/>
  <c r="CU908" i="6"/>
  <c r="CV905" i="6"/>
  <c r="CW905" i="6" s="1"/>
  <c r="CU905" i="6"/>
  <c r="CU722" i="6"/>
  <c r="CV722" i="6"/>
  <c r="CW722" i="6" s="1"/>
  <c r="CV880" i="6"/>
  <c r="CW880" i="6" s="1"/>
  <c r="CU880" i="6"/>
  <c r="CP552" i="6"/>
  <c r="CQ552" i="6" s="1"/>
  <c r="CO552" i="6"/>
  <c r="CP255" i="6"/>
  <c r="CQ255" i="6" s="1"/>
  <c r="CO255" i="6"/>
  <c r="CO745" i="6"/>
  <c r="CP745" i="6"/>
  <c r="CQ745" i="6" s="1"/>
  <c r="CP799" i="6"/>
  <c r="CQ799" i="6" s="1"/>
  <c r="CO799" i="6"/>
  <c r="CO899" i="6"/>
  <c r="CP899" i="6"/>
  <c r="CQ899" i="6" s="1"/>
  <c r="CP368" i="6"/>
  <c r="CQ368" i="6" s="1"/>
  <c r="CO368" i="6"/>
  <c r="CO786" i="6"/>
  <c r="CP786" i="6"/>
  <c r="CQ786" i="6" s="1"/>
  <c r="CO350" i="6"/>
  <c r="CP350" i="6"/>
  <c r="CQ350" i="6" s="1"/>
  <c r="CP724" i="6"/>
  <c r="CQ724" i="6" s="1"/>
  <c r="CO724" i="6"/>
  <c r="CO477" i="6"/>
  <c r="CP477" i="6"/>
  <c r="CQ477" i="6" s="1"/>
  <c r="CO858" i="6"/>
  <c r="CP858" i="6"/>
  <c r="CQ858" i="6" s="1"/>
  <c r="CP778" i="6"/>
  <c r="CQ778" i="6" s="1"/>
  <c r="CO778" i="6"/>
  <c r="CJ220" i="6"/>
  <c r="CK220" i="6" s="1"/>
  <c r="CI220" i="6"/>
  <c r="CJ438" i="6"/>
  <c r="CK438" i="6" s="1"/>
  <c r="CI438" i="6"/>
  <c r="CI505" i="6"/>
  <c r="CJ505" i="6"/>
  <c r="CK505" i="6" s="1"/>
  <c r="CJ1020" i="6"/>
  <c r="CK1020" i="6" s="1"/>
  <c r="CI1020" i="6"/>
  <c r="CI961" i="6"/>
  <c r="CJ961" i="6"/>
  <c r="CK961" i="6" s="1"/>
  <c r="CJ1096" i="6"/>
  <c r="CK1096" i="6" s="1"/>
  <c r="CI1096" i="6"/>
  <c r="CI1112" i="6"/>
  <c r="CJ1112" i="6"/>
  <c r="CK1112" i="6" s="1"/>
  <c r="CJ523" i="6"/>
  <c r="CK523" i="6" s="1"/>
  <c r="CI523" i="6"/>
  <c r="CJ550" i="6"/>
  <c r="CK550" i="6" s="1"/>
  <c r="CI550" i="6"/>
  <c r="CI874" i="6"/>
  <c r="CJ874" i="6"/>
  <c r="CK874" i="6" s="1"/>
  <c r="CJ620" i="6"/>
  <c r="CK620" i="6" s="1"/>
  <c r="CI620" i="6"/>
  <c r="CJ978" i="6"/>
  <c r="CK978" i="6" s="1"/>
  <c r="CI978" i="6"/>
  <c r="CD506" i="6"/>
  <c r="CE506" i="6" s="1"/>
  <c r="CC506" i="6"/>
  <c r="CC557" i="6"/>
  <c r="CD557" i="6"/>
  <c r="CE557" i="6" s="1"/>
  <c r="CC939" i="6"/>
  <c r="CD939" i="6"/>
  <c r="CE939" i="6" s="1"/>
  <c r="CD906" i="6"/>
  <c r="CE906" i="6" s="1"/>
  <c r="CC906" i="6"/>
  <c r="CC479" i="6"/>
  <c r="CD479" i="6"/>
  <c r="CE479" i="6" s="1"/>
  <c r="CC355" i="6"/>
  <c r="CD355" i="6"/>
  <c r="CE355" i="6" s="1"/>
  <c r="CC1036" i="6"/>
  <c r="CD1036" i="6"/>
  <c r="CE1036" i="6" s="1"/>
  <c r="CD351" i="6"/>
  <c r="CE351" i="6" s="1"/>
  <c r="CC351" i="6"/>
  <c r="CD703" i="6"/>
  <c r="CE703" i="6" s="1"/>
  <c r="CC703" i="6"/>
  <c r="CC608" i="6"/>
  <c r="CD608" i="6"/>
  <c r="CE608" i="6" s="1"/>
  <c r="CC735" i="6"/>
  <c r="CD735" i="6"/>
  <c r="CE735" i="6" s="1"/>
  <c r="CD988" i="6"/>
  <c r="CE988" i="6" s="1"/>
  <c r="CC988" i="6"/>
  <c r="BW249" i="6"/>
  <c r="BX249" i="6"/>
  <c r="BY249" i="6" s="1"/>
  <c r="BW533" i="6"/>
  <c r="BX533" i="6"/>
  <c r="BY533" i="6" s="1"/>
  <c r="BX586" i="6"/>
  <c r="BY586" i="6" s="1"/>
  <c r="BW586" i="6"/>
  <c r="BW1093" i="6"/>
  <c r="BX1093" i="6"/>
  <c r="BY1093" i="6" s="1"/>
  <c r="BX1095" i="6"/>
  <c r="BY1095" i="6" s="1"/>
  <c r="BX418" i="6"/>
  <c r="BY418" i="6" s="1"/>
  <c r="BW418" i="6"/>
  <c r="BX1018" i="6"/>
  <c r="BY1018" i="6" s="1"/>
  <c r="BW1018" i="6"/>
  <c r="BX227" i="6"/>
  <c r="BY227" i="6" s="1"/>
  <c r="BW227" i="6"/>
  <c r="BW629" i="6"/>
  <c r="BX629" i="6"/>
  <c r="BY629" i="6" s="1"/>
  <c r="BX936" i="6"/>
  <c r="BY936" i="6" s="1"/>
  <c r="BW936" i="6"/>
  <c r="BX879" i="6"/>
  <c r="BY879" i="6" s="1"/>
  <c r="BW879" i="6"/>
  <c r="BW587" i="6"/>
  <c r="BX587" i="6"/>
  <c r="BY587" i="6" s="1"/>
  <c r="BW331" i="6"/>
  <c r="BX331" i="6"/>
  <c r="BY331" i="6" s="1"/>
  <c r="BR248" i="6"/>
  <c r="BS248" i="6" s="1"/>
  <c r="BQ248" i="6"/>
  <c r="AQ975" i="6"/>
  <c r="AP975" i="6"/>
  <c r="CU212" i="6"/>
  <c r="CV212" i="6"/>
  <c r="CW212" i="6" s="1"/>
  <c r="CU759" i="6"/>
  <c r="CV759" i="6"/>
  <c r="CW759" i="6" s="1"/>
  <c r="CU322" i="6"/>
  <c r="CV322" i="6"/>
  <c r="CW322" i="6" s="1"/>
  <c r="CV460" i="6"/>
  <c r="CW460" i="6" s="1"/>
  <c r="CU460" i="6"/>
  <c r="CU730" i="6"/>
  <c r="CV730" i="6"/>
  <c r="CW730" i="6" s="1"/>
  <c r="CV529" i="6"/>
  <c r="CW529" i="6" s="1"/>
  <c r="CU529" i="6"/>
  <c r="CV825" i="6"/>
  <c r="CW825" i="6" s="1"/>
  <c r="CU825" i="6"/>
  <c r="CU861" i="6"/>
  <c r="CV861" i="6"/>
  <c r="CW861" i="6" s="1"/>
  <c r="CV1013" i="6"/>
  <c r="CW1013" i="6" s="1"/>
  <c r="CU1013" i="6"/>
  <c r="CV656" i="6"/>
  <c r="CW656" i="6" s="1"/>
  <c r="CU656" i="6"/>
  <c r="CO499" i="6"/>
  <c r="CP499" i="6"/>
  <c r="CQ499" i="6" s="1"/>
  <c r="CP432" i="6"/>
  <c r="CQ432" i="6" s="1"/>
  <c r="CO432" i="6"/>
  <c r="CP565" i="6"/>
  <c r="CQ565" i="6" s="1"/>
  <c r="CO565" i="6"/>
  <c r="CP807" i="6"/>
  <c r="CQ807" i="6" s="1"/>
  <c r="CO807" i="6"/>
  <c r="CP1035" i="6"/>
  <c r="CQ1035" i="6" s="1"/>
  <c r="CO1035" i="6"/>
  <c r="CP995" i="6"/>
  <c r="CQ995" i="6" s="1"/>
  <c r="CO995" i="6"/>
  <c r="CP420" i="6"/>
  <c r="CQ420" i="6" s="1"/>
  <c r="CO420" i="6"/>
  <c r="CP868" i="6"/>
  <c r="CQ868" i="6" s="1"/>
  <c r="CO868" i="6"/>
  <c r="CO311" i="6"/>
  <c r="CP311" i="6"/>
  <c r="CQ311" i="6" s="1"/>
  <c r="CP300" i="6"/>
  <c r="CQ300" i="6" s="1"/>
  <c r="CO300" i="6"/>
  <c r="CO672" i="6"/>
  <c r="CP672" i="6"/>
  <c r="CQ672" i="6" s="1"/>
  <c r="CP750" i="6"/>
  <c r="CQ750" i="6" s="1"/>
  <c r="CO750" i="6"/>
  <c r="CP706" i="6"/>
  <c r="CQ706" i="6" s="1"/>
  <c r="CO706" i="6"/>
  <c r="CI302" i="6"/>
  <c r="CJ302" i="6"/>
  <c r="CK302" i="6" s="1"/>
  <c r="CJ458" i="6"/>
  <c r="CK458" i="6" s="1"/>
  <c r="CI458" i="6"/>
  <c r="CJ521" i="6"/>
  <c r="CK521" i="6" s="1"/>
  <c r="CI521" i="6"/>
  <c r="CI1024" i="6"/>
  <c r="CJ1024" i="6"/>
  <c r="CK1024" i="6" s="1"/>
  <c r="CI933" i="6"/>
  <c r="CJ933" i="6"/>
  <c r="CK933" i="6" s="1"/>
  <c r="CI1105" i="6"/>
  <c r="CJ1105" i="6"/>
  <c r="CK1105" i="6" s="1"/>
  <c r="CI1011" i="6"/>
  <c r="CJ1011" i="6"/>
  <c r="CK1011" i="6" s="1"/>
  <c r="CJ303" i="6"/>
  <c r="CK303" i="6" s="1"/>
  <c r="CI303" i="6"/>
  <c r="CJ433" i="6"/>
  <c r="CK433" i="6" s="1"/>
  <c r="CI433" i="6"/>
  <c r="CI323" i="6"/>
  <c r="CJ323" i="6"/>
  <c r="CK323" i="6" s="1"/>
  <c r="CJ623" i="6"/>
  <c r="CK623" i="6" s="1"/>
  <c r="CI623" i="6"/>
  <c r="CI706" i="6"/>
  <c r="CJ706" i="6"/>
  <c r="CK706" i="6" s="1"/>
  <c r="CD562" i="6"/>
  <c r="CE562" i="6" s="1"/>
  <c r="CC562" i="6"/>
  <c r="CD589" i="6"/>
  <c r="CE589" i="6" s="1"/>
  <c r="CC589" i="6"/>
  <c r="CD1047" i="6"/>
  <c r="CE1047" i="6" s="1"/>
  <c r="CC1047" i="6"/>
  <c r="CD920" i="6"/>
  <c r="CE920" i="6" s="1"/>
  <c r="CC920" i="6"/>
  <c r="CC481" i="6"/>
  <c r="CD481" i="6"/>
  <c r="CE481" i="6" s="1"/>
  <c r="CC258" i="6"/>
  <c r="CD258" i="6"/>
  <c r="CE258" i="6" s="1"/>
  <c r="CD763" i="6"/>
  <c r="CE763" i="6" s="1"/>
  <c r="CC763" i="6"/>
  <c r="CC989" i="6"/>
  <c r="CD989" i="6"/>
  <c r="CE989" i="6" s="1"/>
  <c r="CD885" i="6"/>
  <c r="CE885" i="6" s="1"/>
  <c r="CC885" i="6"/>
  <c r="CD762" i="6"/>
  <c r="CE762" i="6" s="1"/>
  <c r="CC762" i="6"/>
  <c r="CC321" i="6"/>
  <c r="CD321" i="6"/>
  <c r="CE321" i="6" s="1"/>
  <c r="CC642" i="6"/>
  <c r="CD642" i="6"/>
  <c r="CE642" i="6" s="1"/>
  <c r="CD933" i="6"/>
  <c r="CE933" i="6" s="1"/>
  <c r="CC933" i="6"/>
  <c r="BX600" i="6"/>
  <c r="BY600" i="6" s="1"/>
  <c r="BW600" i="6"/>
  <c r="BW634" i="6"/>
  <c r="BX634" i="6"/>
  <c r="BY634" i="6" s="1"/>
  <c r="BW843" i="6"/>
  <c r="BX843" i="6"/>
  <c r="BY843" i="6" s="1"/>
  <c r="BW818" i="6"/>
  <c r="BX818" i="6"/>
  <c r="BY818" i="6" s="1"/>
  <c r="BX720" i="6"/>
  <c r="BY720" i="6" s="1"/>
  <c r="BW720" i="6"/>
  <c r="BX310" i="6"/>
  <c r="BY310" i="6" s="1"/>
  <c r="BW310" i="6"/>
  <c r="BW1104" i="6"/>
  <c r="BX1104" i="6"/>
  <c r="BY1104" i="6" s="1"/>
  <c r="BX900" i="6"/>
  <c r="BY900" i="6" s="1"/>
  <c r="BW900" i="6"/>
  <c r="AQ783" i="6"/>
  <c r="AP783" i="6"/>
  <c r="CV773" i="6"/>
  <c r="CW773" i="6" s="1"/>
  <c r="CU773" i="6"/>
  <c r="CV1118" i="6"/>
  <c r="CW1118" i="6" s="1"/>
  <c r="CU1118" i="6"/>
  <c r="CV1073" i="6"/>
  <c r="CW1073" i="6" s="1"/>
  <c r="CU1073" i="6"/>
  <c r="CV833" i="6"/>
  <c r="CW833" i="6" s="1"/>
  <c r="CU833" i="6"/>
  <c r="CU1056" i="6"/>
  <c r="CV1056" i="6"/>
  <c r="CW1056" i="6" s="1"/>
  <c r="CU247" i="6"/>
  <c r="CV247" i="6"/>
  <c r="CW247" i="6" s="1"/>
  <c r="CU674" i="6"/>
  <c r="CV674" i="6"/>
  <c r="CW674" i="6" s="1"/>
  <c r="CV410" i="6"/>
  <c r="CW410" i="6" s="1"/>
  <c r="CU410" i="6"/>
  <c r="CU348" i="6"/>
  <c r="CV348" i="6"/>
  <c r="CW348" i="6" s="1"/>
  <c r="CV392" i="6"/>
  <c r="CW392" i="6" s="1"/>
  <c r="CU392" i="6"/>
  <c r="CP475" i="6"/>
  <c r="CQ475" i="6" s="1"/>
  <c r="CO475" i="6"/>
  <c r="CO292" i="6"/>
  <c r="CP292" i="6"/>
  <c r="CQ292" i="6" s="1"/>
  <c r="CO328" i="6"/>
  <c r="CP328" i="6"/>
  <c r="CQ328" i="6" s="1"/>
  <c r="CO452" i="6"/>
  <c r="CP452" i="6"/>
  <c r="CQ452" i="6" s="1"/>
  <c r="CO1063" i="6"/>
  <c r="CP1063" i="6"/>
  <c r="CQ1063" i="6" s="1"/>
  <c r="CO792" i="6"/>
  <c r="CP792" i="6"/>
  <c r="CQ792" i="6" s="1"/>
  <c r="CO466" i="6"/>
  <c r="CP466" i="6"/>
  <c r="CQ466" i="6" s="1"/>
  <c r="CP627" i="6"/>
  <c r="CQ627" i="6" s="1"/>
  <c r="CO627" i="6"/>
  <c r="CP656" i="6"/>
  <c r="CQ656" i="6" s="1"/>
  <c r="CO656" i="6"/>
  <c r="CO217" i="6"/>
  <c r="CP217" i="6"/>
  <c r="CQ217" i="6" s="1"/>
  <c r="CP400" i="6"/>
  <c r="CQ400" i="6" s="1"/>
  <c r="CO400" i="6"/>
  <c r="CO241" i="6"/>
  <c r="CP241" i="6"/>
  <c r="CQ241" i="6" s="1"/>
  <c r="CI252" i="6"/>
  <c r="CJ252" i="6"/>
  <c r="CK252" i="6" s="1"/>
  <c r="CI450" i="6"/>
  <c r="CJ450" i="6"/>
  <c r="CK450" i="6" s="1"/>
  <c r="CJ775" i="6"/>
  <c r="CK775" i="6" s="1"/>
  <c r="CI775" i="6"/>
  <c r="CI932" i="6"/>
  <c r="CJ932" i="6"/>
  <c r="CK932" i="6" s="1"/>
  <c r="CJ1001" i="6"/>
  <c r="CK1001" i="6" s="1"/>
  <c r="CI1001" i="6"/>
  <c r="CJ1119" i="6"/>
  <c r="CK1119" i="6" s="1"/>
  <c r="CI1119" i="6"/>
  <c r="CJ705" i="6"/>
  <c r="CK705" i="6" s="1"/>
  <c r="CI705" i="6"/>
  <c r="CJ517" i="6"/>
  <c r="CK517" i="6" s="1"/>
  <c r="CI517" i="6"/>
  <c r="CJ580" i="6"/>
  <c r="CK580" i="6" s="1"/>
  <c r="CI580" i="6"/>
  <c r="CI710" i="6"/>
  <c r="CJ710" i="6"/>
  <c r="CK710" i="6" s="1"/>
  <c r="CI203" i="6"/>
  <c r="CJ203" i="6"/>
  <c r="CK203" i="6" s="1"/>
  <c r="CJ281" i="6"/>
  <c r="CK281" i="6" s="1"/>
  <c r="CI281" i="6"/>
  <c r="CC524" i="6"/>
  <c r="CD524" i="6"/>
  <c r="CE524" i="6" s="1"/>
  <c r="CC430" i="6"/>
  <c r="CD430" i="6"/>
  <c r="CE430" i="6" s="1"/>
  <c r="CD922" i="6"/>
  <c r="CE922" i="6" s="1"/>
  <c r="CC922" i="6"/>
  <c r="CC816" i="6"/>
  <c r="CD816" i="6"/>
  <c r="CE816" i="6" s="1"/>
  <c r="CD1053" i="6"/>
  <c r="CE1053" i="6" s="1"/>
  <c r="CC1053" i="6"/>
  <c r="CD309" i="6"/>
  <c r="CE309" i="6" s="1"/>
  <c r="CC309" i="6"/>
  <c r="CC501" i="6"/>
  <c r="CD501" i="6"/>
  <c r="CE501" i="6" s="1"/>
  <c r="CC359" i="6"/>
  <c r="CD359" i="6"/>
  <c r="CE359" i="6" s="1"/>
  <c r="CD662" i="6"/>
  <c r="CE662" i="6" s="1"/>
  <c r="CC662" i="6"/>
  <c r="CD708" i="6"/>
  <c r="CE708" i="6" s="1"/>
  <c r="CC708" i="6"/>
  <c r="CD497" i="6"/>
  <c r="CE497" i="6" s="1"/>
  <c r="CC497" i="6"/>
  <c r="CD320" i="6"/>
  <c r="CE320" i="6" s="1"/>
  <c r="CC320" i="6"/>
  <c r="CD898" i="6"/>
  <c r="CE898" i="6" s="1"/>
  <c r="CC898" i="6"/>
  <c r="BX614" i="6"/>
  <c r="BY614" i="6" s="1"/>
  <c r="BW614" i="6"/>
  <c r="BW638" i="6"/>
  <c r="BX638" i="6"/>
  <c r="BY638" i="6" s="1"/>
  <c r="BX636" i="6"/>
  <c r="BY636" i="6" s="1"/>
  <c r="BW636" i="6"/>
  <c r="BW1075" i="6"/>
  <c r="BX1075" i="6"/>
  <c r="BY1075" i="6" s="1"/>
  <c r="BX1103" i="6"/>
  <c r="BY1103" i="6" s="1"/>
  <c r="BW1103" i="6"/>
  <c r="BW381" i="6"/>
  <c r="BX381" i="6"/>
  <c r="BY381" i="6" s="1"/>
  <c r="BW461" i="6"/>
  <c r="BX461" i="6"/>
  <c r="BY461" i="6" s="1"/>
  <c r="BW491" i="6"/>
  <c r="BX491" i="6"/>
  <c r="BY491" i="6" s="1"/>
  <c r="BW589" i="6"/>
  <c r="BX589" i="6"/>
  <c r="BY589" i="6" s="1"/>
  <c r="BX713" i="6"/>
  <c r="BY713" i="6" s="1"/>
  <c r="BW713" i="6"/>
  <c r="BX773" i="6"/>
  <c r="BY773" i="6" s="1"/>
  <c r="BW773" i="6"/>
  <c r="BW344" i="6"/>
  <c r="BX344" i="6"/>
  <c r="BY344" i="6" s="1"/>
  <c r="BQ260" i="6"/>
  <c r="BR260" i="6"/>
  <c r="BS260" i="6" s="1"/>
  <c r="BR645" i="6"/>
  <c r="BS645" i="6" s="1"/>
  <c r="BQ645" i="6"/>
  <c r="BQ606" i="6"/>
  <c r="BR606" i="6"/>
  <c r="BS606" i="6" s="1"/>
  <c r="BR942" i="6"/>
  <c r="BS942" i="6" s="1"/>
  <c r="BQ942" i="6"/>
  <c r="BR1092" i="6"/>
  <c r="BS1092" i="6" s="1"/>
  <c r="BQ1092" i="6"/>
  <c r="BQ689" i="6"/>
  <c r="BR689" i="6"/>
  <c r="BS689" i="6" s="1"/>
  <c r="BR206" i="6"/>
  <c r="BS206" i="6" s="1"/>
  <c r="BQ206" i="6"/>
  <c r="AP667" i="6"/>
  <c r="AQ667" i="6"/>
  <c r="AP839" i="6"/>
  <c r="AQ839" i="6"/>
  <c r="AP929" i="6"/>
  <c r="AQ929" i="6"/>
  <c r="CU229" i="6"/>
  <c r="CV229" i="6"/>
  <c r="CW229" i="6" s="1"/>
  <c r="CV767" i="6"/>
  <c r="CW767" i="6" s="1"/>
  <c r="CU767" i="6"/>
  <c r="CU558" i="6"/>
  <c r="CV558" i="6"/>
  <c r="CW558" i="6" s="1"/>
  <c r="CU1072" i="6"/>
  <c r="CV1072" i="6"/>
  <c r="CW1072" i="6" s="1"/>
  <c r="CV1123" i="6"/>
  <c r="CW1123" i="6" s="1"/>
  <c r="CU1123" i="6"/>
  <c r="CV1008" i="6"/>
  <c r="CW1008" i="6" s="1"/>
  <c r="CU1008" i="6"/>
  <c r="CU354" i="6"/>
  <c r="CV354" i="6"/>
  <c r="CW354" i="6" s="1"/>
  <c r="CU275" i="6"/>
  <c r="CV275" i="6"/>
  <c r="CW275" i="6" s="1"/>
  <c r="CV582" i="6"/>
  <c r="CW582" i="6" s="1"/>
  <c r="CU582" i="6"/>
  <c r="CU298" i="6"/>
  <c r="CV298" i="6"/>
  <c r="CW298" i="6" s="1"/>
  <c r="CO519" i="6"/>
  <c r="CP519" i="6"/>
  <c r="CQ519" i="6" s="1"/>
  <c r="CP327" i="6"/>
  <c r="CQ327" i="6" s="1"/>
  <c r="CO327" i="6"/>
  <c r="CO363" i="6"/>
  <c r="CP363" i="6"/>
  <c r="CQ363" i="6" s="1"/>
  <c r="CP915" i="6"/>
  <c r="CQ915" i="6" s="1"/>
  <c r="CO915" i="6"/>
  <c r="CP525" i="6"/>
  <c r="CQ525" i="6" s="1"/>
  <c r="CO525" i="6"/>
  <c r="CP900" i="6"/>
  <c r="CQ900" i="6" s="1"/>
  <c r="CO900" i="6"/>
  <c r="CO772" i="6"/>
  <c r="CP772" i="6"/>
  <c r="CQ772" i="6" s="1"/>
  <c r="CO564" i="6"/>
  <c r="CP564" i="6"/>
  <c r="CQ564" i="6" s="1"/>
  <c r="CO226" i="6"/>
  <c r="CP226" i="6"/>
  <c r="CQ226" i="6" s="1"/>
  <c r="CP370" i="6"/>
  <c r="CQ370" i="6" s="1"/>
  <c r="CO370" i="6"/>
  <c r="CO660" i="6"/>
  <c r="CP660" i="6"/>
  <c r="CQ660" i="6" s="1"/>
  <c r="CO460" i="6"/>
  <c r="CP460" i="6"/>
  <c r="CQ460" i="6" s="1"/>
  <c r="CI240" i="6"/>
  <c r="CJ240" i="6"/>
  <c r="CK240" i="6" s="1"/>
  <c r="CI262" i="6"/>
  <c r="CJ262" i="6"/>
  <c r="CK262" i="6" s="1"/>
  <c r="CJ783" i="6"/>
  <c r="CK783" i="6" s="1"/>
  <c r="CI783" i="6"/>
  <c r="CJ908" i="6"/>
  <c r="CK908" i="6" s="1"/>
  <c r="CI908" i="6"/>
  <c r="CI849" i="6"/>
  <c r="CJ849" i="6"/>
  <c r="CK849" i="6" s="1"/>
  <c r="CJ720" i="6"/>
  <c r="CK720" i="6" s="1"/>
  <c r="CI720" i="6"/>
  <c r="CI1111" i="6"/>
  <c r="CJ1111" i="6"/>
  <c r="CK1111" i="6" s="1"/>
  <c r="CI1104" i="6"/>
  <c r="CJ1104" i="6"/>
  <c r="CK1104" i="6" s="1"/>
  <c r="CJ305" i="6"/>
  <c r="CK305" i="6" s="1"/>
  <c r="CI305" i="6"/>
  <c r="CJ541" i="6"/>
  <c r="CK541" i="6" s="1"/>
  <c r="CI541" i="6"/>
  <c r="CI1086" i="6"/>
  <c r="CJ1086" i="6"/>
  <c r="CK1086" i="6" s="1"/>
  <c r="CI942" i="6"/>
  <c r="CJ942" i="6"/>
  <c r="CK942" i="6" s="1"/>
  <c r="CI551" i="6"/>
  <c r="CJ551" i="6"/>
  <c r="CK551" i="6" s="1"/>
  <c r="CC542" i="6"/>
  <c r="CD542" i="6"/>
  <c r="CE542" i="6" s="1"/>
  <c r="CD549" i="6"/>
  <c r="CE549" i="6" s="1"/>
  <c r="CC549" i="6"/>
  <c r="CD1074" i="6"/>
  <c r="CE1074" i="6" s="1"/>
  <c r="CC1074" i="6"/>
  <c r="CD872" i="6"/>
  <c r="CE872" i="6" s="1"/>
  <c r="CC872" i="6"/>
  <c r="CC225" i="6"/>
  <c r="CD225" i="6"/>
  <c r="CE225" i="6" s="1"/>
  <c r="CD316" i="6"/>
  <c r="CE316" i="6" s="1"/>
  <c r="CC316" i="6"/>
  <c r="CC336" i="6"/>
  <c r="CD336" i="6"/>
  <c r="CE336" i="6" s="1"/>
  <c r="CC373" i="6"/>
  <c r="CD373" i="6"/>
  <c r="CE373" i="6" s="1"/>
  <c r="CC332" i="6"/>
  <c r="CD332" i="6"/>
  <c r="CE332" i="6" s="1"/>
  <c r="CC791" i="6"/>
  <c r="CD791" i="6"/>
  <c r="CE791" i="6" s="1"/>
  <c r="CC746" i="6"/>
  <c r="CD746" i="6"/>
  <c r="CE746" i="6" s="1"/>
  <c r="CD317" i="6"/>
  <c r="CE317" i="6" s="1"/>
  <c r="CC317" i="6"/>
  <c r="BX646" i="6"/>
  <c r="BY646" i="6" s="1"/>
  <c r="BW646" i="6"/>
  <c r="BX688" i="6"/>
  <c r="BY688" i="6" s="1"/>
  <c r="BW688" i="6"/>
  <c r="CU945" i="6"/>
  <c r="CV945" i="6"/>
  <c r="CW945" i="6" s="1"/>
  <c r="CP775" i="6"/>
  <c r="CQ775" i="6" s="1"/>
  <c r="CO775" i="6"/>
  <c r="CO1078" i="6"/>
  <c r="CP1078" i="6"/>
  <c r="CQ1078" i="6" s="1"/>
  <c r="CI244" i="6"/>
  <c r="CJ244" i="6"/>
  <c r="CK244" i="6" s="1"/>
  <c r="CJ544" i="6"/>
  <c r="CK544" i="6" s="1"/>
  <c r="CI544" i="6"/>
  <c r="CI353" i="6"/>
  <c r="CJ353" i="6"/>
  <c r="CK353" i="6" s="1"/>
  <c r="CC1049" i="6"/>
  <c r="CD1049" i="6"/>
  <c r="CE1049" i="6" s="1"/>
  <c r="CC509" i="6"/>
  <c r="CD509" i="6"/>
  <c r="CE509" i="6" s="1"/>
  <c r="BX438" i="6"/>
  <c r="BY438" i="6" s="1"/>
  <c r="BW438" i="6"/>
  <c r="BR599" i="6"/>
  <c r="BS599" i="6" s="1"/>
  <c r="BQ599" i="6"/>
  <c r="BQ629" i="6"/>
  <c r="BR629" i="6"/>
  <c r="BS629" i="6" s="1"/>
  <c r="BR878" i="6"/>
  <c r="BS878" i="6" s="1"/>
  <c r="BQ878" i="6"/>
  <c r="BQ906" i="6"/>
  <c r="BR906" i="6"/>
  <c r="BS906" i="6" s="1"/>
  <c r="BQ1120" i="6"/>
  <c r="BR1120" i="6"/>
  <c r="BS1120" i="6" s="1"/>
  <c r="BR214" i="6"/>
  <c r="BS214" i="6" s="1"/>
  <c r="BQ214" i="6"/>
  <c r="BQ338" i="6"/>
  <c r="BR338" i="6"/>
  <c r="BS338" i="6" s="1"/>
  <c r="BQ477" i="6"/>
  <c r="BR477" i="6"/>
  <c r="BS477" i="6" s="1"/>
  <c r="BQ578" i="6"/>
  <c r="BR578" i="6"/>
  <c r="BS578" i="6" s="1"/>
  <c r="BR670" i="6"/>
  <c r="BS670" i="6" s="1"/>
  <c r="BQ670" i="6"/>
  <c r="BR662" i="6"/>
  <c r="BS662" i="6" s="1"/>
  <c r="BQ662" i="6"/>
  <c r="BQ586" i="6"/>
  <c r="BR586" i="6"/>
  <c r="BS586" i="6" s="1"/>
  <c r="BR419" i="6"/>
  <c r="BS419" i="6" s="1"/>
  <c r="BQ419" i="6"/>
  <c r="BL216" i="6"/>
  <c r="BM216" i="6" s="1"/>
  <c r="BK216" i="6"/>
  <c r="BK801" i="6"/>
  <c r="BL801" i="6"/>
  <c r="BM801" i="6" s="1"/>
  <c r="BL832" i="6"/>
  <c r="BM832" i="6" s="1"/>
  <c r="BK832" i="6"/>
  <c r="BL829" i="6"/>
  <c r="BM829" i="6" s="1"/>
  <c r="BK829" i="6"/>
  <c r="BK1011" i="6"/>
  <c r="BL1011" i="6"/>
  <c r="BM1011" i="6" s="1"/>
  <c r="BL927" i="6"/>
  <c r="BM927" i="6" s="1"/>
  <c r="BK927" i="6"/>
  <c r="BK818" i="6"/>
  <c r="BL818" i="6"/>
  <c r="BM818" i="6" s="1"/>
  <c r="BK1092" i="6"/>
  <c r="BL1092" i="6"/>
  <c r="BM1092" i="6" s="1"/>
  <c r="BK427" i="6"/>
  <c r="BL427" i="6"/>
  <c r="BM427" i="6" s="1"/>
  <c r="BK296" i="6"/>
  <c r="BL296" i="6"/>
  <c r="BM296" i="6" s="1"/>
  <c r="BL607" i="6"/>
  <c r="BM607" i="6" s="1"/>
  <c r="BK607" i="6"/>
  <c r="BL558" i="6"/>
  <c r="BM558" i="6" s="1"/>
  <c r="BK558" i="6"/>
  <c r="BK468" i="6"/>
  <c r="BL468" i="6"/>
  <c r="BM468" i="6" s="1"/>
  <c r="BK201" i="6"/>
  <c r="BL201" i="6"/>
  <c r="BM201" i="6" s="1"/>
  <c r="BL365" i="6"/>
  <c r="BM365" i="6" s="1"/>
  <c r="BK365" i="6"/>
  <c r="BF298" i="6"/>
  <c r="BG298" i="6" s="1"/>
  <c r="BE298" i="6"/>
  <c r="BE477" i="6"/>
  <c r="BF477" i="6"/>
  <c r="BG477" i="6" s="1"/>
  <c r="BF631" i="6"/>
  <c r="BG631" i="6" s="1"/>
  <c r="BE631" i="6"/>
  <c r="BF410" i="6"/>
  <c r="BG410" i="6" s="1"/>
  <c r="BE410" i="6"/>
  <c r="BF380" i="6"/>
  <c r="BG380" i="6" s="1"/>
  <c r="BE380" i="6"/>
  <c r="BE1043" i="6"/>
  <c r="BF1043" i="6"/>
  <c r="BG1043" i="6" s="1"/>
  <c r="BF1006" i="6"/>
  <c r="BG1006" i="6" s="1"/>
  <c r="BE1006" i="6"/>
  <c r="BE1105" i="6"/>
  <c r="BF1105" i="6"/>
  <c r="BG1105" i="6" s="1"/>
  <c r="BF1086" i="6"/>
  <c r="BG1086" i="6" s="1"/>
  <c r="BE1086" i="6"/>
  <c r="BE469" i="6"/>
  <c r="BF469" i="6"/>
  <c r="BG469" i="6" s="1"/>
  <c r="BF1108" i="6"/>
  <c r="BG1108" i="6" s="1"/>
  <c r="BE1108" i="6"/>
  <c r="BE554" i="6"/>
  <c r="BF554" i="6"/>
  <c r="BG554" i="6" s="1"/>
  <c r="BF311" i="6"/>
  <c r="BG311" i="6" s="1"/>
  <c r="BE311" i="6"/>
  <c r="BE740" i="6"/>
  <c r="BF740" i="6"/>
  <c r="BG740" i="6" s="1"/>
  <c r="AZ406" i="6"/>
  <c r="BA406" i="6" s="1"/>
  <c r="AY406" i="6"/>
  <c r="AZ265" i="6"/>
  <c r="BA265" i="6" s="1"/>
  <c r="AY265" i="6"/>
  <c r="AY362" i="6"/>
  <c r="AZ362" i="6"/>
  <c r="BA362" i="6" s="1"/>
  <c r="AY381" i="6"/>
  <c r="AZ381" i="6"/>
  <c r="BA381" i="6" s="1"/>
  <c r="AY845" i="6"/>
  <c r="AZ845" i="6"/>
  <c r="BA845" i="6" s="1"/>
  <c r="AY320" i="6"/>
  <c r="AZ320" i="6"/>
  <c r="BA320" i="6" s="1"/>
  <c r="AY1072" i="6"/>
  <c r="AZ1072" i="6"/>
  <c r="BA1072" i="6" s="1"/>
  <c r="AY1053" i="6"/>
  <c r="AZ1053" i="6"/>
  <c r="BA1053" i="6" s="1"/>
  <c r="AZ407" i="6"/>
  <c r="BA407" i="6" s="1"/>
  <c r="AY407" i="6"/>
  <c r="AZ711" i="6"/>
  <c r="BA711" i="6" s="1"/>
  <c r="AY711" i="6"/>
  <c r="AY800" i="6"/>
  <c r="AZ800" i="6"/>
  <c r="BA800" i="6" s="1"/>
  <c r="AZ363" i="6"/>
  <c r="BA363" i="6" s="1"/>
  <c r="AY363" i="6"/>
  <c r="AY1008" i="6"/>
  <c r="AZ1008" i="6"/>
  <c r="BA1008" i="6" s="1"/>
  <c r="AY714" i="6"/>
  <c r="AZ714" i="6"/>
  <c r="BA714" i="6" s="1"/>
  <c r="AT312" i="6"/>
  <c r="AU312" i="6" s="1"/>
  <c r="AS312" i="6"/>
  <c r="AT452" i="6"/>
  <c r="AU452" i="6" s="1"/>
  <c r="AS452" i="6"/>
  <c r="AS925" i="6"/>
  <c r="AT925" i="6"/>
  <c r="AU925" i="6" s="1"/>
  <c r="AT991" i="6"/>
  <c r="AU991" i="6" s="1"/>
  <c r="AS991" i="6"/>
  <c r="AS995" i="6"/>
  <c r="AT995" i="6"/>
  <c r="AU995" i="6" s="1"/>
  <c r="AS756" i="6"/>
  <c r="AT756" i="6"/>
  <c r="AU756" i="6" s="1"/>
  <c r="AS630" i="6"/>
  <c r="AT630" i="6"/>
  <c r="AU630" i="6" s="1"/>
  <c r="AS564" i="6"/>
  <c r="AT564" i="6"/>
  <c r="AU564" i="6" s="1"/>
  <c r="AT714" i="6"/>
  <c r="AU714" i="6" s="1"/>
  <c r="AS714" i="6"/>
  <c r="AT1000" i="6"/>
  <c r="AU1000" i="6" s="1"/>
  <c r="AS1000" i="6"/>
  <c r="AT960" i="6"/>
  <c r="AU960" i="6" s="1"/>
  <c r="AS960" i="6"/>
  <c r="AS704" i="6"/>
  <c r="AT704" i="6"/>
  <c r="AU704" i="6" s="1"/>
  <c r="AS277" i="6"/>
  <c r="AT277" i="6"/>
  <c r="AU277" i="6" s="1"/>
  <c r="AS517" i="6"/>
  <c r="AT517" i="6"/>
  <c r="AU517" i="6" s="1"/>
  <c r="AS660" i="6"/>
  <c r="AT660" i="6"/>
  <c r="AU660" i="6" s="1"/>
  <c r="BF1113" i="6"/>
  <c r="BG1113" i="6" s="1"/>
  <c r="BE610" i="6"/>
  <c r="BF403" i="6"/>
  <c r="BG403" i="6" s="1"/>
  <c r="AY238" i="6"/>
  <c r="AZ258" i="6"/>
  <c r="BA258" i="6" s="1"/>
  <c r="AY352" i="6"/>
  <c r="AZ971" i="6"/>
  <c r="BA971" i="6" s="1"/>
  <c r="AZ976" i="6"/>
  <c r="BA976" i="6" s="1"/>
  <c r="AZ871" i="6"/>
  <c r="BA871" i="6" s="1"/>
  <c r="AZ892" i="6"/>
  <c r="BA892" i="6" s="1"/>
  <c r="AY884" i="6"/>
  <c r="AS400" i="6"/>
  <c r="AT589" i="6"/>
  <c r="AU589" i="6" s="1"/>
  <c r="AS593" i="6"/>
  <c r="AT491" i="6"/>
  <c r="AU491" i="6" s="1"/>
  <c r="BE372" i="6"/>
  <c r="BF842" i="6"/>
  <c r="BG842" i="6" s="1"/>
  <c r="BE851" i="6"/>
  <c r="BF1056" i="6"/>
  <c r="BG1056" i="6" s="1"/>
  <c r="AY462" i="6"/>
  <c r="AY408" i="6"/>
  <c r="AY1041" i="6"/>
  <c r="AZ531" i="6"/>
  <c r="BA531" i="6" s="1"/>
  <c r="AZ495" i="6"/>
  <c r="BA495" i="6" s="1"/>
  <c r="AS987" i="6"/>
  <c r="AT809" i="6"/>
  <c r="AU809" i="6" s="1"/>
  <c r="AT733" i="6"/>
  <c r="AU733" i="6" s="1"/>
  <c r="AS531" i="6"/>
  <c r="CU625" i="6"/>
  <c r="CV625" i="6"/>
  <c r="CW625" i="6" s="1"/>
  <c r="CO997" i="6"/>
  <c r="CP997" i="6"/>
  <c r="CQ997" i="6" s="1"/>
  <c r="CP428" i="6"/>
  <c r="CQ428" i="6" s="1"/>
  <c r="CO428" i="6"/>
  <c r="CI890" i="6"/>
  <c r="CJ890" i="6"/>
  <c r="CK890" i="6" s="1"/>
  <c r="CC593" i="6"/>
  <c r="CD593" i="6"/>
  <c r="CE593" i="6" s="1"/>
  <c r="CD1111" i="6"/>
  <c r="CE1111" i="6" s="1"/>
  <c r="CC1111" i="6"/>
  <c r="BW772" i="6"/>
  <c r="BX772" i="6"/>
  <c r="BY772" i="6" s="1"/>
  <c r="BX909" i="6"/>
  <c r="BY909" i="6" s="1"/>
  <c r="BW909" i="6"/>
  <c r="BX881" i="6"/>
  <c r="BY881" i="6" s="1"/>
  <c r="BW881" i="6"/>
  <c r="BX750" i="6"/>
  <c r="BY750" i="6" s="1"/>
  <c r="BW750" i="6"/>
  <c r="BX506" i="6"/>
  <c r="BY506" i="6" s="1"/>
  <c r="BW506" i="6"/>
  <c r="BW383" i="6"/>
  <c r="BX383" i="6"/>
  <c r="BY383" i="6" s="1"/>
  <c r="BQ288" i="6"/>
  <c r="BR288" i="6"/>
  <c r="BS288" i="6" s="1"/>
  <c r="BQ855" i="6"/>
  <c r="BR855" i="6"/>
  <c r="BS855" i="6" s="1"/>
  <c r="BQ563" i="6"/>
  <c r="BR563" i="6"/>
  <c r="BS563" i="6" s="1"/>
  <c r="BR380" i="6"/>
  <c r="BS380" i="6" s="1"/>
  <c r="BQ380" i="6"/>
  <c r="BR1060" i="6"/>
  <c r="BS1060" i="6" s="1"/>
  <c r="BQ1060" i="6"/>
  <c r="BQ890" i="6"/>
  <c r="BR890" i="6"/>
  <c r="BS890" i="6" s="1"/>
  <c r="BQ381" i="6"/>
  <c r="BR381" i="6"/>
  <c r="BS381" i="6" s="1"/>
  <c r="BR556" i="6"/>
  <c r="BS556" i="6" s="1"/>
  <c r="BQ556" i="6"/>
  <c r="BQ589" i="6"/>
  <c r="BR589" i="6"/>
  <c r="BS589" i="6" s="1"/>
  <c r="BR430" i="6"/>
  <c r="BS430" i="6" s="1"/>
  <c r="BQ430" i="6"/>
  <c r="BQ745" i="6"/>
  <c r="BR745" i="6"/>
  <c r="BS745" i="6" s="1"/>
  <c r="BQ1030" i="6"/>
  <c r="BR1030" i="6"/>
  <c r="BS1030" i="6" s="1"/>
  <c r="BQ694" i="6"/>
  <c r="BR694" i="6"/>
  <c r="BS694" i="6" s="1"/>
  <c r="BQ651" i="6"/>
  <c r="BR651" i="6"/>
  <c r="BS651" i="6" s="1"/>
  <c r="BQ809" i="6"/>
  <c r="BR809" i="6"/>
  <c r="BS809" i="6" s="1"/>
  <c r="BK728" i="6"/>
  <c r="BL728" i="6"/>
  <c r="BM728" i="6" s="1"/>
  <c r="BL717" i="6"/>
  <c r="BM717" i="6" s="1"/>
  <c r="BK717" i="6"/>
  <c r="BK701" i="6"/>
  <c r="BL701" i="6"/>
  <c r="BM701" i="6" s="1"/>
  <c r="BL1067" i="6"/>
  <c r="BM1067" i="6" s="1"/>
  <c r="BK1067" i="6"/>
  <c r="BL283" i="6"/>
  <c r="BM283" i="6" s="1"/>
  <c r="BK283" i="6"/>
  <c r="BK404" i="6"/>
  <c r="BL404" i="6"/>
  <c r="BM404" i="6" s="1"/>
  <c r="BL912" i="6"/>
  <c r="BM912" i="6" s="1"/>
  <c r="BK912" i="6"/>
  <c r="BL239" i="6"/>
  <c r="BM239" i="6" s="1"/>
  <c r="BK239" i="6"/>
  <c r="BK613" i="6"/>
  <c r="BL613" i="6"/>
  <c r="BM613" i="6" s="1"/>
  <c r="BL931" i="6"/>
  <c r="BM931" i="6" s="1"/>
  <c r="BK931" i="6"/>
  <c r="BL735" i="6"/>
  <c r="BM735" i="6" s="1"/>
  <c r="BK735" i="6"/>
  <c r="BL808" i="6"/>
  <c r="BM808" i="6" s="1"/>
  <c r="BK808" i="6"/>
  <c r="BL1020" i="6"/>
  <c r="BM1020" i="6" s="1"/>
  <c r="BK1020" i="6"/>
  <c r="BK297" i="6"/>
  <c r="BL297" i="6"/>
  <c r="BM297" i="6" s="1"/>
  <c r="BF270" i="6"/>
  <c r="BG270" i="6" s="1"/>
  <c r="BE270" i="6"/>
  <c r="BF254" i="6"/>
  <c r="BG254" i="6" s="1"/>
  <c r="BE254" i="6"/>
  <c r="BE420" i="6"/>
  <c r="BF420" i="6"/>
  <c r="BG420" i="6" s="1"/>
  <c r="BF314" i="6"/>
  <c r="BG314" i="6" s="1"/>
  <c r="BE314" i="6"/>
  <c r="BF818" i="6"/>
  <c r="BG818" i="6" s="1"/>
  <c r="BE818" i="6"/>
  <c r="BF983" i="6"/>
  <c r="BG983" i="6" s="1"/>
  <c r="BE983" i="6"/>
  <c r="BE1020" i="6"/>
  <c r="BF1020" i="6"/>
  <c r="BG1020" i="6" s="1"/>
  <c r="BE509" i="6"/>
  <c r="BF509" i="6"/>
  <c r="BG509" i="6" s="1"/>
  <c r="BF1100" i="6"/>
  <c r="BG1100" i="6" s="1"/>
  <c r="BE1100" i="6"/>
  <c r="BE654" i="6"/>
  <c r="BF654" i="6"/>
  <c r="BG654" i="6" s="1"/>
  <c r="BE980" i="6"/>
  <c r="BF980" i="6"/>
  <c r="BG980" i="6" s="1"/>
  <c r="BE415" i="6"/>
  <c r="BF415" i="6"/>
  <c r="BG415" i="6" s="1"/>
  <c r="BE371" i="6"/>
  <c r="BF371" i="6"/>
  <c r="BG371" i="6" s="1"/>
  <c r="BF637" i="6"/>
  <c r="BG637" i="6" s="1"/>
  <c r="BE637" i="6"/>
  <c r="AZ414" i="6"/>
  <c r="BA414" i="6" s="1"/>
  <c r="AY414" i="6"/>
  <c r="AY273" i="6"/>
  <c r="AZ273" i="6"/>
  <c r="BA273" i="6" s="1"/>
  <c r="AZ434" i="6"/>
  <c r="BA434" i="6" s="1"/>
  <c r="AY434" i="6"/>
  <c r="AY453" i="6"/>
  <c r="AZ453" i="6"/>
  <c r="BA453" i="6" s="1"/>
  <c r="AZ852" i="6"/>
  <c r="BA852" i="6" s="1"/>
  <c r="AY852" i="6"/>
  <c r="AY725" i="6"/>
  <c r="AZ725" i="6"/>
  <c r="BA725" i="6" s="1"/>
  <c r="AZ1112" i="6"/>
  <c r="BA1112" i="6" s="1"/>
  <c r="AY1112" i="6"/>
  <c r="AY968" i="6"/>
  <c r="AZ968" i="6"/>
  <c r="BA968" i="6" s="1"/>
  <c r="AZ492" i="6"/>
  <c r="BA492" i="6" s="1"/>
  <c r="AY492" i="6"/>
  <c r="AZ587" i="6"/>
  <c r="BA587" i="6" s="1"/>
  <c r="AY587" i="6"/>
  <c r="AZ479" i="6"/>
  <c r="BA479" i="6" s="1"/>
  <c r="AY479" i="6"/>
  <c r="AY928" i="6"/>
  <c r="AZ928" i="6"/>
  <c r="BA928" i="6" s="1"/>
  <c r="AY815" i="6"/>
  <c r="AZ815" i="6"/>
  <c r="BA815" i="6" s="1"/>
  <c r="AY940" i="6"/>
  <c r="AZ940" i="6"/>
  <c r="BA940" i="6" s="1"/>
  <c r="AS408" i="6"/>
  <c r="AT408" i="6"/>
  <c r="AU408" i="6" s="1"/>
  <c r="AS528" i="6"/>
  <c r="AT528" i="6"/>
  <c r="AU528" i="6" s="1"/>
  <c r="AS961" i="6"/>
  <c r="AT891" i="6"/>
  <c r="AU891" i="6" s="1"/>
  <c r="AS891" i="6"/>
  <c r="AS1079" i="6"/>
  <c r="AT1079" i="6"/>
  <c r="AU1079" i="6" s="1"/>
  <c r="AT590" i="6"/>
  <c r="AU590" i="6" s="1"/>
  <c r="AS590" i="6"/>
  <c r="AT1126" i="6"/>
  <c r="AU1126" i="6" s="1"/>
  <c r="AS1126" i="6"/>
  <c r="AT320" i="6"/>
  <c r="AU320" i="6" s="1"/>
  <c r="AS320" i="6"/>
  <c r="AS731" i="6"/>
  <c r="AT731" i="6"/>
  <c r="AU731" i="6" s="1"/>
  <c r="AS1008" i="6"/>
  <c r="AT1008" i="6"/>
  <c r="AU1008" i="6" s="1"/>
  <c r="AS616" i="6"/>
  <c r="AT616" i="6"/>
  <c r="AU616" i="6" s="1"/>
  <c r="AT770" i="6"/>
  <c r="AU770" i="6" s="1"/>
  <c r="AS770" i="6"/>
  <c r="AT371" i="6"/>
  <c r="AU371" i="6" s="1"/>
  <c r="AS371" i="6"/>
  <c r="AS427" i="6"/>
  <c r="AT427" i="6"/>
  <c r="AU427" i="6" s="1"/>
  <c r="AS327" i="6"/>
  <c r="AT327" i="6"/>
  <c r="AU327" i="6" s="1"/>
  <c r="BE366" i="6"/>
  <c r="BE747" i="6"/>
  <c r="BE954" i="6"/>
  <c r="BE243" i="6"/>
  <c r="BF660" i="6"/>
  <c r="BG660" i="6" s="1"/>
  <c r="BE395" i="6"/>
  <c r="AY289" i="6"/>
  <c r="AY405" i="6"/>
  <c r="AZ512" i="6"/>
  <c r="BA512" i="6" s="1"/>
  <c r="AZ977" i="6"/>
  <c r="BA977" i="6" s="1"/>
  <c r="AZ735" i="6"/>
  <c r="BA735" i="6" s="1"/>
  <c r="AZ998" i="6"/>
  <c r="BA998" i="6" s="1"/>
  <c r="AY950" i="6"/>
  <c r="AS313" i="6"/>
  <c r="AS937" i="6"/>
  <c r="AT1019" i="6"/>
  <c r="AU1019" i="6" s="1"/>
  <c r="AS553" i="6"/>
  <c r="AS647" i="6"/>
  <c r="AT253" i="6"/>
  <c r="AU253" i="6" s="1"/>
  <c r="AT1028" i="6"/>
  <c r="AU1028" i="6" s="1"/>
  <c r="AS622" i="6"/>
  <c r="BK622" i="6"/>
  <c r="BF805" i="6"/>
  <c r="BG805" i="6" s="1"/>
  <c r="BF1042" i="6"/>
  <c r="BG1042" i="6" s="1"/>
  <c r="BE418" i="6"/>
  <c r="BF533" i="6"/>
  <c r="BG533" i="6" s="1"/>
  <c r="AY513" i="6"/>
  <c r="AZ568" i="6"/>
  <c r="BA568" i="6" s="1"/>
  <c r="AZ387" i="6"/>
  <c r="BA387" i="6" s="1"/>
  <c r="AY532" i="6"/>
  <c r="AS514" i="6"/>
  <c r="AS761" i="6"/>
  <c r="AT219" i="6"/>
  <c r="AU219" i="6" s="1"/>
  <c r="AS932" i="6"/>
  <c r="AS588" i="6"/>
  <c r="CV502" i="6"/>
  <c r="CW502" i="6" s="1"/>
  <c r="CU502" i="6"/>
  <c r="CP992" i="6"/>
  <c r="CQ992" i="6" s="1"/>
  <c r="CO992" i="6"/>
  <c r="CI657" i="6"/>
  <c r="CJ657" i="6"/>
  <c r="CK657" i="6" s="1"/>
  <c r="CJ886" i="6"/>
  <c r="CK886" i="6" s="1"/>
  <c r="CI886" i="6"/>
  <c r="CD266" i="6"/>
  <c r="CE266" i="6" s="1"/>
  <c r="CC266" i="6"/>
  <c r="CC486" i="6"/>
  <c r="CD486" i="6"/>
  <c r="CE486" i="6" s="1"/>
  <c r="BX767" i="6"/>
  <c r="BY767" i="6" s="1"/>
  <c r="BW767" i="6"/>
  <c r="BW280" i="6"/>
  <c r="BX280" i="6"/>
  <c r="BY280" i="6" s="1"/>
  <c r="BQ565" i="6"/>
  <c r="BR565" i="6"/>
  <c r="BS565" i="6" s="1"/>
  <c r="BQ550" i="6"/>
  <c r="BR550" i="6"/>
  <c r="BS550" i="6" s="1"/>
  <c r="BR818" i="6"/>
  <c r="BS818" i="6" s="1"/>
  <c r="BQ818" i="6"/>
  <c r="BQ238" i="6"/>
  <c r="BR238" i="6"/>
  <c r="BS238" i="6" s="1"/>
  <c r="BQ423" i="6"/>
  <c r="BR423" i="6"/>
  <c r="BS423" i="6" s="1"/>
  <c r="BQ781" i="6"/>
  <c r="BR781" i="6"/>
  <c r="BS781" i="6" s="1"/>
  <c r="BQ684" i="6"/>
  <c r="BR684" i="6"/>
  <c r="BS684" i="6" s="1"/>
  <c r="BL410" i="6"/>
  <c r="BM410" i="6" s="1"/>
  <c r="BK410" i="6"/>
  <c r="BL604" i="6"/>
  <c r="BM604" i="6" s="1"/>
  <c r="BK604" i="6"/>
  <c r="BK676" i="6"/>
  <c r="BL676" i="6"/>
  <c r="BM676" i="6" s="1"/>
  <c r="BL957" i="6"/>
  <c r="BM957" i="6" s="1"/>
  <c r="BK957" i="6"/>
  <c r="BL1103" i="6"/>
  <c r="BM1103" i="6" s="1"/>
  <c r="BK1103" i="6"/>
  <c r="BK402" i="6"/>
  <c r="BL402" i="6"/>
  <c r="BM402" i="6" s="1"/>
  <c r="BL734" i="6"/>
  <c r="BM734" i="6" s="1"/>
  <c r="BK734" i="6"/>
  <c r="BK930" i="6"/>
  <c r="BL930" i="6"/>
  <c r="BM930" i="6" s="1"/>
  <c r="BL574" i="6"/>
  <c r="BM574" i="6" s="1"/>
  <c r="BK574" i="6"/>
  <c r="BK510" i="6"/>
  <c r="BL510" i="6"/>
  <c r="BM510" i="6" s="1"/>
  <c r="BL802" i="6"/>
  <c r="BM802" i="6" s="1"/>
  <c r="BK802" i="6"/>
  <c r="BL397" i="6"/>
  <c r="BM397" i="6" s="1"/>
  <c r="BK397" i="6"/>
  <c r="BL723" i="6"/>
  <c r="BM723" i="6" s="1"/>
  <c r="BK723" i="6"/>
  <c r="BL637" i="6"/>
  <c r="BM637" i="6" s="1"/>
  <c r="BK637" i="6"/>
  <c r="BK874" i="6"/>
  <c r="BL874" i="6"/>
  <c r="BM874" i="6" s="1"/>
  <c r="BE321" i="6"/>
  <c r="BF321" i="6"/>
  <c r="BG321" i="6" s="1"/>
  <c r="BF565" i="6"/>
  <c r="BG565" i="6" s="1"/>
  <c r="BE565" i="6"/>
  <c r="BE721" i="6"/>
  <c r="BF721" i="6"/>
  <c r="BG721" i="6" s="1"/>
  <c r="BE577" i="6"/>
  <c r="BF577" i="6"/>
  <c r="BG577" i="6" s="1"/>
  <c r="BE783" i="6"/>
  <c r="BF783" i="6"/>
  <c r="BG783" i="6" s="1"/>
  <c r="BF1083" i="6"/>
  <c r="BG1083" i="6" s="1"/>
  <c r="BE1083" i="6"/>
  <c r="BF1111" i="6"/>
  <c r="BG1111" i="6" s="1"/>
  <c r="BE1111" i="6"/>
  <c r="BE912" i="6"/>
  <c r="BF912" i="6"/>
  <c r="BG912" i="6" s="1"/>
  <c r="BF945" i="6"/>
  <c r="BG945" i="6" s="1"/>
  <c r="BE945" i="6"/>
  <c r="BF363" i="6"/>
  <c r="BG363" i="6" s="1"/>
  <c r="BE363" i="6"/>
  <c r="BF628" i="6"/>
  <c r="BG628" i="6" s="1"/>
  <c r="BE628" i="6"/>
  <c r="BE259" i="6"/>
  <c r="BF259" i="6"/>
  <c r="BG259" i="6" s="1"/>
  <c r="BE1016" i="6"/>
  <c r="BF1016" i="6"/>
  <c r="BG1016" i="6" s="1"/>
  <c r="BF611" i="6"/>
  <c r="BG611" i="6" s="1"/>
  <c r="BE611" i="6"/>
  <c r="AY486" i="6"/>
  <c r="AZ486" i="6"/>
  <c r="BA486" i="6" s="1"/>
  <c r="AY345" i="6"/>
  <c r="AZ345" i="6"/>
  <c r="BA345" i="6" s="1"/>
  <c r="AZ442" i="6"/>
  <c r="BA442" i="6" s="1"/>
  <c r="AY442" i="6"/>
  <c r="AY461" i="6"/>
  <c r="AZ461" i="6"/>
  <c r="BA461" i="6" s="1"/>
  <c r="AY689" i="6"/>
  <c r="AZ689" i="6"/>
  <c r="BA689" i="6" s="1"/>
  <c r="AY400" i="6"/>
  <c r="AZ400" i="6"/>
  <c r="BA400" i="6" s="1"/>
  <c r="AZ697" i="6"/>
  <c r="BA697" i="6" s="1"/>
  <c r="AY697" i="6"/>
  <c r="AY664" i="6"/>
  <c r="AZ664" i="6"/>
  <c r="BA664" i="6" s="1"/>
  <c r="AY839" i="6"/>
  <c r="AZ839" i="6"/>
  <c r="BA839" i="6" s="1"/>
  <c r="AY399" i="6"/>
  <c r="AZ399" i="6"/>
  <c r="BA399" i="6" s="1"/>
  <c r="AZ796" i="6"/>
  <c r="BA796" i="6" s="1"/>
  <c r="AY796" i="6"/>
  <c r="AY1059" i="6"/>
  <c r="AZ1059" i="6"/>
  <c r="BA1059" i="6" s="1"/>
  <c r="AZ1038" i="6"/>
  <c r="BA1038" i="6" s="1"/>
  <c r="AY1038" i="6"/>
  <c r="AZ738" i="6"/>
  <c r="BA738" i="6" s="1"/>
  <c r="AY738" i="6"/>
  <c r="AT417" i="6"/>
  <c r="AU417" i="6" s="1"/>
  <c r="AS417" i="6"/>
  <c r="AT538" i="6"/>
  <c r="AU538" i="6" s="1"/>
  <c r="AS538" i="6"/>
  <c r="AT965" i="6"/>
  <c r="AU965" i="6" s="1"/>
  <c r="AS965" i="6"/>
  <c r="AS923" i="6"/>
  <c r="AT923" i="6"/>
  <c r="AU923" i="6" s="1"/>
  <c r="AS1083" i="6"/>
  <c r="AS466" i="6"/>
  <c r="AT466" i="6"/>
  <c r="AU466" i="6" s="1"/>
  <c r="AT1046" i="6"/>
  <c r="AU1046" i="6" s="1"/>
  <c r="AS1046" i="6"/>
  <c r="AS510" i="6"/>
  <c r="AT510" i="6"/>
  <c r="AU510" i="6" s="1"/>
  <c r="AT640" i="6"/>
  <c r="AU640" i="6" s="1"/>
  <c r="AS640" i="6"/>
  <c r="AT725" i="6"/>
  <c r="AU725" i="6" s="1"/>
  <c r="AS725" i="6"/>
  <c r="AS412" i="6"/>
  <c r="AT412" i="6"/>
  <c r="AU412" i="6" s="1"/>
  <c r="AS690" i="6"/>
  <c r="AT690" i="6"/>
  <c r="AU690" i="6" s="1"/>
  <c r="AS411" i="6"/>
  <c r="AT411" i="6"/>
  <c r="AU411" i="6" s="1"/>
  <c r="AT303" i="6"/>
  <c r="AU303" i="6" s="1"/>
  <c r="AS303" i="6"/>
  <c r="AT235" i="6"/>
  <c r="AU235" i="6" s="1"/>
  <c r="AS235" i="6"/>
  <c r="CC925" i="6"/>
  <c r="CD925" i="6"/>
  <c r="CE925" i="6" s="1"/>
  <c r="BE938" i="6"/>
  <c r="BE703" i="6"/>
  <c r="BF788" i="6"/>
  <c r="BG788" i="6" s="1"/>
  <c r="AZ750" i="6"/>
  <c r="BA750" i="6" s="1"/>
  <c r="AZ213" i="6"/>
  <c r="BA213" i="6" s="1"/>
  <c r="AZ693" i="6"/>
  <c r="BA693" i="6" s="1"/>
  <c r="AY1122" i="6"/>
  <c r="AZ990" i="6"/>
  <c r="BA990" i="6" s="1"/>
  <c r="AY428" i="6"/>
  <c r="AY740" i="6"/>
  <c r="AS505" i="6"/>
  <c r="AS969" i="6"/>
  <c r="AS911" i="6"/>
  <c r="AT230" i="6"/>
  <c r="AU230" i="6" s="1"/>
  <c r="AS1077" i="6"/>
  <c r="AT1016" i="6"/>
  <c r="AU1016" i="6" s="1"/>
  <c r="AS944" i="6"/>
  <c r="AS585" i="6"/>
  <c r="AS1109" i="6"/>
  <c r="AT406" i="6"/>
  <c r="AU406" i="6" s="1"/>
  <c r="CV783" i="6"/>
  <c r="CW783" i="6" s="1"/>
  <c r="CU783" i="6"/>
  <c r="CU948" i="6"/>
  <c r="CV948" i="6"/>
  <c r="CW948" i="6" s="1"/>
  <c r="CV1046" i="6"/>
  <c r="CW1046" i="6" s="1"/>
  <c r="CU1046" i="6"/>
  <c r="CU1124" i="6"/>
  <c r="CV1124" i="6"/>
  <c r="CW1124" i="6" s="1"/>
  <c r="CU907" i="6"/>
  <c r="CV907" i="6"/>
  <c r="CW907" i="6" s="1"/>
  <c r="CU928" i="6"/>
  <c r="CV928" i="6"/>
  <c r="CW928" i="6" s="1"/>
  <c r="BK677" i="6"/>
  <c r="BE318" i="6"/>
  <c r="BE560" i="6"/>
  <c r="BF881" i="6"/>
  <c r="BG881" i="6" s="1"/>
  <c r="BE406" i="6"/>
  <c r="AY385" i="6"/>
  <c r="AY256" i="6"/>
  <c r="AY591" i="6"/>
  <c r="AY523" i="6"/>
  <c r="AT424" i="6"/>
  <c r="AU424" i="6" s="1"/>
  <c r="AT599" i="6"/>
  <c r="AU599" i="6" s="1"/>
  <c r="AS820" i="6"/>
  <c r="AT292" i="6"/>
  <c r="AU292" i="6" s="1"/>
  <c r="CJ1027" i="6"/>
  <c r="CK1027" i="6" s="1"/>
  <c r="CI1027" i="6"/>
  <c r="CV539" i="6"/>
  <c r="CW539" i="6" s="1"/>
  <c r="CU539" i="6"/>
  <c r="CU1064" i="6"/>
  <c r="CV1064" i="6"/>
  <c r="CW1064" i="6" s="1"/>
  <c r="CU675" i="6"/>
  <c r="CV675" i="6"/>
  <c r="CW675" i="6" s="1"/>
  <c r="CV868" i="6"/>
  <c r="CW868" i="6" s="1"/>
  <c r="CU868" i="6"/>
  <c r="CV688" i="6"/>
  <c r="CW688" i="6" s="1"/>
  <c r="CU688" i="6"/>
  <c r="CU1054" i="6"/>
  <c r="CV1054" i="6"/>
  <c r="CW1054" i="6" s="1"/>
  <c r="CU741" i="6"/>
  <c r="CV741" i="6"/>
  <c r="CW741" i="6" s="1"/>
  <c r="CU637" i="6"/>
  <c r="CV637" i="6"/>
  <c r="CW637" i="6" s="1"/>
  <c r="CU1063" i="6"/>
  <c r="CV1063" i="6"/>
  <c r="CW1063" i="6" s="1"/>
  <c r="CV238" i="6"/>
  <c r="CW238" i="6" s="1"/>
  <c r="CU238" i="6"/>
  <c r="CV882" i="6"/>
  <c r="CW882" i="6" s="1"/>
  <c r="CU882" i="6"/>
  <c r="CO261" i="6"/>
  <c r="CP261" i="6"/>
  <c r="CQ261" i="6" s="1"/>
  <c r="CO513" i="6"/>
  <c r="CP513" i="6"/>
  <c r="CQ513" i="6" s="1"/>
  <c r="CP527" i="6"/>
  <c r="CQ527" i="6" s="1"/>
  <c r="CO527" i="6"/>
  <c r="CP821" i="6"/>
  <c r="CQ821" i="6" s="1"/>
  <c r="CO821" i="6"/>
  <c r="CO901" i="6"/>
  <c r="CP901" i="6"/>
  <c r="CQ901" i="6" s="1"/>
  <c r="CP929" i="6"/>
  <c r="CQ929" i="6" s="1"/>
  <c r="CO929" i="6"/>
  <c r="CP1005" i="6"/>
  <c r="CQ1005" i="6" s="1"/>
  <c r="CO1005" i="6"/>
  <c r="CO970" i="6"/>
  <c r="CP970" i="6"/>
  <c r="CQ970" i="6" s="1"/>
  <c r="CP914" i="6"/>
  <c r="CQ914" i="6" s="1"/>
  <c r="CO914" i="6"/>
  <c r="CP554" i="6"/>
  <c r="CQ554" i="6" s="1"/>
  <c r="CO554" i="6"/>
  <c r="CO233" i="6"/>
  <c r="CP233" i="6"/>
  <c r="CQ233" i="6" s="1"/>
  <c r="CP309" i="6"/>
  <c r="CQ309" i="6" s="1"/>
  <c r="CO309" i="6"/>
  <c r="CP547" i="6"/>
  <c r="CQ547" i="6" s="1"/>
  <c r="CO547" i="6"/>
  <c r="CP716" i="6"/>
  <c r="CQ716" i="6" s="1"/>
  <c r="CO716" i="6"/>
  <c r="CP545" i="6"/>
  <c r="CQ545" i="6" s="1"/>
  <c r="CO545" i="6"/>
  <c r="CI485" i="6"/>
  <c r="CJ485" i="6"/>
  <c r="CK485" i="6" s="1"/>
  <c r="CJ210" i="6"/>
  <c r="CK210" i="6" s="1"/>
  <c r="CI210" i="6"/>
  <c r="CI811" i="6"/>
  <c r="CJ811" i="6"/>
  <c r="CK811" i="6" s="1"/>
  <c r="CJ936" i="6"/>
  <c r="CK936" i="6" s="1"/>
  <c r="CI936" i="6"/>
  <c r="CJ845" i="6"/>
  <c r="CK845" i="6" s="1"/>
  <c r="CI845" i="6"/>
  <c r="CJ709" i="6"/>
  <c r="CK709" i="6" s="1"/>
  <c r="CI709" i="6"/>
  <c r="CI887" i="6"/>
  <c r="CJ887" i="6"/>
  <c r="CK887" i="6" s="1"/>
  <c r="CI818" i="6"/>
  <c r="CJ818" i="6"/>
  <c r="CK818" i="6" s="1"/>
  <c r="CJ231" i="6"/>
  <c r="CK231" i="6" s="1"/>
  <c r="CI231" i="6"/>
  <c r="CI594" i="6"/>
  <c r="CJ594" i="6"/>
  <c r="CK594" i="6" s="1"/>
  <c r="CJ556" i="6"/>
  <c r="CK556" i="6" s="1"/>
  <c r="CI556" i="6"/>
  <c r="CJ1082" i="6"/>
  <c r="CK1082" i="6" s="1"/>
  <c r="CI1082" i="6"/>
  <c r="CI669" i="6"/>
  <c r="CJ669" i="6"/>
  <c r="CK669" i="6" s="1"/>
  <c r="CI582" i="6"/>
  <c r="CJ582" i="6"/>
  <c r="CK582" i="6" s="1"/>
  <c r="CD538" i="6"/>
  <c r="CE538" i="6" s="1"/>
  <c r="CC538" i="6"/>
  <c r="CC334" i="6"/>
  <c r="CD334" i="6"/>
  <c r="CE334" i="6" s="1"/>
  <c r="CC918" i="6"/>
  <c r="CD918" i="6"/>
  <c r="CE918" i="6" s="1"/>
  <c r="CC1059" i="6"/>
  <c r="CD1059" i="6"/>
  <c r="CE1059" i="6" s="1"/>
  <c r="CD774" i="6"/>
  <c r="CE774" i="6" s="1"/>
  <c r="CC774" i="6"/>
  <c r="CC1109" i="6"/>
  <c r="CD1109" i="6"/>
  <c r="CE1109" i="6" s="1"/>
  <c r="CC243" i="6"/>
  <c r="CD243" i="6"/>
  <c r="CE243" i="6" s="1"/>
  <c r="CC666" i="6"/>
  <c r="CD666" i="6"/>
  <c r="CE666" i="6" s="1"/>
  <c r="CD826" i="6"/>
  <c r="CE826" i="6" s="1"/>
  <c r="CC826" i="6"/>
  <c r="CD759" i="6"/>
  <c r="CE759" i="6" s="1"/>
  <c r="CC759" i="6"/>
  <c r="CD343" i="6"/>
  <c r="CE343" i="6" s="1"/>
  <c r="CC343" i="6"/>
  <c r="CD352" i="6"/>
  <c r="CE352" i="6" s="1"/>
  <c r="CC352" i="6"/>
  <c r="CC409" i="6"/>
  <c r="CD409" i="6"/>
  <c r="CE409" i="6" s="1"/>
  <c r="CC345" i="6"/>
  <c r="CD345" i="6"/>
  <c r="CE345" i="6" s="1"/>
  <c r="CD291" i="6"/>
  <c r="CE291" i="6" s="1"/>
  <c r="CC291" i="6"/>
  <c r="BX505" i="6"/>
  <c r="BY505" i="6" s="1"/>
  <c r="BW505" i="6"/>
  <c r="BX574" i="6"/>
  <c r="BY574" i="6" s="1"/>
  <c r="BW574" i="6"/>
  <c r="BX844" i="6"/>
  <c r="BY844" i="6" s="1"/>
  <c r="BW844" i="6"/>
  <c r="BW599" i="6"/>
  <c r="BX599" i="6"/>
  <c r="BY599" i="6" s="1"/>
  <c r="BW1107" i="6"/>
  <c r="BX1107" i="6"/>
  <c r="BY1107" i="6" s="1"/>
  <c r="BW601" i="6"/>
  <c r="BX601" i="6"/>
  <c r="BY601" i="6" s="1"/>
  <c r="BX1011" i="6"/>
  <c r="BY1011" i="6" s="1"/>
  <c r="BW1011" i="6"/>
  <c r="BW531" i="6"/>
  <c r="BX531" i="6"/>
  <c r="BY531" i="6" s="1"/>
  <c r="BW803" i="6"/>
  <c r="BX803" i="6"/>
  <c r="BY803" i="6" s="1"/>
  <c r="BX769" i="6"/>
  <c r="BY769" i="6" s="1"/>
  <c r="BW769" i="6"/>
  <c r="BX671" i="6"/>
  <c r="BY671" i="6" s="1"/>
  <c r="BW671" i="6"/>
  <c r="BX849" i="6"/>
  <c r="BY849" i="6" s="1"/>
  <c r="BW849" i="6"/>
  <c r="BX408" i="6"/>
  <c r="BY408" i="6" s="1"/>
  <c r="BW408" i="6"/>
  <c r="BW466" i="6"/>
  <c r="BX466" i="6"/>
  <c r="BY466" i="6" s="1"/>
  <c r="BR368" i="6"/>
  <c r="BS368" i="6" s="1"/>
  <c r="BQ368" i="6"/>
  <c r="BR895" i="6"/>
  <c r="BS895" i="6" s="1"/>
  <c r="BQ895" i="6"/>
  <c r="BR725" i="6"/>
  <c r="BS725" i="6" s="1"/>
  <c r="BQ725" i="6"/>
  <c r="BQ974" i="6"/>
  <c r="BR974" i="6"/>
  <c r="BS974" i="6" s="1"/>
  <c r="BR870" i="6"/>
  <c r="BS870" i="6" s="1"/>
  <c r="BQ870" i="6"/>
  <c r="BR1012" i="6"/>
  <c r="BS1012" i="6" s="1"/>
  <c r="BQ1012" i="6"/>
  <c r="BQ1082" i="6"/>
  <c r="BR1082" i="6"/>
  <c r="BS1082" i="6" s="1"/>
  <c r="BR474" i="6"/>
  <c r="BS474" i="6" s="1"/>
  <c r="BQ474" i="6"/>
  <c r="BQ350" i="6"/>
  <c r="BR350" i="6"/>
  <c r="BS350" i="6" s="1"/>
  <c r="BQ290" i="6"/>
  <c r="BR290" i="6"/>
  <c r="BS290" i="6" s="1"/>
  <c r="BR782" i="6"/>
  <c r="BS782" i="6" s="1"/>
  <c r="BQ782" i="6"/>
  <c r="BQ311" i="6"/>
  <c r="BR311" i="6"/>
  <c r="BS311" i="6" s="1"/>
  <c r="BR612" i="6"/>
  <c r="BS612" i="6" s="1"/>
  <c r="BQ612" i="6"/>
  <c r="BR362" i="6"/>
  <c r="BS362" i="6" s="1"/>
  <c r="BQ362" i="6"/>
  <c r="BL312" i="6"/>
  <c r="BM312" i="6" s="1"/>
  <c r="BK312" i="6"/>
  <c r="BK389" i="6"/>
  <c r="BL389" i="6"/>
  <c r="BM389" i="6" s="1"/>
  <c r="BL853" i="6"/>
  <c r="BM853" i="6" s="1"/>
  <c r="BK853" i="6"/>
  <c r="BL1093" i="6"/>
  <c r="BM1093" i="6" s="1"/>
  <c r="BK985" i="6"/>
  <c r="BL508" i="6"/>
  <c r="BM508" i="6" s="1"/>
  <c r="BK1051" i="6"/>
  <c r="BK881" i="6"/>
  <c r="BK778" i="6"/>
  <c r="BL259" i="6"/>
  <c r="BM259" i="6" s="1"/>
  <c r="BK843" i="6"/>
  <c r="BL360" i="6"/>
  <c r="BM360" i="6" s="1"/>
  <c r="BK984" i="6"/>
  <c r="BK321" i="6"/>
  <c r="BL487" i="6"/>
  <c r="BM487" i="6" s="1"/>
  <c r="BK617" i="6"/>
  <c r="BL496" i="6"/>
  <c r="BM496" i="6" s="1"/>
  <c r="BK516" i="6"/>
  <c r="BK776" i="6"/>
  <c r="BL1100" i="6"/>
  <c r="BM1100" i="6" s="1"/>
  <c r="BK774" i="6"/>
  <c r="BK391" i="6"/>
  <c r="BL822" i="6"/>
  <c r="BM822" i="6" s="1"/>
  <c r="BL256" i="6"/>
  <c r="BM256" i="6" s="1"/>
  <c r="BK320" i="6"/>
  <c r="BL265" i="6"/>
  <c r="BM265" i="6" s="1"/>
  <c r="BK477" i="6"/>
  <c r="BE210" i="6"/>
  <c r="BE248" i="6"/>
  <c r="BE208" i="6"/>
  <c r="BF364" i="6"/>
  <c r="BG364" i="6" s="1"/>
  <c r="BF639" i="6"/>
  <c r="BG639" i="6" s="1"/>
  <c r="BF576" i="6"/>
  <c r="BG576" i="6" s="1"/>
  <c r="BF789" i="6"/>
  <c r="BG789" i="6" s="1"/>
  <c r="BE673" i="6"/>
  <c r="BE826" i="6"/>
  <c r="BF803" i="6"/>
  <c r="BG803" i="6" s="1"/>
  <c r="BE991" i="6"/>
  <c r="BE735" i="6"/>
  <c r="BF855" i="6"/>
  <c r="BG855" i="6" s="1"/>
  <c r="BE989" i="6"/>
  <c r="BE658" i="6"/>
  <c r="BF409" i="6"/>
  <c r="BG409" i="6" s="1"/>
  <c r="BF491" i="6"/>
  <c r="BG491" i="6" s="1"/>
  <c r="AY225" i="6"/>
  <c r="AZ277" i="6"/>
  <c r="BA277" i="6" s="1"/>
  <c r="AZ680" i="6"/>
  <c r="BA680" i="6" s="1"/>
  <c r="AY785" i="6"/>
  <c r="AZ915" i="6"/>
  <c r="BA915" i="6" s="1"/>
  <c r="AY220" i="6"/>
  <c r="AY910" i="6"/>
  <c r="AT962" i="6"/>
  <c r="AU962" i="6" s="1"/>
  <c r="AT583" i="6"/>
  <c r="AU583" i="6" s="1"/>
  <c r="AS1100" i="6"/>
  <c r="AT1013" i="6"/>
  <c r="AU1013" i="6" s="1"/>
  <c r="AS759" i="6"/>
  <c r="AS275" i="6"/>
  <c r="BE376" i="6"/>
  <c r="BF810" i="6"/>
  <c r="BG810" i="6" s="1"/>
  <c r="BE859" i="6"/>
  <c r="BE437" i="6"/>
  <c r="AZ782" i="6"/>
  <c r="BA782" i="6" s="1"/>
  <c r="AZ820" i="6"/>
  <c r="BA820" i="6" s="1"/>
  <c r="AZ691" i="6"/>
  <c r="BA691" i="6" s="1"/>
  <c r="AZ875" i="6"/>
  <c r="BA875" i="6" s="1"/>
  <c r="AT401" i="6"/>
  <c r="AU401" i="6" s="1"/>
  <c r="AT1033" i="6"/>
  <c r="AU1033" i="6" s="1"/>
  <c r="AT430" i="6"/>
  <c r="AU430" i="6" s="1"/>
  <c r="AT523" i="6"/>
  <c r="AU523" i="6" s="1"/>
  <c r="CP1041" i="6"/>
  <c r="CQ1041" i="6" s="1"/>
  <c r="CO1041" i="6"/>
  <c r="CU836" i="6"/>
  <c r="CV836" i="6"/>
  <c r="CW836" i="6" s="1"/>
  <c r="CO211" i="6"/>
  <c r="CP211" i="6"/>
  <c r="CQ211" i="6" s="1"/>
  <c r="CO561" i="6"/>
  <c r="CP561" i="6"/>
  <c r="CQ561" i="6" s="1"/>
  <c r="CJ919" i="6"/>
  <c r="CK919" i="6" s="1"/>
  <c r="CI919" i="6"/>
  <c r="CC522" i="6"/>
  <c r="CD522" i="6"/>
  <c r="CE522" i="6" s="1"/>
  <c r="CC473" i="6"/>
  <c r="CD473" i="6"/>
  <c r="CE473" i="6" s="1"/>
  <c r="CD428" i="6"/>
  <c r="CE428" i="6" s="1"/>
  <c r="CC428" i="6"/>
  <c r="BX668" i="6"/>
  <c r="BY668" i="6" s="1"/>
  <c r="BW668" i="6"/>
  <c r="BX1109" i="6"/>
  <c r="BY1109" i="6" s="1"/>
  <c r="BW1109" i="6"/>
  <c r="BW854" i="6"/>
  <c r="BX854" i="6"/>
  <c r="BY854" i="6" s="1"/>
  <c r="BW1028" i="6"/>
  <c r="BX1028" i="6"/>
  <c r="BY1028" i="6" s="1"/>
  <c r="BW1048" i="6"/>
  <c r="BX1048" i="6"/>
  <c r="BY1048" i="6" s="1"/>
  <c r="BX799" i="6"/>
  <c r="BY799" i="6" s="1"/>
  <c r="BW799" i="6"/>
  <c r="BW975" i="6"/>
  <c r="BX975" i="6"/>
  <c r="BY975" i="6" s="1"/>
  <c r="BW860" i="6"/>
  <c r="BX860" i="6"/>
  <c r="BY860" i="6" s="1"/>
  <c r="BW948" i="6"/>
  <c r="BX948" i="6"/>
  <c r="BY948" i="6" s="1"/>
  <c r="BW1060" i="6"/>
  <c r="BX1060" i="6"/>
  <c r="BY1060" i="6" s="1"/>
  <c r="BW351" i="6"/>
  <c r="BX351" i="6"/>
  <c r="BY351" i="6" s="1"/>
  <c r="BW250" i="6"/>
  <c r="BX250" i="6"/>
  <c r="BY250" i="6" s="1"/>
  <c r="BR245" i="6"/>
  <c r="BS245" i="6" s="1"/>
  <c r="BQ245" i="6"/>
  <c r="BR709" i="6"/>
  <c r="BS709" i="6" s="1"/>
  <c r="BQ709" i="6"/>
  <c r="BR241" i="6"/>
  <c r="BS241" i="6" s="1"/>
  <c r="BQ241" i="6"/>
  <c r="BQ1010" i="6"/>
  <c r="BR1010" i="6"/>
  <c r="BS1010" i="6" s="1"/>
  <c r="BR934" i="6"/>
  <c r="BS934" i="6" s="1"/>
  <c r="BQ934" i="6"/>
  <c r="BR1098" i="6"/>
  <c r="BS1098" i="6" s="1"/>
  <c r="BQ1098" i="6"/>
  <c r="BQ378" i="6"/>
  <c r="BR378" i="6"/>
  <c r="BS378" i="6" s="1"/>
  <c r="BQ403" i="6"/>
  <c r="BR403" i="6"/>
  <c r="BS403" i="6" s="1"/>
  <c r="BR312" i="6"/>
  <c r="BS312" i="6" s="1"/>
  <c r="BQ312" i="6"/>
  <c r="BR652" i="6"/>
  <c r="BS652" i="6" s="1"/>
  <c r="BQ652" i="6"/>
  <c r="BR688" i="6"/>
  <c r="BS688" i="6" s="1"/>
  <c r="BQ688" i="6"/>
  <c r="BR762" i="6"/>
  <c r="BS762" i="6" s="1"/>
  <c r="BQ762" i="6"/>
  <c r="BQ876" i="6"/>
  <c r="BR876" i="6"/>
  <c r="BS876" i="6" s="1"/>
  <c r="BQ525" i="6"/>
  <c r="BR525" i="6"/>
  <c r="BS525" i="6" s="1"/>
  <c r="BL210" i="6"/>
  <c r="BM210" i="6" s="1"/>
  <c r="BK210" i="6"/>
  <c r="BK760" i="6"/>
  <c r="BL760" i="6"/>
  <c r="BM760" i="6" s="1"/>
  <c r="BK781" i="6"/>
  <c r="BL781" i="6"/>
  <c r="BM781" i="6" s="1"/>
  <c r="BK720" i="6"/>
  <c r="BL720" i="6"/>
  <c r="BM720" i="6" s="1"/>
  <c r="BL1023" i="6"/>
  <c r="BM1023" i="6" s="1"/>
  <c r="BK1023" i="6"/>
  <c r="BK773" i="6"/>
  <c r="BL773" i="6"/>
  <c r="BM773" i="6" s="1"/>
  <c r="BL873" i="6"/>
  <c r="BM873" i="6" s="1"/>
  <c r="BK873" i="6"/>
  <c r="BL246" i="6"/>
  <c r="BM246" i="6" s="1"/>
  <c r="BK246" i="6"/>
  <c r="BK527" i="6"/>
  <c r="BL527" i="6"/>
  <c r="BM527" i="6" s="1"/>
  <c r="BL541" i="6"/>
  <c r="BM541" i="6" s="1"/>
  <c r="BK541" i="6"/>
  <c r="BL849" i="6"/>
  <c r="BM849" i="6" s="1"/>
  <c r="BK849" i="6"/>
  <c r="BL386" i="6"/>
  <c r="BM386" i="6" s="1"/>
  <c r="BK386" i="6"/>
  <c r="BL1094" i="6"/>
  <c r="BM1094" i="6" s="1"/>
  <c r="BK1094" i="6"/>
  <c r="BL371" i="6"/>
  <c r="BM371" i="6" s="1"/>
  <c r="BK371" i="6"/>
  <c r="BL240" i="6"/>
  <c r="BM240" i="6" s="1"/>
  <c r="BK240" i="6"/>
  <c r="BE220" i="6"/>
  <c r="BF220" i="6"/>
  <c r="BG220" i="6" s="1"/>
  <c r="BE204" i="6"/>
  <c r="BF204" i="6"/>
  <c r="BG204" i="6" s="1"/>
  <c r="BF328" i="6"/>
  <c r="BG328" i="6" s="1"/>
  <c r="BE328" i="6"/>
  <c r="BE857" i="6"/>
  <c r="BF857" i="6"/>
  <c r="BG857" i="6" s="1"/>
  <c r="BE798" i="6"/>
  <c r="BF798" i="6"/>
  <c r="BG798" i="6" s="1"/>
  <c r="BF963" i="6"/>
  <c r="BG963" i="6" s="1"/>
  <c r="BE273" i="6"/>
  <c r="BF273" i="6"/>
  <c r="BG273" i="6" s="1"/>
  <c r="BF870" i="6"/>
  <c r="BG870" i="6" s="1"/>
  <c r="BE870" i="6"/>
  <c r="BE876" i="6"/>
  <c r="BF876" i="6"/>
  <c r="BG876" i="6" s="1"/>
  <c r="BF852" i="6"/>
  <c r="BG852" i="6" s="1"/>
  <c r="BE852" i="6"/>
  <c r="BE459" i="6"/>
  <c r="BF459" i="6"/>
  <c r="BG459" i="6" s="1"/>
  <c r="BF450" i="6"/>
  <c r="BG450" i="6" s="1"/>
  <c r="BE450" i="6"/>
  <c r="BF684" i="6"/>
  <c r="BG684" i="6" s="1"/>
  <c r="BE684" i="6"/>
  <c r="BF519" i="6"/>
  <c r="BG519" i="6" s="1"/>
  <c r="BE519" i="6"/>
  <c r="AZ246" i="6"/>
  <c r="BA246" i="6" s="1"/>
  <c r="AY246" i="6"/>
  <c r="AZ758" i="6"/>
  <c r="BA758" i="6" s="1"/>
  <c r="AY758" i="6"/>
  <c r="AY202" i="6"/>
  <c r="AZ202" i="6"/>
  <c r="BA202" i="6" s="1"/>
  <c r="AY221" i="6"/>
  <c r="AZ221" i="6"/>
  <c r="BA221" i="6" s="1"/>
  <c r="AZ685" i="6"/>
  <c r="BA685" i="6" s="1"/>
  <c r="AY685" i="6"/>
  <c r="AY713" i="6"/>
  <c r="AZ713" i="6"/>
  <c r="BA713" i="6" s="1"/>
  <c r="AY865" i="6"/>
  <c r="AZ865" i="6"/>
  <c r="BA865" i="6" s="1"/>
  <c r="AZ984" i="6"/>
  <c r="BA984" i="6" s="1"/>
  <c r="AY984" i="6"/>
  <c r="AZ775" i="6"/>
  <c r="BA775" i="6" s="1"/>
  <c r="AY775" i="6"/>
  <c r="AY1087" i="6"/>
  <c r="AZ1087" i="6"/>
  <c r="BA1087" i="6" s="1"/>
  <c r="AY635" i="6"/>
  <c r="AZ635" i="6"/>
  <c r="BA635" i="6" s="1"/>
  <c r="AZ235" i="6"/>
  <c r="BA235" i="6" s="1"/>
  <c r="AY235" i="6"/>
  <c r="AY754" i="6"/>
  <c r="AZ754" i="6"/>
  <c r="BA754" i="6" s="1"/>
  <c r="AY683" i="6"/>
  <c r="AZ683" i="6"/>
  <c r="BA683" i="6" s="1"/>
  <c r="AY724" i="6"/>
  <c r="AZ724" i="6"/>
  <c r="BA724" i="6" s="1"/>
  <c r="AS240" i="6"/>
  <c r="AT240" i="6"/>
  <c r="AU240" i="6" s="1"/>
  <c r="AS516" i="6"/>
  <c r="AT683" i="6"/>
  <c r="AU683" i="6" s="1"/>
  <c r="AS941" i="6"/>
  <c r="AS874" i="6"/>
  <c r="AT903" i="6"/>
  <c r="AU903" i="6" s="1"/>
  <c r="AS967" i="6"/>
  <c r="AT1051" i="6"/>
  <c r="AU1051" i="6" s="1"/>
  <c r="AS789" i="6"/>
  <c r="AT448" i="6"/>
  <c r="AU448" i="6" s="1"/>
  <c r="AS817" i="6"/>
  <c r="AT546" i="6"/>
  <c r="AU546" i="6" s="1"/>
  <c r="AS405" i="6"/>
  <c r="AT372" i="6"/>
  <c r="AU372" i="6" s="1"/>
  <c r="AT1035" i="6"/>
  <c r="AU1035" i="6" s="1"/>
  <c r="AT600" i="6"/>
  <c r="AU600" i="6" s="1"/>
  <c r="AT428" i="6"/>
  <c r="AU428" i="6" s="1"/>
  <c r="AS952" i="6"/>
  <c r="AT485" i="6"/>
  <c r="AU485" i="6" s="1"/>
  <c r="AT754" i="6"/>
  <c r="AU754" i="6" s="1"/>
  <c r="AS1078" i="6"/>
  <c r="AT657" i="6"/>
  <c r="AU657" i="6" s="1"/>
  <c r="AS210" i="6"/>
  <c r="AS202" i="6"/>
  <c r="AS447" i="6"/>
  <c r="AS549" i="6"/>
  <c r="AS407" i="6"/>
  <c r="AS342" i="6"/>
  <c r="BK1114" i="6"/>
  <c r="BF545" i="6"/>
  <c r="BG545" i="6" s="1"/>
  <c r="BF925" i="6"/>
  <c r="BG925" i="6" s="1"/>
  <c r="BF699" i="6"/>
  <c r="BG699" i="6" s="1"/>
  <c r="AZ334" i="6"/>
  <c r="BA334" i="6" s="1"/>
  <c r="AZ749" i="6"/>
  <c r="BA749" i="6" s="1"/>
  <c r="AZ936" i="6"/>
  <c r="BA936" i="6" s="1"/>
  <c r="AY563" i="6"/>
  <c r="AT385" i="6"/>
  <c r="AU385" i="6" s="1"/>
  <c r="AT951" i="6"/>
  <c r="AU951" i="6" s="1"/>
  <c r="AT1048" i="6"/>
  <c r="AU1048" i="6" s="1"/>
  <c r="AS656" i="6"/>
  <c r="CI575" i="6"/>
  <c r="CJ575" i="6"/>
  <c r="CK575" i="6" s="1"/>
  <c r="CU1035" i="6"/>
  <c r="CV1035" i="6"/>
  <c r="CW1035" i="6" s="1"/>
  <c r="CO857" i="6"/>
  <c r="CP857" i="6"/>
  <c r="CQ857" i="6" s="1"/>
  <c r="CJ762" i="6"/>
  <c r="CK762" i="6" s="1"/>
  <c r="CI762" i="6"/>
  <c r="CI292" i="6"/>
  <c r="CJ292" i="6"/>
  <c r="CK292" i="6" s="1"/>
  <c r="CD959" i="6"/>
  <c r="CE959" i="6" s="1"/>
  <c r="CC959" i="6"/>
  <c r="BX465" i="6"/>
  <c r="BY465" i="6" s="1"/>
  <c r="BW465" i="6"/>
  <c r="BX565" i="6"/>
  <c r="BY565" i="6" s="1"/>
  <c r="BW565" i="6"/>
  <c r="BW339" i="6"/>
  <c r="BX339" i="6"/>
  <c r="BY339" i="6" s="1"/>
  <c r="BQ967" i="6"/>
  <c r="BR967" i="6"/>
  <c r="BS967" i="6" s="1"/>
  <c r="BQ913" i="6"/>
  <c r="BR913" i="6"/>
  <c r="BS913" i="6" s="1"/>
  <c r="BQ1089" i="6"/>
  <c r="BR1089" i="6"/>
  <c r="BS1089" i="6" s="1"/>
  <c r="BR1027" i="6"/>
  <c r="BS1027" i="6" s="1"/>
  <c r="BQ1027" i="6"/>
  <c r="BR664" i="6"/>
  <c r="BS664" i="6" s="1"/>
  <c r="BQ664" i="6"/>
  <c r="BQ644" i="6"/>
  <c r="BR644" i="6"/>
  <c r="BS644" i="6" s="1"/>
  <c r="BQ842" i="6"/>
  <c r="BR842" i="6"/>
  <c r="BS842" i="6" s="1"/>
  <c r="BQ202" i="6"/>
  <c r="BR202" i="6"/>
  <c r="BS202" i="6" s="1"/>
  <c r="BQ243" i="6"/>
  <c r="BR243" i="6"/>
  <c r="BS243" i="6" s="1"/>
  <c r="BR540" i="6"/>
  <c r="BS540" i="6" s="1"/>
  <c r="BQ540" i="6"/>
  <c r="BR714" i="6"/>
  <c r="BS714" i="6" s="1"/>
  <c r="BQ714" i="6"/>
  <c r="BR483" i="6"/>
  <c r="BS483" i="6" s="1"/>
  <c r="BQ483" i="6"/>
  <c r="BQ409" i="6"/>
  <c r="BR409" i="6"/>
  <c r="BS409" i="6" s="1"/>
  <c r="BL462" i="6"/>
  <c r="BM462" i="6" s="1"/>
  <c r="BK462" i="6"/>
  <c r="BL705" i="6"/>
  <c r="BM705" i="6" s="1"/>
  <c r="BK705" i="6"/>
  <c r="BK759" i="6"/>
  <c r="BL759" i="6"/>
  <c r="BM759" i="6" s="1"/>
  <c r="BK522" i="6"/>
  <c r="BL522" i="6"/>
  <c r="BM522" i="6" s="1"/>
  <c r="BK1115" i="6"/>
  <c r="BK531" i="6"/>
  <c r="BL531" i="6"/>
  <c r="BM531" i="6" s="1"/>
  <c r="BL978" i="6"/>
  <c r="BM978" i="6" s="1"/>
  <c r="BK978" i="6"/>
  <c r="BL1048" i="6"/>
  <c r="BM1048" i="6" s="1"/>
  <c r="BK1048" i="6"/>
  <c r="BK247" i="6"/>
  <c r="BL247" i="6"/>
  <c r="BM247" i="6" s="1"/>
  <c r="BL207" i="6"/>
  <c r="BM207" i="6" s="1"/>
  <c r="BK207" i="6"/>
  <c r="BL922" i="6"/>
  <c r="BM922" i="6" s="1"/>
  <c r="BK922" i="6"/>
  <c r="BK546" i="6"/>
  <c r="BL546" i="6"/>
  <c r="BM546" i="6" s="1"/>
  <c r="BL370" i="6"/>
  <c r="BM370" i="6" s="1"/>
  <c r="BK370" i="6"/>
  <c r="BL439" i="6"/>
  <c r="BM439" i="6" s="1"/>
  <c r="BK439" i="6"/>
  <c r="BK470" i="6"/>
  <c r="BL470" i="6"/>
  <c r="BM470" i="6" s="1"/>
  <c r="BE353" i="6"/>
  <c r="BF353" i="6"/>
  <c r="BG353" i="6" s="1"/>
  <c r="BE282" i="6"/>
  <c r="BF282" i="6"/>
  <c r="BG282" i="6" s="1"/>
  <c r="BF681" i="6"/>
  <c r="BG681" i="6" s="1"/>
  <c r="BE681" i="6"/>
  <c r="BE502" i="6"/>
  <c r="BF502" i="6"/>
  <c r="BG502" i="6" s="1"/>
  <c r="BE605" i="6"/>
  <c r="BF605" i="6"/>
  <c r="BG605" i="6" s="1"/>
  <c r="BE1063" i="6"/>
  <c r="BF1063" i="6"/>
  <c r="BG1063" i="6" s="1"/>
  <c r="BE1061" i="6"/>
  <c r="BF1061" i="6"/>
  <c r="BG1061" i="6" s="1"/>
  <c r="BE795" i="6"/>
  <c r="BF795" i="6"/>
  <c r="BG795" i="6" s="1"/>
  <c r="BE1121" i="6"/>
  <c r="BF1121" i="6"/>
  <c r="BG1121" i="6" s="1"/>
  <c r="BF407" i="6"/>
  <c r="BG407" i="6" s="1"/>
  <c r="BE407" i="6"/>
  <c r="BF768" i="6"/>
  <c r="BG768" i="6" s="1"/>
  <c r="BE768" i="6"/>
  <c r="BE435" i="6"/>
  <c r="BF435" i="6"/>
  <c r="BG435" i="6" s="1"/>
  <c r="BF800" i="6"/>
  <c r="BG800" i="6" s="1"/>
  <c r="BE800" i="6"/>
  <c r="BE780" i="6"/>
  <c r="BF780" i="6"/>
  <c r="BG780" i="6" s="1"/>
  <c r="AY446" i="6"/>
  <c r="AZ446" i="6"/>
  <c r="BA446" i="6" s="1"/>
  <c r="AY305" i="6"/>
  <c r="AZ305" i="6"/>
  <c r="BA305" i="6" s="1"/>
  <c r="AY402" i="6"/>
  <c r="AZ402" i="6"/>
  <c r="BA402" i="6" s="1"/>
  <c r="AY421" i="6"/>
  <c r="AZ421" i="6"/>
  <c r="BA421" i="6" s="1"/>
  <c r="AZ488" i="6"/>
  <c r="BA488" i="6" s="1"/>
  <c r="AY488" i="6"/>
  <c r="AY617" i="6"/>
  <c r="AZ617" i="6"/>
  <c r="BA617" i="6" s="1"/>
  <c r="AY1113" i="6"/>
  <c r="AZ1113" i="6"/>
  <c r="BA1113" i="6" s="1"/>
  <c r="AZ1009" i="6"/>
  <c r="BA1009" i="6" s="1"/>
  <c r="AY1009" i="6"/>
  <c r="AZ423" i="6"/>
  <c r="BA423" i="6" s="1"/>
  <c r="AY423" i="6"/>
  <c r="AZ918" i="6"/>
  <c r="BA918" i="6" s="1"/>
  <c r="AY918" i="6"/>
  <c r="AY1067" i="6"/>
  <c r="AZ1067" i="6"/>
  <c r="BA1067" i="6" s="1"/>
  <c r="AY332" i="6"/>
  <c r="AZ332" i="6"/>
  <c r="BA332" i="6" s="1"/>
  <c r="AZ1062" i="6"/>
  <c r="BA1062" i="6" s="1"/>
  <c r="AY1062" i="6"/>
  <c r="AY1064" i="6"/>
  <c r="AZ1064" i="6"/>
  <c r="BA1064" i="6" s="1"/>
  <c r="AS280" i="6"/>
  <c r="AT280" i="6"/>
  <c r="AU280" i="6" s="1"/>
  <c r="AT218" i="6"/>
  <c r="AU218" i="6" s="1"/>
  <c r="AS218" i="6"/>
  <c r="AS913" i="6"/>
  <c r="AT913" i="6"/>
  <c r="AU913" i="6" s="1"/>
  <c r="AS947" i="6"/>
  <c r="AT947" i="6"/>
  <c r="AU947" i="6" s="1"/>
  <c r="AT963" i="6"/>
  <c r="AU963" i="6" s="1"/>
  <c r="AS963" i="6"/>
  <c r="AS763" i="6"/>
  <c r="AT763" i="6"/>
  <c r="AU763" i="6" s="1"/>
  <c r="AT743" i="6"/>
  <c r="AU743" i="6" s="1"/>
  <c r="AS743" i="6"/>
  <c r="AS381" i="6"/>
  <c r="AT381" i="6"/>
  <c r="AU381" i="6" s="1"/>
  <c r="AT658" i="6"/>
  <c r="AU658" i="6" s="1"/>
  <c r="AS658" i="6"/>
  <c r="AS940" i="6"/>
  <c r="AT940" i="6"/>
  <c r="AU940" i="6" s="1"/>
  <c r="AT587" i="6"/>
  <c r="AU587" i="6" s="1"/>
  <c r="AS587" i="6"/>
  <c r="AT624" i="6"/>
  <c r="AU624" i="6" s="1"/>
  <c r="AS624" i="6"/>
  <c r="AS486" i="6"/>
  <c r="AT486" i="6"/>
  <c r="AU486" i="6" s="1"/>
  <c r="AS771" i="6"/>
  <c r="AT771" i="6"/>
  <c r="AU771" i="6" s="1"/>
  <c r="AS325" i="6"/>
  <c r="AT325" i="6"/>
  <c r="AU325" i="6" s="1"/>
  <c r="AZ1010" i="6"/>
  <c r="BA1010" i="6" s="1"/>
  <c r="AY295" i="6"/>
  <c r="AS289" i="6"/>
  <c r="AS345" i="6"/>
  <c r="AS328" i="6"/>
  <c r="AT706" i="6"/>
  <c r="AU706" i="6" s="1"/>
  <c r="AS917" i="6"/>
  <c r="AT850" i="6"/>
  <c r="AU850" i="6" s="1"/>
  <c r="AT959" i="6"/>
  <c r="AU959" i="6" s="1"/>
  <c r="AS659" i="6"/>
  <c r="AT1063" i="6"/>
  <c r="AU1063" i="6" s="1"/>
  <c r="AS773" i="6"/>
  <c r="AT552" i="6"/>
  <c r="AU552" i="6" s="1"/>
  <c r="AT852" i="6"/>
  <c r="AU852" i="6" s="1"/>
  <c r="AT242" i="6"/>
  <c r="AU242" i="6" s="1"/>
  <c r="AS664" i="6"/>
  <c r="AT633" i="6"/>
  <c r="AU633" i="6" s="1"/>
  <c r="AS986" i="6"/>
  <c r="AS732" i="6"/>
  <c r="AT515" i="6"/>
  <c r="AU515" i="6" s="1"/>
  <c r="AT618" i="6"/>
  <c r="AU618" i="6" s="1"/>
  <c r="AT545" i="6"/>
  <c r="AU545" i="6" s="1"/>
  <c r="AS554" i="6"/>
  <c r="AS1094" i="6"/>
  <c r="AS758" i="6"/>
  <c r="AT319" i="6"/>
  <c r="AU319" i="6" s="1"/>
  <c r="AS637" i="6"/>
  <c r="AS271" i="6"/>
  <c r="AT395" i="6"/>
  <c r="AU395" i="6" s="1"/>
  <c r="AS416" i="6"/>
  <c r="AS638" i="6"/>
  <c r="BK647" i="6"/>
  <c r="BF236" i="6"/>
  <c r="BG236" i="6" s="1"/>
  <c r="BE879" i="6"/>
  <c r="BE908" i="6"/>
  <c r="BF992" i="6"/>
  <c r="BG992" i="6" s="1"/>
  <c r="AZ654" i="6"/>
  <c r="BA654" i="6" s="1"/>
  <c r="AZ608" i="6"/>
  <c r="BA608" i="6" s="1"/>
  <c r="AY923" i="6"/>
  <c r="AY770" i="6"/>
  <c r="AS272" i="6"/>
  <c r="AT811" i="6"/>
  <c r="AU811" i="6" s="1"/>
  <c r="AS654" i="6"/>
  <c r="AT1068" i="6"/>
  <c r="AU1068" i="6" s="1"/>
  <c r="AS586" i="6"/>
  <c r="CV468" i="6"/>
  <c r="CW468" i="6" s="1"/>
  <c r="CU468" i="6"/>
  <c r="CU597" i="6"/>
  <c r="CV597" i="6"/>
  <c r="CW597" i="6" s="1"/>
  <c r="CP500" i="6"/>
  <c r="CQ500" i="6" s="1"/>
  <c r="CO500" i="6"/>
  <c r="CP890" i="6"/>
  <c r="CQ890" i="6" s="1"/>
  <c r="CO890" i="6"/>
  <c r="CJ938" i="6"/>
  <c r="CK938" i="6" s="1"/>
  <c r="CI938" i="6"/>
  <c r="CC463" i="6"/>
  <c r="CD463" i="6"/>
  <c r="CE463" i="6" s="1"/>
  <c r="BX436" i="6"/>
  <c r="BY436" i="6" s="1"/>
  <c r="BW436" i="6"/>
  <c r="BX873" i="6"/>
  <c r="BY873" i="6" s="1"/>
  <c r="BW873" i="6"/>
  <c r="BW932" i="6"/>
  <c r="BX932" i="6"/>
  <c r="BY932" i="6" s="1"/>
  <c r="BW758" i="6"/>
  <c r="BX758" i="6"/>
  <c r="BY758" i="6" s="1"/>
  <c r="BW336" i="6"/>
  <c r="BX336" i="6"/>
  <c r="BY336" i="6" s="1"/>
  <c r="BQ389" i="6"/>
  <c r="BR389" i="6"/>
  <c r="BS389" i="6" s="1"/>
  <c r="BQ907" i="6"/>
  <c r="BR907" i="6"/>
  <c r="BS907" i="6" s="1"/>
  <c r="BQ821" i="6"/>
  <c r="BR821" i="6"/>
  <c r="BS821" i="6" s="1"/>
  <c r="BR1029" i="6"/>
  <c r="BS1029" i="6" s="1"/>
  <c r="BQ1029" i="6"/>
  <c r="BR1014" i="6"/>
  <c r="BS1014" i="6" s="1"/>
  <c r="BQ1014" i="6"/>
  <c r="BR980" i="6"/>
  <c r="BS980" i="6" s="1"/>
  <c r="BQ980" i="6"/>
  <c r="BR463" i="6"/>
  <c r="BS463" i="6" s="1"/>
  <c r="BQ463" i="6"/>
  <c r="BQ438" i="6"/>
  <c r="BR438" i="6"/>
  <c r="BS438" i="6" s="1"/>
  <c r="BR361" i="6"/>
  <c r="BS361" i="6" s="1"/>
  <c r="BQ361" i="6"/>
  <c r="BQ564" i="6"/>
  <c r="BR564" i="6"/>
  <c r="BS564" i="6" s="1"/>
  <c r="BQ839" i="6"/>
  <c r="BR839" i="6"/>
  <c r="BS839" i="6" s="1"/>
  <c r="BQ227" i="6"/>
  <c r="BR227" i="6"/>
  <c r="BS227" i="6" s="1"/>
  <c r="BR562" i="6"/>
  <c r="BS562" i="6" s="1"/>
  <c r="BQ562" i="6"/>
  <c r="BQ1090" i="6"/>
  <c r="BR1090" i="6"/>
  <c r="BS1090" i="6" s="1"/>
  <c r="BK372" i="6"/>
  <c r="BL372" i="6"/>
  <c r="BM372" i="6" s="1"/>
  <c r="BL540" i="6"/>
  <c r="BM540" i="6" s="1"/>
  <c r="BK540" i="6"/>
  <c r="BL880" i="6"/>
  <c r="BM880" i="6" s="1"/>
  <c r="BK880" i="6"/>
  <c r="BL920" i="6"/>
  <c r="BM920" i="6" s="1"/>
  <c r="BK920" i="6"/>
  <c r="BL1031" i="6"/>
  <c r="BM1031" i="6" s="1"/>
  <c r="BK1031" i="6"/>
  <c r="BK686" i="6"/>
  <c r="BL686" i="6"/>
  <c r="BM686" i="6" s="1"/>
  <c r="BL667" i="6"/>
  <c r="BM667" i="6" s="1"/>
  <c r="BK667" i="6"/>
  <c r="BL1076" i="6"/>
  <c r="BM1076" i="6" s="1"/>
  <c r="BK1076" i="6"/>
  <c r="BK230" i="6"/>
  <c r="BL230" i="6"/>
  <c r="BM230" i="6" s="1"/>
  <c r="BK659" i="6"/>
  <c r="BL659" i="6"/>
  <c r="BM659" i="6" s="1"/>
  <c r="BL208" i="6"/>
  <c r="BM208" i="6" s="1"/>
  <c r="BK208" i="6"/>
  <c r="BL726" i="6"/>
  <c r="BM726" i="6" s="1"/>
  <c r="BK726" i="6"/>
  <c r="BK919" i="6"/>
  <c r="BL919" i="6"/>
  <c r="BM919" i="6" s="1"/>
  <c r="BL1056" i="6"/>
  <c r="BM1056" i="6" s="1"/>
  <c r="BK1056" i="6"/>
  <c r="BL209" i="6"/>
  <c r="BM209" i="6" s="1"/>
  <c r="BK209" i="6"/>
  <c r="BE325" i="6"/>
  <c r="BF325" i="6"/>
  <c r="BG325" i="6" s="1"/>
  <c r="BE309" i="6"/>
  <c r="BF309" i="6"/>
  <c r="BG309" i="6" s="1"/>
  <c r="BE485" i="6"/>
  <c r="BF485" i="6"/>
  <c r="BG485" i="6" s="1"/>
  <c r="BE392" i="6"/>
  <c r="BF392" i="6"/>
  <c r="BG392" i="6" s="1"/>
  <c r="BE356" i="6"/>
  <c r="BF356" i="6"/>
  <c r="BG356" i="6" s="1"/>
  <c r="BF1067" i="6"/>
  <c r="BG1067" i="6" s="1"/>
  <c r="BE1067" i="6"/>
  <c r="BF1070" i="6"/>
  <c r="BG1070" i="6" s="1"/>
  <c r="BE1070" i="6"/>
  <c r="BF823" i="6"/>
  <c r="BG823" i="6" s="1"/>
  <c r="BE823" i="6"/>
  <c r="BE1125" i="6"/>
  <c r="BF1125" i="6"/>
  <c r="BG1125" i="6" s="1"/>
  <c r="BF634" i="6"/>
  <c r="BG634" i="6" s="1"/>
  <c r="BE634" i="6"/>
  <c r="BE489" i="6"/>
  <c r="BF489" i="6"/>
  <c r="BG489" i="6" s="1"/>
  <c r="BE343" i="6"/>
  <c r="BF343" i="6"/>
  <c r="BG343" i="6" s="1"/>
  <c r="BE840" i="6"/>
  <c r="BF840" i="6"/>
  <c r="BG840" i="6" s="1"/>
  <c r="BF492" i="6"/>
  <c r="BG492" i="6" s="1"/>
  <c r="BE492" i="6"/>
  <c r="AY518" i="6"/>
  <c r="AZ518" i="6"/>
  <c r="BA518" i="6" s="1"/>
  <c r="AY377" i="6"/>
  <c r="AZ377" i="6"/>
  <c r="BA377" i="6" s="1"/>
  <c r="AY474" i="6"/>
  <c r="AZ474" i="6"/>
  <c r="BA474" i="6" s="1"/>
  <c r="AZ493" i="6"/>
  <c r="BA493" i="6" s="1"/>
  <c r="AY493" i="6"/>
  <c r="AY797" i="6"/>
  <c r="AZ797" i="6"/>
  <c r="BA797" i="6" s="1"/>
  <c r="AY625" i="6"/>
  <c r="AZ625" i="6"/>
  <c r="BA625" i="6" s="1"/>
  <c r="AY883" i="6"/>
  <c r="AZ883" i="6"/>
  <c r="BA883" i="6" s="1"/>
  <c r="AZ920" i="6"/>
  <c r="BA920" i="6" s="1"/>
  <c r="AY920" i="6"/>
  <c r="AZ564" i="6"/>
  <c r="BA564" i="6" s="1"/>
  <c r="AY564" i="6"/>
  <c r="AZ535" i="6"/>
  <c r="BA535" i="6" s="1"/>
  <c r="AY535" i="6"/>
  <c r="AZ283" i="6"/>
  <c r="BA283" i="6" s="1"/>
  <c r="AY283" i="6"/>
  <c r="AY503" i="6"/>
  <c r="AZ503" i="6"/>
  <c r="BA503" i="6" s="1"/>
  <c r="AZ471" i="6"/>
  <c r="BA471" i="6" s="1"/>
  <c r="AY471" i="6"/>
  <c r="CU271" i="6"/>
  <c r="CV271" i="6"/>
  <c r="CW271" i="6" s="1"/>
  <c r="CV345" i="6"/>
  <c r="CW345" i="6" s="1"/>
  <c r="CU345" i="6"/>
  <c r="CO230" i="6"/>
  <c r="CP230" i="6"/>
  <c r="CQ230" i="6" s="1"/>
  <c r="CI856" i="6"/>
  <c r="CI1117" i="6"/>
  <c r="CI293" i="6"/>
  <c r="CD554" i="6"/>
  <c r="CE554" i="6" s="1"/>
  <c r="CD975" i="6"/>
  <c r="CE975" i="6" s="1"/>
  <c r="CC412" i="6"/>
  <c r="CD494" i="6"/>
  <c r="CE494" i="6" s="1"/>
  <c r="CD915" i="6"/>
  <c r="CE915" i="6" s="1"/>
  <c r="BW501" i="6"/>
  <c r="BX501" i="6"/>
  <c r="BY501" i="6" s="1"/>
  <c r="BW215" i="6"/>
  <c r="BX215" i="6"/>
  <c r="BY215" i="6" s="1"/>
  <c r="BW435" i="6"/>
  <c r="BX435" i="6"/>
  <c r="BY435" i="6" s="1"/>
  <c r="BW859" i="6"/>
  <c r="BX859" i="6"/>
  <c r="BY859" i="6" s="1"/>
  <c r="BX303" i="6"/>
  <c r="BY303" i="6" s="1"/>
  <c r="BW303" i="6"/>
  <c r="BX259" i="6"/>
  <c r="BY259" i="6" s="1"/>
  <c r="BW259" i="6"/>
  <c r="BX514" i="6"/>
  <c r="BY514" i="6" s="1"/>
  <c r="BW514" i="6"/>
  <c r="BX407" i="6"/>
  <c r="BY407" i="6" s="1"/>
  <c r="BW407" i="6"/>
  <c r="BQ513" i="6"/>
  <c r="BR513" i="6"/>
  <c r="BS513" i="6" s="1"/>
  <c r="BQ1007" i="6"/>
  <c r="BR1007" i="6"/>
  <c r="BS1007" i="6" s="1"/>
  <c r="BQ953" i="6"/>
  <c r="BR953" i="6"/>
  <c r="BS953" i="6" s="1"/>
  <c r="BQ701" i="6"/>
  <c r="BR701" i="6"/>
  <c r="BS701" i="6" s="1"/>
  <c r="BQ1067" i="6"/>
  <c r="BR1067" i="6"/>
  <c r="BS1067" i="6" s="1"/>
  <c r="BQ852" i="6"/>
  <c r="BR852" i="6"/>
  <c r="BS852" i="6" s="1"/>
  <c r="BQ739" i="6"/>
  <c r="BR739" i="6"/>
  <c r="BS739" i="6" s="1"/>
  <c r="BQ860" i="6"/>
  <c r="BR860" i="6"/>
  <c r="BS860" i="6" s="1"/>
  <c r="BQ952" i="6"/>
  <c r="BR952" i="6"/>
  <c r="BS952" i="6" s="1"/>
  <c r="BR271" i="6"/>
  <c r="BS271" i="6" s="1"/>
  <c r="BQ271" i="6"/>
  <c r="BR376" i="6"/>
  <c r="BS376" i="6" s="1"/>
  <c r="BQ376" i="6"/>
  <c r="BR573" i="6"/>
  <c r="BS573" i="6" s="1"/>
  <c r="BQ573" i="6"/>
  <c r="BR683" i="6"/>
  <c r="BS683" i="6" s="1"/>
  <c r="BQ683" i="6"/>
  <c r="BQ446" i="6"/>
  <c r="BR446" i="6"/>
  <c r="BS446" i="6" s="1"/>
  <c r="BK276" i="6"/>
  <c r="BK490" i="6"/>
  <c r="BK553" i="6"/>
  <c r="BK703" i="6"/>
  <c r="BK749" i="6"/>
  <c r="BL1077" i="6"/>
  <c r="BM1077" i="6" s="1"/>
  <c r="BK925" i="6"/>
  <c r="BL1050" i="6"/>
  <c r="BM1050" i="6" s="1"/>
  <c r="BL1063" i="6"/>
  <c r="BM1063" i="6" s="1"/>
  <c r="BL1024" i="6"/>
  <c r="BM1024" i="6" s="1"/>
  <c r="BL418" i="6"/>
  <c r="BM418" i="6" s="1"/>
  <c r="BK203" i="6"/>
  <c r="BL902" i="6"/>
  <c r="BM902" i="6" s="1"/>
  <c r="BL368" i="6"/>
  <c r="BM368" i="6" s="1"/>
  <c r="BL932" i="6"/>
  <c r="BM932" i="6" s="1"/>
  <c r="BL626" i="6"/>
  <c r="BM626" i="6" s="1"/>
  <c r="BK319" i="6"/>
  <c r="BL966" i="6"/>
  <c r="BM966" i="6" s="1"/>
  <c r="BK460" i="6"/>
  <c r="BL908" i="6"/>
  <c r="BM908" i="6" s="1"/>
  <c r="BK594" i="6"/>
  <c r="BL287" i="6"/>
  <c r="BM287" i="6" s="1"/>
  <c r="BL689" i="6"/>
  <c r="BM689" i="6" s="1"/>
  <c r="BK289" i="6"/>
  <c r="BL850" i="6"/>
  <c r="BM850" i="6" s="1"/>
  <c r="BK684" i="6"/>
  <c r="BF249" i="6"/>
  <c r="BG249" i="6" s="1"/>
  <c r="BE778" i="6"/>
  <c r="BE1073" i="6"/>
  <c r="BE570" i="6"/>
  <c r="AZ526" i="6"/>
  <c r="BA526" i="6" s="1"/>
  <c r="AY629" i="6"/>
  <c r="AY1035" i="6"/>
  <c r="AZ1036" i="6"/>
  <c r="BA1036" i="6" s="1"/>
  <c r="AY644" i="6"/>
  <c r="AT779" i="6"/>
  <c r="AU779" i="6" s="1"/>
  <c r="AS708" i="6"/>
  <c r="AT676" i="6"/>
  <c r="AU676" i="6" s="1"/>
  <c r="AT662" i="6"/>
  <c r="AU662" i="6" s="1"/>
  <c r="AY306" i="6"/>
  <c r="BK280" i="6"/>
  <c r="AY651" i="6"/>
  <c r="CC1056" i="6"/>
  <c r="BQ401" i="6"/>
  <c r="AY988" i="6"/>
  <c r="AS982" i="6"/>
  <c r="BL885" i="6"/>
  <c r="BM885" i="6" s="1"/>
  <c r="BL790" i="6"/>
  <c r="BM790" i="6" s="1"/>
  <c r="AQ716" i="6"/>
  <c r="AP716" i="6"/>
  <c r="AP956" i="6"/>
  <c r="AQ956" i="6"/>
  <c r="AQ348" i="6"/>
  <c r="AP348" i="6"/>
  <c r="AP474" i="6"/>
  <c r="AQ474" i="6"/>
  <c r="AQ684" i="6"/>
  <c r="AP684" i="6"/>
  <c r="AP884" i="6"/>
  <c r="AQ884" i="6"/>
  <c r="AP607" i="6"/>
  <c r="AQ607" i="6"/>
  <c r="AQ254" i="6"/>
  <c r="AP254" i="6"/>
  <c r="AP738" i="6"/>
  <c r="AQ738" i="6"/>
  <c r="AP563" i="6"/>
  <c r="AQ563" i="6"/>
  <c r="AQ722" i="6"/>
  <c r="AP722" i="6"/>
  <c r="AQ576" i="6"/>
  <c r="AP576" i="6"/>
  <c r="AP763" i="6"/>
  <c r="AQ763" i="6"/>
  <c r="AQ866" i="6"/>
  <c r="AP866" i="6"/>
  <c r="AQ976" i="6"/>
  <c r="AP976" i="6"/>
  <c r="AQ1063" i="6"/>
  <c r="AP1063" i="6"/>
  <c r="AP479" i="6"/>
  <c r="AQ479" i="6"/>
  <c r="AQ301" i="6"/>
  <c r="AP301" i="6"/>
  <c r="AP687" i="6"/>
  <c r="AQ687" i="6"/>
  <c r="AQ947" i="6"/>
  <c r="AP947" i="6"/>
  <c r="AP648" i="6"/>
  <c r="AQ648" i="6"/>
  <c r="AQ697" i="6"/>
  <c r="AP697" i="6"/>
  <c r="AQ830" i="6"/>
  <c r="AP830" i="6"/>
  <c r="AP994" i="6"/>
  <c r="AQ994" i="6"/>
  <c r="AQ528" i="6"/>
  <c r="AP528" i="6"/>
  <c r="AP893" i="6"/>
  <c r="AQ893" i="6"/>
  <c r="AP584" i="6"/>
  <c r="AQ584" i="6"/>
  <c r="AP582" i="6"/>
  <c r="AQ582" i="6"/>
  <c r="AQ940" i="6"/>
  <c r="AP940" i="6"/>
  <c r="AQ1012" i="6"/>
  <c r="AP1012" i="6"/>
  <c r="AP799" i="6"/>
  <c r="AQ799" i="6"/>
  <c r="AP446" i="6"/>
  <c r="AQ446" i="6"/>
  <c r="AQ343" i="6"/>
  <c r="AP343" i="6"/>
  <c r="AP891" i="6"/>
  <c r="AQ891" i="6"/>
  <c r="AQ627" i="6"/>
  <c r="AP627" i="6"/>
  <c r="AQ730" i="6"/>
  <c r="AP730" i="6"/>
  <c r="AP405" i="6"/>
  <c r="AQ405" i="6"/>
  <c r="AQ1109" i="6"/>
  <c r="AP1109" i="6"/>
  <c r="AQ341" i="6"/>
  <c r="AP341" i="6"/>
  <c r="AQ827" i="6"/>
  <c r="AP827" i="6"/>
  <c r="AQ943" i="6"/>
  <c r="AP943" i="6"/>
  <c r="AP295" i="6"/>
  <c r="AQ295" i="6"/>
  <c r="AQ517" i="6"/>
  <c r="AP517" i="6"/>
  <c r="AP543" i="6"/>
  <c r="AQ543" i="6"/>
  <c r="AP393" i="6"/>
  <c r="AQ393" i="6"/>
  <c r="AQ720" i="6"/>
  <c r="AP720" i="6"/>
  <c r="AQ705" i="6"/>
  <c r="AP705" i="6"/>
  <c r="AP1096" i="6"/>
  <c r="AQ1096" i="6"/>
  <c r="AQ423" i="6"/>
  <c r="AP423" i="6"/>
  <c r="AQ837" i="6"/>
  <c r="AP837" i="6"/>
  <c r="AP299" i="6"/>
  <c r="AQ299" i="6"/>
  <c r="AQ668" i="6"/>
  <c r="AP668" i="6"/>
  <c r="AQ923" i="6"/>
  <c r="AP923" i="6"/>
  <c r="AP578" i="6"/>
  <c r="AQ578" i="6"/>
  <c r="AP425" i="6"/>
  <c r="AQ425" i="6"/>
  <c r="AP566" i="6"/>
  <c r="AQ566" i="6"/>
  <c r="AP386" i="6"/>
  <c r="AQ386" i="6"/>
  <c r="AQ752" i="6"/>
  <c r="AP752" i="6"/>
  <c r="AQ430" i="6"/>
  <c r="AP430" i="6"/>
  <c r="AQ737" i="6"/>
  <c r="AP737" i="6"/>
  <c r="AP358" i="6"/>
  <c r="AQ358" i="6"/>
  <c r="AQ244" i="6"/>
  <c r="AP244" i="6"/>
  <c r="AP253" i="6"/>
  <c r="AQ253" i="6"/>
  <c r="AP350" i="6"/>
  <c r="AQ350" i="6"/>
  <c r="AQ209" i="6"/>
  <c r="AP209" i="6"/>
  <c r="AP695" i="6"/>
  <c r="AQ695" i="6"/>
  <c r="CU256" i="6"/>
  <c r="CV256" i="6"/>
  <c r="CW256" i="6" s="1"/>
  <c r="CV499" i="6"/>
  <c r="CW499" i="6" s="1"/>
  <c r="CU499" i="6"/>
  <c r="CV883" i="6"/>
  <c r="CW883" i="6" s="1"/>
  <c r="CU883" i="6"/>
  <c r="AP663" i="6"/>
  <c r="AQ663" i="6"/>
  <c r="AQ1093" i="6"/>
  <c r="AP1093" i="6"/>
  <c r="AQ297" i="6"/>
  <c r="AP297" i="6"/>
  <c r="AP1084" i="6"/>
  <c r="AQ1084" i="6"/>
  <c r="AQ498" i="6"/>
  <c r="AP498" i="6"/>
  <c r="AQ665" i="6"/>
  <c r="AP665" i="6"/>
  <c r="AP606" i="6"/>
  <c r="AQ606" i="6"/>
  <c r="AQ509" i="6"/>
  <c r="AP509" i="6"/>
  <c r="CU201" i="6"/>
  <c r="CV201" i="6"/>
  <c r="CW201" i="6" s="1"/>
  <c r="CU420" i="6"/>
  <c r="CV420" i="6"/>
  <c r="CW420" i="6" s="1"/>
  <c r="CU676" i="6"/>
  <c r="CV676" i="6"/>
  <c r="CW676" i="6" s="1"/>
  <c r="CV546" i="6"/>
  <c r="CW546" i="6" s="1"/>
  <c r="CU546" i="6"/>
  <c r="AQ240" i="6"/>
  <c r="AP240" i="6"/>
  <c r="AQ207" i="6"/>
  <c r="AP207" i="6"/>
  <c r="AQ1053" i="6"/>
  <c r="AP1053" i="6"/>
  <c r="AP378" i="6"/>
  <c r="AQ378" i="6"/>
  <c r="AQ808" i="6"/>
  <c r="AP808" i="6"/>
  <c r="AQ1100" i="6"/>
  <c r="AP1100" i="6"/>
  <c r="AP864" i="6"/>
  <c r="AQ864" i="6"/>
  <c r="AP682" i="6"/>
  <c r="AQ682" i="6"/>
  <c r="CU516" i="6"/>
  <c r="CV516" i="6"/>
  <c r="CW516" i="6" s="1"/>
  <c r="CU811" i="6"/>
  <c r="CV811" i="6"/>
  <c r="CW811" i="6" s="1"/>
  <c r="AP995" i="6"/>
  <c r="AQ995" i="6"/>
  <c r="AQ855" i="6"/>
  <c r="AP855" i="6"/>
  <c r="AQ1008" i="6"/>
  <c r="AP1008" i="6"/>
  <c r="AQ304" i="6"/>
  <c r="AP304" i="6"/>
  <c r="AQ211" i="6"/>
  <c r="AP211" i="6"/>
  <c r="AQ232" i="6"/>
  <c r="AP232" i="6"/>
  <c r="AQ621" i="6"/>
  <c r="AP621" i="6"/>
  <c r="AQ645" i="6"/>
  <c r="AP645" i="6"/>
  <c r="AQ926" i="6"/>
  <c r="AP926" i="6"/>
  <c r="AQ756" i="6"/>
  <c r="AP756" i="6"/>
  <c r="AP387" i="6"/>
  <c r="AQ387" i="6"/>
  <c r="CV423" i="6"/>
  <c r="CW423" i="6" s="1"/>
  <c r="CU423" i="6"/>
  <c r="CU644" i="6"/>
  <c r="CV644" i="6"/>
  <c r="CW644" i="6" s="1"/>
  <c r="CV943" i="6"/>
  <c r="CW943" i="6" s="1"/>
  <c r="CU943" i="6"/>
  <c r="AQ252" i="6"/>
  <c r="AP252" i="6"/>
  <c r="AQ440" i="6"/>
  <c r="AP440" i="6"/>
  <c r="AP1115" i="6"/>
  <c r="AQ1115" i="6"/>
  <c r="AP480" i="6"/>
  <c r="AQ480" i="6"/>
  <c r="AQ700" i="6"/>
  <c r="AP700" i="6"/>
  <c r="AQ812" i="6"/>
  <c r="AP812" i="6"/>
  <c r="AP600" i="6"/>
  <c r="AQ600" i="6"/>
  <c r="AP342" i="6"/>
  <c r="AQ342" i="6"/>
  <c r="CV333" i="6"/>
  <c r="CW333" i="6" s="1"/>
  <c r="CU333" i="6"/>
  <c r="AP954" i="6"/>
  <c r="AQ954" i="6"/>
  <c r="AP647" i="6"/>
  <c r="AQ647" i="6"/>
  <c r="AQ286" i="6"/>
  <c r="AP286" i="6"/>
  <c r="CU528" i="6"/>
  <c r="CV528" i="6"/>
  <c r="CW528" i="6" s="1"/>
  <c r="CU803" i="6"/>
  <c r="CV803" i="6"/>
  <c r="CW803" i="6" s="1"/>
  <c r="CU538" i="6"/>
  <c r="CV538" i="6"/>
  <c r="CW538" i="6" s="1"/>
  <c r="AQ514" i="6"/>
  <c r="AP514" i="6"/>
  <c r="CU459" i="6"/>
  <c r="CV459" i="6"/>
  <c r="CW459" i="6" s="1"/>
  <c r="CU475" i="6"/>
  <c r="CV475" i="6"/>
  <c r="CW475" i="6" s="1"/>
  <c r="CV540" i="6"/>
  <c r="CW540" i="6" s="1"/>
  <c r="CU540" i="6"/>
  <c r="CU799" i="6"/>
  <c r="CV799" i="6"/>
  <c r="CW799" i="6" s="1"/>
  <c r="CV1007" i="6"/>
  <c r="CW1007" i="6" s="1"/>
  <c r="CU1007" i="6"/>
  <c r="CU709" i="6"/>
  <c r="CV709" i="6"/>
  <c r="CW709" i="6" s="1"/>
  <c r="CV570" i="6"/>
  <c r="CW570" i="6" s="1"/>
  <c r="CU570" i="6"/>
  <c r="CV361" i="6"/>
  <c r="CW361" i="6" s="1"/>
  <c r="CU361" i="6"/>
  <c r="CV733" i="6"/>
  <c r="CW733" i="6" s="1"/>
  <c r="CU733" i="6"/>
  <c r="CU845" i="6"/>
  <c r="CV845" i="6"/>
  <c r="CW845" i="6" s="1"/>
  <c r="CU1011" i="6"/>
  <c r="CV1011" i="6"/>
  <c r="CW1011" i="6" s="1"/>
  <c r="CV614" i="6"/>
  <c r="CW614" i="6" s="1"/>
  <c r="CU614" i="6"/>
  <c r="CU817" i="6"/>
  <c r="CV817" i="6"/>
  <c r="CW817" i="6" s="1"/>
  <c r="CV258" i="6"/>
  <c r="CW258" i="6" s="1"/>
  <c r="CU258" i="6"/>
  <c r="CP529" i="6"/>
  <c r="CQ529" i="6" s="1"/>
  <c r="CO529" i="6"/>
  <c r="CP671" i="6"/>
  <c r="CQ671" i="6" s="1"/>
  <c r="CO671" i="6"/>
  <c r="CP232" i="6"/>
  <c r="CQ232" i="6" s="1"/>
  <c r="CO232" i="6"/>
  <c r="CP1061" i="6"/>
  <c r="CQ1061" i="6" s="1"/>
  <c r="CO1061" i="6"/>
  <c r="CO983" i="6"/>
  <c r="CP983" i="6"/>
  <c r="CQ983" i="6" s="1"/>
  <c r="CO762" i="6"/>
  <c r="CP762" i="6"/>
  <c r="CQ762" i="6" s="1"/>
  <c r="CP1016" i="6"/>
  <c r="CQ1016" i="6" s="1"/>
  <c r="CO1016" i="6"/>
  <c r="CO455" i="6"/>
  <c r="CP455" i="6"/>
  <c r="CQ455" i="6" s="1"/>
  <c r="CO382" i="6"/>
  <c r="CP382" i="6"/>
  <c r="CQ382" i="6" s="1"/>
  <c r="CP570" i="6"/>
  <c r="CQ570" i="6" s="1"/>
  <c r="CO570" i="6"/>
  <c r="CP409" i="6"/>
  <c r="CQ409" i="6" s="1"/>
  <c r="CO409" i="6"/>
  <c r="CP1020" i="6"/>
  <c r="CQ1020" i="6" s="1"/>
  <c r="CO1020" i="6"/>
  <c r="CJ362" i="6"/>
  <c r="CK362" i="6" s="1"/>
  <c r="CI362" i="6"/>
  <c r="CI789" i="6"/>
  <c r="CJ789" i="6"/>
  <c r="CK789" i="6" s="1"/>
  <c r="CI656" i="6"/>
  <c r="CJ656" i="6"/>
  <c r="CK656" i="6" s="1"/>
  <c r="CJ750" i="6"/>
  <c r="CK750" i="6" s="1"/>
  <c r="CI750" i="6"/>
  <c r="CJ1072" i="6"/>
  <c r="CK1072" i="6" s="1"/>
  <c r="CI1072" i="6"/>
  <c r="CJ1013" i="6"/>
  <c r="CK1013" i="6" s="1"/>
  <c r="CI1013" i="6"/>
  <c r="CJ899" i="6"/>
  <c r="CK899" i="6" s="1"/>
  <c r="CI899" i="6"/>
  <c r="CI891" i="6"/>
  <c r="CJ891" i="6"/>
  <c r="CK891" i="6" s="1"/>
  <c r="CJ536" i="6"/>
  <c r="CK536" i="6" s="1"/>
  <c r="CI536" i="6"/>
  <c r="CI958" i="6"/>
  <c r="CJ958" i="6"/>
  <c r="CK958" i="6" s="1"/>
  <c r="CJ340" i="6"/>
  <c r="CK340" i="6" s="1"/>
  <c r="CI340" i="6"/>
  <c r="CI419" i="6"/>
  <c r="CJ419" i="6"/>
  <c r="CK419" i="6" s="1"/>
  <c r="CI352" i="6"/>
  <c r="CJ352" i="6"/>
  <c r="CK352" i="6" s="1"/>
  <c r="CC578" i="6"/>
  <c r="CD578" i="6"/>
  <c r="CE578" i="6" s="1"/>
  <c r="CC605" i="6"/>
  <c r="CD605" i="6"/>
  <c r="CE605" i="6" s="1"/>
  <c r="CC812" i="6"/>
  <c r="CD812" i="6"/>
  <c r="CE812" i="6" s="1"/>
  <c r="CC992" i="6"/>
  <c r="CD992" i="6"/>
  <c r="CE992" i="6" s="1"/>
  <c r="CD285" i="6"/>
  <c r="CE285" i="6" s="1"/>
  <c r="CC285" i="6"/>
  <c r="CC468" i="6"/>
  <c r="CD468" i="6"/>
  <c r="CE468" i="6" s="1"/>
  <c r="CD370" i="6"/>
  <c r="CE370" i="6" s="1"/>
  <c r="CC370" i="6"/>
  <c r="CD693" i="6"/>
  <c r="CE693" i="6" s="1"/>
  <c r="CC693" i="6"/>
  <c r="CD810" i="6"/>
  <c r="CE810" i="6" s="1"/>
  <c r="CC810" i="6"/>
  <c r="CC477" i="6"/>
  <c r="CD477" i="6"/>
  <c r="CE477" i="6" s="1"/>
  <c r="CD834" i="6"/>
  <c r="CE834" i="6" s="1"/>
  <c r="CC834" i="6"/>
  <c r="CC1113" i="6"/>
  <c r="CD1113" i="6"/>
  <c r="CE1113" i="6" s="1"/>
  <c r="CC510" i="6"/>
  <c r="CD510" i="6"/>
  <c r="CE510" i="6" s="1"/>
  <c r="BW256" i="6"/>
  <c r="BX256" i="6"/>
  <c r="BY256" i="6" s="1"/>
  <c r="BW551" i="6"/>
  <c r="BX551" i="6"/>
  <c r="BY551" i="6" s="1"/>
  <c r="BW560" i="6"/>
  <c r="BX560" i="6"/>
  <c r="BY560" i="6" s="1"/>
  <c r="BW731" i="6"/>
  <c r="BX731" i="6"/>
  <c r="BY731" i="6" s="1"/>
  <c r="BW957" i="6"/>
  <c r="BX957" i="6"/>
  <c r="BY957" i="6" s="1"/>
  <c r="BX490" i="6"/>
  <c r="BY490" i="6" s="1"/>
  <c r="BW490" i="6"/>
  <c r="BW983" i="6"/>
  <c r="BX983" i="6"/>
  <c r="BY983" i="6" s="1"/>
  <c r="BW719" i="6"/>
  <c r="BX719" i="6"/>
  <c r="BY719" i="6" s="1"/>
  <c r="BX733" i="6"/>
  <c r="BY733" i="6" s="1"/>
  <c r="BW733" i="6"/>
  <c r="BW811" i="6"/>
  <c r="BX811" i="6"/>
  <c r="BY811" i="6" s="1"/>
  <c r="BW448" i="6"/>
  <c r="BX448" i="6"/>
  <c r="BY448" i="6" s="1"/>
  <c r="BX398" i="6"/>
  <c r="BY398" i="6" s="1"/>
  <c r="BW398" i="6"/>
  <c r="BR384" i="6"/>
  <c r="BS384" i="6" s="1"/>
  <c r="BQ384" i="6"/>
  <c r="AP762" i="6"/>
  <c r="AQ762" i="6"/>
  <c r="AP426" i="6"/>
  <c r="AQ426" i="6"/>
  <c r="CV545" i="6"/>
  <c r="CW545" i="6" s="1"/>
  <c r="CU545" i="6"/>
  <c r="CV551" i="6"/>
  <c r="CW551" i="6" s="1"/>
  <c r="CU551" i="6"/>
  <c r="CU572" i="6"/>
  <c r="CV572" i="6"/>
  <c r="CW572" i="6" s="1"/>
  <c r="CU831" i="6"/>
  <c r="CV831" i="6"/>
  <c r="CW831" i="6" s="1"/>
  <c r="CU1016" i="6"/>
  <c r="CV1016" i="6"/>
  <c r="CW1016" i="6" s="1"/>
  <c r="CV1088" i="6"/>
  <c r="CW1088" i="6" s="1"/>
  <c r="CU1088" i="6"/>
  <c r="CV450" i="6"/>
  <c r="CW450" i="6" s="1"/>
  <c r="CU450" i="6"/>
  <c r="CV627" i="6"/>
  <c r="CW627" i="6" s="1"/>
  <c r="CU627" i="6"/>
  <c r="CU235" i="6"/>
  <c r="CV235" i="6"/>
  <c r="CW235" i="6" s="1"/>
  <c r="CV595" i="6"/>
  <c r="CW595" i="6" s="1"/>
  <c r="CU595" i="6"/>
  <c r="CV1077" i="6"/>
  <c r="CW1077" i="6" s="1"/>
  <c r="CU1077" i="6"/>
  <c r="CU1036" i="6"/>
  <c r="CV1036" i="6"/>
  <c r="CW1036" i="6" s="1"/>
  <c r="CU995" i="6"/>
  <c r="CV995" i="6"/>
  <c r="CW995" i="6" s="1"/>
  <c r="CO404" i="6"/>
  <c r="CP404" i="6"/>
  <c r="CQ404" i="6" s="1"/>
  <c r="CP559" i="6"/>
  <c r="CQ559" i="6" s="1"/>
  <c r="CO559" i="6"/>
  <c r="CP717" i="6"/>
  <c r="CQ717" i="6" s="1"/>
  <c r="CO717" i="6"/>
  <c r="CP859" i="6"/>
  <c r="CQ859" i="6" s="1"/>
  <c r="CO859" i="6"/>
  <c r="CO587" i="6"/>
  <c r="CP587" i="6"/>
  <c r="CQ587" i="6" s="1"/>
  <c r="CO946" i="6"/>
  <c r="CP946" i="6"/>
  <c r="CQ946" i="6" s="1"/>
  <c r="CP659" i="6"/>
  <c r="CQ659" i="6" s="1"/>
  <c r="CO659" i="6"/>
  <c r="CP994" i="6"/>
  <c r="CQ994" i="6" s="1"/>
  <c r="CO994" i="6"/>
  <c r="CO222" i="6"/>
  <c r="CP222" i="6"/>
  <c r="CQ222" i="6" s="1"/>
  <c r="CO668" i="6"/>
  <c r="CP668" i="6"/>
  <c r="CQ668" i="6" s="1"/>
  <c r="CP1114" i="6"/>
  <c r="CQ1114" i="6" s="1"/>
  <c r="CO1114" i="6"/>
  <c r="CP538" i="6"/>
  <c r="CQ538" i="6" s="1"/>
  <c r="CO538" i="6"/>
  <c r="CJ212" i="6"/>
  <c r="CK212" i="6" s="1"/>
  <c r="CI212" i="6"/>
  <c r="CI761" i="6"/>
  <c r="CJ761" i="6"/>
  <c r="CK761" i="6" s="1"/>
  <c r="CJ537" i="6"/>
  <c r="CK537" i="6" s="1"/>
  <c r="CI537" i="6"/>
  <c r="CJ766" i="6"/>
  <c r="CK766" i="6" s="1"/>
  <c r="CI766" i="6"/>
  <c r="CJ1076" i="6"/>
  <c r="CK1076" i="6" s="1"/>
  <c r="CI1076" i="6"/>
  <c r="CI1017" i="6"/>
  <c r="CJ1017" i="6"/>
  <c r="CK1017" i="6" s="1"/>
  <c r="CJ1071" i="6"/>
  <c r="CK1071" i="6" s="1"/>
  <c r="CI1071" i="6"/>
  <c r="CJ1089" i="6"/>
  <c r="CK1089" i="6" s="1"/>
  <c r="CI424" i="6"/>
  <c r="CJ424" i="6"/>
  <c r="CK424" i="6" s="1"/>
  <c r="CI357" i="6"/>
  <c r="CJ357" i="6"/>
  <c r="CK357" i="6" s="1"/>
  <c r="CJ341" i="6"/>
  <c r="CK341" i="6" s="1"/>
  <c r="CI341" i="6"/>
  <c r="CJ401" i="6"/>
  <c r="CK401" i="6" s="1"/>
  <c r="CI401" i="6"/>
  <c r="CI618" i="6"/>
  <c r="CJ618" i="6"/>
  <c r="CK618" i="6" s="1"/>
  <c r="CD214" i="6"/>
  <c r="CE214" i="6" s="1"/>
  <c r="CC214" i="6"/>
  <c r="CD540" i="6"/>
  <c r="CE540" i="6" s="1"/>
  <c r="CC540" i="6"/>
  <c r="CD748" i="6"/>
  <c r="CE748" i="6" s="1"/>
  <c r="CC748" i="6"/>
  <c r="CD958" i="6"/>
  <c r="CE958" i="6" s="1"/>
  <c r="CC958" i="6"/>
  <c r="CD699" i="6"/>
  <c r="CE699" i="6" s="1"/>
  <c r="CC699" i="6"/>
  <c r="CC919" i="6"/>
  <c r="CD919" i="6"/>
  <c r="CE919" i="6" s="1"/>
  <c r="CD228" i="6"/>
  <c r="CE228" i="6" s="1"/>
  <c r="CC228" i="6"/>
  <c r="CC307" i="6"/>
  <c r="CD307" i="6"/>
  <c r="CE307" i="6" s="1"/>
  <c r="CC211" i="6"/>
  <c r="CD211" i="6"/>
  <c r="CE211" i="6" s="1"/>
  <c r="CC244" i="6"/>
  <c r="CD244" i="6"/>
  <c r="CE244" i="6" s="1"/>
  <c r="CC293" i="6"/>
  <c r="CD293" i="6"/>
  <c r="CE293" i="6" s="1"/>
  <c r="CD842" i="6"/>
  <c r="CE842" i="6" s="1"/>
  <c r="CC842" i="6"/>
  <c r="CC747" i="6"/>
  <c r="CD747" i="6"/>
  <c r="CE747" i="6" s="1"/>
  <c r="BW229" i="6"/>
  <c r="BX229" i="6"/>
  <c r="BY229" i="6" s="1"/>
  <c r="BW698" i="6"/>
  <c r="BX698" i="6"/>
  <c r="BY698" i="6" s="1"/>
  <c r="BW718" i="6"/>
  <c r="BX718" i="6"/>
  <c r="BY718" i="6" s="1"/>
  <c r="BW1102" i="6"/>
  <c r="BX1102" i="6"/>
  <c r="BY1102" i="6" s="1"/>
  <c r="BX1100" i="6"/>
  <c r="BY1100" i="6" s="1"/>
  <c r="BW1100" i="6"/>
  <c r="BW689" i="6"/>
  <c r="BX689" i="6"/>
  <c r="BY689" i="6" s="1"/>
  <c r="BW613" i="6"/>
  <c r="BX613" i="6"/>
  <c r="BY613" i="6" s="1"/>
  <c r="BW518" i="6"/>
  <c r="BX518" i="6"/>
  <c r="BY518" i="6" s="1"/>
  <c r="BW751" i="6"/>
  <c r="BX751" i="6"/>
  <c r="BY751" i="6" s="1"/>
  <c r="BW421" i="6"/>
  <c r="BX421" i="6"/>
  <c r="BY421" i="6" s="1"/>
  <c r="AQ1006" i="6"/>
  <c r="AP1006" i="6"/>
  <c r="AP818" i="6"/>
  <c r="AQ818" i="6"/>
  <c r="CV205" i="6"/>
  <c r="CW205" i="6" s="1"/>
  <c r="CU205" i="6"/>
  <c r="CU481" i="6"/>
  <c r="CV481" i="6"/>
  <c r="CW481" i="6" s="1"/>
  <c r="CV383" i="6"/>
  <c r="CW383" i="6" s="1"/>
  <c r="CU383" i="6"/>
  <c r="CU643" i="6"/>
  <c r="CV643" i="6"/>
  <c r="CW643" i="6" s="1"/>
  <c r="CU324" i="6"/>
  <c r="CV324" i="6"/>
  <c r="CW324" i="6" s="1"/>
  <c r="CV387" i="6"/>
  <c r="CW387" i="6" s="1"/>
  <c r="CU387" i="6"/>
  <c r="CV259" i="6"/>
  <c r="CW259" i="6" s="1"/>
  <c r="CU259" i="6"/>
  <c r="CV935" i="6"/>
  <c r="CW935" i="6" s="1"/>
  <c r="CU935" i="6"/>
  <c r="CU330" i="6"/>
  <c r="CV330" i="6"/>
  <c r="CW330" i="6" s="1"/>
  <c r="CO252" i="6"/>
  <c r="CP252" i="6"/>
  <c r="CQ252" i="6" s="1"/>
  <c r="CP285" i="6"/>
  <c r="CQ285" i="6" s="1"/>
  <c r="CO285" i="6"/>
  <c r="CO805" i="6"/>
  <c r="CP805" i="6"/>
  <c r="CQ805" i="6" s="1"/>
  <c r="CP795" i="6"/>
  <c r="CQ795" i="6" s="1"/>
  <c r="CO795" i="6"/>
  <c r="CO865" i="6"/>
  <c r="CP865" i="6"/>
  <c r="CQ865" i="6" s="1"/>
  <c r="CO1069" i="6"/>
  <c r="CP1069" i="6"/>
  <c r="CQ1069" i="6" s="1"/>
  <c r="CO604" i="6"/>
  <c r="CP604" i="6"/>
  <c r="CQ604" i="6" s="1"/>
  <c r="CP713" i="6"/>
  <c r="CQ713" i="6" s="1"/>
  <c r="CO713" i="6"/>
  <c r="CP898" i="6"/>
  <c r="CQ898" i="6" s="1"/>
  <c r="CO898" i="6"/>
  <c r="CP1112" i="6"/>
  <c r="CQ1112" i="6" s="1"/>
  <c r="CO1112" i="6"/>
  <c r="CO1122" i="6"/>
  <c r="CP1122" i="6"/>
  <c r="CQ1122" i="6" s="1"/>
  <c r="CO326" i="6"/>
  <c r="CP326" i="6"/>
  <c r="CQ326" i="6" s="1"/>
  <c r="CP390" i="6"/>
  <c r="CQ390" i="6" s="1"/>
  <c r="CO390" i="6"/>
  <c r="CJ412" i="6"/>
  <c r="CK412" i="6" s="1"/>
  <c r="CI412" i="6"/>
  <c r="CI382" i="6"/>
  <c r="CJ382" i="6"/>
  <c r="CK382" i="6" s="1"/>
  <c r="CI398" i="6"/>
  <c r="CJ398" i="6"/>
  <c r="CK398" i="6" s="1"/>
  <c r="CI1048" i="6"/>
  <c r="CJ1048" i="6"/>
  <c r="CK1048" i="6" s="1"/>
  <c r="CI1021" i="6"/>
  <c r="CJ1021" i="6"/>
  <c r="CK1021" i="6" s="1"/>
  <c r="CI963" i="6"/>
  <c r="CJ947" i="6"/>
  <c r="CK947" i="6" s="1"/>
  <c r="CI947" i="6"/>
  <c r="CJ1110" i="6"/>
  <c r="CK1110" i="6" s="1"/>
  <c r="CI1110" i="6"/>
  <c r="CI361" i="6"/>
  <c r="CJ361" i="6"/>
  <c r="CK361" i="6" s="1"/>
  <c r="CJ666" i="6"/>
  <c r="CK666" i="6" s="1"/>
  <c r="CI666" i="6"/>
  <c r="CI675" i="6"/>
  <c r="CJ675" i="6"/>
  <c r="CK675" i="6" s="1"/>
  <c r="CJ561" i="6"/>
  <c r="CK561" i="6" s="1"/>
  <c r="CI561" i="6"/>
  <c r="CJ701" i="6"/>
  <c r="CK701" i="6" s="1"/>
  <c r="CI701" i="6"/>
  <c r="CD523" i="6"/>
  <c r="CE523" i="6" s="1"/>
  <c r="CC523" i="6"/>
  <c r="CC1031" i="6"/>
  <c r="CD1031" i="6"/>
  <c r="CE1031" i="6" s="1"/>
  <c r="CD744" i="6"/>
  <c r="CE744" i="6" s="1"/>
  <c r="CC744" i="6"/>
  <c r="CD525" i="6"/>
  <c r="CE525" i="6" s="1"/>
  <c r="CC525" i="6"/>
  <c r="CC1116" i="6"/>
  <c r="CD1116" i="6"/>
  <c r="CE1116" i="6" s="1"/>
  <c r="CC224" i="6"/>
  <c r="CD224" i="6"/>
  <c r="CE224" i="6" s="1"/>
  <c r="CC613" i="6"/>
  <c r="CD613" i="6"/>
  <c r="CE613" i="6" s="1"/>
  <c r="CC854" i="6"/>
  <c r="CD854" i="6"/>
  <c r="CE854" i="6" s="1"/>
  <c r="CD891" i="6"/>
  <c r="CE891" i="6" s="1"/>
  <c r="CC891" i="6"/>
  <c r="CD977" i="6"/>
  <c r="CE977" i="6" s="1"/>
  <c r="CC977" i="6"/>
  <c r="CD520" i="6"/>
  <c r="CE520" i="6" s="1"/>
  <c r="CC520" i="6"/>
  <c r="CC287" i="6"/>
  <c r="CD287" i="6"/>
  <c r="CE287" i="6" s="1"/>
  <c r="BX441" i="6"/>
  <c r="BY441" i="6" s="1"/>
  <c r="BW441" i="6"/>
  <c r="BX481" i="6"/>
  <c r="BY481" i="6" s="1"/>
  <c r="BW481" i="6"/>
  <c r="BW872" i="6"/>
  <c r="BX872" i="6"/>
  <c r="BY872" i="6" s="1"/>
  <c r="BW1106" i="6"/>
  <c r="BX1106" i="6"/>
  <c r="BY1106" i="6" s="1"/>
  <c r="BX532" i="6"/>
  <c r="BY532" i="6" s="1"/>
  <c r="BW532" i="6"/>
  <c r="BX732" i="6"/>
  <c r="BY732" i="6" s="1"/>
  <c r="BW732" i="6"/>
  <c r="CU325" i="6"/>
  <c r="CV325" i="6"/>
  <c r="CW325" i="6" s="1"/>
  <c r="CV1112" i="6"/>
  <c r="CW1112" i="6" s="1"/>
  <c r="CU1112" i="6"/>
  <c r="CU1086" i="6"/>
  <c r="CV1086" i="6"/>
  <c r="CW1086" i="6" s="1"/>
  <c r="CV470" i="6"/>
  <c r="CW470" i="6" s="1"/>
  <c r="CU470" i="6"/>
  <c r="CV433" i="6"/>
  <c r="CW433" i="6" s="1"/>
  <c r="CU433" i="6"/>
  <c r="CU356" i="6"/>
  <c r="CV356" i="6"/>
  <c r="CW356" i="6" s="1"/>
  <c r="CV854" i="6"/>
  <c r="CW854" i="6" s="1"/>
  <c r="CU854" i="6"/>
  <c r="CU937" i="6"/>
  <c r="CV937" i="6"/>
  <c r="CW937" i="6" s="1"/>
  <c r="CU822" i="6"/>
  <c r="CV822" i="6"/>
  <c r="CW822" i="6" s="1"/>
  <c r="CU666" i="6"/>
  <c r="CV666" i="6"/>
  <c r="CW666" i="6" s="1"/>
  <c r="CO257" i="6"/>
  <c r="CP257" i="6"/>
  <c r="CQ257" i="6" s="1"/>
  <c r="CO417" i="6"/>
  <c r="CP417" i="6"/>
  <c r="CQ417" i="6" s="1"/>
  <c r="CO777" i="6"/>
  <c r="CP777" i="6"/>
  <c r="CQ777" i="6" s="1"/>
  <c r="CO827" i="6"/>
  <c r="CP827" i="6"/>
  <c r="CQ827" i="6" s="1"/>
  <c r="CO881" i="6"/>
  <c r="CP881" i="6"/>
  <c r="CQ881" i="6" s="1"/>
  <c r="CP905" i="6"/>
  <c r="CQ905" i="6" s="1"/>
  <c r="CO905" i="6"/>
  <c r="CO574" i="6"/>
  <c r="CP574" i="6"/>
  <c r="CQ574" i="6" s="1"/>
  <c r="CO290" i="6"/>
  <c r="CP290" i="6"/>
  <c r="CQ290" i="6" s="1"/>
  <c r="CO470" i="6"/>
  <c r="CP470" i="6"/>
  <c r="CQ470" i="6" s="1"/>
  <c r="CP323" i="6"/>
  <c r="CQ323" i="6" s="1"/>
  <c r="CO323" i="6"/>
  <c r="CO250" i="6"/>
  <c r="CP250" i="6"/>
  <c r="CQ250" i="6" s="1"/>
  <c r="CP491" i="6"/>
  <c r="CQ491" i="6" s="1"/>
  <c r="CO491" i="6"/>
  <c r="CI214" i="6"/>
  <c r="CJ214" i="6"/>
  <c r="CK214" i="6" s="1"/>
  <c r="CI414" i="6"/>
  <c r="CJ414" i="6"/>
  <c r="CK414" i="6" s="1"/>
  <c r="CI430" i="6"/>
  <c r="CJ430" i="6"/>
  <c r="CK430" i="6" s="1"/>
  <c r="CJ1052" i="6"/>
  <c r="CK1052" i="6" s="1"/>
  <c r="CI1052" i="6"/>
  <c r="CI993" i="6"/>
  <c r="CJ993" i="6"/>
  <c r="CK993" i="6" s="1"/>
  <c r="CJ995" i="6"/>
  <c r="CK995" i="6" s="1"/>
  <c r="CI995" i="6"/>
  <c r="CI979" i="6"/>
  <c r="CJ979" i="6"/>
  <c r="CK979" i="6" s="1"/>
  <c r="CJ431" i="6"/>
  <c r="CK431" i="6" s="1"/>
  <c r="CI431" i="6"/>
  <c r="CI285" i="6"/>
  <c r="CJ285" i="6"/>
  <c r="CK285" i="6" s="1"/>
  <c r="CI532" i="6"/>
  <c r="CJ532" i="6"/>
  <c r="CK532" i="6" s="1"/>
  <c r="CJ469" i="6"/>
  <c r="CK469" i="6" s="1"/>
  <c r="CI469" i="6"/>
  <c r="CJ583" i="6"/>
  <c r="CK583" i="6" s="1"/>
  <c r="CI583" i="6"/>
  <c r="CD558" i="6"/>
  <c r="CE558" i="6" s="1"/>
  <c r="CC558" i="6"/>
  <c r="CC728" i="6"/>
  <c r="CD728" i="6"/>
  <c r="CE728" i="6" s="1"/>
  <c r="CC1094" i="6"/>
  <c r="CD1035" i="6"/>
  <c r="CE1035" i="6" s="1"/>
  <c r="CC1035" i="6"/>
  <c r="CC407" i="6"/>
  <c r="CD407" i="6"/>
  <c r="CE407" i="6" s="1"/>
  <c r="CC1114" i="6"/>
  <c r="CD1114" i="6"/>
  <c r="CE1114" i="6" s="1"/>
  <c r="CC1044" i="6"/>
  <c r="CD1044" i="6"/>
  <c r="CE1044" i="6" s="1"/>
  <c r="CD279" i="6"/>
  <c r="CE279" i="6" s="1"/>
  <c r="CC279" i="6"/>
  <c r="CD365" i="6"/>
  <c r="CE365" i="6" s="1"/>
  <c r="CC365" i="6"/>
  <c r="CC706" i="6"/>
  <c r="CD706" i="6"/>
  <c r="CE706" i="6" s="1"/>
  <c r="CD476" i="6"/>
  <c r="CE476" i="6" s="1"/>
  <c r="CC476" i="6"/>
  <c r="CC405" i="6"/>
  <c r="CD405" i="6"/>
  <c r="CE405" i="6" s="1"/>
  <c r="BX313" i="6"/>
  <c r="BY313" i="6" s="1"/>
  <c r="BW313" i="6"/>
  <c r="BW662" i="6"/>
  <c r="BX662" i="6"/>
  <c r="BY662" i="6" s="1"/>
  <c r="BW722" i="6"/>
  <c r="BX722" i="6"/>
  <c r="BY722" i="6" s="1"/>
  <c r="BW1125" i="6"/>
  <c r="BX1125" i="6"/>
  <c r="BY1125" i="6" s="1"/>
  <c r="BX1127" i="6"/>
  <c r="BY1127" i="6" s="1"/>
  <c r="BW1127" i="6"/>
  <c r="BW255" i="6"/>
  <c r="BX255" i="6"/>
  <c r="BY255" i="6" s="1"/>
  <c r="BX1036" i="6"/>
  <c r="BY1036" i="6" s="1"/>
  <c r="BW1036" i="6"/>
  <c r="BW981" i="6"/>
  <c r="BX981" i="6"/>
  <c r="BY981" i="6" s="1"/>
  <c r="BW1062" i="6"/>
  <c r="BX1062" i="6"/>
  <c r="BY1062" i="6" s="1"/>
  <c r="BW776" i="6"/>
  <c r="BX776" i="6"/>
  <c r="BY776" i="6" s="1"/>
  <c r="BX1076" i="6"/>
  <c r="BY1076" i="6" s="1"/>
  <c r="BW1076" i="6"/>
  <c r="BX474" i="6"/>
  <c r="BY474" i="6" s="1"/>
  <c r="BW474" i="6"/>
  <c r="BX341" i="6"/>
  <c r="BY341" i="6" s="1"/>
  <c r="BW341" i="6"/>
  <c r="BR300" i="6"/>
  <c r="BS300" i="6" s="1"/>
  <c r="BQ300" i="6"/>
  <c r="AP330" i="6"/>
  <c r="AQ330" i="6"/>
  <c r="AQ915" i="6"/>
  <c r="AP915" i="6"/>
  <c r="CV500" i="6"/>
  <c r="CW500" i="6" s="1"/>
  <c r="CU500" i="6"/>
  <c r="CV959" i="6"/>
  <c r="CW959" i="6" s="1"/>
  <c r="CU959" i="6"/>
  <c r="CU314" i="6"/>
  <c r="CV314" i="6"/>
  <c r="CW314" i="6" s="1"/>
  <c r="CV295" i="6"/>
  <c r="CW295" i="6" s="1"/>
  <c r="CU295" i="6"/>
  <c r="CV677" i="6"/>
  <c r="CW677" i="6" s="1"/>
  <c r="CU677" i="6"/>
  <c r="CV707" i="6"/>
  <c r="CW707" i="6" s="1"/>
  <c r="CU707" i="6"/>
  <c r="CV830" i="6"/>
  <c r="CW830" i="6" s="1"/>
  <c r="CU830" i="6"/>
  <c r="CV462" i="6"/>
  <c r="CW462" i="6" s="1"/>
  <c r="CU462" i="6"/>
  <c r="CV262" i="6"/>
  <c r="CW262" i="6" s="1"/>
  <c r="CU262" i="6"/>
  <c r="CU852" i="6"/>
  <c r="CV852" i="6"/>
  <c r="CW852" i="6" s="1"/>
  <c r="CO204" i="6"/>
  <c r="CP204" i="6"/>
  <c r="CQ204" i="6" s="1"/>
  <c r="CO449" i="6"/>
  <c r="CP449" i="6"/>
  <c r="CQ449" i="6" s="1"/>
  <c r="CO693" i="6"/>
  <c r="CP693" i="6"/>
  <c r="CQ693" i="6" s="1"/>
  <c r="CP959" i="6"/>
  <c r="CQ959" i="6" s="1"/>
  <c r="CO959" i="6"/>
  <c r="CO931" i="6"/>
  <c r="CP931" i="6"/>
  <c r="CQ931" i="6" s="1"/>
  <c r="CP747" i="6"/>
  <c r="CQ747" i="6" s="1"/>
  <c r="CO747" i="6"/>
  <c r="CP386" i="6"/>
  <c r="CQ386" i="6" s="1"/>
  <c r="CO386" i="6"/>
  <c r="CO838" i="6"/>
  <c r="CP838" i="6"/>
  <c r="CQ838" i="6" s="1"/>
  <c r="CP819" i="6"/>
  <c r="CQ819" i="6" s="1"/>
  <c r="CO819" i="6"/>
  <c r="CO654" i="6"/>
  <c r="CP654" i="6"/>
  <c r="CQ654" i="6" s="1"/>
  <c r="CO355" i="6"/>
  <c r="CP355" i="6"/>
  <c r="CQ355" i="6" s="1"/>
  <c r="CP650" i="6"/>
  <c r="CQ650" i="6" s="1"/>
  <c r="CO650" i="6"/>
  <c r="CO721" i="6"/>
  <c r="CP721" i="6"/>
  <c r="CQ721" i="6" s="1"/>
  <c r="CI474" i="6"/>
  <c r="CJ474" i="6"/>
  <c r="CK474" i="6" s="1"/>
  <c r="CJ332" i="6"/>
  <c r="CK332" i="6" s="1"/>
  <c r="CI332" i="6"/>
  <c r="CJ632" i="6"/>
  <c r="CK632" i="6" s="1"/>
  <c r="CI632" i="6"/>
  <c r="CI1056" i="6"/>
  <c r="CJ1056" i="6"/>
  <c r="CK1056" i="6" s="1"/>
  <c r="CJ997" i="6"/>
  <c r="CK997" i="6" s="1"/>
  <c r="CI997" i="6"/>
  <c r="CI738" i="6"/>
  <c r="CJ738" i="6"/>
  <c r="CK738" i="6" s="1"/>
  <c r="CI668" i="6"/>
  <c r="CJ668" i="6"/>
  <c r="CK668" i="6" s="1"/>
  <c r="CI692" i="6"/>
  <c r="CJ692" i="6"/>
  <c r="CK692" i="6" s="1"/>
  <c r="CI339" i="6"/>
  <c r="CJ339" i="6"/>
  <c r="CK339" i="6" s="1"/>
  <c r="CI255" i="6"/>
  <c r="CJ255" i="6"/>
  <c r="CK255" i="6" s="1"/>
  <c r="CJ566" i="6"/>
  <c r="CK566" i="6" s="1"/>
  <c r="CI566" i="6"/>
  <c r="CJ578" i="6"/>
  <c r="CK578" i="6" s="1"/>
  <c r="CI578" i="6"/>
  <c r="CD594" i="6"/>
  <c r="CE594" i="6" s="1"/>
  <c r="CC594" i="6"/>
  <c r="CD462" i="6"/>
  <c r="CE462" i="6" s="1"/>
  <c r="CC462" i="6"/>
  <c r="CC1083" i="6"/>
  <c r="CD1083" i="6"/>
  <c r="CE1083" i="6" s="1"/>
  <c r="CD1046" i="6"/>
  <c r="CE1046" i="6" s="1"/>
  <c r="CC1046" i="6"/>
  <c r="CC396" i="6"/>
  <c r="CD396" i="6"/>
  <c r="CE396" i="6" s="1"/>
  <c r="CD474" i="6"/>
  <c r="CE474" i="6" s="1"/>
  <c r="CC474" i="6"/>
  <c r="CC219" i="6"/>
  <c r="CD219" i="6"/>
  <c r="CE219" i="6" s="1"/>
  <c r="CC617" i="6"/>
  <c r="CD617" i="6"/>
  <c r="CE617" i="6" s="1"/>
  <c r="CC677" i="6"/>
  <c r="CD677" i="6"/>
  <c r="CE677" i="6" s="1"/>
  <c r="CD290" i="6"/>
  <c r="CE290" i="6" s="1"/>
  <c r="CC290" i="6"/>
  <c r="CD303" i="6"/>
  <c r="CE303" i="6" s="1"/>
  <c r="CC303" i="6"/>
  <c r="CC381" i="6"/>
  <c r="CD381" i="6"/>
  <c r="CE381" i="6" s="1"/>
  <c r="CC794" i="6"/>
  <c r="CD794" i="6"/>
  <c r="CE794" i="6" s="1"/>
  <c r="BX345" i="6"/>
  <c r="BY345" i="6" s="1"/>
  <c r="BW345" i="6"/>
  <c r="BW521" i="6"/>
  <c r="BX521" i="6"/>
  <c r="BY521" i="6" s="1"/>
  <c r="BW921" i="6"/>
  <c r="BX921" i="6"/>
  <c r="BY921" i="6" s="1"/>
  <c r="BX1082" i="6"/>
  <c r="BY1082" i="6" s="1"/>
  <c r="BW1082" i="6"/>
  <c r="BW1120" i="6"/>
  <c r="BX1120" i="6"/>
  <c r="BY1120" i="6" s="1"/>
  <c r="BW462" i="6"/>
  <c r="BX462" i="6"/>
  <c r="BY462" i="6" s="1"/>
  <c r="BW850" i="6"/>
  <c r="BX850" i="6"/>
  <c r="BY850" i="6" s="1"/>
  <c r="BW837" i="6"/>
  <c r="BX837" i="6"/>
  <c r="BY837" i="6" s="1"/>
  <c r="AP890" i="6"/>
  <c r="AQ890" i="6"/>
  <c r="AP965" i="6"/>
  <c r="AQ965" i="6"/>
  <c r="AQ362" i="6"/>
  <c r="AP362" i="6"/>
  <c r="AP854" i="6"/>
  <c r="AQ854" i="6"/>
  <c r="CU312" i="6"/>
  <c r="CV312" i="6"/>
  <c r="CW312" i="6" s="1"/>
  <c r="CU1018" i="6"/>
  <c r="CV1018" i="6"/>
  <c r="CW1018" i="6" s="1"/>
  <c r="CU892" i="6"/>
  <c r="CV892" i="6"/>
  <c r="CW892" i="6" s="1"/>
  <c r="CV774" i="6"/>
  <c r="CW774" i="6" s="1"/>
  <c r="CU774" i="6"/>
  <c r="CV1076" i="6"/>
  <c r="CW1076" i="6" s="1"/>
  <c r="CU1076" i="6"/>
  <c r="CU239" i="6"/>
  <c r="CV239" i="6"/>
  <c r="CW239" i="6" s="1"/>
  <c r="CU615" i="6"/>
  <c r="CV615" i="6"/>
  <c r="CW615" i="6" s="1"/>
  <c r="CV876" i="6"/>
  <c r="CW876" i="6" s="1"/>
  <c r="CU876" i="6"/>
  <c r="CV250" i="6"/>
  <c r="CW250" i="6" s="1"/>
  <c r="CU250" i="6"/>
  <c r="CP256" i="6"/>
  <c r="CQ256" i="6" s="1"/>
  <c r="CO256" i="6"/>
  <c r="CP615" i="6"/>
  <c r="CQ615" i="6" s="1"/>
  <c r="CO615" i="6"/>
  <c r="CO424" i="6"/>
  <c r="CP424" i="6"/>
  <c r="CQ424" i="6" s="1"/>
  <c r="CO541" i="6"/>
  <c r="CP541" i="6"/>
  <c r="CQ541" i="6" s="1"/>
  <c r="CO333" i="6"/>
  <c r="CP333" i="6"/>
  <c r="CQ333" i="6" s="1"/>
  <c r="CP861" i="6"/>
  <c r="CQ861" i="6" s="1"/>
  <c r="CO861" i="6"/>
  <c r="CP1116" i="6"/>
  <c r="CQ1116" i="6" s="1"/>
  <c r="CO1116" i="6"/>
  <c r="CO730" i="6"/>
  <c r="CP730" i="6"/>
  <c r="CQ730" i="6" s="1"/>
  <c r="CO872" i="6"/>
  <c r="CP872" i="6"/>
  <c r="CQ872" i="6" s="1"/>
  <c r="CO1092" i="6"/>
  <c r="CP1092" i="6"/>
  <c r="CQ1092" i="6" s="1"/>
  <c r="CO622" i="6"/>
  <c r="CP622" i="6"/>
  <c r="CQ622" i="6" s="1"/>
  <c r="CP690" i="6"/>
  <c r="CQ690" i="6" s="1"/>
  <c r="CO690" i="6"/>
  <c r="CP1030" i="6"/>
  <c r="CQ1030" i="6" s="1"/>
  <c r="CO1030" i="6"/>
  <c r="CI322" i="6"/>
  <c r="CJ322" i="6"/>
  <c r="CK322" i="6" s="1"/>
  <c r="CJ508" i="6"/>
  <c r="CK508" i="6" s="1"/>
  <c r="CI508" i="6"/>
  <c r="CI807" i="6"/>
  <c r="CJ807" i="6"/>
  <c r="CK807" i="6" s="1"/>
  <c r="CI964" i="6"/>
  <c r="CJ964" i="6"/>
  <c r="CK964" i="6" s="1"/>
  <c r="CI1033" i="6"/>
  <c r="CJ1033" i="6"/>
  <c r="CK1033" i="6" s="1"/>
  <c r="CI1059" i="6"/>
  <c r="CJ1051" i="6"/>
  <c r="CK1051" i="6" s="1"/>
  <c r="CI1051" i="6"/>
  <c r="CJ345" i="6"/>
  <c r="CK345" i="6" s="1"/>
  <c r="CI345" i="6"/>
  <c r="CI265" i="6"/>
  <c r="CJ265" i="6"/>
  <c r="CK265" i="6" s="1"/>
  <c r="CI407" i="6"/>
  <c r="CJ407" i="6"/>
  <c r="CK407" i="6" s="1"/>
  <c r="CJ1094" i="6"/>
  <c r="CK1094" i="6" s="1"/>
  <c r="CI1094" i="6"/>
  <c r="CI555" i="6"/>
  <c r="CJ555" i="6"/>
  <c r="CK555" i="6" s="1"/>
  <c r="CC566" i="6"/>
  <c r="CD566" i="6"/>
  <c r="CE566" i="6" s="1"/>
  <c r="CD366" i="6"/>
  <c r="CE366" i="6" s="1"/>
  <c r="CC366" i="6"/>
  <c r="CD994" i="6"/>
  <c r="CE994" i="6" s="1"/>
  <c r="CC994" i="6"/>
  <c r="CD938" i="6"/>
  <c r="CE938" i="6" s="1"/>
  <c r="CC938" i="6"/>
  <c r="CC691" i="6"/>
  <c r="CD691" i="6"/>
  <c r="CE691" i="6" s="1"/>
  <c r="CC757" i="6"/>
  <c r="CD757" i="6"/>
  <c r="CE757" i="6" s="1"/>
  <c r="CD879" i="6"/>
  <c r="CE879" i="6" s="1"/>
  <c r="CC879" i="6"/>
  <c r="CC209" i="6"/>
  <c r="CD209" i="6"/>
  <c r="CE209" i="6" s="1"/>
  <c r="CC263" i="6"/>
  <c r="CD263" i="6"/>
  <c r="CE263" i="6" s="1"/>
  <c r="CD392" i="6"/>
  <c r="CE392" i="6" s="1"/>
  <c r="CC392" i="6"/>
  <c r="CD896" i="6"/>
  <c r="CE896" i="6" s="1"/>
  <c r="CC896" i="6"/>
  <c r="CD592" i="6"/>
  <c r="CE592" i="6" s="1"/>
  <c r="CC592" i="6"/>
  <c r="CC729" i="6"/>
  <c r="CD729" i="6"/>
  <c r="CE729" i="6" s="1"/>
  <c r="BX364" i="6"/>
  <c r="BY364" i="6" s="1"/>
  <c r="BW364" i="6"/>
  <c r="BX644" i="6"/>
  <c r="BY644" i="6" s="1"/>
  <c r="BW644" i="6"/>
  <c r="BW778" i="6"/>
  <c r="BX778" i="6"/>
  <c r="BY778" i="6" s="1"/>
  <c r="BX852" i="6"/>
  <c r="BY852" i="6" s="1"/>
  <c r="BW852" i="6"/>
  <c r="BW784" i="6"/>
  <c r="BX784" i="6"/>
  <c r="BY784" i="6" s="1"/>
  <c r="BX523" i="6"/>
  <c r="BY523" i="6" s="1"/>
  <c r="BW523" i="6"/>
  <c r="BX759" i="6"/>
  <c r="BY759" i="6" s="1"/>
  <c r="BW759" i="6"/>
  <c r="BW302" i="6"/>
  <c r="BX302" i="6"/>
  <c r="BY302" i="6" s="1"/>
  <c r="BX846" i="6"/>
  <c r="BY846" i="6" s="1"/>
  <c r="BW846" i="6"/>
  <c r="BX697" i="6"/>
  <c r="BY697" i="6" s="1"/>
  <c r="BW697" i="6"/>
  <c r="BX760" i="6"/>
  <c r="BY760" i="6" s="1"/>
  <c r="BW760" i="6"/>
  <c r="BW748" i="6"/>
  <c r="BX748" i="6"/>
  <c r="BY748" i="6" s="1"/>
  <c r="BR229" i="6"/>
  <c r="BS229" i="6" s="1"/>
  <c r="BQ229" i="6"/>
  <c r="BR859" i="6"/>
  <c r="BS859" i="6" s="1"/>
  <c r="BQ859" i="6"/>
  <c r="BR568" i="6"/>
  <c r="BS568" i="6" s="1"/>
  <c r="BQ568" i="6"/>
  <c r="BR1045" i="6"/>
  <c r="BS1045" i="6" s="1"/>
  <c r="BQ1045" i="6"/>
  <c r="BR1047" i="6"/>
  <c r="BS1047" i="6" s="1"/>
  <c r="BQ1047" i="6"/>
  <c r="BQ557" i="6"/>
  <c r="BR557" i="6"/>
  <c r="BS557" i="6" s="1"/>
  <c r="BR807" i="6"/>
  <c r="BS807" i="6" s="1"/>
  <c r="BQ807" i="6"/>
  <c r="AQ919" i="6"/>
  <c r="AP919" i="6"/>
  <c r="AP1056" i="6"/>
  <c r="AQ1056" i="6"/>
  <c r="AP472" i="6"/>
  <c r="AQ472" i="6"/>
  <c r="CU216" i="6"/>
  <c r="CV216" i="6"/>
  <c r="CW216" i="6" s="1"/>
  <c r="CU787" i="6"/>
  <c r="CV787" i="6"/>
  <c r="CW787" i="6" s="1"/>
  <c r="CU1067" i="6"/>
  <c r="CV1067" i="6"/>
  <c r="CW1067" i="6" s="1"/>
  <c r="CU1031" i="6"/>
  <c r="CV1031" i="6"/>
  <c r="CW1031" i="6" s="1"/>
  <c r="CU897" i="6"/>
  <c r="CV897" i="6"/>
  <c r="CW897" i="6" s="1"/>
  <c r="CV1122" i="6"/>
  <c r="CW1122" i="6" s="1"/>
  <c r="CU1122" i="6"/>
  <c r="CV346" i="6"/>
  <c r="CW346" i="6" s="1"/>
  <c r="CU346" i="6"/>
  <c r="CU1125" i="6"/>
  <c r="CV1125" i="6"/>
  <c r="CW1125" i="6" s="1"/>
  <c r="CU697" i="6"/>
  <c r="CV697" i="6"/>
  <c r="CW697" i="6" s="1"/>
  <c r="CV337" i="6"/>
  <c r="CW337" i="6" s="1"/>
  <c r="CU337" i="6"/>
  <c r="CO647" i="6"/>
  <c r="CP647" i="6"/>
  <c r="CQ647" i="6" s="1"/>
  <c r="CP484" i="6"/>
  <c r="CQ484" i="6" s="1"/>
  <c r="CO484" i="6"/>
  <c r="CO603" i="6"/>
  <c r="CP603" i="6"/>
  <c r="CQ603" i="6" s="1"/>
  <c r="CP463" i="6"/>
  <c r="CQ463" i="6" s="1"/>
  <c r="CO463" i="6"/>
  <c r="CO823" i="6"/>
  <c r="CP823" i="6"/>
  <c r="CQ823" i="6" s="1"/>
  <c r="CP1022" i="6"/>
  <c r="CQ1022" i="6" s="1"/>
  <c r="CO1022" i="6"/>
  <c r="CO1094" i="6"/>
  <c r="CP1094" i="6"/>
  <c r="CQ1094" i="6" s="1"/>
  <c r="CO980" i="6"/>
  <c r="CP980" i="6"/>
  <c r="CQ980" i="6" s="1"/>
  <c r="CP633" i="6"/>
  <c r="CQ633" i="6" s="1"/>
  <c r="CO633" i="6"/>
  <c r="CO298" i="6"/>
  <c r="CP298" i="6"/>
  <c r="CQ298" i="6" s="1"/>
  <c r="CO393" i="6"/>
  <c r="CP393" i="6"/>
  <c r="CQ393" i="6" s="1"/>
  <c r="CO318" i="6"/>
  <c r="CP318" i="6"/>
  <c r="CQ318" i="6" s="1"/>
  <c r="CI354" i="6"/>
  <c r="CJ354" i="6"/>
  <c r="CK354" i="6" s="1"/>
  <c r="CI513" i="6"/>
  <c r="CJ513" i="6"/>
  <c r="CK513" i="6" s="1"/>
  <c r="CJ815" i="6"/>
  <c r="CK815" i="6" s="1"/>
  <c r="CI815" i="6"/>
  <c r="CI940" i="6"/>
  <c r="CJ940" i="6"/>
  <c r="CK940" i="6" s="1"/>
  <c r="CI881" i="6"/>
  <c r="CJ881" i="6"/>
  <c r="CK881" i="6" s="1"/>
  <c r="CI604" i="6"/>
  <c r="CJ604" i="6"/>
  <c r="CK604" i="6" s="1"/>
  <c r="CI971" i="6"/>
  <c r="CJ971" i="6"/>
  <c r="CK971" i="6" s="1"/>
  <c r="CJ878" i="6"/>
  <c r="CK878" i="6" s="1"/>
  <c r="CI878" i="6"/>
  <c r="CJ742" i="6"/>
  <c r="CK742" i="6" s="1"/>
  <c r="CI742" i="6"/>
  <c r="CJ367" i="6"/>
  <c r="CK367" i="6" s="1"/>
  <c r="CI367" i="6"/>
  <c r="CJ708" i="6"/>
  <c r="CK708" i="6" s="1"/>
  <c r="CI708" i="6"/>
  <c r="CJ473" i="6"/>
  <c r="CK473" i="6" s="1"/>
  <c r="CI473" i="6"/>
  <c r="CJ499" i="6"/>
  <c r="CK499" i="6" s="1"/>
  <c r="CI499" i="6"/>
  <c r="CC574" i="6"/>
  <c r="CD574" i="6"/>
  <c r="CE574" i="6" s="1"/>
  <c r="CD569" i="6"/>
  <c r="CE569" i="6" s="1"/>
  <c r="CC569" i="6"/>
  <c r="CC880" i="6"/>
  <c r="CD880" i="6"/>
  <c r="CE880" i="6" s="1"/>
  <c r="CD806" i="6"/>
  <c r="CE806" i="6" s="1"/>
  <c r="CC806" i="6"/>
  <c r="CD453" i="6"/>
  <c r="CE453" i="6" s="1"/>
  <c r="CC453" i="6"/>
  <c r="CC1017" i="6"/>
  <c r="CD1017" i="6"/>
  <c r="CE1017" i="6" s="1"/>
  <c r="CC1020" i="6"/>
  <c r="CD1020" i="6"/>
  <c r="CE1020" i="6" s="1"/>
  <c r="CC384" i="6"/>
  <c r="CD384" i="6"/>
  <c r="CE384" i="6" s="1"/>
  <c r="CC260" i="6"/>
  <c r="CD260" i="6"/>
  <c r="CE260" i="6" s="1"/>
  <c r="CD277" i="6"/>
  <c r="CE277" i="6" s="1"/>
  <c r="CC277" i="6"/>
  <c r="CC288" i="6"/>
  <c r="CD288" i="6"/>
  <c r="CE288" i="6" s="1"/>
  <c r="CC1060" i="6"/>
  <c r="CD1064" i="6"/>
  <c r="CE1064" i="6" s="1"/>
  <c r="CC1064" i="6"/>
  <c r="BX396" i="6"/>
  <c r="BY396" i="6" s="1"/>
  <c r="BW396" i="6"/>
  <c r="BX602" i="6"/>
  <c r="BY602" i="6" s="1"/>
  <c r="BW602" i="6"/>
  <c r="CV358" i="6"/>
  <c r="CW358" i="6" s="1"/>
  <c r="CU358" i="6"/>
  <c r="CO1031" i="6"/>
  <c r="CP1031" i="6"/>
  <c r="CQ1031" i="6" s="1"/>
  <c r="CP556" i="6"/>
  <c r="CQ556" i="6" s="1"/>
  <c r="CO556" i="6"/>
  <c r="CJ801" i="6"/>
  <c r="CK801" i="6" s="1"/>
  <c r="CI801" i="6"/>
  <c r="CI987" i="6"/>
  <c r="CJ987" i="6"/>
  <c r="CK987" i="6" s="1"/>
  <c r="CI558" i="6"/>
  <c r="CJ558" i="6"/>
  <c r="CK558" i="6" s="1"/>
  <c r="CD659" i="6"/>
  <c r="CE659" i="6" s="1"/>
  <c r="CC659" i="6"/>
  <c r="CD630" i="6"/>
  <c r="CE630" i="6" s="1"/>
  <c r="CC630" i="6"/>
  <c r="BW685" i="6"/>
  <c r="BX685" i="6"/>
  <c r="BY685" i="6" s="1"/>
  <c r="BR915" i="6"/>
  <c r="BS915" i="6" s="1"/>
  <c r="BQ915" i="6"/>
  <c r="BQ861" i="6"/>
  <c r="BR861" i="6"/>
  <c r="BS861" i="6" s="1"/>
  <c r="BQ1037" i="6"/>
  <c r="BR1037" i="6"/>
  <c r="BS1037" i="6" s="1"/>
  <c r="BR1048" i="6"/>
  <c r="BS1048" i="6" s="1"/>
  <c r="BQ1048" i="6"/>
  <c r="BR841" i="6"/>
  <c r="BS841" i="6" s="1"/>
  <c r="BQ841" i="6"/>
  <c r="BQ1118" i="6"/>
  <c r="BR1118" i="6"/>
  <c r="BS1118" i="6" s="1"/>
  <c r="BR523" i="6"/>
  <c r="BS523" i="6" s="1"/>
  <c r="BQ523" i="6"/>
  <c r="BR452" i="6"/>
  <c r="BS452" i="6" s="1"/>
  <c r="BQ452" i="6"/>
  <c r="BQ328" i="6"/>
  <c r="BR328" i="6"/>
  <c r="BS328" i="6" s="1"/>
  <c r="BQ719" i="6"/>
  <c r="BR719" i="6"/>
  <c r="BS719" i="6" s="1"/>
  <c r="BQ487" i="6"/>
  <c r="BR487" i="6"/>
  <c r="BS487" i="6" s="1"/>
  <c r="BQ231" i="6"/>
  <c r="BR231" i="6"/>
  <c r="BS231" i="6" s="1"/>
  <c r="BQ746" i="6"/>
  <c r="BR746" i="6"/>
  <c r="BS746" i="6" s="1"/>
  <c r="BK392" i="6"/>
  <c r="BL392" i="6"/>
  <c r="BM392" i="6" s="1"/>
  <c r="BL572" i="6"/>
  <c r="BM572" i="6" s="1"/>
  <c r="BK572" i="6"/>
  <c r="BK476" i="6"/>
  <c r="BL476" i="6"/>
  <c r="BM476" i="6" s="1"/>
  <c r="BL941" i="6"/>
  <c r="BM941" i="6" s="1"/>
  <c r="BK941" i="6"/>
  <c r="BL1095" i="6"/>
  <c r="BM1095" i="6" s="1"/>
  <c r="BK1095" i="6"/>
  <c r="BK700" i="6"/>
  <c r="BL700" i="6"/>
  <c r="BM700" i="6" s="1"/>
  <c r="BL753" i="6"/>
  <c r="BM753" i="6" s="1"/>
  <c r="BK753" i="6"/>
  <c r="BL868" i="6"/>
  <c r="BM868" i="6" s="1"/>
  <c r="BK868" i="6"/>
  <c r="BK229" i="6"/>
  <c r="BL229" i="6"/>
  <c r="BM229" i="6" s="1"/>
  <c r="BK341" i="6"/>
  <c r="BL341" i="6"/>
  <c r="BM341" i="6" s="1"/>
  <c r="BL478" i="6"/>
  <c r="BM478" i="6" s="1"/>
  <c r="BK478" i="6"/>
  <c r="BK499" i="6"/>
  <c r="BL499" i="6"/>
  <c r="BM499" i="6" s="1"/>
  <c r="BL581" i="6"/>
  <c r="BM581" i="6" s="1"/>
  <c r="BK581" i="6"/>
  <c r="BK301" i="6"/>
  <c r="BL301" i="6"/>
  <c r="BM301" i="6" s="1"/>
  <c r="BK934" i="6"/>
  <c r="BL934" i="6"/>
  <c r="BM934" i="6" s="1"/>
  <c r="BE212" i="6"/>
  <c r="BF212" i="6"/>
  <c r="BG212" i="6" s="1"/>
  <c r="BE401" i="6"/>
  <c r="BF401" i="6"/>
  <c r="BG401" i="6" s="1"/>
  <c r="BE713" i="6"/>
  <c r="BF713" i="6"/>
  <c r="BG713" i="6" s="1"/>
  <c r="BF559" i="6"/>
  <c r="BG559" i="6" s="1"/>
  <c r="BE559" i="6"/>
  <c r="BE719" i="6"/>
  <c r="BF719" i="6"/>
  <c r="BG719" i="6" s="1"/>
  <c r="BE1075" i="6"/>
  <c r="BF1075" i="6"/>
  <c r="BG1075" i="6" s="1"/>
  <c r="BF1093" i="6"/>
  <c r="BG1093" i="6" s="1"/>
  <c r="BE1093" i="6"/>
  <c r="BE889" i="6"/>
  <c r="BF889" i="6"/>
  <c r="BG889" i="6" s="1"/>
  <c r="BF904" i="6"/>
  <c r="BG904" i="6" s="1"/>
  <c r="BE904" i="6"/>
  <c r="BF355" i="6"/>
  <c r="BG355" i="6" s="1"/>
  <c r="BE355" i="6"/>
  <c r="BE676" i="6"/>
  <c r="BF676" i="6"/>
  <c r="BG676" i="6" s="1"/>
  <c r="BE510" i="6"/>
  <c r="BF510" i="6"/>
  <c r="BG510" i="6" s="1"/>
  <c r="BE255" i="6"/>
  <c r="BF255" i="6"/>
  <c r="BG255" i="6" s="1"/>
  <c r="BF612" i="6"/>
  <c r="BG612" i="6" s="1"/>
  <c r="BE612" i="6"/>
  <c r="AY470" i="6"/>
  <c r="AZ470" i="6"/>
  <c r="BA470" i="6" s="1"/>
  <c r="AZ329" i="6"/>
  <c r="BA329" i="6" s="1"/>
  <c r="AY329" i="6"/>
  <c r="AZ426" i="6"/>
  <c r="BA426" i="6" s="1"/>
  <c r="AY426" i="6"/>
  <c r="AZ445" i="6"/>
  <c r="BA445" i="6" s="1"/>
  <c r="AY445" i="6"/>
  <c r="AY648" i="6"/>
  <c r="AZ648" i="6"/>
  <c r="BA648" i="6" s="1"/>
  <c r="AY272" i="6"/>
  <c r="AZ272" i="6"/>
  <c r="BA272" i="6" s="1"/>
  <c r="AY1096" i="6"/>
  <c r="AZ1096" i="6"/>
  <c r="BA1096" i="6" s="1"/>
  <c r="AY955" i="6"/>
  <c r="AZ955" i="6"/>
  <c r="BA955" i="6" s="1"/>
  <c r="AY706" i="6"/>
  <c r="AZ706" i="6"/>
  <c r="BA706" i="6" s="1"/>
  <c r="AY211" i="6"/>
  <c r="AZ211" i="6"/>
  <c r="BA211" i="6" s="1"/>
  <c r="AY908" i="6"/>
  <c r="AZ908" i="6"/>
  <c r="BA908" i="6" s="1"/>
  <c r="AZ1027" i="6"/>
  <c r="BA1027" i="6" s="1"/>
  <c r="AY1027" i="6"/>
  <c r="AY688" i="6"/>
  <c r="AZ688" i="6"/>
  <c r="BA688" i="6" s="1"/>
  <c r="AZ934" i="6"/>
  <c r="BA934" i="6" s="1"/>
  <c r="AY934" i="6"/>
  <c r="AS394" i="6"/>
  <c r="AT394" i="6"/>
  <c r="AU394" i="6" s="1"/>
  <c r="AT522" i="6"/>
  <c r="AU522" i="6" s="1"/>
  <c r="AS522" i="6"/>
  <c r="AS957" i="6"/>
  <c r="AT957" i="6"/>
  <c r="AU957" i="6" s="1"/>
  <c r="AT859" i="6"/>
  <c r="AU859" i="6" s="1"/>
  <c r="AS859" i="6"/>
  <c r="AT1071" i="6"/>
  <c r="AU1071" i="6" s="1"/>
  <c r="AS1071" i="6"/>
  <c r="AS286" i="6"/>
  <c r="AT286" i="6"/>
  <c r="AU286" i="6" s="1"/>
  <c r="AT1056" i="6"/>
  <c r="AU1056" i="6" s="1"/>
  <c r="AS1056" i="6"/>
  <c r="AS437" i="6"/>
  <c r="AT437" i="6"/>
  <c r="AU437" i="6" s="1"/>
  <c r="AT361" i="6"/>
  <c r="AU361" i="6" s="1"/>
  <c r="AS361" i="6"/>
  <c r="AT741" i="6"/>
  <c r="AU741" i="6" s="1"/>
  <c r="AS741" i="6"/>
  <c r="AS728" i="6"/>
  <c r="AT728" i="6"/>
  <c r="AU728" i="6" s="1"/>
  <c r="AT512" i="6"/>
  <c r="AU512" i="6" s="1"/>
  <c r="AS512" i="6"/>
  <c r="AS431" i="6"/>
  <c r="AT431" i="6"/>
  <c r="AU431" i="6" s="1"/>
  <c r="AT227" i="6"/>
  <c r="AU227" i="6" s="1"/>
  <c r="AS227" i="6"/>
  <c r="AS451" i="6"/>
  <c r="AT451" i="6"/>
  <c r="AU451" i="6" s="1"/>
  <c r="BF701" i="6"/>
  <c r="BG701" i="6" s="1"/>
  <c r="BE606" i="6"/>
  <c r="BF1110" i="6"/>
  <c r="BG1110" i="6" s="1"/>
  <c r="AZ238" i="6"/>
  <c r="BA238" i="6" s="1"/>
  <c r="AY258" i="6"/>
  <c r="AZ352" i="6"/>
  <c r="BA352" i="6" s="1"/>
  <c r="AY971" i="6"/>
  <c r="AY976" i="6"/>
  <c r="AY871" i="6"/>
  <c r="AY892" i="6"/>
  <c r="AZ884" i="6"/>
  <c r="BA884" i="6" s="1"/>
  <c r="AT400" i="6"/>
  <c r="AU400" i="6" s="1"/>
  <c r="AS589" i="6"/>
  <c r="AT593" i="6"/>
  <c r="AU593" i="6" s="1"/>
  <c r="AS491" i="6"/>
  <c r="BF372" i="6"/>
  <c r="BG372" i="6" s="1"/>
  <c r="BE842" i="6"/>
  <c r="BF851" i="6"/>
  <c r="BG851" i="6" s="1"/>
  <c r="BE1056" i="6"/>
  <c r="AZ462" i="6"/>
  <c r="BA462" i="6" s="1"/>
  <c r="AZ408" i="6"/>
  <c r="BA408" i="6" s="1"/>
  <c r="AZ1041" i="6"/>
  <c r="BA1041" i="6" s="1"/>
  <c r="AY531" i="6"/>
  <c r="AY495" i="6"/>
  <c r="AT987" i="6"/>
  <c r="AU987" i="6" s="1"/>
  <c r="AS809" i="6"/>
  <c r="AS733" i="6"/>
  <c r="AT531" i="6"/>
  <c r="AU531" i="6" s="1"/>
  <c r="CV924" i="6"/>
  <c r="CW924" i="6" s="1"/>
  <c r="CU924" i="6"/>
  <c r="CP870" i="6"/>
  <c r="CQ870" i="6" s="1"/>
  <c r="CO870" i="6"/>
  <c r="CO358" i="6"/>
  <c r="CP358" i="6"/>
  <c r="CQ358" i="6" s="1"/>
  <c r="CJ643" i="6"/>
  <c r="CK643" i="6" s="1"/>
  <c r="CI643" i="6"/>
  <c r="CD908" i="6"/>
  <c r="CE908" i="6" s="1"/>
  <c r="CC908" i="6"/>
  <c r="CC216" i="6"/>
  <c r="CD216" i="6"/>
  <c r="CE216" i="6" s="1"/>
  <c r="BW1023" i="6"/>
  <c r="BX1023" i="6"/>
  <c r="BY1023" i="6" s="1"/>
  <c r="BW1040" i="6"/>
  <c r="BX1040" i="6"/>
  <c r="BY1040" i="6" s="1"/>
  <c r="BX607" i="6"/>
  <c r="BY607" i="6" s="1"/>
  <c r="BW607" i="6"/>
  <c r="BX931" i="6"/>
  <c r="BY931" i="6" s="1"/>
  <c r="BW931" i="6"/>
  <c r="BX649" i="6"/>
  <c r="BY649" i="6" s="1"/>
  <c r="BW649" i="6"/>
  <c r="BW893" i="6"/>
  <c r="BX893" i="6"/>
  <c r="BY893" i="6" s="1"/>
  <c r="BQ352" i="6"/>
  <c r="BR352" i="6"/>
  <c r="BS352" i="6" s="1"/>
  <c r="BQ887" i="6"/>
  <c r="BR887" i="6"/>
  <c r="BS887" i="6" s="1"/>
  <c r="BR661" i="6"/>
  <c r="BS661" i="6" s="1"/>
  <c r="BQ661" i="6"/>
  <c r="BQ910" i="6"/>
  <c r="BR910" i="6"/>
  <c r="BS910" i="6" s="1"/>
  <c r="BR938" i="6"/>
  <c r="BS938" i="6" s="1"/>
  <c r="BQ938" i="6"/>
  <c r="BQ1000" i="6"/>
  <c r="BR1000" i="6"/>
  <c r="BS1000" i="6" s="1"/>
  <c r="BR427" i="6"/>
  <c r="BS427" i="6" s="1"/>
  <c r="BQ427" i="6"/>
  <c r="BQ521" i="6"/>
  <c r="BR521" i="6"/>
  <c r="BS521" i="6" s="1"/>
  <c r="BR349" i="6"/>
  <c r="BS349" i="6" s="1"/>
  <c r="BQ349" i="6"/>
  <c r="BQ450" i="6"/>
  <c r="BR450" i="6"/>
  <c r="BS450" i="6" s="1"/>
  <c r="BR560" i="6"/>
  <c r="BS560" i="6" s="1"/>
  <c r="BQ560" i="6"/>
  <c r="BR815" i="6"/>
  <c r="BS815" i="6" s="1"/>
  <c r="BQ815" i="6"/>
  <c r="BR1016" i="6"/>
  <c r="BS1016" i="6" s="1"/>
  <c r="BQ1016" i="6"/>
  <c r="BQ398" i="6"/>
  <c r="BR398" i="6"/>
  <c r="BS398" i="6" s="1"/>
  <c r="BR246" i="6"/>
  <c r="BS246" i="6" s="1"/>
  <c r="BQ246" i="6"/>
  <c r="BK328" i="6"/>
  <c r="BL328" i="6"/>
  <c r="BM328" i="6" s="1"/>
  <c r="BK837" i="6"/>
  <c r="BL837" i="6"/>
  <c r="BM837" i="6" s="1"/>
  <c r="BL840" i="6"/>
  <c r="BM840" i="6" s="1"/>
  <c r="BK840" i="6"/>
  <c r="BK1043" i="6"/>
  <c r="BL1043" i="6"/>
  <c r="BM1043" i="6" s="1"/>
  <c r="BK786" i="6"/>
  <c r="BL786" i="6"/>
  <c r="BM786" i="6" s="1"/>
  <c r="BL621" i="6"/>
  <c r="BM621" i="6" s="1"/>
  <c r="BK621" i="6"/>
  <c r="BK780" i="6"/>
  <c r="BL780" i="6"/>
  <c r="BM780" i="6" s="1"/>
  <c r="BL361" i="6"/>
  <c r="BM361" i="6" s="1"/>
  <c r="BK361" i="6"/>
  <c r="BL658" i="6"/>
  <c r="BM658" i="6" s="1"/>
  <c r="BK658" i="6"/>
  <c r="BK447" i="6"/>
  <c r="BL447" i="6"/>
  <c r="BM447" i="6" s="1"/>
  <c r="BL770" i="6"/>
  <c r="BM770" i="6" s="1"/>
  <c r="BK770" i="6"/>
  <c r="BK750" i="6"/>
  <c r="BL750" i="6"/>
  <c r="BM750" i="6" s="1"/>
  <c r="BL384" i="6"/>
  <c r="BM384" i="6" s="1"/>
  <c r="BK384" i="6"/>
  <c r="BK454" i="6"/>
  <c r="BL454" i="6"/>
  <c r="BM454" i="6" s="1"/>
  <c r="BE225" i="6"/>
  <c r="BF225" i="6"/>
  <c r="BG225" i="6" s="1"/>
  <c r="BE341" i="6"/>
  <c r="BF341" i="6"/>
  <c r="BG341" i="6" s="1"/>
  <c r="BE553" i="6"/>
  <c r="BF553" i="6"/>
  <c r="BG553" i="6" s="1"/>
  <c r="BE581" i="6"/>
  <c r="BF581" i="6"/>
  <c r="BG581" i="6" s="1"/>
  <c r="BE850" i="6"/>
  <c r="BF850" i="6"/>
  <c r="BG850" i="6" s="1"/>
  <c r="BF1015" i="6"/>
  <c r="BG1015" i="6" s="1"/>
  <c r="BE1015" i="6"/>
  <c r="BF1102" i="6"/>
  <c r="BG1102" i="6" s="1"/>
  <c r="BE1102" i="6"/>
  <c r="BE898" i="6"/>
  <c r="BF898" i="6"/>
  <c r="BG898" i="6" s="1"/>
  <c r="BF922" i="6"/>
  <c r="BG922" i="6" s="1"/>
  <c r="BE922" i="6"/>
  <c r="BF423" i="6"/>
  <c r="BG423" i="6" s="1"/>
  <c r="BE423" i="6"/>
  <c r="BE516" i="6"/>
  <c r="BF516" i="6"/>
  <c r="BG516" i="6" s="1"/>
  <c r="BE515" i="6"/>
  <c r="BF515" i="6"/>
  <c r="BG515" i="6" s="1"/>
  <c r="BE419" i="6"/>
  <c r="BF419" i="6"/>
  <c r="BG419" i="6" s="1"/>
  <c r="BF828" i="6"/>
  <c r="BG828" i="6" s="1"/>
  <c r="BE828" i="6"/>
  <c r="AY478" i="6"/>
  <c r="AZ478" i="6"/>
  <c r="BA478" i="6" s="1"/>
  <c r="AZ337" i="6"/>
  <c r="BA337" i="6" s="1"/>
  <c r="AY337" i="6"/>
  <c r="AZ498" i="6"/>
  <c r="BA498" i="6" s="1"/>
  <c r="AY498" i="6"/>
  <c r="AZ517" i="6"/>
  <c r="BA517" i="6" s="1"/>
  <c r="AY517" i="6"/>
  <c r="AZ903" i="6"/>
  <c r="BA903" i="6" s="1"/>
  <c r="AY903" i="6"/>
  <c r="AZ761" i="6"/>
  <c r="BA761" i="6" s="1"/>
  <c r="AY761" i="6"/>
  <c r="AZ941" i="6"/>
  <c r="BA941" i="6" s="1"/>
  <c r="AY941" i="6"/>
  <c r="AZ854" i="6"/>
  <c r="BA854" i="6" s="1"/>
  <c r="AY854" i="6"/>
  <c r="AY372" i="6"/>
  <c r="AZ372" i="6"/>
  <c r="BA372" i="6" s="1"/>
  <c r="AZ676" i="6"/>
  <c r="BA676" i="6" s="1"/>
  <c r="AY676" i="6"/>
  <c r="AZ771" i="6"/>
  <c r="BA771" i="6" s="1"/>
  <c r="AY771" i="6"/>
  <c r="AZ958" i="6"/>
  <c r="BA958" i="6" s="1"/>
  <c r="AY958" i="6"/>
  <c r="AZ890" i="6"/>
  <c r="BA890" i="6" s="1"/>
  <c r="AY890" i="6"/>
  <c r="AZ267" i="6"/>
  <c r="BA267" i="6" s="1"/>
  <c r="AY267" i="6"/>
  <c r="AS208" i="6"/>
  <c r="AT208" i="6"/>
  <c r="AU208" i="6" s="1"/>
  <c r="AT506" i="6"/>
  <c r="AU506" i="6" s="1"/>
  <c r="AS506" i="6"/>
  <c r="AS635" i="6"/>
  <c r="AT635" i="6"/>
  <c r="AU635" i="6" s="1"/>
  <c r="AS1003" i="6"/>
  <c r="AT1003" i="6"/>
  <c r="AU1003" i="6" s="1"/>
  <c r="AT895" i="6"/>
  <c r="AU895" i="6" s="1"/>
  <c r="AS895" i="6"/>
  <c r="AT999" i="6"/>
  <c r="AU999" i="6" s="1"/>
  <c r="AS999" i="6"/>
  <c r="AS980" i="6"/>
  <c r="AT980" i="6"/>
  <c r="AU980" i="6" s="1"/>
  <c r="AS295" i="6"/>
  <c r="AT295" i="6"/>
  <c r="AU295" i="6" s="1"/>
  <c r="AT390" i="6"/>
  <c r="AU390" i="6" s="1"/>
  <c r="AS390" i="6"/>
  <c r="AT420" i="6"/>
  <c r="AU420" i="6" s="1"/>
  <c r="AS420" i="6"/>
  <c r="AT792" i="6"/>
  <c r="AU792" i="6" s="1"/>
  <c r="AS792" i="6"/>
  <c r="AS525" i="6"/>
  <c r="AT525" i="6"/>
  <c r="AU525" i="6" s="1"/>
  <c r="AT324" i="6"/>
  <c r="AU324" i="6" s="1"/>
  <c r="AS324" i="6"/>
  <c r="AS231" i="6"/>
  <c r="AT231" i="6"/>
  <c r="AU231" i="6" s="1"/>
  <c r="AS351" i="6"/>
  <c r="AT351" i="6"/>
  <c r="AU351" i="6" s="1"/>
  <c r="BE759" i="6"/>
  <c r="BE921" i="6"/>
  <c r="BF918" i="6"/>
  <c r="BG918" i="6" s="1"/>
  <c r="BF594" i="6"/>
  <c r="BG594" i="6" s="1"/>
  <c r="BF548" i="6"/>
  <c r="BG548" i="6" s="1"/>
  <c r="AZ366" i="6"/>
  <c r="BA366" i="6" s="1"/>
  <c r="AY545" i="6"/>
  <c r="AY661" i="6"/>
  <c r="AY1086" i="6"/>
  <c r="AZ1013" i="6"/>
  <c r="BA1013" i="6" s="1"/>
  <c r="AZ239" i="6"/>
  <c r="BA239" i="6" s="1"/>
  <c r="AZ1074" i="6"/>
  <c r="BA1074" i="6" s="1"/>
  <c r="AY835" i="6"/>
  <c r="AS282" i="6"/>
  <c r="AT697" i="6"/>
  <c r="AU697" i="6" s="1"/>
  <c r="AT1059" i="6"/>
  <c r="AU1059" i="6" s="1"/>
  <c r="AT1085" i="6"/>
  <c r="AU1085" i="6" s="1"/>
  <c r="AS399" i="6"/>
  <c r="AS978" i="6"/>
  <c r="AS565" i="6"/>
  <c r="AT736" i="6"/>
  <c r="AU736" i="6" s="1"/>
  <c r="BF252" i="6"/>
  <c r="BG252" i="6" s="1"/>
  <c r="BF632" i="6"/>
  <c r="BG632" i="6" s="1"/>
  <c r="BE897" i="6"/>
  <c r="BF880" i="6"/>
  <c r="BG880" i="6" s="1"/>
  <c r="BE630" i="6"/>
  <c r="AZ546" i="6"/>
  <c r="BA546" i="6" s="1"/>
  <c r="AY677" i="6"/>
  <c r="AY924" i="6"/>
  <c r="AY783" i="6"/>
  <c r="AS745" i="6"/>
  <c r="AT396" i="6"/>
  <c r="AU396" i="6" s="1"/>
  <c r="AS613" i="6"/>
  <c r="AS548" i="6"/>
  <c r="BW537" i="6"/>
  <c r="BX537" i="6"/>
  <c r="BY537" i="6" s="1"/>
  <c r="CU812" i="6"/>
  <c r="CV812" i="6"/>
  <c r="CW812" i="6" s="1"/>
  <c r="CP234" i="6"/>
  <c r="CQ234" i="6" s="1"/>
  <c r="CO234" i="6"/>
  <c r="CI1028" i="6"/>
  <c r="CJ1028" i="6"/>
  <c r="CK1028" i="6" s="1"/>
  <c r="CI614" i="6"/>
  <c r="CJ614" i="6"/>
  <c r="CK614" i="6" s="1"/>
  <c r="CD1112" i="6"/>
  <c r="CE1112" i="6" s="1"/>
  <c r="CC1112" i="6"/>
  <c r="CD709" i="6"/>
  <c r="CE709" i="6" s="1"/>
  <c r="CC709" i="6"/>
  <c r="BW979" i="6"/>
  <c r="BX979" i="6"/>
  <c r="BY979" i="6" s="1"/>
  <c r="BW1049" i="6"/>
  <c r="BX1049" i="6"/>
  <c r="BY1049" i="6" s="1"/>
  <c r="BR609" i="6"/>
  <c r="BS609" i="6" s="1"/>
  <c r="BQ609" i="6"/>
  <c r="BR485" i="6"/>
  <c r="BS485" i="6" s="1"/>
  <c r="BQ485" i="6"/>
  <c r="BR418" i="6"/>
  <c r="BS418" i="6" s="1"/>
  <c r="BQ418" i="6"/>
  <c r="BQ295" i="6"/>
  <c r="BR295" i="6"/>
  <c r="BS295" i="6" s="1"/>
  <c r="BQ397" i="6"/>
  <c r="BR397" i="6"/>
  <c r="BS397" i="6" s="1"/>
  <c r="BR846" i="6"/>
  <c r="BS846" i="6" s="1"/>
  <c r="BQ846" i="6"/>
  <c r="BQ347" i="6"/>
  <c r="BR347" i="6"/>
  <c r="BS347" i="6" s="1"/>
  <c r="BK538" i="6"/>
  <c r="BL538" i="6"/>
  <c r="BM538" i="6" s="1"/>
  <c r="BL779" i="6"/>
  <c r="BM779" i="6" s="1"/>
  <c r="BK779" i="6"/>
  <c r="BK988" i="6"/>
  <c r="BL988" i="6"/>
  <c r="BM988" i="6" s="1"/>
  <c r="BL731" i="6"/>
  <c r="BM731" i="6" s="1"/>
  <c r="BK731" i="6"/>
  <c r="BL1047" i="6"/>
  <c r="BM1047" i="6" s="1"/>
  <c r="BK1047" i="6"/>
  <c r="BL388" i="6"/>
  <c r="BM388" i="6" s="1"/>
  <c r="BK388" i="6"/>
  <c r="BL591" i="6"/>
  <c r="BM591" i="6" s="1"/>
  <c r="BK591" i="6"/>
  <c r="BK886" i="6"/>
  <c r="BL886" i="6"/>
  <c r="BM886" i="6" s="1"/>
  <c r="BK1086" i="6"/>
  <c r="BL1086" i="6"/>
  <c r="BM1086" i="6" s="1"/>
  <c r="BL416" i="6"/>
  <c r="BM416" i="6" s="1"/>
  <c r="BK416" i="6"/>
  <c r="BL437" i="6"/>
  <c r="BM437" i="6" s="1"/>
  <c r="BK437" i="6"/>
  <c r="BK271" i="6"/>
  <c r="BL271" i="6"/>
  <c r="BM271" i="6" s="1"/>
  <c r="BL738" i="6"/>
  <c r="BM738" i="6" s="1"/>
  <c r="BK738" i="6"/>
  <c r="BL355" i="6"/>
  <c r="BM355" i="6" s="1"/>
  <c r="BK355" i="6"/>
  <c r="BE207" i="6"/>
  <c r="BF207" i="6"/>
  <c r="BG207" i="6" s="1"/>
  <c r="BE230" i="6"/>
  <c r="BF230" i="6"/>
  <c r="BG230" i="6" s="1"/>
  <c r="BF434" i="6"/>
  <c r="BG434" i="6" s="1"/>
  <c r="BE434" i="6"/>
  <c r="BF753" i="6"/>
  <c r="BG753" i="6" s="1"/>
  <c r="BE753" i="6"/>
  <c r="BF664" i="6"/>
  <c r="BG664" i="6" s="1"/>
  <c r="BE664" i="6"/>
  <c r="BE771" i="6"/>
  <c r="BF771" i="6"/>
  <c r="BG771" i="6" s="1"/>
  <c r="BE665" i="6"/>
  <c r="BF665" i="6"/>
  <c r="BG665" i="6" s="1"/>
  <c r="BE731" i="6"/>
  <c r="BF731" i="6"/>
  <c r="BG731" i="6" s="1"/>
  <c r="BF994" i="6"/>
  <c r="BG994" i="6" s="1"/>
  <c r="BE994" i="6"/>
  <c r="BF715" i="6"/>
  <c r="BG715" i="6" s="1"/>
  <c r="BE715" i="6"/>
  <c r="BF698" i="6"/>
  <c r="BG698" i="6" s="1"/>
  <c r="BE698" i="6"/>
  <c r="BF574" i="6"/>
  <c r="BG574" i="6" s="1"/>
  <c r="BE574" i="6"/>
  <c r="BE452" i="6"/>
  <c r="BF452" i="6"/>
  <c r="BG452" i="6" s="1"/>
  <c r="BF587" i="6"/>
  <c r="BG587" i="6" s="1"/>
  <c r="BE587" i="6"/>
  <c r="BF496" i="6"/>
  <c r="BG496" i="6" s="1"/>
  <c r="BE496" i="6"/>
  <c r="AY550" i="6"/>
  <c r="AZ550" i="6"/>
  <c r="BA550" i="6" s="1"/>
  <c r="AZ409" i="6"/>
  <c r="BA409" i="6" s="1"/>
  <c r="AY409" i="6"/>
  <c r="AY506" i="6"/>
  <c r="AZ506" i="6"/>
  <c r="BA506" i="6" s="1"/>
  <c r="AY525" i="6"/>
  <c r="AZ525" i="6"/>
  <c r="BA525" i="6" s="1"/>
  <c r="AY861" i="6"/>
  <c r="AZ861" i="6"/>
  <c r="BA861" i="6" s="1"/>
  <c r="AZ745" i="6"/>
  <c r="BA745" i="6" s="1"/>
  <c r="AY745" i="6"/>
  <c r="AZ520" i="6"/>
  <c r="BA520" i="6" s="1"/>
  <c r="AY520" i="6"/>
  <c r="AY1003" i="6"/>
  <c r="AZ1003" i="6"/>
  <c r="BA1003" i="6" s="1"/>
  <c r="AZ703" i="6"/>
  <c r="BA703" i="6" s="1"/>
  <c r="AY703" i="6"/>
  <c r="AZ443" i="6"/>
  <c r="BA443" i="6" s="1"/>
  <c r="AY443" i="6"/>
  <c r="AZ572" i="6"/>
  <c r="BA572" i="6" s="1"/>
  <c r="AY572" i="6"/>
  <c r="AZ818" i="6"/>
  <c r="BA818" i="6" s="1"/>
  <c r="AY818" i="6"/>
  <c r="AZ799" i="6"/>
  <c r="BA799" i="6" s="1"/>
  <c r="AY799" i="6"/>
  <c r="AY659" i="6"/>
  <c r="AZ659" i="6"/>
  <c r="BA659" i="6" s="1"/>
  <c r="AS217" i="6"/>
  <c r="AT217" i="6"/>
  <c r="AU217" i="6" s="1"/>
  <c r="AT534" i="6"/>
  <c r="AU534" i="6" s="1"/>
  <c r="AS534" i="6"/>
  <c r="AS691" i="6"/>
  <c r="AT691" i="6"/>
  <c r="AU691" i="6" s="1"/>
  <c r="AS1014" i="6"/>
  <c r="AT1014" i="6"/>
  <c r="AU1014" i="6" s="1"/>
  <c r="AT927" i="6"/>
  <c r="AU927" i="6" s="1"/>
  <c r="AS927" i="6"/>
  <c r="AS1062" i="6"/>
  <c r="AT1062" i="6"/>
  <c r="AU1062" i="6" s="1"/>
  <c r="AT822" i="6"/>
  <c r="AU822" i="6" s="1"/>
  <c r="AS822" i="6"/>
  <c r="AS363" i="6"/>
  <c r="AT363" i="6"/>
  <c r="AU363" i="6" s="1"/>
  <c r="AT265" i="6"/>
  <c r="AU265" i="6" s="1"/>
  <c r="AS265" i="6"/>
  <c r="AT804" i="6"/>
  <c r="AU804" i="6" s="1"/>
  <c r="AS804" i="6"/>
  <c r="AS701" i="6"/>
  <c r="AT701" i="6"/>
  <c r="AU701" i="6" s="1"/>
  <c r="AT649" i="6"/>
  <c r="AU649" i="6" s="1"/>
  <c r="AS649" i="6"/>
  <c r="AT577" i="6"/>
  <c r="AU577" i="6" s="1"/>
  <c r="AS577" i="6"/>
  <c r="AT1106" i="6"/>
  <c r="AU1106" i="6" s="1"/>
  <c r="AS1106" i="6"/>
  <c r="AS269" i="6"/>
  <c r="AT269" i="6"/>
  <c r="AU269" i="6" s="1"/>
  <c r="CD783" i="6"/>
  <c r="CE783" i="6" s="1"/>
  <c r="CC783" i="6"/>
  <c r="BF1008" i="6"/>
  <c r="BG1008" i="6" s="1"/>
  <c r="BF431" i="6"/>
  <c r="BG431" i="6" s="1"/>
  <c r="BE788" i="6"/>
  <c r="AY750" i="6"/>
  <c r="AY213" i="6"/>
  <c r="AY693" i="6"/>
  <c r="AZ1122" i="6"/>
  <c r="BA1122" i="6" s="1"/>
  <c r="AY990" i="6"/>
  <c r="AZ428" i="6"/>
  <c r="BA428" i="6" s="1"/>
  <c r="AY811" i="6"/>
  <c r="AS344" i="6"/>
  <c r="AS273" i="6"/>
  <c r="AT815" i="6"/>
  <c r="AU815" i="6" s="1"/>
  <c r="AS827" i="6"/>
  <c r="AT366" i="6"/>
  <c r="AU366" i="6" s="1"/>
  <c r="AS830" i="6"/>
  <c r="AT720" i="6"/>
  <c r="AU720" i="6" s="1"/>
  <c r="AS834" i="6"/>
  <c r="AS576" i="6"/>
  <c r="AS780" i="6"/>
  <c r="AS435" i="6"/>
  <c r="CU422" i="6"/>
  <c r="CV422" i="6"/>
  <c r="CW422" i="6" s="1"/>
  <c r="CV895" i="6"/>
  <c r="CW895" i="6" s="1"/>
  <c r="CU895" i="6"/>
  <c r="CV984" i="6"/>
  <c r="CW984" i="6" s="1"/>
  <c r="CU984" i="6"/>
  <c r="CU552" i="6"/>
  <c r="CV552" i="6"/>
  <c r="CW552" i="6" s="1"/>
  <c r="CV412" i="6"/>
  <c r="CW412" i="6" s="1"/>
  <c r="CU412" i="6"/>
  <c r="CV921" i="6"/>
  <c r="CW921" i="6" s="1"/>
  <c r="CU921" i="6"/>
  <c r="BL677" i="6"/>
  <c r="BM677" i="6" s="1"/>
  <c r="BF318" i="6"/>
  <c r="BG318" i="6" s="1"/>
  <c r="BF560" i="6"/>
  <c r="BG560" i="6" s="1"/>
  <c r="BE881" i="6"/>
  <c r="BF406" i="6"/>
  <c r="BG406" i="6" s="1"/>
  <c r="AZ385" i="6"/>
  <c r="BA385" i="6" s="1"/>
  <c r="AZ256" i="6"/>
  <c r="BA256" i="6" s="1"/>
  <c r="AZ591" i="6"/>
  <c r="BA591" i="6" s="1"/>
  <c r="AZ523" i="6"/>
  <c r="BA523" i="6" s="1"/>
  <c r="AS424" i="6"/>
  <c r="AS599" i="6"/>
  <c r="AT820" i="6"/>
  <c r="AU820" i="6" s="1"/>
  <c r="AS292" i="6"/>
  <c r="CC721" i="6"/>
  <c r="CD721" i="6"/>
  <c r="CE721" i="6" s="1"/>
  <c r="CU489" i="6"/>
  <c r="CV489" i="6"/>
  <c r="CW489" i="6" s="1"/>
  <c r="CU740" i="6"/>
  <c r="CV740" i="6"/>
  <c r="CW740" i="6" s="1"/>
  <c r="CU654" i="6"/>
  <c r="CV654" i="6"/>
  <c r="CW654" i="6" s="1"/>
  <c r="CU809" i="6"/>
  <c r="CV809" i="6"/>
  <c r="CW809" i="6" s="1"/>
  <c r="CU1101" i="6"/>
  <c r="CV1101" i="6"/>
  <c r="CW1101" i="6" s="1"/>
  <c r="CU986" i="6"/>
  <c r="CV988" i="6"/>
  <c r="CW988" i="6" s="1"/>
  <c r="CU988" i="6"/>
  <c r="CV378" i="6"/>
  <c r="CW378" i="6" s="1"/>
  <c r="CU378" i="6"/>
  <c r="CV591" i="6"/>
  <c r="CW591" i="6" s="1"/>
  <c r="CU591" i="6"/>
  <c r="CV1009" i="6"/>
  <c r="CW1009" i="6" s="1"/>
  <c r="CU1009" i="6"/>
  <c r="CV506" i="6"/>
  <c r="CW506" i="6" s="1"/>
  <c r="CU506" i="6"/>
  <c r="CU749" i="6"/>
  <c r="CV749" i="6"/>
  <c r="CW749" i="6" s="1"/>
  <c r="CP348" i="6"/>
  <c r="CQ348" i="6" s="1"/>
  <c r="CO348" i="6"/>
  <c r="CO631" i="6"/>
  <c r="CP631" i="6"/>
  <c r="CQ631" i="6" s="1"/>
  <c r="CO639" i="6"/>
  <c r="CP639" i="6"/>
  <c r="CQ639" i="6" s="1"/>
  <c r="CP853" i="6"/>
  <c r="CQ853" i="6" s="1"/>
  <c r="CO853" i="6"/>
  <c r="CP1029" i="6"/>
  <c r="CQ1029" i="6" s="1"/>
  <c r="CO1029" i="6"/>
  <c r="CO1057" i="6"/>
  <c r="CP1057" i="6"/>
  <c r="CQ1057" i="6" s="1"/>
  <c r="CP683" i="6"/>
  <c r="CQ683" i="6" s="1"/>
  <c r="CO683" i="6"/>
  <c r="CP402" i="6"/>
  <c r="CQ402" i="6" s="1"/>
  <c r="CO402" i="6"/>
  <c r="CP258" i="6"/>
  <c r="CQ258" i="6" s="1"/>
  <c r="CO258" i="6"/>
  <c r="CP1108" i="6"/>
  <c r="CQ1108" i="6" s="1"/>
  <c r="CO1108" i="6"/>
  <c r="CP1036" i="6"/>
  <c r="CQ1036" i="6" s="1"/>
  <c r="CO1036" i="6"/>
  <c r="CO235" i="6"/>
  <c r="CP235" i="6"/>
  <c r="CQ235" i="6" s="1"/>
  <c r="CO776" i="6"/>
  <c r="CP776" i="6"/>
  <c r="CQ776" i="6" s="1"/>
  <c r="CP1056" i="6"/>
  <c r="CQ1056" i="6" s="1"/>
  <c r="CO1060" i="6"/>
  <c r="CP1060" i="6"/>
  <c r="CQ1060" i="6" s="1"/>
  <c r="CO942" i="6"/>
  <c r="CP942" i="6"/>
  <c r="CQ942" i="6" s="1"/>
  <c r="CI640" i="6"/>
  <c r="CJ640" i="6"/>
  <c r="CK640" i="6" s="1"/>
  <c r="CI514" i="6"/>
  <c r="CJ514" i="6"/>
  <c r="CK514" i="6" s="1"/>
  <c r="CJ306" i="6"/>
  <c r="CK306" i="6" s="1"/>
  <c r="CI306" i="6"/>
  <c r="CJ968" i="6"/>
  <c r="CK968" i="6" s="1"/>
  <c r="CI968" i="6"/>
  <c r="CJ877" i="6"/>
  <c r="CK877" i="6" s="1"/>
  <c r="CI877" i="6"/>
  <c r="CJ832" i="6"/>
  <c r="CK832" i="6" s="1"/>
  <c r="CI832" i="6"/>
  <c r="CI1097" i="6"/>
  <c r="CJ1097" i="6"/>
  <c r="CK1097" i="6" s="1"/>
  <c r="CI1091" i="6"/>
  <c r="CJ998" i="6"/>
  <c r="CK998" i="6" s="1"/>
  <c r="CI998" i="6"/>
  <c r="CJ519" i="6"/>
  <c r="CK519" i="6" s="1"/>
  <c r="CI519" i="6"/>
  <c r="CJ676" i="6"/>
  <c r="CK676" i="6" s="1"/>
  <c r="CI676" i="6"/>
  <c r="CI926" i="6"/>
  <c r="CJ926" i="6"/>
  <c r="CK926" i="6" s="1"/>
  <c r="CI359" i="6"/>
  <c r="CJ359" i="6"/>
  <c r="CK359" i="6" s="1"/>
  <c r="CI376" i="6"/>
  <c r="CJ376" i="6"/>
  <c r="CK376" i="6" s="1"/>
  <c r="CC570" i="6"/>
  <c r="CD570" i="6"/>
  <c r="CE570" i="6" s="1"/>
  <c r="CD514" i="6"/>
  <c r="CE514" i="6" s="1"/>
  <c r="CC514" i="6"/>
  <c r="CD935" i="6"/>
  <c r="CE935" i="6" s="1"/>
  <c r="CC935" i="6"/>
  <c r="CD924" i="6"/>
  <c r="CE924" i="6" s="1"/>
  <c r="CC924" i="6"/>
  <c r="CD903" i="6"/>
  <c r="CE903" i="6" s="1"/>
  <c r="CC903" i="6"/>
  <c r="CD997" i="6"/>
  <c r="CE997" i="6" s="1"/>
  <c r="CC997" i="6"/>
  <c r="CD493" i="6"/>
  <c r="CE493" i="6" s="1"/>
  <c r="CC493" i="6"/>
  <c r="CC675" i="6"/>
  <c r="CD675" i="6"/>
  <c r="CE675" i="6" s="1"/>
  <c r="CC534" i="6"/>
  <c r="CD534" i="6"/>
  <c r="CE534" i="6" s="1"/>
  <c r="CC874" i="6"/>
  <c r="CD874" i="6"/>
  <c r="CE874" i="6" s="1"/>
  <c r="CC265" i="6"/>
  <c r="CD265" i="6"/>
  <c r="CE265" i="6" s="1"/>
  <c r="CD1124" i="6"/>
  <c r="CE1124" i="6" s="1"/>
  <c r="CC1124" i="6"/>
  <c r="CC425" i="6"/>
  <c r="CD425" i="6"/>
  <c r="CE425" i="6" s="1"/>
  <c r="CD996" i="6"/>
  <c r="CE996" i="6" s="1"/>
  <c r="CC996" i="6"/>
  <c r="BW276" i="6"/>
  <c r="BX276" i="6"/>
  <c r="BY276" i="6" s="1"/>
  <c r="BX660" i="6"/>
  <c r="BY660" i="6" s="1"/>
  <c r="BW660" i="6"/>
  <c r="BX754" i="6"/>
  <c r="BY754" i="6" s="1"/>
  <c r="BW754" i="6"/>
  <c r="BW798" i="6"/>
  <c r="BX798" i="6"/>
  <c r="BY798" i="6" s="1"/>
  <c r="BX863" i="6"/>
  <c r="BY863" i="6" s="1"/>
  <c r="BW863" i="6"/>
  <c r="BW832" i="6"/>
  <c r="BX832" i="6"/>
  <c r="BY832" i="6" s="1"/>
  <c r="BW288" i="6"/>
  <c r="BX288" i="6"/>
  <c r="BY288" i="6" s="1"/>
  <c r="BX829" i="6"/>
  <c r="BY829" i="6" s="1"/>
  <c r="BW829" i="6"/>
  <c r="BX272" i="6"/>
  <c r="BY272" i="6" s="1"/>
  <c r="BW272" i="6"/>
  <c r="BX386" i="6"/>
  <c r="BY386" i="6" s="1"/>
  <c r="BW386" i="6"/>
  <c r="BW963" i="6"/>
  <c r="BX963" i="6"/>
  <c r="BY963" i="6" s="1"/>
  <c r="BX480" i="6"/>
  <c r="BY480" i="6" s="1"/>
  <c r="BW480" i="6"/>
  <c r="BX591" i="6"/>
  <c r="BY591" i="6" s="1"/>
  <c r="BW591" i="6"/>
  <c r="BX1108" i="6"/>
  <c r="BY1108" i="6" s="1"/>
  <c r="BW1108" i="6"/>
  <c r="BX938" i="6"/>
  <c r="BY938" i="6" s="1"/>
  <c r="BW938" i="6"/>
  <c r="BQ205" i="6"/>
  <c r="BR205" i="6"/>
  <c r="BS205" i="6" s="1"/>
  <c r="BQ927" i="6"/>
  <c r="BR927" i="6"/>
  <c r="BS927" i="6" s="1"/>
  <c r="BQ873" i="6"/>
  <c r="BR873" i="6"/>
  <c r="BS873" i="6" s="1"/>
  <c r="BR1049" i="6"/>
  <c r="BS1049" i="6" s="1"/>
  <c r="BQ1049" i="6"/>
  <c r="BQ1116" i="6"/>
  <c r="BR1116" i="6"/>
  <c r="BS1116" i="6" s="1"/>
  <c r="BQ830" i="6"/>
  <c r="BR830" i="6"/>
  <c r="BS830" i="6" s="1"/>
  <c r="BQ676" i="6"/>
  <c r="BR676" i="6"/>
  <c r="BS676" i="6" s="1"/>
  <c r="BQ1004" i="6"/>
  <c r="BR1004" i="6"/>
  <c r="BS1004" i="6" s="1"/>
  <c r="BQ458" i="6"/>
  <c r="BR458" i="6"/>
  <c r="BS458" i="6" s="1"/>
  <c r="BR499" i="6"/>
  <c r="BS499" i="6" s="1"/>
  <c r="BQ499" i="6"/>
  <c r="BQ736" i="6"/>
  <c r="BR736" i="6"/>
  <c r="BS736" i="6" s="1"/>
  <c r="BQ948" i="6"/>
  <c r="BR948" i="6"/>
  <c r="BS948" i="6" s="1"/>
  <c r="BR585" i="6"/>
  <c r="BS585" i="6" s="1"/>
  <c r="BQ585" i="6"/>
  <c r="BQ604" i="6"/>
  <c r="BR604" i="6"/>
  <c r="BS604" i="6" s="1"/>
  <c r="BK433" i="6"/>
  <c r="BL433" i="6"/>
  <c r="BM433" i="6" s="1"/>
  <c r="BK636" i="6"/>
  <c r="BL636" i="6"/>
  <c r="BM636" i="6" s="1"/>
  <c r="BL688" i="6"/>
  <c r="BM688" i="6" s="1"/>
  <c r="BK688" i="6"/>
  <c r="BK1093" i="6"/>
  <c r="BL985" i="6"/>
  <c r="BM985" i="6" s="1"/>
  <c r="BK508" i="6"/>
  <c r="BL1051" i="6"/>
  <c r="BM1051" i="6" s="1"/>
  <c r="BL881" i="6"/>
  <c r="BM881" i="6" s="1"/>
  <c r="BL778" i="6"/>
  <c r="BM778" i="6" s="1"/>
  <c r="BK259" i="6"/>
  <c r="BL843" i="6"/>
  <c r="BM843" i="6" s="1"/>
  <c r="BK360" i="6"/>
  <c r="BL984" i="6"/>
  <c r="BM984" i="6" s="1"/>
  <c r="BL321" i="6"/>
  <c r="BM321" i="6" s="1"/>
  <c r="BK487" i="6"/>
  <c r="BL617" i="6"/>
  <c r="BM617" i="6" s="1"/>
  <c r="BK496" i="6"/>
  <c r="BL516" i="6"/>
  <c r="BM516" i="6" s="1"/>
  <c r="BL776" i="6"/>
  <c r="BM776" i="6" s="1"/>
  <c r="BK1100" i="6"/>
  <c r="BL774" i="6"/>
  <c r="BM774" i="6" s="1"/>
  <c r="BL391" i="6"/>
  <c r="BM391" i="6" s="1"/>
  <c r="BK822" i="6"/>
  <c r="BK256" i="6"/>
  <c r="BL320" i="6"/>
  <c r="BM320" i="6" s="1"/>
  <c r="BK265" i="6"/>
  <c r="BL477" i="6"/>
  <c r="BM477" i="6" s="1"/>
  <c r="BF210" i="6"/>
  <c r="BG210" i="6" s="1"/>
  <c r="BF248" i="6"/>
  <c r="BG248" i="6" s="1"/>
  <c r="BF208" i="6"/>
  <c r="BG208" i="6" s="1"/>
  <c r="BE364" i="6"/>
  <c r="BE639" i="6"/>
  <c r="BE576" i="6"/>
  <c r="BE789" i="6"/>
  <c r="BF673" i="6"/>
  <c r="BG673" i="6" s="1"/>
  <c r="BF826" i="6"/>
  <c r="BG826" i="6" s="1"/>
  <c r="BE803" i="6"/>
  <c r="BF991" i="6"/>
  <c r="BG991" i="6" s="1"/>
  <c r="BF735" i="6"/>
  <c r="BG735" i="6" s="1"/>
  <c r="BE855" i="6"/>
  <c r="BF989" i="6"/>
  <c r="BG989" i="6" s="1"/>
  <c r="BF658" i="6"/>
  <c r="BG658" i="6" s="1"/>
  <c r="BE409" i="6"/>
  <c r="BE491" i="6"/>
  <c r="AZ225" i="6"/>
  <c r="BA225" i="6" s="1"/>
  <c r="AY277" i="6"/>
  <c r="AY680" i="6"/>
  <c r="AZ785" i="6"/>
  <c r="BA785" i="6" s="1"/>
  <c r="AY915" i="6"/>
  <c r="AZ220" i="6"/>
  <c r="BA220" i="6" s="1"/>
  <c r="AT579" i="6"/>
  <c r="AU579" i="6" s="1"/>
  <c r="AT939" i="6"/>
  <c r="AU939" i="6" s="1"/>
  <c r="AT302" i="6"/>
  <c r="AU302" i="6" s="1"/>
  <c r="AS310" i="6"/>
  <c r="AT236" i="6"/>
  <c r="AU236" i="6" s="1"/>
  <c r="AT357" i="6"/>
  <c r="AU357" i="6" s="1"/>
  <c r="AT207" i="6"/>
  <c r="AU207" i="6" s="1"/>
  <c r="BF521" i="6"/>
  <c r="BG521" i="6" s="1"/>
  <c r="BE975" i="6"/>
  <c r="BE982" i="6"/>
  <c r="BF303" i="6"/>
  <c r="BG303" i="6" s="1"/>
  <c r="AY577" i="6"/>
  <c r="AY208" i="6"/>
  <c r="AY994" i="6"/>
  <c r="AY959" i="6"/>
  <c r="AS889" i="6"/>
  <c r="AS1021" i="6"/>
  <c r="AT711" i="6"/>
  <c r="AU711" i="6" s="1"/>
  <c r="AT439" i="6"/>
  <c r="AU439" i="6" s="1"/>
  <c r="BX823" i="6"/>
  <c r="BY823" i="6" s="1"/>
  <c r="BW823" i="6"/>
  <c r="CU291" i="6"/>
  <c r="CV291" i="6"/>
  <c r="CW291" i="6" s="1"/>
  <c r="CO401" i="6"/>
  <c r="CP401" i="6"/>
  <c r="CQ401" i="6" s="1"/>
  <c r="CO1064" i="6"/>
  <c r="CP1064" i="6"/>
  <c r="CQ1064" i="6" s="1"/>
  <c r="CI851" i="6"/>
  <c r="CJ851" i="6"/>
  <c r="CK851" i="6" s="1"/>
  <c r="CD673" i="6"/>
  <c r="CE673" i="6" s="1"/>
  <c r="CC673" i="6"/>
  <c r="CD401" i="6"/>
  <c r="CE401" i="6" s="1"/>
  <c r="CC401" i="6"/>
  <c r="CD859" i="6"/>
  <c r="CE859" i="6" s="1"/>
  <c r="CC859" i="6"/>
  <c r="BX497" i="6"/>
  <c r="BY497" i="6" s="1"/>
  <c r="BW497" i="6"/>
  <c r="BX763" i="6"/>
  <c r="BY763" i="6" s="1"/>
  <c r="BW763" i="6"/>
  <c r="BW752" i="6"/>
  <c r="BX752" i="6"/>
  <c r="BY752" i="6" s="1"/>
  <c r="BX853" i="6"/>
  <c r="BY853" i="6" s="1"/>
  <c r="BW853" i="6"/>
  <c r="BW724" i="6"/>
  <c r="BX724" i="6"/>
  <c r="BY724" i="6" s="1"/>
  <c r="BW423" i="6"/>
  <c r="BX423" i="6"/>
  <c r="BY423" i="6" s="1"/>
  <c r="BX534" i="6"/>
  <c r="BY534" i="6" s="1"/>
  <c r="BW534" i="6"/>
  <c r="BW727" i="6"/>
  <c r="BX727" i="6"/>
  <c r="BY727" i="6" s="1"/>
  <c r="BX641" i="6"/>
  <c r="BY641" i="6" s="1"/>
  <c r="BW641" i="6"/>
  <c r="BW817" i="6"/>
  <c r="BX817" i="6"/>
  <c r="BY817" i="6" s="1"/>
  <c r="BX1045" i="6"/>
  <c r="BY1045" i="6" s="1"/>
  <c r="BW1045" i="6"/>
  <c r="BW228" i="6"/>
  <c r="BX228" i="6"/>
  <c r="BY228" i="6" s="1"/>
  <c r="BQ309" i="6"/>
  <c r="BR309" i="6"/>
  <c r="BS309" i="6" s="1"/>
  <c r="BR867" i="6"/>
  <c r="BS867" i="6" s="1"/>
  <c r="BQ867" i="6"/>
  <c r="BR590" i="6"/>
  <c r="BS590" i="6" s="1"/>
  <c r="BQ590" i="6"/>
  <c r="BR1053" i="6"/>
  <c r="BS1053" i="6" s="1"/>
  <c r="BQ1053" i="6"/>
  <c r="BQ669" i="6"/>
  <c r="BR669" i="6"/>
  <c r="BS669" i="6" s="1"/>
  <c r="BQ769" i="6"/>
  <c r="BR769" i="6"/>
  <c r="BS769" i="6" s="1"/>
  <c r="BR970" i="6"/>
  <c r="BS970" i="6" s="1"/>
  <c r="BQ970" i="6"/>
  <c r="BR346" i="6"/>
  <c r="BS346" i="6" s="1"/>
  <c r="BQ346" i="6"/>
  <c r="BQ515" i="6"/>
  <c r="BR515" i="6"/>
  <c r="BS515" i="6" s="1"/>
  <c r="BQ453" i="6"/>
  <c r="BR453" i="6"/>
  <c r="BS453" i="6" s="1"/>
  <c r="BR699" i="6"/>
  <c r="BS699" i="6" s="1"/>
  <c r="BQ699" i="6"/>
  <c r="BR360" i="6"/>
  <c r="BS360" i="6" s="1"/>
  <c r="BQ360" i="6"/>
  <c r="BR692" i="6"/>
  <c r="BS692" i="6" s="1"/>
  <c r="BQ692" i="6"/>
  <c r="BQ367" i="6"/>
  <c r="BR367" i="6"/>
  <c r="BS367" i="6" s="1"/>
  <c r="BK344" i="6"/>
  <c r="BL344" i="6"/>
  <c r="BM344" i="6" s="1"/>
  <c r="BK424" i="6"/>
  <c r="BL424" i="6"/>
  <c r="BM424" i="6" s="1"/>
  <c r="BL864" i="6"/>
  <c r="BM864" i="6" s="1"/>
  <c r="BK864" i="6"/>
  <c r="BK904" i="6"/>
  <c r="BL904" i="6"/>
  <c r="BM904" i="6" s="1"/>
  <c r="BL960" i="6"/>
  <c r="BM960" i="6" s="1"/>
  <c r="BK963" i="6"/>
  <c r="BL963" i="6"/>
  <c r="BM963" i="6" s="1"/>
  <c r="BK562" i="6"/>
  <c r="BL562" i="6"/>
  <c r="BM562" i="6" s="1"/>
  <c r="BK608" i="6"/>
  <c r="BL608" i="6"/>
  <c r="BM608" i="6" s="1"/>
  <c r="BL1064" i="6"/>
  <c r="BM1064" i="6" s="1"/>
  <c r="BK1064" i="6"/>
  <c r="BL475" i="6"/>
  <c r="BM475" i="6" s="1"/>
  <c r="BK475" i="6"/>
  <c r="BL592" i="6"/>
  <c r="BM592" i="6" s="1"/>
  <c r="BK592" i="6"/>
  <c r="BL448" i="6"/>
  <c r="BM448" i="6" s="1"/>
  <c r="BK448" i="6"/>
  <c r="BK847" i="6"/>
  <c r="BL847" i="6"/>
  <c r="BM847" i="6" s="1"/>
  <c r="BK665" i="6"/>
  <c r="BL665" i="6"/>
  <c r="BM665" i="6" s="1"/>
  <c r="BK896" i="6"/>
  <c r="BL896" i="6"/>
  <c r="BM896" i="6" s="1"/>
  <c r="BK461" i="6"/>
  <c r="BL461" i="6"/>
  <c r="BM461" i="6" s="1"/>
  <c r="BE302" i="6"/>
  <c r="BF302" i="6"/>
  <c r="BG302" i="6" s="1"/>
  <c r="BF286" i="6"/>
  <c r="BG286" i="6" s="1"/>
  <c r="BE286" i="6"/>
  <c r="BF468" i="6"/>
  <c r="BG468" i="6" s="1"/>
  <c r="BE468" i="6"/>
  <c r="BF436" i="6"/>
  <c r="BG436" i="6" s="1"/>
  <c r="BE436" i="6"/>
  <c r="BF830" i="6"/>
  <c r="BG830" i="6" s="1"/>
  <c r="BE830" i="6"/>
  <c r="BE995" i="6"/>
  <c r="BF995" i="6"/>
  <c r="BG995" i="6" s="1"/>
  <c r="BE878" i="6"/>
  <c r="BF878" i="6"/>
  <c r="BG878" i="6" s="1"/>
  <c r="BE998" i="6"/>
  <c r="BF998" i="6"/>
  <c r="BG998" i="6" s="1"/>
  <c r="BE958" i="6"/>
  <c r="BF958" i="6"/>
  <c r="BG958" i="6" s="1"/>
  <c r="BE820" i="6"/>
  <c r="BF820" i="6"/>
  <c r="BG820" i="6" s="1"/>
  <c r="BE396" i="6"/>
  <c r="BF396" i="6"/>
  <c r="BG396" i="6" s="1"/>
  <c r="BE627" i="6"/>
  <c r="BF627" i="6"/>
  <c r="BG627" i="6" s="1"/>
  <c r="BF523" i="6"/>
  <c r="BG523" i="6" s="1"/>
  <c r="BE523" i="6"/>
  <c r="BE694" i="6"/>
  <c r="BF694" i="6"/>
  <c r="BG694" i="6" s="1"/>
  <c r="AY310" i="6"/>
  <c r="AZ310" i="6"/>
  <c r="BA310" i="6" s="1"/>
  <c r="AY822" i="6"/>
  <c r="AZ822" i="6"/>
  <c r="BA822" i="6" s="1"/>
  <c r="AZ266" i="6"/>
  <c r="BA266" i="6" s="1"/>
  <c r="AY266" i="6"/>
  <c r="AY285" i="6"/>
  <c r="AZ285" i="6"/>
  <c r="BA285" i="6" s="1"/>
  <c r="AZ416" i="6"/>
  <c r="BA416" i="6" s="1"/>
  <c r="AY416" i="6"/>
  <c r="AZ376" i="6"/>
  <c r="BA376" i="6" s="1"/>
  <c r="AY376" i="6"/>
  <c r="AY1001" i="6"/>
  <c r="AZ1001" i="6"/>
  <c r="BA1001" i="6" s="1"/>
  <c r="AZ832" i="6"/>
  <c r="BA832" i="6" s="1"/>
  <c r="AY832" i="6"/>
  <c r="AY859" i="6"/>
  <c r="AZ859" i="6"/>
  <c r="BA859" i="6" s="1"/>
  <c r="AZ860" i="6"/>
  <c r="BA860" i="6" s="1"/>
  <c r="AY860" i="6"/>
  <c r="AZ1024" i="6"/>
  <c r="BA1024" i="6" s="1"/>
  <c r="AY1024" i="6"/>
  <c r="AZ1107" i="6"/>
  <c r="BA1107" i="6" s="1"/>
  <c r="AY548" i="6"/>
  <c r="AZ548" i="6"/>
  <c r="BA548" i="6" s="1"/>
  <c r="AY746" i="6"/>
  <c r="AZ746" i="6"/>
  <c r="BA746" i="6" s="1"/>
  <c r="AY722" i="6"/>
  <c r="AT322" i="6"/>
  <c r="AU322" i="6" s="1"/>
  <c r="AS322" i="6"/>
  <c r="AS337" i="6"/>
  <c r="AS845" i="6"/>
  <c r="AS973" i="6"/>
  <c r="AS906" i="6"/>
  <c r="AT966" i="6"/>
  <c r="AU966" i="6" s="1"/>
  <c r="AS1075" i="6"/>
  <c r="AS1103" i="6"/>
  <c r="AT864" i="6"/>
  <c r="AU864" i="6" s="1"/>
  <c r="AT438" i="6"/>
  <c r="AU438" i="6" s="1"/>
  <c r="AT461" i="6"/>
  <c r="AU461" i="6" s="1"/>
  <c r="AS1108" i="6"/>
  <c r="AS726" i="6"/>
  <c r="AS261" i="6"/>
  <c r="AT797" i="6"/>
  <c r="AU797" i="6" s="1"/>
  <c r="AT724" i="6"/>
  <c r="AU724" i="6" s="1"/>
  <c r="AS211" i="6"/>
  <c r="AT785" i="6"/>
  <c r="AU785" i="6" s="1"/>
  <c r="AT1102" i="6"/>
  <c r="AU1102" i="6" s="1"/>
  <c r="AT677" i="6"/>
  <c r="AU677" i="6" s="1"/>
  <c r="AS844" i="6"/>
  <c r="AT786" i="6"/>
  <c r="AU786" i="6" s="1"/>
  <c r="AS459" i="6"/>
  <c r="AT723" i="6"/>
  <c r="AU723" i="6" s="1"/>
  <c r="AS238" i="6"/>
  <c r="AS347" i="6"/>
  <c r="AT692" i="6"/>
  <c r="AU692" i="6" s="1"/>
  <c r="AT311" i="6"/>
  <c r="AU311" i="6" s="1"/>
  <c r="BE285" i="6"/>
  <c r="BF647" i="6"/>
  <c r="BG647" i="6" s="1"/>
  <c r="BE1050" i="6"/>
  <c r="BE579" i="6"/>
  <c r="AZ846" i="6"/>
  <c r="BA846" i="6" s="1"/>
  <c r="AZ432" i="6"/>
  <c r="BA432" i="6" s="1"/>
  <c r="AY595" i="6"/>
  <c r="AZ938" i="6"/>
  <c r="BA938" i="6" s="1"/>
  <c r="AS488" i="6"/>
  <c r="AT469" i="6"/>
  <c r="AU469" i="6" s="1"/>
  <c r="AT558" i="6"/>
  <c r="AU558" i="6" s="1"/>
  <c r="AT339" i="6"/>
  <c r="AU339" i="6" s="1"/>
  <c r="AQ899" i="6"/>
  <c r="AP899" i="6"/>
  <c r="CU624" i="6"/>
  <c r="CV624" i="6"/>
  <c r="CW624" i="6" s="1"/>
  <c r="CO746" i="6"/>
  <c r="CP746" i="6"/>
  <c r="CQ746" i="6" s="1"/>
  <c r="CJ732" i="6"/>
  <c r="CK732" i="6" s="1"/>
  <c r="CI732" i="6"/>
  <c r="CI1010" i="6"/>
  <c r="CJ1010" i="6"/>
  <c r="CK1010" i="6" s="1"/>
  <c r="CD1023" i="6"/>
  <c r="CE1023" i="6" s="1"/>
  <c r="CC1023" i="6"/>
  <c r="BX616" i="6"/>
  <c r="BY616" i="6" s="1"/>
  <c r="BW616" i="6"/>
  <c r="BX984" i="6"/>
  <c r="BY984" i="6" s="1"/>
  <c r="BW984" i="6"/>
  <c r="BX422" i="6"/>
  <c r="BY422" i="6" s="1"/>
  <c r="BW422" i="6"/>
  <c r="BR999" i="6"/>
  <c r="BS999" i="6" s="1"/>
  <c r="BQ999" i="6"/>
  <c r="BR945" i="6"/>
  <c r="BS945" i="6" s="1"/>
  <c r="BQ945" i="6"/>
  <c r="BR1121" i="6"/>
  <c r="BS1121" i="6" s="1"/>
  <c r="BQ1121" i="6"/>
  <c r="BR1059" i="6"/>
  <c r="BS1059" i="6" s="1"/>
  <c r="BQ1059" i="6"/>
  <c r="BQ706" i="6"/>
  <c r="BR706" i="6"/>
  <c r="BS706" i="6" s="1"/>
  <c r="BR494" i="6"/>
  <c r="BS494" i="6" s="1"/>
  <c r="BQ494" i="6"/>
  <c r="BQ880" i="6"/>
  <c r="BR880" i="6"/>
  <c r="BS880" i="6" s="1"/>
  <c r="BQ851" i="6"/>
  <c r="BR851" i="6"/>
  <c r="BS851" i="6" s="1"/>
  <c r="BQ527" i="6"/>
  <c r="BR527" i="6"/>
  <c r="BS527" i="6" s="1"/>
  <c r="BQ242" i="6"/>
  <c r="BR242" i="6"/>
  <c r="BS242" i="6" s="1"/>
  <c r="BR730" i="6"/>
  <c r="BS730" i="6" s="1"/>
  <c r="BQ730" i="6"/>
  <c r="BQ924" i="6"/>
  <c r="BR924" i="6"/>
  <c r="BS924" i="6" s="1"/>
  <c r="BQ498" i="6"/>
  <c r="BR498" i="6"/>
  <c r="BS498" i="6" s="1"/>
  <c r="BK544" i="6"/>
  <c r="BL544" i="6"/>
  <c r="BM544" i="6" s="1"/>
  <c r="BL811" i="6"/>
  <c r="BM811" i="6" s="1"/>
  <c r="BK811" i="6"/>
  <c r="BL1005" i="6"/>
  <c r="BM1005" i="6" s="1"/>
  <c r="BK1005" i="6"/>
  <c r="BK795" i="6"/>
  <c r="BL795" i="6"/>
  <c r="BM795" i="6" s="1"/>
  <c r="BL1059" i="6"/>
  <c r="BM1059" i="6" s="1"/>
  <c r="BK1059" i="6"/>
  <c r="BK464" i="6"/>
  <c r="BL464" i="6"/>
  <c r="BM464" i="6" s="1"/>
  <c r="BK549" i="6"/>
  <c r="BL549" i="6"/>
  <c r="BM549" i="6" s="1"/>
  <c r="BK567" i="6"/>
  <c r="BL567" i="6"/>
  <c r="BM567" i="6" s="1"/>
  <c r="BL334" i="6"/>
  <c r="BM334" i="6" s="1"/>
  <c r="BK334" i="6"/>
  <c r="BL635" i="6"/>
  <c r="BM635" i="6" s="1"/>
  <c r="BK635" i="6"/>
  <c r="BK642" i="6"/>
  <c r="BL642" i="6"/>
  <c r="BM642" i="6" s="1"/>
  <c r="BK431" i="6"/>
  <c r="BL431" i="6"/>
  <c r="BM431" i="6" s="1"/>
  <c r="BL831" i="6"/>
  <c r="BM831" i="6" s="1"/>
  <c r="BK831" i="6"/>
  <c r="BK710" i="6"/>
  <c r="BL710" i="6"/>
  <c r="BM710" i="6" s="1"/>
  <c r="BE219" i="6"/>
  <c r="BF219" i="6"/>
  <c r="BG219" i="6" s="1"/>
  <c r="BF262" i="6"/>
  <c r="BG262" i="6" s="1"/>
  <c r="BE262" i="6"/>
  <c r="BE484" i="6"/>
  <c r="BF484" i="6"/>
  <c r="BG484" i="6" s="1"/>
  <c r="BE733" i="6"/>
  <c r="BF733" i="6"/>
  <c r="BG733" i="6" s="1"/>
  <c r="BE609" i="6"/>
  <c r="BF609" i="6"/>
  <c r="BG609" i="6" s="1"/>
  <c r="BE866" i="6"/>
  <c r="BF866" i="6"/>
  <c r="BG866" i="6" s="1"/>
  <c r="BE1095" i="6"/>
  <c r="BF1095" i="6"/>
  <c r="BG1095" i="6" s="1"/>
  <c r="BF1123" i="6"/>
  <c r="BG1123" i="6" s="1"/>
  <c r="BE1123" i="6"/>
  <c r="BF944" i="6"/>
  <c r="BG944" i="6" s="1"/>
  <c r="BE944" i="6"/>
  <c r="BE1064" i="6"/>
  <c r="BF1064" i="6"/>
  <c r="BG1064" i="6" s="1"/>
  <c r="BE283" i="6"/>
  <c r="BF283" i="6"/>
  <c r="BG283" i="6" s="1"/>
  <c r="BE702" i="6"/>
  <c r="BF702" i="6"/>
  <c r="BG702" i="6" s="1"/>
  <c r="BE335" i="6"/>
  <c r="BF335" i="6"/>
  <c r="BG335" i="6" s="1"/>
  <c r="BF932" i="6"/>
  <c r="BG932" i="6" s="1"/>
  <c r="BE932" i="6"/>
  <c r="BF710" i="6"/>
  <c r="BG710" i="6" s="1"/>
  <c r="BE710" i="6"/>
  <c r="AZ510" i="6"/>
  <c r="BA510" i="6" s="1"/>
  <c r="AY510" i="6"/>
  <c r="AY369" i="6"/>
  <c r="AZ369" i="6"/>
  <c r="BA369" i="6" s="1"/>
  <c r="AZ466" i="6"/>
  <c r="BA466" i="6" s="1"/>
  <c r="AY466" i="6"/>
  <c r="AY485" i="6"/>
  <c r="AZ485" i="6"/>
  <c r="BA485" i="6" s="1"/>
  <c r="AZ760" i="6"/>
  <c r="BA760" i="6" s="1"/>
  <c r="AY760" i="6"/>
  <c r="AZ592" i="6"/>
  <c r="BA592" i="6" s="1"/>
  <c r="AY592" i="6"/>
  <c r="AZ880" i="6"/>
  <c r="BA880" i="6" s="1"/>
  <c r="AY880" i="6"/>
  <c r="AZ907" i="6"/>
  <c r="BA907" i="6" s="1"/>
  <c r="AY907" i="6"/>
  <c r="AZ663" i="6"/>
  <c r="BA663" i="6" s="1"/>
  <c r="AY663" i="6"/>
  <c r="AY227" i="6"/>
  <c r="AZ227" i="6"/>
  <c r="BA227" i="6" s="1"/>
  <c r="AY850" i="6"/>
  <c r="AZ850" i="6"/>
  <c r="BA850" i="6" s="1"/>
  <c r="AZ379" i="6"/>
  <c r="BA379" i="6" s="1"/>
  <c r="AY379" i="6"/>
  <c r="AZ708" i="6"/>
  <c r="BA708" i="6" s="1"/>
  <c r="AY708" i="6"/>
  <c r="AZ970" i="6"/>
  <c r="BA970" i="6" s="1"/>
  <c r="AY970" i="6"/>
  <c r="AS362" i="6"/>
  <c r="AT362" i="6"/>
  <c r="AU362" i="6" s="1"/>
  <c r="AS241" i="6"/>
  <c r="AT241" i="6"/>
  <c r="AU241" i="6" s="1"/>
  <c r="AS945" i="6"/>
  <c r="AT945" i="6"/>
  <c r="AU945" i="6" s="1"/>
  <c r="AT935" i="6"/>
  <c r="AU935" i="6" s="1"/>
  <c r="AS935" i="6"/>
  <c r="AS1055" i="6"/>
  <c r="AT1055" i="6"/>
  <c r="AU1055" i="6" s="1"/>
  <c r="AT309" i="6"/>
  <c r="AU309" i="6" s="1"/>
  <c r="AS309" i="6"/>
  <c r="AT389" i="6"/>
  <c r="AU389" i="6" s="1"/>
  <c r="AS389" i="6"/>
  <c r="AT270" i="6"/>
  <c r="AU270" i="6" s="1"/>
  <c r="AS270" i="6"/>
  <c r="AS824" i="6"/>
  <c r="AT824" i="6"/>
  <c r="AU824" i="6" s="1"/>
  <c r="AS892" i="6"/>
  <c r="AT892" i="6"/>
  <c r="AU892" i="6" s="1"/>
  <c r="AS644" i="6"/>
  <c r="AT644" i="6"/>
  <c r="AU644" i="6" s="1"/>
  <c r="AS521" i="6"/>
  <c r="AT521" i="6"/>
  <c r="AU521" i="6" s="1"/>
  <c r="AS274" i="6"/>
  <c r="AT274" i="6"/>
  <c r="AU274" i="6" s="1"/>
  <c r="AS341" i="6"/>
  <c r="AT341" i="6"/>
  <c r="AU341" i="6" s="1"/>
  <c r="AS436" i="6"/>
  <c r="AT436" i="6"/>
  <c r="AU436" i="6" s="1"/>
  <c r="AY972" i="6"/>
  <c r="AY784" i="6"/>
  <c r="AZ583" i="6"/>
  <c r="BA583" i="6" s="1"/>
  <c r="AT376" i="6"/>
  <c r="AU376" i="6" s="1"/>
  <c r="AT432" i="6"/>
  <c r="AU432" i="6" s="1"/>
  <c r="AS314" i="6"/>
  <c r="AT713" i="6"/>
  <c r="AU713" i="6" s="1"/>
  <c r="AS949" i="6"/>
  <c r="AT882" i="6"/>
  <c r="AU882" i="6" s="1"/>
  <c r="AT1043" i="6"/>
  <c r="AU1043" i="6" s="1"/>
  <c r="AT1095" i="6"/>
  <c r="AU1095" i="6" s="1"/>
  <c r="AT1119" i="6"/>
  <c r="AU1119" i="6" s="1"/>
  <c r="AT610" i="6"/>
  <c r="AU610" i="6" s="1"/>
  <c r="AT569" i="6"/>
  <c r="AU569" i="6" s="1"/>
  <c r="AT671" i="6"/>
  <c r="AU671" i="6" s="1"/>
  <c r="AT1058" i="6"/>
  <c r="AU1058" i="6" s="1"/>
  <c r="AT840" i="6"/>
  <c r="AU840" i="6" s="1"/>
  <c r="AT326" i="6"/>
  <c r="AU326" i="6" s="1"/>
  <c r="AS989" i="6"/>
  <c r="AS694" i="6"/>
  <c r="AS672" i="6"/>
  <c r="AT842" i="6"/>
  <c r="AU842" i="6" s="1"/>
  <c r="AS1053" i="6"/>
  <c r="AS782" i="6"/>
  <c r="AS813" i="6"/>
  <c r="AS578" i="6"/>
  <c r="AT239" i="6"/>
  <c r="AU239" i="6" s="1"/>
  <c r="AT254" i="6"/>
  <c r="AU254" i="6" s="1"/>
  <c r="AT333" i="6"/>
  <c r="AU333" i="6" s="1"/>
  <c r="AT551" i="6"/>
  <c r="AU551" i="6" s="1"/>
  <c r="AT267" i="6"/>
  <c r="AU267" i="6" s="1"/>
  <c r="BX391" i="6"/>
  <c r="BY391" i="6" s="1"/>
  <c r="BW391" i="6"/>
  <c r="BL745" i="6"/>
  <c r="BM745" i="6" s="1"/>
  <c r="BE397" i="6"/>
  <c r="BF1103" i="6"/>
  <c r="BG1103" i="6" s="1"/>
  <c r="BF928" i="6"/>
  <c r="BG928" i="6" s="1"/>
  <c r="BE408" i="6"/>
  <c r="AZ449" i="6"/>
  <c r="BA449" i="6" s="1"/>
  <c r="AZ817" i="6"/>
  <c r="BA817" i="6" s="1"/>
  <c r="AZ1116" i="6"/>
  <c r="BA1116" i="6" s="1"/>
  <c r="AZ730" i="6"/>
  <c r="BA730" i="6" s="1"/>
  <c r="AS490" i="6"/>
  <c r="AS1093" i="6"/>
  <c r="AT793" i="6"/>
  <c r="AU793" i="6" s="1"/>
  <c r="AT425" i="6"/>
  <c r="AU425" i="6" s="1"/>
  <c r="CU626" i="6"/>
  <c r="CV626" i="6"/>
  <c r="CW626" i="6" s="1"/>
  <c r="CV245" i="6"/>
  <c r="CW245" i="6" s="1"/>
  <c r="CU245" i="6"/>
  <c r="CU990" i="6"/>
  <c r="CV990" i="6"/>
  <c r="CW990" i="6" s="1"/>
  <c r="CP737" i="6"/>
  <c r="CQ737" i="6" s="1"/>
  <c r="CO737" i="6"/>
  <c r="CO758" i="6"/>
  <c r="CP758" i="6"/>
  <c r="CQ758" i="6" s="1"/>
  <c r="CJ535" i="6"/>
  <c r="CK535" i="6" s="1"/>
  <c r="CI535" i="6"/>
  <c r="CD742" i="6"/>
  <c r="CE742" i="6" s="1"/>
  <c r="CC742" i="6"/>
  <c r="BW824" i="6"/>
  <c r="BX824" i="6"/>
  <c r="BY824" i="6" s="1"/>
  <c r="BW1084" i="6"/>
  <c r="BX1084" i="6"/>
  <c r="BY1084" i="6" s="1"/>
  <c r="BW625" i="6"/>
  <c r="BX625" i="6"/>
  <c r="BY625" i="6" s="1"/>
  <c r="BX454" i="6"/>
  <c r="BY454" i="6" s="1"/>
  <c r="BW454" i="6"/>
  <c r="BW219" i="6"/>
  <c r="BX219" i="6"/>
  <c r="BY219" i="6" s="1"/>
  <c r="BR232" i="6"/>
  <c r="BS232" i="6" s="1"/>
  <c r="BQ232" i="6"/>
  <c r="BQ939" i="6"/>
  <c r="BR939" i="6"/>
  <c r="BS939" i="6" s="1"/>
  <c r="BQ885" i="6"/>
  <c r="BR885" i="6"/>
  <c r="BS885" i="6" s="1"/>
  <c r="BR1061" i="6"/>
  <c r="BS1061" i="6" s="1"/>
  <c r="BQ1061" i="6"/>
  <c r="BR894" i="6"/>
  <c r="BS894" i="6" s="1"/>
  <c r="BQ894" i="6"/>
  <c r="BR737" i="6"/>
  <c r="BS737" i="6" s="1"/>
  <c r="BQ737" i="6"/>
  <c r="BR649" i="6"/>
  <c r="BS649" i="6" s="1"/>
  <c r="BQ649" i="6"/>
  <c r="BQ431" i="6"/>
  <c r="BR431" i="6"/>
  <c r="BS431" i="6" s="1"/>
  <c r="BR422" i="6"/>
  <c r="BS422" i="6" s="1"/>
  <c r="BQ422" i="6"/>
  <c r="BR542" i="6"/>
  <c r="BS542" i="6" s="1"/>
  <c r="BQ542" i="6"/>
  <c r="BQ322" i="6"/>
  <c r="BR322" i="6"/>
  <c r="BS322" i="6" s="1"/>
  <c r="BR836" i="6"/>
  <c r="BS836" i="6" s="1"/>
  <c r="BQ836" i="6"/>
  <c r="BQ454" i="6"/>
  <c r="BR454" i="6"/>
  <c r="BS454" i="6" s="1"/>
  <c r="BQ655" i="6"/>
  <c r="BR655" i="6"/>
  <c r="BS655" i="6" s="1"/>
  <c r="BL474" i="6"/>
  <c r="BM474" i="6" s="1"/>
  <c r="BK474" i="6"/>
  <c r="BK733" i="6"/>
  <c r="BL733" i="6"/>
  <c r="BM733" i="6" s="1"/>
  <c r="BK771" i="6"/>
  <c r="BL771" i="6"/>
  <c r="BM771" i="6" s="1"/>
  <c r="BL529" i="6"/>
  <c r="BM529" i="6" s="1"/>
  <c r="BK529" i="6"/>
  <c r="BL972" i="6"/>
  <c r="BM972" i="6" s="1"/>
  <c r="BK972" i="6"/>
  <c r="BK438" i="6"/>
  <c r="BL438" i="6"/>
  <c r="BM438" i="6" s="1"/>
  <c r="BK842" i="6"/>
  <c r="BL842" i="6"/>
  <c r="BM842" i="6" s="1"/>
  <c r="BL929" i="6"/>
  <c r="BM929" i="6" s="1"/>
  <c r="BK929" i="6"/>
  <c r="BL323" i="6"/>
  <c r="BM323" i="6" s="1"/>
  <c r="BK323" i="6"/>
  <c r="BK547" i="6"/>
  <c r="BL547" i="6"/>
  <c r="BM547" i="6" s="1"/>
  <c r="BL445" i="6"/>
  <c r="BM445" i="6" s="1"/>
  <c r="BK445" i="6"/>
  <c r="BL272" i="6"/>
  <c r="BM272" i="6" s="1"/>
  <c r="BK272" i="6"/>
  <c r="BL891" i="6"/>
  <c r="BM891" i="6" s="1"/>
  <c r="BK891" i="6"/>
  <c r="BK293" i="6"/>
  <c r="BL293" i="6"/>
  <c r="BM293" i="6" s="1"/>
  <c r="BL262" i="6"/>
  <c r="BM262" i="6" s="1"/>
  <c r="BK262" i="6"/>
  <c r="BF280" i="6"/>
  <c r="BG280" i="6" s="1"/>
  <c r="BE280" i="6"/>
  <c r="BE357" i="6"/>
  <c r="BF357" i="6"/>
  <c r="BG357" i="6" s="1"/>
  <c r="BE608" i="6"/>
  <c r="BF608" i="6"/>
  <c r="BG608" i="6" s="1"/>
  <c r="BE508" i="6"/>
  <c r="BF508" i="6"/>
  <c r="BG508" i="6" s="1"/>
  <c r="BE438" i="6"/>
  <c r="BF438" i="6"/>
  <c r="BG438" i="6" s="1"/>
  <c r="BF1099" i="6"/>
  <c r="BG1099" i="6" s="1"/>
  <c r="BE1099" i="6"/>
  <c r="BE1127" i="6"/>
  <c r="BF1127" i="6"/>
  <c r="BG1127" i="6" s="1"/>
  <c r="BF953" i="6"/>
  <c r="BG953" i="6" s="1"/>
  <c r="BE953" i="6"/>
  <c r="BF1082" i="6"/>
  <c r="BG1082" i="6" s="1"/>
  <c r="BE1082" i="6"/>
  <c r="BF736" i="6"/>
  <c r="BG736" i="6" s="1"/>
  <c r="BE736" i="6"/>
  <c r="BE443" i="6"/>
  <c r="BF443" i="6"/>
  <c r="BG443" i="6" s="1"/>
  <c r="BF501" i="6"/>
  <c r="BG501" i="6" s="1"/>
  <c r="BE501" i="6"/>
  <c r="BF400" i="6"/>
  <c r="BG400" i="6" s="1"/>
  <c r="BE400" i="6"/>
  <c r="BF440" i="6"/>
  <c r="BG440" i="6" s="1"/>
  <c r="BE440" i="6"/>
  <c r="AY582" i="6"/>
  <c r="AZ582" i="6"/>
  <c r="BA582" i="6" s="1"/>
  <c r="AZ441" i="6"/>
  <c r="BA441" i="6" s="1"/>
  <c r="AY441" i="6"/>
  <c r="AY538" i="6"/>
  <c r="AZ538" i="6"/>
  <c r="BA538" i="6" s="1"/>
  <c r="AZ557" i="6"/>
  <c r="BA557" i="6" s="1"/>
  <c r="AY557" i="6"/>
  <c r="AZ879" i="6"/>
  <c r="BA879" i="6" s="1"/>
  <c r="AY879" i="6"/>
  <c r="AY841" i="6"/>
  <c r="AZ841" i="6"/>
  <c r="BA841" i="6" s="1"/>
  <c r="AZ893" i="6"/>
  <c r="BA893" i="6" s="1"/>
  <c r="AY893" i="6"/>
  <c r="AY801" i="6"/>
  <c r="AZ801" i="6"/>
  <c r="BA801" i="6" s="1"/>
  <c r="AY698" i="6"/>
  <c r="AZ698" i="6"/>
  <c r="BA698" i="6" s="1"/>
  <c r="AZ515" i="6"/>
  <c r="BA515" i="6" s="1"/>
  <c r="AY515" i="6"/>
  <c r="AZ902" i="6"/>
  <c r="BA902" i="6" s="1"/>
  <c r="AY902" i="6"/>
  <c r="AY1056" i="6"/>
  <c r="AZ1056" i="6"/>
  <c r="BA1056" i="6" s="1"/>
  <c r="AY1039" i="6"/>
  <c r="AZ1039" i="6"/>
  <c r="BA1039" i="6" s="1"/>
  <c r="AQ1054" i="6"/>
  <c r="AP1054" i="6"/>
  <c r="CV911" i="6"/>
  <c r="CW911" i="6" s="1"/>
  <c r="CU911" i="6"/>
  <c r="CO388" i="6"/>
  <c r="CP388" i="6"/>
  <c r="CQ388" i="6" s="1"/>
  <c r="CP1044" i="6"/>
  <c r="CQ1044" i="6" s="1"/>
  <c r="CO1044" i="6"/>
  <c r="CJ856" i="6"/>
  <c r="CK856" i="6" s="1"/>
  <c r="CJ1117" i="6"/>
  <c r="CK1117" i="6" s="1"/>
  <c r="CJ293" i="6"/>
  <c r="CK293" i="6" s="1"/>
  <c r="CC554" i="6"/>
  <c r="CC975" i="6"/>
  <c r="CD412" i="6"/>
  <c r="CE412" i="6" s="1"/>
  <c r="CC494" i="6"/>
  <c r="CC915" i="6"/>
  <c r="BX968" i="6"/>
  <c r="BY968" i="6" s="1"/>
  <c r="BW968" i="6"/>
  <c r="BW918" i="6"/>
  <c r="BX918" i="6"/>
  <c r="BY918" i="6" s="1"/>
  <c r="BW455" i="6"/>
  <c r="BX455" i="6"/>
  <c r="BY455" i="6" s="1"/>
  <c r="BW753" i="6"/>
  <c r="BX753" i="6"/>
  <c r="BY753" i="6" s="1"/>
  <c r="BX1116" i="6"/>
  <c r="BY1116" i="6" s="1"/>
  <c r="BW1116" i="6"/>
  <c r="BW394" i="6"/>
  <c r="BX394" i="6"/>
  <c r="BY394" i="6" s="1"/>
  <c r="BX208" i="6"/>
  <c r="BY208" i="6" s="1"/>
  <c r="BW208" i="6"/>
  <c r="BQ233" i="6"/>
  <c r="BR233" i="6"/>
  <c r="BS233" i="6" s="1"/>
  <c r="BQ353" i="6"/>
  <c r="BR353" i="6"/>
  <c r="BS353" i="6" s="1"/>
  <c r="BQ465" i="6"/>
  <c r="BR465" i="6"/>
  <c r="BS465" i="6" s="1"/>
  <c r="BR985" i="6"/>
  <c r="BS985" i="6" s="1"/>
  <c r="BQ985" i="6"/>
  <c r="BR930" i="6"/>
  <c r="BS930" i="6" s="1"/>
  <c r="BQ930" i="6"/>
  <c r="BR1099" i="6"/>
  <c r="BS1099" i="6" s="1"/>
  <c r="BQ1099" i="6"/>
  <c r="BQ806" i="6"/>
  <c r="BR806" i="6"/>
  <c r="BS806" i="6" s="1"/>
  <c r="BR750" i="6"/>
  <c r="BS750" i="6" s="1"/>
  <c r="BQ750" i="6"/>
  <c r="BR816" i="6"/>
  <c r="BS816" i="6" s="1"/>
  <c r="BQ816" i="6"/>
  <c r="BR960" i="6"/>
  <c r="BS960" i="6" s="1"/>
  <c r="BQ960" i="6"/>
  <c r="BR772" i="6"/>
  <c r="BS772" i="6" s="1"/>
  <c r="BQ772" i="6"/>
  <c r="BR279" i="6"/>
  <c r="BS279" i="6" s="1"/>
  <c r="BQ279" i="6"/>
  <c r="BQ211" i="6"/>
  <c r="BR211" i="6"/>
  <c r="BS211" i="6" s="1"/>
  <c r="BQ716" i="6"/>
  <c r="BR716" i="6"/>
  <c r="BS716" i="6" s="1"/>
  <c r="BQ1086" i="6"/>
  <c r="BR1086" i="6"/>
  <c r="BS1086" i="6" s="1"/>
  <c r="BK497" i="6"/>
  <c r="BL664" i="6"/>
  <c r="BM664" i="6" s="1"/>
  <c r="BL747" i="6"/>
  <c r="BM747" i="6" s="1"/>
  <c r="BK633" i="6"/>
  <c r="BL800" i="6"/>
  <c r="BM800" i="6" s="1"/>
  <c r="BL1109" i="6"/>
  <c r="BM1109" i="6" s="1"/>
  <c r="BL580" i="6"/>
  <c r="BM580" i="6" s="1"/>
  <c r="BK845" i="6"/>
  <c r="BK1007" i="6"/>
  <c r="BK834" i="6"/>
  <c r="BK290" i="6"/>
  <c r="BK973" i="6"/>
  <c r="BK661" i="6"/>
  <c r="BK379" i="6"/>
  <c r="BL865" i="6"/>
  <c r="BM865" i="6" s="1"/>
  <c r="BL709" i="6"/>
  <c r="BM709" i="6" s="1"/>
  <c r="BL233" i="6"/>
  <c r="BM233" i="6" s="1"/>
  <c r="BK939" i="6"/>
  <c r="BK307" i="6"/>
  <c r="BL809" i="6"/>
  <c r="BM809" i="6" s="1"/>
  <c r="BL616" i="6"/>
  <c r="BM616" i="6" s="1"/>
  <c r="BL1040" i="6"/>
  <c r="BM1040" i="6" s="1"/>
  <c r="BL741" i="6"/>
  <c r="BM741" i="6" s="1"/>
  <c r="BK270" i="6"/>
  <c r="BL423" i="6"/>
  <c r="BM423" i="6" s="1"/>
  <c r="BK221" i="6"/>
  <c r="BF369" i="6"/>
  <c r="BG369" i="6" s="1"/>
  <c r="BF911" i="6"/>
  <c r="BG911" i="6" s="1"/>
  <c r="BE990" i="6"/>
  <c r="BF467" i="6"/>
  <c r="BG467" i="6" s="1"/>
  <c r="AY321" i="6"/>
  <c r="AY887" i="6"/>
  <c r="AY1084" i="6"/>
  <c r="AZ1115" i="6"/>
  <c r="BA1115" i="6" s="1"/>
  <c r="AS354" i="6"/>
  <c r="AS1067" i="6"/>
  <c r="AT493" i="6"/>
  <c r="AU493" i="6" s="1"/>
  <c r="AT794" i="6"/>
  <c r="AU794" i="6" s="1"/>
  <c r="BL436" i="6"/>
  <c r="BM436" i="6" s="1"/>
  <c r="AY224" i="6"/>
  <c r="BK1099" i="6"/>
  <c r="CC928" i="6"/>
  <c r="BQ849" i="6"/>
  <c r="AZ812" i="6"/>
  <c r="BA812" i="6" s="1"/>
  <c r="BR406" i="6"/>
  <c r="BS406" i="6" s="1"/>
  <c r="BX729" i="6"/>
  <c r="BY729" i="6" s="1"/>
  <c r="BK434" i="6"/>
  <c r="BK707" i="6"/>
  <c r="CU125" i="6"/>
  <c r="AP699" i="6"/>
  <c r="AQ699" i="6"/>
  <c r="AQ265" i="6"/>
  <c r="AP265" i="6"/>
  <c r="AP623" i="6"/>
  <c r="AQ623" i="6"/>
  <c r="AP398" i="6"/>
  <c r="AQ398" i="6"/>
  <c r="AQ456" i="6"/>
  <c r="AP456" i="6"/>
  <c r="AP1125" i="6"/>
  <c r="AQ1125" i="6"/>
  <c r="AQ340" i="6"/>
  <c r="AP340" i="6"/>
  <c r="AP635" i="6"/>
  <c r="AQ635" i="6"/>
  <c r="AQ910" i="6"/>
  <c r="AP910" i="6"/>
  <c r="AP282" i="6"/>
  <c r="AQ282" i="6"/>
  <c r="AQ708" i="6"/>
  <c r="AP708" i="6"/>
  <c r="AP646" i="6"/>
  <c r="AQ646" i="6"/>
  <c r="AQ1017" i="6"/>
  <c r="AP1017" i="6"/>
  <c r="AP803" i="6"/>
  <c r="AQ803" i="6"/>
  <c r="AP462" i="6"/>
  <c r="AQ462" i="6"/>
  <c r="AQ636" i="6"/>
  <c r="AP636" i="6"/>
  <c r="AP357" i="6"/>
  <c r="AQ357" i="6"/>
  <c r="AQ1004" i="6"/>
  <c r="AP1004" i="6"/>
  <c r="AP713" i="6"/>
  <c r="AQ713" i="6"/>
  <c r="AP400" i="6"/>
  <c r="AQ400" i="6"/>
  <c r="AP303" i="6"/>
  <c r="AQ303" i="6"/>
  <c r="AP666" i="6"/>
  <c r="AQ666" i="6"/>
  <c r="AQ513" i="6"/>
  <c r="AP513" i="6"/>
  <c r="AQ743" i="6"/>
  <c r="AP743" i="6"/>
  <c r="AP1088" i="6"/>
  <c r="AQ1088" i="6"/>
  <c r="AQ332" i="6"/>
  <c r="AP332" i="6"/>
  <c r="AQ464" i="6"/>
  <c r="AP464" i="6"/>
  <c r="AQ526" i="6"/>
  <c r="AP526" i="6"/>
  <c r="AP218" i="6"/>
  <c r="AQ218" i="6"/>
  <c r="AP769" i="6"/>
  <c r="AQ769" i="6"/>
  <c r="AQ569" i="6"/>
  <c r="AP569" i="6"/>
  <c r="AQ960" i="6"/>
  <c r="AP960" i="6"/>
  <c r="AP202" i="6"/>
  <c r="AQ202" i="6"/>
  <c r="AQ860" i="6"/>
  <c r="AP860" i="6"/>
  <c r="AQ308" i="6"/>
  <c r="AP308" i="6"/>
  <c r="AQ1097" i="6"/>
  <c r="AP1097" i="6"/>
  <c r="AQ815" i="6"/>
  <c r="AP815" i="6"/>
  <c r="AQ530" i="6"/>
  <c r="AP530" i="6"/>
  <c r="AP1024" i="6"/>
  <c r="AQ1024" i="6"/>
  <c r="AQ419" i="6"/>
  <c r="AP419" i="6"/>
  <c r="AQ652" i="6"/>
  <c r="AP652" i="6"/>
  <c r="AP1011" i="6"/>
  <c r="AQ1011" i="6"/>
  <c r="AP833" i="6"/>
  <c r="AQ833" i="6"/>
  <c r="AQ363" i="6"/>
  <c r="AP363" i="6"/>
  <c r="AQ1033" i="6"/>
  <c r="AP1033" i="6"/>
  <c r="AQ964" i="6"/>
  <c r="AP964" i="6"/>
  <c r="AQ324" i="6"/>
  <c r="AP324" i="6"/>
  <c r="AQ1069" i="6"/>
  <c r="AP1069" i="6"/>
  <c r="AQ394" i="6"/>
  <c r="AP394" i="6"/>
  <c r="AP1080" i="6"/>
  <c r="AQ1080" i="6"/>
  <c r="AQ983" i="6"/>
  <c r="AP983" i="6"/>
  <c r="AQ310" i="6"/>
  <c r="AP310" i="6"/>
  <c r="AQ1073" i="6"/>
  <c r="AP1073" i="6"/>
  <c r="AP502" i="6"/>
  <c r="AQ502" i="6"/>
  <c r="AP809" i="6"/>
  <c r="AQ809" i="6"/>
  <c r="AQ925" i="6"/>
  <c r="AP925" i="6"/>
  <c r="AQ609" i="6"/>
  <c r="AP609" i="6"/>
  <c r="AQ715" i="6"/>
  <c r="AP715" i="6"/>
  <c r="AQ767" i="6"/>
  <c r="AP767" i="6"/>
  <c r="AP1112" i="6"/>
  <c r="AQ1112" i="6"/>
  <c r="CU320" i="6"/>
  <c r="CV320" i="6"/>
  <c r="CW320" i="6" s="1"/>
  <c r="CU604" i="6"/>
  <c r="CV604" i="6"/>
  <c r="CW604" i="6" s="1"/>
  <c r="CV871" i="6"/>
  <c r="CW871" i="6" s="1"/>
  <c r="CU871" i="6"/>
  <c r="AP693" i="6"/>
  <c r="AQ693" i="6"/>
  <c r="AQ467" i="6"/>
  <c r="AP467" i="6"/>
  <c r="AQ876" i="6"/>
  <c r="AP876" i="6"/>
  <c r="AQ263" i="6"/>
  <c r="AP263" i="6"/>
  <c r="AP1124" i="6"/>
  <c r="AQ1124" i="6"/>
  <c r="AQ388" i="6"/>
  <c r="AP388" i="6"/>
  <c r="CU404" i="6"/>
  <c r="CV404" i="6"/>
  <c r="CW404" i="6" s="1"/>
  <c r="CV507" i="6"/>
  <c r="CW507" i="6" s="1"/>
  <c r="CU507" i="6"/>
  <c r="CV1032" i="6"/>
  <c r="CW1032" i="6" s="1"/>
  <c r="CU1032" i="6"/>
  <c r="AP945" i="6"/>
  <c r="AQ945" i="6"/>
  <c r="AQ317" i="6"/>
  <c r="AP317" i="6"/>
  <c r="AP745" i="6"/>
  <c r="AQ745" i="6"/>
  <c r="AQ911" i="6"/>
  <c r="AP911" i="6"/>
  <c r="AQ717" i="6"/>
  <c r="AP717" i="6"/>
  <c r="AQ754" i="6"/>
  <c r="AP754" i="6"/>
  <c r="AQ895" i="6"/>
  <c r="AP895" i="6"/>
  <c r="AQ554" i="6"/>
  <c r="AP554" i="6"/>
  <c r="AQ792" i="6"/>
  <c r="AP792" i="6"/>
  <c r="AP662" i="6"/>
  <c r="AQ662" i="6"/>
  <c r="CU563" i="6"/>
  <c r="CV563" i="6"/>
  <c r="CW563" i="6" s="1"/>
  <c r="CU1080" i="6"/>
  <c r="CV1080" i="6"/>
  <c r="CW1080" i="6" s="1"/>
  <c r="AP219" i="6"/>
  <c r="AQ219" i="6"/>
  <c r="AQ878" i="6"/>
  <c r="AP878" i="6"/>
  <c r="AQ673" i="6"/>
  <c r="AP673" i="6"/>
  <c r="AP626" i="6"/>
  <c r="AQ626" i="6"/>
  <c r="AQ601" i="6"/>
  <c r="AP601" i="6"/>
  <c r="AQ224" i="6"/>
  <c r="AP224" i="6"/>
  <c r="AP785" i="6"/>
  <c r="AQ785" i="6"/>
  <c r="AQ951" i="6"/>
  <c r="AP951" i="6"/>
  <c r="CU505" i="6"/>
  <c r="CV505" i="6"/>
  <c r="CW505" i="6" s="1"/>
  <c r="CU891" i="6"/>
  <c r="CV891" i="6"/>
  <c r="CW891" i="6" s="1"/>
  <c r="CU784" i="6"/>
  <c r="CV784" i="6"/>
  <c r="CW784" i="6" s="1"/>
  <c r="AP617" i="6"/>
  <c r="AQ617" i="6"/>
  <c r="AP366" i="6"/>
  <c r="AQ366" i="6"/>
  <c r="AP1126" i="6"/>
  <c r="AQ1126" i="6"/>
  <c r="AQ416" i="6"/>
  <c r="AP416" i="6"/>
  <c r="AQ885" i="6"/>
  <c r="AP885" i="6"/>
  <c r="AP452" i="6"/>
  <c r="AQ452" i="6"/>
  <c r="CU815" i="6"/>
  <c r="CV815" i="6"/>
  <c r="CW815" i="6" s="1"/>
  <c r="AQ236" i="6"/>
  <c r="AP236" i="6"/>
  <c r="AQ632" i="6"/>
  <c r="AP632" i="6"/>
  <c r="AQ780" i="6"/>
  <c r="AP780" i="6"/>
  <c r="AP506" i="6"/>
  <c r="AQ506" i="6"/>
  <c r="AP327" i="6"/>
  <c r="AQ327" i="6"/>
  <c r="AP1010" i="6"/>
  <c r="AQ1010" i="6"/>
  <c r="AQ565" i="6"/>
  <c r="AP565" i="6"/>
  <c r="CV252" i="6"/>
  <c r="CW252" i="6" s="1"/>
  <c r="CU252" i="6"/>
  <c r="CU1071" i="6"/>
  <c r="CV1071" i="6"/>
  <c r="CW1071" i="6" s="1"/>
  <c r="AP1016" i="6"/>
  <c r="AQ1016" i="6"/>
  <c r="AQ813" i="6"/>
  <c r="AP813" i="6"/>
  <c r="CV541" i="6"/>
  <c r="CW541" i="6" s="1"/>
  <c r="CU541" i="6"/>
  <c r="CV547" i="6"/>
  <c r="CW547" i="6" s="1"/>
  <c r="CU547" i="6"/>
  <c r="CV384" i="6"/>
  <c r="CW384" i="6" s="1"/>
  <c r="CU384" i="6"/>
  <c r="CU964" i="6"/>
  <c r="CV964" i="6"/>
  <c r="CW964" i="6" s="1"/>
  <c r="CV956" i="6"/>
  <c r="CW956" i="6" s="1"/>
  <c r="CU956" i="6"/>
  <c r="CV326" i="6"/>
  <c r="CW326" i="6" s="1"/>
  <c r="CU326" i="6"/>
  <c r="CV430" i="6"/>
  <c r="CW430" i="6" s="1"/>
  <c r="CU430" i="6"/>
  <c r="CU710" i="6"/>
  <c r="CV710" i="6"/>
  <c r="CW710" i="6" s="1"/>
  <c r="CV687" i="6"/>
  <c r="CW687" i="6" s="1"/>
  <c r="CU687" i="6"/>
  <c r="CV760" i="6"/>
  <c r="CW760" i="6" s="1"/>
  <c r="CU760" i="6"/>
  <c r="CV1097" i="6"/>
  <c r="CW1097" i="6" s="1"/>
  <c r="CU1097" i="6"/>
  <c r="CU672" i="6"/>
  <c r="CV672" i="6"/>
  <c r="CW672" i="6" s="1"/>
  <c r="CU641" i="6"/>
  <c r="CV641" i="6"/>
  <c r="CW641" i="6" s="1"/>
  <c r="CP284" i="6"/>
  <c r="CQ284" i="6" s="1"/>
  <c r="CO284" i="6"/>
  <c r="CP663" i="6"/>
  <c r="CQ663" i="6" s="1"/>
  <c r="CO663" i="6"/>
  <c r="CP356" i="6"/>
  <c r="CQ356" i="6" s="1"/>
  <c r="CO356" i="6"/>
  <c r="CP392" i="6"/>
  <c r="CQ392" i="6" s="1"/>
  <c r="CO392" i="6"/>
  <c r="CP557" i="6"/>
  <c r="CQ557" i="6" s="1"/>
  <c r="CO557" i="6"/>
  <c r="CP1111" i="6"/>
  <c r="CQ1111" i="6" s="1"/>
  <c r="CO1111" i="6"/>
  <c r="CO1074" i="6"/>
  <c r="CP1074" i="6"/>
  <c r="CQ1074" i="6" s="1"/>
  <c r="CP600" i="6"/>
  <c r="CQ600" i="6" s="1"/>
  <c r="CO600" i="6"/>
  <c r="CO439" i="6"/>
  <c r="CP439" i="6"/>
  <c r="CQ439" i="6" s="1"/>
  <c r="CP330" i="6"/>
  <c r="CQ330" i="6" s="1"/>
  <c r="CO330" i="6"/>
  <c r="CO202" i="6"/>
  <c r="CP202" i="6"/>
  <c r="CQ202" i="6" s="1"/>
  <c r="CP245" i="6"/>
  <c r="CQ245" i="6" s="1"/>
  <c r="CO245" i="6"/>
  <c r="CO794" i="6"/>
  <c r="CP794" i="6"/>
  <c r="CQ794" i="6" s="1"/>
  <c r="CI256" i="6"/>
  <c r="CJ256" i="6"/>
  <c r="CK256" i="6" s="1"/>
  <c r="CI821" i="6"/>
  <c r="CJ821" i="6"/>
  <c r="CK821" i="6" s="1"/>
  <c r="CI723" i="6"/>
  <c r="CJ723" i="6"/>
  <c r="CK723" i="6" s="1"/>
  <c r="CI848" i="6"/>
  <c r="CJ848" i="6"/>
  <c r="CK848" i="6" s="1"/>
  <c r="CI724" i="6"/>
  <c r="CJ724" i="6"/>
  <c r="CK724" i="6" s="1"/>
  <c r="CI1045" i="6"/>
  <c r="CJ1045" i="6"/>
  <c r="CK1045" i="6" s="1"/>
  <c r="CI951" i="6"/>
  <c r="CJ951" i="6"/>
  <c r="CK951" i="6" s="1"/>
  <c r="CJ1109" i="6"/>
  <c r="CK1109" i="6" s="1"/>
  <c r="CI1109" i="6"/>
  <c r="CJ439" i="6"/>
  <c r="CK439" i="6" s="1"/>
  <c r="CI439" i="6"/>
  <c r="CI324" i="6"/>
  <c r="CJ324" i="6"/>
  <c r="CK324" i="6" s="1"/>
  <c r="CJ626" i="6"/>
  <c r="CK626" i="6" s="1"/>
  <c r="CI626" i="6"/>
  <c r="CJ351" i="6"/>
  <c r="CK351" i="6" s="1"/>
  <c r="CI351" i="6"/>
  <c r="CI375" i="6"/>
  <c r="CJ375" i="6"/>
  <c r="CK375" i="6" s="1"/>
  <c r="CC610" i="6"/>
  <c r="CD610" i="6"/>
  <c r="CE610" i="6" s="1"/>
  <c r="CC772" i="6"/>
  <c r="CD772" i="6"/>
  <c r="CE772" i="6" s="1"/>
  <c r="CD1030" i="6"/>
  <c r="CE1030" i="6" s="1"/>
  <c r="CC1030" i="6"/>
  <c r="CD937" i="6"/>
  <c r="CE937" i="6" s="1"/>
  <c r="CC937" i="6"/>
  <c r="CC1084" i="6"/>
  <c r="CD1084" i="6"/>
  <c r="CE1084" i="6" s="1"/>
  <c r="CD311" i="6"/>
  <c r="CE311" i="6" s="1"/>
  <c r="CC311" i="6"/>
  <c r="CC443" i="6"/>
  <c r="CD443" i="6"/>
  <c r="CE443" i="6" s="1"/>
  <c r="CD811" i="6"/>
  <c r="CE811" i="6" s="1"/>
  <c r="CC811" i="6"/>
  <c r="CD957" i="6"/>
  <c r="CE957" i="6" s="1"/>
  <c r="CC957" i="6"/>
  <c r="CC1125" i="6"/>
  <c r="CD1125" i="6"/>
  <c r="CE1125" i="6" s="1"/>
  <c r="CC567" i="6"/>
  <c r="CD567" i="6"/>
  <c r="CE567" i="6" s="1"/>
  <c r="CD685" i="6"/>
  <c r="CE685" i="6" s="1"/>
  <c r="CC685" i="6"/>
  <c r="CD404" i="6"/>
  <c r="CE404" i="6" s="1"/>
  <c r="CC404" i="6"/>
  <c r="BX273" i="6"/>
  <c r="BY273" i="6" s="1"/>
  <c r="BW273" i="6"/>
  <c r="BX682" i="6"/>
  <c r="BY682" i="6" s="1"/>
  <c r="BW682" i="6"/>
  <c r="BW707" i="6"/>
  <c r="BX707" i="6"/>
  <c r="BY707" i="6" s="1"/>
  <c r="BX1098" i="6"/>
  <c r="BY1098" i="6" s="1"/>
  <c r="BW1098" i="6"/>
  <c r="BX1029" i="6"/>
  <c r="BY1029" i="6" s="1"/>
  <c r="BW1029" i="6"/>
  <c r="BW573" i="6"/>
  <c r="BX573" i="6"/>
  <c r="BY573" i="6" s="1"/>
  <c r="BX894" i="6"/>
  <c r="BY894" i="6" s="1"/>
  <c r="BW894" i="6"/>
  <c r="BW862" i="6"/>
  <c r="BX862" i="6"/>
  <c r="BY862" i="6" s="1"/>
  <c r="BX883" i="6"/>
  <c r="BY883" i="6" s="1"/>
  <c r="BW883" i="6"/>
  <c r="BX365" i="6"/>
  <c r="BY365" i="6" s="1"/>
  <c r="BW365" i="6"/>
  <c r="BW515" i="6"/>
  <c r="BX515" i="6"/>
  <c r="BY515" i="6" s="1"/>
  <c r="BX1058" i="6"/>
  <c r="BY1058" i="6" s="1"/>
  <c r="BW1058" i="6"/>
  <c r="BQ221" i="6"/>
  <c r="BR221" i="6"/>
  <c r="BS221" i="6" s="1"/>
  <c r="AP634" i="6"/>
  <c r="AQ634" i="6"/>
  <c r="AQ984" i="6"/>
  <c r="AP984" i="6"/>
  <c r="CV577" i="6"/>
  <c r="CW577" i="6" s="1"/>
  <c r="CU577" i="6"/>
  <c r="CV280" i="6"/>
  <c r="CW280" i="6" s="1"/>
  <c r="CU280" i="6"/>
  <c r="CV457" i="6"/>
  <c r="CW457" i="6" s="1"/>
  <c r="CU457" i="6"/>
  <c r="CV978" i="6"/>
  <c r="CW978" i="6" s="1"/>
  <c r="CU978" i="6"/>
  <c r="CV1091" i="6"/>
  <c r="CW1091" i="6" s="1"/>
  <c r="CU1091" i="6"/>
  <c r="CU1079" i="6"/>
  <c r="CV1079" i="6"/>
  <c r="CW1079" i="6" s="1"/>
  <c r="CV1070" i="6"/>
  <c r="CW1070" i="6" s="1"/>
  <c r="CU1070" i="6"/>
  <c r="CU438" i="6"/>
  <c r="CV438" i="6"/>
  <c r="CW438" i="6" s="1"/>
  <c r="CV958" i="6"/>
  <c r="CW958" i="6" s="1"/>
  <c r="CU958" i="6"/>
  <c r="CU359" i="6"/>
  <c r="CV359" i="6"/>
  <c r="CW359" i="6" s="1"/>
  <c r="CV265" i="6"/>
  <c r="CW265" i="6" s="1"/>
  <c r="CU265" i="6"/>
  <c r="CV482" i="6"/>
  <c r="CW482" i="6" s="1"/>
  <c r="CU482" i="6"/>
  <c r="CV458" i="6"/>
  <c r="CW458" i="6" s="1"/>
  <c r="CU458" i="6"/>
  <c r="CO551" i="6"/>
  <c r="CP551" i="6"/>
  <c r="CQ551" i="6" s="1"/>
  <c r="CP687" i="6"/>
  <c r="CQ687" i="6" s="1"/>
  <c r="CO687" i="6"/>
  <c r="CO911" i="6"/>
  <c r="CP911" i="6"/>
  <c r="CQ911" i="6" s="1"/>
  <c r="CP987" i="6"/>
  <c r="CQ987" i="6" s="1"/>
  <c r="CO987" i="6"/>
  <c r="CO925" i="6"/>
  <c r="CP925" i="6"/>
  <c r="CQ925" i="6" s="1"/>
  <c r="CO411" i="6"/>
  <c r="CP411" i="6"/>
  <c r="CQ411" i="6" s="1"/>
  <c r="CP888" i="6"/>
  <c r="CQ888" i="6" s="1"/>
  <c r="CO888" i="6"/>
  <c r="CP806" i="6"/>
  <c r="CQ806" i="6" s="1"/>
  <c r="CO806" i="6"/>
  <c r="CO462" i="6"/>
  <c r="CP462" i="6"/>
  <c r="CQ462" i="6" s="1"/>
  <c r="CO384" i="6"/>
  <c r="CP384" i="6"/>
  <c r="CQ384" i="6" s="1"/>
  <c r="CO624" i="6"/>
  <c r="CP624" i="6"/>
  <c r="CQ624" i="6" s="1"/>
  <c r="CO932" i="6"/>
  <c r="CP932" i="6"/>
  <c r="CQ932" i="6" s="1"/>
  <c r="CI378" i="6"/>
  <c r="CJ378" i="6"/>
  <c r="CK378" i="6" s="1"/>
  <c r="CI793" i="6"/>
  <c r="CJ793" i="6"/>
  <c r="CK793" i="6" s="1"/>
  <c r="CI665" i="6"/>
  <c r="CJ665" i="6"/>
  <c r="CK665" i="6" s="1"/>
  <c r="CI852" i="6"/>
  <c r="CJ852" i="6"/>
  <c r="CK852" i="6" s="1"/>
  <c r="CJ740" i="6"/>
  <c r="CK740" i="6" s="1"/>
  <c r="CI740" i="6"/>
  <c r="CI1049" i="6"/>
  <c r="CJ1049" i="6"/>
  <c r="CK1049" i="6" s="1"/>
  <c r="CJ931" i="6"/>
  <c r="CK931" i="6" s="1"/>
  <c r="CI931" i="6"/>
  <c r="CI915" i="6"/>
  <c r="CJ915" i="6"/>
  <c r="CK915" i="6" s="1"/>
  <c r="CI237" i="6"/>
  <c r="CJ237" i="6"/>
  <c r="CK237" i="6" s="1"/>
  <c r="CI842" i="6"/>
  <c r="CJ842" i="6"/>
  <c r="CK842" i="6" s="1"/>
  <c r="CJ822" i="6"/>
  <c r="CK822" i="6" s="1"/>
  <c r="CI822" i="6"/>
  <c r="CJ291" i="6"/>
  <c r="CK291" i="6" s="1"/>
  <c r="CI291" i="6"/>
  <c r="CI650" i="6"/>
  <c r="CJ650" i="6"/>
  <c r="CK650" i="6" s="1"/>
  <c r="CC470" i="6"/>
  <c r="CD470" i="6"/>
  <c r="CE470" i="6" s="1"/>
  <c r="CC282" i="6"/>
  <c r="CD282" i="6"/>
  <c r="CE282" i="6" s="1"/>
  <c r="CC788" i="6"/>
  <c r="CD788" i="6"/>
  <c r="CE788" i="6" s="1"/>
  <c r="CD1022" i="6"/>
  <c r="CE1022" i="6" s="1"/>
  <c r="CC1022" i="6"/>
  <c r="CC765" i="6"/>
  <c r="CD765" i="6"/>
  <c r="CE765" i="6" s="1"/>
  <c r="CC1037" i="6"/>
  <c r="CD1037" i="6"/>
  <c r="CE1037" i="6" s="1"/>
  <c r="CC1093" i="6"/>
  <c r="CD1093" i="6"/>
  <c r="CE1093" i="6" s="1"/>
  <c r="CD248" i="6"/>
  <c r="CE248" i="6" s="1"/>
  <c r="CC248" i="6"/>
  <c r="CC452" i="6"/>
  <c r="CD452" i="6"/>
  <c r="CE452" i="6" s="1"/>
  <c r="CD472" i="6"/>
  <c r="CE472" i="6" s="1"/>
  <c r="CC472" i="6"/>
  <c r="CC847" i="6"/>
  <c r="CD847" i="6"/>
  <c r="CE847" i="6" s="1"/>
  <c r="CD769" i="6"/>
  <c r="CE769" i="6" s="1"/>
  <c r="CC769" i="6"/>
  <c r="CD461" i="6"/>
  <c r="CE461" i="6" s="1"/>
  <c r="CC461" i="6"/>
  <c r="BX284" i="6"/>
  <c r="BY284" i="6" s="1"/>
  <c r="BW284" i="6"/>
  <c r="BX562" i="6"/>
  <c r="BY562" i="6" s="1"/>
  <c r="BW562" i="6"/>
  <c r="BW866" i="6"/>
  <c r="BX866" i="6"/>
  <c r="BY866" i="6" s="1"/>
  <c r="BX914" i="6"/>
  <c r="BY914" i="6" s="1"/>
  <c r="BW914" i="6"/>
  <c r="BX976" i="6"/>
  <c r="BY976" i="6" s="1"/>
  <c r="BW976" i="6"/>
  <c r="BW1112" i="6"/>
  <c r="BX1112" i="6"/>
  <c r="BY1112" i="6" s="1"/>
  <c r="BW653" i="6"/>
  <c r="BX653" i="6"/>
  <c r="BY653" i="6" s="1"/>
  <c r="BX264" i="6"/>
  <c r="BY264" i="6" s="1"/>
  <c r="BW264" i="6"/>
  <c r="BX429" i="6"/>
  <c r="BY429" i="6" s="1"/>
  <c r="BW429" i="6"/>
  <c r="BX295" i="6"/>
  <c r="BY295" i="6" s="1"/>
  <c r="BW295" i="6"/>
  <c r="AQ325" i="6"/>
  <c r="AP325" i="6"/>
  <c r="AP918" i="6"/>
  <c r="AQ918" i="6"/>
  <c r="CU899" i="6"/>
  <c r="CV899" i="6"/>
  <c r="CW899" i="6" s="1"/>
  <c r="CU315" i="6"/>
  <c r="CV315" i="6"/>
  <c r="CW315" i="6" s="1"/>
  <c r="CU723" i="6"/>
  <c r="CV723" i="6"/>
  <c r="CW723" i="6" s="1"/>
  <c r="CV453" i="6"/>
  <c r="CW453" i="6" s="1"/>
  <c r="CU453" i="6"/>
  <c r="CV370" i="6"/>
  <c r="CW370" i="6" s="1"/>
  <c r="CU370" i="6"/>
  <c r="CU231" i="6"/>
  <c r="CV231" i="6"/>
  <c r="CW231" i="6" s="1"/>
  <c r="CV371" i="6"/>
  <c r="CW371" i="6" s="1"/>
  <c r="CU371" i="6"/>
  <c r="CU1085" i="6"/>
  <c r="CV1085" i="6"/>
  <c r="CW1085" i="6" s="1"/>
  <c r="CU571" i="6"/>
  <c r="CV571" i="6"/>
  <c r="CW571" i="6" s="1"/>
  <c r="CO335" i="6"/>
  <c r="CP335" i="6"/>
  <c r="CQ335" i="6" s="1"/>
  <c r="CO445" i="6"/>
  <c r="CP445" i="6"/>
  <c r="CQ445" i="6" s="1"/>
  <c r="CO837" i="6"/>
  <c r="CP837" i="6"/>
  <c r="CQ837" i="6" s="1"/>
  <c r="CP965" i="6"/>
  <c r="CQ965" i="6" s="1"/>
  <c r="CO965" i="6"/>
  <c r="CP993" i="6"/>
  <c r="CQ993" i="6" s="1"/>
  <c r="CO993" i="6"/>
  <c r="CP345" i="6"/>
  <c r="CQ345" i="6" s="1"/>
  <c r="CO345" i="6"/>
  <c r="CO297" i="6"/>
  <c r="CP297" i="6"/>
  <c r="CQ297" i="6" s="1"/>
  <c r="CO576" i="6"/>
  <c r="CP576" i="6"/>
  <c r="CQ576" i="6" s="1"/>
  <c r="CO219" i="6"/>
  <c r="CP219" i="6"/>
  <c r="CQ219" i="6" s="1"/>
  <c r="CO740" i="6"/>
  <c r="CP740" i="6"/>
  <c r="CQ740" i="6" s="1"/>
  <c r="CP524" i="6"/>
  <c r="CQ524" i="6" s="1"/>
  <c r="CO524" i="6"/>
  <c r="CP744" i="6"/>
  <c r="CQ744" i="6" s="1"/>
  <c r="CO744" i="6"/>
  <c r="CO521" i="6"/>
  <c r="CP521" i="6"/>
  <c r="CQ521" i="6" s="1"/>
  <c r="CI584" i="6"/>
  <c r="CJ584" i="6"/>
  <c r="CK584" i="6" s="1"/>
  <c r="CJ428" i="6"/>
  <c r="CK428" i="6" s="1"/>
  <c r="CI428" i="6"/>
  <c r="CI607" i="6"/>
  <c r="CJ607" i="6"/>
  <c r="CK607" i="6" s="1"/>
  <c r="CJ460" i="6"/>
  <c r="CK460" i="6" s="1"/>
  <c r="CI460" i="6"/>
  <c r="CI1053" i="6"/>
  <c r="CJ1053" i="6"/>
  <c r="CK1053" i="6" s="1"/>
  <c r="CJ1124" i="6"/>
  <c r="CK1124" i="6" s="1"/>
  <c r="CI1124" i="6"/>
  <c r="CJ955" i="6"/>
  <c r="CK955" i="6" s="1"/>
  <c r="CI955" i="6"/>
  <c r="CI563" i="6"/>
  <c r="CJ563" i="6"/>
  <c r="CK563" i="6" s="1"/>
  <c r="CJ229" i="6"/>
  <c r="CK229" i="6" s="1"/>
  <c r="CI229" i="6"/>
  <c r="CI464" i="6"/>
  <c r="CJ464" i="6"/>
  <c r="CK464" i="6" s="1"/>
  <c r="CI391" i="6"/>
  <c r="CJ391" i="6"/>
  <c r="CK391" i="6" s="1"/>
  <c r="CJ468" i="6"/>
  <c r="CK468" i="6" s="1"/>
  <c r="CI468" i="6"/>
  <c r="CJ559" i="6"/>
  <c r="CK559" i="6" s="1"/>
  <c r="CI559" i="6"/>
  <c r="CD720" i="6"/>
  <c r="CE720" i="6" s="1"/>
  <c r="CC720" i="6"/>
  <c r="CD1095" i="6"/>
  <c r="CE1095" i="6" s="1"/>
  <c r="CC1095" i="6"/>
  <c r="CC1019" i="6"/>
  <c r="CD1019" i="6"/>
  <c r="CE1019" i="6" s="1"/>
  <c r="CD719" i="6"/>
  <c r="CE719" i="6" s="1"/>
  <c r="CC719" i="6"/>
  <c r="CD965" i="6"/>
  <c r="CE965" i="6" s="1"/>
  <c r="CC965" i="6"/>
  <c r="CC465" i="6"/>
  <c r="CD465" i="6"/>
  <c r="CE465" i="6" s="1"/>
  <c r="CC702" i="6"/>
  <c r="CD702" i="6"/>
  <c r="CE702" i="6" s="1"/>
  <c r="CC807" i="6"/>
  <c r="CD807" i="6"/>
  <c r="CE807" i="6" s="1"/>
  <c r="CD378" i="6"/>
  <c r="CE378" i="6" s="1"/>
  <c r="CC378" i="6"/>
  <c r="CC674" i="6"/>
  <c r="CD674" i="6"/>
  <c r="CE674" i="6" s="1"/>
  <c r="CC623" i="6"/>
  <c r="CD623" i="6"/>
  <c r="CE623" i="6" s="1"/>
  <c r="BW244" i="6"/>
  <c r="BX244" i="6"/>
  <c r="BY244" i="6" s="1"/>
  <c r="BX596" i="6"/>
  <c r="BY596" i="6" s="1"/>
  <c r="BW596" i="6"/>
  <c r="BX656" i="6"/>
  <c r="BY656" i="6" s="1"/>
  <c r="BW656" i="6"/>
  <c r="BW1066" i="6"/>
  <c r="BX1066" i="6"/>
  <c r="BY1066" i="6" s="1"/>
  <c r="BX941" i="6"/>
  <c r="BY941" i="6" s="1"/>
  <c r="BW941" i="6"/>
  <c r="BX841" i="6"/>
  <c r="BY841" i="6" s="1"/>
  <c r="BW841" i="6"/>
  <c r="BW716" i="6"/>
  <c r="BX716" i="6"/>
  <c r="BY716" i="6" s="1"/>
  <c r="AP586" i="6"/>
  <c r="AQ586" i="6"/>
  <c r="AQ424" i="6"/>
  <c r="AP424" i="6"/>
  <c r="AQ365" i="6"/>
  <c r="AP365" i="6"/>
  <c r="CV220" i="6"/>
  <c r="CW220" i="6" s="1"/>
  <c r="CU220" i="6"/>
  <c r="CV1120" i="6"/>
  <c r="CW1120" i="6" s="1"/>
  <c r="CU1120" i="6"/>
  <c r="CU994" i="6"/>
  <c r="CV994" i="6"/>
  <c r="CW994" i="6" s="1"/>
  <c r="CV454" i="6"/>
  <c r="CW454" i="6" s="1"/>
  <c r="CU454" i="6"/>
  <c r="CV316" i="6"/>
  <c r="CW316" i="6" s="1"/>
  <c r="CU316" i="6"/>
  <c r="CV297" i="6"/>
  <c r="CW297" i="6" s="1"/>
  <c r="CU297" i="6"/>
  <c r="CV449" i="6"/>
  <c r="CW449" i="6" s="1"/>
  <c r="CU449" i="6"/>
  <c r="CV292" i="6"/>
  <c r="CW292" i="6" s="1"/>
  <c r="CU292" i="6"/>
  <c r="CU1117" i="6"/>
  <c r="CV1117" i="6"/>
  <c r="CW1117" i="6" s="1"/>
  <c r="CU255" i="6"/>
  <c r="CV255" i="6"/>
  <c r="CW255" i="6" s="1"/>
  <c r="CO344" i="6"/>
  <c r="CP344" i="6"/>
  <c r="CQ344" i="6" s="1"/>
  <c r="CO308" i="6"/>
  <c r="CP308" i="6"/>
  <c r="CQ308" i="6" s="1"/>
  <c r="CO809" i="6"/>
  <c r="CP809" i="6"/>
  <c r="CQ809" i="6" s="1"/>
  <c r="CP981" i="6"/>
  <c r="CQ981" i="6" s="1"/>
  <c r="CO981" i="6"/>
  <c r="CP1009" i="6"/>
  <c r="CQ1009" i="6" s="1"/>
  <c r="CO1009" i="6"/>
  <c r="CP1033" i="6"/>
  <c r="CQ1033" i="6" s="1"/>
  <c r="CO1033" i="6"/>
  <c r="CO618" i="6"/>
  <c r="CP618" i="6"/>
  <c r="CQ618" i="6" s="1"/>
  <c r="CP784" i="6"/>
  <c r="CQ784" i="6" s="1"/>
  <c r="CO784" i="6"/>
  <c r="CP563" i="6"/>
  <c r="CQ563" i="6" s="1"/>
  <c r="CO563" i="6"/>
  <c r="CO580" i="6"/>
  <c r="CP580" i="6"/>
  <c r="CQ580" i="6" s="1"/>
  <c r="CO458" i="6"/>
  <c r="CP458" i="6"/>
  <c r="CQ458" i="6" s="1"/>
  <c r="CP1080" i="6"/>
  <c r="CQ1080" i="6" s="1"/>
  <c r="CO1080" i="6"/>
  <c r="CJ418" i="6"/>
  <c r="CK418" i="6" s="1"/>
  <c r="CI418" i="6"/>
  <c r="CJ278" i="6"/>
  <c r="CK278" i="6" s="1"/>
  <c r="CI278" i="6"/>
  <c r="CJ613" i="6"/>
  <c r="CK613" i="6" s="1"/>
  <c r="CI613" i="6"/>
  <c r="CI529" i="6"/>
  <c r="CJ529" i="6"/>
  <c r="CK529" i="6" s="1"/>
  <c r="CJ1025" i="6"/>
  <c r="CK1025" i="6" s="1"/>
  <c r="CI1025" i="6"/>
  <c r="CI576" i="6"/>
  <c r="CJ576" i="6"/>
  <c r="CK576" i="6" s="1"/>
  <c r="CI206" i="6"/>
  <c r="CJ206" i="6"/>
  <c r="CK206" i="6" s="1"/>
  <c r="CJ854" i="6"/>
  <c r="CK854" i="6" s="1"/>
  <c r="CI854" i="6"/>
  <c r="CJ467" i="6"/>
  <c r="CK467" i="6" s="1"/>
  <c r="CI467" i="6"/>
  <c r="CJ217" i="6"/>
  <c r="CK217" i="6" s="1"/>
  <c r="CI217" i="6"/>
  <c r="CI637" i="6"/>
  <c r="CJ637" i="6"/>
  <c r="CK637" i="6" s="1"/>
  <c r="CI577" i="6"/>
  <c r="CJ577" i="6"/>
  <c r="CK577" i="6" s="1"/>
  <c r="CD590" i="6"/>
  <c r="CE590" i="6" s="1"/>
  <c r="CC590" i="6"/>
  <c r="CD932" i="6"/>
  <c r="CE932" i="6" s="1"/>
  <c r="CC932" i="6"/>
  <c r="CC974" i="6"/>
  <c r="CD974" i="6"/>
  <c r="CE974" i="6" s="1"/>
  <c r="CC1107" i="6"/>
  <c r="CD1107" i="6"/>
  <c r="CE1107" i="6" s="1"/>
  <c r="CD329" i="6"/>
  <c r="CE329" i="6" s="1"/>
  <c r="CC329" i="6"/>
  <c r="CD825" i="6"/>
  <c r="CE825" i="6" s="1"/>
  <c r="CC825" i="6"/>
  <c r="CC640" i="6"/>
  <c r="CD640" i="6"/>
  <c r="CE640" i="6" s="1"/>
  <c r="CD201" i="6"/>
  <c r="CE201" i="6" s="1"/>
  <c r="CC201" i="6"/>
  <c r="CC299" i="6"/>
  <c r="CD299" i="6"/>
  <c r="CE299" i="6" s="1"/>
  <c r="CC432" i="6"/>
  <c r="CD432" i="6"/>
  <c r="CE432" i="6" s="1"/>
  <c r="CC1076" i="6"/>
  <c r="CD1076" i="6"/>
  <c r="CE1076" i="6" s="1"/>
  <c r="CC516" i="6"/>
  <c r="CD516" i="6"/>
  <c r="CE516" i="6" s="1"/>
  <c r="BW236" i="6"/>
  <c r="BX236" i="6"/>
  <c r="BY236" i="6" s="1"/>
  <c r="BX556" i="6"/>
  <c r="BY556" i="6" s="1"/>
  <c r="BW556" i="6"/>
  <c r="BX592" i="6"/>
  <c r="BY592" i="6" s="1"/>
  <c r="BW592" i="6"/>
  <c r="BX895" i="6"/>
  <c r="BY895" i="6" s="1"/>
  <c r="BW895" i="6"/>
  <c r="BW1010" i="6"/>
  <c r="BX1010" i="6"/>
  <c r="BY1010" i="6" s="1"/>
  <c r="BX1014" i="6"/>
  <c r="BY1014" i="6" s="1"/>
  <c r="BW1014" i="6"/>
  <c r="BX709" i="6"/>
  <c r="BY709" i="6" s="1"/>
  <c r="BW709" i="6"/>
  <c r="BW967" i="6"/>
  <c r="BX967" i="6"/>
  <c r="BY967" i="6" s="1"/>
  <c r="BW1009" i="6"/>
  <c r="BX1009" i="6"/>
  <c r="BY1009" i="6" s="1"/>
  <c r="BX367" i="6"/>
  <c r="BY367" i="6" s="1"/>
  <c r="BW367" i="6"/>
  <c r="BW536" i="6"/>
  <c r="BX536" i="6"/>
  <c r="BY536" i="6" s="1"/>
  <c r="BX749" i="6"/>
  <c r="BY749" i="6" s="1"/>
  <c r="BW749" i="6"/>
  <c r="BW1071" i="6"/>
  <c r="BX1071" i="6"/>
  <c r="BY1071" i="6" s="1"/>
  <c r="BR539" i="6"/>
  <c r="BS539" i="6" s="1"/>
  <c r="BQ539" i="6"/>
  <c r="AQ225" i="6"/>
  <c r="AP225" i="6"/>
  <c r="CU557" i="6"/>
  <c r="CV557" i="6"/>
  <c r="CW557" i="6" s="1"/>
  <c r="CU923" i="6"/>
  <c r="CV923" i="6"/>
  <c r="CW923" i="6" s="1"/>
  <c r="CV1108" i="6"/>
  <c r="CW1108" i="6" s="1"/>
  <c r="CU1108" i="6"/>
  <c r="CV287" i="6"/>
  <c r="CW287" i="6" s="1"/>
  <c r="CU287" i="6"/>
  <c r="CU278" i="6"/>
  <c r="CV278" i="6"/>
  <c r="CW278" i="6" s="1"/>
  <c r="CU686" i="6"/>
  <c r="CV686" i="6"/>
  <c r="CW686" i="6" s="1"/>
  <c r="CV758" i="6"/>
  <c r="CW758" i="6" s="1"/>
  <c r="CU758" i="6"/>
  <c r="CV517" i="6"/>
  <c r="CW517" i="6" s="1"/>
  <c r="CU517" i="6"/>
  <c r="CV602" i="6"/>
  <c r="CW602" i="6" s="1"/>
  <c r="CU602" i="6"/>
  <c r="CV1049" i="6"/>
  <c r="CW1049" i="6" s="1"/>
  <c r="CU1049" i="6"/>
  <c r="CO271" i="6"/>
  <c r="CP271" i="6"/>
  <c r="CQ271" i="6" s="1"/>
  <c r="CP433" i="6"/>
  <c r="CQ433" i="6" s="1"/>
  <c r="CO433" i="6"/>
  <c r="CO749" i="6"/>
  <c r="CP749" i="6"/>
  <c r="CQ749" i="6" s="1"/>
  <c r="CO1087" i="6"/>
  <c r="CP1087" i="6"/>
  <c r="CQ1087" i="6" s="1"/>
  <c r="CO897" i="6"/>
  <c r="CP897" i="6"/>
  <c r="CQ897" i="6" s="1"/>
  <c r="CO973" i="6"/>
  <c r="CP973" i="6"/>
  <c r="CQ973" i="6" s="1"/>
  <c r="CP213" i="6"/>
  <c r="CQ213" i="6" s="1"/>
  <c r="CO213" i="6"/>
  <c r="CP842" i="6"/>
  <c r="CQ842" i="6" s="1"/>
  <c r="CO842" i="6"/>
  <c r="CP1000" i="6"/>
  <c r="CQ1000" i="6" s="1"/>
  <c r="CO1000" i="6"/>
  <c r="CP507" i="6"/>
  <c r="CQ507" i="6" s="1"/>
  <c r="CO507" i="6"/>
  <c r="CO442" i="6"/>
  <c r="CP442" i="6"/>
  <c r="CQ442" i="6" s="1"/>
  <c r="CP702" i="6"/>
  <c r="CQ702" i="6" s="1"/>
  <c r="CO702" i="6"/>
  <c r="CP787" i="6"/>
  <c r="CQ787" i="6" s="1"/>
  <c r="CO787" i="6"/>
  <c r="CI617" i="6"/>
  <c r="CJ617" i="6"/>
  <c r="CK617" i="6" s="1"/>
  <c r="CJ446" i="6"/>
  <c r="CK446" i="6" s="1"/>
  <c r="CI446" i="6"/>
  <c r="CJ814" i="6"/>
  <c r="CK814" i="6" s="1"/>
  <c r="CI814" i="6"/>
  <c r="CI572" i="6"/>
  <c r="CJ572" i="6"/>
  <c r="CK572" i="6" s="1"/>
  <c r="CJ1029" i="6"/>
  <c r="CK1029" i="6" s="1"/>
  <c r="CI1029" i="6"/>
  <c r="CJ1079" i="6"/>
  <c r="CK1079" i="6" s="1"/>
  <c r="CI1079" i="6"/>
  <c r="CJ1019" i="6"/>
  <c r="CK1019" i="6" s="1"/>
  <c r="CI1019" i="6"/>
  <c r="CJ606" i="6"/>
  <c r="CK606" i="6" s="1"/>
  <c r="CI606" i="6"/>
  <c r="CJ271" i="6"/>
  <c r="CK271" i="6" s="1"/>
  <c r="CI271" i="6"/>
  <c r="CJ548" i="6"/>
  <c r="CK548" i="6" s="1"/>
  <c r="CI548" i="6"/>
  <c r="CJ511" i="6"/>
  <c r="CK511" i="6" s="1"/>
  <c r="CI511" i="6"/>
  <c r="CI405" i="6"/>
  <c r="CJ405" i="6"/>
  <c r="CK405" i="6" s="1"/>
  <c r="CC234" i="6"/>
  <c r="CD234" i="6"/>
  <c r="CE234" i="6" s="1"/>
  <c r="CD760" i="6"/>
  <c r="CE760" i="6" s="1"/>
  <c r="CC760" i="6"/>
  <c r="CD950" i="6"/>
  <c r="CE950" i="6" s="1"/>
  <c r="CC950" i="6"/>
  <c r="CC1057" i="6"/>
  <c r="CD1057" i="6"/>
  <c r="CE1057" i="6" s="1"/>
  <c r="CC324" i="6"/>
  <c r="CD324" i="6"/>
  <c r="CE324" i="6" s="1"/>
  <c r="CC416" i="6"/>
  <c r="CD416" i="6"/>
  <c r="CE416" i="6" s="1"/>
  <c r="CD733" i="6"/>
  <c r="CE733" i="6" s="1"/>
  <c r="CC733" i="6"/>
  <c r="CC831" i="6"/>
  <c r="CD831" i="6"/>
  <c r="CE831" i="6" s="1"/>
  <c r="CC595" i="6"/>
  <c r="CD595" i="6"/>
  <c r="CE595" i="6" s="1"/>
  <c r="CD420" i="6"/>
  <c r="CE420" i="6" s="1"/>
  <c r="CC420" i="6"/>
  <c r="CC851" i="6"/>
  <c r="CD851" i="6"/>
  <c r="CE851" i="6" s="1"/>
  <c r="CD819" i="6"/>
  <c r="CE819" i="6" s="1"/>
  <c r="CC819" i="6"/>
  <c r="CC437" i="6"/>
  <c r="CD437" i="6"/>
  <c r="CE437" i="6" s="1"/>
  <c r="BX473" i="6"/>
  <c r="BY473" i="6" s="1"/>
  <c r="BW473" i="6"/>
  <c r="BX672" i="6"/>
  <c r="BY672" i="6" s="1"/>
  <c r="BW672" i="6"/>
  <c r="BW604" i="6"/>
  <c r="BX604" i="6"/>
  <c r="BY604" i="6" s="1"/>
  <c r="BW1114" i="6"/>
  <c r="BX1114" i="6"/>
  <c r="BY1114" i="6" s="1"/>
  <c r="BX922" i="6"/>
  <c r="BY922" i="6" s="1"/>
  <c r="BW922" i="6"/>
  <c r="BW405" i="6"/>
  <c r="BX405" i="6"/>
  <c r="BY405" i="6" s="1"/>
  <c r="BX902" i="6"/>
  <c r="BY902" i="6" s="1"/>
  <c r="BW902" i="6"/>
  <c r="BX597" i="6"/>
  <c r="BY597" i="6" s="1"/>
  <c r="BW597" i="6"/>
  <c r="CV700" i="6"/>
  <c r="CW700" i="6" s="1"/>
  <c r="CU700" i="6"/>
  <c r="CV670" i="6"/>
  <c r="CW670" i="6" s="1"/>
  <c r="CU670" i="6"/>
  <c r="CU527" i="6"/>
  <c r="CV527" i="6"/>
  <c r="CW527" i="6" s="1"/>
  <c r="CU772" i="6"/>
  <c r="CV772" i="6"/>
  <c r="CW772" i="6" s="1"/>
  <c r="CU821" i="6"/>
  <c r="CV821" i="6"/>
  <c r="CW821" i="6" s="1"/>
  <c r="CU789" i="6"/>
  <c r="CV789" i="6"/>
  <c r="CW789" i="6" s="1"/>
  <c r="CV347" i="6"/>
  <c r="CW347" i="6" s="1"/>
  <c r="CU347" i="6"/>
  <c r="CV376" i="6"/>
  <c r="CW376" i="6" s="1"/>
  <c r="CU376" i="6"/>
  <c r="CV402" i="6"/>
  <c r="CW402" i="6" s="1"/>
  <c r="CU402" i="6"/>
  <c r="CP339" i="6"/>
  <c r="CQ339" i="6" s="1"/>
  <c r="CO339" i="6"/>
  <c r="CO443" i="6"/>
  <c r="CP443" i="6"/>
  <c r="CQ443" i="6" s="1"/>
  <c r="CP581" i="6"/>
  <c r="CQ581" i="6" s="1"/>
  <c r="CO581" i="6"/>
  <c r="CO839" i="6"/>
  <c r="CP839" i="6"/>
  <c r="CQ839" i="6" s="1"/>
  <c r="CP751" i="6"/>
  <c r="CQ751" i="6" s="1"/>
  <c r="CO751" i="6"/>
  <c r="CP989" i="6"/>
  <c r="CQ989" i="6" s="1"/>
  <c r="CO989" i="6"/>
  <c r="CO1098" i="6"/>
  <c r="CP1098" i="6"/>
  <c r="CQ1098" i="6" s="1"/>
  <c r="CO1042" i="6"/>
  <c r="CP1042" i="6"/>
  <c r="CQ1042" i="6" s="1"/>
  <c r="CP1006" i="6"/>
  <c r="CQ1006" i="6" s="1"/>
  <c r="CO1006" i="6"/>
  <c r="CO728" i="6"/>
  <c r="CP728" i="6"/>
  <c r="CQ728" i="6" s="1"/>
  <c r="CP908" i="6"/>
  <c r="CQ908" i="6" s="1"/>
  <c r="CO908" i="6"/>
  <c r="CO334" i="6"/>
  <c r="CP334" i="6"/>
  <c r="CQ334" i="6" s="1"/>
  <c r="CO952" i="6"/>
  <c r="CP952" i="6"/>
  <c r="CQ952" i="6" s="1"/>
  <c r="CJ480" i="6"/>
  <c r="CK480" i="6" s="1"/>
  <c r="CI480" i="6"/>
  <c r="CJ470" i="6"/>
  <c r="CK470" i="6" s="1"/>
  <c r="CI470" i="6"/>
  <c r="CI286" i="6"/>
  <c r="CJ286" i="6"/>
  <c r="CK286" i="6" s="1"/>
  <c r="CJ996" i="6"/>
  <c r="CK996" i="6" s="1"/>
  <c r="CI996" i="6"/>
  <c r="CJ1065" i="6"/>
  <c r="CK1065" i="6" s="1"/>
  <c r="CI1065" i="6"/>
  <c r="CI855" i="6"/>
  <c r="CJ855" i="6"/>
  <c r="CK855" i="6" s="1"/>
  <c r="CJ935" i="6"/>
  <c r="CK935" i="6" s="1"/>
  <c r="CI935" i="6"/>
  <c r="CJ215" i="6"/>
  <c r="CK215" i="6" s="1"/>
  <c r="CI215" i="6"/>
  <c r="CI347" i="6"/>
  <c r="CJ347" i="6"/>
  <c r="CK347" i="6" s="1"/>
  <c r="CJ239" i="6"/>
  <c r="CK239" i="6" s="1"/>
  <c r="CI239" i="6"/>
  <c r="CI950" i="6"/>
  <c r="CJ950" i="6"/>
  <c r="CK950" i="6" s="1"/>
  <c r="CI456" i="6"/>
  <c r="CJ456" i="6"/>
  <c r="CK456" i="6" s="1"/>
  <c r="CC598" i="6"/>
  <c r="CD598" i="6"/>
  <c r="CE598" i="6" s="1"/>
  <c r="CD665" i="6"/>
  <c r="CE665" i="6" s="1"/>
  <c r="CC665" i="6"/>
  <c r="CD1058" i="6"/>
  <c r="CE1058" i="6" s="1"/>
  <c r="CC1058" i="6"/>
  <c r="CC1002" i="6"/>
  <c r="CD1002" i="6"/>
  <c r="CE1002" i="6" s="1"/>
  <c r="CC869" i="6"/>
  <c r="CD869" i="6"/>
  <c r="CE869" i="6" s="1"/>
  <c r="CC739" i="6"/>
  <c r="CD739" i="6"/>
  <c r="CE739" i="6" s="1"/>
  <c r="CC861" i="6"/>
  <c r="CD861" i="6"/>
  <c r="CE861" i="6" s="1"/>
  <c r="CC1100" i="6"/>
  <c r="CD1100" i="6"/>
  <c r="CE1100" i="6" s="1"/>
  <c r="CC489" i="6"/>
  <c r="CD489" i="6"/>
  <c r="CE489" i="6" s="1"/>
  <c r="CD503" i="6"/>
  <c r="CE503" i="6" s="1"/>
  <c r="CC503" i="6"/>
  <c r="CD862" i="6"/>
  <c r="CE862" i="6" s="1"/>
  <c r="CC862" i="6"/>
  <c r="CC901" i="6"/>
  <c r="CD901" i="6"/>
  <c r="CE901" i="6" s="1"/>
  <c r="CC215" i="6"/>
  <c r="CD215" i="6"/>
  <c r="CE215" i="6" s="1"/>
  <c r="BW492" i="6"/>
  <c r="BX492" i="6"/>
  <c r="BY492" i="6" s="1"/>
  <c r="BW558" i="6"/>
  <c r="BX558" i="6"/>
  <c r="BY558" i="6" s="1"/>
  <c r="BX385" i="6"/>
  <c r="BY385" i="6" s="1"/>
  <c r="BW385" i="6"/>
  <c r="BW1086" i="6"/>
  <c r="BX1086" i="6"/>
  <c r="BY1086" i="6" s="1"/>
  <c r="BW887" i="6"/>
  <c r="BX887" i="6"/>
  <c r="BY887" i="6" s="1"/>
  <c r="BW334" i="6"/>
  <c r="BX334" i="6"/>
  <c r="BY334" i="6" s="1"/>
  <c r="BX1025" i="6"/>
  <c r="BY1025" i="6" s="1"/>
  <c r="BW1025" i="6"/>
  <c r="BX891" i="6"/>
  <c r="BY891" i="6" s="1"/>
  <c r="BW891" i="6"/>
  <c r="BX320" i="6"/>
  <c r="BY320" i="6" s="1"/>
  <c r="BW320" i="6"/>
  <c r="BX209" i="6"/>
  <c r="BY209" i="6" s="1"/>
  <c r="BW209" i="6"/>
  <c r="BW354" i="6"/>
  <c r="BX354" i="6"/>
  <c r="BY354" i="6" s="1"/>
  <c r="BX246" i="6"/>
  <c r="BY246" i="6" s="1"/>
  <c r="BW246" i="6"/>
  <c r="BQ293" i="6"/>
  <c r="BR293" i="6"/>
  <c r="BS293" i="6" s="1"/>
  <c r="BQ891" i="6"/>
  <c r="BR891" i="6"/>
  <c r="BS891" i="6" s="1"/>
  <c r="BQ869" i="6"/>
  <c r="BR869" i="6"/>
  <c r="BS869" i="6" s="1"/>
  <c r="BR1077" i="6"/>
  <c r="BS1077" i="6" s="1"/>
  <c r="BQ1077" i="6"/>
  <c r="BR1079" i="6"/>
  <c r="BS1079" i="6" s="1"/>
  <c r="BQ1079" i="6"/>
  <c r="BQ533" i="6"/>
  <c r="BR533" i="6"/>
  <c r="BS533" i="6" s="1"/>
  <c r="BQ844" i="6"/>
  <c r="BR844" i="6"/>
  <c r="BS844" i="6" s="1"/>
  <c r="AP1117" i="6"/>
  <c r="AQ1117" i="6"/>
  <c r="AQ421" i="6"/>
  <c r="AP421" i="6"/>
  <c r="AP298" i="6"/>
  <c r="AQ298" i="6"/>
  <c r="AP823" i="6"/>
  <c r="AQ823" i="6"/>
  <c r="CU503" i="6"/>
  <c r="CV503" i="6"/>
  <c r="CW503" i="6" s="1"/>
  <c r="CU1047" i="6"/>
  <c r="CV1047" i="6"/>
  <c r="CW1047" i="6" s="1"/>
  <c r="CV846" i="6"/>
  <c r="CW846" i="6" s="1"/>
  <c r="CU846" i="6"/>
  <c r="CU888" i="6"/>
  <c r="CV888" i="6"/>
  <c r="CW888" i="6" s="1"/>
  <c r="CU838" i="6"/>
  <c r="CV838" i="6"/>
  <c r="CW838" i="6" s="1"/>
  <c r="CU965" i="6"/>
  <c r="CV965" i="6"/>
  <c r="CW965" i="6" s="1"/>
  <c r="CV1099" i="6"/>
  <c r="CW1099" i="6" s="1"/>
  <c r="CU1099" i="6"/>
  <c r="CV533" i="6"/>
  <c r="CW533" i="6" s="1"/>
  <c r="CU533" i="6"/>
  <c r="CU898" i="6"/>
  <c r="CV898" i="6"/>
  <c r="CW898" i="6" s="1"/>
  <c r="CP275" i="6"/>
  <c r="CQ275" i="6" s="1"/>
  <c r="CO275" i="6"/>
  <c r="CP324" i="6"/>
  <c r="CQ324" i="6" s="1"/>
  <c r="CO324" i="6"/>
  <c r="CO613" i="6"/>
  <c r="CP613" i="6"/>
  <c r="CQ613" i="6" s="1"/>
  <c r="CP879" i="6"/>
  <c r="CQ879" i="6" s="1"/>
  <c r="CO879" i="6"/>
  <c r="CO815" i="6"/>
  <c r="CP815" i="6"/>
  <c r="CQ815" i="6" s="1"/>
  <c r="CO539" i="6"/>
  <c r="CP539" i="6"/>
  <c r="CQ539" i="6" s="1"/>
  <c r="CP860" i="6"/>
  <c r="CQ860" i="6" s="1"/>
  <c r="CO860" i="6"/>
  <c r="CO738" i="6"/>
  <c r="CP738" i="6"/>
  <c r="CQ738" i="6" s="1"/>
  <c r="CP496" i="6"/>
  <c r="CQ496" i="6" s="1"/>
  <c r="CO496" i="6"/>
  <c r="CO692" i="6"/>
  <c r="CP692" i="6"/>
  <c r="CQ692" i="6" s="1"/>
  <c r="CP1096" i="6"/>
  <c r="CQ1096" i="6" s="1"/>
  <c r="CO1096" i="6"/>
  <c r="CP568" i="6"/>
  <c r="CQ568" i="6" s="1"/>
  <c r="CO568" i="6"/>
  <c r="CP502" i="6"/>
  <c r="CQ502" i="6" s="1"/>
  <c r="CO502" i="6"/>
  <c r="CI490" i="6"/>
  <c r="CJ490" i="6"/>
  <c r="CK490" i="6" s="1"/>
  <c r="CJ230" i="6"/>
  <c r="CK230" i="6" s="1"/>
  <c r="CI230" i="6"/>
  <c r="CJ326" i="6"/>
  <c r="CK326" i="6" s="1"/>
  <c r="CI326" i="6"/>
  <c r="CI972" i="6"/>
  <c r="CJ972" i="6"/>
  <c r="CK972" i="6" s="1"/>
  <c r="CI913" i="6"/>
  <c r="CJ913" i="6"/>
  <c r="CK913" i="6" s="1"/>
  <c r="CI716" i="6"/>
  <c r="CJ716" i="6"/>
  <c r="CK716" i="6" s="1"/>
  <c r="CJ1125" i="6"/>
  <c r="CK1125" i="6" s="1"/>
  <c r="CI1125" i="6"/>
  <c r="CI699" i="6"/>
  <c r="CJ699" i="6"/>
  <c r="CK699" i="6" s="1"/>
  <c r="CJ661" i="6"/>
  <c r="CK661" i="6" s="1"/>
  <c r="CI661" i="6"/>
  <c r="CJ1098" i="6"/>
  <c r="CK1098" i="6" s="1"/>
  <c r="CI1098" i="6"/>
  <c r="CI622" i="6"/>
  <c r="CJ622" i="6"/>
  <c r="CK622" i="6" s="1"/>
  <c r="CJ586" i="6"/>
  <c r="CK586" i="6" s="1"/>
  <c r="CI586" i="6"/>
  <c r="CI487" i="6"/>
  <c r="CJ487" i="6"/>
  <c r="CK487" i="6" s="1"/>
  <c r="CD606" i="6"/>
  <c r="CE606" i="6" s="1"/>
  <c r="CC606" i="6"/>
  <c r="CC856" i="6"/>
  <c r="CD856" i="6"/>
  <c r="CE856" i="6" s="1"/>
  <c r="CD1006" i="6"/>
  <c r="CE1006" i="6" s="1"/>
  <c r="CC1006" i="6"/>
  <c r="CD1065" i="6"/>
  <c r="CE1065" i="6" s="1"/>
  <c r="CC1065" i="6"/>
  <c r="CD368" i="6"/>
  <c r="CE368" i="6" s="1"/>
  <c r="CC368" i="6"/>
  <c r="CC886" i="6"/>
  <c r="CD886" i="6"/>
  <c r="CE886" i="6" s="1"/>
  <c r="CD855" i="6"/>
  <c r="CE855" i="6" s="1"/>
  <c r="CC855" i="6"/>
  <c r="CC1004" i="6"/>
  <c r="CD1004" i="6"/>
  <c r="CE1004" i="6" s="1"/>
  <c r="CC1127" i="6"/>
  <c r="CD1127" i="6"/>
  <c r="CE1127" i="6" s="1"/>
  <c r="CD236" i="6"/>
  <c r="CE236" i="6" s="1"/>
  <c r="CC236" i="6"/>
  <c r="CD1068" i="6"/>
  <c r="CE1068" i="6" s="1"/>
  <c r="CC1068" i="6"/>
  <c r="CD495" i="6"/>
  <c r="CE495" i="6" s="1"/>
  <c r="CC495" i="6"/>
  <c r="BX546" i="6"/>
  <c r="BY546" i="6" s="1"/>
  <c r="BW546" i="6"/>
  <c r="BX792" i="6"/>
  <c r="BY792" i="6" s="1"/>
  <c r="BW792" i="6"/>
  <c r="CV467" i="6"/>
  <c r="CW467" i="6" s="1"/>
  <c r="CU467" i="6"/>
  <c r="CO715" i="6"/>
  <c r="CP715" i="6"/>
  <c r="CQ715" i="6" s="1"/>
  <c r="CO288" i="6"/>
  <c r="CP288" i="6"/>
  <c r="CQ288" i="6" s="1"/>
  <c r="CJ481" i="6"/>
  <c r="CK481" i="6" s="1"/>
  <c r="CI481" i="6"/>
  <c r="CI344" i="6"/>
  <c r="CJ344" i="6"/>
  <c r="CK344" i="6" s="1"/>
  <c r="CC278" i="6"/>
  <c r="CD278" i="6"/>
  <c r="CE278" i="6" s="1"/>
  <c r="CD440" i="6"/>
  <c r="CE440" i="6" s="1"/>
  <c r="CC440" i="6"/>
  <c r="BX388" i="6"/>
  <c r="BY388" i="6" s="1"/>
  <c r="BW388" i="6"/>
  <c r="BW472" i="6"/>
  <c r="BX472" i="6"/>
  <c r="BY472" i="6" s="1"/>
  <c r="BQ947" i="6"/>
  <c r="BR947" i="6"/>
  <c r="BS947" i="6" s="1"/>
  <c r="BQ893" i="6"/>
  <c r="BR893" i="6"/>
  <c r="BS893" i="6" s="1"/>
  <c r="BQ1069" i="6"/>
  <c r="BR1069" i="6"/>
  <c r="BS1069" i="6" s="1"/>
  <c r="BQ958" i="6"/>
  <c r="BR958" i="6"/>
  <c r="BS958" i="6" s="1"/>
  <c r="BQ713" i="6"/>
  <c r="BR713" i="6"/>
  <c r="BS713" i="6" s="1"/>
  <c r="BR801" i="6"/>
  <c r="BS801" i="6" s="1"/>
  <c r="BQ801" i="6"/>
  <c r="BR259" i="6"/>
  <c r="BS259" i="6" s="1"/>
  <c r="BQ259" i="6"/>
  <c r="BQ507" i="6"/>
  <c r="BR507" i="6"/>
  <c r="BS507" i="6" s="1"/>
  <c r="BR317" i="6"/>
  <c r="BS317" i="6" s="1"/>
  <c r="BQ317" i="6"/>
  <c r="BQ666" i="6"/>
  <c r="BR666" i="6"/>
  <c r="BS666" i="6" s="1"/>
  <c r="BQ203" i="6"/>
  <c r="BR203" i="6"/>
  <c r="BS203" i="6" s="1"/>
  <c r="BQ426" i="6"/>
  <c r="BR426" i="6"/>
  <c r="BS426" i="6" s="1"/>
  <c r="BQ302" i="6"/>
  <c r="BR302" i="6"/>
  <c r="BS302" i="6" s="1"/>
  <c r="BL520" i="6"/>
  <c r="BM520" i="6" s="1"/>
  <c r="BK520" i="6"/>
  <c r="BL756" i="6"/>
  <c r="BM756" i="6" s="1"/>
  <c r="BK756" i="6"/>
  <c r="BK965" i="6"/>
  <c r="BL965" i="6"/>
  <c r="BM965" i="6" s="1"/>
  <c r="BL601" i="6"/>
  <c r="BM601" i="6" s="1"/>
  <c r="BK601" i="6"/>
  <c r="BL1039" i="6"/>
  <c r="BM1039" i="6" s="1"/>
  <c r="BK1039" i="6"/>
  <c r="BL595" i="6"/>
  <c r="BM595" i="6" s="1"/>
  <c r="BK595" i="6"/>
  <c r="BL830" i="6"/>
  <c r="BM830" i="6" s="1"/>
  <c r="BK830" i="6"/>
  <c r="BL915" i="6"/>
  <c r="BM915" i="6" s="1"/>
  <c r="BK915" i="6"/>
  <c r="BK863" i="6"/>
  <c r="BL863" i="6"/>
  <c r="BM863" i="6" s="1"/>
  <c r="BL315" i="6"/>
  <c r="BM315" i="6" s="1"/>
  <c r="BK315" i="6"/>
  <c r="BK1028" i="6"/>
  <c r="BL1028" i="6"/>
  <c r="BM1028" i="6" s="1"/>
  <c r="BK359" i="6"/>
  <c r="BL359" i="6"/>
  <c r="BM359" i="6" s="1"/>
  <c r="BK504" i="6"/>
  <c r="BL504" i="6"/>
  <c r="BM504" i="6" s="1"/>
  <c r="BL495" i="6"/>
  <c r="BM495" i="6" s="1"/>
  <c r="BK495" i="6"/>
  <c r="BE228" i="6"/>
  <c r="BF228" i="6"/>
  <c r="BG228" i="6" s="1"/>
  <c r="BF294" i="6"/>
  <c r="BG294" i="6" s="1"/>
  <c r="BE294" i="6"/>
  <c r="BE532" i="6"/>
  <c r="BF532" i="6"/>
  <c r="BG532" i="6" s="1"/>
  <c r="BE745" i="6"/>
  <c r="BF745" i="6"/>
  <c r="BG745" i="6" s="1"/>
  <c r="BF641" i="6"/>
  <c r="BG641" i="6" s="1"/>
  <c r="BE641" i="6"/>
  <c r="BF633" i="6"/>
  <c r="BG633" i="6" s="1"/>
  <c r="BE633" i="6"/>
  <c r="BE1107" i="6"/>
  <c r="BF1107" i="6"/>
  <c r="BG1107" i="6" s="1"/>
  <c r="BF583" i="6"/>
  <c r="BG583" i="6" s="1"/>
  <c r="BE583" i="6"/>
  <c r="BE976" i="6"/>
  <c r="BF976" i="6"/>
  <c r="BG976" i="6" s="1"/>
  <c r="BE656" i="6"/>
  <c r="BF656" i="6"/>
  <c r="BG656" i="6" s="1"/>
  <c r="BE503" i="6"/>
  <c r="BF503" i="6"/>
  <c r="BG503" i="6" s="1"/>
  <c r="BE470" i="6"/>
  <c r="BF470" i="6"/>
  <c r="BG470" i="6" s="1"/>
  <c r="BF572" i="6"/>
  <c r="BG572" i="6" s="1"/>
  <c r="BE572" i="6"/>
  <c r="BE571" i="6"/>
  <c r="BF571" i="6"/>
  <c r="BG571" i="6" s="1"/>
  <c r="BF475" i="6"/>
  <c r="BG475" i="6" s="1"/>
  <c r="BE475" i="6"/>
  <c r="AZ534" i="6"/>
  <c r="BA534" i="6" s="1"/>
  <c r="AY534" i="6"/>
  <c r="AZ393" i="6"/>
  <c r="BA393" i="6" s="1"/>
  <c r="AY393" i="6"/>
  <c r="AY490" i="6"/>
  <c r="AZ490" i="6"/>
  <c r="BA490" i="6" s="1"/>
  <c r="AY509" i="6"/>
  <c r="AZ509" i="6"/>
  <c r="BA509" i="6" s="1"/>
  <c r="AY836" i="6"/>
  <c r="AZ836" i="6"/>
  <c r="BA836" i="6" s="1"/>
  <c r="AY681" i="6"/>
  <c r="AZ681" i="6"/>
  <c r="BA681" i="6" s="1"/>
  <c r="AZ904" i="6"/>
  <c r="BA904" i="6" s="1"/>
  <c r="AY904" i="6"/>
  <c r="AY840" i="6"/>
  <c r="AZ840" i="6"/>
  <c r="BA840" i="6" s="1"/>
  <c r="AY791" i="6"/>
  <c r="AZ791" i="6"/>
  <c r="BA791" i="6" s="1"/>
  <c r="AZ804" i="6"/>
  <c r="BA804" i="6" s="1"/>
  <c r="AY804" i="6"/>
  <c r="AY343" i="6"/>
  <c r="AZ343" i="6"/>
  <c r="BA343" i="6" s="1"/>
  <c r="AY347" i="6"/>
  <c r="AZ347" i="6"/>
  <c r="BA347" i="6" s="1"/>
  <c r="AZ986" i="6"/>
  <c r="BA986" i="6" s="1"/>
  <c r="AY986" i="6"/>
  <c r="AZ444" i="6"/>
  <c r="BA444" i="6" s="1"/>
  <c r="AY444" i="6"/>
  <c r="AS481" i="6"/>
  <c r="AT481" i="6"/>
  <c r="AU481" i="6" s="1"/>
  <c r="AT496" i="6"/>
  <c r="AU496" i="6" s="1"/>
  <c r="AS496" i="6"/>
  <c r="AT497" i="6"/>
  <c r="AU497" i="6" s="1"/>
  <c r="AS497" i="6"/>
  <c r="AS998" i="6"/>
  <c r="AT998" i="6"/>
  <c r="AU998" i="6" s="1"/>
  <c r="AS863" i="6"/>
  <c r="AT863" i="6"/>
  <c r="AU863" i="6" s="1"/>
  <c r="AT1064" i="6"/>
  <c r="AU1064" i="6" s="1"/>
  <c r="AS1064" i="6"/>
  <c r="AS1081" i="6"/>
  <c r="AT1081" i="6"/>
  <c r="AU1081" i="6" s="1"/>
  <c r="AS291" i="6"/>
  <c r="AT291" i="6"/>
  <c r="AU291" i="6" s="1"/>
  <c r="AT524" i="6"/>
  <c r="AU524" i="6" s="1"/>
  <c r="AS524" i="6"/>
  <c r="AT623" i="6"/>
  <c r="AU623" i="6" s="1"/>
  <c r="AS623" i="6"/>
  <c r="AT559" i="6"/>
  <c r="AU559" i="6" s="1"/>
  <c r="AS559" i="6"/>
  <c r="AT653" i="6"/>
  <c r="AU653" i="6" s="1"/>
  <c r="AS653" i="6"/>
  <c r="AT700" i="6"/>
  <c r="AU700" i="6" s="1"/>
  <c r="AS700" i="6"/>
  <c r="AT306" i="6"/>
  <c r="AU306" i="6" s="1"/>
  <c r="AS306" i="6"/>
  <c r="AT572" i="6"/>
  <c r="AU572" i="6" s="1"/>
  <c r="AS572" i="6"/>
  <c r="BE701" i="6"/>
  <c r="BF606" i="6"/>
  <c r="BG606" i="6" s="1"/>
  <c r="BE1110" i="6"/>
  <c r="AY494" i="6"/>
  <c r="AY514" i="6"/>
  <c r="AY864" i="6"/>
  <c r="AZ704" i="6"/>
  <c r="BA704" i="6" s="1"/>
  <c r="AZ459" i="6"/>
  <c r="BA459" i="6" s="1"/>
  <c r="AZ755" i="6"/>
  <c r="BA755" i="6" s="1"/>
  <c r="AY1054" i="6"/>
  <c r="AZ999" i="6"/>
  <c r="BA999" i="6" s="1"/>
  <c r="AT378" i="6"/>
  <c r="AU378" i="6" s="1"/>
  <c r="AS1001" i="6"/>
  <c r="AS1004" i="6"/>
  <c r="AT904" i="6"/>
  <c r="AU904" i="6" s="1"/>
  <c r="BE593" i="6"/>
  <c r="BE943" i="6"/>
  <c r="BE1077" i="6"/>
  <c r="BE377" i="6"/>
  <c r="AY257" i="6"/>
  <c r="AY951" i="6"/>
  <c r="AY539" i="6"/>
  <c r="AZ739" i="6"/>
  <c r="BA739" i="6" s="1"/>
  <c r="AT441" i="6"/>
  <c r="AU441" i="6" s="1"/>
  <c r="AT990" i="6"/>
  <c r="AU990" i="6" s="1"/>
  <c r="AT201" i="6"/>
  <c r="AU201" i="6" s="1"/>
  <c r="AT695" i="6"/>
  <c r="AU695" i="6" s="1"/>
  <c r="CV523" i="6"/>
  <c r="CW523" i="6" s="1"/>
  <c r="CU523" i="6"/>
  <c r="CV698" i="6"/>
  <c r="CW698" i="6" s="1"/>
  <c r="CU698" i="6"/>
  <c r="CO1120" i="6"/>
  <c r="CP1120" i="6"/>
  <c r="CQ1120" i="6" s="1"/>
  <c r="CI741" i="6"/>
  <c r="CJ741" i="6"/>
  <c r="CK741" i="6" s="1"/>
  <c r="CJ233" i="6"/>
  <c r="CK233" i="6" s="1"/>
  <c r="CI233" i="6"/>
  <c r="CC1103" i="6"/>
  <c r="CD1103" i="6"/>
  <c r="CE1103" i="6" s="1"/>
  <c r="CD899" i="6"/>
  <c r="CE899" i="6" s="1"/>
  <c r="CC899" i="6"/>
  <c r="BX693" i="6"/>
  <c r="BY693" i="6" s="1"/>
  <c r="BW693" i="6"/>
  <c r="BX845" i="6"/>
  <c r="BY845" i="6" s="1"/>
  <c r="BW845" i="6"/>
  <c r="BW277" i="6"/>
  <c r="BX277" i="6"/>
  <c r="BY277" i="6" s="1"/>
  <c r="BW309" i="6"/>
  <c r="BX309" i="6"/>
  <c r="BY309" i="6" s="1"/>
  <c r="BW271" i="6"/>
  <c r="BX271" i="6"/>
  <c r="BY271" i="6" s="1"/>
  <c r="BX346" i="6"/>
  <c r="BY346" i="6" s="1"/>
  <c r="BW346" i="6"/>
  <c r="BQ416" i="6"/>
  <c r="BR416" i="6"/>
  <c r="BS416" i="6" s="1"/>
  <c r="BR919" i="6"/>
  <c r="BS919" i="6" s="1"/>
  <c r="BQ919" i="6"/>
  <c r="BR865" i="6"/>
  <c r="BS865" i="6" s="1"/>
  <c r="BQ865" i="6"/>
  <c r="BR1041" i="6"/>
  <c r="BS1041" i="6" s="1"/>
  <c r="BQ1041" i="6"/>
  <c r="BQ1068" i="6"/>
  <c r="BR817" i="6"/>
  <c r="BS817" i="6" s="1"/>
  <c r="BQ817" i="6"/>
  <c r="BQ1054" i="6"/>
  <c r="BR1054" i="6"/>
  <c r="BS1054" i="6" s="1"/>
  <c r="BQ395" i="6"/>
  <c r="BR395" i="6"/>
  <c r="BS395" i="6" s="1"/>
  <c r="BQ324" i="6"/>
  <c r="BR324" i="6"/>
  <c r="BS324" i="6" s="1"/>
  <c r="BQ532" i="6"/>
  <c r="BR532" i="6"/>
  <c r="BS532" i="6" s="1"/>
  <c r="BR636" i="6"/>
  <c r="BS636" i="6" s="1"/>
  <c r="BQ636" i="6"/>
  <c r="BQ370" i="6"/>
  <c r="BR370" i="6"/>
  <c r="BS370" i="6" s="1"/>
  <c r="BR738" i="6"/>
  <c r="BS738" i="6" s="1"/>
  <c r="BQ738" i="6"/>
  <c r="BQ374" i="6"/>
  <c r="BR374" i="6"/>
  <c r="BS374" i="6" s="1"/>
  <c r="BL248" i="6"/>
  <c r="BM248" i="6" s="1"/>
  <c r="BK248" i="6"/>
  <c r="BK585" i="6"/>
  <c r="BL585" i="6"/>
  <c r="BM585" i="6" s="1"/>
  <c r="BK506" i="6"/>
  <c r="BL506" i="6"/>
  <c r="BM506" i="6" s="1"/>
  <c r="BK952" i="6"/>
  <c r="BL952" i="6"/>
  <c r="BM952" i="6" s="1"/>
  <c r="BK1127" i="6"/>
  <c r="BL1127" i="6"/>
  <c r="BM1127" i="6" s="1"/>
  <c r="BL489" i="6"/>
  <c r="BM489" i="6" s="1"/>
  <c r="BK489" i="6"/>
  <c r="BL911" i="6"/>
  <c r="BM911" i="6" s="1"/>
  <c r="BK911" i="6"/>
  <c r="BL631" i="6"/>
  <c r="BM631" i="6" s="1"/>
  <c r="BK631" i="6"/>
  <c r="BK288" i="6"/>
  <c r="BL288" i="6"/>
  <c r="BM288" i="6" s="1"/>
  <c r="BL630" i="6"/>
  <c r="BM630" i="6" s="1"/>
  <c r="BK630" i="6"/>
  <c r="BK482" i="6"/>
  <c r="BL482" i="6"/>
  <c r="BM482" i="6" s="1"/>
  <c r="BK473" i="6"/>
  <c r="BL473" i="6"/>
  <c r="BM473" i="6" s="1"/>
  <c r="BK890" i="6"/>
  <c r="BL890" i="6"/>
  <c r="BM890" i="6" s="1"/>
  <c r="BK1068" i="6"/>
  <c r="BL1068" i="6"/>
  <c r="BM1068" i="6" s="1"/>
  <c r="BL828" i="6"/>
  <c r="BM828" i="6" s="1"/>
  <c r="BK828" i="6"/>
  <c r="BF312" i="6"/>
  <c r="BG312" i="6" s="1"/>
  <c r="BE312" i="6"/>
  <c r="BE488" i="6"/>
  <c r="BF488" i="6"/>
  <c r="BG488" i="6" s="1"/>
  <c r="BE640" i="6"/>
  <c r="BF640" i="6"/>
  <c r="BG640" i="6" s="1"/>
  <c r="BE421" i="6"/>
  <c r="BF421" i="6"/>
  <c r="BG421" i="6" s="1"/>
  <c r="BE454" i="6"/>
  <c r="BF454" i="6"/>
  <c r="BG454" i="6" s="1"/>
  <c r="BF1047" i="6"/>
  <c r="BG1047" i="6" s="1"/>
  <c r="BE1047" i="6"/>
  <c r="BE711" i="6"/>
  <c r="BF711" i="6"/>
  <c r="BG711" i="6" s="1"/>
  <c r="BE985" i="6"/>
  <c r="BF985" i="6"/>
  <c r="BG985" i="6" s="1"/>
  <c r="BE679" i="6"/>
  <c r="BF679" i="6"/>
  <c r="BG679" i="6" s="1"/>
  <c r="BE373" i="6"/>
  <c r="BF373" i="6"/>
  <c r="BG373" i="6" s="1"/>
  <c r="BE732" i="6"/>
  <c r="BF732" i="6"/>
  <c r="BG732" i="6" s="1"/>
  <c r="BE645" i="6"/>
  <c r="BF645" i="6"/>
  <c r="BG645" i="6" s="1"/>
  <c r="BE555" i="6"/>
  <c r="BF555" i="6"/>
  <c r="BG555" i="6" s="1"/>
  <c r="BE686" i="6"/>
  <c r="BF686" i="6"/>
  <c r="BG686" i="6" s="1"/>
  <c r="AY542" i="6"/>
  <c r="AZ542" i="6"/>
  <c r="BA542" i="6" s="1"/>
  <c r="AZ401" i="6"/>
  <c r="BA401" i="6" s="1"/>
  <c r="AY401" i="6"/>
  <c r="AY562" i="6"/>
  <c r="AZ562" i="6"/>
  <c r="BA562" i="6" s="1"/>
  <c r="AY581" i="6"/>
  <c r="AZ581" i="6"/>
  <c r="BA581" i="6" s="1"/>
  <c r="AZ1015" i="6"/>
  <c r="BA1015" i="6" s="1"/>
  <c r="AY1015" i="6"/>
  <c r="AY1060" i="6"/>
  <c r="AZ1060" i="6"/>
  <c r="BA1060" i="6" s="1"/>
  <c r="AY987" i="6"/>
  <c r="AZ987" i="6"/>
  <c r="BA987" i="6" s="1"/>
  <c r="AY981" i="6"/>
  <c r="AZ981" i="6"/>
  <c r="BA981" i="6" s="1"/>
  <c r="AZ831" i="6"/>
  <c r="BA831" i="6" s="1"/>
  <c r="AY831" i="6"/>
  <c r="AZ604" i="6"/>
  <c r="BA604" i="6" s="1"/>
  <c r="AY604" i="6"/>
  <c r="AZ787" i="6"/>
  <c r="BA787" i="6" s="1"/>
  <c r="AY787" i="6"/>
  <c r="AY720" i="6"/>
  <c r="AZ720" i="6"/>
  <c r="BA720" i="6" s="1"/>
  <c r="AZ732" i="6"/>
  <c r="BA732" i="6" s="1"/>
  <c r="AY732" i="6"/>
  <c r="AY1119" i="6"/>
  <c r="AZ1119" i="6"/>
  <c r="BA1119" i="6" s="1"/>
  <c r="AT290" i="6"/>
  <c r="AU290" i="6" s="1"/>
  <c r="AS290" i="6"/>
  <c r="AS611" i="6"/>
  <c r="AT611" i="6"/>
  <c r="AU611" i="6" s="1"/>
  <c r="AT783" i="6"/>
  <c r="AU783" i="6" s="1"/>
  <c r="AS783" i="6"/>
  <c r="AS847" i="6"/>
  <c r="AT847" i="6"/>
  <c r="AU847" i="6" s="1"/>
  <c r="AT1060" i="6"/>
  <c r="AU1060" i="6" s="1"/>
  <c r="AS1060" i="6"/>
  <c r="AS996" i="6"/>
  <c r="AT996" i="6"/>
  <c r="AU996" i="6" s="1"/>
  <c r="AS956" i="6"/>
  <c r="AT956" i="6"/>
  <c r="AU956" i="6" s="1"/>
  <c r="AT681" i="6"/>
  <c r="AU681" i="6" s="1"/>
  <c r="AS681" i="6"/>
  <c r="AS300" i="6"/>
  <c r="AT300" i="6"/>
  <c r="AU300" i="6" s="1"/>
  <c r="AS719" i="6"/>
  <c r="AT719" i="6"/>
  <c r="AU719" i="6" s="1"/>
  <c r="AT570" i="6"/>
  <c r="AU570" i="6" s="1"/>
  <c r="AS570" i="6"/>
  <c r="AS686" i="6"/>
  <c r="AT686" i="6"/>
  <c r="AU686" i="6" s="1"/>
  <c r="AT260" i="6"/>
  <c r="AU260" i="6" s="1"/>
  <c r="AS260" i="6"/>
  <c r="AS460" i="6"/>
  <c r="AT460" i="6"/>
  <c r="AU460" i="6" s="1"/>
  <c r="CP680" i="6"/>
  <c r="CQ680" i="6" s="1"/>
  <c r="CO680" i="6"/>
  <c r="BF759" i="6"/>
  <c r="BG759" i="6" s="1"/>
  <c r="BF921" i="6"/>
  <c r="BG921" i="6" s="1"/>
  <c r="BE918" i="6"/>
  <c r="BE594" i="6"/>
  <c r="BE548" i="6"/>
  <c r="AY366" i="6"/>
  <c r="AZ545" i="6"/>
  <c r="BA545" i="6" s="1"/>
  <c r="AZ661" i="6"/>
  <c r="BA661" i="6" s="1"/>
  <c r="AZ1086" i="6"/>
  <c r="BA1086" i="6" s="1"/>
  <c r="AY1013" i="6"/>
  <c r="AY239" i="6"/>
  <c r="AY1074" i="6"/>
  <c r="AZ835" i="6"/>
  <c r="BA835" i="6" s="1"/>
  <c r="AT282" i="6"/>
  <c r="AU282" i="6" s="1"/>
  <c r="AS697" i="6"/>
  <c r="AS1059" i="6"/>
  <c r="AS1085" i="6"/>
  <c r="AT399" i="6"/>
  <c r="AU399" i="6" s="1"/>
  <c r="AT978" i="6"/>
  <c r="AU978" i="6" s="1"/>
  <c r="AT565" i="6"/>
  <c r="AU565" i="6" s="1"/>
  <c r="AS736" i="6"/>
  <c r="BE252" i="6"/>
  <c r="BE632" i="6"/>
  <c r="BF897" i="6"/>
  <c r="BG897" i="6" s="1"/>
  <c r="BE880" i="6"/>
  <c r="BF630" i="6"/>
  <c r="BG630" i="6" s="1"/>
  <c r="AY546" i="6"/>
  <c r="AZ677" i="6"/>
  <c r="BA677" i="6" s="1"/>
  <c r="AZ924" i="6"/>
  <c r="BA924" i="6" s="1"/>
  <c r="AZ783" i="6"/>
  <c r="BA783" i="6" s="1"/>
  <c r="AT745" i="6"/>
  <c r="AU745" i="6" s="1"/>
  <c r="AS396" i="6"/>
  <c r="AT613" i="6"/>
  <c r="AU613" i="6" s="1"/>
  <c r="AT548" i="6"/>
  <c r="AU548" i="6" s="1"/>
  <c r="CD672" i="6"/>
  <c r="CE672" i="6" s="1"/>
  <c r="CC672" i="6"/>
  <c r="CV662" i="6"/>
  <c r="CW662" i="6" s="1"/>
  <c r="CU662" i="6"/>
  <c r="CP407" i="6"/>
  <c r="CQ407" i="6" s="1"/>
  <c r="CO407" i="6"/>
  <c r="CI804" i="6"/>
  <c r="CJ804" i="6"/>
  <c r="CK804" i="6" s="1"/>
  <c r="CJ343" i="6"/>
  <c r="CK343" i="6" s="1"/>
  <c r="CI343" i="6"/>
  <c r="CC267" i="6"/>
  <c r="CD267" i="6"/>
  <c r="CE267" i="6" s="1"/>
  <c r="CC813" i="6"/>
  <c r="CD813" i="6"/>
  <c r="CE813" i="6" s="1"/>
  <c r="BX357" i="6"/>
  <c r="BY357" i="6" s="1"/>
  <c r="BW357" i="6"/>
  <c r="BW350" i="6"/>
  <c r="BX350" i="6"/>
  <c r="BY350" i="6" s="1"/>
  <c r="BQ1046" i="6"/>
  <c r="BR1046" i="6"/>
  <c r="BS1046" i="6" s="1"/>
  <c r="BR251" i="6"/>
  <c r="BS251" i="6" s="1"/>
  <c r="BQ251" i="6"/>
  <c r="BR343" i="6"/>
  <c r="BS343" i="6" s="1"/>
  <c r="BQ343" i="6"/>
  <c r="BQ819" i="6"/>
  <c r="BR819" i="6"/>
  <c r="BS819" i="6" s="1"/>
  <c r="BQ1022" i="6"/>
  <c r="BR1022" i="6"/>
  <c r="BS1022" i="6" s="1"/>
  <c r="BQ226" i="6"/>
  <c r="BR226" i="6"/>
  <c r="BS226" i="6" s="1"/>
  <c r="BR529" i="6"/>
  <c r="BS529" i="6" s="1"/>
  <c r="BQ529" i="6"/>
  <c r="BL481" i="6"/>
  <c r="BM481" i="6" s="1"/>
  <c r="BK481" i="6"/>
  <c r="BK453" i="6"/>
  <c r="BL453" i="6"/>
  <c r="BM453" i="6" s="1"/>
  <c r="BK1025" i="6"/>
  <c r="BL1025" i="6"/>
  <c r="BM1025" i="6" s="1"/>
  <c r="BL998" i="6"/>
  <c r="BM998" i="6" s="1"/>
  <c r="BK998" i="6"/>
  <c r="BL1108" i="6"/>
  <c r="BM1108" i="6" s="1"/>
  <c r="BK1108" i="6"/>
  <c r="BK249" i="6"/>
  <c r="BL249" i="6"/>
  <c r="BM249" i="6" s="1"/>
  <c r="BK484" i="6"/>
  <c r="BL484" i="6"/>
  <c r="BM484" i="6" s="1"/>
  <c r="BL605" i="6"/>
  <c r="BM605" i="6" s="1"/>
  <c r="BK605" i="6"/>
  <c r="BL860" i="6"/>
  <c r="BM860" i="6" s="1"/>
  <c r="BK860" i="6"/>
  <c r="BL223" i="6"/>
  <c r="BM223" i="6" s="1"/>
  <c r="BK223" i="6"/>
  <c r="BL1078" i="6"/>
  <c r="BM1078" i="6" s="1"/>
  <c r="BK1078" i="6"/>
  <c r="BL327" i="6"/>
  <c r="BM327" i="6" s="1"/>
  <c r="BK327" i="6"/>
  <c r="BK467" i="6"/>
  <c r="BL467" i="6"/>
  <c r="BM467" i="6" s="1"/>
  <c r="BL205" i="6"/>
  <c r="BM205" i="6" s="1"/>
  <c r="BK205" i="6"/>
  <c r="BE246" i="6"/>
  <c r="BF246" i="6"/>
  <c r="BG246" i="6" s="1"/>
  <c r="BE317" i="6"/>
  <c r="BF317" i="6"/>
  <c r="BG317" i="6" s="1"/>
  <c r="BF543" i="6"/>
  <c r="BG543" i="6" s="1"/>
  <c r="BE543" i="6"/>
  <c r="BF785" i="6"/>
  <c r="BG785" i="6" s="1"/>
  <c r="BE785" i="6"/>
  <c r="BF726" i="6"/>
  <c r="BG726" i="6" s="1"/>
  <c r="BE726" i="6"/>
  <c r="BF891" i="6"/>
  <c r="BG891" i="6" s="1"/>
  <c r="BE891" i="6"/>
  <c r="BF551" i="6"/>
  <c r="BG551" i="6" s="1"/>
  <c r="BE551" i="6"/>
  <c r="BE929" i="6"/>
  <c r="BF929" i="6"/>
  <c r="BG929" i="6" s="1"/>
  <c r="BF1081" i="6"/>
  <c r="BG1081" i="6" s="1"/>
  <c r="BE1081" i="6"/>
  <c r="BE909" i="6"/>
  <c r="BF909" i="6"/>
  <c r="BG909" i="6" s="1"/>
  <c r="BE824" i="6"/>
  <c r="BF824" i="6"/>
  <c r="BG824" i="6" s="1"/>
  <c r="BE414" i="6"/>
  <c r="BF414" i="6"/>
  <c r="BG414" i="6" s="1"/>
  <c r="BE1118" i="6"/>
  <c r="BF1118" i="6"/>
  <c r="BG1118" i="6" s="1"/>
  <c r="BF816" i="6"/>
  <c r="BG816" i="6" s="1"/>
  <c r="BE816" i="6"/>
  <c r="BE455" i="6"/>
  <c r="BF455" i="6"/>
  <c r="BG455" i="6" s="1"/>
  <c r="AY614" i="6"/>
  <c r="AZ614" i="6"/>
  <c r="BA614" i="6" s="1"/>
  <c r="AZ473" i="6"/>
  <c r="BA473" i="6" s="1"/>
  <c r="AY473" i="6"/>
  <c r="AZ570" i="6"/>
  <c r="BA570" i="6" s="1"/>
  <c r="AY570" i="6"/>
  <c r="AZ589" i="6"/>
  <c r="BA589" i="6" s="1"/>
  <c r="AY589" i="6"/>
  <c r="AZ911" i="6"/>
  <c r="BA911" i="6" s="1"/>
  <c r="AY911" i="6"/>
  <c r="AY768" i="6"/>
  <c r="AZ768" i="6"/>
  <c r="BA768" i="6" s="1"/>
  <c r="AY957" i="6"/>
  <c r="AZ957" i="6"/>
  <c r="BA957" i="6" s="1"/>
  <c r="AY997" i="6"/>
  <c r="AZ997" i="6"/>
  <c r="BA997" i="6" s="1"/>
  <c r="AY872" i="6"/>
  <c r="AZ872" i="6"/>
  <c r="BA872" i="6" s="1"/>
  <c r="AY427" i="6"/>
  <c r="AZ427" i="6"/>
  <c r="BA427" i="6" s="1"/>
  <c r="AZ575" i="6"/>
  <c r="BA575" i="6" s="1"/>
  <c r="AY575" i="6"/>
  <c r="AY1014" i="6"/>
  <c r="AZ1014" i="6"/>
  <c r="BA1014" i="6" s="1"/>
  <c r="AY615" i="6"/>
  <c r="AZ615" i="6"/>
  <c r="BA615" i="6" s="1"/>
  <c r="AZ926" i="6"/>
  <c r="BA926" i="6" s="1"/>
  <c r="AY926" i="6"/>
  <c r="AT304" i="6"/>
  <c r="AU304" i="6" s="1"/>
  <c r="AS304" i="6"/>
  <c r="AS699" i="6"/>
  <c r="AT699" i="6"/>
  <c r="AU699" i="6" s="1"/>
  <c r="AT799" i="6"/>
  <c r="AU799" i="6" s="1"/>
  <c r="AS799" i="6"/>
  <c r="AS879" i="6"/>
  <c r="AT879" i="6"/>
  <c r="AU879" i="6" s="1"/>
  <c r="AS1074" i="6"/>
  <c r="AT1074" i="6"/>
  <c r="AU1074" i="6" s="1"/>
  <c r="AT829" i="6"/>
  <c r="AU829" i="6" s="1"/>
  <c r="AS829" i="6"/>
  <c r="AT742" i="6"/>
  <c r="AU742" i="6" s="1"/>
  <c r="AS742" i="6"/>
  <c r="AS213" i="6"/>
  <c r="AT213" i="6"/>
  <c r="AU213" i="6" s="1"/>
  <c r="AS533" i="6"/>
  <c r="AT533" i="6"/>
  <c r="AU533" i="6" s="1"/>
  <c r="AS606" i="6"/>
  <c r="AT606" i="6"/>
  <c r="AU606" i="6" s="1"/>
  <c r="AT668" i="6"/>
  <c r="AU668" i="6" s="1"/>
  <c r="AS668" i="6"/>
  <c r="AS596" i="6"/>
  <c r="AT596" i="6"/>
  <c r="AU596" i="6" s="1"/>
  <c r="AS323" i="6"/>
  <c r="AT323" i="6"/>
  <c r="AU323" i="6" s="1"/>
  <c r="AT478" i="6"/>
  <c r="AU478" i="6" s="1"/>
  <c r="AS478" i="6"/>
  <c r="CC740" i="6"/>
  <c r="CD740" i="6"/>
  <c r="CE740" i="6" s="1"/>
  <c r="CD752" i="6"/>
  <c r="CE752" i="6" s="1"/>
  <c r="CC752" i="6"/>
  <c r="BE1008" i="6"/>
  <c r="BE431" i="6"/>
  <c r="BE724" i="6"/>
  <c r="AY353" i="6"/>
  <c r="AZ469" i="6"/>
  <c r="BA469" i="6" s="1"/>
  <c r="AY789" i="6"/>
  <c r="AY1065" i="6"/>
  <c r="AY255" i="6"/>
  <c r="AY847" i="6"/>
  <c r="AZ811" i="6"/>
  <c r="BA811" i="6" s="1"/>
  <c r="AT344" i="6"/>
  <c r="AU344" i="6" s="1"/>
  <c r="AT273" i="6"/>
  <c r="AU273" i="6" s="1"/>
  <c r="AS815" i="6"/>
  <c r="AT827" i="6"/>
  <c r="AU827" i="6" s="1"/>
  <c r="AS366" i="6"/>
  <c r="AT830" i="6"/>
  <c r="AU830" i="6" s="1"/>
  <c r="AS720" i="6"/>
  <c r="AT834" i="6"/>
  <c r="AU834" i="6" s="1"/>
  <c r="AT576" i="6"/>
  <c r="AU576" i="6" s="1"/>
  <c r="AT780" i="6"/>
  <c r="AU780" i="6" s="1"/>
  <c r="AT435" i="6"/>
  <c r="AU435" i="6" s="1"/>
  <c r="CV685" i="6"/>
  <c r="CW685" i="6" s="1"/>
  <c r="CU685" i="6"/>
  <c r="CU946" i="6"/>
  <c r="CV946" i="6"/>
  <c r="CW946" i="6" s="1"/>
  <c r="CU416" i="6"/>
  <c r="CV416" i="6"/>
  <c r="CW416" i="6" s="1"/>
  <c r="CU744" i="6"/>
  <c r="CV744" i="6"/>
  <c r="CW744" i="6" s="1"/>
  <c r="CV1006" i="6"/>
  <c r="CW1006" i="6" s="1"/>
  <c r="CU1006" i="6"/>
  <c r="CU213" i="6"/>
  <c r="CV213" i="6"/>
  <c r="CW213" i="6" s="1"/>
  <c r="BL305" i="6"/>
  <c r="BM305" i="6" s="1"/>
  <c r="BE680" i="6"/>
  <c r="BF1071" i="6"/>
  <c r="BG1071" i="6" s="1"/>
  <c r="BF650" i="6"/>
  <c r="BG650" i="6" s="1"/>
  <c r="BE536" i="6"/>
  <c r="AZ418" i="6"/>
  <c r="BA418" i="6" s="1"/>
  <c r="AY921" i="6"/>
  <c r="AY388" i="6"/>
  <c r="AZ275" i="6"/>
  <c r="BA275" i="6" s="1"/>
  <c r="AS921" i="6"/>
  <c r="AT1002" i="6"/>
  <c r="AU1002" i="6" s="1"/>
  <c r="AT1061" i="6"/>
  <c r="AU1061" i="6" s="1"/>
  <c r="AS348" i="6"/>
  <c r="CV436" i="6"/>
  <c r="CW436" i="6" s="1"/>
  <c r="CU436" i="6"/>
  <c r="CV360" i="6"/>
  <c r="CW360" i="6" s="1"/>
  <c r="CU360" i="6"/>
  <c r="CU1028" i="6"/>
  <c r="CV1028" i="6"/>
  <c r="CW1028" i="6" s="1"/>
  <c r="CU550" i="6"/>
  <c r="CV550" i="6"/>
  <c r="CW550" i="6" s="1"/>
  <c r="CV369" i="6"/>
  <c r="CW369" i="6" s="1"/>
  <c r="CU369" i="6"/>
  <c r="CV515" i="6"/>
  <c r="CW515" i="6" s="1"/>
  <c r="CU515" i="6"/>
  <c r="CU1121" i="6"/>
  <c r="CV1121" i="6"/>
  <c r="CW1121" i="6" s="1"/>
  <c r="CU350" i="6"/>
  <c r="CV350" i="6"/>
  <c r="CW350" i="6" s="1"/>
  <c r="CU483" i="6"/>
  <c r="CV483" i="6"/>
  <c r="CW483" i="6" s="1"/>
  <c r="CV233" i="6"/>
  <c r="CW233" i="6" s="1"/>
  <c r="CU233" i="6"/>
  <c r="CU608" i="6"/>
  <c r="CV608" i="6"/>
  <c r="CW608" i="6" s="1"/>
  <c r="CU311" i="6"/>
  <c r="CV311" i="6"/>
  <c r="CW311" i="6" s="1"/>
  <c r="CP435" i="6"/>
  <c r="CQ435" i="6" s="1"/>
  <c r="CO435" i="6"/>
  <c r="CP295" i="6"/>
  <c r="CQ295" i="6" s="1"/>
  <c r="CO295" i="6"/>
  <c r="CO315" i="6"/>
  <c r="CP315" i="6"/>
  <c r="CQ315" i="6" s="1"/>
  <c r="CO351" i="6"/>
  <c r="CP351" i="6"/>
  <c r="CQ351" i="6" s="1"/>
  <c r="CP883" i="6"/>
  <c r="CQ883" i="6" s="1"/>
  <c r="CO883" i="6"/>
  <c r="CP479" i="6"/>
  <c r="CQ479" i="6" s="1"/>
  <c r="CO479" i="6"/>
  <c r="CO953" i="6"/>
  <c r="CP953" i="6"/>
  <c r="CQ953" i="6" s="1"/>
  <c r="CO354" i="6"/>
  <c r="CP354" i="6"/>
  <c r="CQ354" i="6" s="1"/>
  <c r="CO864" i="6"/>
  <c r="CP864" i="6"/>
  <c r="CQ864" i="6" s="1"/>
  <c r="CO754" i="6"/>
  <c r="CP754" i="6"/>
  <c r="CQ754" i="6" s="1"/>
  <c r="CP682" i="6"/>
  <c r="CQ682" i="6" s="1"/>
  <c r="CO682" i="6"/>
  <c r="CO210" i="6"/>
  <c r="CP210" i="6"/>
  <c r="CQ210" i="6" s="1"/>
  <c r="CP620" i="6"/>
  <c r="CQ620" i="6" s="1"/>
  <c r="CO620" i="6"/>
  <c r="CO490" i="6"/>
  <c r="CP490" i="6"/>
  <c r="CQ490" i="6" s="1"/>
  <c r="CO262" i="6"/>
  <c r="CP262" i="6"/>
  <c r="CQ262" i="6" s="1"/>
  <c r="CI717" i="6"/>
  <c r="CJ717" i="6"/>
  <c r="CK717" i="6" s="1"/>
  <c r="CI364" i="6"/>
  <c r="CJ364" i="6"/>
  <c r="CK364" i="6" s="1"/>
  <c r="CI274" i="6"/>
  <c r="CJ274" i="6"/>
  <c r="CK274" i="6" s="1"/>
  <c r="CJ1000" i="6"/>
  <c r="CK1000" i="6" s="1"/>
  <c r="CI1000" i="6"/>
  <c r="CJ909" i="6"/>
  <c r="CK909" i="6" s="1"/>
  <c r="CI909" i="6"/>
  <c r="CI673" i="6"/>
  <c r="CJ673" i="6"/>
  <c r="CK673" i="6" s="1"/>
  <c r="CJ939" i="6"/>
  <c r="CK939" i="6" s="1"/>
  <c r="CI939" i="6"/>
  <c r="CJ999" i="6"/>
  <c r="CK999" i="6" s="1"/>
  <c r="CI999" i="6"/>
  <c r="CJ653" i="6"/>
  <c r="CK653" i="6" s="1"/>
  <c r="CI653" i="6"/>
  <c r="CI539" i="6"/>
  <c r="CJ539" i="6"/>
  <c r="CK539" i="6" s="1"/>
  <c r="CI581" i="6"/>
  <c r="CJ581" i="6"/>
  <c r="CK581" i="6" s="1"/>
  <c r="CJ628" i="6"/>
  <c r="CK628" i="6" s="1"/>
  <c r="CI628" i="6"/>
  <c r="CI702" i="6"/>
  <c r="CJ702" i="6"/>
  <c r="CK702" i="6" s="1"/>
  <c r="CI201" i="6"/>
  <c r="CJ201" i="6"/>
  <c r="CK201" i="6" s="1"/>
  <c r="CC602" i="6"/>
  <c r="CD602" i="6"/>
  <c r="CE602" i="6" s="1"/>
  <c r="CC500" i="6"/>
  <c r="CD500" i="6"/>
  <c r="CE500" i="6" s="1"/>
  <c r="CD999" i="6"/>
  <c r="CE999" i="6" s="1"/>
  <c r="CC999" i="6"/>
  <c r="CD943" i="6"/>
  <c r="CE943" i="6" s="1"/>
  <c r="CC943" i="6"/>
  <c r="CD537" i="6"/>
  <c r="CE537" i="6" s="1"/>
  <c r="CC537" i="6"/>
  <c r="CD761" i="6"/>
  <c r="CE761" i="6" s="1"/>
  <c r="CC761" i="6"/>
  <c r="CC399" i="6"/>
  <c r="CD399" i="6"/>
  <c r="CE399" i="6" s="1"/>
  <c r="CC276" i="6"/>
  <c r="CD276" i="6"/>
  <c r="CE276" i="6" s="1"/>
  <c r="CD551" i="6"/>
  <c r="CE551" i="6" s="1"/>
  <c r="CC551" i="6"/>
  <c r="CC814" i="6"/>
  <c r="CD814" i="6"/>
  <c r="CE814" i="6" s="1"/>
  <c r="CD910" i="6"/>
  <c r="CE910" i="6" s="1"/>
  <c r="CC910" i="6"/>
  <c r="CD777" i="6"/>
  <c r="CE777" i="6" s="1"/>
  <c r="CC777" i="6"/>
  <c r="CD793" i="6"/>
  <c r="CE793" i="6" s="1"/>
  <c r="CC793" i="6"/>
  <c r="CC402" i="6"/>
  <c r="CD402" i="6"/>
  <c r="CE402" i="6" s="1"/>
  <c r="BW240" i="6"/>
  <c r="BX240" i="6"/>
  <c r="BY240" i="6" s="1"/>
  <c r="BW584" i="6"/>
  <c r="BX584" i="6"/>
  <c r="BY584" i="6" s="1"/>
  <c r="BX468" i="6"/>
  <c r="BY468" i="6" s="1"/>
  <c r="BW468" i="6"/>
  <c r="BX937" i="6"/>
  <c r="BY937" i="6" s="1"/>
  <c r="BW937" i="6"/>
  <c r="BX1090" i="6"/>
  <c r="BY1090" i="6" s="1"/>
  <c r="BW1090" i="6"/>
  <c r="BW1022" i="6"/>
  <c r="BX1022" i="6"/>
  <c r="BY1022" i="6" s="1"/>
  <c r="BW395" i="6"/>
  <c r="BX395" i="6"/>
  <c r="BY395" i="6" s="1"/>
  <c r="BX1006" i="6"/>
  <c r="BY1006" i="6" s="1"/>
  <c r="BW1006" i="6"/>
  <c r="BX363" i="6"/>
  <c r="BY363" i="6" s="1"/>
  <c r="BW363" i="6"/>
  <c r="BW306" i="6"/>
  <c r="BX306" i="6"/>
  <c r="BY306" i="6" s="1"/>
  <c r="BW787" i="6"/>
  <c r="BX787" i="6"/>
  <c r="BY787" i="6" s="1"/>
  <c r="BW535" i="6"/>
  <c r="BX535" i="6"/>
  <c r="BY535" i="6" s="1"/>
  <c r="BW269" i="6"/>
  <c r="BX269" i="6"/>
  <c r="BY269" i="6" s="1"/>
  <c r="BW296" i="6"/>
  <c r="BX296" i="6"/>
  <c r="BY296" i="6" s="1"/>
  <c r="BX499" i="6"/>
  <c r="BY499" i="6" s="1"/>
  <c r="BW499" i="6"/>
  <c r="BR269" i="6"/>
  <c r="BS269" i="6" s="1"/>
  <c r="BQ269" i="6"/>
  <c r="BR959" i="6"/>
  <c r="BS959" i="6" s="1"/>
  <c r="BQ959" i="6"/>
  <c r="BQ905" i="6"/>
  <c r="BR905" i="6"/>
  <c r="BS905" i="6" s="1"/>
  <c r="BR1081" i="6"/>
  <c r="BS1081" i="6" s="1"/>
  <c r="BQ1081" i="6"/>
  <c r="BQ1018" i="6"/>
  <c r="BR1018" i="6"/>
  <c r="BS1018" i="6" s="1"/>
  <c r="BQ334" i="6"/>
  <c r="BR334" i="6"/>
  <c r="BS334" i="6" s="1"/>
  <c r="BQ728" i="6"/>
  <c r="BR728" i="6"/>
  <c r="BS728" i="6" s="1"/>
  <c r="BR932" i="6"/>
  <c r="BS932" i="6" s="1"/>
  <c r="BQ932" i="6"/>
  <c r="BR1066" i="6"/>
  <c r="BS1066" i="6" s="1"/>
  <c r="BQ1066" i="6"/>
  <c r="BR442" i="6"/>
  <c r="BS442" i="6" s="1"/>
  <c r="BQ442" i="6"/>
  <c r="BQ534" i="6"/>
  <c r="BR534" i="6"/>
  <c r="BS534" i="6" s="1"/>
  <c r="BR408" i="6"/>
  <c r="BS408" i="6" s="1"/>
  <c r="BQ408" i="6"/>
  <c r="BQ657" i="6"/>
  <c r="BR657" i="6"/>
  <c r="BS657" i="6" s="1"/>
  <c r="BQ345" i="6"/>
  <c r="BR345" i="6"/>
  <c r="BS345" i="6" s="1"/>
  <c r="BL374" i="6"/>
  <c r="BM374" i="6" s="1"/>
  <c r="BK374" i="6"/>
  <c r="BK788" i="6"/>
  <c r="BL788" i="6"/>
  <c r="BM788" i="6" s="1"/>
  <c r="BL997" i="6"/>
  <c r="BM997" i="6" s="1"/>
  <c r="BL1125" i="6"/>
  <c r="BM1125" i="6" s="1"/>
  <c r="BL743" i="6"/>
  <c r="BM743" i="6" s="1"/>
  <c r="BL893" i="6"/>
  <c r="BM893" i="6" s="1"/>
  <c r="BK995" i="6"/>
  <c r="BL615" i="6"/>
  <c r="BM615" i="6" s="1"/>
  <c r="BK236" i="6"/>
  <c r="BL1102" i="6"/>
  <c r="BM1102" i="6" s="1"/>
  <c r="BL583" i="6"/>
  <c r="BM583" i="6" s="1"/>
  <c r="BK243" i="6"/>
  <c r="BK767" i="6"/>
  <c r="BK252" i="6"/>
  <c r="BL403" i="6"/>
  <c r="BM403" i="6" s="1"/>
  <c r="BK509" i="6"/>
  <c r="BL435" i="6"/>
  <c r="BM435" i="6" s="1"/>
  <c r="BK1044" i="6"/>
  <c r="BL512" i="6"/>
  <c r="BM512" i="6" s="1"/>
  <c r="BL672" i="6"/>
  <c r="BM672" i="6" s="1"/>
  <c r="BK643" i="6"/>
  <c r="BL1052" i="6"/>
  <c r="BM1052" i="6" s="1"/>
  <c r="BK408" i="6"/>
  <c r="BK314" i="6"/>
  <c r="BK663" i="6"/>
  <c r="BK345" i="6"/>
  <c r="BK369" i="6"/>
  <c r="BE297" i="6"/>
  <c r="BF330" i="6"/>
  <c r="BG330" i="6" s="1"/>
  <c r="BF290" i="6"/>
  <c r="BG290" i="6" s="1"/>
  <c r="BE597" i="6"/>
  <c r="BF346" i="6"/>
  <c r="BG346" i="6" s="1"/>
  <c r="BE663" i="6"/>
  <c r="BE853" i="6"/>
  <c r="BE730" i="6"/>
  <c r="BF858" i="6"/>
  <c r="BG858" i="6" s="1"/>
  <c r="BF895" i="6"/>
  <c r="BG895" i="6" s="1"/>
  <c r="BE1023" i="6"/>
  <c r="BE723" i="6"/>
  <c r="BF956" i="6"/>
  <c r="BG956" i="6" s="1"/>
  <c r="BF986" i="6"/>
  <c r="BG986" i="6" s="1"/>
  <c r="BF716" i="6"/>
  <c r="BG716" i="6" s="1"/>
  <c r="BE1076" i="6"/>
  <c r="BE690" i="6"/>
  <c r="AY481" i="6"/>
  <c r="AY597" i="6"/>
  <c r="AY805" i="6"/>
  <c r="AZ885" i="6"/>
  <c r="BA885" i="6" s="1"/>
  <c r="AZ551" i="6"/>
  <c r="BA551" i="6" s="1"/>
  <c r="AY992" i="6"/>
  <c r="AS579" i="6"/>
  <c r="AS939" i="6"/>
  <c r="AS302" i="6"/>
  <c r="AT310" i="6"/>
  <c r="AU310" i="6" s="1"/>
  <c r="AS236" i="6"/>
  <c r="AS357" i="6"/>
  <c r="AS207" i="6"/>
  <c r="BE521" i="6"/>
  <c r="BF975" i="6"/>
  <c r="BG975" i="6" s="1"/>
  <c r="BF982" i="6"/>
  <c r="BG982" i="6" s="1"/>
  <c r="BE303" i="6"/>
  <c r="AZ577" i="6"/>
  <c r="BA577" i="6" s="1"/>
  <c r="AZ208" i="6"/>
  <c r="BA208" i="6" s="1"/>
  <c r="AZ994" i="6"/>
  <c r="BA994" i="6" s="1"/>
  <c r="AZ959" i="6"/>
  <c r="BA959" i="6" s="1"/>
  <c r="AT889" i="6"/>
  <c r="AU889" i="6" s="1"/>
  <c r="AT1021" i="6"/>
  <c r="AU1021" i="6" s="1"/>
  <c r="AS711" i="6"/>
  <c r="AS439" i="6"/>
  <c r="CD1110" i="6"/>
  <c r="CE1110" i="6" s="1"/>
  <c r="CC1110" i="6"/>
  <c r="CU963" i="6"/>
  <c r="CV963" i="6"/>
  <c r="CW963" i="6" s="1"/>
  <c r="CP967" i="6"/>
  <c r="CQ967" i="6" s="1"/>
  <c r="CO967" i="6"/>
  <c r="CO694" i="6"/>
  <c r="CP694" i="6"/>
  <c r="CQ694" i="6" s="1"/>
  <c r="CI531" i="6"/>
  <c r="CJ531" i="6"/>
  <c r="CK531" i="6" s="1"/>
  <c r="CC998" i="6"/>
  <c r="CD998" i="6"/>
  <c r="CE998" i="6" s="1"/>
  <c r="CC1072" i="6"/>
  <c r="CD1072" i="6"/>
  <c r="CE1072" i="6" s="1"/>
  <c r="CC572" i="6"/>
  <c r="CD572" i="6"/>
  <c r="CE572" i="6" s="1"/>
  <c r="BX658" i="6"/>
  <c r="BY658" i="6" s="1"/>
  <c r="BW658" i="6"/>
  <c r="BX827" i="6"/>
  <c r="BY827" i="6" s="1"/>
  <c r="BW827" i="6"/>
  <c r="BW1079" i="6"/>
  <c r="BX1079" i="6"/>
  <c r="BY1079" i="6" s="1"/>
  <c r="BX520" i="6"/>
  <c r="BY520" i="6" s="1"/>
  <c r="BW520" i="6"/>
  <c r="BX839" i="6"/>
  <c r="BY839" i="6" s="1"/>
  <c r="BW839" i="6"/>
  <c r="BW212" i="6"/>
  <c r="BX212" i="6"/>
  <c r="BY212" i="6" s="1"/>
  <c r="BW645" i="6"/>
  <c r="BX645" i="6"/>
  <c r="BY645" i="6" s="1"/>
  <c r="BW643" i="6"/>
  <c r="BX643" i="6"/>
  <c r="BY643" i="6" s="1"/>
  <c r="BW703" i="6"/>
  <c r="BX703" i="6"/>
  <c r="BY703" i="6" s="1"/>
  <c r="BW609" i="6"/>
  <c r="BX609" i="6"/>
  <c r="BY609" i="6" s="1"/>
  <c r="BX225" i="6"/>
  <c r="BY225" i="6" s="1"/>
  <c r="BW225" i="6"/>
  <c r="BW242" i="6"/>
  <c r="BX242" i="6"/>
  <c r="BY242" i="6" s="1"/>
  <c r="BQ373" i="6"/>
  <c r="BR373" i="6"/>
  <c r="BS373" i="6" s="1"/>
  <c r="BQ899" i="6"/>
  <c r="BR899" i="6"/>
  <c r="BS899" i="6" s="1"/>
  <c r="BQ757" i="6"/>
  <c r="BR757" i="6"/>
  <c r="BS757" i="6" s="1"/>
  <c r="BR1085" i="6"/>
  <c r="BS1085" i="6" s="1"/>
  <c r="BQ1085" i="6"/>
  <c r="BR1023" i="6"/>
  <c r="BS1023" i="6" s="1"/>
  <c r="BQ1023" i="6"/>
  <c r="BQ747" i="6"/>
  <c r="BR747" i="6"/>
  <c r="BS747" i="6" s="1"/>
  <c r="BQ912" i="6"/>
  <c r="BR912" i="6"/>
  <c r="BS912" i="6" s="1"/>
  <c r="BQ1074" i="6"/>
  <c r="BR1074" i="6"/>
  <c r="BS1074" i="6" s="1"/>
  <c r="BQ330" i="6"/>
  <c r="BR330" i="6"/>
  <c r="BS330" i="6" s="1"/>
  <c r="BQ371" i="6"/>
  <c r="BR371" i="6"/>
  <c r="BS371" i="6" s="1"/>
  <c r="BR646" i="6"/>
  <c r="BS646" i="6" s="1"/>
  <c r="BQ646" i="6"/>
  <c r="BQ587" i="6"/>
  <c r="BR587" i="6"/>
  <c r="BS587" i="6" s="1"/>
  <c r="BR274" i="6"/>
  <c r="BS274" i="6" s="1"/>
  <c r="BQ274" i="6"/>
  <c r="BQ752" i="6"/>
  <c r="BR752" i="6"/>
  <c r="BS752" i="6" s="1"/>
  <c r="BK456" i="6"/>
  <c r="BL456" i="6"/>
  <c r="BM456" i="6" s="1"/>
  <c r="BL648" i="6"/>
  <c r="BM648" i="6" s="1"/>
  <c r="BK648" i="6"/>
  <c r="BL736" i="6"/>
  <c r="BM736" i="6" s="1"/>
  <c r="BK736" i="6"/>
  <c r="BL340" i="6"/>
  <c r="BM340" i="6" s="1"/>
  <c r="BK340" i="6"/>
  <c r="BL1083" i="6"/>
  <c r="BM1083" i="6" s="1"/>
  <c r="BK1083" i="6"/>
  <c r="BL380" i="6"/>
  <c r="BM380" i="6" s="1"/>
  <c r="BK380" i="6"/>
  <c r="BL706" i="6"/>
  <c r="BM706" i="6" s="1"/>
  <c r="BK706" i="6"/>
  <c r="BK1004" i="6"/>
  <c r="BL1004" i="6"/>
  <c r="BM1004" i="6" s="1"/>
  <c r="BK330" i="6"/>
  <c r="BL330" i="6"/>
  <c r="BM330" i="6" s="1"/>
  <c r="BL409" i="6"/>
  <c r="BM409" i="6" s="1"/>
  <c r="BK409" i="6"/>
  <c r="BK606" i="6"/>
  <c r="BL606" i="6"/>
  <c r="BM606" i="6" s="1"/>
  <c r="BL629" i="6"/>
  <c r="BM629" i="6" s="1"/>
  <c r="BK629" i="6"/>
  <c r="BK683" i="6"/>
  <c r="BL683" i="6"/>
  <c r="BM683" i="6" s="1"/>
  <c r="BK226" i="6"/>
  <c r="BL226" i="6"/>
  <c r="BM226" i="6" s="1"/>
  <c r="BK566" i="6"/>
  <c r="BL566" i="6"/>
  <c r="BM566" i="6" s="1"/>
  <c r="BE257" i="6"/>
  <c r="BF257" i="6"/>
  <c r="BG257" i="6" s="1"/>
  <c r="BF382" i="6"/>
  <c r="BG382" i="6" s="1"/>
  <c r="BE382" i="6"/>
  <c r="BE585" i="6"/>
  <c r="BF585" i="6"/>
  <c r="BG585" i="6" s="1"/>
  <c r="BE342" i="6"/>
  <c r="BF342" i="6"/>
  <c r="BG342" i="6" s="1"/>
  <c r="BF862" i="6"/>
  <c r="BG862" i="6" s="1"/>
  <c r="BE862" i="6"/>
  <c r="BF1027" i="6"/>
  <c r="BG1027" i="6" s="1"/>
  <c r="BE1027" i="6"/>
  <c r="BE965" i="6"/>
  <c r="BF965" i="6"/>
  <c r="BG965" i="6" s="1"/>
  <c r="BE913" i="6"/>
  <c r="BF913" i="6"/>
  <c r="BG913" i="6" s="1"/>
  <c r="BE1045" i="6"/>
  <c r="BF1045" i="6"/>
  <c r="BG1045" i="6" s="1"/>
  <c r="BF460" i="6"/>
  <c r="BG460" i="6" s="1"/>
  <c r="BE460" i="6"/>
  <c r="BE251" i="6"/>
  <c r="BF251" i="6"/>
  <c r="BG251" i="6" s="1"/>
  <c r="BE578" i="6"/>
  <c r="BF578" i="6"/>
  <c r="BG578" i="6" s="1"/>
  <c r="BF227" i="6"/>
  <c r="BG227" i="6" s="1"/>
  <c r="BE227" i="6"/>
  <c r="BF534" i="6"/>
  <c r="BG534" i="6" s="1"/>
  <c r="BE534" i="6"/>
  <c r="AY374" i="6"/>
  <c r="AZ374" i="6"/>
  <c r="BA374" i="6" s="1"/>
  <c r="AY233" i="6"/>
  <c r="AZ233" i="6"/>
  <c r="BA233" i="6" s="1"/>
  <c r="AZ330" i="6"/>
  <c r="BA330" i="6" s="1"/>
  <c r="AY330" i="6"/>
  <c r="AZ349" i="6"/>
  <c r="BA349" i="6" s="1"/>
  <c r="AY349" i="6"/>
  <c r="AZ773" i="6"/>
  <c r="BA773" i="6" s="1"/>
  <c r="AY773" i="6"/>
  <c r="AY717" i="6"/>
  <c r="AZ717" i="6"/>
  <c r="BA717" i="6" s="1"/>
  <c r="AY1105" i="6"/>
  <c r="AZ1105" i="6"/>
  <c r="BA1105" i="6" s="1"/>
  <c r="AY993" i="6"/>
  <c r="AZ993" i="6"/>
  <c r="BA993" i="6" s="1"/>
  <c r="AY611" i="6"/>
  <c r="AZ611" i="6"/>
  <c r="BA611" i="6" s="1"/>
  <c r="AY1046" i="6"/>
  <c r="AZ1046" i="6"/>
  <c r="BA1046" i="6" s="1"/>
  <c r="AY899" i="6"/>
  <c r="AZ899" i="6"/>
  <c r="BA899" i="6" s="1"/>
  <c r="AZ1004" i="6"/>
  <c r="BA1004" i="6" s="1"/>
  <c r="AY1004" i="6"/>
  <c r="AY962" i="6"/>
  <c r="AZ962" i="6"/>
  <c r="BA962" i="6" s="1"/>
  <c r="AY794" i="6"/>
  <c r="AZ794" i="6"/>
  <c r="BA794" i="6" s="1"/>
  <c r="AZ722" i="6"/>
  <c r="BA722" i="6" s="1"/>
  <c r="AT409" i="6"/>
  <c r="AU409" i="6" s="1"/>
  <c r="AS409" i="6"/>
  <c r="AT337" i="6"/>
  <c r="AU337" i="6" s="1"/>
  <c r="AT845" i="6"/>
  <c r="AU845" i="6" s="1"/>
  <c r="AT973" i="6"/>
  <c r="AU973" i="6" s="1"/>
  <c r="AT906" i="6"/>
  <c r="AU906" i="6" s="1"/>
  <c r="AS966" i="6"/>
  <c r="AT1075" i="6"/>
  <c r="AU1075" i="6" s="1"/>
  <c r="AT1103" i="6"/>
  <c r="AU1103" i="6" s="1"/>
  <c r="AS864" i="6"/>
  <c r="AS438" i="6"/>
  <c r="AS461" i="6"/>
  <c r="AT1108" i="6"/>
  <c r="AU1108" i="6" s="1"/>
  <c r="AT726" i="6"/>
  <c r="AU726" i="6" s="1"/>
  <c r="AT261" i="6"/>
  <c r="AU261" i="6" s="1"/>
  <c r="AS797" i="6"/>
  <c r="AS724" i="6"/>
  <c r="AT211" i="6"/>
  <c r="AU211" i="6" s="1"/>
  <c r="AS785" i="6"/>
  <c r="AS1102" i="6"/>
  <c r="AS677" i="6"/>
  <c r="AT844" i="6"/>
  <c r="AU844" i="6" s="1"/>
  <c r="AS786" i="6"/>
  <c r="AT459" i="6"/>
  <c r="AU459" i="6" s="1"/>
  <c r="AS723" i="6"/>
  <c r="AT238" i="6"/>
  <c r="AU238" i="6" s="1"/>
  <c r="AT347" i="6"/>
  <c r="AU347" i="6" s="1"/>
  <c r="AS692" i="6"/>
  <c r="AS311" i="6"/>
  <c r="BF285" i="6"/>
  <c r="BG285" i="6" s="1"/>
  <c r="BE647" i="6"/>
  <c r="BF1050" i="6"/>
  <c r="BG1050" i="6" s="1"/>
  <c r="BF579" i="6"/>
  <c r="BG579" i="6" s="1"/>
  <c r="AY846" i="6"/>
  <c r="AY432" i="6"/>
  <c r="AZ595" i="6"/>
  <c r="BA595" i="6" s="1"/>
  <c r="AY938" i="6"/>
  <c r="AT488" i="6"/>
  <c r="AU488" i="6" s="1"/>
  <c r="AS469" i="6"/>
  <c r="AS558" i="6"/>
  <c r="AS339" i="6"/>
  <c r="CV498" i="6"/>
  <c r="CW498" i="6" s="1"/>
  <c r="CU498" i="6"/>
  <c r="CP209" i="6"/>
  <c r="CQ209" i="6" s="1"/>
  <c r="CO209" i="6"/>
  <c r="CI1101" i="6"/>
  <c r="CJ1101" i="6"/>
  <c r="CK1101" i="6" s="1"/>
  <c r="CI598" i="6"/>
  <c r="CJ598" i="6"/>
  <c r="CK598" i="6" s="1"/>
  <c r="CD1087" i="6"/>
  <c r="CE1087" i="6" s="1"/>
  <c r="CC1087" i="6"/>
  <c r="BW670" i="6"/>
  <c r="BX670" i="6"/>
  <c r="BY670" i="6" s="1"/>
  <c r="BX323" i="6"/>
  <c r="BY323" i="6" s="1"/>
  <c r="BW323" i="6"/>
  <c r="BW1043" i="6"/>
  <c r="BX1043" i="6"/>
  <c r="BY1043" i="6" s="1"/>
  <c r="BR337" i="6"/>
  <c r="BS337" i="6" s="1"/>
  <c r="BQ337" i="6"/>
  <c r="BQ977" i="6"/>
  <c r="BR977" i="6"/>
  <c r="BS977" i="6" s="1"/>
  <c r="BR866" i="6"/>
  <c r="BS866" i="6" s="1"/>
  <c r="BQ866" i="6"/>
  <c r="BQ1091" i="6"/>
  <c r="BR1091" i="6"/>
  <c r="BS1091" i="6" s="1"/>
  <c r="BQ660" i="6"/>
  <c r="BR660" i="6"/>
  <c r="BS660" i="6" s="1"/>
  <c r="BR597" i="6"/>
  <c r="BS597" i="6" s="1"/>
  <c r="BQ597" i="6"/>
  <c r="BQ632" i="6"/>
  <c r="BR632" i="6"/>
  <c r="BS632" i="6" s="1"/>
  <c r="BR864" i="6"/>
  <c r="BS864" i="6" s="1"/>
  <c r="BQ864" i="6"/>
  <c r="BQ920" i="6"/>
  <c r="BR920" i="6"/>
  <c r="BS920" i="6" s="1"/>
  <c r="BQ210" i="6"/>
  <c r="BR210" i="6"/>
  <c r="BS210" i="6" s="1"/>
  <c r="BQ296" i="6"/>
  <c r="BR296" i="6"/>
  <c r="BS296" i="6" s="1"/>
  <c r="BQ755" i="6"/>
  <c r="BR755" i="6"/>
  <c r="BS755" i="6" s="1"/>
  <c r="BQ298" i="6"/>
  <c r="BR298" i="6"/>
  <c r="BS298" i="6" s="1"/>
  <c r="BK568" i="6"/>
  <c r="BL568" i="6"/>
  <c r="BM568" i="6" s="1"/>
  <c r="BL421" i="6"/>
  <c r="BM421" i="6" s="1"/>
  <c r="BK421" i="6"/>
  <c r="BL1037" i="6"/>
  <c r="BM1037" i="6" s="1"/>
  <c r="BK1037" i="6"/>
  <c r="BL1010" i="6"/>
  <c r="BM1010" i="6" s="1"/>
  <c r="BK1010" i="6"/>
  <c r="BK944" i="6"/>
  <c r="BL944" i="6"/>
  <c r="BM944" i="6" s="1"/>
  <c r="BK292" i="6"/>
  <c r="BL292" i="6"/>
  <c r="BM292" i="6" s="1"/>
  <c r="BL303" i="6"/>
  <c r="BM303" i="6" s="1"/>
  <c r="BK303" i="6"/>
  <c r="BK955" i="6"/>
  <c r="BL955" i="6"/>
  <c r="BM955" i="6" s="1"/>
  <c r="BK926" i="6"/>
  <c r="BL926" i="6"/>
  <c r="BM926" i="6" s="1"/>
  <c r="BL263" i="6"/>
  <c r="BM263" i="6" s="1"/>
  <c r="BK263" i="6"/>
  <c r="BK428" i="6"/>
  <c r="BL428" i="6"/>
  <c r="BM428" i="6" s="1"/>
  <c r="BL405" i="6"/>
  <c r="BM405" i="6" s="1"/>
  <c r="BK405" i="6"/>
  <c r="BL623" i="6"/>
  <c r="BM623" i="6" s="1"/>
  <c r="BK623" i="6"/>
  <c r="BK721" i="6"/>
  <c r="BL721" i="6"/>
  <c r="BM721" i="6" s="1"/>
  <c r="BE278" i="6"/>
  <c r="BF278" i="6"/>
  <c r="BG278" i="6" s="1"/>
  <c r="BF349" i="6"/>
  <c r="BG349" i="6" s="1"/>
  <c r="BE349" i="6"/>
  <c r="BF575" i="6"/>
  <c r="BG575" i="6" s="1"/>
  <c r="BE575" i="6"/>
  <c r="BE765" i="6"/>
  <c r="BF765" i="6"/>
  <c r="BG765" i="6" s="1"/>
  <c r="BE696" i="6"/>
  <c r="BF696" i="6"/>
  <c r="BG696" i="6" s="1"/>
  <c r="BF871" i="6"/>
  <c r="BG871" i="6" s="1"/>
  <c r="BE871" i="6"/>
  <c r="BE799" i="6"/>
  <c r="BF799" i="6"/>
  <c r="BG799" i="6" s="1"/>
  <c r="BF874" i="6"/>
  <c r="BG874" i="6" s="1"/>
  <c r="BE874" i="6"/>
  <c r="BE1026" i="6"/>
  <c r="BF1026" i="6"/>
  <c r="BG1026" i="6" s="1"/>
  <c r="BE791" i="6"/>
  <c r="BF791" i="6"/>
  <c r="BG791" i="6" s="1"/>
  <c r="BE896" i="6"/>
  <c r="BF896" i="6"/>
  <c r="BG896" i="6" s="1"/>
  <c r="BE614" i="6"/>
  <c r="BF614" i="6"/>
  <c r="BG614" i="6" s="1"/>
  <c r="BE514" i="6"/>
  <c r="BF514" i="6"/>
  <c r="BG514" i="6" s="1"/>
  <c r="BF808" i="6"/>
  <c r="BG808" i="6" s="1"/>
  <c r="BE808" i="6"/>
  <c r="BF662" i="6"/>
  <c r="BG662" i="6" s="1"/>
  <c r="BE662" i="6"/>
  <c r="AY574" i="6"/>
  <c r="AZ574" i="6"/>
  <c r="BA574" i="6" s="1"/>
  <c r="AY433" i="6"/>
  <c r="AZ433" i="6"/>
  <c r="BA433" i="6" s="1"/>
  <c r="AY530" i="6"/>
  <c r="AZ530" i="6"/>
  <c r="BA530" i="6" s="1"/>
  <c r="AY549" i="6"/>
  <c r="AZ549" i="6"/>
  <c r="BA549" i="6" s="1"/>
  <c r="AZ873" i="6"/>
  <c r="BA873" i="6" s="1"/>
  <c r="AY873" i="6"/>
  <c r="AY825" i="6"/>
  <c r="AZ825" i="6"/>
  <c r="BA825" i="6" s="1"/>
  <c r="AY877" i="6"/>
  <c r="AZ877" i="6"/>
  <c r="BA877" i="6" s="1"/>
  <c r="AY741" i="6"/>
  <c r="AZ741" i="6"/>
  <c r="BA741" i="6" s="1"/>
  <c r="AY1055" i="6"/>
  <c r="AZ1055" i="6"/>
  <c r="BA1055" i="6" s="1"/>
  <c r="AY652" i="6"/>
  <c r="AZ652" i="6"/>
  <c r="BA652" i="6" s="1"/>
  <c r="AZ1030" i="6"/>
  <c r="BA1030" i="6" s="1"/>
  <c r="AY1030" i="6"/>
  <c r="AZ607" i="6"/>
  <c r="BA607" i="6" s="1"/>
  <c r="AY607" i="6"/>
  <c r="AZ1092" i="6"/>
  <c r="BA1092" i="6" s="1"/>
  <c r="AY1092" i="6"/>
  <c r="AY231" i="6"/>
  <c r="AZ231" i="6"/>
  <c r="BA231" i="6" s="1"/>
  <c r="AS449" i="6"/>
  <c r="AT449" i="6"/>
  <c r="AU449" i="6" s="1"/>
  <c r="AT410" i="6"/>
  <c r="AU410" i="6" s="1"/>
  <c r="AS410" i="6"/>
  <c r="AT977" i="6"/>
  <c r="AU977" i="6" s="1"/>
  <c r="AS977" i="6"/>
  <c r="AT971" i="6"/>
  <c r="AU971" i="6" s="1"/>
  <c r="AS971" i="6"/>
  <c r="AS1111" i="6"/>
  <c r="AT1111" i="6"/>
  <c r="AU1111" i="6" s="1"/>
  <c r="AT284" i="6"/>
  <c r="AU284" i="6" s="1"/>
  <c r="AS284" i="6"/>
  <c r="AT1044" i="6"/>
  <c r="AU1044" i="6" s="1"/>
  <c r="AS1044" i="6"/>
  <c r="AT475" i="6"/>
  <c r="AU475" i="6" s="1"/>
  <c r="AS475" i="6"/>
  <c r="AT591" i="6"/>
  <c r="AU591" i="6" s="1"/>
  <c r="AS591" i="6"/>
  <c r="AT767" i="6"/>
  <c r="AU767" i="6" s="1"/>
  <c r="AS767" i="6"/>
  <c r="AS573" i="6"/>
  <c r="AT573" i="6"/>
  <c r="AU573" i="6" s="1"/>
  <c r="AS689" i="6"/>
  <c r="AT689" i="6"/>
  <c r="AU689" i="6" s="1"/>
  <c r="AS555" i="6"/>
  <c r="AT555" i="6"/>
  <c r="AU555" i="6" s="1"/>
  <c r="AT968" i="6"/>
  <c r="AU968" i="6" s="1"/>
  <c r="AS968" i="6"/>
  <c r="AS1023" i="6"/>
  <c r="AT1023" i="6"/>
  <c r="AU1023" i="6" s="1"/>
  <c r="AZ972" i="6"/>
  <c r="BA972" i="6" s="1"/>
  <c r="AZ784" i="6"/>
  <c r="BA784" i="6" s="1"/>
  <c r="AY583" i="6"/>
  <c r="AS376" i="6"/>
  <c r="AS432" i="6"/>
  <c r="AT314" i="6"/>
  <c r="AU314" i="6" s="1"/>
  <c r="AS713" i="6"/>
  <c r="AT949" i="6"/>
  <c r="AU949" i="6" s="1"/>
  <c r="AS882" i="6"/>
  <c r="AS1043" i="6"/>
  <c r="AS1095" i="6"/>
  <c r="AS1119" i="6"/>
  <c r="AS610" i="6"/>
  <c r="AS569" i="6"/>
  <c r="AS671" i="6"/>
  <c r="AS1058" i="6"/>
  <c r="AS840" i="6"/>
  <c r="AS326" i="6"/>
  <c r="AT989" i="6"/>
  <c r="AU989" i="6" s="1"/>
  <c r="AT694" i="6"/>
  <c r="AU694" i="6" s="1"/>
  <c r="AT672" i="6"/>
  <c r="AU672" i="6" s="1"/>
  <c r="AS842" i="6"/>
  <c r="AT1053" i="6"/>
  <c r="AU1053" i="6" s="1"/>
  <c r="AT782" i="6"/>
  <c r="AU782" i="6" s="1"/>
  <c r="AT813" i="6"/>
  <c r="AU813" i="6" s="1"/>
  <c r="AT578" i="6"/>
  <c r="AU578" i="6" s="1"/>
  <c r="AS239" i="6"/>
  <c r="AS254" i="6"/>
  <c r="AS333" i="6"/>
  <c r="AS551" i="6"/>
  <c r="AS267" i="6"/>
  <c r="BW929" i="6"/>
  <c r="BX929" i="6"/>
  <c r="BY929" i="6" s="1"/>
  <c r="BK745" i="6"/>
  <c r="BF397" i="6"/>
  <c r="BG397" i="6" s="1"/>
  <c r="BE1103" i="6"/>
  <c r="BE928" i="6"/>
  <c r="BF408" i="6"/>
  <c r="BG408" i="6" s="1"/>
  <c r="AY449" i="6"/>
  <c r="AY817" i="6"/>
  <c r="AY1116" i="6"/>
  <c r="AY730" i="6"/>
  <c r="AT490" i="6"/>
  <c r="AU490" i="6" s="1"/>
  <c r="AT1093" i="6"/>
  <c r="AU1093" i="6" s="1"/>
  <c r="AS793" i="6"/>
  <c r="AS425" i="6"/>
  <c r="CV484" i="6"/>
  <c r="CW484" i="6" s="1"/>
  <c r="CU484" i="6"/>
  <c r="CU665" i="6"/>
  <c r="CV665" i="6"/>
  <c r="CW665" i="6" s="1"/>
  <c r="CO801" i="6"/>
  <c r="CP801" i="6"/>
  <c r="CQ801" i="6" s="1"/>
  <c r="CI250" i="6"/>
  <c r="CJ250" i="6"/>
  <c r="CK250" i="6" s="1"/>
  <c r="CI421" i="6"/>
  <c r="CJ421" i="6"/>
  <c r="CK421" i="6" s="1"/>
  <c r="CD634" i="6"/>
  <c r="CE634" i="6" s="1"/>
  <c r="CC634" i="6"/>
  <c r="BX570" i="6"/>
  <c r="BY570" i="6" s="1"/>
  <c r="BW570" i="6"/>
  <c r="BW944" i="6"/>
  <c r="BX944" i="6"/>
  <c r="BY944" i="6" s="1"/>
  <c r="BW687" i="6"/>
  <c r="BX687" i="6"/>
  <c r="BY687" i="6" s="1"/>
  <c r="BX755" i="6"/>
  <c r="BY755" i="6" s="1"/>
  <c r="BW755" i="6"/>
  <c r="BX741" i="6"/>
  <c r="BY741" i="6" s="1"/>
  <c r="BW741" i="6"/>
  <c r="BR236" i="6"/>
  <c r="BS236" i="6" s="1"/>
  <c r="BQ236" i="6"/>
  <c r="BR971" i="6"/>
  <c r="BS971" i="6" s="1"/>
  <c r="BQ971" i="6"/>
  <c r="BR917" i="6"/>
  <c r="BS917" i="6" s="1"/>
  <c r="BQ917" i="6"/>
  <c r="BQ1093" i="6"/>
  <c r="BR1093" i="6"/>
  <c r="BS1093" i="6" s="1"/>
  <c r="BQ1031" i="6"/>
  <c r="BR1031" i="6"/>
  <c r="BS1031" i="6" s="1"/>
  <c r="BR553" i="6"/>
  <c r="BS553" i="6" s="1"/>
  <c r="BQ553" i="6"/>
  <c r="BQ892" i="6"/>
  <c r="BR892" i="6"/>
  <c r="BS892" i="6" s="1"/>
  <c r="BR884" i="6"/>
  <c r="BS884" i="6" s="1"/>
  <c r="BQ884" i="6"/>
  <c r="BQ415" i="6"/>
  <c r="BR415" i="6"/>
  <c r="BS415" i="6" s="1"/>
  <c r="BQ399" i="6"/>
  <c r="BR399" i="6"/>
  <c r="BS399" i="6" s="1"/>
  <c r="BQ504" i="6"/>
  <c r="BR504" i="6"/>
  <c r="BS504" i="6" s="1"/>
  <c r="BQ832" i="6"/>
  <c r="BR832" i="6"/>
  <c r="BS832" i="6" s="1"/>
  <c r="BR681" i="6"/>
  <c r="BS681" i="6" s="1"/>
  <c r="BQ681" i="6"/>
  <c r="BQ518" i="6"/>
  <c r="BR518" i="6"/>
  <c r="BS518" i="6" s="1"/>
  <c r="BK560" i="6"/>
  <c r="BL560" i="6"/>
  <c r="BM560" i="6" s="1"/>
  <c r="BL815" i="6"/>
  <c r="BM815" i="6" s="1"/>
  <c r="BK815" i="6"/>
  <c r="BL1009" i="6"/>
  <c r="BM1009" i="6" s="1"/>
  <c r="BK1009" i="6"/>
  <c r="BK807" i="6"/>
  <c r="BL807" i="6"/>
  <c r="BM807" i="6" s="1"/>
  <c r="BL1091" i="6"/>
  <c r="BM1091" i="6" s="1"/>
  <c r="BK1091" i="6"/>
  <c r="BL375" i="6"/>
  <c r="BM375" i="6" s="1"/>
  <c r="BK375" i="6"/>
  <c r="BK245" i="6"/>
  <c r="BL245" i="6"/>
  <c r="BM245" i="6" s="1"/>
  <c r="BK855" i="6"/>
  <c r="BL855" i="6"/>
  <c r="BM855" i="6" s="1"/>
  <c r="BL505" i="6"/>
  <c r="BM505" i="6" s="1"/>
  <c r="BK505" i="6"/>
  <c r="BL521" i="6"/>
  <c r="BM521" i="6" s="1"/>
  <c r="BK521" i="6"/>
  <c r="BL559" i="6"/>
  <c r="BM559" i="6" s="1"/>
  <c r="BK559" i="6"/>
  <c r="BK304" i="6"/>
  <c r="BL304" i="6"/>
  <c r="BM304" i="6" s="1"/>
  <c r="BK668" i="6"/>
  <c r="BL668" i="6"/>
  <c r="BM668" i="6" s="1"/>
  <c r="BK611" i="6"/>
  <c r="BL611" i="6"/>
  <c r="BM611" i="6" s="1"/>
  <c r="BL366" i="6"/>
  <c r="BM366" i="6" s="1"/>
  <c r="BK366" i="6"/>
  <c r="BF362" i="6"/>
  <c r="BG362" i="6" s="1"/>
  <c r="BE362" i="6"/>
  <c r="BF333" i="6"/>
  <c r="BG333" i="6" s="1"/>
  <c r="BE333" i="6"/>
  <c r="BE737" i="6"/>
  <c r="BF737" i="6"/>
  <c r="BG737" i="6" s="1"/>
  <c r="BF623" i="6"/>
  <c r="BG623" i="6" s="1"/>
  <c r="BE623" i="6"/>
  <c r="BF493" i="6"/>
  <c r="BG493" i="6" s="1"/>
  <c r="BE493" i="6"/>
  <c r="BF831" i="6"/>
  <c r="BG831" i="6" s="1"/>
  <c r="BE831" i="6"/>
  <c r="BE888" i="6"/>
  <c r="BF888" i="6"/>
  <c r="BG888" i="6" s="1"/>
  <c r="BF1040" i="6"/>
  <c r="BG1040" i="6" s="1"/>
  <c r="BE1040" i="6"/>
  <c r="BF819" i="6"/>
  <c r="BG819" i="6" s="1"/>
  <c r="BE819" i="6"/>
  <c r="BE683" i="6"/>
  <c r="BF683" i="6"/>
  <c r="BG683" i="6" s="1"/>
  <c r="BE383" i="6"/>
  <c r="BF383" i="6"/>
  <c r="BG383" i="6" s="1"/>
  <c r="BE693" i="6"/>
  <c r="BF693" i="6"/>
  <c r="BG693" i="6" s="1"/>
  <c r="BE453" i="6"/>
  <c r="BF453" i="6"/>
  <c r="BG453" i="6" s="1"/>
  <c r="BF315" i="6"/>
  <c r="BG315" i="6" s="1"/>
  <c r="BE315" i="6"/>
  <c r="AZ646" i="6"/>
  <c r="BA646" i="6" s="1"/>
  <c r="AY646" i="6"/>
  <c r="AZ505" i="6"/>
  <c r="BA505" i="6" s="1"/>
  <c r="AY505" i="6"/>
  <c r="AY602" i="6"/>
  <c r="AZ602" i="6"/>
  <c r="BA602" i="6" s="1"/>
  <c r="AY621" i="6"/>
  <c r="AZ621" i="6"/>
  <c r="BA621" i="6" s="1"/>
  <c r="AZ943" i="6"/>
  <c r="BA943" i="6" s="1"/>
  <c r="AY943" i="6"/>
  <c r="AZ844" i="6"/>
  <c r="BA844" i="6" s="1"/>
  <c r="AY844" i="6"/>
  <c r="AZ1021" i="6"/>
  <c r="BA1021" i="6" s="1"/>
  <c r="AY1021" i="6"/>
  <c r="AY933" i="6"/>
  <c r="AZ933" i="6"/>
  <c r="BA933" i="6" s="1"/>
  <c r="AZ431" i="6"/>
  <c r="BA431" i="6" s="1"/>
  <c r="AY431" i="6"/>
  <c r="AZ567" i="6"/>
  <c r="BA567" i="6" s="1"/>
  <c r="AY567" i="6"/>
  <c r="AY212" i="6"/>
  <c r="AZ212" i="6"/>
  <c r="BA212" i="6" s="1"/>
  <c r="AZ882" i="6"/>
  <c r="BA882" i="6" s="1"/>
  <c r="AY882" i="6"/>
  <c r="AZ916" i="6"/>
  <c r="BA916" i="6" s="1"/>
  <c r="CC451" i="6"/>
  <c r="CD451" i="6"/>
  <c r="CE451" i="6" s="1"/>
  <c r="CU463" i="6"/>
  <c r="CV463" i="6"/>
  <c r="CW463" i="6" s="1"/>
  <c r="CP248" i="6"/>
  <c r="CQ248" i="6" s="1"/>
  <c r="CO248" i="6"/>
  <c r="CO736" i="6"/>
  <c r="CP736" i="6"/>
  <c r="CQ736" i="6" s="1"/>
  <c r="CJ756" i="6"/>
  <c r="CK756" i="6" s="1"/>
  <c r="CI542" i="6"/>
  <c r="CI432" i="6"/>
  <c r="CD618" i="6"/>
  <c r="CE618" i="6" s="1"/>
  <c r="CC1039" i="6"/>
  <c r="CC1073" i="6"/>
  <c r="CD255" i="6"/>
  <c r="CE255" i="6" s="1"/>
  <c r="BX711" i="6"/>
  <c r="BY711" i="6" s="1"/>
  <c r="BW711" i="6"/>
  <c r="BW830" i="6"/>
  <c r="BX830" i="6"/>
  <c r="BY830" i="6" s="1"/>
  <c r="BX328" i="6"/>
  <c r="BY328" i="6" s="1"/>
  <c r="BW328" i="6"/>
  <c r="BW1080" i="6"/>
  <c r="BX1080" i="6"/>
  <c r="BY1080" i="6" s="1"/>
  <c r="BW757" i="6"/>
  <c r="BX757" i="6"/>
  <c r="BY757" i="6" s="1"/>
  <c r="BW919" i="6"/>
  <c r="BX919" i="6"/>
  <c r="BY919" i="6" s="1"/>
  <c r="BX901" i="6"/>
  <c r="BY901" i="6" s="1"/>
  <c r="BW901" i="6"/>
  <c r="BX445" i="6"/>
  <c r="BY445" i="6" s="1"/>
  <c r="BW445" i="6"/>
  <c r="BQ208" i="6"/>
  <c r="BR208" i="6"/>
  <c r="BS208" i="6" s="1"/>
  <c r="BR588" i="6"/>
  <c r="BS588" i="6" s="1"/>
  <c r="BQ588" i="6"/>
  <c r="BQ793" i="6"/>
  <c r="BR793" i="6"/>
  <c r="BS793" i="6" s="1"/>
  <c r="BR1017" i="6"/>
  <c r="BS1017" i="6" s="1"/>
  <c r="BQ1017" i="6"/>
  <c r="BR1100" i="6"/>
  <c r="BS1100" i="6" s="1"/>
  <c r="BQ1100" i="6"/>
  <c r="BR624" i="6"/>
  <c r="BS624" i="6" s="1"/>
  <c r="BQ624" i="6"/>
  <c r="BQ344" i="6"/>
  <c r="BR344" i="6"/>
  <c r="BS344" i="6" s="1"/>
  <c r="BQ704" i="6"/>
  <c r="BR704" i="6"/>
  <c r="BS704" i="6" s="1"/>
  <c r="BQ827" i="6"/>
  <c r="BR827" i="6"/>
  <c r="BS827" i="6" s="1"/>
  <c r="BQ720" i="6"/>
  <c r="BR720" i="6"/>
  <c r="BS720" i="6" s="1"/>
  <c r="BQ1106" i="6"/>
  <c r="BR1106" i="6"/>
  <c r="BS1106" i="6" s="1"/>
  <c r="BR522" i="6"/>
  <c r="BS522" i="6" s="1"/>
  <c r="BQ522" i="6"/>
  <c r="BR410" i="6"/>
  <c r="BS410" i="6" s="1"/>
  <c r="BQ410" i="6"/>
  <c r="BR940" i="6"/>
  <c r="BS940" i="6" s="1"/>
  <c r="BQ940" i="6"/>
  <c r="BR718" i="6"/>
  <c r="BS718" i="6" s="1"/>
  <c r="BQ718" i="6"/>
  <c r="BL497" i="6"/>
  <c r="BM497" i="6" s="1"/>
  <c r="BK664" i="6"/>
  <c r="BK747" i="6"/>
  <c r="BL633" i="6"/>
  <c r="BM633" i="6" s="1"/>
  <c r="BK800" i="6"/>
  <c r="BK1109" i="6"/>
  <c r="BK580" i="6"/>
  <c r="BL845" i="6"/>
  <c r="BM845" i="6" s="1"/>
  <c r="BL1007" i="6"/>
  <c r="BM1007" i="6" s="1"/>
  <c r="BL834" i="6"/>
  <c r="BM834" i="6" s="1"/>
  <c r="BL290" i="6"/>
  <c r="BM290" i="6" s="1"/>
  <c r="BL973" i="6"/>
  <c r="BM973" i="6" s="1"/>
  <c r="BL661" i="6"/>
  <c r="BM661" i="6" s="1"/>
  <c r="BL379" i="6"/>
  <c r="BM379" i="6" s="1"/>
  <c r="BK865" i="6"/>
  <c r="BK709" i="6"/>
  <c r="BK233" i="6"/>
  <c r="BL939" i="6"/>
  <c r="BM939" i="6" s="1"/>
  <c r="BL307" i="6"/>
  <c r="BM307" i="6" s="1"/>
  <c r="BK809" i="6"/>
  <c r="BK616" i="6"/>
  <c r="BK1040" i="6"/>
  <c r="BK741" i="6"/>
  <c r="BL270" i="6"/>
  <c r="BM270" i="6" s="1"/>
  <c r="BK423" i="6"/>
  <c r="BL221" i="6"/>
  <c r="BM221" i="6" s="1"/>
  <c r="BE369" i="6"/>
  <c r="BE911" i="6"/>
  <c r="BF990" i="6"/>
  <c r="BG990" i="6" s="1"/>
  <c r="BE467" i="6"/>
  <c r="AZ321" i="6"/>
  <c r="BA321" i="6" s="1"/>
  <c r="AZ887" i="6"/>
  <c r="BA887" i="6" s="1"/>
  <c r="AZ1084" i="6"/>
  <c r="BA1084" i="6" s="1"/>
  <c r="AY1115" i="6"/>
  <c r="AT354" i="6"/>
  <c r="AU354" i="6" s="1"/>
  <c r="AT1067" i="6"/>
  <c r="AU1067" i="6" s="1"/>
  <c r="AS493" i="6"/>
  <c r="AS794" i="6"/>
  <c r="BK436" i="6"/>
  <c r="AZ224" i="6"/>
  <c r="BA224" i="6" s="1"/>
  <c r="BL1099" i="6"/>
  <c r="BM1099" i="6" s="1"/>
  <c r="CD928" i="6"/>
  <c r="CE928" i="6" s="1"/>
  <c r="BR849" i="6"/>
  <c r="BS849" i="6" s="1"/>
  <c r="AY812" i="6"/>
  <c r="BQ406" i="6"/>
  <c r="BW729" i="6"/>
  <c r="BL434" i="6"/>
  <c r="BM434" i="6" s="1"/>
  <c r="BL707" i="6"/>
  <c r="BM707" i="6" s="1"/>
  <c r="AQ396" i="6"/>
  <c r="AP396" i="6"/>
  <c r="AP507" i="6"/>
  <c r="AQ507" i="6"/>
  <c r="AQ356" i="6"/>
  <c r="AP356" i="6"/>
  <c r="AQ784" i="6"/>
  <c r="AP784" i="6"/>
  <c r="AP243" i="6"/>
  <c r="AQ243" i="6"/>
  <c r="AQ968" i="6"/>
  <c r="AP968" i="6"/>
  <c r="AP807" i="6"/>
  <c r="AQ807" i="6"/>
  <c r="AP445" i="6"/>
  <c r="AQ445" i="6"/>
  <c r="AP380" i="6"/>
  <c r="AQ380" i="6"/>
  <c r="AQ761" i="6"/>
  <c r="AP761" i="6"/>
  <c r="AQ351" i="6"/>
  <c r="AP351" i="6"/>
  <c r="AP458" i="6"/>
  <c r="AQ458" i="6"/>
  <c r="AP637" i="6"/>
  <c r="AQ637" i="6"/>
  <c r="AP338" i="6"/>
  <c r="AQ338" i="6"/>
  <c r="AQ996" i="6"/>
  <c r="AP996" i="6"/>
  <c r="AQ894" i="6"/>
  <c r="AP894" i="6"/>
  <c r="AQ547" i="6"/>
  <c r="AP547" i="6"/>
  <c r="AP974" i="6"/>
  <c r="AQ974" i="6"/>
  <c r="AQ620" i="6"/>
  <c r="AP620" i="6"/>
  <c r="AQ935" i="6"/>
  <c r="AP935" i="6"/>
  <c r="AP825" i="6"/>
  <c r="AQ825" i="6"/>
  <c r="AP287" i="6"/>
  <c r="AQ287" i="6"/>
  <c r="AQ397" i="6"/>
  <c r="AP397" i="6"/>
  <c r="AQ883" i="6"/>
  <c r="AP883" i="6"/>
  <c r="AP766" i="6"/>
  <c r="AQ766" i="6"/>
  <c r="AQ482" i="6"/>
  <c r="AP482" i="6"/>
  <c r="AQ493" i="6"/>
  <c r="AP493" i="6"/>
  <c r="AP641" i="6"/>
  <c r="AQ641" i="6"/>
  <c r="AQ978" i="6"/>
  <c r="AP978" i="6"/>
  <c r="AQ441" i="6"/>
  <c r="AP441" i="6"/>
  <c r="AQ805" i="6"/>
  <c r="AP805" i="6"/>
  <c r="AP797" i="6"/>
  <c r="AQ797" i="6"/>
  <c r="AP374" i="6"/>
  <c r="AQ374" i="6"/>
  <c r="AQ859" i="6"/>
  <c r="AP859" i="6"/>
  <c r="AQ585" i="6"/>
  <c r="AP585" i="6"/>
  <c r="AP902" i="6"/>
  <c r="AQ902" i="6"/>
  <c r="AQ274" i="6"/>
  <c r="AP274" i="6"/>
  <c r="AQ871" i="6"/>
  <c r="AP871" i="6"/>
  <c r="AP1094" i="6"/>
  <c r="AQ1094" i="6"/>
  <c r="AP413" i="6"/>
  <c r="AQ413" i="6"/>
  <c r="AP1055" i="6"/>
  <c r="AQ1055" i="6"/>
  <c r="AQ415" i="6"/>
  <c r="AP415" i="6"/>
  <c r="AQ201" i="6"/>
  <c r="AP201" i="6"/>
  <c r="AQ656" i="6"/>
  <c r="AP656" i="6"/>
  <c r="AP449" i="6"/>
  <c r="AQ449" i="6"/>
  <c r="AP392" i="6"/>
  <c r="AQ392" i="6"/>
  <c r="AP861" i="6"/>
  <c r="AQ861" i="6"/>
  <c r="AQ939" i="6"/>
  <c r="AP939" i="6"/>
  <c r="AQ235" i="6"/>
  <c r="AP235" i="6"/>
  <c r="AQ953" i="6"/>
  <c r="AP953" i="6"/>
  <c r="AP596" i="6"/>
  <c r="AQ596" i="6"/>
  <c r="AP1101" i="6"/>
  <c r="AQ1101" i="6"/>
  <c r="AQ824" i="6"/>
  <c r="AP824" i="6"/>
  <c r="AQ962" i="6"/>
  <c r="AP962" i="6"/>
  <c r="AP496" i="6"/>
  <c r="AQ496" i="6"/>
  <c r="AP230" i="6"/>
  <c r="AQ230" i="6"/>
  <c r="AQ1049" i="6"/>
  <c r="AP1049" i="6"/>
  <c r="AP928" i="6"/>
  <c r="AQ928" i="6"/>
  <c r="AP485" i="6"/>
  <c r="AQ485" i="6"/>
  <c r="AP406" i="6"/>
  <c r="AQ406" i="6"/>
  <c r="CU411" i="6"/>
  <c r="CV411" i="6"/>
  <c r="CW411" i="6" s="1"/>
  <c r="CV535" i="6"/>
  <c r="CW535" i="6" s="1"/>
  <c r="CU535" i="6"/>
  <c r="CU1003" i="6"/>
  <c r="CV1003" i="6"/>
  <c r="CW1003" i="6" s="1"/>
  <c r="AP795" i="6"/>
  <c r="AQ795" i="6"/>
  <c r="AP1018" i="6"/>
  <c r="AQ1018" i="6"/>
  <c r="AP1035" i="6"/>
  <c r="AQ1035" i="6"/>
  <c r="AQ579" i="6"/>
  <c r="AP579" i="6"/>
  <c r="AP1046" i="6"/>
  <c r="AQ1046" i="6"/>
  <c r="CV491" i="6"/>
  <c r="CW491" i="6" s="1"/>
  <c r="CU491" i="6"/>
  <c r="CV559" i="6"/>
  <c r="CW559" i="6" s="1"/>
  <c r="CU559" i="6"/>
  <c r="CU1119" i="6"/>
  <c r="CV1119" i="6"/>
  <c r="CW1119" i="6" s="1"/>
  <c r="AQ573" i="6"/>
  <c r="AP573" i="6"/>
  <c r="AP241" i="6"/>
  <c r="AQ241" i="6"/>
  <c r="AQ822" i="6"/>
  <c r="AP822" i="6"/>
  <c r="AP942" i="6"/>
  <c r="AQ942" i="6"/>
  <c r="AQ557" i="6"/>
  <c r="AP557" i="6"/>
  <c r="AP1062" i="6"/>
  <c r="AQ1062" i="6"/>
  <c r="AQ651" i="6"/>
  <c r="AP651" i="6"/>
  <c r="CV684" i="6"/>
  <c r="CW684" i="6" s="1"/>
  <c r="CU684" i="6"/>
  <c r="CV1092" i="6"/>
  <c r="CW1092" i="6" s="1"/>
  <c r="CU1092" i="6"/>
  <c r="AQ714" i="6"/>
  <c r="AP714" i="6"/>
  <c r="AQ847" i="6"/>
  <c r="AP847" i="6"/>
  <c r="AQ1107" i="6"/>
  <c r="AP1107" i="6"/>
  <c r="AQ269" i="6"/>
  <c r="AP269" i="6"/>
  <c r="AQ907" i="6"/>
  <c r="AP907" i="6"/>
  <c r="AP831" i="6"/>
  <c r="AQ831" i="6"/>
  <c r="AQ1077" i="6"/>
  <c r="AP1077" i="6"/>
  <c r="AP1116" i="6"/>
  <c r="AQ1116" i="6"/>
  <c r="AQ247" i="6"/>
  <c r="AP247" i="6"/>
  <c r="CU236" i="6"/>
  <c r="CV236" i="6"/>
  <c r="CW236" i="6" s="1"/>
  <c r="CV968" i="6"/>
  <c r="CW968" i="6" s="1"/>
  <c r="CU968" i="6"/>
  <c r="CV249" i="6"/>
  <c r="CW249" i="6" s="1"/>
  <c r="CU249" i="6"/>
  <c r="AQ892" i="6"/>
  <c r="AP892" i="6"/>
  <c r="AQ744" i="6"/>
  <c r="AP744" i="6"/>
  <c r="AQ1120" i="6"/>
  <c r="AP1120" i="6"/>
  <c r="AP372" i="6"/>
  <c r="AQ372" i="6"/>
  <c r="AQ1041" i="6"/>
  <c r="AP1041" i="6"/>
  <c r="AP920" i="6"/>
  <c r="AQ920" i="6"/>
  <c r="AP759" i="6"/>
  <c r="AQ759" i="6"/>
  <c r="CV228" i="6"/>
  <c r="CW228" i="6" s="1"/>
  <c r="CU228" i="6"/>
  <c r="CV875" i="6"/>
  <c r="CW875" i="6" s="1"/>
  <c r="CU875" i="6"/>
  <c r="AP613" i="6"/>
  <c r="AQ613" i="6"/>
  <c r="AP686" i="6"/>
  <c r="AQ686" i="6"/>
  <c r="AQ481" i="6"/>
  <c r="AP481" i="6"/>
  <c r="AP587" i="6"/>
  <c r="AQ587" i="6"/>
  <c r="AQ281" i="6"/>
  <c r="AP281" i="6"/>
  <c r="AP1027" i="6"/>
  <c r="AQ1027" i="6"/>
  <c r="AP437" i="6"/>
  <c r="AQ437" i="6"/>
  <c r="AP344" i="6"/>
  <c r="AQ344" i="6"/>
  <c r="AP278" i="6"/>
  <c r="AQ278" i="6"/>
  <c r="CU379" i="6"/>
  <c r="CV379" i="6"/>
  <c r="CW379" i="6" s="1"/>
  <c r="CU991" i="6"/>
  <c r="CV991" i="6"/>
  <c r="CW991" i="6" s="1"/>
  <c r="AQ591" i="6"/>
  <c r="AP591" i="6"/>
  <c r="AQ296" i="6"/>
  <c r="AP296" i="6"/>
  <c r="CV573" i="6"/>
  <c r="CW573" i="6" s="1"/>
  <c r="CU573" i="6"/>
  <c r="CU237" i="6"/>
  <c r="CV237" i="6"/>
  <c r="CW237" i="6" s="1"/>
  <c r="CV879" i="6"/>
  <c r="CW879" i="6" s="1"/>
  <c r="CU879" i="6"/>
  <c r="CU1051" i="6"/>
  <c r="CV1051" i="6"/>
  <c r="CW1051" i="6" s="1"/>
  <c r="CU1025" i="6"/>
  <c r="CV1025" i="6"/>
  <c r="CW1025" i="6" s="1"/>
  <c r="CU302" i="6"/>
  <c r="CV302" i="6"/>
  <c r="CW302" i="6" s="1"/>
  <c r="CV283" i="6"/>
  <c r="CW283" i="6" s="1"/>
  <c r="CU283" i="6"/>
  <c r="CU274" i="6"/>
  <c r="CV274" i="6"/>
  <c r="CW274" i="6" s="1"/>
  <c r="CU621" i="6"/>
  <c r="CV621" i="6"/>
  <c r="CW621" i="6" s="1"/>
  <c r="CV810" i="6"/>
  <c r="CW810" i="6" s="1"/>
  <c r="CU810" i="6"/>
  <c r="CV380" i="6"/>
  <c r="CW380" i="6" s="1"/>
  <c r="CU380" i="6"/>
  <c r="CU667" i="6"/>
  <c r="CV667" i="6"/>
  <c r="CW667" i="6" s="1"/>
  <c r="CU386" i="6"/>
  <c r="CV386" i="6"/>
  <c r="CW386" i="6" s="1"/>
  <c r="CP371" i="6"/>
  <c r="CQ371" i="6" s="1"/>
  <c r="CO371" i="6"/>
  <c r="CP347" i="6"/>
  <c r="CQ347" i="6" s="1"/>
  <c r="CO347" i="6"/>
  <c r="CP495" i="6"/>
  <c r="CQ495" i="6" s="1"/>
  <c r="CO495" i="6"/>
  <c r="CP643" i="6"/>
  <c r="CQ643" i="6" s="1"/>
  <c r="CO643" i="6"/>
  <c r="CP971" i="6"/>
  <c r="CQ971" i="6" s="1"/>
  <c r="CO971" i="6"/>
  <c r="CO573" i="6"/>
  <c r="CP573" i="6"/>
  <c r="CQ573" i="6" s="1"/>
  <c r="CP1024" i="6"/>
  <c r="CQ1024" i="6" s="1"/>
  <c r="CO1024" i="6"/>
  <c r="CP966" i="6"/>
  <c r="CQ966" i="6" s="1"/>
  <c r="CO966" i="6"/>
  <c r="CP832" i="6"/>
  <c r="CQ832" i="6" s="1"/>
  <c r="CO832" i="6"/>
  <c r="CP918" i="6"/>
  <c r="CQ918" i="6" s="1"/>
  <c r="CO918" i="6"/>
  <c r="CP430" i="6"/>
  <c r="CQ430" i="6" s="1"/>
  <c r="CO430" i="6"/>
  <c r="CP510" i="6"/>
  <c r="CQ510" i="6" s="1"/>
  <c r="CO510" i="6"/>
  <c r="CP526" i="6"/>
  <c r="CQ526" i="6" s="1"/>
  <c r="CO526" i="6"/>
  <c r="CJ232" i="6"/>
  <c r="CK232" i="6" s="1"/>
  <c r="CI232" i="6"/>
  <c r="CJ342" i="6"/>
  <c r="CK342" i="6" s="1"/>
  <c r="CI342" i="6"/>
  <c r="CJ755" i="6"/>
  <c r="CK755" i="6" s="1"/>
  <c r="CI755" i="6"/>
  <c r="CJ880" i="6"/>
  <c r="CK880" i="6" s="1"/>
  <c r="CI880" i="6"/>
  <c r="CJ454" i="6"/>
  <c r="CK454" i="6" s="1"/>
  <c r="CI454" i="6"/>
  <c r="CI1077" i="6"/>
  <c r="CJ1077" i="6"/>
  <c r="CK1077" i="6" s="1"/>
  <c r="CJ1120" i="6"/>
  <c r="CK1120" i="6" s="1"/>
  <c r="CI1120" i="6"/>
  <c r="CI1127" i="6"/>
  <c r="CJ1127" i="6"/>
  <c r="CK1127" i="6" s="1"/>
  <c r="CJ287" i="6"/>
  <c r="CK287" i="6" s="1"/>
  <c r="CI287" i="6"/>
  <c r="CI207" i="6"/>
  <c r="CJ207" i="6"/>
  <c r="CK207" i="6" s="1"/>
  <c r="CI316" i="6"/>
  <c r="CJ316" i="6"/>
  <c r="CK316" i="6" s="1"/>
  <c r="CI590" i="6"/>
  <c r="CJ590" i="6"/>
  <c r="CK590" i="6" s="1"/>
  <c r="CI259" i="6"/>
  <c r="CJ259" i="6"/>
  <c r="CK259" i="6" s="1"/>
  <c r="CD362" i="6"/>
  <c r="CE362" i="6" s="1"/>
  <c r="CC362" i="6"/>
  <c r="CC952" i="6"/>
  <c r="CD952" i="6"/>
  <c r="CE952" i="6" s="1"/>
  <c r="CC947" i="6"/>
  <c r="CD947" i="6"/>
  <c r="CE947" i="6" s="1"/>
  <c r="CD835" i="6"/>
  <c r="CE835" i="6" s="1"/>
  <c r="CC835" i="6"/>
  <c r="CD1092" i="6"/>
  <c r="CE1092" i="6" s="1"/>
  <c r="CC233" i="6"/>
  <c r="CD233" i="6"/>
  <c r="CE233" i="6" s="1"/>
  <c r="CD397" i="6"/>
  <c r="CE397" i="6" s="1"/>
  <c r="CC397" i="6"/>
  <c r="CC639" i="6"/>
  <c r="CD639" i="6"/>
  <c r="CE639" i="6" s="1"/>
  <c r="CC580" i="6"/>
  <c r="CD580" i="6"/>
  <c r="CE580" i="6" s="1"/>
  <c r="CD973" i="6"/>
  <c r="CE973" i="6" s="1"/>
  <c r="CC973" i="6"/>
  <c r="CC283" i="6"/>
  <c r="CD283" i="6"/>
  <c r="CE283" i="6" s="1"/>
  <c r="CD628" i="6"/>
  <c r="CE628" i="6" s="1"/>
  <c r="CC628" i="6"/>
  <c r="CD393" i="6"/>
  <c r="CE393" i="6" s="1"/>
  <c r="CC393" i="6"/>
  <c r="BX337" i="6"/>
  <c r="BY337" i="6" s="1"/>
  <c r="BW337" i="6"/>
  <c r="BX353" i="6"/>
  <c r="BY353" i="6" s="1"/>
  <c r="BW353" i="6"/>
  <c r="BW686" i="6"/>
  <c r="BX686" i="6"/>
  <c r="BY686" i="6" s="1"/>
  <c r="BW802" i="6"/>
  <c r="BX802" i="6"/>
  <c r="BY802" i="6" s="1"/>
  <c r="BW1015" i="6"/>
  <c r="BX1015" i="6"/>
  <c r="BY1015" i="6" s="1"/>
  <c r="BW1034" i="6"/>
  <c r="BX1034" i="6"/>
  <c r="BY1034" i="6" s="1"/>
  <c r="BX543" i="6"/>
  <c r="BY543" i="6" s="1"/>
  <c r="BW543" i="6"/>
  <c r="BW756" i="6"/>
  <c r="BX756" i="6"/>
  <c r="BY756" i="6" s="1"/>
  <c r="BX809" i="6"/>
  <c r="BY809" i="6" s="1"/>
  <c r="BW809" i="6"/>
  <c r="BX410" i="6"/>
  <c r="BY410" i="6" s="1"/>
  <c r="BW410" i="6"/>
  <c r="BW299" i="6"/>
  <c r="BX299" i="6"/>
  <c r="BY299" i="6" s="1"/>
  <c r="BW248" i="6"/>
  <c r="BX248" i="6"/>
  <c r="BY248" i="6" s="1"/>
  <c r="BR285" i="6"/>
  <c r="BS285" i="6" s="1"/>
  <c r="BQ285" i="6"/>
  <c r="AQ616" i="6"/>
  <c r="AP616" i="6"/>
  <c r="AQ734" i="6"/>
  <c r="AP734" i="6"/>
  <c r="CV309" i="6"/>
  <c r="CW309" i="6" s="1"/>
  <c r="CU309" i="6"/>
  <c r="CV588" i="6"/>
  <c r="CW588" i="6" s="1"/>
  <c r="CU588" i="6"/>
  <c r="CU1103" i="6"/>
  <c r="CV1103" i="6"/>
  <c r="CW1103" i="6" s="1"/>
  <c r="CU1060" i="6"/>
  <c r="CV1060" i="6"/>
  <c r="CW1060" i="6" s="1"/>
  <c r="CU865" i="6"/>
  <c r="CV865" i="6"/>
  <c r="CW865" i="6" s="1"/>
  <c r="CV1093" i="6"/>
  <c r="CW1093" i="6" s="1"/>
  <c r="CU1093" i="6"/>
  <c r="CV986" i="6"/>
  <c r="CW986" i="6" s="1"/>
  <c r="CU916" i="6"/>
  <c r="CV916" i="6"/>
  <c r="CW916" i="6" s="1"/>
  <c r="CU954" i="6"/>
  <c r="CV954" i="6"/>
  <c r="CW954" i="6" s="1"/>
  <c r="CU351" i="6"/>
  <c r="CV351" i="6"/>
  <c r="CW351" i="6" s="1"/>
  <c r="CU844" i="6"/>
  <c r="CV844" i="6"/>
  <c r="CW844" i="6" s="1"/>
  <c r="CV1058" i="6"/>
  <c r="CW1058" i="6" s="1"/>
  <c r="CU1058" i="6"/>
  <c r="CO293" i="6"/>
  <c r="CP293" i="6"/>
  <c r="CQ293" i="6" s="1"/>
  <c r="CP679" i="6"/>
  <c r="CQ679" i="6" s="1"/>
  <c r="CO679" i="6"/>
  <c r="CP379" i="6"/>
  <c r="CQ379" i="6" s="1"/>
  <c r="CO379" i="6"/>
  <c r="CO1039" i="6"/>
  <c r="CP1039" i="6"/>
  <c r="CQ1039" i="6" s="1"/>
  <c r="CP977" i="6"/>
  <c r="CQ977" i="6" s="1"/>
  <c r="CO977" i="6"/>
  <c r="CO1053" i="6"/>
  <c r="CP1053" i="6"/>
  <c r="CQ1053" i="6" s="1"/>
  <c r="CP896" i="6"/>
  <c r="CQ896" i="6" s="1"/>
  <c r="CO896" i="6"/>
  <c r="CO1070" i="6"/>
  <c r="CP1070" i="6"/>
  <c r="CQ1070" i="6" s="1"/>
  <c r="CP722" i="6"/>
  <c r="CQ722" i="6" s="1"/>
  <c r="CO722" i="6"/>
  <c r="CO1072" i="6"/>
  <c r="CP1072" i="6"/>
  <c r="CQ1072" i="6" s="1"/>
  <c r="CO610" i="6"/>
  <c r="CP610" i="6"/>
  <c r="CQ610" i="6" s="1"/>
  <c r="CP279" i="6"/>
  <c r="CQ279" i="6" s="1"/>
  <c r="CO279" i="6"/>
  <c r="CO394" i="6"/>
  <c r="CP394" i="6"/>
  <c r="CQ394" i="6" s="1"/>
  <c r="CI272" i="6"/>
  <c r="CJ272" i="6"/>
  <c r="CK272" i="6" s="1"/>
  <c r="CJ825" i="6"/>
  <c r="CK825" i="6" s="1"/>
  <c r="CI825" i="6"/>
  <c r="CI727" i="6"/>
  <c r="CJ727" i="6"/>
  <c r="CK727" i="6" s="1"/>
  <c r="CI884" i="6"/>
  <c r="CJ884" i="6"/>
  <c r="CK884" i="6" s="1"/>
  <c r="CJ627" i="6"/>
  <c r="CK627" i="6" s="1"/>
  <c r="CI627" i="6"/>
  <c r="CI226" i="6"/>
  <c r="CJ226" i="6"/>
  <c r="CK226" i="6" s="1"/>
  <c r="CI1115" i="6"/>
  <c r="CJ1115" i="6"/>
  <c r="CK1115" i="6" s="1"/>
  <c r="CJ1108" i="6"/>
  <c r="CK1108" i="6" s="1"/>
  <c r="CI1108" i="6"/>
  <c r="CJ1038" i="6"/>
  <c r="CK1038" i="6" s="1"/>
  <c r="CI1038" i="6"/>
  <c r="CI328" i="6"/>
  <c r="CJ328" i="6"/>
  <c r="CK328" i="6" s="1"/>
  <c r="CI634" i="6"/>
  <c r="CJ634" i="6"/>
  <c r="CK634" i="6" s="1"/>
  <c r="CI223" i="6"/>
  <c r="CJ223" i="6"/>
  <c r="CK223" i="6" s="1"/>
  <c r="CI327" i="6"/>
  <c r="CJ327" i="6"/>
  <c r="CK327" i="6" s="1"/>
  <c r="CC550" i="6"/>
  <c r="CD550" i="6"/>
  <c r="CE550" i="6" s="1"/>
  <c r="CD398" i="6"/>
  <c r="CE398" i="6" s="1"/>
  <c r="CC398" i="6"/>
  <c r="CC732" i="6"/>
  <c r="CD732" i="6"/>
  <c r="CE732" i="6" s="1"/>
  <c r="CD1086" i="6"/>
  <c r="CE1086" i="6" s="1"/>
  <c r="CC1086" i="6"/>
  <c r="CC704" i="6"/>
  <c r="CD704" i="6"/>
  <c r="CE704" i="6" s="1"/>
  <c r="CC654" i="6"/>
  <c r="CD654" i="6"/>
  <c r="CE654" i="6" s="1"/>
  <c r="CD1041" i="6"/>
  <c r="CE1041" i="6" s="1"/>
  <c r="CC1041" i="6"/>
  <c r="CD1108" i="6"/>
  <c r="CE1108" i="6" s="1"/>
  <c r="CC1108" i="6"/>
  <c r="CC367" i="6"/>
  <c r="CD367" i="6"/>
  <c r="CE367" i="6" s="1"/>
  <c r="CD387" i="6"/>
  <c r="CE387" i="6" s="1"/>
  <c r="CC387" i="6"/>
  <c r="CC730" i="6"/>
  <c r="CD730" i="6"/>
  <c r="CE730" i="6" s="1"/>
  <c r="CD626" i="6"/>
  <c r="CE626" i="6" s="1"/>
  <c r="CC626" i="6"/>
  <c r="CD1119" i="6"/>
  <c r="CE1119" i="6" s="1"/>
  <c r="CC1119" i="6"/>
  <c r="BX356" i="6"/>
  <c r="BY356" i="6" s="1"/>
  <c r="BW356" i="6"/>
  <c r="BX500" i="6"/>
  <c r="BY500" i="6" s="1"/>
  <c r="BW500" i="6"/>
  <c r="BW1037" i="6"/>
  <c r="BX1037" i="6"/>
  <c r="BY1037" i="6" s="1"/>
  <c r="BW907" i="6"/>
  <c r="BX907" i="6"/>
  <c r="BY907" i="6" s="1"/>
  <c r="BX742" i="6"/>
  <c r="BY742" i="6" s="1"/>
  <c r="BW742" i="6"/>
  <c r="BX906" i="6"/>
  <c r="BY906" i="6" s="1"/>
  <c r="BW906" i="6"/>
  <c r="BX206" i="6"/>
  <c r="BY206" i="6" s="1"/>
  <c r="BW206" i="6"/>
  <c r="BX347" i="6"/>
  <c r="BY347" i="6" s="1"/>
  <c r="BW347" i="6"/>
  <c r="BX780" i="6"/>
  <c r="BY780" i="6" s="1"/>
  <c r="BW780" i="6"/>
  <c r="BW282" i="6"/>
  <c r="BX282" i="6"/>
  <c r="BY282" i="6" s="1"/>
  <c r="AQ589" i="6"/>
  <c r="AP589" i="6"/>
  <c r="AP670" i="6"/>
  <c r="AQ670" i="6"/>
  <c r="CV391" i="6"/>
  <c r="CW391" i="6" s="1"/>
  <c r="CU391" i="6"/>
  <c r="CU936" i="6"/>
  <c r="CV936" i="6"/>
  <c r="CW936" i="6" s="1"/>
  <c r="CV1127" i="6"/>
  <c r="CW1127" i="6" s="1"/>
  <c r="CU1127" i="6"/>
  <c r="CU290" i="6"/>
  <c r="CV290" i="6"/>
  <c r="CW290" i="6" s="1"/>
  <c r="CV279" i="6"/>
  <c r="CW279" i="6" s="1"/>
  <c r="CU279" i="6"/>
  <c r="CU972" i="6"/>
  <c r="CV223" i="6"/>
  <c r="CW223" i="6" s="1"/>
  <c r="CU223" i="6"/>
  <c r="CU544" i="6"/>
  <c r="CV544" i="6"/>
  <c r="CW544" i="6" s="1"/>
  <c r="CV922" i="6"/>
  <c r="CW922" i="6" s="1"/>
  <c r="CU922" i="6"/>
  <c r="CV1033" i="6"/>
  <c r="CW1033" i="6" s="1"/>
  <c r="CU1033" i="6"/>
  <c r="CP227" i="6"/>
  <c r="CQ227" i="6" s="1"/>
  <c r="CO227" i="6"/>
  <c r="CO575" i="6"/>
  <c r="CP575" i="6"/>
  <c r="CQ575" i="6" s="1"/>
  <c r="CP264" i="6"/>
  <c r="CQ264" i="6" s="1"/>
  <c r="CO264" i="6"/>
  <c r="CO1093" i="6"/>
  <c r="CP1093" i="6"/>
  <c r="CQ1093" i="6" s="1"/>
  <c r="CO1121" i="6"/>
  <c r="CP1121" i="6"/>
  <c r="CQ1121" i="6" s="1"/>
  <c r="CO889" i="6"/>
  <c r="CP889" i="6"/>
  <c r="CQ889" i="6" s="1"/>
  <c r="CO546" i="6"/>
  <c r="CP546" i="6"/>
  <c r="CQ546" i="6" s="1"/>
  <c r="CO515" i="6"/>
  <c r="CP515" i="6"/>
  <c r="CQ515" i="6" s="1"/>
  <c r="CO840" i="6"/>
  <c r="CP840" i="6"/>
  <c r="CQ840" i="6" s="1"/>
  <c r="CO1062" i="6"/>
  <c r="CP1062" i="6"/>
  <c r="CQ1062" i="6" s="1"/>
  <c r="CP641" i="6"/>
  <c r="CQ641" i="6" s="1"/>
  <c r="CO641" i="6"/>
  <c r="CO434" i="6"/>
  <c r="CP434" i="6"/>
  <c r="CQ434" i="6" s="1"/>
  <c r="CP322" i="6"/>
  <c r="CQ322" i="6" s="1"/>
  <c r="CO322" i="6"/>
  <c r="CJ681" i="6"/>
  <c r="CK681" i="6" s="1"/>
  <c r="CI681" i="6"/>
  <c r="CJ679" i="6"/>
  <c r="CK679" i="6" s="1"/>
  <c r="CI679" i="6"/>
  <c r="CI782" i="6"/>
  <c r="CJ782" i="6"/>
  <c r="CK782" i="6" s="1"/>
  <c r="CI671" i="6"/>
  <c r="CJ671" i="6"/>
  <c r="CK671" i="6" s="1"/>
  <c r="CI538" i="6"/>
  <c r="CJ538" i="6"/>
  <c r="CK538" i="6" s="1"/>
  <c r="CJ1015" i="6"/>
  <c r="CK1015" i="6" s="1"/>
  <c r="CI1015" i="6"/>
  <c r="CJ839" i="6"/>
  <c r="CK839" i="6" s="1"/>
  <c r="CI839" i="6"/>
  <c r="CJ209" i="6"/>
  <c r="CK209" i="6" s="1"/>
  <c r="CI209" i="6"/>
  <c r="CJ694" i="6"/>
  <c r="CK694" i="6" s="1"/>
  <c r="CI694" i="6"/>
  <c r="CJ329" i="6"/>
  <c r="CK329" i="6" s="1"/>
  <c r="CI329" i="6"/>
  <c r="CI253" i="6"/>
  <c r="CJ253" i="6"/>
  <c r="CK253" i="6" s="1"/>
  <c r="CI910" i="6"/>
  <c r="CJ910" i="6"/>
  <c r="CK910" i="6" s="1"/>
  <c r="CC586" i="6"/>
  <c r="CD586" i="6"/>
  <c r="CE586" i="6" s="1"/>
  <c r="CC577" i="6"/>
  <c r="CD577" i="6"/>
  <c r="CE577" i="6" s="1"/>
  <c r="CC934" i="6"/>
  <c r="CD934" i="6"/>
  <c r="CE934" i="6" s="1"/>
  <c r="CD1013" i="6"/>
  <c r="CE1013" i="6" s="1"/>
  <c r="CC1013" i="6"/>
  <c r="CC505" i="6"/>
  <c r="CD505" i="6"/>
  <c r="CE505" i="6" s="1"/>
  <c r="CD1105" i="6"/>
  <c r="CE1105" i="6" s="1"/>
  <c r="CC1105" i="6"/>
  <c r="CD380" i="6"/>
  <c r="CE380" i="6" s="1"/>
  <c r="CC380" i="6"/>
  <c r="CC341" i="6"/>
  <c r="CD341" i="6"/>
  <c r="CE341" i="6" s="1"/>
  <c r="CC502" i="6"/>
  <c r="CD502" i="6"/>
  <c r="CE502" i="6" s="1"/>
  <c r="CD796" i="6"/>
  <c r="CE796" i="6" s="1"/>
  <c r="CC796" i="6"/>
  <c r="CC400" i="6"/>
  <c r="CD400" i="6"/>
  <c r="CE400" i="6" s="1"/>
  <c r="CC349" i="6"/>
  <c r="CD349" i="6"/>
  <c r="CE349" i="6" s="1"/>
  <c r="BW308" i="6"/>
  <c r="BX308" i="6"/>
  <c r="BY308" i="6" s="1"/>
  <c r="BX205" i="6"/>
  <c r="BY205" i="6" s="1"/>
  <c r="BW205" i="6"/>
  <c r="BX340" i="6"/>
  <c r="BY340" i="6" s="1"/>
  <c r="BW340" i="6"/>
  <c r="BX840" i="6"/>
  <c r="BY840" i="6" s="1"/>
  <c r="BW840" i="6"/>
  <c r="BX484" i="6"/>
  <c r="BY484" i="6" s="1"/>
  <c r="BW484" i="6"/>
  <c r="BW389" i="6"/>
  <c r="BX389" i="6"/>
  <c r="BY389" i="6" s="1"/>
  <c r="BX549" i="6"/>
  <c r="BY549" i="6" s="1"/>
  <c r="BW549" i="6"/>
  <c r="AQ539" i="6"/>
  <c r="AP539" i="6"/>
  <c r="CU344" i="6"/>
  <c r="CV344" i="6"/>
  <c r="CW344" i="6" s="1"/>
  <c r="CV915" i="6"/>
  <c r="CW915" i="6" s="1"/>
  <c r="CU915" i="6"/>
  <c r="CV800" i="6"/>
  <c r="CW800" i="6" s="1"/>
  <c r="CU800" i="6"/>
  <c r="CV1012" i="6"/>
  <c r="CW1012" i="6" s="1"/>
  <c r="CU1012" i="6"/>
  <c r="CU442" i="6"/>
  <c r="CV442" i="6"/>
  <c r="CW442" i="6" s="1"/>
  <c r="CU691" i="6"/>
  <c r="CV691" i="6"/>
  <c r="CW691" i="6" s="1"/>
  <c r="CV353" i="6"/>
  <c r="CW353" i="6" s="1"/>
  <c r="CU353" i="6"/>
  <c r="CU631" i="6"/>
  <c r="CV631" i="6"/>
  <c r="CW631" i="6" s="1"/>
  <c r="CV829" i="6"/>
  <c r="CW829" i="6" s="1"/>
  <c r="CU829" i="6"/>
  <c r="CV792" i="6"/>
  <c r="CW792" i="6" s="1"/>
  <c r="CU792" i="6"/>
  <c r="CP276" i="6"/>
  <c r="CQ276" i="6" s="1"/>
  <c r="CO276" i="6"/>
  <c r="CO456" i="6"/>
  <c r="CP456" i="6"/>
  <c r="CQ456" i="6" s="1"/>
  <c r="CP841" i="6"/>
  <c r="CQ841" i="6" s="1"/>
  <c r="CO841" i="6"/>
  <c r="CO1109" i="6"/>
  <c r="CP1109" i="6"/>
  <c r="CQ1109" i="6" s="1"/>
  <c r="CO212" i="6"/>
  <c r="CP212" i="6"/>
  <c r="CQ212" i="6" s="1"/>
  <c r="CP1048" i="6"/>
  <c r="CQ1048" i="6" s="1"/>
  <c r="CO1048" i="6"/>
  <c r="CP996" i="6"/>
  <c r="CQ996" i="6" s="1"/>
  <c r="CO996" i="6"/>
  <c r="CO652" i="6"/>
  <c r="CP652" i="6"/>
  <c r="CQ652" i="6" s="1"/>
  <c r="CO1018" i="6"/>
  <c r="CP1018" i="6"/>
  <c r="CQ1018" i="6" s="1"/>
  <c r="CO948" i="6"/>
  <c r="CP948" i="6"/>
  <c r="CQ948" i="6" s="1"/>
  <c r="CO569" i="6"/>
  <c r="CP569" i="6"/>
  <c r="CQ569" i="6" s="1"/>
  <c r="CP398" i="6"/>
  <c r="CQ398" i="6" s="1"/>
  <c r="CO398" i="6"/>
  <c r="CJ608" i="6"/>
  <c r="CK608" i="6" s="1"/>
  <c r="CI608" i="6"/>
  <c r="CJ434" i="6"/>
  <c r="CK434" i="6" s="1"/>
  <c r="CI434" i="6"/>
  <c r="CJ798" i="6"/>
  <c r="CK798" i="6" s="1"/>
  <c r="CI798" i="6"/>
  <c r="CJ677" i="6"/>
  <c r="CK677" i="6" s="1"/>
  <c r="CI677" i="6"/>
  <c r="CI784" i="6"/>
  <c r="CJ784" i="6"/>
  <c r="CK784" i="6" s="1"/>
  <c r="CJ1047" i="6"/>
  <c r="CK1047" i="6" s="1"/>
  <c r="CI1047" i="6"/>
  <c r="CI871" i="6"/>
  <c r="CJ871" i="6"/>
  <c r="CK871" i="6" s="1"/>
  <c r="CJ472" i="6"/>
  <c r="CK472" i="6" s="1"/>
  <c r="CI472" i="6"/>
  <c r="CI399" i="6"/>
  <c r="CJ399" i="6"/>
  <c r="CK399" i="6" s="1"/>
  <c r="CJ451" i="6"/>
  <c r="CK451" i="6" s="1"/>
  <c r="CI451" i="6"/>
  <c r="CI1034" i="6"/>
  <c r="CJ1034" i="6"/>
  <c r="CK1034" i="6" s="1"/>
  <c r="CJ409" i="6"/>
  <c r="CK409" i="6" s="1"/>
  <c r="CI409" i="6"/>
  <c r="CC202" i="6"/>
  <c r="CD202" i="6"/>
  <c r="CE202" i="6" s="1"/>
  <c r="CD964" i="6"/>
  <c r="CE964" i="6" s="1"/>
  <c r="CC964" i="6"/>
  <c r="CD1038" i="6"/>
  <c r="CE1038" i="6" s="1"/>
  <c r="CC1038" i="6"/>
  <c r="CC883" i="6"/>
  <c r="CD883" i="6"/>
  <c r="CE883" i="6" s="1"/>
  <c r="CD738" i="6"/>
  <c r="CE738" i="6" s="1"/>
  <c r="CC738" i="6"/>
  <c r="CC930" i="6"/>
  <c r="CD930" i="6"/>
  <c r="CE930" i="6" s="1"/>
  <c r="CD750" i="6"/>
  <c r="CE750" i="6" s="1"/>
  <c r="CC750" i="6"/>
  <c r="CC797" i="6"/>
  <c r="CD797" i="6"/>
  <c r="CE797" i="6" s="1"/>
  <c r="CD221" i="6"/>
  <c r="CE221" i="6" s="1"/>
  <c r="CC221" i="6"/>
  <c r="CD860" i="6"/>
  <c r="CE860" i="6" s="1"/>
  <c r="CC860" i="6"/>
  <c r="CD616" i="6"/>
  <c r="CE616" i="6" s="1"/>
  <c r="CC616" i="6"/>
  <c r="CC319" i="6"/>
  <c r="CD319" i="6"/>
  <c r="CE319" i="6" s="1"/>
  <c r="BW300" i="6"/>
  <c r="BX300" i="6"/>
  <c r="BY300" i="6" s="1"/>
  <c r="BX714" i="6"/>
  <c r="BY714" i="6" s="1"/>
  <c r="BW714" i="6"/>
  <c r="BW788" i="6"/>
  <c r="BX788" i="6"/>
  <c r="BY788" i="6" s="1"/>
  <c r="BW806" i="6"/>
  <c r="BX806" i="6"/>
  <c r="BY806" i="6" s="1"/>
  <c r="BX1050" i="6"/>
  <c r="BY1050" i="6" s="1"/>
  <c r="BW1050" i="6"/>
  <c r="BW969" i="6"/>
  <c r="BX969" i="6"/>
  <c r="BY969" i="6" s="1"/>
  <c r="BW833" i="6"/>
  <c r="BX833" i="6"/>
  <c r="BY833" i="6" s="1"/>
  <c r="BW1064" i="6"/>
  <c r="BX1064" i="6"/>
  <c r="BY1064" i="6" s="1"/>
  <c r="BX813" i="6"/>
  <c r="BY813" i="6" s="1"/>
  <c r="BW813" i="6"/>
  <c r="BX274" i="6"/>
  <c r="BY274" i="6" s="1"/>
  <c r="BW274" i="6"/>
  <c r="BX415" i="6"/>
  <c r="BY415" i="6" s="1"/>
  <c r="BW415" i="6"/>
  <c r="BW239" i="6"/>
  <c r="BX239" i="6"/>
  <c r="BY239" i="6" s="1"/>
  <c r="BR244" i="6"/>
  <c r="BS244" i="6" s="1"/>
  <c r="BQ244" i="6"/>
  <c r="BQ396" i="6"/>
  <c r="BR396" i="6"/>
  <c r="BS396" i="6" s="1"/>
  <c r="AP791" i="6"/>
  <c r="AQ791" i="6"/>
  <c r="AQ221" i="6"/>
  <c r="AP221" i="6"/>
  <c r="CV496" i="6"/>
  <c r="CW496" i="6" s="1"/>
  <c r="CU496" i="6"/>
  <c r="CV1010" i="6"/>
  <c r="CW1010" i="6" s="1"/>
  <c r="CU1010" i="6"/>
  <c r="CV904" i="6"/>
  <c r="CW904" i="6" s="1"/>
  <c r="CU904" i="6"/>
  <c r="CU929" i="6"/>
  <c r="CV929" i="6"/>
  <c r="CW929" i="6" s="1"/>
  <c r="CU254" i="6"/>
  <c r="CV254" i="6"/>
  <c r="CW254" i="6" s="1"/>
  <c r="CU601" i="6"/>
  <c r="CV601" i="6"/>
  <c r="CW601" i="6" s="1"/>
  <c r="CU227" i="6"/>
  <c r="CV227" i="6"/>
  <c r="CW227" i="6" s="1"/>
  <c r="CU513" i="6"/>
  <c r="CV513" i="6"/>
  <c r="CW513" i="6" s="1"/>
  <c r="CV902" i="6"/>
  <c r="CW902" i="6" s="1"/>
  <c r="CU902" i="6"/>
  <c r="CU970" i="6"/>
  <c r="CV970" i="6"/>
  <c r="CW970" i="6" s="1"/>
  <c r="CP353" i="6"/>
  <c r="CQ353" i="6" s="1"/>
  <c r="CO353" i="6"/>
  <c r="CP337" i="6"/>
  <c r="CQ337" i="6" s="1"/>
  <c r="CO337" i="6"/>
  <c r="CO781" i="6"/>
  <c r="CP781" i="6"/>
  <c r="CQ781" i="6" s="1"/>
  <c r="CO523" i="6"/>
  <c r="CP523" i="6"/>
  <c r="CQ523" i="6" s="1"/>
  <c r="CO1025" i="6"/>
  <c r="CP1025" i="6"/>
  <c r="CQ1025" i="6" s="1"/>
  <c r="CO1101" i="6"/>
  <c r="CP1101" i="6"/>
  <c r="CQ1101" i="6" s="1"/>
  <c r="CP483" i="6"/>
  <c r="CQ483" i="6" s="1"/>
  <c r="CO483" i="6"/>
  <c r="CO820" i="6"/>
  <c r="CP820" i="6"/>
  <c r="CQ820" i="6" s="1"/>
  <c r="CO593" i="6"/>
  <c r="CP593" i="6"/>
  <c r="CQ593" i="6" s="1"/>
  <c r="CO595" i="6"/>
  <c r="CP595" i="6"/>
  <c r="CQ595" i="6" s="1"/>
  <c r="CP800" i="6"/>
  <c r="CQ800" i="6" s="1"/>
  <c r="CO800" i="6"/>
  <c r="CO972" i="6"/>
  <c r="CP972" i="6"/>
  <c r="CQ972" i="6" s="1"/>
  <c r="CP291" i="6"/>
  <c r="CQ291" i="6" s="1"/>
  <c r="CO291" i="6"/>
  <c r="CI704" i="6"/>
  <c r="CJ704" i="6"/>
  <c r="CK704" i="6" s="1"/>
  <c r="CI615" i="6"/>
  <c r="CJ615" i="6"/>
  <c r="CK615" i="6" s="1"/>
  <c r="CI864" i="6"/>
  <c r="CJ864" i="6"/>
  <c r="CK864" i="6" s="1"/>
  <c r="CI788" i="6"/>
  <c r="CJ788" i="6"/>
  <c r="CK788" i="6" s="1"/>
  <c r="CI1090" i="6"/>
  <c r="CJ1061" i="6"/>
  <c r="CK1061" i="6" s="1"/>
  <c r="CI1061" i="6"/>
  <c r="CI875" i="6"/>
  <c r="CJ875" i="6"/>
  <c r="CK875" i="6" s="1"/>
  <c r="CJ560" i="6"/>
  <c r="CK560" i="6" s="1"/>
  <c r="CI560" i="6"/>
  <c r="CJ355" i="6"/>
  <c r="CK355" i="6" s="1"/>
  <c r="CI355" i="6"/>
  <c r="CJ635" i="6"/>
  <c r="CK635" i="6" s="1"/>
  <c r="CI635" i="6"/>
  <c r="CI1042" i="6"/>
  <c r="CJ1042" i="6"/>
  <c r="CK1042" i="6" s="1"/>
  <c r="CJ492" i="6"/>
  <c r="CK492" i="6" s="1"/>
  <c r="CI492" i="6"/>
  <c r="CI914" i="6"/>
  <c r="CJ914" i="6"/>
  <c r="CK914" i="6" s="1"/>
  <c r="CC222" i="6"/>
  <c r="CD222" i="6"/>
  <c r="CE222" i="6" s="1"/>
  <c r="CC936" i="6"/>
  <c r="CD936" i="6"/>
  <c r="CE936" i="6" s="1"/>
  <c r="CD979" i="6"/>
  <c r="CE979" i="6" s="1"/>
  <c r="CC979" i="6"/>
  <c r="CD1097" i="6"/>
  <c r="CE1097" i="6" s="1"/>
  <c r="CC1097" i="6"/>
  <c r="CC239" i="6"/>
  <c r="CD239" i="6"/>
  <c r="CE239" i="6" s="1"/>
  <c r="CC357" i="6"/>
  <c r="CD357" i="6"/>
  <c r="CE357" i="6" s="1"/>
  <c r="CC449" i="6"/>
  <c r="CD449" i="6"/>
  <c r="CE449" i="6" s="1"/>
  <c r="CD360" i="6"/>
  <c r="CE360" i="6" s="1"/>
  <c r="CC360" i="6"/>
  <c r="CC785" i="6"/>
  <c r="CD785" i="6"/>
  <c r="CE785" i="6" s="1"/>
  <c r="CD802" i="6"/>
  <c r="CE802" i="6" s="1"/>
  <c r="CC802" i="6"/>
  <c r="CC830" i="6"/>
  <c r="CD830" i="6"/>
  <c r="CE830" i="6" s="1"/>
  <c r="CD622" i="6"/>
  <c r="CE622" i="6" s="1"/>
  <c r="CC622" i="6"/>
  <c r="CC439" i="6"/>
  <c r="CD439" i="6"/>
  <c r="CE439" i="6" s="1"/>
  <c r="BW628" i="6"/>
  <c r="BX628" i="6"/>
  <c r="BY628" i="6" s="1"/>
  <c r="BX404" i="6"/>
  <c r="BY404" i="6" s="1"/>
  <c r="BW404" i="6"/>
  <c r="BX878" i="6"/>
  <c r="BY878" i="6" s="1"/>
  <c r="BW878" i="6"/>
  <c r="BW989" i="6"/>
  <c r="BX989" i="6"/>
  <c r="BY989" i="6" s="1"/>
  <c r="BX940" i="6"/>
  <c r="BY940" i="6" s="1"/>
  <c r="BW940" i="6"/>
  <c r="BX950" i="6"/>
  <c r="BY950" i="6" s="1"/>
  <c r="BW950" i="6"/>
  <c r="BW991" i="6"/>
  <c r="BX991" i="6"/>
  <c r="BY991" i="6" s="1"/>
  <c r="BX327" i="6"/>
  <c r="BY327" i="6" s="1"/>
  <c r="BW327" i="6"/>
  <c r="AQ800" i="6"/>
  <c r="AP800" i="6"/>
  <c r="CV217" i="6"/>
  <c r="CW217" i="6" s="1"/>
  <c r="CU217" i="6"/>
  <c r="CV791" i="6"/>
  <c r="CW791" i="6" s="1"/>
  <c r="CU791" i="6"/>
  <c r="CU737" i="6"/>
  <c r="CV737" i="6"/>
  <c r="CW737" i="6" s="1"/>
  <c r="CU440" i="6"/>
  <c r="CV440" i="6"/>
  <c r="CW440" i="6" s="1"/>
  <c r="CV364" i="6"/>
  <c r="CW364" i="6" s="1"/>
  <c r="CU364" i="6"/>
  <c r="CV307" i="6"/>
  <c r="CW307" i="6" s="1"/>
  <c r="CU307" i="6"/>
  <c r="CU1027" i="6"/>
  <c r="CV1027" i="6"/>
  <c r="CW1027" i="6" s="1"/>
  <c r="CV972" i="6"/>
  <c r="CW972" i="6" s="1"/>
  <c r="CU976" i="6"/>
  <c r="CV976" i="6"/>
  <c r="CW976" i="6" s="1"/>
  <c r="CU790" i="6"/>
  <c r="CV790" i="6"/>
  <c r="CW790" i="6" s="1"/>
  <c r="CV933" i="6"/>
  <c r="CW933" i="6" s="1"/>
  <c r="CU933" i="6"/>
  <c r="CO421" i="6"/>
  <c r="CP421" i="6"/>
  <c r="CQ421" i="6" s="1"/>
  <c r="CO465" i="6"/>
  <c r="CP465" i="6"/>
  <c r="CQ465" i="6" s="1"/>
  <c r="CO709" i="6"/>
  <c r="CP709" i="6"/>
  <c r="CQ709" i="6" s="1"/>
  <c r="CP975" i="6"/>
  <c r="CQ975" i="6" s="1"/>
  <c r="CO975" i="6"/>
  <c r="CP923" i="6"/>
  <c r="CQ923" i="6" s="1"/>
  <c r="CO923" i="6"/>
  <c r="CO1117" i="6"/>
  <c r="CP1117" i="6"/>
  <c r="CQ1117" i="6" s="1"/>
  <c r="CP608" i="6"/>
  <c r="CQ608" i="6" s="1"/>
  <c r="CO608" i="6"/>
  <c r="CP657" i="6"/>
  <c r="CQ657" i="6" s="1"/>
  <c r="CO657" i="6"/>
  <c r="CP822" i="6"/>
  <c r="CQ822" i="6" s="1"/>
  <c r="CO822" i="6"/>
  <c r="CP1052" i="6"/>
  <c r="CQ1052" i="6" s="1"/>
  <c r="CO1052" i="6"/>
  <c r="CP343" i="6"/>
  <c r="CQ343" i="6" s="1"/>
  <c r="CO343" i="6"/>
  <c r="CP1032" i="6"/>
  <c r="CQ1032" i="6" s="1"/>
  <c r="CO1032" i="6"/>
  <c r="CO366" i="6"/>
  <c r="CP366" i="6"/>
  <c r="CQ366" i="6" s="1"/>
  <c r="CJ713" i="6"/>
  <c r="CK713" i="6" s="1"/>
  <c r="CI713" i="6"/>
  <c r="CJ338" i="6"/>
  <c r="CK338" i="6" s="1"/>
  <c r="CI338" i="6"/>
  <c r="CJ254" i="6"/>
  <c r="CK254" i="6" s="1"/>
  <c r="CI254" i="6"/>
  <c r="CI639" i="6"/>
  <c r="CJ639" i="6"/>
  <c r="CK639" i="6" s="1"/>
  <c r="CI703" i="6"/>
  <c r="CJ703" i="6"/>
  <c r="CK703" i="6" s="1"/>
  <c r="CI1088" i="6"/>
  <c r="CJ1088" i="6"/>
  <c r="CK1088" i="6" s="1"/>
  <c r="CJ1030" i="6"/>
  <c r="CK1030" i="6" s="1"/>
  <c r="CI1030" i="6"/>
  <c r="CJ966" i="6"/>
  <c r="CK966" i="6" s="1"/>
  <c r="CI966" i="6"/>
  <c r="CJ662" i="6"/>
  <c r="CK662" i="6" s="1"/>
  <c r="CI662" i="6"/>
  <c r="CI641" i="6"/>
  <c r="CJ641" i="6"/>
  <c r="CK641" i="6" s="1"/>
  <c r="CJ652" i="6"/>
  <c r="CK652" i="6" s="1"/>
  <c r="CI652" i="6"/>
  <c r="CI277" i="6"/>
  <c r="CJ277" i="6"/>
  <c r="CK277" i="6" s="1"/>
  <c r="CD254" i="6"/>
  <c r="CE254" i="6" s="1"/>
  <c r="CC254" i="6"/>
  <c r="CC792" i="6"/>
  <c r="CD792" i="6"/>
  <c r="CE792" i="6" s="1"/>
  <c r="CC808" i="6"/>
  <c r="CD808" i="6"/>
  <c r="CE808" i="6" s="1"/>
  <c r="CD1062" i="6"/>
  <c r="CE1062" i="6" s="1"/>
  <c r="CC1066" i="6"/>
  <c r="CD1066" i="6"/>
  <c r="CE1066" i="6" s="1"/>
  <c r="CD657" i="6"/>
  <c r="CE657" i="6" s="1"/>
  <c r="CC657" i="6"/>
  <c r="CD682" i="6"/>
  <c r="CE682" i="6" s="1"/>
  <c r="CC682" i="6"/>
  <c r="CD1005" i="6"/>
  <c r="CE1005" i="6" s="1"/>
  <c r="CC1005" i="6"/>
  <c r="CC914" i="6"/>
  <c r="CD914" i="6"/>
  <c r="CE914" i="6" s="1"/>
  <c r="CD413" i="6"/>
  <c r="CE413" i="6" s="1"/>
  <c r="CC413" i="6"/>
  <c r="CD517" i="6"/>
  <c r="CE517" i="6" s="1"/>
  <c r="CC517" i="6"/>
  <c r="CD941" i="6"/>
  <c r="CE941" i="6" s="1"/>
  <c r="CC941" i="6"/>
  <c r="CD455" i="6"/>
  <c r="CE455" i="6" s="1"/>
  <c r="CC455" i="6"/>
  <c r="BW265" i="6"/>
  <c r="BX265" i="6"/>
  <c r="BY265" i="6" s="1"/>
  <c r="BX642" i="6"/>
  <c r="BY642" i="6" s="1"/>
  <c r="BW642" i="6"/>
  <c r="BX743" i="6"/>
  <c r="BY743" i="6" s="1"/>
  <c r="BW743" i="6"/>
  <c r="BX626" i="6"/>
  <c r="BY626" i="6" s="1"/>
  <c r="BW626" i="6"/>
  <c r="BX1118" i="6"/>
  <c r="BY1118" i="6" s="1"/>
  <c r="BW1118" i="6"/>
  <c r="BW1041" i="6"/>
  <c r="BX1041" i="6"/>
  <c r="BY1041" i="6" s="1"/>
  <c r="BX231" i="6"/>
  <c r="BY231" i="6" s="1"/>
  <c r="BW231" i="6"/>
  <c r="BW726" i="6"/>
  <c r="BX726" i="6"/>
  <c r="BY726" i="6" s="1"/>
  <c r="BX876" i="6"/>
  <c r="BY876" i="6" s="1"/>
  <c r="BW876" i="6"/>
  <c r="BX912" i="6"/>
  <c r="BY912" i="6" s="1"/>
  <c r="BW912" i="6"/>
  <c r="BX443" i="6"/>
  <c r="BY443" i="6" s="1"/>
  <c r="BW443" i="6"/>
  <c r="BW258" i="6"/>
  <c r="BX258" i="6"/>
  <c r="BY258" i="6" s="1"/>
  <c r="BX419" i="6"/>
  <c r="BY419" i="6" s="1"/>
  <c r="BW419" i="6"/>
  <c r="BR357" i="6"/>
  <c r="BS357" i="6" s="1"/>
  <c r="BQ357" i="6"/>
  <c r="BR923" i="6"/>
  <c r="BS923" i="6" s="1"/>
  <c r="BQ923" i="6"/>
  <c r="BR933" i="6"/>
  <c r="BS933" i="6" s="1"/>
  <c r="BQ933" i="6"/>
  <c r="BQ1109" i="6"/>
  <c r="BR1109" i="6"/>
  <c r="BS1109" i="6" s="1"/>
  <c r="BQ1111" i="6"/>
  <c r="BR546" i="6"/>
  <c r="BS546" i="6" s="1"/>
  <c r="BQ546" i="6"/>
  <c r="BQ461" i="6"/>
  <c r="BR461" i="6"/>
  <c r="BS461" i="6" s="1"/>
  <c r="AQ220" i="6"/>
  <c r="AP220" i="6"/>
  <c r="AP727" i="6"/>
  <c r="AQ727" i="6"/>
  <c r="CV752" i="6"/>
  <c r="CW752" i="6" s="1"/>
  <c r="CU752" i="6"/>
  <c r="CV775" i="6"/>
  <c r="CW775" i="6" s="1"/>
  <c r="CU775" i="6"/>
  <c r="CV451" i="6"/>
  <c r="CW451" i="6" s="1"/>
  <c r="CU451" i="6"/>
  <c r="CV949" i="6"/>
  <c r="CW949" i="6" s="1"/>
  <c r="CU949" i="6"/>
  <c r="CU764" i="6"/>
  <c r="CV764" i="6"/>
  <c r="CW764" i="6" s="1"/>
  <c r="CU856" i="6"/>
  <c r="CV856" i="6"/>
  <c r="CW856" i="6" s="1"/>
  <c r="CV896" i="6"/>
  <c r="CW896" i="6" s="1"/>
  <c r="CU896" i="6"/>
  <c r="CV912" i="6"/>
  <c r="CW912" i="6" s="1"/>
  <c r="CU912" i="6"/>
  <c r="CV485" i="6"/>
  <c r="CW485" i="6" s="1"/>
  <c r="CU485" i="6"/>
  <c r="CP531" i="6"/>
  <c r="CQ531" i="6" s="1"/>
  <c r="CO531" i="6"/>
  <c r="CP487" i="6"/>
  <c r="CQ487" i="6" s="1"/>
  <c r="CO487" i="6"/>
  <c r="CP729" i="6"/>
  <c r="CQ729" i="6" s="1"/>
  <c r="CO729" i="6"/>
  <c r="CP1007" i="6"/>
  <c r="CQ1007" i="6" s="1"/>
  <c r="CO1007" i="6"/>
  <c r="CO955" i="6"/>
  <c r="CP955" i="6"/>
  <c r="CQ955" i="6" s="1"/>
  <c r="CO893" i="6"/>
  <c r="CP893" i="6"/>
  <c r="CQ893" i="6" s="1"/>
  <c r="CO649" i="6"/>
  <c r="CP649" i="6"/>
  <c r="CQ649" i="6" s="1"/>
  <c r="CO572" i="6"/>
  <c r="CP572" i="6"/>
  <c r="CQ572" i="6" s="1"/>
  <c r="CP940" i="6"/>
  <c r="CQ940" i="6" s="1"/>
  <c r="CO940" i="6"/>
  <c r="CO826" i="6"/>
  <c r="CP826" i="6"/>
  <c r="CQ826" i="6" s="1"/>
  <c r="CO625" i="6"/>
  <c r="CP625" i="6"/>
  <c r="CQ625" i="6" s="1"/>
  <c r="CO601" i="6"/>
  <c r="CP601" i="6"/>
  <c r="CQ601" i="6" s="1"/>
  <c r="CO902" i="6"/>
  <c r="CP902" i="6"/>
  <c r="CQ902" i="6" s="1"/>
  <c r="CJ649" i="6"/>
  <c r="CK649" i="6" s="1"/>
  <c r="CI649" i="6"/>
  <c r="CJ520" i="6"/>
  <c r="CK520" i="6" s="1"/>
  <c r="CI520" i="6"/>
  <c r="CI294" i="6"/>
  <c r="CJ294" i="6"/>
  <c r="CK294" i="6" s="1"/>
  <c r="CJ1004" i="6"/>
  <c r="CK1004" i="6" s="1"/>
  <c r="CI1004" i="6"/>
  <c r="CJ945" i="6"/>
  <c r="CK945" i="6" s="1"/>
  <c r="CI945" i="6"/>
  <c r="CI625" i="6"/>
  <c r="CJ625" i="6"/>
  <c r="CK625" i="6" s="1"/>
  <c r="CI687" i="6"/>
  <c r="CJ687" i="6"/>
  <c r="CK687" i="6" s="1"/>
  <c r="CJ557" i="6"/>
  <c r="CK557" i="6" s="1"/>
  <c r="CI557" i="6"/>
  <c r="CJ477" i="6"/>
  <c r="CK477" i="6" s="1"/>
  <c r="CI477" i="6"/>
  <c r="CJ630" i="6"/>
  <c r="CK630" i="6" s="1"/>
  <c r="CI630" i="6"/>
  <c r="CI758" i="6"/>
  <c r="CJ758" i="6"/>
  <c r="CK758" i="6" s="1"/>
  <c r="CJ549" i="6"/>
  <c r="CK549" i="6" s="1"/>
  <c r="CI549" i="6"/>
  <c r="CI387" i="6"/>
  <c r="CJ387" i="6"/>
  <c r="CK387" i="6" s="1"/>
  <c r="CD330" i="6"/>
  <c r="CE330" i="6" s="1"/>
  <c r="CC330" i="6"/>
  <c r="CC948" i="6"/>
  <c r="CD948" i="6"/>
  <c r="CE948" i="6" s="1"/>
  <c r="CD1070" i="6"/>
  <c r="CE1070" i="6" s="1"/>
  <c r="CC1070" i="6"/>
  <c r="CC663" i="6"/>
  <c r="CD663" i="6"/>
  <c r="CE663" i="6" s="1"/>
  <c r="CC870" i="6"/>
  <c r="CD870" i="6"/>
  <c r="CE870" i="6" s="1"/>
  <c r="CD839" i="6"/>
  <c r="CE839" i="6" s="1"/>
  <c r="CC839" i="6"/>
  <c r="CC868" i="6"/>
  <c r="CD868" i="6"/>
  <c r="CE868" i="6" s="1"/>
  <c r="CD1012" i="6"/>
  <c r="CE1012" i="6" s="1"/>
  <c r="CC1012" i="6"/>
  <c r="CD1032" i="6"/>
  <c r="CE1032" i="6" s="1"/>
  <c r="CC1032" i="6"/>
  <c r="CC893" i="6"/>
  <c r="CD893" i="6"/>
  <c r="CE893" i="6" s="1"/>
  <c r="CC648" i="6"/>
  <c r="CD648" i="6"/>
  <c r="CE648" i="6" s="1"/>
  <c r="BX213" i="6"/>
  <c r="BY213" i="6" s="1"/>
  <c r="BW213" i="6"/>
  <c r="BW674" i="6"/>
  <c r="BX674" i="6"/>
  <c r="BY674" i="6" s="1"/>
  <c r="BX529" i="6"/>
  <c r="BY529" i="6" s="1"/>
  <c r="BW529" i="6"/>
  <c r="CV566" i="6"/>
  <c r="CW566" i="6" s="1"/>
  <c r="CU566" i="6"/>
  <c r="CP957" i="6"/>
  <c r="CQ957" i="6" s="1"/>
  <c r="CO957" i="6"/>
  <c r="CP286" i="6"/>
  <c r="CQ286" i="6" s="1"/>
  <c r="CO286" i="6"/>
  <c r="CI688" i="6"/>
  <c r="CJ688" i="6"/>
  <c r="CK688" i="6" s="1"/>
  <c r="CJ588" i="6"/>
  <c r="CK588" i="6" s="1"/>
  <c r="CI588" i="6"/>
  <c r="CC548" i="6"/>
  <c r="CD548" i="6"/>
  <c r="CE548" i="6" s="1"/>
  <c r="CD621" i="6"/>
  <c r="CE621" i="6" s="1"/>
  <c r="CC621" i="6"/>
  <c r="BX361" i="6"/>
  <c r="BY361" i="6" s="1"/>
  <c r="BW361" i="6"/>
  <c r="BW988" i="6"/>
  <c r="BX988" i="6"/>
  <c r="BY988" i="6" s="1"/>
  <c r="BR979" i="6"/>
  <c r="BS979" i="6" s="1"/>
  <c r="BQ979" i="6"/>
  <c r="BR925" i="6"/>
  <c r="BS925" i="6" s="1"/>
  <c r="BQ925" i="6"/>
  <c r="BR1101" i="6"/>
  <c r="BS1101" i="6" s="1"/>
  <c r="BQ1101" i="6"/>
  <c r="BR1039" i="6"/>
  <c r="BS1039" i="6" s="1"/>
  <c r="BQ1039" i="6"/>
  <c r="BQ758" i="6"/>
  <c r="BR758" i="6"/>
  <c r="BS758" i="6" s="1"/>
  <c r="BR936" i="6"/>
  <c r="BS936" i="6" s="1"/>
  <c r="BQ936" i="6"/>
  <c r="BR984" i="6"/>
  <c r="BS984" i="6" s="1"/>
  <c r="BQ984" i="6"/>
  <c r="BR1102" i="6"/>
  <c r="BS1102" i="6" s="1"/>
  <c r="BQ1102" i="6"/>
  <c r="BQ491" i="6"/>
  <c r="BR491" i="6"/>
  <c r="BS491" i="6" s="1"/>
  <c r="BR703" i="6"/>
  <c r="BS703" i="6" s="1"/>
  <c r="BQ703" i="6"/>
  <c r="BR313" i="6"/>
  <c r="BS313" i="6" s="1"/>
  <c r="BQ313" i="6"/>
  <c r="BR790" i="6"/>
  <c r="BS790" i="6" s="1"/>
  <c r="BQ790" i="6"/>
  <c r="BQ488" i="6"/>
  <c r="BR488" i="6"/>
  <c r="BS488" i="6" s="1"/>
  <c r="BK308" i="6"/>
  <c r="BL308" i="6"/>
  <c r="BM308" i="6" s="1"/>
  <c r="BL823" i="6"/>
  <c r="BM823" i="6" s="1"/>
  <c r="BK823" i="6"/>
  <c r="BK1017" i="6"/>
  <c r="BL1017" i="6"/>
  <c r="BM1017" i="6" s="1"/>
  <c r="BL980" i="6"/>
  <c r="BM980" i="6" s="1"/>
  <c r="BK980" i="6"/>
  <c r="BL981" i="6"/>
  <c r="BM981" i="6" s="1"/>
  <c r="BK981" i="6"/>
  <c r="BL555" i="6"/>
  <c r="BM555" i="6" s="1"/>
  <c r="BK555" i="6"/>
  <c r="BL336" i="6"/>
  <c r="BM336" i="6" s="1"/>
  <c r="BK336" i="6"/>
  <c r="BK846" i="6"/>
  <c r="BL846" i="6"/>
  <c r="BM846" i="6" s="1"/>
  <c r="BK300" i="6"/>
  <c r="BL300" i="6"/>
  <c r="BM300" i="6" s="1"/>
  <c r="BK217" i="6"/>
  <c r="BL217" i="6"/>
  <c r="BM217" i="6" s="1"/>
  <c r="BL844" i="6"/>
  <c r="BM844" i="6" s="1"/>
  <c r="BK844" i="6"/>
  <c r="BK483" i="6"/>
  <c r="BL483" i="6"/>
  <c r="BM483" i="6" s="1"/>
  <c r="BK582" i="6"/>
  <c r="BL582" i="6"/>
  <c r="BM582" i="6" s="1"/>
  <c r="BL691" i="6"/>
  <c r="BM691" i="6" s="1"/>
  <c r="BK691" i="6"/>
  <c r="BE310" i="6"/>
  <c r="BF310" i="6"/>
  <c r="BG310" i="6" s="1"/>
  <c r="BE381" i="6"/>
  <c r="BF381" i="6"/>
  <c r="BG381" i="6" s="1"/>
  <c r="BF607" i="6"/>
  <c r="BG607" i="6" s="1"/>
  <c r="BE607" i="6"/>
  <c r="BE777" i="6"/>
  <c r="BF777" i="6"/>
  <c r="BG777" i="6" s="1"/>
  <c r="BE718" i="6"/>
  <c r="BF718" i="6"/>
  <c r="BG718" i="6" s="1"/>
  <c r="BE883" i="6"/>
  <c r="BF883" i="6"/>
  <c r="BG883" i="6" s="1"/>
  <c r="BE498" i="6"/>
  <c r="BF498" i="6"/>
  <c r="BG498" i="6" s="1"/>
  <c r="BE906" i="6"/>
  <c r="BF906" i="6"/>
  <c r="BG906" i="6" s="1"/>
  <c r="BE1058" i="6"/>
  <c r="BF1058" i="6"/>
  <c r="BG1058" i="6" s="1"/>
  <c r="BF877" i="6"/>
  <c r="BG877" i="6" s="1"/>
  <c r="BE877" i="6"/>
  <c r="BE1122" i="6"/>
  <c r="BF1122" i="6"/>
  <c r="BG1122" i="6" s="1"/>
  <c r="BF458" i="6"/>
  <c r="BG458" i="6" s="1"/>
  <c r="BE458" i="6"/>
  <c r="BE231" i="6"/>
  <c r="BF231" i="6"/>
  <c r="BG231" i="6" s="1"/>
  <c r="BF844" i="6"/>
  <c r="BG844" i="6" s="1"/>
  <c r="BE844" i="6"/>
  <c r="BE439" i="6"/>
  <c r="BF439" i="6"/>
  <c r="BG439" i="6" s="1"/>
  <c r="AZ598" i="6"/>
  <c r="BA598" i="6" s="1"/>
  <c r="AY598" i="6"/>
  <c r="AZ457" i="6"/>
  <c r="BA457" i="6" s="1"/>
  <c r="AY457" i="6"/>
  <c r="AY554" i="6"/>
  <c r="AZ554" i="6"/>
  <c r="BA554" i="6" s="1"/>
  <c r="AY573" i="6"/>
  <c r="AZ573" i="6"/>
  <c r="BA573" i="6" s="1"/>
  <c r="AZ895" i="6"/>
  <c r="BA895" i="6" s="1"/>
  <c r="AY895" i="6"/>
  <c r="AY328" i="6"/>
  <c r="AZ328" i="6"/>
  <c r="BA328" i="6" s="1"/>
  <c r="AZ925" i="6"/>
  <c r="BA925" i="6" s="1"/>
  <c r="AY925" i="6"/>
  <c r="AZ965" i="6"/>
  <c r="BA965" i="6" s="1"/>
  <c r="AY965" i="6"/>
  <c r="AZ752" i="6"/>
  <c r="BA752" i="6" s="1"/>
  <c r="AY752" i="6"/>
  <c r="AZ243" i="6"/>
  <c r="BA243" i="6" s="1"/>
  <c r="AY243" i="6"/>
  <c r="AY323" i="6"/>
  <c r="AZ323" i="6"/>
  <c r="BA323" i="6" s="1"/>
  <c r="AY524" i="6"/>
  <c r="AZ524" i="6"/>
  <c r="BA524" i="6" s="1"/>
  <c r="AY863" i="6"/>
  <c r="AZ863" i="6"/>
  <c r="BA863" i="6" s="1"/>
  <c r="AY284" i="6"/>
  <c r="AZ284" i="6"/>
  <c r="BA284" i="6" s="1"/>
  <c r="AS281" i="6"/>
  <c r="AT281" i="6"/>
  <c r="AU281" i="6" s="1"/>
  <c r="AT563" i="6"/>
  <c r="AU563" i="6" s="1"/>
  <c r="AS563" i="6"/>
  <c r="AT753" i="6"/>
  <c r="AU753" i="6" s="1"/>
  <c r="AS753" i="6"/>
  <c r="AS795" i="6"/>
  <c r="AT795" i="6"/>
  <c r="AU795" i="6" s="1"/>
  <c r="AS1124" i="6"/>
  <c r="AT1124" i="6"/>
  <c r="AU1124" i="6" s="1"/>
  <c r="AT1097" i="6"/>
  <c r="AU1097" i="6" s="1"/>
  <c r="AS1097" i="6"/>
  <c r="AS774" i="6"/>
  <c r="AT774" i="6"/>
  <c r="AU774" i="6" s="1"/>
  <c r="AS562" i="6"/>
  <c r="AT562" i="6"/>
  <c r="AU562" i="6" s="1"/>
  <c r="AT446" i="6"/>
  <c r="AU446" i="6" s="1"/>
  <c r="AS446" i="6"/>
  <c r="AS808" i="6"/>
  <c r="AT808" i="6"/>
  <c r="AU808" i="6" s="1"/>
  <c r="AT688" i="6"/>
  <c r="AU688" i="6" s="1"/>
  <c r="AS688" i="6"/>
  <c r="AT294" i="6"/>
  <c r="AU294" i="6" s="1"/>
  <c r="AS294" i="6"/>
  <c r="AT542" i="6"/>
  <c r="AU542" i="6" s="1"/>
  <c r="AS542" i="6"/>
  <c r="AS301" i="6"/>
  <c r="AT301" i="6"/>
  <c r="AU301" i="6" s="1"/>
  <c r="BE821" i="6"/>
  <c r="BF239" i="6"/>
  <c r="BG239" i="6" s="1"/>
  <c r="BF327" i="6"/>
  <c r="BG327" i="6" s="1"/>
  <c r="BF1106" i="6"/>
  <c r="BG1106" i="6" s="1"/>
  <c r="AZ494" i="6"/>
  <c r="BA494" i="6" s="1"/>
  <c r="AZ514" i="6"/>
  <c r="BA514" i="6" s="1"/>
  <c r="AZ864" i="6"/>
  <c r="BA864" i="6" s="1"/>
  <c r="AY704" i="6"/>
  <c r="AY459" i="6"/>
  <c r="AY755" i="6"/>
  <c r="AZ1054" i="6"/>
  <c r="BA1054" i="6" s="1"/>
  <c r="AY999" i="6"/>
  <c r="AS378" i="6"/>
  <c r="AT1001" i="6"/>
  <c r="AU1001" i="6" s="1"/>
  <c r="AT1004" i="6"/>
  <c r="AU1004" i="6" s="1"/>
  <c r="AS904" i="6"/>
  <c r="BF593" i="6"/>
  <c r="BG593" i="6" s="1"/>
  <c r="BF943" i="6"/>
  <c r="BG943" i="6" s="1"/>
  <c r="BF1077" i="6"/>
  <c r="BG1077" i="6" s="1"/>
  <c r="BF377" i="6"/>
  <c r="BG377" i="6" s="1"/>
  <c r="AZ257" i="6"/>
  <c r="BA257" i="6" s="1"/>
  <c r="AZ951" i="6"/>
  <c r="BA951" i="6" s="1"/>
  <c r="AZ539" i="6"/>
  <c r="BA539" i="6" s="1"/>
  <c r="AY739" i="6"/>
  <c r="AS441" i="6"/>
  <c r="AS990" i="6"/>
  <c r="AS201" i="6"/>
  <c r="AS695" i="6"/>
  <c r="CJ985" i="6"/>
  <c r="CK985" i="6" s="1"/>
  <c r="CI985" i="6"/>
  <c r="CV554" i="6"/>
  <c r="CW554" i="6" s="1"/>
  <c r="CU554" i="6"/>
  <c r="CO1086" i="6"/>
  <c r="CO1090" i="6"/>
  <c r="CP1090" i="6"/>
  <c r="CQ1090" i="6" s="1"/>
  <c r="CJ444" i="6"/>
  <c r="CK444" i="6" s="1"/>
  <c r="CI444" i="6"/>
  <c r="CI587" i="6"/>
  <c r="CJ587" i="6"/>
  <c r="CK587" i="6" s="1"/>
  <c r="CC876" i="6"/>
  <c r="CD876" i="6"/>
  <c r="CE876" i="6" s="1"/>
  <c r="CD984" i="6"/>
  <c r="CE984" i="6" s="1"/>
  <c r="CC984" i="6"/>
  <c r="BX278" i="6"/>
  <c r="BY278" i="6" s="1"/>
  <c r="BW278" i="6"/>
  <c r="BX575" i="6"/>
  <c r="BY575" i="6" s="1"/>
  <c r="BW575" i="6"/>
  <c r="BX439" i="6"/>
  <c r="BY439" i="6" s="1"/>
  <c r="BW439" i="6"/>
  <c r="BW437" i="6"/>
  <c r="BX437" i="6"/>
  <c r="BY437" i="6" s="1"/>
  <c r="BW637" i="6"/>
  <c r="BX637" i="6"/>
  <c r="BY637" i="6" s="1"/>
  <c r="BW434" i="6"/>
  <c r="BX434" i="6"/>
  <c r="BY434" i="6" s="1"/>
  <c r="BQ253" i="6"/>
  <c r="BR253" i="6"/>
  <c r="BS253" i="6" s="1"/>
  <c r="BQ951" i="6"/>
  <c r="BR951" i="6"/>
  <c r="BS951" i="6" s="1"/>
  <c r="BR897" i="6"/>
  <c r="BS897" i="6" s="1"/>
  <c r="BQ897" i="6"/>
  <c r="BR1073" i="6"/>
  <c r="BS1073" i="6" s="1"/>
  <c r="BQ1073" i="6"/>
  <c r="BR990" i="6"/>
  <c r="BS990" i="6" s="1"/>
  <c r="BQ990" i="6"/>
  <c r="BQ603" i="6"/>
  <c r="BR603" i="6"/>
  <c r="BS603" i="6" s="1"/>
  <c r="BR579" i="6"/>
  <c r="BS579" i="6" s="1"/>
  <c r="BQ579" i="6"/>
  <c r="BQ1110" i="6"/>
  <c r="BR1110" i="6"/>
  <c r="BS1110" i="6" s="1"/>
  <c r="BQ379" i="6"/>
  <c r="BR379" i="6"/>
  <c r="BS379" i="6" s="1"/>
  <c r="BR478" i="6"/>
  <c r="BS478" i="6" s="1"/>
  <c r="BQ478" i="6"/>
  <c r="BR436" i="6"/>
  <c r="BS436" i="6" s="1"/>
  <c r="BQ436" i="6"/>
  <c r="BR511" i="6"/>
  <c r="BS511" i="6" s="1"/>
  <c r="BQ511" i="6"/>
  <c r="BQ292" i="6"/>
  <c r="BR292" i="6"/>
  <c r="BS292" i="6" s="1"/>
  <c r="BQ705" i="6"/>
  <c r="BR705" i="6"/>
  <c r="BS705" i="6" s="1"/>
  <c r="BK398" i="6"/>
  <c r="BL398" i="6"/>
  <c r="BM398" i="6" s="1"/>
  <c r="BK765" i="6"/>
  <c r="BL765" i="6"/>
  <c r="BM765" i="6" s="1"/>
  <c r="BL979" i="6"/>
  <c r="BM979" i="6" s="1"/>
  <c r="BK979" i="6"/>
  <c r="BK651" i="6"/>
  <c r="BL651" i="6"/>
  <c r="BM651" i="6" s="1"/>
  <c r="BK1071" i="6"/>
  <c r="BL1071" i="6"/>
  <c r="BM1071" i="6" s="1"/>
  <c r="BK463" i="6"/>
  <c r="BL463" i="6"/>
  <c r="BM463" i="6" s="1"/>
  <c r="BK690" i="6"/>
  <c r="BL690" i="6"/>
  <c r="BM690" i="6" s="1"/>
  <c r="BK632" i="6"/>
  <c r="BL632" i="6"/>
  <c r="BM632" i="6" s="1"/>
  <c r="BL535" i="6"/>
  <c r="BM535" i="6" s="1"/>
  <c r="BK535" i="6"/>
  <c r="BK618" i="6"/>
  <c r="BL618" i="6"/>
  <c r="BM618" i="6" s="1"/>
  <c r="BL666" i="6"/>
  <c r="BM666" i="6" s="1"/>
  <c r="BK666" i="6"/>
  <c r="BK406" i="6"/>
  <c r="BL406" i="6"/>
  <c r="BM406" i="6" s="1"/>
  <c r="BL413" i="6"/>
  <c r="BM413" i="6" s="1"/>
  <c r="BK413" i="6"/>
  <c r="BK261" i="6"/>
  <c r="BL261" i="6"/>
  <c r="BM261" i="6" s="1"/>
  <c r="BF203" i="6"/>
  <c r="BG203" i="6" s="1"/>
  <c r="BE203" i="6"/>
  <c r="BE221" i="6"/>
  <c r="BF221" i="6"/>
  <c r="BG221" i="6" s="1"/>
  <c r="BF429" i="6"/>
  <c r="BG429" i="6" s="1"/>
  <c r="BE429" i="6"/>
  <c r="BE717" i="6"/>
  <c r="BF717" i="6"/>
  <c r="BG717" i="6" s="1"/>
  <c r="BF568" i="6"/>
  <c r="BG568" i="6" s="1"/>
  <c r="BE568" i="6"/>
  <c r="BF751" i="6"/>
  <c r="BG751" i="6" s="1"/>
  <c r="BE751" i="6"/>
  <c r="BE592" i="6"/>
  <c r="BF592" i="6"/>
  <c r="BG592" i="6" s="1"/>
  <c r="BE920" i="6"/>
  <c r="BF920" i="6"/>
  <c r="BG920" i="6" s="1"/>
  <c r="BE1072" i="6"/>
  <c r="BF1072" i="6"/>
  <c r="BG1072" i="6" s="1"/>
  <c r="BE886" i="6"/>
  <c r="BF886" i="6"/>
  <c r="BG886" i="6" s="1"/>
  <c r="BF588" i="6"/>
  <c r="BG588" i="6" s="1"/>
  <c r="BE588" i="6"/>
  <c r="BE590" i="6"/>
  <c r="BF590" i="6"/>
  <c r="BG590" i="6" s="1"/>
  <c r="BE1024" i="6"/>
  <c r="BF1024" i="6"/>
  <c r="BG1024" i="6" s="1"/>
  <c r="BE636" i="6"/>
  <c r="BF636" i="6"/>
  <c r="BG636" i="6" s="1"/>
  <c r="BE387" i="6"/>
  <c r="BF387" i="6"/>
  <c r="BG387" i="6" s="1"/>
  <c r="AZ606" i="6"/>
  <c r="BA606" i="6" s="1"/>
  <c r="AY606" i="6"/>
  <c r="AY465" i="6"/>
  <c r="AZ465" i="6"/>
  <c r="BA465" i="6" s="1"/>
  <c r="AY626" i="6"/>
  <c r="AZ626" i="6"/>
  <c r="BA626" i="6" s="1"/>
  <c r="AY645" i="6"/>
  <c r="AZ645" i="6"/>
  <c r="BA645" i="6" s="1"/>
  <c r="AZ560" i="6"/>
  <c r="BA560" i="6" s="1"/>
  <c r="AY560" i="6"/>
  <c r="AY939" i="6"/>
  <c r="AZ939" i="6"/>
  <c r="BA939" i="6" s="1"/>
  <c r="AY853" i="6"/>
  <c r="AZ853" i="6"/>
  <c r="BA853" i="6" s="1"/>
  <c r="AY1071" i="6"/>
  <c r="AZ1071" i="6"/>
  <c r="BA1071" i="6" s="1"/>
  <c r="AY1012" i="6"/>
  <c r="AZ1012" i="6"/>
  <c r="BA1012" i="6" s="1"/>
  <c r="AY876" i="6"/>
  <c r="AZ876" i="6"/>
  <c r="BA876" i="6" s="1"/>
  <c r="AZ228" i="6"/>
  <c r="BA228" i="6" s="1"/>
  <c r="AY228" i="6"/>
  <c r="AZ639" i="6"/>
  <c r="BA639" i="6" s="1"/>
  <c r="AY639" i="6"/>
  <c r="AZ463" i="6"/>
  <c r="BA463" i="6" s="1"/>
  <c r="AY463" i="6"/>
  <c r="AY467" i="6"/>
  <c r="AZ467" i="6"/>
  <c r="BA467" i="6" s="1"/>
  <c r="AT377" i="6"/>
  <c r="AU377" i="6" s="1"/>
  <c r="AS377" i="6"/>
  <c r="AT675" i="6"/>
  <c r="AU675" i="6" s="1"/>
  <c r="AS675" i="6"/>
  <c r="AS862" i="6"/>
  <c r="AT862" i="6"/>
  <c r="AU862" i="6" s="1"/>
  <c r="AT899" i="6"/>
  <c r="AU899" i="6" s="1"/>
  <c r="AS899" i="6"/>
  <c r="AT900" i="6"/>
  <c r="AU900" i="6" s="1"/>
  <c r="AS900" i="6"/>
  <c r="AS972" i="6"/>
  <c r="AT972" i="6"/>
  <c r="AU972" i="6" s="1"/>
  <c r="AS800" i="6"/>
  <c r="AT800" i="6"/>
  <c r="AU800" i="6" s="1"/>
  <c r="AT1054" i="6"/>
  <c r="AU1054" i="6" s="1"/>
  <c r="AS1054" i="6"/>
  <c r="AT476" i="6"/>
  <c r="AU476" i="6" s="1"/>
  <c r="AS476" i="6"/>
  <c r="AS519" i="6"/>
  <c r="AT519" i="6"/>
  <c r="AU519" i="6" s="1"/>
  <c r="AS206" i="6"/>
  <c r="AT206" i="6"/>
  <c r="AU206" i="6" s="1"/>
  <c r="AT582" i="6"/>
  <c r="AU582" i="6" s="1"/>
  <c r="AS582" i="6"/>
  <c r="AS810" i="6"/>
  <c r="AT810" i="6"/>
  <c r="AU810" i="6" s="1"/>
  <c r="AT423" i="6"/>
  <c r="AU423" i="6" s="1"/>
  <c r="AS423" i="6"/>
  <c r="CO1008" i="6"/>
  <c r="CP1008" i="6"/>
  <c r="CQ1008" i="6" s="1"/>
  <c r="BE1034" i="6"/>
  <c r="BE1090" i="6"/>
  <c r="BE674" i="6"/>
  <c r="BE537" i="6"/>
  <c r="BF513" i="6"/>
  <c r="BG513" i="6" s="1"/>
  <c r="AY558" i="6"/>
  <c r="AY386" i="6"/>
  <c r="AY360" i="6"/>
  <c r="AY1097" i="6"/>
  <c r="AZ715" i="6"/>
  <c r="BA715" i="6" s="1"/>
  <c r="AY1043" i="6"/>
  <c r="AY896" i="6"/>
  <c r="AZ279" i="6"/>
  <c r="BA279" i="6" s="1"/>
  <c r="AS264" i="6"/>
  <c r="AT902" i="6"/>
  <c r="AU902" i="6" s="1"/>
  <c r="AT1038" i="6"/>
  <c r="AU1038" i="6" s="1"/>
  <c r="AS237" i="6"/>
  <c r="AS749" i="6"/>
  <c r="AT1031" i="6"/>
  <c r="AU1031" i="6" s="1"/>
  <c r="AT391" i="6"/>
  <c r="AU391" i="6" s="1"/>
  <c r="AS541" i="6"/>
  <c r="BF336" i="6"/>
  <c r="BG336" i="6" s="1"/>
  <c r="BE374" i="6"/>
  <c r="BF1049" i="6"/>
  <c r="BG1049" i="6" s="1"/>
  <c r="BE428" i="6"/>
  <c r="AY398" i="6"/>
  <c r="AZ501" i="6"/>
  <c r="BA501" i="6" s="1"/>
  <c r="AY821" i="6"/>
  <c r="AY906" i="6"/>
  <c r="AY403" i="6"/>
  <c r="AT854" i="6"/>
  <c r="AU854" i="6" s="1"/>
  <c r="AT288" i="6"/>
  <c r="AU288" i="6" s="1"/>
  <c r="AT888" i="6"/>
  <c r="AU888" i="6" s="1"/>
  <c r="AS1076" i="6"/>
  <c r="AQ212" i="6"/>
  <c r="AP212" i="6"/>
  <c r="CP280" i="6"/>
  <c r="CQ280" i="6" s="1"/>
  <c r="CO280" i="6"/>
  <c r="CO478" i="6"/>
  <c r="CP478" i="6"/>
  <c r="CQ478" i="6" s="1"/>
  <c r="CI873" i="6"/>
  <c r="CJ873" i="6"/>
  <c r="CK873" i="6" s="1"/>
  <c r="CJ211" i="6"/>
  <c r="CK211" i="6" s="1"/>
  <c r="CI211" i="6"/>
  <c r="CD281" i="6"/>
  <c r="CE281" i="6" s="1"/>
  <c r="CC281" i="6"/>
  <c r="CC568" i="6"/>
  <c r="CD568" i="6"/>
  <c r="CE568" i="6" s="1"/>
  <c r="BW202" i="6"/>
  <c r="BX202" i="6"/>
  <c r="BY202" i="6" s="1"/>
  <c r="BQ204" i="6"/>
  <c r="BR204" i="6"/>
  <c r="BS204" i="6" s="1"/>
  <c r="BQ493" i="6"/>
  <c r="BR493" i="6"/>
  <c r="BS493" i="6" s="1"/>
  <c r="BR1050" i="6"/>
  <c r="BS1050" i="6" s="1"/>
  <c r="BQ1050" i="6"/>
  <c r="BQ235" i="6"/>
  <c r="BR235" i="6"/>
  <c r="BS235" i="6" s="1"/>
  <c r="BQ359" i="6"/>
  <c r="BR359" i="6"/>
  <c r="BS359" i="6" s="1"/>
  <c r="BQ783" i="6"/>
  <c r="BR783" i="6"/>
  <c r="BS783" i="6" s="1"/>
  <c r="BQ1122" i="6"/>
  <c r="BR1122" i="6"/>
  <c r="BS1122" i="6" s="1"/>
  <c r="BQ710" i="6"/>
  <c r="BR710" i="6"/>
  <c r="BS710" i="6" s="1"/>
  <c r="BK449" i="6"/>
  <c r="BL449" i="6"/>
  <c r="BM449" i="6" s="1"/>
  <c r="BK825" i="6"/>
  <c r="BL825" i="6"/>
  <c r="BM825" i="6" s="1"/>
  <c r="BK1057" i="6"/>
  <c r="BL1057" i="6"/>
  <c r="BM1057" i="6" s="1"/>
  <c r="BL1030" i="6"/>
  <c r="BM1030" i="6" s="1"/>
  <c r="BK1030" i="6"/>
  <c r="BL945" i="6"/>
  <c r="BM945" i="6" s="1"/>
  <c r="BK945" i="6"/>
  <c r="BK342" i="6"/>
  <c r="BL342" i="6"/>
  <c r="BM342" i="6" s="1"/>
  <c r="BL457" i="6"/>
  <c r="BM457" i="6" s="1"/>
  <c r="BK457" i="6"/>
  <c r="BL624" i="6"/>
  <c r="BM624" i="6" s="1"/>
  <c r="BK624" i="6"/>
  <c r="BK899" i="6"/>
  <c r="BL899" i="6"/>
  <c r="BM899" i="6" s="1"/>
  <c r="BK787" i="6"/>
  <c r="BL787" i="6"/>
  <c r="BM787" i="6" s="1"/>
  <c r="BL1088" i="6"/>
  <c r="BM1088" i="6" s="1"/>
  <c r="BK1088" i="6"/>
  <c r="BK241" i="6"/>
  <c r="BL241" i="6"/>
  <c r="BM241" i="6" s="1"/>
  <c r="BK400" i="6"/>
  <c r="BL400" i="6"/>
  <c r="BM400" i="6" s="1"/>
  <c r="BL351" i="6"/>
  <c r="BM351" i="6" s="1"/>
  <c r="BK351" i="6"/>
  <c r="BF201" i="6"/>
  <c r="BG201" i="6" s="1"/>
  <c r="BE201" i="6"/>
  <c r="BF404" i="6"/>
  <c r="BG404" i="6" s="1"/>
  <c r="BE404" i="6"/>
  <c r="BF625" i="6"/>
  <c r="BG625" i="6" s="1"/>
  <c r="BE625" i="6"/>
  <c r="BF817" i="6"/>
  <c r="BG817" i="6" s="1"/>
  <c r="BE817" i="6"/>
  <c r="BF758" i="6"/>
  <c r="BG758" i="6" s="1"/>
  <c r="BE758" i="6"/>
  <c r="BE923" i="6"/>
  <c r="BF923" i="6"/>
  <c r="BG923" i="6" s="1"/>
  <c r="BF969" i="6"/>
  <c r="BG969" i="6" s="1"/>
  <c r="BE969" i="6"/>
  <c r="BE1025" i="6"/>
  <c r="BF1025" i="6"/>
  <c r="BG1025" i="6" s="1"/>
  <c r="BF977" i="6"/>
  <c r="BG977" i="6" s="1"/>
  <c r="BE977" i="6"/>
  <c r="BE1037" i="6"/>
  <c r="BF1037" i="6"/>
  <c r="BG1037" i="6" s="1"/>
  <c r="BE792" i="6"/>
  <c r="BF792" i="6"/>
  <c r="BG792" i="6" s="1"/>
  <c r="BE359" i="6"/>
  <c r="BF359" i="6"/>
  <c r="BG359" i="6" s="1"/>
  <c r="BF864" i="6"/>
  <c r="BG864" i="6" s="1"/>
  <c r="BE864" i="6"/>
  <c r="BE426" i="6"/>
  <c r="BF426" i="6"/>
  <c r="BG426" i="6" s="1"/>
  <c r="BF629" i="6"/>
  <c r="BG629" i="6" s="1"/>
  <c r="BE629" i="6"/>
  <c r="AY678" i="6"/>
  <c r="AZ678" i="6"/>
  <c r="BA678" i="6" s="1"/>
  <c r="AZ537" i="6"/>
  <c r="BA537" i="6" s="1"/>
  <c r="AY537" i="6"/>
  <c r="AZ634" i="6"/>
  <c r="BA634" i="6" s="1"/>
  <c r="AY634" i="6"/>
  <c r="AY653" i="6"/>
  <c r="AZ653" i="6"/>
  <c r="BA653" i="6" s="1"/>
  <c r="AY1023" i="6"/>
  <c r="AZ1023" i="6"/>
  <c r="BA1023" i="6" s="1"/>
  <c r="AY1063" i="6"/>
  <c r="AZ1063" i="6"/>
  <c r="BA1063" i="6" s="1"/>
  <c r="AY1088" i="6"/>
  <c r="AZ1088" i="6"/>
  <c r="BA1088" i="6" s="1"/>
  <c r="AY1093" i="6"/>
  <c r="AZ1093" i="6"/>
  <c r="BA1093" i="6" s="1"/>
  <c r="AZ803" i="6"/>
  <c r="BA803" i="6" s="1"/>
  <c r="AY803" i="6"/>
  <c r="AY975" i="6"/>
  <c r="AZ975" i="6"/>
  <c r="BA975" i="6" s="1"/>
  <c r="AY559" i="6"/>
  <c r="AZ559" i="6"/>
  <c r="BA559" i="6" s="1"/>
  <c r="AZ516" i="6"/>
  <c r="BA516" i="6" s="1"/>
  <c r="AY516" i="6"/>
  <c r="AZ316" i="6"/>
  <c r="BA316" i="6" s="1"/>
  <c r="AY316" i="6"/>
  <c r="AZ499" i="6"/>
  <c r="BA499" i="6" s="1"/>
  <c r="AY499" i="6"/>
  <c r="AS386" i="6"/>
  <c r="AT386" i="6"/>
  <c r="AU386" i="6" s="1"/>
  <c r="AT346" i="6"/>
  <c r="AU346" i="6" s="1"/>
  <c r="AS346" i="6"/>
  <c r="AT866" i="6"/>
  <c r="AU866" i="6" s="1"/>
  <c r="AS866" i="6"/>
  <c r="AS931" i="6"/>
  <c r="AT931" i="6"/>
  <c r="AU931" i="6" s="1"/>
  <c r="AS651" i="6"/>
  <c r="AT651" i="6"/>
  <c r="AU651" i="6" s="1"/>
  <c r="AT765" i="6"/>
  <c r="AU765" i="6" s="1"/>
  <c r="AS765" i="6"/>
  <c r="AS693" i="6"/>
  <c r="AT693" i="6"/>
  <c r="AU693" i="6" s="1"/>
  <c r="AS1069" i="6"/>
  <c r="AT1069" i="6"/>
  <c r="AU1069" i="6" s="1"/>
  <c r="AS356" i="6"/>
  <c r="AT356" i="6"/>
  <c r="AU356" i="6" s="1"/>
  <c r="AT382" i="6"/>
  <c r="AU382" i="6" s="1"/>
  <c r="AS382" i="6"/>
  <c r="AS1080" i="6"/>
  <c r="AT1080" i="6"/>
  <c r="AU1080" i="6" s="1"/>
  <c r="AT477" i="6"/>
  <c r="AU477" i="6" s="1"/>
  <c r="AS477" i="6"/>
  <c r="AS669" i="6"/>
  <c r="AT669" i="6"/>
  <c r="AU669" i="6" s="1"/>
  <c r="AS299" i="6"/>
  <c r="AT299" i="6"/>
  <c r="AU299" i="6" s="1"/>
  <c r="CC421" i="6"/>
  <c r="CD421" i="6"/>
  <c r="CE421" i="6" s="1"/>
  <c r="CC599" i="6"/>
  <c r="CD599" i="6"/>
  <c r="CE599" i="6" s="1"/>
  <c r="BE755" i="6"/>
  <c r="BF646" i="6"/>
  <c r="BG646" i="6" s="1"/>
  <c r="BF724" i="6"/>
  <c r="BG724" i="6" s="1"/>
  <c r="AZ353" i="6"/>
  <c r="BA353" i="6" s="1"/>
  <c r="AY469" i="6"/>
  <c r="AZ789" i="6"/>
  <c r="BA789" i="6" s="1"/>
  <c r="AZ1065" i="6"/>
  <c r="BA1065" i="6" s="1"/>
  <c r="AZ255" i="6"/>
  <c r="BA255" i="6" s="1"/>
  <c r="AZ847" i="6"/>
  <c r="BA847" i="6" s="1"/>
  <c r="AZ299" i="6"/>
  <c r="BA299" i="6" s="1"/>
  <c r="AT226" i="6"/>
  <c r="AU226" i="6" s="1"/>
  <c r="AS873" i="6"/>
  <c r="AT934" i="6"/>
  <c r="AU934" i="6" s="1"/>
  <c r="AT1091" i="6"/>
  <c r="AU1091" i="6" s="1"/>
  <c r="AS1041" i="6"/>
  <c r="AS370" i="6"/>
  <c r="AS365" i="6"/>
  <c r="AS1057" i="6"/>
  <c r="AS566" i="6"/>
  <c r="AS444" i="6"/>
  <c r="CV534" i="6"/>
  <c r="CW534" i="6" s="1"/>
  <c r="CU534" i="6"/>
  <c r="CV622" i="6"/>
  <c r="CW622" i="6" s="1"/>
  <c r="CU622" i="6"/>
  <c r="CV288" i="6"/>
  <c r="CW288" i="6" s="1"/>
  <c r="CU288" i="6"/>
  <c r="CV843" i="6"/>
  <c r="CW843" i="6" s="1"/>
  <c r="CU843" i="6"/>
  <c r="CU987" i="6"/>
  <c r="CV987" i="6"/>
  <c r="CW987" i="6" s="1"/>
  <c r="CV1065" i="6"/>
  <c r="CW1065" i="6" s="1"/>
  <c r="CU1065" i="6"/>
  <c r="CV934" i="6"/>
  <c r="CW934" i="6" s="1"/>
  <c r="CU934" i="6"/>
  <c r="BK305" i="6"/>
  <c r="BF680" i="6"/>
  <c r="BG680" i="6" s="1"/>
  <c r="BE1071" i="6"/>
  <c r="BE650" i="6"/>
  <c r="BF536" i="6"/>
  <c r="BG536" i="6" s="1"/>
  <c r="AY418" i="6"/>
  <c r="AZ921" i="6"/>
  <c r="BA921" i="6" s="1"/>
  <c r="AZ388" i="6"/>
  <c r="BA388" i="6" s="1"/>
  <c r="AY275" i="6"/>
  <c r="AT921" i="6"/>
  <c r="AU921" i="6" s="1"/>
  <c r="AS1002" i="6"/>
  <c r="AS1061" i="6"/>
  <c r="AT348" i="6"/>
  <c r="AU348" i="6" s="1"/>
  <c r="CV565" i="6"/>
  <c r="CW565" i="6" s="1"/>
  <c r="CU565" i="6"/>
  <c r="CV616" i="6"/>
  <c r="CW616" i="6" s="1"/>
  <c r="CU616" i="6"/>
  <c r="CU951" i="6"/>
  <c r="CV951" i="6"/>
  <c r="CW951" i="6" s="1"/>
  <c r="CV327" i="6"/>
  <c r="CW327" i="6" s="1"/>
  <c r="CU327" i="6"/>
  <c r="CU211" i="6"/>
  <c r="CV211" i="6"/>
  <c r="CW211" i="6" s="1"/>
  <c r="CU669" i="6"/>
  <c r="CV669" i="6"/>
  <c r="CW669" i="6" s="1"/>
  <c r="CV914" i="6"/>
  <c r="CW914" i="6" s="1"/>
  <c r="CU914" i="6"/>
  <c r="CV878" i="6"/>
  <c r="CW878" i="6" s="1"/>
  <c r="CU878" i="6"/>
  <c r="CU308" i="6"/>
  <c r="CV308" i="6"/>
  <c r="CW308" i="6" s="1"/>
  <c r="CV299" i="6"/>
  <c r="CW299" i="6" s="1"/>
  <c r="CU299" i="6"/>
  <c r="CU610" i="6"/>
  <c r="CV610" i="6"/>
  <c r="CW610" i="6" s="1"/>
  <c r="CU385" i="6"/>
  <c r="CV385" i="6"/>
  <c r="CW385" i="6" s="1"/>
  <c r="CO517" i="6"/>
  <c r="CP517" i="6"/>
  <c r="CQ517" i="6" s="1"/>
  <c r="CP481" i="6"/>
  <c r="CQ481" i="6" s="1"/>
  <c r="CO481" i="6"/>
  <c r="CO473" i="6"/>
  <c r="CP473" i="6"/>
  <c r="CQ473" i="6" s="1"/>
  <c r="CO589" i="6"/>
  <c r="CP589" i="6"/>
  <c r="CQ589" i="6" s="1"/>
  <c r="CP441" i="6"/>
  <c r="CQ441" i="6" s="1"/>
  <c r="CO441" i="6"/>
  <c r="CO791" i="6"/>
  <c r="CP791" i="6"/>
  <c r="CQ791" i="6" s="1"/>
  <c r="CP1081" i="6"/>
  <c r="CQ1081" i="6" s="1"/>
  <c r="CO1081" i="6"/>
  <c r="CO294" i="6"/>
  <c r="CP294" i="6"/>
  <c r="CQ294" i="6" s="1"/>
  <c r="CO700" i="6"/>
  <c r="CP700" i="6"/>
  <c r="CQ700" i="6" s="1"/>
  <c r="CP1068" i="6"/>
  <c r="CQ1068" i="6" s="1"/>
  <c r="CO1068" i="6"/>
  <c r="CP964" i="6"/>
  <c r="CQ964" i="6" s="1"/>
  <c r="CO964" i="6"/>
  <c r="CO990" i="6"/>
  <c r="CP990" i="6"/>
  <c r="CQ990" i="6" s="1"/>
  <c r="CO320" i="6"/>
  <c r="CP320" i="6"/>
  <c r="CQ320" i="6" s="1"/>
  <c r="CP836" i="6"/>
  <c r="CQ836" i="6" s="1"/>
  <c r="CO836" i="6"/>
  <c r="CJ202" i="6"/>
  <c r="CK202" i="6" s="1"/>
  <c r="CI202" i="6"/>
  <c r="CJ749" i="6"/>
  <c r="CK749" i="6" s="1"/>
  <c r="CI749" i="6"/>
  <c r="CJ488" i="6"/>
  <c r="CK488" i="6" s="1"/>
  <c r="CI488" i="6"/>
  <c r="CI528" i="6"/>
  <c r="CJ528" i="6"/>
  <c r="CK528" i="6" s="1"/>
  <c r="CJ1032" i="6"/>
  <c r="CK1032" i="6" s="1"/>
  <c r="CI1032" i="6"/>
  <c r="CJ941" i="6"/>
  <c r="CK941" i="6" s="1"/>
  <c r="CI941" i="6"/>
  <c r="CI828" i="6"/>
  <c r="CJ828" i="6"/>
  <c r="CK828" i="6" s="1"/>
  <c r="CJ1116" i="6"/>
  <c r="CK1116" i="6" s="1"/>
  <c r="CI1116" i="6"/>
  <c r="CI547" i="6"/>
  <c r="CJ547" i="6"/>
  <c r="CK547" i="6" s="1"/>
  <c r="CI642" i="6"/>
  <c r="CJ642" i="6"/>
  <c r="CK642" i="6" s="1"/>
  <c r="CJ902" i="6"/>
  <c r="CK902" i="6" s="1"/>
  <c r="CI902" i="6"/>
  <c r="CI503" i="6"/>
  <c r="CJ503" i="6"/>
  <c r="CK503" i="6" s="1"/>
  <c r="CI308" i="6"/>
  <c r="CJ308" i="6"/>
  <c r="CK308" i="6" s="1"/>
  <c r="CJ297" i="6"/>
  <c r="CK297" i="6" s="1"/>
  <c r="CI297" i="6"/>
  <c r="CJ447" i="6"/>
  <c r="CK447" i="6" s="1"/>
  <c r="CI447" i="6"/>
  <c r="CC298" i="6"/>
  <c r="CD298" i="6"/>
  <c r="CE298" i="6" s="1"/>
  <c r="CD701" i="6"/>
  <c r="CE701" i="6" s="1"/>
  <c r="CC701" i="6"/>
  <c r="CC1063" i="6"/>
  <c r="CD1063" i="6"/>
  <c r="CE1063" i="6" s="1"/>
  <c r="CC1007" i="6"/>
  <c r="CD1007" i="6"/>
  <c r="CE1007" i="6" s="1"/>
  <c r="CC786" i="6"/>
  <c r="CD786" i="6"/>
  <c r="CE786" i="6" s="1"/>
  <c r="CC539" i="6"/>
  <c r="CD539" i="6"/>
  <c r="CE539" i="6" s="1"/>
  <c r="CC945" i="6"/>
  <c r="CD945" i="6"/>
  <c r="CE945" i="6" s="1"/>
  <c r="CC521" i="6"/>
  <c r="CD521" i="6"/>
  <c r="CE521" i="6" s="1"/>
  <c r="CC547" i="6"/>
  <c r="CD547" i="6"/>
  <c r="CE547" i="6" s="1"/>
  <c r="CD527" i="6"/>
  <c r="CE527" i="6" s="1"/>
  <c r="CC527" i="6"/>
  <c r="CC818" i="6"/>
  <c r="CD818" i="6"/>
  <c r="CE818" i="6" s="1"/>
  <c r="CD232" i="6"/>
  <c r="CE232" i="6" s="1"/>
  <c r="CC232" i="6"/>
  <c r="CC798" i="6"/>
  <c r="CD798" i="6"/>
  <c r="CE798" i="6" s="1"/>
  <c r="CC519" i="6"/>
  <c r="CD519" i="6"/>
  <c r="CE519" i="6" s="1"/>
  <c r="BW257" i="6"/>
  <c r="BX257" i="6"/>
  <c r="BY257" i="6" s="1"/>
  <c r="BX712" i="6"/>
  <c r="BY712" i="6" s="1"/>
  <c r="BW712" i="6"/>
  <c r="BW640" i="6"/>
  <c r="BX640" i="6"/>
  <c r="BY640" i="6" s="1"/>
  <c r="BX730" i="6"/>
  <c r="BY730" i="6" s="1"/>
  <c r="BW730" i="6"/>
  <c r="BX1122" i="6"/>
  <c r="BY1122" i="6" s="1"/>
  <c r="BW1122" i="6"/>
  <c r="BW977" i="6"/>
  <c r="BX977" i="6"/>
  <c r="BY977" i="6" s="1"/>
  <c r="BX220" i="6"/>
  <c r="BY220" i="6" s="1"/>
  <c r="BW220" i="6"/>
  <c r="BX961" i="6"/>
  <c r="BY961" i="6" s="1"/>
  <c r="BX955" i="6"/>
  <c r="BY955" i="6" s="1"/>
  <c r="BW955" i="6"/>
  <c r="BW390" i="6"/>
  <c r="BX390" i="6"/>
  <c r="BY390" i="6" s="1"/>
  <c r="BX982" i="6"/>
  <c r="BY982" i="6" s="1"/>
  <c r="BW982" i="6"/>
  <c r="BW315" i="6"/>
  <c r="BX315" i="6"/>
  <c r="BY315" i="6" s="1"/>
  <c r="BW413" i="6"/>
  <c r="BX413" i="6"/>
  <c r="BY413" i="6" s="1"/>
  <c r="BX547" i="6"/>
  <c r="BY547" i="6" s="1"/>
  <c r="BW547" i="6"/>
  <c r="BW985" i="6"/>
  <c r="BX985" i="6"/>
  <c r="BY985" i="6" s="1"/>
  <c r="BR385" i="6"/>
  <c r="BS385" i="6" s="1"/>
  <c r="BQ385" i="6"/>
  <c r="BQ991" i="6"/>
  <c r="BR991" i="6"/>
  <c r="BS991" i="6" s="1"/>
  <c r="BR937" i="6"/>
  <c r="BS937" i="6" s="1"/>
  <c r="BQ937" i="6"/>
  <c r="BQ1113" i="6"/>
  <c r="BR1113" i="6"/>
  <c r="BS1113" i="6" s="1"/>
  <c r="BQ1051" i="6"/>
  <c r="BR1051" i="6"/>
  <c r="BS1051" i="6" s="1"/>
  <c r="BQ826" i="6"/>
  <c r="BR826" i="6"/>
  <c r="BS826" i="6" s="1"/>
  <c r="BR770" i="6"/>
  <c r="BS770" i="6" s="1"/>
  <c r="BQ770" i="6"/>
  <c r="BQ798" i="6"/>
  <c r="BR798" i="6"/>
  <c r="BS798" i="6" s="1"/>
  <c r="BR508" i="6"/>
  <c r="BS508" i="6" s="1"/>
  <c r="BQ508" i="6"/>
  <c r="BQ804" i="6"/>
  <c r="BR804" i="6"/>
  <c r="BS804" i="6" s="1"/>
  <c r="BR509" i="6"/>
  <c r="BS509" i="6" s="1"/>
  <c r="BQ509" i="6"/>
  <c r="BR340" i="6"/>
  <c r="BS340" i="6" s="1"/>
  <c r="BQ340" i="6"/>
  <c r="BQ512" i="6"/>
  <c r="BR512" i="6"/>
  <c r="BS512" i="6" s="1"/>
  <c r="BQ326" i="6"/>
  <c r="BR326" i="6"/>
  <c r="BS326" i="6" s="1"/>
  <c r="BL655" i="6"/>
  <c r="BM655" i="6" s="1"/>
  <c r="BK655" i="6"/>
  <c r="BL488" i="6"/>
  <c r="BM488" i="6" s="1"/>
  <c r="BK488" i="6"/>
  <c r="BK997" i="6"/>
  <c r="BK1125" i="6"/>
  <c r="BK743" i="6"/>
  <c r="BK893" i="6"/>
  <c r="BL995" i="6"/>
  <c r="BM995" i="6" s="1"/>
  <c r="BK615" i="6"/>
  <c r="BL236" i="6"/>
  <c r="BM236" i="6" s="1"/>
  <c r="BK1102" i="6"/>
  <c r="BK583" i="6"/>
  <c r="BL243" i="6"/>
  <c r="BM243" i="6" s="1"/>
  <c r="BL767" i="6"/>
  <c r="BM767" i="6" s="1"/>
  <c r="BL252" i="6"/>
  <c r="BM252" i="6" s="1"/>
  <c r="BK403" i="6"/>
  <c r="BL509" i="6"/>
  <c r="BM509" i="6" s="1"/>
  <c r="BK435" i="6"/>
  <c r="BL1044" i="6"/>
  <c r="BM1044" i="6" s="1"/>
  <c r="BK512" i="6"/>
  <c r="BK672" i="6"/>
  <c r="BL643" i="6"/>
  <c r="BM643" i="6" s="1"/>
  <c r="BK1052" i="6"/>
  <c r="BL408" i="6"/>
  <c r="BM408" i="6" s="1"/>
  <c r="BL314" i="6"/>
  <c r="BM314" i="6" s="1"/>
  <c r="BL663" i="6"/>
  <c r="BM663" i="6" s="1"/>
  <c r="BL345" i="6"/>
  <c r="BM345" i="6" s="1"/>
  <c r="BL369" i="6"/>
  <c r="BM369" i="6" s="1"/>
  <c r="BF297" i="6"/>
  <c r="BG297" i="6" s="1"/>
  <c r="BE330" i="6"/>
  <c r="BE290" i="6"/>
  <c r="BF597" i="6"/>
  <c r="BG597" i="6" s="1"/>
  <c r="BE346" i="6"/>
  <c r="BF663" i="6"/>
  <c r="BG663" i="6" s="1"/>
  <c r="BF853" i="6"/>
  <c r="BG853" i="6" s="1"/>
  <c r="BF730" i="6"/>
  <c r="BG730" i="6" s="1"/>
  <c r="BE858" i="6"/>
  <c r="BE895" i="6"/>
  <c r="BF1023" i="6"/>
  <c r="BG1023" i="6" s="1"/>
  <c r="BF723" i="6"/>
  <c r="BG723" i="6" s="1"/>
  <c r="BE956" i="6"/>
  <c r="BE986" i="6"/>
  <c r="BE716" i="6"/>
  <c r="BF1076" i="6"/>
  <c r="BG1076" i="6" s="1"/>
  <c r="BF690" i="6"/>
  <c r="BG690" i="6" s="1"/>
  <c r="AZ481" i="6"/>
  <c r="BA481" i="6" s="1"/>
  <c r="AZ597" i="6"/>
  <c r="BA597" i="6" s="1"/>
  <c r="AZ805" i="6"/>
  <c r="BA805" i="6" s="1"/>
  <c r="AY885" i="6"/>
  <c r="AY551" i="6"/>
  <c r="AZ992" i="6"/>
  <c r="BA992" i="6" s="1"/>
  <c r="AS870" i="6"/>
  <c r="AT1098" i="6"/>
  <c r="AU1098" i="6" s="1"/>
  <c r="AS575" i="6"/>
  <c r="AS518" i="6"/>
  <c r="AS1036" i="6"/>
  <c r="AS414" i="6"/>
  <c r="AS880" i="6"/>
  <c r="BF617" i="6"/>
  <c r="BG617" i="6" s="1"/>
  <c r="BE688" i="6"/>
  <c r="BE996" i="6"/>
  <c r="BF960" i="6"/>
  <c r="BG960" i="6" s="1"/>
  <c r="AY610" i="6"/>
  <c r="AY1069" i="6"/>
  <c r="AZ620" i="6"/>
  <c r="BA620" i="6" s="1"/>
  <c r="AZ415" i="6"/>
  <c r="BA415" i="6" s="1"/>
  <c r="AS950" i="6"/>
  <c r="AT530" i="6"/>
  <c r="AU530" i="6" s="1"/>
  <c r="AT796" i="6"/>
  <c r="AU796" i="6" s="1"/>
  <c r="AS806" i="6"/>
  <c r="CV780" i="6"/>
  <c r="CW780" i="6" s="1"/>
  <c r="CU780" i="6"/>
  <c r="CU202" i="6"/>
  <c r="CV202" i="6"/>
  <c r="CW202" i="6" s="1"/>
  <c r="CP1095" i="6"/>
  <c r="CQ1095" i="6" s="1"/>
  <c r="CO1095" i="6"/>
  <c r="CP854" i="6"/>
  <c r="CQ854" i="6" s="1"/>
  <c r="CO854" i="6"/>
  <c r="CI245" i="6"/>
  <c r="CJ245" i="6"/>
  <c r="CK245" i="6" s="1"/>
  <c r="CC942" i="6"/>
  <c r="CD942" i="6"/>
  <c r="CE942" i="6" s="1"/>
  <c r="CC325" i="6"/>
  <c r="CD325" i="6"/>
  <c r="CE325" i="6" s="1"/>
  <c r="CD372" i="6"/>
  <c r="CE372" i="6" s="1"/>
  <c r="CC372" i="6"/>
  <c r="BX588" i="6"/>
  <c r="BY588" i="6" s="1"/>
  <c r="BW588" i="6"/>
  <c r="BX675" i="6"/>
  <c r="BY675" i="6" s="1"/>
  <c r="BW675" i="6"/>
  <c r="BW1111" i="6"/>
  <c r="BX1111" i="6"/>
  <c r="BY1111" i="6" s="1"/>
  <c r="BW384" i="6"/>
  <c r="BX384" i="6"/>
  <c r="BY384" i="6" s="1"/>
  <c r="BW432" i="6"/>
  <c r="BX432" i="6"/>
  <c r="BY432" i="6" s="1"/>
  <c r="BX451" i="6"/>
  <c r="BY451" i="6" s="1"/>
  <c r="BW451" i="6"/>
  <c r="BX293" i="6"/>
  <c r="BY293" i="6" s="1"/>
  <c r="BW293" i="6"/>
  <c r="BX791" i="6"/>
  <c r="BY791" i="6" s="1"/>
  <c r="BW791" i="6"/>
  <c r="BW701" i="6"/>
  <c r="BX701" i="6"/>
  <c r="BY701" i="6" s="1"/>
  <c r="BW639" i="6"/>
  <c r="BX639" i="6"/>
  <c r="BY639" i="6" s="1"/>
  <c r="BW908" i="6"/>
  <c r="BX908" i="6"/>
  <c r="BY908" i="6" s="1"/>
  <c r="BX956" i="6"/>
  <c r="BY956" i="6" s="1"/>
  <c r="BW956" i="6"/>
  <c r="BQ216" i="6"/>
  <c r="BR216" i="6"/>
  <c r="BS216" i="6" s="1"/>
  <c r="BQ931" i="6"/>
  <c r="BR931" i="6"/>
  <c r="BS931" i="6" s="1"/>
  <c r="BR877" i="6"/>
  <c r="BS877" i="6" s="1"/>
  <c r="BQ877" i="6"/>
  <c r="BQ1117" i="6"/>
  <c r="BR1117" i="6"/>
  <c r="BS1117" i="6" s="1"/>
  <c r="BR1055" i="6"/>
  <c r="BS1055" i="6" s="1"/>
  <c r="BQ1055" i="6"/>
  <c r="BR796" i="6"/>
  <c r="BS796" i="6" s="1"/>
  <c r="BQ796" i="6"/>
  <c r="BR638" i="6"/>
  <c r="BS638" i="6" s="1"/>
  <c r="BQ638" i="6"/>
  <c r="BR653" i="6"/>
  <c r="BS653" i="6" s="1"/>
  <c r="BQ653" i="6"/>
  <c r="BQ695" i="6"/>
  <c r="BR695" i="6"/>
  <c r="BS695" i="6" s="1"/>
  <c r="BR314" i="6"/>
  <c r="BS314" i="6" s="1"/>
  <c r="BQ314" i="6"/>
  <c r="BQ413" i="6"/>
  <c r="BR413" i="6"/>
  <c r="BS413" i="6" s="1"/>
  <c r="BQ635" i="6"/>
  <c r="BR635" i="6"/>
  <c r="BS635" i="6" s="1"/>
  <c r="BQ996" i="6"/>
  <c r="BR996" i="6"/>
  <c r="BS996" i="6" s="1"/>
  <c r="BR639" i="6"/>
  <c r="BS639" i="6" s="1"/>
  <c r="BQ639" i="6"/>
  <c r="BL422" i="6"/>
  <c r="BM422" i="6" s="1"/>
  <c r="BK422" i="6"/>
  <c r="BL797" i="6"/>
  <c r="BM797" i="6" s="1"/>
  <c r="BK797" i="6"/>
  <c r="BK1001" i="6"/>
  <c r="BL1001" i="6"/>
  <c r="BM1001" i="6" s="1"/>
  <c r="BK772" i="6"/>
  <c r="BL772" i="6"/>
  <c r="BM772" i="6" s="1"/>
  <c r="BL1027" i="6"/>
  <c r="BM1027" i="6" s="1"/>
  <c r="BK1027" i="6"/>
  <c r="BL550" i="6"/>
  <c r="BM550" i="6" s="1"/>
  <c r="BK550" i="6"/>
  <c r="BK639" i="6"/>
  <c r="BL639" i="6"/>
  <c r="BM639" i="6" s="1"/>
  <c r="BK348" i="6"/>
  <c r="BL348" i="6"/>
  <c r="BM348" i="6" s="1"/>
  <c r="BK530" i="6"/>
  <c r="BL530" i="6"/>
  <c r="BM530" i="6" s="1"/>
  <c r="BK324" i="6"/>
  <c r="BL324" i="6"/>
  <c r="BM324" i="6" s="1"/>
  <c r="BK806" i="6"/>
  <c r="BL806" i="6"/>
  <c r="BM806" i="6" s="1"/>
  <c r="BK524" i="6"/>
  <c r="BL524" i="6"/>
  <c r="BM524" i="6" s="1"/>
  <c r="BK959" i="6"/>
  <c r="BL959" i="6"/>
  <c r="BM959" i="6" s="1"/>
  <c r="BK943" i="6"/>
  <c r="BL943" i="6"/>
  <c r="BM943" i="6" s="1"/>
  <c r="BL537" i="6"/>
  <c r="BM537" i="6" s="1"/>
  <c r="BK537" i="6"/>
  <c r="BE344" i="6"/>
  <c r="BF344" i="6"/>
  <c r="BG344" i="6" s="1"/>
  <c r="BF209" i="6"/>
  <c r="BG209" i="6" s="1"/>
  <c r="BE209" i="6"/>
  <c r="BF672" i="6"/>
  <c r="BG672" i="6" s="1"/>
  <c r="BE672" i="6"/>
  <c r="BE497" i="6"/>
  <c r="BF497" i="6"/>
  <c r="BG497" i="6" s="1"/>
  <c r="BF573" i="6"/>
  <c r="BG573" i="6" s="1"/>
  <c r="BE573" i="6"/>
  <c r="BF1059" i="6"/>
  <c r="BG1059" i="6" s="1"/>
  <c r="BE1059" i="6"/>
  <c r="BE1052" i="6"/>
  <c r="BF1052" i="6"/>
  <c r="BG1052" i="6" s="1"/>
  <c r="BE775" i="6"/>
  <c r="BF775" i="6"/>
  <c r="BG775" i="6" s="1"/>
  <c r="BF1117" i="6"/>
  <c r="BG1117" i="6" s="1"/>
  <c r="BE1117" i="6"/>
  <c r="BE479" i="6"/>
  <c r="BF479" i="6"/>
  <c r="BG479" i="6" s="1"/>
  <c r="BE804" i="6"/>
  <c r="BF804" i="6"/>
  <c r="BG804" i="6" s="1"/>
  <c r="BE562" i="6"/>
  <c r="BF562" i="6"/>
  <c r="BG562" i="6" s="1"/>
  <c r="BF760" i="6"/>
  <c r="BG760" i="6" s="1"/>
  <c r="BE760" i="6"/>
  <c r="BE868" i="6"/>
  <c r="BF868" i="6"/>
  <c r="BG868" i="6" s="1"/>
  <c r="AZ438" i="6"/>
  <c r="BA438" i="6" s="1"/>
  <c r="AY438" i="6"/>
  <c r="AY297" i="6"/>
  <c r="AZ297" i="6"/>
  <c r="BA297" i="6" s="1"/>
  <c r="AZ394" i="6"/>
  <c r="BA394" i="6" s="1"/>
  <c r="AY394" i="6"/>
  <c r="AZ413" i="6"/>
  <c r="BA413" i="6" s="1"/>
  <c r="AY413" i="6"/>
  <c r="AY424" i="6"/>
  <c r="AZ424" i="6"/>
  <c r="BA424" i="6" s="1"/>
  <c r="AY576" i="6"/>
  <c r="AZ576" i="6"/>
  <c r="BA576" i="6" s="1"/>
  <c r="AY862" i="6"/>
  <c r="AZ862" i="6"/>
  <c r="BA862" i="6" s="1"/>
  <c r="AZ891" i="6"/>
  <c r="BA891" i="6" s="1"/>
  <c r="AY891" i="6"/>
  <c r="AY271" i="6"/>
  <c r="AZ271" i="6"/>
  <c r="BA271" i="6" s="1"/>
  <c r="AY404" i="6"/>
  <c r="AZ404" i="6"/>
  <c r="BA404" i="6" s="1"/>
  <c r="AY974" i="6"/>
  <c r="AZ974" i="6"/>
  <c r="BA974" i="6" s="1"/>
  <c r="AZ767" i="6"/>
  <c r="BA767" i="6" s="1"/>
  <c r="AY767" i="6"/>
  <c r="AZ204" i="6"/>
  <c r="BA204" i="6" s="1"/>
  <c r="AY204" i="6"/>
  <c r="AY1124" i="6"/>
  <c r="AZ1124" i="6"/>
  <c r="BA1124" i="6" s="1"/>
  <c r="AY483" i="6"/>
  <c r="AT369" i="6"/>
  <c r="AU369" i="6" s="1"/>
  <c r="AS369" i="6"/>
  <c r="AT360" i="6"/>
  <c r="AU360" i="6" s="1"/>
  <c r="AS877" i="6"/>
  <c r="AT567" i="6"/>
  <c r="AU567" i="6" s="1"/>
  <c r="AS938" i="6"/>
  <c r="AT1030" i="6"/>
  <c r="AU1030" i="6" s="1"/>
  <c r="AS855" i="6"/>
  <c r="AS1072" i="6"/>
  <c r="AT746" i="6"/>
  <c r="AU746" i="6" s="1"/>
  <c r="AT1116" i="6"/>
  <c r="AU1116" i="6" s="1"/>
  <c r="AT739" i="6"/>
  <c r="AU739" i="6" s="1"/>
  <c r="AT1032" i="6"/>
  <c r="AU1032" i="6" s="1"/>
  <c r="AT487" i="6"/>
  <c r="AU487" i="6" s="1"/>
  <c r="AS499" i="6"/>
  <c r="AS1040" i="6"/>
  <c r="AT374" i="6"/>
  <c r="AU374" i="6" s="1"/>
  <c r="AS1039" i="6"/>
  <c r="AS580" i="6"/>
  <c r="AS908" i="6"/>
  <c r="AT818" i="6"/>
  <c r="AU818" i="6" s="1"/>
  <c r="AS833" i="6"/>
  <c r="AT468" i="6"/>
  <c r="AU468" i="6" s="1"/>
  <c r="AT673" i="6"/>
  <c r="AU673" i="6" s="1"/>
  <c r="AT684" i="6"/>
  <c r="AU684" i="6" s="1"/>
  <c r="AT511" i="6"/>
  <c r="AU511" i="6" s="1"/>
  <c r="AT948" i="6"/>
  <c r="AU948" i="6" s="1"/>
  <c r="AS483" i="6"/>
  <c r="AS419" i="6"/>
  <c r="BF389" i="6"/>
  <c r="BG389" i="6" s="1"/>
  <c r="BF1039" i="6"/>
  <c r="BG1039" i="6" s="1"/>
  <c r="BF867" i="6"/>
  <c r="BG867" i="6" s="1"/>
  <c r="BE476" i="6"/>
  <c r="AZ354" i="6"/>
  <c r="BA354" i="6" s="1"/>
  <c r="AY868" i="6"/>
  <c r="AY874" i="6"/>
  <c r="AZ588" i="6"/>
  <c r="BA588" i="6" s="1"/>
  <c r="AT953" i="6"/>
  <c r="AU953" i="6" s="1"/>
  <c r="AT976" i="6"/>
  <c r="AU976" i="6" s="1"/>
  <c r="AT734" i="6"/>
  <c r="AU734" i="6" s="1"/>
  <c r="AT646" i="6"/>
  <c r="AU646" i="6" s="1"/>
  <c r="CU455" i="6"/>
  <c r="CV455" i="6"/>
  <c r="CW455" i="6" s="1"/>
  <c r="CO453" i="6"/>
  <c r="CP453" i="6"/>
  <c r="CQ453" i="6" s="1"/>
  <c r="CP835" i="6"/>
  <c r="CQ835" i="6" s="1"/>
  <c r="CO835" i="6"/>
  <c r="CI1080" i="6"/>
  <c r="CJ1080" i="6"/>
  <c r="CK1080" i="6" s="1"/>
  <c r="CJ918" i="6"/>
  <c r="CK918" i="6" s="1"/>
  <c r="CI918" i="6"/>
  <c r="CD424" i="6"/>
  <c r="CE424" i="6" s="1"/>
  <c r="CC424" i="6"/>
  <c r="BW695" i="6"/>
  <c r="BX695" i="6"/>
  <c r="BY695" i="6" s="1"/>
  <c r="BX959" i="6"/>
  <c r="BY959" i="6" s="1"/>
  <c r="BW959" i="6"/>
  <c r="BW1039" i="6"/>
  <c r="BX1039" i="6"/>
  <c r="BY1039" i="6" s="1"/>
  <c r="BR729" i="6"/>
  <c r="BS729" i="6" s="1"/>
  <c r="BQ729" i="6"/>
  <c r="BQ1009" i="6"/>
  <c r="BR1009" i="6"/>
  <c r="BS1009" i="6" s="1"/>
  <c r="BR1052" i="6"/>
  <c r="BS1052" i="6" s="1"/>
  <c r="BQ1052" i="6"/>
  <c r="BR1123" i="6"/>
  <c r="BS1123" i="6" s="1"/>
  <c r="BQ1123" i="6"/>
  <c r="BQ690" i="6"/>
  <c r="BR690" i="6"/>
  <c r="BS690" i="6" s="1"/>
  <c r="BR308" i="6"/>
  <c r="BS308" i="6" s="1"/>
  <c r="BQ308" i="6"/>
  <c r="BR674" i="6"/>
  <c r="BS674" i="6" s="1"/>
  <c r="BQ674" i="6"/>
  <c r="BR441" i="6"/>
  <c r="BS441" i="6" s="1"/>
  <c r="BQ441" i="6"/>
  <c r="BQ1078" i="6"/>
  <c r="BR1078" i="6"/>
  <c r="BS1078" i="6" s="1"/>
  <c r="BR443" i="6"/>
  <c r="BS443" i="6" s="1"/>
  <c r="BQ443" i="6"/>
  <c r="BR528" i="6"/>
  <c r="BS528" i="6" s="1"/>
  <c r="BQ528" i="6"/>
  <c r="BR258" i="6"/>
  <c r="BS258" i="6" s="1"/>
  <c r="BQ258" i="6"/>
  <c r="BR571" i="6"/>
  <c r="BS571" i="6" s="1"/>
  <c r="BQ571" i="6"/>
  <c r="BL401" i="6"/>
  <c r="BM401" i="6" s="1"/>
  <c r="BK401" i="6"/>
  <c r="BL673" i="6"/>
  <c r="BM673" i="6" s="1"/>
  <c r="BK673" i="6"/>
  <c r="BL1069" i="6"/>
  <c r="BM1069" i="6" s="1"/>
  <c r="BL1042" i="6"/>
  <c r="BM1042" i="6" s="1"/>
  <c r="BK1042" i="6"/>
  <c r="BL820" i="6"/>
  <c r="BM820" i="6" s="1"/>
  <c r="BK820" i="6"/>
  <c r="BL387" i="6"/>
  <c r="BM387" i="6" s="1"/>
  <c r="BK387" i="6"/>
  <c r="BK534" i="6"/>
  <c r="BL534" i="6"/>
  <c r="BM534" i="6" s="1"/>
  <c r="BK722" i="6"/>
  <c r="BL722" i="6"/>
  <c r="BM722" i="6" s="1"/>
  <c r="BL977" i="6"/>
  <c r="BM977" i="6" s="1"/>
  <c r="BK977" i="6"/>
  <c r="BK455" i="6"/>
  <c r="BL455" i="6"/>
  <c r="BM455" i="6" s="1"/>
  <c r="BL757" i="6"/>
  <c r="BM757" i="6" s="1"/>
  <c r="BK757" i="6"/>
  <c r="BL281" i="6"/>
  <c r="BM281" i="6" s="1"/>
  <c r="BK281" i="6"/>
  <c r="BL501" i="6"/>
  <c r="BM501" i="6" s="1"/>
  <c r="BK501" i="6"/>
  <c r="BK903" i="6"/>
  <c r="BL903" i="6"/>
  <c r="BM903" i="6" s="1"/>
  <c r="BE233" i="6"/>
  <c r="BF233" i="6"/>
  <c r="BG233" i="6" s="1"/>
  <c r="BE226" i="6"/>
  <c r="BF226" i="6"/>
  <c r="BG226" i="6" s="1"/>
  <c r="BF657" i="6"/>
  <c r="BG657" i="6" s="1"/>
  <c r="BE657" i="6"/>
  <c r="BE797" i="6"/>
  <c r="BF797" i="6"/>
  <c r="BG797" i="6" s="1"/>
  <c r="BE738" i="6"/>
  <c r="BF738" i="6"/>
  <c r="BG738" i="6" s="1"/>
  <c r="BF903" i="6"/>
  <c r="BG903" i="6" s="1"/>
  <c r="BE903" i="6"/>
  <c r="BE882" i="6"/>
  <c r="BF882" i="6"/>
  <c r="BG882" i="6" s="1"/>
  <c r="BF961" i="6"/>
  <c r="BG961" i="6" s="1"/>
  <c r="BE961" i="6"/>
  <c r="BE811" i="6"/>
  <c r="BF811" i="6"/>
  <c r="BG811" i="6" s="1"/>
  <c r="BF950" i="6"/>
  <c r="BG950" i="6" s="1"/>
  <c r="BE950" i="6"/>
  <c r="BE504" i="6"/>
  <c r="BF504" i="6"/>
  <c r="BG504" i="6" s="1"/>
  <c r="BF566" i="6"/>
  <c r="BG566" i="6" s="1"/>
  <c r="BE566" i="6"/>
  <c r="BF1098" i="6"/>
  <c r="BG1098" i="6" s="1"/>
  <c r="BE1098" i="6"/>
  <c r="BF677" i="6"/>
  <c r="BG677" i="6" s="1"/>
  <c r="BE677" i="6"/>
  <c r="BF307" i="6"/>
  <c r="BG307" i="6" s="1"/>
  <c r="BE307" i="6"/>
  <c r="AY638" i="6"/>
  <c r="AZ638" i="6"/>
  <c r="BA638" i="6" s="1"/>
  <c r="AZ497" i="6"/>
  <c r="BA497" i="6" s="1"/>
  <c r="AY497" i="6"/>
  <c r="AZ594" i="6"/>
  <c r="BA594" i="6" s="1"/>
  <c r="AY594" i="6"/>
  <c r="AZ613" i="6"/>
  <c r="BA613" i="6" s="1"/>
  <c r="AY613" i="6"/>
  <c r="AY935" i="6"/>
  <c r="AZ935" i="6"/>
  <c r="BA935" i="6" s="1"/>
  <c r="AZ837" i="6"/>
  <c r="BA837" i="6" s="1"/>
  <c r="AY837" i="6"/>
  <c r="AZ1005" i="6"/>
  <c r="BA1005" i="6" s="1"/>
  <c r="AY1005" i="6"/>
  <c r="AZ917" i="6"/>
  <c r="BA917" i="6" s="1"/>
  <c r="AY917" i="6"/>
  <c r="AY247" i="6"/>
  <c r="AZ247" i="6"/>
  <c r="BA247" i="6" s="1"/>
  <c r="AZ699" i="6"/>
  <c r="BA699" i="6" s="1"/>
  <c r="AY699" i="6"/>
  <c r="AY359" i="6"/>
  <c r="AZ359" i="6"/>
  <c r="BA359" i="6" s="1"/>
  <c r="AY978" i="6"/>
  <c r="AY1044" i="6"/>
  <c r="AZ1044" i="6"/>
  <c r="BA1044" i="6" s="1"/>
  <c r="AZ826" i="6"/>
  <c r="BA826" i="6" s="1"/>
  <c r="AY826" i="6"/>
  <c r="AS249" i="6"/>
  <c r="AT249" i="6"/>
  <c r="AU249" i="6" s="1"/>
  <c r="AS433" i="6"/>
  <c r="AT433" i="6"/>
  <c r="AU433" i="6" s="1"/>
  <c r="AT595" i="6"/>
  <c r="AU595" i="6" s="1"/>
  <c r="AS595" i="6"/>
  <c r="AS1045" i="6"/>
  <c r="AT1045" i="6"/>
  <c r="AU1045" i="6" s="1"/>
  <c r="AT1007" i="6"/>
  <c r="AU1007" i="6" s="1"/>
  <c r="AS1007" i="6"/>
  <c r="AT1083" i="6"/>
  <c r="AU1083" i="6" s="1"/>
  <c r="AT1052" i="6"/>
  <c r="AU1052" i="6" s="1"/>
  <c r="AS1052" i="6"/>
  <c r="AS805" i="6"/>
  <c r="AT805" i="6"/>
  <c r="AU805" i="6" s="1"/>
  <c r="AS243" i="6"/>
  <c r="AT243" i="6"/>
  <c r="AU243" i="6" s="1"/>
  <c r="AS220" i="6"/>
  <c r="AT220" i="6"/>
  <c r="AU220" i="6" s="1"/>
  <c r="AS798" i="6"/>
  <c r="AT798" i="6"/>
  <c r="AU798" i="6" s="1"/>
  <c r="AT712" i="6"/>
  <c r="AU712" i="6" s="1"/>
  <c r="AS712" i="6"/>
  <c r="AT316" i="6"/>
  <c r="AU316" i="6" s="1"/>
  <c r="AS316" i="6"/>
  <c r="AS471" i="6"/>
  <c r="AT471" i="6"/>
  <c r="AU471" i="6" s="1"/>
  <c r="AT715" i="6"/>
  <c r="AU715" i="6" s="1"/>
  <c r="AS715" i="6"/>
  <c r="AT403" i="6"/>
  <c r="AU403" i="6" s="1"/>
  <c r="AS403" i="6"/>
  <c r="AZ391" i="6"/>
  <c r="BA391" i="6" s="1"/>
  <c r="AY580" i="6"/>
  <c r="AZ511" i="6"/>
  <c r="BA511" i="6" s="1"/>
  <c r="AS458" i="6"/>
  <c r="AT456" i="6"/>
  <c r="AU456" i="6" s="1"/>
  <c r="AS473" i="6"/>
  <c r="AT853" i="6"/>
  <c r="AU853" i="6" s="1"/>
  <c r="AS981" i="6"/>
  <c r="AS914" i="6"/>
  <c r="AT1127" i="6"/>
  <c r="AU1127" i="6" s="1"/>
  <c r="AT919" i="6"/>
  <c r="AU919" i="6" s="1"/>
  <c r="AT1070" i="6"/>
  <c r="AU1070" i="6" s="1"/>
  <c r="AT332" i="6"/>
  <c r="AU332" i="6" s="1"/>
  <c r="AT1066" i="6"/>
  <c r="AU1066" i="6" s="1"/>
  <c r="AT244" i="6"/>
  <c r="AU244" i="6" s="1"/>
  <c r="AT462" i="6"/>
  <c r="AU462" i="6" s="1"/>
  <c r="AT626" i="6"/>
  <c r="AU626" i="6" s="1"/>
  <c r="AS247" i="6"/>
  <c r="AS1029" i="6"/>
  <c r="AS641" i="6"/>
  <c r="AT1125" i="6"/>
  <c r="AU1125" i="6" s="1"/>
  <c r="AS702" i="6"/>
  <c r="AS856" i="6"/>
  <c r="AT605" i="6"/>
  <c r="AU605" i="6" s="1"/>
  <c r="AS872" i="6"/>
  <c r="AT214" i="6"/>
  <c r="AU214" i="6" s="1"/>
  <c r="AT652" i="6"/>
  <c r="AU652" i="6" s="1"/>
  <c r="AS379" i="6"/>
  <c r="AT592" i="6"/>
  <c r="AU592" i="6" s="1"/>
  <c r="AT297" i="6"/>
  <c r="AU297" i="6" s="1"/>
  <c r="AT696" i="6"/>
  <c r="AU696" i="6" s="1"/>
  <c r="BX851" i="6"/>
  <c r="BY851" i="6" s="1"/>
  <c r="BW851" i="6"/>
  <c r="BE256" i="6"/>
  <c r="BE837" i="6"/>
  <c r="BF997" i="6"/>
  <c r="BG997" i="6" s="1"/>
  <c r="BF531" i="6"/>
  <c r="BG531" i="6" s="1"/>
  <c r="BE271" i="6"/>
  <c r="AZ482" i="6"/>
  <c r="BA482" i="6" s="1"/>
  <c r="AY1118" i="6"/>
  <c r="AZ327" i="6"/>
  <c r="BA327" i="6" s="1"/>
  <c r="AZ244" i="6"/>
  <c r="BA244" i="6" s="1"/>
  <c r="AS857" i="6"/>
  <c r="AT1089" i="6"/>
  <c r="AU1089" i="6" s="1"/>
  <c r="AT598" i="6"/>
  <c r="AU598" i="6" s="1"/>
  <c r="AS560" i="6"/>
  <c r="AQ1113" i="6"/>
  <c r="AP1113" i="6"/>
  <c r="CV867" i="6"/>
  <c r="CW867" i="6" s="1"/>
  <c r="CU867" i="6"/>
  <c r="CV1116" i="6"/>
  <c r="CW1116" i="6" s="1"/>
  <c r="CU1116" i="6"/>
  <c r="CO1077" i="6"/>
  <c r="CP1077" i="6"/>
  <c r="CQ1077" i="6" s="1"/>
  <c r="CJ791" i="6"/>
  <c r="CK791" i="6" s="1"/>
  <c r="CI791" i="6"/>
  <c r="CJ670" i="6"/>
  <c r="CK670" i="6" s="1"/>
  <c r="CI670" i="6"/>
  <c r="CD643" i="6"/>
  <c r="CE643" i="6" s="1"/>
  <c r="CC643" i="6"/>
  <c r="BX548" i="6"/>
  <c r="BY548" i="6" s="1"/>
  <c r="BW548" i="6"/>
  <c r="BX453" i="6"/>
  <c r="BY453" i="6" s="1"/>
  <c r="BW453" i="6"/>
  <c r="BW669" i="6"/>
  <c r="BX669" i="6"/>
  <c r="BY669" i="6" s="1"/>
  <c r="BX411" i="6"/>
  <c r="BY411" i="6" s="1"/>
  <c r="BW411" i="6"/>
  <c r="BW298" i="6"/>
  <c r="BX298" i="6"/>
  <c r="BY298" i="6" s="1"/>
  <c r="BQ492" i="6"/>
  <c r="BR492" i="6"/>
  <c r="BS492" i="6" s="1"/>
  <c r="BQ1003" i="6"/>
  <c r="BR1003" i="6"/>
  <c r="BS1003" i="6" s="1"/>
  <c r="BR949" i="6"/>
  <c r="BS949" i="6" s="1"/>
  <c r="BQ949" i="6"/>
  <c r="BR1125" i="6"/>
  <c r="BS1125" i="6" s="1"/>
  <c r="BQ1125" i="6"/>
  <c r="BQ1063" i="6"/>
  <c r="BR1063" i="6"/>
  <c r="BS1063" i="6" s="1"/>
  <c r="BR618" i="6"/>
  <c r="BS618" i="6" s="1"/>
  <c r="BQ618" i="6"/>
  <c r="BQ822" i="6"/>
  <c r="BR822" i="6"/>
  <c r="BS822" i="6" s="1"/>
  <c r="BR992" i="6"/>
  <c r="BS992" i="6" s="1"/>
  <c r="BQ992" i="6"/>
  <c r="BR552" i="6"/>
  <c r="BS552" i="6" s="1"/>
  <c r="BQ552" i="6"/>
  <c r="BR685" i="6"/>
  <c r="BS685" i="6" s="1"/>
  <c r="BQ685" i="6"/>
  <c r="BQ457" i="6"/>
  <c r="BR457" i="6"/>
  <c r="BS457" i="6" s="1"/>
  <c r="BR215" i="6"/>
  <c r="BS215" i="6" s="1"/>
  <c r="BQ215" i="6"/>
  <c r="BR526" i="6"/>
  <c r="BS526" i="6" s="1"/>
  <c r="BQ526" i="6"/>
  <c r="BQ319" i="6"/>
  <c r="BR319" i="6"/>
  <c r="BS319" i="6" s="1"/>
  <c r="BK584" i="6"/>
  <c r="BL584" i="6"/>
  <c r="BM584" i="6" s="1"/>
  <c r="BK444" i="6"/>
  <c r="BL444" i="6"/>
  <c r="BM444" i="6" s="1"/>
  <c r="BL1041" i="6"/>
  <c r="BM1041" i="6" s="1"/>
  <c r="BK1041" i="6"/>
  <c r="BL1014" i="6"/>
  <c r="BM1014" i="6" s="1"/>
  <c r="BK1014" i="6"/>
  <c r="BK1008" i="6"/>
  <c r="BL1008" i="6"/>
  <c r="BM1008" i="6" s="1"/>
  <c r="BL407" i="6"/>
  <c r="BM407" i="6" s="1"/>
  <c r="BK407" i="6"/>
  <c r="BK525" i="6"/>
  <c r="BL525" i="6"/>
  <c r="BM525" i="6" s="1"/>
  <c r="BL827" i="6"/>
  <c r="BM827" i="6" s="1"/>
  <c r="BK827" i="6"/>
  <c r="BL1032" i="6"/>
  <c r="BM1032" i="6" s="1"/>
  <c r="BK1032" i="6"/>
  <c r="BK443" i="6"/>
  <c r="BL443" i="6"/>
  <c r="BM443" i="6" s="1"/>
  <c r="BK602" i="6"/>
  <c r="BL602" i="6"/>
  <c r="BM602" i="6" s="1"/>
  <c r="BL277" i="6"/>
  <c r="BM277" i="6" s="1"/>
  <c r="BK277" i="6"/>
  <c r="BL532" i="6"/>
  <c r="BM532" i="6" s="1"/>
  <c r="BK532" i="6"/>
  <c r="BL798" i="6"/>
  <c r="BM798" i="6" s="1"/>
  <c r="BK798" i="6"/>
  <c r="BF205" i="6"/>
  <c r="BG205" i="6" s="1"/>
  <c r="BE205" i="6"/>
  <c r="BE276" i="6"/>
  <c r="BF276" i="6"/>
  <c r="BG276" i="6" s="1"/>
  <c r="BE494" i="6"/>
  <c r="BF494" i="6"/>
  <c r="BG494" i="6" s="1"/>
  <c r="BF769" i="6"/>
  <c r="BG769" i="6" s="1"/>
  <c r="BE769" i="6"/>
  <c r="BF705" i="6"/>
  <c r="BG705" i="6" s="1"/>
  <c r="BE705" i="6"/>
  <c r="BE875" i="6"/>
  <c r="BF875" i="6"/>
  <c r="BG875" i="6" s="1"/>
  <c r="BE905" i="6"/>
  <c r="BF905" i="6"/>
  <c r="BG905" i="6" s="1"/>
  <c r="BF970" i="6"/>
  <c r="BG970" i="6" s="1"/>
  <c r="BE970" i="6"/>
  <c r="BE839" i="6"/>
  <c r="BF839" i="6"/>
  <c r="BG839" i="6" s="1"/>
  <c r="BE973" i="6"/>
  <c r="BF973" i="6"/>
  <c r="BG973" i="6" s="1"/>
  <c r="BE530" i="6"/>
  <c r="BF530" i="6"/>
  <c r="BG530" i="6" s="1"/>
  <c r="BF580" i="6"/>
  <c r="BG580" i="6" s="1"/>
  <c r="BE580" i="6"/>
  <c r="BE620" i="6"/>
  <c r="BF620" i="6"/>
  <c r="BG620" i="6" s="1"/>
  <c r="BF347" i="6"/>
  <c r="BG347" i="6" s="1"/>
  <c r="BE347" i="6"/>
  <c r="BF472" i="6"/>
  <c r="BG472" i="6" s="1"/>
  <c r="BE472" i="6"/>
  <c r="AY710" i="6"/>
  <c r="AZ710" i="6"/>
  <c r="BA710" i="6" s="1"/>
  <c r="AZ569" i="6"/>
  <c r="BA569" i="6" s="1"/>
  <c r="AY569" i="6"/>
  <c r="AZ666" i="6"/>
  <c r="BA666" i="6" s="1"/>
  <c r="AY666" i="6"/>
  <c r="AY344" i="6"/>
  <c r="AZ344" i="6"/>
  <c r="BA344" i="6" s="1"/>
  <c r="AY368" i="6"/>
  <c r="AZ368" i="6"/>
  <c r="BA368" i="6" s="1"/>
  <c r="AZ1110" i="6"/>
  <c r="BA1110" i="6" s="1"/>
  <c r="AY1110" i="6"/>
  <c r="AY792" i="6"/>
  <c r="AZ792" i="6"/>
  <c r="BA792" i="6" s="1"/>
  <c r="AY1077" i="6"/>
  <c r="AZ1077" i="6"/>
  <c r="BA1077" i="6" s="1"/>
  <c r="AY1117" i="6"/>
  <c r="AZ1117" i="6"/>
  <c r="BA1117" i="6" s="1"/>
  <c r="AZ383" i="6"/>
  <c r="BA383" i="6" s="1"/>
  <c r="AY383" i="6"/>
  <c r="AZ631" i="6"/>
  <c r="BA631" i="6" s="1"/>
  <c r="AY631" i="6"/>
  <c r="AZ1018" i="6"/>
  <c r="BA1018" i="6" s="1"/>
  <c r="AY1018" i="6"/>
  <c r="AY916" i="6"/>
  <c r="BF1116" i="6"/>
  <c r="BG1116" i="6" s="1"/>
  <c r="BE1116" i="6"/>
  <c r="CU362" i="6"/>
  <c r="CV362" i="6"/>
  <c r="CW362" i="6" s="1"/>
  <c r="CP703" i="6"/>
  <c r="CQ703" i="6" s="1"/>
  <c r="CO703" i="6"/>
  <c r="CP1002" i="6"/>
  <c r="CQ1002" i="6" s="1"/>
  <c r="CO1002" i="6"/>
  <c r="CI756" i="6"/>
  <c r="CJ542" i="6"/>
  <c r="CK542" i="6" s="1"/>
  <c r="CJ432" i="6"/>
  <c r="CK432" i="6" s="1"/>
  <c r="CC618" i="6"/>
  <c r="CD1039" i="6"/>
  <c r="CE1039" i="6" s="1"/>
  <c r="CD1073" i="6"/>
  <c r="CE1073" i="6" s="1"/>
  <c r="CC255" i="6"/>
  <c r="BW734" i="6"/>
  <c r="BX734" i="6"/>
  <c r="BY734" i="6" s="1"/>
  <c r="BX995" i="6"/>
  <c r="BY995" i="6" s="1"/>
  <c r="BW995" i="6"/>
  <c r="BX825" i="6"/>
  <c r="BY825" i="6" s="1"/>
  <c r="BW825" i="6"/>
  <c r="BW786" i="6"/>
  <c r="BX786" i="6"/>
  <c r="BY786" i="6" s="1"/>
  <c r="BX947" i="6"/>
  <c r="BY947" i="6" s="1"/>
  <c r="BW947" i="6"/>
  <c r="BX1008" i="6"/>
  <c r="BY1008" i="6" s="1"/>
  <c r="BW1008" i="6"/>
  <c r="BW502" i="6"/>
  <c r="BX502" i="6"/>
  <c r="BY502" i="6" s="1"/>
  <c r="BX793" i="6"/>
  <c r="BY793" i="6" s="1"/>
  <c r="BW793" i="6"/>
  <c r="BR272" i="6"/>
  <c r="BS272" i="6" s="1"/>
  <c r="BQ272" i="6"/>
  <c r="BR805" i="6"/>
  <c r="BS805" i="6" s="1"/>
  <c r="BQ805" i="6"/>
  <c r="BR444" i="6"/>
  <c r="BS444" i="6" s="1"/>
  <c r="BQ444" i="6"/>
  <c r="BQ252" i="6"/>
  <c r="BR252" i="6"/>
  <c r="BS252" i="6" s="1"/>
  <c r="BQ966" i="6"/>
  <c r="BR966" i="6"/>
  <c r="BS966" i="6" s="1"/>
  <c r="BQ765" i="6"/>
  <c r="BR765" i="6"/>
  <c r="BS765" i="6" s="1"/>
  <c r="BQ617" i="6"/>
  <c r="BR617" i="6"/>
  <c r="BS617" i="6" s="1"/>
  <c r="BQ484" i="6"/>
  <c r="BR484" i="6"/>
  <c r="BS484" i="6" s="1"/>
  <c r="BQ774" i="6"/>
  <c r="BR774" i="6"/>
  <c r="BS774" i="6" s="1"/>
  <c r="BR731" i="6"/>
  <c r="BS731" i="6" s="1"/>
  <c r="BQ731" i="6"/>
  <c r="BR777" i="6"/>
  <c r="BS777" i="6" s="1"/>
  <c r="BQ777" i="6"/>
  <c r="BQ1062" i="6"/>
  <c r="BR1062" i="6"/>
  <c r="BS1062" i="6" s="1"/>
  <c r="BQ944" i="6"/>
  <c r="BR944" i="6"/>
  <c r="BS944" i="6" s="1"/>
  <c r="BQ791" i="6"/>
  <c r="BR791" i="6"/>
  <c r="BS791" i="6" s="1"/>
  <c r="BQ283" i="6"/>
  <c r="BR283" i="6"/>
  <c r="BS283" i="6" s="1"/>
  <c r="BL576" i="6"/>
  <c r="BM576" i="6" s="1"/>
  <c r="BL695" i="6"/>
  <c r="BM695" i="6" s="1"/>
  <c r="BK819" i="6"/>
  <c r="BK620" i="6"/>
  <c r="BK1013" i="6"/>
  <c r="BK657" i="6"/>
  <c r="BK971" i="6"/>
  <c r="BL1003" i="6"/>
  <c r="BM1003" i="6" s="1"/>
  <c r="BL1123" i="6"/>
  <c r="BM1123" i="6" s="1"/>
  <c r="BL782" i="6"/>
  <c r="BM782" i="6" s="1"/>
  <c r="BK714" i="6"/>
  <c r="BK612" i="6"/>
  <c r="BK681" i="6"/>
  <c r="BL286" i="6"/>
  <c r="BM286" i="6" s="1"/>
  <c r="BK551" i="6"/>
  <c r="BL646" i="6"/>
  <c r="BM646" i="6" s="1"/>
  <c r="BL316" i="6"/>
  <c r="BM316" i="6" s="1"/>
  <c r="BL704" i="6"/>
  <c r="BM704" i="6" s="1"/>
  <c r="BL234" i="6"/>
  <c r="BM234" i="6" s="1"/>
  <c r="BK347" i="6"/>
  <c r="BK598" i="6"/>
  <c r="BK993" i="6"/>
  <c r="BK678" i="6"/>
  <c r="BL367" i="6"/>
  <c r="BM367" i="6" s="1"/>
  <c r="BK571" i="6"/>
  <c r="BK254" i="6"/>
  <c r="BF512" i="6"/>
  <c r="BG512" i="6" s="1"/>
  <c r="BF863" i="6"/>
  <c r="BG863" i="6" s="1"/>
  <c r="BE720" i="6"/>
  <c r="BE595" i="6"/>
  <c r="AZ290" i="6"/>
  <c r="BA290" i="6" s="1"/>
  <c r="AZ657" i="6"/>
  <c r="BA657" i="6" s="1"/>
  <c r="AY930" i="6"/>
  <c r="AY780" i="6"/>
  <c r="AS571" i="6"/>
  <c r="AT557" i="6"/>
  <c r="AU557" i="6" s="1"/>
  <c r="AT259" i="6"/>
  <c r="AU259" i="6" s="1"/>
  <c r="AT285" i="6"/>
  <c r="AU285" i="6" s="1"/>
  <c r="BK597" i="6"/>
  <c r="AY1048" i="6"/>
  <c r="BE567" i="6"/>
  <c r="CV472" i="6"/>
  <c r="CW472" i="6" s="1"/>
  <c r="CV682" i="6"/>
  <c r="CW682" i="6" s="1"/>
  <c r="BL362" i="6"/>
  <c r="BM362" i="6" s="1"/>
  <c r="BF695" i="6"/>
  <c r="BG695" i="6" s="1"/>
  <c r="BQ372" i="6"/>
  <c r="BF214" i="6"/>
  <c r="BG214" i="6" s="1"/>
  <c r="AZ828" i="6"/>
  <c r="BA828" i="6" s="1"/>
  <c r="AQ431" i="6"/>
  <c r="AP431" i="6"/>
  <c r="AP701" i="6"/>
  <c r="AQ701" i="6"/>
  <c r="AQ900" i="6"/>
  <c r="AP900" i="6"/>
  <c r="AP533" i="6"/>
  <c r="AQ533" i="6"/>
  <c r="AP290" i="6"/>
  <c r="AQ290" i="6"/>
  <c r="AP718" i="6"/>
  <c r="AQ718" i="6"/>
  <c r="AP307" i="6"/>
  <c r="AQ307" i="6"/>
  <c r="AP309" i="6"/>
  <c r="AQ309" i="6"/>
  <c r="AP1032" i="6"/>
  <c r="AQ1032" i="6"/>
  <c r="AQ315" i="6"/>
  <c r="AP315" i="6"/>
  <c r="AP610" i="6"/>
  <c r="AQ610" i="6"/>
  <c r="AQ367" i="6"/>
  <c r="AP367" i="6"/>
  <c r="AP1003" i="6"/>
  <c r="AQ1003" i="6"/>
  <c r="AP1098" i="6"/>
  <c r="AQ1098" i="6"/>
  <c r="AP674" i="6"/>
  <c r="AQ674" i="6"/>
  <c r="AP457" i="6"/>
  <c r="AQ457" i="6"/>
  <c r="AP691" i="6"/>
  <c r="AQ691" i="6"/>
  <c r="AP321" i="6"/>
  <c r="AQ321" i="6"/>
  <c r="AP916" i="6"/>
  <c r="AQ916" i="6"/>
  <c r="AQ571" i="6"/>
  <c r="AP571" i="6"/>
  <c r="AP270" i="6"/>
  <c r="AQ270" i="6"/>
  <c r="AQ781" i="6"/>
  <c r="AP781" i="6"/>
  <c r="AQ328" i="6"/>
  <c r="AP328" i="6"/>
  <c r="AQ390" i="6"/>
  <c r="AP390" i="6"/>
  <c r="AQ300" i="6"/>
  <c r="AP300" i="6"/>
  <c r="AQ768" i="6"/>
  <c r="AP768" i="6"/>
  <c r="AP844" i="6"/>
  <c r="AQ844" i="6"/>
  <c r="AQ450" i="6"/>
  <c r="AP450" i="6"/>
  <c r="AP1005" i="6"/>
  <c r="AQ1005" i="6"/>
  <c r="AP846" i="6"/>
  <c r="AQ846" i="6"/>
  <c r="AP949" i="6"/>
  <c r="AQ949" i="6"/>
  <c r="AQ346" i="6"/>
  <c r="AP346" i="6"/>
  <c r="AP747" i="6"/>
  <c r="AQ747" i="6"/>
  <c r="AP448" i="6"/>
  <c r="AQ448" i="6"/>
  <c r="AQ638" i="6"/>
  <c r="AP638" i="6"/>
  <c r="AP1009" i="6"/>
  <c r="AQ1009" i="6"/>
  <c r="AQ379" i="6"/>
  <c r="AP379" i="6"/>
  <c r="AP329" i="6"/>
  <c r="AQ329" i="6"/>
  <c r="AQ879" i="6"/>
  <c r="AP879" i="6"/>
  <c r="AP819" i="6"/>
  <c r="AQ819" i="6"/>
  <c r="AQ969" i="6"/>
  <c r="AP969" i="6"/>
  <c r="AP592" i="6"/>
  <c r="AQ592" i="6"/>
  <c r="AP477" i="6"/>
  <c r="AQ477" i="6"/>
  <c r="AQ1085" i="6"/>
  <c r="AP1085" i="6"/>
  <c r="AQ264" i="6"/>
  <c r="AP264" i="6"/>
  <c r="AQ774" i="6"/>
  <c r="AP774" i="6"/>
  <c r="AP1042" i="6"/>
  <c r="AQ1042" i="6"/>
  <c r="AP896" i="6"/>
  <c r="AQ896" i="6"/>
  <c r="AP868" i="6"/>
  <c r="AQ868" i="6"/>
  <c r="AP376" i="6"/>
  <c r="AQ376" i="6"/>
  <c r="AQ1026" i="6"/>
  <c r="AP1026" i="6"/>
  <c r="AP453" i="6"/>
  <c r="AQ453" i="6"/>
  <c r="AQ556" i="6"/>
  <c r="AP556" i="6"/>
  <c r="AQ908" i="6"/>
  <c r="AP908" i="6"/>
  <c r="AP339" i="6"/>
  <c r="AQ339" i="6"/>
  <c r="AP488" i="6"/>
  <c r="AQ488" i="6"/>
  <c r="AQ796" i="6"/>
  <c r="AP796" i="6"/>
  <c r="AP537" i="6"/>
  <c r="AQ537" i="6"/>
  <c r="AP575" i="6"/>
  <c r="AQ575" i="6"/>
  <c r="AP436" i="6"/>
  <c r="AQ436" i="6"/>
  <c r="AQ408" i="6"/>
  <c r="AP408" i="6"/>
  <c r="CU493" i="6"/>
  <c r="CV493" i="6"/>
  <c r="CW493" i="6" s="1"/>
  <c r="CV264" i="6"/>
  <c r="CW264" i="6" s="1"/>
  <c r="CU264" i="6"/>
  <c r="CU782" i="6"/>
  <c r="CV782" i="6"/>
  <c r="CW782" i="6" s="1"/>
  <c r="AQ407" i="6"/>
  <c r="AP407" i="6"/>
  <c r="AQ901" i="6"/>
  <c r="AP901" i="6"/>
  <c r="AP622" i="6"/>
  <c r="AQ622" i="6"/>
  <c r="AQ204" i="6"/>
  <c r="AP204" i="6"/>
  <c r="AP998" i="6"/>
  <c r="AQ998" i="6"/>
  <c r="AQ434" i="6"/>
  <c r="AP434" i="6"/>
  <c r="AQ473" i="6"/>
  <c r="AP473" i="6"/>
  <c r="AP1002" i="6"/>
  <c r="AQ1002" i="6"/>
  <c r="AP977" i="6"/>
  <c r="AQ977" i="6"/>
  <c r="CV585" i="6"/>
  <c r="CW585" i="6" s="1"/>
  <c r="CU585" i="6"/>
  <c r="CV652" i="6"/>
  <c r="CW652" i="6" s="1"/>
  <c r="CU652" i="6"/>
  <c r="CU996" i="6"/>
  <c r="CV996" i="6"/>
  <c r="CW996" i="6" s="1"/>
  <c r="AQ696" i="6"/>
  <c r="AP696" i="6"/>
  <c r="AP349" i="6"/>
  <c r="AQ349" i="6"/>
  <c r="AP979" i="6"/>
  <c r="AQ979" i="6"/>
  <c r="AP268" i="6"/>
  <c r="AQ268" i="6"/>
  <c r="AP370" i="6"/>
  <c r="AQ370" i="6"/>
  <c r="AP909" i="6"/>
  <c r="AQ909" i="6"/>
  <c r="AQ536" i="6"/>
  <c r="AP536" i="6"/>
  <c r="CV413" i="6"/>
  <c r="CW413" i="6" s="1"/>
  <c r="CU413" i="6"/>
  <c r="CU769" i="6"/>
  <c r="CV769" i="6"/>
  <c r="CW769" i="6" s="1"/>
  <c r="CU1094" i="6"/>
  <c r="CV1094" i="6"/>
  <c r="CW1094" i="6" s="1"/>
  <c r="AP950" i="6"/>
  <c r="AQ950" i="6"/>
  <c r="AP500" i="6"/>
  <c r="AQ500" i="6"/>
  <c r="AP880" i="6"/>
  <c r="AQ880" i="6"/>
  <c r="AQ289" i="6"/>
  <c r="AP289" i="6"/>
  <c r="AP1095" i="6"/>
  <c r="AQ1095" i="6"/>
  <c r="AQ742" i="6"/>
  <c r="AP742" i="6"/>
  <c r="AQ732" i="6"/>
  <c r="AP732" i="6"/>
  <c r="AQ345" i="6"/>
  <c r="AP345" i="6"/>
  <c r="AP862" i="6"/>
  <c r="AQ862" i="6"/>
  <c r="AQ981" i="6"/>
  <c r="AP981" i="6"/>
  <c r="CV300" i="6"/>
  <c r="CW300" i="6" s="1"/>
  <c r="CU300" i="6"/>
  <c r="CV1055" i="6"/>
  <c r="CW1055" i="6" s="1"/>
  <c r="CU1055" i="6"/>
  <c r="AP970" i="6"/>
  <c r="AQ970" i="6"/>
  <c r="AP881" i="6"/>
  <c r="AQ881" i="6"/>
  <c r="AQ535" i="6"/>
  <c r="AP535" i="6"/>
  <c r="AQ283" i="6"/>
  <c r="AP283" i="6"/>
  <c r="AP238" i="6"/>
  <c r="AQ238" i="6"/>
  <c r="AQ442" i="6"/>
  <c r="AP442" i="6"/>
  <c r="AP422" i="6"/>
  <c r="AQ422" i="6"/>
  <c r="AP672" i="6"/>
  <c r="AQ672" i="6"/>
  <c r="AP597" i="6"/>
  <c r="AQ597" i="6"/>
  <c r="AQ963" i="6"/>
  <c r="AP963" i="6"/>
  <c r="CV241" i="6"/>
  <c r="CW241" i="6" s="1"/>
  <c r="CU241" i="6"/>
  <c r="CU755" i="6"/>
  <c r="CV755" i="6"/>
  <c r="CW755" i="6" s="1"/>
  <c r="AQ558" i="6"/>
  <c r="AP558" i="6"/>
  <c r="AP353" i="6"/>
  <c r="AQ353" i="6"/>
  <c r="AQ806" i="6"/>
  <c r="AP806" i="6"/>
  <c r="AQ459" i="6"/>
  <c r="AP459" i="6"/>
  <c r="AP773" i="6"/>
  <c r="AQ773" i="6"/>
  <c r="CU445" i="6"/>
  <c r="CV445" i="6"/>
  <c r="CW445" i="6" s="1"/>
  <c r="CU461" i="6"/>
  <c r="CV461" i="6"/>
  <c r="CW461" i="6" s="1"/>
  <c r="CU955" i="6"/>
  <c r="CV955" i="6"/>
  <c r="CW955" i="6" s="1"/>
  <c r="CV240" i="6"/>
  <c r="CW240" i="6" s="1"/>
  <c r="CU240" i="6"/>
  <c r="CV556" i="6"/>
  <c r="CW556" i="6" s="1"/>
  <c r="CU556" i="6"/>
  <c r="CU835" i="6"/>
  <c r="CV835" i="6"/>
  <c r="CW835" i="6" s="1"/>
  <c r="CU859" i="6"/>
  <c r="CV859" i="6"/>
  <c r="CW859" i="6" s="1"/>
  <c r="CV889" i="6"/>
  <c r="CW889" i="6" s="1"/>
  <c r="CU889" i="6"/>
  <c r="CU979" i="6"/>
  <c r="CV979" i="6"/>
  <c r="CW979" i="6" s="1"/>
  <c r="CU1095" i="6"/>
  <c r="CV1095" i="6"/>
  <c r="CW1095" i="6" s="1"/>
  <c r="CU266" i="6"/>
  <c r="CV266" i="6"/>
  <c r="CW266" i="6" s="1"/>
  <c r="CV562" i="6"/>
  <c r="CW562" i="6" s="1"/>
  <c r="CU562" i="6"/>
  <c r="CV313" i="6"/>
  <c r="CW313" i="6" s="1"/>
  <c r="CU313" i="6"/>
  <c r="CV834" i="6"/>
  <c r="CW834" i="6" s="1"/>
  <c r="CU834" i="6"/>
  <c r="CU1111" i="6"/>
  <c r="CV1111" i="6"/>
  <c r="CW1111" i="6" s="1"/>
  <c r="CV850" i="6"/>
  <c r="CW850" i="6" s="1"/>
  <c r="CU850" i="6"/>
  <c r="CO540" i="6"/>
  <c r="CP540" i="6"/>
  <c r="CQ540" i="6" s="1"/>
  <c r="CP497" i="6"/>
  <c r="CQ497" i="6" s="1"/>
  <c r="CO497" i="6"/>
  <c r="CP629" i="6"/>
  <c r="CQ629" i="6" s="1"/>
  <c r="CO629" i="6"/>
  <c r="CO895" i="6"/>
  <c r="CP895" i="6"/>
  <c r="CQ895" i="6" s="1"/>
  <c r="CO1099" i="6"/>
  <c r="CP1099" i="6"/>
  <c r="CQ1099" i="6" s="1"/>
  <c r="CP909" i="6"/>
  <c r="CQ909" i="6" s="1"/>
  <c r="CO909" i="6"/>
  <c r="CO670" i="6"/>
  <c r="CP670" i="6"/>
  <c r="CQ670" i="6" s="1"/>
  <c r="CP577" i="6"/>
  <c r="CQ577" i="6" s="1"/>
  <c r="CO577" i="6"/>
  <c r="CO774" i="6"/>
  <c r="CP774" i="6"/>
  <c r="CQ774" i="6" s="1"/>
  <c r="CO471" i="6"/>
  <c r="CP471" i="6"/>
  <c r="CQ471" i="6" s="1"/>
  <c r="CO968" i="6"/>
  <c r="CP968" i="6"/>
  <c r="CQ968" i="6" s="1"/>
  <c r="CO221" i="6"/>
  <c r="CP221" i="6"/>
  <c r="CQ221" i="6" s="1"/>
  <c r="CP253" i="6"/>
  <c r="CQ253" i="6" s="1"/>
  <c r="CO253" i="6"/>
  <c r="CI380" i="6"/>
  <c r="CJ380" i="6"/>
  <c r="CK380" i="6" s="1"/>
  <c r="CJ270" i="6"/>
  <c r="CK270" i="6" s="1"/>
  <c r="CI270" i="6"/>
  <c r="CI787" i="6"/>
  <c r="CJ787" i="6"/>
  <c r="CK787" i="6" s="1"/>
  <c r="CI912" i="6"/>
  <c r="CJ912" i="6"/>
  <c r="CK912" i="6" s="1"/>
  <c r="CI853" i="6"/>
  <c r="CJ853" i="6"/>
  <c r="CK853" i="6" s="1"/>
  <c r="CJ736" i="6"/>
  <c r="CK736" i="6" s="1"/>
  <c r="CI736" i="6"/>
  <c r="CI1003" i="6"/>
  <c r="CJ1003" i="6"/>
  <c r="CK1003" i="6" s="1"/>
  <c r="CJ946" i="6"/>
  <c r="CK946" i="6" s="1"/>
  <c r="CI946" i="6"/>
  <c r="CJ882" i="6"/>
  <c r="CK882" i="6" s="1"/>
  <c r="CI882" i="6"/>
  <c r="CI850" i="6"/>
  <c r="CJ850" i="6"/>
  <c r="CK850" i="6" s="1"/>
  <c r="CJ986" i="6"/>
  <c r="CK986" i="6" s="1"/>
  <c r="CI986" i="6"/>
  <c r="CI441" i="6"/>
  <c r="CJ441" i="6"/>
  <c r="CK441" i="6" s="1"/>
  <c r="CJ524" i="6"/>
  <c r="CK524" i="6" s="1"/>
  <c r="CI524" i="6"/>
  <c r="CD210" i="6"/>
  <c r="CE210" i="6" s="1"/>
  <c r="CC210" i="6"/>
  <c r="CC716" i="6"/>
  <c r="CD716" i="6"/>
  <c r="CE716" i="6" s="1"/>
  <c r="CC1011" i="6"/>
  <c r="CD1011" i="6"/>
  <c r="CE1011" i="6" s="1"/>
  <c r="CC781" i="6"/>
  <c r="CD781" i="6"/>
  <c r="CE781" i="6" s="1"/>
  <c r="CC815" i="6"/>
  <c r="CD815" i="6"/>
  <c r="CE815" i="6" s="1"/>
  <c r="CD892" i="6"/>
  <c r="CE892" i="6" s="1"/>
  <c r="CC892" i="6"/>
  <c r="CD331" i="6"/>
  <c r="CE331" i="6" s="1"/>
  <c r="CC331" i="6"/>
  <c r="CC655" i="6"/>
  <c r="CD655" i="6"/>
  <c r="CE655" i="6" s="1"/>
  <c r="CD805" i="6"/>
  <c r="CE805" i="6" s="1"/>
  <c r="CC805" i="6"/>
  <c r="CC403" i="6"/>
  <c r="CD403" i="6"/>
  <c r="CE403" i="6" s="1"/>
  <c r="CC312" i="6"/>
  <c r="CD312" i="6"/>
  <c r="CE312" i="6" s="1"/>
  <c r="CC377" i="6"/>
  <c r="CD377" i="6"/>
  <c r="CE377" i="6" s="1"/>
  <c r="CC1021" i="6"/>
  <c r="CD1021" i="6"/>
  <c r="CE1021" i="6" s="1"/>
  <c r="BX664" i="6"/>
  <c r="BY664" i="6" s="1"/>
  <c r="BW664" i="6"/>
  <c r="BW612" i="6"/>
  <c r="BX612" i="6"/>
  <c r="BY612" i="6" s="1"/>
  <c r="BW953" i="6"/>
  <c r="BX953" i="6"/>
  <c r="BY953" i="6" s="1"/>
  <c r="BX836" i="6"/>
  <c r="BY836" i="6" s="1"/>
  <c r="BW836" i="6"/>
  <c r="BX577" i="6"/>
  <c r="BY577" i="6" s="1"/>
  <c r="BW577" i="6"/>
  <c r="BX1056" i="6"/>
  <c r="BY1056" i="6" s="1"/>
  <c r="BW1056" i="6"/>
  <c r="BX519" i="6"/>
  <c r="BY519" i="6" s="1"/>
  <c r="BW519" i="6"/>
  <c r="BW683" i="6"/>
  <c r="BX683" i="6"/>
  <c r="BY683" i="6" s="1"/>
  <c r="BX400" i="6"/>
  <c r="BY400" i="6" s="1"/>
  <c r="BW400" i="6"/>
  <c r="BX974" i="6"/>
  <c r="BY974" i="6" s="1"/>
  <c r="BW974" i="6"/>
  <c r="BW966" i="6"/>
  <c r="BX966" i="6"/>
  <c r="BY966" i="6" s="1"/>
  <c r="BX283" i="6"/>
  <c r="BY283" i="6" s="1"/>
  <c r="BW283" i="6"/>
  <c r="BQ449" i="6"/>
  <c r="BR449" i="6"/>
  <c r="BS449" i="6" s="1"/>
  <c r="AP1013" i="6"/>
  <c r="AQ1013" i="6"/>
  <c r="AQ903" i="6"/>
  <c r="AP903" i="6"/>
  <c r="AQ643" i="6"/>
  <c r="AP643" i="6"/>
  <c r="CV377" i="6"/>
  <c r="CW377" i="6" s="1"/>
  <c r="CU377" i="6"/>
  <c r="CV439" i="6"/>
  <c r="CW439" i="6" s="1"/>
  <c r="CU439" i="6"/>
  <c r="CU285" i="6"/>
  <c r="CV285" i="6"/>
  <c r="CW285" i="6" s="1"/>
  <c r="CU920" i="6"/>
  <c r="CV920" i="6"/>
  <c r="CW920" i="6" s="1"/>
  <c r="CU806" i="6"/>
  <c r="CV806" i="6"/>
  <c r="CW806" i="6" s="1"/>
  <c r="CV901" i="6"/>
  <c r="CW901" i="6" s="1"/>
  <c r="CU901" i="6"/>
  <c r="CV794" i="6"/>
  <c r="CW794" i="6" s="1"/>
  <c r="CU794" i="6"/>
  <c r="CV947" i="6"/>
  <c r="CW947" i="6" s="1"/>
  <c r="CU947" i="6"/>
  <c r="CU734" i="6"/>
  <c r="CV734" i="6"/>
  <c r="CW734" i="6" s="1"/>
  <c r="CV1114" i="6"/>
  <c r="CW1114" i="6" s="1"/>
  <c r="CU1114" i="6"/>
  <c r="CU447" i="6"/>
  <c r="CV447" i="6"/>
  <c r="CW447" i="6" s="1"/>
  <c r="CU917" i="6"/>
  <c r="CV917" i="6"/>
  <c r="CW917" i="6" s="1"/>
  <c r="CO380" i="6"/>
  <c r="CP380" i="6"/>
  <c r="CQ380" i="6" s="1"/>
  <c r="CP359" i="6"/>
  <c r="CQ359" i="6" s="1"/>
  <c r="CO359" i="6"/>
  <c r="CO645" i="6"/>
  <c r="CP645" i="6"/>
  <c r="CQ645" i="6" s="1"/>
  <c r="CO735" i="6"/>
  <c r="CP735" i="6"/>
  <c r="CQ735" i="6" s="1"/>
  <c r="CP1105" i="6"/>
  <c r="CQ1105" i="6" s="1"/>
  <c r="CO1105" i="6"/>
  <c r="CO269" i="6"/>
  <c r="CP269" i="6"/>
  <c r="CQ269" i="6" s="1"/>
  <c r="CP377" i="6"/>
  <c r="CQ377" i="6" s="1"/>
  <c r="CO377" i="6"/>
  <c r="CP828" i="6"/>
  <c r="CQ828" i="6" s="1"/>
  <c r="CO828" i="6"/>
  <c r="CP710" i="6"/>
  <c r="CQ710" i="6" s="1"/>
  <c r="CO710" i="6"/>
  <c r="CP594" i="6"/>
  <c r="CQ594" i="6" s="1"/>
  <c r="CO594" i="6"/>
  <c r="CO214" i="6"/>
  <c r="CP214" i="6"/>
  <c r="CQ214" i="6" s="1"/>
  <c r="CP346" i="6"/>
  <c r="CQ346" i="6" s="1"/>
  <c r="CO346" i="6"/>
  <c r="CP616" i="6"/>
  <c r="CQ616" i="6" s="1"/>
  <c r="CO616" i="6"/>
  <c r="CI248" i="6"/>
  <c r="CJ248" i="6"/>
  <c r="CK248" i="6" s="1"/>
  <c r="CI374" i="6"/>
  <c r="CJ374" i="6"/>
  <c r="CK374" i="6" s="1"/>
  <c r="CJ759" i="6"/>
  <c r="CK759" i="6" s="1"/>
  <c r="CI759" i="6"/>
  <c r="CI916" i="6"/>
  <c r="CJ916" i="6"/>
  <c r="CK916" i="6" s="1"/>
  <c r="CJ778" i="6"/>
  <c r="CK778" i="6" s="1"/>
  <c r="CI778" i="6"/>
  <c r="CI752" i="6"/>
  <c r="CJ752" i="6"/>
  <c r="CK752" i="6" s="1"/>
  <c r="CI983" i="6"/>
  <c r="CJ983" i="6"/>
  <c r="CK983" i="6" s="1"/>
  <c r="CI923" i="6"/>
  <c r="CJ923" i="6"/>
  <c r="CK923" i="6" s="1"/>
  <c r="CI1022" i="6"/>
  <c r="CJ1022" i="6"/>
  <c r="CK1022" i="6" s="1"/>
  <c r="CI349" i="6"/>
  <c r="CJ349" i="6"/>
  <c r="CK349" i="6" s="1"/>
  <c r="CI307" i="6"/>
  <c r="CJ307" i="6"/>
  <c r="CK307" i="6" s="1"/>
  <c r="CJ609" i="6"/>
  <c r="CK609" i="6" s="1"/>
  <c r="CI609" i="6"/>
  <c r="CJ284" i="6"/>
  <c r="CK284" i="6" s="1"/>
  <c r="CI284" i="6"/>
  <c r="CD582" i="6"/>
  <c r="CE582" i="6" s="1"/>
  <c r="CC582" i="6"/>
  <c r="CC238" i="6"/>
  <c r="CD238" i="6"/>
  <c r="CE238" i="6" s="1"/>
  <c r="CD962" i="6"/>
  <c r="CE962" i="6" s="1"/>
  <c r="CC962" i="6"/>
  <c r="CC705" i="6"/>
  <c r="CD705" i="6"/>
  <c r="CE705" i="6" s="1"/>
  <c r="CD849" i="6"/>
  <c r="CE849" i="6" s="1"/>
  <c r="CC849" i="6"/>
  <c r="CC863" i="6"/>
  <c r="CD863" i="6"/>
  <c r="CE863" i="6" s="1"/>
  <c r="CC713" i="6"/>
  <c r="CD713" i="6"/>
  <c r="CE713" i="6" s="1"/>
  <c r="CD949" i="6"/>
  <c r="CE949" i="6" s="1"/>
  <c r="CC949" i="6"/>
  <c r="CD864" i="6"/>
  <c r="CE864" i="6" s="1"/>
  <c r="CC864" i="6"/>
  <c r="CC809" i="6"/>
  <c r="CD809" i="6"/>
  <c r="CE809" i="6" s="1"/>
  <c r="CC251" i="6"/>
  <c r="CD251" i="6"/>
  <c r="CE251" i="6" s="1"/>
  <c r="CC459" i="6"/>
  <c r="CD459" i="6"/>
  <c r="CE459" i="6" s="1"/>
  <c r="CD841" i="6"/>
  <c r="CE841" i="6" s="1"/>
  <c r="CC841" i="6"/>
  <c r="BW678" i="6"/>
  <c r="BX678" i="6"/>
  <c r="BY678" i="6" s="1"/>
  <c r="BX417" i="6"/>
  <c r="BY417" i="6" s="1"/>
  <c r="BW417" i="6"/>
  <c r="BX1085" i="6"/>
  <c r="BY1085" i="6" s="1"/>
  <c r="BW1085" i="6"/>
  <c r="BX1026" i="6"/>
  <c r="BY1026" i="6" s="1"/>
  <c r="BW1026" i="6"/>
  <c r="BX657" i="6"/>
  <c r="BY657" i="6" s="1"/>
  <c r="BW657" i="6"/>
  <c r="BX924" i="6"/>
  <c r="BY924" i="6" s="1"/>
  <c r="BW924" i="6"/>
  <c r="BX330" i="6"/>
  <c r="BY330" i="6" s="1"/>
  <c r="BW330" i="6"/>
  <c r="BX539" i="6"/>
  <c r="BY539" i="6" s="1"/>
  <c r="BW539" i="6"/>
  <c r="BX579" i="6"/>
  <c r="BY579" i="6" s="1"/>
  <c r="BW579" i="6"/>
  <c r="BX1053" i="6"/>
  <c r="BY1053" i="6" s="1"/>
  <c r="BW1053" i="6"/>
  <c r="AQ548" i="6"/>
  <c r="AP548" i="6"/>
  <c r="CU473" i="6"/>
  <c r="CV473" i="6"/>
  <c r="CW473" i="6" s="1"/>
  <c r="CV1023" i="6"/>
  <c r="CW1023" i="6" s="1"/>
  <c r="CU1023" i="6"/>
  <c r="CU1082" i="6"/>
  <c r="CV1082" i="6"/>
  <c r="CW1082" i="6" s="1"/>
  <c r="CV282" i="6"/>
  <c r="CW282" i="6" s="1"/>
  <c r="CU282" i="6"/>
  <c r="CU1040" i="6"/>
  <c r="CV1040" i="6"/>
  <c r="CW1040" i="6" s="1"/>
  <c r="CU802" i="6"/>
  <c r="CV802" i="6"/>
  <c r="CW802" i="6" s="1"/>
  <c r="CV938" i="6"/>
  <c r="CW938" i="6" s="1"/>
  <c r="CU938" i="6"/>
  <c r="CU913" i="6"/>
  <c r="CV913" i="6"/>
  <c r="CW913" i="6" s="1"/>
  <c r="CU910" i="6"/>
  <c r="CV910" i="6"/>
  <c r="CW910" i="6" s="1"/>
  <c r="CP208" i="6"/>
  <c r="CQ208" i="6" s="1"/>
  <c r="CO208" i="6"/>
  <c r="CO415" i="6"/>
  <c r="CP415" i="6"/>
  <c r="CQ415" i="6" s="1"/>
  <c r="CO391" i="6"/>
  <c r="CP391" i="6"/>
  <c r="CQ391" i="6" s="1"/>
  <c r="CP447" i="6"/>
  <c r="CQ447" i="6" s="1"/>
  <c r="CO447" i="6"/>
  <c r="CP1027" i="6"/>
  <c r="CQ1027" i="6" s="1"/>
  <c r="CO1027" i="6"/>
  <c r="CP667" i="6"/>
  <c r="CQ667" i="6" s="1"/>
  <c r="CO667" i="6"/>
  <c r="CP1017" i="6"/>
  <c r="CQ1017" i="6" s="1"/>
  <c r="CO1017" i="6"/>
  <c r="CP843" i="6"/>
  <c r="CQ843" i="6" s="1"/>
  <c r="CO843" i="6"/>
  <c r="CP249" i="6"/>
  <c r="CQ249" i="6" s="1"/>
  <c r="CO249" i="6"/>
  <c r="CP684" i="6"/>
  <c r="CQ684" i="6" s="1"/>
  <c r="CO684" i="6"/>
  <c r="CO712" i="6"/>
  <c r="CP712" i="6"/>
  <c r="CQ712" i="6" s="1"/>
  <c r="CP1004" i="6"/>
  <c r="CQ1004" i="6" s="1"/>
  <c r="CO1004" i="6"/>
  <c r="CO978" i="6"/>
  <c r="CP978" i="6"/>
  <c r="CQ978" i="6" s="1"/>
  <c r="CI228" i="6"/>
  <c r="CJ228" i="6"/>
  <c r="CK228" i="6" s="1"/>
  <c r="CI733" i="6"/>
  <c r="CJ733" i="6"/>
  <c r="CK733" i="6" s="1"/>
  <c r="CI731" i="6"/>
  <c r="CJ731" i="6"/>
  <c r="CK731" i="6" s="1"/>
  <c r="CJ888" i="6"/>
  <c r="CK888" i="6" s="1"/>
  <c r="CI888" i="6"/>
  <c r="CI794" i="6"/>
  <c r="CJ794" i="6"/>
  <c r="CK794" i="6" s="1"/>
  <c r="CI768" i="6"/>
  <c r="CJ768" i="6"/>
  <c r="CK768" i="6" s="1"/>
  <c r="CJ754" i="6"/>
  <c r="CK754" i="6" s="1"/>
  <c r="CI754" i="6"/>
  <c r="CJ994" i="6"/>
  <c r="CK994" i="6" s="1"/>
  <c r="CI994" i="6"/>
  <c r="CI930" i="6"/>
  <c r="CJ930" i="6"/>
  <c r="CK930" i="6" s="1"/>
  <c r="CJ527" i="6"/>
  <c r="CK527" i="6" s="1"/>
  <c r="CI527" i="6"/>
  <c r="CI213" i="6"/>
  <c r="CJ213" i="6"/>
  <c r="CK213" i="6" s="1"/>
  <c r="CI304" i="6"/>
  <c r="CJ304" i="6"/>
  <c r="CK304" i="6" s="1"/>
  <c r="CJ301" i="6"/>
  <c r="CK301" i="6" s="1"/>
  <c r="CI301" i="6"/>
  <c r="CC426" i="6"/>
  <c r="CD426" i="6"/>
  <c r="CE426" i="6" s="1"/>
  <c r="CC916" i="6"/>
  <c r="CD916" i="6"/>
  <c r="CE916" i="6" s="1"/>
  <c r="CC1078" i="6"/>
  <c r="CD1078" i="6"/>
  <c r="CE1078" i="6" s="1"/>
  <c r="CC627" i="6"/>
  <c r="CD627" i="6"/>
  <c r="CE627" i="6" s="1"/>
  <c r="CC773" i="6"/>
  <c r="CD773" i="6"/>
  <c r="CE773" i="6" s="1"/>
  <c r="CC286" i="6"/>
  <c r="CD286" i="6"/>
  <c r="CE286" i="6" s="1"/>
  <c r="CD1106" i="6"/>
  <c r="CE1106" i="6" s="1"/>
  <c r="CC1106" i="6"/>
  <c r="CC441" i="6"/>
  <c r="CD441" i="6"/>
  <c r="CE441" i="6" s="1"/>
  <c r="CC512" i="6"/>
  <c r="CD512" i="6"/>
  <c r="CE512" i="6" s="1"/>
  <c r="CD688" i="6"/>
  <c r="CE688" i="6" s="1"/>
  <c r="CC688" i="6"/>
  <c r="CC1061" i="6"/>
  <c r="CD1061" i="6"/>
  <c r="CE1061" i="6" s="1"/>
  <c r="CD867" i="6"/>
  <c r="CE867" i="6" s="1"/>
  <c r="CC867" i="6"/>
  <c r="BW217" i="6"/>
  <c r="BX217" i="6"/>
  <c r="BY217" i="6" s="1"/>
  <c r="BX648" i="6"/>
  <c r="BY648" i="6" s="1"/>
  <c r="BW648" i="6"/>
  <c r="BX580" i="6"/>
  <c r="BY580" i="6" s="1"/>
  <c r="BW580" i="6"/>
  <c r="BX1089" i="6"/>
  <c r="BY1089" i="6" s="1"/>
  <c r="BW1089" i="6"/>
  <c r="BX814" i="6"/>
  <c r="BY814" i="6" s="1"/>
  <c r="BW814" i="6"/>
  <c r="BX247" i="6"/>
  <c r="BY247" i="6" s="1"/>
  <c r="BW247" i="6"/>
  <c r="BW495" i="6"/>
  <c r="BX495" i="6"/>
  <c r="BY495" i="6" s="1"/>
  <c r="CV765" i="6"/>
  <c r="CW765" i="6" s="1"/>
  <c r="CU765" i="6"/>
  <c r="CV872" i="6"/>
  <c r="CW872" i="6" s="1"/>
  <c r="CU872" i="6"/>
  <c r="CU600" i="6"/>
  <c r="CV600" i="6"/>
  <c r="CW600" i="6" s="1"/>
  <c r="CV689" i="6"/>
  <c r="CW689" i="6" s="1"/>
  <c r="CU689" i="6"/>
  <c r="CV999" i="6"/>
  <c r="CW999" i="6" s="1"/>
  <c r="CU999" i="6"/>
  <c r="CU242" i="6"/>
  <c r="CV242" i="6"/>
  <c r="CW242" i="6" s="1"/>
  <c r="CV735" i="6"/>
  <c r="CW735" i="6" s="1"/>
  <c r="CU735" i="6"/>
  <c r="CU390" i="6"/>
  <c r="CV390" i="6"/>
  <c r="CW390" i="6" s="1"/>
  <c r="CU1029" i="6"/>
  <c r="CV1029" i="6"/>
  <c r="CW1029" i="6" s="1"/>
  <c r="CP224" i="6"/>
  <c r="CQ224" i="6" s="1"/>
  <c r="CO224" i="6"/>
  <c r="CP459" i="6"/>
  <c r="CQ459" i="6" s="1"/>
  <c r="CO459" i="6"/>
  <c r="CO591" i="6"/>
  <c r="CP591" i="6"/>
  <c r="CQ591" i="6" s="1"/>
  <c r="CP287" i="6"/>
  <c r="CQ287" i="6" s="1"/>
  <c r="CO287" i="6"/>
  <c r="CP1059" i="6"/>
  <c r="CQ1059" i="6" s="1"/>
  <c r="CO1059" i="6"/>
  <c r="CO707" i="6"/>
  <c r="CP707" i="6"/>
  <c r="CQ707" i="6" s="1"/>
  <c r="CO681" i="6"/>
  <c r="CP681" i="6"/>
  <c r="CQ681" i="6" s="1"/>
  <c r="CP512" i="6"/>
  <c r="CQ512" i="6" s="1"/>
  <c r="CO512" i="6"/>
  <c r="CO522" i="6"/>
  <c r="CP522" i="6"/>
  <c r="CQ522" i="6" s="1"/>
  <c r="CP811" i="6"/>
  <c r="CQ811" i="6" s="1"/>
  <c r="CO811" i="6"/>
  <c r="CO734" i="6"/>
  <c r="CP734" i="6"/>
  <c r="CQ734" i="6" s="1"/>
  <c r="CO251" i="6"/>
  <c r="CP251" i="6"/>
  <c r="CQ251" i="6" s="1"/>
  <c r="CO503" i="6"/>
  <c r="CP503" i="6"/>
  <c r="CQ503" i="6" s="1"/>
  <c r="CJ695" i="6"/>
  <c r="CK695" i="6" s="1"/>
  <c r="CI695" i="6"/>
  <c r="CJ600" i="6"/>
  <c r="CK600" i="6" s="1"/>
  <c r="CI600" i="6"/>
  <c r="CI860" i="6"/>
  <c r="CJ860" i="6"/>
  <c r="CK860" i="6" s="1"/>
  <c r="CI810" i="6"/>
  <c r="CJ810" i="6"/>
  <c r="CK810" i="6" s="1"/>
  <c r="CI636" i="6"/>
  <c r="CJ636" i="6"/>
  <c r="CK636" i="6" s="1"/>
  <c r="CI843" i="6"/>
  <c r="CJ843" i="6"/>
  <c r="CK843" i="6" s="1"/>
  <c r="CJ612" i="6"/>
  <c r="CK612" i="6" s="1"/>
  <c r="CI612" i="6"/>
  <c r="CJ393" i="6"/>
  <c r="CK393" i="6" s="1"/>
  <c r="CI393" i="6"/>
  <c r="CI611" i="6"/>
  <c r="CJ611" i="6"/>
  <c r="CK611" i="6" s="1"/>
  <c r="CI383" i="6"/>
  <c r="CJ383" i="6"/>
  <c r="CK383" i="6" s="1"/>
  <c r="CI595" i="6"/>
  <c r="CJ595" i="6"/>
  <c r="CK595" i="6" s="1"/>
  <c r="CJ296" i="6"/>
  <c r="CK296" i="6" s="1"/>
  <c r="CI296" i="6"/>
  <c r="CC458" i="6"/>
  <c r="CD458" i="6"/>
  <c r="CE458" i="6" s="1"/>
  <c r="CC784" i="6"/>
  <c r="CD784" i="6"/>
  <c r="CE784" i="6" s="1"/>
  <c r="CC1092" i="6"/>
  <c r="CC1096" i="6"/>
  <c r="CD1096" i="6"/>
  <c r="CE1096" i="6" s="1"/>
  <c r="CC1016" i="6"/>
  <c r="CD1016" i="6"/>
  <c r="CE1016" i="6" s="1"/>
  <c r="CD858" i="6"/>
  <c r="CE858" i="6" s="1"/>
  <c r="CC858" i="6"/>
  <c r="CC846" i="6"/>
  <c r="CD846" i="6"/>
  <c r="CE846" i="6" s="1"/>
  <c r="CC927" i="6"/>
  <c r="CD927" i="6"/>
  <c r="CE927" i="6" s="1"/>
  <c r="CC823" i="6"/>
  <c r="CD823" i="6"/>
  <c r="CE823" i="6" s="1"/>
  <c r="CC603" i="6"/>
  <c r="CD603" i="6"/>
  <c r="CE603" i="6" s="1"/>
  <c r="CC799" i="6"/>
  <c r="CD799" i="6"/>
  <c r="CE799" i="6" s="1"/>
  <c r="CC305" i="6"/>
  <c r="CD305" i="6"/>
  <c r="CE305" i="6" s="1"/>
  <c r="CD1008" i="6"/>
  <c r="CE1008" i="6" s="1"/>
  <c r="CC1008" i="6"/>
  <c r="BX582" i="6"/>
  <c r="BY582" i="6" s="1"/>
  <c r="BW582" i="6"/>
  <c r="BX622" i="6"/>
  <c r="BY622" i="6" s="1"/>
  <c r="BW622" i="6"/>
  <c r="BW620" i="6"/>
  <c r="BX620" i="6"/>
  <c r="BY620" i="6" s="1"/>
  <c r="BX1078" i="6"/>
  <c r="BY1078" i="6" s="1"/>
  <c r="BW1078" i="6"/>
  <c r="BW312" i="6"/>
  <c r="BX312" i="6"/>
  <c r="BY312" i="6" s="1"/>
  <c r="BW1003" i="6"/>
  <c r="BX1003" i="6"/>
  <c r="BY1003" i="6" s="1"/>
  <c r="BW819" i="6"/>
  <c r="BX819" i="6"/>
  <c r="BY819" i="6" s="1"/>
  <c r="BW888" i="6"/>
  <c r="BX888" i="6"/>
  <c r="BY888" i="6" s="1"/>
  <c r="BW964" i="6"/>
  <c r="BX964" i="6"/>
  <c r="BY964" i="6" s="1"/>
  <c r="BW358" i="6"/>
  <c r="BX358" i="6"/>
  <c r="BY358" i="6" s="1"/>
  <c r="BW279" i="6"/>
  <c r="BX279" i="6"/>
  <c r="BY279" i="6" s="1"/>
  <c r="BX207" i="6"/>
  <c r="BY207" i="6" s="1"/>
  <c r="BW207" i="6"/>
  <c r="BQ213" i="6"/>
  <c r="BR213" i="6"/>
  <c r="BS213" i="6" s="1"/>
  <c r="BR837" i="6"/>
  <c r="BS837" i="6" s="1"/>
  <c r="BQ837" i="6"/>
  <c r="AP843" i="6"/>
  <c r="AQ843" i="6"/>
  <c r="CV225" i="6"/>
  <c r="CW225" i="6" s="1"/>
  <c r="CU225" i="6"/>
  <c r="CU1015" i="6"/>
  <c r="CV1015" i="6"/>
  <c r="CW1015" i="6" s="1"/>
  <c r="CU885" i="6"/>
  <c r="CV885" i="6"/>
  <c r="CW885" i="6" s="1"/>
  <c r="CV857" i="6"/>
  <c r="CW857" i="6" s="1"/>
  <c r="CU857" i="6"/>
  <c r="CU1022" i="6"/>
  <c r="CV1022" i="6"/>
  <c r="CW1022" i="6" s="1"/>
  <c r="CU374" i="6"/>
  <c r="CV374" i="6"/>
  <c r="CW374" i="6" s="1"/>
  <c r="CV645" i="6"/>
  <c r="CW645" i="6" s="1"/>
  <c r="CU645" i="6"/>
  <c r="CV210" i="6"/>
  <c r="CW210" i="6" s="1"/>
  <c r="CU210" i="6"/>
  <c r="CV750" i="6"/>
  <c r="CW750" i="6" s="1"/>
  <c r="CU750" i="6"/>
  <c r="CV638" i="6"/>
  <c r="CW638" i="6" s="1"/>
  <c r="CU638" i="6"/>
  <c r="CO305" i="6"/>
  <c r="CP305" i="6"/>
  <c r="CQ305" i="6" s="1"/>
  <c r="CO505" i="6"/>
  <c r="CP505" i="6"/>
  <c r="CQ505" i="6" s="1"/>
  <c r="CP813" i="6"/>
  <c r="CQ813" i="6" s="1"/>
  <c r="CO813" i="6"/>
  <c r="CP1125" i="6"/>
  <c r="CQ1125" i="6" s="1"/>
  <c r="CO1125" i="6"/>
  <c r="CO281" i="6"/>
  <c r="CP281" i="6"/>
  <c r="CQ281" i="6" s="1"/>
  <c r="CO555" i="6"/>
  <c r="CP555" i="6"/>
  <c r="CQ555" i="6" s="1"/>
  <c r="CP201" i="6"/>
  <c r="CQ201" i="6" s="1"/>
  <c r="CO201" i="6"/>
  <c r="CP206" i="6"/>
  <c r="CQ206" i="6" s="1"/>
  <c r="CO206" i="6"/>
  <c r="CO950" i="6"/>
  <c r="CP950" i="6"/>
  <c r="CQ950" i="6" s="1"/>
  <c r="CP856" i="6"/>
  <c r="CQ856" i="6" s="1"/>
  <c r="CO856" i="6"/>
  <c r="CP553" i="6"/>
  <c r="CQ553" i="6" s="1"/>
  <c r="CO553" i="6"/>
  <c r="CP542" i="6"/>
  <c r="CQ542" i="6" s="1"/>
  <c r="CO542" i="6"/>
  <c r="CI260" i="6"/>
  <c r="CJ260" i="6"/>
  <c r="CK260" i="6" s="1"/>
  <c r="CJ773" i="6"/>
  <c r="CK773" i="6" s="1"/>
  <c r="CI773" i="6"/>
  <c r="CI697" i="6"/>
  <c r="CJ697" i="6"/>
  <c r="CK697" i="6" s="1"/>
  <c r="CI896" i="6"/>
  <c r="CJ896" i="6"/>
  <c r="CK896" i="6" s="1"/>
  <c r="CI696" i="6"/>
  <c r="CJ696" i="6"/>
  <c r="CK696" i="6" s="1"/>
  <c r="CJ648" i="6"/>
  <c r="CK648" i="6" s="1"/>
  <c r="CI648" i="6"/>
  <c r="CI1089" i="6"/>
  <c r="CJ1093" i="6"/>
  <c r="CK1093" i="6" s="1"/>
  <c r="CI1093" i="6"/>
  <c r="CJ484" i="6"/>
  <c r="CK484" i="6" s="1"/>
  <c r="CI484" i="6"/>
  <c r="CJ726" i="6"/>
  <c r="CK726" i="6" s="1"/>
  <c r="CI726" i="6"/>
  <c r="CI295" i="6"/>
  <c r="CJ295" i="6"/>
  <c r="CK295" i="6" s="1"/>
  <c r="CI605" i="6"/>
  <c r="CJ605" i="6"/>
  <c r="CK605" i="6" s="1"/>
  <c r="CI403" i="6"/>
  <c r="CJ403" i="6"/>
  <c r="CK403" i="6" s="1"/>
  <c r="CI221" i="6"/>
  <c r="CJ221" i="6"/>
  <c r="CK221" i="6" s="1"/>
  <c r="CC230" i="6"/>
  <c r="CD230" i="6"/>
  <c r="CE230" i="6" s="1"/>
  <c r="CC968" i="6"/>
  <c r="CD968" i="6"/>
  <c r="CE968" i="6" s="1"/>
  <c r="CD1043" i="6"/>
  <c r="CE1043" i="6" s="1"/>
  <c r="CC1043" i="6"/>
  <c r="CC838" i="6"/>
  <c r="CD838" i="6"/>
  <c r="CE838" i="6" s="1"/>
  <c r="CC976" i="6"/>
  <c r="CD976" i="6"/>
  <c r="CE976" i="6" s="1"/>
  <c r="CD272" i="6"/>
  <c r="CE272" i="6" s="1"/>
  <c r="CC272" i="6"/>
  <c r="CD364" i="6"/>
  <c r="CE364" i="6" s="1"/>
  <c r="CC364" i="6"/>
  <c r="CC353" i="6"/>
  <c r="CD353" i="6"/>
  <c r="CE353" i="6" s="1"/>
  <c r="CD620" i="6"/>
  <c r="CE620" i="6" s="1"/>
  <c r="CC620" i="6"/>
  <c r="CC767" i="6"/>
  <c r="CD767" i="6"/>
  <c r="CE767" i="6" s="1"/>
  <c r="CC257" i="6"/>
  <c r="CD257" i="6"/>
  <c r="CE257" i="6" s="1"/>
  <c r="CD513" i="6"/>
  <c r="CE513" i="6" s="1"/>
  <c r="CC513" i="6"/>
  <c r="BW324" i="6"/>
  <c r="BX324" i="6"/>
  <c r="BY324" i="6" s="1"/>
  <c r="BW552" i="6"/>
  <c r="BX552" i="6"/>
  <c r="BY552" i="6" s="1"/>
  <c r="BX624" i="6"/>
  <c r="BY624" i="6" s="1"/>
  <c r="BW624" i="6"/>
  <c r="BW1097" i="6"/>
  <c r="BW945" i="6"/>
  <c r="BX945" i="6"/>
  <c r="BY945" i="6" s="1"/>
  <c r="BX735" i="6"/>
  <c r="BY735" i="6" s="1"/>
  <c r="BW735" i="6"/>
  <c r="BW663" i="6"/>
  <c r="BX663" i="6"/>
  <c r="BY663" i="6" s="1"/>
  <c r="BX651" i="6"/>
  <c r="BY651" i="6" s="1"/>
  <c r="BW651" i="6"/>
  <c r="BX314" i="6"/>
  <c r="BY314" i="6" s="1"/>
  <c r="BW314" i="6"/>
  <c r="AQ391" i="6"/>
  <c r="AP391" i="6"/>
  <c r="AP913" i="6"/>
  <c r="AQ913" i="6"/>
  <c r="CU509" i="6"/>
  <c r="CV509" i="6"/>
  <c r="CW509" i="6" s="1"/>
  <c r="CU407" i="6"/>
  <c r="CV407" i="6"/>
  <c r="CW407" i="6" s="1"/>
  <c r="CU659" i="6"/>
  <c r="CV659" i="6"/>
  <c r="CW659" i="6" s="1"/>
  <c r="CU323" i="6"/>
  <c r="CV323" i="6"/>
  <c r="CW323" i="6" s="1"/>
  <c r="CU706" i="6"/>
  <c r="CV706" i="6"/>
  <c r="CW706" i="6" s="1"/>
  <c r="CV1017" i="6"/>
  <c r="CW1017" i="6" s="1"/>
  <c r="CU1017" i="6"/>
  <c r="CU801" i="6"/>
  <c r="CV801" i="6"/>
  <c r="CW801" i="6" s="1"/>
  <c r="CU1043" i="6"/>
  <c r="CV1043" i="6"/>
  <c r="CW1043" i="6" s="1"/>
  <c r="CV522" i="6"/>
  <c r="CW522" i="6" s="1"/>
  <c r="CU522" i="6"/>
  <c r="CV574" i="6"/>
  <c r="CW574" i="6" s="1"/>
  <c r="CU574" i="6"/>
  <c r="CP508" i="6"/>
  <c r="CQ508" i="6" s="1"/>
  <c r="CO508" i="6"/>
  <c r="CP472" i="6"/>
  <c r="CQ472" i="6" s="1"/>
  <c r="CO472" i="6"/>
  <c r="CP753" i="6"/>
  <c r="CQ753" i="6" s="1"/>
  <c r="CO753" i="6"/>
  <c r="CO1103" i="6"/>
  <c r="CP1103" i="6"/>
  <c r="CQ1103" i="6" s="1"/>
  <c r="CP947" i="6"/>
  <c r="CQ947" i="6" s="1"/>
  <c r="CO947" i="6"/>
  <c r="CP669" i="6"/>
  <c r="CQ669" i="6" s="1"/>
  <c r="CO669" i="6"/>
  <c r="CP229" i="6"/>
  <c r="CQ229" i="6" s="1"/>
  <c r="CO229" i="6"/>
  <c r="CO602" i="6"/>
  <c r="CP602" i="6"/>
  <c r="CQ602" i="6" s="1"/>
  <c r="CO910" i="6"/>
  <c r="CP910" i="6"/>
  <c r="CQ910" i="6" s="1"/>
  <c r="CP632" i="6"/>
  <c r="CQ632" i="6" s="1"/>
  <c r="CO632" i="6"/>
  <c r="CP609" i="6"/>
  <c r="CQ609" i="6" s="1"/>
  <c r="CO609" i="6"/>
  <c r="CP846" i="6"/>
  <c r="CQ846" i="6" s="1"/>
  <c r="CO846" i="6"/>
  <c r="CO437" i="6"/>
  <c r="CP437" i="6"/>
  <c r="CQ437" i="6" s="1"/>
  <c r="CJ745" i="6"/>
  <c r="CK745" i="6" s="1"/>
  <c r="CI745" i="6"/>
  <c r="CI482" i="6"/>
  <c r="CJ482" i="6"/>
  <c r="CK482" i="6" s="1"/>
  <c r="CI512" i="6"/>
  <c r="CJ512" i="6"/>
  <c r="CK512" i="6" s="1"/>
  <c r="CJ714" i="6"/>
  <c r="CK714" i="6" s="1"/>
  <c r="CI714" i="6"/>
  <c r="CI655" i="6"/>
  <c r="CJ655" i="6"/>
  <c r="CK655" i="6" s="1"/>
  <c r="CJ907" i="6"/>
  <c r="CK907" i="6" s="1"/>
  <c r="CI907" i="6"/>
  <c r="CJ333" i="6"/>
  <c r="CK333" i="6" s="1"/>
  <c r="CI333" i="6"/>
  <c r="CJ774" i="6"/>
  <c r="CK774" i="6" s="1"/>
  <c r="CI774" i="6"/>
  <c r="CI522" i="6"/>
  <c r="CJ522" i="6"/>
  <c r="CK522" i="6" s="1"/>
  <c r="CJ667" i="6"/>
  <c r="CK667" i="6" s="1"/>
  <c r="CI667" i="6"/>
  <c r="CJ365" i="6"/>
  <c r="CK365" i="6" s="1"/>
  <c r="CI365" i="6"/>
  <c r="CJ693" i="6"/>
  <c r="CK693" i="6" s="1"/>
  <c r="CI693" i="6"/>
  <c r="CD262" i="6"/>
  <c r="CE262" i="6" s="1"/>
  <c r="CC262" i="6"/>
  <c r="CC940" i="6"/>
  <c r="CD940" i="6"/>
  <c r="CE940" i="6" s="1"/>
  <c r="CC955" i="6"/>
  <c r="CD955" i="6"/>
  <c r="CE955" i="6" s="1"/>
  <c r="CD206" i="6"/>
  <c r="CE206" i="6" s="1"/>
  <c r="CC206" i="6"/>
  <c r="CC555" i="6"/>
  <c r="CD555" i="6"/>
  <c r="CE555" i="6" s="1"/>
  <c r="CD843" i="6"/>
  <c r="CE843" i="6" s="1"/>
  <c r="CC843" i="6"/>
  <c r="CD625" i="6"/>
  <c r="CE625" i="6" s="1"/>
  <c r="CC625" i="6"/>
  <c r="CD1089" i="6"/>
  <c r="CE1089" i="6" s="1"/>
  <c r="CC1089" i="6"/>
  <c r="CD1123" i="6"/>
  <c r="CE1123" i="6" s="1"/>
  <c r="CC1123" i="6"/>
  <c r="CD348" i="6"/>
  <c r="CE348" i="6" s="1"/>
  <c r="CC348" i="6"/>
  <c r="CC629" i="6"/>
  <c r="CD629" i="6"/>
  <c r="CE629" i="6" s="1"/>
  <c r="CC961" i="6"/>
  <c r="CD961" i="6"/>
  <c r="CE961" i="6" s="1"/>
  <c r="BW329" i="6"/>
  <c r="BX329" i="6"/>
  <c r="BY329" i="6" s="1"/>
  <c r="BX566" i="6"/>
  <c r="BY566" i="6" s="1"/>
  <c r="BW566" i="6"/>
  <c r="BX635" i="6"/>
  <c r="BY635" i="6" s="1"/>
  <c r="BW635" i="6"/>
  <c r="BW1054" i="6"/>
  <c r="BX1054" i="6"/>
  <c r="BY1054" i="6" s="1"/>
  <c r="BW1005" i="6"/>
  <c r="BX1005" i="6"/>
  <c r="BY1005" i="6" s="1"/>
  <c r="BW739" i="6"/>
  <c r="BX739" i="6"/>
  <c r="BY739" i="6" s="1"/>
  <c r="BX1013" i="6"/>
  <c r="BY1013" i="6" s="1"/>
  <c r="BW1013" i="6"/>
  <c r="BX867" i="6"/>
  <c r="BY867" i="6" s="1"/>
  <c r="BW867" i="6"/>
  <c r="BW794" i="6"/>
  <c r="BX794" i="6"/>
  <c r="BY794" i="6" s="1"/>
  <c r="BX920" i="6"/>
  <c r="BY920" i="6" s="1"/>
  <c r="BW920" i="6"/>
  <c r="BW254" i="6"/>
  <c r="BX254" i="6"/>
  <c r="BY254" i="6" s="1"/>
  <c r="BW342" i="6"/>
  <c r="BX342" i="6"/>
  <c r="BY342" i="6" s="1"/>
  <c r="BX431" i="6"/>
  <c r="BY431" i="6" s="1"/>
  <c r="BW431" i="6"/>
  <c r="BQ421" i="6"/>
  <c r="BR421" i="6"/>
  <c r="BS421" i="6" s="1"/>
  <c r="BQ955" i="6"/>
  <c r="BR955" i="6"/>
  <c r="BS955" i="6" s="1"/>
  <c r="BQ965" i="6"/>
  <c r="BR965" i="6"/>
  <c r="BS965" i="6" s="1"/>
  <c r="BR978" i="6"/>
  <c r="BS978" i="6" s="1"/>
  <c r="BQ978" i="6"/>
  <c r="BR1044" i="6"/>
  <c r="BS1044" i="6" s="1"/>
  <c r="BQ1044" i="6"/>
  <c r="BQ299" i="6"/>
  <c r="BR299" i="6"/>
  <c r="BS299" i="6" s="1"/>
  <c r="BR393" i="6"/>
  <c r="BS393" i="6" s="1"/>
  <c r="BQ393" i="6"/>
  <c r="AQ1029" i="6"/>
  <c r="AP1029" i="6"/>
  <c r="AQ804" i="6"/>
  <c r="AP804" i="6"/>
  <c r="AQ740" i="6"/>
  <c r="AP740" i="6"/>
  <c r="AP849" i="6"/>
  <c r="AQ849" i="6"/>
  <c r="AQ1110" i="6"/>
  <c r="AP1110" i="6"/>
  <c r="CU425" i="6"/>
  <c r="CV425" i="6"/>
  <c r="CW425" i="6" s="1"/>
  <c r="CU998" i="6"/>
  <c r="CV998" i="6"/>
  <c r="CW998" i="6" s="1"/>
  <c r="CU719" i="6"/>
  <c r="CV719" i="6"/>
  <c r="CW719" i="6" s="1"/>
  <c r="CV586" i="6"/>
  <c r="CW586" i="6" s="1"/>
  <c r="CU586" i="6"/>
  <c r="CV711" i="6"/>
  <c r="CW711" i="6" s="1"/>
  <c r="CU711" i="6"/>
  <c r="CV893" i="6"/>
  <c r="CW893" i="6" s="1"/>
  <c r="CU893" i="6"/>
  <c r="CU634" i="6"/>
  <c r="CV634" i="6"/>
  <c r="CW634" i="6" s="1"/>
  <c r="CV1102" i="6"/>
  <c r="CW1102" i="6" s="1"/>
  <c r="CU1102" i="6"/>
  <c r="CV793" i="6"/>
  <c r="CW793" i="6" s="1"/>
  <c r="CU793" i="6"/>
  <c r="CO231" i="6"/>
  <c r="CP231" i="6"/>
  <c r="CQ231" i="6" s="1"/>
  <c r="CP520" i="6"/>
  <c r="CQ520" i="6" s="1"/>
  <c r="CO520" i="6"/>
  <c r="CO761" i="6"/>
  <c r="CP761" i="6"/>
  <c r="CQ761" i="6" s="1"/>
  <c r="CP621" i="6"/>
  <c r="CQ621" i="6" s="1"/>
  <c r="CO621" i="6"/>
  <c r="CO1083" i="6"/>
  <c r="CP1083" i="6"/>
  <c r="CQ1083" i="6" s="1"/>
  <c r="CO1021" i="6"/>
  <c r="CP1021" i="6"/>
  <c r="CQ1021" i="6" s="1"/>
  <c r="CP852" i="6"/>
  <c r="CQ852" i="6" s="1"/>
  <c r="CO852" i="6"/>
  <c r="CO205" i="6"/>
  <c r="CP205" i="6"/>
  <c r="CQ205" i="6" s="1"/>
  <c r="CO501" i="6"/>
  <c r="CP501" i="6"/>
  <c r="CQ501" i="6" s="1"/>
  <c r="CO689" i="6"/>
  <c r="CP689" i="6"/>
  <c r="CQ689" i="6" s="1"/>
  <c r="CP448" i="6"/>
  <c r="CQ448" i="6" s="1"/>
  <c r="CO448" i="6"/>
  <c r="CO469" i="6"/>
  <c r="CP469" i="6"/>
  <c r="CQ469" i="6" s="1"/>
  <c r="CP824" i="6"/>
  <c r="CQ824" i="6" s="1"/>
  <c r="CO824" i="6"/>
  <c r="CI721" i="6"/>
  <c r="CJ721" i="6"/>
  <c r="CK721" i="6" s="1"/>
  <c r="CI370" i="6"/>
  <c r="CJ370" i="6"/>
  <c r="CK370" i="6" s="1"/>
  <c r="CI246" i="6"/>
  <c r="CJ246" i="6"/>
  <c r="CK246" i="6" s="1"/>
  <c r="CJ1036" i="6"/>
  <c r="CK1036" i="6" s="1"/>
  <c r="CI1036" i="6"/>
  <c r="CI977" i="6"/>
  <c r="CJ977" i="6"/>
  <c r="CK977" i="6" s="1"/>
  <c r="CJ808" i="6"/>
  <c r="CK808" i="6" s="1"/>
  <c r="CI808" i="6"/>
  <c r="CJ1055" i="6"/>
  <c r="CK1055" i="6" s="1"/>
  <c r="CI1055" i="6"/>
  <c r="CI413" i="6"/>
  <c r="CJ413" i="6"/>
  <c r="CK413" i="6" s="1"/>
  <c r="CJ381" i="6"/>
  <c r="CK381" i="6" s="1"/>
  <c r="CI381" i="6"/>
  <c r="CJ658" i="6"/>
  <c r="CK658" i="6" s="1"/>
  <c r="CI658" i="6"/>
  <c r="CI385" i="6"/>
  <c r="CJ385" i="6"/>
  <c r="CK385" i="6" s="1"/>
  <c r="CJ457" i="6"/>
  <c r="CK457" i="6" s="1"/>
  <c r="CI457" i="6"/>
  <c r="CJ319" i="6"/>
  <c r="CK319" i="6" s="1"/>
  <c r="CI319" i="6"/>
  <c r="CC507" i="6"/>
  <c r="CD507" i="6"/>
  <c r="CE507" i="6" s="1"/>
  <c r="CD724" i="6"/>
  <c r="CE724" i="6" s="1"/>
  <c r="CC724" i="6"/>
  <c r="CC954" i="6"/>
  <c r="CD954" i="6"/>
  <c r="CE954" i="6" s="1"/>
  <c r="CC871" i="6"/>
  <c r="CD871" i="6"/>
  <c r="CE871" i="6" s="1"/>
  <c r="CD865" i="6"/>
  <c r="CE865" i="6" s="1"/>
  <c r="CC865" i="6"/>
  <c r="CC571" i="6"/>
  <c r="CD571" i="6"/>
  <c r="CE571" i="6" s="1"/>
  <c r="CD790" i="6"/>
  <c r="CE790" i="6" s="1"/>
  <c r="CC790" i="6"/>
  <c r="CD1085" i="6"/>
  <c r="CE1085" i="6" s="1"/>
  <c r="CC1085" i="6"/>
  <c r="CD921" i="6"/>
  <c r="CE921" i="6" s="1"/>
  <c r="CC921" i="6"/>
  <c r="CD658" i="6"/>
  <c r="CE658" i="6" s="1"/>
  <c r="CC658" i="6"/>
  <c r="CD583" i="6"/>
  <c r="CE583" i="6" s="1"/>
  <c r="CC583" i="6"/>
  <c r="BX281" i="6"/>
  <c r="BY281" i="6" s="1"/>
  <c r="BW281" i="6"/>
  <c r="BW598" i="6"/>
  <c r="BX598" i="6"/>
  <c r="BY598" i="6" s="1"/>
  <c r="CJ963" i="6"/>
  <c r="CK963" i="6" s="1"/>
  <c r="CJ965" i="6"/>
  <c r="CK965" i="6" s="1"/>
  <c r="CI965" i="6"/>
  <c r="CU813" i="6"/>
  <c r="CV813" i="6"/>
  <c r="CW813" i="6" s="1"/>
  <c r="CO851" i="6"/>
  <c r="CP851" i="6"/>
  <c r="CQ851" i="6" s="1"/>
  <c r="CP742" i="6"/>
  <c r="CQ742" i="6" s="1"/>
  <c r="CO742" i="6"/>
  <c r="CJ831" i="6"/>
  <c r="CK831" i="6" s="1"/>
  <c r="CI831" i="6"/>
  <c r="CJ219" i="6"/>
  <c r="CK219" i="6" s="1"/>
  <c r="CI219" i="6"/>
  <c r="CC532" i="6"/>
  <c r="CD532" i="6"/>
  <c r="CE532" i="6" s="1"/>
  <c r="CD213" i="6"/>
  <c r="CE213" i="6" s="1"/>
  <c r="CC213" i="6"/>
  <c r="BW762" i="6"/>
  <c r="BX762" i="6"/>
  <c r="BY762" i="6" s="1"/>
  <c r="BW785" i="6"/>
  <c r="BX785" i="6"/>
  <c r="BY785" i="6" s="1"/>
  <c r="BQ1011" i="6"/>
  <c r="BR1011" i="6"/>
  <c r="BS1011" i="6" s="1"/>
  <c r="BR957" i="6"/>
  <c r="BS957" i="6" s="1"/>
  <c r="BQ957" i="6"/>
  <c r="BR882" i="6"/>
  <c r="BS882" i="6" s="1"/>
  <c r="BQ882" i="6"/>
  <c r="BR1071" i="6"/>
  <c r="BS1071" i="6" s="1"/>
  <c r="BQ1071" i="6"/>
  <c r="BQ776" i="6"/>
  <c r="BR776" i="6"/>
  <c r="BS776" i="6" s="1"/>
  <c r="BQ656" i="6"/>
  <c r="BR656" i="6"/>
  <c r="BS656" i="6" s="1"/>
  <c r="BQ584" i="6"/>
  <c r="BR584" i="6"/>
  <c r="BS584" i="6" s="1"/>
  <c r="BR708" i="6"/>
  <c r="BS708" i="6" s="1"/>
  <c r="BQ708" i="6"/>
  <c r="BQ1094" i="6"/>
  <c r="BR1094" i="6"/>
  <c r="BS1094" i="6" s="1"/>
  <c r="BR517" i="6"/>
  <c r="BS517" i="6" s="1"/>
  <c r="BQ517" i="6"/>
  <c r="BQ767" i="6"/>
  <c r="BR767" i="6"/>
  <c r="BS767" i="6" s="1"/>
  <c r="BQ558" i="6"/>
  <c r="BR558" i="6"/>
  <c r="BS558" i="6" s="1"/>
  <c r="BR1042" i="6"/>
  <c r="BS1042" i="6" s="1"/>
  <c r="BQ1042" i="6"/>
  <c r="BL364" i="6"/>
  <c r="BM364" i="6" s="1"/>
  <c r="BK364" i="6"/>
  <c r="BK625" i="6"/>
  <c r="BL625" i="6"/>
  <c r="BM625" i="6" s="1"/>
  <c r="BK1049" i="6"/>
  <c r="BL1049" i="6"/>
  <c r="BM1049" i="6" s="1"/>
  <c r="BK1022" i="6"/>
  <c r="BL1022" i="6"/>
  <c r="BM1022" i="6" s="1"/>
  <c r="BL1096" i="6"/>
  <c r="BM1096" i="6" s="1"/>
  <c r="BK1096" i="6"/>
  <c r="BK539" i="6"/>
  <c r="BL539" i="6"/>
  <c r="BM539" i="6" s="1"/>
  <c r="BL260" i="6"/>
  <c r="BM260" i="6" s="1"/>
  <c r="BK260" i="6"/>
  <c r="BK954" i="6"/>
  <c r="BL954" i="6"/>
  <c r="BM954" i="6" s="1"/>
  <c r="BK1070" i="6"/>
  <c r="BL1070" i="6"/>
  <c r="BM1070" i="6" s="1"/>
  <c r="BK310" i="6"/>
  <c r="BL310" i="6"/>
  <c r="BM310" i="6" s="1"/>
  <c r="BL835" i="6"/>
  <c r="BM835" i="6" s="1"/>
  <c r="BK835" i="6"/>
  <c r="BK956" i="6"/>
  <c r="BL956" i="6"/>
  <c r="BM956" i="6" s="1"/>
  <c r="BL570" i="6"/>
  <c r="BM570" i="6" s="1"/>
  <c r="BK570" i="6"/>
  <c r="BK518" i="6"/>
  <c r="BL518" i="6"/>
  <c r="BM518" i="6" s="1"/>
  <c r="BE265" i="6"/>
  <c r="BF265" i="6"/>
  <c r="BG265" i="6" s="1"/>
  <c r="BF258" i="6"/>
  <c r="BG258" i="6" s="1"/>
  <c r="BE258" i="6"/>
  <c r="BE689" i="6"/>
  <c r="BF689" i="6"/>
  <c r="BG689" i="6" s="1"/>
  <c r="BE809" i="6"/>
  <c r="BF809" i="6"/>
  <c r="BG809" i="6" s="1"/>
  <c r="BE750" i="6"/>
  <c r="BF750" i="6"/>
  <c r="BG750" i="6" s="1"/>
  <c r="BF915" i="6"/>
  <c r="BG915" i="6" s="1"/>
  <c r="BE915" i="6"/>
  <c r="BF937" i="6"/>
  <c r="BG937" i="6" s="1"/>
  <c r="BE937" i="6"/>
  <c r="BF993" i="6"/>
  <c r="BG993" i="6" s="1"/>
  <c r="BE993" i="6"/>
  <c r="BF872" i="6"/>
  <c r="BG872" i="6" s="1"/>
  <c r="BE872" i="6"/>
  <c r="BF1005" i="6"/>
  <c r="BG1005" i="6" s="1"/>
  <c r="BE1005" i="6"/>
  <c r="BE652" i="6"/>
  <c r="BF652" i="6"/>
  <c r="BG652" i="6" s="1"/>
  <c r="BE223" i="6"/>
  <c r="BF223" i="6"/>
  <c r="BG223" i="6" s="1"/>
  <c r="BE638" i="6"/>
  <c r="BF638" i="6"/>
  <c r="BG638" i="6" s="1"/>
  <c r="BF393" i="6"/>
  <c r="BG393" i="6" s="1"/>
  <c r="BE393" i="6"/>
  <c r="BE916" i="6"/>
  <c r="BF916" i="6"/>
  <c r="BG916" i="6" s="1"/>
  <c r="AZ662" i="6"/>
  <c r="BA662" i="6" s="1"/>
  <c r="AY662" i="6"/>
  <c r="AZ521" i="6"/>
  <c r="BA521" i="6" s="1"/>
  <c r="AY521" i="6"/>
  <c r="AZ618" i="6"/>
  <c r="BA618" i="6" s="1"/>
  <c r="AY618" i="6"/>
  <c r="AY637" i="6"/>
  <c r="AZ637" i="6"/>
  <c r="BA637" i="6" s="1"/>
  <c r="AZ1007" i="6"/>
  <c r="BA1007" i="6" s="1"/>
  <c r="AY1007" i="6"/>
  <c r="AZ1057" i="6"/>
  <c r="BA1057" i="6" s="1"/>
  <c r="AY1057" i="6"/>
  <c r="AZ1061" i="6"/>
  <c r="BA1061" i="6" s="1"/>
  <c r="AY1061" i="6"/>
  <c r="AZ1019" i="6"/>
  <c r="BA1019" i="6" s="1"/>
  <c r="AY1019" i="6"/>
  <c r="AY1006" i="6"/>
  <c r="AZ1006" i="6"/>
  <c r="BA1006" i="6" s="1"/>
  <c r="AZ756" i="6"/>
  <c r="BA756" i="6" s="1"/>
  <c r="AY756" i="6"/>
  <c r="AZ375" i="6"/>
  <c r="BA375" i="6" s="1"/>
  <c r="AY375" i="6"/>
  <c r="AZ355" i="6"/>
  <c r="BA355" i="6" s="1"/>
  <c r="AY355" i="6"/>
  <c r="AY707" i="6"/>
  <c r="AZ707" i="6"/>
  <c r="BA707" i="6" s="1"/>
  <c r="AY763" i="6"/>
  <c r="AZ763" i="6"/>
  <c r="BA763" i="6" s="1"/>
  <c r="AT368" i="6"/>
  <c r="AU368" i="6" s="1"/>
  <c r="AS368" i="6"/>
  <c r="AS627" i="6"/>
  <c r="AT627" i="6"/>
  <c r="AU627" i="6" s="1"/>
  <c r="AT858" i="6"/>
  <c r="AU858" i="6" s="1"/>
  <c r="AS858" i="6"/>
  <c r="AS867" i="6"/>
  <c r="AT867" i="6"/>
  <c r="AU867" i="6" s="1"/>
  <c r="AT768" i="6"/>
  <c r="AU768" i="6" s="1"/>
  <c r="AS768" i="6"/>
  <c r="AT781" i="6"/>
  <c r="AU781" i="6" s="1"/>
  <c r="AS781" i="6"/>
  <c r="AT823" i="6"/>
  <c r="AU823" i="6" s="1"/>
  <c r="AS823" i="6"/>
  <c r="AT1118" i="6"/>
  <c r="AU1118" i="6" s="1"/>
  <c r="AS1118" i="6"/>
  <c r="AS276" i="6"/>
  <c r="AT276" i="6"/>
  <c r="AU276" i="6" s="1"/>
  <c r="AS584" i="6"/>
  <c r="AT584" i="6"/>
  <c r="AU584" i="6" s="1"/>
  <c r="AT308" i="6"/>
  <c r="AU308" i="6" s="1"/>
  <c r="AS308" i="6"/>
  <c r="AT665" i="6"/>
  <c r="AU665" i="6" s="1"/>
  <c r="AS665" i="6"/>
  <c r="AS710" i="6"/>
  <c r="AT710" i="6"/>
  <c r="AU710" i="6" s="1"/>
  <c r="AS223" i="6"/>
  <c r="AT223" i="6"/>
  <c r="AU223" i="6" s="1"/>
  <c r="BF821" i="6"/>
  <c r="BG821" i="6" s="1"/>
  <c r="BE239" i="6"/>
  <c r="BE327" i="6"/>
  <c r="BF451" i="6"/>
  <c r="BG451" i="6" s="1"/>
  <c r="AZ814" i="6"/>
  <c r="BA814" i="6" s="1"/>
  <c r="AZ341" i="6"/>
  <c r="BA341" i="6" s="1"/>
  <c r="AZ312" i="6"/>
  <c r="BA312" i="6" s="1"/>
  <c r="AY1047" i="6"/>
  <c r="AZ396" i="6"/>
  <c r="BA396" i="6" s="1"/>
  <c r="AY412" i="6"/>
  <c r="AY603" i="6"/>
  <c r="AZ348" i="6"/>
  <c r="BA348" i="6" s="1"/>
  <c r="AT250" i="6"/>
  <c r="AU250" i="6" s="1"/>
  <c r="AT287" i="6"/>
  <c r="AU287" i="6" s="1"/>
  <c r="AT479" i="6"/>
  <c r="AU479" i="6" s="1"/>
  <c r="AS224" i="6"/>
  <c r="BF704" i="6"/>
  <c r="BG704" i="6" s="1"/>
  <c r="BF914" i="6"/>
  <c r="BG914" i="6" s="1"/>
  <c r="BE526" i="6"/>
  <c r="BE287" i="6"/>
  <c r="AY226" i="6"/>
  <c r="AZ869" i="6"/>
  <c r="BA869" i="6" s="1"/>
  <c r="AZ716" i="6"/>
  <c r="BA716" i="6" s="1"/>
  <c r="AY982" i="6"/>
  <c r="AT529" i="6"/>
  <c r="AU529" i="6" s="1"/>
  <c r="AS752" i="6"/>
  <c r="AS604" i="6"/>
  <c r="AT1086" i="6"/>
  <c r="AU1086" i="6" s="1"/>
  <c r="CD926" i="6"/>
  <c r="CE926" i="6" s="1"/>
  <c r="CC926" i="6"/>
  <c r="CU639" i="6"/>
  <c r="CV639" i="6"/>
  <c r="CW639" i="6" s="1"/>
  <c r="CP752" i="6"/>
  <c r="CQ752" i="6" s="1"/>
  <c r="CO752" i="6"/>
  <c r="CJ835" i="6"/>
  <c r="CK835" i="6" s="1"/>
  <c r="CI835" i="6"/>
  <c r="CI515" i="6"/>
  <c r="CJ515" i="6"/>
  <c r="CK515" i="6" s="1"/>
  <c r="CD664" i="6"/>
  <c r="CE664" i="6" s="1"/>
  <c r="CC664" i="6"/>
  <c r="CC395" i="6"/>
  <c r="CD395" i="6"/>
  <c r="CE395" i="6" s="1"/>
  <c r="BW928" i="6"/>
  <c r="BX928" i="6"/>
  <c r="BY928" i="6" s="1"/>
  <c r="BX896" i="6"/>
  <c r="BY896" i="6" s="1"/>
  <c r="BW896" i="6"/>
  <c r="BX223" i="6"/>
  <c r="BY223" i="6" s="1"/>
  <c r="BW223" i="6"/>
  <c r="BX440" i="6"/>
  <c r="BY440" i="6" s="1"/>
  <c r="BW440" i="6"/>
  <c r="BW226" i="6"/>
  <c r="BX226" i="6"/>
  <c r="BY226" i="6" s="1"/>
  <c r="BX911" i="6"/>
  <c r="BY911" i="6" s="1"/>
  <c r="BW911" i="6"/>
  <c r="BR321" i="6"/>
  <c r="BS321" i="6" s="1"/>
  <c r="BQ321" i="6"/>
  <c r="BQ983" i="6"/>
  <c r="BR983" i="6"/>
  <c r="BS983" i="6" s="1"/>
  <c r="BQ929" i="6"/>
  <c r="BR929" i="6"/>
  <c r="BS929" i="6" s="1"/>
  <c r="BQ1105" i="6"/>
  <c r="BR1105" i="6"/>
  <c r="BS1105" i="6" s="1"/>
  <c r="BQ1043" i="6"/>
  <c r="BR1043" i="6"/>
  <c r="BS1043" i="6" s="1"/>
  <c r="BR675" i="6"/>
  <c r="BS675" i="6" s="1"/>
  <c r="BQ675" i="6"/>
  <c r="BQ673" i="6"/>
  <c r="BR673" i="6"/>
  <c r="BS673" i="6" s="1"/>
  <c r="BQ778" i="6"/>
  <c r="BR778" i="6"/>
  <c r="BS778" i="6" s="1"/>
  <c r="BR1038" i="6"/>
  <c r="BS1038" i="6" s="1"/>
  <c r="BQ1038" i="6"/>
  <c r="BR363" i="6"/>
  <c r="BS363" i="6" s="1"/>
  <c r="BQ363" i="6"/>
  <c r="BR621" i="6"/>
  <c r="BS621" i="6" s="1"/>
  <c r="BQ621" i="6"/>
  <c r="BQ619" i="6"/>
  <c r="BR619" i="6"/>
  <c r="BS619" i="6" s="1"/>
  <c r="BR447" i="6"/>
  <c r="BS447" i="6" s="1"/>
  <c r="BQ447" i="6"/>
  <c r="BQ541" i="6"/>
  <c r="BR541" i="6"/>
  <c r="BS541" i="6" s="1"/>
  <c r="BK526" i="6"/>
  <c r="BL526" i="6"/>
  <c r="BM526" i="6" s="1"/>
  <c r="BL426" i="6"/>
  <c r="BM426" i="6" s="1"/>
  <c r="BK426" i="6"/>
  <c r="BK1021" i="6"/>
  <c r="BL1021" i="6"/>
  <c r="BM1021" i="6" s="1"/>
  <c r="BK989" i="6"/>
  <c r="BL989" i="6"/>
  <c r="BM989" i="6" s="1"/>
  <c r="BL1015" i="6"/>
  <c r="BM1015" i="6" s="1"/>
  <c r="BK1015" i="6"/>
  <c r="BK339" i="6"/>
  <c r="BL339" i="6"/>
  <c r="BM339" i="6" s="1"/>
  <c r="BL579" i="6"/>
  <c r="BM579" i="6" s="1"/>
  <c r="BK579" i="6"/>
  <c r="BL826" i="6"/>
  <c r="BM826" i="6" s="1"/>
  <c r="BK826" i="6"/>
  <c r="BK924" i="6"/>
  <c r="BL924" i="6"/>
  <c r="BM924" i="6" s="1"/>
  <c r="BL306" i="6"/>
  <c r="BM306" i="6" s="1"/>
  <c r="BK306" i="6"/>
  <c r="BK1072" i="6"/>
  <c r="BL1072" i="6"/>
  <c r="BM1072" i="6" s="1"/>
  <c r="BL503" i="6"/>
  <c r="BM503" i="6" s="1"/>
  <c r="BK503" i="6"/>
  <c r="BL542" i="6"/>
  <c r="BM542" i="6" s="1"/>
  <c r="BK542" i="6"/>
  <c r="BK469" i="6"/>
  <c r="BL469" i="6"/>
  <c r="BM469" i="6" s="1"/>
  <c r="BE237" i="6"/>
  <c r="BF237" i="6"/>
  <c r="BG237" i="6" s="1"/>
  <c r="BF308" i="6"/>
  <c r="BG308" i="6" s="1"/>
  <c r="BE308" i="6"/>
  <c r="BE538" i="6"/>
  <c r="BF538" i="6"/>
  <c r="BG538" i="6" s="1"/>
  <c r="BF749" i="6"/>
  <c r="BG749" i="6" s="1"/>
  <c r="BE749" i="6"/>
  <c r="BE655" i="6"/>
  <c r="BF655" i="6"/>
  <c r="BG655" i="6" s="1"/>
  <c r="BE739" i="6"/>
  <c r="BF739" i="6"/>
  <c r="BG739" i="6" s="1"/>
  <c r="BF520" i="6"/>
  <c r="BG520" i="6" s="1"/>
  <c r="BE520" i="6"/>
  <c r="BE1002" i="6"/>
  <c r="BF1002" i="6"/>
  <c r="BG1002" i="6" s="1"/>
  <c r="BE890" i="6"/>
  <c r="BF890" i="6"/>
  <c r="BG890" i="6" s="1"/>
  <c r="BE1014" i="6"/>
  <c r="BF1014" i="6"/>
  <c r="BG1014" i="6" s="1"/>
  <c r="BE643" i="6"/>
  <c r="BF643" i="6"/>
  <c r="BG643" i="6" s="1"/>
  <c r="BE291" i="6"/>
  <c r="BF291" i="6"/>
  <c r="BG291" i="6" s="1"/>
  <c r="BF708" i="6"/>
  <c r="BG708" i="6" s="1"/>
  <c r="BE708" i="6"/>
  <c r="BF535" i="6"/>
  <c r="BG535" i="6" s="1"/>
  <c r="BE535" i="6"/>
  <c r="BE675" i="6"/>
  <c r="BF675" i="6"/>
  <c r="BG675" i="6" s="1"/>
  <c r="AY670" i="6"/>
  <c r="AZ670" i="6"/>
  <c r="BA670" i="6" s="1"/>
  <c r="AY529" i="6"/>
  <c r="AZ529" i="6"/>
  <c r="BA529" i="6" s="1"/>
  <c r="AY690" i="6"/>
  <c r="AZ690" i="6"/>
  <c r="BA690" i="6" s="1"/>
  <c r="AZ536" i="6"/>
  <c r="BA536" i="6" s="1"/>
  <c r="AY536" i="6"/>
  <c r="AZ849" i="6"/>
  <c r="BA849" i="6" s="1"/>
  <c r="AY849" i="6"/>
  <c r="AZ776" i="6"/>
  <c r="BA776" i="6" s="1"/>
  <c r="AY776" i="6"/>
  <c r="AY1106" i="6"/>
  <c r="AZ1106" i="6"/>
  <c r="BA1106" i="6" s="1"/>
  <c r="AZ1026" i="6"/>
  <c r="BA1026" i="6" s="1"/>
  <c r="AY1026" i="6"/>
  <c r="AY912" i="6"/>
  <c r="AZ912" i="6"/>
  <c r="BA912" i="6" s="1"/>
  <c r="AY556" i="6"/>
  <c r="AZ556" i="6"/>
  <c r="BA556" i="6" s="1"/>
  <c r="AY371" i="6"/>
  <c r="AZ371" i="6"/>
  <c r="BA371" i="6" s="1"/>
  <c r="AY308" i="6"/>
  <c r="AZ308" i="6"/>
  <c r="BA308" i="6" s="1"/>
  <c r="AY507" i="6"/>
  <c r="AZ507" i="6"/>
  <c r="BA507" i="6" s="1"/>
  <c r="AY259" i="6"/>
  <c r="AZ259" i="6"/>
  <c r="BA259" i="6" s="1"/>
  <c r="AS464" i="6"/>
  <c r="AT464" i="6"/>
  <c r="AU464" i="6" s="1"/>
  <c r="AS803" i="6"/>
  <c r="AT803" i="6"/>
  <c r="AU803" i="6" s="1"/>
  <c r="AT894" i="6"/>
  <c r="AU894" i="6" s="1"/>
  <c r="AS894" i="6"/>
  <c r="AS1006" i="6"/>
  <c r="AT1006" i="6"/>
  <c r="AU1006" i="6" s="1"/>
  <c r="AT687" i="6"/>
  <c r="AU687" i="6" s="1"/>
  <c r="AS687" i="6"/>
  <c r="AS816" i="6"/>
  <c r="AT816" i="6"/>
  <c r="AU816" i="6" s="1"/>
  <c r="AS727" i="6"/>
  <c r="AT727" i="6"/>
  <c r="AU727" i="6" s="1"/>
  <c r="AT807" i="6"/>
  <c r="AU807" i="6" s="1"/>
  <c r="AS807" i="6"/>
  <c r="AS331" i="6"/>
  <c r="AT331" i="6"/>
  <c r="AU331" i="6" s="1"/>
  <c r="AS614" i="6"/>
  <c r="AT614" i="6"/>
  <c r="AU614" i="6" s="1"/>
  <c r="AT1018" i="6"/>
  <c r="AU1018" i="6" s="1"/>
  <c r="AS1018" i="6"/>
  <c r="AT245" i="6"/>
  <c r="AU245" i="6" s="1"/>
  <c r="AS245" i="6"/>
  <c r="AT526" i="6"/>
  <c r="AU526" i="6" s="1"/>
  <c r="AS526" i="6"/>
  <c r="AS602" i="6"/>
  <c r="AT602" i="6"/>
  <c r="AU602" i="6" s="1"/>
  <c r="CO617" i="6"/>
  <c r="CP617" i="6"/>
  <c r="CQ617" i="6" s="1"/>
  <c r="BF1034" i="6"/>
  <c r="BG1034" i="6" s="1"/>
  <c r="BF1090" i="6"/>
  <c r="BG1090" i="6" s="1"/>
  <c r="BF674" i="6"/>
  <c r="BG674" i="6" s="1"/>
  <c r="BF537" i="6"/>
  <c r="BG537" i="6" s="1"/>
  <c r="BE513" i="6"/>
  <c r="AZ558" i="6"/>
  <c r="BA558" i="6" s="1"/>
  <c r="AZ386" i="6"/>
  <c r="BA386" i="6" s="1"/>
  <c r="AZ360" i="6"/>
  <c r="BA360" i="6" s="1"/>
  <c r="AZ1097" i="6"/>
  <c r="BA1097" i="6" s="1"/>
  <c r="AY715" i="6"/>
  <c r="AZ1043" i="6"/>
  <c r="BA1043" i="6" s="1"/>
  <c r="AZ896" i="6"/>
  <c r="BA896" i="6" s="1"/>
  <c r="AY279" i="6"/>
  <c r="AT264" i="6"/>
  <c r="AU264" i="6" s="1"/>
  <c r="AS902" i="6"/>
  <c r="AS1038" i="6"/>
  <c r="AT237" i="6"/>
  <c r="AU237" i="6" s="1"/>
  <c r="AT749" i="6"/>
  <c r="AU749" i="6" s="1"/>
  <c r="AS1031" i="6"/>
  <c r="AS391" i="6"/>
  <c r="AT541" i="6"/>
  <c r="AU541" i="6" s="1"/>
  <c r="BE336" i="6"/>
  <c r="BF374" i="6"/>
  <c r="BG374" i="6" s="1"/>
  <c r="BE1049" i="6"/>
  <c r="BF428" i="6"/>
  <c r="BG428" i="6" s="1"/>
  <c r="AZ398" i="6"/>
  <c r="BA398" i="6" s="1"/>
  <c r="AY501" i="6"/>
  <c r="AZ821" i="6"/>
  <c r="BA821" i="6" s="1"/>
  <c r="AZ906" i="6"/>
  <c r="BA906" i="6" s="1"/>
  <c r="AZ403" i="6"/>
  <c r="BA403" i="6" s="1"/>
  <c r="AS854" i="6"/>
  <c r="AS288" i="6"/>
  <c r="AS888" i="6"/>
  <c r="AT1076" i="6"/>
  <c r="AU1076" i="6" s="1"/>
  <c r="CO283" i="6"/>
  <c r="CP283" i="6"/>
  <c r="CQ283" i="6" s="1"/>
  <c r="CO686" i="6"/>
  <c r="CP686" i="6"/>
  <c r="CQ686" i="6" s="1"/>
  <c r="CI937" i="6"/>
  <c r="CJ937" i="6"/>
  <c r="CK937" i="6" s="1"/>
  <c r="CJ934" i="6"/>
  <c r="CK934" i="6" s="1"/>
  <c r="CI934" i="6"/>
  <c r="CD923" i="6"/>
  <c r="CE923" i="6" s="1"/>
  <c r="CC923" i="6"/>
  <c r="CC471" i="6"/>
  <c r="CD471" i="6"/>
  <c r="CE471" i="6" s="1"/>
  <c r="BX1046" i="6"/>
  <c r="BY1046" i="6" s="1"/>
  <c r="BW1046" i="6"/>
  <c r="BR693" i="6"/>
  <c r="BS693" i="6" s="1"/>
  <c r="BQ693" i="6"/>
  <c r="BQ650" i="6"/>
  <c r="BR650" i="6"/>
  <c r="BS650" i="6" s="1"/>
  <c r="BQ900" i="6"/>
  <c r="BR900" i="6"/>
  <c r="BS900" i="6" s="1"/>
  <c r="BQ611" i="6"/>
  <c r="BR611" i="6"/>
  <c r="BS611" i="6" s="1"/>
  <c r="BQ247" i="6"/>
  <c r="BR247" i="6"/>
  <c r="BS247" i="6" s="1"/>
  <c r="BR306" i="6"/>
  <c r="BS306" i="6" s="1"/>
  <c r="BQ306" i="6"/>
  <c r="BR808" i="6"/>
  <c r="BS808" i="6" s="1"/>
  <c r="BQ808" i="6"/>
  <c r="BQ355" i="6"/>
  <c r="BR355" i="6"/>
  <c r="BS355" i="6" s="1"/>
  <c r="BK564" i="6"/>
  <c r="BL564" i="6"/>
  <c r="BM564" i="6" s="1"/>
  <c r="BK768" i="6"/>
  <c r="BL768" i="6"/>
  <c r="BM768" i="6" s="1"/>
  <c r="BK1089" i="6"/>
  <c r="BL1089" i="6"/>
  <c r="BM1089" i="6" s="1"/>
  <c r="BK412" i="6"/>
  <c r="BL412" i="6"/>
  <c r="BM412" i="6" s="1"/>
  <c r="BK887" i="6"/>
  <c r="BL887" i="6"/>
  <c r="BM887" i="6" s="1"/>
  <c r="BK917" i="6"/>
  <c r="BL917" i="6"/>
  <c r="BM917" i="6" s="1"/>
  <c r="BK326" i="6"/>
  <c r="BL326" i="6"/>
  <c r="BM326" i="6" s="1"/>
  <c r="BK414" i="6"/>
  <c r="BL414" i="6"/>
  <c r="BM414" i="6" s="1"/>
  <c r="BK814" i="6"/>
  <c r="BL814" i="6"/>
  <c r="BM814" i="6" s="1"/>
  <c r="BL789" i="6"/>
  <c r="BM789" i="6" s="1"/>
  <c r="BK789" i="6"/>
  <c r="BL882" i="6"/>
  <c r="BM882" i="6" s="1"/>
  <c r="BK882" i="6"/>
  <c r="BK1066" i="6"/>
  <c r="BL1066" i="6"/>
  <c r="BM1066" i="6" s="1"/>
  <c r="BK471" i="6"/>
  <c r="BL471" i="6"/>
  <c r="BM471" i="6" s="1"/>
  <c r="BK393" i="6"/>
  <c r="BL393" i="6"/>
  <c r="BM393" i="6" s="1"/>
  <c r="BE288" i="6"/>
  <c r="BF288" i="6"/>
  <c r="BG288" i="6" s="1"/>
  <c r="BF281" i="6"/>
  <c r="BG281" i="6" s="1"/>
  <c r="BE281" i="6"/>
  <c r="BF305" i="6"/>
  <c r="BG305" i="6" s="1"/>
  <c r="BE305" i="6"/>
  <c r="BE849" i="6"/>
  <c r="BF849" i="6"/>
  <c r="BG849" i="6" s="1"/>
  <c r="BE790" i="6"/>
  <c r="BF790" i="6"/>
  <c r="BG790" i="6" s="1"/>
  <c r="BF955" i="6"/>
  <c r="BG955" i="6" s="1"/>
  <c r="BE955" i="6"/>
  <c r="BF1097" i="6"/>
  <c r="BG1097" i="6" s="1"/>
  <c r="BE1097" i="6"/>
  <c r="BF697" i="6"/>
  <c r="BG697" i="6" s="1"/>
  <c r="BE697" i="6"/>
  <c r="BE727" i="6"/>
  <c r="BF727" i="6"/>
  <c r="BG727" i="6" s="1"/>
  <c r="BF884" i="6"/>
  <c r="BG884" i="6" s="1"/>
  <c r="BE884" i="6"/>
  <c r="BE449" i="6"/>
  <c r="BF449" i="6"/>
  <c r="BG449" i="6" s="1"/>
  <c r="BE963" i="6"/>
  <c r="BF964" i="6"/>
  <c r="BG964" i="6" s="1"/>
  <c r="BE964" i="6"/>
  <c r="BE685" i="6"/>
  <c r="BF685" i="6"/>
  <c r="BG685" i="6" s="1"/>
  <c r="BE499" i="6"/>
  <c r="BF499" i="6"/>
  <c r="BG499" i="6" s="1"/>
  <c r="AY230" i="6"/>
  <c r="AZ230" i="6"/>
  <c r="BA230" i="6" s="1"/>
  <c r="AZ742" i="6"/>
  <c r="BA742" i="6" s="1"/>
  <c r="AY742" i="6"/>
  <c r="AZ601" i="6"/>
  <c r="BA601" i="6" s="1"/>
  <c r="AY601" i="6"/>
  <c r="AZ205" i="6"/>
  <c r="BA205" i="6" s="1"/>
  <c r="AY205" i="6"/>
  <c r="AZ600" i="6"/>
  <c r="BA600" i="6" s="1"/>
  <c r="AY600" i="6"/>
  <c r="AZ641" i="6"/>
  <c r="BA641" i="6" s="1"/>
  <c r="AY641" i="6"/>
  <c r="AZ952" i="6"/>
  <c r="BA952" i="6" s="1"/>
  <c r="AY952" i="6"/>
  <c r="AZ856" i="6"/>
  <c r="BA856" i="6" s="1"/>
  <c r="AY856" i="6"/>
  <c r="AY946" i="6"/>
  <c r="AZ946" i="6"/>
  <c r="BA946" i="6" s="1"/>
  <c r="AY1051" i="6"/>
  <c r="AZ1051" i="6"/>
  <c r="BA1051" i="6" s="1"/>
  <c r="AY762" i="6"/>
  <c r="AZ762" i="6"/>
  <c r="BA762" i="6" s="1"/>
  <c r="AZ555" i="6"/>
  <c r="BA555" i="6" s="1"/>
  <c r="AY555" i="6"/>
  <c r="AY571" i="6"/>
  <c r="AZ571" i="6"/>
  <c r="BA571" i="6" s="1"/>
  <c r="AZ319" i="6"/>
  <c r="BA319" i="6" s="1"/>
  <c r="AY319" i="6"/>
  <c r="AZ311" i="6"/>
  <c r="BA311" i="6" s="1"/>
  <c r="AY311" i="6"/>
  <c r="AS204" i="6"/>
  <c r="AT204" i="6"/>
  <c r="AU204" i="6" s="1"/>
  <c r="AT819" i="6"/>
  <c r="AU819" i="6" s="1"/>
  <c r="AS819" i="6"/>
  <c r="AT898" i="6"/>
  <c r="AU898" i="6" s="1"/>
  <c r="AS898" i="6"/>
  <c r="AT1011" i="6"/>
  <c r="AU1011" i="6" s="1"/>
  <c r="AS1011" i="6"/>
  <c r="AT884" i="6"/>
  <c r="AU884" i="6" s="1"/>
  <c r="AS884" i="6"/>
  <c r="AS716" i="6"/>
  <c r="AT716" i="6"/>
  <c r="AU716" i="6" s="1"/>
  <c r="AS615" i="6"/>
  <c r="AT615" i="6"/>
  <c r="AU615" i="6" s="1"/>
  <c r="AS985" i="6"/>
  <c r="AT985" i="6"/>
  <c r="AU985" i="6" s="1"/>
  <c r="AT367" i="6"/>
  <c r="AU367" i="6" s="1"/>
  <c r="AS367" i="6"/>
  <c r="AT1096" i="6"/>
  <c r="AU1096" i="6" s="1"/>
  <c r="AS1096" i="6"/>
  <c r="AT1113" i="6"/>
  <c r="AU1113" i="6" s="1"/>
  <c r="AS1113" i="6"/>
  <c r="AS387" i="6"/>
  <c r="AT387" i="6"/>
  <c r="AU387" i="6" s="1"/>
  <c r="AT334" i="6"/>
  <c r="AU334" i="6" s="1"/>
  <c r="AS334" i="6"/>
  <c r="AS776" i="6"/>
  <c r="AT776" i="6"/>
  <c r="AU776" i="6" s="1"/>
  <c r="CD488" i="6"/>
  <c r="CE488" i="6" s="1"/>
  <c r="CC488" i="6"/>
  <c r="BF755" i="6"/>
  <c r="BG755" i="6" s="1"/>
  <c r="BE646" i="6"/>
  <c r="BE669" i="6"/>
  <c r="AY609" i="6"/>
  <c r="AY640" i="6"/>
  <c r="AY848" i="6"/>
  <c r="AY684" i="6"/>
  <c r="AY487" i="6"/>
  <c r="AZ339" i="6"/>
  <c r="BA339" i="6" s="1"/>
  <c r="AY299" i="6"/>
  <c r="AS226" i="6"/>
  <c r="AT873" i="6"/>
  <c r="AU873" i="6" s="1"/>
  <c r="AS934" i="6"/>
  <c r="AS1091" i="6"/>
  <c r="AT1041" i="6"/>
  <c r="AU1041" i="6" s="1"/>
  <c r="AT370" i="6"/>
  <c r="AU370" i="6" s="1"/>
  <c r="AT365" i="6"/>
  <c r="AU365" i="6" s="1"/>
  <c r="AT1057" i="6"/>
  <c r="AU1057" i="6" s="1"/>
  <c r="AT566" i="6"/>
  <c r="AU566" i="6" s="1"/>
  <c r="AT444" i="6"/>
  <c r="AU444" i="6" s="1"/>
  <c r="CU1048" i="6"/>
  <c r="CV1048" i="6"/>
  <c r="CW1048" i="6" s="1"/>
  <c r="CU335" i="6"/>
  <c r="CV335" i="6"/>
  <c r="CW335" i="6" s="1"/>
  <c r="CV941" i="6"/>
  <c r="CW941" i="6" s="1"/>
  <c r="CU941" i="6"/>
  <c r="CV269" i="6"/>
  <c r="CW269" i="6" s="1"/>
  <c r="CU269" i="6"/>
  <c r="CU349" i="6"/>
  <c r="CV349" i="6"/>
  <c r="CW349" i="6" s="1"/>
  <c r="CV317" i="6"/>
  <c r="CW317" i="6" s="1"/>
  <c r="CU317" i="6"/>
  <c r="CU1126" i="6"/>
  <c r="CV1126" i="6"/>
  <c r="CW1126" i="6" s="1"/>
  <c r="BE301" i="6"/>
  <c r="BE773" i="6"/>
  <c r="BF337" i="6"/>
  <c r="BG337" i="6" s="1"/>
  <c r="BE323" i="6"/>
  <c r="BF666" i="6"/>
  <c r="BG666" i="6" s="1"/>
  <c r="AZ437" i="6"/>
  <c r="BA437" i="6" s="1"/>
  <c r="AY1037" i="6"/>
  <c r="AY980" i="6"/>
  <c r="AZ675" i="6"/>
  <c r="BA675" i="6" s="1"/>
  <c r="AS918" i="6"/>
  <c r="AS994" i="6"/>
  <c r="AT1084" i="6"/>
  <c r="AU1084" i="6" s="1"/>
  <c r="AT1049" i="6"/>
  <c r="AU1049" i="6" s="1"/>
  <c r="CU224" i="6"/>
  <c r="CV224" i="6"/>
  <c r="CW224" i="6" s="1"/>
  <c r="CV732" i="6"/>
  <c r="CW732" i="6" s="1"/>
  <c r="CU732" i="6"/>
  <c r="CU548" i="6"/>
  <c r="CV548" i="6"/>
  <c r="CW548" i="6" s="1"/>
  <c r="CU319" i="6"/>
  <c r="CV319" i="6"/>
  <c r="CW319" i="6" s="1"/>
  <c r="CV690" i="6"/>
  <c r="CW690" i="6" s="1"/>
  <c r="CU690" i="6"/>
  <c r="CV623" i="6"/>
  <c r="CW623" i="6" s="1"/>
  <c r="CU623" i="6"/>
  <c r="CV977" i="6"/>
  <c r="CW977" i="6" s="1"/>
  <c r="CU977" i="6"/>
  <c r="CV939" i="6"/>
  <c r="CW939" i="6" s="1"/>
  <c r="CU939" i="6"/>
  <c r="CU219" i="6"/>
  <c r="CV219" i="6"/>
  <c r="CW219" i="6" s="1"/>
  <c r="CV973" i="6"/>
  <c r="CW973" i="6" s="1"/>
  <c r="CU973" i="6"/>
  <c r="CV342" i="6"/>
  <c r="CW342" i="6" s="1"/>
  <c r="CU342" i="6"/>
  <c r="CU613" i="6"/>
  <c r="CV613" i="6"/>
  <c r="CW613" i="6" s="1"/>
  <c r="CO220" i="6"/>
  <c r="CP220" i="6"/>
  <c r="CQ220" i="6" s="1"/>
  <c r="CP504" i="6"/>
  <c r="CQ504" i="6" s="1"/>
  <c r="CO504" i="6"/>
  <c r="CO597" i="6"/>
  <c r="CP597" i="6"/>
  <c r="CQ597" i="6" s="1"/>
  <c r="CP863" i="6"/>
  <c r="CQ863" i="6" s="1"/>
  <c r="CO863" i="6"/>
  <c r="CP783" i="6"/>
  <c r="CQ783" i="6" s="1"/>
  <c r="CO783" i="6"/>
  <c r="CP951" i="6"/>
  <c r="CQ951" i="6" s="1"/>
  <c r="CO951" i="6"/>
  <c r="CO1028" i="6"/>
  <c r="CP1028" i="6"/>
  <c r="CQ1028" i="6" s="1"/>
  <c r="CP1100" i="6"/>
  <c r="CQ1100" i="6" s="1"/>
  <c r="CO1100" i="6"/>
  <c r="CO418" i="6"/>
  <c r="CP418" i="6"/>
  <c r="CQ418" i="6" s="1"/>
  <c r="CO638" i="6"/>
  <c r="CP638" i="6"/>
  <c r="CQ638" i="6" s="1"/>
  <c r="CP374" i="6"/>
  <c r="CQ374" i="6" s="1"/>
  <c r="CO374" i="6"/>
  <c r="CP974" i="6"/>
  <c r="CQ974" i="6" s="1"/>
  <c r="CO974" i="6"/>
  <c r="CO562" i="6"/>
  <c r="CP562" i="6"/>
  <c r="CQ562" i="6" s="1"/>
  <c r="CP274" i="6"/>
  <c r="CQ274" i="6" s="1"/>
  <c r="CO274" i="6"/>
  <c r="CJ330" i="6"/>
  <c r="CK330" i="6" s="1"/>
  <c r="CI330" i="6"/>
  <c r="CI781" i="6"/>
  <c r="CJ781" i="6"/>
  <c r="CK781" i="6" s="1"/>
  <c r="CI633" i="6"/>
  <c r="CJ633" i="6"/>
  <c r="CK633" i="6" s="1"/>
  <c r="CI718" i="6"/>
  <c r="CJ718" i="6"/>
  <c r="CK718" i="6" s="1"/>
  <c r="CJ1064" i="6"/>
  <c r="CK1064" i="6" s="1"/>
  <c r="CI1064" i="6"/>
  <c r="CJ973" i="6"/>
  <c r="CK973" i="6" s="1"/>
  <c r="CI973" i="6"/>
  <c r="CJ792" i="6"/>
  <c r="CK792" i="6" s="1"/>
  <c r="CI792" i="6"/>
  <c r="CI680" i="6"/>
  <c r="CJ680" i="6"/>
  <c r="CK680" i="6" s="1"/>
  <c r="CJ644" i="6"/>
  <c r="CK644" i="6" s="1"/>
  <c r="CI644" i="6"/>
  <c r="CJ267" i="6"/>
  <c r="CK267" i="6" s="1"/>
  <c r="CI267" i="6"/>
  <c r="CI423" i="6"/>
  <c r="CJ423" i="6"/>
  <c r="CK423" i="6" s="1"/>
  <c r="CJ507" i="6"/>
  <c r="CK507" i="6" s="1"/>
  <c r="CI507" i="6"/>
  <c r="CJ574" i="6"/>
  <c r="CK574" i="6" s="1"/>
  <c r="CI574" i="6"/>
  <c r="CJ263" i="6"/>
  <c r="CK263" i="6" s="1"/>
  <c r="CI263" i="6"/>
  <c r="CI619" i="6"/>
  <c r="CJ619" i="6"/>
  <c r="CK619" i="6" s="1"/>
  <c r="CD498" i="6"/>
  <c r="CE498" i="6" s="1"/>
  <c r="CC498" i="6"/>
  <c r="CC824" i="6"/>
  <c r="CD824" i="6"/>
  <c r="CE824" i="6" s="1"/>
  <c r="CD844" i="6"/>
  <c r="CE844" i="6" s="1"/>
  <c r="CC844" i="6"/>
  <c r="CD1071" i="6"/>
  <c r="CE1071" i="6" s="1"/>
  <c r="CC1071" i="6"/>
  <c r="CC698" i="6"/>
  <c r="CD698" i="6"/>
  <c r="CE698" i="6" s="1"/>
  <c r="CC410" i="6"/>
  <c r="CD410" i="6"/>
  <c r="CE410" i="6" s="1"/>
  <c r="CC475" i="6"/>
  <c r="CD475" i="6"/>
  <c r="CE475" i="6" s="1"/>
  <c r="CC419" i="6"/>
  <c r="CD419" i="6"/>
  <c r="CE419" i="6" s="1"/>
  <c r="CC467" i="6"/>
  <c r="CD467" i="6"/>
  <c r="CE467" i="6" s="1"/>
  <c r="CD563" i="6"/>
  <c r="CE563" i="6" s="1"/>
  <c r="CC563" i="6"/>
  <c r="CD496" i="6"/>
  <c r="CE496" i="6" s="1"/>
  <c r="CC496" i="6"/>
  <c r="CD460" i="6"/>
  <c r="CE460" i="6" s="1"/>
  <c r="CC460" i="6"/>
  <c r="CD231" i="6"/>
  <c r="CE231" i="6" s="1"/>
  <c r="CC231" i="6"/>
  <c r="CC247" i="6"/>
  <c r="CD247" i="6"/>
  <c r="CE247" i="6" s="1"/>
  <c r="BW321" i="6"/>
  <c r="BX321" i="6"/>
  <c r="BY321" i="6" s="1"/>
  <c r="BW594" i="6"/>
  <c r="BX594" i="6"/>
  <c r="BY594" i="6" s="1"/>
  <c r="BW476" i="6"/>
  <c r="BX476" i="6"/>
  <c r="BY476" i="6" s="1"/>
  <c r="BX1063" i="6"/>
  <c r="BY1063" i="6" s="1"/>
  <c r="BW1063" i="6"/>
  <c r="BX1021" i="6"/>
  <c r="BY1021" i="6" s="1"/>
  <c r="BW1021" i="6"/>
  <c r="BW1019" i="6"/>
  <c r="BX1019" i="6"/>
  <c r="BY1019" i="6" s="1"/>
  <c r="BW569" i="6"/>
  <c r="BX569" i="6"/>
  <c r="BY569" i="6" s="1"/>
  <c r="BW987" i="6"/>
  <c r="BX987" i="6"/>
  <c r="BY987" i="6" s="1"/>
  <c r="BW1002" i="6"/>
  <c r="BX1002" i="6"/>
  <c r="BY1002" i="6" s="1"/>
  <c r="BX214" i="6"/>
  <c r="BY214" i="6" s="1"/>
  <c r="BW214" i="6"/>
  <c r="BX838" i="6"/>
  <c r="BY838" i="6" s="1"/>
  <c r="BW838" i="6"/>
  <c r="BW864" i="6"/>
  <c r="BX864" i="6"/>
  <c r="BY864" i="6" s="1"/>
  <c r="BX210" i="6"/>
  <c r="BY210" i="6" s="1"/>
  <c r="BW210" i="6"/>
  <c r="BX243" i="6"/>
  <c r="BY243" i="6" s="1"/>
  <c r="BW243" i="6"/>
  <c r="BQ201" i="6"/>
  <c r="BR201" i="6"/>
  <c r="BS201" i="6" s="1"/>
  <c r="BR225" i="6"/>
  <c r="BS225" i="6" s="1"/>
  <c r="BQ225" i="6"/>
  <c r="BQ209" i="6"/>
  <c r="BR209" i="6"/>
  <c r="BS209" i="6" s="1"/>
  <c r="BQ969" i="6"/>
  <c r="BR969" i="6"/>
  <c r="BS969" i="6" s="1"/>
  <c r="BQ1104" i="6"/>
  <c r="BR1104" i="6"/>
  <c r="BS1104" i="6" s="1"/>
  <c r="BQ1083" i="6"/>
  <c r="BR1083" i="6"/>
  <c r="BS1083" i="6" s="1"/>
  <c r="BR270" i="6"/>
  <c r="BS270" i="6" s="1"/>
  <c r="BQ270" i="6"/>
  <c r="BQ724" i="6"/>
  <c r="BR724" i="6"/>
  <c r="BS724" i="6" s="1"/>
  <c r="BR847" i="6"/>
  <c r="BS847" i="6" s="1"/>
  <c r="BQ847" i="6"/>
  <c r="BR702" i="6"/>
  <c r="BS702" i="6" s="1"/>
  <c r="BQ702" i="6"/>
  <c r="BR749" i="6"/>
  <c r="BS749" i="6" s="1"/>
  <c r="BQ749" i="6"/>
  <c r="BR358" i="6"/>
  <c r="BS358" i="6" s="1"/>
  <c r="BQ358" i="6"/>
  <c r="BR551" i="6"/>
  <c r="BS551" i="6" s="1"/>
  <c r="BQ551" i="6"/>
  <c r="BR467" i="6"/>
  <c r="BS467" i="6" s="1"/>
  <c r="BQ467" i="6"/>
  <c r="BR896" i="6"/>
  <c r="BS896" i="6" s="1"/>
  <c r="BQ896" i="6"/>
  <c r="BL513" i="6"/>
  <c r="BM513" i="6" s="1"/>
  <c r="BK513" i="6"/>
  <c r="BL841" i="6"/>
  <c r="BM841" i="6" s="1"/>
  <c r="BK841" i="6"/>
  <c r="BL1029" i="6"/>
  <c r="BM1029" i="6" s="1"/>
  <c r="BK833" i="6"/>
  <c r="BK1002" i="6"/>
  <c r="BL1079" i="6"/>
  <c r="BM1079" i="6" s="1"/>
  <c r="BL1111" i="6"/>
  <c r="BM1111" i="6" s="1"/>
  <c r="BK712" i="6"/>
  <c r="BL225" i="6"/>
  <c r="BM225" i="6" s="1"/>
  <c r="BK937" i="6"/>
  <c r="BK450" i="6"/>
  <c r="BK329" i="6"/>
  <c r="BL730" i="6"/>
  <c r="BM730" i="6" s="1"/>
  <c r="BL650" i="6"/>
  <c r="BM650" i="6" s="1"/>
  <c r="BL1104" i="6"/>
  <c r="BM1104" i="6" s="1"/>
  <c r="BK799" i="6"/>
  <c r="BK224" i="6"/>
  <c r="BL913" i="6"/>
  <c r="BM913" i="6" s="1"/>
  <c r="BK614" i="6"/>
  <c r="BK694" i="6"/>
  <c r="BK603" i="6"/>
  <c r="BK1082" i="6"/>
  <c r="BK479" i="6"/>
  <c r="BK235" i="6"/>
  <c r="BL1106" i="6"/>
  <c r="BM1106" i="6" s="1"/>
  <c r="BL251" i="6"/>
  <c r="BM251" i="6" s="1"/>
  <c r="BF211" i="6"/>
  <c r="BG211" i="6" s="1"/>
  <c r="BE206" i="6"/>
  <c r="BF244" i="6"/>
  <c r="BG244" i="6" s="1"/>
  <c r="BF386" i="6"/>
  <c r="BG386" i="6" s="1"/>
  <c r="BE445" i="6"/>
  <c r="BF218" i="6"/>
  <c r="BG218" i="6" s="1"/>
  <c r="BF725" i="6"/>
  <c r="BG725" i="6" s="1"/>
  <c r="BE486" i="6"/>
  <c r="BF762" i="6"/>
  <c r="BG762" i="6" s="1"/>
  <c r="BE541" i="6"/>
  <c r="BE927" i="6"/>
  <c r="BF1055" i="6"/>
  <c r="BG1055" i="6" s="1"/>
  <c r="BE978" i="6"/>
  <c r="BE1038" i="6"/>
  <c r="BF1036" i="6"/>
  <c r="BG1036" i="6" s="1"/>
  <c r="BE466" i="6"/>
  <c r="BE483" i="6"/>
  <c r="AZ302" i="6"/>
  <c r="BA302" i="6" s="1"/>
  <c r="AY322" i="6"/>
  <c r="AY729" i="6"/>
  <c r="AY985" i="6"/>
  <c r="AZ983" i="6"/>
  <c r="BA983" i="6" s="1"/>
  <c r="AY356" i="6"/>
  <c r="AZ978" i="6"/>
  <c r="BA978" i="6" s="1"/>
  <c r="AT870" i="6"/>
  <c r="AU870" i="6" s="1"/>
  <c r="AS1098" i="6"/>
  <c r="AT575" i="6"/>
  <c r="AU575" i="6" s="1"/>
  <c r="AT518" i="6"/>
  <c r="AU518" i="6" s="1"/>
  <c r="AT1036" i="6"/>
  <c r="AU1036" i="6" s="1"/>
  <c r="AT414" i="6"/>
  <c r="AU414" i="6" s="1"/>
  <c r="AT880" i="6"/>
  <c r="AU880" i="6" s="1"/>
  <c r="BE617" i="6"/>
  <c r="BF688" i="6"/>
  <c r="BG688" i="6" s="1"/>
  <c r="BF996" i="6"/>
  <c r="BG996" i="6" s="1"/>
  <c r="BE960" i="6"/>
  <c r="AZ610" i="6"/>
  <c r="BA610" i="6" s="1"/>
  <c r="AZ1069" i="6"/>
  <c r="BA1069" i="6" s="1"/>
  <c r="AY620" i="6"/>
  <c r="AY415" i="6"/>
  <c r="AT950" i="6"/>
  <c r="AU950" i="6" s="1"/>
  <c r="AS530" i="6"/>
  <c r="AS796" i="6"/>
  <c r="AT806" i="6"/>
  <c r="AU806" i="6" s="1"/>
  <c r="CU785" i="6"/>
  <c r="CV785" i="6"/>
  <c r="CW785" i="6" s="1"/>
  <c r="CU406" i="6"/>
  <c r="CV406" i="6"/>
  <c r="CW406" i="6" s="1"/>
  <c r="CP1091" i="6"/>
  <c r="CQ1091" i="6" s="1"/>
  <c r="CO1091" i="6"/>
  <c r="CP812" i="6"/>
  <c r="CQ812" i="6" s="1"/>
  <c r="CO812" i="6"/>
  <c r="CJ690" i="6"/>
  <c r="CK690" i="6" s="1"/>
  <c r="CI690" i="6"/>
  <c r="CC982" i="6"/>
  <c r="CD982" i="6"/>
  <c r="CE982" i="6" s="1"/>
  <c r="CD240" i="6"/>
  <c r="CE240" i="6" s="1"/>
  <c r="CC240" i="6"/>
  <c r="BW245" i="6"/>
  <c r="BX245" i="6"/>
  <c r="BY245" i="6" s="1"/>
  <c r="BW816" i="6"/>
  <c r="BX816" i="6"/>
  <c r="BY816" i="6" s="1"/>
  <c r="BW868" i="6"/>
  <c r="BX868" i="6"/>
  <c r="BY868" i="6" s="1"/>
  <c r="BW882" i="6"/>
  <c r="BX882" i="6"/>
  <c r="BY882" i="6" s="1"/>
  <c r="BX483" i="6"/>
  <c r="BY483" i="6" s="1"/>
  <c r="BW483" i="6"/>
  <c r="BX934" i="6"/>
  <c r="BY934" i="6" s="1"/>
  <c r="BW934" i="6"/>
  <c r="BW235" i="6"/>
  <c r="BX235" i="6"/>
  <c r="BY235" i="6" s="1"/>
  <c r="BW471" i="6"/>
  <c r="BX471" i="6"/>
  <c r="BY471" i="6" s="1"/>
  <c r="BW677" i="6"/>
  <c r="BX677" i="6"/>
  <c r="BY677" i="6" s="1"/>
  <c r="BW403" i="6"/>
  <c r="BX403" i="6"/>
  <c r="BY403" i="6" s="1"/>
  <c r="BX665" i="6"/>
  <c r="BY665" i="6" s="1"/>
  <c r="BW665" i="6"/>
  <c r="BW291" i="6"/>
  <c r="BX291" i="6"/>
  <c r="BY291" i="6" s="1"/>
  <c r="BW294" i="6"/>
  <c r="BX294" i="6"/>
  <c r="BY294" i="6" s="1"/>
  <c r="BR280" i="6"/>
  <c r="BS280" i="6" s="1"/>
  <c r="BQ280" i="6"/>
  <c r="BR963" i="6"/>
  <c r="BS963" i="6" s="1"/>
  <c r="BQ963" i="6"/>
  <c r="BQ909" i="6"/>
  <c r="BR909" i="6"/>
  <c r="BS909" i="6" s="1"/>
  <c r="BQ829" i="6"/>
  <c r="BR829" i="6"/>
  <c r="BS829" i="6" s="1"/>
  <c r="BR1087" i="6"/>
  <c r="BS1087" i="6" s="1"/>
  <c r="BQ1087" i="6"/>
  <c r="BR743" i="6"/>
  <c r="BS743" i="6" s="1"/>
  <c r="BQ743" i="6"/>
  <c r="BQ687" i="6"/>
  <c r="BR687" i="6"/>
  <c r="BS687" i="6" s="1"/>
  <c r="BR715" i="6"/>
  <c r="BS715" i="6" s="1"/>
  <c r="BQ715" i="6"/>
  <c r="BR854" i="6"/>
  <c r="BS854" i="6" s="1"/>
  <c r="BQ854" i="6"/>
  <c r="BR928" i="6"/>
  <c r="BS928" i="6" s="1"/>
  <c r="BQ928" i="6"/>
  <c r="BR388" i="6"/>
  <c r="BS388" i="6" s="1"/>
  <c r="BQ388" i="6"/>
  <c r="BQ254" i="6"/>
  <c r="BR254" i="6"/>
  <c r="BS254" i="6" s="1"/>
  <c r="BR679" i="6"/>
  <c r="BS679" i="6" s="1"/>
  <c r="BQ679" i="6"/>
  <c r="BR331" i="6"/>
  <c r="BS331" i="6" s="1"/>
  <c r="BQ331" i="6"/>
  <c r="BL552" i="6"/>
  <c r="BM552" i="6" s="1"/>
  <c r="BK552" i="6"/>
  <c r="BL494" i="6"/>
  <c r="BM494" i="6" s="1"/>
  <c r="BK494" i="6"/>
  <c r="BK1033" i="6"/>
  <c r="BL1033" i="6"/>
  <c r="BM1033" i="6" s="1"/>
  <c r="BL1006" i="6"/>
  <c r="BM1006" i="6" s="1"/>
  <c r="BK1006" i="6"/>
  <c r="BL1124" i="6"/>
  <c r="BM1124" i="6" s="1"/>
  <c r="BK1124" i="6"/>
  <c r="BL491" i="6"/>
  <c r="BM491" i="6" s="1"/>
  <c r="BK491" i="6"/>
  <c r="BL746" i="6"/>
  <c r="BM746" i="6" s="1"/>
  <c r="BK746" i="6"/>
  <c r="BK600" i="6"/>
  <c r="BL600" i="6"/>
  <c r="BM600" i="6" s="1"/>
  <c r="BL1110" i="6"/>
  <c r="BM1110" i="6" s="1"/>
  <c r="BK1110" i="6"/>
  <c r="BK346" i="6"/>
  <c r="BL346" i="6"/>
  <c r="BM346" i="6" s="1"/>
  <c r="BK429" i="6"/>
  <c r="BL429" i="6"/>
  <c r="BM429" i="6" s="1"/>
  <c r="BK498" i="6"/>
  <c r="BL498" i="6"/>
  <c r="BM498" i="6" s="1"/>
  <c r="BL742" i="6"/>
  <c r="BM742" i="6" s="1"/>
  <c r="BK742" i="6"/>
  <c r="BK744" i="6"/>
  <c r="BL744" i="6"/>
  <c r="BM744" i="6" s="1"/>
  <c r="BE215" i="6"/>
  <c r="BF215" i="6"/>
  <c r="BG215" i="6" s="1"/>
  <c r="BE253" i="6"/>
  <c r="BF253" i="6"/>
  <c r="BG253" i="6" s="1"/>
  <c r="BF456" i="6"/>
  <c r="BG456" i="6" s="1"/>
  <c r="BE456" i="6"/>
  <c r="BE729" i="6"/>
  <c r="BF729" i="6"/>
  <c r="BG729" i="6" s="1"/>
  <c r="BF600" i="6"/>
  <c r="BG600" i="6" s="1"/>
  <c r="BE600" i="6"/>
  <c r="BF847" i="6"/>
  <c r="BG847" i="6" s="1"/>
  <c r="BE847" i="6"/>
  <c r="BF1091" i="6"/>
  <c r="BG1091" i="6" s="1"/>
  <c r="BE1091" i="6"/>
  <c r="BE1119" i="6"/>
  <c r="BF1119" i="6"/>
  <c r="BG1119" i="6" s="1"/>
  <c r="BE930" i="6"/>
  <c r="BF930" i="6"/>
  <c r="BG930" i="6" s="1"/>
  <c r="BE968" i="6"/>
  <c r="BF968" i="6"/>
  <c r="BG968" i="6" s="1"/>
  <c r="BE275" i="6"/>
  <c r="BF275" i="6"/>
  <c r="BG275" i="6" s="1"/>
  <c r="BE772" i="6"/>
  <c r="BF772" i="6"/>
  <c r="BG772" i="6" s="1"/>
  <c r="BE267" i="6"/>
  <c r="BF267" i="6"/>
  <c r="BG267" i="6" s="1"/>
  <c r="BE1060" i="6"/>
  <c r="BF1060" i="6"/>
  <c r="BG1060" i="6" s="1"/>
  <c r="BF482" i="6"/>
  <c r="BG482" i="6" s="1"/>
  <c r="BE482" i="6"/>
  <c r="AY502" i="6"/>
  <c r="AZ502" i="6"/>
  <c r="BA502" i="6" s="1"/>
  <c r="AZ361" i="6"/>
  <c r="BA361" i="6" s="1"/>
  <c r="AY361" i="6"/>
  <c r="AY458" i="6"/>
  <c r="AZ458" i="6"/>
  <c r="BA458" i="6" s="1"/>
  <c r="AY477" i="6"/>
  <c r="AZ477" i="6"/>
  <c r="BA477" i="6" s="1"/>
  <c r="AZ753" i="6"/>
  <c r="BA753" i="6" s="1"/>
  <c r="AY753" i="6"/>
  <c r="AZ528" i="6"/>
  <c r="BA528" i="6" s="1"/>
  <c r="AY528" i="6"/>
  <c r="AZ824" i="6"/>
  <c r="BA824" i="6" s="1"/>
  <c r="AY824" i="6"/>
  <c r="AZ264" i="6"/>
  <c r="BA264" i="6" s="1"/>
  <c r="AY264" i="6"/>
  <c r="AY476" i="6"/>
  <c r="AZ476" i="6"/>
  <c r="BA476" i="6" s="1"/>
  <c r="AZ764" i="6"/>
  <c r="BA764" i="6" s="1"/>
  <c r="AY764" i="6"/>
  <c r="AY731" i="6"/>
  <c r="AZ731" i="6"/>
  <c r="BA731" i="6" s="1"/>
  <c r="AZ932" i="6"/>
  <c r="BA932" i="6" s="1"/>
  <c r="AY932" i="6"/>
  <c r="AZ1100" i="6"/>
  <c r="BA1100" i="6" s="1"/>
  <c r="AY1100" i="6"/>
  <c r="AY219" i="6"/>
  <c r="AZ219" i="6"/>
  <c r="BA219" i="6" s="1"/>
  <c r="AZ483" i="6"/>
  <c r="BA483" i="6" s="1"/>
  <c r="AS392" i="6"/>
  <c r="AT392" i="6"/>
  <c r="AU392" i="6" s="1"/>
  <c r="AS360" i="6"/>
  <c r="AT877" i="6"/>
  <c r="AU877" i="6" s="1"/>
  <c r="AS567" i="6"/>
  <c r="AT938" i="6"/>
  <c r="AU938" i="6" s="1"/>
  <c r="AS1030" i="6"/>
  <c r="AT855" i="6"/>
  <c r="AU855" i="6" s="1"/>
  <c r="AT1072" i="6"/>
  <c r="AU1072" i="6" s="1"/>
  <c r="AS746" i="6"/>
  <c r="AS1116" i="6"/>
  <c r="AS739" i="6"/>
  <c r="AS1032" i="6"/>
  <c r="AS487" i="6"/>
  <c r="AT499" i="6"/>
  <c r="AU499" i="6" s="1"/>
  <c r="AT1040" i="6"/>
  <c r="AU1040" i="6" s="1"/>
  <c r="AS374" i="6"/>
  <c r="AT1039" i="6"/>
  <c r="AU1039" i="6" s="1"/>
  <c r="AT580" i="6"/>
  <c r="AU580" i="6" s="1"/>
  <c r="AT908" i="6"/>
  <c r="AU908" i="6" s="1"/>
  <c r="AS818" i="6"/>
  <c r="AT833" i="6"/>
  <c r="AU833" i="6" s="1"/>
  <c r="AS468" i="6"/>
  <c r="AS673" i="6"/>
  <c r="AS684" i="6"/>
  <c r="AS511" i="6"/>
  <c r="AS948" i="6"/>
  <c r="AT483" i="6"/>
  <c r="AU483" i="6" s="1"/>
  <c r="AT419" i="6"/>
  <c r="AU419" i="6" s="1"/>
  <c r="BE389" i="6"/>
  <c r="BE1039" i="6"/>
  <c r="BE867" i="6"/>
  <c r="BF476" i="6"/>
  <c r="BG476" i="6" s="1"/>
  <c r="AY354" i="6"/>
  <c r="AZ868" i="6"/>
  <c r="BA868" i="6" s="1"/>
  <c r="AZ874" i="6"/>
  <c r="BA874" i="6" s="1"/>
  <c r="AY588" i="6"/>
  <c r="AS953" i="6"/>
  <c r="AS976" i="6"/>
  <c r="AS734" i="6"/>
  <c r="AS646" i="6"/>
  <c r="CV537" i="6"/>
  <c r="CW537" i="6" s="1"/>
  <c r="CU537" i="6"/>
  <c r="CO360" i="6"/>
  <c r="CP360" i="6"/>
  <c r="CQ360" i="6" s="1"/>
  <c r="CP936" i="6"/>
  <c r="CQ936" i="6" s="1"/>
  <c r="CO936" i="6"/>
  <c r="CJ283" i="6"/>
  <c r="CK283" i="6" s="1"/>
  <c r="CI283" i="6"/>
  <c r="CJ1070" i="6"/>
  <c r="CK1070" i="6" s="1"/>
  <c r="CI1070" i="6"/>
  <c r="CD383" i="6"/>
  <c r="CE383" i="6" s="1"/>
  <c r="CC383" i="6"/>
  <c r="BX828" i="6"/>
  <c r="BY828" i="6" s="1"/>
  <c r="BW828" i="6"/>
  <c r="BW511" i="6"/>
  <c r="BX511" i="6"/>
  <c r="BY511" i="6" s="1"/>
  <c r="BW593" i="6"/>
  <c r="BX593" i="6"/>
  <c r="BY593" i="6" s="1"/>
  <c r="BQ316" i="6"/>
  <c r="BR316" i="6"/>
  <c r="BS316" i="6" s="1"/>
  <c r="BQ476" i="6"/>
  <c r="BR476" i="6"/>
  <c r="BS476" i="6" s="1"/>
  <c r="BR982" i="6"/>
  <c r="BS982" i="6" s="1"/>
  <c r="BQ982" i="6"/>
  <c r="BR1108" i="6"/>
  <c r="BS1108" i="6" s="1"/>
  <c r="BQ1108" i="6"/>
  <c r="BR510" i="6"/>
  <c r="BS510" i="6" s="1"/>
  <c r="BQ510" i="6"/>
  <c r="BQ593" i="6"/>
  <c r="BR593" i="6"/>
  <c r="BS593" i="6" s="1"/>
  <c r="BR628" i="6"/>
  <c r="BS628" i="6" s="1"/>
  <c r="BQ628" i="6"/>
  <c r="BR543" i="6"/>
  <c r="BS543" i="6" s="1"/>
  <c r="BQ543" i="6"/>
  <c r="BR616" i="6"/>
  <c r="BS616" i="6" s="1"/>
  <c r="BQ616" i="6"/>
  <c r="BR470" i="6"/>
  <c r="BS470" i="6" s="1"/>
  <c r="BQ470" i="6"/>
  <c r="BR262" i="6"/>
  <c r="BS262" i="6" s="1"/>
  <c r="BQ262" i="6"/>
  <c r="BQ972" i="6"/>
  <c r="BR972" i="6"/>
  <c r="BS972" i="6" s="1"/>
  <c r="BQ439" i="6"/>
  <c r="BR439" i="6"/>
  <c r="BS439" i="6" s="1"/>
  <c r="BK609" i="6"/>
  <c r="BL609" i="6"/>
  <c r="BM609" i="6" s="1"/>
  <c r="BK548" i="6"/>
  <c r="BL548" i="6"/>
  <c r="BM548" i="6" s="1"/>
  <c r="BL1101" i="6"/>
  <c r="BM1101" i="6" s="1"/>
  <c r="BK1101" i="6"/>
  <c r="BL696" i="6"/>
  <c r="BM696" i="6" s="1"/>
  <c r="BK696" i="6"/>
  <c r="BK715" i="6"/>
  <c r="BL715" i="6"/>
  <c r="BM715" i="6" s="1"/>
  <c r="BK1118" i="6"/>
  <c r="BL1118" i="6"/>
  <c r="BM1118" i="6" s="1"/>
  <c r="BK480" i="6"/>
  <c r="BL480" i="6"/>
  <c r="BM480" i="6" s="1"/>
  <c r="BL578" i="6"/>
  <c r="BM578" i="6" s="1"/>
  <c r="BK578" i="6"/>
  <c r="BK755" i="6"/>
  <c r="BL755" i="6"/>
  <c r="BM755" i="6" s="1"/>
  <c r="BK1060" i="6"/>
  <c r="BL1060" i="6"/>
  <c r="BM1060" i="6" s="1"/>
  <c r="BK968" i="6"/>
  <c r="BL968" i="6"/>
  <c r="BM968" i="6" s="1"/>
  <c r="BL215" i="6"/>
  <c r="BM215" i="6" s="1"/>
  <c r="BK215" i="6"/>
  <c r="BL492" i="6"/>
  <c r="BM492" i="6" s="1"/>
  <c r="BK492" i="6"/>
  <c r="BL279" i="6"/>
  <c r="BM279" i="6" s="1"/>
  <c r="BK279" i="6"/>
  <c r="BE320" i="6"/>
  <c r="BF320" i="6"/>
  <c r="BG320" i="6" s="1"/>
  <c r="BF313" i="6"/>
  <c r="BG313" i="6" s="1"/>
  <c r="BE313" i="6"/>
  <c r="BF424" i="6"/>
  <c r="BG424" i="6" s="1"/>
  <c r="BE424" i="6"/>
  <c r="BF829" i="6"/>
  <c r="BG829" i="6" s="1"/>
  <c r="BE829" i="6"/>
  <c r="BF770" i="6"/>
  <c r="BG770" i="6" s="1"/>
  <c r="BE770" i="6"/>
  <c r="BE935" i="6"/>
  <c r="BF935" i="6"/>
  <c r="BG935" i="6" s="1"/>
  <c r="BE1010" i="6"/>
  <c r="BF1010" i="6"/>
  <c r="BG1010" i="6" s="1"/>
  <c r="BE1057" i="6"/>
  <c r="BF1057" i="6"/>
  <c r="BG1057" i="6" s="1"/>
  <c r="BF1009" i="6"/>
  <c r="BG1009" i="6" s="1"/>
  <c r="BE1009" i="6"/>
  <c r="BF1101" i="6"/>
  <c r="BG1101" i="6" s="1"/>
  <c r="BE1101" i="6"/>
  <c r="BE707" i="6"/>
  <c r="BF707" i="6"/>
  <c r="BG707" i="6" s="1"/>
  <c r="BF375" i="6"/>
  <c r="BG375" i="6" s="1"/>
  <c r="BE375" i="6"/>
  <c r="BF416" i="6"/>
  <c r="BG416" i="6" s="1"/>
  <c r="BE416" i="6"/>
  <c r="BE507" i="6"/>
  <c r="BF507" i="6"/>
  <c r="BG507" i="6" s="1"/>
  <c r="BE528" i="6"/>
  <c r="BF528" i="6"/>
  <c r="BG528" i="6" s="1"/>
  <c r="AZ702" i="6"/>
  <c r="BA702" i="6" s="1"/>
  <c r="AY702" i="6"/>
  <c r="AZ561" i="6"/>
  <c r="BA561" i="6" s="1"/>
  <c r="AY561" i="6"/>
  <c r="AY658" i="6"/>
  <c r="AZ658" i="6"/>
  <c r="BA658" i="6" s="1"/>
  <c r="AZ280" i="6"/>
  <c r="BA280" i="6" s="1"/>
  <c r="AY280" i="6"/>
  <c r="AY304" i="6"/>
  <c r="AZ304" i="6"/>
  <c r="BA304" i="6" s="1"/>
  <c r="AZ1102" i="6"/>
  <c r="BA1102" i="6" s="1"/>
  <c r="AY1102" i="6"/>
  <c r="AY781" i="6"/>
  <c r="AZ781" i="6"/>
  <c r="BA781" i="6" s="1"/>
  <c r="AZ1045" i="6"/>
  <c r="BA1045" i="6" s="1"/>
  <c r="AY1045" i="6"/>
  <c r="AZ1095" i="6"/>
  <c r="BA1095" i="6" s="1"/>
  <c r="AY1095" i="6"/>
  <c r="AY455" i="6"/>
  <c r="AZ455" i="6"/>
  <c r="BA455" i="6" s="1"/>
  <c r="AZ747" i="6"/>
  <c r="BA747" i="6" s="1"/>
  <c r="AY747" i="6"/>
  <c r="AY736" i="6"/>
  <c r="AZ736" i="6"/>
  <c r="BA736" i="6" s="1"/>
  <c r="AY543" i="6"/>
  <c r="AZ543" i="6"/>
  <c r="BA543" i="6" s="1"/>
  <c r="AZ759" i="6"/>
  <c r="BA759" i="6" s="1"/>
  <c r="AY759" i="6"/>
  <c r="AS336" i="6"/>
  <c r="AT336" i="6"/>
  <c r="AU336" i="6" s="1"/>
  <c r="AS667" i="6"/>
  <c r="AT667" i="6"/>
  <c r="AU667" i="6" s="1"/>
  <c r="AS846" i="6"/>
  <c r="AT846" i="6"/>
  <c r="AU846" i="6" s="1"/>
  <c r="AT1099" i="6"/>
  <c r="AU1099" i="6" s="1"/>
  <c r="AS1099" i="6"/>
  <c r="AS1012" i="6"/>
  <c r="AT1012" i="6"/>
  <c r="AU1012" i="6" s="1"/>
  <c r="AT868" i="6"/>
  <c r="AU868" i="6" s="1"/>
  <c r="AS868" i="6"/>
  <c r="AS625" i="6"/>
  <c r="AT625" i="6"/>
  <c r="AU625" i="6" s="1"/>
  <c r="AT415" i="6"/>
  <c r="AU415" i="6" s="1"/>
  <c r="AS415" i="6"/>
  <c r="AS620" i="6"/>
  <c r="AT620" i="6"/>
  <c r="AU620" i="6" s="1"/>
  <c r="AT612" i="6"/>
  <c r="AU612" i="6" s="1"/>
  <c r="AS612" i="6"/>
  <c r="AS338" i="6"/>
  <c r="AT338" i="6"/>
  <c r="AU338" i="6" s="1"/>
  <c r="AT256" i="6"/>
  <c r="AU256" i="6" s="1"/>
  <c r="AS256" i="6"/>
  <c r="AS307" i="6"/>
  <c r="AT307" i="6"/>
  <c r="AU307" i="6" s="1"/>
  <c r="AT457" i="6"/>
  <c r="AU457" i="6" s="1"/>
  <c r="AS457" i="6"/>
  <c r="CJ568" i="6"/>
  <c r="CK568" i="6" s="1"/>
  <c r="AY391" i="6"/>
  <c r="AZ580" i="6"/>
  <c r="BA580" i="6" s="1"/>
  <c r="AY511" i="6"/>
  <c r="AT458" i="6"/>
  <c r="AU458" i="6" s="1"/>
  <c r="AS456" i="6"/>
  <c r="AT473" i="6"/>
  <c r="AU473" i="6" s="1"/>
  <c r="AS853" i="6"/>
  <c r="AT981" i="6"/>
  <c r="AU981" i="6" s="1"/>
  <c r="AT914" i="6"/>
  <c r="AU914" i="6" s="1"/>
  <c r="AS1127" i="6"/>
  <c r="AS919" i="6"/>
  <c r="AS1070" i="6"/>
  <c r="AS332" i="6"/>
  <c r="AS1066" i="6"/>
  <c r="AS244" i="6"/>
  <c r="AS462" i="6"/>
  <c r="AS626" i="6"/>
  <c r="AT247" i="6"/>
  <c r="AU247" i="6" s="1"/>
  <c r="AT1029" i="6"/>
  <c r="AU1029" i="6" s="1"/>
  <c r="AT641" i="6"/>
  <c r="AU641" i="6" s="1"/>
  <c r="AS1125" i="6"/>
  <c r="AT702" i="6"/>
  <c r="AU702" i="6" s="1"/>
  <c r="AT856" i="6"/>
  <c r="AU856" i="6" s="1"/>
  <c r="AS605" i="6"/>
  <c r="AT872" i="6"/>
  <c r="AU872" i="6" s="1"/>
  <c r="AS214" i="6"/>
  <c r="AS652" i="6"/>
  <c r="AT379" i="6"/>
  <c r="AU379" i="6" s="1"/>
  <c r="AS592" i="6"/>
  <c r="AS297" i="6"/>
  <c r="AS696" i="6"/>
  <c r="BX425" i="6"/>
  <c r="BY425" i="6" s="1"/>
  <c r="BW425" i="6"/>
  <c r="BF256" i="6"/>
  <c r="BG256" i="6" s="1"/>
  <c r="BF837" i="6"/>
  <c r="BG837" i="6" s="1"/>
  <c r="BE997" i="6"/>
  <c r="BE531" i="6"/>
  <c r="BF271" i="6"/>
  <c r="BG271" i="6" s="1"/>
  <c r="AY482" i="6"/>
  <c r="AZ1118" i="6"/>
  <c r="BA1118" i="6" s="1"/>
  <c r="AY327" i="6"/>
  <c r="AY244" i="6"/>
  <c r="AT857" i="6"/>
  <c r="AU857" i="6" s="1"/>
  <c r="AS1089" i="6"/>
  <c r="AS598" i="6"/>
  <c r="AT560" i="6"/>
  <c r="AU560" i="6" s="1"/>
  <c r="CI1060" i="6"/>
  <c r="CJ1060" i="6"/>
  <c r="CK1060" i="6" s="1"/>
  <c r="CV651" i="6"/>
  <c r="CW651" i="6" s="1"/>
  <c r="CU651" i="6"/>
  <c r="CV1105" i="6"/>
  <c r="CW1105" i="6" s="1"/>
  <c r="CU1105" i="6"/>
  <c r="CO1115" i="6"/>
  <c r="CP1115" i="6"/>
  <c r="CQ1115" i="6" s="1"/>
  <c r="CI553" i="6"/>
  <c r="CJ553" i="6"/>
  <c r="CK553" i="6" s="1"/>
  <c r="CD1014" i="6"/>
  <c r="CE1014" i="6" s="1"/>
  <c r="CC1014" i="6"/>
  <c r="CC485" i="6"/>
  <c r="CD485" i="6"/>
  <c r="CE485" i="6" s="1"/>
  <c r="BW898" i="6"/>
  <c r="BX898" i="6"/>
  <c r="BY898" i="6" s="1"/>
  <c r="BW1016" i="6"/>
  <c r="BX1016" i="6"/>
  <c r="BY1016" i="6" s="1"/>
  <c r="BW387" i="6"/>
  <c r="BX387" i="6"/>
  <c r="BY387" i="6" s="1"/>
  <c r="BW509" i="6"/>
  <c r="BX509" i="6"/>
  <c r="BY509" i="6" s="1"/>
  <c r="BQ228" i="6"/>
  <c r="BR228" i="6"/>
  <c r="BS228" i="6" s="1"/>
  <c r="BQ332" i="6"/>
  <c r="BR332" i="6"/>
  <c r="BS332" i="6" s="1"/>
  <c r="BR412" i="6"/>
  <c r="BS412" i="6" s="1"/>
  <c r="BQ412" i="6"/>
  <c r="BQ981" i="6"/>
  <c r="BR981" i="6"/>
  <c r="BS981" i="6" s="1"/>
  <c r="BR898" i="6"/>
  <c r="BS898" i="6" s="1"/>
  <c r="BQ898" i="6"/>
  <c r="BR1095" i="6"/>
  <c r="BS1095" i="6" s="1"/>
  <c r="BQ1095" i="6"/>
  <c r="BR429" i="6"/>
  <c r="BS429" i="6" s="1"/>
  <c r="BQ429" i="6"/>
  <c r="BR840" i="6"/>
  <c r="BS840" i="6" s="1"/>
  <c r="BQ840" i="6"/>
  <c r="BR448" i="6"/>
  <c r="BS448" i="6" s="1"/>
  <c r="BQ448" i="6"/>
  <c r="BQ853" i="6"/>
  <c r="BR853" i="6"/>
  <c r="BS853" i="6" s="1"/>
  <c r="BR1006" i="6"/>
  <c r="BS1006" i="6" s="1"/>
  <c r="BQ1006" i="6"/>
  <c r="BR315" i="6"/>
  <c r="BS315" i="6" s="1"/>
  <c r="BQ315" i="6"/>
  <c r="BQ390" i="6"/>
  <c r="BR390" i="6"/>
  <c r="BS390" i="6" s="1"/>
  <c r="BR424" i="6"/>
  <c r="BS424" i="6" s="1"/>
  <c r="BQ424" i="6"/>
  <c r="BQ642" i="6"/>
  <c r="BR642" i="6"/>
  <c r="BS642" i="6" s="1"/>
  <c r="BL442" i="6"/>
  <c r="BM442" i="6" s="1"/>
  <c r="BK442" i="6"/>
  <c r="BL679" i="6"/>
  <c r="BM679" i="6" s="1"/>
  <c r="BK679" i="6"/>
  <c r="BK1069" i="6"/>
  <c r="BL1073" i="6"/>
  <c r="BM1073" i="6" s="1"/>
  <c r="BK1073" i="6"/>
  <c r="BK1046" i="6"/>
  <c r="BL1046" i="6"/>
  <c r="BM1046" i="6" s="1"/>
  <c r="BK644" i="6"/>
  <c r="BL644" i="6"/>
  <c r="BM644" i="6" s="1"/>
  <c r="BK299" i="6"/>
  <c r="BL299" i="6"/>
  <c r="BM299" i="6" s="1"/>
  <c r="BL446" i="6"/>
  <c r="BM446" i="6" s="1"/>
  <c r="BK446" i="6"/>
  <c r="BK459" i="6"/>
  <c r="BL459" i="6"/>
  <c r="BM459" i="6" s="1"/>
  <c r="BK991" i="6"/>
  <c r="BL991" i="6"/>
  <c r="BM991" i="6" s="1"/>
  <c r="BL317" i="6"/>
  <c r="BM317" i="6" s="1"/>
  <c r="BK317" i="6"/>
  <c r="BL1012" i="6"/>
  <c r="BM1012" i="6" s="1"/>
  <c r="BK1012" i="6"/>
  <c r="BK383" i="6"/>
  <c r="BL383" i="6"/>
  <c r="BM383" i="6" s="1"/>
  <c r="BL425" i="6"/>
  <c r="BM425" i="6" s="1"/>
  <c r="BK425" i="6"/>
  <c r="BL211" i="6"/>
  <c r="BM211" i="6" s="1"/>
  <c r="BK211" i="6"/>
  <c r="BF292" i="6"/>
  <c r="BG292" i="6" s="1"/>
  <c r="BE292" i="6"/>
  <c r="BF358" i="6"/>
  <c r="BG358" i="6" s="1"/>
  <c r="BE358" i="6"/>
  <c r="BF584" i="6"/>
  <c r="BG584" i="6" s="1"/>
  <c r="BE584" i="6"/>
  <c r="BF801" i="6"/>
  <c r="BG801" i="6" s="1"/>
  <c r="BE801" i="6"/>
  <c r="BE742" i="6"/>
  <c r="BF742" i="6"/>
  <c r="BG742" i="6" s="1"/>
  <c r="BF939" i="6"/>
  <c r="BG939" i="6" s="1"/>
  <c r="BE939" i="6"/>
  <c r="BF1033" i="6"/>
  <c r="BG1033" i="6" s="1"/>
  <c r="BE1033" i="6"/>
  <c r="BF1066" i="6"/>
  <c r="BG1066" i="6" s="1"/>
  <c r="BE1066" i="6"/>
  <c r="BE1032" i="6"/>
  <c r="BF1032" i="6"/>
  <c r="BG1032" i="6" s="1"/>
  <c r="BF1120" i="6"/>
  <c r="BG1120" i="6" s="1"/>
  <c r="BE1120" i="6"/>
  <c r="BE464" i="6"/>
  <c r="BF464" i="6"/>
  <c r="BG464" i="6" s="1"/>
  <c r="BE661" i="6"/>
  <c r="BF661" i="6"/>
  <c r="BG661" i="6" s="1"/>
  <c r="BE546" i="6"/>
  <c r="BF546" i="6"/>
  <c r="BG546" i="6" s="1"/>
  <c r="BE527" i="6"/>
  <c r="BF527" i="6"/>
  <c r="BG527" i="6" s="1"/>
  <c r="AY262" i="6"/>
  <c r="AZ262" i="6"/>
  <c r="BA262" i="6" s="1"/>
  <c r="AY774" i="6"/>
  <c r="AZ774" i="6"/>
  <c r="BA774" i="6" s="1"/>
  <c r="AZ218" i="6"/>
  <c r="BA218" i="6" s="1"/>
  <c r="AY218" i="6"/>
  <c r="AZ237" i="6"/>
  <c r="BA237" i="6" s="1"/>
  <c r="AY237" i="6"/>
  <c r="AZ712" i="6"/>
  <c r="BA712" i="6" s="1"/>
  <c r="AY712" i="6"/>
  <c r="AY777" i="6"/>
  <c r="AZ777" i="6"/>
  <c r="BA777" i="6" s="1"/>
  <c r="AZ392" i="6"/>
  <c r="BA392" i="6" s="1"/>
  <c r="AY392" i="6"/>
  <c r="AZ1079" i="6"/>
  <c r="BA1079" i="6" s="1"/>
  <c r="AY1079" i="6"/>
  <c r="AZ1103" i="6"/>
  <c r="BA1103" i="6" s="1"/>
  <c r="AY1103" i="6"/>
  <c r="AZ519" i="6"/>
  <c r="BA519" i="6" s="1"/>
  <c r="AY519" i="6"/>
  <c r="AY1002" i="6"/>
  <c r="AZ1002" i="6"/>
  <c r="BA1002" i="6" s="1"/>
  <c r="AZ679" i="6"/>
  <c r="BA679" i="6" s="1"/>
  <c r="AY679" i="6"/>
  <c r="AZ647" i="6"/>
  <c r="BA647" i="6" s="1"/>
  <c r="AY647" i="6"/>
  <c r="AZ315" i="6"/>
  <c r="BA315" i="6" s="1"/>
  <c r="BF1079" i="6"/>
  <c r="BG1079" i="6" s="1"/>
  <c r="BE1079" i="6"/>
  <c r="CU1068" i="6"/>
  <c r="CV1068" i="6"/>
  <c r="CW1068" i="6" s="1"/>
  <c r="CO887" i="6"/>
  <c r="CP887" i="6"/>
  <c r="CQ887" i="6" s="1"/>
  <c r="CI829" i="6"/>
  <c r="CJ957" i="6"/>
  <c r="CK957" i="6" s="1"/>
  <c r="CI425" i="6"/>
  <c r="CD246" i="6"/>
  <c r="CE246" i="6" s="1"/>
  <c r="CC544" i="6"/>
  <c r="CC1117" i="6"/>
  <c r="CD887" i="6"/>
  <c r="CE887" i="6" s="1"/>
  <c r="CC711" i="6"/>
  <c r="BW946" i="6"/>
  <c r="BX946" i="6"/>
  <c r="BY946" i="6" s="1"/>
  <c r="BW397" i="6"/>
  <c r="BX397" i="6"/>
  <c r="BY397" i="6" s="1"/>
  <c r="BW980" i="6"/>
  <c r="BX980" i="6"/>
  <c r="BY980" i="6" s="1"/>
  <c r="BW826" i="6"/>
  <c r="BX826" i="6"/>
  <c r="BY826" i="6" s="1"/>
  <c r="BW317" i="6"/>
  <c r="BX317" i="6"/>
  <c r="BY317" i="6" s="1"/>
  <c r="BW774" i="6"/>
  <c r="BX774" i="6"/>
  <c r="BY774" i="6" s="1"/>
  <c r="BW916" i="6"/>
  <c r="BX916" i="6"/>
  <c r="BY916" i="6" s="1"/>
  <c r="BW744" i="6"/>
  <c r="BX744" i="6"/>
  <c r="BY744" i="6" s="1"/>
  <c r="BR336" i="6"/>
  <c r="BS336" i="6" s="1"/>
  <c r="BQ336" i="6"/>
  <c r="BR879" i="6"/>
  <c r="BS879" i="6" s="1"/>
  <c r="BQ879" i="6"/>
  <c r="BQ623" i="6"/>
  <c r="BR623" i="6"/>
  <c r="BS623" i="6" s="1"/>
  <c r="BQ797" i="6"/>
  <c r="BR797" i="6"/>
  <c r="BS797" i="6" s="1"/>
  <c r="BQ874" i="6"/>
  <c r="BR874" i="6"/>
  <c r="BS874" i="6" s="1"/>
  <c r="BQ1096" i="6"/>
  <c r="BR1096" i="6"/>
  <c r="BS1096" i="6" s="1"/>
  <c r="BQ342" i="6"/>
  <c r="BR342" i="6"/>
  <c r="BS342" i="6" s="1"/>
  <c r="BR466" i="6"/>
  <c r="BS466" i="6" s="1"/>
  <c r="BQ466" i="6"/>
  <c r="BR569" i="6"/>
  <c r="BS569" i="6" s="1"/>
  <c r="BQ569" i="6"/>
  <c r="BQ678" i="6"/>
  <c r="BR678" i="6"/>
  <c r="BS678" i="6" s="1"/>
  <c r="BQ760" i="6"/>
  <c r="BR760" i="6"/>
  <c r="BS760" i="6" s="1"/>
  <c r="BQ366" i="6"/>
  <c r="BR366" i="6"/>
  <c r="BS366" i="6" s="1"/>
  <c r="BQ239" i="6"/>
  <c r="BR239" i="6"/>
  <c r="BS239" i="6" s="1"/>
  <c r="BQ647" i="6"/>
  <c r="BR647" i="6"/>
  <c r="BS647" i="6" s="1"/>
  <c r="BR404" i="6"/>
  <c r="BS404" i="6" s="1"/>
  <c r="BQ404" i="6"/>
  <c r="BK576" i="6"/>
  <c r="BK695" i="6"/>
  <c r="BL819" i="6"/>
  <c r="BM819" i="6" s="1"/>
  <c r="BL620" i="6"/>
  <c r="BM620" i="6" s="1"/>
  <c r="BL1013" i="6"/>
  <c r="BM1013" i="6" s="1"/>
  <c r="BL657" i="6"/>
  <c r="BM657" i="6" s="1"/>
  <c r="BL971" i="6"/>
  <c r="BM971" i="6" s="1"/>
  <c r="BK1003" i="6"/>
  <c r="BK1123" i="6"/>
  <c r="BK782" i="6"/>
  <c r="BL714" i="6"/>
  <c r="BM714" i="6" s="1"/>
  <c r="BL612" i="6"/>
  <c r="BM612" i="6" s="1"/>
  <c r="BL681" i="6"/>
  <c r="BM681" i="6" s="1"/>
  <c r="BK286" i="6"/>
  <c r="BL551" i="6"/>
  <c r="BM551" i="6" s="1"/>
  <c r="BK646" i="6"/>
  <c r="BK316" i="6"/>
  <c r="BK704" i="6"/>
  <c r="BK234" i="6"/>
  <c r="BL347" i="6"/>
  <c r="BM347" i="6" s="1"/>
  <c r="BL598" i="6"/>
  <c r="BM598" i="6" s="1"/>
  <c r="BL993" i="6"/>
  <c r="BM993" i="6" s="1"/>
  <c r="BL678" i="6"/>
  <c r="BM678" i="6" s="1"/>
  <c r="BK367" i="6"/>
  <c r="BL571" i="6"/>
  <c r="BM571" i="6" s="1"/>
  <c r="BL254" i="6"/>
  <c r="BM254" i="6" s="1"/>
  <c r="BE512" i="6"/>
  <c r="BE863" i="6"/>
  <c r="BF720" i="6"/>
  <c r="BG720" i="6" s="1"/>
  <c r="BF595" i="6"/>
  <c r="BG595" i="6" s="1"/>
  <c r="AY290" i="6"/>
  <c r="AY657" i="6"/>
  <c r="AZ930" i="6"/>
  <c r="BA930" i="6" s="1"/>
  <c r="AZ780" i="6"/>
  <c r="BA780" i="6" s="1"/>
  <c r="AT571" i="6"/>
  <c r="AU571" i="6" s="1"/>
  <c r="AS557" i="6"/>
  <c r="AS259" i="6"/>
  <c r="AS285" i="6"/>
  <c r="BL597" i="6"/>
  <c r="BM597" i="6" s="1"/>
  <c r="AZ1048" i="6"/>
  <c r="BA1048" i="6" s="1"/>
  <c r="BF567" i="6"/>
  <c r="BG567" i="6" s="1"/>
  <c r="CU472" i="6"/>
  <c r="BK362" i="6"/>
  <c r="BE695" i="6"/>
  <c r="BR372" i="6"/>
  <c r="BS372" i="6" s="1"/>
  <c r="BE214" i="6"/>
  <c r="AY828" i="6"/>
  <c r="AP930" i="6"/>
  <c r="AQ930" i="6"/>
  <c r="AQ336" i="6"/>
  <c r="AP336" i="6"/>
  <c r="AP237" i="6"/>
  <c r="AQ237" i="6"/>
  <c r="AP491" i="6"/>
  <c r="AQ491" i="6"/>
  <c r="AQ914" i="6"/>
  <c r="AP914" i="6"/>
  <c r="AP633" i="6"/>
  <c r="AQ633" i="6"/>
  <c r="AP1092" i="6"/>
  <c r="AQ1092" i="6"/>
  <c r="AQ848" i="6"/>
  <c r="AP848" i="6"/>
  <c r="AP604" i="6"/>
  <c r="AQ604" i="6"/>
  <c r="AP1114" i="6"/>
  <c r="AQ1114" i="6"/>
  <c r="AQ1089" i="6"/>
  <c r="AP1089" i="6"/>
  <c r="AP1127" i="6"/>
  <c r="AQ1127" i="6"/>
  <c r="AP832" i="6"/>
  <c r="AQ832" i="6"/>
  <c r="AP757" i="6"/>
  <c r="AQ757" i="6"/>
  <c r="AP905" i="6"/>
  <c r="AQ905" i="6"/>
  <c r="AQ1075" i="6"/>
  <c r="AP1075" i="6"/>
  <c r="AQ577" i="6"/>
  <c r="AP577" i="6"/>
  <c r="AP551" i="6"/>
  <c r="AQ551" i="6"/>
  <c r="AP1021" i="6"/>
  <c r="AQ1021" i="6"/>
  <c r="AQ1086" i="6"/>
  <c r="AP1086" i="6"/>
  <c r="AP1059" i="6"/>
  <c r="AQ1059" i="6"/>
  <c r="AQ272" i="6"/>
  <c r="AP272" i="6"/>
  <c r="AP206" i="6"/>
  <c r="AQ206" i="6"/>
  <c r="AQ602" i="6"/>
  <c r="AP602" i="6"/>
  <c r="AP384" i="6"/>
  <c r="AQ384" i="6"/>
  <c r="AQ931" i="6"/>
  <c r="AP931" i="6"/>
  <c r="AP418" i="6"/>
  <c r="AQ418" i="6"/>
  <c r="AQ917" i="6"/>
  <c r="AP917" i="6"/>
  <c r="AQ789" i="6"/>
  <c r="AP789" i="6"/>
  <c r="AQ257" i="6"/>
  <c r="AP257" i="6"/>
  <c r="AQ564" i="6"/>
  <c r="AP564" i="6"/>
  <c r="AQ466" i="6"/>
  <c r="AP466" i="6"/>
  <c r="AQ512" i="6"/>
  <c r="AP512" i="6"/>
  <c r="AP1022" i="6"/>
  <c r="AQ1022" i="6"/>
  <c r="AP821" i="6"/>
  <c r="AQ821" i="6"/>
  <c r="AQ753" i="6"/>
  <c r="AP753" i="6"/>
  <c r="AQ246" i="6"/>
  <c r="AP246" i="6"/>
  <c r="AP553" i="6"/>
  <c r="AQ553" i="6"/>
  <c r="AP1122" i="6"/>
  <c r="AQ1122" i="6"/>
  <c r="AP654" i="6"/>
  <c r="AQ654" i="6"/>
  <c r="AP1052" i="6"/>
  <c r="AQ1052" i="6"/>
  <c r="AQ710" i="6"/>
  <c r="AP710" i="6"/>
  <c r="AQ555" i="6"/>
  <c r="AP555" i="6"/>
  <c r="AQ580" i="6"/>
  <c r="AP580" i="6"/>
  <c r="AQ293" i="6"/>
  <c r="AP293" i="6"/>
  <c r="AQ305" i="6"/>
  <c r="AP305" i="6"/>
  <c r="AQ764" i="6"/>
  <c r="AP764" i="6"/>
  <c r="AP858" i="6"/>
  <c r="AQ858" i="6"/>
  <c r="AP487" i="6"/>
  <c r="AQ487" i="6"/>
  <c r="AQ1051" i="6"/>
  <c r="AP1051" i="6"/>
  <c r="AP223" i="6"/>
  <c r="AQ223" i="6"/>
  <c r="AP653" i="6"/>
  <c r="AQ653" i="6"/>
  <c r="AQ875" i="6"/>
  <c r="AP875" i="6"/>
  <c r="AP505" i="6"/>
  <c r="AQ505" i="6"/>
  <c r="AP669" i="6"/>
  <c r="AQ669" i="6"/>
  <c r="AP749" i="6"/>
  <c r="AQ749" i="6"/>
  <c r="AQ989" i="6"/>
  <c r="AP989" i="6"/>
  <c r="AP937" i="6"/>
  <c r="AQ937" i="6"/>
  <c r="AQ760" i="6"/>
  <c r="AP760" i="6"/>
  <c r="AP898" i="6"/>
  <c r="AQ898" i="6"/>
  <c r="AP1039" i="6"/>
  <c r="AQ1039" i="6"/>
  <c r="AP213" i="6"/>
  <c r="AQ213" i="6"/>
  <c r="AP736" i="6"/>
  <c r="AQ736" i="6"/>
  <c r="AP214" i="6"/>
  <c r="AQ214" i="6"/>
  <c r="CV555" i="6"/>
  <c r="CW555" i="6" s="1"/>
  <c r="CU555" i="6"/>
  <c r="CU580" i="6"/>
  <c r="CV580" i="6"/>
  <c r="CW580" i="6" s="1"/>
  <c r="CV576" i="6"/>
  <c r="CW576" i="6" s="1"/>
  <c r="CU576" i="6"/>
  <c r="AQ215" i="6"/>
  <c r="AP215" i="6"/>
  <c r="AQ260" i="6"/>
  <c r="AP260" i="6"/>
  <c r="AP314" i="6"/>
  <c r="AQ314" i="6"/>
  <c r="AQ680" i="6"/>
  <c r="AP680" i="6"/>
  <c r="AP242" i="6"/>
  <c r="AQ242" i="6"/>
  <c r="AP352" i="6"/>
  <c r="AQ352" i="6"/>
  <c r="AP451" i="6"/>
  <c r="AQ451" i="6"/>
  <c r="AP490" i="6"/>
  <c r="AQ490" i="6"/>
  <c r="CV261" i="6"/>
  <c r="CW261" i="6" s="1"/>
  <c r="CU261" i="6"/>
  <c r="CU660" i="6"/>
  <c r="CV660" i="6"/>
  <c r="CW660" i="6" s="1"/>
  <c r="CU1083" i="6"/>
  <c r="CV1083" i="6"/>
  <c r="CW1083" i="6" s="1"/>
  <c r="AQ842" i="6"/>
  <c r="AP842" i="6"/>
  <c r="AQ561" i="6"/>
  <c r="AP561" i="6"/>
  <c r="AQ706" i="6"/>
  <c r="AP706" i="6"/>
  <c r="AP233" i="6"/>
  <c r="AQ233" i="6"/>
  <c r="AQ527" i="6"/>
  <c r="AP527" i="6"/>
  <c r="AQ997" i="6"/>
  <c r="AP997" i="6"/>
  <c r="AP723" i="6"/>
  <c r="AQ723" i="6"/>
  <c r="AP826" i="6"/>
  <c r="AQ826" i="6"/>
  <c r="AP941" i="6"/>
  <c r="AQ941" i="6"/>
  <c r="AP532" i="6"/>
  <c r="AQ532" i="6"/>
  <c r="AP319" i="6"/>
  <c r="AQ319" i="6"/>
  <c r="CU208" i="6"/>
  <c r="CV208" i="6"/>
  <c r="CW208" i="6" s="1"/>
  <c r="CU668" i="6"/>
  <c r="CV668" i="6"/>
  <c r="CW668" i="6" s="1"/>
  <c r="CV1098" i="6"/>
  <c r="CW1098" i="6" s="1"/>
  <c r="CU1098" i="6"/>
  <c r="AP967" i="6"/>
  <c r="AQ967" i="6"/>
  <c r="AQ869" i="6"/>
  <c r="AP869" i="6"/>
  <c r="AP779" i="6"/>
  <c r="AQ779" i="6"/>
  <c r="AQ921" i="6"/>
  <c r="AP921" i="6"/>
  <c r="AQ992" i="6"/>
  <c r="AP992" i="6"/>
  <c r="AP1091" i="6"/>
  <c r="AQ1091" i="6"/>
  <c r="AP492" i="6"/>
  <c r="AQ492" i="6"/>
  <c r="AQ216" i="6"/>
  <c r="AP216" i="6"/>
  <c r="CU443" i="6"/>
  <c r="CV443" i="6"/>
  <c r="CW443" i="6" s="1"/>
  <c r="CU932" i="6"/>
  <c r="CV932" i="6"/>
  <c r="CW932" i="6" s="1"/>
  <c r="AQ568" i="6"/>
  <c r="AP568" i="6"/>
  <c r="AP694" i="6"/>
  <c r="AQ694" i="6"/>
  <c r="AQ489" i="6"/>
  <c r="AP489" i="6"/>
  <c r="AP552" i="6"/>
  <c r="AQ552" i="6"/>
  <c r="AQ703" i="6"/>
  <c r="AP703" i="6"/>
  <c r="AP529" i="6"/>
  <c r="AQ529" i="6"/>
  <c r="AQ567" i="6"/>
  <c r="AP567" i="6"/>
  <c r="CV393" i="6"/>
  <c r="CW393" i="6" s="1"/>
  <c r="CU393" i="6"/>
  <c r="CV1038" i="6"/>
  <c r="CW1038" i="6" s="1"/>
  <c r="CU1038" i="6"/>
  <c r="AP817" i="6"/>
  <c r="AQ817" i="6"/>
  <c r="AP1078" i="6"/>
  <c r="AQ1078" i="6"/>
  <c r="AQ816" i="6"/>
  <c r="AP816" i="6"/>
  <c r="AQ1043" i="6"/>
  <c r="AP1043" i="6"/>
  <c r="AP250" i="6"/>
  <c r="AQ250" i="6"/>
  <c r="AP1028" i="6"/>
  <c r="AQ1028" i="6"/>
  <c r="AQ990" i="6"/>
  <c r="AP990" i="6"/>
  <c r="AP515" i="6"/>
  <c r="AQ515" i="6"/>
  <c r="AQ988" i="6"/>
  <c r="AP988" i="6"/>
  <c r="AP1015" i="6"/>
  <c r="AQ1015" i="6"/>
  <c r="CU569" i="6"/>
  <c r="CV569" i="6"/>
  <c r="CW569" i="6" s="1"/>
  <c r="CU543" i="6"/>
  <c r="CV543" i="6"/>
  <c r="CW543" i="6" s="1"/>
  <c r="CU1042" i="6"/>
  <c r="CV1042" i="6"/>
  <c r="CW1042" i="6" s="1"/>
  <c r="AP741" i="6"/>
  <c r="AQ741" i="6"/>
  <c r="AQ302" i="6"/>
  <c r="AP302" i="6"/>
  <c r="AP562" i="6"/>
  <c r="AQ562" i="6"/>
  <c r="AP746" i="6"/>
  <c r="AQ746" i="6"/>
  <c r="CU304" i="6"/>
  <c r="CV304" i="6"/>
  <c r="CW304" i="6" s="1"/>
  <c r="CU756" i="6"/>
  <c r="CV756" i="6"/>
  <c r="CW756" i="6" s="1"/>
  <c r="CV887" i="6"/>
  <c r="CW887" i="6" s="1"/>
  <c r="CU887" i="6"/>
  <c r="CV819" i="6"/>
  <c r="CW819" i="6" s="1"/>
  <c r="CU819" i="6"/>
  <c r="CV894" i="6"/>
  <c r="CW894" i="6" s="1"/>
  <c r="CU894" i="6"/>
  <c r="CV696" i="6"/>
  <c r="CW696" i="6" s="1"/>
  <c r="CU696" i="6"/>
  <c r="CU1066" i="6"/>
  <c r="CV1066" i="6"/>
  <c r="CW1066" i="6" s="1"/>
  <c r="CV1004" i="6"/>
  <c r="CW1004" i="6" s="1"/>
  <c r="CU1004" i="6"/>
  <c r="CU363" i="6"/>
  <c r="CV363" i="6"/>
  <c r="CW363" i="6" s="1"/>
  <c r="CU276" i="6"/>
  <c r="CV276" i="6"/>
  <c r="CW276" i="6" s="1"/>
  <c r="CV797" i="6"/>
  <c r="CW797" i="6" s="1"/>
  <c r="CU797" i="6"/>
  <c r="CV437" i="6"/>
  <c r="CW437" i="6" s="1"/>
  <c r="CU437" i="6"/>
  <c r="CU725" i="6"/>
  <c r="CV725" i="6"/>
  <c r="CW725" i="6" s="1"/>
  <c r="CO236" i="6"/>
  <c r="CP236" i="6"/>
  <c r="CQ236" i="6" s="1"/>
  <c r="CO216" i="6"/>
  <c r="CP216" i="6"/>
  <c r="CQ216" i="6" s="1"/>
  <c r="CP733" i="6"/>
  <c r="CQ733" i="6" s="1"/>
  <c r="CO733" i="6"/>
  <c r="CO1023" i="6"/>
  <c r="CP1023" i="6"/>
  <c r="CQ1023" i="6" s="1"/>
  <c r="CO739" i="6"/>
  <c r="CP739" i="6"/>
  <c r="CQ739" i="6" s="1"/>
  <c r="CP1037" i="6"/>
  <c r="CQ1037" i="6" s="1"/>
  <c r="CO1037" i="6"/>
  <c r="CO634" i="6"/>
  <c r="CP634" i="6"/>
  <c r="CQ634" i="6" s="1"/>
  <c r="CO387" i="6"/>
  <c r="CP387" i="6"/>
  <c r="CQ387" i="6" s="1"/>
  <c r="CP816" i="6"/>
  <c r="CQ816" i="6" s="1"/>
  <c r="CO816" i="6"/>
  <c r="CP697" i="6"/>
  <c r="CQ697" i="6" s="1"/>
  <c r="CO697" i="6"/>
  <c r="CO808" i="6"/>
  <c r="CP808" i="6"/>
  <c r="CQ808" i="6" s="1"/>
  <c r="CP1012" i="6"/>
  <c r="CQ1012" i="6" s="1"/>
  <c r="CO1012" i="6"/>
  <c r="CP636" i="6"/>
  <c r="CQ636" i="6" s="1"/>
  <c r="CO636" i="6"/>
  <c r="CJ496" i="6"/>
  <c r="CK496" i="6" s="1"/>
  <c r="CI496" i="6"/>
  <c r="CJ318" i="6"/>
  <c r="CK318" i="6" s="1"/>
  <c r="CI318" i="6"/>
  <c r="CJ819" i="6"/>
  <c r="CK819" i="6" s="1"/>
  <c r="CI819" i="6"/>
  <c r="CJ944" i="6"/>
  <c r="CK944" i="6" s="1"/>
  <c r="CI944" i="6"/>
  <c r="CJ885" i="6"/>
  <c r="CK885" i="6" s="1"/>
  <c r="CI885" i="6"/>
  <c r="CI616" i="6"/>
  <c r="CJ616" i="6"/>
  <c r="CK616" i="6" s="1"/>
  <c r="CI802" i="6"/>
  <c r="CJ802" i="6"/>
  <c r="CK802" i="6" s="1"/>
  <c r="CI554" i="6"/>
  <c r="CJ554" i="6"/>
  <c r="CK554" i="6" s="1"/>
  <c r="CI494" i="6"/>
  <c r="CJ494" i="6"/>
  <c r="CK494" i="6" s="1"/>
  <c r="CJ479" i="6"/>
  <c r="CK479" i="6" s="1"/>
  <c r="CI479" i="6"/>
  <c r="CJ790" i="6"/>
  <c r="CK790" i="6" s="1"/>
  <c r="CI790" i="6"/>
  <c r="CJ317" i="6"/>
  <c r="CK317" i="6" s="1"/>
  <c r="CI317" i="6"/>
  <c r="CI356" i="6"/>
  <c r="CJ356" i="6"/>
  <c r="CK356" i="6" s="1"/>
  <c r="CD358" i="6"/>
  <c r="CE358" i="6" s="1"/>
  <c r="CC358" i="6"/>
  <c r="CC756" i="6"/>
  <c r="CD756" i="6"/>
  <c r="CE756" i="6" s="1"/>
  <c r="CC1075" i="6"/>
  <c r="CD1075" i="6"/>
  <c r="CE1075" i="6" s="1"/>
  <c r="CC456" i="6"/>
  <c r="CD456" i="6"/>
  <c r="CE456" i="6" s="1"/>
  <c r="CD782" i="6"/>
  <c r="CE782" i="6" s="1"/>
  <c r="CC782" i="6"/>
  <c r="CD889" i="6"/>
  <c r="CE889" i="6" s="1"/>
  <c r="CC889" i="6"/>
  <c r="CD253" i="6"/>
  <c r="CE253" i="6" s="1"/>
  <c r="CC253" i="6"/>
  <c r="CD301" i="6"/>
  <c r="CE301" i="6" s="1"/>
  <c r="CC301" i="6"/>
  <c r="CC382" i="6"/>
  <c r="CD382" i="6"/>
  <c r="CE382" i="6" s="1"/>
  <c r="CC1025" i="6"/>
  <c r="CD1025" i="6"/>
  <c r="CE1025" i="6" s="1"/>
  <c r="CC993" i="6"/>
  <c r="CD993" i="6"/>
  <c r="CE993" i="6" s="1"/>
  <c r="CD1088" i="6"/>
  <c r="CE1088" i="6" s="1"/>
  <c r="CC1088" i="6"/>
  <c r="CC715" i="6"/>
  <c r="CD715" i="6"/>
  <c r="CE715" i="6" s="1"/>
  <c r="BW409" i="6"/>
  <c r="BX409" i="6"/>
  <c r="BY409" i="6" s="1"/>
  <c r="BX808" i="6"/>
  <c r="BY808" i="6" s="1"/>
  <c r="BW808" i="6"/>
  <c r="BX768" i="6"/>
  <c r="BY768" i="6" s="1"/>
  <c r="BW768" i="6"/>
  <c r="BW930" i="6"/>
  <c r="BX930" i="6"/>
  <c r="BY930" i="6" s="1"/>
  <c r="BX905" i="6"/>
  <c r="BY905" i="6" s="1"/>
  <c r="BW905" i="6"/>
  <c r="BW1007" i="6"/>
  <c r="BX1007" i="6"/>
  <c r="BY1007" i="6" s="1"/>
  <c r="BX541" i="6"/>
  <c r="BY541" i="6" s="1"/>
  <c r="BW541" i="6"/>
  <c r="BX761" i="6"/>
  <c r="BY761" i="6" s="1"/>
  <c r="BW761" i="6"/>
  <c r="BW360" i="6"/>
  <c r="BX360" i="6"/>
  <c r="BY360" i="6" s="1"/>
  <c r="BX797" i="6"/>
  <c r="BY797" i="6" s="1"/>
  <c r="BW797" i="6"/>
  <c r="BX1031" i="6"/>
  <c r="BY1031" i="6" s="1"/>
  <c r="BW1031" i="6"/>
  <c r="BQ217" i="6"/>
  <c r="BR217" i="6"/>
  <c r="BS217" i="6" s="1"/>
  <c r="BQ555" i="6"/>
  <c r="BR555" i="6"/>
  <c r="BS555" i="6" s="1"/>
  <c r="AP503" i="6"/>
  <c r="AQ503" i="6"/>
  <c r="CU464" i="6"/>
  <c r="CV464" i="6"/>
  <c r="CW464" i="6" s="1"/>
  <c r="CU596" i="6"/>
  <c r="CV596" i="6"/>
  <c r="CW596" i="6" s="1"/>
  <c r="CU508" i="6"/>
  <c r="CV508" i="6"/>
  <c r="CW508" i="6" s="1"/>
  <c r="CV851" i="6"/>
  <c r="CW851" i="6" s="1"/>
  <c r="CU851" i="6"/>
  <c r="CV804" i="6"/>
  <c r="CW804" i="6" s="1"/>
  <c r="CU804" i="6"/>
  <c r="CU599" i="6"/>
  <c r="CV599" i="6"/>
  <c r="CW599" i="6" s="1"/>
  <c r="CV592" i="6"/>
  <c r="CW592" i="6" s="1"/>
  <c r="CU592" i="6"/>
  <c r="CV853" i="6"/>
  <c r="CW853" i="6" s="1"/>
  <c r="CU853" i="6"/>
  <c r="CU243" i="6"/>
  <c r="CV243" i="6"/>
  <c r="CW243" i="6" s="1"/>
  <c r="CU702" i="6"/>
  <c r="CV702" i="6"/>
  <c r="CW702" i="6" s="1"/>
  <c r="CU770" i="6"/>
  <c r="CV770" i="6"/>
  <c r="CW770" i="6" s="1"/>
  <c r="CU303" i="6"/>
  <c r="CV303" i="6"/>
  <c r="CW303" i="6" s="1"/>
  <c r="CP467" i="6"/>
  <c r="CQ467" i="6" s="1"/>
  <c r="CO467" i="6"/>
  <c r="CO228" i="6"/>
  <c r="CP228" i="6"/>
  <c r="CQ228" i="6" s="1"/>
  <c r="CO769" i="6"/>
  <c r="CP769" i="6"/>
  <c r="CQ769" i="6" s="1"/>
  <c r="CO763" i="6"/>
  <c r="CP763" i="6"/>
  <c r="CQ763" i="6" s="1"/>
  <c r="CP653" i="6"/>
  <c r="CQ653" i="6" s="1"/>
  <c r="CO653" i="6"/>
  <c r="CO873" i="6"/>
  <c r="CP873" i="6"/>
  <c r="CQ873" i="6" s="1"/>
  <c r="CP674" i="6"/>
  <c r="CQ674" i="6" s="1"/>
  <c r="CO674" i="6"/>
  <c r="CO1038" i="6"/>
  <c r="CP1038" i="6"/>
  <c r="CQ1038" i="6" s="1"/>
  <c r="CP673" i="6"/>
  <c r="CQ673" i="6" s="1"/>
  <c r="CO673" i="6"/>
  <c r="CP423" i="6"/>
  <c r="CQ423" i="6" s="1"/>
  <c r="CO423" i="6"/>
  <c r="CP336" i="6"/>
  <c r="CQ336" i="6" s="1"/>
  <c r="CO336" i="6"/>
  <c r="CP884" i="6"/>
  <c r="CQ884" i="6" s="1"/>
  <c r="CO884" i="6"/>
  <c r="CO658" i="6"/>
  <c r="CP658" i="6"/>
  <c r="CQ658" i="6" s="1"/>
  <c r="CJ386" i="6"/>
  <c r="CK386" i="6" s="1"/>
  <c r="CI386" i="6"/>
  <c r="CI290" i="6"/>
  <c r="CJ290" i="6"/>
  <c r="CK290" i="6" s="1"/>
  <c r="CI823" i="6"/>
  <c r="CJ823" i="6"/>
  <c r="CK823" i="6" s="1"/>
  <c r="CJ948" i="6"/>
  <c r="CK948" i="6" s="1"/>
  <c r="CI948" i="6"/>
  <c r="CI857" i="6"/>
  <c r="CJ857" i="6"/>
  <c r="CK857" i="6" s="1"/>
  <c r="CJ691" i="6"/>
  <c r="CK691" i="6" s="1"/>
  <c r="CI691" i="6"/>
  <c r="CJ1059" i="6"/>
  <c r="CK1059" i="6" s="1"/>
  <c r="CI1063" i="6"/>
  <c r="CJ1063" i="6"/>
  <c r="CK1063" i="6" s="1"/>
  <c r="CI1123" i="6"/>
  <c r="CJ1123" i="6"/>
  <c r="CK1123" i="6" s="1"/>
  <c r="CI685" i="6"/>
  <c r="CJ685" i="6"/>
  <c r="CK685" i="6" s="1"/>
  <c r="CI974" i="6"/>
  <c r="CJ974" i="6"/>
  <c r="CK974" i="6" s="1"/>
  <c r="CI1126" i="6"/>
  <c r="CJ1126" i="6"/>
  <c r="CK1126" i="6" s="1"/>
  <c r="CJ660" i="6"/>
  <c r="CK660" i="6" s="1"/>
  <c r="CI660" i="6"/>
  <c r="CJ247" i="6"/>
  <c r="CK247" i="6" s="1"/>
  <c r="CI247" i="6"/>
  <c r="CD614" i="6"/>
  <c r="CE614" i="6" s="1"/>
  <c r="CC614" i="6"/>
  <c r="CC641" i="6"/>
  <c r="CD641" i="6"/>
  <c r="CE641" i="6" s="1"/>
  <c r="CD1026" i="6"/>
  <c r="CE1026" i="6" s="1"/>
  <c r="CC1026" i="6"/>
  <c r="CD970" i="6"/>
  <c r="CE970" i="6" s="1"/>
  <c r="CC970" i="6"/>
  <c r="CC684" i="6"/>
  <c r="CD684" i="6"/>
  <c r="CE684" i="6" s="1"/>
  <c r="CC649" i="6"/>
  <c r="CD649" i="6"/>
  <c r="CE649" i="6" s="1"/>
  <c r="CC653" i="6"/>
  <c r="CD653" i="6"/>
  <c r="CE653" i="6" s="1"/>
  <c r="CC1080" i="6"/>
  <c r="CD1080" i="6"/>
  <c r="CE1080" i="6" s="1"/>
  <c r="CC1101" i="6"/>
  <c r="CD1101" i="6"/>
  <c r="CE1101" i="6" s="1"/>
  <c r="CC576" i="6"/>
  <c r="CD576" i="6"/>
  <c r="CE576" i="6" s="1"/>
  <c r="CD388" i="6"/>
  <c r="CE388" i="6" s="1"/>
  <c r="CC388" i="6"/>
  <c r="CC845" i="6"/>
  <c r="CD845" i="6"/>
  <c r="CE845" i="6" s="1"/>
  <c r="CD635" i="6"/>
  <c r="CE635" i="6" s="1"/>
  <c r="CC635" i="6"/>
  <c r="BX428" i="6"/>
  <c r="BY428" i="6" s="1"/>
  <c r="BW428" i="6"/>
  <c r="BW618" i="6"/>
  <c r="BX618" i="6"/>
  <c r="BY618" i="6" s="1"/>
  <c r="BW1117" i="6"/>
  <c r="BX1117" i="6"/>
  <c r="BY1117" i="6" s="1"/>
  <c r="BX796" i="6"/>
  <c r="BY796" i="6" s="1"/>
  <c r="BW796" i="6"/>
  <c r="BX717" i="6"/>
  <c r="BY717" i="6" s="1"/>
  <c r="BW717" i="6"/>
  <c r="BW789" i="6"/>
  <c r="BX789" i="6"/>
  <c r="BY789" i="6" s="1"/>
  <c r="BW998" i="6"/>
  <c r="BX998" i="6"/>
  <c r="BY998" i="6" s="1"/>
  <c r="BX517" i="6"/>
  <c r="BY517" i="6" s="1"/>
  <c r="BW517" i="6"/>
  <c r="BX890" i="6"/>
  <c r="BY890" i="6" s="1"/>
  <c r="BW890" i="6"/>
  <c r="AP1072" i="6"/>
  <c r="AQ1072" i="6"/>
  <c r="AP1082" i="6"/>
  <c r="AQ1082" i="6"/>
  <c r="AP874" i="6"/>
  <c r="AQ874" i="6"/>
  <c r="CV209" i="6"/>
  <c r="CW209" i="6" s="1"/>
  <c r="CU209" i="6"/>
  <c r="CV1110" i="6"/>
  <c r="CW1110" i="6" s="1"/>
  <c r="CU1110" i="6"/>
  <c r="CV890" i="6"/>
  <c r="CW890" i="6" s="1"/>
  <c r="CU890" i="6"/>
  <c r="CV866" i="6"/>
  <c r="CW866" i="6" s="1"/>
  <c r="CU866" i="6"/>
  <c r="CV997" i="6"/>
  <c r="CW997" i="6" s="1"/>
  <c r="CU997" i="6"/>
  <c r="CV720" i="6"/>
  <c r="CW720" i="6" s="1"/>
  <c r="CU720" i="6"/>
  <c r="CU824" i="6"/>
  <c r="CV824" i="6"/>
  <c r="CW824" i="6" s="1"/>
  <c r="CV671" i="6"/>
  <c r="CW671" i="6" s="1"/>
  <c r="CU671" i="6"/>
  <c r="CV957" i="6"/>
  <c r="CW957" i="6" s="1"/>
  <c r="CU957" i="6"/>
  <c r="CP307" i="6"/>
  <c r="CQ307" i="6" s="1"/>
  <c r="CO307" i="6"/>
  <c r="CO567" i="6"/>
  <c r="CP567" i="6"/>
  <c r="CQ567" i="6" s="1"/>
  <c r="CO511" i="6"/>
  <c r="CP511" i="6"/>
  <c r="CQ511" i="6" s="1"/>
  <c r="CO743" i="6"/>
  <c r="CP743" i="6"/>
  <c r="CQ743" i="6" s="1"/>
  <c r="CO611" i="6"/>
  <c r="CP611" i="6"/>
  <c r="CQ611" i="6" s="1"/>
  <c r="CP1015" i="6"/>
  <c r="CQ1015" i="6" s="1"/>
  <c r="CO1015" i="6"/>
  <c r="CO780" i="6"/>
  <c r="CP780" i="6"/>
  <c r="CQ780" i="6" s="1"/>
  <c r="CP373" i="6"/>
  <c r="CQ373" i="6" s="1"/>
  <c r="CO373" i="6"/>
  <c r="CP844" i="6"/>
  <c r="CQ844" i="6" s="1"/>
  <c r="CO844" i="6"/>
  <c r="CO396" i="6"/>
  <c r="CP396" i="6"/>
  <c r="CQ396" i="6" s="1"/>
  <c r="CO535" i="6"/>
  <c r="CP535" i="6"/>
  <c r="CQ535" i="6" s="1"/>
  <c r="CO585" i="6"/>
  <c r="CP585" i="6"/>
  <c r="CQ585" i="6" s="1"/>
  <c r="CP313" i="6"/>
  <c r="CQ313" i="6" s="1"/>
  <c r="CO313" i="6"/>
  <c r="CJ266" i="6"/>
  <c r="CK266" i="6" s="1"/>
  <c r="CI266" i="6"/>
  <c r="CJ765" i="6"/>
  <c r="CK765" i="6" s="1"/>
  <c r="CI765" i="6"/>
  <c r="CJ763" i="6"/>
  <c r="CK763" i="6" s="1"/>
  <c r="CI763" i="6"/>
  <c r="CJ920" i="6"/>
  <c r="CK920" i="6" s="1"/>
  <c r="CI920" i="6"/>
  <c r="CI861" i="6"/>
  <c r="CJ861" i="6"/>
  <c r="CK861" i="6" s="1"/>
  <c r="CJ442" i="6"/>
  <c r="CK442" i="6" s="1"/>
  <c r="CI442" i="6"/>
  <c r="CI1067" i="6"/>
  <c r="CJ1067" i="6"/>
  <c r="CK1067" i="6" s="1"/>
  <c r="CJ806" i="6"/>
  <c r="CK806" i="6" s="1"/>
  <c r="CI806" i="6"/>
  <c r="CI664" i="6"/>
  <c r="CJ664" i="6"/>
  <c r="CK664" i="6" s="1"/>
  <c r="CI518" i="6"/>
  <c r="CJ518" i="6"/>
  <c r="CK518" i="6" s="1"/>
  <c r="CI1106" i="6"/>
  <c r="CJ1106" i="6"/>
  <c r="CK1106" i="6" s="1"/>
  <c r="CI279" i="6"/>
  <c r="CJ279" i="6"/>
  <c r="CK279" i="6" s="1"/>
  <c r="CI564" i="6"/>
  <c r="CJ564" i="6"/>
  <c r="CK564" i="6" s="1"/>
  <c r="CD526" i="6"/>
  <c r="CE526" i="6" s="1"/>
  <c r="CC526" i="6"/>
  <c r="CD960" i="6"/>
  <c r="CE960" i="6" s="1"/>
  <c r="CC960" i="6"/>
  <c r="CD963" i="6"/>
  <c r="CE963" i="6" s="1"/>
  <c r="CC963" i="6"/>
  <c r="CC418" i="6"/>
  <c r="CD418" i="6"/>
  <c r="CE418" i="6" s="1"/>
  <c r="CC692" i="6"/>
  <c r="CD692" i="6"/>
  <c r="CE692" i="6" s="1"/>
  <c r="CC315" i="6"/>
  <c r="CD315" i="6"/>
  <c r="CE315" i="6" s="1"/>
  <c r="CD804" i="6"/>
  <c r="CE804" i="6" s="1"/>
  <c r="CC804" i="6"/>
  <c r="CC369" i="6"/>
  <c r="CD369" i="6"/>
  <c r="CE369" i="6" s="1"/>
  <c r="CC448" i="6"/>
  <c r="CD448" i="6"/>
  <c r="CE448" i="6" s="1"/>
  <c r="CD356" i="6"/>
  <c r="CE356" i="6" s="1"/>
  <c r="CC356" i="6"/>
  <c r="CC877" i="6"/>
  <c r="CD877" i="6"/>
  <c r="CE877" i="6" s="1"/>
  <c r="CC678" i="6"/>
  <c r="CD678" i="6"/>
  <c r="CE678" i="6" s="1"/>
  <c r="BX289" i="6"/>
  <c r="BY289" i="6" s="1"/>
  <c r="BW289" i="6"/>
  <c r="BX457" i="6"/>
  <c r="BY457" i="6" s="1"/>
  <c r="BW457" i="6"/>
  <c r="BW554" i="6"/>
  <c r="BX554" i="6"/>
  <c r="BY554" i="6" s="1"/>
  <c r="BW1121" i="6"/>
  <c r="BX1121" i="6"/>
  <c r="BY1121" i="6" s="1"/>
  <c r="BX1091" i="6"/>
  <c r="BY1091" i="6" s="1"/>
  <c r="BW1091" i="6"/>
  <c r="BW234" i="6"/>
  <c r="BX234" i="6"/>
  <c r="BY234" i="6" s="1"/>
  <c r="BW1051" i="6"/>
  <c r="BX1051" i="6"/>
  <c r="BY1051" i="6" s="1"/>
  <c r="AP1047" i="6"/>
  <c r="AQ1047" i="6"/>
  <c r="AP271" i="6"/>
  <c r="AQ271" i="6"/>
  <c r="AQ455" i="6"/>
  <c r="AP455" i="6"/>
  <c r="AQ337" i="6"/>
  <c r="AP337" i="6"/>
  <c r="CU248" i="6"/>
  <c r="CV248" i="6"/>
  <c r="CW248" i="6" s="1"/>
  <c r="CV618" i="6"/>
  <c r="CW618" i="6" s="1"/>
  <c r="CU618" i="6"/>
  <c r="CU683" i="6"/>
  <c r="CV683" i="6"/>
  <c r="CW683" i="6" s="1"/>
  <c r="CU969" i="6"/>
  <c r="CV969" i="6"/>
  <c r="CW969" i="6" s="1"/>
  <c r="CU1050" i="6"/>
  <c r="CV1050" i="6"/>
  <c r="CW1050" i="6" s="1"/>
  <c r="CU234" i="6"/>
  <c r="CV234" i="6"/>
  <c r="CW234" i="6" s="1"/>
  <c r="CV334" i="6"/>
  <c r="CW334" i="6" s="1"/>
  <c r="CU334" i="6"/>
  <c r="CU849" i="6"/>
  <c r="CV849" i="6"/>
  <c r="CW849" i="6" s="1"/>
  <c r="CU721" i="6"/>
  <c r="CV721" i="6"/>
  <c r="CW721" i="6" s="1"/>
  <c r="CO316" i="6"/>
  <c r="CP316" i="6"/>
  <c r="CQ316" i="6" s="1"/>
  <c r="CP711" i="6"/>
  <c r="CQ711" i="6" s="1"/>
  <c r="CO711" i="6"/>
  <c r="CO408" i="6"/>
  <c r="CP408" i="6"/>
  <c r="CQ408" i="6" s="1"/>
  <c r="CP468" i="6"/>
  <c r="CQ468" i="6" s="1"/>
  <c r="CO468" i="6"/>
  <c r="CO685" i="6"/>
  <c r="CP685" i="6"/>
  <c r="CQ685" i="6" s="1"/>
  <c r="CP903" i="6"/>
  <c r="CQ903" i="6" s="1"/>
  <c r="CO903" i="6"/>
  <c r="CP998" i="6"/>
  <c r="CQ998" i="6" s="1"/>
  <c r="CO998" i="6"/>
  <c r="CO956" i="6"/>
  <c r="CP956" i="6"/>
  <c r="CQ956" i="6" s="1"/>
  <c r="CP414" i="6"/>
  <c r="CQ414" i="6" s="1"/>
  <c r="CO414" i="6"/>
  <c r="CO984" i="6"/>
  <c r="CP984" i="6"/>
  <c r="CQ984" i="6" s="1"/>
  <c r="CP916" i="6"/>
  <c r="CQ916" i="6" s="1"/>
  <c r="CO916" i="6"/>
  <c r="CP628" i="6"/>
  <c r="CQ628" i="6" s="1"/>
  <c r="CO628" i="6"/>
  <c r="CO640" i="6"/>
  <c r="CP640" i="6"/>
  <c r="CQ640" i="6" s="1"/>
  <c r="CI737" i="6"/>
  <c r="CJ737" i="6"/>
  <c r="CK737" i="6" s="1"/>
  <c r="CJ735" i="6"/>
  <c r="CK735" i="6" s="1"/>
  <c r="CI735" i="6"/>
  <c r="CJ892" i="6"/>
  <c r="CK892" i="6" s="1"/>
  <c r="CI892" i="6"/>
  <c r="CI865" i="6"/>
  <c r="CJ865" i="6"/>
  <c r="CK865" i="6" s="1"/>
  <c r="CI780" i="6"/>
  <c r="CJ780" i="6"/>
  <c r="CK780" i="6" s="1"/>
  <c r="CJ1084" i="6"/>
  <c r="CK1084" i="6" s="1"/>
  <c r="CI1084" i="6"/>
  <c r="CJ970" i="6"/>
  <c r="CK970" i="6" s="1"/>
  <c r="CI970" i="6"/>
  <c r="CJ1090" i="6"/>
  <c r="CK1090" i="6" s="1"/>
  <c r="CI273" i="6"/>
  <c r="CJ273" i="6"/>
  <c r="CK273" i="6" s="1"/>
  <c r="CI1014" i="6"/>
  <c r="CJ1014" i="6"/>
  <c r="CK1014" i="6" s="1"/>
  <c r="CI408" i="6"/>
  <c r="CJ408" i="6"/>
  <c r="CK408" i="6" s="1"/>
  <c r="CI299" i="6"/>
  <c r="CJ299" i="6"/>
  <c r="CK299" i="6" s="1"/>
  <c r="CC535" i="6"/>
  <c r="CD535" i="6"/>
  <c r="CE535" i="6" s="1"/>
  <c r="CD978" i="6"/>
  <c r="CE978" i="6" s="1"/>
  <c r="CC978" i="6"/>
  <c r="CC840" i="6"/>
  <c r="CD840" i="6"/>
  <c r="CE840" i="6" s="1"/>
  <c r="CD878" i="6"/>
  <c r="CE878" i="6" s="1"/>
  <c r="CC878" i="6"/>
  <c r="CD596" i="6"/>
  <c r="CE596" i="6" s="1"/>
  <c r="CC596" i="6"/>
  <c r="CC644" i="6"/>
  <c r="CD644" i="6"/>
  <c r="CE644" i="6" s="1"/>
  <c r="CC727" i="6"/>
  <c r="CD727" i="6"/>
  <c r="CE727" i="6" s="1"/>
  <c r="CC771" i="6"/>
  <c r="CD771" i="6"/>
  <c r="CE771" i="6" s="1"/>
  <c r="CD322" i="6"/>
  <c r="CE322" i="6" s="1"/>
  <c r="CC322" i="6"/>
  <c r="CC434" i="6"/>
  <c r="CD434" i="6"/>
  <c r="CE434" i="6" s="1"/>
  <c r="CC1033" i="6"/>
  <c r="CD1033" i="6"/>
  <c r="CE1033" i="6" s="1"/>
  <c r="CD646" i="6"/>
  <c r="CE646" i="6" s="1"/>
  <c r="CC646" i="6"/>
  <c r="BW710" i="6"/>
  <c r="BX710" i="6"/>
  <c r="BY710" i="6" s="1"/>
  <c r="BX606" i="6"/>
  <c r="BY606" i="6" s="1"/>
  <c r="BW606" i="6"/>
  <c r="BW790" i="6"/>
  <c r="BX790" i="6"/>
  <c r="BY790" i="6" s="1"/>
  <c r="BX1110" i="6"/>
  <c r="BY1110" i="6" s="1"/>
  <c r="BW1110" i="6"/>
  <c r="BX737" i="6"/>
  <c r="BY737" i="6" s="1"/>
  <c r="BW737" i="6"/>
  <c r="BX1012" i="6"/>
  <c r="BY1012" i="6" s="1"/>
  <c r="BW1012" i="6"/>
  <c r="BW399" i="6"/>
  <c r="BX399" i="6"/>
  <c r="BY399" i="6" s="1"/>
  <c r="BX530" i="6"/>
  <c r="BY530" i="6" s="1"/>
  <c r="BW530" i="6"/>
  <c r="BW745" i="6"/>
  <c r="BX745" i="6"/>
  <c r="BY745" i="6" s="1"/>
  <c r="BX510" i="6"/>
  <c r="BY510" i="6" s="1"/>
  <c r="BW510" i="6"/>
  <c r="BX266" i="6"/>
  <c r="BY266" i="6" s="1"/>
  <c r="BW266" i="6"/>
  <c r="BW467" i="6"/>
  <c r="BX467" i="6"/>
  <c r="BY467" i="6" s="1"/>
  <c r="BR277" i="6"/>
  <c r="BS277" i="6" s="1"/>
  <c r="BQ277" i="6"/>
  <c r="BR883" i="6"/>
  <c r="BS883" i="6" s="1"/>
  <c r="BQ883" i="6"/>
  <c r="AP279" i="6"/>
  <c r="AQ279" i="6"/>
  <c r="AP814" i="6"/>
  <c r="AQ814" i="6"/>
  <c r="CU289" i="6"/>
  <c r="CV289" i="6"/>
  <c r="CW289" i="6" s="1"/>
  <c r="CV874" i="6"/>
  <c r="CW874" i="6" s="1"/>
  <c r="CU874" i="6"/>
  <c r="CV1113" i="6"/>
  <c r="CW1113" i="6" s="1"/>
  <c r="CU1113" i="6"/>
  <c r="CV862" i="6"/>
  <c r="CW862" i="6" s="1"/>
  <c r="CU862" i="6"/>
  <c r="CU962" i="6"/>
  <c r="CU367" i="6"/>
  <c r="CV367" i="6"/>
  <c r="CW367" i="6" s="1"/>
  <c r="CV230" i="6"/>
  <c r="CW230" i="6" s="1"/>
  <c r="CU230" i="6"/>
  <c r="CV768" i="6"/>
  <c r="CW768" i="6" s="1"/>
  <c r="CU768" i="6"/>
  <c r="CU401" i="6"/>
  <c r="CV401" i="6"/>
  <c r="CW401" i="6" s="1"/>
  <c r="CO240" i="6"/>
  <c r="CP240" i="6"/>
  <c r="CQ240" i="6" s="1"/>
  <c r="CP464" i="6"/>
  <c r="CQ464" i="6" s="1"/>
  <c r="CO464" i="6"/>
  <c r="CO607" i="6"/>
  <c r="CP607" i="6"/>
  <c r="CQ607" i="6" s="1"/>
  <c r="CP845" i="6"/>
  <c r="CQ845" i="6" s="1"/>
  <c r="CO845" i="6"/>
  <c r="CP1075" i="6"/>
  <c r="CQ1075" i="6" s="1"/>
  <c r="CO1075" i="6"/>
  <c r="CP727" i="6"/>
  <c r="CQ727" i="6" s="1"/>
  <c r="CO727" i="6"/>
  <c r="CO921" i="6"/>
  <c r="CP921" i="6"/>
  <c r="CQ921" i="6" s="1"/>
  <c r="CO1067" i="6"/>
  <c r="CP1058" i="6"/>
  <c r="CQ1058" i="6" s="1"/>
  <c r="CO1058" i="6"/>
  <c r="CP405" i="6"/>
  <c r="CQ405" i="6" s="1"/>
  <c r="CO405" i="6"/>
  <c r="CO550" i="6"/>
  <c r="CP550" i="6"/>
  <c r="CQ550" i="6" s="1"/>
  <c r="CO958" i="6"/>
  <c r="CP958" i="6"/>
  <c r="CQ958" i="6" s="1"/>
  <c r="CP361" i="6"/>
  <c r="CQ361" i="6" s="1"/>
  <c r="CO361" i="6"/>
  <c r="CP489" i="6"/>
  <c r="CQ489" i="6" s="1"/>
  <c r="CO489" i="6"/>
  <c r="CJ298" i="6"/>
  <c r="CK298" i="6" s="1"/>
  <c r="CI298" i="6"/>
  <c r="CI805" i="6"/>
  <c r="CJ805" i="6"/>
  <c r="CK805" i="6" s="1"/>
  <c r="CJ739" i="6"/>
  <c r="CK739" i="6" s="1"/>
  <c r="CI739" i="6"/>
  <c r="CI928" i="6"/>
  <c r="CJ928" i="6"/>
  <c r="CK928" i="6" s="1"/>
  <c r="CJ826" i="6"/>
  <c r="CK826" i="6" s="1"/>
  <c r="CI826" i="6"/>
  <c r="CI796" i="6"/>
  <c r="CJ796" i="6"/>
  <c r="CK796" i="6" s="1"/>
  <c r="CJ1091" i="6"/>
  <c r="CK1091" i="6" s="1"/>
  <c r="CI1095" i="6"/>
  <c r="CJ1095" i="6"/>
  <c r="CK1095" i="6" s="1"/>
  <c r="CJ478" i="6"/>
  <c r="CK478" i="6" s="1"/>
  <c r="CI478" i="6"/>
  <c r="CJ1078" i="6"/>
  <c r="CK1078" i="6" s="1"/>
  <c r="CI1078" i="6"/>
  <c r="CJ1046" i="6"/>
  <c r="CK1046" i="6" s="1"/>
  <c r="CI1046" i="6"/>
  <c r="CJ453" i="6"/>
  <c r="CK453" i="6" s="1"/>
  <c r="CI453" i="6"/>
  <c r="CI335" i="6"/>
  <c r="CJ335" i="6"/>
  <c r="CK335" i="6" s="1"/>
  <c r="CJ227" i="6"/>
  <c r="CK227" i="6" s="1"/>
  <c r="CI227" i="6"/>
  <c r="CD490" i="6"/>
  <c r="CE490" i="6" s="1"/>
  <c r="CC490" i="6"/>
  <c r="CD768" i="6"/>
  <c r="CE768" i="6" s="1"/>
  <c r="CC768" i="6"/>
  <c r="CD780" i="6"/>
  <c r="CE780" i="6" s="1"/>
  <c r="CC780" i="6"/>
  <c r="CD795" i="6"/>
  <c r="CE795" i="6" s="1"/>
  <c r="CC795" i="6"/>
  <c r="CC931" i="6"/>
  <c r="CD931" i="6"/>
  <c r="CE931" i="6" s="1"/>
  <c r="CC1052" i="6"/>
  <c r="CD1052" i="6"/>
  <c r="CE1052" i="6" s="1"/>
  <c r="CD292" i="6"/>
  <c r="CE292" i="6" s="1"/>
  <c r="CC292" i="6"/>
  <c r="CC268" i="6"/>
  <c r="CD268" i="6"/>
  <c r="CE268" i="6" s="1"/>
  <c r="CD636" i="6"/>
  <c r="CE636" i="6" s="1"/>
  <c r="CC636" i="6"/>
  <c r="CD318" i="6"/>
  <c r="CE318" i="6" s="1"/>
  <c r="CC318" i="6"/>
  <c r="CD252" i="6"/>
  <c r="CE252" i="6" s="1"/>
  <c r="CC252" i="6"/>
  <c r="CC1040" i="6"/>
  <c r="CD1040" i="6"/>
  <c r="CE1040" i="6" s="1"/>
  <c r="BW241" i="6"/>
  <c r="BX241" i="6"/>
  <c r="BY241" i="6" s="1"/>
  <c r="BX572" i="6"/>
  <c r="BY572" i="6" s="1"/>
  <c r="BW572" i="6"/>
  <c r="BW348" i="6"/>
  <c r="BX348" i="6"/>
  <c r="BY348" i="6" s="1"/>
  <c r="BX1042" i="6"/>
  <c r="BY1042" i="6" s="1"/>
  <c r="BW1042" i="6"/>
  <c r="BW691" i="6"/>
  <c r="BX691" i="6"/>
  <c r="BY691" i="6" s="1"/>
  <c r="BX705" i="6"/>
  <c r="BY705" i="6" s="1"/>
  <c r="BW705" i="6"/>
  <c r="BW561" i="6"/>
  <c r="BX561" i="6"/>
  <c r="BY561" i="6" s="1"/>
  <c r="BW301" i="6"/>
  <c r="BX301" i="6"/>
  <c r="BY301" i="6" s="1"/>
  <c r="BW725" i="6"/>
  <c r="BX725" i="6"/>
  <c r="BY725" i="6" s="1"/>
  <c r="AQ870" i="6"/>
  <c r="AP870" i="6"/>
  <c r="AP465" i="6"/>
  <c r="AQ465" i="6"/>
  <c r="CU561" i="6"/>
  <c r="CV561" i="6"/>
  <c r="CW561" i="6" s="1"/>
  <c r="CV221" i="6"/>
  <c r="CW221" i="6" s="1"/>
  <c r="CU221" i="6"/>
  <c r="CU518" i="6"/>
  <c r="CV518" i="6"/>
  <c r="CW518" i="6" s="1"/>
  <c r="CV474" i="6"/>
  <c r="CW474" i="6" s="1"/>
  <c r="CU474" i="6"/>
  <c r="CU647" i="6"/>
  <c r="CV647" i="6"/>
  <c r="CW647" i="6" s="1"/>
  <c r="CU617" i="6"/>
  <c r="CV617" i="6"/>
  <c r="CW617" i="6" s="1"/>
  <c r="CU632" i="6"/>
  <c r="CV632" i="6"/>
  <c r="CW632" i="6" s="1"/>
  <c r="CU745" i="6"/>
  <c r="CV745" i="6"/>
  <c r="CW745" i="6" s="1"/>
  <c r="CV1069" i="6"/>
  <c r="CW1069" i="6" s="1"/>
  <c r="CU1069" i="6"/>
  <c r="CU431" i="6"/>
  <c r="CV431" i="6"/>
  <c r="CW431" i="6" s="1"/>
  <c r="CP215" i="6"/>
  <c r="CQ215" i="6" s="1"/>
  <c r="CO215" i="6"/>
  <c r="CP349" i="6"/>
  <c r="CQ349" i="6" s="1"/>
  <c r="CO349" i="6"/>
  <c r="CP785" i="6"/>
  <c r="CQ785" i="6" s="1"/>
  <c r="CO785" i="6"/>
  <c r="CO536" i="6"/>
  <c r="CP536" i="6"/>
  <c r="CQ536" i="6" s="1"/>
  <c r="CP913" i="6"/>
  <c r="CQ913" i="6" s="1"/>
  <c r="CO913" i="6"/>
  <c r="CO937" i="6"/>
  <c r="CP937" i="6"/>
  <c r="CQ937" i="6" s="1"/>
  <c r="CO314" i="6"/>
  <c r="CP314" i="6"/>
  <c r="CQ314" i="6" s="1"/>
  <c r="CO494" i="6"/>
  <c r="CP494" i="6"/>
  <c r="CQ494" i="6" s="1"/>
  <c r="CP688" i="6"/>
  <c r="CQ688" i="6" s="1"/>
  <c r="CO688" i="6"/>
  <c r="CO1034" i="6"/>
  <c r="CP1034" i="6"/>
  <c r="CQ1034" i="6" s="1"/>
  <c r="CO962" i="6"/>
  <c r="CP962" i="6"/>
  <c r="CQ962" i="6" s="1"/>
  <c r="CO416" i="6"/>
  <c r="CP416" i="6"/>
  <c r="CQ416" i="6" s="1"/>
  <c r="CJ276" i="6"/>
  <c r="CK276" i="6" s="1"/>
  <c r="CI276" i="6"/>
  <c r="CI777" i="6"/>
  <c r="CJ777" i="6"/>
  <c r="CK777" i="6" s="1"/>
  <c r="CJ624" i="6"/>
  <c r="CK624" i="6" s="1"/>
  <c r="CI624" i="6"/>
  <c r="CJ830" i="6"/>
  <c r="CK830" i="6" s="1"/>
  <c r="CI830" i="6"/>
  <c r="CJ841" i="6"/>
  <c r="CK841" i="6" s="1"/>
  <c r="CI841" i="6"/>
  <c r="CI812" i="6"/>
  <c r="CJ812" i="6"/>
  <c r="CK812" i="6" s="1"/>
  <c r="CJ1107" i="6"/>
  <c r="CK1107" i="6" s="1"/>
  <c r="CI1107" i="6"/>
  <c r="CJ369" i="6"/>
  <c r="CK369" i="6" s="1"/>
  <c r="CI369" i="6"/>
  <c r="CJ579" i="6"/>
  <c r="CK579" i="6" s="1"/>
  <c r="CI579" i="6"/>
  <c r="CJ300" i="6"/>
  <c r="CK300" i="6" s="1"/>
  <c r="CI300" i="6"/>
  <c r="CJ461" i="6"/>
  <c r="CK461" i="6" s="1"/>
  <c r="CI461" i="6"/>
  <c r="CI388" i="6"/>
  <c r="CJ388" i="6"/>
  <c r="CK388" i="6" s="1"/>
  <c r="CI320" i="6"/>
  <c r="CJ320" i="6"/>
  <c r="CK320" i="6" s="1"/>
  <c r="CD499" i="6"/>
  <c r="CE499" i="6" s="1"/>
  <c r="CC499" i="6"/>
  <c r="CD601" i="6"/>
  <c r="CE601" i="6" s="1"/>
  <c r="CC601" i="6"/>
  <c r="CD633" i="6"/>
  <c r="CE633" i="6" s="1"/>
  <c r="CC633" i="6"/>
  <c r="CC1051" i="6"/>
  <c r="CD1051" i="6"/>
  <c r="CE1051" i="6" s="1"/>
  <c r="CD391" i="6"/>
  <c r="CE391" i="6" s="1"/>
  <c r="CC391" i="6"/>
  <c r="CC671" i="6"/>
  <c r="CD671" i="6"/>
  <c r="CE671" i="6" s="1"/>
  <c r="CD837" i="6"/>
  <c r="CE837" i="6" s="1"/>
  <c r="CC837" i="6"/>
  <c r="CC821" i="6"/>
  <c r="CD821" i="6"/>
  <c r="CE821" i="6" s="1"/>
  <c r="CD912" i="6"/>
  <c r="CE912" i="6" s="1"/>
  <c r="CC912" i="6"/>
  <c r="CD832" i="6"/>
  <c r="CE832" i="6" s="1"/>
  <c r="CC832" i="6"/>
  <c r="CD371" i="6"/>
  <c r="CE371" i="6" s="1"/>
  <c r="CC371" i="6"/>
  <c r="CC779" i="6"/>
  <c r="CD779" i="6"/>
  <c r="CE779" i="6" s="1"/>
  <c r="BW252" i="6"/>
  <c r="BX252" i="6"/>
  <c r="BY252" i="6" s="1"/>
  <c r="BW694" i="6"/>
  <c r="BX694" i="6"/>
  <c r="BY694" i="6" s="1"/>
  <c r="BW412" i="6"/>
  <c r="BX412" i="6"/>
  <c r="BY412" i="6" s="1"/>
  <c r="BX1097" i="6"/>
  <c r="BY1097" i="6" s="1"/>
  <c r="BW1101" i="6"/>
  <c r="BX1101" i="6"/>
  <c r="BY1101" i="6" s="1"/>
  <c r="BX699" i="6"/>
  <c r="BY699" i="6" s="1"/>
  <c r="BW699" i="6"/>
  <c r="BW889" i="6"/>
  <c r="BX889" i="6"/>
  <c r="BY889" i="6" s="1"/>
  <c r="BX999" i="6"/>
  <c r="BY999" i="6" s="1"/>
  <c r="BW999" i="6"/>
  <c r="BX368" i="6"/>
  <c r="BY368" i="6" s="1"/>
  <c r="BW368" i="6"/>
  <c r="BW333" i="6"/>
  <c r="BX333" i="6"/>
  <c r="BY333" i="6" s="1"/>
  <c r="BW325" i="6"/>
  <c r="BX325" i="6"/>
  <c r="BY325" i="6" s="1"/>
  <c r="BW954" i="6"/>
  <c r="BX954" i="6"/>
  <c r="BY954" i="6" s="1"/>
  <c r="BX617" i="6"/>
  <c r="BY617" i="6" s="1"/>
  <c r="BW617" i="6"/>
  <c r="BW478" i="6"/>
  <c r="BX478" i="6"/>
  <c r="BY478" i="6" s="1"/>
  <c r="BR264" i="6"/>
  <c r="BS264" i="6" s="1"/>
  <c r="BQ264" i="6"/>
  <c r="BR987" i="6"/>
  <c r="BS987" i="6" s="1"/>
  <c r="BQ987" i="6"/>
  <c r="BQ997" i="6"/>
  <c r="BR997" i="6"/>
  <c r="BS997" i="6" s="1"/>
  <c r="BQ886" i="6"/>
  <c r="BR886" i="6"/>
  <c r="BS886" i="6" s="1"/>
  <c r="BQ922" i="6"/>
  <c r="BR922" i="6"/>
  <c r="BS922" i="6" s="1"/>
  <c r="BR1020" i="6"/>
  <c r="BS1020" i="6" s="1"/>
  <c r="BQ1020" i="6"/>
  <c r="BR267" i="6"/>
  <c r="BS267" i="6" s="1"/>
  <c r="BQ267" i="6"/>
  <c r="AQ1103" i="6"/>
  <c r="AP1103" i="6"/>
  <c r="CU847" i="6"/>
  <c r="CV847" i="6"/>
  <c r="CW847" i="6" s="1"/>
  <c r="CV1044" i="6"/>
  <c r="CW1044" i="6" s="1"/>
  <c r="CU1044" i="6"/>
  <c r="CV653" i="6"/>
  <c r="CW653" i="6" s="1"/>
  <c r="CU653" i="6"/>
  <c r="CU403" i="6"/>
  <c r="CV403" i="6"/>
  <c r="CW403" i="6" s="1"/>
  <c r="CV658" i="6"/>
  <c r="CW658" i="6" s="1"/>
  <c r="CU658" i="6"/>
  <c r="CV494" i="6"/>
  <c r="CW494" i="6" s="1"/>
  <c r="CU494" i="6"/>
  <c r="CU568" i="6"/>
  <c r="CV568" i="6"/>
  <c r="CW568" i="6" s="1"/>
  <c r="CU900" i="6"/>
  <c r="CV900" i="6"/>
  <c r="CW900" i="6" s="1"/>
  <c r="CV630" i="6"/>
  <c r="CW630" i="6" s="1"/>
  <c r="CU630" i="6"/>
  <c r="CP303" i="6"/>
  <c r="CQ303" i="6" s="1"/>
  <c r="CO303" i="6"/>
  <c r="CP331" i="6"/>
  <c r="CQ331" i="6" s="1"/>
  <c r="CO331" i="6"/>
  <c r="CO793" i="6"/>
  <c r="CP793" i="6"/>
  <c r="CQ793" i="6" s="1"/>
  <c r="CO651" i="6"/>
  <c r="CP651" i="6"/>
  <c r="CQ651" i="6" s="1"/>
  <c r="CP619" i="6"/>
  <c r="CQ619" i="6" s="1"/>
  <c r="CO619" i="6"/>
  <c r="CO755" i="6"/>
  <c r="CP755" i="6"/>
  <c r="CQ755" i="6" s="1"/>
  <c r="CO848" i="6"/>
  <c r="CP848" i="6"/>
  <c r="CQ848" i="6" s="1"/>
  <c r="CO492" i="6"/>
  <c r="CP492" i="6"/>
  <c r="CQ492" i="6" s="1"/>
  <c r="CP922" i="6"/>
  <c r="CQ922" i="6" s="1"/>
  <c r="CO922" i="6"/>
  <c r="CO1088" i="6"/>
  <c r="CP1088" i="6"/>
  <c r="CQ1088" i="6" s="1"/>
  <c r="CO1014" i="6"/>
  <c r="CP1014" i="6"/>
  <c r="CQ1014" i="6" s="1"/>
  <c r="CO648" i="6"/>
  <c r="CP648" i="6"/>
  <c r="CQ648" i="6" s="1"/>
  <c r="CO270" i="6"/>
  <c r="CP270" i="6"/>
  <c r="CQ270" i="6" s="1"/>
  <c r="CI753" i="6"/>
  <c r="CJ753" i="6"/>
  <c r="CK753" i="6" s="1"/>
  <c r="CJ498" i="6"/>
  <c r="CK498" i="6" s="1"/>
  <c r="CI498" i="6"/>
  <c r="CJ734" i="6"/>
  <c r="CK734" i="6" s="1"/>
  <c r="CI734" i="6"/>
  <c r="CJ1068" i="6"/>
  <c r="CK1068" i="6" s="1"/>
  <c r="CI1068" i="6"/>
  <c r="CJ1009" i="6"/>
  <c r="CK1009" i="6" s="1"/>
  <c r="CI1009" i="6"/>
  <c r="CI1007" i="6"/>
  <c r="CJ1007" i="6"/>
  <c r="CK1007" i="6" s="1"/>
  <c r="CJ1085" i="6"/>
  <c r="CK1085" i="6" s="1"/>
  <c r="CI1085" i="6"/>
  <c r="CJ411" i="6"/>
  <c r="CK411" i="6" s="1"/>
  <c r="CI411" i="6"/>
  <c r="CJ379" i="6"/>
  <c r="CK379" i="6" s="1"/>
  <c r="CI379" i="6"/>
  <c r="CJ471" i="6"/>
  <c r="CK471" i="6" s="1"/>
  <c r="CI471" i="6"/>
  <c r="CI601" i="6"/>
  <c r="CJ601" i="6"/>
  <c r="CK601" i="6" s="1"/>
  <c r="CI443" i="6"/>
  <c r="CJ443" i="6"/>
  <c r="CK443" i="6" s="1"/>
  <c r="CI533" i="6"/>
  <c r="CJ533" i="6"/>
  <c r="CK533" i="6" s="1"/>
  <c r="CC326" i="6"/>
  <c r="CD326" i="6"/>
  <c r="CE326" i="6" s="1"/>
  <c r="CD270" i="6"/>
  <c r="CE270" i="6" s="1"/>
  <c r="CC270" i="6"/>
  <c r="CD1018" i="6"/>
  <c r="CE1018" i="6" s="1"/>
  <c r="CC1018" i="6"/>
  <c r="CD680" i="6"/>
  <c r="CE680" i="6" s="1"/>
  <c r="CC680" i="6"/>
  <c r="CC681" i="6"/>
  <c r="CD681" i="6"/>
  <c r="CE681" i="6" s="1"/>
  <c r="CD564" i="6"/>
  <c r="CE564" i="6" s="1"/>
  <c r="CC564" i="6"/>
  <c r="CD743" i="6"/>
  <c r="CE743" i="6" s="1"/>
  <c r="CC743" i="6"/>
  <c r="CC731" i="6"/>
  <c r="CD731" i="6"/>
  <c r="CE731" i="6" s="1"/>
  <c r="CD340" i="6"/>
  <c r="CE340" i="6" s="1"/>
  <c r="CC340" i="6"/>
  <c r="CC484" i="6"/>
  <c r="CD484" i="6"/>
  <c r="CE484" i="6" s="1"/>
  <c r="CC427" i="6"/>
  <c r="CD427" i="6"/>
  <c r="CE427" i="6" s="1"/>
  <c r="BX268" i="6"/>
  <c r="BY268" i="6" s="1"/>
  <c r="BW268" i="6"/>
  <c r="BX654" i="6"/>
  <c r="BY654" i="6" s="1"/>
  <c r="BW654" i="6"/>
  <c r="CO810" i="6"/>
  <c r="CP810" i="6"/>
  <c r="CQ810" i="6" s="1"/>
  <c r="CV729" i="6"/>
  <c r="CW729" i="6" s="1"/>
  <c r="CU729" i="6"/>
  <c r="CP480" i="6"/>
  <c r="CQ480" i="6" s="1"/>
  <c r="CO480" i="6"/>
  <c r="CP438" i="6"/>
  <c r="CQ438" i="6" s="1"/>
  <c r="CO438" i="6"/>
  <c r="CJ988" i="6"/>
  <c r="CK988" i="6" s="1"/>
  <c r="CI988" i="6"/>
  <c r="CJ504" i="6"/>
  <c r="CK504" i="6" s="1"/>
  <c r="CI504" i="6"/>
  <c r="CC736" i="6"/>
  <c r="CD736" i="6"/>
  <c r="CE736" i="6" s="1"/>
  <c r="CD411" i="6"/>
  <c r="CE411" i="6" s="1"/>
  <c r="CC411" i="6"/>
  <c r="BW962" i="6"/>
  <c r="BX962" i="6"/>
  <c r="BY962" i="6" s="1"/>
  <c r="BX527" i="6"/>
  <c r="BY527" i="6" s="1"/>
  <c r="BW527" i="6"/>
  <c r="BQ547" i="6"/>
  <c r="BR547" i="6"/>
  <c r="BS547" i="6" s="1"/>
  <c r="BR989" i="6"/>
  <c r="BS989" i="6" s="1"/>
  <c r="BQ989" i="6"/>
  <c r="BQ962" i="6"/>
  <c r="BR962" i="6"/>
  <c r="BS962" i="6" s="1"/>
  <c r="BR1103" i="6"/>
  <c r="BS1103" i="6" s="1"/>
  <c r="BQ1103" i="6"/>
  <c r="BR723" i="6"/>
  <c r="BS723" i="6" s="1"/>
  <c r="BQ723" i="6"/>
  <c r="BR667" i="6"/>
  <c r="BS667" i="6" s="1"/>
  <c r="BQ667" i="6"/>
  <c r="BQ726" i="6"/>
  <c r="BR726" i="6"/>
  <c r="BS726" i="6" s="1"/>
  <c r="BR872" i="6"/>
  <c r="BS872" i="6" s="1"/>
  <c r="BQ872" i="6"/>
  <c r="BR868" i="6"/>
  <c r="BS868" i="6" s="1"/>
  <c r="BQ868" i="6"/>
  <c r="BR451" i="6"/>
  <c r="BS451" i="6" s="1"/>
  <c r="BQ451" i="6"/>
  <c r="BQ475" i="6"/>
  <c r="BR475" i="6"/>
  <c r="BS475" i="6" s="1"/>
  <c r="BQ613" i="6"/>
  <c r="BR613" i="6"/>
  <c r="BS613" i="6" s="1"/>
  <c r="BR820" i="6"/>
  <c r="BS820" i="6" s="1"/>
  <c r="BQ820" i="6"/>
  <c r="BL517" i="6"/>
  <c r="BM517" i="6" s="1"/>
  <c r="BK517" i="6"/>
  <c r="BK727" i="6"/>
  <c r="BL727" i="6"/>
  <c r="BM727" i="6" s="1"/>
  <c r="BK1081" i="6"/>
  <c r="BL1081" i="6"/>
  <c r="BM1081" i="6" s="1"/>
  <c r="BK1054" i="6"/>
  <c r="BL1054" i="6"/>
  <c r="BM1054" i="6" s="1"/>
  <c r="BL1062" i="6"/>
  <c r="BM1062" i="6" s="1"/>
  <c r="BK1062" i="6"/>
  <c r="BK349" i="6"/>
  <c r="BL349" i="6"/>
  <c r="BM349" i="6" s="1"/>
  <c r="BL682" i="6"/>
  <c r="BM682" i="6" s="1"/>
  <c r="BK682" i="6"/>
  <c r="BL543" i="6"/>
  <c r="BM543" i="6" s="1"/>
  <c r="BK543" i="6"/>
  <c r="BL921" i="6"/>
  <c r="BM921" i="6" s="1"/>
  <c r="BK921" i="6"/>
  <c r="BL910" i="6"/>
  <c r="BM910" i="6" s="1"/>
  <c r="BK910" i="6"/>
  <c r="BK762" i="6"/>
  <c r="BL762" i="6"/>
  <c r="BM762" i="6" s="1"/>
  <c r="BL900" i="6"/>
  <c r="BM900" i="6" s="1"/>
  <c r="BK900" i="6"/>
  <c r="BK274" i="6"/>
  <c r="BL274" i="6"/>
  <c r="BM274" i="6" s="1"/>
  <c r="BK724" i="6"/>
  <c r="BL724" i="6"/>
  <c r="BM724" i="6" s="1"/>
  <c r="BE352" i="6"/>
  <c r="BF352" i="6"/>
  <c r="BG352" i="6" s="1"/>
  <c r="BE345" i="6"/>
  <c r="BF345" i="6"/>
  <c r="BG345" i="6" s="1"/>
  <c r="BF557" i="6"/>
  <c r="BG557" i="6" s="1"/>
  <c r="BE557" i="6"/>
  <c r="BE841" i="6"/>
  <c r="BF841" i="6"/>
  <c r="BG841" i="6" s="1"/>
  <c r="BE782" i="6"/>
  <c r="BF782" i="6"/>
  <c r="BG782" i="6" s="1"/>
  <c r="BE947" i="6"/>
  <c r="BF947" i="6"/>
  <c r="BG947" i="6" s="1"/>
  <c r="BF1065" i="6"/>
  <c r="BG1065" i="6" s="1"/>
  <c r="BE1065" i="6"/>
  <c r="BE1089" i="6"/>
  <c r="BF1089" i="6"/>
  <c r="BG1089" i="6" s="1"/>
  <c r="BF433" i="6"/>
  <c r="BG433" i="6" s="1"/>
  <c r="BE433" i="6"/>
  <c r="BF1124" i="6"/>
  <c r="BG1124" i="6" s="1"/>
  <c r="BE1124" i="6"/>
  <c r="BE596" i="6"/>
  <c r="BF596" i="6"/>
  <c r="BG596" i="6" s="1"/>
  <c r="BE1126" i="6"/>
  <c r="BF1126" i="6"/>
  <c r="BG1126" i="6" s="1"/>
  <c r="BF644" i="6"/>
  <c r="BG644" i="6" s="1"/>
  <c r="BE644" i="6"/>
  <c r="BE473" i="6"/>
  <c r="BF473" i="6"/>
  <c r="BG473" i="6" s="1"/>
  <c r="AZ214" i="6"/>
  <c r="BA214" i="6" s="1"/>
  <c r="AY214" i="6"/>
  <c r="AY726" i="6"/>
  <c r="AZ726" i="6"/>
  <c r="BA726" i="6" s="1"/>
  <c r="AY585" i="6"/>
  <c r="AZ585" i="6"/>
  <c r="BA585" i="6" s="1"/>
  <c r="AY682" i="6"/>
  <c r="AZ682" i="6"/>
  <c r="BA682" i="6" s="1"/>
  <c r="AZ472" i="6"/>
  <c r="BA472" i="6" s="1"/>
  <c r="AY472" i="6"/>
  <c r="AY496" i="6"/>
  <c r="AZ496" i="6"/>
  <c r="BA496" i="6" s="1"/>
  <c r="AY1126" i="6"/>
  <c r="AZ1126" i="6"/>
  <c r="BA1126" i="6" s="1"/>
  <c r="AY1098" i="6"/>
  <c r="AZ1098" i="6"/>
  <c r="BA1098" i="6" s="1"/>
  <c r="AY1125" i="6"/>
  <c r="AZ1125" i="6"/>
  <c r="BA1125" i="6" s="1"/>
  <c r="AY1108" i="6"/>
  <c r="AZ1108" i="6"/>
  <c r="BA1108" i="6" s="1"/>
  <c r="AZ834" i="6"/>
  <c r="BA834" i="6" s="1"/>
  <c r="AY834" i="6"/>
  <c r="AY807" i="6"/>
  <c r="AZ807" i="6"/>
  <c r="BA807" i="6" s="1"/>
  <c r="AY627" i="6"/>
  <c r="AZ627" i="6"/>
  <c r="BA627" i="6" s="1"/>
  <c r="AZ723" i="6"/>
  <c r="BA723" i="6" s="1"/>
  <c r="AY723" i="6"/>
  <c r="AY436" i="6"/>
  <c r="AZ436" i="6"/>
  <c r="BA436" i="6" s="1"/>
  <c r="AS450" i="6"/>
  <c r="AT450" i="6"/>
  <c r="AU450" i="6" s="1"/>
  <c r="AT787" i="6"/>
  <c r="AU787" i="6" s="1"/>
  <c r="AS787" i="6"/>
  <c r="AT890" i="6"/>
  <c r="AU890" i="6" s="1"/>
  <c r="AS890" i="6"/>
  <c r="AT979" i="6"/>
  <c r="AU979" i="6" s="1"/>
  <c r="AS979" i="6"/>
  <c r="AT825" i="6"/>
  <c r="AU825" i="6" s="1"/>
  <c r="AS825" i="6"/>
  <c r="AT838" i="6"/>
  <c r="AU838" i="6" s="1"/>
  <c r="AS838" i="6"/>
  <c r="AS836" i="6"/>
  <c r="AT836" i="6"/>
  <c r="AU836" i="6" s="1"/>
  <c r="AS964" i="6"/>
  <c r="AT964" i="6"/>
  <c r="AU964" i="6" s="1"/>
  <c r="AT263" i="6"/>
  <c r="AU263" i="6" s="1"/>
  <c r="AS263" i="6"/>
  <c r="AT500" i="6"/>
  <c r="AU500" i="6" s="1"/>
  <c r="AS500" i="6"/>
  <c r="AS1090" i="6"/>
  <c r="AT1090" i="6"/>
  <c r="AU1090" i="6" s="1"/>
  <c r="AT384" i="6"/>
  <c r="AU384" i="6" s="1"/>
  <c r="AS384" i="6"/>
  <c r="AS393" i="6"/>
  <c r="AT393" i="6"/>
  <c r="AU393" i="6" s="1"/>
  <c r="AS709" i="6"/>
  <c r="AT709" i="6"/>
  <c r="AU709" i="6" s="1"/>
  <c r="BE624" i="6"/>
  <c r="BE598" i="6"/>
  <c r="BF425" i="6"/>
  <c r="BG425" i="6" s="1"/>
  <c r="BE451" i="6"/>
  <c r="AY814" i="6"/>
  <c r="AY341" i="6"/>
  <c r="AY312" i="6"/>
  <c r="AZ1047" i="6"/>
  <c r="BA1047" i="6" s="1"/>
  <c r="AY396" i="6"/>
  <c r="AZ412" i="6"/>
  <c r="BA412" i="6" s="1"/>
  <c r="AZ603" i="6"/>
  <c r="BA603" i="6" s="1"/>
  <c r="AY348" i="6"/>
  <c r="AS250" i="6"/>
  <c r="AS287" i="6"/>
  <c r="AS479" i="6"/>
  <c r="AT224" i="6"/>
  <c r="AU224" i="6" s="1"/>
  <c r="BE704" i="6"/>
  <c r="BE914" i="6"/>
  <c r="BF526" i="6"/>
  <c r="BG526" i="6" s="1"/>
  <c r="BF287" i="6"/>
  <c r="BG287" i="6" s="1"/>
  <c r="AZ226" i="6"/>
  <c r="BA226" i="6" s="1"/>
  <c r="AY869" i="6"/>
  <c r="AY716" i="6"/>
  <c r="AZ982" i="6"/>
  <c r="BA982" i="6" s="1"/>
  <c r="AS529" i="6"/>
  <c r="AT752" i="6"/>
  <c r="AU752" i="6" s="1"/>
  <c r="AT604" i="6"/>
  <c r="AU604" i="6" s="1"/>
  <c r="AS1086" i="6"/>
  <c r="CU575" i="6"/>
  <c r="CV575" i="6"/>
  <c r="CW575" i="6" s="1"/>
  <c r="CP306" i="6"/>
  <c r="CQ306" i="6" s="1"/>
  <c r="CO306" i="6"/>
  <c r="CI506" i="6"/>
  <c r="CJ506" i="6"/>
  <c r="CK506" i="6" s="1"/>
  <c r="CJ603" i="6"/>
  <c r="CK603" i="6" s="1"/>
  <c r="CI603" i="6"/>
  <c r="CD386" i="6"/>
  <c r="CE386" i="6" s="1"/>
  <c r="CC386" i="6"/>
  <c r="BX260" i="6"/>
  <c r="BY260" i="6" s="1"/>
  <c r="BW260" i="6"/>
  <c r="BW1000" i="6"/>
  <c r="BX1000" i="6"/>
  <c r="BY1000" i="6" s="1"/>
  <c r="BX1073" i="6"/>
  <c r="BY1073" i="6" s="1"/>
  <c r="BW1073" i="6"/>
  <c r="BW382" i="6"/>
  <c r="BX382" i="6"/>
  <c r="BY382" i="6" s="1"/>
  <c r="BX470" i="6"/>
  <c r="BY470" i="6" s="1"/>
  <c r="BW470" i="6"/>
  <c r="BW290" i="6"/>
  <c r="BX290" i="6"/>
  <c r="BY290" i="6" s="1"/>
  <c r="BX216" i="6"/>
  <c r="BY216" i="6" s="1"/>
  <c r="BW216" i="6"/>
  <c r="BR536" i="6"/>
  <c r="BS536" i="6" s="1"/>
  <c r="BQ536" i="6"/>
  <c r="BR1015" i="6"/>
  <c r="BS1015" i="6" s="1"/>
  <c r="BQ1015" i="6"/>
  <c r="BR961" i="6"/>
  <c r="BS961" i="6" s="1"/>
  <c r="BQ961" i="6"/>
  <c r="BQ914" i="6"/>
  <c r="BR914" i="6"/>
  <c r="BS914" i="6" s="1"/>
  <c r="BR1075" i="6"/>
  <c r="BS1075" i="6" s="1"/>
  <c r="BQ1075" i="6"/>
  <c r="BR686" i="6"/>
  <c r="BS686" i="6" s="1"/>
  <c r="BQ686" i="6"/>
  <c r="BQ544" i="6"/>
  <c r="BR544" i="6"/>
  <c r="BS544" i="6" s="1"/>
  <c r="BR904" i="6"/>
  <c r="BS904" i="6" s="1"/>
  <c r="BQ904" i="6"/>
  <c r="BR365" i="6"/>
  <c r="BS365" i="6" s="1"/>
  <c r="BQ365" i="6"/>
  <c r="BQ1058" i="6"/>
  <c r="BR1058" i="6"/>
  <c r="BS1058" i="6" s="1"/>
  <c r="BQ432" i="6"/>
  <c r="BR432" i="6"/>
  <c r="BS432" i="6" s="1"/>
  <c r="BR472" i="6"/>
  <c r="BS472" i="6" s="1"/>
  <c r="BQ472" i="6"/>
  <c r="BR732" i="6"/>
  <c r="BS732" i="6" s="1"/>
  <c r="BQ732" i="6"/>
  <c r="BQ464" i="6"/>
  <c r="BR464" i="6"/>
  <c r="BS464" i="6" s="1"/>
  <c r="BL417" i="6"/>
  <c r="BM417" i="6" s="1"/>
  <c r="BK417" i="6"/>
  <c r="BL660" i="6"/>
  <c r="BM660" i="6" s="1"/>
  <c r="BK660" i="6"/>
  <c r="BK1053" i="6"/>
  <c r="BL1053" i="6"/>
  <c r="BM1053" i="6" s="1"/>
  <c r="BK1026" i="6"/>
  <c r="BL1026" i="6"/>
  <c r="BM1026" i="6" s="1"/>
  <c r="BK933" i="6"/>
  <c r="BL933" i="6"/>
  <c r="BM933" i="6" s="1"/>
  <c r="BK266" i="6"/>
  <c r="BL266" i="6"/>
  <c r="BM266" i="6" s="1"/>
  <c r="BK533" i="6"/>
  <c r="BL533" i="6"/>
  <c r="BM533" i="6" s="1"/>
  <c r="BK219" i="6"/>
  <c r="BL219" i="6"/>
  <c r="BM219" i="6" s="1"/>
  <c r="BL857" i="6"/>
  <c r="BM857" i="6" s="1"/>
  <c r="BK857" i="6"/>
  <c r="BK227" i="6"/>
  <c r="BL227" i="6"/>
  <c r="BM227" i="6" s="1"/>
  <c r="BL708" i="6"/>
  <c r="BM708" i="6" s="1"/>
  <c r="BK708" i="6"/>
  <c r="BK331" i="6"/>
  <c r="BL331" i="6"/>
  <c r="BM331" i="6" s="1"/>
  <c r="BK493" i="6"/>
  <c r="BL493" i="6"/>
  <c r="BM493" i="6" s="1"/>
  <c r="BL382" i="6"/>
  <c r="BM382" i="6" s="1"/>
  <c r="BK382" i="6"/>
  <c r="BE324" i="6"/>
  <c r="BF324" i="6"/>
  <c r="BG324" i="6" s="1"/>
  <c r="BE390" i="6"/>
  <c r="BF390" i="6"/>
  <c r="BG390" i="6" s="1"/>
  <c r="BF616" i="6"/>
  <c r="BG616" i="6" s="1"/>
  <c r="BE616" i="6"/>
  <c r="BF781" i="6"/>
  <c r="BG781" i="6" s="1"/>
  <c r="BE781" i="6"/>
  <c r="BE722" i="6"/>
  <c r="BF722" i="6"/>
  <c r="BG722" i="6" s="1"/>
  <c r="BE887" i="6"/>
  <c r="BF887" i="6"/>
  <c r="BG887" i="6" s="1"/>
  <c r="BE1074" i="6"/>
  <c r="BF1074" i="6"/>
  <c r="BG1074" i="6" s="1"/>
  <c r="BF569" i="6"/>
  <c r="BG569" i="6" s="1"/>
  <c r="BE569" i="6"/>
  <c r="BE601" i="6"/>
  <c r="BF601" i="6"/>
  <c r="BG601" i="6" s="1"/>
  <c r="BE1012" i="6"/>
  <c r="BF1012" i="6"/>
  <c r="BG1012" i="6" s="1"/>
  <c r="BE642" i="6"/>
  <c r="BF642" i="6"/>
  <c r="BG642" i="6" s="1"/>
  <c r="BE1092" i="6"/>
  <c r="BF1092" i="6"/>
  <c r="BG1092" i="6" s="1"/>
  <c r="BE848" i="6"/>
  <c r="BF848" i="6"/>
  <c r="BG848" i="6" s="1"/>
  <c r="BE319" i="6"/>
  <c r="BF319" i="6"/>
  <c r="BG319" i="6" s="1"/>
  <c r="AY222" i="6"/>
  <c r="AZ222" i="6"/>
  <c r="BA222" i="6" s="1"/>
  <c r="AZ734" i="6"/>
  <c r="BA734" i="6" s="1"/>
  <c r="AY734" i="6"/>
  <c r="AY593" i="6"/>
  <c r="AZ593" i="6"/>
  <c r="BA593" i="6" s="1"/>
  <c r="AY261" i="6"/>
  <c r="AZ261" i="6"/>
  <c r="BA261" i="6" s="1"/>
  <c r="AZ665" i="6"/>
  <c r="BA665" i="6" s="1"/>
  <c r="AY665" i="6"/>
  <c r="AY656" i="6"/>
  <c r="AZ656" i="6"/>
  <c r="BA656" i="6" s="1"/>
  <c r="AY953" i="6"/>
  <c r="AZ953" i="6"/>
  <c r="BA953" i="6" s="1"/>
  <c r="AZ632" i="6"/>
  <c r="BA632" i="6" s="1"/>
  <c r="AY632" i="6"/>
  <c r="AZ900" i="6"/>
  <c r="BA900" i="6" s="1"/>
  <c r="AY900" i="6"/>
  <c r="AZ411" i="6"/>
  <c r="BA411" i="6" s="1"/>
  <c r="AY411" i="6"/>
  <c r="AY1080" i="6"/>
  <c r="AZ1080" i="6"/>
  <c r="BA1080" i="6" s="1"/>
  <c r="AZ671" i="6"/>
  <c r="BA671" i="6" s="1"/>
  <c r="AY671" i="6"/>
  <c r="AZ540" i="6"/>
  <c r="BA540" i="6" s="1"/>
  <c r="AY540" i="6"/>
  <c r="AY491" i="6"/>
  <c r="AZ491" i="6"/>
  <c r="BA491" i="6" s="1"/>
  <c r="AY331" i="6"/>
  <c r="AZ331" i="6"/>
  <c r="BA331" i="6" s="1"/>
  <c r="AS536" i="6"/>
  <c r="AT536" i="6"/>
  <c r="AU536" i="6" s="1"/>
  <c r="AS865" i="6"/>
  <c r="AT865" i="6"/>
  <c r="AU865" i="6" s="1"/>
  <c r="AS926" i="6"/>
  <c r="AT926" i="6"/>
  <c r="AU926" i="6" s="1"/>
  <c r="AT1123" i="6"/>
  <c r="AU1123" i="6" s="1"/>
  <c r="AS1123" i="6"/>
  <c r="AS685" i="6"/>
  <c r="AT685" i="6"/>
  <c r="AU685" i="6" s="1"/>
  <c r="AT740" i="6"/>
  <c r="AU740" i="6" s="1"/>
  <c r="AS740" i="6"/>
  <c r="AT480" i="6"/>
  <c r="AU480" i="6" s="1"/>
  <c r="AS480" i="6"/>
  <c r="AT680" i="6"/>
  <c r="AU680" i="6" s="1"/>
  <c r="AS680" i="6"/>
  <c r="AT358" i="6"/>
  <c r="AU358" i="6" s="1"/>
  <c r="AS358" i="6"/>
  <c r="AS1034" i="6"/>
  <c r="AT1034" i="6"/>
  <c r="AU1034" i="6" s="1"/>
  <c r="AT791" i="6"/>
  <c r="AU791" i="6" s="1"/>
  <c r="AS791" i="6"/>
  <c r="AT315" i="6"/>
  <c r="AU315" i="6" s="1"/>
  <c r="AS315" i="6"/>
  <c r="AS1020" i="6"/>
  <c r="AT1020" i="6"/>
  <c r="AU1020" i="6" s="1"/>
  <c r="AS443" i="6"/>
  <c r="AT443" i="6"/>
  <c r="AU443" i="6" s="1"/>
  <c r="CP1051" i="6"/>
  <c r="CQ1051" i="6" s="1"/>
  <c r="CO1051" i="6"/>
  <c r="BE843" i="6"/>
  <c r="BE949" i="6"/>
  <c r="BE700" i="6"/>
  <c r="BE784" i="6"/>
  <c r="BE709" i="6"/>
  <c r="AZ686" i="6"/>
  <c r="BA686" i="6" s="1"/>
  <c r="AZ642" i="6"/>
  <c r="BA642" i="6" s="1"/>
  <c r="AZ1031" i="6"/>
  <c r="BA1031" i="6" s="1"/>
  <c r="AY584" i="6"/>
  <c r="AZ944" i="6"/>
  <c r="BA944" i="6" s="1"/>
  <c r="AY395" i="6"/>
  <c r="AZ468" i="6"/>
  <c r="BA468" i="6" s="1"/>
  <c r="AT257" i="6"/>
  <c r="AU257" i="6" s="1"/>
  <c r="AS835" i="6"/>
  <c r="AS883" i="6"/>
  <c r="AT1037" i="6"/>
  <c r="AU1037" i="6" s="1"/>
  <c r="AS1025" i="6"/>
  <c r="AS828" i="6"/>
  <c r="AT755" i="6"/>
  <c r="AU755" i="6" s="1"/>
  <c r="AS278" i="6"/>
  <c r="AT556" i="6"/>
  <c r="AU556" i="6" s="1"/>
  <c r="BE506" i="6"/>
  <c r="BE1007" i="6"/>
  <c r="BF1096" i="6"/>
  <c r="BG1096" i="6" s="1"/>
  <c r="BE405" i="6"/>
  <c r="AZ718" i="6"/>
  <c r="BA718" i="6" s="1"/>
  <c r="AZ616" i="6"/>
  <c r="BA616" i="6" s="1"/>
  <c r="AY808" i="6"/>
  <c r="AY942" i="6"/>
  <c r="AT216" i="6"/>
  <c r="AU216" i="6" s="1"/>
  <c r="AS547" i="6"/>
  <c r="AT738" i="6"/>
  <c r="AU738" i="6" s="1"/>
  <c r="AT984" i="6"/>
  <c r="AU984" i="6" s="1"/>
  <c r="AS252" i="6"/>
  <c r="CV1001" i="6"/>
  <c r="CW1001" i="6" s="1"/>
  <c r="CU1001" i="6"/>
  <c r="CO296" i="6"/>
  <c r="CP296" i="6"/>
  <c r="CQ296" i="6" s="1"/>
  <c r="CO378" i="6"/>
  <c r="CP378" i="6"/>
  <c r="CQ378" i="6" s="1"/>
  <c r="CI816" i="6"/>
  <c r="CJ816" i="6"/>
  <c r="CK816" i="6" s="1"/>
  <c r="CI311" i="6"/>
  <c r="CJ311" i="6"/>
  <c r="CK311" i="6" s="1"/>
  <c r="CC433" i="6"/>
  <c r="CD433" i="6"/>
  <c r="CE433" i="6" s="1"/>
  <c r="CC504" i="6"/>
  <c r="CD504" i="6"/>
  <c r="CE504" i="6" s="1"/>
  <c r="BW661" i="6"/>
  <c r="BX661" i="6"/>
  <c r="BY661" i="6" s="1"/>
  <c r="BR901" i="6"/>
  <c r="BS901" i="6" s="1"/>
  <c r="BQ901" i="6"/>
  <c r="BQ514" i="6"/>
  <c r="BR514" i="6"/>
  <c r="BS514" i="6" s="1"/>
  <c r="BQ792" i="6"/>
  <c r="BR792" i="6"/>
  <c r="BS792" i="6" s="1"/>
  <c r="BR823" i="6"/>
  <c r="BS823" i="6" s="1"/>
  <c r="BQ823" i="6"/>
  <c r="BR486" i="6"/>
  <c r="BS486" i="6" s="1"/>
  <c r="BQ486" i="6"/>
  <c r="BQ495" i="6"/>
  <c r="BR495" i="6"/>
  <c r="BS495" i="6" s="1"/>
  <c r="BR530" i="6"/>
  <c r="BS530" i="6" s="1"/>
  <c r="BQ530" i="6"/>
  <c r="BQ672" i="6"/>
  <c r="BR672" i="6"/>
  <c r="BS672" i="6" s="1"/>
  <c r="BK485" i="6"/>
  <c r="BL485" i="6"/>
  <c r="BM485" i="6" s="1"/>
  <c r="BK740" i="6"/>
  <c r="BL740" i="6"/>
  <c r="BM740" i="6" s="1"/>
  <c r="BK1121" i="6"/>
  <c r="BL1121" i="6"/>
  <c r="BM1121" i="6" s="1"/>
  <c r="BK888" i="6"/>
  <c r="BL888" i="6"/>
  <c r="BM888" i="6" s="1"/>
  <c r="BL859" i="6"/>
  <c r="BM859" i="6" s="1"/>
  <c r="BK859" i="6"/>
  <c r="BL1074" i="6"/>
  <c r="BM1074" i="6" s="1"/>
  <c r="BK1074" i="6"/>
  <c r="BL253" i="6"/>
  <c r="BM253" i="6" s="1"/>
  <c r="BK253" i="6"/>
  <c r="BL354" i="6"/>
  <c r="BM354" i="6" s="1"/>
  <c r="BK354" i="6"/>
  <c r="BK938" i="6"/>
  <c r="BL938" i="6"/>
  <c r="BM938" i="6" s="1"/>
  <c r="BL975" i="6"/>
  <c r="BM975" i="6" s="1"/>
  <c r="BK975" i="6"/>
  <c r="BK838" i="6"/>
  <c r="BL838" i="6"/>
  <c r="BM838" i="6" s="1"/>
  <c r="BK692" i="6"/>
  <c r="BL692" i="6"/>
  <c r="BM692" i="6" s="1"/>
  <c r="BK318" i="6"/>
  <c r="BL318" i="6"/>
  <c r="BM318" i="6" s="1"/>
  <c r="BL810" i="6"/>
  <c r="BM810" i="6" s="1"/>
  <c r="BK810" i="6"/>
  <c r="BF384" i="6"/>
  <c r="BG384" i="6" s="1"/>
  <c r="BE384" i="6"/>
  <c r="BE368" i="6"/>
  <c r="BF368" i="6"/>
  <c r="BG368" i="6" s="1"/>
  <c r="BE621" i="6"/>
  <c r="BF621" i="6"/>
  <c r="BG621" i="6" s="1"/>
  <c r="BF360" i="6"/>
  <c r="BG360" i="6" s="1"/>
  <c r="BE360" i="6"/>
  <c r="BF822" i="6"/>
  <c r="BG822" i="6" s="1"/>
  <c r="BE822" i="6"/>
  <c r="BE987" i="6"/>
  <c r="BF987" i="6"/>
  <c r="BG987" i="6" s="1"/>
  <c r="BE827" i="6"/>
  <c r="BF827" i="6"/>
  <c r="BG827" i="6" s="1"/>
  <c r="BE966" i="6"/>
  <c r="BF966" i="6"/>
  <c r="BG966" i="6" s="1"/>
  <c r="BF940" i="6"/>
  <c r="BG940" i="6" s="1"/>
  <c r="BE940" i="6"/>
  <c r="BF659" i="6"/>
  <c r="BG659" i="6" s="1"/>
  <c r="BE659" i="6"/>
  <c r="BE446" i="6"/>
  <c r="BF446" i="6"/>
  <c r="BG446" i="6" s="1"/>
  <c r="BF856" i="6"/>
  <c r="BG856" i="6" s="1"/>
  <c r="BE856" i="6"/>
  <c r="BE524" i="6"/>
  <c r="BF524" i="6"/>
  <c r="BG524" i="6" s="1"/>
  <c r="BF860" i="6"/>
  <c r="BG860" i="6" s="1"/>
  <c r="BE860" i="6"/>
  <c r="AZ294" i="6"/>
  <c r="BA294" i="6" s="1"/>
  <c r="AY294" i="6"/>
  <c r="AY806" i="6"/>
  <c r="AZ806" i="6"/>
  <c r="BA806" i="6" s="1"/>
  <c r="AZ250" i="6"/>
  <c r="BA250" i="6" s="1"/>
  <c r="AY250" i="6"/>
  <c r="AZ269" i="6"/>
  <c r="BA269" i="6" s="1"/>
  <c r="AY269" i="6"/>
  <c r="AZ288" i="6"/>
  <c r="BA288" i="6" s="1"/>
  <c r="AY288" i="6"/>
  <c r="AZ248" i="6"/>
  <c r="BA248" i="6" s="1"/>
  <c r="AY248" i="6"/>
  <c r="AZ816" i="6"/>
  <c r="BA816" i="6" s="1"/>
  <c r="AY816" i="6"/>
  <c r="AZ1114" i="6"/>
  <c r="BA1114" i="6" s="1"/>
  <c r="AY1114" i="6"/>
  <c r="AZ223" i="6"/>
  <c r="BA223" i="6" s="1"/>
  <c r="AY223" i="6"/>
  <c r="AZ672" i="6"/>
  <c r="BA672" i="6" s="1"/>
  <c r="AY672" i="6"/>
  <c r="AZ1123" i="6"/>
  <c r="BA1123" i="6" s="1"/>
  <c r="AY1123" i="6"/>
  <c r="AZ922" i="6"/>
  <c r="BA922" i="6" s="1"/>
  <c r="AY922" i="6"/>
  <c r="AY1099" i="6"/>
  <c r="AZ1099" i="6"/>
  <c r="BA1099" i="6" s="1"/>
  <c r="AZ303" i="6"/>
  <c r="BA303" i="6" s="1"/>
  <c r="AY303" i="6"/>
  <c r="AY364" i="6"/>
  <c r="AZ364" i="6"/>
  <c r="BA364" i="6" s="1"/>
  <c r="AT209" i="6"/>
  <c r="AU209" i="6" s="1"/>
  <c r="AS209" i="6"/>
  <c r="AT869" i="6"/>
  <c r="AU869" i="6" s="1"/>
  <c r="AS869" i="6"/>
  <c r="AT930" i="6"/>
  <c r="AU930" i="6" s="1"/>
  <c r="AS930" i="6"/>
  <c r="AT705" i="6"/>
  <c r="AU705" i="6" s="1"/>
  <c r="AS705" i="6"/>
  <c r="AT574" i="6"/>
  <c r="AU574" i="6" s="1"/>
  <c r="AS574" i="6"/>
  <c r="AT629" i="6"/>
  <c r="AU629" i="6" s="1"/>
  <c r="AS629" i="6"/>
  <c r="AT744" i="6"/>
  <c r="AU744" i="6" s="1"/>
  <c r="AS744" i="6"/>
  <c r="AS1009" i="6"/>
  <c r="AT1009" i="6"/>
  <c r="AU1009" i="6" s="1"/>
  <c r="AS527" i="6"/>
  <c r="AT527" i="6"/>
  <c r="AU527" i="6" s="1"/>
  <c r="AS970" i="6"/>
  <c r="AT970" i="6"/>
  <c r="AU970" i="6" s="1"/>
  <c r="AT848" i="6"/>
  <c r="AU848" i="6" s="1"/>
  <c r="AS848" i="6"/>
  <c r="AS722" i="6"/>
  <c r="AT722" i="6"/>
  <c r="AU722" i="6" s="1"/>
  <c r="AS772" i="6"/>
  <c r="AT772" i="6"/>
  <c r="AU772" i="6" s="1"/>
  <c r="AS268" i="6"/>
  <c r="AT268" i="6"/>
  <c r="AU268" i="6" s="1"/>
  <c r="CD801" i="6"/>
  <c r="CE801" i="6" s="1"/>
  <c r="CC801" i="6"/>
  <c r="BF264" i="6"/>
  <c r="BG264" i="6" s="1"/>
  <c r="BF743" i="6"/>
  <c r="BG743" i="6" s="1"/>
  <c r="BE635" i="6"/>
  <c r="BF669" i="6"/>
  <c r="BG669" i="6" s="1"/>
  <c r="AZ609" i="6"/>
  <c r="BA609" i="6" s="1"/>
  <c r="AZ640" i="6"/>
  <c r="BA640" i="6" s="1"/>
  <c r="AZ848" i="6"/>
  <c r="BA848" i="6" s="1"/>
  <c r="AZ684" i="6"/>
  <c r="BA684" i="6" s="1"/>
  <c r="AZ487" i="6"/>
  <c r="BA487" i="6" s="1"/>
  <c r="AY339" i="6"/>
  <c r="AY855" i="6"/>
  <c r="AT296" i="6"/>
  <c r="AU296" i="6" s="1"/>
  <c r="AT905" i="6"/>
  <c r="AU905" i="6" s="1"/>
  <c r="AT871" i="6"/>
  <c r="AU871" i="6" s="1"/>
  <c r="AS1010" i="6"/>
  <c r="AT661" i="6"/>
  <c r="AU661" i="6" s="1"/>
  <c r="AS293" i="6"/>
  <c r="AT1104" i="6"/>
  <c r="AU1104" i="6" s="1"/>
  <c r="AS788" i="6"/>
  <c r="AT636" i="6"/>
  <c r="AU636" i="6" s="1"/>
  <c r="AS601" i="6"/>
  <c r="CU452" i="6"/>
  <c r="CV452" i="6"/>
  <c r="CW452" i="6" s="1"/>
  <c r="CU260" i="6"/>
  <c r="CV260" i="6"/>
  <c r="CW260" i="6" s="1"/>
  <c r="CU1062" i="6"/>
  <c r="CV1062" i="6"/>
  <c r="CW1062" i="6" s="1"/>
  <c r="CV944" i="6"/>
  <c r="CW944" i="6" s="1"/>
  <c r="CU944" i="6"/>
  <c r="CU525" i="6"/>
  <c r="CV525" i="6"/>
  <c r="CW525" i="6" s="1"/>
  <c r="CV728" i="6"/>
  <c r="CW728" i="6" s="1"/>
  <c r="CU728" i="6"/>
  <c r="CV826" i="6"/>
  <c r="CW826" i="6" s="1"/>
  <c r="CU826" i="6"/>
  <c r="BF301" i="6"/>
  <c r="BG301" i="6" s="1"/>
  <c r="BF773" i="6"/>
  <c r="BG773" i="6" s="1"/>
  <c r="BE337" i="6"/>
  <c r="BF323" i="6"/>
  <c r="BG323" i="6" s="1"/>
  <c r="BE666" i="6"/>
  <c r="AY437" i="6"/>
  <c r="AZ1037" i="6"/>
  <c r="BA1037" i="6" s="1"/>
  <c r="AZ980" i="6"/>
  <c r="BA980" i="6" s="1"/>
  <c r="AY675" i="6"/>
  <c r="AT918" i="6"/>
  <c r="AU918" i="6" s="1"/>
  <c r="AT994" i="6"/>
  <c r="AU994" i="6" s="1"/>
  <c r="AS1084" i="6"/>
  <c r="AS1049" i="6"/>
  <c r="CU432" i="6"/>
  <c r="CV432" i="6"/>
  <c r="CW432" i="6" s="1"/>
  <c r="CU771" i="6"/>
  <c r="CV771" i="6"/>
  <c r="CW771" i="6" s="1"/>
  <c r="CU952" i="6"/>
  <c r="CV952" i="6"/>
  <c r="CW952" i="6" s="1"/>
  <c r="CU940" i="6"/>
  <c r="CV940" i="6"/>
  <c r="CW940" i="6" s="1"/>
  <c r="CU294" i="6"/>
  <c r="CV294" i="6"/>
  <c r="CW294" i="6" s="1"/>
  <c r="CV524" i="6"/>
  <c r="CW524" i="6" s="1"/>
  <c r="CU524" i="6"/>
  <c r="CU860" i="6"/>
  <c r="CV860" i="6"/>
  <c r="CW860" i="6" s="1"/>
  <c r="CV488" i="6"/>
  <c r="CW488" i="6" s="1"/>
  <c r="CU488" i="6"/>
  <c r="CU1052" i="6"/>
  <c r="CV1052" i="6"/>
  <c r="CW1052" i="6" s="1"/>
  <c r="CV699" i="6"/>
  <c r="CW699" i="6" s="1"/>
  <c r="CU699" i="6"/>
  <c r="CV703" i="6"/>
  <c r="CW703" i="6" s="1"/>
  <c r="CU703" i="6"/>
  <c r="CU953" i="6"/>
  <c r="CV953" i="6"/>
  <c r="CW953" i="6" s="1"/>
  <c r="CO289" i="6"/>
  <c r="CP289" i="6"/>
  <c r="CQ289" i="6" s="1"/>
  <c r="CO319" i="6"/>
  <c r="CP319" i="6"/>
  <c r="CQ319" i="6" s="1"/>
  <c r="CO725" i="6"/>
  <c r="CP725" i="6"/>
  <c r="CQ725" i="6" s="1"/>
  <c r="CO991" i="6"/>
  <c r="CP991" i="6"/>
  <c r="CQ991" i="6" s="1"/>
  <c r="CO939" i="6"/>
  <c r="CP939" i="6"/>
  <c r="CQ939" i="6" s="1"/>
  <c r="CP1079" i="6"/>
  <c r="CQ1079" i="6" s="1"/>
  <c r="CO1079" i="6"/>
  <c r="CP614" i="6"/>
  <c r="CQ614" i="6" s="1"/>
  <c r="CO614" i="6"/>
  <c r="CP954" i="6"/>
  <c r="CQ954" i="6" s="1"/>
  <c r="CO954" i="6"/>
  <c r="CP642" i="6"/>
  <c r="CQ642" i="6" s="1"/>
  <c r="CO642" i="6"/>
  <c r="CO1050" i="6"/>
  <c r="CP1050" i="6"/>
  <c r="CQ1050" i="6" s="1"/>
  <c r="CP924" i="6"/>
  <c r="CQ924" i="6" s="1"/>
  <c r="CO924" i="6"/>
  <c r="CP341" i="6"/>
  <c r="CQ341" i="6" s="1"/>
  <c r="CO341" i="6"/>
  <c r="CP691" i="6"/>
  <c r="CQ691" i="6" s="1"/>
  <c r="CO691" i="6"/>
  <c r="CP666" i="6"/>
  <c r="CQ666" i="6" s="1"/>
  <c r="CO666" i="6"/>
  <c r="CJ224" i="6"/>
  <c r="CK224" i="6" s="1"/>
  <c r="CI224" i="6"/>
  <c r="CJ813" i="6"/>
  <c r="CK813" i="6" s="1"/>
  <c r="CI813" i="6"/>
  <c r="CI715" i="6"/>
  <c r="CJ715" i="6"/>
  <c r="CK715" i="6" s="1"/>
  <c r="CI840" i="6"/>
  <c r="CJ840" i="6"/>
  <c r="CK840" i="6" s="1"/>
  <c r="CJ645" i="6"/>
  <c r="CK645" i="6" s="1"/>
  <c r="CI645" i="6"/>
  <c r="CJ1005" i="6"/>
  <c r="CK1005" i="6" s="1"/>
  <c r="CI1005" i="6"/>
  <c r="CJ975" i="6"/>
  <c r="CK975" i="6" s="1"/>
  <c r="CI975" i="6"/>
  <c r="CJ1023" i="6"/>
  <c r="CK1023" i="6" s="1"/>
  <c r="CI1023" i="6"/>
  <c r="CJ707" i="6"/>
  <c r="CK707" i="6" s="1"/>
  <c r="CI707" i="6"/>
  <c r="CJ404" i="6"/>
  <c r="CK404" i="6" s="1"/>
  <c r="CI404" i="6"/>
  <c r="CJ452" i="6"/>
  <c r="CK452" i="6" s="1"/>
  <c r="CI452" i="6"/>
  <c r="CI1018" i="6"/>
  <c r="CJ1018" i="6"/>
  <c r="CK1018" i="6" s="1"/>
  <c r="CI502" i="6"/>
  <c r="CJ502" i="6"/>
  <c r="CK502" i="6" s="1"/>
  <c r="CJ495" i="6"/>
  <c r="CK495" i="6" s="1"/>
  <c r="CI495" i="6"/>
  <c r="CI510" i="6"/>
  <c r="CJ510" i="6"/>
  <c r="CK510" i="6" s="1"/>
  <c r="CC294" i="6"/>
  <c r="CD294" i="6"/>
  <c r="CE294" i="6" s="1"/>
  <c r="CC944" i="6"/>
  <c r="CD944" i="6"/>
  <c r="CE944" i="6" s="1"/>
  <c r="CC971" i="6"/>
  <c r="CD971" i="6"/>
  <c r="CE971" i="6" s="1"/>
  <c r="CD776" i="6"/>
  <c r="CE776" i="6" s="1"/>
  <c r="CC776" i="6"/>
  <c r="CD707" i="6"/>
  <c r="CE707" i="6" s="1"/>
  <c r="CC707" i="6"/>
  <c r="CC753" i="6"/>
  <c r="CD753" i="6"/>
  <c r="CE753" i="6" s="1"/>
  <c r="CC829" i="6"/>
  <c r="CD829" i="6"/>
  <c r="CE829" i="6" s="1"/>
  <c r="CD1094" i="6"/>
  <c r="CE1094" i="6" s="1"/>
  <c r="CC1098" i="6"/>
  <c r="CD1098" i="6"/>
  <c r="CE1098" i="6" s="1"/>
  <c r="CD408" i="6"/>
  <c r="CE408" i="6" s="1"/>
  <c r="CC408" i="6"/>
  <c r="CC683" i="6"/>
  <c r="CD683" i="6"/>
  <c r="CE683" i="6" s="1"/>
  <c r="CD259" i="6"/>
  <c r="CE259" i="6" s="1"/>
  <c r="CC259" i="6"/>
  <c r="CD1122" i="6"/>
  <c r="CE1122" i="6" s="1"/>
  <c r="CC1122" i="6"/>
  <c r="CC220" i="6"/>
  <c r="CD220" i="6"/>
  <c r="CE220" i="6" s="1"/>
  <c r="CC953" i="6"/>
  <c r="CD953" i="6"/>
  <c r="CE953" i="6" s="1"/>
  <c r="BW433" i="6"/>
  <c r="BX433" i="6"/>
  <c r="BY433" i="6" s="1"/>
  <c r="BW513" i="6"/>
  <c r="BX513" i="6"/>
  <c r="BY513" i="6" s="1"/>
  <c r="BX652" i="6"/>
  <c r="BY652" i="6" s="1"/>
  <c r="BW652" i="6"/>
  <c r="BX1105" i="6"/>
  <c r="BY1105" i="6" s="1"/>
  <c r="BW1105" i="6"/>
  <c r="BX740" i="6"/>
  <c r="BY740" i="6" s="1"/>
  <c r="BW740" i="6"/>
  <c r="BX723" i="6"/>
  <c r="BY723" i="6" s="1"/>
  <c r="BW723" i="6"/>
  <c r="BW1092" i="6"/>
  <c r="BX1092" i="6"/>
  <c r="BY1092" i="6" s="1"/>
  <c r="BW681" i="6"/>
  <c r="BX681" i="6"/>
  <c r="BY681" i="6" s="1"/>
  <c r="BX1020" i="6"/>
  <c r="BY1020" i="6" s="1"/>
  <c r="BW1020" i="6"/>
  <c r="BW373" i="6"/>
  <c r="BX373" i="6"/>
  <c r="BY373" i="6" s="1"/>
  <c r="BX939" i="6"/>
  <c r="BY939" i="6" s="1"/>
  <c r="BW939" i="6"/>
  <c r="BW1065" i="6"/>
  <c r="BX366" i="6"/>
  <c r="BY366" i="6" s="1"/>
  <c r="BW366" i="6"/>
  <c r="BX777" i="6"/>
  <c r="BY777" i="6" s="1"/>
  <c r="BW777" i="6"/>
  <c r="BR265" i="6"/>
  <c r="BS265" i="6" s="1"/>
  <c r="BQ265" i="6"/>
  <c r="BR481" i="6"/>
  <c r="BS481" i="6" s="1"/>
  <c r="BQ481" i="6"/>
  <c r="BQ633" i="6"/>
  <c r="BR633" i="6"/>
  <c r="BS633" i="6" s="1"/>
  <c r="BR1001" i="6"/>
  <c r="BS1001" i="6" s="1"/>
  <c r="BQ1001" i="6"/>
  <c r="BR1008" i="6"/>
  <c r="BS1008" i="6" s="1"/>
  <c r="BQ1008" i="6"/>
  <c r="BR1115" i="6"/>
  <c r="BS1115" i="6" s="1"/>
  <c r="BQ1115" i="6"/>
  <c r="BQ482" i="6"/>
  <c r="BR482" i="6"/>
  <c r="BS482" i="6" s="1"/>
  <c r="BR754" i="6"/>
  <c r="BS754" i="6" s="1"/>
  <c r="BQ754" i="6"/>
  <c r="BQ794" i="6"/>
  <c r="BR794" i="6"/>
  <c r="BS794" i="6" s="1"/>
  <c r="BR751" i="6"/>
  <c r="BS751" i="6" s="1"/>
  <c r="BQ751" i="6"/>
  <c r="BQ908" i="6"/>
  <c r="BR908" i="6"/>
  <c r="BS908" i="6" s="1"/>
  <c r="BR351" i="6"/>
  <c r="BS351" i="6" s="1"/>
  <c r="BQ351" i="6"/>
  <c r="BR468" i="6"/>
  <c r="BS468" i="6" s="1"/>
  <c r="BQ468" i="6"/>
  <c r="BQ234" i="6"/>
  <c r="BR234" i="6"/>
  <c r="BS234" i="6" s="1"/>
  <c r="BQ626" i="6"/>
  <c r="BR626" i="6"/>
  <c r="BS626" i="6" s="1"/>
  <c r="BK577" i="6"/>
  <c r="BL577" i="6"/>
  <c r="BM577" i="6" s="1"/>
  <c r="BK791" i="6"/>
  <c r="BL791" i="6"/>
  <c r="BM791" i="6" s="1"/>
  <c r="BK1029" i="6"/>
  <c r="BL833" i="6"/>
  <c r="BM833" i="6" s="1"/>
  <c r="BL1002" i="6"/>
  <c r="BM1002" i="6" s="1"/>
  <c r="BK1079" i="6"/>
  <c r="BK1111" i="6"/>
  <c r="BL712" i="6"/>
  <c r="BM712" i="6" s="1"/>
  <c r="BK225" i="6"/>
  <c r="BL937" i="6"/>
  <c r="BM937" i="6" s="1"/>
  <c r="BL450" i="6"/>
  <c r="BM450" i="6" s="1"/>
  <c r="BL329" i="6"/>
  <c r="BM329" i="6" s="1"/>
  <c r="BK730" i="6"/>
  <c r="BK650" i="6"/>
  <c r="BK1104" i="6"/>
  <c r="BL799" i="6"/>
  <c r="BM799" i="6" s="1"/>
  <c r="BL224" i="6"/>
  <c r="BM224" i="6" s="1"/>
  <c r="BK913" i="6"/>
  <c r="BL614" i="6"/>
  <c r="BM614" i="6" s="1"/>
  <c r="BL694" i="6"/>
  <c r="BM694" i="6" s="1"/>
  <c r="BL603" i="6"/>
  <c r="BM603" i="6" s="1"/>
  <c r="BL1082" i="6"/>
  <c r="BM1082" i="6" s="1"/>
  <c r="BL479" i="6"/>
  <c r="BM479" i="6" s="1"/>
  <c r="BL235" i="6"/>
  <c r="BM235" i="6" s="1"/>
  <c r="BK1106" i="6"/>
  <c r="BK251" i="6"/>
  <c r="BE211" i="6"/>
  <c r="BF206" i="6"/>
  <c r="BG206" i="6" s="1"/>
  <c r="BE244" i="6"/>
  <c r="BE386" i="6"/>
  <c r="BF445" i="6"/>
  <c r="BG445" i="6" s="1"/>
  <c r="BE218" i="6"/>
  <c r="BE725" i="6"/>
  <c r="BF486" i="6"/>
  <c r="BG486" i="6" s="1"/>
  <c r="BE762" i="6"/>
  <c r="BF541" i="6"/>
  <c r="BG541" i="6" s="1"/>
  <c r="BF927" i="6"/>
  <c r="BG927" i="6" s="1"/>
  <c r="BE1055" i="6"/>
  <c r="BF978" i="6"/>
  <c r="BG978" i="6" s="1"/>
  <c r="BF1038" i="6"/>
  <c r="BG1038" i="6" s="1"/>
  <c r="BE1036" i="6"/>
  <c r="BF466" i="6"/>
  <c r="BG466" i="6" s="1"/>
  <c r="BF483" i="6"/>
  <c r="BG483" i="6" s="1"/>
  <c r="AY302" i="6"/>
  <c r="AZ322" i="6"/>
  <c r="BA322" i="6" s="1"/>
  <c r="AZ729" i="6"/>
  <c r="BA729" i="6" s="1"/>
  <c r="AZ985" i="6"/>
  <c r="BA985" i="6" s="1"/>
  <c r="AY983" i="6"/>
  <c r="AZ356" i="6"/>
  <c r="BA356" i="6" s="1"/>
  <c r="AZ236" i="6"/>
  <c r="BA236" i="6" s="1"/>
  <c r="AS955" i="6"/>
  <c r="AS655" i="6"/>
  <c r="AS544" i="6"/>
  <c r="AT467" i="6"/>
  <c r="AU467" i="6" s="1"/>
  <c r="AT1015" i="6"/>
  <c r="AU1015" i="6" s="1"/>
  <c r="AS421" i="6"/>
  <c r="BL758" i="6"/>
  <c r="BM758" i="6" s="1"/>
  <c r="BE529" i="6"/>
  <c r="BE1080" i="6"/>
  <c r="BE412" i="6"/>
  <c r="AY270" i="6"/>
  <c r="AZ565" i="6"/>
  <c r="BA565" i="6" s="1"/>
  <c r="AY913" i="6"/>
  <c r="AY500" i="6"/>
  <c r="AT298" i="6"/>
  <c r="AU298" i="6" s="1"/>
  <c r="AS1107" i="6"/>
  <c r="AS1073" i="6"/>
  <c r="AS762" i="6"/>
  <c r="CU395" i="6"/>
  <c r="CV395" i="6"/>
  <c r="CW395" i="6" s="1"/>
  <c r="CV1061" i="6"/>
  <c r="CW1061" i="6" s="1"/>
  <c r="CU1061" i="6"/>
  <c r="CV214" i="6"/>
  <c r="CW214" i="6" s="1"/>
  <c r="CU214" i="6"/>
  <c r="CO238" i="6"/>
  <c r="CP238" i="6"/>
  <c r="CQ238" i="6" s="1"/>
  <c r="CJ216" i="6"/>
  <c r="CK216" i="6" s="1"/>
  <c r="CI216" i="6"/>
  <c r="CI1066" i="6"/>
  <c r="CJ1066" i="6"/>
  <c r="CK1066" i="6" s="1"/>
  <c r="CD1099" i="6"/>
  <c r="CE1099" i="6" s="1"/>
  <c r="CC1099" i="6"/>
  <c r="CD686" i="6"/>
  <c r="CE686" i="6" s="1"/>
  <c r="CC686" i="6"/>
  <c r="BX372" i="6"/>
  <c r="BY372" i="6" s="1"/>
  <c r="BW372" i="6"/>
  <c r="BX942" i="6"/>
  <c r="BY942" i="6" s="1"/>
  <c r="BW942" i="6"/>
  <c r="BW1094" i="6"/>
  <c r="BX1094" i="6"/>
  <c r="BY1094" i="6" s="1"/>
  <c r="BX958" i="6"/>
  <c r="BY958" i="6" s="1"/>
  <c r="BW958" i="6"/>
  <c r="BW267" i="6"/>
  <c r="BX267" i="6"/>
  <c r="BY267" i="6" s="1"/>
  <c r="BX595" i="6"/>
  <c r="BY595" i="6" s="1"/>
  <c r="BW595" i="6"/>
  <c r="BW1096" i="6"/>
  <c r="BX1096" i="6"/>
  <c r="BY1096" i="6" s="1"/>
  <c r="BW262" i="6"/>
  <c r="BX262" i="6"/>
  <c r="BY262" i="6" s="1"/>
  <c r="BX822" i="6"/>
  <c r="BY822" i="6" s="1"/>
  <c r="BW822" i="6"/>
  <c r="BX203" i="6"/>
  <c r="BY203" i="6" s="1"/>
  <c r="BW203" i="6"/>
  <c r="BX304" i="6"/>
  <c r="BY304" i="6" s="1"/>
  <c r="BW304" i="6"/>
  <c r="BX857" i="6"/>
  <c r="BY857" i="6" s="1"/>
  <c r="BW857" i="6"/>
  <c r="BX1035" i="6"/>
  <c r="BY1035" i="6" s="1"/>
  <c r="BW1035" i="6"/>
  <c r="BQ428" i="6"/>
  <c r="BR428" i="6"/>
  <c r="BS428" i="6" s="1"/>
  <c r="BR995" i="6"/>
  <c r="BS995" i="6" s="1"/>
  <c r="BQ995" i="6"/>
  <c r="BQ941" i="6"/>
  <c r="BR941" i="6"/>
  <c r="BS941" i="6" s="1"/>
  <c r="BR1028" i="6"/>
  <c r="BS1028" i="6" s="1"/>
  <c r="BQ1028" i="6"/>
  <c r="BR1119" i="6"/>
  <c r="BS1119" i="6" s="1"/>
  <c r="BQ1119" i="6"/>
  <c r="BR780" i="6"/>
  <c r="BS780" i="6" s="1"/>
  <c r="BQ780" i="6"/>
  <c r="BQ634" i="6"/>
  <c r="BR634" i="6"/>
  <c r="BS634" i="6" s="1"/>
  <c r="BQ764" i="6"/>
  <c r="BR764" i="6"/>
  <c r="BS764" i="6" s="1"/>
  <c r="BQ625" i="6"/>
  <c r="BR625" i="6"/>
  <c r="BS625" i="6" s="1"/>
  <c r="BR845" i="6"/>
  <c r="BS845" i="6" s="1"/>
  <c r="BQ845" i="6"/>
  <c r="BQ230" i="6"/>
  <c r="BR230" i="6"/>
  <c r="BS230" i="6" s="1"/>
  <c r="BR577" i="6"/>
  <c r="BS577" i="6" s="1"/>
  <c r="BQ577" i="6"/>
  <c r="BQ411" i="6"/>
  <c r="BR411" i="6"/>
  <c r="BS411" i="6" s="1"/>
  <c r="BQ824" i="6"/>
  <c r="BR824" i="6"/>
  <c r="BS824" i="6" s="1"/>
  <c r="BK394" i="6"/>
  <c r="BL394" i="6"/>
  <c r="BM394" i="6" s="1"/>
  <c r="BL458" i="6"/>
  <c r="BM458" i="6" s="1"/>
  <c r="BK458" i="6"/>
  <c r="BK1065" i="6"/>
  <c r="BL1065" i="6"/>
  <c r="BM1065" i="6" s="1"/>
  <c r="BK1038" i="6"/>
  <c r="BL1038" i="6"/>
  <c r="BM1038" i="6" s="1"/>
  <c r="BK884" i="6"/>
  <c r="BL884" i="6"/>
  <c r="BM884" i="6" s="1"/>
  <c r="BK255" i="6"/>
  <c r="BL255" i="6"/>
  <c r="BM255" i="6" s="1"/>
  <c r="BL213" i="6"/>
  <c r="BM213" i="6" s="1"/>
  <c r="BK213" i="6"/>
  <c r="BK895" i="6"/>
  <c r="BL895" i="6"/>
  <c r="BM895" i="6" s="1"/>
  <c r="BL1120" i="6"/>
  <c r="BM1120" i="6" s="1"/>
  <c r="BK1120" i="6"/>
  <c r="BL267" i="6"/>
  <c r="BM267" i="6" s="1"/>
  <c r="BK267" i="6"/>
  <c r="BK986" i="6"/>
  <c r="BL986" i="6"/>
  <c r="BM986" i="6" s="1"/>
  <c r="BL373" i="6"/>
  <c r="BM373" i="6" s="1"/>
  <c r="BK373" i="6"/>
  <c r="BK627" i="6"/>
  <c r="BL627" i="6"/>
  <c r="BM627" i="6" s="1"/>
  <c r="BL311" i="6"/>
  <c r="BM311" i="6" s="1"/>
  <c r="BK311" i="6"/>
  <c r="BE269" i="6"/>
  <c r="BF269" i="6"/>
  <c r="BG269" i="6" s="1"/>
  <c r="BF340" i="6"/>
  <c r="BG340" i="6" s="1"/>
  <c r="BE340" i="6"/>
  <c r="BF561" i="6"/>
  <c r="BG561" i="6" s="1"/>
  <c r="BE561" i="6"/>
  <c r="BF761" i="6"/>
  <c r="BG761" i="6" s="1"/>
  <c r="BE761" i="6"/>
  <c r="BE687" i="6"/>
  <c r="BF687" i="6"/>
  <c r="BG687" i="6" s="1"/>
  <c r="BF835" i="6"/>
  <c r="BG835" i="6" s="1"/>
  <c r="BE835" i="6"/>
  <c r="BE767" i="6"/>
  <c r="BF767" i="6"/>
  <c r="BG767" i="6" s="1"/>
  <c r="BF787" i="6"/>
  <c r="BG787" i="6" s="1"/>
  <c r="BE787" i="6"/>
  <c r="BE1017" i="6"/>
  <c r="BF1017" i="6"/>
  <c r="BG1017" i="6" s="1"/>
  <c r="BF763" i="6"/>
  <c r="BG763" i="6" s="1"/>
  <c r="BE763" i="6"/>
  <c r="BF1112" i="6"/>
  <c r="BG1112" i="6" s="1"/>
  <c r="BE1112" i="6"/>
  <c r="BE427" i="6"/>
  <c r="BF427" i="6"/>
  <c r="BG427" i="6" s="1"/>
  <c r="BE417" i="6"/>
  <c r="BF417" i="6"/>
  <c r="BG417" i="6" s="1"/>
  <c r="BE653" i="6"/>
  <c r="BF653" i="6"/>
  <c r="BG653" i="6" s="1"/>
  <c r="BE522" i="6"/>
  <c r="BF522" i="6"/>
  <c r="BG522" i="6" s="1"/>
  <c r="AY566" i="6"/>
  <c r="AZ566" i="6"/>
  <c r="BA566" i="6" s="1"/>
  <c r="AZ425" i="6"/>
  <c r="BA425" i="6" s="1"/>
  <c r="AY425" i="6"/>
  <c r="AY522" i="6"/>
  <c r="AZ522" i="6"/>
  <c r="BA522" i="6" s="1"/>
  <c r="AY541" i="6"/>
  <c r="AZ541" i="6"/>
  <c r="BA541" i="6" s="1"/>
  <c r="AY870" i="6"/>
  <c r="AZ870" i="6"/>
  <c r="BA870" i="6" s="1"/>
  <c r="AY809" i="6"/>
  <c r="AZ809" i="6"/>
  <c r="BA809" i="6" s="1"/>
  <c r="AY989" i="6"/>
  <c r="AZ989" i="6"/>
  <c r="BA989" i="6" s="1"/>
  <c r="AZ901" i="6"/>
  <c r="BA901" i="6" s="1"/>
  <c r="AY901" i="6"/>
  <c r="AY612" i="6"/>
  <c r="AZ612" i="6"/>
  <c r="BA612" i="6" s="1"/>
  <c r="AZ823" i="6"/>
  <c r="BA823" i="6" s="1"/>
  <c r="AY823" i="6"/>
  <c r="AY547" i="6"/>
  <c r="AZ547" i="6"/>
  <c r="BA547" i="6" s="1"/>
  <c r="AY1081" i="6"/>
  <c r="AZ1081" i="6"/>
  <c r="BA1081" i="6" s="1"/>
  <c r="AY748" i="6"/>
  <c r="AZ748" i="6"/>
  <c r="BA748" i="6" s="1"/>
  <c r="AZ596" i="6"/>
  <c r="BA596" i="6" s="1"/>
  <c r="AY596" i="6"/>
  <c r="AS266" i="6"/>
  <c r="AT266" i="6"/>
  <c r="AU266" i="6" s="1"/>
  <c r="AS537" i="6"/>
  <c r="AT619" i="6"/>
  <c r="AU619" i="6" s="1"/>
  <c r="AT909" i="6"/>
  <c r="AU909" i="6" s="1"/>
  <c r="AT831" i="6"/>
  <c r="AU831" i="6" s="1"/>
  <c r="AT915" i="6"/>
  <c r="AU915" i="6" s="1"/>
  <c r="AS943" i="6"/>
  <c r="AT958" i="6"/>
  <c r="AU958" i="6" s="1"/>
  <c r="AS1105" i="6"/>
  <c r="AT543" i="6"/>
  <c r="AU543" i="6" s="1"/>
  <c r="AS737" i="6"/>
  <c r="AS502" i="6"/>
  <c r="AS757" i="6"/>
  <c r="AT539" i="6"/>
  <c r="AU539" i="6" s="1"/>
  <c r="AT233" i="6"/>
  <c r="AU233" i="6" s="1"/>
  <c r="AS747" i="6"/>
  <c r="AT255" i="6"/>
  <c r="AU255" i="6" s="1"/>
  <c r="AS1065" i="6"/>
  <c r="AS718" i="6"/>
  <c r="AT860" i="6"/>
  <c r="AU860" i="6" s="1"/>
  <c r="AS507" i="6"/>
  <c r="AT735" i="6"/>
  <c r="AU735" i="6" s="1"/>
  <c r="AS373" i="6"/>
  <c r="AT802" i="6"/>
  <c r="AU802" i="6" s="1"/>
  <c r="AT335" i="6"/>
  <c r="AU335" i="6" s="1"/>
  <c r="AT492" i="6"/>
  <c r="AU492" i="6" s="1"/>
  <c r="AS364" i="6"/>
  <c r="AS928" i="6"/>
  <c r="AT355" i="6"/>
  <c r="AU355" i="6" s="1"/>
  <c r="BF741" i="6"/>
  <c r="BG741" i="6" s="1"/>
  <c r="BE910" i="6"/>
  <c r="BF812" i="6"/>
  <c r="BG812" i="6" s="1"/>
  <c r="BE542" i="6"/>
  <c r="AY309" i="6"/>
  <c r="AZ909" i="6"/>
  <c r="BA909" i="6" s="1"/>
  <c r="AY1058" i="6"/>
  <c r="AZ1078" i="6"/>
  <c r="BA1078" i="6" s="1"/>
  <c r="AS975" i="6"/>
  <c r="AT1005" i="6"/>
  <c r="AU1005" i="6" s="1"/>
  <c r="AT826" i="6"/>
  <c r="AU826" i="6" s="1"/>
  <c r="AT413" i="6"/>
  <c r="AU413" i="6" s="1"/>
  <c r="CV375" i="6"/>
  <c r="CW375" i="6" s="1"/>
  <c r="CU375" i="6"/>
  <c r="CO979" i="6"/>
  <c r="CP979" i="6"/>
  <c r="CQ979" i="6" s="1"/>
  <c r="CO266" i="6"/>
  <c r="CP266" i="6"/>
  <c r="CQ266" i="6" s="1"/>
  <c r="CJ1054" i="6"/>
  <c r="CK1054" i="6" s="1"/>
  <c r="CI1054" i="6"/>
  <c r="CD531" i="6"/>
  <c r="CE531" i="6" s="1"/>
  <c r="CC531" i="6"/>
  <c r="CC645" i="6"/>
  <c r="CD645" i="6"/>
  <c r="CE645" i="6" s="1"/>
  <c r="BX892" i="6"/>
  <c r="BY892" i="6" s="1"/>
  <c r="BW892" i="6"/>
  <c r="BW275" i="6"/>
  <c r="BX275" i="6"/>
  <c r="BY275" i="6" s="1"/>
  <c r="BQ289" i="6"/>
  <c r="BR289" i="6"/>
  <c r="BS289" i="6" s="1"/>
  <c r="BR535" i="6"/>
  <c r="BS535" i="6" s="1"/>
  <c r="BQ535" i="6"/>
  <c r="BR592" i="6"/>
  <c r="BS592" i="6" s="1"/>
  <c r="BQ592" i="6"/>
  <c r="BQ608" i="6"/>
  <c r="BR608" i="6"/>
  <c r="BS608" i="6" s="1"/>
  <c r="BR1056" i="6"/>
  <c r="BS1056" i="6" s="1"/>
  <c r="BQ1056" i="6"/>
  <c r="BR435" i="6"/>
  <c r="BS435" i="6" s="1"/>
  <c r="BQ435" i="6"/>
  <c r="BR375" i="6"/>
  <c r="BS375" i="6" s="1"/>
  <c r="BQ375" i="6"/>
  <c r="BR658" i="6"/>
  <c r="BS658" i="6" s="1"/>
  <c r="BQ658" i="6"/>
  <c r="BR263" i="6"/>
  <c r="BS263" i="6" s="1"/>
  <c r="BQ263" i="6"/>
  <c r="BQ759" i="6"/>
  <c r="BR759" i="6"/>
  <c r="BS759" i="6" s="1"/>
  <c r="BQ968" i="6"/>
  <c r="BR968" i="6"/>
  <c r="BS968" i="6" s="1"/>
  <c r="BQ382" i="6"/>
  <c r="BR382" i="6"/>
  <c r="BS382" i="6" s="1"/>
  <c r="BR795" i="6"/>
  <c r="BS795" i="6" s="1"/>
  <c r="BQ795" i="6"/>
  <c r="BQ659" i="6"/>
  <c r="BR659" i="6"/>
  <c r="BS659" i="6" s="1"/>
  <c r="BK680" i="6"/>
  <c r="BL680" i="6"/>
  <c r="BM680" i="6" s="1"/>
  <c r="BL804" i="6"/>
  <c r="BM804" i="6" s="1"/>
  <c r="BK804" i="6"/>
  <c r="BK212" i="6"/>
  <c r="BL212" i="6"/>
  <c r="BM212" i="6" s="1"/>
  <c r="BK967" i="6"/>
  <c r="BL967" i="6"/>
  <c r="BM967" i="6" s="1"/>
  <c r="BL697" i="6"/>
  <c r="BM697" i="6" s="1"/>
  <c r="BK697" i="6"/>
  <c r="BK876" i="6"/>
  <c r="BL876" i="6"/>
  <c r="BM876" i="6" s="1"/>
  <c r="BK242" i="6"/>
  <c r="BL242" i="6"/>
  <c r="BM242" i="6" s="1"/>
  <c r="BK466" i="6"/>
  <c r="BL466" i="6"/>
  <c r="BM466" i="6" s="1"/>
  <c r="BL718" i="6"/>
  <c r="BM718" i="6" s="1"/>
  <c r="BK718" i="6"/>
  <c r="BK852" i="6"/>
  <c r="BL852" i="6"/>
  <c r="BM852" i="6" s="1"/>
  <c r="BL935" i="6"/>
  <c r="BM935" i="6" s="1"/>
  <c r="BK935" i="6"/>
  <c r="BL964" i="6"/>
  <c r="BM964" i="6" s="1"/>
  <c r="BK964" i="6"/>
  <c r="BL357" i="6"/>
  <c r="BM357" i="6" s="1"/>
  <c r="BK357" i="6"/>
  <c r="BL294" i="6"/>
  <c r="BM294" i="6" s="1"/>
  <c r="BK294" i="6"/>
  <c r="BE229" i="6"/>
  <c r="BF229" i="6"/>
  <c r="BG229" i="6" s="1"/>
  <c r="BF213" i="6"/>
  <c r="BG213" i="6" s="1"/>
  <c r="BE213" i="6"/>
  <c r="BF334" i="6"/>
  <c r="BG334" i="6" s="1"/>
  <c r="BE334" i="6"/>
  <c r="BE861" i="6"/>
  <c r="BF861" i="6"/>
  <c r="BG861" i="6" s="1"/>
  <c r="BE802" i="6"/>
  <c r="BF802" i="6"/>
  <c r="BG802" i="6" s="1"/>
  <c r="BE967" i="6"/>
  <c r="BF967" i="6"/>
  <c r="BG967" i="6" s="1"/>
  <c r="BE422" i="6"/>
  <c r="BF422" i="6"/>
  <c r="BG422" i="6" s="1"/>
  <c r="BE893" i="6"/>
  <c r="BF893" i="6"/>
  <c r="BG893" i="6" s="1"/>
  <c r="BF885" i="6"/>
  <c r="BG885" i="6" s="1"/>
  <c r="BE885" i="6"/>
  <c r="BF756" i="6"/>
  <c r="BG756" i="6" s="1"/>
  <c r="BE756" i="6"/>
  <c r="BF618" i="6"/>
  <c r="BG618" i="6" s="1"/>
  <c r="BE618" i="6"/>
  <c r="BE776" i="6"/>
  <c r="BF776" i="6"/>
  <c r="BG776" i="6" s="1"/>
  <c r="BF461" i="6"/>
  <c r="BG461" i="6" s="1"/>
  <c r="BE461" i="6"/>
  <c r="BF263" i="6"/>
  <c r="BG263" i="6" s="1"/>
  <c r="BE263" i="6"/>
  <c r="AY254" i="6"/>
  <c r="AZ254" i="6"/>
  <c r="BA254" i="6" s="1"/>
  <c r="AZ766" i="6"/>
  <c r="BA766" i="6" s="1"/>
  <c r="AY766" i="6"/>
  <c r="AZ210" i="6"/>
  <c r="BA210" i="6" s="1"/>
  <c r="AY210" i="6"/>
  <c r="AZ229" i="6"/>
  <c r="BA229" i="6" s="1"/>
  <c r="AY229" i="6"/>
  <c r="AZ705" i="6"/>
  <c r="BA705" i="6" s="1"/>
  <c r="AY705" i="6"/>
  <c r="AZ757" i="6"/>
  <c r="BA757" i="6" s="1"/>
  <c r="AY757" i="6"/>
  <c r="AY1104" i="6"/>
  <c r="AZ1104" i="6"/>
  <c r="BA1104" i="6" s="1"/>
  <c r="AY1076" i="6"/>
  <c r="AZ1076" i="6"/>
  <c r="BA1076" i="6" s="1"/>
  <c r="AY947" i="6"/>
  <c r="AZ947" i="6"/>
  <c r="BA947" i="6" s="1"/>
  <c r="AZ215" i="6"/>
  <c r="BA215" i="6" s="1"/>
  <c r="AY215" i="6"/>
  <c r="AZ948" i="6"/>
  <c r="BA948" i="6" s="1"/>
  <c r="AY948" i="6"/>
  <c r="AZ810" i="6"/>
  <c r="BA810" i="6" s="1"/>
  <c r="AY810" i="6"/>
  <c r="AY779" i="6"/>
  <c r="AZ779" i="6"/>
  <c r="BA779" i="6" s="1"/>
  <c r="AZ599" i="6"/>
  <c r="BA599" i="6" s="1"/>
  <c r="AY599" i="6"/>
  <c r="AZ628" i="6"/>
  <c r="BA628" i="6" s="1"/>
  <c r="AY628" i="6"/>
  <c r="AT418" i="6"/>
  <c r="AU418" i="6" s="1"/>
  <c r="AS418" i="6"/>
  <c r="AS707" i="6"/>
  <c r="AT707" i="6"/>
  <c r="AU707" i="6" s="1"/>
  <c r="AT878" i="6"/>
  <c r="AU878" i="6" s="1"/>
  <c r="AS878" i="6"/>
  <c r="AS983" i="6"/>
  <c r="AT983" i="6"/>
  <c r="AU983" i="6" s="1"/>
  <c r="AT961" i="6"/>
  <c r="AU961" i="6" s="1"/>
  <c r="AS988" i="6"/>
  <c r="AT988" i="6"/>
  <c r="AU988" i="6" s="1"/>
  <c r="AT663" i="6"/>
  <c r="AU663" i="6" s="1"/>
  <c r="AS663" i="6"/>
  <c r="AS760" i="6"/>
  <c r="AT760" i="6"/>
  <c r="AU760" i="6" s="1"/>
  <c r="AT1050" i="6"/>
  <c r="AU1050" i="6" s="1"/>
  <c r="AS1050" i="6"/>
  <c r="AS318" i="6"/>
  <c r="AT318" i="6"/>
  <c r="AU318" i="6" s="1"/>
  <c r="AS352" i="6"/>
  <c r="AT352" i="6"/>
  <c r="AU352" i="6" s="1"/>
  <c r="AS1101" i="6"/>
  <c r="AT1101" i="6"/>
  <c r="AU1101" i="6" s="1"/>
  <c r="AS429" i="6"/>
  <c r="AT429" i="6"/>
  <c r="AU429" i="6" s="1"/>
  <c r="AT501" i="6"/>
  <c r="AU501" i="6" s="1"/>
  <c r="AS501" i="6"/>
  <c r="AT251" i="6"/>
  <c r="AU251" i="6" s="1"/>
  <c r="AS251" i="6"/>
  <c r="CI568" i="6"/>
  <c r="AY484" i="6"/>
  <c r="AZ435" i="6"/>
  <c r="BA435" i="6" s="1"/>
  <c r="AZ867" i="6"/>
  <c r="BA867" i="6" s="1"/>
  <c r="AT258" i="6"/>
  <c r="AU258" i="6" s="1"/>
  <c r="AT482" i="6"/>
  <c r="AU482" i="6" s="1"/>
  <c r="AS513" i="6"/>
  <c r="AS885" i="6"/>
  <c r="AT643" i="6"/>
  <c r="AU643" i="6" s="1"/>
  <c r="AS946" i="6"/>
  <c r="AT603" i="6"/>
  <c r="AU603" i="6" s="1"/>
  <c r="AT974" i="6"/>
  <c r="AU974" i="6" s="1"/>
  <c r="AS837" i="6"/>
  <c r="AT682" i="6"/>
  <c r="AU682" i="6" s="1"/>
  <c r="AS597" i="6"/>
  <c r="AT632" i="6"/>
  <c r="AU632" i="6" s="1"/>
  <c r="AT839" i="6"/>
  <c r="AU839" i="6" s="1"/>
  <c r="AT228" i="6"/>
  <c r="AU228" i="6" s="1"/>
  <c r="AS1112" i="6"/>
  <c r="AS498" i="6"/>
  <c r="AT532" i="6"/>
  <c r="AU532" i="6" s="1"/>
  <c r="AS777" i="6"/>
  <c r="AT812" i="6"/>
  <c r="AU812" i="6" s="1"/>
  <c r="AT936" i="6"/>
  <c r="AU936" i="6" s="1"/>
  <c r="AT229" i="6"/>
  <c r="AU229" i="6" s="1"/>
  <c r="AT484" i="6"/>
  <c r="AU484" i="6" s="1"/>
  <c r="AT445" i="6"/>
  <c r="AU445" i="6" s="1"/>
  <c r="AT609" i="6"/>
  <c r="AU609" i="6" s="1"/>
  <c r="AT495" i="6"/>
  <c r="AU495" i="6" s="1"/>
  <c r="AS509" i="6"/>
  <c r="AT1026" i="6"/>
  <c r="AU1026" i="6" s="1"/>
  <c r="AS246" i="6"/>
  <c r="BK898" i="6"/>
  <c r="BF289" i="6"/>
  <c r="BG289" i="6" s="1"/>
  <c r="BE746" i="6"/>
  <c r="BF1053" i="6"/>
  <c r="BG1053" i="6" s="1"/>
  <c r="BE586" i="6"/>
  <c r="BE495" i="6"/>
  <c r="AY373" i="6"/>
  <c r="AZ1090" i="6"/>
  <c r="BA1090" i="6" s="1"/>
  <c r="AY1101" i="6"/>
  <c r="AY700" i="6"/>
  <c r="AT886" i="6"/>
  <c r="AU886" i="6" s="1"/>
  <c r="AT1120" i="6"/>
  <c r="AU1120" i="6" s="1"/>
  <c r="AT402" i="6"/>
  <c r="AU402" i="6" s="1"/>
  <c r="AT674" i="6"/>
  <c r="AU674" i="6" s="1"/>
  <c r="CI593" i="6"/>
  <c r="CJ593" i="6"/>
  <c r="CK593" i="6" s="1"/>
  <c r="CV981" i="6"/>
  <c r="CW981" i="6" s="1"/>
  <c r="CU981" i="6"/>
  <c r="CU478" i="6"/>
  <c r="CV478" i="6"/>
  <c r="CW478" i="6" s="1"/>
  <c r="CP771" i="6"/>
  <c r="CQ771" i="6" s="1"/>
  <c r="CO771" i="6"/>
  <c r="CI437" i="6"/>
  <c r="CJ437" i="6"/>
  <c r="CK437" i="6" s="1"/>
  <c r="CD745" i="6"/>
  <c r="CE745" i="6" s="1"/>
  <c r="CC745" i="6"/>
  <c r="CC337" i="6"/>
  <c r="CD337" i="6"/>
  <c r="CE337" i="6" s="1"/>
  <c r="BX834" i="6"/>
  <c r="BY834" i="6" s="1"/>
  <c r="BW834" i="6"/>
  <c r="BX960" i="6"/>
  <c r="BY960" i="6" s="1"/>
  <c r="BX971" i="6"/>
  <c r="BY971" i="6" s="1"/>
  <c r="BW971" i="6"/>
  <c r="BX522" i="6"/>
  <c r="BY522" i="6" s="1"/>
  <c r="BW522" i="6"/>
  <c r="BX378" i="6"/>
  <c r="BY378" i="6" s="1"/>
  <c r="BW378" i="6"/>
  <c r="BQ297" i="6"/>
  <c r="BR297" i="6"/>
  <c r="BS297" i="6" s="1"/>
  <c r="BR537" i="6"/>
  <c r="BS537" i="6" s="1"/>
  <c r="BQ537" i="6"/>
  <c r="BQ761" i="6"/>
  <c r="BR761" i="6"/>
  <c r="BS761" i="6" s="1"/>
  <c r="BQ1013" i="6"/>
  <c r="BR1013" i="6"/>
  <c r="BS1013" i="6" s="1"/>
  <c r="BR1080" i="6"/>
  <c r="BS1080" i="6" s="1"/>
  <c r="BQ1080" i="6"/>
  <c r="BQ1127" i="6"/>
  <c r="BR1127" i="6"/>
  <c r="BS1127" i="6" s="1"/>
  <c r="BQ610" i="6"/>
  <c r="BR610" i="6"/>
  <c r="BS610" i="6" s="1"/>
  <c r="BR787" i="6"/>
  <c r="BS787" i="6" s="1"/>
  <c r="BQ787" i="6"/>
  <c r="BR580" i="6"/>
  <c r="BS580" i="6" s="1"/>
  <c r="BQ580" i="6"/>
  <c r="BQ803" i="6"/>
  <c r="BR803" i="6"/>
  <c r="BS803" i="6" s="1"/>
  <c r="BR327" i="6"/>
  <c r="BS327" i="6" s="1"/>
  <c r="BQ327" i="6"/>
  <c r="BR207" i="6"/>
  <c r="BS207" i="6" s="1"/>
  <c r="BQ207" i="6"/>
  <c r="BR282" i="6"/>
  <c r="BS282" i="6" s="1"/>
  <c r="BQ282" i="6"/>
  <c r="BR785" i="6"/>
  <c r="BS785" i="6" s="1"/>
  <c r="BQ785" i="6"/>
  <c r="BQ339" i="6"/>
  <c r="BR339" i="6"/>
  <c r="BS339" i="6" s="1"/>
  <c r="BL641" i="6"/>
  <c r="BM641" i="6" s="1"/>
  <c r="BK641" i="6"/>
  <c r="BL569" i="6"/>
  <c r="BM569" i="6" s="1"/>
  <c r="BK569" i="6"/>
  <c r="BL1105" i="6"/>
  <c r="BM1105" i="6" s="1"/>
  <c r="BK1105" i="6"/>
  <c r="BL761" i="6"/>
  <c r="BM761" i="6" s="1"/>
  <c r="BK761" i="6"/>
  <c r="BL962" i="6"/>
  <c r="BM962" i="6" s="1"/>
  <c r="BK962" i="6"/>
  <c r="BL928" i="6"/>
  <c r="BM928" i="6" s="1"/>
  <c r="BK928" i="6"/>
  <c r="BL284" i="6"/>
  <c r="BM284" i="6" s="1"/>
  <c r="BK284" i="6"/>
  <c r="BK395" i="6"/>
  <c r="BL395" i="6"/>
  <c r="BM395" i="6" s="1"/>
  <c r="BK309" i="6"/>
  <c r="BL309" i="6"/>
  <c r="BM309" i="6" s="1"/>
  <c r="BL1098" i="6"/>
  <c r="BM1098" i="6" s="1"/>
  <c r="BK1098" i="6"/>
  <c r="BK905" i="6"/>
  <c r="BL905" i="6"/>
  <c r="BM905" i="6" s="1"/>
  <c r="BK291" i="6"/>
  <c r="BL291" i="6"/>
  <c r="BM291" i="6" s="1"/>
  <c r="BK399" i="6"/>
  <c r="BL399" i="6"/>
  <c r="BM399" i="6" s="1"/>
  <c r="BK875" i="6"/>
  <c r="BL875" i="6"/>
  <c r="BM875" i="6" s="1"/>
  <c r="BE242" i="6"/>
  <c r="BF242" i="6"/>
  <c r="BG242" i="6" s="1"/>
  <c r="BE240" i="6"/>
  <c r="BF240" i="6"/>
  <c r="BG240" i="6" s="1"/>
  <c r="BE671" i="6"/>
  <c r="BF671" i="6"/>
  <c r="BG671" i="6" s="1"/>
  <c r="BE833" i="6"/>
  <c r="BF833" i="6"/>
  <c r="BG833" i="6" s="1"/>
  <c r="BE774" i="6"/>
  <c r="BF774" i="6"/>
  <c r="BG774" i="6" s="1"/>
  <c r="BF971" i="6"/>
  <c r="BG971" i="6" s="1"/>
  <c r="BE971" i="6"/>
  <c r="BF444" i="6"/>
  <c r="BG444" i="6" s="1"/>
  <c r="BE444" i="6"/>
  <c r="BF902" i="6"/>
  <c r="BG902" i="6" s="1"/>
  <c r="BE902" i="6"/>
  <c r="BF894" i="6"/>
  <c r="BG894" i="6" s="1"/>
  <c r="BE894" i="6"/>
  <c r="BE517" i="6"/>
  <c r="BF517" i="6"/>
  <c r="BG517" i="6" s="1"/>
  <c r="BE351" i="6"/>
  <c r="BF351" i="6"/>
  <c r="BG351" i="6" s="1"/>
  <c r="BF651" i="6"/>
  <c r="BG651" i="6" s="1"/>
  <c r="BE651" i="6"/>
  <c r="BF539" i="6"/>
  <c r="BG539" i="6" s="1"/>
  <c r="BE539" i="6"/>
  <c r="BF247" i="6"/>
  <c r="BG247" i="6" s="1"/>
  <c r="BE247" i="6"/>
  <c r="AZ326" i="6"/>
  <c r="BA326" i="6" s="1"/>
  <c r="AY326" i="6"/>
  <c r="AZ838" i="6"/>
  <c r="BA838" i="6" s="1"/>
  <c r="AY838" i="6"/>
  <c r="AY282" i="6"/>
  <c r="AZ282" i="6"/>
  <c r="BA282" i="6" s="1"/>
  <c r="AY301" i="6"/>
  <c r="AZ301" i="6"/>
  <c r="BA301" i="6" s="1"/>
  <c r="AY544" i="6"/>
  <c r="AZ544" i="6"/>
  <c r="BA544" i="6" s="1"/>
  <c r="AY504" i="6"/>
  <c r="AZ504" i="6"/>
  <c r="BA504" i="6" s="1"/>
  <c r="AY905" i="6"/>
  <c r="AZ905" i="6"/>
  <c r="BA905" i="6" s="1"/>
  <c r="AZ1016" i="6"/>
  <c r="BA1016" i="6" s="1"/>
  <c r="AY1016" i="6"/>
  <c r="AZ894" i="6"/>
  <c r="BA894" i="6" s="1"/>
  <c r="AY894" i="6"/>
  <c r="AY1109" i="6"/>
  <c r="AZ1109" i="6"/>
  <c r="BA1109" i="6" s="1"/>
  <c r="AZ843" i="6"/>
  <c r="BA843" i="6" s="1"/>
  <c r="AY843" i="6"/>
  <c r="AZ203" i="6"/>
  <c r="BA203" i="6" s="1"/>
  <c r="AY203" i="6"/>
  <c r="AY380" i="6"/>
  <c r="AZ380" i="6"/>
  <c r="BA380" i="6" s="1"/>
  <c r="AY315" i="6"/>
  <c r="CV655" i="6"/>
  <c r="CW655" i="6" s="1"/>
  <c r="CU655" i="6"/>
  <c r="CV1053" i="6"/>
  <c r="CW1053" i="6" s="1"/>
  <c r="CU1053" i="6"/>
  <c r="CO1107" i="6"/>
  <c r="CP1107" i="6"/>
  <c r="CQ1107" i="6" s="1"/>
  <c r="CJ829" i="6"/>
  <c r="CK829" i="6" s="1"/>
  <c r="CI957" i="6"/>
  <c r="CJ425" i="6"/>
  <c r="CK425" i="6" s="1"/>
  <c r="CC246" i="6"/>
  <c r="CD544" i="6"/>
  <c r="CE544" i="6" s="1"/>
  <c r="CD1117" i="6"/>
  <c r="CE1117" i="6" s="1"/>
  <c r="CC887" i="6"/>
  <c r="CD711" i="6"/>
  <c r="CE711" i="6" s="1"/>
  <c r="BX913" i="6"/>
  <c r="BY913" i="6" s="1"/>
  <c r="BW913" i="6"/>
  <c r="BX482" i="6"/>
  <c r="BY482" i="6" s="1"/>
  <c r="BW482" i="6"/>
  <c r="BW783" i="6"/>
  <c r="BX783" i="6"/>
  <c r="BY783" i="6" s="1"/>
  <c r="BW952" i="6"/>
  <c r="BX952" i="6"/>
  <c r="BY952" i="6" s="1"/>
  <c r="BX450" i="6"/>
  <c r="BY450" i="6" s="1"/>
  <c r="BW450" i="6"/>
  <c r="BX728" i="6"/>
  <c r="BY728" i="6" s="1"/>
  <c r="BW728" i="6"/>
  <c r="BW459" i="6"/>
  <c r="BX459" i="6"/>
  <c r="BY459" i="6" s="1"/>
  <c r="BW326" i="6"/>
  <c r="BX326" i="6"/>
  <c r="BY326" i="6" s="1"/>
  <c r="BQ400" i="6"/>
  <c r="BR400" i="6"/>
  <c r="BS400" i="6" s="1"/>
  <c r="BQ911" i="6"/>
  <c r="BR911" i="6"/>
  <c r="BS911" i="6" s="1"/>
  <c r="BQ857" i="6"/>
  <c r="BR857" i="6"/>
  <c r="BS857" i="6" s="1"/>
  <c r="BQ1033" i="6"/>
  <c r="BR1033" i="6"/>
  <c r="BS1033" i="6" s="1"/>
  <c r="BR1032" i="6"/>
  <c r="BS1032" i="6" s="1"/>
  <c r="BQ1032" i="6"/>
  <c r="BQ665" i="6"/>
  <c r="BR665" i="6"/>
  <c r="BS665" i="6" s="1"/>
  <c r="BR335" i="6"/>
  <c r="BS335" i="6" s="1"/>
  <c r="BQ335" i="6"/>
  <c r="BQ310" i="6"/>
  <c r="BR310" i="6"/>
  <c r="BS310" i="6" s="1"/>
  <c r="BR548" i="6"/>
  <c r="BS548" i="6" s="1"/>
  <c r="BQ548" i="6"/>
  <c r="BQ456" i="6"/>
  <c r="BR456" i="6"/>
  <c r="BS456" i="6" s="1"/>
  <c r="BQ802" i="6"/>
  <c r="BR802" i="6"/>
  <c r="BS802" i="6" s="1"/>
  <c r="BR799" i="6"/>
  <c r="BS799" i="6" s="1"/>
  <c r="BQ799" i="6"/>
  <c r="BQ835" i="6"/>
  <c r="BR835" i="6"/>
  <c r="BS835" i="6" s="1"/>
  <c r="BQ471" i="6"/>
  <c r="BR471" i="6"/>
  <c r="BS471" i="6" s="1"/>
  <c r="BL222" i="6"/>
  <c r="BM222" i="6" s="1"/>
  <c r="BK244" i="6"/>
  <c r="BL792" i="6"/>
  <c r="BM792" i="6" s="1"/>
  <c r="BL561" i="6"/>
  <c r="BM561" i="6" s="1"/>
  <c r="BK821" i="6"/>
  <c r="BL1045" i="6"/>
  <c r="BM1045" i="6" s="1"/>
  <c r="BL824" i="6"/>
  <c r="BM824" i="6" s="1"/>
  <c r="BK1018" i="6"/>
  <c r="BL1119" i="6"/>
  <c r="BM1119" i="6" s="1"/>
  <c r="BK987" i="6"/>
  <c r="BL376" i="6"/>
  <c r="BM376" i="6" s="1"/>
  <c r="BL295" i="6"/>
  <c r="BM295" i="6" s="1"/>
  <c r="BK946" i="6"/>
  <c r="BK432" i="6"/>
  <c r="BL411" i="6"/>
  <c r="BM411" i="6" s="1"/>
  <c r="BK656" i="6"/>
  <c r="BK634" i="6"/>
  <c r="BK1016" i="6"/>
  <c r="BK565" i="6"/>
  <c r="BL854" i="6"/>
  <c r="BM854" i="6" s="1"/>
  <c r="BK599" i="6"/>
  <c r="BL586" i="6"/>
  <c r="BM586" i="6" s="1"/>
  <c r="BK897" i="6"/>
  <c r="BK257" i="6"/>
  <c r="BL278" i="6"/>
  <c r="BM278" i="6" s="1"/>
  <c r="BK610" i="6"/>
  <c r="BF338" i="6"/>
  <c r="BG338" i="6" s="1"/>
  <c r="BF869" i="6"/>
  <c r="BG869" i="6" s="1"/>
  <c r="BF1084" i="6"/>
  <c r="BG1084" i="6" s="1"/>
  <c r="BE764" i="6"/>
  <c r="BF682" i="6"/>
  <c r="BG682" i="6" s="1"/>
  <c r="AZ674" i="6"/>
  <c r="BA674" i="6" s="1"/>
  <c r="AZ1049" i="6"/>
  <c r="BA1049" i="6" s="1"/>
  <c r="AZ420" i="6"/>
  <c r="BA420" i="6" s="1"/>
  <c r="AZ307" i="6"/>
  <c r="BA307" i="6" s="1"/>
  <c r="AT721" i="6"/>
  <c r="AU721" i="6" s="1"/>
  <c r="AT751" i="6"/>
  <c r="AU751" i="6" s="1"/>
  <c r="AS594" i="6"/>
  <c r="AT221" i="6"/>
  <c r="AU221" i="6" s="1"/>
  <c r="BE946" i="6"/>
  <c r="CP732" i="6"/>
  <c r="CQ732" i="6" s="1"/>
  <c r="AY857" i="6"/>
  <c r="CO831" i="6"/>
  <c r="BQ973" i="6"/>
  <c r="AY579" i="6"/>
  <c r="AY452" i="6"/>
  <c r="BX222" i="6"/>
  <c r="BY222" i="6" s="1"/>
  <c r="BR779" i="6"/>
  <c r="BS779" i="6" s="1"/>
  <c r="BF907" i="6"/>
  <c r="BG907" i="6" s="1"/>
  <c r="AQ933" i="6"/>
  <c r="AP933" i="6"/>
  <c r="AQ777" i="6"/>
  <c r="AP777" i="6"/>
  <c r="AP782" i="6"/>
  <c r="AQ782" i="6"/>
  <c r="AQ420" i="6"/>
  <c r="AP420" i="6"/>
  <c r="AQ776" i="6"/>
  <c r="AP776" i="6"/>
  <c r="AP1030" i="6"/>
  <c r="AQ1030" i="6"/>
  <c r="AP574" i="6"/>
  <c r="AQ574" i="6"/>
  <c r="AQ516" i="6"/>
  <c r="AP516" i="6"/>
  <c r="AP429" i="6"/>
  <c r="AQ429" i="6"/>
  <c r="AP333" i="6"/>
  <c r="AQ333" i="6"/>
  <c r="AQ733" i="6"/>
  <c r="AP733" i="6"/>
  <c r="AP702" i="6"/>
  <c r="AQ702" i="6"/>
  <c r="AP251" i="6"/>
  <c r="AQ251" i="6"/>
  <c r="AQ461" i="6"/>
  <c r="AP461" i="6"/>
  <c r="AP385" i="6"/>
  <c r="AQ385" i="6"/>
  <c r="AP231" i="6"/>
  <c r="AQ231" i="6"/>
  <c r="AP318" i="6"/>
  <c r="AQ318" i="6"/>
  <c r="AP748" i="6"/>
  <c r="AQ748" i="6"/>
  <c r="AQ208" i="6"/>
  <c r="AP208" i="6"/>
  <c r="AP381" i="6"/>
  <c r="AQ381" i="6"/>
  <c r="AQ435" i="6"/>
  <c r="AP435" i="6"/>
  <c r="AQ1025" i="6"/>
  <c r="AP1025" i="6"/>
  <c r="AP402" i="6"/>
  <c r="AQ402" i="6"/>
  <c r="AP1034" i="6"/>
  <c r="AQ1034" i="6"/>
  <c r="AQ443" i="6"/>
  <c r="AP443" i="6"/>
  <c r="AP1038" i="6"/>
  <c r="AQ1038" i="6"/>
  <c r="AP499" i="6"/>
  <c r="AQ499" i="6"/>
  <c r="AP932" i="6"/>
  <c r="AQ932" i="6"/>
  <c r="AQ999" i="6"/>
  <c r="AP999" i="6"/>
  <c r="AP262" i="6"/>
  <c r="AQ262" i="6"/>
  <c r="AP377" i="6"/>
  <c r="AQ377" i="6"/>
  <c r="AP765" i="6"/>
  <c r="AQ765" i="6"/>
  <c r="AP404" i="6"/>
  <c r="AQ404" i="6"/>
  <c r="AP840" i="6"/>
  <c r="AQ840" i="6"/>
  <c r="AP256" i="6"/>
  <c r="AQ256" i="6"/>
  <c r="AP1076" i="6"/>
  <c r="AQ1076" i="6"/>
  <c r="AP559" i="6"/>
  <c r="AQ559" i="6"/>
  <c r="AQ228" i="6"/>
  <c r="AP228" i="6"/>
  <c r="AQ1106" i="6"/>
  <c r="AP1106" i="6"/>
  <c r="AQ927" i="6"/>
  <c r="AP927" i="6"/>
  <c r="AQ958" i="6"/>
  <c r="AP958" i="6"/>
  <c r="AP912" i="6"/>
  <c r="AQ912" i="6"/>
  <c r="AP410" i="6"/>
  <c r="AQ410" i="6"/>
  <c r="AP454" i="6"/>
  <c r="AQ454" i="6"/>
  <c r="AP683" i="6"/>
  <c r="AQ683" i="6"/>
  <c r="AP658" i="6"/>
  <c r="AQ658" i="6"/>
  <c r="AP540" i="6"/>
  <c r="AQ540" i="6"/>
  <c r="AQ312" i="6"/>
  <c r="AP312" i="6"/>
  <c r="AP1014" i="6"/>
  <c r="AQ1014" i="6"/>
  <c r="AQ629" i="6"/>
  <c r="AP629" i="6"/>
  <c r="AP642" i="6"/>
  <c r="AQ642" i="6"/>
  <c r="AP873" i="6"/>
  <c r="AQ873" i="6"/>
  <c r="AQ952" i="6"/>
  <c r="AP952" i="6"/>
  <c r="AP248" i="6"/>
  <c r="AQ248" i="6"/>
  <c r="AQ834" i="6"/>
  <c r="AP834" i="6"/>
  <c r="AQ494" i="6"/>
  <c r="AP494" i="6"/>
  <c r="AP711" i="6"/>
  <c r="AQ711" i="6"/>
  <c r="AP544" i="6"/>
  <c r="AQ544" i="6"/>
  <c r="AP798" i="6"/>
  <c r="AQ798" i="6"/>
  <c r="AP721" i="6"/>
  <c r="AQ721" i="6"/>
  <c r="CV477" i="6"/>
  <c r="CW477" i="6" s="1"/>
  <c r="CU477" i="6"/>
  <c r="CU301" i="6"/>
  <c r="CV301" i="6"/>
  <c r="CW301" i="6" s="1"/>
  <c r="CV708" i="6"/>
  <c r="CW708" i="6" s="1"/>
  <c r="CU708" i="6"/>
  <c r="CV701" i="6"/>
  <c r="CW701" i="6" s="1"/>
  <c r="CU701" i="6"/>
  <c r="AP347" i="6"/>
  <c r="AQ347" i="6"/>
  <c r="AP685" i="6"/>
  <c r="AQ685" i="6"/>
  <c r="AP678" i="6"/>
  <c r="AQ678" i="6"/>
  <c r="AP523" i="6"/>
  <c r="AQ523" i="6"/>
  <c r="AQ593" i="6"/>
  <c r="AP593" i="6"/>
  <c r="AP982" i="6"/>
  <c r="AQ982" i="6"/>
  <c r="CU400" i="6"/>
  <c r="CV400" i="6"/>
  <c r="CW400" i="6" s="1"/>
  <c r="CU512" i="6"/>
  <c r="CV512" i="6"/>
  <c r="CW512" i="6" s="1"/>
  <c r="CV919" i="6"/>
  <c r="CW919" i="6" s="1"/>
  <c r="CU919" i="6"/>
  <c r="AP650" i="6"/>
  <c r="AQ650" i="6"/>
  <c r="AQ599" i="6"/>
  <c r="AP599" i="6"/>
  <c r="AP820" i="6"/>
  <c r="AQ820" i="6"/>
  <c r="AQ205" i="6"/>
  <c r="AP205" i="6"/>
  <c r="AP1068" i="6"/>
  <c r="AQ1068" i="6"/>
  <c r="AQ1061" i="6"/>
  <c r="AP1061" i="6"/>
  <c r="AQ1105" i="6"/>
  <c r="AP1105" i="6"/>
  <c r="AQ887" i="6"/>
  <c r="AP887" i="6"/>
  <c r="CU272" i="6"/>
  <c r="CV272" i="6"/>
  <c r="CW272" i="6" s="1"/>
  <c r="CV751" i="6"/>
  <c r="CW751" i="6" s="1"/>
  <c r="CU751" i="6"/>
  <c r="CV837" i="6"/>
  <c r="CW837" i="6" s="1"/>
  <c r="CU837" i="6"/>
  <c r="AQ433" i="6"/>
  <c r="AP433" i="6"/>
  <c r="AP245" i="6"/>
  <c r="AQ245" i="6"/>
  <c r="AP1001" i="6"/>
  <c r="AQ1001" i="6"/>
  <c r="AQ624" i="6"/>
  <c r="AP624" i="6"/>
  <c r="AP719" i="6"/>
  <c r="AQ719" i="6"/>
  <c r="AQ851" i="6"/>
  <c r="AP851" i="6"/>
  <c r="AP572" i="6"/>
  <c r="AQ572" i="6"/>
  <c r="AP1064" i="6"/>
  <c r="AQ1064" i="6"/>
  <c r="AP383" i="6"/>
  <c r="AQ383" i="6"/>
  <c r="AQ478" i="6"/>
  <c r="AP478" i="6"/>
  <c r="AP726" i="6"/>
  <c r="AQ726" i="6"/>
  <c r="CU716" i="6"/>
  <c r="CV716" i="6"/>
  <c r="CW716" i="6" s="1"/>
  <c r="CV1019" i="6"/>
  <c r="CW1019" i="6" s="1"/>
  <c r="CU1019" i="6"/>
  <c r="AP361" i="6"/>
  <c r="AQ361" i="6"/>
  <c r="AP836" i="6"/>
  <c r="AQ836" i="6"/>
  <c r="AQ608" i="6"/>
  <c r="AP608" i="6"/>
  <c r="AQ447" i="6"/>
  <c r="AP447" i="6"/>
  <c r="AP707" i="6"/>
  <c r="AQ707" i="6"/>
  <c r="AQ728" i="6"/>
  <c r="AP728" i="6"/>
  <c r="CV747" i="6"/>
  <c r="CW747" i="6" s="1"/>
  <c r="CU747" i="6"/>
  <c r="CV930" i="6"/>
  <c r="CW930" i="6" s="1"/>
  <c r="CU930" i="6"/>
  <c r="AQ688" i="6"/>
  <c r="AP688" i="6"/>
  <c r="AP531" i="6"/>
  <c r="AQ531" i="6"/>
  <c r="AQ1057" i="6"/>
  <c r="AP1057" i="6"/>
  <c r="AQ331" i="6"/>
  <c r="AP331" i="6"/>
  <c r="AQ428" i="6"/>
  <c r="AP428" i="6"/>
  <c r="AP938" i="6"/>
  <c r="AQ938" i="6"/>
  <c r="AP657" i="6"/>
  <c r="AQ657" i="6"/>
  <c r="AP631" i="6"/>
  <c r="AQ631" i="6"/>
  <c r="CU293" i="6"/>
  <c r="CV293" i="6"/>
  <c r="CW293" i="6" s="1"/>
  <c r="CV748" i="6"/>
  <c r="CW748" i="6" s="1"/>
  <c r="CU748" i="6"/>
  <c r="CV960" i="6"/>
  <c r="CW960" i="6" s="1"/>
  <c r="CU960" i="6"/>
  <c r="AP603" i="6"/>
  <c r="AQ603" i="6"/>
  <c r="AQ959" i="6"/>
  <c r="AP959" i="6"/>
  <c r="AP618" i="6"/>
  <c r="AQ618" i="6"/>
  <c r="CV368" i="6"/>
  <c r="CW368" i="6" s="1"/>
  <c r="CU368" i="6"/>
  <c r="CU564" i="6"/>
  <c r="CV564" i="6"/>
  <c r="CW564" i="6" s="1"/>
  <c r="CV328" i="6"/>
  <c r="CW328" i="6" s="1"/>
  <c r="CU328" i="6"/>
  <c r="CU974" i="6"/>
  <c r="CV974" i="6"/>
  <c r="CW974" i="6" s="1"/>
  <c r="CV828" i="6"/>
  <c r="CW828" i="6" s="1"/>
  <c r="CU828" i="6"/>
  <c r="CU415" i="6"/>
  <c r="CV415" i="6"/>
  <c r="CW415" i="6" s="1"/>
  <c r="CU877" i="6"/>
  <c r="CV877" i="6"/>
  <c r="CW877" i="6" s="1"/>
  <c r="CU814" i="6"/>
  <c r="CV814" i="6"/>
  <c r="CW814" i="6" s="1"/>
  <c r="CV903" i="6"/>
  <c r="CW903" i="6" s="1"/>
  <c r="CU903" i="6"/>
  <c r="CU678" i="6"/>
  <c r="CV678" i="6"/>
  <c r="CW678" i="6" s="1"/>
  <c r="CV583" i="6"/>
  <c r="CW583" i="6" s="1"/>
  <c r="CU583" i="6"/>
  <c r="CU339" i="6"/>
  <c r="CV339" i="6"/>
  <c r="CW339" i="6" s="1"/>
  <c r="CV263" i="6"/>
  <c r="CW263" i="6" s="1"/>
  <c r="CU263" i="6"/>
  <c r="CO312" i="6"/>
  <c r="CP312" i="6"/>
  <c r="CQ312" i="6" s="1"/>
  <c r="CO243" i="6"/>
  <c r="CP243" i="6"/>
  <c r="CQ243" i="6" s="1"/>
  <c r="CO765" i="6"/>
  <c r="CP765" i="6"/>
  <c r="CQ765" i="6" s="1"/>
  <c r="CO675" i="6"/>
  <c r="CP675" i="6"/>
  <c r="CQ675" i="6" s="1"/>
  <c r="CO961" i="6"/>
  <c r="CP961" i="6"/>
  <c r="CQ961" i="6" s="1"/>
  <c r="CO1123" i="6"/>
  <c r="CP1123" i="6"/>
  <c r="CQ1123" i="6" s="1"/>
  <c r="CP277" i="6"/>
  <c r="CQ277" i="6" s="1"/>
  <c r="CO277" i="6"/>
  <c r="CO612" i="6"/>
  <c r="CP612" i="6"/>
  <c r="CQ612" i="6" s="1"/>
  <c r="CO1104" i="6"/>
  <c r="CP1104" i="6"/>
  <c r="CQ1104" i="6" s="1"/>
  <c r="CO1010" i="6"/>
  <c r="CP1010" i="6"/>
  <c r="CQ1010" i="6" s="1"/>
  <c r="CO779" i="6"/>
  <c r="CP779" i="6"/>
  <c r="CQ779" i="6" s="1"/>
  <c r="CO894" i="6"/>
  <c r="CP894" i="6"/>
  <c r="CQ894" i="6" s="1"/>
  <c r="CP676" i="6"/>
  <c r="CQ676" i="6" s="1"/>
  <c r="CO676" i="6"/>
  <c r="CJ663" i="6"/>
  <c r="CK663" i="6" s="1"/>
  <c r="CI663" i="6"/>
  <c r="CI530" i="6"/>
  <c r="CJ530" i="6"/>
  <c r="CK530" i="6" s="1"/>
  <c r="CI358" i="6"/>
  <c r="CJ358" i="6"/>
  <c r="CK358" i="6" s="1"/>
  <c r="CI976" i="6"/>
  <c r="CJ976" i="6"/>
  <c r="CK976" i="6" s="1"/>
  <c r="CJ917" i="6"/>
  <c r="CK917" i="6" s="1"/>
  <c r="CI917" i="6"/>
  <c r="CJ700" i="6"/>
  <c r="CK700" i="6" s="1"/>
  <c r="CI700" i="6"/>
  <c r="CI770" i="6"/>
  <c r="CJ770" i="6"/>
  <c r="CK770" i="6" s="1"/>
  <c r="CJ571" i="6"/>
  <c r="CK571" i="6" s="1"/>
  <c r="CI571" i="6"/>
  <c r="CJ545" i="6"/>
  <c r="CK545" i="6" s="1"/>
  <c r="CI545" i="6"/>
  <c r="CJ534" i="6"/>
  <c r="CK534" i="6" s="1"/>
  <c r="CI534" i="6"/>
  <c r="CJ573" i="6"/>
  <c r="CK573" i="6" s="1"/>
  <c r="CI573" i="6"/>
  <c r="CJ315" i="6"/>
  <c r="CK315" i="6" s="1"/>
  <c r="CI315" i="6"/>
  <c r="CC226" i="6"/>
  <c r="CD226" i="6"/>
  <c r="CE226" i="6" s="1"/>
  <c r="CC250" i="6"/>
  <c r="CD250" i="6"/>
  <c r="CE250" i="6" s="1"/>
  <c r="CC545" i="6"/>
  <c r="CD545" i="6"/>
  <c r="CE545" i="6" s="1"/>
  <c r="CC1062" i="6"/>
  <c r="CD482" i="6"/>
  <c r="CE482" i="6" s="1"/>
  <c r="CC482" i="6"/>
  <c r="CD346" i="6"/>
  <c r="CE346" i="6" s="1"/>
  <c r="CC346" i="6"/>
  <c r="CC803" i="6"/>
  <c r="CD803" i="6"/>
  <c r="CE803" i="6" s="1"/>
  <c r="CC1118" i="6"/>
  <c r="CD1118" i="6"/>
  <c r="CE1118" i="6" s="1"/>
  <c r="CD235" i="6"/>
  <c r="CE235" i="6" s="1"/>
  <c r="CC235" i="6"/>
  <c r="CC274" i="6"/>
  <c r="CD274" i="6"/>
  <c r="CE274" i="6" s="1"/>
  <c r="CD827" i="6"/>
  <c r="CE827" i="6" s="1"/>
  <c r="CC827" i="6"/>
  <c r="CD907" i="6"/>
  <c r="CE907" i="6" s="1"/>
  <c r="CC907" i="6"/>
  <c r="CC607" i="6"/>
  <c r="CD607" i="6"/>
  <c r="CE607" i="6" s="1"/>
  <c r="CC435" i="6"/>
  <c r="CD435" i="6"/>
  <c r="CE435" i="6" s="1"/>
  <c r="BW564" i="6"/>
  <c r="BX564" i="6"/>
  <c r="BY564" i="6" s="1"/>
  <c r="BX542" i="6"/>
  <c r="BY542" i="6" s="1"/>
  <c r="BW542" i="6"/>
  <c r="BW1081" i="6"/>
  <c r="BX1081" i="6"/>
  <c r="BY1081" i="6" s="1"/>
  <c r="BW771" i="6"/>
  <c r="BX771" i="6"/>
  <c r="BY771" i="6" s="1"/>
  <c r="BW581" i="6"/>
  <c r="BX581" i="6"/>
  <c r="BY581" i="6" s="1"/>
  <c r="BW721" i="6"/>
  <c r="BX721" i="6"/>
  <c r="BY721" i="6" s="1"/>
  <c r="BW458" i="6"/>
  <c r="BX458" i="6"/>
  <c r="BY458" i="6" s="1"/>
  <c r="BW343" i="6"/>
  <c r="BX343" i="6"/>
  <c r="BY343" i="6" s="1"/>
  <c r="BW1124" i="6"/>
  <c r="BX1124" i="6"/>
  <c r="BY1124" i="6" s="1"/>
  <c r="BX923" i="6"/>
  <c r="BY923" i="6" s="1"/>
  <c r="BW923" i="6"/>
  <c r="BW992" i="6"/>
  <c r="BX992" i="6"/>
  <c r="BY992" i="6" s="1"/>
  <c r="BQ281" i="6"/>
  <c r="BR281" i="6"/>
  <c r="BS281" i="6" s="1"/>
  <c r="BR741" i="6"/>
  <c r="BS741" i="6" s="1"/>
  <c r="BQ741" i="6"/>
  <c r="AQ690" i="6"/>
  <c r="AP690" i="6"/>
  <c r="AP1066" i="6"/>
  <c r="AQ1066" i="6"/>
  <c r="CU204" i="6"/>
  <c r="CV204" i="6"/>
  <c r="CW204" i="6" s="1"/>
  <c r="CV757" i="6"/>
  <c r="CW757" i="6" s="1"/>
  <c r="CU757" i="6"/>
  <c r="CU927" i="6"/>
  <c r="CV927" i="6"/>
  <c r="CW927" i="6" s="1"/>
  <c r="CU983" i="6"/>
  <c r="CV983" i="6"/>
  <c r="CW983" i="6" s="1"/>
  <c r="CU738" i="6"/>
  <c r="CV738" i="6"/>
  <c r="CW738" i="6" s="1"/>
  <c r="CU526" i="6"/>
  <c r="CV526" i="6"/>
  <c r="CW526" i="6" s="1"/>
  <c r="CV606" i="6"/>
  <c r="CW606" i="6" s="1"/>
  <c r="CU606" i="6"/>
  <c r="CU650" i="6"/>
  <c r="CV650" i="6"/>
  <c r="CW650" i="6" s="1"/>
  <c r="CV444" i="6"/>
  <c r="CW444" i="6" s="1"/>
  <c r="CU444" i="6"/>
  <c r="CV382" i="6"/>
  <c r="CW382" i="6" s="1"/>
  <c r="CU382" i="6"/>
  <c r="CV778" i="6"/>
  <c r="CW778" i="6" s="1"/>
  <c r="CU778" i="6"/>
  <c r="CV808" i="6"/>
  <c r="CW808" i="6" s="1"/>
  <c r="CU808" i="6"/>
  <c r="CO544" i="6"/>
  <c r="CP544" i="6"/>
  <c r="CQ544" i="6" s="1"/>
  <c r="CO223" i="6"/>
  <c r="CP223" i="6"/>
  <c r="CQ223" i="6" s="1"/>
  <c r="CP833" i="6"/>
  <c r="CQ833" i="6" s="1"/>
  <c r="CO833" i="6"/>
  <c r="CO949" i="6"/>
  <c r="CP949" i="6"/>
  <c r="CQ949" i="6" s="1"/>
  <c r="CO871" i="6"/>
  <c r="CP871" i="6"/>
  <c r="CQ871" i="6" s="1"/>
  <c r="CO1001" i="6"/>
  <c r="CP1001" i="6"/>
  <c r="CQ1001" i="6" s="1"/>
  <c r="CO302" i="6"/>
  <c r="CP302" i="6"/>
  <c r="CQ302" i="6" s="1"/>
  <c r="CP704" i="6"/>
  <c r="CQ704" i="6" s="1"/>
  <c r="CO704" i="6"/>
  <c r="CP976" i="6"/>
  <c r="CQ976" i="6" s="1"/>
  <c r="CO976" i="6"/>
  <c r="CO882" i="6"/>
  <c r="CP882" i="6"/>
  <c r="CQ882" i="6" s="1"/>
  <c r="CO748" i="6"/>
  <c r="CP748" i="6"/>
  <c r="CQ748" i="6" s="1"/>
  <c r="CO930" i="6"/>
  <c r="CP930" i="6"/>
  <c r="CQ930" i="6" s="1"/>
  <c r="CO578" i="6"/>
  <c r="CP578" i="6"/>
  <c r="CQ578" i="6" s="1"/>
  <c r="CI552" i="6"/>
  <c r="CJ552" i="6"/>
  <c r="CK552" i="6" s="1"/>
  <c r="CI350" i="6"/>
  <c r="CJ350" i="6"/>
  <c r="CK350" i="6" s="1"/>
  <c r="CJ390" i="6"/>
  <c r="CK390" i="6" s="1"/>
  <c r="CI390" i="6"/>
  <c r="CI980" i="6"/>
  <c r="CJ980" i="6"/>
  <c r="CK980" i="6" s="1"/>
  <c r="CJ889" i="6"/>
  <c r="CK889" i="6" s="1"/>
  <c r="CI889" i="6"/>
  <c r="CJ748" i="6"/>
  <c r="CK748" i="6" s="1"/>
  <c r="CI748" i="6"/>
  <c r="CJ1035" i="6"/>
  <c r="CK1035" i="6" s="1"/>
  <c r="CI1035" i="6"/>
  <c r="CI1118" i="6"/>
  <c r="CJ1118" i="6"/>
  <c r="CK1118" i="6" s="1"/>
  <c r="CJ392" i="6"/>
  <c r="CK392" i="6" s="1"/>
  <c r="CI392" i="6"/>
  <c r="CJ990" i="6"/>
  <c r="CK990" i="6" s="1"/>
  <c r="CI990" i="6"/>
  <c r="CI982" i="6"/>
  <c r="CJ982" i="6"/>
  <c r="CK982" i="6" s="1"/>
  <c r="CJ455" i="6"/>
  <c r="CK455" i="6" s="1"/>
  <c r="CI455" i="6"/>
  <c r="CJ1122" i="6"/>
  <c r="CK1122" i="6" s="1"/>
  <c r="CI1122" i="6"/>
  <c r="CD394" i="6"/>
  <c r="CE394" i="6" s="1"/>
  <c r="CC394" i="6"/>
  <c r="CD541" i="6"/>
  <c r="CE541" i="6" s="1"/>
  <c r="CC541" i="6"/>
  <c r="CC1090" i="6"/>
  <c r="CD1090" i="6"/>
  <c r="CE1090" i="6" s="1"/>
  <c r="CC1034" i="6"/>
  <c r="CD1034" i="6"/>
  <c r="CE1034" i="6" s="1"/>
  <c r="CC700" i="6"/>
  <c r="CD700" i="6"/>
  <c r="CE700" i="6" s="1"/>
  <c r="CC528" i="6"/>
  <c r="CD528" i="6"/>
  <c r="CE528" i="6" s="1"/>
  <c r="CD817" i="6"/>
  <c r="CE817" i="6" s="1"/>
  <c r="CC817" i="6"/>
  <c r="CD929" i="6"/>
  <c r="CE929" i="6" s="1"/>
  <c r="CC929" i="6"/>
  <c r="CD778" i="6"/>
  <c r="CE778" i="6" s="1"/>
  <c r="CC778" i="6"/>
  <c r="CD789" i="6"/>
  <c r="CE789" i="6" s="1"/>
  <c r="CC789" i="6"/>
  <c r="CD751" i="6"/>
  <c r="CE751" i="6" s="1"/>
  <c r="CC751" i="6"/>
  <c r="CD600" i="6"/>
  <c r="CE600" i="6" s="1"/>
  <c r="CC600" i="6"/>
  <c r="CC205" i="6"/>
  <c r="CD205" i="6"/>
  <c r="CE205" i="6" s="1"/>
  <c r="BW578" i="6"/>
  <c r="BX578" i="6"/>
  <c r="BY578" i="6" s="1"/>
  <c r="BX700" i="6"/>
  <c r="BY700" i="6" s="1"/>
  <c r="BW700" i="6"/>
  <c r="BW812" i="6"/>
  <c r="BX812" i="6"/>
  <c r="BY812" i="6" s="1"/>
  <c r="BW1087" i="6"/>
  <c r="BX1087" i="6"/>
  <c r="BY1087" i="6" s="1"/>
  <c r="BX479" i="6"/>
  <c r="BY479" i="6" s="1"/>
  <c r="BW479" i="6"/>
  <c r="BW526" i="6"/>
  <c r="BX526" i="6"/>
  <c r="BY526" i="6" s="1"/>
  <c r="BX567" i="6"/>
  <c r="BY567" i="6" s="1"/>
  <c r="BW567" i="6"/>
  <c r="BX986" i="6"/>
  <c r="BY986" i="6" s="1"/>
  <c r="BW986" i="6"/>
  <c r="BX865" i="6"/>
  <c r="BY865" i="6" s="1"/>
  <c r="BW865" i="6"/>
  <c r="AP934" i="6"/>
  <c r="AQ934" i="6"/>
  <c r="CU273" i="6"/>
  <c r="CV273" i="6"/>
  <c r="CW273" i="6" s="1"/>
  <c r="CU1074" i="6"/>
  <c r="CV1074" i="6"/>
  <c r="CW1074" i="6" s="1"/>
  <c r="CV818" i="6"/>
  <c r="CW818" i="6" s="1"/>
  <c r="CU818" i="6"/>
  <c r="CV495" i="6"/>
  <c r="CW495" i="6" s="1"/>
  <c r="CU495" i="6"/>
  <c r="CU869" i="6"/>
  <c r="CV869" i="6"/>
  <c r="CW869" i="6" s="1"/>
  <c r="CV985" i="6"/>
  <c r="CW985" i="6" s="1"/>
  <c r="CU985" i="6"/>
  <c r="CV864" i="6"/>
  <c r="CW864" i="6" s="1"/>
  <c r="CU864" i="6"/>
  <c r="CV657" i="6"/>
  <c r="CW657" i="6" s="1"/>
  <c r="CU657" i="6"/>
  <c r="CU1075" i="6"/>
  <c r="CV1075" i="6"/>
  <c r="CW1075" i="6" s="1"/>
  <c r="CO389" i="6"/>
  <c r="CP389" i="6"/>
  <c r="CQ389" i="6" s="1"/>
  <c r="CO695" i="6"/>
  <c r="CP695" i="6"/>
  <c r="CQ695" i="6" s="1"/>
  <c r="CP661" i="6"/>
  <c r="CQ661" i="6" s="1"/>
  <c r="CO661" i="6"/>
  <c r="CO927" i="6"/>
  <c r="CP927" i="6"/>
  <c r="CQ927" i="6" s="1"/>
  <c r="CO875" i="6"/>
  <c r="CP875" i="6"/>
  <c r="CQ875" i="6" s="1"/>
  <c r="CP635" i="6"/>
  <c r="CQ635" i="6" s="1"/>
  <c r="CO635" i="6"/>
  <c r="CO804" i="6"/>
  <c r="CP804" i="6"/>
  <c r="CQ804" i="6" s="1"/>
  <c r="CO1124" i="6"/>
  <c r="CP1124" i="6"/>
  <c r="CQ1124" i="6" s="1"/>
  <c r="CO782" i="6"/>
  <c r="CP782" i="6"/>
  <c r="CQ782" i="6" s="1"/>
  <c r="CO626" i="6"/>
  <c r="CP626" i="6"/>
  <c r="CQ626" i="6" s="1"/>
  <c r="CO708" i="6"/>
  <c r="CP708" i="6"/>
  <c r="CQ708" i="6" s="1"/>
  <c r="CO986" i="6"/>
  <c r="CP986" i="6"/>
  <c r="CQ986" i="6" s="1"/>
  <c r="CP1106" i="6"/>
  <c r="CQ1106" i="6" s="1"/>
  <c r="CO1106" i="6"/>
  <c r="CI394" i="6"/>
  <c r="CJ394" i="6"/>
  <c r="CK394" i="6" s="1"/>
  <c r="CJ797" i="6"/>
  <c r="CK797" i="6" s="1"/>
  <c r="CI797" i="6"/>
  <c r="CI795" i="6"/>
  <c r="CJ795" i="6"/>
  <c r="CK795" i="6" s="1"/>
  <c r="CJ952" i="6"/>
  <c r="CK952" i="6" s="1"/>
  <c r="CI952" i="6"/>
  <c r="CI893" i="6"/>
  <c r="CJ893" i="6"/>
  <c r="CK893" i="6" s="1"/>
  <c r="CJ764" i="6"/>
  <c r="CK764" i="6" s="1"/>
  <c r="CI764" i="6"/>
  <c r="CI1031" i="6"/>
  <c r="CJ1031" i="6"/>
  <c r="CK1031" i="6" s="1"/>
  <c r="CJ567" i="6"/>
  <c r="CK567" i="6" s="1"/>
  <c r="CI567" i="6"/>
  <c r="CI500" i="6"/>
  <c r="CJ500" i="6"/>
  <c r="CK500" i="6" s="1"/>
  <c r="CI898" i="6"/>
  <c r="CJ898" i="6"/>
  <c r="CK898" i="6" s="1"/>
  <c r="CI397" i="6"/>
  <c r="CJ397" i="6"/>
  <c r="CK397" i="6" s="1"/>
  <c r="CI1058" i="6"/>
  <c r="CJ1058" i="6"/>
  <c r="CK1058" i="6" s="1"/>
  <c r="CI543" i="6"/>
  <c r="CJ543" i="6"/>
  <c r="CK543" i="6" s="1"/>
  <c r="CC422" i="6"/>
  <c r="CD422" i="6"/>
  <c r="CE422" i="6" s="1"/>
  <c r="CD697" i="6"/>
  <c r="CE697" i="6" s="1"/>
  <c r="CC697" i="6"/>
  <c r="CC1027" i="6"/>
  <c r="CD1027" i="6"/>
  <c r="CE1027" i="6" s="1"/>
  <c r="CC766" i="6"/>
  <c r="CD766" i="6"/>
  <c r="CE766" i="6" s="1"/>
  <c r="CC694" i="6"/>
  <c r="CD694" i="6"/>
  <c r="CE694" i="6" s="1"/>
  <c r="CD734" i="6"/>
  <c r="CE734" i="6" s="1"/>
  <c r="CC734" i="6"/>
  <c r="CC917" i="6"/>
  <c r="CD917" i="6"/>
  <c r="CE917" i="6" s="1"/>
  <c r="CC284" i="6"/>
  <c r="CD284" i="6"/>
  <c r="CE284" i="6" s="1"/>
  <c r="CD389" i="6"/>
  <c r="CE389" i="6" s="1"/>
  <c r="CC389" i="6"/>
  <c r="CC787" i="6"/>
  <c r="CD787" i="6"/>
  <c r="CE787" i="6" s="1"/>
  <c r="CC638" i="6"/>
  <c r="CD638" i="6"/>
  <c r="CE638" i="6" s="1"/>
  <c r="CC237" i="6"/>
  <c r="CD237" i="6"/>
  <c r="CE237" i="6" s="1"/>
  <c r="BW369" i="6"/>
  <c r="BX369" i="6"/>
  <c r="BY369" i="6" s="1"/>
  <c r="BW708" i="6"/>
  <c r="BX708" i="6"/>
  <c r="BY708" i="6" s="1"/>
  <c r="BW766" i="6"/>
  <c r="BX766" i="6"/>
  <c r="BY766" i="6" s="1"/>
  <c r="BW884" i="6"/>
  <c r="BX884" i="6"/>
  <c r="BY884" i="6" s="1"/>
  <c r="BX1123" i="6"/>
  <c r="BY1123" i="6" s="1"/>
  <c r="BW1123" i="6"/>
  <c r="BW493" i="6"/>
  <c r="BX493" i="6"/>
  <c r="BY493" i="6" s="1"/>
  <c r="AP570" i="6"/>
  <c r="AQ570" i="6"/>
  <c r="AP788" i="6"/>
  <c r="AQ788" i="6"/>
  <c r="CV795" i="6"/>
  <c r="CW795" i="6" s="1"/>
  <c r="CU795" i="6"/>
  <c r="CU469" i="6"/>
  <c r="CV469" i="6"/>
  <c r="CW469" i="6" s="1"/>
  <c r="CU739" i="6"/>
  <c r="CV739" i="6"/>
  <c r="CW739" i="6" s="1"/>
  <c r="CV1041" i="6"/>
  <c r="CW1041" i="6" s="1"/>
  <c r="CU1041" i="6"/>
  <c r="CV858" i="6"/>
  <c r="CW858" i="6" s="1"/>
  <c r="CU858" i="6"/>
  <c r="CV980" i="6"/>
  <c r="CW980" i="6" s="1"/>
  <c r="CU980" i="6"/>
  <c r="CU1057" i="6"/>
  <c r="CV1057" i="6"/>
  <c r="CW1057" i="6" s="1"/>
  <c r="CV343" i="6"/>
  <c r="CW343" i="6" s="1"/>
  <c r="CU343" i="6"/>
  <c r="CV497" i="6"/>
  <c r="CW497" i="6" s="1"/>
  <c r="CU497" i="6"/>
  <c r="CP403" i="6"/>
  <c r="CQ403" i="6" s="1"/>
  <c r="CO403" i="6"/>
  <c r="CP427" i="6"/>
  <c r="CQ427" i="6" s="1"/>
  <c r="CO427" i="6"/>
  <c r="CO549" i="6"/>
  <c r="CP549" i="6"/>
  <c r="CQ549" i="6" s="1"/>
  <c r="CP943" i="6"/>
  <c r="CQ943" i="6" s="1"/>
  <c r="CO943" i="6"/>
  <c r="CO891" i="6"/>
  <c r="CP891" i="6"/>
  <c r="CQ891" i="6" s="1"/>
  <c r="CO963" i="6"/>
  <c r="CP963" i="6"/>
  <c r="CQ963" i="6" s="1"/>
  <c r="CO590" i="6"/>
  <c r="CP590" i="6"/>
  <c r="CQ590" i="6" s="1"/>
  <c r="CP509" i="6"/>
  <c r="CQ509" i="6" s="1"/>
  <c r="CO509" i="6"/>
  <c r="CO766" i="6"/>
  <c r="CP766" i="6"/>
  <c r="CQ766" i="6" s="1"/>
  <c r="CO566" i="6"/>
  <c r="CP566" i="6"/>
  <c r="CQ566" i="6" s="1"/>
  <c r="CP1102" i="6"/>
  <c r="CQ1102" i="6" s="1"/>
  <c r="CO1102" i="6"/>
  <c r="CO446" i="6"/>
  <c r="CP446" i="6"/>
  <c r="CQ446" i="6" s="1"/>
  <c r="CJ282" i="6"/>
  <c r="CK282" i="6" s="1"/>
  <c r="CI282" i="6"/>
  <c r="CI769" i="6"/>
  <c r="CJ769" i="6"/>
  <c r="CK769" i="6" s="1"/>
  <c r="CJ767" i="6"/>
  <c r="CK767" i="6" s="1"/>
  <c r="CI767" i="6"/>
  <c r="CI924" i="6"/>
  <c r="CJ924" i="6"/>
  <c r="CK924" i="6" s="1"/>
  <c r="CI897" i="6"/>
  <c r="CJ897" i="6"/>
  <c r="CK897" i="6" s="1"/>
  <c r="CI744" i="6"/>
  <c r="CJ744" i="6"/>
  <c r="CK744" i="6" s="1"/>
  <c r="CI1081" i="6"/>
  <c r="CJ1081" i="6"/>
  <c r="CK1081" i="6" s="1"/>
  <c r="CI684" i="6"/>
  <c r="CJ684" i="6"/>
  <c r="CK684" i="6" s="1"/>
  <c r="CI906" i="6"/>
  <c r="CJ906" i="6"/>
  <c r="CK906" i="6" s="1"/>
  <c r="CJ435" i="6"/>
  <c r="CK435" i="6" s="1"/>
  <c r="CI435" i="6"/>
  <c r="CI465" i="6"/>
  <c r="CJ465" i="6"/>
  <c r="CK465" i="6" s="1"/>
  <c r="CI269" i="6"/>
  <c r="CJ269" i="6"/>
  <c r="CK269" i="6" s="1"/>
  <c r="CI436" i="6"/>
  <c r="CJ436" i="6"/>
  <c r="CK436" i="6" s="1"/>
  <c r="CD454" i="6"/>
  <c r="CE454" i="6" s="1"/>
  <c r="CC454" i="6"/>
  <c r="CD1042" i="6"/>
  <c r="CE1042" i="6" s="1"/>
  <c r="CC1042" i="6"/>
  <c r="CD986" i="6"/>
  <c r="CE986" i="6" s="1"/>
  <c r="CC986" i="6"/>
  <c r="CC314" i="6"/>
  <c r="CD314" i="6"/>
  <c r="CE314" i="6" s="1"/>
  <c r="CC611" i="6"/>
  <c r="CD611" i="6"/>
  <c r="CE611" i="6" s="1"/>
  <c r="CC375" i="6"/>
  <c r="CD375" i="6"/>
  <c r="CE375" i="6" s="1"/>
  <c r="CD619" i="6"/>
  <c r="CE619" i="6" s="1"/>
  <c r="CC619" i="6"/>
  <c r="CD717" i="6"/>
  <c r="CE717" i="6" s="1"/>
  <c r="CC717" i="6"/>
  <c r="CC344" i="6"/>
  <c r="CD344" i="6"/>
  <c r="CE344" i="6" s="1"/>
  <c r="CC227" i="6"/>
  <c r="CD227" i="6"/>
  <c r="CE227" i="6" s="1"/>
  <c r="CC911" i="6"/>
  <c r="CD911" i="6"/>
  <c r="CE911" i="6" s="1"/>
  <c r="CC446" i="6"/>
  <c r="CD446" i="6"/>
  <c r="CE446" i="6" s="1"/>
  <c r="BW460" i="6"/>
  <c r="BX460" i="6"/>
  <c r="BY460" i="6" s="1"/>
  <c r="BW508" i="6"/>
  <c r="BX508" i="6"/>
  <c r="BY508" i="6" s="1"/>
  <c r="BW910" i="6"/>
  <c r="BX910" i="6"/>
  <c r="BY910" i="6" s="1"/>
  <c r="BX615" i="6"/>
  <c r="BY615" i="6" s="1"/>
  <c r="BW615" i="6"/>
  <c r="BW877" i="6"/>
  <c r="BX877" i="6"/>
  <c r="BY877" i="6" s="1"/>
  <c r="BW815" i="6"/>
  <c r="BX815" i="6"/>
  <c r="BY815" i="6" s="1"/>
  <c r="BW322" i="6"/>
  <c r="BX322" i="6"/>
  <c r="BY322" i="6" s="1"/>
  <c r="BX307" i="6"/>
  <c r="BY307" i="6" s="1"/>
  <c r="BW307" i="6"/>
  <c r="BX512" i="6"/>
  <c r="BY512" i="6" s="1"/>
  <c r="BW512" i="6"/>
  <c r="BW764" i="6"/>
  <c r="BX764" i="6"/>
  <c r="BY764" i="6" s="1"/>
  <c r="BX1044" i="6"/>
  <c r="BY1044" i="6" s="1"/>
  <c r="BW1044" i="6"/>
  <c r="BX623" i="6"/>
  <c r="BY623" i="6" s="1"/>
  <c r="BW623" i="6"/>
  <c r="BQ341" i="6"/>
  <c r="BR341" i="6"/>
  <c r="BS341" i="6" s="1"/>
  <c r="AP675" i="6"/>
  <c r="AQ675" i="6"/>
  <c r="AP395" i="6"/>
  <c r="AQ395" i="6"/>
  <c r="CV365" i="6"/>
  <c r="CW365" i="6" s="1"/>
  <c r="CU365" i="6"/>
  <c r="CU465" i="6"/>
  <c r="CV465" i="6"/>
  <c r="CW465" i="6" s="1"/>
  <c r="CU649" i="6"/>
  <c r="CV649" i="6"/>
  <c r="CW649" i="6" s="1"/>
  <c r="CV796" i="6"/>
  <c r="CW796" i="6" s="1"/>
  <c r="CU796" i="6"/>
  <c r="CU762" i="6"/>
  <c r="CV762" i="6"/>
  <c r="CW762" i="6" s="1"/>
  <c r="CU1107" i="6"/>
  <c r="CV1107" i="6"/>
  <c r="CW1107" i="6" s="1"/>
  <c r="CU206" i="6"/>
  <c r="CV206" i="6"/>
  <c r="CW206" i="6" s="1"/>
  <c r="CU713" i="6"/>
  <c r="CV713" i="6"/>
  <c r="CW713" i="6" s="1"/>
  <c r="CV578" i="6"/>
  <c r="CW578" i="6" s="1"/>
  <c r="CU578" i="6"/>
  <c r="CO325" i="6"/>
  <c r="CP325" i="6"/>
  <c r="CQ325" i="6" s="1"/>
  <c r="CP599" i="6"/>
  <c r="CQ599" i="6" s="1"/>
  <c r="CO599" i="6"/>
  <c r="CO263" i="6"/>
  <c r="CP263" i="6"/>
  <c r="CQ263" i="6" s="1"/>
  <c r="CO299" i="6"/>
  <c r="CP299" i="6"/>
  <c r="CQ299" i="6" s="1"/>
  <c r="CO699" i="6"/>
  <c r="CP699" i="6"/>
  <c r="CQ699" i="6" s="1"/>
  <c r="CO919" i="6"/>
  <c r="CP919" i="6"/>
  <c r="CQ919" i="6" s="1"/>
  <c r="CP1049" i="6"/>
  <c r="CQ1049" i="6" s="1"/>
  <c r="CO1049" i="6"/>
  <c r="CP880" i="6"/>
  <c r="CQ880" i="6" s="1"/>
  <c r="CO880" i="6"/>
  <c r="CP362" i="6"/>
  <c r="CQ362" i="6" s="1"/>
  <c r="CO362" i="6"/>
  <c r="CP375" i="6"/>
  <c r="CQ375" i="6" s="1"/>
  <c r="CO375" i="6"/>
  <c r="CP796" i="6"/>
  <c r="CQ796" i="6" s="1"/>
  <c r="CO796" i="6"/>
  <c r="CP768" i="6"/>
  <c r="CQ768" i="6" s="1"/>
  <c r="CO768" i="6"/>
  <c r="CP1086" i="6"/>
  <c r="CQ1086" i="6" s="1"/>
  <c r="CI426" i="6"/>
  <c r="CJ426" i="6"/>
  <c r="CK426" i="6" s="1"/>
  <c r="CJ837" i="6"/>
  <c r="CK837" i="6" s="1"/>
  <c r="CI837" i="6"/>
  <c r="CI771" i="6"/>
  <c r="CJ771" i="6"/>
  <c r="CK771" i="6" s="1"/>
  <c r="CI960" i="6"/>
  <c r="CJ960" i="6"/>
  <c r="CK960" i="6" s="1"/>
  <c r="CJ869" i="6"/>
  <c r="CK869" i="6" s="1"/>
  <c r="CI869" i="6"/>
  <c r="CJ760" i="6"/>
  <c r="CK760" i="6" s="1"/>
  <c r="CI760" i="6"/>
  <c r="CJ959" i="6"/>
  <c r="CK959" i="6" s="1"/>
  <c r="CI959" i="6"/>
  <c r="CJ445" i="6"/>
  <c r="CK445" i="6" s="1"/>
  <c r="CI445" i="6"/>
  <c r="CI280" i="6"/>
  <c r="CJ280" i="6"/>
  <c r="CK280" i="6" s="1"/>
  <c r="CJ416" i="6"/>
  <c r="CK416" i="6" s="1"/>
  <c r="CI416" i="6"/>
  <c r="CJ336" i="6"/>
  <c r="CK336" i="6" s="1"/>
  <c r="CI336" i="6"/>
  <c r="CI570" i="6"/>
  <c r="CJ570" i="6"/>
  <c r="CK570" i="6" s="1"/>
  <c r="CD310" i="6"/>
  <c r="CE310" i="6" s="1"/>
  <c r="CC310" i="6"/>
  <c r="CD552" i="6"/>
  <c r="CE552" i="6" s="1"/>
  <c r="CC552" i="6"/>
  <c r="CD884" i="6"/>
  <c r="CE884" i="6" s="1"/>
  <c r="CC884" i="6"/>
  <c r="CC991" i="6"/>
  <c r="CD991" i="6"/>
  <c r="CE991" i="6" s="1"/>
  <c r="CD354" i="6"/>
  <c r="CE354" i="6" s="1"/>
  <c r="CC354" i="6"/>
  <c r="CD822" i="6"/>
  <c r="CE822" i="6" s="1"/>
  <c r="CC822" i="6"/>
  <c r="CD1060" i="6"/>
  <c r="CE1060" i="6" s="1"/>
  <c r="CC207" i="6"/>
  <c r="CD207" i="6"/>
  <c r="CE207" i="6" s="1"/>
  <c r="CD529" i="6"/>
  <c r="CE529" i="6" s="1"/>
  <c r="CC529" i="6"/>
  <c r="CC275" i="6"/>
  <c r="CD275" i="6"/>
  <c r="CE275" i="6" s="1"/>
  <c r="CC208" i="6"/>
  <c r="CD208" i="6"/>
  <c r="CE208" i="6" s="1"/>
  <c r="CD1081" i="6"/>
  <c r="CE1081" i="6" s="1"/>
  <c r="CC1081" i="6"/>
  <c r="CD718" i="6"/>
  <c r="CE718" i="6" s="1"/>
  <c r="CC718" i="6"/>
  <c r="BX305" i="6"/>
  <c r="BY305" i="6" s="1"/>
  <c r="BW305" i="6"/>
  <c r="BW380" i="6"/>
  <c r="BX380" i="6"/>
  <c r="BY380" i="6" s="1"/>
  <c r="BW603" i="6"/>
  <c r="BX603" i="6"/>
  <c r="BY603" i="6" s="1"/>
  <c r="BW917" i="6"/>
  <c r="BX917" i="6"/>
  <c r="BY917" i="6" s="1"/>
  <c r="BX886" i="6"/>
  <c r="BY886" i="6" s="1"/>
  <c r="BW886" i="6"/>
  <c r="BX335" i="6"/>
  <c r="BY335" i="6" s="1"/>
  <c r="BW335" i="6"/>
  <c r="BW899" i="6"/>
  <c r="BX899" i="6"/>
  <c r="BY899" i="6" s="1"/>
  <c r="BX477" i="6"/>
  <c r="BY477" i="6" s="1"/>
  <c r="BW477" i="6"/>
  <c r="BW990" i="6"/>
  <c r="BX990" i="6"/>
  <c r="BY990" i="6" s="1"/>
  <c r="AP1060" i="6"/>
  <c r="AQ1060" i="6"/>
  <c r="CV277" i="6"/>
  <c r="CW277" i="6" s="1"/>
  <c r="CU277" i="6"/>
  <c r="CU942" i="6"/>
  <c r="CV942" i="6"/>
  <c r="CW942" i="6" s="1"/>
  <c r="CU1020" i="6"/>
  <c r="CV1020" i="6"/>
  <c r="CW1020" i="6" s="1"/>
  <c r="CV426" i="6"/>
  <c r="CW426" i="6" s="1"/>
  <c r="CU426" i="6"/>
  <c r="CV594" i="6"/>
  <c r="CW594" i="6" s="1"/>
  <c r="CU594" i="6"/>
  <c r="CU603" i="6"/>
  <c r="CV603" i="6"/>
  <c r="CW603" i="6" s="1"/>
  <c r="CU715" i="6"/>
  <c r="CV715" i="6"/>
  <c r="CW715" i="6" s="1"/>
  <c r="CV331" i="6"/>
  <c r="CW331" i="6" s="1"/>
  <c r="CU331" i="6"/>
  <c r="CV435" i="6"/>
  <c r="CW435" i="6" s="1"/>
  <c r="CU435" i="6"/>
  <c r="CV766" i="6"/>
  <c r="CW766" i="6" s="1"/>
  <c r="CU766" i="6"/>
  <c r="CO367" i="6"/>
  <c r="CP367" i="6"/>
  <c r="CQ367" i="6" s="1"/>
  <c r="CO516" i="6"/>
  <c r="CP516" i="6"/>
  <c r="CQ516" i="6" s="1"/>
  <c r="CO817" i="6"/>
  <c r="CP817" i="6"/>
  <c r="CQ817" i="6" s="1"/>
  <c r="CP885" i="6"/>
  <c r="CQ885" i="6" s="1"/>
  <c r="CO885" i="6"/>
  <c r="CO304" i="6"/>
  <c r="CP304" i="6"/>
  <c r="CQ304" i="6" s="1"/>
  <c r="CO1065" i="6"/>
  <c r="CP1065" i="6"/>
  <c r="CQ1065" i="6" s="1"/>
  <c r="CO606" i="6"/>
  <c r="CP606" i="6"/>
  <c r="CQ606" i="6" s="1"/>
  <c r="CO790" i="6"/>
  <c r="CP790" i="6"/>
  <c r="CQ790" i="6" s="1"/>
  <c r="CP474" i="6"/>
  <c r="CQ474" i="6" s="1"/>
  <c r="CO474" i="6"/>
  <c r="CP533" i="6"/>
  <c r="CQ533" i="6" s="1"/>
  <c r="CO533" i="6"/>
  <c r="CO518" i="6"/>
  <c r="CP518" i="6"/>
  <c r="CQ518" i="6" s="1"/>
  <c r="CO352" i="6"/>
  <c r="CP352" i="6"/>
  <c r="CQ352" i="6" s="1"/>
  <c r="CI314" i="6"/>
  <c r="CJ314" i="6"/>
  <c r="CK314" i="6" s="1"/>
  <c r="CI809" i="6"/>
  <c r="CJ809" i="6"/>
  <c r="CK809" i="6" s="1"/>
  <c r="CI711" i="6"/>
  <c r="CJ711" i="6"/>
  <c r="CK711" i="6" s="1"/>
  <c r="CJ868" i="6"/>
  <c r="CK868" i="6" s="1"/>
  <c r="CI868" i="6"/>
  <c r="CI905" i="6"/>
  <c r="CJ905" i="6"/>
  <c r="CK905" i="6" s="1"/>
  <c r="CI776" i="6"/>
  <c r="CJ776" i="6"/>
  <c r="CK776" i="6" s="1"/>
  <c r="CI991" i="6"/>
  <c r="CJ991" i="6"/>
  <c r="CK991" i="6" s="1"/>
  <c r="CI243" i="6"/>
  <c r="CJ243" i="6"/>
  <c r="CK243" i="6" s="1"/>
  <c r="CI313" i="6"/>
  <c r="CJ313" i="6"/>
  <c r="CK313" i="6" s="1"/>
  <c r="CI337" i="6"/>
  <c r="CJ337" i="6"/>
  <c r="CK337" i="6" s="1"/>
  <c r="CI225" i="6"/>
  <c r="CJ225" i="6"/>
  <c r="CK225" i="6" s="1"/>
  <c r="CI1026" i="6"/>
  <c r="CJ1026" i="6"/>
  <c r="CK1026" i="6" s="1"/>
  <c r="CI395" i="6"/>
  <c r="CJ395" i="6"/>
  <c r="CK395" i="6" s="1"/>
  <c r="CD556" i="6"/>
  <c r="CE556" i="6" s="1"/>
  <c r="CC556" i="6"/>
  <c r="CC573" i="6"/>
  <c r="CD573" i="6"/>
  <c r="CE573" i="6" s="1"/>
  <c r="CD990" i="6"/>
  <c r="CE990" i="6" s="1"/>
  <c r="CC990" i="6"/>
  <c r="CD972" i="6"/>
  <c r="CE972" i="6" s="1"/>
  <c r="CC972" i="6"/>
  <c r="CC313" i="6"/>
  <c r="CD313" i="6"/>
  <c r="CE313" i="6" s="1"/>
  <c r="CC687" i="6"/>
  <c r="CD687" i="6"/>
  <c r="CE687" i="6" s="1"/>
  <c r="CD612" i="6"/>
  <c r="CE612" i="6" s="1"/>
  <c r="CC612" i="6"/>
  <c r="CC741" i="6"/>
  <c r="CD741" i="6"/>
  <c r="CE741" i="6" s="1"/>
  <c r="CC1048" i="6"/>
  <c r="CD1048" i="6"/>
  <c r="CE1048" i="6" s="1"/>
  <c r="CD710" i="6"/>
  <c r="CE710" i="6" s="1"/>
  <c r="CC710" i="6"/>
  <c r="CD1115" i="6"/>
  <c r="CE1115" i="6" s="1"/>
  <c r="CC1115" i="6"/>
  <c r="CC269" i="6"/>
  <c r="CD269" i="6"/>
  <c r="CE269" i="6" s="1"/>
  <c r="BX316" i="6"/>
  <c r="BY316" i="6" s="1"/>
  <c r="BW316" i="6"/>
  <c r="BX583" i="6"/>
  <c r="BY583" i="6" s="1"/>
  <c r="BW583" i="6"/>
  <c r="BW608" i="6"/>
  <c r="BX608" i="6"/>
  <c r="BY608" i="6" s="1"/>
  <c r="BW544" i="6"/>
  <c r="BX544" i="6"/>
  <c r="BY544" i="6" s="1"/>
  <c r="BX704" i="6"/>
  <c r="BY704" i="6" s="1"/>
  <c r="BW704" i="6"/>
  <c r="BW805" i="6"/>
  <c r="BX805" i="6"/>
  <c r="BY805" i="6" s="1"/>
  <c r="BW960" i="6"/>
  <c r="BW221" i="6"/>
  <c r="BX221" i="6"/>
  <c r="BY221" i="6" s="1"/>
  <c r="BX469" i="6"/>
  <c r="BY469" i="6" s="1"/>
  <c r="BW469" i="6"/>
  <c r="BW1001" i="6"/>
  <c r="BX1001" i="6"/>
  <c r="BY1001" i="6" s="1"/>
  <c r="BW961" i="6"/>
  <c r="BW972" i="6"/>
  <c r="BX972" i="6"/>
  <c r="BY972" i="6" s="1"/>
  <c r="BX319" i="6"/>
  <c r="BY319" i="6" s="1"/>
  <c r="BW319" i="6"/>
  <c r="BW503" i="6"/>
  <c r="BX503" i="6"/>
  <c r="BY503" i="6" s="1"/>
  <c r="BR364" i="6"/>
  <c r="BS364" i="6" s="1"/>
  <c r="BQ364" i="6"/>
  <c r="BQ1019" i="6"/>
  <c r="BR1019" i="6"/>
  <c r="BS1019" i="6" s="1"/>
  <c r="BR273" i="6"/>
  <c r="BS273" i="6" s="1"/>
  <c r="BQ273" i="6"/>
  <c r="BR1088" i="6"/>
  <c r="BS1088" i="6" s="1"/>
  <c r="BQ1088" i="6"/>
  <c r="BR1070" i="6"/>
  <c r="BS1070" i="6" s="1"/>
  <c r="BQ1070" i="6"/>
  <c r="BQ964" i="6"/>
  <c r="BR964" i="6"/>
  <c r="BS964" i="6" s="1"/>
  <c r="AQ229" i="6"/>
  <c r="AP229" i="6"/>
  <c r="AP750" i="6"/>
  <c r="AQ750" i="6"/>
  <c r="AQ501" i="6"/>
  <c r="AP501" i="6"/>
  <c r="CU244" i="6"/>
  <c r="CV244" i="6"/>
  <c r="CW244" i="6" s="1"/>
  <c r="CU855" i="6"/>
  <c r="CV855" i="6"/>
  <c r="CW855" i="6" s="1"/>
  <c r="CV542" i="6"/>
  <c r="CW542" i="6" s="1"/>
  <c r="CU542" i="6"/>
  <c r="CV607" i="6"/>
  <c r="CW607" i="6" s="1"/>
  <c r="CU607" i="6"/>
  <c r="CV434" i="6"/>
  <c r="CW434" i="6" s="1"/>
  <c r="CU434" i="6"/>
  <c r="CU246" i="6"/>
  <c r="CV246" i="6"/>
  <c r="CW246" i="6" s="1"/>
  <c r="CU456" i="6"/>
  <c r="CV456" i="6"/>
  <c r="CW456" i="6" s="1"/>
  <c r="CU396" i="6"/>
  <c r="CV396" i="6"/>
  <c r="CW396" i="6" s="1"/>
  <c r="CU731" i="6"/>
  <c r="CV731" i="6"/>
  <c r="CW731" i="6" s="1"/>
  <c r="CU338" i="6"/>
  <c r="CV338" i="6"/>
  <c r="CW338" i="6" s="1"/>
  <c r="CO385" i="6"/>
  <c r="CP385" i="6"/>
  <c r="CQ385" i="6" s="1"/>
  <c r="CO532" i="6"/>
  <c r="CP532" i="6"/>
  <c r="CQ532" i="6" s="1"/>
  <c r="CP825" i="6"/>
  <c r="CQ825" i="6" s="1"/>
  <c r="CO825" i="6"/>
  <c r="CO917" i="6"/>
  <c r="CP917" i="6"/>
  <c r="CQ917" i="6" s="1"/>
  <c r="CO945" i="6"/>
  <c r="CP945" i="6"/>
  <c r="CQ945" i="6" s="1"/>
  <c r="CP969" i="6"/>
  <c r="CQ969" i="6" s="1"/>
  <c r="CO969" i="6"/>
  <c r="CP664" i="6"/>
  <c r="CQ664" i="6" s="1"/>
  <c r="CO664" i="6"/>
  <c r="CP1076" i="6"/>
  <c r="CQ1076" i="6" s="1"/>
  <c r="CO1076" i="6"/>
  <c r="CO338" i="6"/>
  <c r="CP338" i="6"/>
  <c r="CQ338" i="6" s="1"/>
  <c r="CP788" i="6"/>
  <c r="CQ788" i="6" s="1"/>
  <c r="CO788" i="6"/>
  <c r="CO665" i="6"/>
  <c r="CP665" i="6"/>
  <c r="CQ665" i="6" s="1"/>
  <c r="CO203" i="6"/>
  <c r="CP203" i="6"/>
  <c r="CQ203" i="6" s="1"/>
  <c r="CI218" i="6"/>
  <c r="CJ218" i="6"/>
  <c r="CK218" i="6" s="1"/>
  <c r="CJ785" i="6"/>
  <c r="CK785" i="6" s="1"/>
  <c r="CI785" i="6"/>
  <c r="CI719" i="6"/>
  <c r="CJ719" i="6"/>
  <c r="CK719" i="6" s="1"/>
  <c r="CI844" i="6"/>
  <c r="CJ844" i="6"/>
  <c r="CK844" i="6" s="1"/>
  <c r="CI689" i="6"/>
  <c r="CJ689" i="6"/>
  <c r="CK689" i="6" s="1"/>
  <c r="CI1041" i="6"/>
  <c r="CJ1041" i="6"/>
  <c r="CK1041" i="6" s="1"/>
  <c r="CI867" i="6"/>
  <c r="CJ867" i="6"/>
  <c r="CK867" i="6" s="1"/>
  <c r="CI859" i="6"/>
  <c r="CJ859" i="6"/>
  <c r="CK859" i="6" s="1"/>
  <c r="CJ846" i="6"/>
  <c r="CK846" i="6" s="1"/>
  <c r="CI846" i="6"/>
  <c r="CJ1074" i="6"/>
  <c r="CK1074" i="6" s="1"/>
  <c r="CI1074" i="6"/>
  <c r="CI368" i="6"/>
  <c r="CJ368" i="6"/>
  <c r="CK368" i="6" s="1"/>
  <c r="CI440" i="6"/>
  <c r="CJ440" i="6"/>
  <c r="CK440" i="6" s="1"/>
  <c r="CI922" i="6"/>
  <c r="CJ922" i="6"/>
  <c r="CK922" i="6" s="1"/>
  <c r="CI509" i="6"/>
  <c r="CJ509" i="6"/>
  <c r="CK509" i="6" s="1"/>
  <c r="CC218" i="6"/>
  <c r="CD218" i="6"/>
  <c r="CE218" i="6" s="1"/>
  <c r="CD946" i="6"/>
  <c r="CE946" i="6" s="1"/>
  <c r="CC946" i="6"/>
  <c r="CD1082" i="6"/>
  <c r="CE1082" i="6" s="1"/>
  <c r="CC1082" i="6"/>
  <c r="CD615" i="6"/>
  <c r="CE615" i="6" s="1"/>
  <c r="CC615" i="6"/>
  <c r="CC650" i="6"/>
  <c r="CD650" i="6"/>
  <c r="CE650" i="6" s="1"/>
  <c r="CD579" i="6"/>
  <c r="CE579" i="6" s="1"/>
  <c r="CC579" i="6"/>
  <c r="CC894" i="6"/>
  <c r="CD894" i="6"/>
  <c r="CE894" i="6" s="1"/>
  <c r="CC895" i="6"/>
  <c r="CD895" i="6"/>
  <c r="CE895" i="6" s="1"/>
  <c r="CC758" i="6"/>
  <c r="CD758" i="6"/>
  <c r="CE758" i="6" s="1"/>
  <c r="CC361" i="6"/>
  <c r="CD361" i="6"/>
  <c r="CE361" i="6" s="1"/>
  <c r="CC985" i="6"/>
  <c r="CD985" i="6"/>
  <c r="CE985" i="6" s="1"/>
  <c r="BW332" i="6"/>
  <c r="BX332" i="6"/>
  <c r="BY332" i="6" s="1"/>
  <c r="BX540" i="6"/>
  <c r="BY540" i="6" s="1"/>
  <c r="BW540" i="6"/>
  <c r="CU394" i="6"/>
  <c r="CV394" i="6"/>
  <c r="CW394" i="6" s="1"/>
  <c r="CP583" i="6"/>
  <c r="CQ583" i="6" s="1"/>
  <c r="CO583" i="6"/>
  <c r="CO644" i="6"/>
  <c r="CP644" i="6"/>
  <c r="CQ644" i="6" s="1"/>
  <c r="CO1118" i="6"/>
  <c r="CP1118" i="6"/>
  <c r="CQ1118" i="6" s="1"/>
  <c r="CJ772" i="6"/>
  <c r="CK772" i="6" s="1"/>
  <c r="CI772" i="6"/>
  <c r="CI562" i="6"/>
  <c r="CJ562" i="6"/>
  <c r="CK562" i="6" s="1"/>
  <c r="CC852" i="6"/>
  <c r="CD852" i="6"/>
  <c r="CE852" i="6" s="1"/>
  <c r="CC447" i="6"/>
  <c r="CD447" i="6"/>
  <c r="CE447" i="6" s="1"/>
  <c r="BX973" i="6"/>
  <c r="BY973" i="6" s="1"/>
  <c r="BW973" i="6"/>
  <c r="BW485" i="6"/>
  <c r="BX485" i="6"/>
  <c r="BY485" i="6" s="1"/>
  <c r="BR825" i="6"/>
  <c r="BS825" i="6" s="1"/>
  <c r="BQ825" i="6"/>
  <c r="BR1021" i="6"/>
  <c r="BS1021" i="6" s="1"/>
  <c r="BQ1021" i="6"/>
  <c r="BQ1124" i="6"/>
  <c r="BR1124" i="6"/>
  <c r="BS1124" i="6" s="1"/>
  <c r="BQ946" i="6"/>
  <c r="BR946" i="6"/>
  <c r="BS946" i="6" s="1"/>
  <c r="BQ520" i="6"/>
  <c r="BR520" i="6"/>
  <c r="BS520" i="6" s="1"/>
  <c r="BQ594" i="6"/>
  <c r="BR594" i="6"/>
  <c r="BS594" i="6" s="1"/>
  <c r="BR744" i="6"/>
  <c r="BS744" i="6" s="1"/>
  <c r="BQ744" i="6"/>
  <c r="BR630" i="6"/>
  <c r="BS630" i="6" s="1"/>
  <c r="BQ630" i="6"/>
  <c r="BR1034" i="6"/>
  <c r="BS1034" i="6" s="1"/>
  <c r="BQ1034" i="6"/>
  <c r="BR394" i="6"/>
  <c r="BS394" i="6" s="1"/>
  <c r="BQ394" i="6"/>
  <c r="BR383" i="6"/>
  <c r="BS383" i="6" s="1"/>
  <c r="BQ383" i="6"/>
  <c r="BR575" i="6"/>
  <c r="BS575" i="6" s="1"/>
  <c r="BQ575" i="6"/>
  <c r="BR255" i="6"/>
  <c r="BS255" i="6" s="1"/>
  <c r="BQ255" i="6"/>
  <c r="BL264" i="6"/>
  <c r="BM264" i="6" s="1"/>
  <c r="BK264" i="6"/>
  <c r="BL687" i="6"/>
  <c r="BM687" i="6" s="1"/>
  <c r="BK687" i="6"/>
  <c r="BK1113" i="6"/>
  <c r="BL1113" i="6"/>
  <c r="BM1113" i="6" s="1"/>
  <c r="BK856" i="6"/>
  <c r="BL856" i="6"/>
  <c r="BM856" i="6" s="1"/>
  <c r="BK573" i="6"/>
  <c r="BL573" i="6"/>
  <c r="BM573" i="6" s="1"/>
  <c r="BK958" i="6"/>
  <c r="BL958" i="6"/>
  <c r="BM958" i="6" s="1"/>
  <c r="BL282" i="6"/>
  <c r="BM282" i="6" s="1"/>
  <c r="BK282" i="6"/>
  <c r="BL232" i="6"/>
  <c r="BM232" i="6" s="1"/>
  <c r="BK232" i="6"/>
  <c r="BL839" i="6"/>
  <c r="BM839" i="6" s="1"/>
  <c r="BK839" i="6"/>
  <c r="BK1126" i="6"/>
  <c r="BL1126" i="6"/>
  <c r="BM1126" i="6" s="1"/>
  <c r="BL906" i="6"/>
  <c r="BM906" i="6" s="1"/>
  <c r="BK906" i="6"/>
  <c r="BK777" i="6"/>
  <c r="BL777" i="6"/>
  <c r="BM777" i="6" s="1"/>
  <c r="BK960" i="6"/>
  <c r="BK796" i="6"/>
  <c r="BL796" i="6"/>
  <c r="BM796" i="6" s="1"/>
  <c r="BE261" i="6"/>
  <c r="BF261" i="6"/>
  <c r="BG261" i="6" s="1"/>
  <c r="BE245" i="6"/>
  <c r="BF245" i="6"/>
  <c r="BG245" i="6" s="1"/>
  <c r="BE402" i="6"/>
  <c r="BF402" i="6"/>
  <c r="BG402" i="6" s="1"/>
  <c r="BE241" i="6"/>
  <c r="BF241" i="6"/>
  <c r="BG241" i="6" s="1"/>
  <c r="BF814" i="6"/>
  <c r="BG814" i="6" s="1"/>
  <c r="BE814" i="6"/>
  <c r="BF979" i="6"/>
  <c r="BG979" i="6" s="1"/>
  <c r="BE979" i="6"/>
  <c r="BF779" i="6"/>
  <c r="BG779" i="6" s="1"/>
  <c r="BE779" i="6"/>
  <c r="BE934" i="6"/>
  <c r="BF934" i="6"/>
  <c r="BG934" i="6" s="1"/>
  <c r="BE917" i="6"/>
  <c r="BF917" i="6"/>
  <c r="BG917" i="6" s="1"/>
  <c r="BE712" i="6"/>
  <c r="BF712" i="6"/>
  <c r="BG712" i="6" s="1"/>
  <c r="BE447" i="6"/>
  <c r="BF447" i="6"/>
  <c r="BG447" i="6" s="1"/>
  <c r="BF365" i="6"/>
  <c r="BG365" i="6" s="1"/>
  <c r="BE365" i="6"/>
  <c r="BF550" i="6"/>
  <c r="BG550" i="6" s="1"/>
  <c r="BE550" i="6"/>
  <c r="BE279" i="6"/>
  <c r="BF279" i="6"/>
  <c r="BG279" i="6" s="1"/>
  <c r="AZ278" i="6"/>
  <c r="BA278" i="6" s="1"/>
  <c r="AY278" i="6"/>
  <c r="AZ790" i="6"/>
  <c r="BA790" i="6" s="1"/>
  <c r="AY790" i="6"/>
  <c r="AZ234" i="6"/>
  <c r="BA234" i="6" s="1"/>
  <c r="AY234" i="6"/>
  <c r="AY253" i="6"/>
  <c r="AZ253" i="6"/>
  <c r="BA253" i="6" s="1"/>
  <c r="AZ769" i="6"/>
  <c r="BA769" i="6" s="1"/>
  <c r="AY769" i="6"/>
  <c r="AY833" i="6"/>
  <c r="AZ833" i="6"/>
  <c r="BA833" i="6" s="1"/>
  <c r="AZ765" i="6"/>
  <c r="BA765" i="6" s="1"/>
  <c r="AY765" i="6"/>
  <c r="AY1120" i="6"/>
  <c r="AZ1120" i="6"/>
  <c r="BA1120" i="6" s="1"/>
  <c r="AY1028" i="6"/>
  <c r="AZ1028" i="6"/>
  <c r="BA1028" i="6" s="1"/>
  <c r="AZ914" i="6"/>
  <c r="BA914" i="6" s="1"/>
  <c r="AY914" i="6"/>
  <c r="AY263" i="6"/>
  <c r="AZ263" i="6"/>
  <c r="BA263" i="6" s="1"/>
  <c r="AZ1082" i="6"/>
  <c r="BA1082" i="6" s="1"/>
  <c r="AY1082" i="6"/>
  <c r="AY206" i="6"/>
  <c r="AZ206" i="6"/>
  <c r="BA206" i="6" s="1"/>
  <c r="AY719" i="6"/>
  <c r="AZ719" i="6"/>
  <c r="BA719" i="6" s="1"/>
  <c r="AZ636" i="6"/>
  <c r="BA636" i="6" s="1"/>
  <c r="AY636" i="6"/>
  <c r="AS520" i="6"/>
  <c r="AT520" i="6"/>
  <c r="AU520" i="6" s="1"/>
  <c r="AS861" i="6"/>
  <c r="AT861" i="6"/>
  <c r="AU861" i="6" s="1"/>
  <c r="AS922" i="6"/>
  <c r="AT922" i="6"/>
  <c r="AU922" i="6" s="1"/>
  <c r="AT1115" i="6"/>
  <c r="AU1115" i="6" s="1"/>
  <c r="AS1115" i="6"/>
  <c r="AS778" i="6"/>
  <c r="AT778" i="6"/>
  <c r="AU778" i="6" s="1"/>
  <c r="AS222" i="6"/>
  <c r="AT222" i="6"/>
  <c r="AU222" i="6" s="1"/>
  <c r="AT634" i="6"/>
  <c r="AU634" i="6" s="1"/>
  <c r="AS634" i="6"/>
  <c r="AT924" i="6"/>
  <c r="AU924" i="6" s="1"/>
  <c r="AS924" i="6"/>
  <c r="AT628" i="6"/>
  <c r="AU628" i="6" s="1"/>
  <c r="AS628" i="6"/>
  <c r="AS1114" i="6"/>
  <c r="AT1114" i="6"/>
  <c r="AU1114" i="6" s="1"/>
  <c r="AT666" i="6"/>
  <c r="AU666" i="6" s="1"/>
  <c r="AS666" i="6"/>
  <c r="AT343" i="6"/>
  <c r="AU343" i="6" s="1"/>
  <c r="AS343" i="6"/>
  <c r="AT283" i="6"/>
  <c r="AU283" i="6" s="1"/>
  <c r="AS283" i="6"/>
  <c r="AT349" i="6"/>
  <c r="AU349" i="6" s="1"/>
  <c r="AS349" i="6"/>
  <c r="BF624" i="6"/>
  <c r="BG624" i="6" s="1"/>
  <c r="BF598" i="6"/>
  <c r="BG598" i="6" s="1"/>
  <c r="BE425" i="6"/>
  <c r="BF706" i="6"/>
  <c r="BG706" i="6" s="1"/>
  <c r="AZ417" i="6"/>
  <c r="BA417" i="6" s="1"/>
  <c r="AZ533" i="6"/>
  <c r="BA533" i="6" s="1"/>
  <c r="AZ464" i="6"/>
  <c r="BA464" i="6" s="1"/>
  <c r="AY888" i="6"/>
  <c r="AY252" i="6"/>
  <c r="AY451" i="6"/>
  <c r="AY842" i="6"/>
  <c r="AT426" i="6"/>
  <c r="AU426" i="6" s="1"/>
  <c r="AS992" i="6"/>
  <c r="AS703" i="6"/>
  <c r="AS670" i="6"/>
  <c r="BL250" i="6"/>
  <c r="BM250" i="6" s="1"/>
  <c r="BF398" i="6"/>
  <c r="BG398" i="6" s="1"/>
  <c r="BE984" i="6"/>
  <c r="BF622" i="6"/>
  <c r="BG622" i="6" s="1"/>
  <c r="BF752" i="6"/>
  <c r="BG752" i="6" s="1"/>
  <c r="AY245" i="6"/>
  <c r="AY1068" i="6"/>
  <c r="AY655" i="6"/>
  <c r="AY743" i="6"/>
  <c r="AT474" i="6"/>
  <c r="AU474" i="6" s="1"/>
  <c r="AT561" i="6"/>
  <c r="AU561" i="6" s="1"/>
  <c r="AT993" i="6"/>
  <c r="AU993" i="6" s="1"/>
  <c r="AS463" i="6"/>
  <c r="AP323" i="6"/>
  <c r="AQ323" i="6"/>
  <c r="CP267" i="6"/>
  <c r="CQ267" i="6" s="1"/>
  <c r="CO267" i="6"/>
  <c r="CO225" i="6"/>
  <c r="CP225" i="6"/>
  <c r="CQ225" i="6" s="1"/>
  <c r="CJ659" i="6"/>
  <c r="CK659" i="6" s="1"/>
  <c r="CI659" i="6"/>
  <c r="CJ954" i="6"/>
  <c r="CK954" i="6" s="1"/>
  <c r="CI954" i="6"/>
  <c r="CD632" i="6"/>
  <c r="CE632" i="6" s="1"/>
  <c r="CC632" i="6"/>
  <c r="BW680" i="6"/>
  <c r="BX680" i="6"/>
  <c r="BY680" i="6" s="1"/>
  <c r="BW621" i="6"/>
  <c r="BX621" i="6"/>
  <c r="BY621" i="6" s="1"/>
  <c r="BX807" i="6"/>
  <c r="BY807" i="6" s="1"/>
  <c r="BW807" i="6"/>
  <c r="BX1074" i="6"/>
  <c r="BY1074" i="6" s="1"/>
  <c r="BW1074" i="6"/>
  <c r="BW287" i="6"/>
  <c r="BX287" i="6"/>
  <c r="BY287" i="6" s="1"/>
  <c r="BW311" i="6"/>
  <c r="BX311" i="6"/>
  <c r="BY311" i="6" s="1"/>
  <c r="BQ249" i="6"/>
  <c r="BR249" i="6"/>
  <c r="BS249" i="6" s="1"/>
  <c r="BQ417" i="6"/>
  <c r="BR417" i="6"/>
  <c r="BS417" i="6" s="1"/>
  <c r="BQ567" i="6"/>
  <c r="BR567" i="6"/>
  <c r="BS567" i="6" s="1"/>
  <c r="BQ993" i="6"/>
  <c r="BR993" i="6"/>
  <c r="BS993" i="6" s="1"/>
  <c r="BQ994" i="6"/>
  <c r="BR994" i="6"/>
  <c r="BS994" i="6" s="1"/>
  <c r="BQ1107" i="6"/>
  <c r="BR1107" i="6"/>
  <c r="BS1107" i="6" s="1"/>
  <c r="BR640" i="6"/>
  <c r="BS640" i="6" s="1"/>
  <c r="BQ640" i="6"/>
  <c r="BR505" i="6"/>
  <c r="BS505" i="6" s="1"/>
  <c r="BQ505" i="6"/>
  <c r="BQ643" i="6"/>
  <c r="BR643" i="6"/>
  <c r="BS643" i="6" s="1"/>
  <c r="BR620" i="6"/>
  <c r="BS620" i="6" s="1"/>
  <c r="BQ620" i="6"/>
  <c r="BR500" i="6"/>
  <c r="BS500" i="6" s="1"/>
  <c r="BQ500" i="6"/>
  <c r="BR323" i="6"/>
  <c r="BS323" i="6" s="1"/>
  <c r="BQ323" i="6"/>
  <c r="BR490" i="6"/>
  <c r="BS490" i="6" s="1"/>
  <c r="BQ490" i="6"/>
  <c r="BR549" i="6"/>
  <c r="BS549" i="6" s="1"/>
  <c r="BQ549" i="6"/>
  <c r="BR888" i="6"/>
  <c r="BS888" i="6" s="1"/>
  <c r="BQ888" i="6"/>
  <c r="BL385" i="6"/>
  <c r="BM385" i="6" s="1"/>
  <c r="BK385" i="6"/>
  <c r="BK739" i="6"/>
  <c r="BL739" i="6"/>
  <c r="BM739" i="6" s="1"/>
  <c r="BK1085" i="6"/>
  <c r="BL1085" i="6"/>
  <c r="BM1085" i="6" s="1"/>
  <c r="BL1058" i="6"/>
  <c r="BM1058" i="6" s="1"/>
  <c r="BK1058" i="6"/>
  <c r="BL1080" i="6"/>
  <c r="BM1080" i="6" s="1"/>
  <c r="BK1080" i="6"/>
  <c r="BK1090" i="6"/>
  <c r="BL1090" i="6"/>
  <c r="BM1090" i="6" s="1"/>
  <c r="BK507" i="6"/>
  <c r="BL507" i="6"/>
  <c r="BM507" i="6" s="1"/>
  <c r="BK502" i="6"/>
  <c r="BL502" i="6"/>
  <c r="BM502" i="6" s="1"/>
  <c r="BL514" i="6"/>
  <c r="BM514" i="6" s="1"/>
  <c r="BK514" i="6"/>
  <c r="BL1000" i="6"/>
  <c r="BM1000" i="6" s="1"/>
  <c r="BK1000" i="6"/>
  <c r="BK302" i="6"/>
  <c r="BL302" i="6"/>
  <c r="BM302" i="6" s="1"/>
  <c r="BL996" i="6"/>
  <c r="BM996" i="6" s="1"/>
  <c r="BK996" i="6"/>
  <c r="BK352" i="6"/>
  <c r="BL352" i="6"/>
  <c r="BM352" i="6" s="1"/>
  <c r="BL420" i="6"/>
  <c r="BM420" i="6" s="1"/>
  <c r="BK420" i="6"/>
  <c r="BF274" i="6"/>
  <c r="BG274" i="6" s="1"/>
  <c r="BE274" i="6"/>
  <c r="BE272" i="6"/>
  <c r="BF272" i="6"/>
  <c r="BG272" i="6" s="1"/>
  <c r="BE232" i="6"/>
  <c r="BF232" i="6"/>
  <c r="BG232" i="6" s="1"/>
  <c r="BF813" i="6"/>
  <c r="BG813" i="6" s="1"/>
  <c r="BE813" i="6"/>
  <c r="BF754" i="6"/>
  <c r="BG754" i="6" s="1"/>
  <c r="BE754" i="6"/>
  <c r="BE919" i="6"/>
  <c r="BF919" i="6"/>
  <c r="BG919" i="6" s="1"/>
  <c r="BF807" i="6"/>
  <c r="BG807" i="6" s="1"/>
  <c r="BE807" i="6"/>
  <c r="BE957" i="6"/>
  <c r="BF957" i="6"/>
  <c r="BG957" i="6" s="1"/>
  <c r="BE926" i="6"/>
  <c r="BF926" i="6"/>
  <c r="BG926" i="6" s="1"/>
  <c r="BE547" i="6"/>
  <c r="BF547" i="6"/>
  <c r="BG547" i="6" s="1"/>
  <c r="BE626" i="6"/>
  <c r="BF626" i="6"/>
  <c r="BG626" i="6" s="1"/>
  <c r="BE668" i="6"/>
  <c r="BF668" i="6"/>
  <c r="BG668" i="6" s="1"/>
  <c r="BE432" i="6"/>
  <c r="BF432" i="6"/>
  <c r="BG432" i="6" s="1"/>
  <c r="BF1044" i="6"/>
  <c r="BG1044" i="6" s="1"/>
  <c r="BE1044" i="6"/>
  <c r="AZ286" i="6"/>
  <c r="BA286" i="6" s="1"/>
  <c r="AY286" i="6"/>
  <c r="AY798" i="6"/>
  <c r="AZ798" i="6"/>
  <c r="BA798" i="6" s="1"/>
  <c r="AY242" i="6"/>
  <c r="AZ242" i="6"/>
  <c r="BA242" i="6" s="1"/>
  <c r="AZ325" i="6"/>
  <c r="BA325" i="6" s="1"/>
  <c r="AY325" i="6"/>
  <c r="AZ232" i="6"/>
  <c r="BA232" i="6" s="1"/>
  <c r="AY232" i="6"/>
  <c r="AY384" i="6"/>
  <c r="AZ384" i="6"/>
  <c r="BA384" i="6" s="1"/>
  <c r="AZ1075" i="6"/>
  <c r="BA1075" i="6" s="1"/>
  <c r="AY1075" i="6"/>
  <c r="AY945" i="6"/>
  <c r="AZ945" i="6"/>
  <c r="BA945" i="6" s="1"/>
  <c r="AZ772" i="6"/>
  <c r="BA772" i="6" s="1"/>
  <c r="AY772" i="6"/>
  <c r="AZ967" i="6"/>
  <c r="BA967" i="6" s="1"/>
  <c r="AY967" i="6"/>
  <c r="AZ898" i="6"/>
  <c r="BA898" i="6" s="1"/>
  <c r="AY898" i="6"/>
  <c r="AZ335" i="6"/>
  <c r="BA335" i="6" s="1"/>
  <c r="AY335" i="6"/>
  <c r="AY1011" i="6"/>
  <c r="AZ1011" i="6"/>
  <c r="BA1011" i="6" s="1"/>
  <c r="AY292" i="6"/>
  <c r="AZ292" i="6"/>
  <c r="BA292" i="6" s="1"/>
  <c r="AT234" i="6"/>
  <c r="AU234" i="6" s="1"/>
  <c r="AS234" i="6"/>
  <c r="AT232" i="6"/>
  <c r="AU232" i="6" s="1"/>
  <c r="AS232" i="6"/>
  <c r="AS897" i="6"/>
  <c r="AT897" i="6"/>
  <c r="AU897" i="6" s="1"/>
  <c r="AS698" i="6"/>
  <c r="AT698" i="6"/>
  <c r="AU698" i="6" s="1"/>
  <c r="AS843" i="6"/>
  <c r="AT843" i="6"/>
  <c r="AU843" i="6" s="1"/>
  <c r="AT434" i="6"/>
  <c r="AU434" i="6" s="1"/>
  <c r="AS434" i="6"/>
  <c r="AS503" i="6"/>
  <c r="AT503" i="6"/>
  <c r="AU503" i="6" s="1"/>
  <c r="AT535" i="6"/>
  <c r="AU535" i="6" s="1"/>
  <c r="AS535" i="6"/>
  <c r="AT679" i="6"/>
  <c r="AU679" i="6" s="1"/>
  <c r="AS679" i="6"/>
  <c r="AT1122" i="6"/>
  <c r="AU1122" i="6" s="1"/>
  <c r="AS1122" i="6"/>
  <c r="AT920" i="6"/>
  <c r="AU920" i="6" s="1"/>
  <c r="AS920" i="6"/>
  <c r="AT1024" i="6"/>
  <c r="AU1024" i="6" s="1"/>
  <c r="AS1024" i="6"/>
  <c r="AT841" i="6"/>
  <c r="AU841" i="6" s="1"/>
  <c r="AS841" i="6"/>
  <c r="AT1082" i="6"/>
  <c r="AU1082" i="6" s="1"/>
  <c r="AS1082" i="6"/>
  <c r="AT1088" i="6"/>
  <c r="AU1088" i="6" s="1"/>
  <c r="AS1088" i="6"/>
  <c r="BF843" i="6"/>
  <c r="BG843" i="6" s="1"/>
  <c r="BF949" i="6"/>
  <c r="BG949" i="6" s="1"/>
  <c r="BF700" i="6"/>
  <c r="BG700" i="6" s="1"/>
  <c r="BF784" i="6"/>
  <c r="BG784" i="6" s="1"/>
  <c r="BF709" i="6"/>
  <c r="BG709" i="6" s="1"/>
  <c r="AY686" i="6"/>
  <c r="AY642" i="6"/>
  <c r="AY1031" i="6"/>
  <c r="AZ584" i="6"/>
  <c r="BA584" i="6" s="1"/>
  <c r="AY944" i="6"/>
  <c r="AZ395" i="6"/>
  <c r="BA395" i="6" s="1"/>
  <c r="AY468" i="6"/>
  <c r="AS257" i="6"/>
  <c r="AT835" i="6"/>
  <c r="AU835" i="6" s="1"/>
  <c r="AT883" i="6"/>
  <c r="AU883" i="6" s="1"/>
  <c r="AS1037" i="6"/>
  <c r="AT1025" i="6"/>
  <c r="AU1025" i="6" s="1"/>
  <c r="AT828" i="6"/>
  <c r="AU828" i="6" s="1"/>
  <c r="AS755" i="6"/>
  <c r="AT278" i="6"/>
  <c r="AU278" i="6" s="1"/>
  <c r="AS556" i="6"/>
  <c r="BF506" i="6"/>
  <c r="BG506" i="6" s="1"/>
  <c r="BF1007" i="6"/>
  <c r="BG1007" i="6" s="1"/>
  <c r="BE1096" i="6"/>
  <c r="BF405" i="6"/>
  <c r="BG405" i="6" s="1"/>
  <c r="AY718" i="6"/>
  <c r="AY616" i="6"/>
  <c r="AZ808" i="6"/>
  <c r="BA808" i="6" s="1"/>
  <c r="AZ942" i="6"/>
  <c r="BA942" i="6" s="1"/>
  <c r="AS216" i="6"/>
  <c r="AT547" i="6"/>
  <c r="AU547" i="6" s="1"/>
  <c r="AS738" i="6"/>
  <c r="AS984" i="6"/>
  <c r="AT252" i="6"/>
  <c r="AU252" i="6" s="1"/>
  <c r="CU642" i="6"/>
  <c r="CV642" i="6"/>
  <c r="CW642" i="6" s="1"/>
  <c r="CP759" i="6"/>
  <c r="CQ759" i="6" s="1"/>
  <c r="CO759" i="6"/>
  <c r="CP756" i="6"/>
  <c r="CQ756" i="6" s="1"/>
  <c r="CO756" i="6"/>
  <c r="CI1113" i="6"/>
  <c r="CJ1113" i="6"/>
  <c r="CK1113" i="6" s="1"/>
  <c r="CI275" i="6"/>
  <c r="CJ275" i="6"/>
  <c r="CK275" i="6" s="1"/>
  <c r="CD289" i="6"/>
  <c r="CE289" i="6" s="1"/>
  <c r="CC289" i="6"/>
  <c r="BX926" i="6"/>
  <c r="BY926" i="6" s="1"/>
  <c r="BW926" i="6"/>
  <c r="BW494" i="6"/>
  <c r="BX494" i="6"/>
  <c r="BY494" i="6" s="1"/>
  <c r="BR1068" i="6"/>
  <c r="BS1068" i="6" s="1"/>
  <c r="BR1072" i="6"/>
  <c r="BS1072" i="6" s="1"/>
  <c r="BQ1072" i="6"/>
  <c r="BR437" i="6"/>
  <c r="BS437" i="6" s="1"/>
  <c r="BQ437" i="6"/>
  <c r="BQ834" i="6"/>
  <c r="BR834" i="6"/>
  <c r="BS834" i="6" s="1"/>
  <c r="BQ727" i="6"/>
  <c r="BR727" i="6"/>
  <c r="BS727" i="6" s="1"/>
  <c r="BQ479" i="6"/>
  <c r="BR479" i="6"/>
  <c r="BS479" i="6" s="1"/>
  <c r="BR850" i="6"/>
  <c r="BS850" i="6" s="1"/>
  <c r="BQ850" i="6"/>
  <c r="BQ402" i="6"/>
  <c r="BR402" i="6"/>
  <c r="BS402" i="6" s="1"/>
  <c r="BQ501" i="6"/>
  <c r="BR501" i="6"/>
  <c r="BS501" i="6" s="1"/>
  <c r="BK737" i="6"/>
  <c r="BL737" i="6"/>
  <c r="BM737" i="6" s="1"/>
  <c r="BL729" i="6"/>
  <c r="BM729" i="6" s="1"/>
  <c r="BK729" i="6"/>
  <c r="BK817" i="6"/>
  <c r="BL817" i="6"/>
  <c r="BM817" i="6" s="1"/>
  <c r="BL1075" i="6"/>
  <c r="BM1075" i="6" s="1"/>
  <c r="BK1075" i="6"/>
  <c r="BL640" i="6"/>
  <c r="BM640" i="6" s="1"/>
  <c r="BK640" i="6"/>
  <c r="BK638" i="6"/>
  <c r="BL638" i="6"/>
  <c r="BM638" i="6" s="1"/>
  <c r="BL1116" i="6"/>
  <c r="BM1116" i="6" s="1"/>
  <c r="BK1116" i="6"/>
  <c r="BL363" i="6"/>
  <c r="BM363" i="6" s="1"/>
  <c r="BK363" i="6"/>
  <c r="BL536" i="6"/>
  <c r="BM536" i="6" s="1"/>
  <c r="BK536" i="6"/>
  <c r="BL951" i="6"/>
  <c r="BM951" i="6" s="1"/>
  <c r="BK951" i="6"/>
  <c r="BK415" i="6"/>
  <c r="BL415" i="6"/>
  <c r="BM415" i="6" s="1"/>
  <c r="BL238" i="6"/>
  <c r="BM238" i="6" s="1"/>
  <c r="BK238" i="6"/>
  <c r="BL1122" i="6"/>
  <c r="BM1122" i="6" s="1"/>
  <c r="BK1122" i="6"/>
  <c r="BK994" i="6"/>
  <c r="BL994" i="6"/>
  <c r="BM994" i="6" s="1"/>
  <c r="BF284" i="6"/>
  <c r="BG284" i="6" s="1"/>
  <c r="BE284" i="6"/>
  <c r="BF268" i="6"/>
  <c r="BG268" i="6" s="1"/>
  <c r="BE268" i="6"/>
  <c r="BE430" i="6"/>
  <c r="BF430" i="6"/>
  <c r="BG430" i="6" s="1"/>
  <c r="BE613" i="6"/>
  <c r="BF613" i="6"/>
  <c r="BG613" i="6" s="1"/>
  <c r="BE854" i="6"/>
  <c r="BF854" i="6"/>
  <c r="BG854" i="6" s="1"/>
  <c r="BF1019" i="6"/>
  <c r="BG1019" i="6" s="1"/>
  <c r="BE1019" i="6"/>
  <c r="BE942" i="6"/>
  <c r="BF942" i="6"/>
  <c r="BG942" i="6" s="1"/>
  <c r="BE388" i="6"/>
  <c r="BF388" i="6"/>
  <c r="BG388" i="6" s="1"/>
  <c r="BF1022" i="6"/>
  <c r="BG1022" i="6" s="1"/>
  <c r="BE1022" i="6"/>
  <c r="BE603" i="6"/>
  <c r="BF603" i="6"/>
  <c r="BG603" i="6" s="1"/>
  <c r="BE399" i="6"/>
  <c r="BF399" i="6"/>
  <c r="BG399" i="6" s="1"/>
  <c r="BF691" i="6"/>
  <c r="BG691" i="6" s="1"/>
  <c r="BE691" i="6"/>
  <c r="BE505" i="6"/>
  <c r="BF505" i="6"/>
  <c r="BG505" i="6" s="1"/>
  <c r="BF900" i="6"/>
  <c r="BG900" i="6" s="1"/>
  <c r="BE900" i="6"/>
  <c r="AZ358" i="6"/>
  <c r="BA358" i="6" s="1"/>
  <c r="AY358" i="6"/>
  <c r="AZ217" i="6"/>
  <c r="BA217" i="6" s="1"/>
  <c r="AY217" i="6"/>
  <c r="AY314" i="6"/>
  <c r="AZ314" i="6"/>
  <c r="BA314" i="6" s="1"/>
  <c r="AZ333" i="6"/>
  <c r="BA333" i="6" s="1"/>
  <c r="AY333" i="6"/>
  <c r="AY709" i="6"/>
  <c r="AZ709" i="6"/>
  <c r="BA709" i="6" s="1"/>
  <c r="AZ673" i="6"/>
  <c r="BA673" i="6" s="1"/>
  <c r="AY673" i="6"/>
  <c r="AY969" i="6"/>
  <c r="AZ969" i="6"/>
  <c r="BA969" i="6" s="1"/>
  <c r="AY721" i="6"/>
  <c r="AZ721" i="6"/>
  <c r="BA721" i="6" s="1"/>
  <c r="AY851" i="6"/>
  <c r="AZ851" i="6"/>
  <c r="BA851" i="6" s="1"/>
  <c r="AZ788" i="6"/>
  <c r="BA788" i="6" s="1"/>
  <c r="AY788" i="6"/>
  <c r="AY268" i="6"/>
  <c r="AZ268" i="6"/>
  <c r="BA268" i="6" s="1"/>
  <c r="AY727" i="6"/>
  <c r="AZ727" i="6"/>
  <c r="BA727" i="6" s="1"/>
  <c r="AZ979" i="6"/>
  <c r="BA979" i="6" s="1"/>
  <c r="AY979" i="6"/>
  <c r="AY692" i="6"/>
  <c r="AZ692" i="6"/>
  <c r="BA692" i="6" s="1"/>
  <c r="AS248" i="6"/>
  <c r="AT248" i="6"/>
  <c r="AU248" i="6" s="1"/>
  <c r="AT305" i="6"/>
  <c r="AU305" i="6" s="1"/>
  <c r="AS305" i="6"/>
  <c r="AS901" i="6"/>
  <c r="AT901" i="6"/>
  <c r="AU901" i="6" s="1"/>
  <c r="AS851" i="6"/>
  <c r="AT851" i="6"/>
  <c r="AU851" i="6" s="1"/>
  <c r="AT875" i="6"/>
  <c r="AU875" i="6" s="1"/>
  <c r="AS875" i="6"/>
  <c r="AT764" i="6"/>
  <c r="AU764" i="6" s="1"/>
  <c r="AS764" i="6"/>
  <c r="AT750" i="6"/>
  <c r="AU750" i="6" s="1"/>
  <c r="AS750" i="6"/>
  <c r="AT397" i="6"/>
  <c r="AU397" i="6" s="1"/>
  <c r="AS397" i="6"/>
  <c r="AS568" i="6"/>
  <c r="AT568" i="6"/>
  <c r="AU568" i="6" s="1"/>
  <c r="AS1042" i="6"/>
  <c r="AT1042" i="6"/>
  <c r="AU1042" i="6" s="1"/>
  <c r="AS912" i="6"/>
  <c r="AT912" i="6"/>
  <c r="AU912" i="6" s="1"/>
  <c r="AT896" i="6"/>
  <c r="AU896" i="6" s="1"/>
  <c r="AS896" i="6"/>
  <c r="AS748" i="6"/>
  <c r="AT748" i="6"/>
  <c r="AU748" i="6" s="1"/>
  <c r="AS821" i="6"/>
  <c r="AT821" i="6"/>
  <c r="AU821" i="6" s="1"/>
  <c r="AT1121" i="6"/>
  <c r="AU1121" i="6" s="1"/>
  <c r="AS1121" i="6"/>
  <c r="CD723" i="6"/>
  <c r="CE723" i="6" s="1"/>
  <c r="CC723" i="6"/>
  <c r="BE264" i="6"/>
  <c r="BE743" i="6"/>
  <c r="BF635" i="6"/>
  <c r="BG635" i="6" s="1"/>
  <c r="AY430" i="6"/>
  <c r="AZ450" i="6"/>
  <c r="BA450" i="6" s="1"/>
  <c r="AZ733" i="6"/>
  <c r="BA733" i="6" s="1"/>
  <c r="AY701" i="6"/>
  <c r="AY300" i="6"/>
  <c r="AZ351" i="6"/>
  <c r="BA351" i="6" s="1"/>
  <c r="AY1111" i="6"/>
  <c r="AZ855" i="6"/>
  <c r="BA855" i="6" s="1"/>
  <c r="AS296" i="6"/>
  <c r="AS905" i="6"/>
  <c r="AS871" i="6"/>
  <c r="AT1010" i="6"/>
  <c r="AU1010" i="6" s="1"/>
  <c r="AS661" i="6"/>
  <c r="AT293" i="6"/>
  <c r="AU293" i="6" s="1"/>
  <c r="AS1104" i="6"/>
  <c r="AT788" i="6"/>
  <c r="AU788" i="6" s="1"/>
  <c r="AS636" i="6"/>
  <c r="AT601" i="6"/>
  <c r="AU601" i="6" s="1"/>
  <c r="CU593" i="6"/>
  <c r="CV593" i="6"/>
  <c r="CW593" i="6" s="1"/>
  <c r="CV1026" i="6"/>
  <c r="CW1026" i="6" s="1"/>
  <c r="CU1026" i="6"/>
  <c r="CU1115" i="6"/>
  <c r="CV1115" i="6"/>
  <c r="CW1115" i="6" s="1"/>
  <c r="CV664" i="6"/>
  <c r="CW664" i="6" s="1"/>
  <c r="CU664" i="6"/>
  <c r="CU536" i="6"/>
  <c r="CV536" i="6"/>
  <c r="CW536" i="6" s="1"/>
  <c r="CU909" i="6"/>
  <c r="CV909" i="6"/>
  <c r="CW909" i="6" s="1"/>
  <c r="BL1084" i="6"/>
  <c r="BM1084" i="6" s="1"/>
  <c r="BF202" i="6"/>
  <c r="BG202" i="6" s="1"/>
  <c r="BE714" i="6"/>
  <c r="BF962" i="6"/>
  <c r="BG962" i="6" s="1"/>
  <c r="BF728" i="6"/>
  <c r="BG728" i="6" s="1"/>
  <c r="AY590" i="6"/>
  <c r="AZ829" i="6"/>
  <c r="BA829" i="6" s="1"/>
  <c r="AZ949" i="6"/>
  <c r="BA949" i="6" s="1"/>
  <c r="AY340" i="6"/>
  <c r="AS472" i="6"/>
  <c r="AS907" i="6"/>
  <c r="AT550" i="6"/>
  <c r="AU550" i="6" s="1"/>
  <c r="AT454" i="6"/>
  <c r="AU454" i="6" s="1"/>
  <c r="AS340" i="6"/>
  <c r="CU519" i="6"/>
  <c r="CV519" i="6"/>
  <c r="CW519" i="6" s="1"/>
  <c r="CU823" i="6"/>
  <c r="CV823" i="6"/>
  <c r="CW823" i="6" s="1"/>
  <c r="CV926" i="6"/>
  <c r="CW926" i="6" s="1"/>
  <c r="CU926" i="6"/>
  <c r="CV962" i="6"/>
  <c r="CW962" i="6" s="1"/>
  <c r="CV961" i="6"/>
  <c r="CW961" i="6" s="1"/>
  <c r="CU961" i="6"/>
  <c r="CV270" i="6"/>
  <c r="CW270" i="6" s="1"/>
  <c r="CU270" i="6"/>
  <c r="CU408" i="6"/>
  <c r="CV408" i="6"/>
  <c r="CW408" i="6" s="1"/>
  <c r="CU479" i="6"/>
  <c r="CV479" i="6"/>
  <c r="CW479" i="6" s="1"/>
  <c r="CV1005" i="6"/>
  <c r="CW1005" i="6" s="1"/>
  <c r="CU1005" i="6"/>
  <c r="CU820" i="6"/>
  <c r="CV820" i="6"/>
  <c r="CW820" i="6" s="1"/>
  <c r="CU993" i="6"/>
  <c r="CV993" i="6"/>
  <c r="CW993" i="6" s="1"/>
  <c r="CV717" i="6"/>
  <c r="CW717" i="6" s="1"/>
  <c r="CU717" i="6"/>
  <c r="CV215" i="6"/>
  <c r="CW215" i="6" s="1"/>
  <c r="CU215" i="6"/>
  <c r="CO376" i="6"/>
  <c r="CP376" i="6"/>
  <c r="CQ376" i="6" s="1"/>
  <c r="CO488" i="6"/>
  <c r="CP488" i="6"/>
  <c r="CQ488" i="6" s="1"/>
  <c r="CO757" i="6"/>
  <c r="CP757" i="6"/>
  <c r="CQ757" i="6" s="1"/>
  <c r="CO1119" i="6"/>
  <c r="CP1119" i="6"/>
  <c r="CQ1119" i="6" s="1"/>
  <c r="CP1067" i="6"/>
  <c r="CQ1067" i="6" s="1"/>
  <c r="CO397" i="6"/>
  <c r="CP397" i="6"/>
  <c r="CQ397" i="6" s="1"/>
  <c r="CP988" i="6"/>
  <c r="CQ988" i="6" s="1"/>
  <c r="CO988" i="6"/>
  <c r="CP342" i="6"/>
  <c r="CQ342" i="6" s="1"/>
  <c r="CO342" i="6"/>
  <c r="CO246" i="6"/>
  <c r="CP246" i="6"/>
  <c r="CQ246" i="6" s="1"/>
  <c r="CP560" i="6"/>
  <c r="CQ560" i="6" s="1"/>
  <c r="CO560" i="6"/>
  <c r="CP493" i="6"/>
  <c r="CQ493" i="6" s="1"/>
  <c r="CO493" i="6"/>
  <c r="CO878" i="6"/>
  <c r="CP878" i="6"/>
  <c r="CQ878" i="6" s="1"/>
  <c r="CO904" i="6"/>
  <c r="CP904" i="6"/>
  <c r="CQ904" i="6" s="1"/>
  <c r="CO926" i="6"/>
  <c r="CP926" i="6"/>
  <c r="CQ926" i="6" s="1"/>
  <c r="CJ268" i="6"/>
  <c r="CK268" i="6" s="1"/>
  <c r="CI268" i="6"/>
  <c r="CI242" i="6"/>
  <c r="CJ242" i="6"/>
  <c r="CK242" i="6" s="1"/>
  <c r="CJ747" i="6"/>
  <c r="CK747" i="6" s="1"/>
  <c r="CI747" i="6"/>
  <c r="CJ872" i="6"/>
  <c r="CK872" i="6" s="1"/>
  <c r="CI872" i="6"/>
  <c r="CI820" i="6"/>
  <c r="CJ820" i="6"/>
  <c r="CK820" i="6" s="1"/>
  <c r="CI1037" i="6"/>
  <c r="CJ1037" i="6"/>
  <c r="CK1037" i="6" s="1"/>
  <c r="CI722" i="6"/>
  <c r="CJ722" i="6"/>
  <c r="CK722" i="6" s="1"/>
  <c r="CJ786" i="6"/>
  <c r="CK786" i="6" s="1"/>
  <c r="CI786" i="6"/>
  <c r="CJ638" i="6"/>
  <c r="CK638" i="6" s="1"/>
  <c r="CI638" i="6"/>
  <c r="CJ585" i="6"/>
  <c r="CK585" i="6" s="1"/>
  <c r="CI585" i="6"/>
  <c r="CJ325" i="6"/>
  <c r="CK325" i="6" s="1"/>
  <c r="CI325" i="6"/>
  <c r="CJ417" i="6"/>
  <c r="CK417" i="6" s="1"/>
  <c r="CI417" i="6"/>
  <c r="CJ309" i="6"/>
  <c r="CK309" i="6" s="1"/>
  <c r="CI309" i="6"/>
  <c r="CJ1002" i="6"/>
  <c r="CK1002" i="6" s="1"/>
  <c r="CI1002" i="6"/>
  <c r="CI373" i="6"/>
  <c r="CJ373" i="6"/>
  <c r="CK373" i="6" s="1"/>
  <c r="CC508" i="6"/>
  <c r="CD508" i="6"/>
  <c r="CE508" i="6" s="1"/>
  <c r="CC637" i="6"/>
  <c r="CD637" i="6"/>
  <c r="CE637" i="6" s="1"/>
  <c r="CC904" i="6"/>
  <c r="CD904" i="6"/>
  <c r="CE904" i="6" s="1"/>
  <c r="CD669" i="6"/>
  <c r="CE669" i="6" s="1"/>
  <c r="CC669" i="6"/>
  <c r="CD308" i="6"/>
  <c r="CE308" i="6" s="1"/>
  <c r="CC308" i="6"/>
  <c r="CD575" i="6"/>
  <c r="CE575" i="6" s="1"/>
  <c r="CC575" i="6"/>
  <c r="CC245" i="6"/>
  <c r="CD245" i="6"/>
  <c r="CE245" i="6" s="1"/>
  <c r="CD1001" i="6"/>
  <c r="CE1001" i="6" s="1"/>
  <c r="CC1001" i="6"/>
  <c r="CD323" i="6"/>
  <c r="CE323" i="6" s="1"/>
  <c r="CC323" i="6"/>
  <c r="CD264" i="6"/>
  <c r="CE264" i="6" s="1"/>
  <c r="CC264" i="6"/>
  <c r="CC866" i="6"/>
  <c r="CD866" i="6"/>
  <c r="CE866" i="6" s="1"/>
  <c r="CD726" i="6"/>
  <c r="CE726" i="6" s="1"/>
  <c r="CC726" i="6"/>
  <c r="CD909" i="6"/>
  <c r="CE909" i="6" s="1"/>
  <c r="CC909" i="6"/>
  <c r="CD850" i="6"/>
  <c r="CE850" i="6" s="1"/>
  <c r="CC850" i="6"/>
  <c r="BX632" i="6"/>
  <c r="BY632" i="6" s="1"/>
  <c r="BW632" i="6"/>
  <c r="BW666" i="6"/>
  <c r="BX666" i="6"/>
  <c r="BY666" i="6" s="1"/>
  <c r="BW848" i="6"/>
  <c r="BX848" i="6"/>
  <c r="BY848" i="6" s="1"/>
  <c r="BX702" i="6"/>
  <c r="BY702" i="6" s="1"/>
  <c r="BW702" i="6"/>
  <c r="BW746" i="6"/>
  <c r="BX746" i="6"/>
  <c r="BY746" i="6" s="1"/>
  <c r="BW555" i="6"/>
  <c r="BX555" i="6"/>
  <c r="BY555" i="6" s="1"/>
  <c r="BX897" i="6"/>
  <c r="BY897" i="6" s="1"/>
  <c r="BW897" i="6"/>
  <c r="BW538" i="6"/>
  <c r="BX538" i="6"/>
  <c r="BY538" i="6" s="1"/>
  <c r="BX659" i="6"/>
  <c r="BY659" i="6" s="1"/>
  <c r="BW659" i="6"/>
  <c r="BW965" i="6"/>
  <c r="BX965" i="6"/>
  <c r="BY965" i="6" s="1"/>
  <c r="BW871" i="6"/>
  <c r="BX871" i="6"/>
  <c r="BY871" i="6" s="1"/>
  <c r="BW801" i="6"/>
  <c r="BX801" i="6"/>
  <c r="BY801" i="6" s="1"/>
  <c r="BW633" i="6"/>
  <c r="BX633" i="6"/>
  <c r="BY633" i="6" s="1"/>
  <c r="BW251" i="6"/>
  <c r="BX251" i="6"/>
  <c r="BY251" i="6" s="1"/>
  <c r="BR240" i="6"/>
  <c r="BS240" i="6" s="1"/>
  <c r="BQ240" i="6"/>
  <c r="BQ677" i="6"/>
  <c r="BR677" i="6"/>
  <c r="BS677" i="6" s="1"/>
  <c r="BQ622" i="6"/>
  <c r="BR622" i="6"/>
  <c r="BS622" i="6" s="1"/>
  <c r="BQ348" i="6"/>
  <c r="BR348" i="6"/>
  <c r="BS348" i="6" s="1"/>
  <c r="BR918" i="6"/>
  <c r="BS918" i="6" s="1"/>
  <c r="BQ918" i="6"/>
  <c r="BR1064" i="6"/>
  <c r="BS1064" i="6" s="1"/>
  <c r="BQ1064" i="6"/>
  <c r="BR414" i="6"/>
  <c r="BS414" i="6" s="1"/>
  <c r="BQ414" i="6"/>
  <c r="BQ333" i="6"/>
  <c r="BR333" i="6"/>
  <c r="BS333" i="6" s="1"/>
  <c r="BQ831" i="6"/>
  <c r="BR831" i="6"/>
  <c r="BS831" i="6" s="1"/>
  <c r="BQ698" i="6"/>
  <c r="BR698" i="6"/>
  <c r="BS698" i="6" s="1"/>
  <c r="BQ721" i="6"/>
  <c r="BR721" i="6"/>
  <c r="BS721" i="6" s="1"/>
  <c r="BQ631" i="6"/>
  <c r="BR631" i="6"/>
  <c r="BS631" i="6" s="1"/>
  <c r="BR391" i="6"/>
  <c r="BS391" i="6" s="1"/>
  <c r="BQ391" i="6"/>
  <c r="BR462" i="6"/>
  <c r="BS462" i="6" s="1"/>
  <c r="BQ462" i="6"/>
  <c r="BQ828" i="6"/>
  <c r="BR828" i="6"/>
  <c r="BS828" i="6" s="1"/>
  <c r="BK653" i="6"/>
  <c r="BL653" i="6"/>
  <c r="BM653" i="6" s="1"/>
  <c r="BL763" i="6"/>
  <c r="BM763" i="6" s="1"/>
  <c r="BK763" i="6"/>
  <c r="BL1061" i="6"/>
  <c r="BM1061" i="6" s="1"/>
  <c r="BL872" i="6"/>
  <c r="BM872" i="6" s="1"/>
  <c r="BL1034" i="6"/>
  <c r="BM1034" i="6" s="1"/>
  <c r="BL1107" i="6"/>
  <c r="BM1107" i="6" s="1"/>
  <c r="BL948" i="6"/>
  <c r="BM948" i="6" s="1"/>
  <c r="BL645" i="6"/>
  <c r="BM645" i="6" s="1"/>
  <c r="BL338" i="6"/>
  <c r="BM338" i="6" s="1"/>
  <c r="BK871" i="6"/>
  <c r="BK396" i="6"/>
  <c r="BL942" i="6"/>
  <c r="BM942" i="6" s="1"/>
  <c r="BK589" i="6"/>
  <c r="BK269" i="6"/>
  <c r="BL748" i="6"/>
  <c r="BM748" i="6" s="1"/>
  <c r="BK204" i="6"/>
  <c r="BL350" i="6"/>
  <c r="BM350" i="6" s="1"/>
  <c r="BL766" i="6"/>
  <c r="BM766" i="6" s="1"/>
  <c r="BL894" i="6"/>
  <c r="BM894" i="6" s="1"/>
  <c r="BK982" i="6"/>
  <c r="BK237" i="6"/>
  <c r="BK866" i="6"/>
  <c r="BK335" i="6"/>
  <c r="BL949" i="6"/>
  <c r="BM949" i="6" s="1"/>
  <c r="BL515" i="6"/>
  <c r="BM515" i="6" s="1"/>
  <c r="BK699" i="6"/>
  <c r="BE260" i="6"/>
  <c r="BF293" i="6"/>
  <c r="BG293" i="6" s="1"/>
  <c r="BF326" i="6"/>
  <c r="BG326" i="6" s="1"/>
  <c r="BE277" i="6"/>
  <c r="BF552" i="6"/>
  <c r="BG552" i="6" s="1"/>
  <c r="BF457" i="6"/>
  <c r="BG457" i="6" s="1"/>
  <c r="BE757" i="6"/>
  <c r="BF591" i="6"/>
  <c r="BG591" i="6" s="1"/>
  <c r="BE794" i="6"/>
  <c r="BE815" i="6"/>
  <c r="BE959" i="6"/>
  <c r="BE1087" i="6"/>
  <c r="BE936" i="6"/>
  <c r="BF1115" i="6"/>
  <c r="BG1115" i="6" s="1"/>
  <c r="BF1046" i="6"/>
  <c r="BG1046" i="6" s="1"/>
  <c r="BF299" i="6"/>
  <c r="BG299" i="6" s="1"/>
  <c r="BE670" i="6"/>
  <c r="AY622" i="6"/>
  <c r="AY578" i="6"/>
  <c r="AZ919" i="6"/>
  <c r="BA919" i="6" s="1"/>
  <c r="AZ973" i="6"/>
  <c r="BA973" i="6" s="1"/>
  <c r="AY439" i="6"/>
  <c r="AY668" i="6"/>
  <c r="AY236" i="6"/>
  <c r="AT955" i="6"/>
  <c r="AU955" i="6" s="1"/>
  <c r="AT655" i="6"/>
  <c r="AU655" i="6" s="1"/>
  <c r="AT544" i="6"/>
  <c r="AU544" i="6" s="1"/>
  <c r="AS467" i="6"/>
  <c r="AS1015" i="6"/>
  <c r="AT421" i="6"/>
  <c r="AU421" i="6" s="1"/>
  <c r="BK758" i="6"/>
  <c r="BF529" i="6"/>
  <c r="BG529" i="6" s="1"/>
  <c r="BF1080" i="6"/>
  <c r="BG1080" i="6" s="1"/>
  <c r="BF412" i="6"/>
  <c r="BG412" i="6" s="1"/>
  <c r="AZ270" i="6"/>
  <c r="BA270" i="6" s="1"/>
  <c r="AY565" i="6"/>
  <c r="AZ913" i="6"/>
  <c r="BA913" i="6" s="1"/>
  <c r="AZ500" i="6"/>
  <c r="BA500" i="6" s="1"/>
  <c r="AS298" i="6"/>
  <c r="AT1107" i="6"/>
  <c r="AU1107" i="6" s="1"/>
  <c r="AT1073" i="6"/>
  <c r="AU1073" i="6" s="1"/>
  <c r="AT762" i="6"/>
  <c r="AU762" i="6" s="1"/>
  <c r="CP798" i="6"/>
  <c r="CQ798" i="6" s="1"/>
  <c r="CO798" i="6"/>
  <c r="CV492" i="6"/>
  <c r="CW492" i="6" s="1"/>
  <c r="CU492" i="6"/>
  <c r="CO357" i="6"/>
  <c r="CP357" i="6"/>
  <c r="CQ357" i="6" s="1"/>
  <c r="CP422" i="6"/>
  <c r="CQ422" i="6" s="1"/>
  <c r="CO422" i="6"/>
  <c r="CI647" i="6"/>
  <c r="CJ647" i="6"/>
  <c r="CK647" i="6" s="1"/>
  <c r="CJ289" i="6"/>
  <c r="CK289" i="6" s="1"/>
  <c r="CI289" i="6"/>
  <c r="CC1000" i="6"/>
  <c r="CD1000" i="6"/>
  <c r="CE1000" i="6" s="1"/>
  <c r="CD587" i="6"/>
  <c r="CE587" i="6" s="1"/>
  <c r="CC587" i="6"/>
  <c r="BW684" i="6"/>
  <c r="BX684" i="6"/>
  <c r="BY684" i="6" s="1"/>
  <c r="BW736" i="6"/>
  <c r="BX736" i="6"/>
  <c r="BY736" i="6" s="1"/>
  <c r="BX1126" i="6"/>
  <c r="BY1126" i="6" s="1"/>
  <c r="BW1126" i="6"/>
  <c r="BW747" i="6"/>
  <c r="BX747" i="6"/>
  <c r="BY747" i="6" s="1"/>
  <c r="BX858" i="6"/>
  <c r="BY858" i="6" s="1"/>
  <c r="BW858" i="6"/>
  <c r="BX847" i="6"/>
  <c r="BY847" i="6" s="1"/>
  <c r="BW847" i="6"/>
  <c r="BX842" i="6"/>
  <c r="BY842" i="6" s="1"/>
  <c r="BW842" i="6"/>
  <c r="BW414" i="6"/>
  <c r="BX414" i="6"/>
  <c r="BY414" i="6" s="1"/>
  <c r="BW1052" i="6"/>
  <c r="BX1052" i="6"/>
  <c r="BY1052" i="6" s="1"/>
  <c r="BX1038" i="6"/>
  <c r="BY1038" i="6" s="1"/>
  <c r="BW1038" i="6"/>
  <c r="BW427" i="6"/>
  <c r="BX427" i="6"/>
  <c r="BY427" i="6" s="1"/>
  <c r="BW374" i="6"/>
  <c r="BX374" i="6"/>
  <c r="BY374" i="6" s="1"/>
  <c r="BQ212" i="6"/>
  <c r="BR212" i="6"/>
  <c r="BS212" i="6" s="1"/>
  <c r="BR268" i="6"/>
  <c r="BS268" i="6" s="1"/>
  <c r="BQ268" i="6"/>
  <c r="BR284" i="6"/>
  <c r="BS284" i="6" s="1"/>
  <c r="BQ284" i="6"/>
  <c r="BR1005" i="6"/>
  <c r="BS1005" i="6" s="1"/>
  <c r="BQ1005" i="6"/>
  <c r="BR950" i="6"/>
  <c r="BS950" i="6" s="1"/>
  <c r="BQ950" i="6"/>
  <c r="BR1084" i="6"/>
  <c r="BS1084" i="6" s="1"/>
  <c r="BQ1084" i="6"/>
  <c r="BR354" i="6"/>
  <c r="BS354" i="6" s="1"/>
  <c r="BQ354" i="6"/>
  <c r="BR671" i="6"/>
  <c r="BS671" i="6" s="1"/>
  <c r="BQ671" i="6"/>
  <c r="BQ711" i="6"/>
  <c r="BR711" i="6"/>
  <c r="BS711" i="6" s="1"/>
  <c r="BQ668" i="6"/>
  <c r="BR668" i="6"/>
  <c r="BS668" i="6" s="1"/>
  <c r="BR856" i="6"/>
  <c r="BS856" i="6" s="1"/>
  <c r="BQ856" i="6"/>
  <c r="BR223" i="6"/>
  <c r="BS223" i="6" s="1"/>
  <c r="BQ223" i="6"/>
  <c r="BQ407" i="6"/>
  <c r="BR407" i="6"/>
  <c r="BS407" i="6" s="1"/>
  <c r="BR1111" i="6"/>
  <c r="BS1111" i="6" s="1"/>
  <c r="BR1114" i="6"/>
  <c r="BS1114" i="6" s="1"/>
  <c r="BQ1114" i="6"/>
  <c r="BR434" i="6"/>
  <c r="BS434" i="6" s="1"/>
  <c r="BQ434" i="6"/>
  <c r="BL596" i="6"/>
  <c r="BM596" i="6" s="1"/>
  <c r="BK596" i="6"/>
  <c r="BK803" i="6"/>
  <c r="BL803" i="6"/>
  <c r="BM803" i="6" s="1"/>
  <c r="BK1097" i="6"/>
  <c r="BL1097" i="6"/>
  <c r="BM1097" i="6" s="1"/>
  <c r="BK588" i="6"/>
  <c r="BL588" i="6"/>
  <c r="BM588" i="6" s="1"/>
  <c r="BK713" i="6"/>
  <c r="BL713" i="6"/>
  <c r="BM713" i="6" s="1"/>
  <c r="BK698" i="6"/>
  <c r="BL698" i="6"/>
  <c r="BM698" i="6" s="1"/>
  <c r="BL654" i="6"/>
  <c r="BM654" i="6" s="1"/>
  <c r="BK654" i="6"/>
  <c r="BL670" i="6"/>
  <c r="BM670" i="6" s="1"/>
  <c r="BK670" i="6"/>
  <c r="BL914" i="6"/>
  <c r="BM914" i="6" s="1"/>
  <c r="BK914" i="6"/>
  <c r="BK333" i="6"/>
  <c r="BL333" i="6"/>
  <c r="BM333" i="6" s="1"/>
  <c r="BL969" i="6"/>
  <c r="BM969" i="6" s="1"/>
  <c r="BK969" i="6"/>
  <c r="BL298" i="6"/>
  <c r="BM298" i="6" s="1"/>
  <c r="BK298" i="6"/>
  <c r="BK587" i="6"/>
  <c r="BL587" i="6"/>
  <c r="BM587" i="6" s="1"/>
  <c r="BL953" i="6"/>
  <c r="BM953" i="6" s="1"/>
  <c r="BK953" i="6"/>
  <c r="BE224" i="6"/>
  <c r="BF224" i="6"/>
  <c r="BG224" i="6" s="1"/>
  <c r="BF217" i="6"/>
  <c r="BG217" i="6" s="1"/>
  <c r="BE217" i="6"/>
  <c r="BE648" i="6"/>
  <c r="BF648" i="6"/>
  <c r="BG648" i="6" s="1"/>
  <c r="BF793" i="6"/>
  <c r="BG793" i="6" s="1"/>
  <c r="BE793" i="6"/>
  <c r="BE734" i="6"/>
  <c r="BF734" i="6"/>
  <c r="BG734" i="6" s="1"/>
  <c r="BE899" i="6"/>
  <c r="BF899" i="6"/>
  <c r="BG899" i="6" s="1"/>
  <c r="BF873" i="6"/>
  <c r="BG873" i="6" s="1"/>
  <c r="BE873" i="6"/>
  <c r="BF952" i="6"/>
  <c r="BG952" i="6" s="1"/>
  <c r="BE952" i="6"/>
  <c r="BF1104" i="6"/>
  <c r="BG1104" i="6" s="1"/>
  <c r="BE1104" i="6"/>
  <c r="BF941" i="6"/>
  <c r="BG941" i="6" s="1"/>
  <c r="BE941" i="6"/>
  <c r="BE471" i="6"/>
  <c r="BF471" i="6"/>
  <c r="BG471" i="6" s="1"/>
  <c r="BF441" i="6"/>
  <c r="BG441" i="6" s="1"/>
  <c r="BE441" i="6"/>
  <c r="BF948" i="6"/>
  <c r="BG948" i="6" s="1"/>
  <c r="BE948" i="6"/>
  <c r="BF394" i="6"/>
  <c r="BG394" i="6" s="1"/>
  <c r="BE394" i="6"/>
  <c r="BE463" i="6"/>
  <c r="BF463" i="6"/>
  <c r="BG463" i="6" s="1"/>
  <c r="AY630" i="6"/>
  <c r="AZ630" i="6"/>
  <c r="BA630" i="6" s="1"/>
  <c r="AY489" i="6"/>
  <c r="AZ489" i="6"/>
  <c r="BA489" i="6" s="1"/>
  <c r="AZ586" i="6"/>
  <c r="BA586" i="6" s="1"/>
  <c r="AY586" i="6"/>
  <c r="AY605" i="6"/>
  <c r="AZ605" i="6"/>
  <c r="BA605" i="6" s="1"/>
  <c r="AZ927" i="6"/>
  <c r="BA927" i="6" s="1"/>
  <c r="AY927" i="6"/>
  <c r="AZ1094" i="6"/>
  <c r="BA1094" i="6" s="1"/>
  <c r="AY1094" i="6"/>
  <c r="AY728" i="6"/>
  <c r="AZ728" i="6"/>
  <c r="BA728" i="6" s="1"/>
  <c r="AZ1029" i="6"/>
  <c r="BA1029" i="6" s="1"/>
  <c r="AY1029" i="6"/>
  <c r="AY931" i="6"/>
  <c r="AZ931" i="6"/>
  <c r="BA931" i="6" s="1"/>
  <c r="AY1020" i="6"/>
  <c r="AZ1020" i="6"/>
  <c r="BA1020" i="6" s="1"/>
  <c r="AZ207" i="6"/>
  <c r="BA207" i="6" s="1"/>
  <c r="AY207" i="6"/>
  <c r="AZ964" i="6"/>
  <c r="BA964" i="6" s="1"/>
  <c r="AY964" i="6"/>
  <c r="AZ966" i="6"/>
  <c r="BA966" i="6" s="1"/>
  <c r="AY966" i="6"/>
  <c r="AY447" i="6"/>
  <c r="AZ447" i="6"/>
  <c r="BA447" i="6" s="1"/>
  <c r="AT353" i="6"/>
  <c r="AU353" i="6" s="1"/>
  <c r="AS353" i="6"/>
  <c r="AT537" i="6"/>
  <c r="AU537" i="6" s="1"/>
  <c r="AS619" i="6"/>
  <c r="AS909" i="6"/>
  <c r="AS831" i="6"/>
  <c r="AS915" i="6"/>
  <c r="AT943" i="6"/>
  <c r="AU943" i="6" s="1"/>
  <c r="AS958" i="6"/>
  <c r="AT1105" i="6"/>
  <c r="AU1105" i="6" s="1"/>
  <c r="AS543" i="6"/>
  <c r="AT737" i="6"/>
  <c r="AU737" i="6" s="1"/>
  <c r="AT502" i="6"/>
  <c r="AU502" i="6" s="1"/>
  <c r="AT757" i="6"/>
  <c r="AU757" i="6" s="1"/>
  <c r="AS539" i="6"/>
  <c r="AS233" i="6"/>
  <c r="AT747" i="6"/>
  <c r="AU747" i="6" s="1"/>
  <c r="AS255" i="6"/>
  <c r="AT1065" i="6"/>
  <c r="AU1065" i="6" s="1"/>
  <c r="AT718" i="6"/>
  <c r="AU718" i="6" s="1"/>
  <c r="AS860" i="6"/>
  <c r="AT507" i="6"/>
  <c r="AU507" i="6" s="1"/>
  <c r="AS735" i="6"/>
  <c r="AT373" i="6"/>
  <c r="AU373" i="6" s="1"/>
  <c r="AS802" i="6"/>
  <c r="AS335" i="6"/>
  <c r="AS492" i="6"/>
  <c r="AT364" i="6"/>
  <c r="AU364" i="6" s="1"/>
  <c r="AT928" i="6"/>
  <c r="AU928" i="6" s="1"/>
  <c r="AS355" i="6"/>
  <c r="BE741" i="6"/>
  <c r="BF910" i="6"/>
  <c r="BG910" i="6" s="1"/>
  <c r="BE812" i="6"/>
  <c r="BF542" i="6"/>
  <c r="BG542" i="6" s="1"/>
  <c r="AZ309" i="6"/>
  <c r="BA309" i="6" s="1"/>
  <c r="AY909" i="6"/>
  <c r="AZ1058" i="6"/>
  <c r="BA1058" i="6" s="1"/>
  <c r="AY1078" i="6"/>
  <c r="AT975" i="6"/>
  <c r="AU975" i="6" s="1"/>
  <c r="AS1005" i="6"/>
  <c r="AS826" i="6"/>
  <c r="AS413" i="6"/>
  <c r="CU918" i="6"/>
  <c r="CV918" i="6"/>
  <c r="CW918" i="6" s="1"/>
  <c r="CP847" i="6"/>
  <c r="CQ847" i="6" s="1"/>
  <c r="CO847" i="6"/>
  <c r="CO696" i="6"/>
  <c r="CP696" i="6"/>
  <c r="CQ696" i="6" s="1"/>
  <c r="CJ686" i="6"/>
  <c r="CK686" i="6" s="1"/>
  <c r="CI686" i="6"/>
  <c r="CC888" i="6"/>
  <c r="CD888" i="6"/>
  <c r="CE888" i="6" s="1"/>
  <c r="CC695" i="6"/>
  <c r="CD695" i="6"/>
  <c r="CE695" i="6" s="1"/>
  <c r="BX874" i="6"/>
  <c r="BY874" i="6" s="1"/>
  <c r="BW874" i="6"/>
  <c r="BX655" i="6"/>
  <c r="BY655" i="6" s="1"/>
  <c r="BW655" i="6"/>
  <c r="BR903" i="6"/>
  <c r="BS903" i="6" s="1"/>
  <c r="BQ903" i="6"/>
  <c r="BQ789" i="6"/>
  <c r="BR789" i="6"/>
  <c r="BS789" i="6" s="1"/>
  <c r="BQ1025" i="6"/>
  <c r="BR1025" i="6"/>
  <c r="BS1025" i="6" s="1"/>
  <c r="BR998" i="6"/>
  <c r="BS998" i="6" s="1"/>
  <c r="BQ998" i="6"/>
  <c r="BQ1026" i="6"/>
  <c r="BR1026" i="6"/>
  <c r="BS1026" i="6" s="1"/>
  <c r="BR250" i="6"/>
  <c r="BS250" i="6" s="1"/>
  <c r="BQ250" i="6"/>
  <c r="BR275" i="6"/>
  <c r="BS275" i="6" s="1"/>
  <c r="BQ275" i="6"/>
  <c r="BR489" i="6"/>
  <c r="BS489" i="6" s="1"/>
  <c r="BQ489" i="6"/>
  <c r="BR554" i="6"/>
  <c r="BS554" i="6" s="1"/>
  <c r="BQ554" i="6"/>
  <c r="BQ581" i="6"/>
  <c r="BR581" i="6"/>
  <c r="BS581" i="6" s="1"/>
  <c r="BQ838" i="6"/>
  <c r="BR838" i="6"/>
  <c r="BS838" i="6" s="1"/>
  <c r="BR813" i="6"/>
  <c r="BS813" i="6" s="1"/>
  <c r="BQ813" i="6"/>
  <c r="BQ503" i="6"/>
  <c r="BR503" i="6"/>
  <c r="BS503" i="6" s="1"/>
  <c r="BK214" i="6"/>
  <c r="BL214" i="6"/>
  <c r="BM214" i="6" s="1"/>
  <c r="BL769" i="6"/>
  <c r="BM769" i="6" s="1"/>
  <c r="BK769" i="6"/>
  <c r="BK793" i="6"/>
  <c r="BL793" i="6"/>
  <c r="BM793" i="6" s="1"/>
  <c r="BK784" i="6"/>
  <c r="BL784" i="6"/>
  <c r="BM784" i="6" s="1"/>
  <c r="BK1055" i="6"/>
  <c r="BL1055" i="6"/>
  <c r="BM1055" i="6" s="1"/>
  <c r="BL858" i="6"/>
  <c r="BM858" i="6" s="1"/>
  <c r="BK858" i="6"/>
  <c r="BK947" i="6"/>
  <c r="BL947" i="6"/>
  <c r="BM947" i="6" s="1"/>
  <c r="BL990" i="6"/>
  <c r="BM990" i="6" s="1"/>
  <c r="BK990" i="6"/>
  <c r="BL452" i="6"/>
  <c r="BM452" i="6" s="1"/>
  <c r="BK452" i="6"/>
  <c r="BK390" i="6"/>
  <c r="BL390" i="6"/>
  <c r="BM390" i="6" s="1"/>
  <c r="BL867" i="6"/>
  <c r="BM867" i="6" s="1"/>
  <c r="BK867" i="6"/>
  <c r="BL907" i="6"/>
  <c r="BM907" i="6" s="1"/>
  <c r="BK907" i="6"/>
  <c r="BL1112" i="6"/>
  <c r="BM1112" i="6" s="1"/>
  <c r="BK1112" i="6"/>
  <c r="BL285" i="6"/>
  <c r="BM285" i="6" s="1"/>
  <c r="BK285" i="6"/>
  <c r="BK322" i="6"/>
  <c r="BL322" i="6"/>
  <c r="BM322" i="6" s="1"/>
  <c r="BE316" i="6"/>
  <c r="BF316" i="6"/>
  <c r="BG316" i="6" s="1"/>
  <c r="BE300" i="6"/>
  <c r="BF300" i="6"/>
  <c r="BG300" i="6" s="1"/>
  <c r="BE474" i="6"/>
  <c r="BF474" i="6"/>
  <c r="BG474" i="6" s="1"/>
  <c r="BE442" i="6"/>
  <c r="BF442" i="6"/>
  <c r="BG442" i="6" s="1"/>
  <c r="BE834" i="6"/>
  <c r="BF834" i="6"/>
  <c r="BG834" i="6" s="1"/>
  <c r="BF999" i="6"/>
  <c r="BG999" i="6" s="1"/>
  <c r="BE999" i="6"/>
  <c r="BF892" i="6"/>
  <c r="BG892" i="6" s="1"/>
  <c r="BE892" i="6"/>
  <c r="BF1021" i="6"/>
  <c r="BG1021" i="6" s="1"/>
  <c r="BE1021" i="6"/>
  <c r="BE972" i="6"/>
  <c r="BF972" i="6"/>
  <c r="BG972" i="6" s="1"/>
  <c r="BE748" i="6"/>
  <c r="BF748" i="6"/>
  <c r="BG748" i="6" s="1"/>
  <c r="BE602" i="6"/>
  <c r="BF602" i="6"/>
  <c r="BG602" i="6" s="1"/>
  <c r="BE744" i="6"/>
  <c r="BF744" i="6"/>
  <c r="BG744" i="6" s="1"/>
  <c r="BE385" i="6"/>
  <c r="BF385" i="6"/>
  <c r="BG385" i="6" s="1"/>
  <c r="BE487" i="6"/>
  <c r="BF487" i="6"/>
  <c r="BG487" i="6" s="1"/>
  <c r="AY318" i="6"/>
  <c r="AZ318" i="6"/>
  <c r="BA318" i="6" s="1"/>
  <c r="AY830" i="6"/>
  <c r="AZ830" i="6"/>
  <c r="BA830" i="6" s="1"/>
  <c r="AZ274" i="6"/>
  <c r="BA274" i="6" s="1"/>
  <c r="AY274" i="6"/>
  <c r="AZ293" i="6"/>
  <c r="BA293" i="6" s="1"/>
  <c r="AY293" i="6"/>
  <c r="AZ480" i="6"/>
  <c r="BA480" i="6" s="1"/>
  <c r="AY480" i="6"/>
  <c r="AY440" i="6"/>
  <c r="AZ440" i="6"/>
  <c r="BA440" i="6" s="1"/>
  <c r="AZ889" i="6"/>
  <c r="BA889" i="6" s="1"/>
  <c r="AY889" i="6"/>
  <c r="AY1000" i="6"/>
  <c r="AZ1000" i="6"/>
  <c r="BA1000" i="6" s="1"/>
  <c r="AZ1022" i="6"/>
  <c r="BA1022" i="6" s="1"/>
  <c r="AY1022" i="6"/>
  <c r="AY1052" i="6"/>
  <c r="AZ1052" i="6"/>
  <c r="BA1052" i="6" s="1"/>
  <c r="AY751" i="6"/>
  <c r="AZ751" i="6"/>
  <c r="BA751" i="6" s="1"/>
  <c r="AZ886" i="6"/>
  <c r="BA886" i="6" s="1"/>
  <c r="AY886" i="6"/>
  <c r="AY527" i="6"/>
  <c r="AZ527" i="6"/>
  <c r="BA527" i="6" s="1"/>
  <c r="AY623" i="6"/>
  <c r="AZ623" i="6"/>
  <c r="BA623" i="6" s="1"/>
  <c r="AZ508" i="6"/>
  <c r="BA508" i="6" s="1"/>
  <c r="AY508" i="6"/>
  <c r="AS442" i="6"/>
  <c r="AT442" i="6"/>
  <c r="AU442" i="6" s="1"/>
  <c r="AS849" i="6"/>
  <c r="AT849" i="6"/>
  <c r="AU849" i="6" s="1"/>
  <c r="AT910" i="6"/>
  <c r="AU910" i="6" s="1"/>
  <c r="AS910" i="6"/>
  <c r="AT1087" i="6"/>
  <c r="AU1087" i="6" s="1"/>
  <c r="AS1087" i="6"/>
  <c r="AS832" i="6"/>
  <c r="AT832" i="6"/>
  <c r="AU832" i="6" s="1"/>
  <c r="AT766" i="6"/>
  <c r="AU766" i="6" s="1"/>
  <c r="AS766" i="6"/>
  <c r="AT607" i="6"/>
  <c r="AU607" i="6" s="1"/>
  <c r="AS607" i="6"/>
  <c r="AT398" i="6"/>
  <c r="AU398" i="6" s="1"/>
  <c r="AS398" i="6"/>
  <c r="AS215" i="6"/>
  <c r="AT215" i="6"/>
  <c r="AU215" i="6" s="1"/>
  <c r="AT1117" i="6"/>
  <c r="AU1117" i="6" s="1"/>
  <c r="AS1117" i="6"/>
  <c r="AT645" i="6"/>
  <c r="AU645" i="6" s="1"/>
  <c r="AS645" i="6"/>
  <c r="AT203" i="6"/>
  <c r="AU203" i="6" s="1"/>
  <c r="AS203" i="6"/>
  <c r="AS455" i="6"/>
  <c r="AT455" i="6"/>
  <c r="AU455" i="6" s="1"/>
  <c r="AS388" i="6"/>
  <c r="AT388" i="6"/>
  <c r="AU388" i="6" s="1"/>
  <c r="AZ484" i="6"/>
  <c r="BA484" i="6" s="1"/>
  <c r="AY435" i="6"/>
  <c r="AY867" i="6"/>
  <c r="AS258" i="6"/>
  <c r="AS482" i="6"/>
  <c r="AT513" i="6"/>
  <c r="AU513" i="6" s="1"/>
  <c r="AT885" i="6"/>
  <c r="AU885" i="6" s="1"/>
  <c r="AS643" i="6"/>
  <c r="AT946" i="6"/>
  <c r="AU946" i="6" s="1"/>
  <c r="AS603" i="6"/>
  <c r="AS974" i="6"/>
  <c r="AT837" i="6"/>
  <c r="AU837" i="6" s="1"/>
  <c r="AS682" i="6"/>
  <c r="AT597" i="6"/>
  <c r="AU597" i="6" s="1"/>
  <c r="AS632" i="6"/>
  <c r="AS839" i="6"/>
  <c r="AS228" i="6"/>
  <c r="AT1112" i="6"/>
  <c r="AU1112" i="6" s="1"/>
  <c r="AT498" i="6"/>
  <c r="AU498" i="6" s="1"/>
  <c r="AS532" i="6"/>
  <c r="AT777" i="6"/>
  <c r="AU777" i="6" s="1"/>
  <c r="AS812" i="6"/>
  <c r="AS936" i="6"/>
  <c r="AS229" i="6"/>
  <c r="AS484" i="6"/>
  <c r="AS445" i="6"/>
  <c r="AS609" i="6"/>
  <c r="AS495" i="6"/>
  <c r="AT509" i="6"/>
  <c r="AU509" i="6" s="1"/>
  <c r="AS1026" i="6"/>
  <c r="AT246" i="6"/>
  <c r="AU246" i="6" s="1"/>
  <c r="BL898" i="6"/>
  <c r="BM898" i="6" s="1"/>
  <c r="BE289" i="6"/>
  <c r="BF746" i="6"/>
  <c r="BG746" i="6" s="1"/>
  <c r="BE1053" i="6"/>
  <c r="BF586" i="6"/>
  <c r="BG586" i="6" s="1"/>
  <c r="BF495" i="6"/>
  <c r="BG495" i="6" s="1"/>
  <c r="AZ373" i="6"/>
  <c r="BA373" i="6" s="1"/>
  <c r="AY1090" i="6"/>
  <c r="AZ1101" i="6"/>
  <c r="BA1101" i="6" s="1"/>
  <c r="AZ700" i="6"/>
  <c r="BA700" i="6" s="1"/>
  <c r="AS886" i="6"/>
  <c r="AS1120" i="6"/>
  <c r="AS402" i="6"/>
  <c r="AS674" i="6"/>
  <c r="CU587" i="6"/>
  <c r="CV587" i="6"/>
  <c r="CW587" i="6" s="1"/>
  <c r="CO247" i="6"/>
  <c r="CP247" i="6"/>
  <c r="CQ247" i="6" s="1"/>
  <c r="CO451" i="6"/>
  <c r="CP451" i="6"/>
  <c r="CQ451" i="6" s="1"/>
  <c r="CI565" i="6"/>
  <c r="CJ565" i="6"/>
  <c r="CK565" i="6" s="1"/>
  <c r="CD339" i="6"/>
  <c r="CE339" i="6" s="1"/>
  <c r="CC339" i="6"/>
  <c r="CC1029" i="6"/>
  <c r="CD1029" i="6"/>
  <c r="CE1029" i="6" s="1"/>
  <c r="BX925" i="6"/>
  <c r="BY925" i="6" s="1"/>
  <c r="BW925" i="6"/>
  <c r="BW1047" i="6"/>
  <c r="BX1047" i="6"/>
  <c r="BY1047" i="6" s="1"/>
  <c r="BX779" i="6"/>
  <c r="BY779" i="6" s="1"/>
  <c r="BW779" i="6"/>
  <c r="BX402" i="6"/>
  <c r="BY402" i="6" s="1"/>
  <c r="BW402" i="6"/>
  <c r="BR261" i="6"/>
  <c r="BS261" i="6" s="1"/>
  <c r="BQ261" i="6"/>
  <c r="BR773" i="6"/>
  <c r="BS773" i="6" s="1"/>
  <c r="BQ773" i="6"/>
  <c r="BQ369" i="6"/>
  <c r="BR369" i="6"/>
  <c r="BS369" i="6" s="1"/>
  <c r="BR591" i="6"/>
  <c r="BS591" i="6" s="1"/>
  <c r="BQ591" i="6"/>
  <c r="BR902" i="6"/>
  <c r="BS902" i="6" s="1"/>
  <c r="BQ902" i="6"/>
  <c r="BQ559" i="6"/>
  <c r="BR559" i="6"/>
  <c r="BS559" i="6" s="1"/>
  <c r="BQ425" i="6"/>
  <c r="BR425" i="6"/>
  <c r="BS425" i="6" s="1"/>
  <c r="BR601" i="6"/>
  <c r="BS601" i="6" s="1"/>
  <c r="BQ601" i="6"/>
  <c r="BQ301" i="6"/>
  <c r="BR301" i="6"/>
  <c r="BS301" i="6" s="1"/>
  <c r="BQ814" i="6"/>
  <c r="BR814" i="6"/>
  <c r="BS814" i="6" s="1"/>
  <c r="BQ843" i="6"/>
  <c r="BR843" i="6"/>
  <c r="BS843" i="6" s="1"/>
  <c r="BQ766" i="6"/>
  <c r="BR766" i="6"/>
  <c r="BS766" i="6" s="1"/>
  <c r="BQ291" i="6"/>
  <c r="BR291" i="6"/>
  <c r="BS291" i="6" s="1"/>
  <c r="BQ377" i="6"/>
  <c r="BR377" i="6"/>
  <c r="BS377" i="6" s="1"/>
  <c r="BR420" i="6"/>
  <c r="BS420" i="6" s="1"/>
  <c r="BQ420" i="6"/>
  <c r="BL685" i="6"/>
  <c r="BM685" i="6" s="1"/>
  <c r="BK685" i="6"/>
  <c r="BK556" i="6"/>
  <c r="BL556" i="6"/>
  <c r="BM556" i="6" s="1"/>
  <c r="BL593" i="6"/>
  <c r="BM593" i="6" s="1"/>
  <c r="BK593" i="6"/>
  <c r="BL976" i="6"/>
  <c r="BM976" i="6" s="1"/>
  <c r="BK976" i="6"/>
  <c r="BK918" i="6"/>
  <c r="BL918" i="6"/>
  <c r="BM918" i="6" s="1"/>
  <c r="BK812" i="6"/>
  <c r="BL812" i="6"/>
  <c r="BM812" i="6" s="1"/>
  <c r="BL377" i="6"/>
  <c r="BM377" i="6" s="1"/>
  <c r="BK377" i="6"/>
  <c r="BK378" i="6"/>
  <c r="BL378" i="6"/>
  <c r="BM378" i="6" s="1"/>
  <c r="BK557" i="6"/>
  <c r="BL557" i="6"/>
  <c r="BM557" i="6" s="1"/>
  <c r="BK716" i="6"/>
  <c r="BL716" i="6"/>
  <c r="BM716" i="6" s="1"/>
  <c r="BL754" i="6"/>
  <c r="BM754" i="6" s="1"/>
  <c r="BK754" i="6"/>
  <c r="BK725" i="6"/>
  <c r="BL725" i="6"/>
  <c r="BM725" i="6" s="1"/>
  <c r="BK275" i="6"/>
  <c r="BL275" i="6"/>
  <c r="BM275" i="6" s="1"/>
  <c r="BL889" i="6"/>
  <c r="BM889" i="6" s="1"/>
  <c r="BK889" i="6"/>
  <c r="BF329" i="6"/>
  <c r="BG329" i="6" s="1"/>
  <c r="BE329" i="6"/>
  <c r="BF322" i="6"/>
  <c r="BG322" i="6" s="1"/>
  <c r="BE322" i="6"/>
  <c r="BE500" i="6"/>
  <c r="BF500" i="6"/>
  <c r="BG500" i="6" s="1"/>
  <c r="BE865" i="6"/>
  <c r="BF865" i="6"/>
  <c r="BG865" i="6" s="1"/>
  <c r="BE806" i="6"/>
  <c r="BF806" i="6"/>
  <c r="BG806" i="6" s="1"/>
  <c r="BF1003" i="6"/>
  <c r="BG1003" i="6" s="1"/>
  <c r="BE1003" i="6"/>
  <c r="BF901" i="6"/>
  <c r="BG901" i="6" s="1"/>
  <c r="BE901" i="6"/>
  <c r="BF1030" i="6"/>
  <c r="BG1030" i="6" s="1"/>
  <c r="BE1030" i="6"/>
  <c r="BF981" i="6"/>
  <c r="BG981" i="6" s="1"/>
  <c r="BE981" i="6"/>
  <c r="BE556" i="6"/>
  <c r="BF556" i="6"/>
  <c r="BG556" i="6" s="1"/>
  <c r="BE1088" i="6"/>
  <c r="BF1088" i="6"/>
  <c r="BG1088" i="6" s="1"/>
  <c r="BF582" i="6"/>
  <c r="BG582" i="6" s="1"/>
  <c r="BE582" i="6"/>
  <c r="BE235" i="6"/>
  <c r="BF235" i="6"/>
  <c r="BG235" i="6" s="1"/>
  <c r="BF540" i="6"/>
  <c r="BG540" i="6" s="1"/>
  <c r="BE540" i="6"/>
  <c r="AY390" i="6"/>
  <c r="AZ390" i="6"/>
  <c r="BA390" i="6" s="1"/>
  <c r="AY249" i="6"/>
  <c r="AZ249" i="6"/>
  <c r="BA249" i="6" s="1"/>
  <c r="AY346" i="6"/>
  <c r="AZ346" i="6"/>
  <c r="BA346" i="6" s="1"/>
  <c r="AZ365" i="6"/>
  <c r="BA365" i="6" s="1"/>
  <c r="AY365" i="6"/>
  <c r="AY813" i="6"/>
  <c r="AZ813" i="6"/>
  <c r="BA813" i="6" s="1"/>
  <c r="AZ744" i="6"/>
  <c r="BA744" i="6" s="1"/>
  <c r="AY744" i="6"/>
  <c r="AZ1033" i="6"/>
  <c r="BA1033" i="6" s="1"/>
  <c r="AY1033" i="6"/>
  <c r="AY897" i="6"/>
  <c r="AZ897" i="6"/>
  <c r="BA897" i="6" s="1"/>
  <c r="AY460" i="6"/>
  <c r="AZ460" i="6"/>
  <c r="BA460" i="6" s="1"/>
  <c r="AZ996" i="6"/>
  <c r="BA996" i="6" s="1"/>
  <c r="AY996" i="6"/>
  <c r="AZ1050" i="6"/>
  <c r="BA1050" i="6" s="1"/>
  <c r="AY1050" i="6"/>
  <c r="AY786" i="6"/>
  <c r="AZ786" i="6"/>
  <c r="BA786" i="6" s="1"/>
  <c r="AZ1127" i="6"/>
  <c r="BA1127" i="6" s="1"/>
  <c r="AY1127" i="6"/>
  <c r="CI800" i="6"/>
  <c r="CJ800" i="6"/>
  <c r="CK800" i="6" s="1"/>
  <c r="CU589" i="6"/>
  <c r="CV589" i="6"/>
  <c r="CW589" i="6" s="1"/>
  <c r="CU310" i="6"/>
  <c r="CV310" i="6"/>
  <c r="CW310" i="6" s="1"/>
  <c r="CP726" i="6"/>
  <c r="CQ726" i="6" s="1"/>
  <c r="CO726" i="6"/>
  <c r="CJ258" i="6"/>
  <c r="CK258" i="6" s="1"/>
  <c r="CI847" i="6"/>
  <c r="CC492" i="6"/>
  <c r="CC820" i="6"/>
  <c r="CC588" i="6"/>
  <c r="CC217" i="6"/>
  <c r="BW1027" i="6"/>
  <c r="BX1027" i="6"/>
  <c r="BY1027" i="6" s="1"/>
  <c r="BX370" i="6"/>
  <c r="BY370" i="6" s="1"/>
  <c r="BW370" i="6"/>
  <c r="BX359" i="6"/>
  <c r="BY359" i="6" s="1"/>
  <c r="BW359" i="6"/>
  <c r="BW504" i="6"/>
  <c r="BX504" i="6"/>
  <c r="BY504" i="6" s="1"/>
  <c r="BW338" i="6"/>
  <c r="BX338" i="6"/>
  <c r="BY338" i="6" s="1"/>
  <c r="BW781" i="6"/>
  <c r="BX781" i="6"/>
  <c r="BY781" i="6" s="1"/>
  <c r="BX673" i="6"/>
  <c r="BY673" i="6" s="1"/>
  <c r="BW673" i="6"/>
  <c r="BX738" i="6"/>
  <c r="BY738" i="6" s="1"/>
  <c r="BW738" i="6"/>
  <c r="BR237" i="6"/>
  <c r="BS237" i="6" s="1"/>
  <c r="BQ237" i="6"/>
  <c r="BQ943" i="6"/>
  <c r="BR943" i="6"/>
  <c r="BS943" i="6" s="1"/>
  <c r="BQ889" i="6"/>
  <c r="BR889" i="6"/>
  <c r="BS889" i="6" s="1"/>
  <c r="BQ1065" i="6"/>
  <c r="BR1065" i="6"/>
  <c r="BS1065" i="6" s="1"/>
  <c r="BR926" i="6"/>
  <c r="BS926" i="6" s="1"/>
  <c r="BQ926" i="6"/>
  <c r="BQ956" i="6"/>
  <c r="BR956" i="6"/>
  <c r="BS956" i="6" s="1"/>
  <c r="BR663" i="6"/>
  <c r="BS663" i="6" s="1"/>
  <c r="BQ663" i="6"/>
  <c r="BR303" i="6"/>
  <c r="BS303" i="6" s="1"/>
  <c r="BQ303" i="6"/>
  <c r="BQ294" i="6"/>
  <c r="BR294" i="6"/>
  <c r="BS294" i="6" s="1"/>
  <c r="BR445" i="6"/>
  <c r="BS445" i="6" s="1"/>
  <c r="BQ445" i="6"/>
  <c r="BQ756" i="6"/>
  <c r="BR756" i="6"/>
  <c r="BS756" i="6" s="1"/>
  <c r="BQ538" i="6"/>
  <c r="BR538" i="6"/>
  <c r="BS538" i="6" s="1"/>
  <c r="BQ722" i="6"/>
  <c r="BR722" i="6"/>
  <c r="BS722" i="6" s="1"/>
  <c r="BR717" i="6"/>
  <c r="BS717" i="6" s="1"/>
  <c r="BQ717" i="6"/>
  <c r="BK222" i="6"/>
  <c r="BL244" i="6"/>
  <c r="BM244" i="6" s="1"/>
  <c r="BK792" i="6"/>
  <c r="BK561" i="6"/>
  <c r="BL821" i="6"/>
  <c r="BM821" i="6" s="1"/>
  <c r="BK1045" i="6"/>
  <c r="BK824" i="6"/>
  <c r="BL1018" i="6"/>
  <c r="BM1018" i="6" s="1"/>
  <c r="BK1119" i="6"/>
  <c r="BL987" i="6"/>
  <c r="BM987" i="6" s="1"/>
  <c r="BK376" i="6"/>
  <c r="BK295" i="6"/>
  <c r="BL946" i="6"/>
  <c r="BM946" i="6" s="1"/>
  <c r="BL432" i="6"/>
  <c r="BM432" i="6" s="1"/>
  <c r="BK411" i="6"/>
  <c r="BL656" i="6"/>
  <c r="BM656" i="6" s="1"/>
  <c r="BL634" i="6"/>
  <c r="BM634" i="6" s="1"/>
  <c r="BL1016" i="6"/>
  <c r="BM1016" i="6" s="1"/>
  <c r="BL565" i="6"/>
  <c r="BM565" i="6" s="1"/>
  <c r="BK854" i="6"/>
  <c r="BL599" i="6"/>
  <c r="BM599" i="6" s="1"/>
  <c r="BK586" i="6"/>
  <c r="BL897" i="6"/>
  <c r="BM897" i="6" s="1"/>
  <c r="BL257" i="6"/>
  <c r="BM257" i="6" s="1"/>
  <c r="BK278" i="6"/>
  <c r="BE338" i="6"/>
  <c r="BE869" i="6"/>
  <c r="BE1084" i="6"/>
  <c r="BF764" i="6"/>
  <c r="BG764" i="6" s="1"/>
  <c r="BE682" i="6"/>
  <c r="AY674" i="6"/>
  <c r="AY1049" i="6"/>
  <c r="AY420" i="6"/>
  <c r="AY307" i="6"/>
  <c r="AS721" i="6"/>
  <c r="AS751" i="6"/>
  <c r="AT594" i="6"/>
  <c r="AU594" i="6" s="1"/>
  <c r="BF946" i="6"/>
  <c r="BG946" i="6" s="1"/>
  <c r="CO732" i="6"/>
  <c r="AZ857" i="6"/>
  <c r="BA857" i="6" s="1"/>
  <c r="BR973" i="6"/>
  <c r="BS973" i="6" s="1"/>
  <c r="AZ579" i="6"/>
  <c r="BA579" i="6" s="1"/>
  <c r="AZ452" i="6"/>
  <c r="BA452" i="6" s="1"/>
  <c r="CY122" i="6"/>
  <c r="CX105" i="6"/>
  <c r="CY151" i="6"/>
  <c r="CY182" i="6"/>
  <c r="CY66" i="6"/>
  <c r="CY196" i="6"/>
  <c r="CX136" i="6"/>
  <c r="CX195" i="6"/>
  <c r="CX36" i="6"/>
  <c r="CX85" i="6"/>
  <c r="CY102" i="6"/>
  <c r="CX24" i="6"/>
  <c r="CX65" i="6"/>
  <c r="CY51" i="6"/>
  <c r="CC65" i="6"/>
  <c r="CC113" i="6"/>
  <c r="CD13" i="6"/>
  <c r="CE13" i="6" s="1"/>
  <c r="BX149" i="6"/>
  <c r="BY149" i="6" s="1"/>
  <c r="BZ149" i="6" s="1"/>
  <c r="BX112" i="6"/>
  <c r="BY112" i="6" s="1"/>
  <c r="BZ112" i="6" s="1"/>
  <c r="BX115" i="6"/>
  <c r="BY115" i="6" s="1"/>
  <c r="CA115" i="6" s="1"/>
  <c r="BW122" i="6"/>
  <c r="AY60" i="6"/>
  <c r="AZ10" i="6"/>
  <c r="BA10" i="6" s="1"/>
  <c r="BB10" i="6" s="1"/>
  <c r="AZ71" i="6"/>
  <c r="BA71" i="6" s="1"/>
  <c r="BC71" i="6" s="1"/>
  <c r="AZ146" i="6"/>
  <c r="BA146" i="6" s="1"/>
  <c r="BC146" i="6" s="1"/>
  <c r="AZ72" i="6"/>
  <c r="BA72" i="6" s="1"/>
  <c r="BC72" i="6" s="1"/>
  <c r="AY196" i="6"/>
  <c r="AY12" i="6"/>
  <c r="AZ44" i="6"/>
  <c r="BA44" i="6" s="1"/>
  <c r="BC44" i="6" s="1"/>
  <c r="AZ76" i="6"/>
  <c r="BA76" i="6" s="1"/>
  <c r="BB76" i="6" s="1"/>
  <c r="AZ46" i="6"/>
  <c r="BA46" i="6" s="1"/>
  <c r="BB46" i="6" s="1"/>
  <c r="AZ198" i="6"/>
  <c r="BA198" i="6" s="1"/>
  <c r="BB198" i="6" s="1"/>
  <c r="CY18" i="6"/>
  <c r="CX69" i="6"/>
  <c r="CY119" i="6"/>
  <c r="AP184" i="6"/>
  <c r="AQ112" i="6"/>
  <c r="AP1130" i="6"/>
  <c r="AQ17" i="6"/>
  <c r="AO1138" i="6"/>
  <c r="CX133" i="6"/>
  <c r="CY37" i="6"/>
  <c r="CY19" i="6"/>
  <c r="CX101" i="6"/>
  <c r="CO171" i="6"/>
  <c r="AY40" i="6"/>
  <c r="BX153" i="6"/>
  <c r="BY153" i="6" s="1"/>
  <c r="BZ153" i="6" s="1"/>
  <c r="BR16" i="6"/>
  <c r="BS16" i="6" s="1"/>
  <c r="BU16" i="6" s="1"/>
  <c r="AZ47" i="6"/>
  <c r="BA47" i="6" s="1"/>
  <c r="BC47" i="6" s="1"/>
  <c r="BF20" i="6"/>
  <c r="BG20" i="6" s="1"/>
  <c r="BI20" i="6" s="1"/>
  <c r="AY107" i="6"/>
  <c r="AZ54" i="6"/>
  <c r="BA54" i="6" s="1"/>
  <c r="BC54" i="6" s="1"/>
  <c r="AZ66" i="6"/>
  <c r="BA66" i="6" s="1"/>
  <c r="BC66" i="6" s="1"/>
  <c r="AZ82" i="6"/>
  <c r="BA82" i="6" s="1"/>
  <c r="BB82" i="6" s="1"/>
  <c r="AZ115" i="6"/>
  <c r="BA115" i="6" s="1"/>
  <c r="BC115" i="6" s="1"/>
  <c r="AZ139" i="6"/>
  <c r="BA139" i="6" s="1"/>
  <c r="BB139" i="6" s="1"/>
  <c r="AY136" i="6"/>
  <c r="AY144" i="6"/>
  <c r="AY33" i="6"/>
  <c r="AZ42" i="6"/>
  <c r="BA42" i="6" s="1"/>
  <c r="BB42" i="6" s="1"/>
  <c r="AY16" i="6"/>
  <c r="AO1139" i="6"/>
  <c r="CX198" i="6"/>
  <c r="CC58" i="6"/>
  <c r="CY166" i="6"/>
  <c r="CY1130" i="6"/>
  <c r="AO1140" i="6"/>
  <c r="AP58" i="6"/>
  <c r="AZ86" i="6"/>
  <c r="BA86" i="6" s="1"/>
  <c r="BC86" i="6" s="1"/>
  <c r="AZ112" i="6"/>
  <c r="BA112" i="6" s="1"/>
  <c r="BC112" i="6" s="1"/>
  <c r="AZ152" i="6"/>
  <c r="BA152" i="6" s="1"/>
  <c r="BB152" i="6" s="1"/>
  <c r="AY48" i="6"/>
  <c r="AZ55" i="6"/>
  <c r="BA55" i="6" s="1"/>
  <c r="BC55" i="6" s="1"/>
  <c r="AY160" i="6"/>
  <c r="AZ17" i="6"/>
  <c r="BA17" i="6" s="1"/>
  <c r="BB17" i="6" s="1"/>
  <c r="AZ143" i="6"/>
  <c r="BA143" i="6" s="1"/>
  <c r="BC143" i="6" s="1"/>
  <c r="AY125" i="6"/>
  <c r="AZ124" i="6"/>
  <c r="BA124" i="6" s="1"/>
  <c r="BB124" i="6" s="1"/>
  <c r="AY26" i="6"/>
  <c r="AY112" i="6"/>
  <c r="AZ74" i="6"/>
  <c r="BA74" i="6" s="1"/>
  <c r="AZ192" i="6"/>
  <c r="BA192" i="6" s="1"/>
  <c r="AY22" i="6"/>
  <c r="BE8" i="6"/>
  <c r="BW153" i="6"/>
  <c r="BW87" i="6"/>
  <c r="BX178" i="6"/>
  <c r="BY178" i="6" s="1"/>
  <c r="BX70" i="6"/>
  <c r="BY70" i="6" s="1"/>
  <c r="BW12" i="6"/>
  <c r="BW184" i="6"/>
  <c r="AZ63" i="6"/>
  <c r="BA63" i="6" s="1"/>
  <c r="BC63" i="6" s="1"/>
  <c r="AZ125" i="6"/>
  <c r="BA125" i="6" s="1"/>
  <c r="BB125" i="6" s="1"/>
  <c r="AZ51" i="6"/>
  <c r="BA51" i="6" s="1"/>
  <c r="BB51" i="6" s="1"/>
  <c r="AY132" i="6"/>
  <c r="AY173" i="6"/>
  <c r="CX95" i="6"/>
  <c r="CX130" i="6"/>
  <c r="BZ12" i="6"/>
  <c r="CY156" i="6"/>
  <c r="AY169" i="6"/>
  <c r="AY152" i="6"/>
  <c r="AZ37" i="6"/>
  <c r="BA37" i="6" s="1"/>
  <c r="BC37" i="6" s="1"/>
  <c r="AY177" i="6"/>
  <c r="AY25" i="6"/>
  <c r="AY137" i="6"/>
  <c r="AZ196" i="6"/>
  <c r="BA196" i="6" s="1"/>
  <c r="BB196" i="6" s="1"/>
  <c r="AY36" i="6"/>
  <c r="AY72" i="6"/>
  <c r="AY91" i="6"/>
  <c r="AZ3" i="6"/>
  <c r="BA3" i="6" s="1"/>
  <c r="BC3" i="6" s="1"/>
  <c r="AZ119" i="6"/>
  <c r="BA119" i="6" s="1"/>
  <c r="BB119" i="6" s="1"/>
  <c r="AY111" i="6"/>
  <c r="AY199" i="6"/>
  <c r="BQ73" i="6"/>
  <c r="BW11" i="6"/>
  <c r="BW15" i="6"/>
  <c r="BW180" i="6"/>
  <c r="BW109" i="6"/>
  <c r="BW50" i="6"/>
  <c r="BW1130" i="6"/>
  <c r="BW148" i="6"/>
  <c r="BW185" i="6"/>
  <c r="BW114" i="6"/>
  <c r="BX56" i="6"/>
  <c r="BY56" i="6" s="1"/>
  <c r="BX127" i="6"/>
  <c r="BY127" i="6" s="1"/>
  <c r="BZ127" i="6" s="1"/>
  <c r="BX54" i="6"/>
  <c r="BY54" i="6" s="1"/>
  <c r="BW188" i="6"/>
  <c r="BX106" i="6"/>
  <c r="BY106" i="6" s="1"/>
  <c r="BW36" i="6"/>
  <c r="BW115" i="6"/>
  <c r="BW155" i="6"/>
  <c r="BW70" i="6"/>
  <c r="BW108" i="6"/>
  <c r="BX102" i="6"/>
  <c r="BY102" i="6" s="1"/>
  <c r="CA102" i="6" s="1"/>
  <c r="BX186" i="6"/>
  <c r="BY186" i="6" s="1"/>
  <c r="BX142" i="6"/>
  <c r="BY142" i="6" s="1"/>
  <c r="BZ142" i="6" s="1"/>
  <c r="BX124" i="6"/>
  <c r="BY124" i="6" s="1"/>
  <c r="BX113" i="6"/>
  <c r="BY113" i="6" s="1"/>
  <c r="BW181" i="6"/>
  <c r="BX87" i="6"/>
  <c r="BY87" i="6" s="1"/>
  <c r="CA87" i="6" s="1"/>
  <c r="BX89" i="6"/>
  <c r="BY89" i="6" s="1"/>
  <c r="BX176" i="6"/>
  <c r="BY176" i="6" s="1"/>
  <c r="BX39" i="6"/>
  <c r="BY39" i="6" s="1"/>
  <c r="BX21" i="6"/>
  <c r="BY21" i="6" s="1"/>
  <c r="BX98" i="6"/>
  <c r="BY98" i="6" s="1"/>
  <c r="BX140" i="6"/>
  <c r="BY140" i="6" s="1"/>
  <c r="BW164" i="6"/>
  <c r="BX9" i="6"/>
  <c r="BY9" i="6" s="1"/>
  <c r="BW111" i="6"/>
  <c r="BX51" i="6"/>
  <c r="BY51" i="6" s="1"/>
  <c r="BW197" i="6"/>
  <c r="BW100" i="6"/>
  <c r="BW13" i="6"/>
  <c r="BX62" i="6"/>
  <c r="BY62" i="6" s="1"/>
  <c r="BW142" i="6"/>
  <c r="BW31" i="6"/>
  <c r="BW93" i="6"/>
  <c r="BW127" i="6"/>
  <c r="BX180" i="6"/>
  <c r="BY180" i="6" s="1"/>
  <c r="BW156" i="6"/>
  <c r="BX191" i="6"/>
  <c r="BY191" i="6" s="1"/>
  <c r="BX15" i="6"/>
  <c r="BY15" i="6" s="1"/>
  <c r="BW179" i="6"/>
  <c r="BW105" i="6"/>
  <c r="BX183" i="6"/>
  <c r="BY183" i="6" s="1"/>
  <c r="BW56" i="6"/>
  <c r="BX163" i="6"/>
  <c r="BY163" i="6" s="1"/>
  <c r="BX109" i="6"/>
  <c r="BY109" i="6" s="1"/>
  <c r="BW54" i="6"/>
  <c r="BX27" i="6"/>
  <c r="BY27" i="6" s="1"/>
  <c r="BW191" i="6"/>
  <c r="BX1130" i="6"/>
  <c r="BY1130" i="6" s="1"/>
  <c r="BW89" i="6"/>
  <c r="BX69" i="6"/>
  <c r="BY69" i="6" s="1"/>
  <c r="BX147" i="6"/>
  <c r="BY147" i="6" s="1"/>
  <c r="BX26" i="6"/>
  <c r="BY26" i="6" s="1"/>
  <c r="BW149" i="6"/>
  <c r="BW76" i="6"/>
  <c r="BW176" i="6"/>
  <c r="BX188" i="6"/>
  <c r="BY188" i="6" s="1"/>
  <c r="BW67" i="6"/>
  <c r="BW178" i="6"/>
  <c r="BX31" i="6"/>
  <c r="BY31" i="6" s="1"/>
  <c r="BW198" i="6"/>
  <c r="BW119" i="6"/>
  <c r="BX50" i="6"/>
  <c r="BY50" i="6" s="1"/>
  <c r="BW99" i="6"/>
  <c r="BW138" i="6"/>
  <c r="BX184" i="6"/>
  <c r="BY184" i="6" s="1"/>
  <c r="BW39" i="6"/>
  <c r="BW21" i="6"/>
  <c r="BW106" i="6"/>
  <c r="BX105" i="6"/>
  <c r="BY105" i="6" s="1"/>
  <c r="BW27" i="6"/>
  <c r="BX10" i="6"/>
  <c r="BY10" i="6" s="1"/>
  <c r="BW97" i="6"/>
  <c r="BX111" i="6"/>
  <c r="BY111" i="6" s="1"/>
  <c r="BX76" i="6"/>
  <c r="BY76" i="6" s="1"/>
  <c r="BW69" i="6"/>
  <c r="AZ107" i="6"/>
  <c r="BA107" i="6" s="1"/>
  <c r="BB107" i="6" s="1"/>
  <c r="AY179" i="6"/>
  <c r="CP141" i="6"/>
  <c r="CQ141" i="6" s="1"/>
  <c r="BX46" i="6"/>
  <c r="BY46" i="6" s="1"/>
  <c r="BZ115" i="6"/>
  <c r="BZ135" i="6"/>
  <c r="CX172" i="6"/>
  <c r="CX113" i="6"/>
  <c r="AP84" i="6"/>
  <c r="CX44" i="6"/>
  <c r="AP16" i="6"/>
  <c r="AZ48" i="6"/>
  <c r="BA48" i="6" s="1"/>
  <c r="BB48" i="6" s="1"/>
  <c r="AY54" i="6"/>
  <c r="AY178" i="6"/>
  <c r="AY114" i="6"/>
  <c r="AY51" i="6"/>
  <c r="AZ122" i="6"/>
  <c r="BA122" i="6" s="1"/>
  <c r="BC122" i="6" s="1"/>
  <c r="AY42" i="6"/>
  <c r="AZ99" i="6"/>
  <c r="BA99" i="6" s="1"/>
  <c r="BC99" i="6" s="1"/>
  <c r="AZ133" i="6"/>
  <c r="BA133" i="6" s="1"/>
  <c r="BC133" i="6" s="1"/>
  <c r="AZ26" i="6"/>
  <c r="BA26" i="6" s="1"/>
  <c r="BC26" i="6" s="1"/>
  <c r="AY63" i="6"/>
  <c r="AZ150" i="6"/>
  <c r="BA150" i="6" s="1"/>
  <c r="BC150" i="6" s="1"/>
  <c r="AY10" i="6"/>
  <c r="AZ25" i="6"/>
  <c r="BA25" i="6" s="1"/>
  <c r="BC25" i="6" s="1"/>
  <c r="AY133" i="6"/>
  <c r="AZ147" i="6"/>
  <c r="BA147" i="6" s="1"/>
  <c r="AZ127" i="6"/>
  <c r="BA127" i="6" s="1"/>
  <c r="BB127" i="6" s="1"/>
  <c r="BX198" i="6"/>
  <c r="BY198" i="6" s="1"/>
  <c r="BW46" i="6"/>
  <c r="BX160" i="6"/>
  <c r="BY160" i="6" s="1"/>
  <c r="BX93" i="6"/>
  <c r="BY93" i="6" s="1"/>
  <c r="BX156" i="6"/>
  <c r="BY156" i="6" s="1"/>
  <c r="BW23" i="6"/>
  <c r="BE42" i="6"/>
  <c r="BF199" i="6"/>
  <c r="BG199" i="6" s="1"/>
  <c r="BF64" i="6"/>
  <c r="BG64" i="6" s="1"/>
  <c r="CX32" i="6"/>
  <c r="BX99" i="6"/>
  <c r="BY99" i="6" s="1"/>
  <c r="BX108" i="6"/>
  <c r="BY108" i="6" s="1"/>
  <c r="BX97" i="6"/>
  <c r="BY97" i="6" s="1"/>
  <c r="BW135" i="6"/>
  <c r="BX64" i="6"/>
  <c r="BY64" i="6" s="1"/>
  <c r="BX36" i="6"/>
  <c r="BY36" i="6" s="1"/>
  <c r="AY97" i="6"/>
  <c r="AY192" i="6"/>
  <c r="AZ185" i="6"/>
  <c r="BA185" i="6" s="1"/>
  <c r="BC185" i="6" s="1"/>
  <c r="AY79" i="6"/>
  <c r="BX67" i="6"/>
  <c r="BY67" i="6" s="1"/>
  <c r="BW71" i="6"/>
  <c r="BX114" i="6"/>
  <c r="BY114" i="6" s="1"/>
  <c r="CY181" i="6"/>
  <c r="AZ83" i="6"/>
  <c r="BA83" i="6" s="1"/>
  <c r="BB83" i="6" s="1"/>
  <c r="AZ12" i="6"/>
  <c r="BA12" i="6" s="1"/>
  <c r="BC12" i="6" s="1"/>
  <c r="AY176" i="6"/>
  <c r="AZ14" i="6"/>
  <c r="BA14" i="6" s="1"/>
  <c r="BB14" i="6" s="1"/>
  <c r="AY27" i="6"/>
  <c r="AY108" i="6"/>
  <c r="AZ100" i="6"/>
  <c r="BA100" i="6" s="1"/>
  <c r="BC100" i="6" s="1"/>
  <c r="AY87" i="6"/>
  <c r="AY41" i="6"/>
  <c r="AY198" i="6"/>
  <c r="AZ78" i="6"/>
  <c r="BA78" i="6" s="1"/>
  <c r="BB78" i="6" s="1"/>
  <c r="AY66" i="6"/>
  <c r="AY35" i="6"/>
  <c r="AZ52" i="6"/>
  <c r="BA52" i="6" s="1"/>
  <c r="BC52" i="6" s="1"/>
  <c r="CY31" i="6"/>
  <c r="AP52" i="6"/>
  <c r="AY17" i="6"/>
  <c r="AZ178" i="6"/>
  <c r="BA178" i="6" s="1"/>
  <c r="BB178" i="6" s="1"/>
  <c r="AZ168" i="6"/>
  <c r="BA168" i="6" s="1"/>
  <c r="BB168" i="6" s="1"/>
  <c r="AZ160" i="6"/>
  <c r="BA160" i="6" s="1"/>
  <c r="BB160" i="6" s="1"/>
  <c r="AY68" i="6"/>
  <c r="AZ165" i="6"/>
  <c r="BA165" i="6" s="1"/>
  <c r="BC165" i="6" s="1"/>
  <c r="AZ36" i="6"/>
  <c r="BA36" i="6" s="1"/>
  <c r="BC36" i="6" s="1"/>
  <c r="AY38" i="6"/>
  <c r="AY126" i="6"/>
  <c r="AZ92" i="6"/>
  <c r="BA92" i="6" s="1"/>
  <c r="BB92" i="6" s="1"/>
  <c r="AY7" i="6"/>
  <c r="AZ7" i="6"/>
  <c r="BA7" i="6" s="1"/>
  <c r="BC7" i="6" s="1"/>
  <c r="AZ173" i="6"/>
  <c r="BA173" i="6" s="1"/>
  <c r="AY24" i="6"/>
  <c r="AY140" i="6"/>
  <c r="BW92" i="6"/>
  <c r="BX161" i="6"/>
  <c r="BY161" i="6" s="1"/>
  <c r="BX159" i="6"/>
  <c r="BY159" i="6" s="1"/>
  <c r="BX179" i="6"/>
  <c r="BY179" i="6" s="1"/>
  <c r="BW160" i="6"/>
  <c r="BW64" i="6"/>
  <c r="BW62" i="6"/>
  <c r="AZ161" i="6"/>
  <c r="BA161" i="6" s="1"/>
  <c r="BB161" i="6" s="1"/>
  <c r="AZ113" i="6"/>
  <c r="BA113" i="6" s="1"/>
  <c r="BB113" i="6" s="1"/>
  <c r="AZ91" i="6"/>
  <c r="BA91" i="6" s="1"/>
  <c r="BC91" i="6" s="1"/>
  <c r="AZ117" i="6"/>
  <c r="BA117" i="6" s="1"/>
  <c r="BB117" i="6" s="1"/>
  <c r="AZ38" i="6"/>
  <c r="BA38" i="6" s="1"/>
  <c r="BB38" i="6" s="1"/>
  <c r="AZ49" i="6"/>
  <c r="BA49" i="6" s="1"/>
  <c r="BC49" i="6" s="1"/>
  <c r="AY188" i="6"/>
  <c r="BX23" i="6"/>
  <c r="BY23" i="6" s="1"/>
  <c r="BX138" i="6"/>
  <c r="BY138" i="6" s="1"/>
  <c r="BX71" i="6"/>
  <c r="BY71" i="6" s="1"/>
  <c r="AZ60" i="6"/>
  <c r="BA60" i="6" s="1"/>
  <c r="BB60" i="6" s="1"/>
  <c r="AZ97" i="6"/>
  <c r="BA97" i="6" s="1"/>
  <c r="BB97" i="6" s="1"/>
  <c r="AZ81" i="6"/>
  <c r="BA81" i="6" s="1"/>
  <c r="BC81" i="6" s="1"/>
  <c r="AY175" i="6"/>
  <c r="AY14" i="6"/>
  <c r="AY193" i="6"/>
  <c r="AY118" i="6"/>
  <c r="AZ195" i="6"/>
  <c r="BA195" i="6" s="1"/>
  <c r="BC195" i="6" s="1"/>
  <c r="AZ109" i="6"/>
  <c r="BA109" i="6" s="1"/>
  <c r="BB109" i="6" s="1"/>
  <c r="AZ62" i="6"/>
  <c r="BA62" i="6" s="1"/>
  <c r="BC62" i="6" s="1"/>
  <c r="AY117" i="6"/>
  <c r="AZ61" i="6"/>
  <c r="BA61" i="6" s="1"/>
  <c r="BB61" i="6" s="1"/>
  <c r="AZ177" i="6"/>
  <c r="BA177" i="6" s="1"/>
  <c r="BC177" i="6" s="1"/>
  <c r="AZ179" i="6"/>
  <c r="BA179" i="6" s="1"/>
  <c r="BC179" i="6" s="1"/>
  <c r="CX33" i="6"/>
  <c r="CY33" i="6"/>
  <c r="CY75" i="6"/>
  <c r="CX75" i="6"/>
  <c r="BW60" i="6"/>
  <c r="BX126" i="6"/>
  <c r="BY126" i="6" s="1"/>
  <c r="BX122" i="6"/>
  <c r="BY122" i="6" s="1"/>
  <c r="BW159" i="6"/>
  <c r="BX155" i="6"/>
  <c r="BY155" i="6" s="1"/>
  <c r="BW124" i="6"/>
  <c r="BX13" i="6"/>
  <c r="BY13" i="6" s="1"/>
  <c r="AZ31" i="6"/>
  <c r="BA31" i="6" s="1"/>
  <c r="BC31" i="6" s="1"/>
  <c r="AY31" i="6"/>
  <c r="AZ155" i="6"/>
  <c r="BA155" i="6" s="1"/>
  <c r="BC155" i="6" s="1"/>
  <c r="AZ93" i="6"/>
  <c r="BA93" i="6" s="1"/>
  <c r="BC93" i="6" s="1"/>
  <c r="AZ67" i="6"/>
  <c r="BA67" i="6" s="1"/>
  <c r="BC67" i="6" s="1"/>
  <c r="AY3" i="6"/>
  <c r="AZ59" i="6"/>
  <c r="BA59" i="6" s="1"/>
  <c r="AZ104" i="6"/>
  <c r="BA104" i="6" s="1"/>
  <c r="AZ184" i="6"/>
  <c r="BA184" i="6" s="1"/>
  <c r="BB184" i="6" s="1"/>
  <c r="AY101" i="6"/>
  <c r="AZ153" i="6"/>
  <c r="BA153" i="6" s="1"/>
  <c r="BC153" i="6" s="1"/>
  <c r="AY109" i="6"/>
  <c r="AY172" i="6"/>
  <c r="AZ96" i="6"/>
  <c r="BA96" i="6" s="1"/>
  <c r="BB96" i="6" s="1"/>
  <c r="AY74" i="6"/>
  <c r="AZ197" i="6"/>
  <c r="BA197" i="6" s="1"/>
  <c r="BC197" i="6" s="1"/>
  <c r="AZ64" i="6"/>
  <c r="BA64" i="6" s="1"/>
  <c r="BC64" i="6" s="1"/>
  <c r="AY64" i="6"/>
  <c r="AZ169" i="6"/>
  <c r="BA169" i="6" s="1"/>
  <c r="BB169" i="6" s="1"/>
  <c r="AZ163" i="6"/>
  <c r="BA163" i="6" s="1"/>
  <c r="BC163" i="6" s="1"/>
  <c r="AZ94" i="6"/>
  <c r="BA94" i="6" s="1"/>
  <c r="BB94" i="6" s="1"/>
  <c r="AY86" i="6"/>
  <c r="AZ105" i="6"/>
  <c r="BA105" i="6" s="1"/>
  <c r="AZ162" i="6"/>
  <c r="BA162" i="6" s="1"/>
  <c r="AZ103" i="6"/>
  <c r="BA103" i="6" s="1"/>
  <c r="BC103" i="6" s="1"/>
  <c r="AY148" i="6"/>
  <c r="AY145" i="6"/>
  <c r="AZ134" i="6"/>
  <c r="BA134" i="6" s="1"/>
  <c r="BB134" i="6" s="1"/>
  <c r="AY194" i="6"/>
  <c r="AZ6" i="6"/>
  <c r="BA6" i="6" s="1"/>
  <c r="BC6" i="6" s="1"/>
  <c r="AY183" i="6"/>
  <c r="AZ73" i="6"/>
  <c r="BA73" i="6" s="1"/>
  <c r="BB73" i="6" s="1"/>
  <c r="AZ132" i="6"/>
  <c r="BA132" i="6" s="1"/>
  <c r="BB132" i="6" s="1"/>
  <c r="AY73" i="6"/>
  <c r="AZ53" i="6"/>
  <c r="BA53" i="6" s="1"/>
  <c r="BB53" i="6" s="1"/>
  <c r="AY184" i="6"/>
  <c r="AY147" i="6"/>
  <c r="AY119" i="6"/>
  <c r="AZ191" i="6"/>
  <c r="BA191" i="6" s="1"/>
  <c r="BC191" i="6" s="1"/>
  <c r="AY191" i="6"/>
  <c r="AZ130" i="6"/>
  <c r="BA130" i="6" s="1"/>
  <c r="BC130" i="6" s="1"/>
  <c r="AY146" i="6"/>
  <c r="AZ175" i="6"/>
  <c r="BA175" i="6" s="1"/>
  <c r="BB175" i="6" s="1"/>
  <c r="AZ84" i="6"/>
  <c r="BA84" i="6" s="1"/>
  <c r="BB84" i="6" s="1"/>
  <c r="AZ102" i="6"/>
  <c r="BA102" i="6" s="1"/>
  <c r="BC102" i="6" s="1"/>
  <c r="AZ183" i="6"/>
  <c r="BA183" i="6" s="1"/>
  <c r="BB183" i="6" s="1"/>
  <c r="AZ88" i="6"/>
  <c r="BA88" i="6" s="1"/>
  <c r="BC88" i="6" s="1"/>
  <c r="AZ89" i="6"/>
  <c r="BA89" i="6" s="1"/>
  <c r="BC89" i="6" s="1"/>
  <c r="AZ142" i="6"/>
  <c r="BA142" i="6" s="1"/>
  <c r="BB142" i="6" s="1"/>
  <c r="AY70" i="6"/>
  <c r="AZ8" i="6"/>
  <c r="BA8" i="6" s="1"/>
  <c r="BB8" i="6" s="1"/>
  <c r="AY116" i="6"/>
  <c r="AY89" i="6"/>
  <c r="AY50" i="6"/>
  <c r="AZ110" i="6"/>
  <c r="BA110" i="6" s="1"/>
  <c r="BC110" i="6" s="1"/>
  <c r="AY127" i="6"/>
  <c r="AY53" i="6"/>
  <c r="AY85" i="6"/>
  <c r="AY61" i="6"/>
  <c r="AZ118" i="6"/>
  <c r="BA118" i="6" s="1"/>
  <c r="BB118" i="6" s="1"/>
  <c r="AZ43" i="6"/>
  <c r="BA43" i="6" s="1"/>
  <c r="BB43" i="6" s="1"/>
  <c r="AY195" i="6"/>
  <c r="AY62" i="6"/>
  <c r="AZ136" i="6"/>
  <c r="BA136" i="6" s="1"/>
  <c r="BC136" i="6" s="1"/>
  <c r="AZ45" i="6"/>
  <c r="BA45" i="6" s="1"/>
  <c r="BC45" i="6" s="1"/>
  <c r="AO1141" i="6"/>
  <c r="AS184" i="6"/>
  <c r="BQ121" i="6"/>
  <c r="BF70" i="6"/>
  <c r="BG70" i="6" s="1"/>
  <c r="BI70" i="6" s="1"/>
  <c r="CO196" i="6"/>
  <c r="CJ185" i="6"/>
  <c r="CK185" i="6" s="1"/>
  <c r="AY77" i="6"/>
  <c r="AY105" i="6"/>
  <c r="AY106" i="6"/>
  <c r="AZ194" i="6"/>
  <c r="BA194" i="6" s="1"/>
  <c r="BC194" i="6" s="1"/>
  <c r="AY123" i="6"/>
  <c r="AY52" i="6"/>
  <c r="AZ27" i="6"/>
  <c r="BA27" i="6" s="1"/>
  <c r="BB27" i="6" s="1"/>
  <c r="AZ23" i="6"/>
  <c r="BA23" i="6" s="1"/>
  <c r="BB23" i="6" s="1"/>
  <c r="AY59" i="6"/>
  <c r="BH70" i="6"/>
  <c r="BF103" i="6"/>
  <c r="BG103" i="6" s="1"/>
  <c r="BE137" i="6"/>
  <c r="CO170" i="6"/>
  <c r="BE5" i="6"/>
  <c r="BE146" i="6"/>
  <c r="CP68" i="6"/>
  <c r="CQ68" i="6" s="1"/>
  <c r="CR68" i="6" s="1"/>
  <c r="BF15" i="6"/>
  <c r="BG15" i="6" s="1"/>
  <c r="BF164" i="6"/>
  <c r="BG164" i="6" s="1"/>
  <c r="BF57" i="6"/>
  <c r="BG57" i="6" s="1"/>
  <c r="BE60" i="6"/>
  <c r="CY180" i="6"/>
  <c r="CX180" i="6"/>
  <c r="BQ192" i="6"/>
  <c r="BR112" i="6"/>
  <c r="BS112" i="6" s="1"/>
  <c r="BR150" i="6"/>
  <c r="BS150" i="6" s="1"/>
  <c r="BQ96" i="6"/>
  <c r="BR79" i="6"/>
  <c r="BS79" i="6" s="1"/>
  <c r="BQ81" i="6"/>
  <c r="BQ51" i="6"/>
  <c r="BR60" i="6"/>
  <c r="BS60" i="6" s="1"/>
  <c r="BQ93" i="6"/>
  <c r="BR195" i="6"/>
  <c r="BS195" i="6" s="1"/>
  <c r="BR21" i="6"/>
  <c r="BS21" i="6" s="1"/>
  <c r="BU21" i="6" s="1"/>
  <c r="BQ18" i="6"/>
  <c r="BR65" i="6"/>
  <c r="BS65" i="6" s="1"/>
  <c r="BQ92" i="6"/>
  <c r="BQ55" i="6"/>
  <c r="BQ16" i="6"/>
  <c r="BQ166" i="6"/>
  <c r="BR179" i="6"/>
  <c r="BS179" i="6" s="1"/>
  <c r="BR81" i="6"/>
  <c r="BS81" i="6" s="1"/>
  <c r="BR115" i="6"/>
  <c r="BS115" i="6" s="1"/>
  <c r="BQ74" i="6"/>
  <c r="BQ128" i="6"/>
  <c r="BR27" i="6"/>
  <c r="BS27" i="6" s="1"/>
  <c r="BR127" i="6"/>
  <c r="BS127" i="6" s="1"/>
  <c r="BT127" i="6" s="1"/>
  <c r="BR89" i="6"/>
  <c r="BS89" i="6" s="1"/>
  <c r="BQ119" i="6"/>
  <c r="BR87" i="6"/>
  <c r="BS87" i="6" s="1"/>
  <c r="BQ97" i="6"/>
  <c r="BR171" i="6"/>
  <c r="BS171" i="6" s="1"/>
  <c r="BQ66" i="6"/>
  <c r="BQ117" i="6"/>
  <c r="BQ131" i="6"/>
  <c r="BR33" i="6"/>
  <c r="BS33" i="6" s="1"/>
  <c r="BR186" i="6"/>
  <c r="BS186" i="6" s="1"/>
  <c r="BQ70" i="6"/>
  <c r="BR98" i="6"/>
  <c r="BS98" i="6" s="1"/>
  <c r="BQ5" i="6"/>
  <c r="BR67" i="6"/>
  <c r="BS67" i="6" s="1"/>
  <c r="BQ112" i="6"/>
  <c r="BQ130" i="6"/>
  <c r="BQ145" i="6"/>
  <c r="BQ190" i="6"/>
  <c r="BQ79" i="6"/>
  <c r="BQ179" i="6"/>
  <c r="BR164" i="6"/>
  <c r="BS164" i="6" s="1"/>
  <c r="BR99" i="6"/>
  <c r="BS99" i="6" s="1"/>
  <c r="BR93" i="6"/>
  <c r="BS93" i="6" s="1"/>
  <c r="BR71" i="6"/>
  <c r="BS71" i="6" s="1"/>
  <c r="BU71" i="6" s="1"/>
  <c r="BQ98" i="6"/>
  <c r="BR111" i="6"/>
  <c r="BS111" i="6" s="1"/>
  <c r="BR91" i="6"/>
  <c r="BS91" i="6" s="1"/>
  <c r="BR168" i="6"/>
  <c r="BS168" i="6" s="1"/>
  <c r="BR128" i="6"/>
  <c r="BS128" i="6" s="1"/>
  <c r="BQ129" i="6"/>
  <c r="BQ127" i="6"/>
  <c r="BQ88" i="6"/>
  <c r="BR77" i="6"/>
  <c r="BS77" i="6" s="1"/>
  <c r="BR162" i="6"/>
  <c r="BS162" i="6" s="1"/>
  <c r="BQ115" i="6"/>
  <c r="BQ150" i="6"/>
  <c r="BQ116" i="6"/>
  <c r="BR172" i="6"/>
  <c r="BS172" i="6" s="1"/>
  <c r="BR14" i="6"/>
  <c r="BS14" i="6" s="1"/>
  <c r="BR119" i="6"/>
  <c r="BS119" i="6" s="1"/>
  <c r="BR75" i="6"/>
  <c r="BS75" i="6" s="1"/>
  <c r="BQ156" i="6"/>
  <c r="BQ167" i="6"/>
  <c r="BR51" i="6"/>
  <c r="BS51" i="6" s="1"/>
  <c r="BR123" i="6"/>
  <c r="BS123" i="6" s="1"/>
  <c r="BR199" i="6"/>
  <c r="BS199" i="6" s="1"/>
  <c r="BU199" i="6" s="1"/>
  <c r="BQ13" i="6"/>
  <c r="BR131" i="6"/>
  <c r="BS131" i="6" s="1"/>
  <c r="BT131" i="6" s="1"/>
  <c r="BQ86" i="6"/>
  <c r="BQ118" i="6"/>
  <c r="BQ187" i="6"/>
  <c r="BR52" i="6"/>
  <c r="BS52" i="6" s="1"/>
  <c r="BR120" i="6"/>
  <c r="BS120" i="6" s="1"/>
  <c r="BR55" i="6"/>
  <c r="BS55" i="6" s="1"/>
  <c r="BQ152" i="6"/>
  <c r="BQ27" i="6"/>
  <c r="BR63" i="6"/>
  <c r="BS63" i="6" s="1"/>
  <c r="BR190" i="6"/>
  <c r="BS190" i="6" s="1"/>
  <c r="BR74" i="6"/>
  <c r="BS74" i="6" s="1"/>
  <c r="BQ199" i="6"/>
  <c r="BQ164" i="6"/>
  <c r="BR97" i="6"/>
  <c r="BS97" i="6" s="1"/>
  <c r="BQ168" i="6"/>
  <c r="BR187" i="6"/>
  <c r="BS187" i="6" s="1"/>
  <c r="BR145" i="6"/>
  <c r="BS145" i="6" s="1"/>
  <c r="BR114" i="6"/>
  <c r="BS114" i="6" s="1"/>
  <c r="BQ123" i="6"/>
  <c r="BQ165" i="6"/>
  <c r="BR117" i="6"/>
  <c r="BS117" i="6" s="1"/>
  <c r="BR191" i="6"/>
  <c r="BS191" i="6" s="1"/>
  <c r="BQ63" i="6"/>
  <c r="BR42" i="6"/>
  <c r="BS42" i="6" s="1"/>
  <c r="BR125" i="6"/>
  <c r="BS125" i="6" s="1"/>
  <c r="CP87" i="6"/>
  <c r="CQ87" i="6" s="1"/>
  <c r="CS87" i="6" s="1"/>
  <c r="CO135" i="6"/>
  <c r="CO148" i="6"/>
  <c r="CO48" i="6"/>
  <c r="CP148" i="6"/>
  <c r="CQ148" i="6" s="1"/>
  <c r="CP78" i="6"/>
  <c r="CQ78" i="6" s="1"/>
  <c r="CP47" i="6"/>
  <c r="CQ47" i="6" s="1"/>
  <c r="CO111" i="6"/>
  <c r="CO19" i="6"/>
  <c r="CO180" i="6"/>
  <c r="CO141" i="6"/>
  <c r="CP171" i="6"/>
  <c r="CQ171" i="6" s="1"/>
  <c r="CP81" i="6"/>
  <c r="CQ81" i="6" s="1"/>
  <c r="CO75" i="6"/>
  <c r="CP196" i="6"/>
  <c r="CQ196" i="6" s="1"/>
  <c r="CP3" i="6"/>
  <c r="CQ3" i="6" s="1"/>
  <c r="CO88" i="6"/>
  <c r="CP65" i="6"/>
  <c r="CQ65" i="6" s="1"/>
  <c r="CP98" i="6"/>
  <c r="CQ98" i="6" s="1"/>
  <c r="CO77" i="6"/>
  <c r="CO36" i="6"/>
  <c r="CO51" i="6"/>
  <c r="CP173" i="6"/>
  <c r="CQ173" i="6" s="1"/>
  <c r="CR173" i="6" s="1"/>
  <c r="CO81" i="6"/>
  <c r="CP118" i="6"/>
  <c r="CQ118" i="6" s="1"/>
  <c r="CO128" i="6"/>
  <c r="CP42" i="6"/>
  <c r="CQ42" i="6" s="1"/>
  <c r="CO118" i="6"/>
  <c r="CO42" i="6"/>
  <c r="CO121" i="6"/>
  <c r="CO98" i="6"/>
  <c r="CO46" i="6"/>
  <c r="CP46" i="6"/>
  <c r="CQ46" i="6" s="1"/>
  <c r="CO184" i="6"/>
  <c r="CP199" i="6"/>
  <c r="CQ199" i="6" s="1"/>
  <c r="CP130" i="6"/>
  <c r="CQ130" i="6" s="1"/>
  <c r="CP175" i="6"/>
  <c r="CQ175" i="6" s="1"/>
  <c r="CP94" i="6"/>
  <c r="CQ94" i="6" s="1"/>
  <c r="CO130" i="6"/>
  <c r="CO115" i="6"/>
  <c r="CO55" i="6"/>
  <c r="CO116" i="6"/>
  <c r="CO193" i="6"/>
  <c r="CP191" i="6"/>
  <c r="CQ191" i="6" s="1"/>
  <c r="CS191" i="6" s="1"/>
  <c r="CP12" i="6"/>
  <c r="CQ12" i="6" s="1"/>
  <c r="CO3" i="6"/>
  <c r="CP125" i="6"/>
  <c r="CQ125" i="6" s="1"/>
  <c r="CO175" i="6"/>
  <c r="CP115" i="6"/>
  <c r="CQ115" i="6" s="1"/>
  <c r="CS115" i="6" s="1"/>
  <c r="CP7" i="6"/>
  <c r="CQ7" i="6" s="1"/>
  <c r="CP135" i="6"/>
  <c r="CQ135" i="6" s="1"/>
  <c r="CO13" i="6"/>
  <c r="CP121" i="6"/>
  <c r="CQ121" i="6" s="1"/>
  <c r="CO14" i="6"/>
  <c r="CP193" i="6"/>
  <c r="CQ193" i="6" s="1"/>
  <c r="CR193" i="6" s="1"/>
  <c r="CP14" i="6"/>
  <c r="CQ14" i="6" s="1"/>
  <c r="CO117" i="6"/>
  <c r="CO125" i="6"/>
  <c r="CO164" i="6"/>
  <c r="CP122" i="6"/>
  <c r="CQ122" i="6" s="1"/>
  <c r="CP13" i="6"/>
  <c r="CQ13" i="6" s="1"/>
  <c r="CO168" i="6"/>
  <c r="CO95" i="6"/>
  <c r="CP192" i="6"/>
  <c r="CQ192" i="6" s="1"/>
  <c r="CP5" i="6"/>
  <c r="CQ5" i="6" s="1"/>
  <c r="CO76" i="6"/>
  <c r="CO47" i="6"/>
  <c r="CP128" i="6"/>
  <c r="CQ128" i="6" s="1"/>
  <c r="CO67" i="6"/>
  <c r="CP51" i="6"/>
  <c r="CQ51" i="6" s="1"/>
  <c r="CR51" i="6" s="1"/>
  <c r="CP67" i="6"/>
  <c r="CQ67" i="6" s="1"/>
  <c r="CO177" i="6"/>
  <c r="CP48" i="6"/>
  <c r="CQ48" i="6" s="1"/>
  <c r="CP66" i="6"/>
  <c r="CQ66" i="6" s="1"/>
  <c r="CO162" i="6"/>
  <c r="CP177" i="6"/>
  <c r="CQ177" i="6" s="1"/>
  <c r="CO163" i="6"/>
  <c r="CO78" i="6"/>
  <c r="CP75" i="6"/>
  <c r="CQ75" i="6" s="1"/>
  <c r="CP38" i="6"/>
  <c r="CQ38" i="6" s="1"/>
  <c r="CO33" i="6"/>
  <c r="CP88" i="6"/>
  <c r="CQ88" i="6" s="1"/>
  <c r="CP76" i="6"/>
  <c r="CQ76" i="6" s="1"/>
  <c r="CP129" i="6"/>
  <c r="CQ129" i="6" s="1"/>
  <c r="CP99" i="6"/>
  <c r="CQ99" i="6" s="1"/>
  <c r="BE113" i="6"/>
  <c r="AS81" i="6"/>
  <c r="CO87" i="6"/>
  <c r="CC160" i="6"/>
  <c r="CD23" i="6"/>
  <c r="CE23" i="6" s="1"/>
  <c r="CD91" i="6"/>
  <c r="CE91" i="6" s="1"/>
  <c r="AZ87" i="6"/>
  <c r="BA87" i="6" s="1"/>
  <c r="AY124" i="6"/>
  <c r="AY165" i="6"/>
  <c r="AY99" i="6"/>
  <c r="AZ120" i="6"/>
  <c r="BA120" i="6" s="1"/>
  <c r="BB120" i="6" s="1"/>
  <c r="AY158" i="6"/>
  <c r="AZ11" i="6"/>
  <c r="BA11" i="6" s="1"/>
  <c r="AY46" i="6"/>
  <c r="AY134" i="6"/>
  <c r="AY100" i="6"/>
  <c r="AY55" i="6"/>
  <c r="AZ4" i="6"/>
  <c r="BA4" i="6" s="1"/>
  <c r="AZ167" i="6"/>
  <c r="BA167" i="6" s="1"/>
  <c r="AY155" i="6"/>
  <c r="AY30" i="6"/>
  <c r="AZ151" i="6"/>
  <c r="BA151" i="6" s="1"/>
  <c r="AZ50" i="6"/>
  <c r="BA50" i="6" s="1"/>
  <c r="BB50" i="6" s="1"/>
  <c r="AY180" i="6"/>
  <c r="AY104" i="6"/>
  <c r="AZ123" i="6"/>
  <c r="BA123" i="6" s="1"/>
  <c r="BB123" i="6" s="1"/>
  <c r="AZ70" i="6"/>
  <c r="BA70" i="6" s="1"/>
  <c r="AY67" i="6"/>
  <c r="AZ29" i="6"/>
  <c r="BA29" i="6" s="1"/>
  <c r="BE139" i="6"/>
  <c r="BE183" i="6"/>
  <c r="BF82" i="6"/>
  <c r="BG82" i="6" s="1"/>
  <c r="BF63" i="6"/>
  <c r="BG63" i="6" s="1"/>
  <c r="BI63" i="6" s="1"/>
  <c r="BF60" i="6"/>
  <c r="BG60" i="6" s="1"/>
  <c r="BE126" i="6"/>
  <c r="BE180" i="6"/>
  <c r="CC122" i="6"/>
  <c r="CD69" i="6"/>
  <c r="CE69" i="6" s="1"/>
  <c r="CC91" i="6"/>
  <c r="AZ15" i="6"/>
  <c r="BA15" i="6" s="1"/>
  <c r="BC15" i="6" s="1"/>
  <c r="AZ186" i="6"/>
  <c r="BA186" i="6" s="1"/>
  <c r="BB186" i="6" s="1"/>
  <c r="AY170" i="6"/>
  <c r="AZ141" i="6"/>
  <c r="BA141" i="6" s="1"/>
  <c r="BB141" i="6" s="1"/>
  <c r="AZ189" i="6"/>
  <c r="BA189" i="6" s="1"/>
  <c r="AZ20" i="6"/>
  <c r="BA20" i="6" s="1"/>
  <c r="BC20" i="6" s="1"/>
  <c r="AY98" i="6"/>
  <c r="AY135" i="6"/>
  <c r="AZ157" i="6"/>
  <c r="BA157" i="6" s="1"/>
  <c r="AZ1130" i="6"/>
  <c r="BA1130" i="6" s="1"/>
  <c r="BB1130" i="6" s="1"/>
  <c r="AZ170" i="6"/>
  <c r="BA170" i="6" s="1"/>
  <c r="BC170" i="6" s="1"/>
  <c r="AY95" i="6"/>
  <c r="AZ18" i="6"/>
  <c r="BA18" i="6" s="1"/>
  <c r="BC18" i="6" s="1"/>
  <c r="BF89" i="6"/>
  <c r="BG89" i="6" s="1"/>
  <c r="BF180" i="6"/>
  <c r="BG180" i="6" s="1"/>
  <c r="BE63" i="6"/>
  <c r="BE190" i="6"/>
  <c r="BF27" i="6"/>
  <c r="BG27" i="6" s="1"/>
  <c r="BE104" i="6"/>
  <c r="BE96" i="6"/>
  <c r="CD150" i="6"/>
  <c r="CE150" i="6" s="1"/>
  <c r="CC192" i="6"/>
  <c r="CC24" i="6"/>
  <c r="AY71" i="6"/>
  <c r="AY45" i="6"/>
  <c r="AY156" i="6"/>
  <c r="AZ114" i="6"/>
  <c r="BA114" i="6" s="1"/>
  <c r="BC114" i="6" s="1"/>
  <c r="AY92" i="6"/>
  <c r="AY94" i="6"/>
  <c r="AZ40" i="6"/>
  <c r="BA40" i="6" s="1"/>
  <c r="BB40" i="6" s="1"/>
  <c r="AY115" i="6"/>
  <c r="AZ193" i="6"/>
  <c r="BA193" i="6" s="1"/>
  <c r="BC193" i="6" s="1"/>
  <c r="AZ16" i="6"/>
  <c r="BA16" i="6" s="1"/>
  <c r="BC16" i="6" s="1"/>
  <c r="AY44" i="6"/>
  <c r="AY78" i="6"/>
  <c r="AY56" i="6"/>
  <c r="AZ21" i="6"/>
  <c r="BA21" i="6" s="1"/>
  <c r="BC21" i="6" s="1"/>
  <c r="AZ158" i="6"/>
  <c r="BA158" i="6" s="1"/>
  <c r="BC158" i="6" s="1"/>
  <c r="AY102" i="6"/>
  <c r="AY153" i="6"/>
  <c r="AY150" i="6"/>
  <c r="AY161" i="6"/>
  <c r="AY164" i="6"/>
  <c r="AY182" i="6"/>
  <c r="AZ108" i="6"/>
  <c r="BA108" i="6" s="1"/>
  <c r="BC108" i="6" s="1"/>
  <c r="AY34" i="6"/>
  <c r="AZ65" i="6"/>
  <c r="BA65" i="6" s="1"/>
  <c r="BB65" i="6" s="1"/>
  <c r="AZ68" i="6"/>
  <c r="BA68" i="6" s="1"/>
  <c r="BB68" i="6" s="1"/>
  <c r="AY65" i="6"/>
  <c r="AZ85" i="6"/>
  <c r="BA85" i="6" s="1"/>
  <c r="BC85" i="6" s="1"/>
  <c r="AY11" i="6"/>
  <c r="AY157" i="6"/>
  <c r="AZ131" i="6"/>
  <c r="BA131" i="6" s="1"/>
  <c r="BB131" i="6" s="1"/>
  <c r="AY9" i="6"/>
  <c r="AY23" i="6"/>
  <c r="AZ190" i="6"/>
  <c r="BA190" i="6" s="1"/>
  <c r="BB190" i="6" s="1"/>
  <c r="AZ5" i="6"/>
  <c r="BA5" i="6" s="1"/>
  <c r="BB5" i="6" s="1"/>
  <c r="AY171" i="6"/>
  <c r="AZ33" i="6"/>
  <c r="BA33" i="6" s="1"/>
  <c r="BC33" i="6" s="1"/>
  <c r="AY110" i="6"/>
  <c r="AZ121" i="6"/>
  <c r="BA121" i="6" s="1"/>
  <c r="BB121" i="6" s="1"/>
  <c r="AY29" i="6"/>
  <c r="AY19" i="6"/>
  <c r="AY167" i="6"/>
  <c r="AZ199" i="6"/>
  <c r="BA199" i="6" s="1"/>
  <c r="BE89" i="6"/>
  <c r="BF189" i="6"/>
  <c r="BG189" i="6" s="1"/>
  <c r="BI189" i="6" s="1"/>
  <c r="BF54" i="6"/>
  <c r="BG54" i="6" s="1"/>
  <c r="BE172" i="6"/>
  <c r="BF137" i="6"/>
  <c r="BG137" i="6" s="1"/>
  <c r="BE76" i="6"/>
  <c r="BE85" i="6"/>
  <c r="CD94" i="6"/>
  <c r="CE94" i="6" s="1"/>
  <c r="CD41" i="6"/>
  <c r="CE41" i="6" s="1"/>
  <c r="AZ39" i="6"/>
  <c r="BA39" i="6" s="1"/>
  <c r="BC39" i="6" s="1"/>
  <c r="AY39" i="6"/>
  <c r="AY168" i="6"/>
  <c r="AY163" i="6"/>
  <c r="AZ144" i="6"/>
  <c r="BA144" i="6" s="1"/>
  <c r="BC144" i="6" s="1"/>
  <c r="AZ176" i="6"/>
  <c r="BA176" i="6" s="1"/>
  <c r="BB176" i="6" s="1"/>
  <c r="AY113" i="6"/>
  <c r="AY81" i="6"/>
  <c r="AY122" i="6"/>
  <c r="AY197" i="6"/>
  <c r="AY76" i="6"/>
  <c r="AZ101" i="6"/>
  <c r="BA101" i="6" s="1"/>
  <c r="BC101" i="6" s="1"/>
  <c r="AY90" i="6"/>
  <c r="AZ156" i="6"/>
  <c r="BA156" i="6" s="1"/>
  <c r="BB156" i="6" s="1"/>
  <c r="AZ34" i="6"/>
  <c r="BA34" i="6" s="1"/>
  <c r="BC34" i="6" s="1"/>
  <c r="AY43" i="6"/>
  <c r="AZ126" i="6"/>
  <c r="BA126" i="6" s="1"/>
  <c r="BC126" i="6" s="1"/>
  <c r="AZ164" i="6"/>
  <c r="BA164" i="6" s="1"/>
  <c r="BB164" i="6" s="1"/>
  <c r="AZ182" i="6"/>
  <c r="BA182" i="6" s="1"/>
  <c r="BB182" i="6" s="1"/>
  <c r="AY83" i="6"/>
  <c r="AZ172" i="6"/>
  <c r="BA172" i="6" s="1"/>
  <c r="BC172" i="6" s="1"/>
  <c r="AY185" i="6"/>
  <c r="AY21" i="6"/>
  <c r="AY96" i="6"/>
  <c r="AZ90" i="6"/>
  <c r="BA90" i="6" s="1"/>
  <c r="BC90" i="6" s="1"/>
  <c r="AY37" i="6"/>
  <c r="AZ116" i="6"/>
  <c r="BA116" i="6" s="1"/>
  <c r="BC116" i="6" s="1"/>
  <c r="AY47" i="6"/>
  <c r="AZ159" i="6"/>
  <c r="BA159" i="6" s="1"/>
  <c r="BC159" i="6" s="1"/>
  <c r="AY166" i="6"/>
  <c r="AZ9" i="6"/>
  <c r="BA9" i="6" s="1"/>
  <c r="AY57" i="6"/>
  <c r="AZ137" i="6"/>
  <c r="BA137" i="6" s="1"/>
  <c r="BB137" i="6" s="1"/>
  <c r="AY154" i="6"/>
  <c r="AZ77" i="6"/>
  <c r="BA77" i="6" s="1"/>
  <c r="BC77" i="6" s="1"/>
  <c r="AZ129" i="6"/>
  <c r="BA129" i="6" s="1"/>
  <c r="BB129" i="6" s="1"/>
  <c r="AY151" i="6"/>
  <c r="AY138" i="6"/>
  <c r="AY13" i="6"/>
  <c r="AY32" i="6"/>
  <c r="AY103" i="6"/>
  <c r="BE86" i="6"/>
  <c r="BE189" i="6"/>
  <c r="BE45" i="6"/>
  <c r="BE154" i="6"/>
  <c r="BE108" i="6"/>
  <c r="BE158" i="6"/>
  <c r="BF76" i="6"/>
  <c r="BG76" i="6" s="1"/>
  <c r="CC150" i="6"/>
  <c r="CD147" i="6"/>
  <c r="CE147" i="6" s="1"/>
  <c r="AY4" i="6"/>
  <c r="AY93" i="6"/>
  <c r="AZ166" i="6"/>
  <c r="BA166" i="6" s="1"/>
  <c r="AY181" i="6"/>
  <c r="AY162" i="6"/>
  <c r="AZ75" i="6"/>
  <c r="BA75" i="6" s="1"/>
  <c r="AY18" i="6"/>
  <c r="AY186" i="6"/>
  <c r="AZ128" i="6"/>
  <c r="BA128" i="6" s="1"/>
  <c r="AY174" i="6"/>
  <c r="BF86" i="6"/>
  <c r="BG86" i="6" s="1"/>
  <c r="BF127" i="6"/>
  <c r="BG127" i="6" s="1"/>
  <c r="BH127" i="6" s="1"/>
  <c r="BE170" i="6"/>
  <c r="BE88" i="6"/>
  <c r="BE129" i="6"/>
  <c r="BF151" i="6"/>
  <c r="BG151" i="6" s="1"/>
  <c r="BH151" i="6" s="1"/>
  <c r="CC184" i="6"/>
  <c r="CC105" i="6"/>
  <c r="CD159" i="6"/>
  <c r="CE159" i="6" s="1"/>
  <c r="CD9" i="6"/>
  <c r="CE9" i="6" s="1"/>
  <c r="CC36" i="6"/>
  <c r="CC97" i="6"/>
  <c r="CC157" i="6"/>
  <c r="CD33" i="6"/>
  <c r="CE33" i="6" s="1"/>
  <c r="CC45" i="6"/>
  <c r="CD101" i="6"/>
  <c r="CE101" i="6" s="1"/>
  <c r="CC13" i="6"/>
  <c r="CC41" i="6"/>
  <c r="CC134" i="6"/>
  <c r="CD55" i="6"/>
  <c r="CE55" i="6" s="1"/>
  <c r="CC60" i="6"/>
  <c r="CC114" i="6"/>
  <c r="CC131" i="6"/>
  <c r="CD72" i="6"/>
  <c r="CE72" i="6" s="1"/>
  <c r="CC71" i="6"/>
  <c r="CC94" i="6"/>
  <c r="CD153" i="6"/>
  <c r="CE153" i="6" s="1"/>
  <c r="CC62" i="6"/>
  <c r="CD65" i="6"/>
  <c r="CE65" i="6" s="1"/>
  <c r="CD195" i="6"/>
  <c r="CE195" i="6" s="1"/>
  <c r="CD192" i="6"/>
  <c r="CE192" i="6" s="1"/>
  <c r="CC4" i="6"/>
  <c r="CC118" i="6"/>
  <c r="CD92" i="6"/>
  <c r="CE92" i="6" s="1"/>
  <c r="CC92" i="6"/>
  <c r="CD21" i="6"/>
  <c r="CE21" i="6" s="1"/>
  <c r="CD137" i="6"/>
  <c r="CE137" i="6" s="1"/>
  <c r="CC52" i="6"/>
  <c r="CC69" i="6"/>
  <c r="CC111" i="6"/>
  <c r="CC104" i="6"/>
  <c r="CD79" i="6"/>
  <c r="CE79" i="6" s="1"/>
  <c r="CD31" i="6"/>
  <c r="CE31" i="6" s="1"/>
  <c r="CC156" i="6"/>
  <c r="CC5" i="6"/>
  <c r="CD151" i="6"/>
  <c r="CE151" i="6" s="1"/>
  <c r="CD143" i="6"/>
  <c r="CE143" i="6" s="1"/>
  <c r="CC151" i="6"/>
  <c r="CC133" i="6"/>
  <c r="CD3" i="6"/>
  <c r="CE3" i="6" s="1"/>
  <c r="CD124" i="6"/>
  <c r="CE124" i="6" s="1"/>
  <c r="CC70" i="6"/>
  <c r="CD184" i="6"/>
  <c r="CE184" i="6" s="1"/>
  <c r="CC57" i="6"/>
  <c r="CC148" i="6"/>
  <c r="CD129" i="6"/>
  <c r="CE129" i="6" s="1"/>
  <c r="CC129" i="6"/>
  <c r="CD97" i="6"/>
  <c r="CE97" i="6" s="1"/>
  <c r="CC132" i="6"/>
  <c r="CC153" i="6"/>
  <c r="CD126" i="6"/>
  <c r="CE126" i="6" s="1"/>
  <c r="CD125" i="6"/>
  <c r="CE125" i="6" s="1"/>
  <c r="CC126" i="6"/>
  <c r="CD89" i="6"/>
  <c r="CE89" i="6" s="1"/>
  <c r="CD73" i="6"/>
  <c r="CE73" i="6" s="1"/>
  <c r="CC7" i="6"/>
  <c r="CC77" i="6"/>
  <c r="CC166" i="6"/>
  <c r="CC84" i="6"/>
  <c r="CC158" i="6"/>
  <c r="CC163" i="6"/>
  <c r="CC47" i="6"/>
  <c r="CC155" i="6"/>
  <c r="CD70" i="6"/>
  <c r="CE70" i="6" s="1"/>
  <c r="CC189" i="6"/>
  <c r="CC20" i="6"/>
  <c r="CD32" i="6"/>
  <c r="CE32" i="6" s="1"/>
  <c r="CD81" i="6"/>
  <c r="CE81" i="6" s="1"/>
  <c r="CC15" i="6"/>
  <c r="CD15" i="6"/>
  <c r="CE15" i="6" s="1"/>
  <c r="CC35" i="6"/>
  <c r="CD177" i="6"/>
  <c r="CE177" i="6" s="1"/>
  <c r="CD90" i="6"/>
  <c r="CE90" i="6" s="1"/>
  <c r="CC128" i="6"/>
  <c r="CC190" i="6"/>
  <c r="CD128" i="6"/>
  <c r="CE128" i="6" s="1"/>
  <c r="CD60" i="6"/>
  <c r="CE60" i="6" s="1"/>
  <c r="CD114" i="6"/>
  <c r="CE114" i="6" s="1"/>
  <c r="CC12" i="6"/>
  <c r="CC44" i="6"/>
  <c r="CD7" i="6"/>
  <c r="CE7" i="6" s="1"/>
  <c r="CD157" i="6"/>
  <c r="CE157" i="6" s="1"/>
  <c r="CD166" i="6"/>
  <c r="CE166" i="6" s="1"/>
  <c r="CC182" i="6"/>
  <c r="CC38" i="6"/>
  <c r="CC78" i="6"/>
  <c r="CC59" i="6"/>
  <c r="CD189" i="6"/>
  <c r="CE189" i="6" s="1"/>
  <c r="CD20" i="6"/>
  <c r="CE20" i="6" s="1"/>
  <c r="CC39" i="6"/>
  <c r="CC180" i="6"/>
  <c r="CC106" i="6"/>
  <c r="CC87" i="6"/>
  <c r="CD84" i="6"/>
  <c r="CE84" i="6" s="1"/>
  <c r="CD39" i="6"/>
  <c r="CE39" i="6" s="1"/>
  <c r="CD4" i="6"/>
  <c r="CE4" i="6" s="1"/>
  <c r="CC125" i="6"/>
  <c r="CC79" i="6"/>
  <c r="CD22" i="6"/>
  <c r="CE22" i="6" s="1"/>
  <c r="CD181" i="6"/>
  <c r="CE181" i="6" s="1"/>
  <c r="CD113" i="6"/>
  <c r="CE113" i="6" s="1"/>
  <c r="CD105" i="6"/>
  <c r="CE105" i="6" s="1"/>
  <c r="CC56" i="6"/>
  <c r="CC168" i="6"/>
  <c r="CD25" i="6"/>
  <c r="CE25" i="6" s="1"/>
  <c r="CD93" i="6"/>
  <c r="CE93" i="6" s="1"/>
  <c r="CC25" i="6"/>
  <c r="CD123" i="6"/>
  <c r="CE123" i="6" s="1"/>
  <c r="CD95" i="6"/>
  <c r="CE95" i="6" s="1"/>
  <c r="CD78" i="6"/>
  <c r="CE78" i="6" s="1"/>
  <c r="CD59" i="6"/>
  <c r="CE59" i="6" s="1"/>
  <c r="CD45" i="6"/>
  <c r="CE45" i="6" s="1"/>
  <c r="CD19" i="6"/>
  <c r="CE19" i="6" s="1"/>
  <c r="CC51" i="6"/>
  <c r="CC173" i="6"/>
  <c r="CD130" i="6"/>
  <c r="CE130" i="6" s="1"/>
  <c r="CC96" i="6"/>
  <c r="CD77" i="6"/>
  <c r="CE77" i="6" s="1"/>
  <c r="CD63" i="6"/>
  <c r="CE63" i="6" s="1"/>
  <c r="CD26" i="6"/>
  <c r="CE26" i="6" s="1"/>
  <c r="CD190" i="6"/>
  <c r="CE190" i="6" s="1"/>
  <c r="CC89" i="6"/>
  <c r="CC17" i="6"/>
  <c r="CD176" i="6"/>
  <c r="CE176" i="6" s="1"/>
  <c r="CD156" i="6"/>
  <c r="CE156" i="6" s="1"/>
  <c r="CC21" i="6"/>
  <c r="CC31" i="6"/>
  <c r="CC42" i="6"/>
  <c r="CD66" i="6"/>
  <c r="CE66" i="6" s="1"/>
  <c r="CD172" i="6"/>
  <c r="CE172" i="6" s="1"/>
  <c r="CC66" i="6"/>
  <c r="CD52" i="6"/>
  <c r="CE52" i="6" s="1"/>
  <c r="CD107" i="6"/>
  <c r="CE107" i="6" s="1"/>
  <c r="CD6" i="6"/>
  <c r="CE6" i="6" s="1"/>
  <c r="CD140" i="6"/>
  <c r="CE140" i="6" s="1"/>
  <c r="CC143" i="6"/>
  <c r="CD170" i="6"/>
  <c r="CE170" i="6" s="1"/>
  <c r="CC33" i="6"/>
  <c r="CD36" i="6"/>
  <c r="CE36" i="6" s="1"/>
  <c r="CC178" i="6"/>
  <c r="CD178" i="6"/>
  <c r="CE178" i="6" s="1"/>
  <c r="CC147" i="6"/>
  <c r="CD48" i="6"/>
  <c r="CE48" i="6" s="1"/>
  <c r="CC32" i="6"/>
  <c r="CD17" i="6"/>
  <c r="CE17" i="6" s="1"/>
  <c r="CD76" i="6"/>
  <c r="CE76" i="6" s="1"/>
  <c r="CC101" i="6"/>
  <c r="CC167" i="6"/>
  <c r="CD12" i="6"/>
  <c r="CE12" i="6" s="1"/>
  <c r="CD168" i="6"/>
  <c r="CE168" i="6" s="1"/>
  <c r="CC73" i="6"/>
  <c r="CD71" i="6"/>
  <c r="CE71" i="6" s="1"/>
  <c r="CC53" i="6"/>
  <c r="CD42" i="6"/>
  <c r="CE42" i="6" s="1"/>
  <c r="CD53" i="6"/>
  <c r="CE53" i="6" s="1"/>
  <c r="CD112" i="6"/>
  <c r="CE112" i="6" s="1"/>
  <c r="CC108" i="6"/>
  <c r="CC6" i="6"/>
  <c r="CC140" i="6"/>
  <c r="CC170" i="6"/>
  <c r="BF186" i="6"/>
  <c r="BG186" i="6" s="1"/>
  <c r="BE47" i="6"/>
  <c r="BF109" i="6"/>
  <c r="BG109" i="6" s="1"/>
  <c r="BI109" i="6" s="1"/>
  <c r="BF140" i="6"/>
  <c r="BG140" i="6" s="1"/>
  <c r="BI140" i="6" s="1"/>
  <c r="BF10" i="6"/>
  <c r="BG10" i="6" s="1"/>
  <c r="BI10" i="6" s="1"/>
  <c r="BF32" i="6"/>
  <c r="BG32" i="6" s="1"/>
  <c r="BI32" i="6" s="1"/>
  <c r="BE6" i="6"/>
  <c r="BE70" i="6"/>
  <c r="BF42" i="6"/>
  <c r="BG42" i="6" s="1"/>
  <c r="BH42" i="6" s="1"/>
  <c r="BE107" i="6"/>
  <c r="BE153" i="6"/>
  <c r="BE127" i="6"/>
  <c r="BE57" i="6"/>
  <c r="BF139" i="6"/>
  <c r="BG139" i="6" s="1"/>
  <c r="BF45" i="6"/>
  <c r="BG45" i="6" s="1"/>
  <c r="BE109" i="6"/>
  <c r="BF173" i="6"/>
  <c r="BG173" i="6" s="1"/>
  <c r="BE32" i="6"/>
  <c r="BF85" i="6"/>
  <c r="BG85" i="6" s="1"/>
  <c r="BF154" i="6"/>
  <c r="BG154" i="6" s="1"/>
  <c r="BE140" i="6"/>
  <c r="BF8" i="6"/>
  <c r="BG8" i="6" s="1"/>
  <c r="BF192" i="6"/>
  <c r="BG192" i="6" s="1"/>
  <c r="BE91" i="6"/>
  <c r="BF77" i="6"/>
  <c r="BG77" i="6" s="1"/>
  <c r="BF113" i="6"/>
  <c r="BG113" i="6" s="1"/>
  <c r="BF111" i="6"/>
  <c r="BG111" i="6" s="1"/>
  <c r="BE54" i="6"/>
  <c r="BF126" i="6"/>
  <c r="BG126" i="6" s="1"/>
  <c r="BE178" i="6"/>
  <c r="BF129" i="6"/>
  <c r="BG129" i="6" s="1"/>
  <c r="BE173" i="6"/>
  <c r="BF172" i="6"/>
  <c r="BG172" i="6" s="1"/>
  <c r="BE151" i="6"/>
  <c r="BE27" i="6"/>
  <c r="BE20" i="6"/>
  <c r="BF100" i="6"/>
  <c r="BG100" i="6" s="1"/>
  <c r="BF96" i="6"/>
  <c r="BG96" i="6" s="1"/>
  <c r="BF38" i="6"/>
  <c r="BG38" i="6" s="1"/>
  <c r="BE111" i="6"/>
  <c r="BE77" i="6"/>
  <c r="BF146" i="6"/>
  <c r="BG146" i="6" s="1"/>
  <c r="BE64" i="6"/>
  <c r="BF108" i="6"/>
  <c r="BG108" i="6" s="1"/>
  <c r="BF178" i="6"/>
  <c r="BG178" i="6" s="1"/>
  <c r="BE192" i="6"/>
  <c r="BF158" i="6"/>
  <c r="BG158" i="6" s="1"/>
  <c r="BH158" i="6" s="1"/>
  <c r="BE10" i="6"/>
  <c r="BF107" i="6"/>
  <c r="BG107" i="6" s="1"/>
  <c r="BE150" i="6"/>
  <c r="BE186" i="6"/>
  <c r="BE38" i="6"/>
  <c r="AT76" i="6"/>
  <c r="AU76" i="6" s="1"/>
  <c r="AT184" i="6"/>
  <c r="AU184" i="6" s="1"/>
  <c r="AT81" i="6"/>
  <c r="AU81" i="6" s="1"/>
  <c r="AS93" i="6"/>
  <c r="AT20" i="6"/>
  <c r="AU20" i="6" s="1"/>
  <c r="AZ180" i="6"/>
  <c r="BA180" i="6" s="1"/>
  <c r="AZ58" i="6"/>
  <c r="BA58" i="6" s="1"/>
  <c r="BC58" i="6" s="1"/>
  <c r="AY5" i="6"/>
  <c r="AY159" i="6"/>
  <c r="AY143" i="6"/>
  <c r="AZ174" i="6"/>
  <c r="BA174" i="6" s="1"/>
  <c r="BC174" i="6" s="1"/>
  <c r="AY20" i="6"/>
  <c r="AY142" i="6"/>
  <c r="AY189" i="6"/>
  <c r="AZ13" i="6"/>
  <c r="BA13" i="6" s="1"/>
  <c r="BB13" i="6" s="1"/>
  <c r="AZ188" i="6"/>
  <c r="BA188" i="6" s="1"/>
  <c r="AZ181" i="6"/>
  <c r="BA181" i="6" s="1"/>
  <c r="BB181" i="6" s="1"/>
  <c r="AZ148" i="6"/>
  <c r="BA148" i="6" s="1"/>
  <c r="BB148" i="6" s="1"/>
  <c r="AZ140" i="6"/>
  <c r="BA140" i="6" s="1"/>
  <c r="BB140" i="6" s="1"/>
  <c r="AZ187" i="6"/>
  <c r="BA187" i="6" s="1"/>
  <c r="BB187" i="6" s="1"/>
  <c r="AY69" i="6"/>
  <c r="AZ28" i="6"/>
  <c r="BA28" i="6" s="1"/>
  <c r="BC28" i="6" s="1"/>
  <c r="AY187" i="6"/>
  <c r="AY190" i="6"/>
  <c r="AZ79" i="6"/>
  <c r="BA79" i="6" s="1"/>
  <c r="BC79" i="6" s="1"/>
  <c r="AZ149" i="6"/>
  <c r="BA149" i="6" s="1"/>
  <c r="BC149" i="6" s="1"/>
  <c r="AZ154" i="6"/>
  <c r="BA154" i="6" s="1"/>
  <c r="BC154" i="6" s="1"/>
  <c r="AY149" i="6"/>
  <c r="AY121" i="6"/>
  <c r="AZ19" i="6"/>
  <c r="BA19" i="6" s="1"/>
  <c r="BB19" i="6" s="1"/>
  <c r="AY49" i="6"/>
  <c r="AZ135" i="6"/>
  <c r="BA135" i="6" s="1"/>
  <c r="BB135" i="6" s="1"/>
  <c r="AZ98" i="6"/>
  <c r="BA98" i="6" s="1"/>
  <c r="BB98" i="6" s="1"/>
  <c r="AY139" i="6"/>
  <c r="AY58" i="6"/>
  <c r="AZ80" i="6"/>
  <c r="BA80" i="6" s="1"/>
  <c r="BC80" i="6" s="1"/>
  <c r="AZ95" i="6"/>
  <c r="BA95" i="6" s="1"/>
  <c r="BB95" i="6" s="1"/>
  <c r="AZ24" i="6"/>
  <c r="BA24" i="6" s="1"/>
  <c r="BC24" i="6" s="1"/>
  <c r="AY28" i="6"/>
  <c r="AY129" i="6"/>
  <c r="AY82" i="6"/>
  <c r="AZ56" i="6"/>
  <c r="BA56" i="6" s="1"/>
  <c r="BC56" i="6" s="1"/>
  <c r="AZ22" i="6"/>
  <c r="BA22" i="6" s="1"/>
  <c r="BC22" i="6" s="1"/>
  <c r="AY131" i="6"/>
  <c r="AZ35" i="6"/>
  <c r="BA35" i="6" s="1"/>
  <c r="BC35" i="6" s="1"/>
  <c r="AY8" i="6"/>
  <c r="AZ171" i="6"/>
  <c r="BA171" i="6" s="1"/>
  <c r="BC171" i="6" s="1"/>
  <c r="AZ106" i="6"/>
  <c r="BA106" i="6" s="1"/>
  <c r="BC106" i="6" s="1"/>
  <c r="AY128" i="6"/>
  <c r="AZ145" i="6"/>
  <c r="BA145" i="6" s="1"/>
  <c r="BC145" i="6" s="1"/>
  <c r="AY15" i="6"/>
  <c r="AZ138" i="6"/>
  <c r="BA138" i="6" s="1"/>
  <c r="AZ32" i="6"/>
  <c r="BA32" i="6" s="1"/>
  <c r="BC32" i="6" s="1"/>
  <c r="AY1130" i="6"/>
  <c r="AY88" i="6"/>
  <c r="AZ57" i="6"/>
  <c r="BA57" i="6" s="1"/>
  <c r="BB57" i="6" s="1"/>
  <c r="AZ111" i="6"/>
  <c r="BA111" i="6" s="1"/>
  <c r="AY75" i="6"/>
  <c r="AZ69" i="6"/>
  <c r="BA69" i="6" s="1"/>
  <c r="BC69" i="6" s="1"/>
  <c r="AS20" i="6"/>
  <c r="BE21" i="6"/>
  <c r="BF47" i="6"/>
  <c r="BG47" i="6" s="1"/>
  <c r="BH47" i="6" s="1"/>
  <c r="BE136" i="6"/>
  <c r="BE82" i="6"/>
  <c r="BF88" i="6"/>
  <c r="BG88" i="6" s="1"/>
  <c r="BE164" i="6"/>
  <c r="BF104" i="6"/>
  <c r="BG104" i="6" s="1"/>
  <c r="CD117" i="6"/>
  <c r="CE117" i="6" s="1"/>
  <c r="CD56" i="6"/>
  <c r="CE56" i="6" s="1"/>
  <c r="CD35" i="6"/>
  <c r="CE35" i="6" s="1"/>
  <c r="AS12" i="6"/>
  <c r="CD18" i="6"/>
  <c r="CE18" i="6" s="1"/>
  <c r="CG18" i="6" s="1"/>
  <c r="CC137" i="6"/>
  <c r="CC164" i="6"/>
  <c r="CC142" i="6"/>
  <c r="CD68" i="6"/>
  <c r="CE68" i="6" s="1"/>
  <c r="CC159" i="6"/>
  <c r="CD58" i="6"/>
  <c r="CE58" i="6" s="1"/>
  <c r="CG58" i="6" s="1"/>
  <c r="CU155" i="6"/>
  <c r="CV178" i="6"/>
  <c r="CW178" i="6" s="1"/>
  <c r="CX178" i="6" s="1"/>
  <c r="CV59" i="6"/>
  <c r="CW59" i="6" s="1"/>
  <c r="BB159" i="6"/>
  <c r="BB44" i="6"/>
  <c r="CD43" i="6"/>
  <c r="CE43" i="6" s="1"/>
  <c r="CC112" i="6"/>
  <c r="CC76" i="6"/>
  <c r="CC172" i="6"/>
  <c r="CD54" i="6"/>
  <c r="CE54" i="6" s="1"/>
  <c r="CC130" i="6"/>
  <c r="CD82" i="6"/>
  <c r="CE82" i="6" s="1"/>
  <c r="CD146" i="6"/>
  <c r="CE146" i="6" s="1"/>
  <c r="CC146" i="6"/>
  <c r="CC30" i="6"/>
  <c r="BC5" i="6"/>
  <c r="CV14" i="6"/>
  <c r="CW14" i="6" s="1"/>
  <c r="CX14" i="6" s="1"/>
  <c r="BC184" i="6"/>
  <c r="BQ149" i="6"/>
  <c r="CC72" i="6"/>
  <c r="CD131" i="6"/>
  <c r="CE131" i="6" s="1"/>
  <c r="CD141" i="6"/>
  <c r="CE141" i="6" s="1"/>
  <c r="CD158" i="6"/>
  <c r="CE158" i="6" s="1"/>
  <c r="CC177" i="6"/>
  <c r="CC55" i="6"/>
  <c r="CD5" i="6"/>
  <c r="CE5" i="6" s="1"/>
  <c r="CC22" i="6"/>
  <c r="CC110" i="6"/>
  <c r="CC43" i="6"/>
  <c r="CC90" i="6"/>
  <c r="CD104" i="6"/>
  <c r="CE104" i="6" s="1"/>
  <c r="CD111" i="6"/>
  <c r="CE111" i="6" s="1"/>
  <c r="CD57" i="6"/>
  <c r="CE57" i="6" s="1"/>
  <c r="CD30" i="6"/>
  <c r="CE30" i="6" s="1"/>
  <c r="CC100" i="6"/>
  <c r="CD86" i="6"/>
  <c r="CE86" i="6" s="1"/>
  <c r="CD100" i="6"/>
  <c r="CE100" i="6" s="1"/>
  <c r="CC81" i="6"/>
  <c r="CC9" i="6"/>
  <c r="CD180" i="6"/>
  <c r="CE180" i="6" s="1"/>
  <c r="CD24" i="6"/>
  <c r="CE24" i="6" s="1"/>
  <c r="CC26" i="6"/>
  <c r="CV171" i="6"/>
  <c r="CW171" i="6" s="1"/>
  <c r="CX171" i="6" s="1"/>
  <c r="CD164" i="6"/>
  <c r="CE164" i="6" s="1"/>
  <c r="CD51" i="6"/>
  <c r="CE51" i="6" s="1"/>
  <c r="CD44" i="6"/>
  <c r="CE44" i="6" s="1"/>
  <c r="CD142" i="6"/>
  <c r="CE142" i="6" s="1"/>
  <c r="CD106" i="6"/>
  <c r="CE106" i="6" s="1"/>
  <c r="CC34" i="6"/>
  <c r="CD96" i="6"/>
  <c r="CE96" i="6" s="1"/>
  <c r="CC82" i="6"/>
  <c r="CD118" i="6"/>
  <c r="CE118" i="6" s="1"/>
  <c r="CD132" i="6"/>
  <c r="CE132" i="6" s="1"/>
  <c r="BC42" i="6"/>
  <c r="CC68" i="6"/>
  <c r="CC88" i="6"/>
  <c r="CD87" i="6"/>
  <c r="CE87" i="6" s="1"/>
  <c r="CD88" i="6"/>
  <c r="CE88" i="6" s="1"/>
  <c r="CD148" i="6"/>
  <c r="CE148" i="6" s="1"/>
  <c r="CD173" i="6"/>
  <c r="CE173" i="6" s="1"/>
  <c r="CC48" i="6"/>
  <c r="CU141" i="6"/>
  <c r="AS149" i="6"/>
  <c r="BC76" i="6"/>
  <c r="AS89" i="6"/>
  <c r="BB64" i="6"/>
  <c r="CC63" i="6"/>
  <c r="CI185" i="6"/>
  <c r="BW116" i="6"/>
  <c r="CP111" i="6"/>
  <c r="CQ111" i="6" s="1"/>
  <c r="CR111" i="6" s="1"/>
  <c r="CO169" i="6"/>
  <c r="CD182" i="6"/>
  <c r="CE182" i="6" s="1"/>
  <c r="AS175" i="6"/>
  <c r="CD62" i="6"/>
  <c r="CE62" i="6" s="1"/>
  <c r="CI90" i="6"/>
  <c r="CC141" i="6"/>
  <c r="BB20" i="6"/>
  <c r="BC30" i="6"/>
  <c r="BB88" i="6"/>
  <c r="BB157" i="6"/>
  <c r="BC157" i="6"/>
  <c r="BC23" i="6"/>
  <c r="BB31" i="6"/>
  <c r="BC83" i="6"/>
  <c r="AS24" i="6"/>
  <c r="AS123" i="6"/>
  <c r="AT121" i="6"/>
  <c r="AU121" i="6" s="1"/>
  <c r="BW128" i="6"/>
  <c r="BX172" i="6"/>
  <c r="BY172" i="6" s="1"/>
  <c r="BX92" i="6"/>
  <c r="BY92" i="6" s="1"/>
  <c r="BX187" i="6"/>
  <c r="BY187" i="6" s="1"/>
  <c r="BW37" i="6"/>
  <c r="BX125" i="6"/>
  <c r="BY125" i="6" s="1"/>
  <c r="BW112" i="6"/>
  <c r="BX37" i="6"/>
  <c r="BY37" i="6" s="1"/>
  <c r="BX40" i="6"/>
  <c r="BY40" i="6" s="1"/>
  <c r="BX148" i="6"/>
  <c r="BY148" i="6" s="1"/>
  <c r="BW40" i="6"/>
  <c r="BW161" i="6"/>
  <c r="BX32" i="6"/>
  <c r="BY32" i="6" s="1"/>
  <c r="BX6" i="6"/>
  <c r="BY6" i="6" s="1"/>
  <c r="BX157" i="6"/>
  <c r="BY157" i="6" s="1"/>
  <c r="BW32" i="6"/>
  <c r="BX48" i="6"/>
  <c r="BY48" i="6" s="1"/>
  <c r="BX123" i="6"/>
  <c r="BY123" i="6" s="1"/>
  <c r="BW150" i="6"/>
  <c r="BW196" i="6"/>
  <c r="CJ88" i="6"/>
  <c r="CK88" i="6" s="1"/>
  <c r="AT98" i="6"/>
  <c r="AU98" i="6" s="1"/>
  <c r="BR28" i="6"/>
  <c r="BS28" i="6" s="1"/>
  <c r="CC54" i="6"/>
  <c r="CU20" i="6"/>
  <c r="CU58" i="6"/>
  <c r="CV169" i="6"/>
  <c r="CW169" i="6" s="1"/>
  <c r="CU46" i="6"/>
  <c r="CU178" i="6"/>
  <c r="CU31" i="6"/>
  <c r="CV189" i="6"/>
  <c r="CW189" i="6" s="1"/>
  <c r="CV127" i="6"/>
  <c r="CW127" i="6" s="1"/>
  <c r="CV199" i="6"/>
  <c r="CW199" i="6" s="1"/>
  <c r="CU77" i="6"/>
  <c r="AT119" i="6"/>
  <c r="AU119" i="6" s="1"/>
  <c r="AT44" i="6"/>
  <c r="AU44" i="6" s="1"/>
  <c r="AT79" i="6"/>
  <c r="AU79" i="6" s="1"/>
  <c r="BW91" i="6"/>
  <c r="BW133" i="6"/>
  <c r="BX60" i="6"/>
  <c r="BY60" i="6" s="1"/>
  <c r="BW143" i="6"/>
  <c r="BW7" i="6"/>
  <c r="BX107" i="6"/>
  <c r="BY107" i="6" s="1"/>
  <c r="BW199" i="6"/>
  <c r="BX7" i="6"/>
  <c r="BY7" i="6" s="1"/>
  <c r="BX175" i="6"/>
  <c r="BY175" i="6" s="1"/>
  <c r="BW81" i="6"/>
  <c r="BW168" i="6"/>
  <c r="BX136" i="6"/>
  <c r="BY136" i="6" s="1"/>
  <c r="BX181" i="6"/>
  <c r="BY181" i="6" s="1"/>
  <c r="BW165" i="6"/>
  <c r="BW132" i="6"/>
  <c r="BW167" i="6"/>
  <c r="BW8" i="6"/>
  <c r="BW73" i="6"/>
  <c r="BW101" i="6"/>
  <c r="CJ103" i="6"/>
  <c r="CK103" i="6" s="1"/>
  <c r="AT191" i="6"/>
  <c r="AU191" i="6" s="1"/>
  <c r="CU116" i="6"/>
  <c r="CV74" i="6"/>
  <c r="CW74" i="6" s="1"/>
  <c r="CU129" i="6"/>
  <c r="CU142" i="6"/>
  <c r="CV192" i="6"/>
  <c r="CW192" i="6" s="1"/>
  <c r="CV58" i="6"/>
  <c r="CW58" i="6" s="1"/>
  <c r="CU104" i="6"/>
  <c r="CU50" i="6"/>
  <c r="CV148" i="6"/>
  <c r="CW148" i="6" s="1"/>
  <c r="CU130" i="6"/>
  <c r="CU74" i="6"/>
  <c r="AT34" i="6"/>
  <c r="AU34" i="6" s="1"/>
  <c r="AT179" i="6"/>
  <c r="AU179" i="6" s="1"/>
  <c r="AT73" i="6"/>
  <c r="AU73" i="6" s="1"/>
  <c r="BW78" i="6"/>
  <c r="BW145" i="6"/>
  <c r="BW10" i="6"/>
  <c r="BX146" i="6"/>
  <c r="BY146" i="6" s="1"/>
  <c r="BX38" i="6"/>
  <c r="BY38" i="6" s="1"/>
  <c r="BW3" i="6"/>
  <c r="BX86" i="6"/>
  <c r="BY86" i="6" s="1"/>
  <c r="BW38" i="6"/>
  <c r="BX139" i="6"/>
  <c r="BY139" i="6" s="1"/>
  <c r="BW66" i="6"/>
  <c r="BW117" i="6"/>
  <c r="BW140" i="6"/>
  <c r="BX168" i="6"/>
  <c r="BY168" i="6" s="1"/>
  <c r="BX95" i="6"/>
  <c r="BY95" i="6" s="1"/>
  <c r="BX24" i="6"/>
  <c r="BY24" i="6" s="1"/>
  <c r="BX150" i="6"/>
  <c r="BY150" i="6" s="1"/>
  <c r="BX11" i="6"/>
  <c r="BY11" i="6" s="1"/>
  <c r="BX72" i="6"/>
  <c r="BY72" i="6" s="1"/>
  <c r="BX44" i="6"/>
  <c r="BY44" i="6" s="1"/>
  <c r="CJ193" i="6"/>
  <c r="CK193" i="6" s="1"/>
  <c r="CJ174" i="6"/>
  <c r="CK174" i="6" s="1"/>
  <c r="AS121" i="6"/>
  <c r="BQ7" i="6"/>
  <c r="CO199" i="6"/>
  <c r="BW200" i="6"/>
  <c r="BX88" i="6"/>
  <c r="BY88" i="6" s="1"/>
  <c r="CI76" i="6"/>
  <c r="CV46" i="6"/>
  <c r="CW46" i="6" s="1"/>
  <c r="CV104" i="6"/>
  <c r="CW104" i="6" s="1"/>
  <c r="CV145" i="6"/>
  <c r="CW145" i="6" s="1"/>
  <c r="CV94" i="6"/>
  <c r="CW94" i="6" s="1"/>
  <c r="CU185" i="6"/>
  <c r="CU171" i="6"/>
  <c r="CV141" i="6"/>
  <c r="CW141" i="6" s="1"/>
  <c r="CU3" i="6"/>
  <c r="CV142" i="6"/>
  <c r="CW142" i="6" s="1"/>
  <c r="CU157" i="6"/>
  <c r="CV135" i="6"/>
  <c r="CW135" i="6" s="1"/>
  <c r="CU21" i="6"/>
  <c r="CV21" i="6"/>
  <c r="CW21" i="6" s="1"/>
  <c r="CV10" i="6"/>
  <c r="CW10" i="6" s="1"/>
  <c r="CU189" i="6"/>
  <c r="AS65" i="6"/>
  <c r="AS84" i="6"/>
  <c r="AS66" i="6"/>
  <c r="BX59" i="6"/>
  <c r="BY59" i="6" s="1"/>
  <c r="BW65" i="6"/>
  <c r="BW19" i="6"/>
  <c r="BW120" i="6"/>
  <c r="BW63" i="6"/>
  <c r="BW195" i="6"/>
  <c r="BX120" i="6"/>
  <c r="BY120" i="6" s="1"/>
  <c r="BX63" i="6"/>
  <c r="BY63" i="6" s="1"/>
  <c r="BW125" i="6"/>
  <c r="BW49" i="6"/>
  <c r="BW96" i="6"/>
  <c r="BX81" i="6"/>
  <c r="BY81" i="6" s="1"/>
  <c r="BX117" i="6"/>
  <c r="BY117" i="6" s="1"/>
  <c r="BW53" i="6"/>
  <c r="BX130" i="6"/>
  <c r="BY130" i="6" s="1"/>
  <c r="BW113" i="6"/>
  <c r="BX165" i="6"/>
  <c r="BY165" i="6" s="1"/>
  <c r="BX41" i="6"/>
  <c r="BY41" i="6" s="1"/>
  <c r="BW75" i="6"/>
  <c r="AT151" i="6"/>
  <c r="AU151" i="6" s="1"/>
  <c r="AS77" i="6"/>
  <c r="CO41" i="6"/>
  <c r="CJ132" i="6"/>
  <c r="CK132" i="6" s="1"/>
  <c r="CI136" i="6"/>
  <c r="AT120" i="6"/>
  <c r="AU120" i="6" s="1"/>
  <c r="CI67" i="6"/>
  <c r="CO44" i="6"/>
  <c r="CV184" i="6"/>
  <c r="CW184" i="6" s="1"/>
  <c r="CV81" i="6"/>
  <c r="CW81" i="6" s="1"/>
  <c r="CV42" i="6"/>
  <c r="CW42" i="6" s="1"/>
  <c r="CU26" i="6"/>
  <c r="CV155" i="6"/>
  <c r="CW155" i="6" s="1"/>
  <c r="CU56" i="6"/>
  <c r="CU169" i="6"/>
  <c r="CV86" i="6"/>
  <c r="CW86" i="6" s="1"/>
  <c r="AS85" i="6"/>
  <c r="AT199" i="6"/>
  <c r="AU199" i="6" s="1"/>
  <c r="AS73" i="6"/>
  <c r="BX35" i="6"/>
  <c r="BY35" i="6" s="1"/>
  <c r="BX25" i="6"/>
  <c r="BY25" i="6" s="1"/>
  <c r="BW4" i="6"/>
  <c r="BW118" i="6"/>
  <c r="BX197" i="6"/>
  <c r="BY197" i="6" s="1"/>
  <c r="BW186" i="6"/>
  <c r="BX118" i="6"/>
  <c r="BY118" i="6" s="1"/>
  <c r="BW34" i="6"/>
  <c r="BX119" i="6"/>
  <c r="BY119" i="6" s="1"/>
  <c r="BW47" i="6"/>
  <c r="BX103" i="6"/>
  <c r="BY103" i="6" s="1"/>
  <c r="BX66" i="6"/>
  <c r="BY66" i="6" s="1"/>
  <c r="BX96" i="6"/>
  <c r="BY96" i="6" s="1"/>
  <c r="BW102" i="6"/>
  <c r="BX73" i="6"/>
  <c r="BY73" i="6" s="1"/>
  <c r="BX101" i="6"/>
  <c r="BY101" i="6" s="1"/>
  <c r="BW95" i="6"/>
  <c r="BW18" i="6"/>
  <c r="BW48" i="6"/>
  <c r="CO97" i="6"/>
  <c r="CI138" i="6"/>
  <c r="CV185" i="6"/>
  <c r="CW185" i="6" s="1"/>
  <c r="CV131" i="6"/>
  <c r="CW131" i="6" s="1"/>
  <c r="CU131" i="6"/>
  <c r="CU86" i="6"/>
  <c r="CV153" i="6"/>
  <c r="CW153" i="6" s="1"/>
  <c r="CU10" i="6"/>
  <c r="CU94" i="6"/>
  <c r="CU154" i="6"/>
  <c r="AT141" i="6"/>
  <c r="AU141" i="6" s="1"/>
  <c r="AS191" i="6"/>
  <c r="AS57" i="6"/>
  <c r="BX18" i="6"/>
  <c r="BY18" i="6" s="1"/>
  <c r="BX196" i="6"/>
  <c r="BY196" i="6" s="1"/>
  <c r="BX22" i="6"/>
  <c r="BY22" i="6" s="1"/>
  <c r="BW90" i="6"/>
  <c r="BW175" i="6"/>
  <c r="BX177" i="6"/>
  <c r="BY177" i="6" s="1"/>
  <c r="BX90" i="6"/>
  <c r="BY90" i="6" s="1"/>
  <c r="BW9" i="6"/>
  <c r="BW107" i="6"/>
  <c r="BX34" i="6"/>
  <c r="BY34" i="6" s="1"/>
  <c r="BW6" i="6"/>
  <c r="BX49" i="6"/>
  <c r="BY49" i="6" s="1"/>
  <c r="BW103" i="6"/>
  <c r="BW123" i="6"/>
  <c r="BW72" i="6"/>
  <c r="BW44" i="6"/>
  <c r="BX53" i="6"/>
  <c r="BY53" i="6" s="1"/>
  <c r="BW28" i="6"/>
  <c r="BW51" i="6"/>
  <c r="CU34" i="6"/>
  <c r="CV154" i="6"/>
  <c r="CW154" i="6" s="1"/>
  <c r="CV16" i="6"/>
  <c r="CW16" i="6" s="1"/>
  <c r="CU81" i="6"/>
  <c r="CV121" i="6"/>
  <c r="CW121" i="6" s="1"/>
  <c r="CU148" i="6"/>
  <c r="CU49" i="6"/>
  <c r="AS194" i="6"/>
  <c r="AT137" i="6"/>
  <c r="AU137" i="6" s="1"/>
  <c r="AS68" i="6"/>
  <c r="BX28" i="6"/>
  <c r="BY28" i="6" s="1"/>
  <c r="BW171" i="6"/>
  <c r="BX194" i="6"/>
  <c r="BY194" i="6" s="1"/>
  <c r="BX83" i="6"/>
  <c r="BY83" i="6" s="1"/>
  <c r="BW139" i="6"/>
  <c r="BX61" i="6"/>
  <c r="BY61" i="6" s="1"/>
  <c r="BW83" i="6"/>
  <c r="BX30" i="6"/>
  <c r="BY30" i="6" s="1"/>
  <c r="BX3" i="6"/>
  <c r="BY3" i="6" s="1"/>
  <c r="BW30" i="6"/>
  <c r="BW183" i="6"/>
  <c r="BX47" i="6"/>
  <c r="BY47" i="6" s="1"/>
  <c r="BX8" i="6"/>
  <c r="BY8" i="6" s="1"/>
  <c r="BW98" i="6"/>
  <c r="BW41" i="6"/>
  <c r="BX75" i="6"/>
  <c r="BY75" i="6" s="1"/>
  <c r="BW126" i="6"/>
  <c r="BX167" i="6"/>
  <c r="BY167" i="6" s="1"/>
  <c r="BW25" i="6"/>
  <c r="CU95" i="6"/>
  <c r="CV61" i="6"/>
  <c r="CW61" i="6" s="1"/>
  <c r="CV26" i="6"/>
  <c r="CW26" i="6" s="1"/>
  <c r="CV49" i="6"/>
  <c r="CW49" i="6" s="1"/>
  <c r="CV186" i="6"/>
  <c r="CW186" i="6" s="1"/>
  <c r="CU16" i="6"/>
  <c r="BC94" i="6"/>
  <c r="BB35" i="6"/>
  <c r="BZ87" i="6"/>
  <c r="BB194" i="6"/>
  <c r="BC73" i="6"/>
  <c r="BC139" i="6"/>
  <c r="BC104" i="6"/>
  <c r="BB104" i="6"/>
  <c r="BB89" i="6"/>
  <c r="BR138" i="6"/>
  <c r="BS138" i="6" s="1"/>
  <c r="BR129" i="6"/>
  <c r="BS129" i="6" s="1"/>
  <c r="BQ125" i="6"/>
  <c r="BQ162" i="6"/>
  <c r="BQ60" i="6"/>
  <c r="BQ170" i="6"/>
  <c r="BR45" i="6"/>
  <c r="BS45" i="6" s="1"/>
  <c r="BQ154" i="6"/>
  <c r="BR166" i="6"/>
  <c r="BS166" i="6" s="1"/>
  <c r="BR154" i="6"/>
  <c r="BS154" i="6" s="1"/>
  <c r="BR3" i="6"/>
  <c r="BS3" i="6" s="1"/>
  <c r="BR104" i="6"/>
  <c r="BS104" i="6" s="1"/>
  <c r="BR76" i="6"/>
  <c r="BS76" i="6" s="1"/>
  <c r="AS76" i="6"/>
  <c r="BQ68" i="6"/>
  <c r="BQ169" i="6"/>
  <c r="BR107" i="6"/>
  <c r="BS107" i="6" s="1"/>
  <c r="BQ144" i="6"/>
  <c r="BR15" i="6"/>
  <c r="BS15" i="6" s="1"/>
  <c r="BQ87" i="6"/>
  <c r="BQ35" i="6"/>
  <c r="BQ120" i="6"/>
  <c r="BQ186" i="6"/>
  <c r="BR132" i="6"/>
  <c r="BS132" i="6" s="1"/>
  <c r="BQ138" i="6"/>
  <c r="BR183" i="6"/>
  <c r="BS183" i="6" s="1"/>
  <c r="BR12" i="6"/>
  <c r="BS12" i="6" s="1"/>
  <c r="BR72" i="6"/>
  <c r="BS72" i="6" s="1"/>
  <c r="BR151" i="6"/>
  <c r="BS151" i="6" s="1"/>
  <c r="AS13" i="6"/>
  <c r="AT144" i="6"/>
  <c r="AU144" i="6" s="1"/>
  <c r="AT190" i="6"/>
  <c r="AU190" i="6" s="1"/>
  <c r="AT140" i="6"/>
  <c r="AU140" i="6" s="1"/>
  <c r="AT35" i="6"/>
  <c r="AU35" i="6" s="1"/>
  <c r="AT96" i="6"/>
  <c r="AU96" i="6" s="1"/>
  <c r="AT152" i="6"/>
  <c r="AU152" i="6" s="1"/>
  <c r="AS176" i="6"/>
  <c r="AT14" i="6"/>
  <c r="AU14" i="6" s="1"/>
  <c r="AT159" i="6"/>
  <c r="AU159" i="6" s="1"/>
  <c r="AS37" i="6"/>
  <c r="AS164" i="6"/>
  <c r="AT40" i="6"/>
  <c r="AU40" i="6" s="1"/>
  <c r="AT102" i="6"/>
  <c r="AU102" i="6" s="1"/>
  <c r="AT93" i="6"/>
  <c r="AU93" i="6" s="1"/>
  <c r="AT77" i="6"/>
  <c r="AU77" i="6" s="1"/>
  <c r="AS91" i="6"/>
  <c r="AS153" i="6"/>
  <c r="AT82" i="6"/>
  <c r="AU82" i="6" s="1"/>
  <c r="AS146" i="6"/>
  <c r="AT38" i="6"/>
  <c r="AU38" i="6" s="1"/>
  <c r="AT71" i="6"/>
  <c r="AU71" i="6" s="1"/>
  <c r="AS38" i="6"/>
  <c r="AT70" i="6"/>
  <c r="AU70" i="6" s="1"/>
  <c r="AT22" i="6"/>
  <c r="AU22" i="6" s="1"/>
  <c r="AS47" i="6"/>
  <c r="CO108" i="6"/>
  <c r="CP105" i="6"/>
  <c r="CQ105" i="6" s="1"/>
  <c r="CO152" i="6"/>
  <c r="CI122" i="6"/>
  <c r="CI145" i="6"/>
  <c r="CJ78" i="6"/>
  <c r="CK78" i="6" s="1"/>
  <c r="CI39" i="6"/>
  <c r="CI137" i="6"/>
  <c r="CD160" i="6"/>
  <c r="CE160" i="6" s="1"/>
  <c r="CC95" i="6"/>
  <c r="CD49" i="6"/>
  <c r="CE49" i="6" s="1"/>
  <c r="CD155" i="6"/>
  <c r="CE155" i="6" s="1"/>
  <c r="AS1130" i="6"/>
  <c r="AT50" i="6"/>
  <c r="AU50" i="6" s="1"/>
  <c r="AT165" i="6"/>
  <c r="AU165" i="6" s="1"/>
  <c r="AS143" i="6"/>
  <c r="AT80" i="6"/>
  <c r="AU80" i="6" s="1"/>
  <c r="AS87" i="6"/>
  <c r="AS107" i="6"/>
  <c r="AS39" i="6"/>
  <c r="AS148" i="6"/>
  <c r="AS14" i="6"/>
  <c r="AT103" i="6"/>
  <c r="AU103" i="6" s="1"/>
  <c r="AS187" i="6"/>
  <c r="AT92" i="6"/>
  <c r="AU92" i="6" s="1"/>
  <c r="AS44" i="6"/>
  <c r="AT47" i="6"/>
  <c r="AU47" i="6" s="1"/>
  <c r="AT89" i="6"/>
  <c r="AU89" i="6" s="1"/>
  <c r="AT146" i="6"/>
  <c r="AU146" i="6" s="1"/>
  <c r="AT91" i="6"/>
  <c r="AU91" i="6" s="1"/>
  <c r="AT54" i="6"/>
  <c r="AU54" i="6" s="1"/>
  <c r="AS70" i="6"/>
  <c r="AS54" i="6"/>
  <c r="AT66" i="6"/>
  <c r="AU66" i="6" s="1"/>
  <c r="AS199" i="6"/>
  <c r="AS31" i="6"/>
  <c r="CO60" i="6"/>
  <c r="CP35" i="6"/>
  <c r="CQ35" i="6" s="1"/>
  <c r="CJ93" i="6"/>
  <c r="CK93" i="6" s="1"/>
  <c r="CI50" i="6"/>
  <c r="CI140" i="6"/>
  <c r="CI117" i="6"/>
  <c r="CJ100" i="6"/>
  <c r="CK100" i="6" s="1"/>
  <c r="AS98" i="6"/>
  <c r="BR156" i="6"/>
  <c r="BS156" i="6" s="1"/>
  <c r="AY6" i="6"/>
  <c r="CI154" i="6"/>
  <c r="CO89" i="6"/>
  <c r="AT143" i="6"/>
  <c r="AU143" i="6" s="1"/>
  <c r="CI142" i="6"/>
  <c r="AT114" i="6"/>
  <c r="AU114" i="6" s="1"/>
  <c r="BQ85" i="6"/>
  <c r="BQ126" i="6"/>
  <c r="BQ151" i="6"/>
  <c r="BQ75" i="6"/>
  <c r="BR103" i="6"/>
  <c r="BS103" i="6" s="1"/>
  <c r="BQ54" i="6"/>
  <c r="BR106" i="6"/>
  <c r="BS106" i="6" s="1"/>
  <c r="BQ84" i="6"/>
  <c r="BR68" i="6"/>
  <c r="BS68" i="6" s="1"/>
  <c r="BR92" i="6"/>
  <c r="BS92" i="6" s="1"/>
  <c r="BQ34" i="6"/>
  <c r="BR41" i="6"/>
  <c r="BS41" i="6" s="1"/>
  <c r="BQ89" i="6"/>
  <c r="BQ142" i="6"/>
  <c r="AT183" i="6"/>
  <c r="AU183" i="6" s="1"/>
  <c r="AS96" i="6"/>
  <c r="AT53" i="6"/>
  <c r="AU53" i="6" s="1"/>
  <c r="AT67" i="6"/>
  <c r="AU67" i="6" s="1"/>
  <c r="AT32" i="6"/>
  <c r="AU32" i="6" s="1"/>
  <c r="AS52" i="6"/>
  <c r="AT107" i="6"/>
  <c r="AU107" i="6" s="1"/>
  <c r="AS5" i="6"/>
  <c r="AS64" i="6"/>
  <c r="AS40" i="6"/>
  <c r="AT5" i="6"/>
  <c r="AU5" i="6" s="1"/>
  <c r="AT18" i="6"/>
  <c r="AU18" i="6" s="1"/>
  <c r="AS137" i="6"/>
  <c r="AT175" i="6"/>
  <c r="AU175" i="6" s="1"/>
  <c r="AT188" i="6"/>
  <c r="AU188" i="6" s="1"/>
  <c r="AT16" i="6"/>
  <c r="AU16" i="6" s="1"/>
  <c r="AS79" i="6"/>
  <c r="AT68" i="6"/>
  <c r="AU68" i="6" s="1"/>
  <c r="AT29" i="6"/>
  <c r="AU29" i="6" s="1"/>
  <c r="AT27" i="6"/>
  <c r="AU27" i="6" s="1"/>
  <c r="AT57" i="6"/>
  <c r="AU57" i="6" s="1"/>
  <c r="AS126" i="6"/>
  <c r="AT130" i="6"/>
  <c r="AU130" i="6" s="1"/>
  <c r="AS166" i="6"/>
  <c r="CJ159" i="6"/>
  <c r="CK159" i="6" s="1"/>
  <c r="CP23" i="6"/>
  <c r="CQ23" i="6" s="1"/>
  <c r="CP176" i="6"/>
  <c r="CQ176" i="6" s="1"/>
  <c r="CO15" i="6"/>
  <c r="CJ180" i="6"/>
  <c r="CK180" i="6" s="1"/>
  <c r="CI79" i="6"/>
  <c r="CJ57" i="6"/>
  <c r="CK57" i="6" s="1"/>
  <c r="CJ147" i="6"/>
  <c r="CK147" i="6" s="1"/>
  <c r="CJ55" i="6"/>
  <c r="CK55" i="6" s="1"/>
  <c r="BR47" i="6"/>
  <c r="BS47" i="6" s="1"/>
  <c r="AS90" i="6"/>
  <c r="CJ142" i="6"/>
  <c r="CK142" i="6" s="1"/>
  <c r="AS144" i="6"/>
  <c r="BQ43" i="6"/>
  <c r="BR82" i="6"/>
  <c r="BS82" i="6" s="1"/>
  <c r="BQ111" i="6"/>
  <c r="BR54" i="6"/>
  <c r="BS54" i="6" s="1"/>
  <c r="BR121" i="6"/>
  <c r="BS121" i="6" s="1"/>
  <c r="BR102" i="6"/>
  <c r="BS102" i="6" s="1"/>
  <c r="BQ78" i="6"/>
  <c r="BQ50" i="6"/>
  <c r="BQ106" i="6"/>
  <c r="BR84" i="6"/>
  <c r="BS84" i="6" s="1"/>
  <c r="BQ30" i="6"/>
  <c r="BQ15" i="6"/>
  <c r="BQ65" i="6"/>
  <c r="BQ107" i="6"/>
  <c r="AS78" i="6"/>
  <c r="AS80" i="6"/>
  <c r="AT87" i="6"/>
  <c r="AU87" i="6" s="1"/>
  <c r="AS16" i="6"/>
  <c r="AT185" i="6"/>
  <c r="AU185" i="6" s="1"/>
  <c r="AS3" i="6"/>
  <c r="AS55" i="6"/>
  <c r="AT85" i="6"/>
  <c r="AU85" i="6" s="1"/>
  <c r="AT25" i="6"/>
  <c r="AU25" i="6" s="1"/>
  <c r="AS19" i="6"/>
  <c r="AT187" i="6"/>
  <c r="AU187" i="6" s="1"/>
  <c r="AT109" i="6"/>
  <c r="AU109" i="6" s="1"/>
  <c r="AT186" i="6"/>
  <c r="AU186" i="6" s="1"/>
  <c r="AS134" i="6"/>
  <c r="AT166" i="6"/>
  <c r="AU166" i="6" s="1"/>
  <c r="AS156" i="6"/>
  <c r="AT164" i="6"/>
  <c r="AU164" i="6" s="1"/>
  <c r="AS29" i="6"/>
  <c r="AS27" i="6"/>
  <c r="AT3" i="6"/>
  <c r="AU3" i="6" s="1"/>
  <c r="AT58" i="6"/>
  <c r="AU58" i="6" s="1"/>
  <c r="AS130" i="6"/>
  <c r="AS22" i="6"/>
  <c r="AS102" i="6"/>
  <c r="AT128" i="6"/>
  <c r="AU128" i="6" s="1"/>
  <c r="BQ94" i="6"/>
  <c r="CJ121" i="6"/>
  <c r="CK121" i="6" s="1"/>
  <c r="CP10" i="6"/>
  <c r="CQ10" i="6" s="1"/>
  <c r="CO103" i="6"/>
  <c r="CO99" i="6"/>
  <c r="CJ171" i="6"/>
  <c r="CK171" i="6" s="1"/>
  <c r="CJ73" i="6"/>
  <c r="CK73" i="6" s="1"/>
  <c r="CJ59" i="6"/>
  <c r="CK59" i="6" s="1"/>
  <c r="CI24" i="6"/>
  <c r="CI20" i="6"/>
  <c r="BR96" i="6"/>
  <c r="BS96" i="6" s="1"/>
  <c r="CD122" i="6"/>
  <c r="CE122" i="6" s="1"/>
  <c r="CJ187" i="6"/>
  <c r="CK187" i="6" s="1"/>
  <c r="CD16" i="6"/>
  <c r="CE16" i="6" s="1"/>
  <c r="CO131" i="6"/>
  <c r="CO66" i="6"/>
  <c r="CP154" i="6"/>
  <c r="CQ154" i="6" s="1"/>
  <c r="CP36" i="6"/>
  <c r="CQ36" i="6" s="1"/>
  <c r="CO104" i="6"/>
  <c r="CO24" i="6"/>
  <c r="CP104" i="6"/>
  <c r="CQ104" i="6" s="1"/>
  <c r="CP116" i="6"/>
  <c r="CQ116" i="6" s="1"/>
  <c r="CO122" i="6"/>
  <c r="CP95" i="6"/>
  <c r="CQ95" i="6" s="1"/>
  <c r="CO38" i="6"/>
  <c r="CO65" i="6"/>
  <c r="BQ172" i="6"/>
  <c r="BR192" i="6"/>
  <c r="BS192" i="6" s="1"/>
  <c r="BQ67" i="6"/>
  <c r="BQ12" i="6"/>
  <c r="BR130" i="6"/>
  <c r="BS130" i="6" s="1"/>
  <c r="BQ42" i="6"/>
  <c r="BQ77" i="6"/>
  <c r="BQ99" i="6"/>
  <c r="BR13" i="6"/>
  <c r="BS13" i="6" s="1"/>
  <c r="BQ3" i="6"/>
  <c r="BQ104" i="6"/>
  <c r="BR148" i="6"/>
  <c r="BS148" i="6" s="1"/>
  <c r="BR88" i="6"/>
  <c r="BS88" i="6" s="1"/>
  <c r="BQ21" i="6"/>
  <c r="AT90" i="6"/>
  <c r="AU90" i="6" s="1"/>
  <c r="CI102" i="6"/>
  <c r="BQ64" i="6"/>
  <c r="BQ31" i="6"/>
  <c r="BQ53" i="6"/>
  <c r="BR5" i="6"/>
  <c r="BS5" i="6" s="1"/>
  <c r="BR24" i="6"/>
  <c r="BS24" i="6" s="1"/>
  <c r="BQ71" i="6"/>
  <c r="BR80" i="6"/>
  <c r="BS80" i="6" s="1"/>
  <c r="BQ59" i="6"/>
  <c r="BQ44" i="6"/>
  <c r="BR78" i="6"/>
  <c r="BS78" i="6" s="1"/>
  <c r="BR50" i="6"/>
  <c r="BS50" i="6" s="1"/>
  <c r="BR180" i="6"/>
  <c r="BS180" i="6" s="1"/>
  <c r="BQ139" i="6"/>
  <c r="BQ41" i="6"/>
  <c r="BR18" i="6"/>
  <c r="BS18" i="6" s="1"/>
  <c r="AT101" i="6"/>
  <c r="AU101" i="6" s="1"/>
  <c r="AS34" i="6"/>
  <c r="AT65" i="6"/>
  <c r="AU65" i="6" s="1"/>
  <c r="AS127" i="6"/>
  <c r="AS190" i="6"/>
  <c r="AT30" i="6"/>
  <c r="AU30" i="6" s="1"/>
  <c r="AS21" i="6"/>
  <c r="AT52" i="6"/>
  <c r="AU52" i="6" s="1"/>
  <c r="AT10" i="6"/>
  <c r="AU10" i="6" s="1"/>
  <c r="AS136" i="6"/>
  <c r="AS179" i="6"/>
  <c r="AS62" i="6"/>
  <c r="AS50" i="6"/>
  <c r="AS114" i="6"/>
  <c r="AS128" i="6"/>
  <c r="AS120" i="6"/>
  <c r="AT127" i="6"/>
  <c r="AU127" i="6" s="1"/>
  <c r="AT7" i="6"/>
  <c r="AU7" i="6" s="1"/>
  <c r="AS58" i="6"/>
  <c r="AT167" i="6"/>
  <c r="AU167" i="6" s="1"/>
  <c r="AT61" i="6"/>
  <c r="AU61" i="6" s="1"/>
  <c r="AS167" i="6"/>
  <c r="AS171" i="6"/>
  <c r="AS92" i="6"/>
  <c r="AS118" i="6"/>
  <c r="BR94" i="6"/>
  <c r="BS94" i="6" s="1"/>
  <c r="CJ89" i="6"/>
  <c r="CK89" i="6" s="1"/>
  <c r="CP89" i="6"/>
  <c r="CQ89" i="6" s="1"/>
  <c r="CO112" i="6"/>
  <c r="CJ56" i="6"/>
  <c r="CK56" i="6" s="1"/>
  <c r="CJ199" i="6"/>
  <c r="CK199" i="6" s="1"/>
  <c r="CJ178" i="6"/>
  <c r="CK178" i="6" s="1"/>
  <c r="CJ69" i="6"/>
  <c r="CK69" i="6" s="1"/>
  <c r="AT49" i="6"/>
  <c r="AU49" i="6" s="1"/>
  <c r="BQ173" i="6"/>
  <c r="CD34" i="6"/>
  <c r="CE34" i="6" s="1"/>
  <c r="AS72" i="6"/>
  <c r="CJ102" i="6"/>
  <c r="CK102" i="6" s="1"/>
  <c r="CP60" i="6"/>
  <c r="CQ60" i="6" s="1"/>
  <c r="BR62" i="6"/>
  <c r="BS62" i="6" s="1"/>
  <c r="BQ47" i="6"/>
  <c r="BQ56" i="6"/>
  <c r="BQ102" i="6"/>
  <c r="BQ76" i="6"/>
  <c r="BQ148" i="6"/>
  <c r="BR57" i="6"/>
  <c r="BS57" i="6" s="1"/>
  <c r="BR122" i="6"/>
  <c r="BS122" i="6" s="1"/>
  <c r="BR59" i="6"/>
  <c r="BS59" i="6" s="1"/>
  <c r="BR44" i="6"/>
  <c r="BS44" i="6" s="1"/>
  <c r="BQ48" i="6"/>
  <c r="BQ72" i="6"/>
  <c r="BQ19" i="6"/>
  <c r="BR116" i="6"/>
  <c r="BS116" i="6" s="1"/>
  <c r="AS108" i="6"/>
  <c r="AS69" i="6"/>
  <c r="AS67" i="6"/>
  <c r="AS32" i="6"/>
  <c r="AS86" i="6"/>
  <c r="AS165" i="6"/>
  <c r="AS188" i="6"/>
  <c r="AS7" i="6"/>
  <c r="AT55" i="6"/>
  <c r="AU55" i="6" s="1"/>
  <c r="AT197" i="6"/>
  <c r="AU197" i="6" s="1"/>
  <c r="AS109" i="6"/>
  <c r="AS18" i="6"/>
  <c r="AT37" i="6"/>
  <c r="AU37" i="6" s="1"/>
  <c r="AT134" i="6"/>
  <c r="AU134" i="6" s="1"/>
  <c r="AS103" i="6"/>
  <c r="AT118" i="6"/>
  <c r="AU118" i="6" s="1"/>
  <c r="AS105" i="6"/>
  <c r="AT59" i="6"/>
  <c r="AU59" i="6" s="1"/>
  <c r="AS61" i="6"/>
  <c r="AT139" i="6"/>
  <c r="AU139" i="6" s="1"/>
  <c r="AT171" i="6"/>
  <c r="AU171" i="6" s="1"/>
  <c r="AS139" i="6"/>
  <c r="AT116" i="6"/>
  <c r="AU116" i="6" s="1"/>
  <c r="AT84" i="6"/>
  <c r="AU84" i="6" s="1"/>
  <c r="AT113" i="6"/>
  <c r="AU113" i="6" s="1"/>
  <c r="CI74" i="6"/>
  <c r="CO71" i="6"/>
  <c r="CP59" i="6"/>
  <c r="CQ59" i="6" s="1"/>
  <c r="CP137" i="6"/>
  <c r="CQ137" i="6" s="1"/>
  <c r="CJ135" i="6"/>
  <c r="CK135" i="6" s="1"/>
  <c r="CJ196" i="6"/>
  <c r="CK196" i="6" s="1"/>
  <c r="CJ90" i="6"/>
  <c r="CK90" i="6" s="1"/>
  <c r="CI80" i="6"/>
  <c r="CJ27" i="6"/>
  <c r="CK27" i="6" s="1"/>
  <c r="BR118" i="6"/>
  <c r="BS118" i="6" s="1"/>
  <c r="BR64" i="6"/>
  <c r="BS64" i="6" s="1"/>
  <c r="CO63" i="6"/>
  <c r="CC195" i="6"/>
  <c r="CI64" i="6"/>
  <c r="BW169" i="6"/>
  <c r="BR56" i="6"/>
  <c r="BS56" i="6" s="1"/>
  <c r="CO5" i="6"/>
  <c r="CP112" i="6"/>
  <c r="CQ112" i="6" s="1"/>
  <c r="CO68" i="6"/>
  <c r="CO191" i="6"/>
  <c r="CO183" i="6"/>
  <c r="CP163" i="6"/>
  <c r="CQ163" i="6" s="1"/>
  <c r="CP77" i="6"/>
  <c r="CQ77" i="6" s="1"/>
  <c r="CO94" i="6"/>
  <c r="CP55" i="6"/>
  <c r="CQ55" i="6" s="1"/>
  <c r="CP168" i="6"/>
  <c r="CQ168" i="6" s="1"/>
  <c r="BQ91" i="6"/>
  <c r="BR165" i="6"/>
  <c r="BS165" i="6" s="1"/>
  <c r="BR167" i="6"/>
  <c r="BS167" i="6" s="1"/>
  <c r="BR142" i="6"/>
  <c r="BS142" i="6" s="1"/>
  <c r="BR170" i="6"/>
  <c r="BS170" i="6" s="1"/>
  <c r="BQ45" i="6"/>
  <c r="BQ195" i="6"/>
  <c r="BQ33" i="6"/>
  <c r="BQ155" i="6"/>
  <c r="BQ171" i="6"/>
  <c r="BR155" i="6"/>
  <c r="BS155" i="6" s="1"/>
  <c r="BR73" i="6"/>
  <c r="BS73" i="6" s="1"/>
  <c r="BR66" i="6"/>
  <c r="BS66" i="6" s="1"/>
  <c r="BR86" i="6"/>
  <c r="BS86" i="6" s="1"/>
  <c r="AT72" i="6"/>
  <c r="AU72" i="6" s="1"/>
  <c r="BR19" i="6"/>
  <c r="BS19" i="6" s="1"/>
  <c r="BQ14" i="6"/>
  <c r="BR38" i="6"/>
  <c r="BS38" i="6" s="1"/>
  <c r="BQ80" i="6"/>
  <c r="BR173" i="6"/>
  <c r="BS173" i="6" s="1"/>
  <c r="BQ122" i="6"/>
  <c r="BQ132" i="6"/>
  <c r="BR35" i="6"/>
  <c r="BS35" i="6" s="1"/>
  <c r="BQ57" i="6"/>
  <c r="BQ114" i="6"/>
  <c r="BQ185" i="6"/>
  <c r="BQ52" i="6"/>
  <c r="BR139" i="6"/>
  <c r="BS139" i="6" s="1"/>
  <c r="BR70" i="6"/>
  <c r="BS70" i="6" s="1"/>
  <c r="AS43" i="6"/>
  <c r="AT156" i="6"/>
  <c r="AU156" i="6" s="1"/>
  <c r="AS185" i="6"/>
  <c r="AS152" i="6"/>
  <c r="AT88" i="6"/>
  <c r="AU88" i="6" s="1"/>
  <c r="AT149" i="6"/>
  <c r="AU149" i="6" s="1"/>
  <c r="AT176" i="6"/>
  <c r="AU176" i="6" s="1"/>
  <c r="AS30" i="6"/>
  <c r="AT21" i="6"/>
  <c r="AU21" i="6" s="1"/>
  <c r="AT177" i="6"/>
  <c r="AU177" i="6" s="1"/>
  <c r="AT62" i="6"/>
  <c r="AU62" i="6" s="1"/>
  <c r="AS186" i="6"/>
  <c r="AT12" i="6"/>
  <c r="AU12" i="6" s="1"/>
  <c r="AS59" i="6"/>
  <c r="AT86" i="6"/>
  <c r="AU86" i="6" s="1"/>
  <c r="AS113" i="6"/>
  <c r="AS82" i="6"/>
  <c r="AT39" i="6"/>
  <c r="AU39" i="6" s="1"/>
  <c r="AT105" i="6"/>
  <c r="AU105" i="6" s="1"/>
  <c r="AT153" i="6"/>
  <c r="AU153" i="6" s="1"/>
  <c r="AT41" i="6"/>
  <c r="AU41" i="6" s="1"/>
  <c r="AS116" i="6"/>
  <c r="AS41" i="6"/>
  <c r="AS71" i="6"/>
  <c r="AT126" i="6"/>
  <c r="AU126" i="6" s="1"/>
  <c r="AT157" i="6"/>
  <c r="AU157" i="6" s="1"/>
  <c r="CI30" i="6"/>
  <c r="CP31" i="6"/>
  <c r="CQ31" i="6" s="1"/>
  <c r="CO172" i="6"/>
  <c r="CP162" i="6"/>
  <c r="CQ162" i="6" s="1"/>
  <c r="CJ42" i="6"/>
  <c r="CK42" i="6" s="1"/>
  <c r="CI192" i="6"/>
  <c r="CJ85" i="6"/>
  <c r="CK85" i="6" s="1"/>
  <c r="CJ46" i="6"/>
  <c r="CK46" i="6" s="1"/>
  <c r="BR126" i="6"/>
  <c r="BS126" i="6" s="1"/>
  <c r="BW136" i="6"/>
  <c r="CC107" i="6"/>
  <c r="CJ158" i="6"/>
  <c r="CK158" i="6" s="1"/>
  <c r="BC134" i="6"/>
  <c r="CX82" i="6"/>
  <c r="BC132" i="6"/>
  <c r="BB170" i="6"/>
  <c r="BC27" i="6"/>
  <c r="BC118" i="6"/>
  <c r="CS51" i="6"/>
  <c r="BB49" i="6"/>
  <c r="CY82" i="6"/>
  <c r="BB130" i="6"/>
  <c r="BT21" i="6"/>
  <c r="BU127" i="6"/>
  <c r="BC120" i="6"/>
  <c r="BB179" i="6"/>
  <c r="BB155" i="6"/>
  <c r="BI151" i="6"/>
  <c r="AS157" i="6"/>
  <c r="AS49" i="6"/>
  <c r="CI89" i="6"/>
  <c r="CO92" i="6"/>
  <c r="CO12" i="6"/>
  <c r="CP25" i="6"/>
  <c r="CQ25" i="6" s="1"/>
  <c r="CO35" i="6"/>
  <c r="CP114" i="6"/>
  <c r="CQ114" i="6" s="1"/>
  <c r="CP106" i="6"/>
  <c r="CQ106" i="6" s="1"/>
  <c r="CP138" i="6"/>
  <c r="CQ138" i="6" s="1"/>
  <c r="CO54" i="6"/>
  <c r="CP180" i="6"/>
  <c r="CQ180" i="6" s="1"/>
  <c r="CO186" i="6"/>
  <c r="CO129" i="6"/>
  <c r="CP153" i="6"/>
  <c r="CQ153" i="6" s="1"/>
  <c r="CO39" i="6"/>
  <c r="CI105" i="6"/>
  <c r="CJ186" i="6"/>
  <c r="CK186" i="6" s="1"/>
  <c r="CI171" i="6"/>
  <c r="CJ191" i="6"/>
  <c r="CK191" i="6" s="1"/>
  <c r="CI42" i="6"/>
  <c r="CJ19" i="6"/>
  <c r="CK19" i="6" s="1"/>
  <c r="CI194" i="6"/>
  <c r="CJ111" i="6"/>
  <c r="CK111" i="6" s="1"/>
  <c r="CI82" i="6"/>
  <c r="CI78" i="6"/>
  <c r="CJ82" i="6"/>
  <c r="CK82" i="6" s="1"/>
  <c r="CI63" i="6"/>
  <c r="CJ162" i="6"/>
  <c r="CK162" i="6" s="1"/>
  <c r="CJ36" i="6"/>
  <c r="CK36" i="6" s="1"/>
  <c r="CI100" i="6"/>
  <c r="CI25" i="6"/>
  <c r="CJ51" i="6"/>
  <c r="CK51" i="6" s="1"/>
  <c r="CI44" i="6"/>
  <c r="CJ124" i="6"/>
  <c r="CK124" i="6" s="1"/>
  <c r="CI148" i="6"/>
  <c r="BR31" i="6"/>
  <c r="BS31" i="6" s="1"/>
  <c r="BR85" i="6"/>
  <c r="BS85" i="6" s="1"/>
  <c r="CC93" i="6"/>
  <c r="CC86" i="6"/>
  <c r="CI180" i="6"/>
  <c r="AS122" i="6"/>
  <c r="AT31" i="6"/>
  <c r="AU31" i="6" s="1"/>
  <c r="CJ112" i="6"/>
  <c r="CK112" i="6" s="1"/>
  <c r="CO53" i="6"/>
  <c r="CP33" i="6"/>
  <c r="CQ33" i="6" s="1"/>
  <c r="CP155" i="6"/>
  <c r="CQ155" i="6" s="1"/>
  <c r="CP18" i="6"/>
  <c r="CQ18" i="6" s="1"/>
  <c r="CO74" i="6"/>
  <c r="CO146" i="6"/>
  <c r="CO9" i="6"/>
  <c r="CP157" i="6"/>
  <c r="CQ157" i="6" s="1"/>
  <c r="CO80" i="6"/>
  <c r="CP102" i="6"/>
  <c r="CQ102" i="6" s="1"/>
  <c r="CP80" i="6"/>
  <c r="CQ80" i="6" s="1"/>
  <c r="CI37" i="6"/>
  <c r="CJ75" i="6"/>
  <c r="CK75" i="6" s="1"/>
  <c r="CI135" i="6"/>
  <c r="CI183" i="6"/>
  <c r="CI134" i="6"/>
  <c r="CI47" i="6"/>
  <c r="CJ29" i="6"/>
  <c r="CK29" i="6" s="1"/>
  <c r="CJ189" i="6"/>
  <c r="CK189" i="6" s="1"/>
  <c r="CI59" i="6"/>
  <c r="CJ9" i="6"/>
  <c r="CK9" i="6" s="1"/>
  <c r="CJ41" i="6"/>
  <c r="CK41" i="6" s="1"/>
  <c r="CJ65" i="6"/>
  <c r="CK65" i="6" s="1"/>
  <c r="CI150" i="6"/>
  <c r="CI68" i="6"/>
  <c r="CI46" i="6"/>
  <c r="CI13" i="6"/>
  <c r="CI94" i="6"/>
  <c r="CI124" i="6"/>
  <c r="CI62" i="6"/>
  <c r="CJ49" i="6"/>
  <c r="CK49" i="6" s="1"/>
  <c r="CJ66" i="6"/>
  <c r="CK66" i="6" s="1"/>
  <c r="BQ24" i="6"/>
  <c r="CD198" i="6"/>
  <c r="CE198" i="6" s="1"/>
  <c r="CJ138" i="6"/>
  <c r="CK138" i="6" s="1"/>
  <c r="CD138" i="6"/>
  <c r="CE138" i="6" s="1"/>
  <c r="CC116" i="6"/>
  <c r="AT122" i="6"/>
  <c r="AU122" i="6" s="1"/>
  <c r="CP132" i="6"/>
  <c r="CQ132" i="6" s="1"/>
  <c r="CP63" i="6"/>
  <c r="CQ63" i="6" s="1"/>
  <c r="CO127" i="6"/>
  <c r="CO158" i="6"/>
  <c r="CP84" i="6"/>
  <c r="CQ84" i="6" s="1"/>
  <c r="CO50" i="6"/>
  <c r="CP79" i="6"/>
  <c r="CQ79" i="6" s="1"/>
  <c r="CO28" i="6"/>
  <c r="CO102" i="6"/>
  <c r="CP57" i="6"/>
  <c r="CQ57" i="6" s="1"/>
  <c r="CP82" i="6"/>
  <c r="CQ82" i="6" s="1"/>
  <c r="CO57" i="6"/>
  <c r="CI32" i="6"/>
  <c r="CI141" i="6"/>
  <c r="CJ84" i="6"/>
  <c r="CK84" i="6" s="1"/>
  <c r="CJ118" i="6"/>
  <c r="CK118" i="6" s="1"/>
  <c r="CJ79" i="6"/>
  <c r="CK79" i="6" s="1"/>
  <c r="CJ53" i="6"/>
  <c r="CK53" i="6" s="1"/>
  <c r="CI54" i="6"/>
  <c r="CJ151" i="6"/>
  <c r="CK151" i="6" s="1"/>
  <c r="CI41" i="6"/>
  <c r="CI199" i="6"/>
  <c r="CJ61" i="6"/>
  <c r="CK61" i="6" s="1"/>
  <c r="CJ95" i="6"/>
  <c r="CK95" i="6" s="1"/>
  <c r="CI132" i="6"/>
  <c r="CJ67" i="6"/>
  <c r="CK67" i="6" s="1"/>
  <c r="CJ139" i="6"/>
  <c r="CK139" i="6" s="1"/>
  <c r="CI36" i="6"/>
  <c r="CJ91" i="6"/>
  <c r="CK91" i="6" s="1"/>
  <c r="CJ71" i="6"/>
  <c r="CK71" i="6" s="1"/>
  <c r="CJ154" i="6"/>
  <c r="CK154" i="6" s="1"/>
  <c r="CI85" i="6"/>
  <c r="CI103" i="6"/>
  <c r="AT132" i="6"/>
  <c r="AU132" i="6" s="1"/>
  <c r="CJ170" i="6"/>
  <c r="CK170" i="6" s="1"/>
  <c r="CJ74" i="6"/>
  <c r="CK74" i="6" s="1"/>
  <c r="CP93" i="6"/>
  <c r="CQ93" i="6" s="1"/>
  <c r="CP39" i="6"/>
  <c r="CQ39" i="6" s="1"/>
  <c r="CO105" i="6"/>
  <c r="CP119" i="6"/>
  <c r="CQ119" i="6" s="1"/>
  <c r="CO101" i="6"/>
  <c r="CP28" i="6"/>
  <c r="CQ28" i="6" s="1"/>
  <c r="CP70" i="6"/>
  <c r="CQ70" i="6" s="1"/>
  <c r="CO176" i="6"/>
  <c r="CP41" i="6"/>
  <c r="CQ41" i="6" s="1"/>
  <c r="CO45" i="6"/>
  <c r="CP83" i="6"/>
  <c r="CQ83" i="6" s="1"/>
  <c r="CO126" i="6"/>
  <c r="CI35" i="6"/>
  <c r="CI12" i="6"/>
  <c r="CJ106" i="6"/>
  <c r="CK106" i="6" s="1"/>
  <c r="CJ163" i="6"/>
  <c r="CK163" i="6" s="1"/>
  <c r="CJ60" i="6"/>
  <c r="CK60" i="6" s="1"/>
  <c r="CJ134" i="6"/>
  <c r="CK134" i="6" s="1"/>
  <c r="CI9" i="6"/>
  <c r="CI10" i="6"/>
  <c r="CI167" i="6"/>
  <c r="CI52" i="6"/>
  <c r="CI21" i="6"/>
  <c r="CI75" i="6"/>
  <c r="CI118" i="6"/>
  <c r="CI198" i="6"/>
  <c r="CI3" i="6"/>
  <c r="CJ24" i="6"/>
  <c r="CK24" i="6" s="1"/>
  <c r="CJ44" i="6"/>
  <c r="CK44" i="6" s="1"/>
  <c r="CI174" i="6"/>
  <c r="CI77" i="6"/>
  <c r="CJ68" i="6"/>
  <c r="CK68" i="6" s="1"/>
  <c r="BR157" i="6"/>
  <c r="BS157" i="6" s="1"/>
  <c r="BX132" i="6"/>
  <c r="BY132" i="6" s="1"/>
  <c r="CD165" i="6"/>
  <c r="CE165" i="6" s="1"/>
  <c r="CC117" i="6"/>
  <c r="BW130" i="6"/>
  <c r="CC123" i="6"/>
  <c r="AY80" i="6"/>
  <c r="CJ63" i="6"/>
  <c r="CK63" i="6" s="1"/>
  <c r="CJ182" i="6"/>
  <c r="CK182" i="6" s="1"/>
  <c r="CI155" i="6"/>
  <c r="AS178" i="6"/>
  <c r="CI121" i="6"/>
  <c r="CJ30" i="6"/>
  <c r="CK30" i="6" s="1"/>
  <c r="CP19" i="6"/>
  <c r="CQ19" i="6" s="1"/>
  <c r="CO31" i="6"/>
  <c r="CO84" i="6"/>
  <c r="CO30" i="6"/>
  <c r="CO70" i="6"/>
  <c r="CP172" i="6"/>
  <c r="CQ172" i="6" s="1"/>
  <c r="CO106" i="6"/>
  <c r="CP103" i="6"/>
  <c r="CQ103" i="6" s="1"/>
  <c r="CO85" i="6"/>
  <c r="CO195" i="6"/>
  <c r="CP186" i="6"/>
  <c r="CQ186" i="6" s="1"/>
  <c r="CO7" i="6"/>
  <c r="CJ21" i="6"/>
  <c r="CK21" i="6" s="1"/>
  <c r="CJ13" i="6"/>
  <c r="CK13" i="6" s="1"/>
  <c r="CI16" i="6"/>
  <c r="CI88" i="6"/>
  <c r="CJ183" i="6"/>
  <c r="CK183" i="6" s="1"/>
  <c r="CI60" i="6"/>
  <c r="CJ52" i="6"/>
  <c r="CK52" i="6" s="1"/>
  <c r="CI108" i="6"/>
  <c r="CI143" i="6"/>
  <c r="CJ83" i="6"/>
  <c r="CK83" i="6" s="1"/>
  <c r="CJ143" i="6"/>
  <c r="CK143" i="6" s="1"/>
  <c r="CJ77" i="6"/>
  <c r="CK77" i="6" s="1"/>
  <c r="CI106" i="6"/>
  <c r="CI29" i="6"/>
  <c r="CJ18" i="6"/>
  <c r="CK18" i="6" s="1"/>
  <c r="CI139" i="6"/>
  <c r="CJ80" i="6"/>
  <c r="CK80" i="6" s="1"/>
  <c r="CI27" i="6"/>
  <c r="CI133" i="6"/>
  <c r="CJ62" i="6"/>
  <c r="CK62" i="6" s="1"/>
  <c r="BR25" i="6"/>
  <c r="BS25" i="6" s="1"/>
  <c r="BW172" i="6"/>
  <c r="CD108" i="6"/>
  <c r="CE108" i="6" s="1"/>
  <c r="BX200" i="6"/>
  <c r="BY200" i="6" s="1"/>
  <c r="BZ200" i="6" s="1"/>
  <c r="CJ12" i="6"/>
  <c r="CK12" i="6" s="1"/>
  <c r="AT178" i="6"/>
  <c r="AU178" i="6" s="1"/>
  <c r="CO139" i="6"/>
  <c r="CP198" i="6"/>
  <c r="CQ198" i="6" s="1"/>
  <c r="CP30" i="6"/>
  <c r="CQ30" i="6" s="1"/>
  <c r="CP101" i="6"/>
  <c r="CQ101" i="6" s="1"/>
  <c r="CO155" i="6"/>
  <c r="CP117" i="6"/>
  <c r="CQ117" i="6" s="1"/>
  <c r="CO144" i="6"/>
  <c r="CP97" i="6"/>
  <c r="CQ97" i="6" s="1"/>
  <c r="CP195" i="6"/>
  <c r="CQ195" i="6" s="1"/>
  <c r="CP9" i="6"/>
  <c r="CQ9" i="6" s="1"/>
  <c r="CP183" i="6"/>
  <c r="CQ183" i="6" s="1"/>
  <c r="CP169" i="6"/>
  <c r="CQ169" i="6" s="1"/>
  <c r="CI182" i="6"/>
  <c r="CJ6" i="6"/>
  <c r="CK6" i="6" s="1"/>
  <c r="CI186" i="6"/>
  <c r="CJ47" i="6"/>
  <c r="CK47" i="6" s="1"/>
  <c r="CI163" i="6"/>
  <c r="CJ50" i="6"/>
  <c r="CK50" i="6" s="1"/>
  <c r="CI57" i="6"/>
  <c r="CI98" i="6"/>
  <c r="CI107" i="6"/>
  <c r="CJ108" i="6"/>
  <c r="CK108" i="6" s="1"/>
  <c r="CJ107" i="6"/>
  <c r="CK107" i="6" s="1"/>
  <c r="CJ76" i="6"/>
  <c r="CK76" i="6" s="1"/>
  <c r="CI81" i="6"/>
  <c r="CJ54" i="6"/>
  <c r="CK54" i="6" s="1"/>
  <c r="CI166" i="6"/>
  <c r="CJ123" i="6"/>
  <c r="CK123" i="6" s="1"/>
  <c r="CJ48" i="6"/>
  <c r="CK48" i="6" s="1"/>
  <c r="CI91" i="6"/>
  <c r="CJ125" i="6"/>
  <c r="CK125" i="6" s="1"/>
  <c r="CI200" i="6"/>
  <c r="BX199" i="6"/>
  <c r="BY199" i="6" s="1"/>
  <c r="BQ28" i="6"/>
  <c r="BR43" i="6"/>
  <c r="BS43" i="6" s="1"/>
  <c r="CO72" i="6"/>
  <c r="BX91" i="6"/>
  <c r="BY91" i="6" s="1"/>
  <c r="CI93" i="6"/>
  <c r="BR149" i="6"/>
  <c r="BS149" i="6" s="1"/>
  <c r="CI1130" i="6"/>
  <c r="CJ1130" i="6"/>
  <c r="CK1130" i="6" s="1"/>
  <c r="CI189" i="6"/>
  <c r="BR169" i="6"/>
  <c r="BS169" i="6" s="1"/>
  <c r="BQ62" i="6"/>
  <c r="BQ157" i="6"/>
  <c r="BQ10" i="6"/>
  <c r="BQ1130" i="6"/>
  <c r="BQ191" i="6"/>
  <c r="BQ82" i="6"/>
  <c r="BQ38" i="6"/>
  <c r="BR144" i="6"/>
  <c r="BS144" i="6" s="1"/>
  <c r="BR53" i="6"/>
  <c r="BS53" i="6" s="1"/>
  <c r="BR152" i="6"/>
  <c r="BS152" i="6" s="1"/>
  <c r="BR1130" i="6"/>
  <c r="BS1130" i="6" s="1"/>
  <c r="CJ141" i="6"/>
  <c r="CK141" i="6" s="1"/>
  <c r="CI187" i="6"/>
  <c r="CJ130" i="6"/>
  <c r="CK130" i="6" s="1"/>
  <c r="CI130" i="6"/>
  <c r="CI129" i="6"/>
  <c r="CI190" i="6"/>
  <c r="CJ166" i="6"/>
  <c r="CK166" i="6" s="1"/>
  <c r="CI69" i="6"/>
  <c r="AS132" i="6"/>
  <c r="CP184" i="6"/>
  <c r="CQ184" i="6" s="1"/>
  <c r="BQ103" i="6"/>
  <c r="AY200" i="6"/>
  <c r="CO200" i="6"/>
  <c r="CO59" i="6"/>
  <c r="CO154" i="6"/>
  <c r="CP45" i="6"/>
  <c r="CQ45" i="6" s="1"/>
  <c r="CP44" i="6"/>
  <c r="CQ44" i="6" s="1"/>
  <c r="CO173" i="6"/>
  <c r="CO153" i="6"/>
  <c r="CO82" i="6"/>
  <c r="CP144" i="6"/>
  <c r="CQ144" i="6" s="1"/>
  <c r="CP74" i="6"/>
  <c r="CQ74" i="6" s="1"/>
  <c r="CO192" i="6"/>
  <c r="CP54" i="6"/>
  <c r="CQ54" i="6" s="1"/>
  <c r="CP146" i="6"/>
  <c r="CQ146" i="6" s="1"/>
  <c r="CP127" i="6"/>
  <c r="CQ127" i="6" s="1"/>
  <c r="CO133" i="6"/>
  <c r="CO120" i="6"/>
  <c r="CO198" i="6"/>
  <c r="CP85" i="6"/>
  <c r="CQ85" i="6" s="1"/>
  <c r="CP131" i="6"/>
  <c r="CQ131" i="6" s="1"/>
  <c r="CO137" i="6"/>
  <c r="CO83" i="6"/>
  <c r="CO138" i="6"/>
  <c r="CP50" i="6"/>
  <c r="CQ50" i="6" s="1"/>
  <c r="CP164" i="6"/>
  <c r="CQ164" i="6" s="1"/>
  <c r="CO79" i="6"/>
  <c r="CP133" i="6"/>
  <c r="CQ133" i="6" s="1"/>
  <c r="CP170" i="6"/>
  <c r="CQ170" i="6" s="1"/>
  <c r="CO114" i="6"/>
  <c r="CO119" i="6"/>
  <c r="CP126" i="6"/>
  <c r="CQ126" i="6" s="1"/>
  <c r="BE13" i="6"/>
  <c r="BW88" i="6"/>
  <c r="CI193" i="6"/>
  <c r="CI112" i="6"/>
  <c r="CJ129" i="6"/>
  <c r="CK129" i="6" s="1"/>
  <c r="CI120" i="6"/>
  <c r="CI56" i="6"/>
  <c r="CJ195" i="6"/>
  <c r="CK195" i="6" s="1"/>
  <c r="CJ198" i="6"/>
  <c r="CK198" i="6" s="1"/>
  <c r="CJ16" i="6"/>
  <c r="CK16" i="6" s="1"/>
  <c r="CI73" i="6"/>
  <c r="CJ145" i="6"/>
  <c r="CK145" i="6" s="1"/>
  <c r="CJ155" i="6"/>
  <c r="CK155" i="6" s="1"/>
  <c r="CJ22" i="6"/>
  <c r="CK22" i="6" s="1"/>
  <c r="CI179" i="6"/>
  <c r="CI178" i="6"/>
  <c r="CI95" i="6"/>
  <c r="CI111" i="6"/>
  <c r="CJ140" i="6"/>
  <c r="CK140" i="6" s="1"/>
  <c r="CI70" i="6"/>
  <c r="CJ176" i="6"/>
  <c r="CK176" i="6" s="1"/>
  <c r="CI164" i="6"/>
  <c r="CJ70" i="6"/>
  <c r="CK70" i="6" s="1"/>
  <c r="CI101" i="6"/>
  <c r="CI51" i="6"/>
  <c r="CJ3" i="6"/>
  <c r="CK3" i="6" s="1"/>
  <c r="CI18" i="6"/>
  <c r="CJ133" i="6"/>
  <c r="CK133" i="6" s="1"/>
  <c r="CJ137" i="6"/>
  <c r="CK137" i="6" s="1"/>
  <c r="CJ64" i="6"/>
  <c r="CK64" i="6" s="1"/>
  <c r="CJ39" i="6"/>
  <c r="CK39" i="6" s="1"/>
  <c r="CJ164" i="6"/>
  <c r="CK164" i="6" s="1"/>
  <c r="CI147" i="6"/>
  <c r="BF128" i="6"/>
  <c r="BG128" i="6" s="1"/>
  <c r="BX4" i="6"/>
  <c r="BY4" i="6" s="1"/>
  <c r="BW187" i="6"/>
  <c r="CD38" i="6"/>
  <c r="CE38" i="6" s="1"/>
  <c r="CD133" i="6"/>
  <c r="CE133" i="6" s="1"/>
  <c r="CC176" i="6"/>
  <c r="CD200" i="6"/>
  <c r="CE200" i="6" s="1"/>
  <c r="CG200" i="6" s="1"/>
  <c r="CI158" i="6"/>
  <c r="CI176" i="6"/>
  <c r="CJ160" i="6"/>
  <c r="CK160" i="6" s="1"/>
  <c r="CI160" i="6"/>
  <c r="CD50" i="6"/>
  <c r="CE50" i="6" s="1"/>
  <c r="BX185" i="6"/>
  <c r="BY185" i="6" s="1"/>
  <c r="BW162" i="6"/>
  <c r="BX94" i="6"/>
  <c r="BY94" i="6" s="1"/>
  <c r="BW129" i="6"/>
  <c r="BX52" i="6"/>
  <c r="BY52" i="6" s="1"/>
  <c r="BX19" i="6"/>
  <c r="BY19" i="6" s="1"/>
  <c r="CD185" i="6"/>
  <c r="CE185" i="6" s="1"/>
  <c r="CC16" i="6"/>
  <c r="CC1130" i="6"/>
  <c r="CD152" i="6"/>
  <c r="CE152" i="6" s="1"/>
  <c r="BW110" i="6"/>
  <c r="BW16" i="6"/>
  <c r="CD144" i="6"/>
  <c r="CE144" i="6" s="1"/>
  <c r="BX151" i="6"/>
  <c r="BY151" i="6" s="1"/>
  <c r="BW43" i="6"/>
  <c r="CC40" i="6"/>
  <c r="CC8" i="6"/>
  <c r="BW94" i="6"/>
  <c r="CC139" i="6"/>
  <c r="CC162" i="6"/>
  <c r="BW85" i="6"/>
  <c r="CC187" i="6"/>
  <c r="CD191" i="6"/>
  <c r="CE191" i="6" s="1"/>
  <c r="BW74" i="6"/>
  <c r="CC67" i="6"/>
  <c r="BW131" i="6"/>
  <c r="CI125" i="6"/>
  <c r="CJ94" i="6"/>
  <c r="CK94" i="6" s="1"/>
  <c r="CI66" i="6"/>
  <c r="CI55" i="6"/>
  <c r="CI128" i="6"/>
  <c r="CI162" i="6"/>
  <c r="CI181" i="6"/>
  <c r="BX133" i="6"/>
  <c r="BY133" i="6" s="1"/>
  <c r="BW173" i="6"/>
  <c r="CD47" i="6"/>
  <c r="CE47" i="6" s="1"/>
  <c r="CC124" i="6"/>
  <c r="CC165" i="6"/>
  <c r="CI195" i="6"/>
  <c r="CJ105" i="6"/>
  <c r="CK105" i="6" s="1"/>
  <c r="CJ81" i="6"/>
  <c r="CK81" i="6" s="1"/>
  <c r="CJ156" i="6"/>
  <c r="CK156" i="6" s="1"/>
  <c r="CI175" i="6"/>
  <c r="CI144" i="6"/>
  <c r="CI99" i="6"/>
  <c r="CI97" i="6"/>
  <c r="CJ127" i="6"/>
  <c r="CK127" i="6" s="1"/>
  <c r="CJ153" i="6"/>
  <c r="CK153" i="6" s="1"/>
  <c r="CJ8" i="6"/>
  <c r="CK8" i="6" s="1"/>
  <c r="CJ28" i="6"/>
  <c r="CK28" i="6" s="1"/>
  <c r="CJ35" i="6"/>
  <c r="CK35" i="6" s="1"/>
  <c r="CJ122" i="6"/>
  <c r="CK122" i="6" s="1"/>
  <c r="CI151" i="6"/>
  <c r="CJ179" i="6"/>
  <c r="CK179" i="6" s="1"/>
  <c r="CJ10" i="6"/>
  <c r="CK10" i="6" s="1"/>
  <c r="CI22" i="6"/>
  <c r="CJ37" i="6"/>
  <c r="CK37" i="6" s="1"/>
  <c r="CI156" i="6"/>
  <c r="CI72" i="6"/>
  <c r="CJ58" i="6"/>
  <c r="CK58" i="6" s="1"/>
  <c r="CJ40" i="6"/>
  <c r="CK40" i="6" s="1"/>
  <c r="CJ110" i="6"/>
  <c r="CK110" i="6" s="1"/>
  <c r="CJ173" i="6"/>
  <c r="CK173" i="6" s="1"/>
  <c r="CJ33" i="6"/>
  <c r="CK33" i="6" s="1"/>
  <c r="CJ32" i="6"/>
  <c r="CK32" i="6" s="1"/>
  <c r="CJ131" i="6"/>
  <c r="CK131" i="6" s="1"/>
  <c r="CI17" i="6"/>
  <c r="CJ126" i="6"/>
  <c r="CK126" i="6" s="1"/>
  <c r="CI165" i="6"/>
  <c r="CJ97" i="6"/>
  <c r="CK97" i="6" s="1"/>
  <c r="CI113" i="6"/>
  <c r="CI109" i="6"/>
  <c r="CJ149" i="6"/>
  <c r="CK149" i="6" s="1"/>
  <c r="CI161" i="6"/>
  <c r="CJ169" i="6"/>
  <c r="CK169" i="6" s="1"/>
  <c r="CI177" i="6"/>
  <c r="CI197" i="6"/>
  <c r="CI4" i="6"/>
  <c r="CI43" i="6"/>
  <c r="CI31" i="6"/>
  <c r="CI23" i="6"/>
  <c r="CJ15" i="6"/>
  <c r="CK15" i="6" s="1"/>
  <c r="CI38" i="6"/>
  <c r="CI34" i="6"/>
  <c r="CJ31" i="6"/>
  <c r="CK31" i="6" s="1"/>
  <c r="CI87" i="6"/>
  <c r="CJ109" i="6"/>
  <c r="CK109" i="6" s="1"/>
  <c r="CI149" i="6"/>
  <c r="CI5" i="6"/>
  <c r="CI33" i="6"/>
  <c r="CI15" i="6"/>
  <c r="CI127" i="6"/>
  <c r="CJ4" i="6"/>
  <c r="CK4" i="6" s="1"/>
  <c r="CJ192" i="6"/>
  <c r="CK192" i="6" s="1"/>
  <c r="CI173" i="6"/>
  <c r="CJ175" i="6"/>
  <c r="CK175" i="6" s="1"/>
  <c r="CI170" i="6"/>
  <c r="CJ194" i="6"/>
  <c r="CK194" i="6" s="1"/>
  <c r="CJ34" i="6"/>
  <c r="CK34" i="6" s="1"/>
  <c r="CJ87" i="6"/>
  <c r="CK87" i="6" s="1"/>
  <c r="CJ5" i="6"/>
  <c r="CK5" i="6" s="1"/>
  <c r="CI104" i="6"/>
  <c r="CJ7" i="6"/>
  <c r="CK7" i="6" s="1"/>
  <c r="CI58" i="6"/>
  <c r="CJ104" i="6"/>
  <c r="CK104" i="6" s="1"/>
  <c r="CI115" i="6"/>
  <c r="CI26" i="6"/>
  <c r="CJ26" i="6"/>
  <c r="CK26" i="6" s="1"/>
  <c r="CI28" i="6"/>
  <c r="CI45" i="6"/>
  <c r="CJ38" i="6"/>
  <c r="CK38" i="6" s="1"/>
  <c r="CJ119" i="6"/>
  <c r="CK119" i="6" s="1"/>
  <c r="CJ188" i="6"/>
  <c r="CK188" i="6" s="1"/>
  <c r="CI196" i="6"/>
  <c r="CI7" i="6"/>
  <c r="CI119" i="6"/>
  <c r="CJ177" i="6"/>
  <c r="CK177" i="6" s="1"/>
  <c r="CJ197" i="6"/>
  <c r="CK197" i="6" s="1"/>
  <c r="CI40" i="6"/>
  <c r="CJ17" i="6"/>
  <c r="CK17" i="6" s="1"/>
  <c r="CJ72" i="6"/>
  <c r="CK72" i="6" s="1"/>
  <c r="CJ99" i="6"/>
  <c r="CK99" i="6" s="1"/>
  <c r="CI153" i="6"/>
  <c r="CI168" i="6"/>
  <c r="CI8" i="6"/>
  <c r="CJ96" i="6"/>
  <c r="CK96" i="6" s="1"/>
  <c r="CJ165" i="6"/>
  <c r="CK165" i="6" s="1"/>
  <c r="CI159" i="6"/>
  <c r="CJ43" i="6"/>
  <c r="CK43" i="6" s="1"/>
  <c r="CJ113" i="6"/>
  <c r="CK113" i="6" s="1"/>
  <c r="CJ161" i="6"/>
  <c r="CK161" i="6" s="1"/>
  <c r="CJ168" i="6"/>
  <c r="CK168" i="6" s="1"/>
  <c r="CJ23" i="6"/>
  <c r="CK23" i="6" s="1"/>
  <c r="CI96" i="6"/>
  <c r="CI110" i="6"/>
  <c r="CC37" i="6"/>
  <c r="BW194" i="6"/>
  <c r="CC191" i="6"/>
  <c r="BX100" i="6"/>
  <c r="BY100" i="6" s="1"/>
  <c r="BX74" i="6"/>
  <c r="BY74" i="6" s="1"/>
  <c r="BX17" i="6"/>
  <c r="BY17" i="6" s="1"/>
  <c r="BX58" i="6"/>
  <c r="BY58" i="6" s="1"/>
  <c r="BX173" i="6"/>
  <c r="BY173" i="6" s="1"/>
  <c r="CC152" i="6"/>
  <c r="CC188" i="6"/>
  <c r="CD162" i="6"/>
  <c r="CE162" i="6" s="1"/>
  <c r="BW190" i="6"/>
  <c r="CC102" i="6"/>
  <c r="CC145" i="6"/>
  <c r="CD11" i="6"/>
  <c r="CE11" i="6" s="1"/>
  <c r="BX55" i="6"/>
  <c r="BY55" i="6" s="1"/>
  <c r="BX45" i="6"/>
  <c r="BY45" i="6" s="1"/>
  <c r="CC10" i="6"/>
  <c r="BW82" i="6"/>
  <c r="BW45" i="6"/>
  <c r="CC149" i="6"/>
  <c r="CD193" i="6"/>
  <c r="CE193" i="6" s="1"/>
  <c r="BX84" i="6"/>
  <c r="BY84" i="6" s="1"/>
  <c r="BX104" i="6"/>
  <c r="BY104" i="6" s="1"/>
  <c r="CI126" i="6"/>
  <c r="BX145" i="6"/>
  <c r="BY145" i="6" s="1"/>
  <c r="BX171" i="6"/>
  <c r="BY171" i="6" s="1"/>
  <c r="CI6" i="6"/>
  <c r="CJ152" i="6"/>
  <c r="CK152" i="6" s="1"/>
  <c r="CI152" i="6"/>
  <c r="CJ92" i="6"/>
  <c r="CK92" i="6" s="1"/>
  <c r="CI92" i="6"/>
  <c r="CJ115" i="6"/>
  <c r="CK115" i="6" s="1"/>
  <c r="BX77" i="6"/>
  <c r="BY77" i="6" s="1"/>
  <c r="BX174" i="6"/>
  <c r="BY174" i="6" s="1"/>
  <c r="BW192" i="6"/>
  <c r="BX78" i="6"/>
  <c r="BY78" i="6" s="1"/>
  <c r="CC161" i="6"/>
  <c r="CC109" i="6"/>
  <c r="CD139" i="6"/>
  <c r="CE139" i="6" s="1"/>
  <c r="CD80" i="6"/>
  <c r="CE80" i="6" s="1"/>
  <c r="CD199" i="6"/>
  <c r="CE199" i="6" s="1"/>
  <c r="CD37" i="6"/>
  <c r="CE37" i="6" s="1"/>
  <c r="BW152" i="6"/>
  <c r="CD154" i="6"/>
  <c r="CE154" i="6" s="1"/>
  <c r="CC98" i="6"/>
  <c r="BX182" i="6"/>
  <c r="BY182" i="6" s="1"/>
  <c r="BX158" i="6"/>
  <c r="BY158" i="6" s="1"/>
  <c r="CD61" i="6"/>
  <c r="CE61" i="6" s="1"/>
  <c r="CI86" i="6"/>
  <c r="BW163" i="6"/>
  <c r="BX65" i="6"/>
  <c r="BY65" i="6" s="1"/>
  <c r="BW61" i="6"/>
  <c r="CJ120" i="6"/>
  <c r="CK120" i="6" s="1"/>
  <c r="CJ190" i="6"/>
  <c r="CK190" i="6" s="1"/>
  <c r="CC27" i="6"/>
  <c r="CC80" i="6"/>
  <c r="CD174" i="6"/>
  <c r="CE174" i="6" s="1"/>
  <c r="CC75" i="6"/>
  <c r="CD102" i="6"/>
  <c r="CE102" i="6" s="1"/>
  <c r="CD145" i="6"/>
  <c r="CE145" i="6" s="1"/>
  <c r="CD85" i="6"/>
  <c r="CE85" i="6" s="1"/>
  <c r="CD186" i="6"/>
  <c r="CE186" i="6" s="1"/>
  <c r="CC85" i="6"/>
  <c r="CC186" i="6"/>
  <c r="CD171" i="6"/>
  <c r="CE171" i="6" s="1"/>
  <c r="CC14" i="6"/>
  <c r="CC99" i="6"/>
  <c r="CC136" i="6"/>
  <c r="CD40" i="6"/>
  <c r="CE40" i="6" s="1"/>
  <c r="CC11" i="6"/>
  <c r="CC135" i="6"/>
  <c r="CC120" i="6"/>
  <c r="CD64" i="6"/>
  <c r="CE64" i="6" s="1"/>
  <c r="CC154" i="6"/>
  <c r="CD14" i="6"/>
  <c r="CE14" i="6" s="1"/>
  <c r="CD99" i="6"/>
  <c r="CE99" i="6" s="1"/>
  <c r="CD120" i="6"/>
  <c r="CE120" i="6" s="1"/>
  <c r="CD136" i="6"/>
  <c r="CE136" i="6" s="1"/>
  <c r="CC64" i="6"/>
  <c r="CD121" i="6"/>
  <c r="CE121" i="6" s="1"/>
  <c r="CD29" i="6"/>
  <c r="CE29" i="6" s="1"/>
  <c r="CC197" i="6"/>
  <c r="CC193" i="6"/>
  <c r="CD183" i="6"/>
  <c r="CE183" i="6" s="1"/>
  <c r="CJ86" i="6"/>
  <c r="CK86" i="6" s="1"/>
  <c r="BX33" i="6"/>
  <c r="BY33" i="6" s="1"/>
  <c r="BW35" i="6"/>
  <c r="BX192" i="6"/>
  <c r="BY192" i="6" s="1"/>
  <c r="CC198" i="6"/>
  <c r="CD135" i="6"/>
  <c r="CE135" i="6" s="1"/>
  <c r="CD187" i="6"/>
  <c r="CE187" i="6" s="1"/>
  <c r="CD110" i="6"/>
  <c r="CE110" i="6" s="1"/>
  <c r="CC103" i="6"/>
  <c r="CD127" i="6"/>
  <c r="CE127" i="6" s="1"/>
  <c r="BX82" i="6"/>
  <c r="BY82" i="6" s="1"/>
  <c r="BX190" i="6"/>
  <c r="BY190" i="6" s="1"/>
  <c r="BX121" i="6"/>
  <c r="BY121" i="6" s="1"/>
  <c r="CJ146" i="6"/>
  <c r="CK146" i="6" s="1"/>
  <c r="CD10" i="6"/>
  <c r="CE10" i="6" s="1"/>
  <c r="BX169" i="6"/>
  <c r="BY169" i="6" s="1"/>
  <c r="CD116" i="6"/>
  <c r="CE116" i="6" s="1"/>
  <c r="BX131" i="6"/>
  <c r="BY131" i="6" s="1"/>
  <c r="CC183" i="6"/>
  <c r="BX141" i="6"/>
  <c r="BY141" i="6" s="1"/>
  <c r="CC74" i="6"/>
  <c r="CC121" i="6"/>
  <c r="CI14" i="6"/>
  <c r="BW177" i="6"/>
  <c r="BX195" i="6"/>
  <c r="BY195" i="6" s="1"/>
  <c r="BW26" i="6"/>
  <c r="CJ25" i="6"/>
  <c r="CK25" i="6" s="1"/>
  <c r="CI157" i="6"/>
  <c r="CJ184" i="6"/>
  <c r="CK184" i="6" s="1"/>
  <c r="CI184" i="6"/>
  <c r="CD188" i="6"/>
  <c r="CE188" i="6" s="1"/>
  <c r="CC23" i="6"/>
  <c r="BX79" i="6"/>
  <c r="BY79" i="6" s="1"/>
  <c r="CC196" i="6"/>
  <c r="CC181" i="6"/>
  <c r="CJ45" i="6"/>
  <c r="CK45" i="6" s="1"/>
  <c r="BW158" i="6"/>
  <c r="BX129" i="6"/>
  <c r="BY129" i="6" s="1"/>
  <c r="BX137" i="6"/>
  <c r="BY137" i="6" s="1"/>
  <c r="CD167" i="6"/>
  <c r="CE167" i="6" s="1"/>
  <c r="CD119" i="6"/>
  <c r="CE119" i="6" s="1"/>
  <c r="CC174" i="6"/>
  <c r="CC18" i="6"/>
  <c r="CC119" i="6"/>
  <c r="BX42" i="6"/>
  <c r="BY42" i="6" s="1"/>
  <c r="BW193" i="6"/>
  <c r="CD103" i="6"/>
  <c r="CE103" i="6" s="1"/>
  <c r="CD175" i="6"/>
  <c r="CE175" i="6" s="1"/>
  <c r="CD161" i="6"/>
  <c r="CE161" i="6" s="1"/>
  <c r="BW151" i="6"/>
  <c r="CC185" i="6"/>
  <c r="CD67" i="6"/>
  <c r="CE67" i="6" s="1"/>
  <c r="CD196" i="6"/>
  <c r="CE196" i="6" s="1"/>
  <c r="CC83" i="6"/>
  <c r="CC49" i="6"/>
  <c r="BW166" i="6"/>
  <c r="BW84" i="6"/>
  <c r="CJ14" i="6"/>
  <c r="CK14" i="6" s="1"/>
  <c r="BX29" i="6"/>
  <c r="BY29" i="6" s="1"/>
  <c r="BW174" i="6"/>
  <c r="BW22" i="6"/>
  <c r="CC61" i="6"/>
  <c r="CD197" i="6"/>
  <c r="CE197" i="6" s="1"/>
  <c r="CC144" i="6"/>
  <c r="CC169" i="6"/>
  <c r="CC179" i="6"/>
  <c r="CD1130" i="6"/>
  <c r="CE1130" i="6" s="1"/>
  <c r="CC175" i="6"/>
  <c r="BW17" i="6"/>
  <c r="CD169" i="6"/>
  <c r="CE169" i="6" s="1"/>
  <c r="BW144" i="6"/>
  <c r="CD109" i="6"/>
  <c r="CE109" i="6" s="1"/>
  <c r="CD194" i="6"/>
  <c r="CE194" i="6" s="1"/>
  <c r="BW182" i="6"/>
  <c r="BW79" i="6"/>
  <c r="BX166" i="6"/>
  <c r="BY166" i="6" s="1"/>
  <c r="BW5" i="6"/>
  <c r="BX134" i="6"/>
  <c r="BY134" i="6" s="1"/>
  <c r="BX16" i="6"/>
  <c r="BY16" i="6" s="1"/>
  <c r="BX128" i="6"/>
  <c r="BY128" i="6" s="1"/>
  <c r="BW52" i="6"/>
  <c r="BX68" i="6"/>
  <c r="BY68" i="6" s="1"/>
  <c r="BX110" i="6"/>
  <c r="BY110" i="6" s="1"/>
  <c r="BX193" i="6"/>
  <c r="BY193" i="6" s="1"/>
  <c r="BX14" i="6"/>
  <c r="BY14" i="6" s="1"/>
  <c r="BX57" i="6"/>
  <c r="BY57" i="6" s="1"/>
  <c r="BX170" i="6"/>
  <c r="BY170" i="6" s="1"/>
  <c r="BW147" i="6"/>
  <c r="BX43" i="6"/>
  <c r="BY43" i="6" s="1"/>
  <c r="BW121" i="6"/>
  <c r="BW154" i="6"/>
  <c r="BW29" i="6"/>
  <c r="BX85" i="6"/>
  <c r="BY85" i="6" s="1"/>
  <c r="BW80" i="6"/>
  <c r="BW189" i="6"/>
  <c r="BW58" i="6"/>
  <c r="BX144" i="6"/>
  <c r="BY144" i="6" s="1"/>
  <c r="BX80" i="6"/>
  <c r="BY80" i="6" s="1"/>
  <c r="BW170" i="6"/>
  <c r="CJ116" i="6"/>
  <c r="CK116" i="6" s="1"/>
  <c r="CI116" i="6"/>
  <c r="BX20" i="6"/>
  <c r="BY20" i="6" s="1"/>
  <c r="BX189" i="6"/>
  <c r="BY189" i="6" s="1"/>
  <c r="BX5" i="6"/>
  <c r="BY5" i="6" s="1"/>
  <c r="BW146" i="6"/>
  <c r="CC3" i="6"/>
  <c r="CC171" i="6"/>
  <c r="CD115" i="6"/>
  <c r="CE115" i="6" s="1"/>
  <c r="CC138" i="6"/>
  <c r="BW68" i="6"/>
  <c r="BW134" i="6"/>
  <c r="BW14" i="6"/>
  <c r="CC28" i="6"/>
  <c r="CC115" i="6"/>
  <c r="BW42" i="6"/>
  <c r="CD8" i="6"/>
  <c r="CE8" i="6" s="1"/>
  <c r="CC50" i="6"/>
  <c r="CD179" i="6"/>
  <c r="CE179" i="6" s="1"/>
  <c r="BW141" i="6"/>
  <c r="BW57" i="6"/>
  <c r="BW33" i="6"/>
  <c r="CI146" i="6"/>
  <c r="CD149" i="6"/>
  <c r="CE149" i="6" s="1"/>
  <c r="CI131" i="6"/>
  <c r="CJ144" i="6"/>
  <c r="CK144" i="6" s="1"/>
  <c r="CJ172" i="6"/>
  <c r="CK172" i="6" s="1"/>
  <c r="CJ181" i="6"/>
  <c r="CK181" i="6" s="1"/>
  <c r="CI84" i="6"/>
  <c r="CI53" i="6"/>
  <c r="CI19" i="6"/>
  <c r="CI191" i="6"/>
  <c r="CJ150" i="6"/>
  <c r="CK150" i="6" s="1"/>
  <c r="CI83" i="6"/>
  <c r="CI188" i="6"/>
  <c r="CI61" i="6"/>
  <c r="CI65" i="6"/>
  <c r="CJ98" i="6"/>
  <c r="CK98" i="6" s="1"/>
  <c r="CJ167" i="6"/>
  <c r="CK167" i="6" s="1"/>
  <c r="CJ117" i="6"/>
  <c r="CK117" i="6" s="1"/>
  <c r="CJ128" i="6"/>
  <c r="CK128" i="6" s="1"/>
  <c r="CI123" i="6"/>
  <c r="CI48" i="6"/>
  <c r="CJ101" i="6"/>
  <c r="CK101" i="6" s="1"/>
  <c r="CJ20" i="6"/>
  <c r="CK20" i="6" s="1"/>
  <c r="CJ136" i="6"/>
  <c r="CK136" i="6" s="1"/>
  <c r="CI49" i="6"/>
  <c r="CJ148" i="6"/>
  <c r="CK148" i="6" s="1"/>
  <c r="CI71" i="6"/>
  <c r="AT200" i="6"/>
  <c r="AU200" i="6" s="1"/>
  <c r="AW200" i="6" s="1"/>
  <c r="CJ200" i="6"/>
  <c r="CK200" i="6" s="1"/>
  <c r="CM200" i="6" s="1"/>
  <c r="BX164" i="6"/>
  <c r="BY164" i="6" s="1"/>
  <c r="BW24" i="6"/>
  <c r="BW86" i="6"/>
  <c r="CD163" i="6"/>
  <c r="CE163" i="6" s="1"/>
  <c r="CC29" i="6"/>
  <c r="CC200" i="6"/>
  <c r="CI172" i="6"/>
  <c r="CJ11" i="6"/>
  <c r="CK11" i="6" s="1"/>
  <c r="CI11" i="6"/>
  <c r="BX116" i="6"/>
  <c r="BY116" i="6" s="1"/>
  <c r="CJ157" i="6"/>
  <c r="CK157" i="6" s="1"/>
  <c r="CJ114" i="6"/>
  <c r="CK114" i="6" s="1"/>
  <c r="CI114" i="6"/>
  <c r="CD28" i="6"/>
  <c r="CE28" i="6" s="1"/>
  <c r="BX143" i="6"/>
  <c r="BY143" i="6" s="1"/>
  <c r="BW104" i="6"/>
  <c r="BW157" i="6"/>
  <c r="BX154" i="6"/>
  <c r="BY154" i="6" s="1"/>
  <c r="BW59" i="6"/>
  <c r="CC199" i="6"/>
  <c r="CD134" i="6"/>
  <c r="CE134" i="6" s="1"/>
  <c r="CD98" i="6"/>
  <c r="CE98" i="6" s="1"/>
  <c r="CC127" i="6"/>
  <c r="CD75" i="6"/>
  <c r="CE75" i="6" s="1"/>
  <c r="BX152" i="6"/>
  <c r="BY152" i="6" s="1"/>
  <c r="BW55" i="6"/>
  <c r="BW20" i="6"/>
  <c r="CC194" i="6"/>
  <c r="BW77" i="6"/>
  <c r="BW137" i="6"/>
  <c r="CD46" i="6"/>
  <c r="CE46" i="6" s="1"/>
  <c r="CD83" i="6"/>
  <c r="CE83" i="6" s="1"/>
  <c r="BX162" i="6"/>
  <c r="BY162" i="6" s="1"/>
  <c r="CD27" i="6"/>
  <c r="CE27" i="6" s="1"/>
  <c r="CC46" i="6"/>
  <c r="CI169" i="6"/>
  <c r="CD74" i="6"/>
  <c r="CE74" i="6" s="1"/>
  <c r="AZ200" i="6"/>
  <c r="BA200" i="6" s="1"/>
  <c r="BE138" i="6"/>
  <c r="BF41" i="6"/>
  <c r="BG41" i="6" s="1"/>
  <c r="BE90" i="6"/>
  <c r="BF53" i="6"/>
  <c r="BG53" i="6" s="1"/>
  <c r="BE155" i="6"/>
  <c r="BE53" i="6"/>
  <c r="BF36" i="6"/>
  <c r="BG36" i="6" s="1"/>
  <c r="BF13" i="6"/>
  <c r="BG13" i="6" s="1"/>
  <c r="BE101" i="6"/>
  <c r="BF6" i="6"/>
  <c r="BG6" i="6" s="1"/>
  <c r="BF101" i="6"/>
  <c r="BG101" i="6" s="1"/>
  <c r="BF124" i="6"/>
  <c r="BG124" i="6" s="1"/>
  <c r="BF112" i="6"/>
  <c r="BG112" i="6" s="1"/>
  <c r="BE130" i="6"/>
  <c r="BF99" i="6"/>
  <c r="BG99" i="6" s="1"/>
  <c r="BE62" i="6"/>
  <c r="BF66" i="6"/>
  <c r="BG66" i="6" s="1"/>
  <c r="BF50" i="6"/>
  <c r="BG50" i="6" s="1"/>
  <c r="BE97" i="6"/>
  <c r="BE162" i="6"/>
  <c r="BF22" i="6"/>
  <c r="BG22" i="6" s="1"/>
  <c r="BE12" i="6"/>
  <c r="BF171" i="6"/>
  <c r="BG171" i="6" s="1"/>
  <c r="BF18" i="6"/>
  <c r="BG18" i="6" s="1"/>
  <c r="BE61" i="6"/>
  <c r="BF79" i="6"/>
  <c r="BG79" i="6" s="1"/>
  <c r="BE83" i="6"/>
  <c r="BF122" i="6"/>
  <c r="BG122" i="6" s="1"/>
  <c r="BF160" i="6"/>
  <c r="BG160" i="6" s="1"/>
  <c r="BE28" i="6"/>
  <c r="BF84" i="6"/>
  <c r="BG84" i="6" s="1"/>
  <c r="BF118" i="6"/>
  <c r="BG118" i="6" s="1"/>
  <c r="BF191" i="6"/>
  <c r="BG191" i="6" s="1"/>
  <c r="BF44" i="6"/>
  <c r="BG44" i="6" s="1"/>
  <c r="BF14" i="6"/>
  <c r="BG14" i="6" s="1"/>
  <c r="BF162" i="6"/>
  <c r="BG162" i="6" s="1"/>
  <c r="BE22" i="6"/>
  <c r="BF19" i="6"/>
  <c r="BG19" i="6" s="1"/>
  <c r="BE131" i="6"/>
  <c r="BE171" i="6"/>
  <c r="BF188" i="6"/>
  <c r="BG188" i="6" s="1"/>
  <c r="BE18" i="6"/>
  <c r="BF61" i="6"/>
  <c r="BG61" i="6" s="1"/>
  <c r="BE79" i="6"/>
  <c r="BF83" i="6"/>
  <c r="BG83" i="6" s="1"/>
  <c r="BE122" i="6"/>
  <c r="BE160" i="6"/>
  <c r="BE11" i="6"/>
  <c r="BF17" i="6"/>
  <c r="BG17" i="6" s="1"/>
  <c r="BF33" i="6"/>
  <c r="BG33" i="6" s="1"/>
  <c r="BE84" i="6"/>
  <c r="BE105" i="6"/>
  <c r="BE118" i="6"/>
  <c r="BE195" i="6"/>
  <c r="BE184" i="6"/>
  <c r="BF11" i="6"/>
  <c r="BG11" i="6" s="1"/>
  <c r="BE197" i="6"/>
  <c r="BE19" i="6"/>
  <c r="BF131" i="6"/>
  <c r="BG131" i="6" s="1"/>
  <c r="BE188" i="6"/>
  <c r="BF16" i="6"/>
  <c r="BG16" i="6" s="1"/>
  <c r="BF120" i="6"/>
  <c r="BG120" i="6" s="1"/>
  <c r="BE145" i="6"/>
  <c r="BF179" i="6"/>
  <c r="BG179" i="6" s="1"/>
  <c r="BF196" i="6"/>
  <c r="BG196" i="6" s="1"/>
  <c r="BE17" i="6"/>
  <c r="BE33" i="6"/>
  <c r="BF29" i="6"/>
  <c r="BG29" i="6" s="1"/>
  <c r="BE99" i="6"/>
  <c r="BE168" i="6"/>
  <c r="BF197" i="6"/>
  <c r="BG197" i="6" s="1"/>
  <c r="BF185" i="6"/>
  <c r="BG185" i="6" s="1"/>
  <c r="BE16" i="6"/>
  <c r="BE120" i="6"/>
  <c r="BF145" i="6"/>
  <c r="BG145" i="6" s="1"/>
  <c r="BE179" i="6"/>
  <c r="BE196" i="6"/>
  <c r="BF39" i="6"/>
  <c r="BG39" i="6" s="1"/>
  <c r="BE30" i="6"/>
  <c r="BF168" i="6"/>
  <c r="BG168" i="6" s="1"/>
  <c r="BF198" i="6"/>
  <c r="BG198" i="6" s="1"/>
  <c r="BF135" i="6"/>
  <c r="BG135" i="6" s="1"/>
  <c r="BE152" i="6"/>
  <c r="BF182" i="6"/>
  <c r="BG182" i="6" s="1"/>
  <c r="BE185" i="6"/>
  <c r="BF51" i="6"/>
  <c r="BG51" i="6" s="1"/>
  <c r="BE75" i="6"/>
  <c r="BF148" i="6"/>
  <c r="BG148" i="6" s="1"/>
  <c r="BE161" i="6"/>
  <c r="BF175" i="6"/>
  <c r="BG175" i="6" s="1"/>
  <c r="BF23" i="6"/>
  <c r="BG23" i="6" s="1"/>
  <c r="BE39" i="6"/>
  <c r="BF30" i="6"/>
  <c r="BG30" i="6" s="1"/>
  <c r="BF141" i="6"/>
  <c r="BG141" i="6" s="1"/>
  <c r="BE132" i="6"/>
  <c r="BF123" i="6"/>
  <c r="BG123" i="6" s="1"/>
  <c r="BF187" i="6"/>
  <c r="BG187" i="6" s="1"/>
  <c r="BE198" i="6"/>
  <c r="BE135" i="6"/>
  <c r="BF152" i="6"/>
  <c r="BG152" i="6" s="1"/>
  <c r="BE182" i="6"/>
  <c r="BE51" i="6"/>
  <c r="BF75" i="6"/>
  <c r="BG75" i="6" s="1"/>
  <c r="BE148" i="6"/>
  <c r="BF161" i="6"/>
  <c r="BG161" i="6" s="1"/>
  <c r="BE175" i="6"/>
  <c r="BE23" i="6"/>
  <c r="BF121" i="6"/>
  <c r="BG121" i="6" s="1"/>
  <c r="BE141" i="6"/>
  <c r="BF132" i="6"/>
  <c r="BG132" i="6" s="1"/>
  <c r="BE191" i="6"/>
  <c r="BE44" i="6"/>
  <c r="BF143" i="6"/>
  <c r="BG143" i="6" s="1"/>
  <c r="BF46" i="6"/>
  <c r="BG46" i="6" s="1"/>
  <c r="BF81" i="6"/>
  <c r="BG81" i="6" s="1"/>
  <c r="BE187" i="6"/>
  <c r="BE7" i="6"/>
  <c r="BE159" i="6"/>
  <c r="BE174" i="6"/>
  <c r="BE37" i="6"/>
  <c r="BF119" i="6"/>
  <c r="BG119" i="6" s="1"/>
  <c r="BF71" i="6"/>
  <c r="BG71" i="6" s="1"/>
  <c r="BF68" i="6"/>
  <c r="BG68" i="6" s="1"/>
  <c r="BF74" i="6"/>
  <c r="BG74" i="6" s="1"/>
  <c r="BF92" i="6"/>
  <c r="BG92" i="6" s="1"/>
  <c r="BF102" i="6"/>
  <c r="BG102" i="6" s="1"/>
  <c r="BE121" i="6"/>
  <c r="BE144" i="6"/>
  <c r="BE176" i="6"/>
  <c r="BF93" i="6"/>
  <c r="BG93" i="6" s="1"/>
  <c r="BE110" i="6"/>
  <c r="BF7" i="6"/>
  <c r="BG7" i="6" s="1"/>
  <c r="BF159" i="6"/>
  <c r="BG159" i="6" s="1"/>
  <c r="BF174" i="6"/>
  <c r="BG174" i="6" s="1"/>
  <c r="BF37" i="6"/>
  <c r="BG37" i="6" s="1"/>
  <c r="BE119" i="6"/>
  <c r="BE71" i="6"/>
  <c r="BE68" i="6"/>
  <c r="BE74" i="6"/>
  <c r="BE92" i="6"/>
  <c r="BE102" i="6"/>
  <c r="BF28" i="6"/>
  <c r="BG28" i="6" s="1"/>
  <c r="BF48" i="6"/>
  <c r="BG48" i="6" s="1"/>
  <c r="BE58" i="6"/>
  <c r="BF144" i="6"/>
  <c r="BG144" i="6" s="1"/>
  <c r="BE143" i="6"/>
  <c r="BF176" i="6"/>
  <c r="BG176" i="6" s="1"/>
  <c r="BE14" i="6"/>
  <c r="BE29" i="6"/>
  <c r="BE48" i="6"/>
  <c r="BF58" i="6"/>
  <c r="BG58" i="6" s="1"/>
  <c r="BF105" i="6"/>
  <c r="BG105" i="6" s="1"/>
  <c r="BF195" i="6"/>
  <c r="BG195" i="6" s="1"/>
  <c r="BF184" i="6"/>
  <c r="BG184" i="6" s="1"/>
  <c r="BE3" i="6"/>
  <c r="BF138" i="6"/>
  <c r="BG138" i="6" s="1"/>
  <c r="BF90" i="6"/>
  <c r="BG90" i="6" s="1"/>
  <c r="BE25" i="6"/>
  <c r="BF5" i="6"/>
  <c r="BG5" i="6" s="1"/>
  <c r="BF25" i="6"/>
  <c r="BG25" i="6" s="1"/>
  <c r="BF24" i="6"/>
  <c r="BG24" i="6" s="1"/>
  <c r="BE24" i="6"/>
  <c r="BE78" i="6"/>
  <c r="BF156" i="6"/>
  <c r="BG156" i="6" s="1"/>
  <c r="BF78" i="6"/>
  <c r="BG78" i="6" s="1"/>
  <c r="BF43" i="6"/>
  <c r="BG43" i="6" s="1"/>
  <c r="BF3" i="6"/>
  <c r="BG3" i="6" s="1"/>
  <c r="BE94" i="6"/>
  <c r="BE81" i="6"/>
  <c r="BE9" i="6"/>
  <c r="BF73" i="6"/>
  <c r="BG73" i="6" s="1"/>
  <c r="AS88" i="6"/>
  <c r="CP124" i="6"/>
  <c r="CQ124" i="6" s="1"/>
  <c r="CO124" i="6"/>
  <c r="AQ200" i="6"/>
  <c r="AP200" i="6"/>
  <c r="BE177" i="6"/>
  <c r="BF177" i="6"/>
  <c r="BG177" i="6" s="1"/>
  <c r="AS200" i="6"/>
  <c r="BF165" i="6"/>
  <c r="BG165" i="6" s="1"/>
  <c r="BE117" i="6"/>
  <c r="BE56" i="6"/>
  <c r="BF183" i="6"/>
  <c r="BG183" i="6" s="1"/>
  <c r="BF56" i="6"/>
  <c r="BG56" i="6" s="1"/>
  <c r="BF95" i="6"/>
  <c r="BG95" i="6" s="1"/>
  <c r="BF170" i="6"/>
  <c r="BG170" i="6" s="1"/>
  <c r="BE50" i="6"/>
  <c r="BE125" i="6"/>
  <c r="BF65" i="6"/>
  <c r="BG65" i="6" s="1"/>
  <c r="BE4" i="6"/>
  <c r="BE34" i="6"/>
  <c r="BF9" i="6"/>
  <c r="BG9" i="6" s="1"/>
  <c r="BE66" i="6"/>
  <c r="BF193" i="6"/>
  <c r="BG193" i="6" s="1"/>
  <c r="BF62" i="6"/>
  <c r="BG62" i="6" s="1"/>
  <c r="BF59" i="6"/>
  <c r="BG59" i="6" s="1"/>
  <c r="BE59" i="6"/>
  <c r="BE142" i="6"/>
  <c r="BF142" i="6"/>
  <c r="BG142" i="6" s="1"/>
  <c r="BE98" i="6"/>
  <c r="BF69" i="6"/>
  <c r="BG69" i="6" s="1"/>
  <c r="BE200" i="6"/>
  <c r="BE115" i="6"/>
  <c r="BF150" i="6"/>
  <c r="BG150" i="6" s="1"/>
  <c r="BF115" i="6"/>
  <c r="BG115" i="6" s="1"/>
  <c r="BE15" i="6"/>
  <c r="BE95" i="6"/>
  <c r="BE65" i="6"/>
  <c r="BF106" i="6"/>
  <c r="BG106" i="6" s="1"/>
  <c r="BE112" i="6"/>
  <c r="BF190" i="6"/>
  <c r="BG190" i="6" s="1"/>
  <c r="BE194" i="6"/>
  <c r="BF4" i="6"/>
  <c r="BG4" i="6" s="1"/>
  <c r="BF194" i="6"/>
  <c r="BG194" i="6" s="1"/>
  <c r="BF181" i="6"/>
  <c r="BG181" i="6" s="1"/>
  <c r="BE26" i="6"/>
  <c r="AS141" i="6"/>
  <c r="AS35" i="6"/>
  <c r="BR185" i="6"/>
  <c r="BS185" i="6" s="1"/>
  <c r="BR147" i="6"/>
  <c r="BS147" i="6" s="1"/>
  <c r="BR34" i="6"/>
  <c r="BS34" i="6" s="1"/>
  <c r="BR69" i="6"/>
  <c r="BS69" i="6" s="1"/>
  <c r="BR100" i="6"/>
  <c r="BS100" i="6" s="1"/>
  <c r="BR105" i="6"/>
  <c r="BS105" i="6" s="1"/>
  <c r="BR134" i="6"/>
  <c r="BS134" i="6" s="1"/>
  <c r="BQ113" i="6"/>
  <c r="BR153" i="6"/>
  <c r="BS153" i="6" s="1"/>
  <c r="BQ184" i="6"/>
  <c r="BQ182" i="6"/>
  <c r="BR163" i="6"/>
  <c r="BS163" i="6" s="1"/>
  <c r="BQ20" i="6"/>
  <c r="BR196" i="6"/>
  <c r="BS196" i="6" s="1"/>
  <c r="BQ147" i="6"/>
  <c r="BQ180" i="6"/>
  <c r="BQ69" i="6"/>
  <c r="BQ100" i="6"/>
  <c r="BQ105" i="6"/>
  <c r="BQ134" i="6"/>
  <c r="BR113" i="6"/>
  <c r="BS113" i="6" s="1"/>
  <c r="BQ153" i="6"/>
  <c r="BR184" i="6"/>
  <c r="BS184" i="6" s="1"/>
  <c r="BR182" i="6"/>
  <c r="BS182" i="6" s="1"/>
  <c r="BQ163" i="6"/>
  <c r="BR20" i="6"/>
  <c r="BS20" i="6" s="1"/>
  <c r="BQ176" i="6"/>
  <c r="BR193" i="6"/>
  <c r="BS193" i="6" s="1"/>
  <c r="BR9" i="6"/>
  <c r="BS9" i="6" s="1"/>
  <c r="BR178" i="6"/>
  <c r="BS178" i="6" s="1"/>
  <c r="BQ6" i="6"/>
  <c r="BR39" i="6"/>
  <c r="BS39" i="6" s="1"/>
  <c r="BR58" i="6"/>
  <c r="BS58" i="6" s="1"/>
  <c r="BR140" i="6"/>
  <c r="BS140" i="6" s="1"/>
  <c r="BQ161" i="6"/>
  <c r="BR175" i="6"/>
  <c r="BS175" i="6" s="1"/>
  <c r="BR194" i="6"/>
  <c r="BS194" i="6" s="1"/>
  <c r="BR8" i="6"/>
  <c r="BS8" i="6" s="1"/>
  <c r="BR137" i="6"/>
  <c r="BS137" i="6" s="1"/>
  <c r="BR176" i="6"/>
  <c r="BS176" i="6" s="1"/>
  <c r="BQ158" i="6"/>
  <c r="BQ9" i="6"/>
  <c r="BQ178" i="6"/>
  <c r="BR6" i="6"/>
  <c r="BS6" i="6" s="1"/>
  <c r="BQ39" i="6"/>
  <c r="BQ58" i="6"/>
  <c r="BQ140" i="6"/>
  <c r="BR161" i="6"/>
  <c r="BS161" i="6" s="1"/>
  <c r="BQ175" i="6"/>
  <c r="BQ194" i="6"/>
  <c r="BQ8" i="6"/>
  <c r="BR37" i="6"/>
  <c r="BS37" i="6" s="1"/>
  <c r="BR109" i="6"/>
  <c r="BS109" i="6" s="1"/>
  <c r="BQ137" i="6"/>
  <c r="BQ193" i="6"/>
  <c r="BQ183" i="6"/>
  <c r="BQ25" i="6"/>
  <c r="BR32" i="6"/>
  <c r="BS32" i="6" s="1"/>
  <c r="BR136" i="6"/>
  <c r="BS136" i="6" s="1"/>
  <c r="BQ4" i="6"/>
  <c r="BR7" i="6"/>
  <c r="BS7" i="6" s="1"/>
  <c r="BR108" i="6"/>
  <c r="BS108" i="6" s="1"/>
  <c r="BR90" i="6"/>
  <c r="BS90" i="6" s="1"/>
  <c r="BQ133" i="6"/>
  <c r="BR141" i="6"/>
  <c r="BS141" i="6" s="1"/>
  <c r="BR143" i="6"/>
  <c r="BS143" i="6" s="1"/>
  <c r="BR159" i="6"/>
  <c r="BS159" i="6" s="1"/>
  <c r="BR177" i="6"/>
  <c r="BS177" i="6" s="1"/>
  <c r="BR189" i="6"/>
  <c r="BS189" i="6" s="1"/>
  <c r="BR26" i="6"/>
  <c r="BS26" i="6" s="1"/>
  <c r="BR17" i="6"/>
  <c r="BS17" i="6" s="1"/>
  <c r="BQ37" i="6"/>
  <c r="BQ109" i="6"/>
  <c r="BR95" i="6"/>
  <c r="BS95" i="6" s="1"/>
  <c r="BQ146" i="6"/>
  <c r="BQ188" i="6"/>
  <c r="BQ32" i="6"/>
  <c r="BQ136" i="6"/>
  <c r="BR4" i="6"/>
  <c r="BS4" i="6" s="1"/>
  <c r="BR23" i="6"/>
  <c r="BS23" i="6" s="1"/>
  <c r="BQ108" i="6"/>
  <c r="BQ90" i="6"/>
  <c r="BR133" i="6"/>
  <c r="BS133" i="6" s="1"/>
  <c r="BQ141" i="6"/>
  <c r="BQ143" i="6"/>
  <c r="BQ159" i="6"/>
  <c r="BQ177" i="6"/>
  <c r="BQ189" i="6"/>
  <c r="BQ26" i="6"/>
  <c r="BQ17" i="6"/>
  <c r="BR29" i="6"/>
  <c r="BS29" i="6" s="1"/>
  <c r="BQ36" i="6"/>
  <c r="BQ46" i="6"/>
  <c r="BQ95" i="6"/>
  <c r="BR146" i="6"/>
  <c r="BS146" i="6" s="1"/>
  <c r="BR158" i="6"/>
  <c r="BS158" i="6" s="1"/>
  <c r="BQ198" i="6"/>
  <c r="BQ196" i="6"/>
  <c r="BQ40" i="6"/>
  <c r="BR48" i="6"/>
  <c r="BS48" i="6" s="1"/>
  <c r="BQ174" i="6"/>
  <c r="BQ23" i="6"/>
  <c r="BR61" i="6"/>
  <c r="BS61" i="6" s="1"/>
  <c r="BQ49" i="6"/>
  <c r="BQ101" i="6"/>
  <c r="BR83" i="6"/>
  <c r="BS83" i="6" s="1"/>
  <c r="BR110" i="6"/>
  <c r="BS110" i="6" s="1"/>
  <c r="BR124" i="6"/>
  <c r="BS124" i="6" s="1"/>
  <c r="BQ135" i="6"/>
  <c r="BR160" i="6"/>
  <c r="BS160" i="6" s="1"/>
  <c r="BR181" i="6"/>
  <c r="BS181" i="6" s="1"/>
  <c r="BR197" i="6"/>
  <c r="BS197" i="6" s="1"/>
  <c r="BR11" i="6"/>
  <c r="BS11" i="6" s="1"/>
  <c r="BQ29" i="6"/>
  <c r="BR36" i="6"/>
  <c r="BS36" i="6" s="1"/>
  <c r="BR46" i="6"/>
  <c r="BS46" i="6" s="1"/>
  <c r="BR174" i="6"/>
  <c r="BS174" i="6" s="1"/>
  <c r="BR30" i="6"/>
  <c r="BS30" i="6" s="1"/>
  <c r="BQ61" i="6"/>
  <c r="BR49" i="6"/>
  <c r="BS49" i="6" s="1"/>
  <c r="BR101" i="6"/>
  <c r="BS101" i="6" s="1"/>
  <c r="BQ83" i="6"/>
  <c r="BQ110" i="6"/>
  <c r="BQ124" i="6"/>
  <c r="BR135" i="6"/>
  <c r="BS135" i="6" s="1"/>
  <c r="BQ160" i="6"/>
  <c r="BQ181" i="6"/>
  <c r="BQ197" i="6"/>
  <c r="BQ11" i="6"/>
  <c r="BR188" i="6"/>
  <c r="BS188" i="6" s="1"/>
  <c r="BR22" i="6"/>
  <c r="BS22" i="6" s="1"/>
  <c r="BQ22" i="6"/>
  <c r="BR198" i="6"/>
  <c r="BS198" i="6" s="1"/>
  <c r="BR40" i="6"/>
  <c r="BS40" i="6" s="1"/>
  <c r="BE133" i="6"/>
  <c r="BF133" i="6"/>
  <c r="BG133" i="6" s="1"/>
  <c r="CO157" i="6"/>
  <c r="BF136" i="6"/>
  <c r="BG136" i="6" s="1"/>
  <c r="BF166" i="6"/>
  <c r="BG166" i="6" s="1"/>
  <c r="BE40" i="6"/>
  <c r="BF200" i="6"/>
  <c r="BG200" i="6" s="1"/>
  <c r="BE147" i="6"/>
  <c r="BE87" i="6"/>
  <c r="BE46" i="6"/>
  <c r="BF157" i="6"/>
  <c r="BG157" i="6" s="1"/>
  <c r="BE157" i="6"/>
  <c r="BE69" i="6"/>
  <c r="BF80" i="6"/>
  <c r="BG80" i="6" s="1"/>
  <c r="BF34" i="6"/>
  <c r="BG34" i="6" s="1"/>
  <c r="BE156" i="6"/>
  <c r="BE167" i="6"/>
  <c r="BE193" i="6"/>
  <c r="BE128" i="6"/>
  <c r="BE169" i="6"/>
  <c r="BF21" i="6"/>
  <c r="BG21" i="6" s="1"/>
  <c r="AS151" i="6"/>
  <c r="CO18" i="6"/>
  <c r="BF67" i="6"/>
  <c r="BG67" i="6" s="1"/>
  <c r="BE67" i="6"/>
  <c r="CP24" i="6"/>
  <c r="CQ24" i="6" s="1"/>
  <c r="CO10" i="6"/>
  <c r="CO93" i="6"/>
  <c r="CP53" i="6"/>
  <c r="CQ53" i="6" s="1"/>
  <c r="CP139" i="6"/>
  <c r="CQ139" i="6" s="1"/>
  <c r="CO4" i="6"/>
  <c r="CO25" i="6"/>
  <c r="CP194" i="6"/>
  <c r="CQ194" i="6" s="1"/>
  <c r="CP4" i="6"/>
  <c r="CQ4" i="6" s="1"/>
  <c r="CP71" i="6"/>
  <c r="CQ71" i="6" s="1"/>
  <c r="CP158" i="6"/>
  <c r="CQ158" i="6" s="1"/>
  <c r="CP108" i="6"/>
  <c r="CQ108" i="6" s="1"/>
  <c r="CO165" i="6"/>
  <c r="CP6" i="6"/>
  <c r="CQ6" i="6" s="1"/>
  <c r="CO143" i="6"/>
  <c r="CO1130" i="6"/>
  <c r="CP26" i="6"/>
  <c r="CQ26" i="6" s="1"/>
  <c r="CO8" i="6"/>
  <c r="CO91" i="6"/>
  <c r="CO151" i="6"/>
  <c r="CP147" i="6"/>
  <c r="CQ147" i="6" s="1"/>
  <c r="CP178" i="6"/>
  <c r="CQ178" i="6" s="1"/>
  <c r="CO190" i="6"/>
  <c r="CO181" i="6"/>
  <c r="CO182" i="6"/>
  <c r="CP165" i="6"/>
  <c r="CQ165" i="6" s="1"/>
  <c r="CO6" i="6"/>
  <c r="CP142" i="6"/>
  <c r="CQ142" i="6" s="1"/>
  <c r="CP143" i="6"/>
  <c r="CQ143" i="6" s="1"/>
  <c r="CP149" i="6"/>
  <c r="CQ149" i="6" s="1"/>
  <c r="CO26" i="6"/>
  <c r="CP91" i="6"/>
  <c r="CQ91" i="6" s="1"/>
  <c r="CP151" i="6"/>
  <c r="CQ151" i="6" s="1"/>
  <c r="CO147" i="6"/>
  <c r="CO178" i="6"/>
  <c r="CO73" i="6"/>
  <c r="CO150" i="6"/>
  <c r="CP167" i="6"/>
  <c r="CQ167" i="6" s="1"/>
  <c r="CO179" i="6"/>
  <c r="CO174" i="6"/>
  <c r="CP190" i="6"/>
  <c r="CQ190" i="6" s="1"/>
  <c r="CP181" i="6"/>
  <c r="CQ181" i="6" s="1"/>
  <c r="CP152" i="6"/>
  <c r="CQ152" i="6" s="1"/>
  <c r="CO194" i="6"/>
  <c r="CO142" i="6"/>
  <c r="CO149" i="6"/>
  <c r="CP96" i="6"/>
  <c r="CQ96" i="6" s="1"/>
  <c r="CP34" i="6"/>
  <c r="CQ34" i="6" s="1"/>
  <c r="CO86" i="6"/>
  <c r="CP107" i="6"/>
  <c r="CQ107" i="6" s="1"/>
  <c r="CP136" i="6"/>
  <c r="CQ136" i="6" s="1"/>
  <c r="CP187" i="6"/>
  <c r="CQ187" i="6" s="1"/>
  <c r="CP17" i="6"/>
  <c r="CQ17" i="6" s="1"/>
  <c r="CP73" i="6"/>
  <c r="CQ73" i="6" s="1"/>
  <c r="CO113" i="6"/>
  <c r="CP140" i="6"/>
  <c r="CQ140" i="6" s="1"/>
  <c r="CO188" i="6"/>
  <c r="CP188" i="6"/>
  <c r="CQ188" i="6" s="1"/>
  <c r="CP32" i="6"/>
  <c r="CQ32" i="6" s="1"/>
  <c r="CO23" i="6"/>
  <c r="CP11" i="6"/>
  <c r="CQ11" i="6" s="1"/>
  <c r="CO96" i="6"/>
  <c r="CO34" i="6"/>
  <c r="CP86" i="6"/>
  <c r="CQ86" i="6" s="1"/>
  <c r="CO107" i="6"/>
  <c r="CO136" i="6"/>
  <c r="CO187" i="6"/>
  <c r="CO17" i="6"/>
  <c r="CP22" i="6"/>
  <c r="CQ22" i="6" s="1"/>
  <c r="CP61" i="6"/>
  <c r="CQ61" i="6" s="1"/>
  <c r="CP113" i="6"/>
  <c r="CQ113" i="6" s="1"/>
  <c r="CO140" i="6"/>
  <c r="CP189" i="6"/>
  <c r="CQ189" i="6" s="1"/>
  <c r="CP134" i="6"/>
  <c r="CQ134" i="6" s="1"/>
  <c r="CP166" i="6"/>
  <c r="CQ166" i="6" s="1"/>
  <c r="CO11" i="6"/>
  <c r="CO62" i="6"/>
  <c r="CP156" i="6"/>
  <c r="CQ156" i="6" s="1"/>
  <c r="CP197" i="6"/>
  <c r="CQ197" i="6" s="1"/>
  <c r="CO22" i="6"/>
  <c r="CO61" i="6"/>
  <c r="CP90" i="6"/>
  <c r="CQ90" i="6" s="1"/>
  <c r="CP100" i="6"/>
  <c r="CQ100" i="6" s="1"/>
  <c r="CP159" i="6"/>
  <c r="CQ159" i="6" s="1"/>
  <c r="CO132" i="6"/>
  <c r="CO134" i="6"/>
  <c r="CO166" i="6"/>
  <c r="CP185" i="6"/>
  <c r="CQ185" i="6" s="1"/>
  <c r="CP15" i="6"/>
  <c r="CQ15" i="6" s="1"/>
  <c r="CP62" i="6"/>
  <c r="CQ62" i="6" s="1"/>
  <c r="CO156" i="6"/>
  <c r="CO197" i="6"/>
  <c r="CP40" i="6"/>
  <c r="CQ40" i="6" s="1"/>
  <c r="CP64" i="6"/>
  <c r="CQ64" i="6" s="1"/>
  <c r="CP58" i="6"/>
  <c r="CQ58" i="6" s="1"/>
  <c r="CO90" i="6"/>
  <c r="CO100" i="6"/>
  <c r="CO159" i="6"/>
  <c r="CO189" i="6"/>
  <c r="CO161" i="6"/>
  <c r="CP120" i="6"/>
  <c r="CQ120" i="6" s="1"/>
  <c r="CP145" i="6"/>
  <c r="CQ145" i="6" s="1"/>
  <c r="CO185" i="6"/>
  <c r="CP52" i="6"/>
  <c r="CQ52" i="6" s="1"/>
  <c r="CP37" i="6"/>
  <c r="CQ37" i="6" s="1"/>
  <c r="CP109" i="6"/>
  <c r="CQ109" i="6" s="1"/>
  <c r="CO123" i="6"/>
  <c r="CO20" i="6"/>
  <c r="CP29" i="6"/>
  <c r="CQ29" i="6" s="1"/>
  <c r="CO40" i="6"/>
  <c r="CO64" i="6"/>
  <c r="CO58" i="6"/>
  <c r="CP69" i="6"/>
  <c r="CQ69" i="6" s="1"/>
  <c r="CP110" i="6"/>
  <c r="CQ110" i="6" s="1"/>
  <c r="CP27" i="6"/>
  <c r="CQ27" i="6" s="1"/>
  <c r="CP92" i="6"/>
  <c r="CQ92" i="6" s="1"/>
  <c r="CO145" i="6"/>
  <c r="CP1130" i="6"/>
  <c r="CQ1130" i="6" s="1"/>
  <c r="CP8" i="6"/>
  <c r="CQ8" i="6" s="1"/>
  <c r="CO52" i="6"/>
  <c r="CO37" i="6"/>
  <c r="CO109" i="6"/>
  <c r="CP123" i="6"/>
  <c r="CQ123" i="6" s="1"/>
  <c r="CP20" i="6"/>
  <c r="CQ20" i="6" s="1"/>
  <c r="CO29" i="6"/>
  <c r="CP43" i="6"/>
  <c r="CQ43" i="6" s="1"/>
  <c r="CP56" i="6"/>
  <c r="CQ56" i="6" s="1"/>
  <c r="CP21" i="6"/>
  <c r="CQ21" i="6" s="1"/>
  <c r="CO49" i="6"/>
  <c r="CO69" i="6"/>
  <c r="CO110" i="6"/>
  <c r="CP161" i="6"/>
  <c r="CQ161" i="6" s="1"/>
  <c r="CP182" i="6"/>
  <c r="CQ182" i="6" s="1"/>
  <c r="CO32" i="6"/>
  <c r="CO27" i="6"/>
  <c r="CP16" i="6"/>
  <c r="CQ16" i="6" s="1"/>
  <c r="CO43" i="6"/>
  <c r="CO56" i="6"/>
  <c r="CO21" i="6"/>
  <c r="CP49" i="6"/>
  <c r="CQ49" i="6" s="1"/>
  <c r="CP150" i="6"/>
  <c r="CQ150" i="6" s="1"/>
  <c r="CO167" i="6"/>
  <c r="CP179" i="6"/>
  <c r="CQ179" i="6" s="1"/>
  <c r="CO16" i="6"/>
  <c r="CP174" i="6"/>
  <c r="CQ174" i="6" s="1"/>
  <c r="CP72" i="6"/>
  <c r="CQ72" i="6" s="1"/>
  <c r="BR10" i="6"/>
  <c r="BS10" i="6" s="1"/>
  <c r="BR200" i="6"/>
  <c r="BS200" i="6" s="1"/>
  <c r="BE166" i="6"/>
  <c r="BF114" i="6"/>
  <c r="BG114" i="6" s="1"/>
  <c r="BE72" i="6"/>
  <c r="BE49" i="6"/>
  <c r="BF147" i="6"/>
  <c r="BG147" i="6" s="1"/>
  <c r="BF87" i="6"/>
  <c r="BG87" i="6" s="1"/>
  <c r="BE80" i="6"/>
  <c r="BF98" i="6"/>
  <c r="BG98" i="6" s="1"/>
  <c r="BF1130" i="6"/>
  <c r="BG1130" i="6" s="1"/>
  <c r="BF167" i="6"/>
  <c r="BG167" i="6" s="1"/>
  <c r="BF125" i="6"/>
  <c r="BG125" i="6" s="1"/>
  <c r="BF163" i="6"/>
  <c r="BG163" i="6" s="1"/>
  <c r="BE181" i="6"/>
  <c r="BF130" i="6"/>
  <c r="BG130" i="6" s="1"/>
  <c r="BE199" i="6"/>
  <c r="BF155" i="6"/>
  <c r="BG155" i="6" s="1"/>
  <c r="BF134" i="6"/>
  <c r="BG134" i="6" s="1"/>
  <c r="BE134" i="6"/>
  <c r="BL200" i="6"/>
  <c r="BM200" i="6" s="1"/>
  <c r="BK200" i="6"/>
  <c r="BF153" i="6"/>
  <c r="BG153" i="6" s="1"/>
  <c r="BE52" i="6"/>
  <c r="BQ200" i="6"/>
  <c r="BE55" i="6"/>
  <c r="BE116" i="6"/>
  <c r="BE114" i="6"/>
  <c r="BF26" i="6"/>
  <c r="BG26" i="6" s="1"/>
  <c r="BF97" i="6"/>
  <c r="BG97" i="6" s="1"/>
  <c r="BF72" i="6"/>
  <c r="BG72" i="6" s="1"/>
  <c r="BF49" i="6"/>
  <c r="BG49" i="6" s="1"/>
  <c r="BF12" i="6"/>
  <c r="BG12" i="6" s="1"/>
  <c r="BE165" i="6"/>
  <c r="BE123" i="6"/>
  <c r="BE163" i="6"/>
  <c r="BE100" i="6"/>
  <c r="BF149" i="6"/>
  <c r="BG149" i="6" s="1"/>
  <c r="BF169" i="6"/>
  <c r="BG169" i="6" s="1"/>
  <c r="BF94" i="6"/>
  <c r="BG94" i="6" s="1"/>
  <c r="BE103" i="6"/>
  <c r="BF35" i="6"/>
  <c r="BG35" i="6" s="1"/>
  <c r="CY200" i="6"/>
  <c r="CX200" i="6"/>
  <c r="CP160" i="6"/>
  <c r="CQ160" i="6" s="1"/>
  <c r="CO160" i="6"/>
  <c r="CP200" i="6"/>
  <c r="CQ200" i="6" s="1"/>
  <c r="BF52" i="6"/>
  <c r="BG52" i="6" s="1"/>
  <c r="BE41" i="6"/>
  <c r="BF55" i="6"/>
  <c r="BG55" i="6" s="1"/>
  <c r="BF116" i="6"/>
  <c r="BG116" i="6" s="1"/>
  <c r="BE93" i="6"/>
  <c r="BE36" i="6"/>
  <c r="BF40" i="6"/>
  <c r="BG40" i="6" s="1"/>
  <c r="BE31" i="6"/>
  <c r="BF31" i="6"/>
  <c r="BG31" i="6" s="1"/>
  <c r="BE1130" i="6"/>
  <c r="BE43" i="6"/>
  <c r="BF110" i="6"/>
  <c r="BG110" i="6" s="1"/>
  <c r="BE149" i="6"/>
  <c r="BE106" i="6"/>
  <c r="BE124" i="6"/>
  <c r="BF91" i="6"/>
  <c r="BG91" i="6" s="1"/>
  <c r="BE73" i="6"/>
  <c r="BE35" i="6"/>
  <c r="BF117" i="6"/>
  <c r="BG117" i="6" s="1"/>
  <c r="AS94" i="6"/>
  <c r="AT94" i="6"/>
  <c r="AU94" i="6" s="1"/>
  <c r="AT63" i="6"/>
  <c r="AU63" i="6" s="1"/>
  <c r="AS63" i="6"/>
  <c r="BK180" i="6"/>
  <c r="BL180" i="6"/>
  <c r="BM180" i="6" s="1"/>
  <c r="BK125" i="6"/>
  <c r="BL125" i="6"/>
  <c r="BM125" i="6" s="1"/>
  <c r="BL198" i="6"/>
  <c r="BM198" i="6" s="1"/>
  <c r="BK198" i="6"/>
  <c r="BL94" i="6"/>
  <c r="BM94" i="6" s="1"/>
  <c r="BK94" i="6"/>
  <c r="AT180" i="6"/>
  <c r="AU180" i="6" s="1"/>
  <c r="AS180" i="6"/>
  <c r="BK136" i="6"/>
  <c r="BL136" i="6"/>
  <c r="BM136" i="6" s="1"/>
  <c r="BK148" i="6"/>
  <c r="BL148" i="6"/>
  <c r="BM148" i="6" s="1"/>
  <c r="BL21" i="6"/>
  <c r="BM21" i="6" s="1"/>
  <c r="BK21" i="6"/>
  <c r="BL82" i="6"/>
  <c r="BM82" i="6" s="1"/>
  <c r="BK82" i="6"/>
  <c r="BK154" i="6"/>
  <c r="BL154" i="6"/>
  <c r="BM154" i="6" s="1"/>
  <c r="BL196" i="6"/>
  <c r="BM196" i="6" s="1"/>
  <c r="BK196" i="6"/>
  <c r="BL98" i="6"/>
  <c r="BM98" i="6" s="1"/>
  <c r="BK98" i="6"/>
  <c r="BK193" i="6"/>
  <c r="BL193" i="6"/>
  <c r="BM193" i="6" s="1"/>
  <c r="BL150" i="6"/>
  <c r="BM150" i="6" s="1"/>
  <c r="BK150" i="6"/>
  <c r="BL138" i="6"/>
  <c r="BM138" i="6" s="1"/>
  <c r="BK138" i="6"/>
  <c r="BK156" i="6"/>
  <c r="BL156" i="6"/>
  <c r="BM156" i="6" s="1"/>
  <c r="BL56" i="6"/>
  <c r="BM56" i="6" s="1"/>
  <c r="BK56" i="6"/>
  <c r="AT196" i="6"/>
  <c r="AU196" i="6" s="1"/>
  <c r="AS196" i="6"/>
  <c r="AT129" i="6"/>
  <c r="AU129" i="6" s="1"/>
  <c r="AS129" i="6"/>
  <c r="BK159" i="6"/>
  <c r="BL159" i="6"/>
  <c r="BM159" i="6" s="1"/>
  <c r="BK91" i="6"/>
  <c r="BL91" i="6"/>
  <c r="BM91" i="6" s="1"/>
  <c r="AT1130" i="6"/>
  <c r="AU1130" i="6" s="1"/>
  <c r="BL57" i="6"/>
  <c r="BM57" i="6" s="1"/>
  <c r="BK57" i="6"/>
  <c r="BK13" i="6"/>
  <c r="BL13" i="6"/>
  <c r="BM13" i="6" s="1"/>
  <c r="AT83" i="6"/>
  <c r="AU83" i="6" s="1"/>
  <c r="AS83" i="6"/>
  <c r="BL142" i="6"/>
  <c r="BM142" i="6" s="1"/>
  <c r="BK142" i="6"/>
  <c r="BK84" i="6"/>
  <c r="BL84" i="6"/>
  <c r="BM84" i="6" s="1"/>
  <c r="BL188" i="6"/>
  <c r="BM188" i="6" s="1"/>
  <c r="BK188" i="6"/>
  <c r="AT154" i="6"/>
  <c r="AU154" i="6" s="1"/>
  <c r="AS154" i="6"/>
  <c r="BL73" i="6"/>
  <c r="BM73" i="6" s="1"/>
  <c r="BK73" i="6"/>
  <c r="BK139" i="6"/>
  <c r="BL139" i="6"/>
  <c r="BM139" i="6" s="1"/>
  <c r="BK161" i="6"/>
  <c r="BL161" i="6"/>
  <c r="BM161" i="6" s="1"/>
  <c r="AT145" i="6"/>
  <c r="AU145" i="6" s="1"/>
  <c r="AS145" i="6"/>
  <c r="BK153" i="6"/>
  <c r="BL153" i="6"/>
  <c r="BM153" i="6" s="1"/>
  <c r="AS53" i="6"/>
  <c r="BK97" i="6"/>
  <c r="BL97" i="6"/>
  <c r="BM97" i="6" s="1"/>
  <c r="BL49" i="6"/>
  <c r="BM49" i="6" s="1"/>
  <c r="BK49" i="6"/>
  <c r="BL127" i="6"/>
  <c r="BM127" i="6" s="1"/>
  <c r="BK127" i="6"/>
  <c r="BL123" i="6"/>
  <c r="BM123" i="6" s="1"/>
  <c r="BK123" i="6"/>
  <c r="BL140" i="6"/>
  <c r="BM140" i="6" s="1"/>
  <c r="BK140" i="6"/>
  <c r="BL134" i="6"/>
  <c r="BM134" i="6" s="1"/>
  <c r="BK134" i="6"/>
  <c r="BC160" i="6"/>
  <c r="AT148" i="6"/>
  <c r="AU148" i="6" s="1"/>
  <c r="BK181" i="6"/>
  <c r="BL181" i="6"/>
  <c r="BM181" i="6" s="1"/>
  <c r="BK63" i="6"/>
  <c r="BL63" i="6"/>
  <c r="BM63" i="6" s="1"/>
  <c r="BL102" i="6"/>
  <c r="BM102" i="6" s="1"/>
  <c r="BK102" i="6"/>
  <c r="BL160" i="6"/>
  <c r="BM160" i="6" s="1"/>
  <c r="BK160" i="6"/>
  <c r="BL179" i="6"/>
  <c r="BM179" i="6" s="1"/>
  <c r="BK179" i="6"/>
  <c r="AT104" i="6"/>
  <c r="AU104" i="6" s="1"/>
  <c r="AS104" i="6"/>
  <c r="BL157" i="6"/>
  <c r="BM157" i="6" s="1"/>
  <c r="BK157" i="6"/>
  <c r="BK61" i="6"/>
  <c r="BL61" i="6"/>
  <c r="BM61" i="6" s="1"/>
  <c r="BL72" i="6"/>
  <c r="BM72" i="6" s="1"/>
  <c r="BK72" i="6"/>
  <c r="BK189" i="6"/>
  <c r="BL189" i="6"/>
  <c r="BM189" i="6" s="1"/>
  <c r="AS183" i="6"/>
  <c r="BK93" i="6"/>
  <c r="BL93" i="6"/>
  <c r="BM93" i="6" s="1"/>
  <c r="BK163" i="6"/>
  <c r="BL163" i="6"/>
  <c r="BM163" i="6" s="1"/>
  <c r="BK112" i="6"/>
  <c r="BL112" i="6"/>
  <c r="BM112" i="6" s="1"/>
  <c r="BK119" i="6"/>
  <c r="BL119" i="6"/>
  <c r="BM119" i="6" s="1"/>
  <c r="BK86" i="6"/>
  <c r="BL86" i="6"/>
  <c r="BM86" i="6" s="1"/>
  <c r="BL75" i="6"/>
  <c r="BM75" i="6" s="1"/>
  <c r="BK75" i="6"/>
  <c r="BK52" i="6"/>
  <c r="BK48" i="6"/>
  <c r="BL121" i="6"/>
  <c r="BM121" i="6" s="1"/>
  <c r="BL118" i="6"/>
  <c r="BM118" i="6" s="1"/>
  <c r="BL170" i="6"/>
  <c r="BM170" i="6" s="1"/>
  <c r="BL109" i="6"/>
  <c r="BM109" i="6" s="1"/>
  <c r="BL89" i="6"/>
  <c r="BM89" i="6" s="1"/>
  <c r="BL31" i="6"/>
  <c r="BM31" i="6" s="1"/>
  <c r="BK47" i="6"/>
  <c r="BK90" i="6"/>
  <c r="BL108" i="6"/>
  <c r="BM108" i="6" s="1"/>
  <c r="BK173" i="6"/>
  <c r="BK175" i="6"/>
  <c r="BK187" i="6"/>
  <c r="BK25" i="6"/>
  <c r="BL58" i="6"/>
  <c r="BM58" i="6" s="1"/>
  <c r="BL19" i="6"/>
  <c r="BM19" i="6" s="1"/>
  <c r="BK59" i="6"/>
  <c r="BK44" i="6"/>
  <c r="BL52" i="6"/>
  <c r="BM52" i="6" s="1"/>
  <c r="BL66" i="6"/>
  <c r="BM66" i="6" s="1"/>
  <c r="BK79" i="6"/>
  <c r="BK121" i="6"/>
  <c r="BK118" i="6"/>
  <c r="BK170" i="6"/>
  <c r="BL53" i="6"/>
  <c r="BM53" i="6" s="1"/>
  <c r="BK89" i="6"/>
  <c r="BL172" i="6"/>
  <c r="BM172" i="6" s="1"/>
  <c r="BL47" i="6"/>
  <c r="BM47" i="6" s="1"/>
  <c r="BK78" i="6"/>
  <c r="BK108" i="6"/>
  <c r="BK58" i="6"/>
  <c r="BK19" i="6"/>
  <c r="BL44" i="6"/>
  <c r="BM44" i="6" s="1"/>
  <c r="BK42" i="6"/>
  <c r="BK66" i="6"/>
  <c r="BL79" i="6"/>
  <c r="BM79" i="6" s="1"/>
  <c r="BL70" i="6"/>
  <c r="BM70" i="6" s="1"/>
  <c r="BL80" i="6"/>
  <c r="BM80" i="6" s="1"/>
  <c r="BL131" i="6"/>
  <c r="BM131" i="6" s="1"/>
  <c r="BL38" i="6"/>
  <c r="BM38" i="6" s="1"/>
  <c r="BK53" i="6"/>
  <c r="BL77" i="6"/>
  <c r="BM77" i="6" s="1"/>
  <c r="BK141" i="6"/>
  <c r="BK9" i="6"/>
  <c r="BL50" i="6"/>
  <c r="BM50" i="6" s="1"/>
  <c r="BK172" i="6"/>
  <c r="BL186" i="6"/>
  <c r="BM186" i="6" s="1"/>
  <c r="BL78" i="6"/>
  <c r="BM78" i="6" s="1"/>
  <c r="BL192" i="6"/>
  <c r="BM192" i="6" s="1"/>
  <c r="BL42" i="6"/>
  <c r="BM42" i="6" s="1"/>
  <c r="BL51" i="6"/>
  <c r="BM51" i="6" s="1"/>
  <c r="BK70" i="6"/>
  <c r="BK80" i="6"/>
  <c r="BK131" i="6"/>
  <c r="BK38" i="6"/>
  <c r="BK77" i="6"/>
  <c r="BL141" i="6"/>
  <c r="BM141" i="6" s="1"/>
  <c r="BL9" i="6"/>
  <c r="BM9" i="6" s="1"/>
  <c r="BK50" i="6"/>
  <c r="BK144" i="6"/>
  <c r="BK186" i="6"/>
  <c r="BK18" i="6"/>
  <c r="BL162" i="6"/>
  <c r="BM162" i="6" s="1"/>
  <c r="BK192" i="6"/>
  <c r="BL41" i="6"/>
  <c r="BM41" i="6" s="1"/>
  <c r="BL40" i="6"/>
  <c r="BM40" i="6" s="1"/>
  <c r="BK51" i="6"/>
  <c r="BL135" i="6"/>
  <c r="BM135" i="6" s="1"/>
  <c r="BL137" i="6"/>
  <c r="BM137" i="6" s="1"/>
  <c r="BL171" i="6"/>
  <c r="BM171" i="6" s="1"/>
  <c r="BK4" i="6"/>
  <c r="BL81" i="6"/>
  <c r="BM81" i="6" s="1"/>
  <c r="BK36" i="6"/>
  <c r="BL144" i="6"/>
  <c r="BM144" i="6" s="1"/>
  <c r="BL18" i="6"/>
  <c r="BM18" i="6" s="1"/>
  <c r="BL65" i="6"/>
  <c r="BM65" i="6" s="1"/>
  <c r="BK162" i="6"/>
  <c r="BK41" i="6"/>
  <c r="BL37" i="6"/>
  <c r="BM37" i="6" s="1"/>
  <c r="BL62" i="6"/>
  <c r="BM62" i="6" s="1"/>
  <c r="BL197" i="6"/>
  <c r="BM197" i="6" s="1"/>
  <c r="BK40" i="6"/>
  <c r="BL27" i="6"/>
  <c r="BM27" i="6" s="1"/>
  <c r="BK87" i="6"/>
  <c r="BK135" i="6"/>
  <c r="BK137" i="6"/>
  <c r="BK171" i="6"/>
  <c r="BL4" i="6"/>
  <c r="BM4" i="6" s="1"/>
  <c r="BK81" i="6"/>
  <c r="BL36" i="6"/>
  <c r="BM36" i="6" s="1"/>
  <c r="BL105" i="6"/>
  <c r="BM105" i="6" s="1"/>
  <c r="BL120" i="6"/>
  <c r="BM120" i="6" s="1"/>
  <c r="BK65" i="6"/>
  <c r="BK37" i="6"/>
  <c r="BK62" i="6"/>
  <c r="BL106" i="6"/>
  <c r="BM106" i="6" s="1"/>
  <c r="BL92" i="6"/>
  <c r="BM92" i="6" s="1"/>
  <c r="BK27" i="6"/>
  <c r="BL87" i="6"/>
  <c r="BM87" i="6" s="1"/>
  <c r="BL100" i="6"/>
  <c r="BM100" i="6" s="1"/>
  <c r="BL76" i="6"/>
  <c r="BM76" i="6" s="1"/>
  <c r="BL85" i="6"/>
  <c r="BM85" i="6" s="1"/>
  <c r="BL143" i="6"/>
  <c r="BM143" i="6" s="1"/>
  <c r="BL24" i="6"/>
  <c r="BM24" i="6" s="1"/>
  <c r="BK105" i="6"/>
  <c r="BK120" i="6"/>
  <c r="BL35" i="6"/>
  <c r="BM35" i="6" s="1"/>
  <c r="BK34" i="6"/>
  <c r="BK106" i="6"/>
  <c r="BL5" i="6"/>
  <c r="BM5" i="6" s="1"/>
  <c r="BK92" i="6"/>
  <c r="BL48" i="6"/>
  <c r="BM48" i="6" s="1"/>
  <c r="BK100" i="6"/>
  <c r="BK109" i="6"/>
  <c r="BK76" i="6"/>
  <c r="BK85" i="6"/>
  <c r="BK143" i="6"/>
  <c r="BK24" i="6"/>
  <c r="BK31" i="6"/>
  <c r="BL90" i="6"/>
  <c r="BM90" i="6" s="1"/>
  <c r="BL173" i="6"/>
  <c r="BM173" i="6" s="1"/>
  <c r="BL175" i="6"/>
  <c r="BM175" i="6" s="1"/>
  <c r="BL187" i="6"/>
  <c r="BM187" i="6" s="1"/>
  <c r="BL25" i="6"/>
  <c r="BM25" i="6" s="1"/>
  <c r="BK35" i="6"/>
  <c r="BL59" i="6"/>
  <c r="BM59" i="6" s="1"/>
  <c r="BL34" i="6"/>
  <c r="BM34" i="6" s="1"/>
  <c r="BK182" i="6"/>
  <c r="BK3" i="6"/>
  <c r="BK184" i="6"/>
  <c r="BL114" i="6"/>
  <c r="BM114" i="6" s="1"/>
  <c r="BK129" i="6"/>
  <c r="BL130" i="6"/>
  <c r="BM130" i="6" s="1"/>
  <c r="BK111" i="6"/>
  <c r="BK83" i="6"/>
  <c r="BK114" i="6"/>
  <c r="BL129" i="6"/>
  <c r="BM129" i="6" s="1"/>
  <c r="BK130" i="6"/>
  <c r="BL14" i="6"/>
  <c r="BM14" i="6" s="1"/>
  <c r="BL111" i="6"/>
  <c r="BM111" i="6" s="1"/>
  <c r="BK26" i="6"/>
  <c r="BL26" i="6"/>
  <c r="BM26" i="6" s="1"/>
  <c r="BL3" i="6"/>
  <c r="BM3" i="6" s="1"/>
  <c r="BK12" i="6"/>
  <c r="BL74" i="6"/>
  <c r="BM74" i="6" s="1"/>
  <c r="BL96" i="6"/>
  <c r="BM96" i="6" s="1"/>
  <c r="BK191" i="6"/>
  <c r="BL46" i="6"/>
  <c r="BM46" i="6" s="1"/>
  <c r="BK14" i="6"/>
  <c r="BL113" i="6"/>
  <c r="BM113" i="6" s="1"/>
  <c r="BK23" i="6"/>
  <c r="BK28" i="6"/>
  <c r="BL194" i="6"/>
  <c r="BM194" i="6" s="1"/>
  <c r="BL29" i="6"/>
  <c r="BM29" i="6" s="1"/>
  <c r="BL12" i="6"/>
  <c r="BM12" i="6" s="1"/>
  <c r="BK74" i="6"/>
  <c r="BK96" i="6"/>
  <c r="BL191" i="6"/>
  <c r="BM191" i="6" s="1"/>
  <c r="BK46" i="6"/>
  <c r="BK113" i="6"/>
  <c r="BK164" i="6"/>
  <c r="BL1130" i="6"/>
  <c r="BM1130" i="6" s="1"/>
  <c r="BL23" i="6"/>
  <c r="BM23" i="6" s="1"/>
  <c r="BL28" i="6"/>
  <c r="BM28" i="6" s="1"/>
  <c r="BK1130" i="6"/>
  <c r="BL182" i="6"/>
  <c r="BM182" i="6" s="1"/>
  <c r="BK197" i="6"/>
  <c r="BK194" i="6"/>
  <c r="BL6" i="6"/>
  <c r="BM6" i="6" s="1"/>
  <c r="BK29" i="6"/>
  <c r="BK126" i="6"/>
  <c r="BK169" i="6"/>
  <c r="BL164" i="6"/>
  <c r="BM164" i="6" s="1"/>
  <c r="BK6" i="6"/>
  <c r="BL126" i="6"/>
  <c r="BM126" i="6" s="1"/>
  <c r="BL169" i="6"/>
  <c r="BM169" i="6" s="1"/>
  <c r="BL151" i="6"/>
  <c r="BM151" i="6" s="1"/>
  <c r="BK168" i="6"/>
  <c r="BL10" i="6"/>
  <c r="BM10" i="6" s="1"/>
  <c r="BL67" i="6"/>
  <c r="BM67" i="6" s="1"/>
  <c r="BK55" i="6"/>
  <c r="BL64" i="6"/>
  <c r="BM64" i="6" s="1"/>
  <c r="BK69" i="6"/>
  <c r="BK17" i="6"/>
  <c r="BK151" i="6"/>
  <c r="BK5" i="6"/>
  <c r="BL168" i="6"/>
  <c r="BM168" i="6" s="1"/>
  <c r="BL184" i="6"/>
  <c r="BM184" i="6" s="1"/>
  <c r="BK10" i="6"/>
  <c r="BK67" i="6"/>
  <c r="BL55" i="6"/>
  <c r="BM55" i="6" s="1"/>
  <c r="BK64" i="6"/>
  <c r="BL69" i="6"/>
  <c r="BM69" i="6" s="1"/>
  <c r="BL17" i="6"/>
  <c r="BM17" i="6" s="1"/>
  <c r="BL83" i="6"/>
  <c r="BM83" i="6" s="1"/>
  <c r="BL11" i="6"/>
  <c r="BM11" i="6" s="1"/>
  <c r="BK11" i="6"/>
  <c r="AT161" i="6"/>
  <c r="AU161" i="6" s="1"/>
  <c r="AS161" i="6"/>
  <c r="BL110" i="6"/>
  <c r="BM110" i="6" s="1"/>
  <c r="BK110" i="6"/>
  <c r="BK32" i="6"/>
  <c r="BL32" i="6"/>
  <c r="BM32" i="6" s="1"/>
  <c r="BL165" i="6"/>
  <c r="BM165" i="6" s="1"/>
  <c r="BK165" i="6"/>
  <c r="BL132" i="6"/>
  <c r="BM132" i="6" s="1"/>
  <c r="BK132" i="6"/>
  <c r="BL145" i="6"/>
  <c r="BM145" i="6" s="1"/>
  <c r="BK145" i="6"/>
  <c r="BL166" i="6"/>
  <c r="BM166" i="6" s="1"/>
  <c r="BK166" i="6"/>
  <c r="BL115" i="6"/>
  <c r="BM115" i="6" s="1"/>
  <c r="BK115" i="6"/>
  <c r="BK104" i="6"/>
  <c r="BL104" i="6"/>
  <c r="BM104" i="6" s="1"/>
  <c r="BL43" i="6"/>
  <c r="BM43" i="6" s="1"/>
  <c r="BK43" i="6"/>
  <c r="BL33" i="6"/>
  <c r="BM33" i="6" s="1"/>
  <c r="BK33" i="6"/>
  <c r="BK60" i="6"/>
  <c r="BL60" i="6"/>
  <c r="BM60" i="6" s="1"/>
  <c r="BK122" i="6"/>
  <c r="BL122" i="6"/>
  <c r="BM122" i="6" s="1"/>
  <c r="AT163" i="6"/>
  <c r="AU163" i="6" s="1"/>
  <c r="AS163" i="6"/>
  <c r="BK199" i="6"/>
  <c r="BL199" i="6"/>
  <c r="BM199" i="6" s="1"/>
  <c r="BK39" i="6"/>
  <c r="BL39" i="6"/>
  <c r="BM39" i="6" s="1"/>
  <c r="BL45" i="6"/>
  <c r="BM45" i="6" s="1"/>
  <c r="BK45" i="6"/>
  <c r="BK174" i="6"/>
  <c r="BL174" i="6"/>
  <c r="BM174" i="6" s="1"/>
  <c r="BL128" i="6"/>
  <c r="BM128" i="6" s="1"/>
  <c r="BK128" i="6"/>
  <c r="AT108" i="6"/>
  <c r="AU108" i="6" s="1"/>
  <c r="AT147" i="6"/>
  <c r="AU147" i="6" s="1"/>
  <c r="AS172" i="6"/>
  <c r="AS147" i="6"/>
  <c r="AS140" i="6"/>
  <c r="AT43" i="6"/>
  <c r="AU43" i="6" s="1"/>
  <c r="AS101" i="6"/>
  <c r="AT13" i="6"/>
  <c r="AU13" i="6" s="1"/>
  <c r="AT64" i="6"/>
  <c r="AU64" i="6" s="1"/>
  <c r="AT192" i="6"/>
  <c r="AU192" i="6" s="1"/>
  <c r="AT24" i="6"/>
  <c r="AU24" i="6" s="1"/>
  <c r="AT136" i="6"/>
  <c r="AU136" i="6" s="1"/>
  <c r="AS192" i="6"/>
  <c r="AT78" i="6"/>
  <c r="AU78" i="6" s="1"/>
  <c r="AT194" i="6"/>
  <c r="AU194" i="6" s="1"/>
  <c r="AT69" i="6"/>
  <c r="AU69" i="6" s="1"/>
  <c r="AT172" i="6"/>
  <c r="AU172" i="6" s="1"/>
  <c r="AT9" i="6"/>
  <c r="AU9" i="6" s="1"/>
  <c r="AT150" i="6"/>
  <c r="AU150" i="6" s="1"/>
  <c r="AT181" i="6"/>
  <c r="AU181" i="6" s="1"/>
  <c r="AS46" i="6"/>
  <c r="AT74" i="6"/>
  <c r="AU74" i="6" s="1"/>
  <c r="AT95" i="6"/>
  <c r="AU95" i="6" s="1"/>
  <c r="AS195" i="6"/>
  <c r="AT110" i="6"/>
  <c r="AU110" i="6" s="1"/>
  <c r="AT60" i="6"/>
  <c r="AU60" i="6" s="1"/>
  <c r="AT99" i="6"/>
  <c r="AU99" i="6" s="1"/>
  <c r="AS117" i="6"/>
  <c r="AS155" i="6"/>
  <c r="AT170" i="6"/>
  <c r="AU170" i="6" s="1"/>
  <c r="AS56" i="6"/>
  <c r="AS26" i="6"/>
  <c r="AT19" i="6"/>
  <c r="AU19" i="6" s="1"/>
  <c r="AS15" i="6"/>
  <c r="AS150" i="6"/>
  <c r="AT160" i="6"/>
  <c r="AU160" i="6" s="1"/>
  <c r="AS181" i="6"/>
  <c r="AS25" i="6"/>
  <c r="AT46" i="6"/>
  <c r="AU46" i="6" s="1"/>
  <c r="AS74" i="6"/>
  <c r="AS95" i="6"/>
  <c r="AT195" i="6"/>
  <c r="AU195" i="6" s="1"/>
  <c r="AS110" i="6"/>
  <c r="AS60" i="6"/>
  <c r="AS106" i="6"/>
  <c r="AT112" i="6"/>
  <c r="AU112" i="6" s="1"/>
  <c r="AT162" i="6"/>
  <c r="AU162" i="6" s="1"/>
  <c r="AT173" i="6"/>
  <c r="AU173" i="6" s="1"/>
  <c r="AT11" i="6"/>
  <c r="AU11" i="6" s="1"/>
  <c r="AS173" i="6"/>
  <c r="AS11" i="6"/>
  <c r="AT124" i="6"/>
  <c r="AU124" i="6" s="1"/>
  <c r="AS160" i="6"/>
  <c r="AT189" i="6"/>
  <c r="AU189" i="6" s="1"/>
  <c r="AS28" i="6"/>
  <c r="AS10" i="6"/>
  <c r="AT100" i="6"/>
  <c r="AU100" i="6" s="1"/>
  <c r="AT51" i="6"/>
  <c r="AU51" i="6" s="1"/>
  <c r="AT75" i="6"/>
  <c r="AU75" i="6" s="1"/>
  <c r="AT97" i="6"/>
  <c r="AU97" i="6" s="1"/>
  <c r="AT169" i="6"/>
  <c r="AU169" i="6" s="1"/>
  <c r="AS158" i="6"/>
  <c r="AS4" i="6"/>
  <c r="AT48" i="6"/>
  <c r="AU48" i="6" s="1"/>
  <c r="AS33" i="6"/>
  <c r="AT42" i="6"/>
  <c r="AU42" i="6" s="1"/>
  <c r="AT106" i="6"/>
  <c r="AU106" i="6" s="1"/>
  <c r="AS112" i="6"/>
  <c r="AS162" i="6"/>
  <c r="AT8" i="6"/>
  <c r="AU8" i="6" s="1"/>
  <c r="AS17" i="6"/>
  <c r="AS124" i="6"/>
  <c r="AT168" i="6"/>
  <c r="AU168" i="6" s="1"/>
  <c r="AS177" i="6"/>
  <c r="AS182" i="6"/>
  <c r="AS189" i="6"/>
  <c r="AT28" i="6"/>
  <c r="AU28" i="6" s="1"/>
  <c r="AS100" i="6"/>
  <c r="AS51" i="6"/>
  <c r="AS75" i="6"/>
  <c r="AS97" i="6"/>
  <c r="AS169" i="6"/>
  <c r="AT158" i="6"/>
  <c r="AU158" i="6" s="1"/>
  <c r="AT4" i="6"/>
  <c r="AU4" i="6" s="1"/>
  <c r="AT23" i="6"/>
  <c r="AU23" i="6" s="1"/>
  <c r="AS48" i="6"/>
  <c r="AT33" i="6"/>
  <c r="AU33" i="6" s="1"/>
  <c r="AS42" i="6"/>
  <c r="AS111" i="6"/>
  <c r="AS23" i="6"/>
  <c r="AT45" i="6"/>
  <c r="AU45" i="6" s="1"/>
  <c r="AS168" i="6"/>
  <c r="AT182" i="6"/>
  <c r="AU182" i="6" s="1"/>
  <c r="AS138" i="6"/>
  <c r="AS142" i="6"/>
  <c r="AT111" i="6"/>
  <c r="AU111" i="6" s="1"/>
  <c r="AS9" i="6"/>
  <c r="AT138" i="6"/>
  <c r="AU138" i="6" s="1"/>
  <c r="AT142" i="6"/>
  <c r="AU142" i="6" s="1"/>
  <c r="AT6" i="6"/>
  <c r="AU6" i="6" s="1"/>
  <c r="AT15" i="6"/>
  <c r="AU15" i="6" s="1"/>
  <c r="AS45" i="6"/>
  <c r="AT115" i="6"/>
  <c r="AU115" i="6" s="1"/>
  <c r="AT125" i="6"/>
  <c r="AU125" i="6" s="1"/>
  <c r="AT198" i="6"/>
  <c r="AU198" i="6" s="1"/>
  <c r="AT26" i="6"/>
  <c r="AU26" i="6" s="1"/>
  <c r="AT17" i="6"/>
  <c r="AU17" i="6" s="1"/>
  <c r="AS8" i="6"/>
  <c r="AS36" i="6"/>
  <c r="AS135" i="6"/>
  <c r="AS174" i="6"/>
  <c r="AT193" i="6"/>
  <c r="AU193" i="6" s="1"/>
  <c r="AS6" i="6"/>
  <c r="AS115" i="6"/>
  <c r="AS125" i="6"/>
  <c r="AS198" i="6"/>
  <c r="AS197" i="6"/>
  <c r="AT36" i="6"/>
  <c r="AU36" i="6" s="1"/>
  <c r="AT135" i="6"/>
  <c r="AU135" i="6" s="1"/>
  <c r="AT174" i="6"/>
  <c r="AU174" i="6" s="1"/>
  <c r="AS193" i="6"/>
  <c r="AS99" i="6"/>
  <c r="AT117" i="6"/>
  <c r="AU117" i="6" s="1"/>
  <c r="AT155" i="6"/>
  <c r="AU155" i="6" s="1"/>
  <c r="AS170" i="6"/>
  <c r="AT56" i="6"/>
  <c r="AU56" i="6" s="1"/>
  <c r="BL68" i="6"/>
  <c r="BM68" i="6" s="1"/>
  <c r="BK68" i="6"/>
  <c r="BL16" i="6"/>
  <c r="BM16" i="6" s="1"/>
  <c r="BK16" i="6"/>
  <c r="BK99" i="6"/>
  <c r="BL99" i="6"/>
  <c r="BM99" i="6" s="1"/>
  <c r="BL7" i="6"/>
  <c r="BM7" i="6" s="1"/>
  <c r="BK7" i="6"/>
  <c r="BL88" i="6"/>
  <c r="BM88" i="6" s="1"/>
  <c r="BK88" i="6"/>
  <c r="BK107" i="6"/>
  <c r="BL155" i="6"/>
  <c r="BM155" i="6" s="1"/>
  <c r="BK155" i="6"/>
  <c r="BK133" i="6"/>
  <c r="BL133" i="6"/>
  <c r="BM133" i="6" s="1"/>
  <c r="BK22" i="6"/>
  <c r="BL22" i="6"/>
  <c r="BM22" i="6" s="1"/>
  <c r="BL95" i="6"/>
  <c r="BM95" i="6" s="1"/>
  <c r="BK95" i="6"/>
  <c r="BK195" i="6"/>
  <c r="BL195" i="6"/>
  <c r="BM195" i="6" s="1"/>
  <c r="BL152" i="6"/>
  <c r="BM152" i="6" s="1"/>
  <c r="BK152" i="6"/>
  <c r="BL190" i="6"/>
  <c r="BM190" i="6" s="1"/>
  <c r="BK190" i="6"/>
  <c r="BK183" i="6"/>
  <c r="BL183" i="6"/>
  <c r="BM183" i="6" s="1"/>
  <c r="BK30" i="6"/>
  <c r="BL30" i="6"/>
  <c r="BM30" i="6" s="1"/>
  <c r="BL15" i="6"/>
  <c r="BM15" i="6" s="1"/>
  <c r="BK15" i="6"/>
  <c r="BL117" i="6"/>
  <c r="BM117" i="6" s="1"/>
  <c r="BK117" i="6"/>
  <c r="BL158" i="6"/>
  <c r="BM158" i="6" s="1"/>
  <c r="BK158" i="6"/>
  <c r="BK146" i="6"/>
  <c r="BL146" i="6"/>
  <c r="BM146" i="6" s="1"/>
  <c r="BK176" i="6"/>
  <c r="BL176" i="6"/>
  <c r="BM176" i="6" s="1"/>
  <c r="AS119" i="6"/>
  <c r="BL177" i="6"/>
  <c r="BM177" i="6" s="1"/>
  <c r="BK177" i="6"/>
  <c r="BL8" i="6"/>
  <c r="BM8" i="6" s="1"/>
  <c r="BK8" i="6"/>
  <c r="BL107" i="6"/>
  <c r="BM107" i="6" s="1"/>
  <c r="AT123" i="6"/>
  <c r="AU123" i="6" s="1"/>
  <c r="BL185" i="6"/>
  <c r="BM185" i="6" s="1"/>
  <c r="BK185" i="6"/>
  <c r="BK71" i="6"/>
  <c r="BL71" i="6"/>
  <c r="BM71" i="6" s="1"/>
  <c r="BL54" i="6"/>
  <c r="BM54" i="6" s="1"/>
  <c r="BK54" i="6"/>
  <c r="BL147" i="6"/>
  <c r="BM147" i="6" s="1"/>
  <c r="BK147" i="6"/>
  <c r="AS133" i="6"/>
  <c r="AT133" i="6"/>
  <c r="AU133" i="6" s="1"/>
  <c r="AS159" i="6"/>
  <c r="BK178" i="6"/>
  <c r="BL178" i="6"/>
  <c r="BM178" i="6" s="1"/>
  <c r="BL101" i="6"/>
  <c r="BM101" i="6" s="1"/>
  <c r="BK101" i="6"/>
  <c r="BL20" i="6"/>
  <c r="BM20" i="6" s="1"/>
  <c r="BK20" i="6"/>
  <c r="BL103" i="6"/>
  <c r="BM103" i="6" s="1"/>
  <c r="BK103" i="6"/>
  <c r="BK149" i="6"/>
  <c r="BL149" i="6"/>
  <c r="BM149" i="6" s="1"/>
  <c r="AT131" i="6"/>
  <c r="AU131" i="6" s="1"/>
  <c r="AS131" i="6"/>
  <c r="BL167" i="6"/>
  <c r="BM167" i="6" s="1"/>
  <c r="BK167" i="6"/>
  <c r="BL116" i="6"/>
  <c r="BM116" i="6" s="1"/>
  <c r="BK116" i="6"/>
  <c r="BK124" i="6"/>
  <c r="BL124" i="6"/>
  <c r="BM124" i="6" s="1"/>
  <c r="BC8" i="6"/>
  <c r="E185" i="5"/>
  <c r="D186" i="5"/>
  <c r="BH109" i="6"/>
  <c r="BH10" i="6"/>
  <c r="CR191" i="6"/>
  <c r="BT199" i="6"/>
  <c r="BT71" i="6"/>
  <c r="BZ102" i="6"/>
  <c r="CS173" i="6"/>
  <c r="BH140" i="6"/>
  <c r="BC50" i="6"/>
  <c r="CA127" i="6"/>
  <c r="BH32" i="6"/>
  <c r="BI42" i="6"/>
  <c r="CA142" i="6"/>
  <c r="BB172" i="6"/>
  <c r="BC182" i="6"/>
  <c r="BB37" i="6"/>
  <c r="BC117" i="6"/>
  <c r="BC152" i="6"/>
  <c r="BB143" i="6"/>
  <c r="BB165" i="6"/>
  <c r="BC109" i="6"/>
  <c r="BB126" i="6"/>
  <c r="BC196" i="6"/>
  <c r="BB72" i="6"/>
  <c r="BB12" i="6"/>
  <c r="BC178" i="6"/>
  <c r="BC198" i="6"/>
  <c r="BC135" i="6"/>
  <c r="BB177" i="6"/>
  <c r="BC95" i="6"/>
  <c r="BB149" i="6"/>
  <c r="BB154" i="6"/>
  <c r="BC140" i="6"/>
  <c r="BB55" i="6"/>
  <c r="BC82" i="6"/>
  <c r="BB56" i="6"/>
  <c r="BC183" i="6"/>
  <c r="BB153" i="6"/>
  <c r="BC51" i="6"/>
  <c r="BB195" i="6"/>
  <c r="BB100" i="6"/>
  <c r="BC14" i="6"/>
  <c r="BB45" i="6"/>
  <c r="BB6" i="6"/>
  <c r="BC61" i="6"/>
  <c r="BC181" i="6"/>
  <c r="BB174" i="6"/>
  <c r="BB91" i="6"/>
  <c r="BB99" i="6"/>
  <c r="BB133" i="6"/>
  <c r="BB58" i="6"/>
  <c r="BB150" i="6"/>
  <c r="BC97" i="6"/>
  <c r="BB41" i="6"/>
  <c r="BC92" i="6"/>
  <c r="BC148" i="6"/>
  <c r="BB81" i="6"/>
  <c r="BC10" i="6"/>
  <c r="BB26" i="6"/>
  <c r="BC53" i="6"/>
  <c r="BC65" i="6"/>
  <c r="BC1130" i="6"/>
  <c r="BC46" i="6"/>
  <c r="BB145" i="6"/>
  <c r="BC43" i="6"/>
  <c r="BB52" i="6"/>
  <c r="BC68" i="6"/>
  <c r="BC129" i="6"/>
  <c r="BB32" i="6"/>
  <c r="BC141" i="6"/>
  <c r="BC119" i="6"/>
  <c r="BC190" i="6"/>
  <c r="BB197" i="6"/>
  <c r="BB33" i="6"/>
  <c r="BC142" i="6"/>
  <c r="BC137" i="6"/>
  <c r="BB7" i="6"/>
  <c r="BB15" i="6"/>
  <c r="BB67" i="6"/>
  <c r="BB103" i="6"/>
  <c r="BB115" i="6"/>
  <c r="BC60" i="6"/>
  <c r="BB112" i="6"/>
  <c r="BC125" i="6"/>
  <c r="BC84" i="6"/>
  <c r="BB101" i="6"/>
  <c r="BB114" i="6"/>
  <c r="BB144" i="6"/>
  <c r="BC40" i="6"/>
  <c r="BB158" i="6"/>
  <c r="BB39" i="6"/>
  <c r="BB86" i="6"/>
  <c r="BB193" i="6"/>
  <c r="BB34" i="6"/>
  <c r="BB16" i="6"/>
  <c r="BC164" i="6"/>
  <c r="BC161" i="6"/>
  <c r="BB54" i="6"/>
  <c r="BB146" i="6"/>
  <c r="BC175" i="6"/>
  <c r="BB47" i="6"/>
  <c r="BB102" i="6"/>
  <c r="BC96" i="6"/>
  <c r="BB136" i="6"/>
  <c r="BC169" i="6"/>
  <c r="BB62" i="6"/>
  <c r="BB71" i="6"/>
  <c r="BB36" i="6"/>
  <c r="D127" i="2"/>
  <c r="D130" i="2"/>
  <c r="D131" i="2" s="1"/>
  <c r="D132" i="2" s="1"/>
  <c r="D133" i="2" s="1"/>
  <c r="BC156" i="6" l="1"/>
  <c r="BB93" i="6"/>
  <c r="BB163" i="6"/>
  <c r="BB25" i="6"/>
  <c r="BB80" i="6"/>
  <c r="BC124" i="6"/>
  <c r="BB63" i="6"/>
  <c r="BC107" i="6"/>
  <c r="BB21" i="6"/>
  <c r="BC127" i="6"/>
  <c r="BB108" i="6"/>
  <c r="BC113" i="6"/>
  <c r="CF200" i="6"/>
  <c r="CA200" i="6"/>
  <c r="BB110" i="6"/>
  <c r="BB24" i="6"/>
  <c r="BC19" i="6"/>
  <c r="BC98" i="6"/>
  <c r="BB122" i="6"/>
  <c r="BB85" i="6"/>
  <c r="BC186" i="6"/>
  <c r="BC48" i="6"/>
  <c r="BB191" i="6"/>
  <c r="BC187" i="6"/>
  <c r="BC176" i="6"/>
  <c r="CS68" i="6"/>
  <c r="BC17" i="6"/>
  <c r="BB185" i="6"/>
  <c r="BC168" i="6"/>
  <c r="BB28" i="6"/>
  <c r="BI127" i="6"/>
  <c r="BH63" i="6"/>
  <c r="AO1142" i="6"/>
  <c r="BB3" i="6"/>
  <c r="BC857" i="6"/>
  <c r="BB857" i="6"/>
  <c r="BN257" i="6"/>
  <c r="BO257" i="6"/>
  <c r="BO656" i="6"/>
  <c r="BN656" i="6"/>
  <c r="BN1018" i="6"/>
  <c r="BO1018" i="6"/>
  <c r="BU956" i="6"/>
  <c r="BT956" i="6"/>
  <c r="BT943" i="6"/>
  <c r="BU943" i="6"/>
  <c r="BZ781" i="6"/>
  <c r="CA781" i="6"/>
  <c r="CM800" i="6"/>
  <c r="CL800" i="6"/>
  <c r="BC249" i="6"/>
  <c r="BB249" i="6"/>
  <c r="BH865" i="6"/>
  <c r="BI865" i="6"/>
  <c r="BO716" i="6"/>
  <c r="BN716" i="6"/>
  <c r="BO812" i="6"/>
  <c r="BN812" i="6"/>
  <c r="BN556" i="6"/>
  <c r="BO556" i="6"/>
  <c r="BT291" i="6"/>
  <c r="BU291" i="6"/>
  <c r="BU301" i="6"/>
  <c r="BT301" i="6"/>
  <c r="CR451" i="6"/>
  <c r="CS451" i="6"/>
  <c r="AW498" i="6"/>
  <c r="AV498" i="6"/>
  <c r="AV203" i="6"/>
  <c r="AW203" i="6"/>
  <c r="AV398" i="6"/>
  <c r="AW398" i="6"/>
  <c r="AW1087" i="6"/>
  <c r="AV1087" i="6"/>
  <c r="BC508" i="6"/>
  <c r="BB508" i="6"/>
  <c r="BC889" i="6"/>
  <c r="BB889" i="6"/>
  <c r="BC274" i="6"/>
  <c r="BB274" i="6"/>
  <c r="BO907" i="6"/>
  <c r="BN907" i="6"/>
  <c r="BN990" i="6"/>
  <c r="BO990" i="6"/>
  <c r="BT554" i="6"/>
  <c r="BU554" i="6"/>
  <c r="BT903" i="6"/>
  <c r="BU903" i="6"/>
  <c r="BC309" i="6"/>
  <c r="BB309" i="6"/>
  <c r="AW1065" i="6"/>
  <c r="AV1065" i="6"/>
  <c r="AV537" i="6"/>
  <c r="AW537" i="6"/>
  <c r="BC964" i="6"/>
  <c r="BB964" i="6"/>
  <c r="BB1029" i="6"/>
  <c r="BC1029" i="6"/>
  <c r="BH873" i="6"/>
  <c r="BI873" i="6"/>
  <c r="BN914" i="6"/>
  <c r="BO914" i="6"/>
  <c r="BO596" i="6"/>
  <c r="BN596" i="6"/>
  <c r="CA374" i="6"/>
  <c r="BZ374" i="6"/>
  <c r="BZ414" i="6"/>
  <c r="CA414" i="6"/>
  <c r="CA747" i="6"/>
  <c r="BZ747" i="6"/>
  <c r="AW762" i="6"/>
  <c r="AV762" i="6"/>
  <c r="BH412" i="6"/>
  <c r="BI412" i="6"/>
  <c r="AV655" i="6"/>
  <c r="AW655" i="6"/>
  <c r="BH293" i="6"/>
  <c r="BI293" i="6"/>
  <c r="BN942" i="6"/>
  <c r="BO942" i="6"/>
  <c r="BN872" i="6"/>
  <c r="BO872" i="6"/>
  <c r="BU698" i="6"/>
  <c r="BT698" i="6"/>
  <c r="BU677" i="6"/>
  <c r="BT677" i="6"/>
  <c r="BZ801" i="6"/>
  <c r="CA801" i="6"/>
  <c r="BZ538" i="6"/>
  <c r="CA538" i="6"/>
  <c r="CF637" i="6"/>
  <c r="CG637" i="6"/>
  <c r="CM820" i="6"/>
  <c r="CL820" i="6"/>
  <c r="CX717" i="6"/>
  <c r="CY717" i="6"/>
  <c r="AV550" i="6"/>
  <c r="AW550" i="6"/>
  <c r="BI962" i="6"/>
  <c r="BH962" i="6"/>
  <c r="AV601" i="6"/>
  <c r="AW601" i="6"/>
  <c r="BC450" i="6"/>
  <c r="BB450" i="6"/>
  <c r="AV1121" i="6"/>
  <c r="AW1121" i="6"/>
  <c r="AV750" i="6"/>
  <c r="AW750" i="6"/>
  <c r="BB979" i="6"/>
  <c r="BC979" i="6"/>
  <c r="BB358" i="6"/>
  <c r="BC358" i="6"/>
  <c r="BN1122" i="6"/>
  <c r="BO1122" i="6"/>
  <c r="BN536" i="6"/>
  <c r="BO536" i="6"/>
  <c r="BN640" i="6"/>
  <c r="BO640" i="6"/>
  <c r="BT1072" i="6"/>
  <c r="BU1072" i="6"/>
  <c r="CM275" i="6"/>
  <c r="CL275" i="6"/>
  <c r="CY642" i="6"/>
  <c r="CX642" i="6"/>
  <c r="BB808" i="6"/>
  <c r="BC808" i="6"/>
  <c r="AV278" i="6"/>
  <c r="AW278" i="6"/>
  <c r="BH784" i="6"/>
  <c r="BI784" i="6"/>
  <c r="AV843" i="6"/>
  <c r="AW843" i="6"/>
  <c r="BC242" i="6"/>
  <c r="BB242" i="6"/>
  <c r="BI432" i="6"/>
  <c r="BH432" i="6"/>
  <c r="BI926" i="6"/>
  <c r="BH926" i="6"/>
  <c r="BO302" i="6"/>
  <c r="BN302" i="6"/>
  <c r="BN507" i="6"/>
  <c r="BO507" i="6"/>
  <c r="BN1085" i="6"/>
  <c r="BO1085" i="6"/>
  <c r="BU1107" i="6"/>
  <c r="BT1107" i="6"/>
  <c r="BT417" i="6"/>
  <c r="BU417" i="6"/>
  <c r="BN250" i="6"/>
  <c r="BO250" i="6"/>
  <c r="AV1114" i="6"/>
  <c r="AW1114" i="6"/>
  <c r="AW222" i="6"/>
  <c r="AV222" i="6"/>
  <c r="AV861" i="6"/>
  <c r="AW861" i="6"/>
  <c r="BC206" i="6"/>
  <c r="BB206" i="6"/>
  <c r="BB1028" i="6"/>
  <c r="BC1028" i="6"/>
  <c r="BI447" i="6"/>
  <c r="BH447" i="6"/>
  <c r="BI402" i="6"/>
  <c r="BH402" i="6"/>
  <c r="BN839" i="6"/>
  <c r="BO839" i="6"/>
  <c r="BO264" i="6"/>
  <c r="BN264" i="6"/>
  <c r="BT394" i="6"/>
  <c r="BU394" i="6"/>
  <c r="BT1021" i="6"/>
  <c r="BU1021" i="6"/>
  <c r="CA540" i="6"/>
  <c r="BZ540" i="6"/>
  <c r="CR664" i="6"/>
  <c r="CS664" i="6"/>
  <c r="CS825" i="6"/>
  <c r="CR825" i="6"/>
  <c r="CY434" i="6"/>
  <c r="CX434" i="6"/>
  <c r="CF1115" i="6"/>
  <c r="CG1115" i="6"/>
  <c r="CF612" i="6"/>
  <c r="CG612" i="6"/>
  <c r="CF990" i="6"/>
  <c r="CG990" i="6"/>
  <c r="CM868" i="6"/>
  <c r="CL868" i="6"/>
  <c r="CR885" i="6"/>
  <c r="CS885" i="6"/>
  <c r="CX766" i="6"/>
  <c r="CY766" i="6"/>
  <c r="BZ477" i="6"/>
  <c r="CA477" i="6"/>
  <c r="CF718" i="6"/>
  <c r="CG718" i="6"/>
  <c r="CG529" i="6"/>
  <c r="CF529" i="6"/>
  <c r="CG991" i="6"/>
  <c r="CF991" i="6"/>
  <c r="CM570" i="6"/>
  <c r="CL570" i="6"/>
  <c r="CM960" i="6"/>
  <c r="CL960" i="6"/>
  <c r="CS1086" i="6"/>
  <c r="CR1086" i="6"/>
  <c r="CR362" i="6"/>
  <c r="CS362" i="6"/>
  <c r="CA512" i="6"/>
  <c r="BZ512" i="6"/>
  <c r="CG454" i="6"/>
  <c r="CF454" i="6"/>
  <c r="CM435" i="6"/>
  <c r="CL435" i="6"/>
  <c r="CR427" i="6"/>
  <c r="CS427" i="6"/>
  <c r="CM567" i="6"/>
  <c r="CL567" i="6"/>
  <c r="CM952" i="6"/>
  <c r="CL952" i="6"/>
  <c r="CS1106" i="6"/>
  <c r="CR1106" i="6"/>
  <c r="CY985" i="6"/>
  <c r="CX985" i="6"/>
  <c r="CA986" i="6"/>
  <c r="BZ986" i="6"/>
  <c r="CF778" i="6"/>
  <c r="CG778" i="6"/>
  <c r="CF394" i="6"/>
  <c r="CG394" i="6"/>
  <c r="CL990" i="6"/>
  <c r="CM990" i="6"/>
  <c r="CM748" i="6"/>
  <c r="CL748" i="6"/>
  <c r="CR833" i="6"/>
  <c r="CS833" i="6"/>
  <c r="CY778" i="6"/>
  <c r="CX778" i="6"/>
  <c r="CY606" i="6"/>
  <c r="CX606" i="6"/>
  <c r="BZ923" i="6"/>
  <c r="CA923" i="6"/>
  <c r="BZ542" i="6"/>
  <c r="CA542" i="6"/>
  <c r="CG907" i="6"/>
  <c r="CF907" i="6"/>
  <c r="CG545" i="6"/>
  <c r="CF545" i="6"/>
  <c r="CM770" i="6"/>
  <c r="CL770" i="6"/>
  <c r="CL358" i="6"/>
  <c r="CM358" i="6"/>
  <c r="CS894" i="6"/>
  <c r="CR894" i="6"/>
  <c r="CR612" i="6"/>
  <c r="CS612" i="6"/>
  <c r="CR675" i="6"/>
  <c r="CS675" i="6"/>
  <c r="CX716" i="6"/>
  <c r="CY716" i="6"/>
  <c r="CY512" i="6"/>
  <c r="CX512" i="6"/>
  <c r="BH907" i="6"/>
  <c r="BI907" i="6"/>
  <c r="CS732" i="6"/>
  <c r="CR732" i="6"/>
  <c r="BB1049" i="6"/>
  <c r="BC1049" i="6"/>
  <c r="BN278" i="6"/>
  <c r="BO278" i="6"/>
  <c r="BN1119" i="6"/>
  <c r="BO1119" i="6"/>
  <c r="BN222" i="6"/>
  <c r="BO222" i="6"/>
  <c r="BT335" i="6"/>
  <c r="BU335" i="6"/>
  <c r="CF544" i="6"/>
  <c r="CG544" i="6"/>
  <c r="CY1053" i="6"/>
  <c r="CX1053" i="6"/>
  <c r="BC905" i="6"/>
  <c r="BB905" i="6"/>
  <c r="BB282" i="6"/>
  <c r="BC282" i="6"/>
  <c r="BI774" i="6"/>
  <c r="BH774" i="6"/>
  <c r="BH242" i="6"/>
  <c r="BI242" i="6"/>
  <c r="BO905" i="6"/>
  <c r="BN905" i="6"/>
  <c r="BT803" i="6"/>
  <c r="BU803" i="6"/>
  <c r="BT1127" i="6"/>
  <c r="BU1127" i="6"/>
  <c r="CF745" i="6"/>
  <c r="CG745" i="6"/>
  <c r="CX981" i="6"/>
  <c r="CY981" i="6"/>
  <c r="AW229" i="6"/>
  <c r="AV229" i="6"/>
  <c r="AV839" i="6"/>
  <c r="AW839" i="6"/>
  <c r="AV643" i="6"/>
  <c r="AW643" i="6"/>
  <c r="BH776" i="6"/>
  <c r="BI776" i="6"/>
  <c r="BH893" i="6"/>
  <c r="BI893" i="6"/>
  <c r="BH861" i="6"/>
  <c r="BI861" i="6"/>
  <c r="BN852" i="6"/>
  <c r="BO852" i="6"/>
  <c r="BN876" i="6"/>
  <c r="BO876" i="6"/>
  <c r="BT382" i="6"/>
  <c r="BU382" i="6"/>
  <c r="BT608" i="6"/>
  <c r="BU608" i="6"/>
  <c r="CA275" i="6"/>
  <c r="BZ275" i="6"/>
  <c r="AV413" i="6"/>
  <c r="AW413" i="6"/>
  <c r="AV335" i="6"/>
  <c r="AW335" i="6"/>
  <c r="AV255" i="6"/>
  <c r="AW255" i="6"/>
  <c r="AW266" i="6"/>
  <c r="AV266" i="6"/>
  <c r="BB547" i="6"/>
  <c r="BC547" i="6"/>
  <c r="BC989" i="6"/>
  <c r="BB989" i="6"/>
  <c r="BB522" i="6"/>
  <c r="BC522" i="6"/>
  <c r="BH653" i="6"/>
  <c r="BI653" i="6"/>
  <c r="BO895" i="6"/>
  <c r="BN895" i="6"/>
  <c r="BN1038" i="6"/>
  <c r="BO1038" i="6"/>
  <c r="BT824" i="6"/>
  <c r="BU824" i="6"/>
  <c r="CA1096" i="6"/>
  <c r="BZ1096" i="6"/>
  <c r="CA1094" i="6"/>
  <c r="BZ1094" i="6"/>
  <c r="BC236" i="6"/>
  <c r="BB236" i="6"/>
  <c r="BH466" i="6"/>
  <c r="BI466" i="6"/>
  <c r="BH486" i="6"/>
  <c r="BI486" i="6"/>
  <c r="BO937" i="6"/>
  <c r="BN937" i="6"/>
  <c r="BN791" i="6"/>
  <c r="BO791" i="6"/>
  <c r="BT794" i="6"/>
  <c r="BU794" i="6"/>
  <c r="BZ939" i="6"/>
  <c r="CA939" i="6"/>
  <c r="BZ652" i="6"/>
  <c r="CA652" i="6"/>
  <c r="CG408" i="6"/>
  <c r="CF408" i="6"/>
  <c r="CF294" i="6"/>
  <c r="CG294" i="6"/>
  <c r="CL1018" i="6"/>
  <c r="CM1018" i="6"/>
  <c r="CL840" i="6"/>
  <c r="CM840" i="6"/>
  <c r="CS1050" i="6"/>
  <c r="CR1050" i="6"/>
  <c r="CS319" i="6"/>
  <c r="CR319" i="6"/>
  <c r="CX771" i="6"/>
  <c r="CY771" i="6"/>
  <c r="BI301" i="6"/>
  <c r="BH301" i="6"/>
  <c r="CY944" i="6"/>
  <c r="CX944" i="6"/>
  <c r="AV636" i="6"/>
  <c r="AW636" i="6"/>
  <c r="AV296" i="6"/>
  <c r="AW296" i="6"/>
  <c r="BH669" i="6"/>
  <c r="BI669" i="6"/>
  <c r="AV772" i="6"/>
  <c r="AW772" i="6"/>
  <c r="AW527" i="6"/>
  <c r="AV527" i="6"/>
  <c r="BI987" i="6"/>
  <c r="BH987" i="6"/>
  <c r="BH368" i="6"/>
  <c r="BI368" i="6"/>
  <c r="BO692" i="6"/>
  <c r="BN692" i="6"/>
  <c r="BN888" i="6"/>
  <c r="BO888" i="6"/>
  <c r="BT672" i="6"/>
  <c r="BU672" i="6"/>
  <c r="BZ661" i="6"/>
  <c r="CA661" i="6"/>
  <c r="CM816" i="6"/>
  <c r="CL816" i="6"/>
  <c r="BC718" i="6"/>
  <c r="BB718" i="6"/>
  <c r="BC944" i="6"/>
  <c r="BB944" i="6"/>
  <c r="BC331" i="6"/>
  <c r="BB331" i="6"/>
  <c r="BC1080" i="6"/>
  <c r="BB1080" i="6"/>
  <c r="BB953" i="6"/>
  <c r="BC953" i="6"/>
  <c r="BC593" i="6"/>
  <c r="BB593" i="6"/>
  <c r="BI848" i="6"/>
  <c r="BH848" i="6"/>
  <c r="BH601" i="6"/>
  <c r="BI601" i="6"/>
  <c r="BI722" i="6"/>
  <c r="BH722" i="6"/>
  <c r="BH324" i="6"/>
  <c r="BI324" i="6"/>
  <c r="BO533" i="6"/>
  <c r="BN533" i="6"/>
  <c r="BN1053" i="6"/>
  <c r="BO1053" i="6"/>
  <c r="BZ382" i="6"/>
  <c r="CA382" i="6"/>
  <c r="CY575" i="6"/>
  <c r="CX575" i="6"/>
  <c r="AV393" i="6"/>
  <c r="AW393" i="6"/>
  <c r="AW450" i="6"/>
  <c r="AV450" i="6"/>
  <c r="BB807" i="6"/>
  <c r="BC807" i="6"/>
  <c r="BB1098" i="6"/>
  <c r="BC1098" i="6"/>
  <c r="BB682" i="6"/>
  <c r="BC682" i="6"/>
  <c r="BH473" i="6"/>
  <c r="BI473" i="6"/>
  <c r="BI947" i="6"/>
  <c r="BH947" i="6"/>
  <c r="BH345" i="6"/>
  <c r="BI345" i="6"/>
  <c r="BN1054" i="6"/>
  <c r="BO1054" i="6"/>
  <c r="BU547" i="6"/>
  <c r="BT547" i="6"/>
  <c r="CG736" i="6"/>
  <c r="CF736" i="6"/>
  <c r="CG731" i="6"/>
  <c r="CF731" i="6"/>
  <c r="CL533" i="6"/>
  <c r="CM533" i="6"/>
  <c r="CM753" i="6"/>
  <c r="CL753" i="6"/>
  <c r="CR1088" i="6"/>
  <c r="CS1088" i="6"/>
  <c r="CS755" i="6"/>
  <c r="CR755" i="6"/>
  <c r="CX568" i="6"/>
  <c r="CY568" i="6"/>
  <c r="BU997" i="6"/>
  <c r="BT997" i="6"/>
  <c r="BZ1101" i="6"/>
  <c r="CA1101" i="6"/>
  <c r="CG912" i="6"/>
  <c r="CF912" i="6"/>
  <c r="CF391" i="6"/>
  <c r="CG391" i="6"/>
  <c r="CF499" i="6"/>
  <c r="CG499" i="6"/>
  <c r="CM300" i="6"/>
  <c r="CL300" i="6"/>
  <c r="CR349" i="6"/>
  <c r="CS349" i="6"/>
  <c r="CX474" i="6"/>
  <c r="CY474" i="6"/>
  <c r="CF252" i="6"/>
  <c r="CG252" i="6"/>
  <c r="CF292" i="6"/>
  <c r="CG292" i="6"/>
  <c r="CF780" i="6"/>
  <c r="CG780" i="6"/>
  <c r="CL478" i="6"/>
  <c r="CM478" i="6"/>
  <c r="CM928" i="6"/>
  <c r="CL928" i="6"/>
  <c r="CR727" i="6"/>
  <c r="CS727" i="6"/>
  <c r="CS464" i="6"/>
  <c r="CR464" i="6"/>
  <c r="CX230" i="6"/>
  <c r="CY230" i="6"/>
  <c r="CG434" i="6"/>
  <c r="CF434" i="6"/>
  <c r="CF644" i="6"/>
  <c r="CG644" i="6"/>
  <c r="CL1014" i="6"/>
  <c r="CM1014" i="6"/>
  <c r="CL1084" i="6"/>
  <c r="CM1084" i="6"/>
  <c r="CL735" i="6"/>
  <c r="CM735" i="6"/>
  <c r="CS916" i="6"/>
  <c r="CR916" i="6"/>
  <c r="CR998" i="6"/>
  <c r="CS998" i="6"/>
  <c r="CF804" i="6"/>
  <c r="CG804" i="6"/>
  <c r="CG963" i="6"/>
  <c r="CF963" i="6"/>
  <c r="CM806" i="6"/>
  <c r="CL806" i="6"/>
  <c r="CL920" i="6"/>
  <c r="CM920" i="6"/>
  <c r="CS313" i="6"/>
  <c r="CR313" i="6"/>
  <c r="CR844" i="6"/>
  <c r="CS844" i="6"/>
  <c r="CR307" i="6"/>
  <c r="CS307" i="6"/>
  <c r="CX720" i="6"/>
  <c r="CY720" i="6"/>
  <c r="CX1110" i="6"/>
  <c r="CY1110" i="6"/>
  <c r="CG388" i="6"/>
  <c r="CF388" i="6"/>
  <c r="CF1026" i="6"/>
  <c r="CG1026" i="6"/>
  <c r="CM660" i="6"/>
  <c r="CL660" i="6"/>
  <c r="CR658" i="6"/>
  <c r="CS658" i="6"/>
  <c r="CX243" i="6"/>
  <c r="CY243" i="6"/>
  <c r="CY464" i="6"/>
  <c r="CX464" i="6"/>
  <c r="CF456" i="6"/>
  <c r="CG456" i="6"/>
  <c r="CL356" i="6"/>
  <c r="CM356" i="6"/>
  <c r="CL494" i="6"/>
  <c r="CM494" i="6"/>
  <c r="CR216" i="6"/>
  <c r="CS216" i="6"/>
  <c r="CX1066" i="6"/>
  <c r="CY1066" i="6"/>
  <c r="CX543" i="6"/>
  <c r="CY543" i="6"/>
  <c r="CX668" i="6"/>
  <c r="CY668" i="6"/>
  <c r="BT372" i="6"/>
  <c r="BU372" i="6"/>
  <c r="BI720" i="6"/>
  <c r="BH720" i="6"/>
  <c r="BO598" i="6"/>
  <c r="BN598" i="6"/>
  <c r="BN681" i="6"/>
  <c r="BO681" i="6"/>
  <c r="BN1013" i="6"/>
  <c r="BO1013" i="6"/>
  <c r="BT879" i="6"/>
  <c r="BU879" i="6"/>
  <c r="BH1079" i="6"/>
  <c r="BI1079" i="6"/>
  <c r="BB777" i="6"/>
  <c r="BC777" i="6"/>
  <c r="BC774" i="6"/>
  <c r="BB774" i="6"/>
  <c r="BH661" i="6"/>
  <c r="BI661" i="6"/>
  <c r="BN299" i="6"/>
  <c r="BO299" i="6"/>
  <c r="BT424" i="6"/>
  <c r="BU424" i="6"/>
  <c r="BT1095" i="6"/>
  <c r="BU1095" i="6"/>
  <c r="AW856" i="6"/>
  <c r="AV856" i="6"/>
  <c r="AV667" i="6"/>
  <c r="AW667" i="6"/>
  <c r="BC736" i="6"/>
  <c r="BB736" i="6"/>
  <c r="BH528" i="6"/>
  <c r="BI528" i="6"/>
  <c r="BI707" i="6"/>
  <c r="BH707" i="6"/>
  <c r="BH1010" i="6"/>
  <c r="BI1010" i="6"/>
  <c r="BN755" i="6"/>
  <c r="BO755" i="6"/>
  <c r="BN715" i="6"/>
  <c r="BO715" i="6"/>
  <c r="BO609" i="6"/>
  <c r="BN609" i="6"/>
  <c r="BU593" i="6"/>
  <c r="BT593" i="6"/>
  <c r="BT476" i="6"/>
  <c r="BU476" i="6"/>
  <c r="AV499" i="6"/>
  <c r="AW499" i="6"/>
  <c r="BC219" i="6"/>
  <c r="BB219" i="6"/>
  <c r="BI267" i="6"/>
  <c r="BH267" i="6"/>
  <c r="BI930" i="6"/>
  <c r="BH930" i="6"/>
  <c r="BI215" i="6"/>
  <c r="BH215" i="6"/>
  <c r="BO429" i="6"/>
  <c r="BN429" i="6"/>
  <c r="BO1033" i="6"/>
  <c r="BN1033" i="6"/>
  <c r="BZ403" i="6"/>
  <c r="CA403" i="6"/>
  <c r="BZ816" i="6"/>
  <c r="CA816" i="6"/>
  <c r="CY785" i="6"/>
  <c r="CX785" i="6"/>
  <c r="BB1069" i="6"/>
  <c r="BC1069" i="6"/>
  <c r="AV1036" i="6"/>
  <c r="AW1036" i="6"/>
  <c r="BN1104" i="6"/>
  <c r="BO1104" i="6"/>
  <c r="BO1111" i="6"/>
  <c r="BN1111" i="6"/>
  <c r="BO513" i="6"/>
  <c r="BN513" i="6"/>
  <c r="BT358" i="6"/>
  <c r="BU358" i="6"/>
  <c r="BZ243" i="6"/>
  <c r="CA243" i="6"/>
  <c r="BZ214" i="6"/>
  <c r="CA214" i="6"/>
  <c r="CF460" i="6"/>
  <c r="CG460" i="6"/>
  <c r="CG1071" i="6"/>
  <c r="CF1071" i="6"/>
  <c r="CM792" i="6"/>
  <c r="CL792" i="6"/>
  <c r="CR783" i="6"/>
  <c r="CS783" i="6"/>
  <c r="CY690" i="6"/>
  <c r="CX690" i="6"/>
  <c r="BC437" i="6"/>
  <c r="BB437" i="6"/>
  <c r="CX335" i="6"/>
  <c r="CY335" i="6"/>
  <c r="AV370" i="6"/>
  <c r="AW370" i="6"/>
  <c r="AV615" i="6"/>
  <c r="AW615" i="6"/>
  <c r="BB1051" i="6"/>
  <c r="BC1051" i="6"/>
  <c r="BO882" i="6"/>
  <c r="BN882" i="6"/>
  <c r="BT808" i="6"/>
  <c r="BU808" i="6"/>
  <c r="BB906" i="6"/>
  <c r="BC906" i="6"/>
  <c r="AV541" i="6"/>
  <c r="AW541" i="6"/>
  <c r="BB1026" i="6"/>
  <c r="BC1026" i="6"/>
  <c r="BC536" i="6"/>
  <c r="BB536" i="6"/>
  <c r="BI520" i="6"/>
  <c r="BH520" i="6"/>
  <c r="BN542" i="6"/>
  <c r="BO542" i="6"/>
  <c r="BN1015" i="6"/>
  <c r="BO1015" i="6"/>
  <c r="BU621" i="6"/>
  <c r="BT621" i="6"/>
  <c r="CL835" i="6"/>
  <c r="CM835" i="6"/>
  <c r="AW665" i="6"/>
  <c r="AV665" i="6"/>
  <c r="AW1118" i="6"/>
  <c r="AV1118" i="6"/>
  <c r="BB756" i="6"/>
  <c r="BC756" i="6"/>
  <c r="BB1057" i="6"/>
  <c r="BC1057" i="6"/>
  <c r="BC521" i="6"/>
  <c r="BB521" i="6"/>
  <c r="BH872" i="6"/>
  <c r="BI872" i="6"/>
  <c r="BN835" i="6"/>
  <c r="BO835" i="6"/>
  <c r="BO260" i="6"/>
  <c r="BN260" i="6"/>
  <c r="BT708" i="6"/>
  <c r="BU708" i="6"/>
  <c r="BU1071" i="6"/>
  <c r="BT1071" i="6"/>
  <c r="CL219" i="6"/>
  <c r="CM219" i="6"/>
  <c r="CG954" i="6"/>
  <c r="CF954" i="6"/>
  <c r="CL413" i="6"/>
  <c r="CM413" i="6"/>
  <c r="CR501" i="6"/>
  <c r="CS501" i="6"/>
  <c r="CR1083" i="6"/>
  <c r="CS1083" i="6"/>
  <c r="CS231" i="6"/>
  <c r="CR231" i="6"/>
  <c r="CY998" i="6"/>
  <c r="CX998" i="6"/>
  <c r="BT299" i="6"/>
  <c r="BU299" i="6"/>
  <c r="BT955" i="6"/>
  <c r="BU955" i="6"/>
  <c r="CA254" i="6"/>
  <c r="BZ254" i="6"/>
  <c r="CF629" i="6"/>
  <c r="CG629" i="6"/>
  <c r="CF955" i="6"/>
  <c r="CG955" i="6"/>
  <c r="CM512" i="6"/>
  <c r="CL512" i="6"/>
  <c r="CS602" i="6"/>
  <c r="CR602" i="6"/>
  <c r="CR1103" i="6"/>
  <c r="CS1103" i="6"/>
  <c r="CX407" i="6"/>
  <c r="CY407" i="6"/>
  <c r="CA945" i="6"/>
  <c r="BZ945" i="6"/>
  <c r="CG620" i="6"/>
  <c r="CF620" i="6"/>
  <c r="CS555" i="6"/>
  <c r="CR555" i="6"/>
  <c r="CR505" i="6"/>
  <c r="CS505" i="6"/>
  <c r="CA279" i="6"/>
  <c r="BZ279" i="6"/>
  <c r="CA819" i="6"/>
  <c r="BZ819" i="6"/>
  <c r="CA620" i="6"/>
  <c r="BZ620" i="6"/>
  <c r="CF305" i="6"/>
  <c r="CG305" i="6"/>
  <c r="CF927" i="6"/>
  <c r="CG927" i="6"/>
  <c r="CG1096" i="6"/>
  <c r="CF1096" i="6"/>
  <c r="CM296" i="6"/>
  <c r="CL296" i="6"/>
  <c r="CL393" i="6"/>
  <c r="CM393" i="6"/>
  <c r="CS1059" i="6"/>
  <c r="CR1059" i="6"/>
  <c r="CR224" i="6"/>
  <c r="CS224" i="6"/>
  <c r="CX872" i="6"/>
  <c r="CY872" i="6"/>
  <c r="CA814" i="6"/>
  <c r="BZ814" i="6"/>
  <c r="CL527" i="6"/>
  <c r="CM527" i="6"/>
  <c r="CR1017" i="6"/>
  <c r="CS1017" i="6"/>
  <c r="CX282" i="6"/>
  <c r="CY282" i="6"/>
  <c r="BZ330" i="6"/>
  <c r="CA330" i="6"/>
  <c r="CA1085" i="6"/>
  <c r="BZ1085" i="6"/>
  <c r="CG949" i="6"/>
  <c r="CF949" i="6"/>
  <c r="CL284" i="6"/>
  <c r="CM284" i="6"/>
  <c r="CL778" i="6"/>
  <c r="CM778" i="6"/>
  <c r="CS594" i="6"/>
  <c r="CR594" i="6"/>
  <c r="CS359" i="6"/>
  <c r="CR359" i="6"/>
  <c r="CX1114" i="6"/>
  <c r="CY1114" i="6"/>
  <c r="CY901" i="6"/>
  <c r="CX901" i="6"/>
  <c r="CY439" i="6"/>
  <c r="CX439" i="6"/>
  <c r="CA974" i="6"/>
  <c r="BZ974" i="6"/>
  <c r="BZ1056" i="6"/>
  <c r="CA1056" i="6"/>
  <c r="CG331" i="6"/>
  <c r="CF331" i="6"/>
  <c r="CL946" i="6"/>
  <c r="CM946" i="6"/>
  <c r="CS253" i="6"/>
  <c r="CR253" i="6"/>
  <c r="CX313" i="6"/>
  <c r="CY313" i="6"/>
  <c r="CX556" i="6"/>
  <c r="CY556" i="6"/>
  <c r="CY413" i="6"/>
  <c r="CX413" i="6"/>
  <c r="BH214" i="6"/>
  <c r="BI214" i="6"/>
  <c r="BC290" i="6"/>
  <c r="BB290" i="6"/>
  <c r="BU777" i="6"/>
  <c r="BT777" i="6"/>
  <c r="BU444" i="6"/>
  <c r="BT444" i="6"/>
  <c r="BZ825" i="6"/>
  <c r="CA825" i="6"/>
  <c r="CY362" i="6"/>
  <c r="CX362" i="6"/>
  <c r="BB631" i="6"/>
  <c r="BC631" i="6"/>
  <c r="BC666" i="6"/>
  <c r="BB666" i="6"/>
  <c r="BH347" i="6"/>
  <c r="BI347" i="6"/>
  <c r="BN277" i="6"/>
  <c r="BO277" i="6"/>
  <c r="BN827" i="6"/>
  <c r="BO827" i="6"/>
  <c r="BN1014" i="6"/>
  <c r="BO1014" i="6"/>
  <c r="BU685" i="6"/>
  <c r="BT685" i="6"/>
  <c r="BU618" i="6"/>
  <c r="BT618" i="6"/>
  <c r="CL670" i="6"/>
  <c r="CM670" i="6"/>
  <c r="CX867" i="6"/>
  <c r="CY867" i="6"/>
  <c r="BB327" i="6"/>
  <c r="BC327" i="6"/>
  <c r="AV626" i="6"/>
  <c r="AW626" i="6"/>
  <c r="BC391" i="6"/>
  <c r="BB391" i="6"/>
  <c r="AV316" i="6"/>
  <c r="AW316" i="6"/>
  <c r="AV1045" i="6"/>
  <c r="AW1045" i="6"/>
  <c r="BC699" i="6"/>
  <c r="BB699" i="6"/>
  <c r="BB837" i="6"/>
  <c r="BC837" i="6"/>
  <c r="BB497" i="6"/>
  <c r="BC497" i="6"/>
  <c r="BI1098" i="6"/>
  <c r="BH1098" i="6"/>
  <c r="BO757" i="6"/>
  <c r="BN757" i="6"/>
  <c r="CL1080" i="6"/>
  <c r="CM1080" i="6"/>
  <c r="AV646" i="6"/>
  <c r="AW646" i="6"/>
  <c r="AV684" i="6"/>
  <c r="AW684" i="6"/>
  <c r="AV374" i="6"/>
  <c r="AW374" i="6"/>
  <c r="AV369" i="6"/>
  <c r="AW369" i="6"/>
  <c r="BC974" i="6"/>
  <c r="BB974" i="6"/>
  <c r="BB862" i="6"/>
  <c r="BC862" i="6"/>
  <c r="BI344" i="6"/>
  <c r="BH344" i="6"/>
  <c r="BO524" i="6"/>
  <c r="BN524" i="6"/>
  <c r="BO348" i="6"/>
  <c r="BN348" i="6"/>
  <c r="BO772" i="6"/>
  <c r="BN772" i="6"/>
  <c r="BT931" i="6"/>
  <c r="BU931" i="6"/>
  <c r="BZ639" i="6"/>
  <c r="CA639" i="6"/>
  <c r="CG942" i="6"/>
  <c r="CF942" i="6"/>
  <c r="CY202" i="6"/>
  <c r="CX202" i="6"/>
  <c r="BB415" i="6"/>
  <c r="BC415" i="6"/>
  <c r="BI663" i="6"/>
  <c r="BH663" i="6"/>
  <c r="BN663" i="6"/>
  <c r="BO663" i="6"/>
  <c r="BO236" i="6"/>
  <c r="BN236" i="6"/>
  <c r="BN488" i="6"/>
  <c r="BO488" i="6"/>
  <c r="BT340" i="6"/>
  <c r="BU340" i="6"/>
  <c r="BZ982" i="6"/>
  <c r="CA982" i="6"/>
  <c r="CA977" i="6"/>
  <c r="BZ977" i="6"/>
  <c r="CG521" i="6"/>
  <c r="CF521" i="6"/>
  <c r="CG1007" i="6"/>
  <c r="CF1007" i="6"/>
  <c r="CM828" i="6"/>
  <c r="CL828" i="6"/>
  <c r="CR320" i="6"/>
  <c r="CS320" i="6"/>
  <c r="CR700" i="6"/>
  <c r="CS700" i="6"/>
  <c r="CR517" i="6"/>
  <c r="CS517" i="6"/>
  <c r="CX308" i="6"/>
  <c r="CY308" i="6"/>
  <c r="CX211" i="6"/>
  <c r="CY211" i="6"/>
  <c r="BC921" i="6"/>
  <c r="BB921" i="6"/>
  <c r="CY934" i="6"/>
  <c r="CX934" i="6"/>
  <c r="CY288" i="6"/>
  <c r="CX288" i="6"/>
  <c r="BB847" i="6"/>
  <c r="BC847" i="6"/>
  <c r="BC634" i="6"/>
  <c r="BB634" i="6"/>
  <c r="BH404" i="6"/>
  <c r="BI404" i="6"/>
  <c r="BO624" i="6"/>
  <c r="BN624" i="6"/>
  <c r="BO1030" i="6"/>
  <c r="BN1030" i="6"/>
  <c r="AW888" i="6"/>
  <c r="AV888" i="6"/>
  <c r="AW582" i="6"/>
  <c r="AV582" i="6"/>
  <c r="AW1054" i="6"/>
  <c r="AV1054" i="6"/>
  <c r="AV899" i="6"/>
  <c r="AW899" i="6"/>
  <c r="BI568" i="6"/>
  <c r="BH568" i="6"/>
  <c r="BI203" i="6"/>
  <c r="BH203" i="6"/>
  <c r="BN666" i="6"/>
  <c r="BO666" i="6"/>
  <c r="BN979" i="6"/>
  <c r="BO979" i="6"/>
  <c r="BU990" i="6"/>
  <c r="BT990" i="6"/>
  <c r="BZ439" i="6"/>
  <c r="CA439" i="6"/>
  <c r="AW301" i="6"/>
  <c r="AV301" i="6"/>
  <c r="AV808" i="6"/>
  <c r="AW808" i="6"/>
  <c r="BC524" i="6"/>
  <c r="BB524" i="6"/>
  <c r="BC573" i="6"/>
  <c r="BB573" i="6"/>
  <c r="BI439" i="6"/>
  <c r="BH439" i="6"/>
  <c r="BH1122" i="6"/>
  <c r="BI1122" i="6"/>
  <c r="BH498" i="6"/>
  <c r="BI498" i="6"/>
  <c r="BO582" i="6"/>
  <c r="BN582" i="6"/>
  <c r="BO300" i="6"/>
  <c r="BN300" i="6"/>
  <c r="BO308" i="6"/>
  <c r="BN308" i="6"/>
  <c r="CA674" i="6"/>
  <c r="BZ674" i="6"/>
  <c r="CG870" i="6"/>
  <c r="CF870" i="6"/>
  <c r="CL625" i="6"/>
  <c r="CM625" i="6"/>
  <c r="CS625" i="6"/>
  <c r="CR625" i="6"/>
  <c r="CR649" i="6"/>
  <c r="CS649" i="6"/>
  <c r="BU357" i="6"/>
  <c r="BT357" i="6"/>
  <c r="BZ912" i="6"/>
  <c r="CA912" i="6"/>
  <c r="BZ642" i="6"/>
  <c r="CA642" i="6"/>
  <c r="CG517" i="6"/>
  <c r="CF517" i="6"/>
  <c r="CF682" i="6"/>
  <c r="CG682" i="6"/>
  <c r="CF792" i="6"/>
  <c r="CG792" i="6"/>
  <c r="CM641" i="6"/>
  <c r="CL641" i="6"/>
  <c r="CL1088" i="6"/>
  <c r="CM1088" i="6"/>
  <c r="CS709" i="6"/>
  <c r="CR709" i="6"/>
  <c r="CY790" i="6"/>
  <c r="CX790" i="6"/>
  <c r="CX307" i="6"/>
  <c r="CY307" i="6"/>
  <c r="CX791" i="6"/>
  <c r="CY791" i="6"/>
  <c r="CA878" i="6"/>
  <c r="BZ878" i="6"/>
  <c r="CF622" i="6"/>
  <c r="CG622" i="6"/>
  <c r="CF360" i="6"/>
  <c r="CG360" i="6"/>
  <c r="CG1097" i="6"/>
  <c r="CF1097" i="6"/>
  <c r="CM355" i="6"/>
  <c r="CL355" i="6"/>
  <c r="CM788" i="6"/>
  <c r="CL788" i="6"/>
  <c r="CS593" i="6"/>
  <c r="CR593" i="6"/>
  <c r="CR1025" i="6"/>
  <c r="CS1025" i="6"/>
  <c r="CX227" i="6"/>
  <c r="CY227" i="6"/>
  <c r="BZ833" i="6"/>
  <c r="CA833" i="6"/>
  <c r="CA788" i="6"/>
  <c r="BZ788" i="6"/>
  <c r="CM1034" i="6"/>
  <c r="CL1034" i="6"/>
  <c r="CM871" i="6"/>
  <c r="CL871" i="6"/>
  <c r="CS569" i="6"/>
  <c r="CR569" i="6"/>
  <c r="CX442" i="6"/>
  <c r="CY442" i="6"/>
  <c r="CX344" i="6"/>
  <c r="CY344" i="6"/>
  <c r="BZ308" i="6"/>
  <c r="CA308" i="6"/>
  <c r="CF502" i="6"/>
  <c r="CG502" i="6"/>
  <c r="CF505" i="6"/>
  <c r="CG505" i="6"/>
  <c r="CF586" i="6"/>
  <c r="CG586" i="6"/>
  <c r="CM538" i="6"/>
  <c r="CL538" i="6"/>
  <c r="CS1062" i="6"/>
  <c r="CR1062" i="6"/>
  <c r="CR889" i="6"/>
  <c r="CS889" i="6"/>
  <c r="CS575" i="6"/>
  <c r="CR575" i="6"/>
  <c r="CY544" i="6"/>
  <c r="CX544" i="6"/>
  <c r="BZ347" i="6"/>
  <c r="CA347" i="6"/>
  <c r="CF1119" i="6"/>
  <c r="CG1119" i="6"/>
  <c r="CM825" i="6"/>
  <c r="CL825" i="6"/>
  <c r="CS896" i="6"/>
  <c r="CR896" i="6"/>
  <c r="CR379" i="6"/>
  <c r="CS379" i="6"/>
  <c r="CA1015" i="6"/>
  <c r="BZ1015" i="6"/>
  <c r="CF233" i="6"/>
  <c r="CG233" i="6"/>
  <c r="CL1120" i="6"/>
  <c r="CM1120" i="6"/>
  <c r="CM755" i="6"/>
  <c r="CL755" i="6"/>
  <c r="CR510" i="6"/>
  <c r="CS510" i="6"/>
  <c r="CR966" i="6"/>
  <c r="CS966" i="6"/>
  <c r="CS643" i="6"/>
  <c r="CR643" i="6"/>
  <c r="CX573" i="6"/>
  <c r="CY573" i="6"/>
  <c r="CY968" i="6"/>
  <c r="CX968" i="6"/>
  <c r="CY684" i="6"/>
  <c r="CX684" i="6"/>
  <c r="BH990" i="6"/>
  <c r="BI990" i="6"/>
  <c r="BO661" i="6"/>
  <c r="BN661" i="6"/>
  <c r="BU940" i="6"/>
  <c r="BT940" i="6"/>
  <c r="BT624" i="6"/>
  <c r="BU624" i="6"/>
  <c r="BT588" i="6"/>
  <c r="BU588" i="6"/>
  <c r="CF451" i="6"/>
  <c r="CG451" i="6"/>
  <c r="BC567" i="6"/>
  <c r="BB567" i="6"/>
  <c r="BC844" i="6"/>
  <c r="BB844" i="6"/>
  <c r="BB505" i="6"/>
  <c r="BC505" i="6"/>
  <c r="BI1040" i="6"/>
  <c r="BH1040" i="6"/>
  <c r="BI623" i="6"/>
  <c r="BH623" i="6"/>
  <c r="BO366" i="6"/>
  <c r="BN366" i="6"/>
  <c r="BN559" i="6"/>
  <c r="BO559" i="6"/>
  <c r="BO1009" i="6"/>
  <c r="BN1009" i="6"/>
  <c r="BU681" i="6"/>
  <c r="BT681" i="6"/>
  <c r="BT236" i="6"/>
  <c r="BU236" i="6"/>
  <c r="AW672" i="6"/>
  <c r="AV672" i="6"/>
  <c r="AW968" i="6"/>
  <c r="AV968" i="6"/>
  <c r="AV767" i="6"/>
  <c r="AW767" i="6"/>
  <c r="AV284" i="6"/>
  <c r="AW284" i="6"/>
  <c r="AV410" i="6"/>
  <c r="AW410" i="6"/>
  <c r="BB607" i="6"/>
  <c r="BC607" i="6"/>
  <c r="BH662" i="6"/>
  <c r="BI662" i="6"/>
  <c r="BH575" i="6"/>
  <c r="BI575" i="6"/>
  <c r="BN623" i="6"/>
  <c r="BO623" i="6"/>
  <c r="BT597" i="6"/>
  <c r="BU597" i="6"/>
  <c r="CS209" i="6"/>
  <c r="CR209" i="6"/>
  <c r="BC595" i="6"/>
  <c r="BB595" i="6"/>
  <c r="AV845" i="6"/>
  <c r="AW845" i="6"/>
  <c r="BB773" i="6"/>
  <c r="BC773" i="6"/>
  <c r="BN409" i="6"/>
  <c r="BO409" i="6"/>
  <c r="BO380" i="6"/>
  <c r="BN380" i="6"/>
  <c r="BN648" i="6"/>
  <c r="BO648" i="6"/>
  <c r="BU1085" i="6"/>
  <c r="BT1085" i="6"/>
  <c r="CA520" i="6"/>
  <c r="BZ520" i="6"/>
  <c r="BH982" i="6"/>
  <c r="BI982" i="6"/>
  <c r="BI858" i="6"/>
  <c r="BH858" i="6"/>
  <c r="BN672" i="6"/>
  <c r="BO672" i="6"/>
  <c r="BN1125" i="6"/>
  <c r="BO1125" i="6"/>
  <c r="BT657" i="6"/>
  <c r="BU657" i="6"/>
  <c r="BU1018" i="6"/>
  <c r="BT1018" i="6"/>
  <c r="BZ535" i="6"/>
  <c r="CA535" i="6"/>
  <c r="CG402" i="6"/>
  <c r="CF402" i="6"/>
  <c r="CF814" i="6"/>
  <c r="CG814" i="6"/>
  <c r="CG500" i="6"/>
  <c r="CF500" i="6"/>
  <c r="CS262" i="6"/>
  <c r="CR262" i="6"/>
  <c r="CS953" i="6"/>
  <c r="CR953" i="6"/>
  <c r="CR315" i="6"/>
  <c r="CS315" i="6"/>
  <c r="CY608" i="6"/>
  <c r="CX608" i="6"/>
  <c r="CX1121" i="6"/>
  <c r="CY1121" i="6"/>
  <c r="CY1028" i="6"/>
  <c r="CX1028" i="6"/>
  <c r="AV1002" i="6"/>
  <c r="AW1002" i="6"/>
  <c r="BH1071" i="6"/>
  <c r="BI1071" i="6"/>
  <c r="AW780" i="6"/>
  <c r="AV780" i="6"/>
  <c r="AW273" i="6"/>
  <c r="AV273" i="6"/>
  <c r="AW606" i="6"/>
  <c r="AV606" i="6"/>
  <c r="AV699" i="6"/>
  <c r="AW699" i="6"/>
  <c r="BC1014" i="6"/>
  <c r="BB1014" i="6"/>
  <c r="BB997" i="6"/>
  <c r="BC997" i="6"/>
  <c r="BH455" i="6"/>
  <c r="BI455" i="6"/>
  <c r="BH824" i="6"/>
  <c r="BI824" i="6"/>
  <c r="BO467" i="6"/>
  <c r="BN467" i="6"/>
  <c r="BT819" i="6"/>
  <c r="BU819" i="6"/>
  <c r="BZ350" i="6"/>
  <c r="CA350" i="6"/>
  <c r="BB677" i="6"/>
  <c r="BC677" i="6"/>
  <c r="AW565" i="6"/>
  <c r="AV565" i="6"/>
  <c r="AV300" i="6"/>
  <c r="AW300" i="6"/>
  <c r="BB987" i="6"/>
  <c r="BC987" i="6"/>
  <c r="BC562" i="6"/>
  <c r="BB562" i="6"/>
  <c r="BH555" i="6"/>
  <c r="BI555" i="6"/>
  <c r="BI679" i="6"/>
  <c r="BH679" i="6"/>
  <c r="BI454" i="6"/>
  <c r="BH454" i="6"/>
  <c r="BN473" i="6"/>
  <c r="BO473" i="6"/>
  <c r="BN952" i="6"/>
  <c r="BO952" i="6"/>
  <c r="BT374" i="6"/>
  <c r="BU374" i="6"/>
  <c r="BU532" i="6"/>
  <c r="BT532" i="6"/>
  <c r="BT919" i="6"/>
  <c r="BU919" i="6"/>
  <c r="CF899" i="6"/>
  <c r="CG899" i="6"/>
  <c r="AW441" i="6"/>
  <c r="AV441" i="6"/>
  <c r="BC459" i="6"/>
  <c r="BB459" i="6"/>
  <c r="AV1081" i="6"/>
  <c r="AW1081" i="6"/>
  <c r="BB791" i="6"/>
  <c r="BC791" i="6"/>
  <c r="BB836" i="6"/>
  <c r="BC836" i="6"/>
  <c r="BI470" i="6"/>
  <c r="BH470" i="6"/>
  <c r="BI745" i="6"/>
  <c r="BH745" i="6"/>
  <c r="BT203" i="6"/>
  <c r="BU203" i="6"/>
  <c r="BT1069" i="6"/>
  <c r="BU1069" i="6"/>
  <c r="CG886" i="6"/>
  <c r="CF886" i="6"/>
  <c r="CF856" i="6"/>
  <c r="CG856" i="6"/>
  <c r="CL622" i="6"/>
  <c r="CM622" i="6"/>
  <c r="CS738" i="6"/>
  <c r="CR738" i="6"/>
  <c r="CX898" i="6"/>
  <c r="CY898" i="6"/>
  <c r="CY838" i="6"/>
  <c r="CX838" i="6"/>
  <c r="CY503" i="6"/>
  <c r="CX503" i="6"/>
  <c r="BZ1086" i="6"/>
  <c r="CA1086" i="6"/>
  <c r="CG215" i="6"/>
  <c r="CF215" i="6"/>
  <c r="CF489" i="6"/>
  <c r="CG489" i="6"/>
  <c r="CF869" i="6"/>
  <c r="CG869" i="6"/>
  <c r="CF598" i="6"/>
  <c r="CG598" i="6"/>
  <c r="CM347" i="6"/>
  <c r="CL347" i="6"/>
  <c r="CR728" i="6"/>
  <c r="CS728" i="6"/>
  <c r="CR443" i="6"/>
  <c r="CS443" i="6"/>
  <c r="CY527" i="6"/>
  <c r="CX527" i="6"/>
  <c r="CA604" i="6"/>
  <c r="BZ604" i="6"/>
  <c r="CF831" i="6"/>
  <c r="CG831" i="6"/>
  <c r="CF1057" i="6"/>
  <c r="CG1057" i="6"/>
  <c r="CM405" i="6"/>
  <c r="CL405" i="6"/>
  <c r="CM572" i="6"/>
  <c r="CL572" i="6"/>
  <c r="CS897" i="6"/>
  <c r="CR897" i="6"/>
  <c r="CR271" i="6"/>
  <c r="CS271" i="6"/>
  <c r="CG432" i="6"/>
  <c r="CF432" i="6"/>
  <c r="CM576" i="6"/>
  <c r="CL576" i="6"/>
  <c r="CS580" i="6"/>
  <c r="CR580" i="6"/>
  <c r="CR308" i="6"/>
  <c r="CS308" i="6"/>
  <c r="CL464" i="6"/>
  <c r="CM464" i="6"/>
  <c r="CS297" i="6"/>
  <c r="CR297" i="6"/>
  <c r="CR837" i="6"/>
  <c r="CS837" i="6"/>
  <c r="CX1085" i="6"/>
  <c r="CY1085" i="6"/>
  <c r="CG452" i="6"/>
  <c r="CF452" i="6"/>
  <c r="CG765" i="6"/>
  <c r="CF765" i="6"/>
  <c r="CG470" i="6"/>
  <c r="CF470" i="6"/>
  <c r="CM842" i="6"/>
  <c r="CL842" i="6"/>
  <c r="CM1049" i="6"/>
  <c r="CL1049" i="6"/>
  <c r="CL793" i="6"/>
  <c r="CM793" i="6"/>
  <c r="CS384" i="6"/>
  <c r="CR384" i="6"/>
  <c r="CR411" i="6"/>
  <c r="CS411" i="6"/>
  <c r="BZ573" i="6"/>
  <c r="CA573" i="6"/>
  <c r="CG567" i="6"/>
  <c r="CF567" i="6"/>
  <c r="CG443" i="6"/>
  <c r="CF443" i="6"/>
  <c r="CM848" i="6"/>
  <c r="CL848" i="6"/>
  <c r="CS794" i="6"/>
  <c r="CR794" i="6"/>
  <c r="CR439" i="6"/>
  <c r="CS439" i="6"/>
  <c r="CY1071" i="6"/>
  <c r="CX1071" i="6"/>
  <c r="CX784" i="6"/>
  <c r="CY784" i="6"/>
  <c r="CY563" i="6"/>
  <c r="CX563" i="6"/>
  <c r="BN436" i="6"/>
  <c r="BO436" i="6"/>
  <c r="BN741" i="6"/>
  <c r="BO741" i="6"/>
  <c r="BN865" i="6"/>
  <c r="BO865" i="6"/>
  <c r="BN580" i="6"/>
  <c r="BO580" i="6"/>
  <c r="BT772" i="6"/>
  <c r="BU772" i="6"/>
  <c r="CM293" i="6"/>
  <c r="CL293" i="6"/>
  <c r="CX911" i="6"/>
  <c r="CY911" i="6"/>
  <c r="BB902" i="6"/>
  <c r="BC902" i="6"/>
  <c r="BC893" i="6"/>
  <c r="BB893" i="6"/>
  <c r="BH400" i="6"/>
  <c r="BI400" i="6"/>
  <c r="BH1082" i="6"/>
  <c r="BI1082" i="6"/>
  <c r="BI280" i="6"/>
  <c r="BH280" i="6"/>
  <c r="BO272" i="6"/>
  <c r="BN272" i="6"/>
  <c r="BN929" i="6"/>
  <c r="BO929" i="6"/>
  <c r="BN529" i="6"/>
  <c r="BO529" i="6"/>
  <c r="BU542" i="6"/>
  <c r="BT542" i="6"/>
  <c r="BU737" i="6"/>
  <c r="BT737" i="6"/>
  <c r="CM535" i="6"/>
  <c r="CL535" i="6"/>
  <c r="CX245" i="6"/>
  <c r="CY245" i="6"/>
  <c r="BC1116" i="6"/>
  <c r="BB1116" i="6"/>
  <c r="AV840" i="6"/>
  <c r="AW840" i="6"/>
  <c r="AW882" i="6"/>
  <c r="AV882" i="6"/>
  <c r="AW270" i="6"/>
  <c r="AV270" i="6"/>
  <c r="AW935" i="6"/>
  <c r="AV935" i="6"/>
  <c r="BC970" i="6"/>
  <c r="BB970" i="6"/>
  <c r="BB592" i="6"/>
  <c r="BC592" i="6"/>
  <c r="BI944" i="6"/>
  <c r="BH944" i="6"/>
  <c r="BN1005" i="6"/>
  <c r="BO1005" i="6"/>
  <c r="BT1059" i="6"/>
  <c r="BU1059" i="6"/>
  <c r="BZ422" i="6"/>
  <c r="CA422" i="6"/>
  <c r="BB846" i="6"/>
  <c r="BC846" i="6"/>
  <c r="AW864" i="6"/>
  <c r="AV864" i="6"/>
  <c r="BB1001" i="6"/>
  <c r="BC1001" i="6"/>
  <c r="BH958" i="6"/>
  <c r="BI958" i="6"/>
  <c r="BH302" i="6"/>
  <c r="BI302" i="6"/>
  <c r="BO847" i="6"/>
  <c r="BN847" i="6"/>
  <c r="BN960" i="6"/>
  <c r="BO960" i="6"/>
  <c r="BU699" i="6"/>
  <c r="BT699" i="6"/>
  <c r="BU970" i="6"/>
  <c r="BT970" i="6"/>
  <c r="BU590" i="6"/>
  <c r="BT590" i="6"/>
  <c r="BZ1045" i="6"/>
  <c r="CA1045" i="6"/>
  <c r="BZ534" i="6"/>
  <c r="CA534" i="6"/>
  <c r="CF401" i="6"/>
  <c r="CG401" i="6"/>
  <c r="BI521" i="6"/>
  <c r="BH521" i="6"/>
  <c r="BC220" i="6"/>
  <c r="BB220" i="6"/>
  <c r="BI658" i="6"/>
  <c r="BH658" i="6"/>
  <c r="BO516" i="6"/>
  <c r="BN516" i="6"/>
  <c r="BO688" i="6"/>
  <c r="BN688" i="6"/>
  <c r="BT585" i="6"/>
  <c r="BU585" i="6"/>
  <c r="BZ480" i="6"/>
  <c r="CA480" i="6"/>
  <c r="BZ829" i="6"/>
  <c r="CA829" i="6"/>
  <c r="CF996" i="6"/>
  <c r="CG996" i="6"/>
  <c r="CG997" i="6"/>
  <c r="CF997" i="6"/>
  <c r="CF514" i="6"/>
  <c r="CG514" i="6"/>
  <c r="CL1097" i="6"/>
  <c r="CM1097" i="6"/>
  <c r="CR1060" i="6"/>
  <c r="CS1060" i="6"/>
  <c r="CS1036" i="6"/>
  <c r="CR1036" i="6"/>
  <c r="CR683" i="6"/>
  <c r="CS683" i="6"/>
  <c r="CY506" i="6"/>
  <c r="CX506" i="6"/>
  <c r="CY988" i="6"/>
  <c r="CX988" i="6"/>
  <c r="CX740" i="6"/>
  <c r="CY740" i="6"/>
  <c r="BI560" i="6"/>
  <c r="BH560" i="6"/>
  <c r="AW1062" i="6"/>
  <c r="AV1062" i="6"/>
  <c r="BC1003" i="6"/>
  <c r="BB1003" i="6"/>
  <c r="BB525" i="6"/>
  <c r="BC525" i="6"/>
  <c r="BH665" i="6"/>
  <c r="BI665" i="6"/>
  <c r="BN1086" i="6"/>
  <c r="BO1086" i="6"/>
  <c r="BO538" i="6"/>
  <c r="BN538" i="6"/>
  <c r="BU295" i="6"/>
  <c r="BT295" i="6"/>
  <c r="BZ1049" i="6"/>
  <c r="CA1049" i="6"/>
  <c r="CM614" i="6"/>
  <c r="CL614" i="6"/>
  <c r="BZ537" i="6"/>
  <c r="CA537" i="6"/>
  <c r="BB1074" i="6"/>
  <c r="BC1074" i="6"/>
  <c r="BH594" i="6"/>
  <c r="BI594" i="6"/>
  <c r="AW208" i="6"/>
  <c r="AV208" i="6"/>
  <c r="BH419" i="6"/>
  <c r="BI419" i="6"/>
  <c r="BI850" i="6"/>
  <c r="BH850" i="6"/>
  <c r="BI225" i="6"/>
  <c r="BH225" i="6"/>
  <c r="BN780" i="6"/>
  <c r="BO780" i="6"/>
  <c r="BU398" i="6"/>
  <c r="BT398" i="6"/>
  <c r="BU450" i="6"/>
  <c r="BT450" i="6"/>
  <c r="BU1000" i="6"/>
  <c r="BT1000" i="6"/>
  <c r="BT887" i="6"/>
  <c r="BU887" i="6"/>
  <c r="CF216" i="6"/>
  <c r="CG216" i="6"/>
  <c r="BH372" i="6"/>
  <c r="BI372" i="6"/>
  <c r="AW451" i="6"/>
  <c r="AV451" i="6"/>
  <c r="AV728" i="6"/>
  <c r="AW728" i="6"/>
  <c r="AW957" i="6"/>
  <c r="AV957" i="6"/>
  <c r="BB688" i="6"/>
  <c r="BC688" i="6"/>
  <c r="BC706" i="6"/>
  <c r="BB706" i="6"/>
  <c r="BB648" i="6"/>
  <c r="BC648" i="6"/>
  <c r="BC470" i="6"/>
  <c r="BB470" i="6"/>
  <c r="BH676" i="6"/>
  <c r="BI676" i="6"/>
  <c r="BI713" i="6"/>
  <c r="BH713" i="6"/>
  <c r="BO301" i="6"/>
  <c r="BN301" i="6"/>
  <c r="BN341" i="6"/>
  <c r="BO341" i="6"/>
  <c r="BO700" i="6"/>
  <c r="BN700" i="6"/>
  <c r="BU487" i="6"/>
  <c r="BT487" i="6"/>
  <c r="BT1037" i="6"/>
  <c r="BU1037" i="6"/>
  <c r="CL473" i="6"/>
  <c r="CM473" i="6"/>
  <c r="CL878" i="6"/>
  <c r="CM878" i="6"/>
  <c r="CS463" i="6"/>
  <c r="CR463" i="6"/>
  <c r="CY337" i="6"/>
  <c r="CX337" i="6"/>
  <c r="CY1122" i="6"/>
  <c r="CX1122" i="6"/>
  <c r="BT1045" i="6"/>
  <c r="BU1045" i="6"/>
  <c r="BZ852" i="6"/>
  <c r="CA852" i="6"/>
  <c r="CM964" i="6"/>
  <c r="CL964" i="6"/>
  <c r="CS872" i="6"/>
  <c r="CR872" i="6"/>
  <c r="CS333" i="6"/>
  <c r="CR333" i="6"/>
  <c r="CX239" i="6"/>
  <c r="CY239" i="6"/>
  <c r="CX1018" i="6"/>
  <c r="CY1018" i="6"/>
  <c r="CA462" i="6"/>
  <c r="BZ462" i="6"/>
  <c r="CA521" i="6"/>
  <c r="BZ521" i="6"/>
  <c r="CG219" i="6"/>
  <c r="CF219" i="6"/>
  <c r="CF1083" i="6"/>
  <c r="CG1083" i="6"/>
  <c r="CM668" i="6"/>
  <c r="CL668" i="6"/>
  <c r="CR838" i="6"/>
  <c r="CS838" i="6"/>
  <c r="CX852" i="6"/>
  <c r="CY852" i="6"/>
  <c r="BZ776" i="6"/>
  <c r="CA776" i="6"/>
  <c r="CA255" i="6"/>
  <c r="BZ255" i="6"/>
  <c r="BZ662" i="6"/>
  <c r="CA662" i="6"/>
  <c r="CF706" i="6"/>
  <c r="CG706" i="6"/>
  <c r="CG1114" i="6"/>
  <c r="CF1114" i="6"/>
  <c r="CL995" i="6"/>
  <c r="CM995" i="6"/>
  <c r="CR323" i="6"/>
  <c r="CS323" i="6"/>
  <c r="CS905" i="6"/>
  <c r="CR905" i="6"/>
  <c r="CX470" i="6"/>
  <c r="CY470" i="6"/>
  <c r="CA732" i="6"/>
  <c r="BZ732" i="6"/>
  <c r="BZ481" i="6"/>
  <c r="CA481" i="6"/>
  <c r="CG977" i="6"/>
  <c r="CF977" i="6"/>
  <c r="CM947" i="6"/>
  <c r="CL947" i="6"/>
  <c r="CL382" i="6"/>
  <c r="CM382" i="6"/>
  <c r="CR1122" i="6"/>
  <c r="CS1122" i="6"/>
  <c r="CR604" i="6"/>
  <c r="CS604" i="6"/>
  <c r="CS805" i="6"/>
  <c r="CR805" i="6"/>
  <c r="CX643" i="6"/>
  <c r="CY643" i="6"/>
  <c r="CA518" i="6"/>
  <c r="BZ518" i="6"/>
  <c r="BZ1102" i="6"/>
  <c r="CA1102" i="6"/>
  <c r="CG747" i="6"/>
  <c r="CF747" i="6"/>
  <c r="CF211" i="6"/>
  <c r="CG211" i="6"/>
  <c r="CL357" i="6"/>
  <c r="CM357" i="6"/>
  <c r="CR559" i="6"/>
  <c r="CS559" i="6"/>
  <c r="CY1077" i="6"/>
  <c r="CX1077" i="6"/>
  <c r="CX450" i="6"/>
  <c r="CY450" i="6"/>
  <c r="CA490" i="6"/>
  <c r="BZ490" i="6"/>
  <c r="CF834" i="6"/>
  <c r="CG834" i="6"/>
  <c r="CG370" i="6"/>
  <c r="CF370" i="6"/>
  <c r="CM750" i="6"/>
  <c r="CL750" i="6"/>
  <c r="CR1020" i="6"/>
  <c r="CS1020" i="6"/>
  <c r="CR1061" i="6"/>
  <c r="CS1061" i="6"/>
  <c r="CY258" i="6"/>
  <c r="CX258" i="6"/>
  <c r="CY423" i="6"/>
  <c r="CX423" i="6"/>
  <c r="BO902" i="6"/>
  <c r="BN902" i="6"/>
  <c r="BU683" i="6"/>
  <c r="BT683" i="6"/>
  <c r="CA303" i="6"/>
  <c r="BZ303" i="6"/>
  <c r="BC471" i="6"/>
  <c r="BB471" i="6"/>
  <c r="BC564" i="6"/>
  <c r="BB564" i="6"/>
  <c r="BH1070" i="6"/>
  <c r="BI1070" i="6"/>
  <c r="BN1056" i="6"/>
  <c r="BO1056" i="6"/>
  <c r="BN540" i="6"/>
  <c r="BO540" i="6"/>
  <c r="BT1029" i="6"/>
  <c r="BU1029" i="6"/>
  <c r="BZ436" i="6"/>
  <c r="CA436" i="6"/>
  <c r="CR500" i="6"/>
  <c r="CS500" i="6"/>
  <c r="AV811" i="6"/>
  <c r="AW811" i="6"/>
  <c r="AW319" i="6"/>
  <c r="AV319" i="6"/>
  <c r="AW381" i="6"/>
  <c r="AV381" i="6"/>
  <c r="AV947" i="6"/>
  <c r="AW947" i="6"/>
  <c r="BB1064" i="6"/>
  <c r="BC1064" i="6"/>
  <c r="BB617" i="6"/>
  <c r="BC617" i="6"/>
  <c r="BB305" i="6"/>
  <c r="BC305" i="6"/>
  <c r="BI435" i="6"/>
  <c r="BH435" i="6"/>
  <c r="BI795" i="6"/>
  <c r="BH795" i="6"/>
  <c r="BH502" i="6"/>
  <c r="BI502" i="6"/>
  <c r="BO470" i="6"/>
  <c r="BN470" i="6"/>
  <c r="BT483" i="6"/>
  <c r="BU483" i="6"/>
  <c r="BT1027" i="6"/>
  <c r="BU1027" i="6"/>
  <c r="BC334" i="6"/>
  <c r="BB334" i="6"/>
  <c r="AW428" i="6"/>
  <c r="AV428" i="6"/>
  <c r="AV240" i="6"/>
  <c r="AW240" i="6"/>
  <c r="BC221" i="6"/>
  <c r="BB221" i="6"/>
  <c r="BI963" i="6"/>
  <c r="BH963" i="6"/>
  <c r="BO1094" i="6"/>
  <c r="BN1094" i="6"/>
  <c r="BN1023" i="6"/>
  <c r="BO1023" i="6"/>
  <c r="BN210" i="6"/>
  <c r="BO210" i="6"/>
  <c r="BT688" i="6"/>
  <c r="BU688" i="6"/>
  <c r="BU241" i="6"/>
  <c r="BT241" i="6"/>
  <c r="AV401" i="6"/>
  <c r="AW401" i="6"/>
  <c r="BI789" i="6"/>
  <c r="BH789" i="6"/>
  <c r="BN265" i="6"/>
  <c r="BO265" i="6"/>
  <c r="BN259" i="6"/>
  <c r="BO259" i="6"/>
  <c r="BN853" i="6"/>
  <c r="BO853" i="6"/>
  <c r="BT612" i="6"/>
  <c r="BU612" i="6"/>
  <c r="BT870" i="6"/>
  <c r="BU870" i="6"/>
  <c r="BU368" i="6"/>
  <c r="BT368" i="6"/>
  <c r="BZ671" i="6"/>
  <c r="CA671" i="6"/>
  <c r="CA1011" i="6"/>
  <c r="BZ1011" i="6"/>
  <c r="CA844" i="6"/>
  <c r="BZ844" i="6"/>
  <c r="CG759" i="6"/>
  <c r="CF759" i="6"/>
  <c r="CL1082" i="6"/>
  <c r="CM1082" i="6"/>
  <c r="CM936" i="6"/>
  <c r="CL936" i="6"/>
  <c r="CS545" i="6"/>
  <c r="CR545" i="6"/>
  <c r="CS1005" i="6"/>
  <c r="CR1005" i="6"/>
  <c r="CS527" i="6"/>
  <c r="CR527" i="6"/>
  <c r="CY238" i="6"/>
  <c r="CX238" i="6"/>
  <c r="AW424" i="6"/>
  <c r="AV424" i="6"/>
  <c r="AV411" i="6"/>
  <c r="AW411" i="6"/>
  <c r="AV417" i="6"/>
  <c r="AW417" i="6"/>
  <c r="BB796" i="6"/>
  <c r="BC796" i="6"/>
  <c r="BB697" i="6"/>
  <c r="BC697" i="6"/>
  <c r="BB442" i="6"/>
  <c r="BC442" i="6"/>
  <c r="BI945" i="6"/>
  <c r="BH945" i="6"/>
  <c r="BN397" i="6"/>
  <c r="BO397" i="6"/>
  <c r="BO957" i="6"/>
  <c r="BN957" i="6"/>
  <c r="BT818" i="6"/>
  <c r="BU818" i="6"/>
  <c r="BZ767" i="6"/>
  <c r="CA767" i="6"/>
  <c r="BH1042" i="6"/>
  <c r="BI1042" i="6"/>
  <c r="AV1019" i="6"/>
  <c r="AW1019" i="6"/>
  <c r="AV327" i="6"/>
  <c r="AW327" i="6"/>
  <c r="AV616" i="6"/>
  <c r="AW616" i="6"/>
  <c r="BC492" i="6"/>
  <c r="BB492" i="6"/>
  <c r="BC852" i="6"/>
  <c r="BB852" i="6"/>
  <c r="BC414" i="6"/>
  <c r="BB414" i="6"/>
  <c r="BO1020" i="6"/>
  <c r="BN1020" i="6"/>
  <c r="BN283" i="6"/>
  <c r="BO283" i="6"/>
  <c r="BT556" i="6"/>
  <c r="BU556" i="6"/>
  <c r="BT380" i="6"/>
  <c r="BU380" i="6"/>
  <c r="CA909" i="6"/>
  <c r="BZ909" i="6"/>
  <c r="AW733" i="6"/>
  <c r="AV733" i="6"/>
  <c r="BI1056" i="6"/>
  <c r="BH1056" i="6"/>
  <c r="BI403" i="6"/>
  <c r="BH403" i="6"/>
  <c r="AW714" i="6"/>
  <c r="AV714" i="6"/>
  <c r="AV312" i="6"/>
  <c r="AW312" i="6"/>
  <c r="BI311" i="6"/>
  <c r="BH311" i="6"/>
  <c r="BI1086" i="6"/>
  <c r="BH1086" i="6"/>
  <c r="BH380" i="6"/>
  <c r="BI380" i="6"/>
  <c r="BH298" i="6"/>
  <c r="BI298" i="6"/>
  <c r="BO558" i="6"/>
  <c r="BN558" i="6"/>
  <c r="BN829" i="6"/>
  <c r="BO829" i="6"/>
  <c r="BU419" i="6"/>
  <c r="BT419" i="6"/>
  <c r="BT599" i="6"/>
  <c r="BU599" i="6"/>
  <c r="CR775" i="6"/>
  <c r="CS775" i="6"/>
  <c r="CG317" i="6"/>
  <c r="CF317" i="6"/>
  <c r="CF872" i="6"/>
  <c r="CG872" i="6"/>
  <c r="CM305" i="6"/>
  <c r="CL305" i="6"/>
  <c r="CS525" i="6"/>
  <c r="CR525" i="6"/>
  <c r="BT1092" i="6"/>
  <c r="BU1092" i="6"/>
  <c r="CA1103" i="6"/>
  <c r="BZ1103" i="6"/>
  <c r="CA614" i="6"/>
  <c r="BZ614" i="6"/>
  <c r="CG708" i="6"/>
  <c r="CF708" i="6"/>
  <c r="CF309" i="6"/>
  <c r="CG309" i="6"/>
  <c r="CL1119" i="6"/>
  <c r="CM1119" i="6"/>
  <c r="CX410" i="6"/>
  <c r="CY410" i="6"/>
  <c r="CY833" i="6"/>
  <c r="CX833" i="6"/>
  <c r="BZ720" i="6"/>
  <c r="CA720" i="6"/>
  <c r="BZ600" i="6"/>
  <c r="CA600" i="6"/>
  <c r="CF762" i="6"/>
  <c r="CG762" i="6"/>
  <c r="CF589" i="6"/>
  <c r="CG589" i="6"/>
  <c r="CL458" i="6"/>
  <c r="CM458" i="6"/>
  <c r="CS420" i="6"/>
  <c r="CR420" i="6"/>
  <c r="CS565" i="6"/>
  <c r="CR565" i="6"/>
  <c r="CX1013" i="6"/>
  <c r="CY1013" i="6"/>
  <c r="CA227" i="6"/>
  <c r="BZ227" i="6"/>
  <c r="CF735" i="6"/>
  <c r="CG735" i="6"/>
  <c r="CG1036" i="6"/>
  <c r="CF1036" i="6"/>
  <c r="CF939" i="6"/>
  <c r="CG939" i="6"/>
  <c r="CM1112" i="6"/>
  <c r="CL1112" i="6"/>
  <c r="CL505" i="6"/>
  <c r="CM505" i="6"/>
  <c r="CR858" i="6"/>
  <c r="CS858" i="6"/>
  <c r="CR786" i="6"/>
  <c r="CS786" i="6"/>
  <c r="CS745" i="6"/>
  <c r="CR745" i="6"/>
  <c r="CY722" i="6"/>
  <c r="CX722" i="6"/>
  <c r="CX553" i="6"/>
  <c r="CY553" i="6"/>
  <c r="BZ1065" i="6"/>
  <c r="CA1065" i="6"/>
  <c r="CF487" i="6"/>
  <c r="CG487" i="6"/>
  <c r="CF969" i="6"/>
  <c r="CG969" i="6"/>
  <c r="CF256" i="6"/>
  <c r="CG256" i="6"/>
  <c r="CM264" i="6"/>
  <c r="CL264" i="6"/>
  <c r="CR941" i="6"/>
  <c r="CS941" i="6"/>
  <c r="CY421" i="6"/>
  <c r="CX421" i="6"/>
  <c r="CA557" i="6"/>
  <c r="BZ557" i="6"/>
  <c r="BZ362" i="6"/>
  <c r="CA362" i="6"/>
  <c r="CF696" i="6"/>
  <c r="CG696" i="6"/>
  <c r="CF300" i="6"/>
  <c r="CG300" i="6"/>
  <c r="CF956" i="6"/>
  <c r="CG956" i="6"/>
  <c r="CL384" i="6"/>
  <c r="CM384" i="6"/>
  <c r="CR506" i="6"/>
  <c r="CS506" i="6"/>
  <c r="CR571" i="6"/>
  <c r="CS571" i="6"/>
  <c r="CY405" i="6"/>
  <c r="CX405" i="6"/>
  <c r="CX381" i="6"/>
  <c r="CY381" i="6"/>
  <c r="BZ1017" i="6"/>
  <c r="CA1017" i="6"/>
  <c r="BZ775" i="6"/>
  <c r="CA775" i="6"/>
  <c r="CF363" i="6"/>
  <c r="CG363" i="6"/>
  <c r="CF546" i="6"/>
  <c r="CG546" i="6"/>
  <c r="CS960" i="6"/>
  <c r="CR960" i="6"/>
  <c r="CS1113" i="6"/>
  <c r="CR1113" i="6"/>
  <c r="CS543" i="6"/>
  <c r="CR543" i="6"/>
  <c r="CY881" i="6"/>
  <c r="CX881" i="6"/>
  <c r="CX842" i="6"/>
  <c r="CY842" i="6"/>
  <c r="CY1087" i="6"/>
  <c r="CX1087" i="6"/>
  <c r="CY441" i="6"/>
  <c r="CX441" i="6"/>
  <c r="CX612" i="6"/>
  <c r="CY612" i="6"/>
  <c r="BB988" i="6"/>
  <c r="BC988" i="6"/>
  <c r="AV708" i="6"/>
  <c r="AW708" i="6"/>
  <c r="BH1073" i="6"/>
  <c r="BI1073" i="6"/>
  <c r="BN594" i="6"/>
  <c r="BO594" i="6"/>
  <c r="BN749" i="6"/>
  <c r="BO749" i="6"/>
  <c r="BT459" i="6"/>
  <c r="BU459" i="6"/>
  <c r="BU287" i="6"/>
  <c r="BT287" i="6"/>
  <c r="CA486" i="6"/>
  <c r="BZ486" i="6"/>
  <c r="CA496" i="6"/>
  <c r="BZ496" i="6"/>
  <c r="BB313" i="6"/>
  <c r="BC313" i="6"/>
  <c r="BH511" i="6"/>
  <c r="BI511" i="6"/>
  <c r="BI518" i="6"/>
  <c r="BH518" i="6"/>
  <c r="BN337" i="6"/>
  <c r="BO337" i="6"/>
  <c r="BN523" i="6"/>
  <c r="BO523" i="6"/>
  <c r="BU696" i="6"/>
  <c r="BT696" i="6"/>
  <c r="BT572" i="6"/>
  <c r="BU572" i="6"/>
  <c r="BU325" i="6"/>
  <c r="BT325" i="6"/>
  <c r="CA903" i="6"/>
  <c r="BZ903" i="6"/>
  <c r="CS1026" i="6"/>
  <c r="CR1026" i="6"/>
  <c r="AV271" i="6"/>
  <c r="AW271" i="6"/>
  <c r="AW773" i="6"/>
  <c r="AV773" i="6"/>
  <c r="AV345" i="6"/>
  <c r="AW345" i="6"/>
  <c r="AV212" i="6"/>
  <c r="AW212" i="6"/>
  <c r="AV887" i="6"/>
  <c r="AW887" i="6"/>
  <c r="BC827" i="6"/>
  <c r="BB827" i="6"/>
  <c r="BB696" i="6"/>
  <c r="BC696" i="6"/>
  <c r="BB1017" i="6"/>
  <c r="BC1017" i="6"/>
  <c r="BI295" i="6"/>
  <c r="BH295" i="6"/>
  <c r="BT318" i="6"/>
  <c r="BU318" i="6"/>
  <c r="BT976" i="6"/>
  <c r="BU976" i="6"/>
  <c r="BC563" i="6"/>
  <c r="BB563" i="6"/>
  <c r="AW342" i="6"/>
  <c r="AV342" i="6"/>
  <c r="AW941" i="6"/>
  <c r="AV941" i="6"/>
  <c r="BC419" i="6"/>
  <c r="BB419" i="6"/>
  <c r="BC694" i="6"/>
  <c r="BB694" i="6"/>
  <c r="BI825" i="6"/>
  <c r="BH825" i="6"/>
  <c r="BN940" i="6"/>
  <c r="BO940" i="6"/>
  <c r="BN775" i="6"/>
  <c r="BO775" i="6"/>
  <c r="BT748" i="6"/>
  <c r="BU748" i="6"/>
  <c r="BT276" i="6"/>
  <c r="BU276" i="6"/>
  <c r="CL746" i="6"/>
  <c r="CM746" i="6"/>
  <c r="AW1100" i="6"/>
  <c r="AV1100" i="6"/>
  <c r="BB578" i="6"/>
  <c r="BC578" i="6"/>
  <c r="BI959" i="6"/>
  <c r="BH959" i="6"/>
  <c r="BN237" i="6"/>
  <c r="BO237" i="6"/>
  <c r="BO589" i="6"/>
  <c r="BN589" i="6"/>
  <c r="BU574" i="6"/>
  <c r="BT574" i="6"/>
  <c r="CA318" i="6"/>
  <c r="BZ318" i="6"/>
  <c r="BZ1070" i="6"/>
  <c r="CA1070" i="6"/>
  <c r="CA377" i="6"/>
  <c r="BZ377" i="6"/>
  <c r="CG584" i="6"/>
  <c r="CF584" i="6"/>
  <c r="CM321" i="6"/>
  <c r="CL321" i="6"/>
  <c r="CL682" i="6"/>
  <c r="CM682" i="6"/>
  <c r="CS514" i="6"/>
  <c r="CR514" i="6"/>
  <c r="CY870" i="6"/>
  <c r="CX870" i="6"/>
  <c r="CX253" i="6"/>
  <c r="CY253" i="6"/>
  <c r="CY490" i="6"/>
  <c r="CX490" i="6"/>
  <c r="AW911" i="6"/>
  <c r="AV911" i="6"/>
  <c r="AV350" i="6"/>
  <c r="AW350" i="6"/>
  <c r="AW997" i="6"/>
  <c r="AV997" i="6"/>
  <c r="AW404" i="6"/>
  <c r="AV404" i="6"/>
  <c r="AV933" i="6"/>
  <c r="AW933" i="6"/>
  <c r="BH1029" i="6"/>
  <c r="BI1029" i="6"/>
  <c r="BH649" i="6"/>
  <c r="BI649" i="6"/>
  <c r="BO590" i="6"/>
  <c r="BN590" i="6"/>
  <c r="BN511" i="6"/>
  <c r="BO511" i="6"/>
  <c r="BT455" i="6"/>
  <c r="BU455" i="6"/>
  <c r="BU1002" i="6"/>
  <c r="BT1002" i="6"/>
  <c r="CL862" i="6"/>
  <c r="CM862" i="6"/>
  <c r="CX1090" i="6"/>
  <c r="CY1090" i="6"/>
  <c r="AV622" i="6"/>
  <c r="AW622" i="6"/>
  <c r="BC950" i="6"/>
  <c r="BB950" i="6"/>
  <c r="AW205" i="6"/>
  <c r="AV205" i="6"/>
  <c r="AV790" i="6"/>
  <c r="AW790" i="6"/>
  <c r="BB995" i="6"/>
  <c r="BC995" i="6"/>
  <c r="BB1085" i="6"/>
  <c r="BC1085" i="6"/>
  <c r="BB389" i="6"/>
  <c r="BC389" i="6"/>
  <c r="BH796" i="6"/>
  <c r="BI796" i="6"/>
  <c r="BI951" i="6"/>
  <c r="BH951" i="6"/>
  <c r="BI354" i="6"/>
  <c r="BH354" i="6"/>
  <c r="BN836" i="6"/>
  <c r="BO836" i="6"/>
  <c r="CS1082" i="6"/>
  <c r="CR1082" i="6"/>
  <c r="BH984" i="6"/>
  <c r="BI984" i="6"/>
  <c r="BC451" i="6"/>
  <c r="BB451" i="6"/>
  <c r="BH610" i="6"/>
  <c r="BI610" i="6"/>
  <c r="BB619" i="6"/>
  <c r="BC619" i="6"/>
  <c r="BB1070" i="6"/>
  <c r="BC1070" i="6"/>
  <c r="BC201" i="6"/>
  <c r="BB201" i="6"/>
  <c r="BH692" i="6"/>
  <c r="BI692" i="6"/>
  <c r="BH549" i="6"/>
  <c r="BI549" i="6"/>
  <c r="BO992" i="6"/>
  <c r="BN992" i="6"/>
  <c r="BO693" i="6"/>
  <c r="BN693" i="6"/>
  <c r="BT986" i="6"/>
  <c r="BU986" i="6"/>
  <c r="BT1040" i="6"/>
  <c r="BU1040" i="6"/>
  <c r="BZ376" i="6"/>
  <c r="CA376" i="6"/>
  <c r="CX931" i="6"/>
  <c r="CY931" i="6"/>
  <c r="CG480" i="6"/>
  <c r="CF480" i="6"/>
  <c r="CL483" i="6"/>
  <c r="CM483" i="6"/>
  <c r="CL1100" i="6"/>
  <c r="CM1100" i="6"/>
  <c r="CL876" i="6"/>
  <c r="CM876" i="6"/>
  <c r="CS332" i="6"/>
  <c r="CR332" i="6"/>
  <c r="CS944" i="6"/>
  <c r="CR944" i="6"/>
  <c r="CS1045" i="6"/>
  <c r="CR1045" i="6"/>
  <c r="CX428" i="6"/>
  <c r="CY428" i="6"/>
  <c r="CY222" i="6"/>
  <c r="CX222" i="6"/>
  <c r="BT433" i="6"/>
  <c r="BU433" i="6"/>
  <c r="CA349" i="6"/>
  <c r="BZ349" i="6"/>
  <c r="CF342" i="6"/>
  <c r="CG342" i="6"/>
  <c r="CM969" i="6"/>
  <c r="CL969" i="6"/>
  <c r="CS935" i="6"/>
  <c r="CR935" i="6"/>
  <c r="CR317" i="6"/>
  <c r="CS317" i="6"/>
  <c r="BZ631" i="6"/>
  <c r="CA631" i="6"/>
  <c r="CG853" i="6"/>
  <c r="CF853" i="6"/>
  <c r="CF1055" i="6"/>
  <c r="CG1055" i="6"/>
  <c r="CM371" i="6"/>
  <c r="CL371" i="6"/>
  <c r="CR528" i="6"/>
  <c r="CS528" i="6"/>
  <c r="CY340" i="6"/>
  <c r="CX340" i="6"/>
  <c r="CX321" i="6"/>
  <c r="CY321" i="6"/>
  <c r="CY296" i="6"/>
  <c r="CX296" i="6"/>
  <c r="BZ442" i="6"/>
  <c r="CA442" i="6"/>
  <c r="CF376" i="6"/>
  <c r="CG376" i="6"/>
  <c r="CG875" i="6"/>
  <c r="CF875" i="6"/>
  <c r="CG450" i="6"/>
  <c r="CF450" i="6"/>
  <c r="CL491" i="6"/>
  <c r="CM491" i="6"/>
  <c r="CL646" i="6"/>
  <c r="CM646" i="6"/>
  <c r="CR718" i="6"/>
  <c r="CS718" i="6"/>
  <c r="CR1019" i="6"/>
  <c r="CS1019" i="6"/>
  <c r="CS485" i="6"/>
  <c r="CR485" i="6"/>
  <c r="CX1089" i="6"/>
  <c r="CY1089" i="6"/>
  <c r="CX530" i="6"/>
  <c r="CY530" i="6"/>
  <c r="CF1091" i="6"/>
  <c r="CG1091" i="6"/>
  <c r="CM241" i="6"/>
  <c r="CL241" i="6"/>
  <c r="CS265" i="6"/>
  <c r="CR265" i="6"/>
  <c r="CR1003" i="6"/>
  <c r="CS1003" i="6"/>
  <c r="CR476" i="6"/>
  <c r="CS476" i="6"/>
  <c r="CR259" i="6"/>
  <c r="CS259" i="6"/>
  <c r="CR630" i="6"/>
  <c r="CS630" i="6"/>
  <c r="CR999" i="6"/>
  <c r="CS999" i="6"/>
  <c r="CS321" i="6"/>
  <c r="CR321" i="6"/>
  <c r="CY694" i="6"/>
  <c r="CX694" i="6"/>
  <c r="CX679" i="6"/>
  <c r="CY679" i="6"/>
  <c r="CA1083" i="6"/>
  <c r="BZ1083" i="6"/>
  <c r="CA201" i="6"/>
  <c r="BZ201" i="6"/>
  <c r="CG327" i="6"/>
  <c r="CF327" i="6"/>
  <c r="CF328" i="6"/>
  <c r="CG328" i="6"/>
  <c r="CF585" i="6"/>
  <c r="CG585" i="6"/>
  <c r="CL654" i="6"/>
  <c r="CM654" i="6"/>
  <c r="CM824" i="6"/>
  <c r="CL824" i="6"/>
  <c r="CR436" i="6"/>
  <c r="CS436" i="6"/>
  <c r="CS797" i="6"/>
  <c r="CR797" i="6"/>
  <c r="CX640" i="6"/>
  <c r="CY640" i="6"/>
  <c r="CX336" i="6"/>
  <c r="CY336" i="6"/>
  <c r="CX636" i="6"/>
  <c r="CY636" i="6"/>
  <c r="BO610" i="6"/>
  <c r="BN610" i="6"/>
  <c r="BU131" i="6"/>
  <c r="BN897" i="6"/>
  <c r="BO897" i="6"/>
  <c r="BU717" i="6"/>
  <c r="BT717" i="6"/>
  <c r="BT445" i="6"/>
  <c r="BU445" i="6"/>
  <c r="BZ370" i="6"/>
  <c r="CA370" i="6"/>
  <c r="CL258" i="6"/>
  <c r="CM258" i="6"/>
  <c r="BB996" i="6"/>
  <c r="BC996" i="6"/>
  <c r="BC744" i="6"/>
  <c r="BB744" i="6"/>
  <c r="BH582" i="6"/>
  <c r="BI582" i="6"/>
  <c r="BI1030" i="6"/>
  <c r="BH1030" i="6"/>
  <c r="BO889" i="6"/>
  <c r="BN889" i="6"/>
  <c r="BU902" i="6"/>
  <c r="BT902" i="6"/>
  <c r="BU261" i="6"/>
  <c r="BT261" i="6"/>
  <c r="CA925" i="6"/>
  <c r="BZ925" i="6"/>
  <c r="BI746" i="6"/>
  <c r="BH746" i="6"/>
  <c r="AV1112" i="6"/>
  <c r="AW1112" i="6"/>
  <c r="BC623" i="6"/>
  <c r="BB623" i="6"/>
  <c r="BC1052" i="6"/>
  <c r="BB1052" i="6"/>
  <c r="BB440" i="6"/>
  <c r="BC440" i="6"/>
  <c r="BB830" i="6"/>
  <c r="BC830" i="6"/>
  <c r="BI744" i="6"/>
  <c r="BH744" i="6"/>
  <c r="BI442" i="6"/>
  <c r="BH442" i="6"/>
  <c r="BO322" i="6"/>
  <c r="BN322" i="6"/>
  <c r="BO947" i="6"/>
  <c r="BN947" i="6"/>
  <c r="BN793" i="6"/>
  <c r="BO793" i="6"/>
  <c r="BI542" i="6"/>
  <c r="BH542" i="6"/>
  <c r="AV1105" i="6"/>
  <c r="AW1105" i="6"/>
  <c r="BB728" i="6"/>
  <c r="BC728" i="6"/>
  <c r="BI899" i="6"/>
  <c r="BH899" i="6"/>
  <c r="BN588" i="6"/>
  <c r="BO588" i="6"/>
  <c r="BU223" i="6"/>
  <c r="BT223" i="6"/>
  <c r="BT671" i="6"/>
  <c r="BU671" i="6"/>
  <c r="BU1005" i="6"/>
  <c r="BT1005" i="6"/>
  <c r="CG587" i="6"/>
  <c r="CF587" i="6"/>
  <c r="CR422" i="6"/>
  <c r="CS422" i="6"/>
  <c r="AV1073" i="6"/>
  <c r="AW1073" i="6"/>
  <c r="BI1080" i="6"/>
  <c r="BH1080" i="6"/>
  <c r="AV955" i="6"/>
  <c r="AW955" i="6"/>
  <c r="BN894" i="6"/>
  <c r="BO894" i="6"/>
  <c r="BO1061" i="6"/>
  <c r="BN1061" i="6"/>
  <c r="BU462" i="6"/>
  <c r="BT462" i="6"/>
  <c r="BT1064" i="6"/>
  <c r="BU1064" i="6"/>
  <c r="CA702" i="6"/>
  <c r="BZ702" i="6"/>
  <c r="CG850" i="6"/>
  <c r="CF850" i="6"/>
  <c r="CG264" i="6"/>
  <c r="CF264" i="6"/>
  <c r="CF575" i="6"/>
  <c r="CG575" i="6"/>
  <c r="CL309" i="6"/>
  <c r="CM309" i="6"/>
  <c r="CL638" i="6"/>
  <c r="CM638" i="6"/>
  <c r="CM268" i="6"/>
  <c r="CL268" i="6"/>
  <c r="CS493" i="6"/>
  <c r="CR493" i="6"/>
  <c r="CS988" i="6"/>
  <c r="CR988" i="6"/>
  <c r="CR488" i="6"/>
  <c r="CS488" i="6"/>
  <c r="CX993" i="6"/>
  <c r="CY993" i="6"/>
  <c r="CX408" i="6"/>
  <c r="CY408" i="6"/>
  <c r="CY926" i="6"/>
  <c r="CX926" i="6"/>
  <c r="CX664" i="6"/>
  <c r="CY664" i="6"/>
  <c r="AW821" i="6"/>
  <c r="AV821" i="6"/>
  <c r="AW1042" i="6"/>
  <c r="AV1042" i="6"/>
  <c r="BC727" i="6"/>
  <c r="BB727" i="6"/>
  <c r="BC721" i="6"/>
  <c r="BB721" i="6"/>
  <c r="BH603" i="6"/>
  <c r="BI603" i="6"/>
  <c r="BT501" i="6"/>
  <c r="BU501" i="6"/>
  <c r="BU727" i="6"/>
  <c r="BT727" i="6"/>
  <c r="BT1068" i="6"/>
  <c r="BU1068" i="6"/>
  <c r="BB395" i="6"/>
  <c r="BC395" i="6"/>
  <c r="BH700" i="6"/>
  <c r="BI700" i="6"/>
  <c r="AV841" i="6"/>
  <c r="AW841" i="6"/>
  <c r="AV679" i="6"/>
  <c r="AW679" i="6"/>
  <c r="AV234" i="6"/>
  <c r="AW234" i="6"/>
  <c r="BC898" i="6"/>
  <c r="BB898" i="6"/>
  <c r="BC1075" i="6"/>
  <c r="BB1075" i="6"/>
  <c r="BI754" i="6"/>
  <c r="BH754" i="6"/>
  <c r="BI274" i="6"/>
  <c r="BH274" i="6"/>
  <c r="BT549" i="6"/>
  <c r="BU549" i="6"/>
  <c r="BT620" i="6"/>
  <c r="BU620" i="6"/>
  <c r="BZ1074" i="6"/>
  <c r="CA1074" i="6"/>
  <c r="CF632" i="6"/>
  <c r="CG632" i="6"/>
  <c r="CR267" i="6"/>
  <c r="CS267" i="6"/>
  <c r="BB464" i="6"/>
  <c r="BC464" i="6"/>
  <c r="AV349" i="6"/>
  <c r="AW349" i="6"/>
  <c r="BC769" i="6"/>
  <c r="BB769" i="6"/>
  <c r="BC278" i="6"/>
  <c r="BB278" i="6"/>
  <c r="BI779" i="6"/>
  <c r="BH779" i="6"/>
  <c r="BO777" i="6"/>
  <c r="BN777" i="6"/>
  <c r="BN856" i="6"/>
  <c r="BO856" i="6"/>
  <c r="BT520" i="6"/>
  <c r="BU520" i="6"/>
  <c r="CF852" i="6"/>
  <c r="CG852" i="6"/>
  <c r="CS644" i="6"/>
  <c r="CR644" i="6"/>
  <c r="BZ332" i="6"/>
  <c r="CA332" i="6"/>
  <c r="CF895" i="6"/>
  <c r="CG895" i="6"/>
  <c r="CM509" i="6"/>
  <c r="CL509" i="6"/>
  <c r="CM1041" i="6"/>
  <c r="CL1041" i="6"/>
  <c r="CS532" i="6"/>
  <c r="CR532" i="6"/>
  <c r="CX396" i="6"/>
  <c r="CY396" i="6"/>
  <c r="BZ805" i="6"/>
  <c r="CA805" i="6"/>
  <c r="CG687" i="6"/>
  <c r="CF687" i="6"/>
  <c r="CG573" i="6"/>
  <c r="CF573" i="6"/>
  <c r="CM225" i="6"/>
  <c r="CL225" i="6"/>
  <c r="CM991" i="6"/>
  <c r="CL991" i="6"/>
  <c r="CL711" i="6"/>
  <c r="CM711" i="6"/>
  <c r="CS518" i="6"/>
  <c r="CR518" i="6"/>
  <c r="CR606" i="6"/>
  <c r="CS606" i="6"/>
  <c r="CS817" i="6"/>
  <c r="CR817" i="6"/>
  <c r="BZ899" i="6"/>
  <c r="CA899" i="6"/>
  <c r="CA603" i="6"/>
  <c r="BZ603" i="6"/>
  <c r="CG207" i="6"/>
  <c r="CF207" i="6"/>
  <c r="CL445" i="6"/>
  <c r="CM445" i="6"/>
  <c r="CS299" i="6"/>
  <c r="CR299" i="6"/>
  <c r="CY762" i="6"/>
  <c r="CX762" i="6"/>
  <c r="CG446" i="6"/>
  <c r="CF446" i="6"/>
  <c r="CG314" i="6"/>
  <c r="CF314" i="6"/>
  <c r="CM436" i="6"/>
  <c r="CL436" i="6"/>
  <c r="CL906" i="6"/>
  <c r="CM906" i="6"/>
  <c r="CL897" i="6"/>
  <c r="CM897" i="6"/>
  <c r="CR766" i="6"/>
  <c r="CS766" i="6"/>
  <c r="CR891" i="6"/>
  <c r="CS891" i="6"/>
  <c r="CY469" i="6"/>
  <c r="CX469" i="6"/>
  <c r="BZ493" i="6"/>
  <c r="CA493" i="6"/>
  <c r="BZ708" i="6"/>
  <c r="CA708" i="6"/>
  <c r="CG787" i="6"/>
  <c r="CF787" i="6"/>
  <c r="CL397" i="6"/>
  <c r="CM397" i="6"/>
  <c r="CL1031" i="6"/>
  <c r="CM1031" i="6"/>
  <c r="CM795" i="6"/>
  <c r="CL795" i="6"/>
  <c r="CR986" i="6"/>
  <c r="CS986" i="6"/>
  <c r="CR1124" i="6"/>
  <c r="CS1124" i="6"/>
  <c r="CS927" i="6"/>
  <c r="CR927" i="6"/>
  <c r="CY1075" i="6"/>
  <c r="CX1075" i="6"/>
  <c r="CY869" i="6"/>
  <c r="CX869" i="6"/>
  <c r="CX273" i="6"/>
  <c r="CY273" i="6"/>
  <c r="BZ812" i="6"/>
  <c r="CA812" i="6"/>
  <c r="CF1034" i="6"/>
  <c r="CG1034" i="6"/>
  <c r="CL552" i="6"/>
  <c r="CM552" i="6"/>
  <c r="CS882" i="6"/>
  <c r="CR882" i="6"/>
  <c r="CS1001" i="6"/>
  <c r="CR1001" i="6"/>
  <c r="CR223" i="6"/>
  <c r="CS223" i="6"/>
  <c r="CY526" i="6"/>
  <c r="CX526" i="6"/>
  <c r="CA1124" i="6"/>
  <c r="BZ1124" i="6"/>
  <c r="CA581" i="6"/>
  <c r="BZ581" i="6"/>
  <c r="CA564" i="6"/>
  <c r="BZ564" i="6"/>
  <c r="CG803" i="6"/>
  <c r="CF803" i="6"/>
  <c r="CM573" i="6"/>
  <c r="CL573" i="6"/>
  <c r="CX263" i="6"/>
  <c r="CY263" i="6"/>
  <c r="CY903" i="6"/>
  <c r="CX903" i="6"/>
  <c r="CX828" i="6"/>
  <c r="CY828" i="6"/>
  <c r="CX368" i="6"/>
  <c r="CY368" i="6"/>
  <c r="CX960" i="6"/>
  <c r="CY960" i="6"/>
  <c r="CY747" i="6"/>
  <c r="CX747" i="6"/>
  <c r="CX837" i="6"/>
  <c r="CY837" i="6"/>
  <c r="CX701" i="6"/>
  <c r="CY701" i="6"/>
  <c r="BT779" i="6"/>
  <c r="BU779" i="6"/>
  <c r="BC674" i="6"/>
  <c r="BB674" i="6"/>
  <c r="BT471" i="6"/>
  <c r="BU471" i="6"/>
  <c r="BU456" i="6"/>
  <c r="BT456" i="6"/>
  <c r="BU665" i="6"/>
  <c r="BT665" i="6"/>
  <c r="BU911" i="6"/>
  <c r="BT911" i="6"/>
  <c r="BC843" i="6"/>
  <c r="BB843" i="6"/>
  <c r="BI539" i="6"/>
  <c r="BH539" i="6"/>
  <c r="BH894" i="6"/>
  <c r="BI894" i="6"/>
  <c r="BN284" i="6"/>
  <c r="BO284" i="6"/>
  <c r="BO1105" i="6"/>
  <c r="BN1105" i="6"/>
  <c r="BU785" i="6"/>
  <c r="BT785" i="6"/>
  <c r="BT537" i="6"/>
  <c r="BU537" i="6"/>
  <c r="CA971" i="6"/>
  <c r="BZ971" i="6"/>
  <c r="CL437" i="6"/>
  <c r="CM437" i="6"/>
  <c r="CM593" i="6"/>
  <c r="CL593" i="6"/>
  <c r="BB1090" i="6"/>
  <c r="BC1090" i="6"/>
  <c r="AW936" i="6"/>
  <c r="AV936" i="6"/>
  <c r="AW632" i="6"/>
  <c r="AV632" i="6"/>
  <c r="AW352" i="6"/>
  <c r="AV352" i="6"/>
  <c r="AV878" i="6"/>
  <c r="AW878" i="6"/>
  <c r="BC599" i="6"/>
  <c r="BB599" i="6"/>
  <c r="BC215" i="6"/>
  <c r="BB215" i="6"/>
  <c r="BC757" i="6"/>
  <c r="BB757" i="6"/>
  <c r="BC766" i="6"/>
  <c r="BB766" i="6"/>
  <c r="BN294" i="6"/>
  <c r="BO294" i="6"/>
  <c r="BO804" i="6"/>
  <c r="BN804" i="6"/>
  <c r="BT658" i="6"/>
  <c r="BU658" i="6"/>
  <c r="CL1054" i="6"/>
  <c r="CM1054" i="6"/>
  <c r="AW826" i="6"/>
  <c r="AV826" i="6"/>
  <c r="BI812" i="6"/>
  <c r="BH812" i="6"/>
  <c r="AW802" i="6"/>
  <c r="AV802" i="6"/>
  <c r="AV958" i="6"/>
  <c r="AW958" i="6"/>
  <c r="BI763" i="6"/>
  <c r="BH763" i="6"/>
  <c r="BH835" i="6"/>
  <c r="BI835" i="6"/>
  <c r="BH340" i="6"/>
  <c r="BI340" i="6"/>
  <c r="BO373" i="6"/>
  <c r="BN373" i="6"/>
  <c r="BU845" i="6"/>
  <c r="BT845" i="6"/>
  <c r="BU780" i="6"/>
  <c r="BT780" i="6"/>
  <c r="BT995" i="6"/>
  <c r="BU995" i="6"/>
  <c r="CA304" i="6"/>
  <c r="BZ304" i="6"/>
  <c r="CG1099" i="6"/>
  <c r="CF1099" i="6"/>
  <c r="CY214" i="6"/>
  <c r="CX214" i="6"/>
  <c r="AV298" i="6"/>
  <c r="AW298" i="6"/>
  <c r="BO758" i="6"/>
  <c r="BN758" i="6"/>
  <c r="BC356" i="6"/>
  <c r="BB356" i="6"/>
  <c r="BO224" i="6"/>
  <c r="BN224" i="6"/>
  <c r="BU468" i="6"/>
  <c r="BT468" i="6"/>
  <c r="BT1008" i="6"/>
  <c r="BU1008" i="6"/>
  <c r="BU265" i="6"/>
  <c r="BT265" i="6"/>
  <c r="CA373" i="6"/>
  <c r="BZ373" i="6"/>
  <c r="BZ513" i="6"/>
  <c r="CA513" i="6"/>
  <c r="CF1098" i="6"/>
  <c r="CG1098" i="6"/>
  <c r="CG707" i="6"/>
  <c r="CF707" i="6"/>
  <c r="CL1023" i="6"/>
  <c r="CM1023" i="6"/>
  <c r="CR666" i="6"/>
  <c r="CS666" i="6"/>
  <c r="CR1079" i="6"/>
  <c r="CS1079" i="6"/>
  <c r="CY699" i="6"/>
  <c r="CX699" i="6"/>
  <c r="CY524" i="6"/>
  <c r="CX524" i="6"/>
  <c r="BC980" i="6"/>
  <c r="BB980" i="6"/>
  <c r="CX1062" i="6"/>
  <c r="CY1062" i="6"/>
  <c r="AW574" i="6"/>
  <c r="AV574" i="6"/>
  <c r="AV209" i="6"/>
  <c r="AW209" i="6"/>
  <c r="BB922" i="6"/>
  <c r="BC922" i="6"/>
  <c r="BB1114" i="6"/>
  <c r="BC1114" i="6"/>
  <c r="BB269" i="6"/>
  <c r="BC269" i="6"/>
  <c r="BI860" i="6"/>
  <c r="BH860" i="6"/>
  <c r="BI659" i="6"/>
  <c r="BH659" i="6"/>
  <c r="BN354" i="6"/>
  <c r="BO354" i="6"/>
  <c r="BT823" i="6"/>
  <c r="BU823" i="6"/>
  <c r="AV984" i="6"/>
  <c r="AW984" i="6"/>
  <c r="AV315" i="6"/>
  <c r="AW315" i="6"/>
  <c r="AW680" i="6"/>
  <c r="AV680" i="6"/>
  <c r="AV1123" i="6"/>
  <c r="AW1123" i="6"/>
  <c r="BO708" i="6"/>
  <c r="BN708" i="6"/>
  <c r="BT732" i="6"/>
  <c r="BU732" i="6"/>
  <c r="BT365" i="6"/>
  <c r="BU365" i="6"/>
  <c r="BU1075" i="6"/>
  <c r="BT1075" i="6"/>
  <c r="BT536" i="6"/>
  <c r="BU536" i="6"/>
  <c r="CF386" i="6"/>
  <c r="CG386" i="6"/>
  <c r="BC226" i="6"/>
  <c r="BB226" i="6"/>
  <c r="AV263" i="6"/>
  <c r="AW263" i="6"/>
  <c r="AW825" i="6"/>
  <c r="AV825" i="6"/>
  <c r="BI1124" i="6"/>
  <c r="BH1124" i="6"/>
  <c r="BO900" i="6"/>
  <c r="BN900" i="6"/>
  <c r="BN543" i="6"/>
  <c r="BO543" i="6"/>
  <c r="BT820" i="6"/>
  <c r="BU820" i="6"/>
  <c r="BU868" i="6"/>
  <c r="BT868" i="6"/>
  <c r="BT723" i="6"/>
  <c r="BU723" i="6"/>
  <c r="CR480" i="6"/>
  <c r="CS480" i="6"/>
  <c r="BZ268" i="6"/>
  <c r="CA268" i="6"/>
  <c r="CF680" i="6"/>
  <c r="CG680" i="6"/>
  <c r="CL379" i="6"/>
  <c r="CM379" i="6"/>
  <c r="CL1009" i="6"/>
  <c r="CM1009" i="6"/>
  <c r="CR331" i="6"/>
  <c r="CS331" i="6"/>
  <c r="CY653" i="6"/>
  <c r="CX653" i="6"/>
  <c r="BT267" i="6"/>
  <c r="BU267" i="6"/>
  <c r="BZ617" i="6"/>
  <c r="CA617" i="6"/>
  <c r="BZ368" i="6"/>
  <c r="CA368" i="6"/>
  <c r="CG779" i="6"/>
  <c r="CF779" i="6"/>
  <c r="CF821" i="6"/>
  <c r="CG821" i="6"/>
  <c r="CF1051" i="6"/>
  <c r="CG1051" i="6"/>
  <c r="CM320" i="6"/>
  <c r="CL320" i="6"/>
  <c r="CY632" i="6"/>
  <c r="CX632" i="6"/>
  <c r="CY518" i="6"/>
  <c r="CX518" i="6"/>
  <c r="CG1052" i="6"/>
  <c r="CF1052" i="6"/>
  <c r="CL1095" i="6"/>
  <c r="CM1095" i="6"/>
  <c r="CR489" i="6"/>
  <c r="CS489" i="6"/>
  <c r="CR405" i="6"/>
  <c r="CS405" i="6"/>
  <c r="CR240" i="6"/>
  <c r="CS240" i="6"/>
  <c r="CY367" i="6"/>
  <c r="CX367" i="6"/>
  <c r="CX874" i="6"/>
  <c r="CY874" i="6"/>
  <c r="BT883" i="6"/>
  <c r="BU883" i="6"/>
  <c r="BZ510" i="6"/>
  <c r="CA510" i="6"/>
  <c r="BZ1012" i="6"/>
  <c r="CA1012" i="6"/>
  <c r="CA606" i="6"/>
  <c r="BZ606" i="6"/>
  <c r="CF978" i="6"/>
  <c r="CG978" i="6"/>
  <c r="CM780" i="6"/>
  <c r="CL780" i="6"/>
  <c r="CL737" i="6"/>
  <c r="CM737" i="6"/>
  <c r="CR984" i="6"/>
  <c r="CS984" i="6"/>
  <c r="CX683" i="6"/>
  <c r="CY683" i="6"/>
  <c r="CA234" i="6"/>
  <c r="BZ234" i="6"/>
  <c r="CF315" i="6"/>
  <c r="CG315" i="6"/>
  <c r="CL1106" i="6"/>
  <c r="CM1106" i="6"/>
  <c r="CL1067" i="6"/>
  <c r="CM1067" i="6"/>
  <c r="CR585" i="6"/>
  <c r="CS585" i="6"/>
  <c r="CR743" i="6"/>
  <c r="CS743" i="6"/>
  <c r="CG576" i="6"/>
  <c r="CF576" i="6"/>
  <c r="CF649" i="6"/>
  <c r="CG649" i="6"/>
  <c r="CF641" i="6"/>
  <c r="CG641" i="6"/>
  <c r="CL1126" i="6"/>
  <c r="CM1126" i="6"/>
  <c r="CL1063" i="6"/>
  <c r="CM1063" i="6"/>
  <c r="CM948" i="6"/>
  <c r="CL948" i="6"/>
  <c r="CS673" i="6"/>
  <c r="CR673" i="6"/>
  <c r="CR653" i="6"/>
  <c r="CS653" i="6"/>
  <c r="CS467" i="6"/>
  <c r="CR467" i="6"/>
  <c r="CX804" i="6"/>
  <c r="CY804" i="6"/>
  <c r="CA1031" i="6"/>
  <c r="BZ1031" i="6"/>
  <c r="CA541" i="6"/>
  <c r="BZ541" i="6"/>
  <c r="CA768" i="6"/>
  <c r="BZ768" i="6"/>
  <c r="CG1088" i="6"/>
  <c r="CF1088" i="6"/>
  <c r="CF301" i="6"/>
  <c r="CG301" i="6"/>
  <c r="CM885" i="6"/>
  <c r="CL885" i="6"/>
  <c r="CL496" i="6"/>
  <c r="CM496" i="6"/>
  <c r="CR697" i="6"/>
  <c r="CS697" i="6"/>
  <c r="CR1037" i="6"/>
  <c r="CS1037" i="6"/>
  <c r="CY797" i="6"/>
  <c r="CX797" i="6"/>
  <c r="CY887" i="6"/>
  <c r="CX887" i="6"/>
  <c r="CY1038" i="6"/>
  <c r="CX1038" i="6"/>
  <c r="CX576" i="6"/>
  <c r="CY576" i="6"/>
  <c r="BO347" i="6"/>
  <c r="BN347" i="6"/>
  <c r="BO612" i="6"/>
  <c r="BN612" i="6"/>
  <c r="BO620" i="6"/>
  <c r="BN620" i="6"/>
  <c r="BU239" i="6"/>
  <c r="BT239" i="6"/>
  <c r="BT874" i="6"/>
  <c r="BU874" i="6"/>
  <c r="BZ317" i="6"/>
  <c r="CA317" i="6"/>
  <c r="BZ946" i="6"/>
  <c r="CA946" i="6"/>
  <c r="CM957" i="6"/>
  <c r="CL957" i="6"/>
  <c r="BB315" i="6"/>
  <c r="BC315" i="6"/>
  <c r="BC519" i="6"/>
  <c r="BB519" i="6"/>
  <c r="BI1066" i="6"/>
  <c r="BH1066" i="6"/>
  <c r="BH801" i="6"/>
  <c r="BI801" i="6"/>
  <c r="BN211" i="6"/>
  <c r="BO211" i="6"/>
  <c r="BO317" i="6"/>
  <c r="BN317" i="6"/>
  <c r="BT390" i="6"/>
  <c r="BU390" i="6"/>
  <c r="BU228" i="6"/>
  <c r="BT228" i="6"/>
  <c r="CA898" i="6"/>
  <c r="BZ898" i="6"/>
  <c r="CR1115" i="6"/>
  <c r="CS1115" i="6"/>
  <c r="AW560" i="6"/>
  <c r="AV560" i="6"/>
  <c r="BI271" i="6"/>
  <c r="BH271" i="6"/>
  <c r="AW702" i="6"/>
  <c r="AV702" i="6"/>
  <c r="AV473" i="6"/>
  <c r="AW473" i="6"/>
  <c r="AW457" i="6"/>
  <c r="AV457" i="6"/>
  <c r="AV612" i="6"/>
  <c r="AW612" i="6"/>
  <c r="AW868" i="6"/>
  <c r="AV868" i="6"/>
  <c r="BB1045" i="6"/>
  <c r="BC1045" i="6"/>
  <c r="BB280" i="6"/>
  <c r="BC280" i="6"/>
  <c r="BI424" i="6"/>
  <c r="BH424" i="6"/>
  <c r="BO492" i="6"/>
  <c r="BN492" i="6"/>
  <c r="BU470" i="6"/>
  <c r="BT470" i="6"/>
  <c r="CA828" i="6"/>
  <c r="BZ828" i="6"/>
  <c r="CS936" i="6"/>
  <c r="CR936" i="6"/>
  <c r="AW833" i="6"/>
  <c r="AV833" i="6"/>
  <c r="AW938" i="6"/>
  <c r="AV938" i="6"/>
  <c r="BC764" i="6"/>
  <c r="BB764" i="6"/>
  <c r="BB528" i="6"/>
  <c r="BC528" i="6"/>
  <c r="BC361" i="6"/>
  <c r="BB361" i="6"/>
  <c r="BI600" i="6"/>
  <c r="BH600" i="6"/>
  <c r="BN746" i="6"/>
  <c r="BO746" i="6"/>
  <c r="BU679" i="6"/>
  <c r="BT679" i="6"/>
  <c r="BU854" i="6"/>
  <c r="BT854" i="6"/>
  <c r="BT1087" i="6"/>
  <c r="BU1087" i="6"/>
  <c r="BT280" i="6"/>
  <c r="BU280" i="6"/>
  <c r="BZ934" i="6"/>
  <c r="CA934" i="6"/>
  <c r="CM690" i="6"/>
  <c r="CL690" i="6"/>
  <c r="BC610" i="6"/>
  <c r="BB610" i="6"/>
  <c r="AW518" i="6"/>
  <c r="AV518" i="6"/>
  <c r="BH1055" i="6"/>
  <c r="BI1055" i="6"/>
  <c r="BH386" i="6"/>
  <c r="BI386" i="6"/>
  <c r="BN650" i="6"/>
  <c r="BO650" i="6"/>
  <c r="BN1079" i="6"/>
  <c r="BO1079" i="6"/>
  <c r="BT209" i="6"/>
  <c r="BU209" i="6"/>
  <c r="CA1002" i="6"/>
  <c r="BZ1002" i="6"/>
  <c r="BZ321" i="6"/>
  <c r="CA321" i="6"/>
  <c r="CF475" i="6"/>
  <c r="CG475" i="6"/>
  <c r="CL781" i="6"/>
  <c r="CM781" i="6"/>
  <c r="CX613" i="6"/>
  <c r="CY613" i="6"/>
  <c r="CY319" i="6"/>
  <c r="CX319" i="6"/>
  <c r="AV1049" i="6"/>
  <c r="AW1049" i="6"/>
  <c r="BH666" i="6"/>
  <c r="BI666" i="6"/>
  <c r="CY317" i="6"/>
  <c r="CX317" i="6"/>
  <c r="AV1041" i="6"/>
  <c r="AW1041" i="6"/>
  <c r="CG488" i="6"/>
  <c r="CF488" i="6"/>
  <c r="AV1113" i="6"/>
  <c r="AW1113" i="6"/>
  <c r="AW898" i="6"/>
  <c r="AV898" i="6"/>
  <c r="BB319" i="6"/>
  <c r="BC319" i="6"/>
  <c r="BB641" i="6"/>
  <c r="BC641" i="6"/>
  <c r="BC742" i="6"/>
  <c r="BB742" i="6"/>
  <c r="BH964" i="6"/>
  <c r="BI964" i="6"/>
  <c r="BH849" i="6"/>
  <c r="BI849" i="6"/>
  <c r="BN393" i="6"/>
  <c r="BO393" i="6"/>
  <c r="BO917" i="6"/>
  <c r="BN917" i="6"/>
  <c r="BO768" i="6"/>
  <c r="BN768" i="6"/>
  <c r="BT650" i="6"/>
  <c r="BU650" i="6"/>
  <c r="CR283" i="6"/>
  <c r="CS283" i="6"/>
  <c r="BB821" i="6"/>
  <c r="BC821" i="6"/>
  <c r="BC896" i="6"/>
  <c r="BB896" i="6"/>
  <c r="BI537" i="6"/>
  <c r="BH537" i="6"/>
  <c r="AW331" i="6"/>
  <c r="AV331" i="6"/>
  <c r="AW464" i="6"/>
  <c r="AV464" i="6"/>
  <c r="BC371" i="6"/>
  <c r="BB371" i="6"/>
  <c r="BB1106" i="6"/>
  <c r="BC1106" i="6"/>
  <c r="BC690" i="6"/>
  <c r="BB690" i="6"/>
  <c r="BH1014" i="6"/>
  <c r="BI1014" i="6"/>
  <c r="BI739" i="6"/>
  <c r="BH739" i="6"/>
  <c r="BO989" i="6"/>
  <c r="BN989" i="6"/>
  <c r="BT541" i="6"/>
  <c r="BU541" i="6"/>
  <c r="BU983" i="6"/>
  <c r="BT983" i="6"/>
  <c r="CF395" i="6"/>
  <c r="CG395" i="6"/>
  <c r="BI914" i="6"/>
  <c r="BH914" i="6"/>
  <c r="BB707" i="6"/>
  <c r="BC707" i="6"/>
  <c r="BC1006" i="6"/>
  <c r="BB1006" i="6"/>
  <c r="BH223" i="6"/>
  <c r="BI223" i="6"/>
  <c r="BH809" i="6"/>
  <c r="BI809" i="6"/>
  <c r="BO518" i="6"/>
  <c r="BN518" i="6"/>
  <c r="BO310" i="6"/>
  <c r="BN310" i="6"/>
  <c r="BO539" i="6"/>
  <c r="BN539" i="6"/>
  <c r="BN625" i="6"/>
  <c r="BO625" i="6"/>
  <c r="BT767" i="6"/>
  <c r="BU767" i="6"/>
  <c r="BU584" i="6"/>
  <c r="BT584" i="6"/>
  <c r="CA762" i="6"/>
  <c r="BZ762" i="6"/>
  <c r="CF583" i="6"/>
  <c r="CG583" i="6"/>
  <c r="CF790" i="6"/>
  <c r="CG790" i="6"/>
  <c r="CL457" i="6"/>
  <c r="CM457" i="6"/>
  <c r="CL1036" i="6"/>
  <c r="CM1036" i="6"/>
  <c r="CR824" i="6"/>
  <c r="CS824" i="6"/>
  <c r="CY893" i="6"/>
  <c r="CX893" i="6"/>
  <c r="CA1013" i="6"/>
  <c r="BZ1013" i="6"/>
  <c r="BZ635" i="6"/>
  <c r="CA635" i="6"/>
  <c r="CF625" i="6"/>
  <c r="CG625" i="6"/>
  <c r="CM365" i="6"/>
  <c r="CL365" i="6"/>
  <c r="CM333" i="6"/>
  <c r="CL333" i="6"/>
  <c r="CS846" i="6"/>
  <c r="CR846" i="6"/>
  <c r="CX574" i="6"/>
  <c r="CY574" i="6"/>
  <c r="CY1017" i="6"/>
  <c r="CX1017" i="6"/>
  <c r="CA314" i="6"/>
  <c r="BZ314" i="6"/>
  <c r="CF353" i="6"/>
  <c r="CG353" i="6"/>
  <c r="CF838" i="6"/>
  <c r="CG838" i="6"/>
  <c r="CL221" i="6"/>
  <c r="CM221" i="6"/>
  <c r="CL648" i="6"/>
  <c r="CM648" i="6"/>
  <c r="CM773" i="6"/>
  <c r="CL773" i="6"/>
  <c r="CS856" i="6"/>
  <c r="CR856" i="6"/>
  <c r="CX210" i="6"/>
  <c r="CY210" i="6"/>
  <c r="CY857" i="6"/>
  <c r="CX857" i="6"/>
  <c r="CL595" i="6"/>
  <c r="CM595" i="6"/>
  <c r="CL860" i="6"/>
  <c r="CM860" i="6"/>
  <c r="CR251" i="6"/>
  <c r="CS251" i="6"/>
  <c r="CX1029" i="6"/>
  <c r="CY1029" i="6"/>
  <c r="CF441" i="6"/>
  <c r="CG441" i="6"/>
  <c r="CG627" i="6"/>
  <c r="CF627" i="6"/>
  <c r="CL930" i="6"/>
  <c r="CM930" i="6"/>
  <c r="CL794" i="6"/>
  <c r="CM794" i="6"/>
  <c r="CM228" i="6"/>
  <c r="CL228" i="6"/>
  <c r="CR415" i="6"/>
  <c r="CS415" i="6"/>
  <c r="CX1082" i="6"/>
  <c r="CY1082" i="6"/>
  <c r="CF251" i="6"/>
  <c r="CG251" i="6"/>
  <c r="CF713" i="6"/>
  <c r="CG713" i="6"/>
  <c r="CL923" i="6"/>
  <c r="CM923" i="6"/>
  <c r="CM916" i="6"/>
  <c r="CL916" i="6"/>
  <c r="CR380" i="6"/>
  <c r="CS380" i="6"/>
  <c r="CX734" i="6"/>
  <c r="CY734" i="6"/>
  <c r="CY806" i="6"/>
  <c r="CX806" i="6"/>
  <c r="BU449" i="6"/>
  <c r="BT449" i="6"/>
  <c r="CF403" i="6"/>
  <c r="CG403" i="6"/>
  <c r="CG716" i="6"/>
  <c r="CF716" i="6"/>
  <c r="CM1003" i="6"/>
  <c r="CL1003" i="6"/>
  <c r="CL787" i="6"/>
  <c r="CM787" i="6"/>
  <c r="CS221" i="6"/>
  <c r="CR221" i="6"/>
  <c r="CR895" i="6"/>
  <c r="CS895" i="6"/>
  <c r="AV285" i="6"/>
  <c r="AW285" i="6"/>
  <c r="BN286" i="6"/>
  <c r="BO286" i="6"/>
  <c r="BU791" i="6"/>
  <c r="BT791" i="6"/>
  <c r="BU765" i="6"/>
  <c r="BT765" i="6"/>
  <c r="CM432" i="6"/>
  <c r="CL432" i="6"/>
  <c r="BI620" i="6"/>
  <c r="BH620" i="6"/>
  <c r="BH839" i="6"/>
  <c r="BI839" i="6"/>
  <c r="BO602" i="6"/>
  <c r="BN602" i="6"/>
  <c r="BO525" i="6"/>
  <c r="BN525" i="6"/>
  <c r="BT1063" i="6"/>
  <c r="BU1063" i="6"/>
  <c r="BT492" i="6"/>
  <c r="BU492" i="6"/>
  <c r="CA851" i="6"/>
  <c r="BZ851" i="6"/>
  <c r="AW605" i="6"/>
  <c r="AV605" i="6"/>
  <c r="AV462" i="6"/>
  <c r="AW462" i="6"/>
  <c r="AW805" i="6"/>
  <c r="AV805" i="6"/>
  <c r="BC826" i="6"/>
  <c r="BB826" i="6"/>
  <c r="BB247" i="6"/>
  <c r="BC247" i="6"/>
  <c r="BB935" i="6"/>
  <c r="BC935" i="6"/>
  <c r="BC638" i="6"/>
  <c r="BB638" i="6"/>
  <c r="BI797" i="6"/>
  <c r="BH797" i="6"/>
  <c r="BO903" i="6"/>
  <c r="BN903" i="6"/>
  <c r="BO455" i="6"/>
  <c r="BN455" i="6"/>
  <c r="BN673" i="6"/>
  <c r="BO673" i="6"/>
  <c r="BU528" i="6"/>
  <c r="BT528" i="6"/>
  <c r="BT674" i="6"/>
  <c r="BU674" i="6"/>
  <c r="BT1052" i="6"/>
  <c r="BU1052" i="6"/>
  <c r="CA959" i="6"/>
  <c r="BZ959" i="6"/>
  <c r="AV734" i="6"/>
  <c r="AW734" i="6"/>
  <c r="BH867" i="6"/>
  <c r="BI867" i="6"/>
  <c r="AW673" i="6"/>
  <c r="AV673" i="6"/>
  <c r="BB394" i="6"/>
  <c r="BC394" i="6"/>
  <c r="BI760" i="6"/>
  <c r="BH760" i="6"/>
  <c r="BI1117" i="6"/>
  <c r="BH1117" i="6"/>
  <c r="BH573" i="6"/>
  <c r="BI573" i="6"/>
  <c r="BT639" i="6"/>
  <c r="BU639" i="6"/>
  <c r="BT314" i="6"/>
  <c r="BU314" i="6"/>
  <c r="BU796" i="6"/>
  <c r="BT796" i="6"/>
  <c r="CA451" i="6"/>
  <c r="BZ451" i="6"/>
  <c r="BZ675" i="6"/>
  <c r="CA675" i="6"/>
  <c r="BC620" i="6"/>
  <c r="BB620" i="6"/>
  <c r="BN314" i="6"/>
  <c r="BO314" i="6"/>
  <c r="BO509" i="6"/>
  <c r="BN509" i="6"/>
  <c r="BZ390" i="6"/>
  <c r="CA390" i="6"/>
  <c r="BZ712" i="6"/>
  <c r="CA712" i="6"/>
  <c r="CG232" i="6"/>
  <c r="CF232" i="6"/>
  <c r="CL447" i="6"/>
  <c r="CM447" i="6"/>
  <c r="CM902" i="6"/>
  <c r="CL902" i="6"/>
  <c r="CM488" i="6"/>
  <c r="CL488" i="6"/>
  <c r="CR441" i="6"/>
  <c r="CS441" i="6"/>
  <c r="CX565" i="6"/>
  <c r="CY565" i="6"/>
  <c r="BC255" i="6"/>
  <c r="BB255" i="6"/>
  <c r="CG599" i="6"/>
  <c r="CF599" i="6"/>
  <c r="AV1069" i="6"/>
  <c r="AW1069" i="6"/>
  <c r="AV931" i="6"/>
  <c r="AW931" i="6"/>
  <c r="BB975" i="6"/>
  <c r="BC975" i="6"/>
  <c r="BC1063" i="6"/>
  <c r="BB1063" i="6"/>
  <c r="BO1057" i="6"/>
  <c r="BN1057" i="6"/>
  <c r="BT1122" i="6"/>
  <c r="BU1122" i="6"/>
  <c r="CF568" i="6"/>
  <c r="CG568" i="6"/>
  <c r="CS478" i="6"/>
  <c r="CR478" i="6"/>
  <c r="AW288" i="6"/>
  <c r="AV288" i="6"/>
  <c r="BI1049" i="6"/>
  <c r="BH1049" i="6"/>
  <c r="AW1038" i="6"/>
  <c r="AV1038" i="6"/>
  <c r="CR1008" i="6"/>
  <c r="CS1008" i="6"/>
  <c r="AW206" i="6"/>
  <c r="AV206" i="6"/>
  <c r="AW800" i="6"/>
  <c r="AV800" i="6"/>
  <c r="AV862" i="6"/>
  <c r="AW862" i="6"/>
  <c r="BC1012" i="6"/>
  <c r="BB1012" i="6"/>
  <c r="BI590" i="6"/>
  <c r="BH590" i="6"/>
  <c r="BH920" i="6"/>
  <c r="BI920" i="6"/>
  <c r="BI717" i="6"/>
  <c r="BH717" i="6"/>
  <c r="BN261" i="6"/>
  <c r="BO261" i="6"/>
  <c r="BN618" i="6"/>
  <c r="BO618" i="6"/>
  <c r="BN463" i="6"/>
  <c r="BO463" i="6"/>
  <c r="BO765" i="6"/>
  <c r="BN765" i="6"/>
  <c r="BT1110" i="6"/>
  <c r="BU1110" i="6"/>
  <c r="BZ434" i="6"/>
  <c r="CA434" i="6"/>
  <c r="CM587" i="6"/>
  <c r="CL587" i="6"/>
  <c r="CX554" i="6"/>
  <c r="CY554" i="6"/>
  <c r="BC539" i="6"/>
  <c r="BB539" i="6"/>
  <c r="AV1004" i="6"/>
  <c r="AW1004" i="6"/>
  <c r="BC864" i="6"/>
  <c r="BB864" i="6"/>
  <c r="AV1097" i="6"/>
  <c r="AW1097" i="6"/>
  <c r="AV563" i="6"/>
  <c r="AW563" i="6"/>
  <c r="BC965" i="6"/>
  <c r="BB965" i="6"/>
  <c r="BI607" i="6"/>
  <c r="BH607" i="6"/>
  <c r="BN981" i="6"/>
  <c r="BO981" i="6"/>
  <c r="BT703" i="6"/>
  <c r="BU703" i="6"/>
  <c r="BU936" i="6"/>
  <c r="BT936" i="6"/>
  <c r="BU925" i="6"/>
  <c r="BT925" i="6"/>
  <c r="CF621" i="6"/>
  <c r="CG621" i="6"/>
  <c r="CS286" i="6"/>
  <c r="CR286" i="6"/>
  <c r="CF1032" i="6"/>
  <c r="CG1032" i="6"/>
  <c r="CF330" i="6"/>
  <c r="CG330" i="6"/>
  <c r="CL630" i="6"/>
  <c r="CM630" i="6"/>
  <c r="CL520" i="6"/>
  <c r="CM520" i="6"/>
  <c r="CS729" i="6"/>
  <c r="CR729" i="6"/>
  <c r="CY912" i="6"/>
  <c r="CX912" i="6"/>
  <c r="CX949" i="6"/>
  <c r="CY949" i="6"/>
  <c r="BT1109" i="6"/>
  <c r="BU1109" i="6"/>
  <c r="BZ265" i="6"/>
  <c r="CA265" i="6"/>
  <c r="CL338" i="6"/>
  <c r="CM338" i="6"/>
  <c r="CS343" i="6"/>
  <c r="CR343" i="6"/>
  <c r="CR608" i="6"/>
  <c r="CS608" i="6"/>
  <c r="CF830" i="6"/>
  <c r="CG830" i="6"/>
  <c r="CF449" i="6"/>
  <c r="CG449" i="6"/>
  <c r="CS291" i="6"/>
  <c r="CR291" i="6"/>
  <c r="CS353" i="6"/>
  <c r="CR353" i="6"/>
  <c r="CX904" i="6"/>
  <c r="CY904" i="6"/>
  <c r="CA415" i="6"/>
  <c r="BZ415" i="6"/>
  <c r="CF616" i="6"/>
  <c r="CG616" i="6"/>
  <c r="CF750" i="6"/>
  <c r="CG750" i="6"/>
  <c r="CF1038" i="6"/>
  <c r="CG1038" i="6"/>
  <c r="CL798" i="6"/>
  <c r="CM798" i="6"/>
  <c r="CR996" i="6"/>
  <c r="CS996" i="6"/>
  <c r="CR841" i="6"/>
  <c r="CS841" i="6"/>
  <c r="CX829" i="6"/>
  <c r="CY829" i="6"/>
  <c r="BZ484" i="6"/>
  <c r="CA484" i="6"/>
  <c r="CL694" i="6"/>
  <c r="CM694" i="6"/>
  <c r="CM681" i="6"/>
  <c r="CL681" i="6"/>
  <c r="BZ1037" i="6"/>
  <c r="CA1037" i="6"/>
  <c r="CM327" i="6"/>
  <c r="CL327" i="6"/>
  <c r="CM272" i="6"/>
  <c r="CL272" i="6"/>
  <c r="CR1072" i="6"/>
  <c r="CS1072" i="6"/>
  <c r="CR1053" i="6"/>
  <c r="CS1053" i="6"/>
  <c r="CX351" i="6"/>
  <c r="CY351" i="6"/>
  <c r="CY1093" i="6"/>
  <c r="CX1093" i="6"/>
  <c r="CX588" i="6"/>
  <c r="CY588" i="6"/>
  <c r="BT285" i="6"/>
  <c r="BU285" i="6"/>
  <c r="BZ809" i="6"/>
  <c r="CA809" i="6"/>
  <c r="CA337" i="6"/>
  <c r="BZ337" i="6"/>
  <c r="CG973" i="6"/>
  <c r="CF973" i="6"/>
  <c r="CL207" i="6"/>
  <c r="CM207" i="6"/>
  <c r="CM1077" i="6"/>
  <c r="CL1077" i="6"/>
  <c r="CX667" i="6"/>
  <c r="CY667" i="6"/>
  <c r="CY274" i="6"/>
  <c r="CX274" i="6"/>
  <c r="CY1051" i="6"/>
  <c r="CX1051" i="6"/>
  <c r="CX236" i="6"/>
  <c r="CY236" i="6"/>
  <c r="AV1067" i="6"/>
  <c r="AW1067" i="6"/>
  <c r="BO973" i="6"/>
  <c r="BN973" i="6"/>
  <c r="BN633" i="6"/>
  <c r="BO633" i="6"/>
  <c r="BT827" i="6"/>
  <c r="BU827" i="6"/>
  <c r="BU208" i="6"/>
  <c r="BT208" i="6"/>
  <c r="BZ757" i="6"/>
  <c r="CA757" i="6"/>
  <c r="CM756" i="6"/>
  <c r="CL756" i="6"/>
  <c r="BI383" i="6"/>
  <c r="BH383" i="6"/>
  <c r="BH888" i="6"/>
  <c r="BI888" i="6"/>
  <c r="BH737" i="6"/>
  <c r="BI737" i="6"/>
  <c r="BO611" i="6"/>
  <c r="BN611" i="6"/>
  <c r="BT832" i="6"/>
  <c r="BU832" i="6"/>
  <c r="BT1093" i="6"/>
  <c r="BU1093" i="6"/>
  <c r="CS801" i="6"/>
  <c r="CR801" i="6"/>
  <c r="AV1093" i="6"/>
  <c r="AW1093" i="6"/>
  <c r="AW694" i="6"/>
  <c r="AV694" i="6"/>
  <c r="AW555" i="6"/>
  <c r="AV555" i="6"/>
  <c r="AV1111" i="6"/>
  <c r="AW1111" i="6"/>
  <c r="AW449" i="6"/>
  <c r="AV449" i="6"/>
  <c r="BC877" i="6"/>
  <c r="BB877" i="6"/>
  <c r="BC530" i="6"/>
  <c r="BB530" i="6"/>
  <c r="BI791" i="6"/>
  <c r="BH791" i="6"/>
  <c r="BO955" i="6"/>
  <c r="BN955" i="6"/>
  <c r="BT298" i="6"/>
  <c r="BU298" i="6"/>
  <c r="BU920" i="6"/>
  <c r="BT920" i="6"/>
  <c r="BT660" i="6"/>
  <c r="BU660" i="6"/>
  <c r="AV347" i="6"/>
  <c r="AW347" i="6"/>
  <c r="AW337" i="6"/>
  <c r="AV337" i="6"/>
  <c r="BB993" i="6"/>
  <c r="BC993" i="6"/>
  <c r="BN683" i="6"/>
  <c r="BO683" i="6"/>
  <c r="BN330" i="6"/>
  <c r="BO330" i="6"/>
  <c r="BO456" i="6"/>
  <c r="BN456" i="6"/>
  <c r="BU912" i="6"/>
  <c r="BT912" i="6"/>
  <c r="BU757" i="6"/>
  <c r="BT757" i="6"/>
  <c r="BZ645" i="6"/>
  <c r="CA645" i="6"/>
  <c r="CA1079" i="6"/>
  <c r="BZ1079" i="6"/>
  <c r="CF1072" i="6"/>
  <c r="CG1072" i="6"/>
  <c r="AV1021" i="6"/>
  <c r="AW1021" i="6"/>
  <c r="BI975" i="6"/>
  <c r="BH975" i="6"/>
  <c r="BN512" i="6"/>
  <c r="BO512" i="6"/>
  <c r="BN583" i="6"/>
  <c r="BO583" i="6"/>
  <c r="BO997" i="6"/>
  <c r="BN997" i="6"/>
  <c r="BU1066" i="6"/>
  <c r="BT1066" i="6"/>
  <c r="BT269" i="6"/>
  <c r="BU269" i="6"/>
  <c r="CA1006" i="6"/>
  <c r="BZ1006" i="6"/>
  <c r="CA937" i="6"/>
  <c r="BZ937" i="6"/>
  <c r="CF761" i="6"/>
  <c r="CG761" i="6"/>
  <c r="CM628" i="6"/>
  <c r="CL628" i="6"/>
  <c r="CL999" i="6"/>
  <c r="CM999" i="6"/>
  <c r="CM1000" i="6"/>
  <c r="CL1000" i="6"/>
  <c r="CR682" i="6"/>
  <c r="CS682" i="6"/>
  <c r="CX416" i="6"/>
  <c r="CY416" i="6"/>
  <c r="AW576" i="6"/>
  <c r="AV576" i="6"/>
  <c r="AV344" i="6"/>
  <c r="AW344" i="6"/>
  <c r="AW478" i="6"/>
  <c r="AV478" i="6"/>
  <c r="AW829" i="6"/>
  <c r="AV829" i="6"/>
  <c r="BB589" i="6"/>
  <c r="BC589" i="6"/>
  <c r="BI551" i="6"/>
  <c r="BH551" i="6"/>
  <c r="BI543" i="6"/>
  <c r="BH543" i="6"/>
  <c r="BO860" i="6"/>
  <c r="BN860" i="6"/>
  <c r="BN1108" i="6"/>
  <c r="BO1108" i="6"/>
  <c r="BN481" i="6"/>
  <c r="BO481" i="6"/>
  <c r="CL343" i="6"/>
  <c r="CM343" i="6"/>
  <c r="CF672" i="6"/>
  <c r="CG672" i="6"/>
  <c r="AW978" i="6"/>
  <c r="AV978" i="6"/>
  <c r="AV260" i="6"/>
  <c r="AW260" i="6"/>
  <c r="AV1060" i="6"/>
  <c r="AW1060" i="6"/>
  <c r="AW290" i="6"/>
  <c r="AV290" i="6"/>
  <c r="BB787" i="6"/>
  <c r="BC787" i="6"/>
  <c r="BI312" i="6"/>
  <c r="BH312" i="6"/>
  <c r="BN631" i="6"/>
  <c r="BO631" i="6"/>
  <c r="BT817" i="6"/>
  <c r="BU817" i="6"/>
  <c r="BU416" i="6"/>
  <c r="BT416" i="6"/>
  <c r="CA277" i="6"/>
  <c r="BZ277" i="6"/>
  <c r="CF1103" i="6"/>
  <c r="CG1103" i="6"/>
  <c r="BB739" i="6"/>
  <c r="BC739" i="6"/>
  <c r="AW904" i="6"/>
  <c r="AV904" i="6"/>
  <c r="BC704" i="6"/>
  <c r="BB704" i="6"/>
  <c r="AV572" i="6"/>
  <c r="AW572" i="6"/>
  <c r="AV559" i="6"/>
  <c r="AW559" i="6"/>
  <c r="AV497" i="6"/>
  <c r="AW497" i="6"/>
  <c r="BC986" i="6"/>
  <c r="BB986" i="6"/>
  <c r="BC534" i="6"/>
  <c r="BB534" i="6"/>
  <c r="BI583" i="6"/>
  <c r="BH583" i="6"/>
  <c r="BN495" i="6"/>
  <c r="BO495" i="6"/>
  <c r="BN315" i="6"/>
  <c r="BO315" i="6"/>
  <c r="BN595" i="6"/>
  <c r="BO595" i="6"/>
  <c r="BO756" i="6"/>
  <c r="BN756" i="6"/>
  <c r="BT259" i="6"/>
  <c r="BU259" i="6"/>
  <c r="BZ388" i="6"/>
  <c r="CA388" i="6"/>
  <c r="CM481" i="6"/>
  <c r="CL481" i="6"/>
  <c r="BZ792" i="6"/>
  <c r="CA792" i="6"/>
  <c r="CF236" i="6"/>
  <c r="CG236" i="6"/>
  <c r="CL1125" i="6"/>
  <c r="CM1125" i="6"/>
  <c r="CL326" i="6"/>
  <c r="CM326" i="6"/>
  <c r="CR568" i="6"/>
  <c r="CS568" i="6"/>
  <c r="CR879" i="6"/>
  <c r="CS879" i="6"/>
  <c r="BT1077" i="6"/>
  <c r="BU1077" i="6"/>
  <c r="BZ246" i="6"/>
  <c r="CA246" i="6"/>
  <c r="BZ891" i="6"/>
  <c r="CA891" i="6"/>
  <c r="CM1065" i="6"/>
  <c r="CL1065" i="6"/>
  <c r="CL480" i="6"/>
  <c r="CM480" i="6"/>
  <c r="CS989" i="6"/>
  <c r="CR989" i="6"/>
  <c r="CX347" i="6"/>
  <c r="CY347" i="6"/>
  <c r="CA902" i="6"/>
  <c r="BZ902" i="6"/>
  <c r="CG819" i="6"/>
  <c r="CF819" i="6"/>
  <c r="CM606" i="6"/>
  <c r="CL606" i="6"/>
  <c r="CR787" i="6"/>
  <c r="CS787" i="6"/>
  <c r="CR1000" i="6"/>
  <c r="CS1000" i="6"/>
  <c r="CY758" i="6"/>
  <c r="CX758" i="6"/>
  <c r="CY1108" i="6"/>
  <c r="CX1108" i="6"/>
  <c r="BU539" i="6"/>
  <c r="BT539" i="6"/>
  <c r="CA367" i="6"/>
  <c r="BZ367" i="6"/>
  <c r="BZ1014" i="6"/>
  <c r="CA1014" i="6"/>
  <c r="CA556" i="6"/>
  <c r="BZ556" i="6"/>
  <c r="CF825" i="6"/>
  <c r="CG825" i="6"/>
  <c r="CF932" i="6"/>
  <c r="CG932" i="6"/>
  <c r="CM217" i="6"/>
  <c r="CL217" i="6"/>
  <c r="CL278" i="6"/>
  <c r="CM278" i="6"/>
  <c r="CR1033" i="6"/>
  <c r="CS1033" i="6"/>
  <c r="CX292" i="6"/>
  <c r="CY292" i="6"/>
  <c r="CX454" i="6"/>
  <c r="CY454" i="6"/>
  <c r="BZ841" i="6"/>
  <c r="CA841" i="6"/>
  <c r="BZ596" i="6"/>
  <c r="CA596" i="6"/>
  <c r="CF378" i="6"/>
  <c r="CG378" i="6"/>
  <c r="CG965" i="6"/>
  <c r="CF965" i="6"/>
  <c r="CF720" i="6"/>
  <c r="CG720" i="6"/>
  <c r="CM1124" i="6"/>
  <c r="CL1124" i="6"/>
  <c r="CL428" i="6"/>
  <c r="CM428" i="6"/>
  <c r="CR524" i="6"/>
  <c r="CS524" i="6"/>
  <c r="CX453" i="6"/>
  <c r="CY453" i="6"/>
  <c r="BZ264" i="6"/>
  <c r="CA264" i="6"/>
  <c r="CA914" i="6"/>
  <c r="BZ914" i="6"/>
  <c r="CF461" i="6"/>
  <c r="CG461" i="6"/>
  <c r="CS687" i="6"/>
  <c r="CR687" i="6"/>
  <c r="CX265" i="6"/>
  <c r="CY265" i="6"/>
  <c r="CX1070" i="6"/>
  <c r="CY1070" i="6"/>
  <c r="CY457" i="6"/>
  <c r="CX457" i="6"/>
  <c r="BZ365" i="6"/>
  <c r="CA365" i="6"/>
  <c r="CA682" i="6"/>
  <c r="BZ682" i="6"/>
  <c r="CF1030" i="6"/>
  <c r="CG1030" i="6"/>
  <c r="CM351" i="6"/>
  <c r="CL351" i="6"/>
  <c r="CM1109" i="6"/>
  <c r="CL1109" i="6"/>
  <c r="CR557" i="6"/>
  <c r="CS557" i="6"/>
  <c r="CR284" i="6"/>
  <c r="CS284" i="6"/>
  <c r="CY760" i="6"/>
  <c r="CX760" i="6"/>
  <c r="CY326" i="6"/>
  <c r="CX326" i="6"/>
  <c r="CX547" i="6"/>
  <c r="CY547" i="6"/>
  <c r="CY507" i="6"/>
  <c r="CX507" i="6"/>
  <c r="CY871" i="6"/>
  <c r="CX871" i="6"/>
  <c r="BZ729" i="6"/>
  <c r="CA729" i="6"/>
  <c r="AV794" i="6"/>
  <c r="AW794" i="6"/>
  <c r="BI467" i="6"/>
  <c r="BH467" i="6"/>
  <c r="BN1040" i="6"/>
  <c r="BO1040" i="6"/>
  <c r="BO1109" i="6"/>
  <c r="BN1109" i="6"/>
  <c r="BT716" i="6"/>
  <c r="BU716" i="6"/>
  <c r="BT353" i="6"/>
  <c r="BU353" i="6"/>
  <c r="CM1117" i="6"/>
  <c r="CL1117" i="6"/>
  <c r="BB841" i="6"/>
  <c r="BC841" i="6"/>
  <c r="BI508" i="6"/>
  <c r="BH508" i="6"/>
  <c r="BO842" i="6"/>
  <c r="BN842" i="6"/>
  <c r="BO771" i="6"/>
  <c r="BN771" i="6"/>
  <c r="BT454" i="6"/>
  <c r="BU454" i="6"/>
  <c r="BZ1084" i="6"/>
  <c r="CA1084" i="6"/>
  <c r="CR758" i="6"/>
  <c r="CS758" i="6"/>
  <c r="CY626" i="6"/>
  <c r="CX626" i="6"/>
  <c r="BB817" i="6"/>
  <c r="BC817" i="6"/>
  <c r="BZ391" i="6"/>
  <c r="CA391" i="6"/>
  <c r="AW1058" i="6"/>
  <c r="AV1058" i="6"/>
  <c r="AW436" i="6"/>
  <c r="AV436" i="6"/>
  <c r="AV644" i="6"/>
  <c r="AW644" i="6"/>
  <c r="AV945" i="6"/>
  <c r="AW945" i="6"/>
  <c r="BH702" i="6"/>
  <c r="BI702" i="6"/>
  <c r="BI733" i="6"/>
  <c r="BH733" i="6"/>
  <c r="BO710" i="6"/>
  <c r="BN710" i="6"/>
  <c r="BO464" i="6"/>
  <c r="BN464" i="6"/>
  <c r="BU880" i="6"/>
  <c r="BT880" i="6"/>
  <c r="AV339" i="6"/>
  <c r="AW339" i="6"/>
  <c r="AV723" i="6"/>
  <c r="AW723" i="6"/>
  <c r="AV724" i="6"/>
  <c r="AW724" i="6"/>
  <c r="AW322" i="6"/>
  <c r="AV322" i="6"/>
  <c r="BB1024" i="6"/>
  <c r="BC1024" i="6"/>
  <c r="BC266" i="6"/>
  <c r="BB266" i="6"/>
  <c r="BH523" i="6"/>
  <c r="BI523" i="6"/>
  <c r="BH830" i="6"/>
  <c r="BI830" i="6"/>
  <c r="BN1064" i="6"/>
  <c r="BO1064" i="6"/>
  <c r="BN904" i="6"/>
  <c r="BO904" i="6"/>
  <c r="BT367" i="6"/>
  <c r="BU367" i="6"/>
  <c r="BT453" i="6"/>
  <c r="BU453" i="6"/>
  <c r="BU769" i="6"/>
  <c r="BT769" i="6"/>
  <c r="BZ817" i="6"/>
  <c r="CA817" i="6"/>
  <c r="CA423" i="6"/>
  <c r="BZ423" i="6"/>
  <c r="CX291" i="6"/>
  <c r="CY291" i="6"/>
  <c r="AW207" i="6"/>
  <c r="AV207" i="6"/>
  <c r="BI989" i="6"/>
  <c r="BH989" i="6"/>
  <c r="BO320" i="6"/>
  <c r="BN320" i="6"/>
  <c r="BO778" i="6"/>
  <c r="BN778" i="6"/>
  <c r="BO636" i="6"/>
  <c r="BN636" i="6"/>
  <c r="BT948" i="6"/>
  <c r="BU948" i="6"/>
  <c r="BT1004" i="6"/>
  <c r="BU1004" i="6"/>
  <c r="BZ963" i="6"/>
  <c r="CA963" i="6"/>
  <c r="BZ288" i="6"/>
  <c r="CA288" i="6"/>
  <c r="CG425" i="6"/>
  <c r="CF425" i="6"/>
  <c r="CF534" i="6"/>
  <c r="CG534" i="6"/>
  <c r="CG570" i="6"/>
  <c r="CF570" i="6"/>
  <c r="CM306" i="6"/>
  <c r="CL306" i="6"/>
  <c r="CR1057" i="6"/>
  <c r="CS1057" i="6"/>
  <c r="CR631" i="6"/>
  <c r="CS631" i="6"/>
  <c r="BH318" i="6"/>
  <c r="BI318" i="6"/>
  <c r="AV1106" i="6"/>
  <c r="AW1106" i="6"/>
  <c r="AV804" i="6"/>
  <c r="AW804" i="6"/>
  <c r="AV534" i="6"/>
  <c r="AW534" i="6"/>
  <c r="BB818" i="6"/>
  <c r="BC818" i="6"/>
  <c r="BI496" i="6"/>
  <c r="BH496" i="6"/>
  <c r="BI698" i="6"/>
  <c r="BH698" i="6"/>
  <c r="BI434" i="6"/>
  <c r="BH434" i="6"/>
  <c r="BO738" i="6"/>
  <c r="BN738" i="6"/>
  <c r="BN1047" i="6"/>
  <c r="BO1047" i="6"/>
  <c r="BB546" i="6"/>
  <c r="BC546" i="6"/>
  <c r="BB239" i="6"/>
  <c r="BC239" i="6"/>
  <c r="BI918" i="6"/>
  <c r="BH918" i="6"/>
  <c r="AV324" i="6"/>
  <c r="AW324" i="6"/>
  <c r="AW390" i="6"/>
  <c r="AV390" i="6"/>
  <c r="AV895" i="6"/>
  <c r="AW895" i="6"/>
  <c r="BC771" i="6"/>
  <c r="BB771" i="6"/>
  <c r="BC941" i="6"/>
  <c r="BB941" i="6"/>
  <c r="BC498" i="6"/>
  <c r="BB498" i="6"/>
  <c r="BI922" i="6"/>
  <c r="BH922" i="6"/>
  <c r="BN770" i="6"/>
  <c r="BO770" i="6"/>
  <c r="BO840" i="6"/>
  <c r="BN840" i="6"/>
  <c r="CA931" i="6"/>
  <c r="BZ931" i="6"/>
  <c r="CR870" i="6"/>
  <c r="CS870" i="6"/>
  <c r="AV1056" i="6"/>
  <c r="AW1056" i="6"/>
  <c r="BH1093" i="6"/>
  <c r="BI1093" i="6"/>
  <c r="BN572" i="6"/>
  <c r="BO572" i="6"/>
  <c r="BU523" i="6"/>
  <c r="BT523" i="6"/>
  <c r="CF630" i="6"/>
  <c r="CG630" i="6"/>
  <c r="CL801" i="6"/>
  <c r="CM801" i="6"/>
  <c r="BZ602" i="6"/>
  <c r="CA602" i="6"/>
  <c r="CF1017" i="6"/>
  <c r="CG1017" i="6"/>
  <c r="CL971" i="6"/>
  <c r="CM971" i="6"/>
  <c r="CS393" i="6"/>
  <c r="CR393" i="6"/>
  <c r="CS1094" i="6"/>
  <c r="CR1094" i="6"/>
  <c r="CR603" i="6"/>
  <c r="CS603" i="6"/>
  <c r="CX697" i="6"/>
  <c r="CY697" i="6"/>
  <c r="CY897" i="6"/>
  <c r="CX897" i="6"/>
  <c r="CX216" i="6"/>
  <c r="CY216" i="6"/>
  <c r="BZ778" i="6"/>
  <c r="CA778" i="6"/>
  <c r="CG209" i="6"/>
  <c r="CF209" i="6"/>
  <c r="CM555" i="6"/>
  <c r="CL555" i="6"/>
  <c r="CS1030" i="6"/>
  <c r="CR1030" i="6"/>
  <c r="CR256" i="6"/>
  <c r="CS256" i="6"/>
  <c r="CG303" i="6"/>
  <c r="CF303" i="6"/>
  <c r="CM566" i="6"/>
  <c r="CL566" i="6"/>
  <c r="CM632" i="6"/>
  <c r="CL632" i="6"/>
  <c r="CS650" i="6"/>
  <c r="CR650" i="6"/>
  <c r="CR959" i="6"/>
  <c r="CS959" i="6"/>
  <c r="CY707" i="6"/>
  <c r="CX707" i="6"/>
  <c r="CX959" i="6"/>
  <c r="CY959" i="6"/>
  <c r="BU300" i="6"/>
  <c r="BT300" i="6"/>
  <c r="CM285" i="6"/>
  <c r="CL285" i="6"/>
  <c r="CL993" i="6"/>
  <c r="CM993" i="6"/>
  <c r="CM214" i="6"/>
  <c r="CL214" i="6"/>
  <c r="CR470" i="6"/>
  <c r="CS470" i="6"/>
  <c r="CS881" i="6"/>
  <c r="CR881" i="6"/>
  <c r="CS257" i="6"/>
  <c r="CR257" i="6"/>
  <c r="CX1086" i="6"/>
  <c r="CY1086" i="6"/>
  <c r="CF1116" i="6"/>
  <c r="CG1116" i="6"/>
  <c r="CY935" i="6"/>
  <c r="CX935" i="6"/>
  <c r="CG699" i="6"/>
  <c r="CF699" i="6"/>
  <c r="CG214" i="6"/>
  <c r="CF214" i="6"/>
  <c r="CS222" i="6"/>
  <c r="CR222" i="6"/>
  <c r="CR587" i="6"/>
  <c r="CS587" i="6"/>
  <c r="CS404" i="6"/>
  <c r="CR404" i="6"/>
  <c r="BZ957" i="6"/>
  <c r="CA957" i="6"/>
  <c r="BZ256" i="6"/>
  <c r="CA256" i="6"/>
  <c r="CF477" i="6"/>
  <c r="CG477" i="6"/>
  <c r="CG468" i="6"/>
  <c r="CF468" i="6"/>
  <c r="CG605" i="6"/>
  <c r="CF605" i="6"/>
  <c r="CL656" i="6"/>
  <c r="CM656" i="6"/>
  <c r="CX817" i="6"/>
  <c r="CY817" i="6"/>
  <c r="CX459" i="6"/>
  <c r="CY459" i="6"/>
  <c r="CX528" i="6"/>
  <c r="CY528" i="6"/>
  <c r="CY516" i="6"/>
  <c r="CX516" i="6"/>
  <c r="CY201" i="6"/>
  <c r="CX201" i="6"/>
  <c r="AW779" i="6"/>
  <c r="AV779" i="6"/>
  <c r="BN908" i="6"/>
  <c r="BO908" i="6"/>
  <c r="BU860" i="6"/>
  <c r="BT860" i="6"/>
  <c r="BU701" i="6"/>
  <c r="BT701" i="6"/>
  <c r="BZ859" i="6"/>
  <c r="CA859" i="6"/>
  <c r="CF915" i="6"/>
  <c r="CG915" i="6"/>
  <c r="CR230" i="6"/>
  <c r="CS230" i="6"/>
  <c r="BC503" i="6"/>
  <c r="BB503" i="6"/>
  <c r="BH309" i="6"/>
  <c r="BI309" i="6"/>
  <c r="BO919" i="6"/>
  <c r="BN919" i="6"/>
  <c r="BN230" i="6"/>
  <c r="BO230" i="6"/>
  <c r="BO372" i="6"/>
  <c r="BN372" i="6"/>
  <c r="BT839" i="6"/>
  <c r="BU839" i="6"/>
  <c r="BU821" i="6"/>
  <c r="BT821" i="6"/>
  <c r="BZ758" i="6"/>
  <c r="CA758" i="6"/>
  <c r="CF463" i="6"/>
  <c r="CG463" i="6"/>
  <c r="CX597" i="6"/>
  <c r="CY597" i="6"/>
  <c r="BH236" i="6"/>
  <c r="BI236" i="6"/>
  <c r="AW633" i="6"/>
  <c r="AV633" i="6"/>
  <c r="AW959" i="6"/>
  <c r="AV959" i="6"/>
  <c r="BC1010" i="6"/>
  <c r="BB1010" i="6"/>
  <c r="AV624" i="6"/>
  <c r="AW624" i="6"/>
  <c r="BC918" i="6"/>
  <c r="BB918" i="6"/>
  <c r="BN922" i="6"/>
  <c r="BO922" i="6"/>
  <c r="BN978" i="6"/>
  <c r="BO978" i="6"/>
  <c r="BU842" i="6"/>
  <c r="BT842" i="6"/>
  <c r="BT1089" i="6"/>
  <c r="BU1089" i="6"/>
  <c r="BH699" i="6"/>
  <c r="BI699" i="6"/>
  <c r="AV600" i="6"/>
  <c r="AW600" i="6"/>
  <c r="AW1051" i="6"/>
  <c r="AV1051" i="6"/>
  <c r="BB235" i="6"/>
  <c r="BC235" i="6"/>
  <c r="BB984" i="6"/>
  <c r="BC984" i="6"/>
  <c r="BI519" i="6"/>
  <c r="BH519" i="6"/>
  <c r="BH852" i="6"/>
  <c r="BI852" i="6"/>
  <c r="BH798" i="6"/>
  <c r="BI798" i="6"/>
  <c r="BH220" i="6"/>
  <c r="BI220" i="6"/>
  <c r="BO720" i="6"/>
  <c r="BN720" i="6"/>
  <c r="BT525" i="6"/>
  <c r="BU525" i="6"/>
  <c r="BZ1060" i="6"/>
  <c r="CA1060" i="6"/>
  <c r="CG522" i="6"/>
  <c r="CF522" i="6"/>
  <c r="CY836" i="6"/>
  <c r="CX836" i="6"/>
  <c r="BB875" i="6"/>
  <c r="BC875" i="6"/>
  <c r="BC915" i="6"/>
  <c r="BB915" i="6"/>
  <c r="BI576" i="6"/>
  <c r="BH576" i="6"/>
  <c r="BO496" i="6"/>
  <c r="BN496" i="6"/>
  <c r="BN389" i="6"/>
  <c r="BO389" i="6"/>
  <c r="BU311" i="6"/>
  <c r="BT311" i="6"/>
  <c r="BT974" i="6"/>
  <c r="BU974" i="6"/>
  <c r="BZ466" i="6"/>
  <c r="CA466" i="6"/>
  <c r="BZ601" i="6"/>
  <c r="CA601" i="6"/>
  <c r="CF409" i="6"/>
  <c r="CG409" i="6"/>
  <c r="CM887" i="6"/>
  <c r="CL887" i="6"/>
  <c r="CL811" i="6"/>
  <c r="CM811" i="6"/>
  <c r="CR513" i="6"/>
  <c r="CS513" i="6"/>
  <c r="CY1063" i="6"/>
  <c r="CX1063" i="6"/>
  <c r="CX1046" i="6"/>
  <c r="CY1046" i="6"/>
  <c r="AW640" i="6"/>
  <c r="AV640" i="6"/>
  <c r="AW923" i="6"/>
  <c r="AV923" i="6"/>
  <c r="BB399" i="6"/>
  <c r="BC399" i="6"/>
  <c r="BB400" i="6"/>
  <c r="BC400" i="6"/>
  <c r="BB345" i="6"/>
  <c r="BC345" i="6"/>
  <c r="BI259" i="6"/>
  <c r="BH259" i="6"/>
  <c r="BI912" i="6"/>
  <c r="BH912" i="6"/>
  <c r="BH577" i="6"/>
  <c r="BI577" i="6"/>
  <c r="BO874" i="6"/>
  <c r="BN874" i="6"/>
  <c r="BN676" i="6"/>
  <c r="BO676" i="6"/>
  <c r="BU781" i="6"/>
  <c r="BT781" i="6"/>
  <c r="BU550" i="6"/>
  <c r="BT550" i="6"/>
  <c r="CF486" i="6"/>
  <c r="CG486" i="6"/>
  <c r="BH805" i="6"/>
  <c r="BI805" i="6"/>
  <c r="AV1126" i="6"/>
  <c r="AW1126" i="6"/>
  <c r="AV528" i="6"/>
  <c r="AW528" i="6"/>
  <c r="BB928" i="6"/>
  <c r="BC928" i="6"/>
  <c r="BB968" i="6"/>
  <c r="BC968" i="6"/>
  <c r="BC453" i="6"/>
  <c r="BB453" i="6"/>
  <c r="BH654" i="6"/>
  <c r="BI654" i="6"/>
  <c r="BU809" i="6"/>
  <c r="BT809" i="6"/>
  <c r="BU745" i="6"/>
  <c r="BT745" i="6"/>
  <c r="BU381" i="6"/>
  <c r="BT381" i="6"/>
  <c r="BU563" i="6"/>
  <c r="BT563" i="6"/>
  <c r="BZ772" i="6"/>
  <c r="CA772" i="6"/>
  <c r="AW809" i="6"/>
  <c r="AV809" i="6"/>
  <c r="BB892" i="6"/>
  <c r="BC892" i="6"/>
  <c r="AV704" i="6"/>
  <c r="AW704" i="6"/>
  <c r="AV564" i="6"/>
  <c r="AW564" i="6"/>
  <c r="BC714" i="6"/>
  <c r="BB714" i="6"/>
  <c r="BB320" i="6"/>
  <c r="BC320" i="6"/>
  <c r="BH554" i="6"/>
  <c r="BI554" i="6"/>
  <c r="BH1105" i="6"/>
  <c r="BI1105" i="6"/>
  <c r="BO818" i="6"/>
  <c r="BN818" i="6"/>
  <c r="BU586" i="6"/>
  <c r="BT586" i="6"/>
  <c r="BT477" i="6"/>
  <c r="BU477" i="6"/>
  <c r="BU906" i="6"/>
  <c r="BT906" i="6"/>
  <c r="CX945" i="6"/>
  <c r="CY945" i="6"/>
  <c r="CF746" i="6"/>
  <c r="CG746" i="6"/>
  <c r="CF336" i="6"/>
  <c r="CG336" i="6"/>
  <c r="CM942" i="6"/>
  <c r="CL942" i="6"/>
  <c r="CL1104" i="6"/>
  <c r="CM1104" i="6"/>
  <c r="CS460" i="6"/>
  <c r="CR460" i="6"/>
  <c r="CS564" i="6"/>
  <c r="CR564" i="6"/>
  <c r="CY298" i="6"/>
  <c r="CX298" i="6"/>
  <c r="BZ344" i="6"/>
  <c r="CA344" i="6"/>
  <c r="CA491" i="6"/>
  <c r="BZ491" i="6"/>
  <c r="CA1075" i="6"/>
  <c r="BZ1075" i="6"/>
  <c r="CG524" i="6"/>
  <c r="CF524" i="6"/>
  <c r="CM252" i="6"/>
  <c r="CL252" i="6"/>
  <c r="CS1063" i="6"/>
  <c r="CR1063" i="6"/>
  <c r="CY674" i="6"/>
  <c r="CX674" i="6"/>
  <c r="BZ818" i="6"/>
  <c r="CA818" i="6"/>
  <c r="CF481" i="6"/>
  <c r="CG481" i="6"/>
  <c r="CL933" i="6"/>
  <c r="CM933" i="6"/>
  <c r="CM302" i="6"/>
  <c r="CL302" i="6"/>
  <c r="CY861" i="6"/>
  <c r="CX861" i="6"/>
  <c r="BZ586" i="6"/>
  <c r="CA586" i="6"/>
  <c r="CM620" i="6"/>
  <c r="CL620" i="6"/>
  <c r="CY520" i="6"/>
  <c r="CX520" i="6"/>
  <c r="BZ904" i="6"/>
  <c r="CA904" i="6"/>
  <c r="CG631" i="6"/>
  <c r="CF631" i="6"/>
  <c r="CL1016" i="6"/>
  <c r="CM1016" i="6"/>
  <c r="CY590" i="6"/>
  <c r="CX590" i="6"/>
  <c r="CY1039" i="6"/>
  <c r="CX1039" i="6"/>
  <c r="CF390" i="6"/>
  <c r="CG390" i="6"/>
  <c r="CL834" i="6"/>
  <c r="CM834" i="6"/>
  <c r="CR720" i="6"/>
  <c r="CS720" i="6"/>
  <c r="CR431" i="6"/>
  <c r="CS431" i="6"/>
  <c r="CY318" i="6"/>
  <c r="CX318" i="6"/>
  <c r="CX705" i="6"/>
  <c r="CY705" i="6"/>
  <c r="CX1096" i="6"/>
  <c r="CY1096" i="6"/>
  <c r="CA997" i="6"/>
  <c r="BZ997" i="6"/>
  <c r="CL249" i="6"/>
  <c r="CM249" i="6"/>
  <c r="CR802" i="6"/>
  <c r="CS802" i="6"/>
  <c r="CR579" i="6"/>
  <c r="CS579" i="6"/>
  <c r="CY218" i="6"/>
  <c r="CX218" i="6"/>
  <c r="CX629" i="6"/>
  <c r="CY629" i="6"/>
  <c r="BT401" i="6"/>
  <c r="BU401" i="6"/>
  <c r="BH778" i="6"/>
  <c r="BI778" i="6"/>
  <c r="BO203" i="6"/>
  <c r="BN203" i="6"/>
  <c r="BN703" i="6"/>
  <c r="BO703" i="6"/>
  <c r="BU641" i="6"/>
  <c r="BT641" i="6"/>
  <c r="BT1097" i="6"/>
  <c r="BU1097" i="6"/>
  <c r="CS1066" i="6"/>
  <c r="CR1066" i="6"/>
  <c r="BB276" i="6"/>
  <c r="BC276" i="6"/>
  <c r="BB552" i="6"/>
  <c r="BC552" i="6"/>
  <c r="BB454" i="6"/>
  <c r="BC454" i="6"/>
  <c r="BI832" i="6"/>
  <c r="BH832" i="6"/>
  <c r="BI988" i="6"/>
  <c r="BH988" i="6"/>
  <c r="BH378" i="6"/>
  <c r="BI378" i="6"/>
  <c r="BN381" i="6"/>
  <c r="BO381" i="6"/>
  <c r="BO879" i="6"/>
  <c r="BN879" i="6"/>
  <c r="BN669" i="6"/>
  <c r="BO669" i="6"/>
  <c r="BN783" i="6"/>
  <c r="BO783" i="6"/>
  <c r="BU561" i="6"/>
  <c r="BT561" i="6"/>
  <c r="BZ1030" i="6"/>
  <c r="CA1030" i="6"/>
  <c r="CA550" i="6"/>
  <c r="BZ550" i="6"/>
  <c r="AV654" i="6"/>
  <c r="AW654" i="6"/>
  <c r="BI908" i="6"/>
  <c r="BH908" i="6"/>
  <c r="AV637" i="6"/>
  <c r="AW637" i="6"/>
  <c r="AW732" i="6"/>
  <c r="AV732" i="6"/>
  <c r="AV289" i="6"/>
  <c r="AW289" i="6"/>
  <c r="AV801" i="6"/>
  <c r="AW801" i="6"/>
  <c r="BC338" i="6"/>
  <c r="BB338" i="6"/>
  <c r="BH1054" i="6"/>
  <c r="BI1054" i="6"/>
  <c r="BH250" i="6"/>
  <c r="BI250" i="6"/>
  <c r="BH266" i="6"/>
  <c r="BI266" i="6"/>
  <c r="BN674" i="6"/>
  <c r="BO674" i="6"/>
  <c r="BN901" i="6"/>
  <c r="BO901" i="6"/>
  <c r="BO909" i="6"/>
  <c r="BN909" i="6"/>
  <c r="BT1126" i="6"/>
  <c r="BU1126" i="6"/>
  <c r="BT935" i="6"/>
  <c r="BU935" i="6"/>
  <c r="CF1015" i="6"/>
  <c r="CG1015" i="6"/>
  <c r="CY399" i="6"/>
  <c r="CX399" i="6"/>
  <c r="AV407" i="6"/>
  <c r="AW407" i="6"/>
  <c r="AW817" i="6"/>
  <c r="AV817" i="6"/>
  <c r="BC1083" i="6"/>
  <c r="BB1083" i="6"/>
  <c r="BI525" i="6"/>
  <c r="BH525" i="6"/>
  <c r="BH1001" i="6"/>
  <c r="BI1001" i="6"/>
  <c r="BN231" i="6"/>
  <c r="BO231" i="6"/>
  <c r="BN870" i="6"/>
  <c r="BO870" i="6"/>
  <c r="BO220" i="6"/>
  <c r="BN220" i="6"/>
  <c r="BN675" i="6"/>
  <c r="BO675" i="6"/>
  <c r="BU753" i="6"/>
  <c r="BT753" i="6"/>
  <c r="BT496" i="6"/>
  <c r="BU496" i="6"/>
  <c r="BZ285" i="6"/>
  <c r="CA285" i="6"/>
  <c r="BZ880" i="6"/>
  <c r="CA880" i="6"/>
  <c r="CF335" i="6"/>
  <c r="CG335" i="6"/>
  <c r="CS426" i="6"/>
  <c r="CR426" i="6"/>
  <c r="BH437" i="6"/>
  <c r="BI437" i="6"/>
  <c r="BC622" i="6"/>
  <c r="BB622" i="6"/>
  <c r="BH815" i="6"/>
  <c r="BI815" i="6"/>
  <c r="BN982" i="6"/>
  <c r="BO982" i="6"/>
  <c r="CF511" i="6"/>
  <c r="CG511" i="6"/>
  <c r="CF415" i="6"/>
  <c r="CG415" i="6"/>
  <c r="CF609" i="6"/>
  <c r="CG609" i="6"/>
  <c r="CM838" i="6"/>
  <c r="CL838" i="6"/>
  <c r="CL348" i="6"/>
  <c r="CM348" i="6"/>
  <c r="CR906" i="6"/>
  <c r="CS906" i="6"/>
  <c r="CX788" i="6"/>
  <c r="CY788" i="6"/>
  <c r="CY692" i="6"/>
  <c r="CX692" i="6"/>
  <c r="AW969" i="6"/>
  <c r="AV969" i="6"/>
  <c r="BC963" i="6"/>
  <c r="BB963" i="6"/>
  <c r="BB687" i="6"/>
  <c r="BC687" i="6"/>
  <c r="BB296" i="6"/>
  <c r="BC296" i="6"/>
  <c r="BB422" i="6"/>
  <c r="BC422" i="6"/>
  <c r="BI1114" i="6"/>
  <c r="BH1114" i="6"/>
  <c r="BN472" i="6"/>
  <c r="BO472" i="6"/>
  <c r="BO358" i="6"/>
  <c r="BN358" i="6"/>
  <c r="BI243" i="6"/>
  <c r="BH243" i="6"/>
  <c r="AV494" i="6"/>
  <c r="AW494" i="6"/>
  <c r="AW1022" i="6"/>
  <c r="AV1022" i="6"/>
  <c r="AW321" i="6"/>
  <c r="AV321" i="6"/>
  <c r="BC1034" i="6"/>
  <c r="BB1034" i="6"/>
  <c r="BB456" i="6"/>
  <c r="BC456" i="6"/>
  <c r="BC370" i="6"/>
  <c r="BB370" i="6"/>
  <c r="BH370" i="6"/>
  <c r="BI370" i="6"/>
  <c r="BO970" i="6"/>
  <c r="BN970" i="6"/>
  <c r="BO343" i="6"/>
  <c r="BN343" i="6"/>
  <c r="BT519" i="6"/>
  <c r="BU519" i="6"/>
  <c r="BT810" i="6"/>
  <c r="BU810" i="6"/>
  <c r="BU392" i="6"/>
  <c r="BT392" i="6"/>
  <c r="BT600" i="6"/>
  <c r="BU600" i="6"/>
  <c r="CA885" i="6"/>
  <c r="BZ885" i="6"/>
  <c r="CA804" i="6"/>
  <c r="BZ804" i="6"/>
  <c r="BB252" i="6"/>
  <c r="BC252" i="6"/>
  <c r="AW916" i="6"/>
  <c r="AV916" i="6"/>
  <c r="AW617" i="6"/>
  <c r="AV617" i="6"/>
  <c r="AV954" i="6"/>
  <c r="AW954" i="6"/>
  <c r="BB624" i="6"/>
  <c r="BC624" i="6"/>
  <c r="BH1062" i="6"/>
  <c r="BI1062" i="6"/>
  <c r="BO228" i="6"/>
  <c r="BN228" i="6"/>
  <c r="BO702" i="6"/>
  <c r="BN702" i="6"/>
  <c r="BT691" i="6"/>
  <c r="BU691" i="6"/>
  <c r="CM1057" i="6"/>
  <c r="CL1057" i="6"/>
  <c r="CG755" i="6"/>
  <c r="CF755" i="6"/>
  <c r="CF1010" i="6"/>
  <c r="CG1010" i="6"/>
  <c r="CX1078" i="6"/>
  <c r="CY1078" i="6"/>
  <c r="CA270" i="6"/>
  <c r="BZ270" i="6"/>
  <c r="CA933" i="6"/>
  <c r="BZ933" i="6"/>
  <c r="CF981" i="6"/>
  <c r="CG981" i="6"/>
  <c r="CF660" i="6"/>
  <c r="CG660" i="6"/>
  <c r="CG980" i="6"/>
  <c r="CF980" i="6"/>
  <c r="CL866" i="6"/>
  <c r="CM866" i="6"/>
  <c r="CL208" i="6"/>
  <c r="CM208" i="6"/>
  <c r="CR866" i="6"/>
  <c r="CS866" i="6"/>
  <c r="CY727" i="6"/>
  <c r="CX727" i="6"/>
  <c r="CX736" i="6"/>
  <c r="CY736" i="6"/>
  <c r="CA218" i="6"/>
  <c r="BZ218" i="6"/>
  <c r="CF881" i="6"/>
  <c r="CG881" i="6"/>
  <c r="CF725" i="6"/>
  <c r="CG725" i="6"/>
  <c r="CR1040" i="6"/>
  <c r="CS1040" i="6"/>
  <c r="CS237" i="6"/>
  <c r="CR237" i="6"/>
  <c r="CA915" i="6"/>
  <c r="BZ915" i="6"/>
  <c r="BZ875" i="6"/>
  <c r="CA875" i="6"/>
  <c r="CM929" i="6"/>
  <c r="CL929" i="6"/>
  <c r="CL410" i="6"/>
  <c r="CM410" i="6"/>
  <c r="BZ576" i="6"/>
  <c r="CA576" i="6"/>
  <c r="CG229" i="6"/>
  <c r="CF229" i="6"/>
  <c r="CG833" i="6"/>
  <c r="CF833" i="6"/>
  <c r="CM894" i="6"/>
  <c r="CL894" i="6"/>
  <c r="CM984" i="6"/>
  <c r="CL984" i="6"/>
  <c r="CS558" i="6"/>
  <c r="CR558" i="6"/>
  <c r="CY611" i="6"/>
  <c r="CX611" i="6"/>
  <c r="CY992" i="6"/>
  <c r="CX992" i="6"/>
  <c r="CA870" i="6"/>
  <c r="BZ870" i="6"/>
  <c r="BZ690" i="6"/>
  <c r="CA690" i="6"/>
  <c r="CF661" i="6"/>
  <c r="CG661" i="6"/>
  <c r="CG652" i="6"/>
  <c r="CF652" i="6"/>
  <c r="CG848" i="6"/>
  <c r="CF848" i="6"/>
  <c r="CM205" i="6"/>
  <c r="CL205" i="6"/>
  <c r="CL1102" i="6"/>
  <c r="CM1102" i="6"/>
  <c r="CM1012" i="6"/>
  <c r="CL1012" i="6"/>
  <c r="CX268" i="6"/>
  <c r="CY268" i="6"/>
  <c r="BU256" i="6"/>
  <c r="BT256" i="6"/>
  <c r="CA475" i="6"/>
  <c r="BZ475" i="6"/>
  <c r="CM396" i="6"/>
  <c r="CL396" i="6"/>
  <c r="CR365" i="6"/>
  <c r="CS365" i="6"/>
  <c r="CX486" i="6"/>
  <c r="CY486" i="6"/>
  <c r="CX975" i="6"/>
  <c r="CY975" i="6"/>
  <c r="CX743" i="6"/>
  <c r="CY743" i="6"/>
  <c r="CY549" i="6"/>
  <c r="CX549" i="6"/>
  <c r="BI946" i="6"/>
  <c r="BH946" i="6"/>
  <c r="BO432" i="6"/>
  <c r="BN432" i="6"/>
  <c r="BU722" i="6"/>
  <c r="BT722" i="6"/>
  <c r="BU294" i="6"/>
  <c r="BT294" i="6"/>
  <c r="CA338" i="6"/>
  <c r="BZ338" i="6"/>
  <c r="CA1027" i="6"/>
  <c r="BZ1027" i="6"/>
  <c r="BC460" i="6"/>
  <c r="BB460" i="6"/>
  <c r="BB813" i="6"/>
  <c r="BC813" i="6"/>
  <c r="BB390" i="6"/>
  <c r="BC390" i="6"/>
  <c r="BI1088" i="6"/>
  <c r="BH1088" i="6"/>
  <c r="BI500" i="6"/>
  <c r="BH500" i="6"/>
  <c r="BN275" i="6"/>
  <c r="BO275" i="6"/>
  <c r="BO557" i="6"/>
  <c r="BN557" i="6"/>
  <c r="BN918" i="6"/>
  <c r="BO918" i="6"/>
  <c r="BT766" i="6"/>
  <c r="BU766" i="6"/>
  <c r="CF1029" i="6"/>
  <c r="CG1029" i="6"/>
  <c r="CS247" i="6"/>
  <c r="CR247" i="6"/>
  <c r="BB700" i="6"/>
  <c r="BC700" i="6"/>
  <c r="AW946" i="6"/>
  <c r="AV946" i="6"/>
  <c r="BB484" i="6"/>
  <c r="BC484" i="6"/>
  <c r="AV645" i="6"/>
  <c r="AW645" i="6"/>
  <c r="AV607" i="6"/>
  <c r="AW607" i="6"/>
  <c r="AV910" i="6"/>
  <c r="AW910" i="6"/>
  <c r="BI1021" i="6"/>
  <c r="BH1021" i="6"/>
  <c r="BO867" i="6"/>
  <c r="BN867" i="6"/>
  <c r="BU813" i="6"/>
  <c r="BT813" i="6"/>
  <c r="BU489" i="6"/>
  <c r="BT489" i="6"/>
  <c r="BT998" i="6"/>
  <c r="BU998" i="6"/>
  <c r="BZ655" i="6"/>
  <c r="CA655" i="6"/>
  <c r="CL686" i="6"/>
  <c r="CM686" i="6"/>
  <c r="AW747" i="6"/>
  <c r="AV747" i="6"/>
  <c r="AW353" i="6"/>
  <c r="AV353" i="6"/>
  <c r="BC207" i="6"/>
  <c r="BB207" i="6"/>
  <c r="BB586" i="6"/>
  <c r="BC586" i="6"/>
  <c r="BH394" i="6"/>
  <c r="BI394" i="6"/>
  <c r="BH941" i="6"/>
  <c r="BI941" i="6"/>
  <c r="BI217" i="6"/>
  <c r="BH217" i="6"/>
  <c r="BN298" i="6"/>
  <c r="BO298" i="6"/>
  <c r="BN670" i="6"/>
  <c r="BO670" i="6"/>
  <c r="BU434" i="6"/>
  <c r="BT434" i="6"/>
  <c r="CA427" i="6"/>
  <c r="BZ427" i="6"/>
  <c r="CF1000" i="6"/>
  <c r="CG1000" i="6"/>
  <c r="CS357" i="6"/>
  <c r="CR357" i="6"/>
  <c r="AV1107" i="6"/>
  <c r="AW1107" i="6"/>
  <c r="BI529" i="6"/>
  <c r="BH529" i="6"/>
  <c r="BI299" i="6"/>
  <c r="BH299" i="6"/>
  <c r="BI591" i="6"/>
  <c r="BH591" i="6"/>
  <c r="BN766" i="6"/>
  <c r="BO766" i="6"/>
  <c r="BT831" i="6"/>
  <c r="BU831" i="6"/>
  <c r="CA871" i="6"/>
  <c r="BZ871" i="6"/>
  <c r="CA848" i="6"/>
  <c r="BZ848" i="6"/>
  <c r="CG508" i="6"/>
  <c r="CF508" i="6"/>
  <c r="CS926" i="6"/>
  <c r="CR926" i="6"/>
  <c r="CR397" i="6"/>
  <c r="CS397" i="6"/>
  <c r="CX823" i="6"/>
  <c r="CY823" i="6"/>
  <c r="BI202" i="6"/>
  <c r="BH202" i="6"/>
  <c r="CY1115" i="6"/>
  <c r="CX1115" i="6"/>
  <c r="AV788" i="6"/>
  <c r="AW788" i="6"/>
  <c r="BB855" i="6"/>
  <c r="BC855" i="6"/>
  <c r="BI635" i="6"/>
  <c r="BH635" i="6"/>
  <c r="AV764" i="6"/>
  <c r="AW764" i="6"/>
  <c r="AW305" i="6"/>
  <c r="AV305" i="6"/>
  <c r="BB333" i="6"/>
  <c r="BC333" i="6"/>
  <c r="BH900" i="6"/>
  <c r="BI900" i="6"/>
  <c r="BH1019" i="6"/>
  <c r="BI1019" i="6"/>
  <c r="BH268" i="6"/>
  <c r="BI268" i="6"/>
  <c r="BN238" i="6"/>
  <c r="BO238" i="6"/>
  <c r="BO363" i="6"/>
  <c r="BN363" i="6"/>
  <c r="BN1075" i="6"/>
  <c r="BO1075" i="6"/>
  <c r="BZ494" i="6"/>
  <c r="CA494" i="6"/>
  <c r="CL1113" i="6"/>
  <c r="CM1113" i="6"/>
  <c r="AV252" i="6"/>
  <c r="AW252" i="6"/>
  <c r="AV828" i="6"/>
  <c r="AW828" i="6"/>
  <c r="BH949" i="6"/>
  <c r="BI949" i="6"/>
  <c r="AV698" i="6"/>
  <c r="AW698" i="6"/>
  <c r="BB292" i="6"/>
  <c r="BC292" i="6"/>
  <c r="BB384" i="6"/>
  <c r="BC384" i="6"/>
  <c r="BC798" i="6"/>
  <c r="BB798" i="6"/>
  <c r="BH668" i="6"/>
  <c r="BI668" i="6"/>
  <c r="BI957" i="6"/>
  <c r="BH957" i="6"/>
  <c r="BO1090" i="6"/>
  <c r="BN1090" i="6"/>
  <c r="BO739" i="6"/>
  <c r="BN739" i="6"/>
  <c r="BT643" i="6"/>
  <c r="BU643" i="6"/>
  <c r="BT994" i="6"/>
  <c r="BU994" i="6"/>
  <c r="BU249" i="6"/>
  <c r="BT249" i="6"/>
  <c r="BC533" i="6"/>
  <c r="BB533" i="6"/>
  <c r="AV778" i="6"/>
  <c r="AW778" i="6"/>
  <c r="AV520" i="6"/>
  <c r="AW520" i="6"/>
  <c r="BC1120" i="6"/>
  <c r="BB1120" i="6"/>
  <c r="BC253" i="6"/>
  <c r="BB253" i="6"/>
  <c r="BH279" i="6"/>
  <c r="BI279" i="6"/>
  <c r="BH712" i="6"/>
  <c r="BI712" i="6"/>
  <c r="BH245" i="6"/>
  <c r="BI245" i="6"/>
  <c r="BN232" i="6"/>
  <c r="BO232" i="6"/>
  <c r="BT255" i="6"/>
  <c r="BU255" i="6"/>
  <c r="BU1034" i="6"/>
  <c r="BT1034" i="6"/>
  <c r="BU825" i="6"/>
  <c r="BT825" i="6"/>
  <c r="CG615" i="6"/>
  <c r="CF615" i="6"/>
  <c r="CL1074" i="6"/>
  <c r="CM1074" i="6"/>
  <c r="CM785" i="6"/>
  <c r="CL785" i="6"/>
  <c r="CR788" i="6"/>
  <c r="CS788" i="6"/>
  <c r="CR969" i="6"/>
  <c r="CS969" i="6"/>
  <c r="CX607" i="6"/>
  <c r="CY607" i="6"/>
  <c r="BU1070" i="6"/>
  <c r="BT1070" i="6"/>
  <c r="BU364" i="6"/>
  <c r="BT364" i="6"/>
  <c r="BZ1001" i="6"/>
  <c r="CA1001" i="6"/>
  <c r="BZ583" i="6"/>
  <c r="CA583" i="6"/>
  <c r="CF710" i="6"/>
  <c r="CG710" i="6"/>
  <c r="CY435" i="6"/>
  <c r="CX435" i="6"/>
  <c r="CY594" i="6"/>
  <c r="CX594" i="6"/>
  <c r="CX277" i="6"/>
  <c r="CY277" i="6"/>
  <c r="CF1081" i="6"/>
  <c r="CG1081" i="6"/>
  <c r="CM771" i="6"/>
  <c r="CL771" i="6"/>
  <c r="CS768" i="6"/>
  <c r="CR768" i="6"/>
  <c r="CS880" i="6"/>
  <c r="CR880" i="6"/>
  <c r="CY578" i="6"/>
  <c r="CX578" i="6"/>
  <c r="CY365" i="6"/>
  <c r="CX365" i="6"/>
  <c r="BZ623" i="6"/>
  <c r="CA623" i="6"/>
  <c r="BZ307" i="6"/>
  <c r="CA307" i="6"/>
  <c r="BZ615" i="6"/>
  <c r="CA615" i="6"/>
  <c r="CF717" i="6"/>
  <c r="CG717" i="6"/>
  <c r="CL282" i="6"/>
  <c r="CM282" i="6"/>
  <c r="CR403" i="6"/>
  <c r="CS403" i="6"/>
  <c r="CX980" i="6"/>
  <c r="CY980" i="6"/>
  <c r="CG734" i="6"/>
  <c r="CF734" i="6"/>
  <c r="CF697" i="6"/>
  <c r="CG697" i="6"/>
  <c r="CA567" i="6"/>
  <c r="BZ567" i="6"/>
  <c r="CG600" i="6"/>
  <c r="CF600" i="6"/>
  <c r="CF929" i="6"/>
  <c r="CG929" i="6"/>
  <c r="CM1122" i="6"/>
  <c r="CL1122" i="6"/>
  <c r="CL392" i="6"/>
  <c r="CM392" i="6"/>
  <c r="CM889" i="6"/>
  <c r="CL889" i="6"/>
  <c r="CX382" i="6"/>
  <c r="CY382" i="6"/>
  <c r="CX757" i="6"/>
  <c r="CY757" i="6"/>
  <c r="BU741" i="6"/>
  <c r="BT741" i="6"/>
  <c r="CG827" i="6"/>
  <c r="CF827" i="6"/>
  <c r="CF250" i="6"/>
  <c r="CG250" i="6"/>
  <c r="CM530" i="6"/>
  <c r="CL530" i="6"/>
  <c r="CS779" i="6"/>
  <c r="CR779" i="6"/>
  <c r="CS765" i="6"/>
  <c r="CR765" i="6"/>
  <c r="CY339" i="6"/>
  <c r="CX339" i="6"/>
  <c r="CX814" i="6"/>
  <c r="CY814" i="6"/>
  <c r="CY974" i="6"/>
  <c r="CX974" i="6"/>
  <c r="CX400" i="6"/>
  <c r="CY400" i="6"/>
  <c r="CA222" i="6"/>
  <c r="BZ222" i="6"/>
  <c r="AW221" i="6"/>
  <c r="AV221" i="6"/>
  <c r="BH682" i="6"/>
  <c r="BI682" i="6"/>
  <c r="BO411" i="6"/>
  <c r="BN411" i="6"/>
  <c r="BO824" i="6"/>
  <c r="BN824" i="6"/>
  <c r="BZ728" i="6"/>
  <c r="CA728" i="6"/>
  <c r="BZ482" i="6"/>
  <c r="CA482" i="6"/>
  <c r="CL425" i="6"/>
  <c r="CM425" i="6"/>
  <c r="CY655" i="6"/>
  <c r="CX655" i="6"/>
  <c r="BB1109" i="6"/>
  <c r="BC1109" i="6"/>
  <c r="BC504" i="6"/>
  <c r="BB504" i="6"/>
  <c r="BH833" i="6"/>
  <c r="BI833" i="6"/>
  <c r="BO875" i="6"/>
  <c r="BN875" i="6"/>
  <c r="BT297" i="6"/>
  <c r="BU297" i="6"/>
  <c r="CA960" i="6"/>
  <c r="BZ960" i="6"/>
  <c r="AW1026" i="6"/>
  <c r="AV1026" i="6"/>
  <c r="AV812" i="6"/>
  <c r="AW812" i="6"/>
  <c r="AV251" i="6"/>
  <c r="AW251" i="6"/>
  <c r="AV663" i="6"/>
  <c r="AW663" i="6"/>
  <c r="AV707" i="6"/>
  <c r="AW707" i="6"/>
  <c r="BB779" i="6"/>
  <c r="BC779" i="6"/>
  <c r="BB947" i="6"/>
  <c r="BC947" i="6"/>
  <c r="BC254" i="6"/>
  <c r="BB254" i="6"/>
  <c r="BH422" i="6"/>
  <c r="BI422" i="6"/>
  <c r="BO680" i="6"/>
  <c r="BN680" i="6"/>
  <c r="BU968" i="6"/>
  <c r="BT968" i="6"/>
  <c r="CS266" i="6"/>
  <c r="CR266" i="6"/>
  <c r="AW1005" i="6"/>
  <c r="AV1005" i="6"/>
  <c r="AW233" i="6"/>
  <c r="AV233" i="6"/>
  <c r="BC809" i="6"/>
  <c r="BB809" i="6"/>
  <c r="BH417" i="6"/>
  <c r="BI417" i="6"/>
  <c r="BI1017" i="6"/>
  <c r="BH1017" i="6"/>
  <c r="BI687" i="6"/>
  <c r="BH687" i="6"/>
  <c r="BH269" i="6"/>
  <c r="BI269" i="6"/>
  <c r="BO986" i="6"/>
  <c r="BN986" i="6"/>
  <c r="BO1065" i="6"/>
  <c r="BN1065" i="6"/>
  <c r="BT411" i="6"/>
  <c r="BU411" i="6"/>
  <c r="BU625" i="6"/>
  <c r="BT625" i="6"/>
  <c r="BU428" i="6"/>
  <c r="BT428" i="6"/>
  <c r="CM1066" i="6"/>
  <c r="CL1066" i="6"/>
  <c r="BH1038" i="6"/>
  <c r="BI1038" i="6"/>
  <c r="BN235" i="6"/>
  <c r="BO235" i="6"/>
  <c r="BN799" i="6"/>
  <c r="BO799" i="6"/>
  <c r="BN712" i="6"/>
  <c r="BO712" i="6"/>
  <c r="BO577" i="6"/>
  <c r="BN577" i="6"/>
  <c r="CA723" i="6"/>
  <c r="BZ723" i="6"/>
  <c r="CF1122" i="6"/>
  <c r="CG1122" i="6"/>
  <c r="CL510" i="6"/>
  <c r="CM510" i="6"/>
  <c r="CL715" i="6"/>
  <c r="CM715" i="6"/>
  <c r="CS939" i="6"/>
  <c r="CR939" i="6"/>
  <c r="CS289" i="6"/>
  <c r="CR289" i="6"/>
  <c r="CX1052" i="6"/>
  <c r="CY1052" i="6"/>
  <c r="CY294" i="6"/>
  <c r="CX294" i="6"/>
  <c r="CY432" i="6"/>
  <c r="CX432" i="6"/>
  <c r="BC1037" i="6"/>
  <c r="BB1037" i="6"/>
  <c r="CY826" i="6"/>
  <c r="CX826" i="6"/>
  <c r="AW1104" i="6"/>
  <c r="AV1104" i="6"/>
  <c r="BI743" i="6"/>
  <c r="BH743" i="6"/>
  <c r="AW722" i="6"/>
  <c r="AV722" i="6"/>
  <c r="AW1009" i="6"/>
  <c r="AV1009" i="6"/>
  <c r="BB364" i="6"/>
  <c r="BC364" i="6"/>
  <c r="BH524" i="6"/>
  <c r="BI524" i="6"/>
  <c r="BO838" i="6"/>
  <c r="BN838" i="6"/>
  <c r="BO1121" i="6"/>
  <c r="BN1121" i="6"/>
  <c r="BT792" i="6"/>
  <c r="BU792" i="6"/>
  <c r="CF504" i="6"/>
  <c r="CG504" i="6"/>
  <c r="CR378" i="6"/>
  <c r="CS378" i="6"/>
  <c r="AV738" i="6"/>
  <c r="AW738" i="6"/>
  <c r="BI1096" i="6"/>
  <c r="BH1096" i="6"/>
  <c r="AV1037" i="6"/>
  <c r="AW1037" i="6"/>
  <c r="BC1031" i="6"/>
  <c r="BB1031" i="6"/>
  <c r="AV926" i="6"/>
  <c r="AW926" i="6"/>
  <c r="BC491" i="6"/>
  <c r="BB491" i="6"/>
  <c r="BB656" i="6"/>
  <c r="BC656" i="6"/>
  <c r="BI1092" i="6"/>
  <c r="BH1092" i="6"/>
  <c r="BN227" i="6"/>
  <c r="BO227" i="6"/>
  <c r="BN266" i="6"/>
  <c r="BO266" i="6"/>
  <c r="BT914" i="6"/>
  <c r="BU914" i="6"/>
  <c r="BI287" i="6"/>
  <c r="BH287" i="6"/>
  <c r="AV964" i="6"/>
  <c r="AW964" i="6"/>
  <c r="BC436" i="6"/>
  <c r="BB436" i="6"/>
  <c r="BC1126" i="6"/>
  <c r="BB1126" i="6"/>
  <c r="BB585" i="6"/>
  <c r="BC585" i="6"/>
  <c r="BH782" i="6"/>
  <c r="BI782" i="6"/>
  <c r="BH352" i="6"/>
  <c r="BI352" i="6"/>
  <c r="BN762" i="6"/>
  <c r="BO762" i="6"/>
  <c r="BN1081" i="6"/>
  <c r="BO1081" i="6"/>
  <c r="BU613" i="6"/>
  <c r="BT613" i="6"/>
  <c r="CF427" i="6"/>
  <c r="CG427" i="6"/>
  <c r="CM443" i="6"/>
  <c r="CL443" i="6"/>
  <c r="CR270" i="6"/>
  <c r="CS270" i="6"/>
  <c r="BZ954" i="6"/>
  <c r="CA954" i="6"/>
  <c r="BZ1097" i="6"/>
  <c r="CA1097" i="6"/>
  <c r="CL579" i="6"/>
  <c r="CM579" i="6"/>
  <c r="CL841" i="6"/>
  <c r="CM841" i="6"/>
  <c r="CM276" i="6"/>
  <c r="CL276" i="6"/>
  <c r="CR688" i="6"/>
  <c r="CS688" i="6"/>
  <c r="CS913" i="6"/>
  <c r="CR913" i="6"/>
  <c r="CS215" i="6"/>
  <c r="CR215" i="6"/>
  <c r="BZ705" i="6"/>
  <c r="CA705" i="6"/>
  <c r="CA572" i="6"/>
  <c r="BZ572" i="6"/>
  <c r="CF318" i="6"/>
  <c r="CG318" i="6"/>
  <c r="CG768" i="6"/>
  <c r="CF768" i="6"/>
  <c r="CM453" i="6"/>
  <c r="CL453" i="6"/>
  <c r="CR1075" i="6"/>
  <c r="CS1075" i="6"/>
  <c r="CX289" i="6"/>
  <c r="CY289" i="6"/>
  <c r="CA745" i="6"/>
  <c r="BZ745" i="6"/>
  <c r="CA710" i="6"/>
  <c r="BZ710" i="6"/>
  <c r="CG535" i="6"/>
  <c r="CF535" i="6"/>
  <c r="CL273" i="6"/>
  <c r="CM273" i="6"/>
  <c r="CR903" i="6"/>
  <c r="CS903" i="6"/>
  <c r="CR711" i="6"/>
  <c r="CS711" i="6"/>
  <c r="CY334" i="6"/>
  <c r="CX334" i="6"/>
  <c r="CA457" i="6"/>
  <c r="BZ457" i="6"/>
  <c r="CF356" i="6"/>
  <c r="CG356" i="6"/>
  <c r="CG960" i="6"/>
  <c r="CF960" i="6"/>
  <c r="CL763" i="6"/>
  <c r="CM763" i="6"/>
  <c r="CS373" i="6"/>
  <c r="CR373" i="6"/>
  <c r="CY957" i="6"/>
  <c r="CX957" i="6"/>
  <c r="CY997" i="6"/>
  <c r="CX997" i="6"/>
  <c r="CY209" i="6"/>
  <c r="CX209" i="6"/>
  <c r="CA890" i="6"/>
  <c r="BZ890" i="6"/>
  <c r="BZ717" i="6"/>
  <c r="CA717" i="6"/>
  <c r="BZ428" i="6"/>
  <c r="CA428" i="6"/>
  <c r="CL823" i="6"/>
  <c r="CM823" i="6"/>
  <c r="CS1038" i="6"/>
  <c r="CR1038" i="6"/>
  <c r="CR763" i="6"/>
  <c r="CS763" i="6"/>
  <c r="CY303" i="6"/>
  <c r="CX303" i="6"/>
  <c r="BZ1007" i="6"/>
  <c r="CA1007" i="6"/>
  <c r="CF993" i="6"/>
  <c r="CG993" i="6"/>
  <c r="CF1075" i="6"/>
  <c r="CG1075" i="6"/>
  <c r="CM554" i="6"/>
  <c r="CL554" i="6"/>
  <c r="CR739" i="6"/>
  <c r="CS739" i="6"/>
  <c r="CR236" i="6"/>
  <c r="CS236" i="6"/>
  <c r="CY276" i="6"/>
  <c r="CX276" i="6"/>
  <c r="CY756" i="6"/>
  <c r="CX756" i="6"/>
  <c r="CY569" i="6"/>
  <c r="CX569" i="6"/>
  <c r="CX932" i="6"/>
  <c r="CY932" i="6"/>
  <c r="CX208" i="6"/>
  <c r="CY208" i="6"/>
  <c r="CY1083" i="6"/>
  <c r="CX1083" i="6"/>
  <c r="CX580" i="6"/>
  <c r="CY580" i="6"/>
  <c r="AW571" i="6"/>
  <c r="AV571" i="6"/>
  <c r="BN714" i="6"/>
  <c r="BO714" i="6"/>
  <c r="BN819" i="6"/>
  <c r="BO819" i="6"/>
  <c r="BT569" i="6"/>
  <c r="BU569" i="6"/>
  <c r="BT336" i="6"/>
  <c r="BU336" i="6"/>
  <c r="BC262" i="6"/>
  <c r="BB262" i="6"/>
  <c r="BH464" i="6"/>
  <c r="BI464" i="6"/>
  <c r="BN991" i="6"/>
  <c r="BO991" i="6"/>
  <c r="BN644" i="6"/>
  <c r="BO644" i="6"/>
  <c r="BN679" i="6"/>
  <c r="BO679" i="6"/>
  <c r="BT448" i="6"/>
  <c r="BU448" i="6"/>
  <c r="BT898" i="6"/>
  <c r="BU898" i="6"/>
  <c r="AV307" i="6"/>
  <c r="AW307" i="6"/>
  <c r="AW620" i="6"/>
  <c r="AV620" i="6"/>
  <c r="AW1012" i="6"/>
  <c r="AV1012" i="6"/>
  <c r="AV336" i="6"/>
  <c r="AW336" i="6"/>
  <c r="BB781" i="6"/>
  <c r="BC781" i="6"/>
  <c r="BC658" i="6"/>
  <c r="BB658" i="6"/>
  <c r="BH507" i="6"/>
  <c r="BI507" i="6"/>
  <c r="BI935" i="6"/>
  <c r="BH935" i="6"/>
  <c r="BT439" i="6"/>
  <c r="BU439" i="6"/>
  <c r="BT316" i="6"/>
  <c r="BU316" i="6"/>
  <c r="CR360" i="6"/>
  <c r="CS360" i="6"/>
  <c r="AV419" i="6"/>
  <c r="AW419" i="6"/>
  <c r="BC476" i="6"/>
  <c r="BB476" i="6"/>
  <c r="BB502" i="6"/>
  <c r="BC502" i="6"/>
  <c r="BH772" i="6"/>
  <c r="BI772" i="6"/>
  <c r="BH1119" i="6"/>
  <c r="BI1119" i="6"/>
  <c r="BH729" i="6"/>
  <c r="BI729" i="6"/>
  <c r="BN744" i="6"/>
  <c r="BO744" i="6"/>
  <c r="BN346" i="6"/>
  <c r="BO346" i="6"/>
  <c r="BT254" i="6"/>
  <c r="BU254" i="6"/>
  <c r="BU829" i="6"/>
  <c r="BT829" i="6"/>
  <c r="CA294" i="6"/>
  <c r="BZ294" i="6"/>
  <c r="BZ677" i="6"/>
  <c r="CA677" i="6"/>
  <c r="BZ245" i="6"/>
  <c r="CA245" i="6"/>
  <c r="AV806" i="6"/>
  <c r="AW806" i="6"/>
  <c r="AW575" i="6"/>
  <c r="AV575" i="6"/>
  <c r="BH244" i="6"/>
  <c r="BI244" i="6"/>
  <c r="BO730" i="6"/>
  <c r="BN730" i="6"/>
  <c r="BU896" i="6"/>
  <c r="BT896" i="6"/>
  <c r="BU749" i="6"/>
  <c r="BT749" i="6"/>
  <c r="BU270" i="6"/>
  <c r="BT270" i="6"/>
  <c r="BZ210" i="6"/>
  <c r="CA210" i="6"/>
  <c r="BZ1021" i="6"/>
  <c r="CA1021" i="6"/>
  <c r="CF496" i="6"/>
  <c r="CG496" i="6"/>
  <c r="CF844" i="6"/>
  <c r="CG844" i="6"/>
  <c r="CL263" i="6"/>
  <c r="CM263" i="6"/>
  <c r="CL267" i="6"/>
  <c r="CM267" i="6"/>
  <c r="CL973" i="6"/>
  <c r="CM973" i="6"/>
  <c r="CS974" i="6"/>
  <c r="CR974" i="6"/>
  <c r="CR1100" i="6"/>
  <c r="CS1100" i="6"/>
  <c r="CR863" i="6"/>
  <c r="CS863" i="6"/>
  <c r="CY939" i="6"/>
  <c r="CX939" i="6"/>
  <c r="AV1084" i="6"/>
  <c r="AW1084" i="6"/>
  <c r="CY349" i="6"/>
  <c r="CX349" i="6"/>
  <c r="CX1048" i="6"/>
  <c r="CY1048" i="6"/>
  <c r="AV776" i="6"/>
  <c r="AW776" i="6"/>
  <c r="AV716" i="6"/>
  <c r="AW716" i="6"/>
  <c r="BC571" i="6"/>
  <c r="BB571" i="6"/>
  <c r="BB946" i="6"/>
  <c r="BC946" i="6"/>
  <c r="BC230" i="6"/>
  <c r="BB230" i="6"/>
  <c r="BI697" i="6"/>
  <c r="BH697" i="6"/>
  <c r="BN789" i="6"/>
  <c r="BO789" i="6"/>
  <c r="BU306" i="6"/>
  <c r="BT306" i="6"/>
  <c r="CF923" i="6"/>
  <c r="CG923" i="6"/>
  <c r="BC1043" i="6"/>
  <c r="BB1043" i="6"/>
  <c r="BH674" i="6"/>
  <c r="BI674" i="6"/>
  <c r="AV526" i="6"/>
  <c r="AW526" i="6"/>
  <c r="AW687" i="6"/>
  <c r="AV687" i="6"/>
  <c r="BH535" i="6"/>
  <c r="BI535" i="6"/>
  <c r="BH308" i="6"/>
  <c r="BI308" i="6"/>
  <c r="BN503" i="6"/>
  <c r="BO503" i="6"/>
  <c r="BN826" i="6"/>
  <c r="BO826" i="6"/>
  <c r="BU363" i="6"/>
  <c r="BT363" i="6"/>
  <c r="BU675" i="6"/>
  <c r="BT675" i="6"/>
  <c r="BZ440" i="6"/>
  <c r="CA440" i="6"/>
  <c r="CR752" i="6"/>
  <c r="CS752" i="6"/>
  <c r="AV529" i="6"/>
  <c r="AW529" i="6"/>
  <c r="BI704" i="6"/>
  <c r="BH704" i="6"/>
  <c r="BB396" i="6"/>
  <c r="BC396" i="6"/>
  <c r="BI821" i="6"/>
  <c r="BH821" i="6"/>
  <c r="AV308" i="6"/>
  <c r="AW308" i="6"/>
  <c r="AV823" i="6"/>
  <c r="AW823" i="6"/>
  <c r="AV858" i="6"/>
  <c r="AW858" i="6"/>
  <c r="BB1007" i="6"/>
  <c r="BC1007" i="6"/>
  <c r="BC662" i="6"/>
  <c r="BB662" i="6"/>
  <c r="BH993" i="6"/>
  <c r="BI993" i="6"/>
  <c r="BT882" i="6"/>
  <c r="BU882" i="6"/>
  <c r="CM831" i="6"/>
  <c r="CL831" i="6"/>
  <c r="CM965" i="6"/>
  <c r="CL965" i="6"/>
  <c r="CF571" i="6"/>
  <c r="CG571" i="6"/>
  <c r="CM385" i="6"/>
  <c r="CL385" i="6"/>
  <c r="CL246" i="6"/>
  <c r="CM246" i="6"/>
  <c r="CR469" i="6"/>
  <c r="CS469" i="6"/>
  <c r="CR205" i="6"/>
  <c r="CS205" i="6"/>
  <c r="CY425" i="6"/>
  <c r="CX425" i="6"/>
  <c r="BT421" i="6"/>
  <c r="BU421" i="6"/>
  <c r="BZ739" i="6"/>
  <c r="CA739" i="6"/>
  <c r="CF940" i="6"/>
  <c r="CG940" i="6"/>
  <c r="CL482" i="6"/>
  <c r="CM482" i="6"/>
  <c r="CY706" i="6"/>
  <c r="CX706" i="6"/>
  <c r="CY509" i="6"/>
  <c r="CX509" i="6"/>
  <c r="CG513" i="6"/>
  <c r="CF513" i="6"/>
  <c r="CM726" i="6"/>
  <c r="CL726" i="6"/>
  <c r="CM696" i="6"/>
  <c r="CL696" i="6"/>
  <c r="CM260" i="6"/>
  <c r="CL260" i="6"/>
  <c r="CR950" i="6"/>
  <c r="CS950" i="6"/>
  <c r="CR281" i="6"/>
  <c r="CS281" i="6"/>
  <c r="CS305" i="6"/>
  <c r="CR305" i="6"/>
  <c r="CX885" i="6"/>
  <c r="CY885" i="6"/>
  <c r="CA358" i="6"/>
  <c r="BZ358" i="6"/>
  <c r="CA1003" i="6"/>
  <c r="BZ1003" i="6"/>
  <c r="CG799" i="6"/>
  <c r="CF799" i="6"/>
  <c r="CG846" i="6"/>
  <c r="CF846" i="6"/>
  <c r="CM612" i="6"/>
  <c r="CL612" i="6"/>
  <c r="CS512" i="6"/>
  <c r="CR512" i="6"/>
  <c r="CR287" i="6"/>
  <c r="CS287" i="6"/>
  <c r="CY999" i="6"/>
  <c r="CX999" i="6"/>
  <c r="CY765" i="6"/>
  <c r="CX765" i="6"/>
  <c r="CA1089" i="6"/>
  <c r="BZ1089" i="6"/>
  <c r="CF867" i="6"/>
  <c r="CG867" i="6"/>
  <c r="CL301" i="6"/>
  <c r="CM301" i="6"/>
  <c r="CR684" i="6"/>
  <c r="CS684" i="6"/>
  <c r="CR667" i="6"/>
  <c r="CS667" i="6"/>
  <c r="CX938" i="6"/>
  <c r="CY938" i="6"/>
  <c r="BZ1053" i="6"/>
  <c r="CA1053" i="6"/>
  <c r="CA924" i="6"/>
  <c r="BZ924" i="6"/>
  <c r="CA417" i="6"/>
  <c r="BZ417" i="6"/>
  <c r="CF962" i="6"/>
  <c r="CG962" i="6"/>
  <c r="CL609" i="6"/>
  <c r="CM609" i="6"/>
  <c r="CS616" i="6"/>
  <c r="CR616" i="6"/>
  <c r="CS710" i="6"/>
  <c r="CR710" i="6"/>
  <c r="CR1105" i="6"/>
  <c r="CS1105" i="6"/>
  <c r="CX377" i="6"/>
  <c r="CY377" i="6"/>
  <c r="BZ400" i="6"/>
  <c r="CA400" i="6"/>
  <c r="BZ577" i="6"/>
  <c r="CA577" i="6"/>
  <c r="BZ664" i="6"/>
  <c r="CA664" i="6"/>
  <c r="CF892" i="6"/>
  <c r="CG892" i="6"/>
  <c r="CL986" i="6"/>
  <c r="CM986" i="6"/>
  <c r="CR577" i="6"/>
  <c r="CS577" i="6"/>
  <c r="CY850" i="6"/>
  <c r="CX850" i="6"/>
  <c r="CX562" i="6"/>
  <c r="CY562" i="6"/>
  <c r="CY889" i="6"/>
  <c r="CX889" i="6"/>
  <c r="CX240" i="6"/>
  <c r="CY240" i="6"/>
  <c r="CX652" i="6"/>
  <c r="CY652" i="6"/>
  <c r="CX264" i="6"/>
  <c r="CY264" i="6"/>
  <c r="BH695" i="6"/>
  <c r="BI695" i="6"/>
  <c r="AV259" i="6"/>
  <c r="AW259" i="6"/>
  <c r="BT731" i="6"/>
  <c r="BU731" i="6"/>
  <c r="BU805" i="6"/>
  <c r="BT805" i="6"/>
  <c r="BZ1008" i="6"/>
  <c r="CA1008" i="6"/>
  <c r="BZ995" i="6"/>
  <c r="CA995" i="6"/>
  <c r="CM542" i="6"/>
  <c r="CL542" i="6"/>
  <c r="BC383" i="6"/>
  <c r="BB383" i="6"/>
  <c r="BB1110" i="6"/>
  <c r="BC1110" i="6"/>
  <c r="BB569" i="6"/>
  <c r="BC569" i="6"/>
  <c r="BI705" i="6"/>
  <c r="BH705" i="6"/>
  <c r="BH205" i="6"/>
  <c r="BI205" i="6"/>
  <c r="BO1041" i="6"/>
  <c r="BN1041" i="6"/>
  <c r="BT526" i="6"/>
  <c r="BU526" i="6"/>
  <c r="BU552" i="6"/>
  <c r="BT552" i="6"/>
  <c r="CA453" i="6"/>
  <c r="BZ453" i="6"/>
  <c r="CL791" i="6"/>
  <c r="CM791" i="6"/>
  <c r="BB482" i="6"/>
  <c r="BC482" i="6"/>
  <c r="AV696" i="6"/>
  <c r="AW696" i="6"/>
  <c r="AV244" i="6"/>
  <c r="AW244" i="6"/>
  <c r="AV853" i="6"/>
  <c r="AW853" i="6"/>
  <c r="AV403" i="6"/>
  <c r="AW403" i="6"/>
  <c r="AV712" i="6"/>
  <c r="AW712" i="6"/>
  <c r="BC1044" i="6"/>
  <c r="BB1044" i="6"/>
  <c r="BI566" i="6"/>
  <c r="BH566" i="6"/>
  <c r="BI961" i="6"/>
  <c r="BH961" i="6"/>
  <c r="BN387" i="6"/>
  <c r="BO387" i="6"/>
  <c r="BU1009" i="6"/>
  <c r="BT1009" i="6"/>
  <c r="CA695" i="6"/>
  <c r="BZ695" i="6"/>
  <c r="AV976" i="6"/>
  <c r="AW976" i="6"/>
  <c r="BH1039" i="6"/>
  <c r="BI1039" i="6"/>
  <c r="AW468" i="6"/>
  <c r="AV468" i="6"/>
  <c r="AW1030" i="6"/>
  <c r="AV1030" i="6"/>
  <c r="BB1124" i="6"/>
  <c r="BC1124" i="6"/>
  <c r="BB404" i="6"/>
  <c r="BC404" i="6"/>
  <c r="BB576" i="6"/>
  <c r="BC576" i="6"/>
  <c r="BB297" i="6"/>
  <c r="BC297" i="6"/>
  <c r="BH562" i="6"/>
  <c r="BI562" i="6"/>
  <c r="BI775" i="6"/>
  <c r="BH775" i="6"/>
  <c r="BH497" i="6"/>
  <c r="BI497" i="6"/>
  <c r="BN806" i="6"/>
  <c r="BO806" i="6"/>
  <c r="BN639" i="6"/>
  <c r="BO639" i="6"/>
  <c r="BN1001" i="6"/>
  <c r="BO1001" i="6"/>
  <c r="BT996" i="6"/>
  <c r="BU996" i="6"/>
  <c r="BT695" i="6"/>
  <c r="BU695" i="6"/>
  <c r="BT216" i="6"/>
  <c r="BU216" i="6"/>
  <c r="BZ701" i="6"/>
  <c r="CA701" i="6"/>
  <c r="CA432" i="6"/>
  <c r="BZ432" i="6"/>
  <c r="CL245" i="6"/>
  <c r="CM245" i="6"/>
  <c r="BB805" i="6"/>
  <c r="BC805" i="6"/>
  <c r="BI723" i="6"/>
  <c r="BH723" i="6"/>
  <c r="BH597" i="6"/>
  <c r="BI597" i="6"/>
  <c r="BN408" i="6"/>
  <c r="BO408" i="6"/>
  <c r="BN995" i="6"/>
  <c r="BO995" i="6"/>
  <c r="BO655" i="6"/>
  <c r="BN655" i="6"/>
  <c r="BT509" i="6"/>
  <c r="BU509" i="6"/>
  <c r="BT770" i="6"/>
  <c r="BU770" i="6"/>
  <c r="BT937" i="6"/>
  <c r="BU937" i="6"/>
  <c r="CA547" i="6"/>
  <c r="BZ547" i="6"/>
  <c r="BZ257" i="6"/>
  <c r="CA257" i="6"/>
  <c r="CF818" i="6"/>
  <c r="CG818" i="6"/>
  <c r="CF945" i="6"/>
  <c r="CG945" i="6"/>
  <c r="CF1063" i="6"/>
  <c r="CG1063" i="6"/>
  <c r="CL642" i="6"/>
  <c r="CM642" i="6"/>
  <c r="CR990" i="6"/>
  <c r="CS990" i="6"/>
  <c r="CS294" i="6"/>
  <c r="CR294" i="6"/>
  <c r="CS589" i="6"/>
  <c r="CR589" i="6"/>
  <c r="CX385" i="6"/>
  <c r="CY385" i="6"/>
  <c r="AW348" i="6"/>
  <c r="AV348" i="6"/>
  <c r="BI536" i="6"/>
  <c r="BH536" i="6"/>
  <c r="CX1065" i="6"/>
  <c r="CY1065" i="6"/>
  <c r="CY622" i="6"/>
  <c r="CX622" i="6"/>
  <c r="BC1065" i="6"/>
  <c r="BB1065" i="6"/>
  <c r="AV477" i="6"/>
  <c r="AW477" i="6"/>
  <c r="BC499" i="6"/>
  <c r="BB499" i="6"/>
  <c r="BC537" i="6"/>
  <c r="BB537" i="6"/>
  <c r="BH864" i="6"/>
  <c r="BI864" i="6"/>
  <c r="BH977" i="6"/>
  <c r="BI977" i="6"/>
  <c r="BI758" i="6"/>
  <c r="BH758" i="6"/>
  <c r="BH201" i="6"/>
  <c r="BI201" i="6"/>
  <c r="BN1088" i="6"/>
  <c r="BO1088" i="6"/>
  <c r="BN457" i="6"/>
  <c r="BO457" i="6"/>
  <c r="BU1050" i="6"/>
  <c r="BT1050" i="6"/>
  <c r="AW854" i="6"/>
  <c r="AV854" i="6"/>
  <c r="AV902" i="6"/>
  <c r="AW902" i="6"/>
  <c r="BB463" i="6"/>
  <c r="BC463" i="6"/>
  <c r="BB560" i="6"/>
  <c r="BC560" i="6"/>
  <c r="BC606" i="6"/>
  <c r="BB606" i="6"/>
  <c r="BU511" i="6"/>
  <c r="BT511" i="6"/>
  <c r="BT1073" i="6"/>
  <c r="BU1073" i="6"/>
  <c r="CA575" i="6"/>
  <c r="BZ575" i="6"/>
  <c r="BB951" i="6"/>
  <c r="BC951" i="6"/>
  <c r="AW1001" i="6"/>
  <c r="AV1001" i="6"/>
  <c r="BB514" i="6"/>
  <c r="BC514" i="6"/>
  <c r="AV1124" i="6"/>
  <c r="AW1124" i="6"/>
  <c r="AV281" i="6"/>
  <c r="AW281" i="6"/>
  <c r="BC323" i="6"/>
  <c r="BB323" i="6"/>
  <c r="BC554" i="6"/>
  <c r="BB554" i="6"/>
  <c r="BI883" i="6"/>
  <c r="BH883" i="6"/>
  <c r="BI381" i="6"/>
  <c r="BH381" i="6"/>
  <c r="BO483" i="6"/>
  <c r="BN483" i="6"/>
  <c r="BN846" i="6"/>
  <c r="BO846" i="6"/>
  <c r="BT488" i="6"/>
  <c r="BU488" i="6"/>
  <c r="BT491" i="6"/>
  <c r="BU491" i="6"/>
  <c r="BT758" i="6"/>
  <c r="BU758" i="6"/>
  <c r="CF548" i="6"/>
  <c r="CG548" i="6"/>
  <c r="CG663" i="6"/>
  <c r="CF663" i="6"/>
  <c r="CL387" i="6"/>
  <c r="CM387" i="6"/>
  <c r="CR826" i="6"/>
  <c r="CS826" i="6"/>
  <c r="CR893" i="6"/>
  <c r="CS893" i="6"/>
  <c r="BZ419" i="6"/>
  <c r="CA419" i="6"/>
  <c r="CA876" i="6"/>
  <c r="BZ876" i="6"/>
  <c r="CA1118" i="6"/>
  <c r="BZ1118" i="6"/>
  <c r="CF413" i="6"/>
  <c r="CG413" i="6"/>
  <c r="CF657" i="6"/>
  <c r="CG657" i="6"/>
  <c r="CL703" i="6"/>
  <c r="CM703" i="6"/>
  <c r="CS1117" i="6"/>
  <c r="CR1117" i="6"/>
  <c r="CS465" i="6"/>
  <c r="CR465" i="6"/>
  <c r="CY976" i="6"/>
  <c r="CX976" i="6"/>
  <c r="CY364" i="6"/>
  <c r="CX364" i="6"/>
  <c r="CX217" i="6"/>
  <c r="CY217" i="6"/>
  <c r="CA950" i="6"/>
  <c r="BZ950" i="6"/>
  <c r="BZ404" i="6"/>
  <c r="CA404" i="6"/>
  <c r="CF979" i="6"/>
  <c r="CG979" i="6"/>
  <c r="CL492" i="6"/>
  <c r="CM492" i="6"/>
  <c r="CL560" i="6"/>
  <c r="CM560" i="6"/>
  <c r="CL864" i="6"/>
  <c r="CM864" i="6"/>
  <c r="CR972" i="6"/>
  <c r="CS972" i="6"/>
  <c r="CR820" i="6"/>
  <c r="CS820" i="6"/>
  <c r="CS523" i="6"/>
  <c r="CR523" i="6"/>
  <c r="CY970" i="6"/>
  <c r="CX970" i="6"/>
  <c r="CX601" i="6"/>
  <c r="CY601" i="6"/>
  <c r="BT396" i="6"/>
  <c r="BU396" i="6"/>
  <c r="BZ969" i="6"/>
  <c r="CA969" i="6"/>
  <c r="CG930" i="6"/>
  <c r="CF930" i="6"/>
  <c r="CS948" i="6"/>
  <c r="CR948" i="6"/>
  <c r="CS456" i="6"/>
  <c r="CR456" i="6"/>
  <c r="CX631" i="6"/>
  <c r="CY631" i="6"/>
  <c r="CF349" i="6"/>
  <c r="CG349" i="6"/>
  <c r="CF341" i="6"/>
  <c r="CG341" i="6"/>
  <c r="CM910" i="6"/>
  <c r="CL910" i="6"/>
  <c r="CL671" i="6"/>
  <c r="CM671" i="6"/>
  <c r="CS840" i="6"/>
  <c r="CR840" i="6"/>
  <c r="CR1121" i="6"/>
  <c r="CS1121" i="6"/>
  <c r="CX1127" i="6"/>
  <c r="CY1127" i="6"/>
  <c r="CA206" i="6"/>
  <c r="BZ206" i="6"/>
  <c r="CG626" i="6"/>
  <c r="CF626" i="6"/>
  <c r="CG1108" i="6"/>
  <c r="CF1108" i="6"/>
  <c r="CG1086" i="6"/>
  <c r="CF1086" i="6"/>
  <c r="CL1038" i="6"/>
  <c r="CM1038" i="6"/>
  <c r="CL627" i="6"/>
  <c r="CM627" i="6"/>
  <c r="CR679" i="6"/>
  <c r="CS679" i="6"/>
  <c r="CY865" i="6"/>
  <c r="CX865" i="6"/>
  <c r="CA248" i="6"/>
  <c r="BZ248" i="6"/>
  <c r="BZ756" i="6"/>
  <c r="CA756" i="6"/>
  <c r="CA802" i="6"/>
  <c r="BZ802" i="6"/>
  <c r="CG580" i="6"/>
  <c r="CF580" i="6"/>
  <c r="CG1092" i="6"/>
  <c r="CF1092" i="6"/>
  <c r="CG362" i="6"/>
  <c r="CF362" i="6"/>
  <c r="CM342" i="6"/>
  <c r="CL342" i="6"/>
  <c r="CR430" i="6"/>
  <c r="CS430" i="6"/>
  <c r="CR1024" i="6"/>
  <c r="CS1024" i="6"/>
  <c r="CR495" i="6"/>
  <c r="CS495" i="6"/>
  <c r="CY559" i="6"/>
  <c r="CX559" i="6"/>
  <c r="CX535" i="6"/>
  <c r="CY535" i="6"/>
  <c r="BT849" i="6"/>
  <c r="BU849" i="6"/>
  <c r="AV354" i="6"/>
  <c r="AW354" i="6"/>
  <c r="BN307" i="6"/>
  <c r="BO307" i="6"/>
  <c r="BO290" i="6"/>
  <c r="BN290" i="6"/>
  <c r="BU410" i="6"/>
  <c r="BT410" i="6"/>
  <c r="BT1100" i="6"/>
  <c r="BU1100" i="6"/>
  <c r="CA711" i="6"/>
  <c r="BZ711" i="6"/>
  <c r="CR736" i="6"/>
  <c r="CS736" i="6"/>
  <c r="BB916" i="6"/>
  <c r="BC916" i="6"/>
  <c r="BC431" i="6"/>
  <c r="BB431" i="6"/>
  <c r="BB943" i="6"/>
  <c r="BC943" i="6"/>
  <c r="BB646" i="6"/>
  <c r="BC646" i="6"/>
  <c r="BO521" i="6"/>
  <c r="BN521" i="6"/>
  <c r="BN375" i="6"/>
  <c r="BO375" i="6"/>
  <c r="BN815" i="6"/>
  <c r="BO815" i="6"/>
  <c r="BT884" i="6"/>
  <c r="BU884" i="6"/>
  <c r="CA741" i="6"/>
  <c r="BZ741" i="6"/>
  <c r="CA570" i="6"/>
  <c r="BZ570" i="6"/>
  <c r="AW490" i="6"/>
  <c r="AV490" i="6"/>
  <c r="BH397" i="6"/>
  <c r="BI397" i="6"/>
  <c r="AW989" i="6"/>
  <c r="AV989" i="6"/>
  <c r="AV591" i="6"/>
  <c r="AW591" i="6"/>
  <c r="BB1030" i="6"/>
  <c r="BC1030" i="6"/>
  <c r="BH808" i="6"/>
  <c r="BI808" i="6"/>
  <c r="BI871" i="6"/>
  <c r="BH871" i="6"/>
  <c r="BI349" i="6"/>
  <c r="BH349" i="6"/>
  <c r="BN405" i="6"/>
  <c r="BO405" i="6"/>
  <c r="BN1010" i="6"/>
  <c r="BO1010" i="6"/>
  <c r="BU337" i="6"/>
  <c r="BT337" i="6"/>
  <c r="CF1087" i="6"/>
  <c r="CG1087" i="6"/>
  <c r="CX498" i="6"/>
  <c r="CY498" i="6"/>
  <c r="AV238" i="6"/>
  <c r="AW238" i="6"/>
  <c r="AW211" i="6"/>
  <c r="AV211" i="6"/>
  <c r="BB1004" i="6"/>
  <c r="BC1004" i="6"/>
  <c r="BB349" i="6"/>
  <c r="BC349" i="6"/>
  <c r="BI534" i="6"/>
  <c r="BH534" i="6"/>
  <c r="BH460" i="6"/>
  <c r="BI460" i="6"/>
  <c r="BH1027" i="6"/>
  <c r="BI1027" i="6"/>
  <c r="BI382" i="6"/>
  <c r="BH382" i="6"/>
  <c r="BN1083" i="6"/>
  <c r="BO1083" i="6"/>
  <c r="BU646" i="6"/>
  <c r="BT646" i="6"/>
  <c r="BZ225" i="6"/>
  <c r="CA225" i="6"/>
  <c r="CS967" i="6"/>
  <c r="CR967" i="6"/>
  <c r="AW889" i="6"/>
  <c r="AV889" i="6"/>
  <c r="BH716" i="6"/>
  <c r="BI716" i="6"/>
  <c r="BO1102" i="6"/>
  <c r="BN1102" i="6"/>
  <c r="BO788" i="6"/>
  <c r="BN788" i="6"/>
  <c r="BZ787" i="6"/>
  <c r="CA787" i="6"/>
  <c r="CA395" i="6"/>
  <c r="BZ395" i="6"/>
  <c r="CF602" i="6"/>
  <c r="CG602" i="6"/>
  <c r="CM581" i="6"/>
  <c r="CL581" i="6"/>
  <c r="CL274" i="6"/>
  <c r="CM274" i="6"/>
  <c r="CR490" i="6"/>
  <c r="CS490" i="6"/>
  <c r="CR754" i="6"/>
  <c r="CS754" i="6"/>
  <c r="BB275" i="6"/>
  <c r="BC275" i="6"/>
  <c r="BN305" i="6"/>
  <c r="BO305" i="6"/>
  <c r="AW834" i="6"/>
  <c r="AV834" i="6"/>
  <c r="BC811" i="6"/>
  <c r="BB811" i="6"/>
  <c r="AV323" i="6"/>
  <c r="AW323" i="6"/>
  <c r="AW533" i="6"/>
  <c r="AV533" i="6"/>
  <c r="AW1074" i="6"/>
  <c r="AV1074" i="6"/>
  <c r="BB957" i="6"/>
  <c r="BC957" i="6"/>
  <c r="BI909" i="6"/>
  <c r="BH909" i="6"/>
  <c r="BH317" i="6"/>
  <c r="BI317" i="6"/>
  <c r="CM804" i="6"/>
  <c r="CL804" i="6"/>
  <c r="AV548" i="6"/>
  <c r="AW548" i="6"/>
  <c r="BH630" i="6"/>
  <c r="BI630" i="6"/>
  <c r="AV399" i="6"/>
  <c r="AW399" i="6"/>
  <c r="BH921" i="6"/>
  <c r="BI921" i="6"/>
  <c r="AV686" i="6"/>
  <c r="AW686" i="6"/>
  <c r="AW847" i="6"/>
  <c r="AV847" i="6"/>
  <c r="BB1119" i="6"/>
  <c r="BC1119" i="6"/>
  <c r="BB1060" i="6"/>
  <c r="BC1060" i="6"/>
  <c r="BH645" i="6"/>
  <c r="BI645" i="6"/>
  <c r="BI985" i="6"/>
  <c r="BH985" i="6"/>
  <c r="BH421" i="6"/>
  <c r="BI421" i="6"/>
  <c r="BO482" i="6"/>
  <c r="BN482" i="6"/>
  <c r="BN506" i="6"/>
  <c r="BO506" i="6"/>
  <c r="BT324" i="6"/>
  <c r="BU324" i="6"/>
  <c r="CX698" i="6"/>
  <c r="CY698" i="6"/>
  <c r="BB347" i="6"/>
  <c r="BC347" i="6"/>
  <c r="BB840" i="6"/>
  <c r="BC840" i="6"/>
  <c r="BB509" i="6"/>
  <c r="BC509" i="6"/>
  <c r="BH503" i="6"/>
  <c r="BI503" i="6"/>
  <c r="BH1107" i="6"/>
  <c r="BI1107" i="6"/>
  <c r="BH532" i="6"/>
  <c r="BI532" i="6"/>
  <c r="BN504" i="6"/>
  <c r="BO504" i="6"/>
  <c r="BO863" i="6"/>
  <c r="BN863" i="6"/>
  <c r="BT666" i="6"/>
  <c r="BU666" i="6"/>
  <c r="BU893" i="6"/>
  <c r="BT893" i="6"/>
  <c r="CS288" i="6"/>
  <c r="CR288" i="6"/>
  <c r="CG1127" i="6"/>
  <c r="CF1127" i="6"/>
  <c r="CM716" i="6"/>
  <c r="CL716" i="6"/>
  <c r="CS613" i="6"/>
  <c r="CR613" i="6"/>
  <c r="CX888" i="6"/>
  <c r="CY888" i="6"/>
  <c r="BT844" i="6"/>
  <c r="BU844" i="6"/>
  <c r="BU869" i="6"/>
  <c r="BT869" i="6"/>
  <c r="BZ354" i="6"/>
  <c r="CA354" i="6"/>
  <c r="CF901" i="6"/>
  <c r="CG901" i="6"/>
  <c r="CG1100" i="6"/>
  <c r="CF1100" i="6"/>
  <c r="CF1002" i="6"/>
  <c r="CG1002" i="6"/>
  <c r="CL456" i="6"/>
  <c r="CM456" i="6"/>
  <c r="CR952" i="6"/>
  <c r="CS952" i="6"/>
  <c r="CX789" i="6"/>
  <c r="CY789" i="6"/>
  <c r="CA405" i="6"/>
  <c r="BZ405" i="6"/>
  <c r="CG851" i="6"/>
  <c r="CF851" i="6"/>
  <c r="CR1087" i="6"/>
  <c r="CS1087" i="6"/>
  <c r="CX686" i="6"/>
  <c r="CY686" i="6"/>
  <c r="CY923" i="6"/>
  <c r="CX923" i="6"/>
  <c r="CA1071" i="6"/>
  <c r="BZ1071" i="6"/>
  <c r="CA1009" i="6"/>
  <c r="BZ1009" i="6"/>
  <c r="BZ1010" i="6"/>
  <c r="CA1010" i="6"/>
  <c r="BZ236" i="6"/>
  <c r="CA236" i="6"/>
  <c r="CG299" i="6"/>
  <c r="CF299" i="6"/>
  <c r="CR344" i="6"/>
  <c r="CS344" i="6"/>
  <c r="CY994" i="6"/>
  <c r="CX994" i="6"/>
  <c r="BZ244" i="6"/>
  <c r="CA244" i="6"/>
  <c r="CG807" i="6"/>
  <c r="CF807" i="6"/>
  <c r="CM1053" i="6"/>
  <c r="CL1053" i="6"/>
  <c r="CM584" i="6"/>
  <c r="CL584" i="6"/>
  <c r="CS740" i="6"/>
  <c r="CR740" i="6"/>
  <c r="CR445" i="6"/>
  <c r="CS445" i="6"/>
  <c r="CX723" i="6"/>
  <c r="CY723" i="6"/>
  <c r="CA653" i="6"/>
  <c r="BZ653" i="6"/>
  <c r="BZ866" i="6"/>
  <c r="CA866" i="6"/>
  <c r="CL650" i="6"/>
  <c r="CM650" i="6"/>
  <c r="CL237" i="6"/>
  <c r="CM237" i="6"/>
  <c r="CL378" i="6"/>
  <c r="CM378" i="6"/>
  <c r="CS462" i="6"/>
  <c r="CR462" i="6"/>
  <c r="CR925" i="6"/>
  <c r="CS925" i="6"/>
  <c r="CS551" i="6"/>
  <c r="CR551" i="6"/>
  <c r="CX359" i="6"/>
  <c r="CY359" i="6"/>
  <c r="CY1079" i="6"/>
  <c r="CX1079" i="6"/>
  <c r="BT221" i="6"/>
  <c r="BU221" i="6"/>
  <c r="CG1125" i="6"/>
  <c r="CF1125" i="6"/>
  <c r="CF772" i="6"/>
  <c r="CG772" i="6"/>
  <c r="CM951" i="6"/>
  <c r="CL951" i="6"/>
  <c r="CL723" i="6"/>
  <c r="CM723" i="6"/>
  <c r="CX641" i="6"/>
  <c r="CY641" i="6"/>
  <c r="CY815" i="6"/>
  <c r="CX815" i="6"/>
  <c r="CY891" i="6"/>
  <c r="CX891" i="6"/>
  <c r="CX404" i="6"/>
  <c r="CY404" i="6"/>
  <c r="CY604" i="6"/>
  <c r="CX604" i="6"/>
  <c r="BT406" i="6"/>
  <c r="BU406" i="6"/>
  <c r="AV493" i="6"/>
  <c r="AW493" i="6"/>
  <c r="BO616" i="6"/>
  <c r="BN616" i="6"/>
  <c r="BO800" i="6"/>
  <c r="BN800" i="6"/>
  <c r="BT960" i="6"/>
  <c r="BU960" i="6"/>
  <c r="BU1099" i="6"/>
  <c r="BT1099" i="6"/>
  <c r="BZ1116" i="6"/>
  <c r="CA1116" i="6"/>
  <c r="BZ968" i="6"/>
  <c r="CA968" i="6"/>
  <c r="CM856" i="6"/>
  <c r="CL856" i="6"/>
  <c r="BB515" i="6"/>
  <c r="BC515" i="6"/>
  <c r="BC441" i="6"/>
  <c r="BB441" i="6"/>
  <c r="BH501" i="6"/>
  <c r="BI501" i="6"/>
  <c r="BI953" i="6"/>
  <c r="BH953" i="6"/>
  <c r="BN262" i="6"/>
  <c r="BO262" i="6"/>
  <c r="BO445" i="6"/>
  <c r="BN445" i="6"/>
  <c r="BT422" i="6"/>
  <c r="BU422" i="6"/>
  <c r="BT894" i="6"/>
  <c r="BU894" i="6"/>
  <c r="BT232" i="6"/>
  <c r="BU232" i="6"/>
  <c r="BC449" i="6"/>
  <c r="BB449" i="6"/>
  <c r="AV267" i="6"/>
  <c r="AW267" i="6"/>
  <c r="AW671" i="6"/>
  <c r="AV671" i="6"/>
  <c r="AW713" i="6"/>
  <c r="AV713" i="6"/>
  <c r="AV389" i="6"/>
  <c r="AW389" i="6"/>
  <c r="BC708" i="6"/>
  <c r="BB708" i="6"/>
  <c r="BB663" i="6"/>
  <c r="BC663" i="6"/>
  <c r="BB760" i="6"/>
  <c r="BC760" i="6"/>
  <c r="BC510" i="6"/>
  <c r="BB510" i="6"/>
  <c r="BH1123" i="6"/>
  <c r="BI1123" i="6"/>
  <c r="BO635" i="6"/>
  <c r="BN635" i="6"/>
  <c r="BO811" i="6"/>
  <c r="BN811" i="6"/>
  <c r="BU730" i="6"/>
  <c r="BT730" i="6"/>
  <c r="BT1121" i="6"/>
  <c r="BU1121" i="6"/>
  <c r="CA984" i="6"/>
  <c r="BZ984" i="6"/>
  <c r="CM732" i="6"/>
  <c r="CL732" i="6"/>
  <c r="AW558" i="6"/>
  <c r="AV558" i="6"/>
  <c r="AW797" i="6"/>
  <c r="AV797" i="6"/>
  <c r="BC822" i="6"/>
  <c r="BB822" i="6"/>
  <c r="BI627" i="6"/>
  <c r="BH627" i="6"/>
  <c r="BH998" i="6"/>
  <c r="BI998" i="6"/>
  <c r="BN461" i="6"/>
  <c r="BO461" i="6"/>
  <c r="BO608" i="6"/>
  <c r="BN608" i="6"/>
  <c r="BT867" i="6"/>
  <c r="BU867" i="6"/>
  <c r="CA763" i="6"/>
  <c r="BZ763" i="6"/>
  <c r="CF673" i="6"/>
  <c r="CG673" i="6"/>
  <c r="AV357" i="6"/>
  <c r="AW357" i="6"/>
  <c r="BB785" i="6"/>
  <c r="BC785" i="6"/>
  <c r="BO617" i="6"/>
  <c r="BN617" i="6"/>
  <c r="BN881" i="6"/>
  <c r="BO881" i="6"/>
  <c r="BT1049" i="6"/>
  <c r="BU1049" i="6"/>
  <c r="CA938" i="6"/>
  <c r="BZ938" i="6"/>
  <c r="CA754" i="6"/>
  <c r="BZ754" i="6"/>
  <c r="CF903" i="6"/>
  <c r="CG903" i="6"/>
  <c r="CM676" i="6"/>
  <c r="CL676" i="6"/>
  <c r="CM514" i="6"/>
  <c r="CL514" i="6"/>
  <c r="CR1056" i="6"/>
  <c r="CS1056" i="6"/>
  <c r="CR1108" i="6"/>
  <c r="CS1108" i="6"/>
  <c r="CX1009" i="6"/>
  <c r="CY1009" i="6"/>
  <c r="CX1101" i="6"/>
  <c r="CY1101" i="6"/>
  <c r="CX489" i="6"/>
  <c r="CY489" i="6"/>
  <c r="BC523" i="6"/>
  <c r="BB523" i="6"/>
  <c r="BN677" i="6"/>
  <c r="BO677" i="6"/>
  <c r="CY984" i="6"/>
  <c r="CX984" i="6"/>
  <c r="BH431" i="6"/>
  <c r="BI431" i="6"/>
  <c r="AW217" i="6"/>
  <c r="AV217" i="6"/>
  <c r="BB506" i="6"/>
  <c r="BC506" i="6"/>
  <c r="BI771" i="6"/>
  <c r="BH771" i="6"/>
  <c r="BI230" i="6"/>
  <c r="BH230" i="6"/>
  <c r="BO271" i="6"/>
  <c r="BN271" i="6"/>
  <c r="BN886" i="6"/>
  <c r="BO886" i="6"/>
  <c r="BU347" i="6"/>
  <c r="BT347" i="6"/>
  <c r="CA979" i="6"/>
  <c r="BZ979" i="6"/>
  <c r="CL1028" i="6"/>
  <c r="CM1028" i="6"/>
  <c r="BB1013" i="6"/>
  <c r="BC1013" i="6"/>
  <c r="AV525" i="6"/>
  <c r="AW525" i="6"/>
  <c r="AW295" i="6"/>
  <c r="AV295" i="6"/>
  <c r="AW1003" i="6"/>
  <c r="AV1003" i="6"/>
  <c r="BI515" i="6"/>
  <c r="BH515" i="6"/>
  <c r="BI898" i="6"/>
  <c r="BH898" i="6"/>
  <c r="BI581" i="6"/>
  <c r="BH581" i="6"/>
  <c r="BO454" i="6"/>
  <c r="BN454" i="6"/>
  <c r="BO447" i="6"/>
  <c r="BN447" i="6"/>
  <c r="BN837" i="6"/>
  <c r="BO837" i="6"/>
  <c r="BU352" i="6"/>
  <c r="BT352" i="6"/>
  <c r="BC1041" i="6"/>
  <c r="BB1041" i="6"/>
  <c r="AV593" i="6"/>
  <c r="AW593" i="6"/>
  <c r="BC352" i="6"/>
  <c r="BB352" i="6"/>
  <c r="AW286" i="6"/>
  <c r="AV286" i="6"/>
  <c r="BC955" i="6"/>
  <c r="BB955" i="6"/>
  <c r="BH1075" i="6"/>
  <c r="BI1075" i="6"/>
  <c r="BH401" i="6"/>
  <c r="BI401" i="6"/>
  <c r="BO229" i="6"/>
  <c r="BN229" i="6"/>
  <c r="BO392" i="6"/>
  <c r="BN392" i="6"/>
  <c r="BU719" i="6"/>
  <c r="BT719" i="6"/>
  <c r="BU1118" i="6"/>
  <c r="BT1118" i="6"/>
  <c r="BT861" i="6"/>
  <c r="BU861" i="6"/>
  <c r="CF277" i="6"/>
  <c r="CG277" i="6"/>
  <c r="CG569" i="6"/>
  <c r="CF569" i="6"/>
  <c r="CL708" i="6"/>
  <c r="CM708" i="6"/>
  <c r="CM815" i="6"/>
  <c r="CL815" i="6"/>
  <c r="BU807" i="6"/>
  <c r="BT807" i="6"/>
  <c r="BU568" i="6"/>
  <c r="BT568" i="6"/>
  <c r="BZ760" i="6"/>
  <c r="CA760" i="6"/>
  <c r="BZ759" i="6"/>
  <c r="CA759" i="6"/>
  <c r="CG592" i="6"/>
  <c r="CF592" i="6"/>
  <c r="CG938" i="6"/>
  <c r="CF938" i="6"/>
  <c r="CM345" i="6"/>
  <c r="CL345" i="6"/>
  <c r="CL807" i="6"/>
  <c r="CM807" i="6"/>
  <c r="CR730" i="6"/>
  <c r="CS730" i="6"/>
  <c r="CR541" i="6"/>
  <c r="CS541" i="6"/>
  <c r="CX312" i="6"/>
  <c r="CY312" i="6"/>
  <c r="BZ1120" i="6"/>
  <c r="CA1120" i="6"/>
  <c r="CL255" i="6"/>
  <c r="CM255" i="6"/>
  <c r="CL738" i="6"/>
  <c r="CM738" i="6"/>
  <c r="CR355" i="6"/>
  <c r="CS355" i="6"/>
  <c r="CS693" i="6"/>
  <c r="CR693" i="6"/>
  <c r="BZ1062" i="6"/>
  <c r="CA1062" i="6"/>
  <c r="CF407" i="6"/>
  <c r="CG407" i="6"/>
  <c r="CG558" i="6"/>
  <c r="CF558" i="6"/>
  <c r="CX854" i="6"/>
  <c r="CY854" i="6"/>
  <c r="BZ532" i="6"/>
  <c r="CA532" i="6"/>
  <c r="CA441" i="6"/>
  <c r="BZ441" i="6"/>
  <c r="CF891" i="6"/>
  <c r="CG891" i="6"/>
  <c r="CF523" i="6"/>
  <c r="CG523" i="6"/>
  <c r="CM666" i="6"/>
  <c r="CL666" i="6"/>
  <c r="CM1021" i="6"/>
  <c r="CL1021" i="6"/>
  <c r="CR1069" i="6"/>
  <c r="CS1069" i="6"/>
  <c r="CA613" i="6"/>
  <c r="BZ613" i="6"/>
  <c r="CA718" i="6"/>
  <c r="BZ718" i="6"/>
  <c r="CG307" i="6"/>
  <c r="CF307" i="6"/>
  <c r="CL618" i="6"/>
  <c r="CM618" i="6"/>
  <c r="CM424" i="6"/>
  <c r="CL424" i="6"/>
  <c r="CL1076" i="6"/>
  <c r="CM1076" i="6"/>
  <c r="CL212" i="6"/>
  <c r="CM212" i="6"/>
  <c r="CY595" i="6"/>
  <c r="CX595" i="6"/>
  <c r="CX1088" i="6"/>
  <c r="CY1088" i="6"/>
  <c r="CX551" i="6"/>
  <c r="CY551" i="6"/>
  <c r="BT384" i="6"/>
  <c r="BU384" i="6"/>
  <c r="CA733" i="6"/>
  <c r="BZ733" i="6"/>
  <c r="CM340" i="6"/>
  <c r="CL340" i="6"/>
  <c r="CL899" i="6"/>
  <c r="CM899" i="6"/>
  <c r="CR409" i="6"/>
  <c r="CS409" i="6"/>
  <c r="CS1016" i="6"/>
  <c r="CR1016" i="6"/>
  <c r="CR232" i="6"/>
  <c r="CS232" i="6"/>
  <c r="CY733" i="6"/>
  <c r="CX733" i="6"/>
  <c r="CX1007" i="6"/>
  <c r="CY1007" i="6"/>
  <c r="CX333" i="6"/>
  <c r="CY333" i="6"/>
  <c r="BH249" i="6"/>
  <c r="BI249" i="6"/>
  <c r="BN418" i="6"/>
  <c r="BO418" i="6"/>
  <c r="BU573" i="6"/>
  <c r="BT573" i="6"/>
  <c r="CA407" i="6"/>
  <c r="BZ407" i="6"/>
  <c r="CF494" i="6"/>
  <c r="CG494" i="6"/>
  <c r="BC920" i="6"/>
  <c r="BB920" i="6"/>
  <c r="BB493" i="6"/>
  <c r="BC493" i="6"/>
  <c r="BI492" i="6"/>
  <c r="BH492" i="6"/>
  <c r="BH634" i="6"/>
  <c r="BI634" i="6"/>
  <c r="BH1067" i="6"/>
  <c r="BI1067" i="6"/>
  <c r="BO1031" i="6"/>
  <c r="BN1031" i="6"/>
  <c r="BU463" i="6"/>
  <c r="BT463" i="6"/>
  <c r="AV850" i="6"/>
  <c r="AW850" i="6"/>
  <c r="AW325" i="6"/>
  <c r="AV325" i="6"/>
  <c r="AV913" i="6"/>
  <c r="AW913" i="6"/>
  <c r="BB446" i="6"/>
  <c r="BC446" i="6"/>
  <c r="BH1061" i="6"/>
  <c r="BI1061" i="6"/>
  <c r="BN531" i="6"/>
  <c r="BO531" i="6"/>
  <c r="BN705" i="6"/>
  <c r="BO705" i="6"/>
  <c r="BU714" i="6"/>
  <c r="BT714" i="6"/>
  <c r="BZ565" i="6"/>
  <c r="CA565" i="6"/>
  <c r="CM762" i="6"/>
  <c r="CL762" i="6"/>
  <c r="AV1048" i="6"/>
  <c r="AW1048" i="6"/>
  <c r="BH925" i="6"/>
  <c r="BI925" i="6"/>
  <c r="AV1035" i="6"/>
  <c r="AW1035" i="6"/>
  <c r="BB724" i="6"/>
  <c r="BC724" i="6"/>
  <c r="BB635" i="6"/>
  <c r="BC635" i="6"/>
  <c r="BB865" i="6"/>
  <c r="BC865" i="6"/>
  <c r="BC202" i="6"/>
  <c r="BB202" i="6"/>
  <c r="BI876" i="6"/>
  <c r="BH876" i="6"/>
  <c r="BN386" i="6"/>
  <c r="BO386" i="6"/>
  <c r="BN246" i="6"/>
  <c r="BO246" i="6"/>
  <c r="BU652" i="6"/>
  <c r="BT652" i="6"/>
  <c r="BU1098" i="6"/>
  <c r="BT1098" i="6"/>
  <c r="BU709" i="6"/>
  <c r="BT709" i="6"/>
  <c r="BZ799" i="6"/>
  <c r="CA799" i="6"/>
  <c r="BZ1109" i="6"/>
  <c r="CA1109" i="6"/>
  <c r="BB691" i="6"/>
  <c r="BC691" i="6"/>
  <c r="BH855" i="6"/>
  <c r="BI855" i="6"/>
  <c r="BH639" i="6"/>
  <c r="BI639" i="6"/>
  <c r="BO256" i="6"/>
  <c r="BN256" i="6"/>
  <c r="BU474" i="6"/>
  <c r="BT474" i="6"/>
  <c r="CA769" i="6"/>
  <c r="BZ769" i="6"/>
  <c r="BZ574" i="6"/>
  <c r="CA574" i="6"/>
  <c r="CF826" i="6"/>
  <c r="CG826" i="6"/>
  <c r="CG774" i="6"/>
  <c r="CF774" i="6"/>
  <c r="CG538" i="6"/>
  <c r="CF538" i="6"/>
  <c r="CL556" i="6"/>
  <c r="CM556" i="6"/>
  <c r="CR716" i="6"/>
  <c r="CS716" i="6"/>
  <c r="CS554" i="6"/>
  <c r="CR554" i="6"/>
  <c r="CS929" i="6"/>
  <c r="CR929" i="6"/>
  <c r="CX688" i="6"/>
  <c r="CY688" i="6"/>
  <c r="CY539" i="6"/>
  <c r="CX539" i="6"/>
  <c r="CY928" i="6"/>
  <c r="CX928" i="6"/>
  <c r="CX948" i="6"/>
  <c r="CY948" i="6"/>
  <c r="AV1016" i="6"/>
  <c r="AW1016" i="6"/>
  <c r="BB990" i="6"/>
  <c r="BC990" i="6"/>
  <c r="CG925" i="6"/>
  <c r="CF925" i="6"/>
  <c r="AV690" i="6"/>
  <c r="AW690" i="6"/>
  <c r="AW510" i="6"/>
  <c r="AV510" i="6"/>
  <c r="BC738" i="6"/>
  <c r="BB738" i="6"/>
  <c r="BN802" i="6"/>
  <c r="BO802" i="6"/>
  <c r="BO734" i="6"/>
  <c r="BN734" i="6"/>
  <c r="CR992" i="6"/>
  <c r="CS992" i="6"/>
  <c r="AW427" i="6"/>
  <c r="AV427" i="6"/>
  <c r="AV1008" i="6"/>
  <c r="AW1008" i="6"/>
  <c r="BH637" i="6"/>
  <c r="BI637" i="6"/>
  <c r="BI983" i="6"/>
  <c r="BH983" i="6"/>
  <c r="BI254" i="6"/>
  <c r="BH254" i="6"/>
  <c r="BO808" i="6"/>
  <c r="BN808" i="6"/>
  <c r="BN239" i="6"/>
  <c r="BO239" i="6"/>
  <c r="BN1067" i="6"/>
  <c r="BO1067" i="6"/>
  <c r="BZ506" i="6"/>
  <c r="CA506" i="6"/>
  <c r="CS428" i="6"/>
  <c r="CR428" i="6"/>
  <c r="BH842" i="6"/>
  <c r="BI842" i="6"/>
  <c r="BB871" i="6"/>
  <c r="BC871" i="6"/>
  <c r="BH1113" i="6"/>
  <c r="BI1113" i="6"/>
  <c r="AV991" i="6"/>
  <c r="AW991" i="6"/>
  <c r="BB711" i="6"/>
  <c r="BC711" i="6"/>
  <c r="BB265" i="6"/>
  <c r="BC265" i="6"/>
  <c r="BH410" i="6"/>
  <c r="BI410" i="6"/>
  <c r="BO365" i="6"/>
  <c r="BN365" i="6"/>
  <c r="BN607" i="6"/>
  <c r="BO607" i="6"/>
  <c r="BN832" i="6"/>
  <c r="BO832" i="6"/>
  <c r="CA438" i="6"/>
  <c r="BZ438" i="6"/>
  <c r="CM544" i="6"/>
  <c r="CL544" i="6"/>
  <c r="CG1074" i="6"/>
  <c r="CF1074" i="6"/>
  <c r="CM908" i="6"/>
  <c r="CL908" i="6"/>
  <c r="CS915" i="6"/>
  <c r="CR915" i="6"/>
  <c r="CY1008" i="6"/>
  <c r="CX1008" i="6"/>
  <c r="CX767" i="6"/>
  <c r="CY767" i="6"/>
  <c r="BT942" i="6"/>
  <c r="BU942" i="6"/>
  <c r="CG898" i="6"/>
  <c r="CF898" i="6"/>
  <c r="CG662" i="6"/>
  <c r="CF662" i="6"/>
  <c r="CF1053" i="6"/>
  <c r="CG1053" i="6"/>
  <c r="CL580" i="6"/>
  <c r="CM580" i="6"/>
  <c r="CL1001" i="6"/>
  <c r="CM1001" i="6"/>
  <c r="CS656" i="6"/>
  <c r="CR656" i="6"/>
  <c r="CS475" i="6"/>
  <c r="CR475" i="6"/>
  <c r="CY1073" i="6"/>
  <c r="CX1073" i="6"/>
  <c r="CA900" i="6"/>
  <c r="BZ900" i="6"/>
  <c r="CF933" i="6"/>
  <c r="CG933" i="6"/>
  <c r="CF885" i="6"/>
  <c r="CG885" i="6"/>
  <c r="CF562" i="6"/>
  <c r="CG562" i="6"/>
  <c r="CL433" i="6"/>
  <c r="CM433" i="6"/>
  <c r="CR300" i="6"/>
  <c r="CS300" i="6"/>
  <c r="CR995" i="6"/>
  <c r="CS995" i="6"/>
  <c r="CS432" i="6"/>
  <c r="CR432" i="6"/>
  <c r="CX460" i="6"/>
  <c r="CY460" i="6"/>
  <c r="BZ879" i="6"/>
  <c r="CA879" i="6"/>
  <c r="CA1018" i="6"/>
  <c r="BZ1018" i="6"/>
  <c r="BZ533" i="6"/>
  <c r="CA533" i="6"/>
  <c r="CG608" i="6"/>
  <c r="CF608" i="6"/>
  <c r="CF355" i="6"/>
  <c r="CG355" i="6"/>
  <c r="CG557" i="6"/>
  <c r="CF557" i="6"/>
  <c r="CL874" i="6"/>
  <c r="CM874" i="6"/>
  <c r="CR477" i="6"/>
  <c r="CS477" i="6"/>
  <c r="CY633" i="6"/>
  <c r="CX633" i="6"/>
  <c r="CG1028" i="6"/>
  <c r="CF1028" i="6"/>
  <c r="CF712" i="6"/>
  <c r="CG712" i="6"/>
  <c r="CM288" i="6"/>
  <c r="CL288" i="6"/>
  <c r="CM261" i="6"/>
  <c r="CL261" i="6"/>
  <c r="CS282" i="6"/>
  <c r="CR282" i="6"/>
  <c r="CR461" i="6"/>
  <c r="CS461" i="6"/>
  <c r="CR867" i="6"/>
  <c r="CS867" i="6"/>
  <c r="CR548" i="6"/>
  <c r="CS548" i="6"/>
  <c r="BZ856" i="6"/>
  <c r="CA856" i="6"/>
  <c r="CA978" i="6"/>
  <c r="BZ978" i="6"/>
  <c r="CA297" i="6"/>
  <c r="BZ297" i="6"/>
  <c r="CF722" i="6"/>
  <c r="CG722" i="6"/>
  <c r="CG533" i="6"/>
  <c r="CF533" i="6"/>
  <c r="CL360" i="6"/>
  <c r="CM360" i="6"/>
  <c r="CL402" i="6"/>
  <c r="CM402" i="6"/>
  <c r="CS534" i="6"/>
  <c r="CR534" i="6"/>
  <c r="BZ392" i="6"/>
  <c r="CA392" i="6"/>
  <c r="BZ679" i="6"/>
  <c r="CA679" i="6"/>
  <c r="CF261" i="6"/>
  <c r="CG261" i="6"/>
  <c r="CF1009" i="6"/>
  <c r="CG1009" i="6"/>
  <c r="CF966" i="6"/>
  <c r="CG966" i="6"/>
  <c r="CM621" i="6"/>
  <c r="CL621" i="6"/>
  <c r="CL1040" i="6"/>
  <c r="CM1040" i="6"/>
  <c r="CR714" i="6"/>
  <c r="CS714" i="6"/>
  <c r="CS381" i="6"/>
  <c r="CR381" i="6"/>
  <c r="CX680" i="6"/>
  <c r="CY680" i="6"/>
  <c r="CX827" i="6"/>
  <c r="CY827" i="6"/>
  <c r="CX284" i="6"/>
  <c r="CY284" i="6"/>
  <c r="CY966" i="6"/>
  <c r="CX966" i="6"/>
  <c r="CG1056" i="6"/>
  <c r="CF1056" i="6"/>
  <c r="BB644" i="6"/>
  <c r="BC644" i="6"/>
  <c r="BN460" i="6"/>
  <c r="BO460" i="6"/>
  <c r="BO553" i="6"/>
  <c r="BN553" i="6"/>
  <c r="BU734" i="6"/>
  <c r="BT734" i="6"/>
  <c r="CA446" i="6"/>
  <c r="BZ446" i="6"/>
  <c r="BZ463" i="6"/>
  <c r="CA463" i="6"/>
  <c r="CG217" i="6"/>
  <c r="CF217" i="6"/>
  <c r="BC667" i="6"/>
  <c r="BB667" i="6"/>
  <c r="BT627" i="6"/>
  <c r="BU627" i="6"/>
  <c r="BU598" i="6"/>
  <c r="BT598" i="6"/>
  <c r="CS273" i="6"/>
  <c r="CR273" i="6"/>
  <c r="BH879" i="6"/>
  <c r="BI879" i="6"/>
  <c r="AW986" i="6"/>
  <c r="AV986" i="6"/>
  <c r="AV659" i="6"/>
  <c r="AW659" i="6"/>
  <c r="BB295" i="6"/>
  <c r="BC295" i="6"/>
  <c r="AW730" i="6"/>
  <c r="AV730" i="6"/>
  <c r="BC287" i="6"/>
  <c r="BB287" i="6"/>
  <c r="BB737" i="6"/>
  <c r="BC737" i="6"/>
  <c r="BC241" i="6"/>
  <c r="BB241" i="6"/>
  <c r="BH1018" i="6"/>
  <c r="BI1018" i="6"/>
  <c r="BI348" i="6"/>
  <c r="BH348" i="6"/>
  <c r="BO554" i="6"/>
  <c r="BN554" i="6"/>
  <c r="BN862" i="6"/>
  <c r="BO862" i="6"/>
  <c r="BT800" i="6"/>
  <c r="BU800" i="6"/>
  <c r="BT387" i="6"/>
  <c r="BU387" i="6"/>
  <c r="BT862" i="6"/>
  <c r="BU862" i="6"/>
  <c r="CA375" i="6"/>
  <c r="BZ375" i="6"/>
  <c r="CY409" i="6"/>
  <c r="CX409" i="6"/>
  <c r="AV549" i="6"/>
  <c r="AW549" i="6"/>
  <c r="AW952" i="6"/>
  <c r="AV952" i="6"/>
  <c r="AV516" i="6"/>
  <c r="AW516" i="6"/>
  <c r="BC475" i="6"/>
  <c r="BB475" i="6"/>
  <c r="BC216" i="6"/>
  <c r="BB216" i="6"/>
  <c r="BH361" i="6"/>
  <c r="BI361" i="6"/>
  <c r="BI413" i="6"/>
  <c r="BH413" i="6"/>
  <c r="BU582" i="6"/>
  <c r="BT582" i="6"/>
  <c r="BZ821" i="6"/>
  <c r="CA821" i="6"/>
  <c r="BH859" i="6"/>
  <c r="BI859" i="6"/>
  <c r="BH670" i="6"/>
  <c r="BI670" i="6"/>
  <c r="BH794" i="6"/>
  <c r="BI794" i="6"/>
  <c r="BH260" i="6"/>
  <c r="BI260" i="6"/>
  <c r="BN396" i="6"/>
  <c r="BO396" i="6"/>
  <c r="BT545" i="6"/>
  <c r="BU545" i="6"/>
  <c r="BT735" i="6"/>
  <c r="BU735" i="6"/>
  <c r="BU954" i="6"/>
  <c r="BT954" i="6"/>
  <c r="BU863" i="6"/>
  <c r="BT863" i="6"/>
  <c r="BZ927" i="6"/>
  <c r="CA927" i="6"/>
  <c r="CA487" i="6"/>
  <c r="BZ487" i="6"/>
  <c r="BZ949" i="6"/>
  <c r="CA949" i="6"/>
  <c r="CG591" i="6"/>
  <c r="CF591" i="6"/>
  <c r="CL257" i="6"/>
  <c r="CM257" i="6"/>
  <c r="CL730" i="6"/>
  <c r="CM730" i="6"/>
  <c r="CR537" i="6"/>
  <c r="CS537" i="6"/>
  <c r="CS789" i="6"/>
  <c r="CR789" i="6"/>
  <c r="CX389" i="6"/>
  <c r="CY389" i="6"/>
  <c r="CY925" i="6"/>
  <c r="CX925" i="6"/>
  <c r="AW907" i="6"/>
  <c r="AV907" i="6"/>
  <c r="BH714" i="6"/>
  <c r="BI714" i="6"/>
  <c r="AV1109" i="6"/>
  <c r="AW1109" i="6"/>
  <c r="AV505" i="6"/>
  <c r="AW505" i="6"/>
  <c r="BB430" i="6"/>
  <c r="BC430" i="6"/>
  <c r="AW678" i="6"/>
  <c r="AV678" i="6"/>
  <c r="AV1017" i="6"/>
  <c r="AW1017" i="6"/>
  <c r="BB1042" i="6"/>
  <c r="BC1042" i="6"/>
  <c r="BI667" i="6"/>
  <c r="BH667" i="6"/>
  <c r="BH490" i="6"/>
  <c r="BI490" i="6"/>
  <c r="BI350" i="6"/>
  <c r="BH350" i="6"/>
  <c r="BN273" i="6"/>
  <c r="BO273" i="6"/>
  <c r="CA416" i="6"/>
  <c r="BZ416" i="6"/>
  <c r="AW588" i="6"/>
  <c r="AV588" i="6"/>
  <c r="BB513" i="6"/>
  <c r="BC513" i="6"/>
  <c r="BH954" i="6"/>
  <c r="BI954" i="6"/>
  <c r="AV608" i="6"/>
  <c r="AW608" i="6"/>
  <c r="BI339" i="6"/>
  <c r="BH339" i="6"/>
  <c r="BI1013" i="6"/>
  <c r="BH1013" i="6"/>
  <c r="BH786" i="6"/>
  <c r="BI786" i="6"/>
  <c r="BO1117" i="6"/>
  <c r="BN1117" i="6"/>
  <c r="BT615" i="6"/>
  <c r="BU615" i="6"/>
  <c r="BZ525" i="6"/>
  <c r="CA525" i="6"/>
  <c r="CG857" i="6"/>
  <c r="CF857" i="6"/>
  <c r="CS869" i="6"/>
  <c r="CR869" i="6"/>
  <c r="BB743" i="6"/>
  <c r="BC743" i="6"/>
  <c r="BC888" i="6"/>
  <c r="BB888" i="6"/>
  <c r="AV775" i="6"/>
  <c r="AW775" i="6"/>
  <c r="BB866" i="6"/>
  <c r="BC866" i="6"/>
  <c r="BC633" i="6"/>
  <c r="BB633" i="6"/>
  <c r="BC342" i="6"/>
  <c r="BB342" i="6"/>
  <c r="BO794" i="6"/>
  <c r="BN794" i="6"/>
  <c r="BN805" i="6"/>
  <c r="BO805" i="6"/>
  <c r="BO628" i="6"/>
  <c r="BN628" i="6"/>
  <c r="BN719" i="6"/>
  <c r="BO719" i="6"/>
  <c r="BU219" i="6"/>
  <c r="BT219" i="6"/>
  <c r="BU356" i="6"/>
  <c r="BT356" i="6"/>
  <c r="CG553" i="6"/>
  <c r="CF553" i="6"/>
  <c r="CL1092" i="6"/>
  <c r="CM1092" i="6"/>
  <c r="CR207" i="6"/>
  <c r="CS207" i="6"/>
  <c r="CY418" i="6"/>
  <c r="CX418" i="6"/>
  <c r="CY532" i="6"/>
  <c r="CX532" i="6"/>
  <c r="CA1068" i="6"/>
  <c r="BZ1068" i="6"/>
  <c r="CG800" i="6"/>
  <c r="CF800" i="6"/>
  <c r="CM589" i="6"/>
  <c r="CL589" i="6"/>
  <c r="CR457" i="6"/>
  <c r="CS457" i="6"/>
  <c r="CS1013" i="6"/>
  <c r="CR1013" i="6"/>
  <c r="CX306" i="6"/>
  <c r="CY306" i="6"/>
  <c r="CY424" i="6"/>
  <c r="CX424" i="6"/>
  <c r="CA1099" i="6"/>
  <c r="BZ1099" i="6"/>
  <c r="CA627" i="6"/>
  <c r="BZ627" i="6"/>
  <c r="CG983" i="6"/>
  <c r="CF983" i="6"/>
  <c r="CM331" i="6"/>
  <c r="CL331" i="6"/>
  <c r="CL1121" i="6"/>
  <c r="CM1121" i="6"/>
  <c r="CM803" i="6"/>
  <c r="CL803" i="6"/>
  <c r="CR862" i="6"/>
  <c r="CS862" i="6"/>
  <c r="CX355" i="6"/>
  <c r="CY355" i="6"/>
  <c r="BZ406" i="6"/>
  <c r="CA406" i="6"/>
  <c r="CA449" i="6"/>
  <c r="BZ449" i="6"/>
  <c r="CS928" i="6"/>
  <c r="CR928" i="6"/>
  <c r="CR1071" i="6"/>
  <c r="CS1071" i="6"/>
  <c r="BZ855" i="6"/>
  <c r="CA855" i="6"/>
  <c r="CG667" i="6"/>
  <c r="CF667" i="6"/>
  <c r="CF764" i="6"/>
  <c r="CG764" i="6"/>
  <c r="CL475" i="6"/>
  <c r="CM475" i="6"/>
  <c r="CL827" i="6"/>
  <c r="CM827" i="6"/>
  <c r="CS1055" i="6"/>
  <c r="CR1055" i="6"/>
  <c r="CY798" i="6"/>
  <c r="CX798" i="6"/>
  <c r="CX906" i="6"/>
  <c r="CY906" i="6"/>
  <c r="CX232" i="6"/>
  <c r="CY232" i="6"/>
  <c r="BZ232" i="6"/>
  <c r="CA232" i="6"/>
  <c r="CF379" i="6"/>
  <c r="CG379" i="6"/>
  <c r="CG900" i="6"/>
  <c r="CF900" i="6"/>
  <c r="CY504" i="6"/>
  <c r="CX504" i="6"/>
  <c r="BZ1088" i="6"/>
  <c r="CA1088" i="6"/>
  <c r="BZ1113" i="6"/>
  <c r="CA1113" i="6"/>
  <c r="CG203" i="6"/>
  <c r="CF203" i="6"/>
  <c r="CF457" i="6"/>
  <c r="CG457" i="6"/>
  <c r="CG429" i="6"/>
  <c r="CF429" i="6"/>
  <c r="CG438" i="6"/>
  <c r="CF438" i="6"/>
  <c r="CR646" i="6"/>
  <c r="CS646" i="6"/>
  <c r="CS985" i="6"/>
  <c r="CR985" i="6"/>
  <c r="CS429" i="6"/>
  <c r="CR429" i="6"/>
  <c r="CX366" i="6"/>
  <c r="CY366" i="6"/>
  <c r="CX1000" i="6"/>
  <c r="CY1000" i="6"/>
  <c r="CY776" i="6"/>
  <c r="CX776" i="6"/>
  <c r="CX1106" i="6"/>
  <c r="CY1106" i="6"/>
  <c r="CY487" i="6"/>
  <c r="CX487" i="6"/>
  <c r="CA112" i="6"/>
  <c r="AW594" i="6"/>
  <c r="AV594" i="6"/>
  <c r="BH764" i="6"/>
  <c r="BI764" i="6"/>
  <c r="BO599" i="6"/>
  <c r="BN599" i="6"/>
  <c r="BN946" i="6"/>
  <c r="BO946" i="6"/>
  <c r="BN821" i="6"/>
  <c r="BO821" i="6"/>
  <c r="BT926" i="6"/>
  <c r="BU926" i="6"/>
  <c r="BU237" i="6"/>
  <c r="BT237" i="6"/>
  <c r="CS726" i="6"/>
  <c r="CR726" i="6"/>
  <c r="BB1127" i="6"/>
  <c r="BC1127" i="6"/>
  <c r="BI901" i="6"/>
  <c r="BH901" i="6"/>
  <c r="BO685" i="6"/>
  <c r="BN685" i="6"/>
  <c r="BT601" i="6"/>
  <c r="BU601" i="6"/>
  <c r="BU591" i="6"/>
  <c r="BT591" i="6"/>
  <c r="BZ402" i="6"/>
  <c r="CA402" i="6"/>
  <c r="BC1101" i="6"/>
  <c r="BB1101" i="6"/>
  <c r="BO898" i="6"/>
  <c r="BN898" i="6"/>
  <c r="AV388" i="6"/>
  <c r="AW388" i="6"/>
  <c r="AV849" i="6"/>
  <c r="AW849" i="6"/>
  <c r="BB527" i="6"/>
  <c r="BC527" i="6"/>
  <c r="BC318" i="6"/>
  <c r="BB318" i="6"/>
  <c r="BI602" i="6"/>
  <c r="BH602" i="6"/>
  <c r="BH474" i="6"/>
  <c r="BI474" i="6"/>
  <c r="BN390" i="6"/>
  <c r="BO390" i="6"/>
  <c r="BT838" i="6"/>
  <c r="BU838" i="6"/>
  <c r="BT1025" i="6"/>
  <c r="BU1025" i="6"/>
  <c r="CS696" i="6"/>
  <c r="CR696" i="6"/>
  <c r="BI910" i="6"/>
  <c r="BH910" i="6"/>
  <c r="AV373" i="6"/>
  <c r="AW373" i="6"/>
  <c r="AW943" i="6"/>
  <c r="AV943" i="6"/>
  <c r="BC447" i="6"/>
  <c r="BB447" i="6"/>
  <c r="BC1020" i="6"/>
  <c r="BB1020" i="6"/>
  <c r="BB489" i="6"/>
  <c r="BC489" i="6"/>
  <c r="BH734" i="6"/>
  <c r="BI734" i="6"/>
  <c r="BH224" i="6"/>
  <c r="BI224" i="6"/>
  <c r="BO1097" i="6"/>
  <c r="BN1097" i="6"/>
  <c r="BU856" i="6"/>
  <c r="BT856" i="6"/>
  <c r="BT354" i="6"/>
  <c r="BU354" i="6"/>
  <c r="BU284" i="6"/>
  <c r="BT284" i="6"/>
  <c r="BZ842" i="6"/>
  <c r="CA842" i="6"/>
  <c r="CA1126" i="6"/>
  <c r="BZ1126" i="6"/>
  <c r="BI1046" i="6"/>
  <c r="BH1046" i="6"/>
  <c r="BO515" i="6"/>
  <c r="BN515" i="6"/>
  <c r="BN350" i="6"/>
  <c r="BO350" i="6"/>
  <c r="BO338" i="6"/>
  <c r="BN338" i="6"/>
  <c r="BN763" i="6"/>
  <c r="BO763" i="6"/>
  <c r="BT391" i="6"/>
  <c r="BU391" i="6"/>
  <c r="BU918" i="6"/>
  <c r="BT918" i="6"/>
  <c r="BT240" i="6"/>
  <c r="BU240" i="6"/>
  <c r="CA897" i="6"/>
  <c r="BZ897" i="6"/>
  <c r="CF909" i="6"/>
  <c r="CG909" i="6"/>
  <c r="CG323" i="6"/>
  <c r="CF323" i="6"/>
  <c r="CG308" i="6"/>
  <c r="CF308" i="6"/>
  <c r="CM417" i="6"/>
  <c r="CL417" i="6"/>
  <c r="CL786" i="6"/>
  <c r="CM786" i="6"/>
  <c r="CL872" i="6"/>
  <c r="CM872" i="6"/>
  <c r="CR560" i="6"/>
  <c r="CS560" i="6"/>
  <c r="CS376" i="6"/>
  <c r="CR376" i="6"/>
  <c r="CX820" i="6"/>
  <c r="CY820" i="6"/>
  <c r="BN1084" i="6"/>
  <c r="BO1084" i="6"/>
  <c r="AW748" i="6"/>
  <c r="AV748" i="6"/>
  <c r="AV568" i="6"/>
  <c r="AW568" i="6"/>
  <c r="AV248" i="6"/>
  <c r="AW248" i="6"/>
  <c r="BB268" i="6"/>
  <c r="BC268" i="6"/>
  <c r="BB969" i="6"/>
  <c r="BC969" i="6"/>
  <c r="BB314" i="6"/>
  <c r="BC314" i="6"/>
  <c r="BH505" i="6"/>
  <c r="BI505" i="6"/>
  <c r="BI854" i="6"/>
  <c r="BH854" i="6"/>
  <c r="BO415" i="6"/>
  <c r="BN415" i="6"/>
  <c r="BN817" i="6"/>
  <c r="BO817" i="6"/>
  <c r="BT402" i="6"/>
  <c r="BU402" i="6"/>
  <c r="BT834" i="6"/>
  <c r="BU834" i="6"/>
  <c r="BH405" i="6"/>
  <c r="BI405" i="6"/>
  <c r="AV1025" i="6"/>
  <c r="AW1025" i="6"/>
  <c r="BC584" i="6"/>
  <c r="BB584" i="6"/>
  <c r="BH843" i="6"/>
  <c r="BI843" i="6"/>
  <c r="AV1024" i="6"/>
  <c r="AW1024" i="6"/>
  <c r="AW535" i="6"/>
  <c r="AV535" i="6"/>
  <c r="BC967" i="6"/>
  <c r="BB967" i="6"/>
  <c r="BI813" i="6"/>
  <c r="BH813" i="6"/>
  <c r="BO420" i="6"/>
  <c r="BN420" i="6"/>
  <c r="BO1000" i="6"/>
  <c r="BN1000" i="6"/>
  <c r="BU490" i="6"/>
  <c r="BT490" i="6"/>
  <c r="BZ807" i="6"/>
  <c r="CA807" i="6"/>
  <c r="CM954" i="6"/>
  <c r="CL954" i="6"/>
  <c r="BC417" i="6"/>
  <c r="BB417" i="6"/>
  <c r="AV283" i="6"/>
  <c r="AW283" i="6"/>
  <c r="AW628" i="6"/>
  <c r="AV628" i="6"/>
  <c r="BB1082" i="6"/>
  <c r="BC1082" i="6"/>
  <c r="BI979" i="6"/>
  <c r="BH979" i="6"/>
  <c r="BO1113" i="6"/>
  <c r="BN1113" i="6"/>
  <c r="BT946" i="6"/>
  <c r="BU946" i="6"/>
  <c r="BZ485" i="6"/>
  <c r="CA485" i="6"/>
  <c r="CL562" i="6"/>
  <c r="CM562" i="6"/>
  <c r="CG985" i="6"/>
  <c r="CF985" i="6"/>
  <c r="CG894" i="6"/>
  <c r="CF894" i="6"/>
  <c r="CM922" i="6"/>
  <c r="CL922" i="6"/>
  <c r="CM689" i="6"/>
  <c r="CL689" i="6"/>
  <c r="CM218" i="6"/>
  <c r="CL218" i="6"/>
  <c r="CR338" i="6"/>
  <c r="CS338" i="6"/>
  <c r="CR945" i="6"/>
  <c r="CS945" i="6"/>
  <c r="CR385" i="6"/>
  <c r="CS385" i="6"/>
  <c r="CX456" i="6"/>
  <c r="CY456" i="6"/>
  <c r="CA503" i="6"/>
  <c r="BZ503" i="6"/>
  <c r="CG1048" i="6"/>
  <c r="CF1048" i="6"/>
  <c r="CF313" i="6"/>
  <c r="CG313" i="6"/>
  <c r="CM337" i="6"/>
  <c r="CL337" i="6"/>
  <c r="CM776" i="6"/>
  <c r="CL776" i="6"/>
  <c r="CL809" i="6"/>
  <c r="CM809" i="6"/>
  <c r="CR1065" i="6"/>
  <c r="CS1065" i="6"/>
  <c r="CR516" i="6"/>
  <c r="CS516" i="6"/>
  <c r="BZ380" i="6"/>
  <c r="CA380" i="6"/>
  <c r="CG208" i="6"/>
  <c r="CF208" i="6"/>
  <c r="CG1060" i="6"/>
  <c r="CF1060" i="6"/>
  <c r="CF884" i="6"/>
  <c r="CG884" i="6"/>
  <c r="CM336" i="6"/>
  <c r="CL336" i="6"/>
  <c r="CL959" i="6"/>
  <c r="CM959" i="6"/>
  <c r="CR263" i="6"/>
  <c r="CS263" i="6"/>
  <c r="CX713" i="6"/>
  <c r="CY713" i="6"/>
  <c r="CA322" i="6"/>
  <c r="BZ322" i="6"/>
  <c r="CA910" i="6"/>
  <c r="BZ910" i="6"/>
  <c r="CF911" i="6"/>
  <c r="CG911" i="6"/>
  <c r="CL269" i="6"/>
  <c r="CM269" i="6"/>
  <c r="CL684" i="6"/>
  <c r="CM684" i="6"/>
  <c r="CL924" i="6"/>
  <c r="CM924" i="6"/>
  <c r="CR446" i="6"/>
  <c r="CS446" i="6"/>
  <c r="BZ369" i="6"/>
  <c r="CA369" i="6"/>
  <c r="CF694" i="6"/>
  <c r="CG694" i="6"/>
  <c r="CG422" i="6"/>
  <c r="CF422" i="6"/>
  <c r="CL898" i="6"/>
  <c r="CM898" i="6"/>
  <c r="CR708" i="6"/>
  <c r="CS708" i="6"/>
  <c r="CR804" i="6"/>
  <c r="CS804" i="6"/>
  <c r="BZ526" i="6"/>
  <c r="CA526" i="6"/>
  <c r="CF1090" i="6"/>
  <c r="CG1090" i="6"/>
  <c r="CL1118" i="6"/>
  <c r="CM1118" i="6"/>
  <c r="CM980" i="6"/>
  <c r="CL980" i="6"/>
  <c r="CS578" i="6"/>
  <c r="CR578" i="6"/>
  <c r="CS871" i="6"/>
  <c r="CR871" i="6"/>
  <c r="CS544" i="6"/>
  <c r="CR544" i="6"/>
  <c r="CY738" i="6"/>
  <c r="CX738" i="6"/>
  <c r="CX204" i="6"/>
  <c r="CY204" i="6"/>
  <c r="BT281" i="6"/>
  <c r="BU281" i="6"/>
  <c r="CA343" i="6"/>
  <c r="BZ343" i="6"/>
  <c r="BZ771" i="6"/>
  <c r="CA771" i="6"/>
  <c r="CG435" i="6"/>
  <c r="CF435" i="6"/>
  <c r="CG274" i="6"/>
  <c r="CF274" i="6"/>
  <c r="CM534" i="6"/>
  <c r="CL534" i="6"/>
  <c r="CM700" i="6"/>
  <c r="CL700" i="6"/>
  <c r="CS277" i="6"/>
  <c r="CR277" i="6"/>
  <c r="CX748" i="6"/>
  <c r="CY748" i="6"/>
  <c r="CY751" i="6"/>
  <c r="CX751" i="6"/>
  <c r="CX708" i="6"/>
  <c r="CY708" i="6"/>
  <c r="BO586" i="6"/>
  <c r="BN586" i="6"/>
  <c r="BO1045" i="6"/>
  <c r="BN1045" i="6"/>
  <c r="BU835" i="6"/>
  <c r="BT835" i="6"/>
  <c r="BT400" i="6"/>
  <c r="BU400" i="6"/>
  <c r="BB838" i="6"/>
  <c r="BC838" i="6"/>
  <c r="BH651" i="6"/>
  <c r="BI651" i="6"/>
  <c r="BI902" i="6"/>
  <c r="BH902" i="6"/>
  <c r="BN1098" i="6"/>
  <c r="BO1098" i="6"/>
  <c r="BN928" i="6"/>
  <c r="BO928" i="6"/>
  <c r="BO569" i="6"/>
  <c r="BN569" i="6"/>
  <c r="BU282" i="6"/>
  <c r="BT282" i="6"/>
  <c r="BT580" i="6"/>
  <c r="BU580" i="6"/>
  <c r="BT1080" i="6"/>
  <c r="BU1080" i="6"/>
  <c r="AV674" i="6"/>
  <c r="AW674" i="6"/>
  <c r="AV682" i="6"/>
  <c r="AW682" i="6"/>
  <c r="AW482" i="6"/>
  <c r="AV482" i="6"/>
  <c r="AV318" i="6"/>
  <c r="AW318" i="6"/>
  <c r="AV988" i="6"/>
  <c r="AW988" i="6"/>
  <c r="BB705" i="6"/>
  <c r="BC705" i="6"/>
  <c r="BH618" i="6"/>
  <c r="BI618" i="6"/>
  <c r="BI334" i="6"/>
  <c r="BH334" i="6"/>
  <c r="BN357" i="6"/>
  <c r="BO357" i="6"/>
  <c r="BN718" i="6"/>
  <c r="BO718" i="6"/>
  <c r="BN697" i="6"/>
  <c r="BO697" i="6"/>
  <c r="BT375" i="6"/>
  <c r="BU375" i="6"/>
  <c r="BT592" i="6"/>
  <c r="BU592" i="6"/>
  <c r="CA892" i="6"/>
  <c r="BZ892" i="6"/>
  <c r="BH741" i="6"/>
  <c r="BI741" i="6"/>
  <c r="AV735" i="6"/>
  <c r="AW735" i="6"/>
  <c r="AW539" i="6"/>
  <c r="AV539" i="6"/>
  <c r="AW915" i="6"/>
  <c r="AV915" i="6"/>
  <c r="BC596" i="6"/>
  <c r="BB596" i="6"/>
  <c r="BC823" i="6"/>
  <c r="BB823" i="6"/>
  <c r="BC425" i="6"/>
  <c r="BB425" i="6"/>
  <c r="BN213" i="6"/>
  <c r="BO213" i="6"/>
  <c r="BT1119" i="6"/>
  <c r="BU1119" i="6"/>
  <c r="CA203" i="6"/>
  <c r="BZ203" i="6"/>
  <c r="CA595" i="6"/>
  <c r="BZ595" i="6"/>
  <c r="CA942" i="6"/>
  <c r="BZ942" i="6"/>
  <c r="CX1061" i="6"/>
  <c r="CY1061" i="6"/>
  <c r="AV1015" i="6"/>
  <c r="AW1015" i="6"/>
  <c r="BB985" i="6"/>
  <c r="BC985" i="6"/>
  <c r="BH978" i="6"/>
  <c r="BI978" i="6"/>
  <c r="BI445" i="6"/>
  <c r="BH445" i="6"/>
  <c r="BN479" i="6"/>
  <c r="BO479" i="6"/>
  <c r="BT351" i="6"/>
  <c r="BU351" i="6"/>
  <c r="BT754" i="6"/>
  <c r="BU754" i="6"/>
  <c r="BU1001" i="6"/>
  <c r="BT1001" i="6"/>
  <c r="BZ777" i="6"/>
  <c r="CA777" i="6"/>
  <c r="CA433" i="6"/>
  <c r="BZ433" i="6"/>
  <c r="CF1094" i="6"/>
  <c r="CG1094" i="6"/>
  <c r="CG776" i="6"/>
  <c r="CF776" i="6"/>
  <c r="CL452" i="6"/>
  <c r="CM452" i="6"/>
  <c r="CL975" i="6"/>
  <c r="CM975" i="6"/>
  <c r="CR691" i="6"/>
  <c r="CS691" i="6"/>
  <c r="CR642" i="6"/>
  <c r="CS642" i="6"/>
  <c r="CX260" i="6"/>
  <c r="CY260" i="6"/>
  <c r="BC487" i="6"/>
  <c r="BB487" i="6"/>
  <c r="BI264" i="6"/>
  <c r="BH264" i="6"/>
  <c r="AV705" i="6"/>
  <c r="AW705" i="6"/>
  <c r="BB1123" i="6"/>
  <c r="BC1123" i="6"/>
  <c r="BC816" i="6"/>
  <c r="BB816" i="6"/>
  <c r="BB250" i="6"/>
  <c r="BC250" i="6"/>
  <c r="BI940" i="6"/>
  <c r="BH940" i="6"/>
  <c r="BH822" i="6"/>
  <c r="BI822" i="6"/>
  <c r="BI384" i="6"/>
  <c r="BH384" i="6"/>
  <c r="BO253" i="6"/>
  <c r="BN253" i="6"/>
  <c r="BU530" i="6"/>
  <c r="BT530" i="6"/>
  <c r="BC642" i="6"/>
  <c r="BB642" i="6"/>
  <c r="CR1051" i="6"/>
  <c r="CS1051" i="6"/>
  <c r="AV791" i="6"/>
  <c r="AW791" i="6"/>
  <c r="AV480" i="6"/>
  <c r="AW480" i="6"/>
  <c r="BC411" i="6"/>
  <c r="BB411" i="6"/>
  <c r="BC734" i="6"/>
  <c r="BB734" i="6"/>
  <c r="BH569" i="6"/>
  <c r="BI569" i="6"/>
  <c r="BH781" i="6"/>
  <c r="BI781" i="6"/>
  <c r="BN382" i="6"/>
  <c r="BO382" i="6"/>
  <c r="BN660" i="6"/>
  <c r="BO660" i="6"/>
  <c r="BT472" i="6"/>
  <c r="BU472" i="6"/>
  <c r="BU904" i="6"/>
  <c r="BT904" i="6"/>
  <c r="CA216" i="6"/>
  <c r="BZ216" i="6"/>
  <c r="BZ1073" i="6"/>
  <c r="CA1073" i="6"/>
  <c r="CL603" i="6"/>
  <c r="CM603" i="6"/>
  <c r="AV604" i="6"/>
  <c r="AW604" i="6"/>
  <c r="BH526" i="6"/>
  <c r="BI526" i="6"/>
  <c r="BC603" i="6"/>
  <c r="BB603" i="6"/>
  <c r="BH425" i="6"/>
  <c r="BI425" i="6"/>
  <c r="AW384" i="6"/>
  <c r="AV384" i="6"/>
  <c r="AV979" i="6"/>
  <c r="AW979" i="6"/>
  <c r="BB834" i="6"/>
  <c r="BC834" i="6"/>
  <c r="BH644" i="6"/>
  <c r="BI644" i="6"/>
  <c r="BI433" i="6"/>
  <c r="BH433" i="6"/>
  <c r="BO682" i="6"/>
  <c r="BN682" i="6"/>
  <c r="BU872" i="6"/>
  <c r="BT872" i="6"/>
  <c r="BT1103" i="6"/>
  <c r="BU1103" i="6"/>
  <c r="CA527" i="6"/>
  <c r="BZ527" i="6"/>
  <c r="CL504" i="6"/>
  <c r="CM504" i="6"/>
  <c r="CX729" i="6"/>
  <c r="CY729" i="6"/>
  <c r="CF743" i="6"/>
  <c r="CG743" i="6"/>
  <c r="CG1018" i="6"/>
  <c r="CF1018" i="6"/>
  <c r="CM411" i="6"/>
  <c r="CL411" i="6"/>
  <c r="CL1068" i="6"/>
  <c r="CM1068" i="6"/>
  <c r="CS922" i="6"/>
  <c r="CR922" i="6"/>
  <c r="CS619" i="6"/>
  <c r="CR619" i="6"/>
  <c r="CS303" i="6"/>
  <c r="CR303" i="6"/>
  <c r="CX494" i="6"/>
  <c r="CY494" i="6"/>
  <c r="CX1044" i="6"/>
  <c r="CY1044" i="6"/>
  <c r="BU1020" i="6"/>
  <c r="BT1020" i="6"/>
  <c r="BT987" i="6"/>
  <c r="BU987" i="6"/>
  <c r="BZ999" i="6"/>
  <c r="CA999" i="6"/>
  <c r="BZ412" i="6"/>
  <c r="CA412" i="6"/>
  <c r="CL388" i="6"/>
  <c r="CM388" i="6"/>
  <c r="CS416" i="6"/>
  <c r="CR416" i="6"/>
  <c r="CS494" i="6"/>
  <c r="CR494" i="6"/>
  <c r="CS536" i="6"/>
  <c r="CR536" i="6"/>
  <c r="CX431" i="6"/>
  <c r="CY431" i="6"/>
  <c r="CX617" i="6"/>
  <c r="CY617" i="6"/>
  <c r="CA725" i="6"/>
  <c r="BZ725" i="6"/>
  <c r="BZ691" i="6"/>
  <c r="CA691" i="6"/>
  <c r="BZ241" i="6"/>
  <c r="CA241" i="6"/>
  <c r="CF931" i="6"/>
  <c r="CG931" i="6"/>
  <c r="CM1091" i="6"/>
  <c r="CL1091" i="6"/>
  <c r="CM739" i="6"/>
  <c r="CL739" i="6"/>
  <c r="CR361" i="6"/>
  <c r="CS361" i="6"/>
  <c r="CS1058" i="6"/>
  <c r="CR1058" i="6"/>
  <c r="CY401" i="6"/>
  <c r="CX401" i="6"/>
  <c r="BU277" i="6"/>
  <c r="BT277" i="6"/>
  <c r="CA737" i="6"/>
  <c r="BZ737" i="6"/>
  <c r="CG322" i="6"/>
  <c r="CF322" i="6"/>
  <c r="CG596" i="6"/>
  <c r="CF596" i="6"/>
  <c r="CM865" i="6"/>
  <c r="CL865" i="6"/>
  <c r="CS640" i="6"/>
  <c r="CR640" i="6"/>
  <c r="CS685" i="6"/>
  <c r="CR685" i="6"/>
  <c r="CR316" i="6"/>
  <c r="CS316" i="6"/>
  <c r="CY234" i="6"/>
  <c r="CX234" i="6"/>
  <c r="CG448" i="6"/>
  <c r="CF448" i="6"/>
  <c r="CG692" i="6"/>
  <c r="CF692" i="6"/>
  <c r="CM518" i="6"/>
  <c r="CL518" i="6"/>
  <c r="CS535" i="6"/>
  <c r="CR535" i="6"/>
  <c r="CR780" i="6"/>
  <c r="CS780" i="6"/>
  <c r="CS511" i="6"/>
  <c r="CR511" i="6"/>
  <c r="CG1101" i="6"/>
  <c r="CF1101" i="6"/>
  <c r="CG684" i="6"/>
  <c r="CF684" i="6"/>
  <c r="CM974" i="6"/>
  <c r="CL974" i="6"/>
  <c r="CL1059" i="6"/>
  <c r="CM1059" i="6"/>
  <c r="CS884" i="6"/>
  <c r="CR884" i="6"/>
  <c r="CY853" i="6"/>
  <c r="CX853" i="6"/>
  <c r="CX851" i="6"/>
  <c r="CY851" i="6"/>
  <c r="BZ797" i="6"/>
  <c r="CA797" i="6"/>
  <c r="BZ808" i="6"/>
  <c r="CA808" i="6"/>
  <c r="CF253" i="6"/>
  <c r="CG253" i="6"/>
  <c r="CM317" i="6"/>
  <c r="CL317" i="6"/>
  <c r="CL944" i="6"/>
  <c r="CM944" i="6"/>
  <c r="CR636" i="6"/>
  <c r="CS636" i="6"/>
  <c r="CR816" i="6"/>
  <c r="CS816" i="6"/>
  <c r="CX696" i="6"/>
  <c r="CY696" i="6"/>
  <c r="CY393" i="6"/>
  <c r="CX393" i="6"/>
  <c r="BB780" i="6"/>
  <c r="BC780" i="6"/>
  <c r="BN254" i="6"/>
  <c r="BO254" i="6"/>
  <c r="BT366" i="6"/>
  <c r="BU366" i="6"/>
  <c r="BU797" i="6"/>
  <c r="BT797" i="6"/>
  <c r="BZ744" i="6"/>
  <c r="CA744" i="6"/>
  <c r="CA826" i="6"/>
  <c r="BZ826" i="6"/>
  <c r="CR887" i="6"/>
  <c r="CS887" i="6"/>
  <c r="BB647" i="6"/>
  <c r="BC647" i="6"/>
  <c r="BC1103" i="6"/>
  <c r="BB1103" i="6"/>
  <c r="BB712" i="6"/>
  <c r="BC712" i="6"/>
  <c r="BI1033" i="6"/>
  <c r="BH1033" i="6"/>
  <c r="BI584" i="6"/>
  <c r="BH584" i="6"/>
  <c r="BN425" i="6"/>
  <c r="BO425" i="6"/>
  <c r="BU981" i="6"/>
  <c r="BT981" i="6"/>
  <c r="BZ509" i="6"/>
  <c r="CA509" i="6"/>
  <c r="CG485" i="6"/>
  <c r="CF485" i="6"/>
  <c r="AV379" i="6"/>
  <c r="AW379" i="6"/>
  <c r="AW641" i="6"/>
  <c r="AV641" i="6"/>
  <c r="AV458" i="6"/>
  <c r="AW458" i="6"/>
  <c r="BC747" i="6"/>
  <c r="BB747" i="6"/>
  <c r="BI1101" i="6"/>
  <c r="BH1101" i="6"/>
  <c r="BH313" i="6"/>
  <c r="BI313" i="6"/>
  <c r="BO215" i="6"/>
  <c r="BN215" i="6"/>
  <c r="BO578" i="6"/>
  <c r="BN578" i="6"/>
  <c r="BO696" i="6"/>
  <c r="BN696" i="6"/>
  <c r="BT616" i="6"/>
  <c r="BU616" i="6"/>
  <c r="BT510" i="6"/>
  <c r="BU510" i="6"/>
  <c r="CF383" i="6"/>
  <c r="CG383" i="6"/>
  <c r="BB874" i="6"/>
  <c r="BC874" i="6"/>
  <c r="AV483" i="6"/>
  <c r="AW483" i="6"/>
  <c r="AV908" i="6"/>
  <c r="AW908" i="6"/>
  <c r="AV877" i="6"/>
  <c r="AW877" i="6"/>
  <c r="BC1100" i="6"/>
  <c r="BB1100" i="6"/>
  <c r="BB753" i="6"/>
  <c r="BC753" i="6"/>
  <c r="BN491" i="6"/>
  <c r="BO491" i="6"/>
  <c r="BN494" i="6"/>
  <c r="BO494" i="6"/>
  <c r="BT715" i="6"/>
  <c r="BU715" i="6"/>
  <c r="CA483" i="6"/>
  <c r="BZ483" i="6"/>
  <c r="CR812" i="6"/>
  <c r="CS812" i="6"/>
  <c r="BH996" i="6"/>
  <c r="BI996" i="6"/>
  <c r="BC302" i="6"/>
  <c r="BB302" i="6"/>
  <c r="BT1083" i="6"/>
  <c r="BU1083" i="6"/>
  <c r="BZ864" i="6"/>
  <c r="CA864" i="6"/>
  <c r="BZ987" i="6"/>
  <c r="CA987" i="6"/>
  <c r="CF247" i="6"/>
  <c r="CG247" i="6"/>
  <c r="CG410" i="6"/>
  <c r="CF410" i="6"/>
  <c r="CG824" i="6"/>
  <c r="CF824" i="6"/>
  <c r="CR1028" i="6"/>
  <c r="CS1028" i="6"/>
  <c r="CR597" i="6"/>
  <c r="CS597" i="6"/>
  <c r="CY548" i="6"/>
  <c r="CX548" i="6"/>
  <c r="BI337" i="6"/>
  <c r="BH337" i="6"/>
  <c r="AW1096" i="6"/>
  <c r="AV1096" i="6"/>
  <c r="AW819" i="6"/>
  <c r="AV819" i="6"/>
  <c r="BB600" i="6"/>
  <c r="BC600" i="6"/>
  <c r="BH449" i="6"/>
  <c r="BI449" i="6"/>
  <c r="BO471" i="6"/>
  <c r="BN471" i="6"/>
  <c r="BO814" i="6"/>
  <c r="BN814" i="6"/>
  <c r="BO887" i="6"/>
  <c r="BN887" i="6"/>
  <c r="BO564" i="6"/>
  <c r="BN564" i="6"/>
  <c r="BT247" i="6"/>
  <c r="BU247" i="6"/>
  <c r="AV1076" i="6"/>
  <c r="AW1076" i="6"/>
  <c r="BC398" i="6"/>
  <c r="BB398" i="6"/>
  <c r="AV749" i="6"/>
  <c r="AW749" i="6"/>
  <c r="BH1090" i="6"/>
  <c r="BI1090" i="6"/>
  <c r="AW1006" i="6"/>
  <c r="AV1006" i="6"/>
  <c r="BB259" i="6"/>
  <c r="BC259" i="6"/>
  <c r="BC556" i="6"/>
  <c r="BB556" i="6"/>
  <c r="BC529" i="6"/>
  <c r="BB529" i="6"/>
  <c r="BI890" i="6"/>
  <c r="BH890" i="6"/>
  <c r="BI655" i="6"/>
  <c r="BH655" i="6"/>
  <c r="BH237" i="6"/>
  <c r="BI237" i="6"/>
  <c r="BN1072" i="6"/>
  <c r="BO1072" i="6"/>
  <c r="BO1021" i="6"/>
  <c r="BN1021" i="6"/>
  <c r="BU1043" i="6"/>
  <c r="BT1043" i="6"/>
  <c r="CX639" i="6"/>
  <c r="CY639" i="6"/>
  <c r="AW223" i="6"/>
  <c r="AV223" i="6"/>
  <c r="AV584" i="6"/>
  <c r="AW584" i="6"/>
  <c r="AW627" i="6"/>
  <c r="AV627" i="6"/>
  <c r="BB637" i="6"/>
  <c r="BC637" i="6"/>
  <c r="BI916" i="6"/>
  <c r="BH916" i="6"/>
  <c r="BI652" i="6"/>
  <c r="BH652" i="6"/>
  <c r="BI689" i="6"/>
  <c r="BH689" i="6"/>
  <c r="BN1070" i="6"/>
  <c r="BO1070" i="6"/>
  <c r="BT656" i="6"/>
  <c r="BU656" i="6"/>
  <c r="CM963" i="6"/>
  <c r="CL963" i="6"/>
  <c r="CF658" i="6"/>
  <c r="CG658" i="6"/>
  <c r="CF724" i="6"/>
  <c r="CG724" i="6"/>
  <c r="CL1055" i="6"/>
  <c r="CM1055" i="6"/>
  <c r="CS621" i="6"/>
  <c r="CR621" i="6"/>
  <c r="CY793" i="6"/>
  <c r="CX793" i="6"/>
  <c r="CX711" i="6"/>
  <c r="CY711" i="6"/>
  <c r="BT1044" i="6"/>
  <c r="BU1044" i="6"/>
  <c r="BZ920" i="6"/>
  <c r="CA920" i="6"/>
  <c r="BZ566" i="6"/>
  <c r="CA566" i="6"/>
  <c r="CF348" i="6"/>
  <c r="CG348" i="6"/>
  <c r="CG843" i="6"/>
  <c r="CF843" i="6"/>
  <c r="CL667" i="6"/>
  <c r="CM667" i="6"/>
  <c r="CM907" i="6"/>
  <c r="CL907" i="6"/>
  <c r="CR609" i="6"/>
  <c r="CS609" i="6"/>
  <c r="CS229" i="6"/>
  <c r="CR229" i="6"/>
  <c r="CR753" i="6"/>
  <c r="CS753" i="6"/>
  <c r="CY522" i="6"/>
  <c r="CX522" i="6"/>
  <c r="BZ651" i="6"/>
  <c r="CA651" i="6"/>
  <c r="CF257" i="6"/>
  <c r="CG257" i="6"/>
  <c r="CM403" i="6"/>
  <c r="CL403" i="6"/>
  <c r="CX645" i="6"/>
  <c r="CY645" i="6"/>
  <c r="BT837" i="6"/>
  <c r="BU837" i="6"/>
  <c r="CA622" i="6"/>
  <c r="BZ622" i="6"/>
  <c r="CF784" i="6"/>
  <c r="CG784" i="6"/>
  <c r="CL383" i="6"/>
  <c r="CM383" i="6"/>
  <c r="CM843" i="6"/>
  <c r="CL843" i="6"/>
  <c r="CR734" i="6"/>
  <c r="CS734" i="6"/>
  <c r="CS681" i="6"/>
  <c r="CR681" i="6"/>
  <c r="CR591" i="6"/>
  <c r="CS591" i="6"/>
  <c r="CY390" i="6"/>
  <c r="CX390" i="6"/>
  <c r="BZ495" i="6"/>
  <c r="CA495" i="6"/>
  <c r="CF1061" i="6"/>
  <c r="CG1061" i="6"/>
  <c r="CG1078" i="6"/>
  <c r="CF1078" i="6"/>
  <c r="CM304" i="6"/>
  <c r="CL304" i="6"/>
  <c r="CR978" i="6"/>
  <c r="CS978" i="6"/>
  <c r="CY802" i="6"/>
  <c r="CX802" i="6"/>
  <c r="CA678" i="6"/>
  <c r="BZ678" i="6"/>
  <c r="CG809" i="6"/>
  <c r="CF809" i="6"/>
  <c r="CF863" i="6"/>
  <c r="CG863" i="6"/>
  <c r="CF238" i="6"/>
  <c r="CG238" i="6"/>
  <c r="CL307" i="6"/>
  <c r="CM307" i="6"/>
  <c r="CM983" i="6"/>
  <c r="CL983" i="6"/>
  <c r="CS735" i="6"/>
  <c r="CR735" i="6"/>
  <c r="CY917" i="6"/>
  <c r="CX917" i="6"/>
  <c r="CY920" i="6"/>
  <c r="CX920" i="6"/>
  <c r="CA683" i="6"/>
  <c r="BZ683" i="6"/>
  <c r="CF1021" i="6"/>
  <c r="CG1021" i="6"/>
  <c r="CG815" i="6"/>
  <c r="CF815" i="6"/>
  <c r="CM850" i="6"/>
  <c r="CL850" i="6"/>
  <c r="CS968" i="6"/>
  <c r="CR968" i="6"/>
  <c r="CR670" i="6"/>
  <c r="CS670" i="6"/>
  <c r="CX1111" i="6"/>
  <c r="CY1111" i="6"/>
  <c r="CY266" i="6"/>
  <c r="CX266" i="6"/>
  <c r="CY859" i="6"/>
  <c r="CX859" i="6"/>
  <c r="CY955" i="6"/>
  <c r="CX955" i="6"/>
  <c r="CY755" i="6"/>
  <c r="CX755" i="6"/>
  <c r="CY1094" i="6"/>
  <c r="CX1094" i="6"/>
  <c r="CX493" i="6"/>
  <c r="CY493" i="6"/>
  <c r="BN362" i="6"/>
  <c r="BO362" i="6"/>
  <c r="AV557" i="6"/>
  <c r="AW557" i="6"/>
  <c r="BI863" i="6"/>
  <c r="BH863" i="6"/>
  <c r="BU944" i="6"/>
  <c r="BT944" i="6"/>
  <c r="BT774" i="6"/>
  <c r="BU774" i="6"/>
  <c r="BT966" i="6"/>
  <c r="BU966" i="6"/>
  <c r="CA734" i="6"/>
  <c r="BZ734" i="6"/>
  <c r="BH1116" i="6"/>
  <c r="BI1116" i="6"/>
  <c r="BC1117" i="6"/>
  <c r="BB1117" i="6"/>
  <c r="BB368" i="6"/>
  <c r="BC368" i="6"/>
  <c r="BB710" i="6"/>
  <c r="BC710" i="6"/>
  <c r="BO443" i="6"/>
  <c r="BN443" i="6"/>
  <c r="BO444" i="6"/>
  <c r="BN444" i="6"/>
  <c r="BZ298" i="6"/>
  <c r="CA298" i="6"/>
  <c r="CR1077" i="6"/>
  <c r="CS1077" i="6"/>
  <c r="AW297" i="6"/>
  <c r="AV297" i="6"/>
  <c r="AW1066" i="6"/>
  <c r="AV1066" i="6"/>
  <c r="AV798" i="6"/>
  <c r="AW798" i="6"/>
  <c r="AV595" i="6"/>
  <c r="AW595" i="6"/>
  <c r="BI504" i="6"/>
  <c r="BH504" i="6"/>
  <c r="BH882" i="6"/>
  <c r="BI882" i="6"/>
  <c r="BN401" i="6"/>
  <c r="BO401" i="6"/>
  <c r="BT443" i="6"/>
  <c r="BU443" i="6"/>
  <c r="BT308" i="6"/>
  <c r="BU308" i="6"/>
  <c r="CS835" i="6"/>
  <c r="CR835" i="6"/>
  <c r="AW953" i="6"/>
  <c r="AV953" i="6"/>
  <c r="BH389" i="6"/>
  <c r="BI389" i="6"/>
  <c r="AV487" i="6"/>
  <c r="AW487" i="6"/>
  <c r="BN537" i="6"/>
  <c r="BO537" i="6"/>
  <c r="BT1055" i="6"/>
  <c r="BU1055" i="6"/>
  <c r="BZ588" i="6"/>
  <c r="CA588" i="6"/>
  <c r="CX780" i="6"/>
  <c r="CY780" i="6"/>
  <c r="BC597" i="6"/>
  <c r="BB597" i="6"/>
  <c r="BH1023" i="6"/>
  <c r="BI1023" i="6"/>
  <c r="BO252" i="6"/>
  <c r="BN252" i="6"/>
  <c r="BT326" i="6"/>
  <c r="BU326" i="6"/>
  <c r="BT804" i="6"/>
  <c r="BU804" i="6"/>
  <c r="BT826" i="6"/>
  <c r="BU826" i="6"/>
  <c r="BU991" i="6"/>
  <c r="BT991" i="6"/>
  <c r="BZ413" i="6"/>
  <c r="CA413" i="6"/>
  <c r="BZ1122" i="6"/>
  <c r="CA1122" i="6"/>
  <c r="CL297" i="6"/>
  <c r="CM297" i="6"/>
  <c r="CM941" i="6"/>
  <c r="CL941" i="6"/>
  <c r="CL749" i="6"/>
  <c r="CM749" i="6"/>
  <c r="CX878" i="6"/>
  <c r="CY878" i="6"/>
  <c r="CY327" i="6"/>
  <c r="CX327" i="6"/>
  <c r="CX987" i="6"/>
  <c r="CY987" i="6"/>
  <c r="AV1091" i="6"/>
  <c r="AW1091" i="6"/>
  <c r="BC789" i="6"/>
  <c r="BB789" i="6"/>
  <c r="CG421" i="6"/>
  <c r="CF421" i="6"/>
  <c r="AV1080" i="6"/>
  <c r="AW1080" i="6"/>
  <c r="AV693" i="6"/>
  <c r="AW693" i="6"/>
  <c r="BC1023" i="6"/>
  <c r="BB1023" i="6"/>
  <c r="BC678" i="6"/>
  <c r="BB678" i="6"/>
  <c r="BI359" i="6"/>
  <c r="BH359" i="6"/>
  <c r="BH1025" i="6"/>
  <c r="BI1025" i="6"/>
  <c r="BO787" i="6"/>
  <c r="BN787" i="6"/>
  <c r="BN342" i="6"/>
  <c r="BO342" i="6"/>
  <c r="BO825" i="6"/>
  <c r="BN825" i="6"/>
  <c r="BU783" i="6"/>
  <c r="BT783" i="6"/>
  <c r="BU493" i="6"/>
  <c r="BT493" i="6"/>
  <c r="BI336" i="6"/>
  <c r="BH336" i="6"/>
  <c r="AW519" i="6"/>
  <c r="AV519" i="6"/>
  <c r="AV972" i="6"/>
  <c r="AW972" i="6"/>
  <c r="BC1071" i="6"/>
  <c r="BB1071" i="6"/>
  <c r="BC645" i="6"/>
  <c r="BB645" i="6"/>
  <c r="BH387" i="6"/>
  <c r="BI387" i="6"/>
  <c r="BI592" i="6"/>
  <c r="BH592" i="6"/>
  <c r="BN1071" i="6"/>
  <c r="BO1071" i="6"/>
  <c r="BO398" i="6"/>
  <c r="BN398" i="6"/>
  <c r="BZ637" i="6"/>
  <c r="CA637" i="6"/>
  <c r="CM985" i="6"/>
  <c r="CL985" i="6"/>
  <c r="BC257" i="6"/>
  <c r="BB257" i="6"/>
  <c r="BC494" i="6"/>
  <c r="BB494" i="6"/>
  <c r="AW542" i="6"/>
  <c r="AV542" i="6"/>
  <c r="AV446" i="6"/>
  <c r="AW446" i="6"/>
  <c r="BC925" i="6"/>
  <c r="BB925" i="6"/>
  <c r="BH844" i="6"/>
  <c r="BI844" i="6"/>
  <c r="BH877" i="6"/>
  <c r="BI877" i="6"/>
  <c r="BO980" i="6"/>
  <c r="BN980" i="6"/>
  <c r="BT979" i="6"/>
  <c r="BU979" i="6"/>
  <c r="CS957" i="6"/>
  <c r="CR957" i="6"/>
  <c r="CA213" i="6"/>
  <c r="BZ213" i="6"/>
  <c r="CF1012" i="6"/>
  <c r="CG1012" i="6"/>
  <c r="CM477" i="6"/>
  <c r="CL477" i="6"/>
  <c r="CM945" i="6"/>
  <c r="CL945" i="6"/>
  <c r="CL649" i="6"/>
  <c r="CM649" i="6"/>
  <c r="CS487" i="6"/>
  <c r="CR487" i="6"/>
  <c r="CY896" i="6"/>
  <c r="CX896" i="6"/>
  <c r="CY451" i="6"/>
  <c r="CX451" i="6"/>
  <c r="CA258" i="6"/>
  <c r="BZ258" i="6"/>
  <c r="CA726" i="6"/>
  <c r="BZ726" i="6"/>
  <c r="CG914" i="6"/>
  <c r="CF914" i="6"/>
  <c r="CF1066" i="6"/>
  <c r="CG1066" i="6"/>
  <c r="CF254" i="6"/>
  <c r="CG254" i="6"/>
  <c r="CL662" i="6"/>
  <c r="CM662" i="6"/>
  <c r="CL713" i="6"/>
  <c r="CM713" i="6"/>
  <c r="CS1052" i="6"/>
  <c r="CR1052" i="6"/>
  <c r="CX440" i="6"/>
  <c r="CY440" i="6"/>
  <c r="BZ628" i="6"/>
  <c r="CA628" i="6"/>
  <c r="CG357" i="6"/>
  <c r="CF357" i="6"/>
  <c r="CG936" i="6"/>
  <c r="CF936" i="6"/>
  <c r="CM1042" i="6"/>
  <c r="CL1042" i="6"/>
  <c r="CL875" i="6"/>
  <c r="CM875" i="6"/>
  <c r="CY1010" i="6"/>
  <c r="CX1010" i="6"/>
  <c r="BZ274" i="6"/>
  <c r="CA274" i="6"/>
  <c r="CA714" i="6"/>
  <c r="BZ714" i="6"/>
  <c r="CF860" i="6"/>
  <c r="CG860" i="6"/>
  <c r="CF964" i="6"/>
  <c r="CG964" i="6"/>
  <c r="CL451" i="6"/>
  <c r="CM451" i="6"/>
  <c r="CL1047" i="6"/>
  <c r="CM1047" i="6"/>
  <c r="CM434" i="6"/>
  <c r="CL434" i="6"/>
  <c r="CS1048" i="6"/>
  <c r="CR1048" i="6"/>
  <c r="CX1012" i="6"/>
  <c r="CY1012" i="6"/>
  <c r="BZ840" i="6"/>
  <c r="CA840" i="6"/>
  <c r="CF1013" i="6"/>
  <c r="CG1013" i="6"/>
  <c r="CM209" i="6"/>
  <c r="CL209" i="6"/>
  <c r="CR322" i="6"/>
  <c r="CS322" i="6"/>
  <c r="CR227" i="6"/>
  <c r="CS227" i="6"/>
  <c r="CX223" i="6"/>
  <c r="CY223" i="6"/>
  <c r="CX936" i="6"/>
  <c r="CY936" i="6"/>
  <c r="BZ282" i="6"/>
  <c r="CA282" i="6"/>
  <c r="CG730" i="6"/>
  <c r="CF730" i="6"/>
  <c r="CG732" i="6"/>
  <c r="CF732" i="6"/>
  <c r="CM223" i="6"/>
  <c r="CL223" i="6"/>
  <c r="CM884" i="6"/>
  <c r="CL884" i="6"/>
  <c r="CR394" i="6"/>
  <c r="CS394" i="6"/>
  <c r="CS293" i="6"/>
  <c r="CR293" i="6"/>
  <c r="CY954" i="6"/>
  <c r="CX954" i="6"/>
  <c r="CY309" i="6"/>
  <c r="CX309" i="6"/>
  <c r="CF393" i="6"/>
  <c r="CG393" i="6"/>
  <c r="CM259" i="6"/>
  <c r="CL259" i="6"/>
  <c r="CR573" i="6"/>
  <c r="CS573" i="6"/>
  <c r="CX411" i="6"/>
  <c r="CY411" i="6"/>
  <c r="CF928" i="6"/>
  <c r="CG928" i="6"/>
  <c r="BO221" i="6"/>
  <c r="BN221" i="6"/>
  <c r="BN939" i="6"/>
  <c r="BO939" i="6"/>
  <c r="BN834" i="6"/>
  <c r="BO834" i="6"/>
  <c r="BU704" i="6"/>
  <c r="BT704" i="6"/>
  <c r="BZ1080" i="6"/>
  <c r="CA1080" i="6"/>
  <c r="CF255" i="6"/>
  <c r="CG255" i="6"/>
  <c r="BC933" i="6"/>
  <c r="BB933" i="6"/>
  <c r="BB621" i="6"/>
  <c r="BC621" i="6"/>
  <c r="BI683" i="6"/>
  <c r="BH683" i="6"/>
  <c r="BO668" i="6"/>
  <c r="BN668" i="6"/>
  <c r="BN560" i="6"/>
  <c r="BO560" i="6"/>
  <c r="BU504" i="6"/>
  <c r="BT504" i="6"/>
  <c r="BU892" i="6"/>
  <c r="BT892" i="6"/>
  <c r="CX665" i="6"/>
  <c r="CY665" i="6"/>
  <c r="AV578" i="6"/>
  <c r="AW578" i="6"/>
  <c r="BC784" i="6"/>
  <c r="BB784" i="6"/>
  <c r="AW689" i="6"/>
  <c r="AV689" i="6"/>
  <c r="BB231" i="6"/>
  <c r="BC231" i="6"/>
  <c r="BB652" i="6"/>
  <c r="BC652" i="6"/>
  <c r="BB825" i="6"/>
  <c r="BC825" i="6"/>
  <c r="BC433" i="6"/>
  <c r="BB433" i="6"/>
  <c r="BH514" i="6"/>
  <c r="BI514" i="6"/>
  <c r="BH1026" i="6"/>
  <c r="BI1026" i="6"/>
  <c r="BI696" i="6"/>
  <c r="BH696" i="6"/>
  <c r="BH278" i="6"/>
  <c r="BI278" i="6"/>
  <c r="BN428" i="6"/>
  <c r="BO428" i="6"/>
  <c r="BU755" i="6"/>
  <c r="BT755" i="6"/>
  <c r="BT1091" i="6"/>
  <c r="BU1091" i="6"/>
  <c r="BZ1043" i="6"/>
  <c r="CA1043" i="6"/>
  <c r="CM598" i="6"/>
  <c r="CL598" i="6"/>
  <c r="BI579" i="6"/>
  <c r="BH579" i="6"/>
  <c r="AW1103" i="6"/>
  <c r="AV1103" i="6"/>
  <c r="AW409" i="6"/>
  <c r="AV409" i="6"/>
  <c r="BB899" i="6"/>
  <c r="BC899" i="6"/>
  <c r="BB1105" i="6"/>
  <c r="BC1105" i="6"/>
  <c r="BH1045" i="6"/>
  <c r="BI1045" i="6"/>
  <c r="BH257" i="6"/>
  <c r="BI257" i="6"/>
  <c r="BO1004" i="6"/>
  <c r="BN1004" i="6"/>
  <c r="BT752" i="6"/>
  <c r="BU752" i="6"/>
  <c r="BU371" i="6"/>
  <c r="BT371" i="6"/>
  <c r="BU747" i="6"/>
  <c r="BT747" i="6"/>
  <c r="BU899" i="6"/>
  <c r="BT899" i="6"/>
  <c r="BZ609" i="6"/>
  <c r="CA609" i="6"/>
  <c r="BZ212" i="6"/>
  <c r="CA212" i="6"/>
  <c r="CF998" i="6"/>
  <c r="CG998" i="6"/>
  <c r="CX963" i="6"/>
  <c r="CY963" i="6"/>
  <c r="BB959" i="6"/>
  <c r="BC959" i="6"/>
  <c r="BB551" i="6"/>
  <c r="BC551" i="6"/>
  <c r="BI986" i="6"/>
  <c r="BH986" i="6"/>
  <c r="BO435" i="6"/>
  <c r="BN435" i="6"/>
  <c r="BU408" i="6"/>
  <c r="BT408" i="6"/>
  <c r="BU932" i="6"/>
  <c r="BT932" i="6"/>
  <c r="BU1081" i="6"/>
  <c r="BT1081" i="6"/>
  <c r="CA499" i="6"/>
  <c r="BZ499" i="6"/>
  <c r="CA468" i="6"/>
  <c r="BZ468" i="6"/>
  <c r="CF793" i="6"/>
  <c r="CG793" i="6"/>
  <c r="CF551" i="6"/>
  <c r="CG551" i="6"/>
  <c r="CG537" i="6"/>
  <c r="CF537" i="6"/>
  <c r="CL939" i="6"/>
  <c r="CM939" i="6"/>
  <c r="CR479" i="6"/>
  <c r="CS479" i="6"/>
  <c r="CS295" i="6"/>
  <c r="CR295" i="6"/>
  <c r="CX233" i="6"/>
  <c r="CY233" i="6"/>
  <c r="CY515" i="6"/>
  <c r="CX515" i="6"/>
  <c r="CX360" i="6"/>
  <c r="CY360" i="6"/>
  <c r="CY213" i="6"/>
  <c r="CX213" i="6"/>
  <c r="CY946" i="6"/>
  <c r="CX946" i="6"/>
  <c r="AW304" i="6"/>
  <c r="AV304" i="6"/>
  <c r="BC575" i="6"/>
  <c r="BB575" i="6"/>
  <c r="BC570" i="6"/>
  <c r="BB570" i="6"/>
  <c r="BI816" i="6"/>
  <c r="BH816" i="6"/>
  <c r="BH891" i="6"/>
  <c r="BI891" i="6"/>
  <c r="BN327" i="6"/>
  <c r="BO327" i="6"/>
  <c r="BN605" i="6"/>
  <c r="BO605" i="6"/>
  <c r="BN998" i="6"/>
  <c r="BO998" i="6"/>
  <c r="BT529" i="6"/>
  <c r="BU529" i="6"/>
  <c r="BT343" i="6"/>
  <c r="BU343" i="6"/>
  <c r="CA357" i="6"/>
  <c r="BZ357" i="6"/>
  <c r="AW613" i="6"/>
  <c r="AV613" i="6"/>
  <c r="BB1086" i="6"/>
  <c r="BC1086" i="6"/>
  <c r="BH759" i="6"/>
  <c r="BI759" i="6"/>
  <c r="AW681" i="6"/>
  <c r="AV681" i="6"/>
  <c r="BB604" i="6"/>
  <c r="BC604" i="6"/>
  <c r="BC401" i="6"/>
  <c r="BB401" i="6"/>
  <c r="BO828" i="6"/>
  <c r="BN828" i="6"/>
  <c r="BO911" i="6"/>
  <c r="BN911" i="6"/>
  <c r="BT738" i="6"/>
  <c r="BU738" i="6"/>
  <c r="AV306" i="6"/>
  <c r="AW306" i="6"/>
  <c r="AV623" i="6"/>
  <c r="AW623" i="6"/>
  <c r="AV1064" i="6"/>
  <c r="AW1064" i="6"/>
  <c r="AW496" i="6"/>
  <c r="AV496" i="6"/>
  <c r="BH475" i="6"/>
  <c r="BI475" i="6"/>
  <c r="BN1039" i="6"/>
  <c r="BO1039" i="6"/>
  <c r="BO520" i="6"/>
  <c r="BN520" i="6"/>
  <c r="BU801" i="6"/>
  <c r="BT801" i="6"/>
  <c r="CF440" i="6"/>
  <c r="CG440" i="6"/>
  <c r="BZ546" i="6"/>
  <c r="CA546" i="6"/>
  <c r="CF368" i="6"/>
  <c r="CG368" i="6"/>
  <c r="CF606" i="6"/>
  <c r="CG606" i="6"/>
  <c r="CM1098" i="6"/>
  <c r="CL1098" i="6"/>
  <c r="CL230" i="6"/>
  <c r="CM230" i="6"/>
  <c r="CR1096" i="6"/>
  <c r="CS1096" i="6"/>
  <c r="CS860" i="6"/>
  <c r="CR860" i="6"/>
  <c r="CY533" i="6"/>
  <c r="CX533" i="6"/>
  <c r="CA1025" i="6"/>
  <c r="BZ1025" i="6"/>
  <c r="BZ385" i="6"/>
  <c r="CA385" i="6"/>
  <c r="CM215" i="6"/>
  <c r="CL215" i="6"/>
  <c r="CM996" i="6"/>
  <c r="CL996" i="6"/>
  <c r="CR1006" i="6"/>
  <c r="CS1006" i="6"/>
  <c r="CR751" i="6"/>
  <c r="CS751" i="6"/>
  <c r="CR339" i="6"/>
  <c r="CS339" i="6"/>
  <c r="CY670" i="6"/>
  <c r="CX670" i="6"/>
  <c r="CA672" i="6"/>
  <c r="BZ672" i="6"/>
  <c r="CF733" i="6"/>
  <c r="CG733" i="6"/>
  <c r="CG950" i="6"/>
  <c r="CF950" i="6"/>
  <c r="CL511" i="6"/>
  <c r="CM511" i="6"/>
  <c r="CM1019" i="6"/>
  <c r="CL1019" i="6"/>
  <c r="CM814" i="6"/>
  <c r="CL814" i="6"/>
  <c r="CS702" i="6"/>
  <c r="CR702" i="6"/>
  <c r="CS842" i="6"/>
  <c r="CR842" i="6"/>
  <c r="CX1049" i="6"/>
  <c r="CY1049" i="6"/>
  <c r="CF329" i="6"/>
  <c r="CG329" i="6"/>
  <c r="CG590" i="6"/>
  <c r="CF590" i="6"/>
  <c r="CM467" i="6"/>
  <c r="CL467" i="6"/>
  <c r="CM1025" i="6"/>
  <c r="CL1025" i="6"/>
  <c r="CM418" i="6"/>
  <c r="CL418" i="6"/>
  <c r="CS563" i="6"/>
  <c r="CR563" i="6"/>
  <c r="CR1009" i="6"/>
  <c r="CS1009" i="6"/>
  <c r="CY449" i="6"/>
  <c r="CX449" i="6"/>
  <c r="BZ941" i="6"/>
  <c r="CA941" i="6"/>
  <c r="CG719" i="6"/>
  <c r="CF719" i="6"/>
  <c r="CL559" i="6"/>
  <c r="CM559" i="6"/>
  <c r="CM229" i="6"/>
  <c r="CL229" i="6"/>
  <c r="CS345" i="6"/>
  <c r="CR345" i="6"/>
  <c r="CY371" i="6"/>
  <c r="CX371" i="6"/>
  <c r="CG769" i="6"/>
  <c r="CF769" i="6"/>
  <c r="CF248" i="6"/>
  <c r="CG248" i="6"/>
  <c r="CF1022" i="6"/>
  <c r="CG1022" i="6"/>
  <c r="CM740" i="6"/>
  <c r="CL740" i="6"/>
  <c r="CX280" i="6"/>
  <c r="CY280" i="6"/>
  <c r="CA883" i="6"/>
  <c r="BZ883" i="6"/>
  <c r="CA1029" i="6"/>
  <c r="BZ1029" i="6"/>
  <c r="BZ273" i="6"/>
  <c r="CA273" i="6"/>
  <c r="CG311" i="6"/>
  <c r="CF311" i="6"/>
  <c r="CL626" i="6"/>
  <c r="CM626" i="6"/>
  <c r="CS245" i="6"/>
  <c r="CR245" i="6"/>
  <c r="CR600" i="6"/>
  <c r="CS600" i="6"/>
  <c r="CR392" i="6"/>
  <c r="CS392" i="6"/>
  <c r="CX687" i="6"/>
  <c r="CY687" i="6"/>
  <c r="CX956" i="6"/>
  <c r="CY956" i="6"/>
  <c r="CY541" i="6"/>
  <c r="CX541" i="6"/>
  <c r="CY252" i="6"/>
  <c r="CX252" i="6"/>
  <c r="BB812" i="6"/>
  <c r="BC812" i="6"/>
  <c r="BH911" i="6"/>
  <c r="BI911" i="6"/>
  <c r="BO809" i="6"/>
  <c r="BN809" i="6"/>
  <c r="BT211" i="6"/>
  <c r="BU211" i="6"/>
  <c r="BT233" i="6"/>
  <c r="BU233" i="6"/>
  <c r="BZ753" i="6"/>
  <c r="CA753" i="6"/>
  <c r="BC1039" i="6"/>
  <c r="BB1039" i="6"/>
  <c r="BC698" i="6"/>
  <c r="BB698" i="6"/>
  <c r="BC582" i="6"/>
  <c r="BB582" i="6"/>
  <c r="BH443" i="6"/>
  <c r="BI443" i="6"/>
  <c r="BI1127" i="6"/>
  <c r="BH1127" i="6"/>
  <c r="BH608" i="6"/>
  <c r="BI608" i="6"/>
  <c r="BO293" i="6"/>
  <c r="BN293" i="6"/>
  <c r="BN547" i="6"/>
  <c r="BO547" i="6"/>
  <c r="BN438" i="6"/>
  <c r="BO438" i="6"/>
  <c r="BN733" i="6"/>
  <c r="BO733" i="6"/>
  <c r="BT431" i="6"/>
  <c r="BU431" i="6"/>
  <c r="BZ219" i="6"/>
  <c r="CA219" i="6"/>
  <c r="BZ824" i="6"/>
  <c r="CA824" i="6"/>
  <c r="AV425" i="6"/>
  <c r="AW425" i="6"/>
  <c r="AW551" i="6"/>
  <c r="AV551" i="6"/>
  <c r="AW842" i="6"/>
  <c r="AV842" i="6"/>
  <c r="AV569" i="6"/>
  <c r="AW569" i="6"/>
  <c r="AW341" i="6"/>
  <c r="AV341" i="6"/>
  <c r="AW892" i="6"/>
  <c r="AV892" i="6"/>
  <c r="AW241" i="6"/>
  <c r="AV241" i="6"/>
  <c r="BB485" i="6"/>
  <c r="BC485" i="6"/>
  <c r="BI283" i="6"/>
  <c r="BH283" i="6"/>
  <c r="BI1095" i="6"/>
  <c r="BH1095" i="6"/>
  <c r="BI484" i="6"/>
  <c r="BH484" i="6"/>
  <c r="BO544" i="6"/>
  <c r="BN544" i="6"/>
  <c r="BT242" i="6"/>
  <c r="BU242" i="6"/>
  <c r="CR746" i="6"/>
  <c r="CS746" i="6"/>
  <c r="AV469" i="6"/>
  <c r="AW469" i="6"/>
  <c r="BI647" i="6"/>
  <c r="BH647" i="6"/>
  <c r="AW786" i="6"/>
  <c r="AV786" i="6"/>
  <c r="AW966" i="6"/>
  <c r="AV966" i="6"/>
  <c r="BC746" i="6"/>
  <c r="BB746" i="6"/>
  <c r="BC860" i="6"/>
  <c r="BB860" i="6"/>
  <c r="BB376" i="6"/>
  <c r="BC376" i="6"/>
  <c r="BI436" i="6"/>
  <c r="BH436" i="6"/>
  <c r="BN448" i="6"/>
  <c r="BO448" i="6"/>
  <c r="BU515" i="6"/>
  <c r="BT515" i="6"/>
  <c r="BU669" i="6"/>
  <c r="BT669" i="6"/>
  <c r="BU309" i="6"/>
  <c r="BT309" i="6"/>
  <c r="BZ724" i="6"/>
  <c r="CA724" i="6"/>
  <c r="CM851" i="6"/>
  <c r="CL851" i="6"/>
  <c r="AV236" i="6"/>
  <c r="AW236" i="6"/>
  <c r="BH735" i="6"/>
  <c r="BI735" i="6"/>
  <c r="BN1051" i="6"/>
  <c r="BO1051" i="6"/>
  <c r="BN433" i="6"/>
  <c r="BO433" i="6"/>
  <c r="BU736" i="6"/>
  <c r="BT736" i="6"/>
  <c r="BU676" i="6"/>
  <c r="BT676" i="6"/>
  <c r="BT873" i="6"/>
  <c r="BU873" i="6"/>
  <c r="CA832" i="6"/>
  <c r="BZ832" i="6"/>
  <c r="CG675" i="6"/>
  <c r="CF675" i="6"/>
  <c r="CL376" i="6"/>
  <c r="CM376" i="6"/>
  <c r="CL832" i="6"/>
  <c r="CM832" i="6"/>
  <c r="CR776" i="6"/>
  <c r="CS776" i="6"/>
  <c r="BC591" i="6"/>
  <c r="BB591" i="6"/>
  <c r="AV720" i="6"/>
  <c r="AW720" i="6"/>
  <c r="BC428" i="6"/>
  <c r="BB428" i="6"/>
  <c r="BH1008" i="6"/>
  <c r="BI1008" i="6"/>
  <c r="AW577" i="6"/>
  <c r="AV577" i="6"/>
  <c r="AV265" i="6"/>
  <c r="AW265" i="6"/>
  <c r="AV927" i="6"/>
  <c r="AW927" i="6"/>
  <c r="BC572" i="6"/>
  <c r="BB572" i="6"/>
  <c r="BB520" i="6"/>
  <c r="BC520" i="6"/>
  <c r="BH587" i="6"/>
  <c r="BI587" i="6"/>
  <c r="BI715" i="6"/>
  <c r="BH715" i="6"/>
  <c r="BO731" i="6"/>
  <c r="BN731" i="6"/>
  <c r="BU418" i="6"/>
  <c r="BT418" i="6"/>
  <c r="BI880" i="6"/>
  <c r="BH880" i="6"/>
  <c r="AV1085" i="6"/>
  <c r="AW1085" i="6"/>
  <c r="BB267" i="6"/>
  <c r="BC267" i="6"/>
  <c r="BB676" i="6"/>
  <c r="BC676" i="6"/>
  <c r="BB761" i="6"/>
  <c r="BC761" i="6"/>
  <c r="BC337" i="6"/>
  <c r="BB337" i="6"/>
  <c r="BN621" i="6"/>
  <c r="BO621" i="6"/>
  <c r="BT1016" i="6"/>
  <c r="BU1016" i="6"/>
  <c r="BT349" i="6"/>
  <c r="BU349" i="6"/>
  <c r="BU938" i="6"/>
  <c r="BT938" i="6"/>
  <c r="BZ607" i="6"/>
  <c r="CA607" i="6"/>
  <c r="CF908" i="6"/>
  <c r="CG908" i="6"/>
  <c r="CX924" i="6"/>
  <c r="CY924" i="6"/>
  <c r="BB408" i="6"/>
  <c r="BC408" i="6"/>
  <c r="AV227" i="6"/>
  <c r="AW227" i="6"/>
  <c r="AV741" i="6"/>
  <c r="AW741" i="6"/>
  <c r="AW522" i="6"/>
  <c r="AV522" i="6"/>
  <c r="BC1027" i="6"/>
  <c r="BB1027" i="6"/>
  <c r="BC445" i="6"/>
  <c r="BB445" i="6"/>
  <c r="BI612" i="6"/>
  <c r="BH612" i="6"/>
  <c r="BI355" i="6"/>
  <c r="BH355" i="6"/>
  <c r="BO581" i="6"/>
  <c r="BN581" i="6"/>
  <c r="BO1095" i="6"/>
  <c r="BN1095" i="6"/>
  <c r="CG659" i="6"/>
  <c r="CF659" i="6"/>
  <c r="CR556" i="6"/>
  <c r="CS556" i="6"/>
  <c r="BZ396" i="6"/>
  <c r="CA396" i="6"/>
  <c r="CF260" i="6"/>
  <c r="CG260" i="6"/>
  <c r="CF574" i="6"/>
  <c r="CG574" i="6"/>
  <c r="CL604" i="6"/>
  <c r="CM604" i="6"/>
  <c r="CM513" i="6"/>
  <c r="CL513" i="6"/>
  <c r="CR298" i="6"/>
  <c r="CS298" i="6"/>
  <c r="CX1125" i="6"/>
  <c r="CY1125" i="6"/>
  <c r="CX1031" i="6"/>
  <c r="CY1031" i="6"/>
  <c r="BT557" i="6"/>
  <c r="BU557" i="6"/>
  <c r="CR690" i="6"/>
  <c r="CS690" i="6"/>
  <c r="CY250" i="6"/>
  <c r="CX250" i="6"/>
  <c r="CX1076" i="6"/>
  <c r="CY1076" i="6"/>
  <c r="CA345" i="6"/>
  <c r="BZ345" i="6"/>
  <c r="CF290" i="6"/>
  <c r="CG290" i="6"/>
  <c r="CF474" i="6"/>
  <c r="CG474" i="6"/>
  <c r="CG462" i="6"/>
  <c r="CF462" i="6"/>
  <c r="CM332" i="6"/>
  <c r="CL332" i="6"/>
  <c r="CS386" i="6"/>
  <c r="CR386" i="6"/>
  <c r="CY262" i="6"/>
  <c r="CX262" i="6"/>
  <c r="CX677" i="6"/>
  <c r="CY677" i="6"/>
  <c r="CY500" i="6"/>
  <c r="CX500" i="6"/>
  <c r="CA341" i="6"/>
  <c r="BZ341" i="6"/>
  <c r="BZ1127" i="6"/>
  <c r="CA1127" i="6"/>
  <c r="CA313" i="6"/>
  <c r="BZ313" i="6"/>
  <c r="CG365" i="6"/>
  <c r="CF365" i="6"/>
  <c r="CR290" i="6"/>
  <c r="CS290" i="6"/>
  <c r="CS827" i="6"/>
  <c r="CR827" i="6"/>
  <c r="CY666" i="6"/>
  <c r="CX666" i="6"/>
  <c r="CY356" i="6"/>
  <c r="CX356" i="6"/>
  <c r="BZ1106" i="6"/>
  <c r="CA1106" i="6"/>
  <c r="CG287" i="6"/>
  <c r="CF287" i="6"/>
  <c r="CG854" i="6"/>
  <c r="CF854" i="6"/>
  <c r="CM361" i="6"/>
  <c r="CL361" i="6"/>
  <c r="CL412" i="6"/>
  <c r="CM412" i="6"/>
  <c r="CS1112" i="6"/>
  <c r="CR1112" i="6"/>
  <c r="CS285" i="6"/>
  <c r="CR285" i="6"/>
  <c r="CY259" i="6"/>
  <c r="CX259" i="6"/>
  <c r="CX383" i="6"/>
  <c r="CY383" i="6"/>
  <c r="CF842" i="6"/>
  <c r="CG842" i="6"/>
  <c r="CF958" i="6"/>
  <c r="CG958" i="6"/>
  <c r="CX995" i="6"/>
  <c r="CY995" i="6"/>
  <c r="CX235" i="6"/>
  <c r="CY235" i="6"/>
  <c r="CX1016" i="6"/>
  <c r="CY1016" i="6"/>
  <c r="CA719" i="6"/>
  <c r="BZ719" i="6"/>
  <c r="BZ731" i="6"/>
  <c r="CA731" i="6"/>
  <c r="CG510" i="6"/>
  <c r="CF510" i="6"/>
  <c r="CG578" i="6"/>
  <c r="CF578" i="6"/>
  <c r="CL958" i="6"/>
  <c r="CM958" i="6"/>
  <c r="CM789" i="6"/>
  <c r="CL789" i="6"/>
  <c r="CR762" i="6"/>
  <c r="CS762" i="6"/>
  <c r="CX799" i="6"/>
  <c r="CY799" i="6"/>
  <c r="BB1036" i="6"/>
  <c r="BC1036" i="6"/>
  <c r="BN966" i="6"/>
  <c r="BO966" i="6"/>
  <c r="BN1024" i="6"/>
  <c r="BO1024" i="6"/>
  <c r="BT739" i="6"/>
  <c r="BU739" i="6"/>
  <c r="BU953" i="6"/>
  <c r="BT953" i="6"/>
  <c r="CA435" i="6"/>
  <c r="BZ435" i="6"/>
  <c r="BB883" i="6"/>
  <c r="BC883" i="6"/>
  <c r="BB474" i="6"/>
  <c r="BC474" i="6"/>
  <c r="BH840" i="6"/>
  <c r="BI840" i="6"/>
  <c r="BI1125" i="6"/>
  <c r="BH1125" i="6"/>
  <c r="BH356" i="6"/>
  <c r="BI356" i="6"/>
  <c r="BI325" i="6"/>
  <c r="BH325" i="6"/>
  <c r="BU1090" i="6"/>
  <c r="BT1090" i="6"/>
  <c r="BU564" i="6"/>
  <c r="BT564" i="6"/>
  <c r="BU907" i="6"/>
  <c r="BT907" i="6"/>
  <c r="CA932" i="6"/>
  <c r="BZ932" i="6"/>
  <c r="AV242" i="6"/>
  <c r="AW242" i="6"/>
  <c r="AW587" i="6"/>
  <c r="AV587" i="6"/>
  <c r="AW743" i="6"/>
  <c r="AV743" i="6"/>
  <c r="BB1062" i="6"/>
  <c r="BC1062" i="6"/>
  <c r="BC423" i="6"/>
  <c r="BB423" i="6"/>
  <c r="BC488" i="6"/>
  <c r="BB488" i="6"/>
  <c r="BI768" i="6"/>
  <c r="BH768" i="6"/>
  <c r="BI681" i="6"/>
  <c r="BH681" i="6"/>
  <c r="BN439" i="6"/>
  <c r="BO439" i="6"/>
  <c r="BO207" i="6"/>
  <c r="BN207" i="6"/>
  <c r="BU644" i="6"/>
  <c r="BT644" i="6"/>
  <c r="BU913" i="6"/>
  <c r="BT913" i="6"/>
  <c r="CR857" i="6"/>
  <c r="CS857" i="6"/>
  <c r="AV951" i="6"/>
  <c r="AW951" i="6"/>
  <c r="BI545" i="6"/>
  <c r="BH545" i="6"/>
  <c r="AV657" i="6"/>
  <c r="AW657" i="6"/>
  <c r="AV372" i="6"/>
  <c r="AW372" i="6"/>
  <c r="AV903" i="6"/>
  <c r="AW903" i="6"/>
  <c r="BH684" i="6"/>
  <c r="BI684" i="6"/>
  <c r="BH857" i="6"/>
  <c r="BI857" i="6"/>
  <c r="BN781" i="6"/>
  <c r="BO781" i="6"/>
  <c r="BU876" i="6"/>
  <c r="BT876" i="6"/>
  <c r="BZ948" i="6"/>
  <c r="CA948" i="6"/>
  <c r="BZ1048" i="6"/>
  <c r="CA1048" i="6"/>
  <c r="BB820" i="6"/>
  <c r="BC820" i="6"/>
  <c r="AW1013" i="6"/>
  <c r="AV1013" i="6"/>
  <c r="BB680" i="6"/>
  <c r="BC680" i="6"/>
  <c r="BH364" i="6"/>
  <c r="BI364" i="6"/>
  <c r="BN822" i="6"/>
  <c r="BO822" i="6"/>
  <c r="BN487" i="6"/>
  <c r="BO487" i="6"/>
  <c r="BU1082" i="6"/>
  <c r="BT1082" i="6"/>
  <c r="CA803" i="6"/>
  <c r="BZ803" i="6"/>
  <c r="CA1107" i="6"/>
  <c r="BZ1107" i="6"/>
  <c r="CF666" i="6"/>
  <c r="CG666" i="6"/>
  <c r="CF1059" i="6"/>
  <c r="CG1059" i="6"/>
  <c r="CM582" i="6"/>
  <c r="CL582" i="6"/>
  <c r="CL594" i="6"/>
  <c r="CM594" i="6"/>
  <c r="CS901" i="6"/>
  <c r="CR901" i="6"/>
  <c r="CS261" i="6"/>
  <c r="CR261" i="6"/>
  <c r="CX637" i="6"/>
  <c r="CY637" i="6"/>
  <c r="BC839" i="6"/>
  <c r="BB839" i="6"/>
  <c r="BC689" i="6"/>
  <c r="BB689" i="6"/>
  <c r="BC486" i="6"/>
  <c r="BB486" i="6"/>
  <c r="BI721" i="6"/>
  <c r="BH721" i="6"/>
  <c r="BN510" i="6"/>
  <c r="BO510" i="6"/>
  <c r="BN402" i="6"/>
  <c r="BO402" i="6"/>
  <c r="BT423" i="6"/>
  <c r="BU423" i="6"/>
  <c r="BU565" i="6"/>
  <c r="BT565" i="6"/>
  <c r="BC387" i="6"/>
  <c r="BB387" i="6"/>
  <c r="BI660" i="6"/>
  <c r="BH660" i="6"/>
  <c r="AW590" i="6"/>
  <c r="AV590" i="6"/>
  <c r="AW408" i="6"/>
  <c r="AV408" i="6"/>
  <c r="BI371" i="6"/>
  <c r="BH371" i="6"/>
  <c r="BO701" i="6"/>
  <c r="BN701" i="6"/>
  <c r="BT651" i="6"/>
  <c r="BU651" i="6"/>
  <c r="BT890" i="6"/>
  <c r="BU890" i="6"/>
  <c r="BT855" i="6"/>
  <c r="BU855" i="6"/>
  <c r="CR997" i="6"/>
  <c r="CS997" i="6"/>
  <c r="BC495" i="6"/>
  <c r="BB495" i="6"/>
  <c r="BC976" i="6"/>
  <c r="BB976" i="6"/>
  <c r="AV660" i="6"/>
  <c r="AW660" i="6"/>
  <c r="AV630" i="6"/>
  <c r="AW630" i="6"/>
  <c r="AW925" i="6"/>
  <c r="AV925" i="6"/>
  <c r="BB1008" i="6"/>
  <c r="BC1008" i="6"/>
  <c r="BB845" i="6"/>
  <c r="BC845" i="6"/>
  <c r="BO201" i="6"/>
  <c r="BN201" i="6"/>
  <c r="BO296" i="6"/>
  <c r="BN296" i="6"/>
  <c r="BN801" i="6"/>
  <c r="BO801" i="6"/>
  <c r="BU338" i="6"/>
  <c r="BT338" i="6"/>
  <c r="CG509" i="6"/>
  <c r="CF509" i="6"/>
  <c r="CM244" i="6"/>
  <c r="CL244" i="6"/>
  <c r="CF791" i="6"/>
  <c r="CG791" i="6"/>
  <c r="CM1086" i="6"/>
  <c r="CL1086" i="6"/>
  <c r="CM1111" i="6"/>
  <c r="CL1111" i="6"/>
  <c r="CS660" i="6"/>
  <c r="CR660" i="6"/>
  <c r="CS772" i="6"/>
  <c r="CR772" i="6"/>
  <c r="CR363" i="6"/>
  <c r="CS363" i="6"/>
  <c r="CX229" i="6"/>
  <c r="CY229" i="6"/>
  <c r="BT606" i="6"/>
  <c r="BU606" i="6"/>
  <c r="CA461" i="6"/>
  <c r="BZ461" i="6"/>
  <c r="CF359" i="6"/>
  <c r="CG359" i="6"/>
  <c r="CG816" i="6"/>
  <c r="CF816" i="6"/>
  <c r="CM932" i="6"/>
  <c r="CL932" i="6"/>
  <c r="CS241" i="6"/>
  <c r="CR241" i="6"/>
  <c r="CS452" i="6"/>
  <c r="CR452" i="6"/>
  <c r="CY247" i="6"/>
  <c r="CX247" i="6"/>
  <c r="CA1104" i="6"/>
  <c r="BZ1104" i="6"/>
  <c r="CA843" i="6"/>
  <c r="BZ843" i="6"/>
  <c r="CF642" i="6"/>
  <c r="CG642" i="6"/>
  <c r="CF989" i="6"/>
  <c r="CG989" i="6"/>
  <c r="CM706" i="6"/>
  <c r="CL706" i="6"/>
  <c r="CL1024" i="6"/>
  <c r="CM1024" i="6"/>
  <c r="CS311" i="6"/>
  <c r="CR311" i="6"/>
  <c r="CS499" i="6"/>
  <c r="CR499" i="6"/>
  <c r="CY322" i="6"/>
  <c r="CX322" i="6"/>
  <c r="CL1096" i="6"/>
  <c r="CM1096" i="6"/>
  <c r="CM438" i="6"/>
  <c r="CL438" i="6"/>
  <c r="CR368" i="6"/>
  <c r="CS368" i="6"/>
  <c r="CR255" i="6"/>
  <c r="CS255" i="6"/>
  <c r="CY905" i="6"/>
  <c r="CX905" i="6"/>
  <c r="BZ1033" i="6"/>
  <c r="CA1033" i="6"/>
  <c r="CF559" i="6"/>
  <c r="CG559" i="6"/>
  <c r="CG967" i="6"/>
  <c r="CF967" i="6"/>
  <c r="CL870" i="6"/>
  <c r="CM870" i="6"/>
  <c r="CL422" i="6"/>
  <c r="CM422" i="6"/>
  <c r="CR1084" i="6"/>
  <c r="CS1084" i="6"/>
  <c r="CX609" i="6"/>
  <c r="CY609" i="6"/>
  <c r="CX501" i="6"/>
  <c r="CY501" i="6"/>
  <c r="CX628" i="6"/>
  <c r="CY628" i="6"/>
  <c r="CA1055" i="6"/>
  <c r="BZ1055" i="6"/>
  <c r="CG518" i="6"/>
  <c r="CF518" i="6"/>
  <c r="CL400" i="6"/>
  <c r="CM400" i="6"/>
  <c r="CM546" i="6"/>
  <c r="CL546" i="6"/>
  <c r="CM953" i="6"/>
  <c r="CL953" i="6"/>
  <c r="CM729" i="6"/>
  <c r="CL729" i="6"/>
  <c r="CS440" i="6"/>
  <c r="CR440" i="6"/>
  <c r="CY873" i="6"/>
  <c r="CX873" i="6"/>
  <c r="BZ393" i="6"/>
  <c r="CA393" i="6"/>
  <c r="CG905" i="6"/>
  <c r="CF905" i="6"/>
  <c r="CL525" i="6"/>
  <c r="CM525" i="6"/>
  <c r="CR592" i="6"/>
  <c r="CS592" i="6"/>
  <c r="CS850" i="6"/>
  <c r="CR850" i="6"/>
  <c r="CR933" i="6"/>
  <c r="CS933" i="6"/>
  <c r="CY207" i="6"/>
  <c r="CX207" i="6"/>
  <c r="CX388" i="6"/>
  <c r="CY388" i="6"/>
  <c r="CX373" i="6"/>
  <c r="CY373" i="6"/>
  <c r="BB651" i="6"/>
  <c r="BC651" i="6"/>
  <c r="BO684" i="6"/>
  <c r="BN684" i="6"/>
  <c r="BN490" i="6"/>
  <c r="BO490" i="6"/>
  <c r="BU921" i="6"/>
  <c r="BT921" i="6"/>
  <c r="CA426" i="6"/>
  <c r="BZ426" i="6"/>
  <c r="CG588" i="6"/>
  <c r="CF588" i="6"/>
  <c r="BC643" i="6"/>
  <c r="BB643" i="6"/>
  <c r="BH222" i="6"/>
  <c r="BI222" i="6"/>
  <c r="BN353" i="6"/>
  <c r="BO353" i="6"/>
  <c r="BN1087" i="6"/>
  <c r="BO1087" i="6"/>
  <c r="BO218" i="6"/>
  <c r="BN218" i="6"/>
  <c r="BT386" i="6"/>
  <c r="BU386" i="6"/>
  <c r="BT607" i="6"/>
  <c r="BU607" i="6"/>
  <c r="CA371" i="6"/>
  <c r="BZ371" i="6"/>
  <c r="CF1126" i="6"/>
  <c r="CG1126" i="6"/>
  <c r="AV272" i="6"/>
  <c r="AW272" i="6"/>
  <c r="AW758" i="6"/>
  <c r="AV758" i="6"/>
  <c r="AV508" i="6"/>
  <c r="AW508" i="6"/>
  <c r="AW942" i="6"/>
  <c r="AV942" i="6"/>
  <c r="BC858" i="6"/>
  <c r="BB858" i="6"/>
  <c r="BH411" i="6"/>
  <c r="BI411" i="6"/>
  <c r="BO785" i="6"/>
  <c r="BN785" i="6"/>
  <c r="BO869" i="6"/>
  <c r="BN869" i="6"/>
  <c r="CL501" i="6"/>
  <c r="CM501" i="6"/>
  <c r="AV447" i="6"/>
  <c r="AW447" i="6"/>
  <c r="AW789" i="6"/>
  <c r="AV789" i="6"/>
  <c r="BH379" i="6"/>
  <c r="BI379" i="6"/>
  <c r="BH1069" i="6"/>
  <c r="BI1069" i="6"/>
  <c r="BI931" i="6"/>
  <c r="BH931" i="6"/>
  <c r="BO936" i="6"/>
  <c r="BN936" i="6"/>
  <c r="BU775" i="6"/>
  <c r="BT775" i="6"/>
  <c r="BU697" i="6"/>
  <c r="BT697" i="6"/>
  <c r="CA238" i="6"/>
  <c r="BZ238" i="6"/>
  <c r="BB910" i="6"/>
  <c r="BC910" i="6"/>
  <c r="BN699" i="6"/>
  <c r="BO699" i="6"/>
  <c r="BO871" i="6"/>
  <c r="BN871" i="6"/>
  <c r="BO752" i="6"/>
  <c r="BN752" i="6"/>
  <c r="BU566" i="6"/>
  <c r="BT566" i="6"/>
  <c r="CA456" i="6"/>
  <c r="BZ456" i="6"/>
  <c r="BZ835" i="6"/>
  <c r="CA835" i="6"/>
  <c r="CF714" i="6"/>
  <c r="CG714" i="6"/>
  <c r="CF1121" i="6"/>
  <c r="CG1121" i="6"/>
  <c r="CG560" i="6"/>
  <c r="CF560" i="6"/>
  <c r="CM904" i="6"/>
  <c r="CL904" i="6"/>
  <c r="CS678" i="6"/>
  <c r="CR678" i="6"/>
  <c r="CR498" i="6"/>
  <c r="CS498" i="6"/>
  <c r="CS372" i="6"/>
  <c r="CR372" i="6"/>
  <c r="CX267" i="6"/>
  <c r="CY267" i="6"/>
  <c r="CX982" i="6"/>
  <c r="CY982" i="6"/>
  <c r="AV472" i="6"/>
  <c r="AW472" i="6"/>
  <c r="AV585" i="6"/>
  <c r="AW585" i="6"/>
  <c r="BB740" i="6"/>
  <c r="BC740" i="6"/>
  <c r="AV383" i="6"/>
  <c r="AW383" i="6"/>
  <c r="AW489" i="6"/>
  <c r="AV489" i="6"/>
  <c r="BB961" i="6"/>
  <c r="BC961" i="6"/>
  <c r="BB397" i="6"/>
  <c r="BC397" i="6"/>
  <c r="BH1051" i="6"/>
  <c r="BI1051" i="6"/>
  <c r="BN950" i="6"/>
  <c r="BO950" i="6"/>
  <c r="BN1019" i="6"/>
  <c r="BO1019" i="6"/>
  <c r="BN202" i="6"/>
  <c r="BO202" i="6"/>
  <c r="BT988" i="6"/>
  <c r="BU988" i="6"/>
  <c r="CM1043" i="6"/>
  <c r="CL1043" i="6"/>
  <c r="AW932" i="6"/>
  <c r="AV932" i="6"/>
  <c r="AV647" i="6"/>
  <c r="AW647" i="6"/>
  <c r="BI747" i="6"/>
  <c r="BH747" i="6"/>
  <c r="AW581" i="6"/>
  <c r="AV581" i="6"/>
  <c r="AW453" i="6"/>
  <c r="AV453" i="6"/>
  <c r="AV1047" i="6"/>
  <c r="AW1047" i="6"/>
  <c r="BB336" i="6"/>
  <c r="BC336" i="6"/>
  <c r="BC209" i="6"/>
  <c r="BB209" i="6"/>
  <c r="BI462" i="6"/>
  <c r="BH462" i="6"/>
  <c r="BH1085" i="6"/>
  <c r="BI1085" i="6"/>
  <c r="BI845" i="6"/>
  <c r="BH845" i="6"/>
  <c r="BN662" i="6"/>
  <c r="BO662" i="6"/>
  <c r="BO983" i="6"/>
  <c r="BN983" i="6"/>
  <c r="BN1036" i="6"/>
  <c r="BO1036" i="6"/>
  <c r="BN1115" i="6"/>
  <c r="BO1115" i="6"/>
  <c r="BT812" i="6"/>
  <c r="BU812" i="6"/>
  <c r="BT469" i="6"/>
  <c r="BU469" i="6"/>
  <c r="BT1024" i="6"/>
  <c r="BU1024" i="6"/>
  <c r="BC655" i="6"/>
  <c r="BB655" i="6"/>
  <c r="AW670" i="6"/>
  <c r="AV670" i="6"/>
  <c r="AV375" i="6"/>
  <c r="AW375" i="6"/>
  <c r="AV648" i="6"/>
  <c r="AW648" i="6"/>
  <c r="AW893" i="6"/>
  <c r="AV893" i="6"/>
  <c r="BC956" i="6"/>
  <c r="BB956" i="6"/>
  <c r="BH391" i="6"/>
  <c r="BI391" i="6"/>
  <c r="BI924" i="6"/>
  <c r="BH924" i="6"/>
  <c r="BH544" i="6"/>
  <c r="BI544" i="6"/>
  <c r="BU305" i="6"/>
  <c r="BT305" i="6"/>
  <c r="CG296" i="6"/>
  <c r="CF296" i="6"/>
  <c r="CR892" i="6"/>
  <c r="CS892" i="6"/>
  <c r="BZ676" i="6"/>
  <c r="CA676" i="6"/>
  <c r="CG679" i="6"/>
  <c r="CF679" i="6"/>
  <c r="CG442" i="6"/>
  <c r="CF442" i="6"/>
  <c r="CM363" i="6"/>
  <c r="CL363" i="6"/>
  <c r="CM751" i="6"/>
  <c r="CL751" i="6"/>
  <c r="CS486" i="6"/>
  <c r="CR486" i="6"/>
  <c r="CR254" i="6"/>
  <c r="CS254" i="6"/>
  <c r="CX251" i="6"/>
  <c r="CY251" i="6"/>
  <c r="BT811" i="6"/>
  <c r="BU811" i="6"/>
  <c r="BT583" i="6"/>
  <c r="BU583" i="6"/>
  <c r="BZ715" i="6"/>
  <c r="CA715" i="6"/>
  <c r="CA820" i="6"/>
  <c r="BZ820" i="6"/>
  <c r="CG414" i="6"/>
  <c r="CF414" i="6"/>
  <c r="CG1054" i="6"/>
  <c r="CF1054" i="6"/>
  <c r="CM962" i="6"/>
  <c r="CL962" i="6"/>
  <c r="CL900" i="6"/>
  <c r="CM900" i="6"/>
  <c r="CS874" i="6"/>
  <c r="CR874" i="6"/>
  <c r="CY480" i="6"/>
  <c r="CX480" i="6"/>
  <c r="CA401" i="6"/>
  <c r="BZ401" i="6"/>
  <c r="CF431" i="6"/>
  <c r="CG431" i="6"/>
  <c r="CG775" i="6"/>
  <c r="CF775" i="6"/>
  <c r="CM911" i="6"/>
  <c r="CL911" i="6"/>
  <c r="CR723" i="6"/>
  <c r="CS723" i="6"/>
  <c r="CS413" i="6"/>
  <c r="CR413" i="6"/>
  <c r="CY286" i="6"/>
  <c r="CX286" i="6"/>
  <c r="CA507" i="6"/>
  <c r="BZ507" i="6"/>
  <c r="CG423" i="6"/>
  <c r="CF423" i="6"/>
  <c r="CG436" i="6"/>
  <c r="CF436" i="6"/>
  <c r="CG1050" i="6"/>
  <c r="CF1050" i="6"/>
  <c r="CM463" i="6"/>
  <c r="CL463" i="6"/>
  <c r="CM569" i="6"/>
  <c r="CL569" i="6"/>
  <c r="CM956" i="6"/>
  <c r="CL956" i="6"/>
  <c r="CS938" i="6"/>
  <c r="CR938" i="6"/>
  <c r="CY1002" i="6"/>
  <c r="CX1002" i="6"/>
  <c r="CY786" i="6"/>
  <c r="CX786" i="6"/>
  <c r="CY779" i="6"/>
  <c r="CX779" i="6"/>
  <c r="CA611" i="6"/>
  <c r="BZ611" i="6"/>
  <c r="CG536" i="6"/>
  <c r="CF536" i="6"/>
  <c r="CM895" i="6"/>
  <c r="CL895" i="6"/>
  <c r="CS419" i="6"/>
  <c r="CR419" i="6"/>
  <c r="CS760" i="6"/>
  <c r="CR760" i="6"/>
  <c r="CA559" i="6"/>
  <c r="BZ559" i="6"/>
  <c r="CA706" i="6"/>
  <c r="BZ706" i="6"/>
  <c r="CF385" i="6"/>
  <c r="CG385" i="6"/>
  <c r="CL683" i="6"/>
  <c r="CM683" i="6"/>
  <c r="CL967" i="6"/>
  <c r="CM967" i="6"/>
  <c r="CL366" i="6"/>
  <c r="CM366" i="6"/>
  <c r="CR218" i="6"/>
  <c r="CS218" i="6"/>
  <c r="CS450" i="6"/>
  <c r="CR450" i="6"/>
  <c r="CS1011" i="6"/>
  <c r="CR1011" i="6"/>
  <c r="CX419" i="6"/>
  <c r="CY419" i="6"/>
  <c r="CX1030" i="6"/>
  <c r="CY1030" i="6"/>
  <c r="BZ379" i="6"/>
  <c r="CA379" i="6"/>
  <c r="CM312" i="6"/>
  <c r="CL312" i="6"/>
  <c r="CL949" i="6"/>
  <c r="CM949" i="6"/>
  <c r="CM725" i="6"/>
  <c r="CL725" i="6"/>
  <c r="CX805" i="6"/>
  <c r="CY805" i="6"/>
  <c r="BH189" i="6"/>
  <c r="BT538" i="6"/>
  <c r="BU538" i="6"/>
  <c r="BT1065" i="6"/>
  <c r="BU1065" i="6"/>
  <c r="CA504" i="6"/>
  <c r="BZ504" i="6"/>
  <c r="CY310" i="6"/>
  <c r="CX310" i="6"/>
  <c r="BC786" i="6"/>
  <c r="BB786" i="6"/>
  <c r="BC897" i="6"/>
  <c r="BB897" i="6"/>
  <c r="BH556" i="6"/>
  <c r="BI556" i="6"/>
  <c r="BN725" i="6"/>
  <c r="BO725" i="6"/>
  <c r="BO378" i="6"/>
  <c r="BN378" i="6"/>
  <c r="BT843" i="6"/>
  <c r="BU843" i="6"/>
  <c r="BT425" i="6"/>
  <c r="BU425" i="6"/>
  <c r="BU369" i="6"/>
  <c r="BT369" i="6"/>
  <c r="CY587" i="6"/>
  <c r="CX587" i="6"/>
  <c r="AV246" i="6"/>
  <c r="AW246" i="6"/>
  <c r="AV885" i="6"/>
  <c r="AW885" i="6"/>
  <c r="AV1117" i="6"/>
  <c r="AW1117" i="6"/>
  <c r="AW766" i="6"/>
  <c r="AV766" i="6"/>
  <c r="BB1022" i="6"/>
  <c r="BC1022" i="6"/>
  <c r="BB480" i="6"/>
  <c r="BC480" i="6"/>
  <c r="BH892" i="6"/>
  <c r="BI892" i="6"/>
  <c r="BO285" i="6"/>
  <c r="BN285" i="6"/>
  <c r="BN858" i="6"/>
  <c r="BO858" i="6"/>
  <c r="BN769" i="6"/>
  <c r="BO769" i="6"/>
  <c r="BU275" i="6"/>
  <c r="BT275" i="6"/>
  <c r="CA874" i="6"/>
  <c r="BZ874" i="6"/>
  <c r="AV975" i="6"/>
  <c r="AW975" i="6"/>
  <c r="BC1094" i="6"/>
  <c r="BB1094" i="6"/>
  <c r="BH948" i="6"/>
  <c r="BI948" i="6"/>
  <c r="BI1104" i="6"/>
  <c r="BH1104" i="6"/>
  <c r="BO969" i="6"/>
  <c r="BN969" i="6"/>
  <c r="BN654" i="6"/>
  <c r="BO654" i="6"/>
  <c r="BT1114" i="6"/>
  <c r="BU1114" i="6"/>
  <c r="BT668" i="6"/>
  <c r="BU668" i="6"/>
  <c r="CA736" i="6"/>
  <c r="BZ736" i="6"/>
  <c r="BB500" i="6"/>
  <c r="BC500" i="6"/>
  <c r="AW421" i="6"/>
  <c r="AV421" i="6"/>
  <c r="BH1115" i="6"/>
  <c r="BI1115" i="6"/>
  <c r="BI457" i="6"/>
  <c r="BH457" i="6"/>
  <c r="BN949" i="6"/>
  <c r="BO949" i="6"/>
  <c r="BN645" i="6"/>
  <c r="BO645" i="6"/>
  <c r="BN653" i="6"/>
  <c r="BO653" i="6"/>
  <c r="BT631" i="6"/>
  <c r="BU631" i="6"/>
  <c r="BU333" i="6"/>
  <c r="BT333" i="6"/>
  <c r="BT348" i="6"/>
  <c r="BU348" i="6"/>
  <c r="BZ251" i="6"/>
  <c r="CA251" i="6"/>
  <c r="BZ965" i="6"/>
  <c r="CA965" i="6"/>
  <c r="CA555" i="6"/>
  <c r="BZ555" i="6"/>
  <c r="CA666" i="6"/>
  <c r="BZ666" i="6"/>
  <c r="CL373" i="6"/>
  <c r="CM373" i="6"/>
  <c r="CL722" i="6"/>
  <c r="CM722" i="6"/>
  <c r="CR904" i="6"/>
  <c r="CS904" i="6"/>
  <c r="CS246" i="6"/>
  <c r="CR246" i="6"/>
  <c r="CR1067" i="6"/>
  <c r="CS1067" i="6"/>
  <c r="CY270" i="6"/>
  <c r="CX270" i="6"/>
  <c r="CX519" i="6"/>
  <c r="CY519" i="6"/>
  <c r="BC949" i="6"/>
  <c r="BB949" i="6"/>
  <c r="CX909" i="6"/>
  <c r="CY909" i="6"/>
  <c r="AW293" i="6"/>
  <c r="AV293" i="6"/>
  <c r="BB351" i="6"/>
  <c r="BC351" i="6"/>
  <c r="AW875" i="6"/>
  <c r="AV875" i="6"/>
  <c r="BH1022" i="6"/>
  <c r="BI1022" i="6"/>
  <c r="BI284" i="6"/>
  <c r="BH284" i="6"/>
  <c r="BO1116" i="6"/>
  <c r="BN1116" i="6"/>
  <c r="AV503" i="6"/>
  <c r="AW503" i="6"/>
  <c r="AW897" i="6"/>
  <c r="AV897" i="6"/>
  <c r="BB1011" i="6"/>
  <c r="BC1011" i="6"/>
  <c r="BH626" i="6"/>
  <c r="BI626" i="6"/>
  <c r="BI232" i="6"/>
  <c r="BH232" i="6"/>
  <c r="BN352" i="6"/>
  <c r="BO352" i="6"/>
  <c r="BU993" i="6"/>
  <c r="BT993" i="6"/>
  <c r="BZ311" i="6"/>
  <c r="CA311" i="6"/>
  <c r="BZ621" i="6"/>
  <c r="CA621" i="6"/>
  <c r="BH752" i="6"/>
  <c r="BI752" i="6"/>
  <c r="AV426" i="6"/>
  <c r="AW426" i="6"/>
  <c r="BI706" i="6"/>
  <c r="BH706" i="6"/>
  <c r="BC263" i="6"/>
  <c r="BB263" i="6"/>
  <c r="BI917" i="6"/>
  <c r="BH917" i="6"/>
  <c r="BH261" i="6"/>
  <c r="BI261" i="6"/>
  <c r="BO906" i="6"/>
  <c r="BN906" i="6"/>
  <c r="BN282" i="6"/>
  <c r="BO282" i="6"/>
  <c r="BU575" i="6"/>
  <c r="BT575" i="6"/>
  <c r="BT630" i="6"/>
  <c r="BU630" i="6"/>
  <c r="CS583" i="6"/>
  <c r="CR583" i="6"/>
  <c r="CG1082" i="6"/>
  <c r="CF1082" i="6"/>
  <c r="CL846" i="6"/>
  <c r="CM846" i="6"/>
  <c r="CY542" i="6"/>
  <c r="CX542" i="6"/>
  <c r="BT1088" i="6"/>
  <c r="BU1088" i="6"/>
  <c r="CA704" i="6"/>
  <c r="BZ704" i="6"/>
  <c r="CA316" i="6"/>
  <c r="BZ316" i="6"/>
  <c r="CG556" i="6"/>
  <c r="CF556" i="6"/>
  <c r="CR533" i="6"/>
  <c r="CS533" i="6"/>
  <c r="CX331" i="6"/>
  <c r="CY331" i="6"/>
  <c r="CY426" i="6"/>
  <c r="CX426" i="6"/>
  <c r="BZ335" i="6"/>
  <c r="CA335" i="6"/>
  <c r="CR796" i="6"/>
  <c r="CS796" i="6"/>
  <c r="CR1049" i="6"/>
  <c r="CS1049" i="6"/>
  <c r="CX796" i="6"/>
  <c r="CY796" i="6"/>
  <c r="CA1044" i="6"/>
  <c r="BZ1044" i="6"/>
  <c r="CG619" i="6"/>
  <c r="CF619" i="6"/>
  <c r="CG986" i="6"/>
  <c r="CF986" i="6"/>
  <c r="CS509" i="6"/>
  <c r="CR509" i="6"/>
  <c r="CR943" i="6"/>
  <c r="CS943" i="6"/>
  <c r="CX497" i="6"/>
  <c r="CY497" i="6"/>
  <c r="CX858" i="6"/>
  <c r="CY858" i="6"/>
  <c r="CX795" i="6"/>
  <c r="CY795" i="6"/>
  <c r="BZ1123" i="6"/>
  <c r="CA1123" i="6"/>
  <c r="CF389" i="6"/>
  <c r="CG389" i="6"/>
  <c r="CM764" i="6"/>
  <c r="CL764" i="6"/>
  <c r="CL797" i="6"/>
  <c r="CM797" i="6"/>
  <c r="CS661" i="6"/>
  <c r="CR661" i="6"/>
  <c r="CX657" i="6"/>
  <c r="CY657" i="6"/>
  <c r="CX495" i="6"/>
  <c r="CY495" i="6"/>
  <c r="BZ700" i="6"/>
  <c r="CA700" i="6"/>
  <c r="CG751" i="6"/>
  <c r="CF751" i="6"/>
  <c r="CG817" i="6"/>
  <c r="CF817" i="6"/>
  <c r="CM455" i="6"/>
  <c r="CL455" i="6"/>
  <c r="CS976" i="6"/>
  <c r="CR976" i="6"/>
  <c r="CY444" i="6"/>
  <c r="CX444" i="6"/>
  <c r="CF346" i="6"/>
  <c r="CG346" i="6"/>
  <c r="CG226" i="6"/>
  <c r="CF226" i="6"/>
  <c r="CR1010" i="6"/>
  <c r="CS1010" i="6"/>
  <c r="CR1123" i="6"/>
  <c r="CS1123" i="6"/>
  <c r="CR243" i="6"/>
  <c r="CS243" i="6"/>
  <c r="CY877" i="6"/>
  <c r="CX877" i="6"/>
  <c r="CX293" i="6"/>
  <c r="CY293" i="6"/>
  <c r="CX272" i="6"/>
  <c r="CY272" i="6"/>
  <c r="CX301" i="6"/>
  <c r="CY301" i="6"/>
  <c r="AV751" i="6"/>
  <c r="AW751" i="6"/>
  <c r="BI1084" i="6"/>
  <c r="BH1084" i="6"/>
  <c r="BU548" i="6"/>
  <c r="BT548" i="6"/>
  <c r="BT1032" i="6"/>
  <c r="BU1032" i="6"/>
  <c r="CA450" i="6"/>
  <c r="BZ450" i="6"/>
  <c r="CA913" i="6"/>
  <c r="BZ913" i="6"/>
  <c r="CL829" i="6"/>
  <c r="CM829" i="6"/>
  <c r="BB380" i="6"/>
  <c r="BC380" i="6"/>
  <c r="BC544" i="6"/>
  <c r="BB544" i="6"/>
  <c r="BI351" i="6"/>
  <c r="BH351" i="6"/>
  <c r="BI671" i="6"/>
  <c r="BH671" i="6"/>
  <c r="BN399" i="6"/>
  <c r="BO399" i="6"/>
  <c r="BO309" i="6"/>
  <c r="BN309" i="6"/>
  <c r="BU1013" i="6"/>
  <c r="BT1013" i="6"/>
  <c r="BZ834" i="6"/>
  <c r="CA834" i="6"/>
  <c r="CR771" i="6"/>
  <c r="CS771" i="6"/>
  <c r="AV402" i="6"/>
  <c r="AW402" i="6"/>
  <c r="AV495" i="6"/>
  <c r="AW495" i="6"/>
  <c r="AV532" i="6"/>
  <c r="AW532" i="6"/>
  <c r="AW258" i="6"/>
  <c r="AV258" i="6"/>
  <c r="AW501" i="6"/>
  <c r="AV501" i="6"/>
  <c r="BB1076" i="6"/>
  <c r="BC1076" i="6"/>
  <c r="BI967" i="6"/>
  <c r="BH967" i="6"/>
  <c r="BO466" i="6"/>
  <c r="BN466" i="6"/>
  <c r="BN967" i="6"/>
  <c r="BO967" i="6"/>
  <c r="BU659" i="6"/>
  <c r="BT659" i="6"/>
  <c r="BU759" i="6"/>
  <c r="BT759" i="6"/>
  <c r="CF645" i="6"/>
  <c r="CG645" i="6"/>
  <c r="CS979" i="6"/>
  <c r="CR979" i="6"/>
  <c r="BB1078" i="6"/>
  <c r="BC1078" i="6"/>
  <c r="AW355" i="6"/>
  <c r="AV355" i="6"/>
  <c r="AW831" i="6"/>
  <c r="AV831" i="6"/>
  <c r="BB748" i="6"/>
  <c r="BC748" i="6"/>
  <c r="BB612" i="6"/>
  <c r="BC612" i="6"/>
  <c r="BB870" i="6"/>
  <c r="BC870" i="6"/>
  <c r="BB566" i="6"/>
  <c r="BC566" i="6"/>
  <c r="BI427" i="6"/>
  <c r="BH427" i="6"/>
  <c r="BN255" i="6"/>
  <c r="BO255" i="6"/>
  <c r="BT764" i="6"/>
  <c r="BU764" i="6"/>
  <c r="CA267" i="6"/>
  <c r="BZ267" i="6"/>
  <c r="CX395" i="6"/>
  <c r="CY395" i="6"/>
  <c r="BC565" i="6"/>
  <c r="BB565" i="6"/>
  <c r="AV467" i="6"/>
  <c r="AW467" i="6"/>
  <c r="BC729" i="6"/>
  <c r="BB729" i="6"/>
  <c r="BO1082" i="6"/>
  <c r="BN1082" i="6"/>
  <c r="BT626" i="6"/>
  <c r="BU626" i="6"/>
  <c r="BT908" i="6"/>
  <c r="BU908" i="6"/>
  <c r="BU482" i="6"/>
  <c r="BT482" i="6"/>
  <c r="BU633" i="6"/>
  <c r="BT633" i="6"/>
  <c r="BZ1020" i="6"/>
  <c r="CA1020" i="6"/>
  <c r="CA740" i="6"/>
  <c r="BZ740" i="6"/>
  <c r="CG259" i="6"/>
  <c r="CF259" i="6"/>
  <c r="CG829" i="6"/>
  <c r="CF829" i="6"/>
  <c r="CG971" i="6"/>
  <c r="CF971" i="6"/>
  <c r="CS991" i="6"/>
  <c r="CR991" i="6"/>
  <c r="CX953" i="6"/>
  <c r="CY953" i="6"/>
  <c r="CX940" i="6"/>
  <c r="CY940" i="6"/>
  <c r="CX728" i="6"/>
  <c r="CY728" i="6"/>
  <c r="AV661" i="6"/>
  <c r="AW661" i="6"/>
  <c r="BC684" i="6"/>
  <c r="BB684" i="6"/>
  <c r="BC806" i="6"/>
  <c r="BB806" i="6"/>
  <c r="BH966" i="6"/>
  <c r="BI966" i="6"/>
  <c r="BO740" i="6"/>
  <c r="BN740" i="6"/>
  <c r="BU495" i="6"/>
  <c r="BT495" i="6"/>
  <c r="BT514" i="6"/>
  <c r="BU514" i="6"/>
  <c r="CF433" i="6"/>
  <c r="CG433" i="6"/>
  <c r="CR296" i="6"/>
  <c r="CS296" i="6"/>
  <c r="AV216" i="6"/>
  <c r="AW216" i="6"/>
  <c r="BC686" i="6"/>
  <c r="BB686" i="6"/>
  <c r="AV443" i="6"/>
  <c r="AW443" i="6"/>
  <c r="AW1034" i="6"/>
  <c r="AV1034" i="6"/>
  <c r="AV865" i="6"/>
  <c r="AW865" i="6"/>
  <c r="BC222" i="6"/>
  <c r="BB222" i="6"/>
  <c r="BH642" i="6"/>
  <c r="BI642" i="6"/>
  <c r="BH1074" i="6"/>
  <c r="BI1074" i="6"/>
  <c r="BO493" i="6"/>
  <c r="BN493" i="6"/>
  <c r="BN933" i="6"/>
  <c r="BO933" i="6"/>
  <c r="BU432" i="6"/>
  <c r="BT432" i="6"/>
  <c r="BT544" i="6"/>
  <c r="BU544" i="6"/>
  <c r="CA290" i="6"/>
  <c r="BZ290" i="6"/>
  <c r="CA1000" i="6"/>
  <c r="BZ1000" i="6"/>
  <c r="CM506" i="6"/>
  <c r="CL506" i="6"/>
  <c r="AW752" i="6"/>
  <c r="AV752" i="6"/>
  <c r="BB412" i="6"/>
  <c r="BC412" i="6"/>
  <c r="AV1090" i="6"/>
  <c r="AW1090" i="6"/>
  <c r="AW836" i="6"/>
  <c r="AV836" i="6"/>
  <c r="BB1108" i="6"/>
  <c r="BC1108" i="6"/>
  <c r="BC496" i="6"/>
  <c r="BB496" i="6"/>
  <c r="BC726" i="6"/>
  <c r="BB726" i="6"/>
  <c r="BI1126" i="6"/>
  <c r="BH1126" i="6"/>
  <c r="BI1089" i="6"/>
  <c r="BH1089" i="6"/>
  <c r="BI841" i="6"/>
  <c r="BH841" i="6"/>
  <c r="BO724" i="6"/>
  <c r="BN724" i="6"/>
  <c r="BN349" i="6"/>
  <c r="BO349" i="6"/>
  <c r="BO727" i="6"/>
  <c r="BN727" i="6"/>
  <c r="BT475" i="6"/>
  <c r="BU475" i="6"/>
  <c r="BT726" i="6"/>
  <c r="BU726" i="6"/>
  <c r="BU962" i="6"/>
  <c r="BT962" i="6"/>
  <c r="CA962" i="6"/>
  <c r="BZ962" i="6"/>
  <c r="CS810" i="6"/>
  <c r="CR810" i="6"/>
  <c r="CG484" i="6"/>
  <c r="CF484" i="6"/>
  <c r="CM601" i="6"/>
  <c r="CL601" i="6"/>
  <c r="CR648" i="6"/>
  <c r="CS648" i="6"/>
  <c r="CS492" i="6"/>
  <c r="CR492" i="6"/>
  <c r="CR651" i="6"/>
  <c r="CS651" i="6"/>
  <c r="CY847" i="6"/>
  <c r="CX847" i="6"/>
  <c r="BT922" i="6"/>
  <c r="BU922" i="6"/>
  <c r="CA325" i="6"/>
  <c r="BZ325" i="6"/>
  <c r="CA889" i="6"/>
  <c r="BZ889" i="6"/>
  <c r="CG371" i="6"/>
  <c r="CF371" i="6"/>
  <c r="CF837" i="6"/>
  <c r="CG837" i="6"/>
  <c r="CG633" i="6"/>
  <c r="CF633" i="6"/>
  <c r="CL369" i="6"/>
  <c r="CM369" i="6"/>
  <c r="CM830" i="6"/>
  <c r="CL830" i="6"/>
  <c r="CY221" i="6"/>
  <c r="CX221" i="6"/>
  <c r="CF636" i="6"/>
  <c r="CG636" i="6"/>
  <c r="CF490" i="6"/>
  <c r="CG490" i="6"/>
  <c r="CL1046" i="6"/>
  <c r="CM1046" i="6"/>
  <c r="CM796" i="6"/>
  <c r="CL796" i="6"/>
  <c r="CL805" i="6"/>
  <c r="CM805" i="6"/>
  <c r="CS958" i="6"/>
  <c r="CR958" i="6"/>
  <c r="CR845" i="6"/>
  <c r="CS845" i="6"/>
  <c r="CA467" i="6"/>
  <c r="BZ467" i="6"/>
  <c r="CG771" i="6"/>
  <c r="CF771" i="6"/>
  <c r="CL299" i="6"/>
  <c r="CM299" i="6"/>
  <c r="CM1090" i="6"/>
  <c r="CL1090" i="6"/>
  <c r="CR414" i="6"/>
  <c r="CS414" i="6"/>
  <c r="CY618" i="6"/>
  <c r="CX618" i="6"/>
  <c r="BZ1091" i="6"/>
  <c r="CA1091" i="6"/>
  <c r="CA289" i="6"/>
  <c r="BZ289" i="6"/>
  <c r="CG526" i="6"/>
  <c r="CF526" i="6"/>
  <c r="CL442" i="6"/>
  <c r="CM442" i="6"/>
  <c r="CL765" i="6"/>
  <c r="CM765" i="6"/>
  <c r="CX671" i="6"/>
  <c r="CY671" i="6"/>
  <c r="CX866" i="6"/>
  <c r="CY866" i="6"/>
  <c r="BZ517" i="6"/>
  <c r="CA517" i="6"/>
  <c r="BZ796" i="6"/>
  <c r="CA796" i="6"/>
  <c r="CG635" i="6"/>
  <c r="CF635" i="6"/>
  <c r="CF614" i="6"/>
  <c r="CG614" i="6"/>
  <c r="CL290" i="6"/>
  <c r="CM290" i="6"/>
  <c r="CR769" i="6"/>
  <c r="CS769" i="6"/>
  <c r="CY770" i="6"/>
  <c r="CX770" i="6"/>
  <c r="CY508" i="6"/>
  <c r="CX508" i="6"/>
  <c r="BU555" i="6"/>
  <c r="BT555" i="6"/>
  <c r="CA360" i="6"/>
  <c r="BZ360" i="6"/>
  <c r="BZ409" i="6"/>
  <c r="CA409" i="6"/>
  <c r="CF1025" i="6"/>
  <c r="CG1025" i="6"/>
  <c r="CG756" i="6"/>
  <c r="CF756" i="6"/>
  <c r="CL802" i="6"/>
  <c r="CM802" i="6"/>
  <c r="CR387" i="6"/>
  <c r="CS387" i="6"/>
  <c r="CR1023" i="6"/>
  <c r="CS1023" i="6"/>
  <c r="CX725" i="6"/>
  <c r="CY725" i="6"/>
  <c r="CY363" i="6"/>
  <c r="CX363" i="6"/>
  <c r="CX304" i="6"/>
  <c r="CY304" i="6"/>
  <c r="CY443" i="6"/>
  <c r="CX443" i="6"/>
  <c r="CX660" i="6"/>
  <c r="CY660" i="6"/>
  <c r="BI567" i="6"/>
  <c r="BH567" i="6"/>
  <c r="BB930" i="6"/>
  <c r="BC930" i="6"/>
  <c r="BN571" i="6"/>
  <c r="BO571" i="6"/>
  <c r="BT466" i="6"/>
  <c r="BU466" i="6"/>
  <c r="CG887" i="6"/>
  <c r="CF887" i="6"/>
  <c r="BI527" i="6"/>
  <c r="BH527" i="6"/>
  <c r="BO383" i="6"/>
  <c r="BN383" i="6"/>
  <c r="BN459" i="6"/>
  <c r="BO459" i="6"/>
  <c r="BO1046" i="6"/>
  <c r="BN1046" i="6"/>
  <c r="BN442" i="6"/>
  <c r="BO442" i="6"/>
  <c r="BU315" i="6"/>
  <c r="BT315" i="6"/>
  <c r="BT840" i="6"/>
  <c r="BU840" i="6"/>
  <c r="CY1105" i="6"/>
  <c r="CX1105" i="6"/>
  <c r="AW857" i="6"/>
  <c r="AV857" i="6"/>
  <c r="BH837" i="6"/>
  <c r="BI837" i="6"/>
  <c r="AV1029" i="6"/>
  <c r="AW1029" i="6"/>
  <c r="BC455" i="6"/>
  <c r="BB455" i="6"/>
  <c r="BI320" i="6"/>
  <c r="BH320" i="6"/>
  <c r="BO968" i="6"/>
  <c r="BN968" i="6"/>
  <c r="BN480" i="6"/>
  <c r="BO480" i="6"/>
  <c r="BU972" i="6"/>
  <c r="BT972" i="6"/>
  <c r="CA593" i="6"/>
  <c r="BZ593" i="6"/>
  <c r="BB868" i="6"/>
  <c r="BC868" i="6"/>
  <c r="AV580" i="6"/>
  <c r="AW580" i="6"/>
  <c r="BB477" i="6"/>
  <c r="BC477" i="6"/>
  <c r="BI275" i="6"/>
  <c r="BH275" i="6"/>
  <c r="BT687" i="6"/>
  <c r="BU687" i="6"/>
  <c r="BU909" i="6"/>
  <c r="BT909" i="6"/>
  <c r="CA291" i="6"/>
  <c r="BZ291" i="6"/>
  <c r="BZ471" i="6"/>
  <c r="CA471" i="6"/>
  <c r="BZ882" i="6"/>
  <c r="CA882" i="6"/>
  <c r="BI688" i="6"/>
  <c r="BH688" i="6"/>
  <c r="AV870" i="6"/>
  <c r="AW870" i="6"/>
  <c r="BI762" i="6"/>
  <c r="BH762" i="6"/>
  <c r="BH211" i="6"/>
  <c r="BI211" i="6"/>
  <c r="BO1029" i="6"/>
  <c r="BN1029" i="6"/>
  <c r="BT467" i="6"/>
  <c r="BU467" i="6"/>
  <c r="BT702" i="6"/>
  <c r="BU702" i="6"/>
  <c r="BU225" i="6"/>
  <c r="BT225" i="6"/>
  <c r="CA1063" i="6"/>
  <c r="BZ1063" i="6"/>
  <c r="CF563" i="6"/>
  <c r="CG563" i="6"/>
  <c r="CL574" i="6"/>
  <c r="CM574" i="6"/>
  <c r="CL644" i="6"/>
  <c r="CM644" i="6"/>
  <c r="CL1064" i="6"/>
  <c r="CM1064" i="6"/>
  <c r="CL330" i="6"/>
  <c r="CM330" i="6"/>
  <c r="CS374" i="6"/>
  <c r="CR374" i="6"/>
  <c r="CY342" i="6"/>
  <c r="CX342" i="6"/>
  <c r="CY977" i="6"/>
  <c r="CX977" i="6"/>
  <c r="AW444" i="6"/>
  <c r="AV444" i="6"/>
  <c r="AW873" i="6"/>
  <c r="AV873" i="6"/>
  <c r="AW204" i="6"/>
  <c r="AV204" i="6"/>
  <c r="BI499" i="6"/>
  <c r="BH499" i="6"/>
  <c r="BH1097" i="6"/>
  <c r="BI1097" i="6"/>
  <c r="BI305" i="6"/>
  <c r="BH305" i="6"/>
  <c r="BU693" i="6"/>
  <c r="BT693" i="6"/>
  <c r="CM934" i="6"/>
  <c r="CL934" i="6"/>
  <c r="BH428" i="6"/>
  <c r="BI428" i="6"/>
  <c r="AW237" i="6"/>
  <c r="AV237" i="6"/>
  <c r="BB1097" i="6"/>
  <c r="BC1097" i="6"/>
  <c r="BH1034" i="6"/>
  <c r="BI1034" i="6"/>
  <c r="AW245" i="6"/>
  <c r="AV245" i="6"/>
  <c r="AV807" i="6"/>
  <c r="AW807" i="6"/>
  <c r="BB776" i="6"/>
  <c r="BC776" i="6"/>
  <c r="BH708" i="6"/>
  <c r="BI708" i="6"/>
  <c r="BN579" i="6"/>
  <c r="BO579" i="6"/>
  <c r="BU447" i="6"/>
  <c r="BT447" i="6"/>
  <c r="BU1038" i="6"/>
  <c r="BT1038" i="6"/>
  <c r="BU321" i="6"/>
  <c r="BT321" i="6"/>
  <c r="CA223" i="6"/>
  <c r="BZ223" i="6"/>
  <c r="CF664" i="6"/>
  <c r="CG664" i="6"/>
  <c r="BC716" i="6"/>
  <c r="BB716" i="6"/>
  <c r="AV479" i="6"/>
  <c r="AW479" i="6"/>
  <c r="BC312" i="6"/>
  <c r="BB312" i="6"/>
  <c r="AW781" i="6"/>
  <c r="AV781" i="6"/>
  <c r="BB355" i="6"/>
  <c r="BC355" i="6"/>
  <c r="BC1019" i="6"/>
  <c r="BB1019" i="6"/>
  <c r="BH937" i="6"/>
  <c r="BI937" i="6"/>
  <c r="BO570" i="6"/>
  <c r="BN570" i="6"/>
  <c r="BN1096" i="6"/>
  <c r="BO1096" i="6"/>
  <c r="BO364" i="6"/>
  <c r="BN364" i="6"/>
  <c r="BT517" i="6"/>
  <c r="BU517" i="6"/>
  <c r="BU957" i="6"/>
  <c r="BT957" i="6"/>
  <c r="CF213" i="6"/>
  <c r="CG213" i="6"/>
  <c r="CR742" i="6"/>
  <c r="CS742" i="6"/>
  <c r="BZ598" i="6"/>
  <c r="CA598" i="6"/>
  <c r="CF507" i="6"/>
  <c r="CG507" i="6"/>
  <c r="CL370" i="6"/>
  <c r="CM370" i="6"/>
  <c r="CR761" i="6"/>
  <c r="CS761" i="6"/>
  <c r="CA794" i="6"/>
  <c r="BZ794" i="6"/>
  <c r="BZ1005" i="6"/>
  <c r="CA1005" i="6"/>
  <c r="CA329" i="6"/>
  <c r="BZ329" i="6"/>
  <c r="CF555" i="6"/>
  <c r="CG555" i="6"/>
  <c r="CM522" i="6"/>
  <c r="CL522" i="6"/>
  <c r="CL655" i="6"/>
  <c r="CM655" i="6"/>
  <c r="CY1043" i="6"/>
  <c r="CX1043" i="6"/>
  <c r="CY323" i="6"/>
  <c r="CX323" i="6"/>
  <c r="BZ663" i="6"/>
  <c r="CA663" i="6"/>
  <c r="BZ624" i="6"/>
  <c r="CA624" i="6"/>
  <c r="CG364" i="6"/>
  <c r="CF364" i="6"/>
  <c r="CF1043" i="6"/>
  <c r="CG1043" i="6"/>
  <c r="CL484" i="6"/>
  <c r="CM484" i="6"/>
  <c r="CL896" i="6"/>
  <c r="CM896" i="6"/>
  <c r="CX374" i="6"/>
  <c r="CY374" i="6"/>
  <c r="CY1015" i="6"/>
  <c r="CX1015" i="6"/>
  <c r="BT213" i="6"/>
  <c r="BU213" i="6"/>
  <c r="BZ964" i="6"/>
  <c r="CA964" i="6"/>
  <c r="CA312" i="6"/>
  <c r="BZ312" i="6"/>
  <c r="CF603" i="6"/>
  <c r="CG603" i="6"/>
  <c r="CL600" i="6"/>
  <c r="CM600" i="6"/>
  <c r="CX689" i="6"/>
  <c r="CY689" i="6"/>
  <c r="BZ580" i="6"/>
  <c r="CA580" i="6"/>
  <c r="CG1106" i="6"/>
  <c r="CF1106" i="6"/>
  <c r="CM994" i="6"/>
  <c r="CL994" i="6"/>
  <c r="CL888" i="6"/>
  <c r="CM888" i="6"/>
  <c r="CS249" i="6"/>
  <c r="CR249" i="6"/>
  <c r="CR1027" i="6"/>
  <c r="CS1027" i="6"/>
  <c r="CS208" i="6"/>
  <c r="CR208" i="6"/>
  <c r="CY1023" i="6"/>
  <c r="CX1023" i="6"/>
  <c r="CA579" i="6"/>
  <c r="BZ579" i="6"/>
  <c r="BZ657" i="6"/>
  <c r="CA657" i="6"/>
  <c r="CL759" i="6"/>
  <c r="CM759" i="6"/>
  <c r="CS346" i="6"/>
  <c r="CR346" i="6"/>
  <c r="CR828" i="6"/>
  <c r="CS828" i="6"/>
  <c r="CY947" i="6"/>
  <c r="CX947" i="6"/>
  <c r="CA283" i="6"/>
  <c r="BZ283" i="6"/>
  <c r="CA836" i="6"/>
  <c r="BZ836" i="6"/>
  <c r="CF805" i="6"/>
  <c r="CG805" i="6"/>
  <c r="CG210" i="6"/>
  <c r="CF210" i="6"/>
  <c r="CL736" i="6"/>
  <c r="CM736" i="6"/>
  <c r="CL270" i="6"/>
  <c r="CM270" i="6"/>
  <c r="CS629" i="6"/>
  <c r="CR629" i="6"/>
  <c r="CY1055" i="6"/>
  <c r="CX1055" i="6"/>
  <c r="CX585" i="6"/>
  <c r="CY585" i="6"/>
  <c r="CY682" i="6"/>
  <c r="CX682" i="6"/>
  <c r="BH512" i="6"/>
  <c r="BI512" i="6"/>
  <c r="BN234" i="6"/>
  <c r="BO234" i="6"/>
  <c r="BT272" i="6"/>
  <c r="BU272" i="6"/>
  <c r="CA947" i="6"/>
  <c r="BZ947" i="6"/>
  <c r="BI580" i="6"/>
  <c r="BH580" i="6"/>
  <c r="BH970" i="6"/>
  <c r="BI970" i="6"/>
  <c r="BH769" i="6"/>
  <c r="BI769" i="6"/>
  <c r="BN798" i="6"/>
  <c r="BO798" i="6"/>
  <c r="BO407" i="6"/>
  <c r="BN407" i="6"/>
  <c r="BU215" i="6"/>
  <c r="BT215" i="6"/>
  <c r="BT992" i="6"/>
  <c r="BU992" i="6"/>
  <c r="BT1125" i="6"/>
  <c r="BU1125" i="6"/>
  <c r="CA548" i="6"/>
  <c r="BZ548" i="6"/>
  <c r="AW598" i="6"/>
  <c r="AV598" i="6"/>
  <c r="BH531" i="6"/>
  <c r="BI531" i="6"/>
  <c r="AV592" i="6"/>
  <c r="AW592" i="6"/>
  <c r="AW1125" i="6"/>
  <c r="AV1125" i="6"/>
  <c r="AV332" i="6"/>
  <c r="AW332" i="6"/>
  <c r="AW456" i="6"/>
  <c r="AV456" i="6"/>
  <c r="AV715" i="6"/>
  <c r="AW715" i="6"/>
  <c r="AV1052" i="6"/>
  <c r="AW1052" i="6"/>
  <c r="AV433" i="6"/>
  <c r="AW433" i="6"/>
  <c r="BC917" i="6"/>
  <c r="BB917" i="6"/>
  <c r="BB613" i="6"/>
  <c r="BC613" i="6"/>
  <c r="BI307" i="6"/>
  <c r="BH307" i="6"/>
  <c r="BH657" i="6"/>
  <c r="BI657" i="6"/>
  <c r="BN501" i="6"/>
  <c r="BO501" i="6"/>
  <c r="BO977" i="6"/>
  <c r="BN977" i="6"/>
  <c r="BO820" i="6"/>
  <c r="BN820" i="6"/>
  <c r="BU1078" i="6"/>
  <c r="BT1078" i="6"/>
  <c r="BU690" i="6"/>
  <c r="BT690" i="6"/>
  <c r="CS453" i="6"/>
  <c r="CR453" i="6"/>
  <c r="BB588" i="6"/>
  <c r="BC588" i="6"/>
  <c r="AW818" i="6"/>
  <c r="AV818" i="6"/>
  <c r="AW1032" i="6"/>
  <c r="AV1032" i="6"/>
  <c r="AW567" i="6"/>
  <c r="AV567" i="6"/>
  <c r="BB271" i="6"/>
  <c r="BC271" i="6"/>
  <c r="BB424" i="6"/>
  <c r="BC424" i="6"/>
  <c r="BH804" i="6"/>
  <c r="BI804" i="6"/>
  <c r="BI1052" i="6"/>
  <c r="BH1052" i="6"/>
  <c r="BO943" i="6"/>
  <c r="BN943" i="6"/>
  <c r="BO324" i="6"/>
  <c r="BN324" i="6"/>
  <c r="BT635" i="6"/>
  <c r="BU635" i="6"/>
  <c r="BT1117" i="6"/>
  <c r="BU1117" i="6"/>
  <c r="BZ384" i="6"/>
  <c r="CA384" i="6"/>
  <c r="BI960" i="6"/>
  <c r="BH960" i="6"/>
  <c r="BB481" i="6"/>
  <c r="BC481" i="6"/>
  <c r="BN643" i="6"/>
  <c r="BO643" i="6"/>
  <c r="BO767" i="6"/>
  <c r="BN767" i="6"/>
  <c r="CA955" i="6"/>
  <c r="BZ955" i="6"/>
  <c r="CG519" i="6"/>
  <c r="CF519" i="6"/>
  <c r="CF539" i="6"/>
  <c r="CG539" i="6"/>
  <c r="CM308" i="6"/>
  <c r="CL308" i="6"/>
  <c r="CM547" i="6"/>
  <c r="CL547" i="6"/>
  <c r="CR473" i="6"/>
  <c r="CS473" i="6"/>
  <c r="CX610" i="6"/>
  <c r="CY610" i="6"/>
  <c r="CX951" i="6"/>
  <c r="CY951" i="6"/>
  <c r="CX534" i="6"/>
  <c r="CY534" i="6"/>
  <c r="AV934" i="6"/>
  <c r="AW934" i="6"/>
  <c r="AV866" i="6"/>
  <c r="AW866" i="6"/>
  <c r="BB316" i="6"/>
  <c r="BC316" i="6"/>
  <c r="BB803" i="6"/>
  <c r="BC803" i="6"/>
  <c r="BH817" i="6"/>
  <c r="BI817" i="6"/>
  <c r="BN351" i="6"/>
  <c r="BO351" i="6"/>
  <c r="CF281" i="6"/>
  <c r="CG281" i="6"/>
  <c r="CR280" i="6"/>
  <c r="CS280" i="6"/>
  <c r="BC279" i="6"/>
  <c r="BB279" i="6"/>
  <c r="BI513" i="6"/>
  <c r="BH513" i="6"/>
  <c r="AV423" i="6"/>
  <c r="AW423" i="6"/>
  <c r="AV675" i="6"/>
  <c r="AW675" i="6"/>
  <c r="BB639" i="6"/>
  <c r="BC639" i="6"/>
  <c r="BI588" i="6"/>
  <c r="BH588" i="6"/>
  <c r="BI429" i="6"/>
  <c r="BH429" i="6"/>
  <c r="BO413" i="6"/>
  <c r="BN413" i="6"/>
  <c r="BO535" i="6"/>
  <c r="BN535" i="6"/>
  <c r="BU436" i="6"/>
  <c r="BT436" i="6"/>
  <c r="BT579" i="6"/>
  <c r="BU579" i="6"/>
  <c r="BT897" i="6"/>
  <c r="BU897" i="6"/>
  <c r="CA278" i="6"/>
  <c r="BZ278" i="6"/>
  <c r="CL444" i="6"/>
  <c r="CM444" i="6"/>
  <c r="BH377" i="6"/>
  <c r="BI377" i="6"/>
  <c r="BH1106" i="6"/>
  <c r="BI1106" i="6"/>
  <c r="AW562" i="6"/>
  <c r="AV562" i="6"/>
  <c r="AV795" i="6"/>
  <c r="AW795" i="6"/>
  <c r="BB284" i="6"/>
  <c r="BC284" i="6"/>
  <c r="BC328" i="6"/>
  <c r="BB328" i="6"/>
  <c r="BH231" i="6"/>
  <c r="BI231" i="6"/>
  <c r="BH1058" i="6"/>
  <c r="BI1058" i="6"/>
  <c r="BH718" i="6"/>
  <c r="BI718" i="6"/>
  <c r="BI310" i="6"/>
  <c r="BH310" i="6"/>
  <c r="BO1017" i="6"/>
  <c r="BN1017" i="6"/>
  <c r="CA988" i="6"/>
  <c r="BZ988" i="6"/>
  <c r="CF648" i="6"/>
  <c r="CG648" i="6"/>
  <c r="CG868" i="6"/>
  <c r="CF868" i="6"/>
  <c r="CR902" i="6"/>
  <c r="CS902" i="6"/>
  <c r="CR955" i="6"/>
  <c r="CS955" i="6"/>
  <c r="CX856" i="6"/>
  <c r="CY856" i="6"/>
  <c r="BU461" i="6"/>
  <c r="BT461" i="6"/>
  <c r="BT933" i="6"/>
  <c r="BU933" i="6"/>
  <c r="CA626" i="6"/>
  <c r="BZ626" i="6"/>
  <c r="CG455" i="6"/>
  <c r="CF455" i="6"/>
  <c r="CL277" i="6"/>
  <c r="CM277" i="6"/>
  <c r="CL639" i="6"/>
  <c r="CM639" i="6"/>
  <c r="CS366" i="6"/>
  <c r="CR366" i="6"/>
  <c r="CR421" i="6"/>
  <c r="CS421" i="6"/>
  <c r="CY972" i="6"/>
  <c r="CX972" i="6"/>
  <c r="CA940" i="6"/>
  <c r="BZ940" i="6"/>
  <c r="CF802" i="6"/>
  <c r="CG802" i="6"/>
  <c r="CL615" i="6"/>
  <c r="CM615" i="6"/>
  <c r="CS781" i="6"/>
  <c r="CR781" i="6"/>
  <c r="CY254" i="6"/>
  <c r="CX254" i="6"/>
  <c r="CA300" i="6"/>
  <c r="BZ300" i="6"/>
  <c r="CG202" i="6"/>
  <c r="CF202" i="6"/>
  <c r="CL399" i="6"/>
  <c r="CM399" i="6"/>
  <c r="CM784" i="6"/>
  <c r="CL784" i="6"/>
  <c r="CS1018" i="6"/>
  <c r="CR1018" i="6"/>
  <c r="CS212" i="6"/>
  <c r="CR212" i="6"/>
  <c r="CF400" i="6"/>
  <c r="CG400" i="6"/>
  <c r="CG934" i="6"/>
  <c r="CF934" i="6"/>
  <c r="CL253" i="6"/>
  <c r="CM253" i="6"/>
  <c r="CM782" i="6"/>
  <c r="CL782" i="6"/>
  <c r="CR434" i="6"/>
  <c r="CS434" i="6"/>
  <c r="CS515" i="6"/>
  <c r="CR515" i="6"/>
  <c r="CR1093" i="6"/>
  <c r="CS1093" i="6"/>
  <c r="CA906" i="6"/>
  <c r="BZ906" i="6"/>
  <c r="BZ500" i="6"/>
  <c r="CA500" i="6"/>
  <c r="CF1041" i="6"/>
  <c r="CG1041" i="6"/>
  <c r="CM1108" i="6"/>
  <c r="CL1108" i="6"/>
  <c r="CR722" i="6"/>
  <c r="CS722" i="6"/>
  <c r="CS977" i="6"/>
  <c r="CR977" i="6"/>
  <c r="CY1060" i="6"/>
  <c r="CX1060" i="6"/>
  <c r="CA299" i="6"/>
  <c r="BZ299" i="6"/>
  <c r="CA686" i="6"/>
  <c r="BZ686" i="6"/>
  <c r="CF639" i="6"/>
  <c r="CG639" i="6"/>
  <c r="CG835" i="6"/>
  <c r="CF835" i="6"/>
  <c r="CL287" i="6"/>
  <c r="CM287" i="6"/>
  <c r="CL454" i="6"/>
  <c r="CM454" i="6"/>
  <c r="CM232" i="6"/>
  <c r="CL232" i="6"/>
  <c r="CR918" i="6"/>
  <c r="CS918" i="6"/>
  <c r="CR347" i="6"/>
  <c r="CS347" i="6"/>
  <c r="CX380" i="6"/>
  <c r="CY380" i="6"/>
  <c r="CY283" i="6"/>
  <c r="CX283" i="6"/>
  <c r="CY879" i="6"/>
  <c r="CX879" i="6"/>
  <c r="CX875" i="6"/>
  <c r="CY875" i="6"/>
  <c r="CY491" i="6"/>
  <c r="CX491" i="6"/>
  <c r="BN1099" i="6"/>
  <c r="BO1099" i="6"/>
  <c r="BC1084" i="6"/>
  <c r="BB1084" i="6"/>
  <c r="BN1007" i="6"/>
  <c r="BO1007" i="6"/>
  <c r="BN497" i="6"/>
  <c r="BO497" i="6"/>
  <c r="BU522" i="6"/>
  <c r="BT522" i="6"/>
  <c r="BT1017" i="6"/>
  <c r="BU1017" i="6"/>
  <c r="BZ445" i="6"/>
  <c r="CA445" i="6"/>
  <c r="BB882" i="6"/>
  <c r="BC882" i="6"/>
  <c r="BH315" i="6"/>
  <c r="BI315" i="6"/>
  <c r="BH831" i="6"/>
  <c r="BI831" i="6"/>
  <c r="BH333" i="6"/>
  <c r="BI333" i="6"/>
  <c r="BO505" i="6"/>
  <c r="BN505" i="6"/>
  <c r="BO1091" i="6"/>
  <c r="BN1091" i="6"/>
  <c r="BU917" i="6"/>
  <c r="BT917" i="6"/>
  <c r="BZ755" i="6"/>
  <c r="CA755" i="6"/>
  <c r="CG634" i="6"/>
  <c r="CF634" i="6"/>
  <c r="CA929" i="6"/>
  <c r="BZ929" i="6"/>
  <c r="AV813" i="6"/>
  <c r="AW813" i="6"/>
  <c r="BC972" i="6"/>
  <c r="BB972" i="6"/>
  <c r="AW475" i="6"/>
  <c r="AV475" i="6"/>
  <c r="AV971" i="6"/>
  <c r="AW971" i="6"/>
  <c r="BO303" i="6"/>
  <c r="BN303" i="6"/>
  <c r="BO1037" i="6"/>
  <c r="BN1037" i="6"/>
  <c r="BT864" i="6"/>
  <c r="BU864" i="6"/>
  <c r="BH1050" i="6"/>
  <c r="BI1050" i="6"/>
  <c r="AV459" i="6"/>
  <c r="AW459" i="6"/>
  <c r="AV1075" i="6"/>
  <c r="AW1075" i="6"/>
  <c r="BC722" i="6"/>
  <c r="BB722" i="6"/>
  <c r="BC330" i="6"/>
  <c r="BB330" i="6"/>
  <c r="BI227" i="6"/>
  <c r="BH227" i="6"/>
  <c r="BI862" i="6"/>
  <c r="BH862" i="6"/>
  <c r="BN629" i="6"/>
  <c r="BO629" i="6"/>
  <c r="BO340" i="6"/>
  <c r="BN340" i="6"/>
  <c r="CA827" i="6"/>
  <c r="BZ827" i="6"/>
  <c r="BC994" i="6"/>
  <c r="BB994" i="6"/>
  <c r="BB885" i="6"/>
  <c r="BC885" i="6"/>
  <c r="BH956" i="6"/>
  <c r="BI956" i="6"/>
  <c r="BH346" i="6"/>
  <c r="BI346" i="6"/>
  <c r="BN615" i="6"/>
  <c r="BO615" i="6"/>
  <c r="BU534" i="6"/>
  <c r="BT534" i="6"/>
  <c r="BT728" i="6"/>
  <c r="BU728" i="6"/>
  <c r="BU905" i="6"/>
  <c r="BT905" i="6"/>
  <c r="CA296" i="6"/>
  <c r="BZ296" i="6"/>
  <c r="CA306" i="6"/>
  <c r="BZ306" i="6"/>
  <c r="CA1022" i="6"/>
  <c r="BZ1022" i="6"/>
  <c r="CA584" i="6"/>
  <c r="BZ584" i="6"/>
  <c r="CG276" i="6"/>
  <c r="CF276" i="6"/>
  <c r="CM201" i="6"/>
  <c r="CL201" i="6"/>
  <c r="CL539" i="6"/>
  <c r="CM539" i="6"/>
  <c r="CL673" i="6"/>
  <c r="CM673" i="6"/>
  <c r="CL364" i="6"/>
  <c r="CM364" i="6"/>
  <c r="CS864" i="6"/>
  <c r="CR864" i="6"/>
  <c r="CY483" i="6"/>
  <c r="CX483" i="6"/>
  <c r="AV830" i="6"/>
  <c r="AW830" i="6"/>
  <c r="AW596" i="6"/>
  <c r="AV596" i="6"/>
  <c r="AV213" i="6"/>
  <c r="AW213" i="6"/>
  <c r="AV879" i="6"/>
  <c r="AW879" i="6"/>
  <c r="BC427" i="6"/>
  <c r="BB427" i="6"/>
  <c r="BB768" i="6"/>
  <c r="BC768" i="6"/>
  <c r="BH1118" i="6"/>
  <c r="BI1118" i="6"/>
  <c r="BH246" i="6"/>
  <c r="BI246" i="6"/>
  <c r="BN484" i="6"/>
  <c r="BO484" i="6"/>
  <c r="BO1025" i="6"/>
  <c r="BN1025" i="6"/>
  <c r="BT226" i="6"/>
  <c r="BU226" i="6"/>
  <c r="CF813" i="6"/>
  <c r="CG813" i="6"/>
  <c r="BH897" i="6"/>
  <c r="BI897" i="6"/>
  <c r="BC661" i="6"/>
  <c r="BB661" i="6"/>
  <c r="AV956" i="6"/>
  <c r="AW956" i="6"/>
  <c r="BC542" i="6"/>
  <c r="BB542" i="6"/>
  <c r="BI732" i="6"/>
  <c r="BH732" i="6"/>
  <c r="BI711" i="6"/>
  <c r="BH711" i="6"/>
  <c r="BH640" i="6"/>
  <c r="BI640" i="6"/>
  <c r="BN1068" i="6"/>
  <c r="BO1068" i="6"/>
  <c r="BO585" i="6"/>
  <c r="BN585" i="6"/>
  <c r="BU370" i="6"/>
  <c r="BT370" i="6"/>
  <c r="BT395" i="6"/>
  <c r="BU395" i="6"/>
  <c r="BT1041" i="6"/>
  <c r="BU1041" i="6"/>
  <c r="CA346" i="6"/>
  <c r="BZ346" i="6"/>
  <c r="BZ845" i="6"/>
  <c r="CA845" i="6"/>
  <c r="CL233" i="6"/>
  <c r="CM233" i="6"/>
  <c r="CX523" i="6"/>
  <c r="CY523" i="6"/>
  <c r="AV378" i="6"/>
  <c r="AW378" i="6"/>
  <c r="AW863" i="6"/>
  <c r="AV863" i="6"/>
  <c r="AW481" i="6"/>
  <c r="AV481" i="6"/>
  <c r="BC343" i="6"/>
  <c r="BB343" i="6"/>
  <c r="BB490" i="6"/>
  <c r="BC490" i="6"/>
  <c r="BH571" i="6"/>
  <c r="BI571" i="6"/>
  <c r="BH656" i="6"/>
  <c r="BI656" i="6"/>
  <c r="BO359" i="6"/>
  <c r="BN359" i="6"/>
  <c r="BT302" i="6"/>
  <c r="BU302" i="6"/>
  <c r="BU713" i="6"/>
  <c r="BT713" i="6"/>
  <c r="BT947" i="6"/>
  <c r="BU947" i="6"/>
  <c r="CF278" i="6"/>
  <c r="CG278" i="6"/>
  <c r="CR715" i="6"/>
  <c r="CS715" i="6"/>
  <c r="CF1004" i="6"/>
  <c r="CG1004" i="6"/>
  <c r="CL487" i="6"/>
  <c r="CM487" i="6"/>
  <c r="CL913" i="6"/>
  <c r="CM913" i="6"/>
  <c r="CM490" i="6"/>
  <c r="CL490" i="6"/>
  <c r="CR692" i="6"/>
  <c r="CS692" i="6"/>
  <c r="CS539" i="6"/>
  <c r="CR539" i="6"/>
  <c r="BU533" i="6"/>
  <c r="BT533" i="6"/>
  <c r="BT891" i="6"/>
  <c r="BU891" i="6"/>
  <c r="CA334" i="6"/>
  <c r="BZ334" i="6"/>
  <c r="CA558" i="6"/>
  <c r="BZ558" i="6"/>
  <c r="CG861" i="6"/>
  <c r="CF861" i="6"/>
  <c r="CL950" i="6"/>
  <c r="CM950" i="6"/>
  <c r="CL286" i="6"/>
  <c r="CM286" i="6"/>
  <c r="CS334" i="6"/>
  <c r="CR334" i="6"/>
  <c r="CS1042" i="6"/>
  <c r="CR1042" i="6"/>
  <c r="CS839" i="6"/>
  <c r="CR839" i="6"/>
  <c r="CX821" i="6"/>
  <c r="CY821" i="6"/>
  <c r="CF416" i="6"/>
  <c r="CG416" i="6"/>
  <c r="CR442" i="6"/>
  <c r="CS442" i="6"/>
  <c r="CS749" i="6"/>
  <c r="CR749" i="6"/>
  <c r="CX278" i="6"/>
  <c r="CY278" i="6"/>
  <c r="CX557" i="6"/>
  <c r="CY557" i="6"/>
  <c r="CA967" i="6"/>
  <c r="BZ967" i="6"/>
  <c r="CG516" i="6"/>
  <c r="CF516" i="6"/>
  <c r="CG1107" i="6"/>
  <c r="CF1107" i="6"/>
  <c r="CM577" i="6"/>
  <c r="CL577" i="6"/>
  <c r="CM529" i="6"/>
  <c r="CL529" i="6"/>
  <c r="CY255" i="6"/>
  <c r="CX255" i="6"/>
  <c r="BZ1066" i="6"/>
  <c r="CA1066" i="6"/>
  <c r="CG623" i="6"/>
  <c r="CF623" i="6"/>
  <c r="CF702" i="6"/>
  <c r="CG702" i="6"/>
  <c r="CF1019" i="6"/>
  <c r="CG1019" i="6"/>
  <c r="CM563" i="6"/>
  <c r="CL563" i="6"/>
  <c r="CS521" i="6"/>
  <c r="CR521" i="6"/>
  <c r="CS219" i="6"/>
  <c r="CR219" i="6"/>
  <c r="CR335" i="6"/>
  <c r="CS335" i="6"/>
  <c r="CY231" i="6"/>
  <c r="CX231" i="6"/>
  <c r="CY315" i="6"/>
  <c r="CX315" i="6"/>
  <c r="BZ1112" i="6"/>
  <c r="CA1112" i="6"/>
  <c r="CF847" i="6"/>
  <c r="CG847" i="6"/>
  <c r="CF1093" i="6"/>
  <c r="CG1093" i="6"/>
  <c r="CG788" i="6"/>
  <c r="CF788" i="6"/>
  <c r="CM915" i="6"/>
  <c r="CL915" i="6"/>
  <c r="CL852" i="6"/>
  <c r="CM852" i="6"/>
  <c r="CS932" i="6"/>
  <c r="CR932" i="6"/>
  <c r="CA862" i="6"/>
  <c r="BZ862" i="6"/>
  <c r="CG1084" i="6"/>
  <c r="CF1084" i="6"/>
  <c r="CF610" i="6"/>
  <c r="CG610" i="6"/>
  <c r="CM324" i="6"/>
  <c r="CL324" i="6"/>
  <c r="CM1045" i="6"/>
  <c r="CL1045" i="6"/>
  <c r="CM821" i="6"/>
  <c r="CL821" i="6"/>
  <c r="CS202" i="6"/>
  <c r="CR202" i="6"/>
  <c r="CS1074" i="6"/>
  <c r="CR1074" i="6"/>
  <c r="CX672" i="6"/>
  <c r="CY672" i="6"/>
  <c r="CY710" i="6"/>
  <c r="CX710" i="6"/>
  <c r="CX964" i="6"/>
  <c r="CY964" i="6"/>
  <c r="CX505" i="6"/>
  <c r="CY505" i="6"/>
  <c r="CX320" i="6"/>
  <c r="CY320" i="6"/>
  <c r="BI369" i="6"/>
  <c r="BH369" i="6"/>
  <c r="BN747" i="6"/>
  <c r="BO747" i="6"/>
  <c r="BT816" i="6"/>
  <c r="BU816" i="6"/>
  <c r="BT930" i="6"/>
  <c r="BU930" i="6"/>
  <c r="CR1044" i="6"/>
  <c r="CS1044" i="6"/>
  <c r="BB879" i="6"/>
  <c r="BC879" i="6"/>
  <c r="BT836" i="6"/>
  <c r="BU836" i="6"/>
  <c r="BU1061" i="6"/>
  <c r="BT1061" i="6"/>
  <c r="CS737" i="6"/>
  <c r="CR737" i="6"/>
  <c r="AW793" i="6"/>
  <c r="AV793" i="6"/>
  <c r="BH928" i="6"/>
  <c r="BI928" i="6"/>
  <c r="AV333" i="6"/>
  <c r="AW333" i="6"/>
  <c r="AV610" i="6"/>
  <c r="AW610" i="6"/>
  <c r="AW432" i="6"/>
  <c r="AV432" i="6"/>
  <c r="AW309" i="6"/>
  <c r="AV309" i="6"/>
  <c r="BC379" i="6"/>
  <c r="BB379" i="6"/>
  <c r="BB907" i="6"/>
  <c r="BC907" i="6"/>
  <c r="BH710" i="6"/>
  <c r="BI710" i="6"/>
  <c r="BN831" i="6"/>
  <c r="BO831" i="6"/>
  <c r="BO334" i="6"/>
  <c r="BN334" i="6"/>
  <c r="BN1059" i="6"/>
  <c r="BO1059" i="6"/>
  <c r="BU494" i="6"/>
  <c r="BT494" i="6"/>
  <c r="BT945" i="6"/>
  <c r="BU945" i="6"/>
  <c r="BZ616" i="6"/>
  <c r="CA616" i="6"/>
  <c r="BB859" i="6"/>
  <c r="BC859" i="6"/>
  <c r="BC310" i="6"/>
  <c r="BB310" i="6"/>
  <c r="BH396" i="6"/>
  <c r="BI396" i="6"/>
  <c r="BI878" i="6"/>
  <c r="BH878" i="6"/>
  <c r="BO896" i="6"/>
  <c r="BN896" i="6"/>
  <c r="BN562" i="6"/>
  <c r="BO562" i="6"/>
  <c r="BN864" i="6"/>
  <c r="BO864" i="6"/>
  <c r="BT692" i="6"/>
  <c r="BU692" i="6"/>
  <c r="BZ641" i="6"/>
  <c r="CA641" i="6"/>
  <c r="BZ497" i="6"/>
  <c r="CA497" i="6"/>
  <c r="BZ823" i="6"/>
  <c r="CA823" i="6"/>
  <c r="BI991" i="6"/>
  <c r="BH991" i="6"/>
  <c r="BI208" i="6"/>
  <c r="BH208" i="6"/>
  <c r="BN391" i="6"/>
  <c r="BO391" i="6"/>
  <c r="BO321" i="6"/>
  <c r="BN321" i="6"/>
  <c r="BZ1108" i="6"/>
  <c r="CA1108" i="6"/>
  <c r="BZ386" i="6"/>
  <c r="CA386" i="6"/>
  <c r="BZ660" i="6"/>
  <c r="CA660" i="6"/>
  <c r="CF1124" i="6"/>
  <c r="CG1124" i="6"/>
  <c r="CG924" i="6"/>
  <c r="CF924" i="6"/>
  <c r="CL519" i="6"/>
  <c r="CM519" i="6"/>
  <c r="CL640" i="6"/>
  <c r="CM640" i="6"/>
  <c r="CR258" i="6"/>
  <c r="CS258" i="6"/>
  <c r="CR1029" i="6"/>
  <c r="CS1029" i="6"/>
  <c r="CS348" i="6"/>
  <c r="CR348" i="6"/>
  <c r="CY591" i="6"/>
  <c r="CX591" i="6"/>
  <c r="CX809" i="6"/>
  <c r="CY809" i="6"/>
  <c r="CG721" i="6"/>
  <c r="CF721" i="6"/>
  <c r="BB256" i="6"/>
  <c r="BC256" i="6"/>
  <c r="CY921" i="6"/>
  <c r="CX921" i="6"/>
  <c r="CY895" i="6"/>
  <c r="CX895" i="6"/>
  <c r="AV363" i="6"/>
  <c r="AW363" i="6"/>
  <c r="AV1014" i="6"/>
  <c r="AW1014" i="6"/>
  <c r="BB659" i="6"/>
  <c r="BC659" i="6"/>
  <c r="BH452" i="6"/>
  <c r="BI452" i="6"/>
  <c r="BI207" i="6"/>
  <c r="BH207" i="6"/>
  <c r="BO988" i="6"/>
  <c r="BN988" i="6"/>
  <c r="AV396" i="6"/>
  <c r="AW396" i="6"/>
  <c r="AV1059" i="6"/>
  <c r="AW1059" i="6"/>
  <c r="AW351" i="6"/>
  <c r="AV351" i="6"/>
  <c r="AW980" i="6"/>
  <c r="AV980" i="6"/>
  <c r="AW635" i="6"/>
  <c r="AV635" i="6"/>
  <c r="BB372" i="6"/>
  <c r="BC372" i="6"/>
  <c r="BB478" i="6"/>
  <c r="BC478" i="6"/>
  <c r="BH516" i="6"/>
  <c r="BI516" i="6"/>
  <c r="BI553" i="6"/>
  <c r="BH553" i="6"/>
  <c r="BN786" i="6"/>
  <c r="BO786" i="6"/>
  <c r="BO328" i="6"/>
  <c r="BN328" i="6"/>
  <c r="BU521" i="6"/>
  <c r="BT521" i="6"/>
  <c r="BU910" i="6"/>
  <c r="BT910" i="6"/>
  <c r="CA893" i="6"/>
  <c r="BZ893" i="6"/>
  <c r="CA1040" i="6"/>
  <c r="BZ1040" i="6"/>
  <c r="AW531" i="6"/>
  <c r="AV531" i="6"/>
  <c r="BC462" i="6"/>
  <c r="BB462" i="6"/>
  <c r="AV400" i="6"/>
  <c r="AW400" i="6"/>
  <c r="BC238" i="6"/>
  <c r="BB238" i="6"/>
  <c r="AV431" i="6"/>
  <c r="AW431" i="6"/>
  <c r="AW394" i="6"/>
  <c r="AV394" i="6"/>
  <c r="BC908" i="6"/>
  <c r="BB908" i="6"/>
  <c r="BB1096" i="6"/>
  <c r="BC1096" i="6"/>
  <c r="BH255" i="6"/>
  <c r="BI255" i="6"/>
  <c r="BI719" i="6"/>
  <c r="BH719" i="6"/>
  <c r="BH212" i="6"/>
  <c r="BI212" i="6"/>
  <c r="BN499" i="6"/>
  <c r="BO499" i="6"/>
  <c r="BT746" i="6"/>
  <c r="BU746" i="6"/>
  <c r="BU328" i="6"/>
  <c r="BT328" i="6"/>
  <c r="CL558" i="6"/>
  <c r="CM558" i="6"/>
  <c r="CS1031" i="6"/>
  <c r="CR1031" i="6"/>
  <c r="CG453" i="6"/>
  <c r="CF453" i="6"/>
  <c r="CM367" i="6"/>
  <c r="CL367" i="6"/>
  <c r="CS1022" i="6"/>
  <c r="CR1022" i="6"/>
  <c r="CR484" i="6"/>
  <c r="CS484" i="6"/>
  <c r="BT859" i="6"/>
  <c r="BU859" i="6"/>
  <c r="BZ697" i="6"/>
  <c r="CA697" i="6"/>
  <c r="BZ523" i="6"/>
  <c r="CA523" i="6"/>
  <c r="BZ644" i="6"/>
  <c r="CA644" i="6"/>
  <c r="CG896" i="6"/>
  <c r="CF896" i="6"/>
  <c r="CF879" i="6"/>
  <c r="CG879" i="6"/>
  <c r="CF994" i="6"/>
  <c r="CG994" i="6"/>
  <c r="CM1094" i="6"/>
  <c r="CL1094" i="6"/>
  <c r="CM1051" i="6"/>
  <c r="CL1051" i="6"/>
  <c r="CR622" i="6"/>
  <c r="CS622" i="6"/>
  <c r="CS424" i="6"/>
  <c r="CR424" i="6"/>
  <c r="BZ837" i="6"/>
  <c r="CA837" i="6"/>
  <c r="CF794" i="6"/>
  <c r="CG794" i="6"/>
  <c r="CF677" i="6"/>
  <c r="CG677" i="6"/>
  <c r="CF396" i="6"/>
  <c r="CG396" i="6"/>
  <c r="CM339" i="6"/>
  <c r="CL339" i="6"/>
  <c r="CL474" i="6"/>
  <c r="CM474" i="6"/>
  <c r="CR654" i="6"/>
  <c r="CS654" i="6"/>
  <c r="CR449" i="6"/>
  <c r="CS449" i="6"/>
  <c r="BZ981" i="6"/>
  <c r="CA981" i="6"/>
  <c r="CA1125" i="6"/>
  <c r="BZ1125" i="6"/>
  <c r="CF405" i="6"/>
  <c r="CG405" i="6"/>
  <c r="CM583" i="6"/>
  <c r="CL583" i="6"/>
  <c r="CM431" i="6"/>
  <c r="CL431" i="6"/>
  <c r="CM1052" i="6"/>
  <c r="CL1052" i="6"/>
  <c r="CR491" i="6"/>
  <c r="CS491" i="6"/>
  <c r="CX1112" i="6"/>
  <c r="CY1112" i="6"/>
  <c r="CG525" i="6"/>
  <c r="CF525" i="6"/>
  <c r="CL701" i="6"/>
  <c r="CM701" i="6"/>
  <c r="CL1048" i="6"/>
  <c r="CM1048" i="6"/>
  <c r="CS865" i="6"/>
  <c r="CR865" i="6"/>
  <c r="CR252" i="6"/>
  <c r="CS252" i="6"/>
  <c r="CX481" i="6"/>
  <c r="CY481" i="6"/>
  <c r="CA421" i="6"/>
  <c r="BZ421" i="6"/>
  <c r="BZ689" i="6"/>
  <c r="CA689" i="6"/>
  <c r="CA698" i="6"/>
  <c r="BZ698" i="6"/>
  <c r="CF293" i="6"/>
  <c r="CG293" i="6"/>
  <c r="CM1089" i="6"/>
  <c r="CL1089" i="6"/>
  <c r="CL766" i="6"/>
  <c r="CM766" i="6"/>
  <c r="CR538" i="6"/>
  <c r="CS538" i="6"/>
  <c r="CR994" i="6"/>
  <c r="CS994" i="6"/>
  <c r="CS859" i="6"/>
  <c r="CR859" i="6"/>
  <c r="CX545" i="6"/>
  <c r="CY545" i="6"/>
  <c r="CA398" i="6"/>
  <c r="BZ398" i="6"/>
  <c r="CF810" i="6"/>
  <c r="CG810" i="6"/>
  <c r="CF285" i="6"/>
  <c r="CG285" i="6"/>
  <c r="CL1013" i="6"/>
  <c r="CM1013" i="6"/>
  <c r="CS570" i="6"/>
  <c r="CR570" i="6"/>
  <c r="CS671" i="6"/>
  <c r="CR671" i="6"/>
  <c r="CX614" i="6"/>
  <c r="CY614" i="6"/>
  <c r="CY361" i="6"/>
  <c r="CX361" i="6"/>
  <c r="CX943" i="6"/>
  <c r="CY943" i="6"/>
  <c r="CX546" i="6"/>
  <c r="CY546" i="6"/>
  <c r="CX883" i="6"/>
  <c r="CY883" i="6"/>
  <c r="BN850" i="6"/>
  <c r="BO850" i="6"/>
  <c r="BO1063" i="6"/>
  <c r="BN1063" i="6"/>
  <c r="BT376" i="6"/>
  <c r="BU376" i="6"/>
  <c r="BZ514" i="6"/>
  <c r="CA514" i="6"/>
  <c r="CF975" i="6"/>
  <c r="CG975" i="6"/>
  <c r="CY345" i="6"/>
  <c r="CX345" i="6"/>
  <c r="BC283" i="6"/>
  <c r="BB283" i="6"/>
  <c r="BN726" i="6"/>
  <c r="BO726" i="6"/>
  <c r="BN1076" i="6"/>
  <c r="BO1076" i="6"/>
  <c r="BO920" i="6"/>
  <c r="BN920" i="6"/>
  <c r="BU980" i="6"/>
  <c r="BT980" i="6"/>
  <c r="CL938" i="6"/>
  <c r="CM938" i="6"/>
  <c r="CX468" i="6"/>
  <c r="CY468" i="6"/>
  <c r="BC608" i="6"/>
  <c r="BB608" i="6"/>
  <c r="AW545" i="6"/>
  <c r="AV545" i="6"/>
  <c r="AW852" i="6"/>
  <c r="AV852" i="6"/>
  <c r="AV706" i="6"/>
  <c r="AW706" i="6"/>
  <c r="AW771" i="6"/>
  <c r="AV771" i="6"/>
  <c r="AW940" i="6"/>
  <c r="AV940" i="6"/>
  <c r="AW763" i="6"/>
  <c r="AV763" i="6"/>
  <c r="BC332" i="6"/>
  <c r="BB332" i="6"/>
  <c r="BC421" i="6"/>
  <c r="BB421" i="6"/>
  <c r="BH780" i="6"/>
  <c r="BI780" i="6"/>
  <c r="BH1063" i="6"/>
  <c r="BI1063" i="6"/>
  <c r="BH282" i="6"/>
  <c r="BI282" i="6"/>
  <c r="BN247" i="6"/>
  <c r="BO247" i="6"/>
  <c r="BN462" i="6"/>
  <c r="BO462" i="6"/>
  <c r="BT540" i="6"/>
  <c r="BU540" i="6"/>
  <c r="CA465" i="6"/>
  <c r="BZ465" i="6"/>
  <c r="AW385" i="6"/>
  <c r="AV385" i="6"/>
  <c r="BB683" i="6"/>
  <c r="BC683" i="6"/>
  <c r="BC1087" i="6"/>
  <c r="BB1087" i="6"/>
  <c r="BB713" i="6"/>
  <c r="BC713" i="6"/>
  <c r="BO240" i="6"/>
  <c r="BN240" i="6"/>
  <c r="BN849" i="6"/>
  <c r="BO849" i="6"/>
  <c r="BO873" i="6"/>
  <c r="BN873" i="6"/>
  <c r="BT312" i="6"/>
  <c r="BU312" i="6"/>
  <c r="BU934" i="6"/>
  <c r="BT934" i="6"/>
  <c r="BU245" i="6"/>
  <c r="BT245" i="6"/>
  <c r="BZ668" i="6"/>
  <c r="CA668" i="6"/>
  <c r="CM919" i="6"/>
  <c r="CL919" i="6"/>
  <c r="CR1041" i="6"/>
  <c r="CS1041" i="6"/>
  <c r="BB782" i="6"/>
  <c r="BC782" i="6"/>
  <c r="BC277" i="6"/>
  <c r="BB277" i="6"/>
  <c r="BN508" i="6"/>
  <c r="BO508" i="6"/>
  <c r="BO312" i="6"/>
  <c r="BN312" i="6"/>
  <c r="BU782" i="6"/>
  <c r="BT782" i="6"/>
  <c r="BU725" i="6"/>
  <c r="BT725" i="6"/>
  <c r="BZ408" i="6"/>
  <c r="CA408" i="6"/>
  <c r="CA505" i="6"/>
  <c r="BZ505" i="6"/>
  <c r="CF352" i="6"/>
  <c r="CG352" i="6"/>
  <c r="CL709" i="6"/>
  <c r="CM709" i="6"/>
  <c r="CM210" i="6"/>
  <c r="CL210" i="6"/>
  <c r="CS547" i="6"/>
  <c r="CR547" i="6"/>
  <c r="CR914" i="6"/>
  <c r="CS914" i="6"/>
  <c r="CY868" i="6"/>
  <c r="CX868" i="6"/>
  <c r="CL1027" i="6"/>
  <c r="CM1027" i="6"/>
  <c r="CX907" i="6"/>
  <c r="CY907" i="6"/>
  <c r="AV230" i="6"/>
  <c r="AW230" i="6"/>
  <c r="BB693" i="6"/>
  <c r="BC693" i="6"/>
  <c r="AW412" i="6"/>
  <c r="AV412" i="6"/>
  <c r="AV965" i="6"/>
  <c r="AW965" i="6"/>
  <c r="BB1038" i="6"/>
  <c r="BC1038" i="6"/>
  <c r="BH628" i="6"/>
  <c r="BI628" i="6"/>
  <c r="BH1111" i="6"/>
  <c r="BI1111" i="6"/>
  <c r="BO637" i="6"/>
  <c r="BN637" i="6"/>
  <c r="BN604" i="6"/>
  <c r="BO604" i="6"/>
  <c r="CF266" i="6"/>
  <c r="CG266" i="6"/>
  <c r="CX502" i="6"/>
  <c r="CY502" i="6"/>
  <c r="BB568" i="6"/>
  <c r="BC568" i="6"/>
  <c r="AV1028" i="6"/>
  <c r="AW1028" i="6"/>
  <c r="BC998" i="6"/>
  <c r="BB998" i="6"/>
  <c r="AV731" i="6"/>
  <c r="AW731" i="6"/>
  <c r="AW1079" i="6"/>
  <c r="AV1079" i="6"/>
  <c r="BB479" i="6"/>
  <c r="BC479" i="6"/>
  <c r="BB1112" i="6"/>
  <c r="BC1112" i="6"/>
  <c r="BB434" i="6"/>
  <c r="BC434" i="6"/>
  <c r="BI1100" i="6"/>
  <c r="BH1100" i="6"/>
  <c r="BH818" i="6"/>
  <c r="BI818" i="6"/>
  <c r="BH270" i="6"/>
  <c r="BI270" i="6"/>
  <c r="BN735" i="6"/>
  <c r="BO735" i="6"/>
  <c r="BO912" i="6"/>
  <c r="BN912" i="6"/>
  <c r="BT430" i="6"/>
  <c r="BU430" i="6"/>
  <c r="CA750" i="6"/>
  <c r="BZ750" i="6"/>
  <c r="CF1111" i="6"/>
  <c r="CG1111" i="6"/>
  <c r="BB531" i="6"/>
  <c r="BC531" i="6"/>
  <c r="AV491" i="6"/>
  <c r="AW491" i="6"/>
  <c r="BB971" i="6"/>
  <c r="BC971" i="6"/>
  <c r="AV960" i="6"/>
  <c r="AW960" i="6"/>
  <c r="BB407" i="6"/>
  <c r="BC407" i="6"/>
  <c r="BC406" i="6"/>
  <c r="BB406" i="6"/>
  <c r="BI1108" i="6"/>
  <c r="BH1108" i="6"/>
  <c r="BI1006" i="6"/>
  <c r="BH1006" i="6"/>
  <c r="BI631" i="6"/>
  <c r="BH631" i="6"/>
  <c r="BO927" i="6"/>
  <c r="BN927" i="6"/>
  <c r="BU662" i="6"/>
  <c r="BT662" i="6"/>
  <c r="BT878" i="6"/>
  <c r="BU878" i="6"/>
  <c r="BZ688" i="6"/>
  <c r="CA688" i="6"/>
  <c r="CG316" i="6"/>
  <c r="CF316" i="6"/>
  <c r="CG549" i="6"/>
  <c r="CF549" i="6"/>
  <c r="CL783" i="6"/>
  <c r="CM783" i="6"/>
  <c r="CX582" i="6"/>
  <c r="CY582" i="6"/>
  <c r="CY1123" i="6"/>
  <c r="CX1123" i="6"/>
  <c r="BU206" i="6"/>
  <c r="BT206" i="6"/>
  <c r="BZ773" i="6"/>
  <c r="CA773" i="6"/>
  <c r="CA636" i="6"/>
  <c r="BZ636" i="6"/>
  <c r="CF320" i="6"/>
  <c r="CG320" i="6"/>
  <c r="CM281" i="6"/>
  <c r="CL281" i="6"/>
  <c r="CL517" i="6"/>
  <c r="CM517" i="6"/>
  <c r="CS627" i="6"/>
  <c r="CR627" i="6"/>
  <c r="CY392" i="6"/>
  <c r="CX392" i="6"/>
  <c r="CX1118" i="6"/>
  <c r="CY1118" i="6"/>
  <c r="CF920" i="6"/>
  <c r="CG920" i="6"/>
  <c r="CL303" i="6"/>
  <c r="CM303" i="6"/>
  <c r="CS706" i="6"/>
  <c r="CR706" i="6"/>
  <c r="CS1035" i="6"/>
  <c r="CR1035" i="6"/>
  <c r="CX825" i="6"/>
  <c r="CY825" i="6"/>
  <c r="BT248" i="6"/>
  <c r="BU248" i="6"/>
  <c r="BZ936" i="6"/>
  <c r="CA936" i="6"/>
  <c r="BZ418" i="6"/>
  <c r="CA418" i="6"/>
  <c r="BZ249" i="6"/>
  <c r="CA249" i="6"/>
  <c r="CF479" i="6"/>
  <c r="CG479" i="6"/>
  <c r="CM961" i="6"/>
  <c r="CL961" i="6"/>
  <c r="CR899" i="6"/>
  <c r="CS899" i="6"/>
  <c r="CA590" i="6"/>
  <c r="BZ590" i="6"/>
  <c r="CG464" i="6"/>
  <c r="CF464" i="6"/>
  <c r="CL1103" i="6"/>
  <c r="CM1103" i="6"/>
  <c r="CR406" i="6"/>
  <c r="CS406" i="6"/>
  <c r="CS767" i="6"/>
  <c r="CR767" i="6"/>
  <c r="CA424" i="6"/>
  <c r="BZ424" i="6"/>
  <c r="CG1069" i="6"/>
  <c r="CF1069" i="6"/>
  <c r="CF1120" i="6"/>
  <c r="CG1120" i="6"/>
  <c r="CS834" i="6"/>
  <c r="CR834" i="6"/>
  <c r="CS582" i="6"/>
  <c r="CR582" i="6"/>
  <c r="CX466" i="6"/>
  <c r="CY466" i="6"/>
  <c r="CY712" i="6"/>
  <c r="CX712" i="6"/>
  <c r="CA1024" i="6"/>
  <c r="BZ1024" i="6"/>
  <c r="CA355" i="6"/>
  <c r="BZ355" i="6"/>
  <c r="CF204" i="6"/>
  <c r="CG204" i="6"/>
  <c r="CF1079" i="6"/>
  <c r="CG1079" i="6"/>
  <c r="CM1099" i="6"/>
  <c r="CL1099" i="6"/>
  <c r="CL466" i="6"/>
  <c r="CM466" i="6"/>
  <c r="CX1034" i="6"/>
  <c r="CY1034" i="6"/>
  <c r="CY332" i="6"/>
  <c r="CX332" i="6"/>
  <c r="CX777" i="6"/>
  <c r="CY777" i="6"/>
  <c r="CX1024" i="6"/>
  <c r="CY1024" i="6"/>
  <c r="CY429" i="6"/>
  <c r="CX429" i="6"/>
  <c r="CX761" i="6"/>
  <c r="CY761" i="6"/>
  <c r="BN280" i="6"/>
  <c r="BO280" i="6"/>
  <c r="BB1035" i="6"/>
  <c r="BC1035" i="6"/>
  <c r="BN319" i="6"/>
  <c r="BO319" i="6"/>
  <c r="BO276" i="6"/>
  <c r="BN276" i="6"/>
  <c r="BT786" i="6"/>
  <c r="BU786" i="6"/>
  <c r="BT682" i="6"/>
  <c r="BU682" i="6"/>
  <c r="BZ765" i="6"/>
  <c r="CA765" i="6"/>
  <c r="CF820" i="6"/>
  <c r="CG820" i="6"/>
  <c r="CY714" i="6"/>
  <c r="CX714" i="6"/>
  <c r="BC1025" i="6"/>
  <c r="BB1025" i="6"/>
  <c r="BB429" i="6"/>
  <c r="BC429" i="6"/>
  <c r="BH563" i="6"/>
  <c r="BI563" i="6"/>
  <c r="BH481" i="6"/>
  <c r="BI481" i="6"/>
  <c r="BI1035" i="6"/>
  <c r="BH1035" i="6"/>
  <c r="BO961" i="6"/>
  <c r="BN961" i="6"/>
  <c r="BU307" i="6"/>
  <c r="BT307" i="6"/>
  <c r="CX1037" i="6"/>
  <c r="CY1037" i="6"/>
  <c r="BC770" i="6"/>
  <c r="BB770" i="6"/>
  <c r="BN647" i="6"/>
  <c r="BO647" i="6"/>
  <c r="AV1094" i="6"/>
  <c r="AW1094" i="6"/>
  <c r="AW664" i="6"/>
  <c r="AV664" i="6"/>
  <c r="AW359" i="6"/>
  <c r="AV359" i="6"/>
  <c r="AW769" i="6"/>
  <c r="AV769" i="6"/>
  <c r="AV881" i="6"/>
  <c r="AW881" i="6"/>
  <c r="BB367" i="6"/>
  <c r="BC367" i="6"/>
  <c r="BB795" i="6"/>
  <c r="BC795" i="6"/>
  <c r="BB793" i="6"/>
  <c r="BC793" i="6"/>
  <c r="BB382" i="6"/>
  <c r="BC382" i="6"/>
  <c r="BI564" i="6"/>
  <c r="BH564" i="6"/>
  <c r="BI974" i="6"/>
  <c r="BH974" i="6"/>
  <c r="BN258" i="6"/>
  <c r="BO258" i="6"/>
  <c r="BO268" i="6"/>
  <c r="BN268" i="6"/>
  <c r="BU286" i="6"/>
  <c r="BT286" i="6"/>
  <c r="BU1057" i="6"/>
  <c r="BT1057" i="6"/>
  <c r="BZ605" i="6"/>
  <c r="CA605" i="6"/>
  <c r="CL234" i="6"/>
  <c r="CM234" i="6"/>
  <c r="AV656" i="6"/>
  <c r="AW656" i="6"/>
  <c r="AW202" i="6"/>
  <c r="AV202" i="6"/>
  <c r="AW440" i="6"/>
  <c r="AV440" i="6"/>
  <c r="BB251" i="6"/>
  <c r="BC251" i="6"/>
  <c r="BB1073" i="6"/>
  <c r="BC1073" i="6"/>
  <c r="BB650" i="6"/>
  <c r="BC650" i="6"/>
  <c r="BH304" i="6"/>
  <c r="BI304" i="6"/>
  <c r="BN878" i="6"/>
  <c r="BO878" i="6"/>
  <c r="BN563" i="6"/>
  <c r="BO563" i="6"/>
  <c r="BU833" i="6"/>
  <c r="BT833" i="6"/>
  <c r="BT222" i="6"/>
  <c r="BU222" i="6"/>
  <c r="CA869" i="6"/>
  <c r="BZ869" i="6"/>
  <c r="CA831" i="6"/>
  <c r="BZ831" i="6"/>
  <c r="CF306" i="6"/>
  <c r="CG306" i="6"/>
  <c r="CS444" i="6"/>
  <c r="CR444" i="6"/>
  <c r="BI376" i="6"/>
  <c r="BH376" i="6"/>
  <c r="BB668" i="6"/>
  <c r="BC668" i="6"/>
  <c r="BH757" i="6"/>
  <c r="BI757" i="6"/>
  <c r="BU440" i="6"/>
  <c r="BT440" i="6"/>
  <c r="BT1112" i="6"/>
  <c r="BU1112" i="6"/>
  <c r="BU304" i="6"/>
  <c r="BT304" i="6"/>
  <c r="BZ647" i="6"/>
  <c r="CA647" i="6"/>
  <c r="CF223" i="6"/>
  <c r="CG223" i="6"/>
  <c r="CL486" i="6"/>
  <c r="CM486" i="6"/>
  <c r="CL1075" i="6"/>
  <c r="CM1075" i="6"/>
  <c r="CR877" i="6"/>
  <c r="CS877" i="6"/>
  <c r="CX681" i="6"/>
  <c r="CY681" i="6"/>
  <c r="BC340" i="6"/>
  <c r="BB340" i="6"/>
  <c r="CY471" i="6"/>
  <c r="CX471" i="6"/>
  <c r="AW944" i="6"/>
  <c r="AV944" i="6"/>
  <c r="BC1111" i="6"/>
  <c r="BB1111" i="6"/>
  <c r="BI703" i="6"/>
  <c r="BH703" i="6"/>
  <c r="AV330" i="6"/>
  <c r="AW330" i="6"/>
  <c r="BB954" i="6"/>
  <c r="BC954" i="6"/>
  <c r="BI234" i="6"/>
  <c r="BH234" i="6"/>
  <c r="BT788" i="6"/>
  <c r="BU788" i="6"/>
  <c r="BI418" i="6"/>
  <c r="BH418" i="6"/>
  <c r="AW553" i="6"/>
  <c r="AV553" i="6"/>
  <c r="BI366" i="6"/>
  <c r="BH366" i="6"/>
  <c r="BB878" i="6"/>
  <c r="BC878" i="6"/>
  <c r="BB819" i="6"/>
  <c r="BC819" i="6"/>
  <c r="BT654" i="6"/>
  <c r="BU654" i="6"/>
  <c r="BU614" i="6"/>
  <c r="BT614" i="6"/>
  <c r="CL629" i="6"/>
  <c r="CM629" i="6"/>
  <c r="BB1068" i="6"/>
  <c r="BC1068" i="6"/>
  <c r="AV703" i="6"/>
  <c r="AW703" i="6"/>
  <c r="AV279" i="6"/>
  <c r="AW279" i="6"/>
  <c r="AV504" i="6"/>
  <c r="AW504" i="6"/>
  <c r="BC929" i="6"/>
  <c r="BB929" i="6"/>
  <c r="BC317" i="6"/>
  <c r="BB317" i="6"/>
  <c r="BI1078" i="6"/>
  <c r="BH1078" i="6"/>
  <c r="BI604" i="6"/>
  <c r="BH604" i="6"/>
  <c r="BH332" i="6"/>
  <c r="BI332" i="6"/>
  <c r="BO332" i="6"/>
  <c r="BN332" i="6"/>
  <c r="BU329" i="6"/>
  <c r="BT329" i="6"/>
  <c r="BU740" i="6"/>
  <c r="BT740" i="6"/>
  <c r="BU502" i="6"/>
  <c r="BT502" i="6"/>
  <c r="BU497" i="6"/>
  <c r="BT497" i="6"/>
  <c r="CR242" i="6"/>
  <c r="CS242" i="6"/>
  <c r="BZ452" i="6"/>
  <c r="CA452" i="6"/>
  <c r="CF417" i="6"/>
  <c r="CG417" i="6"/>
  <c r="CG624" i="6"/>
  <c r="CF624" i="6"/>
  <c r="CM415" i="6"/>
  <c r="CL415" i="6"/>
  <c r="CL651" i="6"/>
  <c r="CM651" i="6"/>
  <c r="CL817" i="6"/>
  <c r="CM817" i="6"/>
  <c r="CS698" i="6"/>
  <c r="CR698" i="6"/>
  <c r="CR1097" i="6"/>
  <c r="CS1097" i="6"/>
  <c r="CR655" i="6"/>
  <c r="CS655" i="6"/>
  <c r="CY446" i="6"/>
  <c r="CX446" i="6"/>
  <c r="CA1032" i="6"/>
  <c r="BZ1032" i="6"/>
  <c r="BZ253" i="6"/>
  <c r="CA253" i="6"/>
  <c r="CA444" i="6"/>
  <c r="BZ444" i="6"/>
  <c r="CG466" i="6"/>
  <c r="CF466" i="6"/>
  <c r="CS912" i="6"/>
  <c r="CR912" i="6"/>
  <c r="BZ430" i="6"/>
  <c r="CA430" i="6"/>
  <c r="CF565" i="6"/>
  <c r="CG565" i="6"/>
  <c r="CL420" i="6"/>
  <c r="CM420" i="6"/>
  <c r="CL497" i="6"/>
  <c r="CM497" i="6"/>
  <c r="CR596" i="6"/>
  <c r="CS596" i="6"/>
  <c r="CX635" i="6"/>
  <c r="CY635" i="6"/>
  <c r="CA237" i="6"/>
  <c r="BZ237" i="6"/>
  <c r="CG530" i="6"/>
  <c r="CF530" i="6"/>
  <c r="CG1104" i="6"/>
  <c r="CF1104" i="6"/>
  <c r="CL1006" i="6"/>
  <c r="CM1006" i="6"/>
  <c r="CM927" i="6"/>
  <c r="CL927" i="6"/>
  <c r="CR677" i="6"/>
  <c r="CS677" i="6"/>
  <c r="CX663" i="6"/>
  <c r="CY663" i="6"/>
  <c r="CX886" i="6"/>
  <c r="CY886" i="6"/>
  <c r="CA994" i="6"/>
  <c r="BZ994" i="6"/>
  <c r="CG304" i="6"/>
  <c r="CF304" i="6"/>
  <c r="CG295" i="6"/>
  <c r="CF295" i="6"/>
  <c r="CG302" i="6"/>
  <c r="CF302" i="6"/>
  <c r="CL592" i="6"/>
  <c r="CM592" i="6"/>
  <c r="CM728" i="6"/>
  <c r="CL728" i="6"/>
  <c r="CL406" i="6"/>
  <c r="CM406" i="6"/>
  <c r="CY840" i="6"/>
  <c r="CX840" i="6"/>
  <c r="BZ233" i="6"/>
  <c r="CA233" i="6"/>
  <c r="CG890" i="6"/>
  <c r="CF890" i="6"/>
  <c r="CF242" i="6"/>
  <c r="CG242" i="6"/>
  <c r="CL678" i="6"/>
  <c r="CM678" i="6"/>
  <c r="CM712" i="6"/>
  <c r="CL712" i="6"/>
  <c r="CL238" i="6"/>
  <c r="CM238" i="6"/>
  <c r="CS818" i="6"/>
  <c r="CR818" i="6"/>
  <c r="CS982" i="6"/>
  <c r="CR982" i="6"/>
  <c r="CR239" i="6"/>
  <c r="CS239" i="6"/>
  <c r="CA528" i="6"/>
  <c r="BZ528" i="6"/>
  <c r="CF1077" i="6"/>
  <c r="CG1077" i="6"/>
  <c r="CG1003" i="6"/>
  <c r="CF1003" i="6"/>
  <c r="CL1008" i="6"/>
  <c r="CM1008" i="6"/>
  <c r="CR425" i="6"/>
  <c r="CS425" i="6"/>
  <c r="CR814" i="6"/>
  <c r="CS814" i="6"/>
  <c r="CR1089" i="6"/>
  <c r="CS1089" i="6"/>
  <c r="CY560" i="6"/>
  <c r="CX560" i="6"/>
  <c r="CX863" i="6"/>
  <c r="CY863" i="6"/>
  <c r="CS193" i="6"/>
  <c r="BB452" i="6"/>
  <c r="BC452" i="6"/>
  <c r="BO565" i="6"/>
  <c r="BN565" i="6"/>
  <c r="BT303" i="6"/>
  <c r="BU303" i="6"/>
  <c r="CA738" i="6"/>
  <c r="BZ738" i="6"/>
  <c r="BC365" i="6"/>
  <c r="BB365" i="6"/>
  <c r="BH540" i="6"/>
  <c r="BI540" i="6"/>
  <c r="BI1003" i="6"/>
  <c r="BH1003" i="6"/>
  <c r="BI322" i="6"/>
  <c r="BH322" i="6"/>
  <c r="BO976" i="6"/>
  <c r="BN976" i="6"/>
  <c r="BT420" i="6"/>
  <c r="BU420" i="6"/>
  <c r="CA779" i="6"/>
  <c r="BZ779" i="6"/>
  <c r="CG339" i="6"/>
  <c r="CF339" i="6"/>
  <c r="BC373" i="6"/>
  <c r="BB373" i="6"/>
  <c r="AV597" i="6"/>
  <c r="AW597" i="6"/>
  <c r="AW513" i="6"/>
  <c r="AV513" i="6"/>
  <c r="AW455" i="6"/>
  <c r="AV455" i="6"/>
  <c r="AV215" i="6"/>
  <c r="AW215" i="6"/>
  <c r="AV832" i="6"/>
  <c r="AW832" i="6"/>
  <c r="AV442" i="6"/>
  <c r="AW442" i="6"/>
  <c r="BC1000" i="6"/>
  <c r="BB1000" i="6"/>
  <c r="BH487" i="6"/>
  <c r="BI487" i="6"/>
  <c r="BH748" i="6"/>
  <c r="BI748" i="6"/>
  <c r="BI300" i="6"/>
  <c r="BH300" i="6"/>
  <c r="BO1055" i="6"/>
  <c r="BN1055" i="6"/>
  <c r="BO214" i="6"/>
  <c r="BN214" i="6"/>
  <c r="BT581" i="6"/>
  <c r="BU581" i="6"/>
  <c r="BU789" i="6"/>
  <c r="BT789" i="6"/>
  <c r="CG695" i="6"/>
  <c r="CF695" i="6"/>
  <c r="AW507" i="6"/>
  <c r="AV507" i="6"/>
  <c r="AW757" i="6"/>
  <c r="AV757" i="6"/>
  <c r="BB931" i="6"/>
  <c r="BC931" i="6"/>
  <c r="BC630" i="6"/>
  <c r="BB630" i="6"/>
  <c r="BO333" i="6"/>
  <c r="BN333" i="6"/>
  <c r="BO698" i="6"/>
  <c r="BN698" i="6"/>
  <c r="BN803" i="6"/>
  <c r="BO803" i="6"/>
  <c r="BT1111" i="6"/>
  <c r="BU1111" i="6"/>
  <c r="BT1084" i="6"/>
  <c r="BU1084" i="6"/>
  <c r="BU268" i="6"/>
  <c r="BT268" i="6"/>
  <c r="BZ1038" i="6"/>
  <c r="CA1038" i="6"/>
  <c r="CA847" i="6"/>
  <c r="BZ847" i="6"/>
  <c r="CM289" i="6"/>
  <c r="CL289" i="6"/>
  <c r="CX492" i="6"/>
  <c r="CY492" i="6"/>
  <c r="BC913" i="6"/>
  <c r="BB913" i="6"/>
  <c r="BC973" i="6"/>
  <c r="BB973" i="6"/>
  <c r="BH552" i="6"/>
  <c r="BI552" i="6"/>
  <c r="BN748" i="6"/>
  <c r="BO748" i="6"/>
  <c r="BO948" i="6"/>
  <c r="BN948" i="6"/>
  <c r="CF726" i="6"/>
  <c r="CG726" i="6"/>
  <c r="CG1001" i="6"/>
  <c r="CF1001" i="6"/>
  <c r="CF669" i="6"/>
  <c r="CG669" i="6"/>
  <c r="CL325" i="6"/>
  <c r="CM325" i="6"/>
  <c r="CM747" i="6"/>
  <c r="CL747" i="6"/>
  <c r="CS1119" i="6"/>
  <c r="CR1119" i="6"/>
  <c r="BB829" i="6"/>
  <c r="BC829" i="6"/>
  <c r="CX1026" i="6"/>
  <c r="CY1026" i="6"/>
  <c r="AV851" i="6"/>
  <c r="AW851" i="6"/>
  <c r="BC692" i="6"/>
  <c r="BB692" i="6"/>
  <c r="BI388" i="6"/>
  <c r="BH388" i="6"/>
  <c r="BH613" i="6"/>
  <c r="BI613" i="6"/>
  <c r="BO994" i="6"/>
  <c r="BN994" i="6"/>
  <c r="BO638" i="6"/>
  <c r="BN638" i="6"/>
  <c r="CA926" i="6"/>
  <c r="BZ926" i="6"/>
  <c r="CR756" i="6"/>
  <c r="CS756" i="6"/>
  <c r="AW547" i="6"/>
  <c r="AV547" i="6"/>
  <c r="BI1007" i="6"/>
  <c r="BH1007" i="6"/>
  <c r="AV883" i="6"/>
  <c r="AW883" i="6"/>
  <c r="AW1088" i="6"/>
  <c r="AV1088" i="6"/>
  <c r="AW920" i="6"/>
  <c r="AV920" i="6"/>
  <c r="BB772" i="6"/>
  <c r="BC772" i="6"/>
  <c r="BB232" i="6"/>
  <c r="BC232" i="6"/>
  <c r="BC286" i="6"/>
  <c r="BB286" i="6"/>
  <c r="BH807" i="6"/>
  <c r="BI807" i="6"/>
  <c r="BO514" i="6"/>
  <c r="BN514" i="6"/>
  <c r="BN1080" i="6"/>
  <c r="BO1080" i="6"/>
  <c r="BO385" i="6"/>
  <c r="BN385" i="6"/>
  <c r="BT323" i="6"/>
  <c r="BU323" i="6"/>
  <c r="BU505" i="6"/>
  <c r="BT505" i="6"/>
  <c r="CM659" i="6"/>
  <c r="CL659" i="6"/>
  <c r="AW993" i="6"/>
  <c r="AV993" i="6"/>
  <c r="BH622" i="6"/>
  <c r="BI622" i="6"/>
  <c r="AW343" i="6"/>
  <c r="AV343" i="6"/>
  <c r="AV924" i="6"/>
  <c r="AW924" i="6"/>
  <c r="AV1115" i="6"/>
  <c r="AW1115" i="6"/>
  <c r="BC636" i="6"/>
  <c r="BB636" i="6"/>
  <c r="BB765" i="6"/>
  <c r="BC765" i="6"/>
  <c r="BB234" i="6"/>
  <c r="BC234" i="6"/>
  <c r="BI550" i="6"/>
  <c r="BH550" i="6"/>
  <c r="BH814" i="6"/>
  <c r="BI814" i="6"/>
  <c r="BN1126" i="6"/>
  <c r="BO1126" i="6"/>
  <c r="BN958" i="6"/>
  <c r="BO958" i="6"/>
  <c r="BU1124" i="6"/>
  <c r="BT1124" i="6"/>
  <c r="CX394" i="6"/>
  <c r="CY394" i="6"/>
  <c r="CF361" i="6"/>
  <c r="CG361" i="6"/>
  <c r="CL440" i="6"/>
  <c r="CM440" i="6"/>
  <c r="CM859" i="6"/>
  <c r="CL859" i="6"/>
  <c r="CL844" i="6"/>
  <c r="CM844" i="6"/>
  <c r="CR203" i="6"/>
  <c r="CS203" i="6"/>
  <c r="CR917" i="6"/>
  <c r="CS917" i="6"/>
  <c r="CX338" i="6"/>
  <c r="CY338" i="6"/>
  <c r="CX246" i="6"/>
  <c r="CY246" i="6"/>
  <c r="CX855" i="6"/>
  <c r="CY855" i="6"/>
  <c r="CA469" i="6"/>
  <c r="BZ469" i="6"/>
  <c r="CA544" i="6"/>
  <c r="BZ544" i="6"/>
  <c r="CF269" i="6"/>
  <c r="CG269" i="6"/>
  <c r="CF741" i="6"/>
  <c r="CG741" i="6"/>
  <c r="CL395" i="6"/>
  <c r="CM395" i="6"/>
  <c r="CM313" i="6"/>
  <c r="CL313" i="6"/>
  <c r="CL905" i="6"/>
  <c r="CM905" i="6"/>
  <c r="CL314" i="6"/>
  <c r="CM314" i="6"/>
  <c r="CS304" i="6"/>
  <c r="CR304" i="6"/>
  <c r="CS367" i="6"/>
  <c r="CR367" i="6"/>
  <c r="CX715" i="6"/>
  <c r="CY715" i="6"/>
  <c r="CY1020" i="6"/>
  <c r="CX1020" i="6"/>
  <c r="CA990" i="6"/>
  <c r="BZ990" i="6"/>
  <c r="CG275" i="6"/>
  <c r="CF275" i="6"/>
  <c r="CF822" i="6"/>
  <c r="CG822" i="6"/>
  <c r="CF552" i="6"/>
  <c r="CG552" i="6"/>
  <c r="CM416" i="6"/>
  <c r="CL416" i="6"/>
  <c r="CM760" i="6"/>
  <c r="CL760" i="6"/>
  <c r="CL837" i="6"/>
  <c r="CM837" i="6"/>
  <c r="CS919" i="6"/>
  <c r="CR919" i="6"/>
  <c r="CX206" i="6"/>
  <c r="CY206" i="6"/>
  <c r="CX649" i="6"/>
  <c r="CY649" i="6"/>
  <c r="BZ764" i="6"/>
  <c r="CA764" i="6"/>
  <c r="BZ815" i="6"/>
  <c r="CA815" i="6"/>
  <c r="CA508" i="6"/>
  <c r="BZ508" i="6"/>
  <c r="CG227" i="6"/>
  <c r="CF227" i="6"/>
  <c r="CF375" i="6"/>
  <c r="CG375" i="6"/>
  <c r="CL465" i="6"/>
  <c r="CM465" i="6"/>
  <c r="CL1081" i="6"/>
  <c r="CM1081" i="6"/>
  <c r="CS590" i="6"/>
  <c r="CR590" i="6"/>
  <c r="CR549" i="6"/>
  <c r="CS549" i="6"/>
  <c r="BZ884" i="6"/>
  <c r="CA884" i="6"/>
  <c r="CF237" i="6"/>
  <c r="CG237" i="6"/>
  <c r="CF284" i="6"/>
  <c r="CG284" i="6"/>
  <c r="CG766" i="6"/>
  <c r="CF766" i="6"/>
  <c r="CL543" i="6"/>
  <c r="CM543" i="6"/>
  <c r="CL500" i="6"/>
  <c r="CM500" i="6"/>
  <c r="CM893" i="6"/>
  <c r="CL893" i="6"/>
  <c r="CL394" i="6"/>
  <c r="CM394" i="6"/>
  <c r="CR626" i="6"/>
  <c r="CS626" i="6"/>
  <c r="CS695" i="6"/>
  <c r="CR695" i="6"/>
  <c r="BZ578" i="6"/>
  <c r="CA578" i="6"/>
  <c r="CG528" i="6"/>
  <c r="CF528" i="6"/>
  <c r="CM982" i="6"/>
  <c r="CL982" i="6"/>
  <c r="CS930" i="6"/>
  <c r="CR930" i="6"/>
  <c r="CS949" i="6"/>
  <c r="CR949" i="6"/>
  <c r="CX650" i="6"/>
  <c r="CY650" i="6"/>
  <c r="CX983" i="6"/>
  <c r="CY983" i="6"/>
  <c r="BZ992" i="6"/>
  <c r="CA992" i="6"/>
  <c r="BZ458" i="6"/>
  <c r="CA458" i="6"/>
  <c r="BZ1081" i="6"/>
  <c r="CA1081" i="6"/>
  <c r="CG607" i="6"/>
  <c r="CF607" i="6"/>
  <c r="CL545" i="6"/>
  <c r="CM545" i="6"/>
  <c r="CL917" i="6"/>
  <c r="CM917" i="6"/>
  <c r="CL663" i="6"/>
  <c r="CM663" i="6"/>
  <c r="CY583" i="6"/>
  <c r="CX583" i="6"/>
  <c r="CX328" i="6"/>
  <c r="CY328" i="6"/>
  <c r="AV721" i="6"/>
  <c r="AW721" i="6"/>
  <c r="BH869" i="6"/>
  <c r="BI869" i="6"/>
  <c r="BO854" i="6"/>
  <c r="BN854" i="6"/>
  <c r="BO295" i="6"/>
  <c r="BN295" i="6"/>
  <c r="BO561" i="6"/>
  <c r="BN561" i="6"/>
  <c r="BT310" i="6"/>
  <c r="BU310" i="6"/>
  <c r="BT1033" i="6"/>
  <c r="BU1033" i="6"/>
  <c r="BZ326" i="6"/>
  <c r="CA326" i="6"/>
  <c r="BZ952" i="6"/>
  <c r="CA952" i="6"/>
  <c r="CG711" i="6"/>
  <c r="CF711" i="6"/>
  <c r="CR1107" i="6"/>
  <c r="CS1107" i="6"/>
  <c r="BC894" i="6"/>
  <c r="BB894" i="6"/>
  <c r="BC326" i="6"/>
  <c r="BB326" i="6"/>
  <c r="BI444" i="6"/>
  <c r="BH444" i="6"/>
  <c r="BN962" i="6"/>
  <c r="BO962" i="6"/>
  <c r="BN641" i="6"/>
  <c r="BO641" i="6"/>
  <c r="BT207" i="6"/>
  <c r="BU207" i="6"/>
  <c r="BT787" i="6"/>
  <c r="BU787" i="6"/>
  <c r="BZ378" i="6"/>
  <c r="CA378" i="6"/>
  <c r="CG337" i="6"/>
  <c r="CF337" i="6"/>
  <c r="CY478" i="6"/>
  <c r="CX478" i="6"/>
  <c r="AV1120" i="6"/>
  <c r="AW1120" i="6"/>
  <c r="BH1053" i="6"/>
  <c r="BI1053" i="6"/>
  <c r="AV609" i="6"/>
  <c r="AW609" i="6"/>
  <c r="AW974" i="6"/>
  <c r="AV974" i="6"/>
  <c r="BB867" i="6"/>
  <c r="BC867" i="6"/>
  <c r="AV429" i="6"/>
  <c r="AW429" i="6"/>
  <c r="AW961" i="6"/>
  <c r="AV961" i="6"/>
  <c r="AW418" i="6"/>
  <c r="AV418" i="6"/>
  <c r="BC810" i="6"/>
  <c r="BB810" i="6"/>
  <c r="BB229" i="6"/>
  <c r="BC229" i="6"/>
  <c r="BH263" i="6"/>
  <c r="BI263" i="6"/>
  <c r="BH756" i="6"/>
  <c r="BI756" i="6"/>
  <c r="BH213" i="6"/>
  <c r="BI213" i="6"/>
  <c r="BO964" i="6"/>
  <c r="BN964" i="6"/>
  <c r="BU435" i="6"/>
  <c r="BT435" i="6"/>
  <c r="BU535" i="6"/>
  <c r="BT535" i="6"/>
  <c r="AW860" i="6"/>
  <c r="AV860" i="6"/>
  <c r="AV909" i="6"/>
  <c r="AW909" i="6"/>
  <c r="BI787" i="6"/>
  <c r="BH787" i="6"/>
  <c r="BH761" i="6"/>
  <c r="BI761" i="6"/>
  <c r="BN311" i="6"/>
  <c r="BO311" i="6"/>
  <c r="BO267" i="6"/>
  <c r="BN267" i="6"/>
  <c r="BN458" i="6"/>
  <c r="BO458" i="6"/>
  <c r="BT577" i="6"/>
  <c r="BU577" i="6"/>
  <c r="BU1028" i="6"/>
  <c r="BT1028" i="6"/>
  <c r="CA1035" i="6"/>
  <c r="BZ1035" i="6"/>
  <c r="CA822" i="6"/>
  <c r="BZ822" i="6"/>
  <c r="BZ372" i="6"/>
  <c r="CA372" i="6"/>
  <c r="CM216" i="6"/>
  <c r="CL216" i="6"/>
  <c r="BC322" i="6"/>
  <c r="BB322" i="6"/>
  <c r="BH927" i="6"/>
  <c r="BI927" i="6"/>
  <c r="BN603" i="6"/>
  <c r="BO603" i="6"/>
  <c r="BN1002" i="6"/>
  <c r="BO1002" i="6"/>
  <c r="CA366" i="6"/>
  <c r="BZ366" i="6"/>
  <c r="BZ681" i="6"/>
  <c r="CA681" i="6"/>
  <c r="CF953" i="6"/>
  <c r="CG953" i="6"/>
  <c r="CG683" i="6"/>
  <c r="CF683" i="6"/>
  <c r="CL495" i="6"/>
  <c r="CM495" i="6"/>
  <c r="CL404" i="6"/>
  <c r="CM404" i="6"/>
  <c r="CM1005" i="6"/>
  <c r="CL1005" i="6"/>
  <c r="CM813" i="6"/>
  <c r="CL813" i="6"/>
  <c r="CS341" i="6"/>
  <c r="CR341" i="6"/>
  <c r="CR954" i="6"/>
  <c r="CS954" i="6"/>
  <c r="CX488" i="6"/>
  <c r="CY488" i="6"/>
  <c r="BI323" i="6"/>
  <c r="BH323" i="6"/>
  <c r="CX525" i="6"/>
  <c r="CY525" i="6"/>
  <c r="CX452" i="6"/>
  <c r="CY452" i="6"/>
  <c r="BC848" i="6"/>
  <c r="BB848" i="6"/>
  <c r="CG801" i="6"/>
  <c r="CF801" i="6"/>
  <c r="AW848" i="6"/>
  <c r="AV848" i="6"/>
  <c r="AV744" i="6"/>
  <c r="AW744" i="6"/>
  <c r="AW930" i="6"/>
  <c r="AV930" i="6"/>
  <c r="BB303" i="6"/>
  <c r="BC303" i="6"/>
  <c r="BB672" i="6"/>
  <c r="BC672" i="6"/>
  <c r="BB248" i="6"/>
  <c r="BC248" i="6"/>
  <c r="BI856" i="6"/>
  <c r="BH856" i="6"/>
  <c r="BH360" i="6"/>
  <c r="BI360" i="6"/>
  <c r="BN810" i="6"/>
  <c r="BO810" i="6"/>
  <c r="BN975" i="6"/>
  <c r="BO975" i="6"/>
  <c r="BO1074" i="6"/>
  <c r="BN1074" i="6"/>
  <c r="AV556" i="6"/>
  <c r="AW556" i="6"/>
  <c r="AV257" i="6"/>
  <c r="AW257" i="6"/>
  <c r="AW740" i="6"/>
  <c r="AV740" i="6"/>
  <c r="BC540" i="6"/>
  <c r="BB540" i="6"/>
  <c r="BB900" i="6"/>
  <c r="BC900" i="6"/>
  <c r="BB665" i="6"/>
  <c r="BC665" i="6"/>
  <c r="BH616" i="6"/>
  <c r="BI616" i="6"/>
  <c r="BO857" i="6"/>
  <c r="BN857" i="6"/>
  <c r="BN417" i="6"/>
  <c r="BO417" i="6"/>
  <c r="BT961" i="6"/>
  <c r="BU961" i="6"/>
  <c r="AV890" i="6"/>
  <c r="AW890" i="6"/>
  <c r="BB723" i="6"/>
  <c r="BC723" i="6"/>
  <c r="BN910" i="6"/>
  <c r="BO910" i="6"/>
  <c r="CM988" i="6"/>
  <c r="CL988" i="6"/>
  <c r="CG564" i="6"/>
  <c r="CF564" i="6"/>
  <c r="CG270" i="6"/>
  <c r="CF270" i="6"/>
  <c r="CM1085" i="6"/>
  <c r="CL1085" i="6"/>
  <c r="CL734" i="6"/>
  <c r="CM734" i="6"/>
  <c r="CY630" i="6"/>
  <c r="CX630" i="6"/>
  <c r="CX658" i="6"/>
  <c r="CY658" i="6"/>
  <c r="BU264" i="6"/>
  <c r="BT264" i="6"/>
  <c r="CA694" i="6"/>
  <c r="BZ694" i="6"/>
  <c r="CG671" i="6"/>
  <c r="CF671" i="6"/>
  <c r="CR962" i="6"/>
  <c r="CS962" i="6"/>
  <c r="CR314" i="6"/>
  <c r="CS314" i="6"/>
  <c r="CX647" i="6"/>
  <c r="CY647" i="6"/>
  <c r="CY561" i="6"/>
  <c r="CX561" i="6"/>
  <c r="CA301" i="6"/>
  <c r="BZ301" i="6"/>
  <c r="CG1040" i="6"/>
  <c r="CF1040" i="6"/>
  <c r="CG268" i="6"/>
  <c r="CF268" i="6"/>
  <c r="CR921" i="6"/>
  <c r="CS921" i="6"/>
  <c r="CS607" i="6"/>
  <c r="CR607" i="6"/>
  <c r="CY862" i="6"/>
  <c r="CX862" i="6"/>
  <c r="CA530" i="6"/>
  <c r="BZ530" i="6"/>
  <c r="BZ1110" i="6"/>
  <c r="CA1110" i="6"/>
  <c r="CG646" i="6"/>
  <c r="CF646" i="6"/>
  <c r="CF878" i="6"/>
  <c r="CG878" i="6"/>
  <c r="CR956" i="6"/>
  <c r="CS956" i="6"/>
  <c r="CX721" i="6"/>
  <c r="CY721" i="6"/>
  <c r="CX1050" i="6"/>
  <c r="CY1050" i="6"/>
  <c r="CX248" i="6"/>
  <c r="CY248" i="6"/>
  <c r="CA1121" i="6"/>
  <c r="BZ1121" i="6"/>
  <c r="CF678" i="6"/>
  <c r="CG678" i="6"/>
  <c r="CG369" i="6"/>
  <c r="CF369" i="6"/>
  <c r="CG418" i="6"/>
  <c r="CF418" i="6"/>
  <c r="CM564" i="6"/>
  <c r="CL564" i="6"/>
  <c r="CL664" i="6"/>
  <c r="CM664" i="6"/>
  <c r="CL861" i="6"/>
  <c r="CM861" i="6"/>
  <c r="CS396" i="6"/>
  <c r="CR396" i="6"/>
  <c r="CR567" i="6"/>
  <c r="CS567" i="6"/>
  <c r="CY824" i="6"/>
  <c r="CX824" i="6"/>
  <c r="CA998" i="6"/>
  <c r="BZ998" i="6"/>
  <c r="BZ1117" i="6"/>
  <c r="CA1117" i="6"/>
  <c r="CG845" i="6"/>
  <c r="CF845" i="6"/>
  <c r="CG1080" i="6"/>
  <c r="CF1080" i="6"/>
  <c r="CL685" i="6"/>
  <c r="CM685" i="6"/>
  <c r="CM691" i="6"/>
  <c r="CL691" i="6"/>
  <c r="CR336" i="6"/>
  <c r="CS336" i="6"/>
  <c r="CR674" i="6"/>
  <c r="CS674" i="6"/>
  <c r="CY592" i="6"/>
  <c r="CX592" i="6"/>
  <c r="CA905" i="6"/>
  <c r="BZ905" i="6"/>
  <c r="CF889" i="6"/>
  <c r="CG889" i="6"/>
  <c r="CL790" i="6"/>
  <c r="CM790" i="6"/>
  <c r="CL819" i="6"/>
  <c r="CM819" i="6"/>
  <c r="CR1012" i="6"/>
  <c r="CS1012" i="6"/>
  <c r="CY894" i="6"/>
  <c r="CX894" i="6"/>
  <c r="CX555" i="6"/>
  <c r="CY555" i="6"/>
  <c r="BB1048" i="6"/>
  <c r="BC1048" i="6"/>
  <c r="BU760" i="6"/>
  <c r="BT760" i="6"/>
  <c r="BU342" i="6"/>
  <c r="BT342" i="6"/>
  <c r="BU623" i="6"/>
  <c r="BT623" i="6"/>
  <c r="BZ916" i="6"/>
  <c r="CA916" i="6"/>
  <c r="CA980" i="6"/>
  <c r="BZ980" i="6"/>
  <c r="CX1068" i="6"/>
  <c r="CY1068" i="6"/>
  <c r="BB679" i="6"/>
  <c r="BC679" i="6"/>
  <c r="BC1079" i="6"/>
  <c r="BB1079" i="6"/>
  <c r="BC237" i="6"/>
  <c r="BB237" i="6"/>
  <c r="BH1120" i="6"/>
  <c r="BI1120" i="6"/>
  <c r="BH939" i="6"/>
  <c r="BI939" i="6"/>
  <c r="BI358" i="6"/>
  <c r="BH358" i="6"/>
  <c r="BT642" i="6"/>
  <c r="BU642" i="6"/>
  <c r="CA387" i="6"/>
  <c r="BZ387" i="6"/>
  <c r="BH256" i="6"/>
  <c r="BI256" i="6"/>
  <c r="AV247" i="6"/>
  <c r="AW247" i="6"/>
  <c r="BB580" i="6"/>
  <c r="BC580" i="6"/>
  <c r="AW256" i="6"/>
  <c r="AV256" i="6"/>
  <c r="AV415" i="6"/>
  <c r="AW415" i="6"/>
  <c r="AV1099" i="6"/>
  <c r="AW1099" i="6"/>
  <c r="BC759" i="6"/>
  <c r="BB759" i="6"/>
  <c r="BB1102" i="6"/>
  <c r="BC1102" i="6"/>
  <c r="BC561" i="6"/>
  <c r="BB561" i="6"/>
  <c r="BI416" i="6"/>
  <c r="BH416" i="6"/>
  <c r="BH1009" i="6"/>
  <c r="BI1009" i="6"/>
  <c r="BH770" i="6"/>
  <c r="BI770" i="6"/>
  <c r="BO1101" i="6"/>
  <c r="BN1101" i="6"/>
  <c r="BT543" i="6"/>
  <c r="BU543" i="6"/>
  <c r="BU1108" i="6"/>
  <c r="BT1108" i="6"/>
  <c r="CL1070" i="6"/>
  <c r="CM1070" i="6"/>
  <c r="CX537" i="6"/>
  <c r="CY537" i="6"/>
  <c r="AV1039" i="6"/>
  <c r="AW1039" i="6"/>
  <c r="AW392" i="6"/>
  <c r="AV392" i="6"/>
  <c r="BC932" i="6"/>
  <c r="BB932" i="6"/>
  <c r="BB264" i="6"/>
  <c r="BC264" i="6"/>
  <c r="BI482" i="6"/>
  <c r="BH482" i="6"/>
  <c r="BH1091" i="6"/>
  <c r="BI1091" i="6"/>
  <c r="BI456" i="6"/>
  <c r="BH456" i="6"/>
  <c r="BN742" i="6"/>
  <c r="BO742" i="6"/>
  <c r="BO1110" i="6"/>
  <c r="BN1110" i="6"/>
  <c r="BO1124" i="6"/>
  <c r="BN1124" i="6"/>
  <c r="BN552" i="6"/>
  <c r="BO552" i="6"/>
  <c r="BT388" i="6"/>
  <c r="BU388" i="6"/>
  <c r="CF240" i="6"/>
  <c r="CG240" i="6"/>
  <c r="CR1091" i="6"/>
  <c r="CS1091" i="6"/>
  <c r="AW950" i="6"/>
  <c r="AV950" i="6"/>
  <c r="BC978" i="6"/>
  <c r="BB978" i="6"/>
  <c r="BO251" i="6"/>
  <c r="BN251" i="6"/>
  <c r="BO913" i="6"/>
  <c r="BN913" i="6"/>
  <c r="BT1104" i="6"/>
  <c r="BU1104" i="6"/>
  <c r="BT201" i="6"/>
  <c r="BU201" i="6"/>
  <c r="BZ569" i="6"/>
  <c r="CA569" i="6"/>
  <c r="BZ476" i="6"/>
  <c r="CA476" i="6"/>
  <c r="CF467" i="6"/>
  <c r="CG467" i="6"/>
  <c r="CF698" i="6"/>
  <c r="CG698" i="6"/>
  <c r="CM680" i="6"/>
  <c r="CL680" i="6"/>
  <c r="CL718" i="6"/>
  <c r="CM718" i="6"/>
  <c r="CR638" i="6"/>
  <c r="CS638" i="6"/>
  <c r="BB675" i="6"/>
  <c r="BC675" i="6"/>
  <c r="CY269" i="6"/>
  <c r="CX269" i="6"/>
  <c r="AW566" i="6"/>
  <c r="AV566" i="6"/>
  <c r="AW334" i="6"/>
  <c r="AV334" i="6"/>
  <c r="AV367" i="6"/>
  <c r="AW367" i="6"/>
  <c r="AW884" i="6"/>
  <c r="AV884" i="6"/>
  <c r="BB555" i="6"/>
  <c r="BC555" i="6"/>
  <c r="BB856" i="6"/>
  <c r="BC856" i="6"/>
  <c r="BC205" i="6"/>
  <c r="BB205" i="6"/>
  <c r="BN1066" i="6"/>
  <c r="BO1066" i="6"/>
  <c r="BN414" i="6"/>
  <c r="BO414" i="6"/>
  <c r="BN412" i="6"/>
  <c r="BO412" i="6"/>
  <c r="BT355" i="6"/>
  <c r="BU355" i="6"/>
  <c r="BU611" i="6"/>
  <c r="BT611" i="6"/>
  <c r="CL937" i="6"/>
  <c r="CM937" i="6"/>
  <c r="BB360" i="6"/>
  <c r="BC360" i="6"/>
  <c r="CS617" i="6"/>
  <c r="CR617" i="6"/>
  <c r="AW727" i="6"/>
  <c r="AV727" i="6"/>
  <c r="BB507" i="6"/>
  <c r="BC507" i="6"/>
  <c r="BC912" i="6"/>
  <c r="BB912" i="6"/>
  <c r="BC670" i="6"/>
  <c r="BB670" i="6"/>
  <c r="BI291" i="6"/>
  <c r="BH291" i="6"/>
  <c r="BH1002" i="6"/>
  <c r="BI1002" i="6"/>
  <c r="BN469" i="6"/>
  <c r="BO469" i="6"/>
  <c r="BN339" i="6"/>
  <c r="BO339" i="6"/>
  <c r="BT619" i="6"/>
  <c r="BU619" i="6"/>
  <c r="BT778" i="6"/>
  <c r="BU778" i="6"/>
  <c r="BT1105" i="6"/>
  <c r="BU1105" i="6"/>
  <c r="CM515" i="6"/>
  <c r="CL515" i="6"/>
  <c r="BC869" i="6"/>
  <c r="BB869" i="6"/>
  <c r="AV287" i="6"/>
  <c r="AW287" i="6"/>
  <c r="BC341" i="6"/>
  <c r="BB341" i="6"/>
  <c r="AW710" i="6"/>
  <c r="AV710" i="6"/>
  <c r="AV276" i="6"/>
  <c r="AW276" i="6"/>
  <c r="BO956" i="6"/>
  <c r="BN956" i="6"/>
  <c r="BO954" i="6"/>
  <c r="BN954" i="6"/>
  <c r="BN1022" i="6"/>
  <c r="BO1022" i="6"/>
  <c r="BU1094" i="6"/>
  <c r="BT1094" i="6"/>
  <c r="BT776" i="6"/>
  <c r="BU776" i="6"/>
  <c r="BT1011" i="6"/>
  <c r="BU1011" i="6"/>
  <c r="CF532" i="6"/>
  <c r="CG532" i="6"/>
  <c r="CR851" i="6"/>
  <c r="CS851" i="6"/>
  <c r="CG921" i="6"/>
  <c r="CF921" i="6"/>
  <c r="CF865" i="6"/>
  <c r="CG865" i="6"/>
  <c r="CL658" i="6"/>
  <c r="CM658" i="6"/>
  <c r="CM808" i="6"/>
  <c r="CL808" i="6"/>
  <c r="CS448" i="6"/>
  <c r="CR448" i="6"/>
  <c r="CS852" i="6"/>
  <c r="CR852" i="6"/>
  <c r="CX1102" i="6"/>
  <c r="CY1102" i="6"/>
  <c r="CY586" i="6"/>
  <c r="CX586" i="6"/>
  <c r="BT978" i="6"/>
  <c r="BU978" i="6"/>
  <c r="BZ431" i="6"/>
  <c r="CA431" i="6"/>
  <c r="CG1123" i="6"/>
  <c r="CF1123" i="6"/>
  <c r="CF262" i="6"/>
  <c r="CG262" i="6"/>
  <c r="CM745" i="6"/>
  <c r="CL745" i="6"/>
  <c r="CR632" i="6"/>
  <c r="CS632" i="6"/>
  <c r="CS669" i="6"/>
  <c r="CR669" i="6"/>
  <c r="CR472" i="6"/>
  <c r="CS472" i="6"/>
  <c r="BZ552" i="6"/>
  <c r="CA552" i="6"/>
  <c r="CG767" i="6"/>
  <c r="CF767" i="6"/>
  <c r="CF968" i="6"/>
  <c r="CG968" i="6"/>
  <c r="CM605" i="6"/>
  <c r="CL605" i="6"/>
  <c r="CR542" i="6"/>
  <c r="CS542" i="6"/>
  <c r="CS206" i="6"/>
  <c r="CR206" i="6"/>
  <c r="CS1125" i="6"/>
  <c r="CR1125" i="6"/>
  <c r="CX638" i="6"/>
  <c r="CY638" i="6"/>
  <c r="BZ582" i="6"/>
  <c r="CA582" i="6"/>
  <c r="CG858" i="6"/>
  <c r="CF858" i="6"/>
  <c r="CG458" i="6"/>
  <c r="CF458" i="6"/>
  <c r="CL611" i="6"/>
  <c r="CM611" i="6"/>
  <c r="CM636" i="6"/>
  <c r="CL636" i="6"/>
  <c r="CR707" i="6"/>
  <c r="CS707" i="6"/>
  <c r="CY600" i="6"/>
  <c r="CX600" i="6"/>
  <c r="CG286" i="6"/>
  <c r="CF286" i="6"/>
  <c r="CF916" i="6"/>
  <c r="CG916" i="6"/>
  <c r="CL213" i="6"/>
  <c r="CM213" i="6"/>
  <c r="CM731" i="6"/>
  <c r="CL731" i="6"/>
  <c r="CY910" i="6"/>
  <c r="CX910" i="6"/>
  <c r="CX1040" i="6"/>
  <c r="CY1040" i="6"/>
  <c r="CX473" i="6"/>
  <c r="CY473" i="6"/>
  <c r="CL349" i="6"/>
  <c r="CM349" i="6"/>
  <c r="CM752" i="6"/>
  <c r="CL752" i="6"/>
  <c r="CM374" i="6"/>
  <c r="CL374" i="6"/>
  <c r="CR214" i="6"/>
  <c r="CS214" i="6"/>
  <c r="CR645" i="6"/>
  <c r="CS645" i="6"/>
  <c r="CX447" i="6"/>
  <c r="CY447" i="6"/>
  <c r="CX285" i="6"/>
  <c r="CY285" i="6"/>
  <c r="CA966" i="6"/>
  <c r="BZ966" i="6"/>
  <c r="CA953" i="6"/>
  <c r="BZ953" i="6"/>
  <c r="CF377" i="6"/>
  <c r="CG377" i="6"/>
  <c r="CG655" i="6"/>
  <c r="CF655" i="6"/>
  <c r="CF781" i="6"/>
  <c r="CG781" i="6"/>
  <c r="CM853" i="6"/>
  <c r="CL853" i="6"/>
  <c r="CL380" i="6"/>
  <c r="CM380" i="6"/>
  <c r="CS471" i="6"/>
  <c r="CR471" i="6"/>
  <c r="CY1095" i="6"/>
  <c r="CX1095" i="6"/>
  <c r="CX835" i="6"/>
  <c r="CY835" i="6"/>
  <c r="CX461" i="6"/>
  <c r="CY461" i="6"/>
  <c r="CX769" i="6"/>
  <c r="CY769" i="6"/>
  <c r="CX472" i="6"/>
  <c r="CY472" i="6"/>
  <c r="BO704" i="6"/>
  <c r="BN704" i="6"/>
  <c r="BN782" i="6"/>
  <c r="BO782" i="6"/>
  <c r="BN695" i="6"/>
  <c r="BO695" i="6"/>
  <c r="BU1062" i="6"/>
  <c r="BT1062" i="6"/>
  <c r="BT484" i="6"/>
  <c r="BU484" i="6"/>
  <c r="BT252" i="6"/>
  <c r="BU252" i="6"/>
  <c r="CA786" i="6"/>
  <c r="BZ786" i="6"/>
  <c r="CS1002" i="6"/>
  <c r="CR1002" i="6"/>
  <c r="BB1077" i="6"/>
  <c r="BC1077" i="6"/>
  <c r="BB344" i="6"/>
  <c r="BC344" i="6"/>
  <c r="BI530" i="6"/>
  <c r="BH530" i="6"/>
  <c r="BI905" i="6"/>
  <c r="BH905" i="6"/>
  <c r="BH494" i="6"/>
  <c r="BI494" i="6"/>
  <c r="BN1008" i="6"/>
  <c r="BO1008" i="6"/>
  <c r="BO584" i="6"/>
  <c r="BN584" i="6"/>
  <c r="BT457" i="6"/>
  <c r="BU457" i="6"/>
  <c r="BU822" i="6"/>
  <c r="BT822" i="6"/>
  <c r="AV1089" i="6"/>
  <c r="AW1089" i="6"/>
  <c r="BI997" i="6"/>
  <c r="BH997" i="6"/>
  <c r="AV1070" i="6"/>
  <c r="AW1070" i="6"/>
  <c r="AV471" i="6"/>
  <c r="AW471" i="6"/>
  <c r="AW220" i="6"/>
  <c r="AV220" i="6"/>
  <c r="AV1083" i="6"/>
  <c r="AW1083" i="6"/>
  <c r="BB359" i="6"/>
  <c r="BC359" i="6"/>
  <c r="BI226" i="6"/>
  <c r="BH226" i="6"/>
  <c r="BO722" i="6"/>
  <c r="BN722" i="6"/>
  <c r="BT571" i="6"/>
  <c r="BU571" i="6"/>
  <c r="BU729" i="6"/>
  <c r="BT729" i="6"/>
  <c r="CF424" i="6"/>
  <c r="CG424" i="6"/>
  <c r="AV739" i="6"/>
  <c r="AW739" i="6"/>
  <c r="BB204" i="6"/>
  <c r="BC204" i="6"/>
  <c r="BC438" i="6"/>
  <c r="BB438" i="6"/>
  <c r="BH672" i="6"/>
  <c r="BI672" i="6"/>
  <c r="BO550" i="6"/>
  <c r="BN550" i="6"/>
  <c r="BO797" i="6"/>
  <c r="BN797" i="6"/>
  <c r="BU653" i="6"/>
  <c r="BT653" i="6"/>
  <c r="BZ956" i="6"/>
  <c r="CA956" i="6"/>
  <c r="BZ791" i="6"/>
  <c r="CA791" i="6"/>
  <c r="CG372" i="6"/>
  <c r="CF372" i="6"/>
  <c r="CR854" i="6"/>
  <c r="CS854" i="6"/>
  <c r="AV796" i="6"/>
  <c r="AW796" i="6"/>
  <c r="AW1098" i="6"/>
  <c r="AV1098" i="6"/>
  <c r="BH690" i="6"/>
  <c r="BI690" i="6"/>
  <c r="BI297" i="6"/>
  <c r="BH297" i="6"/>
  <c r="BN243" i="6"/>
  <c r="BO243" i="6"/>
  <c r="BU512" i="6"/>
  <c r="BT512" i="6"/>
  <c r="BT1051" i="6"/>
  <c r="BU1051" i="6"/>
  <c r="BZ315" i="6"/>
  <c r="CA315" i="6"/>
  <c r="BZ961" i="6"/>
  <c r="CA961" i="6"/>
  <c r="CA730" i="6"/>
  <c r="BZ730" i="6"/>
  <c r="CG527" i="6"/>
  <c r="CF527" i="6"/>
  <c r="CF701" i="6"/>
  <c r="CG701" i="6"/>
  <c r="CL1032" i="6"/>
  <c r="CM1032" i="6"/>
  <c r="CL202" i="6"/>
  <c r="CM202" i="6"/>
  <c r="CR964" i="6"/>
  <c r="CS964" i="6"/>
  <c r="CR1081" i="6"/>
  <c r="CS1081" i="6"/>
  <c r="CX914" i="6"/>
  <c r="CY914" i="6"/>
  <c r="AW921" i="6"/>
  <c r="AV921" i="6"/>
  <c r="BH680" i="6"/>
  <c r="BI680" i="6"/>
  <c r="BC353" i="6"/>
  <c r="BB353" i="6"/>
  <c r="AV299" i="6"/>
  <c r="AW299" i="6"/>
  <c r="BB1093" i="6"/>
  <c r="BC1093" i="6"/>
  <c r="BB653" i="6"/>
  <c r="BC653" i="6"/>
  <c r="BH792" i="6"/>
  <c r="BI792" i="6"/>
  <c r="BN400" i="6"/>
  <c r="BO400" i="6"/>
  <c r="BN899" i="6"/>
  <c r="BO899" i="6"/>
  <c r="BO449" i="6"/>
  <c r="BN449" i="6"/>
  <c r="BT359" i="6"/>
  <c r="BU359" i="6"/>
  <c r="BU204" i="6"/>
  <c r="BT204" i="6"/>
  <c r="AW391" i="6"/>
  <c r="AV391" i="6"/>
  <c r="AW810" i="6"/>
  <c r="AV810" i="6"/>
  <c r="BC853" i="6"/>
  <c r="BB853" i="6"/>
  <c r="BC626" i="6"/>
  <c r="BB626" i="6"/>
  <c r="BH636" i="6"/>
  <c r="BI636" i="6"/>
  <c r="BI886" i="6"/>
  <c r="BH886" i="6"/>
  <c r="BI221" i="6"/>
  <c r="BH221" i="6"/>
  <c r="BN406" i="6"/>
  <c r="BO406" i="6"/>
  <c r="BO632" i="6"/>
  <c r="BN632" i="6"/>
  <c r="BN651" i="6"/>
  <c r="BO651" i="6"/>
  <c r="BU705" i="6"/>
  <c r="BT705" i="6"/>
  <c r="BT603" i="6"/>
  <c r="BU603" i="6"/>
  <c r="BT951" i="6"/>
  <c r="BU951" i="6"/>
  <c r="CA437" i="6"/>
  <c r="BZ437" i="6"/>
  <c r="CS1090" i="6"/>
  <c r="CR1090" i="6"/>
  <c r="BI1077" i="6"/>
  <c r="BH1077" i="6"/>
  <c r="BB1054" i="6"/>
  <c r="BC1054" i="6"/>
  <c r="BI327" i="6"/>
  <c r="BH327" i="6"/>
  <c r="AW294" i="6"/>
  <c r="AV294" i="6"/>
  <c r="BB243" i="6"/>
  <c r="BC243" i="6"/>
  <c r="BC457" i="6"/>
  <c r="BB457" i="6"/>
  <c r="BN844" i="6"/>
  <c r="BO844" i="6"/>
  <c r="BO336" i="6"/>
  <c r="BN336" i="6"/>
  <c r="BT790" i="6"/>
  <c r="BU790" i="6"/>
  <c r="BU1102" i="6"/>
  <c r="BT1102" i="6"/>
  <c r="BT1039" i="6"/>
  <c r="BU1039" i="6"/>
  <c r="CL588" i="6"/>
  <c r="CM588" i="6"/>
  <c r="CY566" i="6"/>
  <c r="CX566" i="6"/>
  <c r="CF1070" i="6"/>
  <c r="CG1070" i="6"/>
  <c r="CL549" i="6"/>
  <c r="CM549" i="6"/>
  <c r="CM557" i="6"/>
  <c r="CL557" i="6"/>
  <c r="CL1004" i="6"/>
  <c r="CM1004" i="6"/>
  <c r="CS940" i="6"/>
  <c r="CR940" i="6"/>
  <c r="CS531" i="6"/>
  <c r="CR531" i="6"/>
  <c r="CY775" i="6"/>
  <c r="CX775" i="6"/>
  <c r="CF1062" i="6"/>
  <c r="CG1062" i="6"/>
  <c r="CM966" i="6"/>
  <c r="CL966" i="6"/>
  <c r="CR822" i="6"/>
  <c r="CS822" i="6"/>
  <c r="CR923" i="6"/>
  <c r="CS923" i="6"/>
  <c r="CX1027" i="6"/>
  <c r="CY1027" i="6"/>
  <c r="CX737" i="6"/>
  <c r="CY737" i="6"/>
  <c r="BZ989" i="6"/>
  <c r="CA989" i="6"/>
  <c r="CF439" i="6"/>
  <c r="CG439" i="6"/>
  <c r="CG785" i="6"/>
  <c r="CF785" i="6"/>
  <c r="CF239" i="6"/>
  <c r="CG239" i="6"/>
  <c r="CF222" i="6"/>
  <c r="CG222" i="6"/>
  <c r="CR800" i="6"/>
  <c r="CS800" i="6"/>
  <c r="CR483" i="6"/>
  <c r="CS483" i="6"/>
  <c r="CY902" i="6"/>
  <c r="CX902" i="6"/>
  <c r="CY496" i="6"/>
  <c r="CX496" i="6"/>
  <c r="BT244" i="6"/>
  <c r="BU244" i="6"/>
  <c r="BZ813" i="6"/>
  <c r="CA813" i="6"/>
  <c r="CA1050" i="6"/>
  <c r="BZ1050" i="6"/>
  <c r="CG221" i="6"/>
  <c r="CF221" i="6"/>
  <c r="CF738" i="6"/>
  <c r="CG738" i="6"/>
  <c r="CM608" i="6"/>
  <c r="CL608" i="6"/>
  <c r="CS276" i="6"/>
  <c r="CR276" i="6"/>
  <c r="CX353" i="6"/>
  <c r="CY353" i="6"/>
  <c r="CX800" i="6"/>
  <c r="CY800" i="6"/>
  <c r="CA549" i="6"/>
  <c r="BZ549" i="6"/>
  <c r="CA340" i="6"/>
  <c r="BZ340" i="6"/>
  <c r="CG380" i="6"/>
  <c r="CF380" i="6"/>
  <c r="CL839" i="6"/>
  <c r="CM839" i="6"/>
  <c r="CX1033" i="6"/>
  <c r="CY1033" i="6"/>
  <c r="CF654" i="6"/>
  <c r="CG654" i="6"/>
  <c r="CL634" i="6"/>
  <c r="CM634" i="6"/>
  <c r="CM1115" i="6"/>
  <c r="CL1115" i="6"/>
  <c r="CM727" i="6"/>
  <c r="CL727" i="6"/>
  <c r="CS1070" i="6"/>
  <c r="CR1070" i="6"/>
  <c r="CR1039" i="6"/>
  <c r="CS1039" i="6"/>
  <c r="CY916" i="6"/>
  <c r="CX916" i="6"/>
  <c r="CA543" i="6"/>
  <c r="BZ543" i="6"/>
  <c r="CG628" i="6"/>
  <c r="CF628" i="6"/>
  <c r="CG947" i="6"/>
  <c r="CF947" i="6"/>
  <c r="CL590" i="6"/>
  <c r="CM590" i="6"/>
  <c r="CL1127" i="6"/>
  <c r="CM1127" i="6"/>
  <c r="CY302" i="6"/>
  <c r="CX302" i="6"/>
  <c r="CY237" i="6"/>
  <c r="CX237" i="6"/>
  <c r="CX991" i="6"/>
  <c r="CY991" i="6"/>
  <c r="BN707" i="6"/>
  <c r="BO707" i="6"/>
  <c r="BB224" i="6"/>
  <c r="BC224" i="6"/>
  <c r="BB887" i="6"/>
  <c r="BC887" i="6"/>
  <c r="BN270" i="6"/>
  <c r="BO270" i="6"/>
  <c r="BO845" i="6"/>
  <c r="BN845" i="6"/>
  <c r="BU1106" i="6"/>
  <c r="BT1106" i="6"/>
  <c r="BU344" i="6"/>
  <c r="BT344" i="6"/>
  <c r="BU793" i="6"/>
  <c r="BT793" i="6"/>
  <c r="CR248" i="6"/>
  <c r="CS248" i="6"/>
  <c r="BC212" i="6"/>
  <c r="BB212" i="6"/>
  <c r="BB602" i="6"/>
  <c r="BC602" i="6"/>
  <c r="BI453" i="6"/>
  <c r="BH453" i="6"/>
  <c r="BO304" i="6"/>
  <c r="BN304" i="6"/>
  <c r="BO855" i="6"/>
  <c r="BN855" i="6"/>
  <c r="BN807" i="6"/>
  <c r="BO807" i="6"/>
  <c r="BT518" i="6"/>
  <c r="BU518" i="6"/>
  <c r="BT399" i="6"/>
  <c r="BU399" i="6"/>
  <c r="CA687" i="6"/>
  <c r="BZ687" i="6"/>
  <c r="CL421" i="6"/>
  <c r="CM421" i="6"/>
  <c r="AV782" i="6"/>
  <c r="AW782" i="6"/>
  <c r="AV949" i="6"/>
  <c r="AW949" i="6"/>
  <c r="AW1023" i="6"/>
  <c r="AV1023" i="6"/>
  <c r="AW573" i="6"/>
  <c r="AV573" i="6"/>
  <c r="BB1055" i="6"/>
  <c r="BC1055" i="6"/>
  <c r="BB574" i="6"/>
  <c r="BC574" i="6"/>
  <c r="BH614" i="6"/>
  <c r="BI614" i="6"/>
  <c r="BH765" i="6"/>
  <c r="BI765" i="6"/>
  <c r="BO721" i="6"/>
  <c r="BN721" i="6"/>
  <c r="BO292" i="6"/>
  <c r="BN292" i="6"/>
  <c r="BT296" i="6"/>
  <c r="BU296" i="6"/>
  <c r="BU632" i="6"/>
  <c r="BT632" i="6"/>
  <c r="CM1101" i="6"/>
  <c r="CL1101" i="6"/>
  <c r="AW261" i="6"/>
  <c r="AV261" i="6"/>
  <c r="BC794" i="6"/>
  <c r="BB794" i="6"/>
  <c r="BB1046" i="6"/>
  <c r="BC1046" i="6"/>
  <c r="BC717" i="6"/>
  <c r="BB717" i="6"/>
  <c r="BB233" i="6"/>
  <c r="BC233" i="6"/>
  <c r="BI578" i="6"/>
  <c r="BH578" i="6"/>
  <c r="BI913" i="6"/>
  <c r="BH913" i="6"/>
  <c r="BH342" i="6"/>
  <c r="BI342" i="6"/>
  <c r="BN566" i="6"/>
  <c r="BO566" i="6"/>
  <c r="BN606" i="6"/>
  <c r="BO606" i="6"/>
  <c r="BT330" i="6"/>
  <c r="BU330" i="6"/>
  <c r="BT373" i="6"/>
  <c r="BU373" i="6"/>
  <c r="BZ703" i="6"/>
  <c r="CA703" i="6"/>
  <c r="CL531" i="6"/>
  <c r="CM531" i="6"/>
  <c r="BC208" i="6"/>
  <c r="BB208" i="6"/>
  <c r="BO403" i="6"/>
  <c r="BN403" i="6"/>
  <c r="BN374" i="6"/>
  <c r="BO374" i="6"/>
  <c r="CF777" i="6"/>
  <c r="CG777" i="6"/>
  <c r="CG943" i="6"/>
  <c r="CF943" i="6"/>
  <c r="CR620" i="6"/>
  <c r="CS620" i="6"/>
  <c r="CS883" i="6"/>
  <c r="CR883" i="6"/>
  <c r="CS435" i="6"/>
  <c r="CR435" i="6"/>
  <c r="CX369" i="6"/>
  <c r="CY369" i="6"/>
  <c r="CY436" i="6"/>
  <c r="CX436" i="6"/>
  <c r="BC418" i="6"/>
  <c r="BB418" i="6"/>
  <c r="CG752" i="6"/>
  <c r="CF752" i="6"/>
  <c r="BC926" i="6"/>
  <c r="BB926" i="6"/>
  <c r="BB473" i="6"/>
  <c r="BC473" i="6"/>
  <c r="BI1081" i="6"/>
  <c r="BH1081" i="6"/>
  <c r="BH726" i="6"/>
  <c r="BI726" i="6"/>
  <c r="BO1078" i="6"/>
  <c r="BN1078" i="6"/>
  <c r="BT251" i="6"/>
  <c r="BU251" i="6"/>
  <c r="CR407" i="6"/>
  <c r="CS407" i="6"/>
  <c r="AW745" i="6"/>
  <c r="AV745" i="6"/>
  <c r="BC545" i="6"/>
  <c r="BB545" i="6"/>
  <c r="CR680" i="6"/>
  <c r="CS680" i="6"/>
  <c r="AW570" i="6"/>
  <c r="AV570" i="6"/>
  <c r="AW783" i="6"/>
  <c r="AV783" i="6"/>
  <c r="BB732" i="6"/>
  <c r="BC732" i="6"/>
  <c r="BC831" i="6"/>
  <c r="BB831" i="6"/>
  <c r="BC1015" i="6"/>
  <c r="BB1015" i="6"/>
  <c r="BN630" i="6"/>
  <c r="BO630" i="6"/>
  <c r="BO489" i="6"/>
  <c r="BN489" i="6"/>
  <c r="CA271" i="6"/>
  <c r="BZ271" i="6"/>
  <c r="CM741" i="6"/>
  <c r="CL741" i="6"/>
  <c r="AW695" i="6"/>
  <c r="AV695" i="6"/>
  <c r="BC999" i="6"/>
  <c r="BB999" i="6"/>
  <c r="AV700" i="6"/>
  <c r="AW700" i="6"/>
  <c r="AW524" i="6"/>
  <c r="AV524" i="6"/>
  <c r="BC904" i="6"/>
  <c r="BB904" i="6"/>
  <c r="BH633" i="6"/>
  <c r="BI633" i="6"/>
  <c r="BH294" i="6"/>
  <c r="BI294" i="6"/>
  <c r="BO915" i="6"/>
  <c r="BN915" i="6"/>
  <c r="BO601" i="6"/>
  <c r="BN601" i="6"/>
  <c r="BU317" i="6"/>
  <c r="BT317" i="6"/>
  <c r="CG495" i="6"/>
  <c r="CF495" i="6"/>
  <c r="CG1065" i="6"/>
  <c r="CF1065" i="6"/>
  <c r="CL661" i="6"/>
  <c r="CM661" i="6"/>
  <c r="CR324" i="6"/>
  <c r="CS324" i="6"/>
  <c r="CY1099" i="6"/>
  <c r="CX1099" i="6"/>
  <c r="CY846" i="6"/>
  <c r="CX846" i="6"/>
  <c r="CA209" i="6"/>
  <c r="BZ209" i="6"/>
  <c r="CG862" i="6"/>
  <c r="CF862" i="6"/>
  <c r="CF1058" i="6"/>
  <c r="CG1058" i="6"/>
  <c r="CM935" i="6"/>
  <c r="CL935" i="6"/>
  <c r="CX402" i="6"/>
  <c r="CY402" i="6"/>
  <c r="CY700" i="6"/>
  <c r="CX700" i="6"/>
  <c r="CA922" i="6"/>
  <c r="BZ922" i="6"/>
  <c r="BZ473" i="6"/>
  <c r="CA473" i="6"/>
  <c r="CG420" i="6"/>
  <c r="CF420" i="6"/>
  <c r="CF760" i="6"/>
  <c r="CG760" i="6"/>
  <c r="CL548" i="6"/>
  <c r="CM548" i="6"/>
  <c r="CM1079" i="6"/>
  <c r="CL1079" i="6"/>
  <c r="CL446" i="6"/>
  <c r="CM446" i="6"/>
  <c r="CS213" i="6"/>
  <c r="CR213" i="6"/>
  <c r="CY602" i="6"/>
  <c r="CX602" i="6"/>
  <c r="BZ749" i="6"/>
  <c r="CA749" i="6"/>
  <c r="BZ895" i="6"/>
  <c r="CA895" i="6"/>
  <c r="CF201" i="6"/>
  <c r="CG201" i="6"/>
  <c r="CM854" i="6"/>
  <c r="CL854" i="6"/>
  <c r="CR1080" i="6"/>
  <c r="CS1080" i="6"/>
  <c r="CR784" i="6"/>
  <c r="CS784" i="6"/>
  <c r="CS981" i="6"/>
  <c r="CR981" i="6"/>
  <c r="CX297" i="6"/>
  <c r="CY297" i="6"/>
  <c r="CX1120" i="6"/>
  <c r="CY1120" i="6"/>
  <c r="CM468" i="6"/>
  <c r="CL468" i="6"/>
  <c r="CL460" i="6"/>
  <c r="CM460" i="6"/>
  <c r="CS993" i="6"/>
  <c r="CR993" i="6"/>
  <c r="BZ295" i="6"/>
  <c r="CA295" i="6"/>
  <c r="BZ562" i="6"/>
  <c r="CA562" i="6"/>
  <c r="CM291" i="6"/>
  <c r="CL291" i="6"/>
  <c r="CR806" i="6"/>
  <c r="CS806" i="6"/>
  <c r="CS987" i="6"/>
  <c r="CR987" i="6"/>
  <c r="CX458" i="6"/>
  <c r="CY458" i="6"/>
  <c r="CY958" i="6"/>
  <c r="CX958" i="6"/>
  <c r="CY1091" i="6"/>
  <c r="CX1091" i="6"/>
  <c r="CX577" i="6"/>
  <c r="CY577" i="6"/>
  <c r="CA1058" i="6"/>
  <c r="BZ1058" i="6"/>
  <c r="CA1098" i="6"/>
  <c r="BZ1098" i="6"/>
  <c r="CF404" i="6"/>
  <c r="CG404" i="6"/>
  <c r="CG957" i="6"/>
  <c r="CF957" i="6"/>
  <c r="CS356" i="6"/>
  <c r="CR356" i="6"/>
  <c r="BC1115" i="6"/>
  <c r="BB1115" i="6"/>
  <c r="BO664" i="6"/>
  <c r="BN664" i="6"/>
  <c r="BZ455" i="6"/>
  <c r="CA455" i="6"/>
  <c r="CF412" i="6"/>
  <c r="CG412" i="6"/>
  <c r="CR388" i="6"/>
  <c r="CS388" i="6"/>
  <c r="BB1056" i="6"/>
  <c r="BC1056" i="6"/>
  <c r="BB801" i="6"/>
  <c r="BC801" i="6"/>
  <c r="BH357" i="6"/>
  <c r="BI357" i="6"/>
  <c r="BT322" i="6"/>
  <c r="BU322" i="6"/>
  <c r="BT885" i="6"/>
  <c r="BU885" i="6"/>
  <c r="CY990" i="6"/>
  <c r="CX990" i="6"/>
  <c r="BH1103" i="6"/>
  <c r="BI1103" i="6"/>
  <c r="AV254" i="6"/>
  <c r="AW254" i="6"/>
  <c r="AV1119" i="6"/>
  <c r="AW1119" i="6"/>
  <c r="AW376" i="6"/>
  <c r="AV376" i="6"/>
  <c r="AV274" i="6"/>
  <c r="AW274" i="6"/>
  <c r="AV824" i="6"/>
  <c r="AW824" i="6"/>
  <c r="AW1055" i="6"/>
  <c r="AV1055" i="6"/>
  <c r="AV362" i="6"/>
  <c r="AW362" i="6"/>
  <c r="BC850" i="6"/>
  <c r="BB850" i="6"/>
  <c r="BI1064" i="6"/>
  <c r="BH1064" i="6"/>
  <c r="BI866" i="6"/>
  <c r="BH866" i="6"/>
  <c r="BO431" i="6"/>
  <c r="BN431" i="6"/>
  <c r="BO567" i="6"/>
  <c r="BN567" i="6"/>
  <c r="BN795" i="6"/>
  <c r="BO795" i="6"/>
  <c r="BT498" i="6"/>
  <c r="BU498" i="6"/>
  <c r="BT527" i="6"/>
  <c r="BU527" i="6"/>
  <c r="BU706" i="6"/>
  <c r="BT706" i="6"/>
  <c r="CY624" i="6"/>
  <c r="CX624" i="6"/>
  <c r="BB938" i="6"/>
  <c r="BC938" i="6"/>
  <c r="AV311" i="6"/>
  <c r="AW311" i="6"/>
  <c r="AW677" i="6"/>
  <c r="AV677" i="6"/>
  <c r="BC548" i="6"/>
  <c r="BB548" i="6"/>
  <c r="BB416" i="6"/>
  <c r="BC416" i="6"/>
  <c r="BI468" i="6"/>
  <c r="BH468" i="6"/>
  <c r="BN592" i="6"/>
  <c r="BO592" i="6"/>
  <c r="BN424" i="6"/>
  <c r="BO424" i="6"/>
  <c r="CA228" i="6"/>
  <c r="BZ228" i="6"/>
  <c r="BZ727" i="6"/>
  <c r="CA727" i="6"/>
  <c r="CR1064" i="6"/>
  <c r="CS1064" i="6"/>
  <c r="AW439" i="6"/>
  <c r="AV439" i="6"/>
  <c r="BI303" i="6"/>
  <c r="BH303" i="6"/>
  <c r="AW302" i="6"/>
  <c r="AV302" i="6"/>
  <c r="BB225" i="6"/>
  <c r="BC225" i="6"/>
  <c r="BH248" i="6"/>
  <c r="BI248" i="6"/>
  <c r="BO774" i="6"/>
  <c r="BN774" i="6"/>
  <c r="BO984" i="6"/>
  <c r="BN984" i="6"/>
  <c r="BO985" i="6"/>
  <c r="BN985" i="6"/>
  <c r="BU604" i="6"/>
  <c r="BT604" i="6"/>
  <c r="BU830" i="6"/>
  <c r="BT830" i="6"/>
  <c r="BU927" i="6"/>
  <c r="BT927" i="6"/>
  <c r="CA276" i="6"/>
  <c r="BZ276" i="6"/>
  <c r="CG265" i="6"/>
  <c r="CF265" i="6"/>
  <c r="CM359" i="6"/>
  <c r="CL359" i="6"/>
  <c r="CM877" i="6"/>
  <c r="CL877" i="6"/>
  <c r="CR235" i="6"/>
  <c r="CS235" i="6"/>
  <c r="CX749" i="6"/>
  <c r="CY749" i="6"/>
  <c r="BB385" i="6"/>
  <c r="BC385" i="6"/>
  <c r="CX422" i="6"/>
  <c r="CY422" i="6"/>
  <c r="AV366" i="6"/>
  <c r="AW366" i="6"/>
  <c r="BB1122" i="6"/>
  <c r="BC1122" i="6"/>
  <c r="CG783" i="6"/>
  <c r="CF783" i="6"/>
  <c r="AW649" i="6"/>
  <c r="AV649" i="6"/>
  <c r="BB443" i="6"/>
  <c r="BC443" i="6"/>
  <c r="BC745" i="6"/>
  <c r="BB745" i="6"/>
  <c r="BC409" i="6"/>
  <c r="BB409" i="6"/>
  <c r="BI994" i="6"/>
  <c r="BH994" i="6"/>
  <c r="BI664" i="6"/>
  <c r="BH664" i="6"/>
  <c r="BO437" i="6"/>
  <c r="BN437" i="6"/>
  <c r="BN591" i="6"/>
  <c r="BO591" i="6"/>
  <c r="BT846" i="6"/>
  <c r="BU846" i="6"/>
  <c r="BT485" i="6"/>
  <c r="BU485" i="6"/>
  <c r="CF709" i="6"/>
  <c r="CG709" i="6"/>
  <c r="CR234" i="6"/>
  <c r="CS234" i="6"/>
  <c r="BI632" i="6"/>
  <c r="BH632" i="6"/>
  <c r="AW697" i="6"/>
  <c r="AV697" i="6"/>
  <c r="AV792" i="6"/>
  <c r="AW792" i="6"/>
  <c r="BC890" i="6"/>
  <c r="BB890" i="6"/>
  <c r="BB903" i="6"/>
  <c r="BC903" i="6"/>
  <c r="BH1102" i="6"/>
  <c r="BI1102" i="6"/>
  <c r="BN384" i="6"/>
  <c r="BO384" i="6"/>
  <c r="BN658" i="6"/>
  <c r="BO658" i="6"/>
  <c r="BU815" i="6"/>
  <c r="BT815" i="6"/>
  <c r="CL643" i="6"/>
  <c r="CM643" i="6"/>
  <c r="BB884" i="6"/>
  <c r="BC884" i="6"/>
  <c r="BI1110" i="6"/>
  <c r="BH1110" i="6"/>
  <c r="AV361" i="6"/>
  <c r="AW361" i="6"/>
  <c r="AV1071" i="6"/>
  <c r="AW1071" i="6"/>
  <c r="BC426" i="6"/>
  <c r="BB426" i="6"/>
  <c r="BH904" i="6"/>
  <c r="BI904" i="6"/>
  <c r="BO868" i="6"/>
  <c r="BN868" i="6"/>
  <c r="BN941" i="6"/>
  <c r="BO941" i="6"/>
  <c r="BT841" i="6"/>
  <c r="BU841" i="6"/>
  <c r="BT915" i="6"/>
  <c r="BU915" i="6"/>
  <c r="CG1064" i="6"/>
  <c r="CF1064" i="6"/>
  <c r="CF384" i="6"/>
  <c r="CG384" i="6"/>
  <c r="CL881" i="6"/>
  <c r="CM881" i="6"/>
  <c r="CM354" i="6"/>
  <c r="CL354" i="6"/>
  <c r="CR823" i="6"/>
  <c r="CS823" i="6"/>
  <c r="CR647" i="6"/>
  <c r="CS647" i="6"/>
  <c r="CY1067" i="6"/>
  <c r="CX1067" i="6"/>
  <c r="BZ784" i="6"/>
  <c r="CA784" i="6"/>
  <c r="CF757" i="6"/>
  <c r="CG757" i="6"/>
  <c r="CM407" i="6"/>
  <c r="CL407" i="6"/>
  <c r="CL508" i="6"/>
  <c r="CM508" i="6"/>
  <c r="CS1116" i="6"/>
  <c r="CR1116" i="6"/>
  <c r="CX876" i="6"/>
  <c r="CY876" i="6"/>
  <c r="CY774" i="6"/>
  <c r="CX774" i="6"/>
  <c r="BZ1082" i="6"/>
  <c r="CA1082" i="6"/>
  <c r="CF594" i="6"/>
  <c r="CG594" i="6"/>
  <c r="CL997" i="6"/>
  <c r="CM997" i="6"/>
  <c r="CS747" i="6"/>
  <c r="CR747" i="6"/>
  <c r="CY462" i="6"/>
  <c r="CX462" i="6"/>
  <c r="CX295" i="6"/>
  <c r="CY295" i="6"/>
  <c r="BZ474" i="6"/>
  <c r="CA474" i="6"/>
  <c r="CF279" i="6"/>
  <c r="CG279" i="6"/>
  <c r="CF1035" i="6"/>
  <c r="CG1035" i="6"/>
  <c r="CL979" i="6"/>
  <c r="CM979" i="6"/>
  <c r="CL430" i="6"/>
  <c r="CM430" i="6"/>
  <c r="CS250" i="6"/>
  <c r="CR250" i="6"/>
  <c r="CS574" i="6"/>
  <c r="CR574" i="6"/>
  <c r="CS777" i="6"/>
  <c r="CR777" i="6"/>
  <c r="CY822" i="6"/>
  <c r="CX822" i="6"/>
  <c r="CY325" i="6"/>
  <c r="CX325" i="6"/>
  <c r="BZ872" i="6"/>
  <c r="CA872" i="6"/>
  <c r="CF613" i="6"/>
  <c r="CG613" i="6"/>
  <c r="CR390" i="6"/>
  <c r="CS390" i="6"/>
  <c r="CS898" i="6"/>
  <c r="CR898" i="6"/>
  <c r="CX387" i="6"/>
  <c r="CY387" i="6"/>
  <c r="CG228" i="6"/>
  <c r="CF228" i="6"/>
  <c r="CF748" i="6"/>
  <c r="CG748" i="6"/>
  <c r="CM401" i="6"/>
  <c r="CL401" i="6"/>
  <c r="CX1036" i="6"/>
  <c r="CY1036" i="6"/>
  <c r="CY831" i="6"/>
  <c r="CX831" i="6"/>
  <c r="CA448" i="6"/>
  <c r="BZ448" i="6"/>
  <c r="BZ983" i="6"/>
  <c r="CA983" i="6"/>
  <c r="BZ560" i="6"/>
  <c r="CA560" i="6"/>
  <c r="CG1113" i="6"/>
  <c r="CF1113" i="6"/>
  <c r="CG992" i="6"/>
  <c r="CF992" i="6"/>
  <c r="CM352" i="6"/>
  <c r="CL352" i="6"/>
  <c r="CR382" i="6"/>
  <c r="CS382" i="6"/>
  <c r="CR983" i="6"/>
  <c r="CS983" i="6"/>
  <c r="CY1011" i="6"/>
  <c r="CX1011" i="6"/>
  <c r="CY538" i="6"/>
  <c r="CX538" i="6"/>
  <c r="CX644" i="6"/>
  <c r="CY644" i="6"/>
  <c r="CY676" i="6"/>
  <c r="CX676" i="6"/>
  <c r="BN790" i="6"/>
  <c r="BO790" i="6"/>
  <c r="BO626" i="6"/>
  <c r="BN626" i="6"/>
  <c r="BN1050" i="6"/>
  <c r="BO1050" i="6"/>
  <c r="BT446" i="6"/>
  <c r="BU446" i="6"/>
  <c r="BU852" i="6"/>
  <c r="BT852" i="6"/>
  <c r="BT1007" i="6"/>
  <c r="BU1007" i="6"/>
  <c r="CA215" i="6"/>
  <c r="BZ215" i="6"/>
  <c r="CG554" i="6"/>
  <c r="CF554" i="6"/>
  <c r="CX271" i="6"/>
  <c r="CY271" i="6"/>
  <c r="BB625" i="6"/>
  <c r="BC625" i="6"/>
  <c r="BC377" i="6"/>
  <c r="BB377" i="6"/>
  <c r="BI343" i="6"/>
  <c r="BH343" i="6"/>
  <c r="BI392" i="6"/>
  <c r="BH392" i="6"/>
  <c r="BU389" i="6"/>
  <c r="BT389" i="6"/>
  <c r="BC654" i="6"/>
  <c r="BB654" i="6"/>
  <c r="AW395" i="6"/>
  <c r="AV395" i="6"/>
  <c r="AW618" i="6"/>
  <c r="AV618" i="6"/>
  <c r="AV552" i="6"/>
  <c r="AW552" i="6"/>
  <c r="AW218" i="6"/>
  <c r="AV218" i="6"/>
  <c r="BC1009" i="6"/>
  <c r="BB1009" i="6"/>
  <c r="BI407" i="6"/>
  <c r="BH407" i="6"/>
  <c r="BN370" i="6"/>
  <c r="BO370" i="6"/>
  <c r="BO522" i="6"/>
  <c r="BN522" i="6"/>
  <c r="BT409" i="6"/>
  <c r="BU409" i="6"/>
  <c r="BT243" i="6"/>
  <c r="BU243" i="6"/>
  <c r="BU967" i="6"/>
  <c r="BT967" i="6"/>
  <c r="CY1035" i="6"/>
  <c r="CX1035" i="6"/>
  <c r="AV754" i="6"/>
  <c r="AW754" i="6"/>
  <c r="AW546" i="6"/>
  <c r="AV546" i="6"/>
  <c r="BC758" i="6"/>
  <c r="BB758" i="6"/>
  <c r="BI450" i="6"/>
  <c r="BH450" i="6"/>
  <c r="BH870" i="6"/>
  <c r="BI870" i="6"/>
  <c r="BO773" i="6"/>
  <c r="BN773" i="6"/>
  <c r="BO760" i="6"/>
  <c r="BN760" i="6"/>
  <c r="BT403" i="6"/>
  <c r="BU403" i="6"/>
  <c r="BU1010" i="6"/>
  <c r="BT1010" i="6"/>
  <c r="CA250" i="6"/>
  <c r="BZ250" i="6"/>
  <c r="CA860" i="6"/>
  <c r="BZ860" i="6"/>
  <c r="BZ1028" i="6"/>
  <c r="CA1028" i="6"/>
  <c r="CS561" i="6"/>
  <c r="CR561" i="6"/>
  <c r="AW523" i="6"/>
  <c r="AV523" i="6"/>
  <c r="AV583" i="6"/>
  <c r="AW583" i="6"/>
  <c r="BI803" i="6"/>
  <c r="BH803" i="6"/>
  <c r="BU290" i="6"/>
  <c r="BT290" i="6"/>
  <c r="CA531" i="6"/>
  <c r="BZ531" i="6"/>
  <c r="CA599" i="6"/>
  <c r="BZ599" i="6"/>
  <c r="CG243" i="6"/>
  <c r="CF243" i="6"/>
  <c r="CG918" i="6"/>
  <c r="CF918" i="6"/>
  <c r="CL669" i="6"/>
  <c r="CM669" i="6"/>
  <c r="CM485" i="6"/>
  <c r="CL485" i="6"/>
  <c r="CR970" i="6"/>
  <c r="CS970" i="6"/>
  <c r="CX741" i="6"/>
  <c r="CY741" i="6"/>
  <c r="CY675" i="6"/>
  <c r="CX675" i="6"/>
  <c r="AV292" i="6"/>
  <c r="AW292" i="6"/>
  <c r="CX783" i="6"/>
  <c r="CY783" i="6"/>
  <c r="BC213" i="6"/>
  <c r="BB213" i="6"/>
  <c r="AV235" i="6"/>
  <c r="AW235" i="6"/>
  <c r="AW1046" i="6"/>
  <c r="AV1046" i="6"/>
  <c r="BC1059" i="6"/>
  <c r="BB1059" i="6"/>
  <c r="BB664" i="6"/>
  <c r="BC664" i="6"/>
  <c r="BC461" i="6"/>
  <c r="BB461" i="6"/>
  <c r="BU238" i="6"/>
  <c r="BT238" i="6"/>
  <c r="BZ280" i="6"/>
  <c r="CA280" i="6"/>
  <c r="AW253" i="6"/>
  <c r="AV253" i="6"/>
  <c r="BB735" i="6"/>
  <c r="BC735" i="6"/>
  <c r="AV371" i="6"/>
  <c r="AW371" i="6"/>
  <c r="BC940" i="6"/>
  <c r="BB940" i="6"/>
  <c r="BB725" i="6"/>
  <c r="BC725" i="6"/>
  <c r="BB273" i="6"/>
  <c r="BC273" i="6"/>
  <c r="BH415" i="6"/>
  <c r="BI415" i="6"/>
  <c r="BH509" i="6"/>
  <c r="BI509" i="6"/>
  <c r="BN297" i="6"/>
  <c r="BO297" i="6"/>
  <c r="BN404" i="6"/>
  <c r="BO404" i="6"/>
  <c r="BT694" i="6"/>
  <c r="BU694" i="6"/>
  <c r="BT589" i="6"/>
  <c r="BU589" i="6"/>
  <c r="BT288" i="6"/>
  <c r="BU288" i="6"/>
  <c r="CF593" i="6"/>
  <c r="CG593" i="6"/>
  <c r="CX625" i="6"/>
  <c r="CY625" i="6"/>
  <c r="AV517" i="6"/>
  <c r="AW517" i="6"/>
  <c r="AV756" i="6"/>
  <c r="AW756" i="6"/>
  <c r="BB1053" i="6"/>
  <c r="BC1053" i="6"/>
  <c r="BB381" i="6"/>
  <c r="BC381" i="6"/>
  <c r="BH740" i="6"/>
  <c r="BI740" i="6"/>
  <c r="BI469" i="6"/>
  <c r="BH469" i="6"/>
  <c r="BH1043" i="6"/>
  <c r="BI1043" i="6"/>
  <c r="BH477" i="6"/>
  <c r="BI477" i="6"/>
  <c r="BO468" i="6"/>
  <c r="BN468" i="6"/>
  <c r="BO427" i="6"/>
  <c r="BN427" i="6"/>
  <c r="BN1011" i="6"/>
  <c r="BO1011" i="6"/>
  <c r="BU629" i="6"/>
  <c r="BT629" i="6"/>
  <c r="CF1049" i="6"/>
  <c r="CG1049" i="6"/>
  <c r="CS1078" i="6"/>
  <c r="CR1078" i="6"/>
  <c r="CG332" i="6"/>
  <c r="CF332" i="6"/>
  <c r="CG225" i="6"/>
  <c r="CF225" i="6"/>
  <c r="CF542" i="6"/>
  <c r="CG542" i="6"/>
  <c r="CL262" i="6"/>
  <c r="CM262" i="6"/>
  <c r="CX275" i="6"/>
  <c r="CY275" i="6"/>
  <c r="CX1072" i="6"/>
  <c r="CY1072" i="6"/>
  <c r="BU689" i="6"/>
  <c r="BT689" i="6"/>
  <c r="CA381" i="6"/>
  <c r="BZ381" i="6"/>
  <c r="CA638" i="6"/>
  <c r="BZ638" i="6"/>
  <c r="CF501" i="6"/>
  <c r="CG501" i="6"/>
  <c r="CM203" i="6"/>
  <c r="CL203" i="6"/>
  <c r="CR466" i="6"/>
  <c r="CS466" i="6"/>
  <c r="CR328" i="6"/>
  <c r="CS328" i="6"/>
  <c r="CY348" i="6"/>
  <c r="CX348" i="6"/>
  <c r="CY1056" i="6"/>
  <c r="CX1056" i="6"/>
  <c r="CA634" i="6"/>
  <c r="BZ634" i="6"/>
  <c r="CF321" i="6"/>
  <c r="CG321" i="6"/>
  <c r="CL1011" i="6"/>
  <c r="CM1011" i="6"/>
  <c r="CY759" i="6"/>
  <c r="CX759" i="6"/>
  <c r="BZ331" i="6"/>
  <c r="CA331" i="6"/>
  <c r="CA629" i="6"/>
  <c r="BZ629" i="6"/>
  <c r="CA1095" i="6"/>
  <c r="BZ1095" i="6"/>
  <c r="CG703" i="6"/>
  <c r="CF703" i="6"/>
  <c r="CF506" i="6"/>
  <c r="CG506" i="6"/>
  <c r="CM550" i="6"/>
  <c r="CL550" i="6"/>
  <c r="CM220" i="6"/>
  <c r="CL220" i="6"/>
  <c r="CR724" i="6"/>
  <c r="CS724" i="6"/>
  <c r="CS552" i="6"/>
  <c r="CR552" i="6"/>
  <c r="CX908" i="6"/>
  <c r="CY908" i="6"/>
  <c r="CX514" i="6"/>
  <c r="CY514" i="6"/>
  <c r="CA1067" i="6"/>
  <c r="BZ1067" i="6"/>
  <c r="CM448" i="6"/>
  <c r="CL448" i="6"/>
  <c r="CL1087" i="6"/>
  <c r="CM1087" i="6"/>
  <c r="CS773" i="6"/>
  <c r="CR773" i="6"/>
  <c r="CX646" i="6"/>
  <c r="CY646" i="6"/>
  <c r="CA571" i="6"/>
  <c r="BZ571" i="6"/>
  <c r="CG656" i="6"/>
  <c r="CF656" i="6"/>
  <c r="CR764" i="6"/>
  <c r="CS764" i="6"/>
  <c r="CS586" i="6"/>
  <c r="CR586" i="6"/>
  <c r="CR1127" i="6"/>
  <c r="CS1127" i="6"/>
  <c r="CS268" i="6"/>
  <c r="CR268" i="6"/>
  <c r="CY397" i="6"/>
  <c r="CX397" i="6"/>
  <c r="BT320" i="6"/>
  <c r="BU320" i="6"/>
  <c r="CA286" i="6"/>
  <c r="BZ286" i="6"/>
  <c r="CA1115" i="6"/>
  <c r="BZ1115" i="6"/>
  <c r="CA292" i="6"/>
  <c r="BZ292" i="6"/>
  <c r="CF651" i="6"/>
  <c r="CG651" i="6"/>
  <c r="CG581" i="6"/>
  <c r="CF581" i="6"/>
  <c r="CY746" i="6"/>
  <c r="CX746" i="6"/>
  <c r="CY807" i="6"/>
  <c r="CX807" i="6"/>
  <c r="CX648" i="6"/>
  <c r="CY648" i="6"/>
  <c r="CX584" i="6"/>
  <c r="CY584" i="6"/>
  <c r="BC306" i="6"/>
  <c r="BB306" i="6"/>
  <c r="BB629" i="6"/>
  <c r="BC629" i="6"/>
  <c r="BO289" i="6"/>
  <c r="BN289" i="6"/>
  <c r="BU278" i="6"/>
  <c r="BT278" i="6"/>
  <c r="BT848" i="6"/>
  <c r="BU848" i="6"/>
  <c r="BZ224" i="6"/>
  <c r="CA224" i="6"/>
  <c r="CF492" i="6"/>
  <c r="CG492" i="6"/>
  <c r="CX1100" i="6"/>
  <c r="CY1100" i="6"/>
  <c r="BB1040" i="6"/>
  <c r="BC1040" i="6"/>
  <c r="BB1121" i="6"/>
  <c r="BC1121" i="6"/>
  <c r="BB410" i="6"/>
  <c r="BC410" i="6"/>
  <c r="BI1068" i="6"/>
  <c r="BH1068" i="6"/>
  <c r="BH838" i="6"/>
  <c r="BI838" i="6"/>
  <c r="BH238" i="6"/>
  <c r="BI238" i="6"/>
  <c r="BN619" i="6"/>
  <c r="BO619" i="6"/>
  <c r="BT768" i="6"/>
  <c r="BU768" i="6"/>
  <c r="BT1076" i="6"/>
  <c r="BU1076" i="6"/>
  <c r="CM389" i="6"/>
  <c r="CL389" i="6"/>
  <c r="BB923" i="6"/>
  <c r="BC923" i="6"/>
  <c r="AV638" i="6"/>
  <c r="AW638" i="6"/>
  <c r="AW554" i="6"/>
  <c r="AV554" i="6"/>
  <c r="AV917" i="6"/>
  <c r="AW917" i="6"/>
  <c r="AW621" i="6"/>
  <c r="AV621" i="6"/>
  <c r="BI599" i="6"/>
  <c r="BH599" i="6"/>
  <c r="BO892" i="6"/>
  <c r="BN892" i="6"/>
  <c r="BN430" i="6"/>
  <c r="BO430" i="6"/>
  <c r="BU218" i="6"/>
  <c r="BT218" i="6"/>
  <c r="AV210" i="6"/>
  <c r="AW210" i="6"/>
  <c r="AV967" i="6"/>
  <c r="AW967" i="6"/>
  <c r="BC802" i="6"/>
  <c r="BB802" i="6"/>
  <c r="BC778" i="6"/>
  <c r="BB778" i="6"/>
  <c r="BI1000" i="6"/>
  <c r="BH1000" i="6"/>
  <c r="BO883" i="6"/>
  <c r="BN883" i="6"/>
  <c r="BO325" i="6"/>
  <c r="BN325" i="6"/>
  <c r="BN465" i="6"/>
  <c r="BO465" i="6"/>
  <c r="BT700" i="6"/>
  <c r="BU700" i="6"/>
  <c r="BT595" i="6"/>
  <c r="BU595" i="6"/>
  <c r="BU524" i="6"/>
  <c r="BT524" i="6"/>
  <c r="BZ993" i="6"/>
  <c r="CA993" i="6"/>
  <c r="CA996" i="6"/>
  <c r="BZ996" i="6"/>
  <c r="CG406" i="6"/>
  <c r="CF406" i="6"/>
  <c r="CX1084" i="6"/>
  <c r="CY1084" i="6"/>
  <c r="AW275" i="6"/>
  <c r="AV275" i="6"/>
  <c r="BB439" i="6"/>
  <c r="BC439" i="6"/>
  <c r="BO204" i="6"/>
  <c r="BN204" i="6"/>
  <c r="BT680" i="6"/>
  <c r="BU680" i="6"/>
  <c r="BT576" i="6"/>
  <c r="BU576" i="6"/>
  <c r="BZ951" i="6"/>
  <c r="CA951" i="6"/>
  <c r="BZ585" i="6"/>
  <c r="CA585" i="6"/>
  <c r="CG647" i="6"/>
  <c r="CF647" i="6"/>
  <c r="CG374" i="6"/>
  <c r="CF374" i="6"/>
  <c r="CL372" i="6"/>
  <c r="CM372" i="6"/>
  <c r="CR1110" i="6"/>
  <c r="CS1110" i="6"/>
  <c r="CX693" i="6"/>
  <c r="CY693" i="6"/>
  <c r="CX352" i="6"/>
  <c r="CY352" i="6"/>
  <c r="CX989" i="6"/>
  <c r="CY989" i="6"/>
  <c r="BI938" i="6"/>
  <c r="BH938" i="6"/>
  <c r="AV262" i="6"/>
  <c r="AW262" i="6"/>
  <c r="AV814" i="6"/>
  <c r="AW814" i="6"/>
  <c r="AV1027" i="6"/>
  <c r="AW1027" i="6"/>
  <c r="BB1089" i="6"/>
  <c r="BC1089" i="6"/>
  <c r="BB378" i="6"/>
  <c r="BC378" i="6"/>
  <c r="BH1094" i="6"/>
  <c r="BI1094" i="6"/>
  <c r="BH1109" i="6"/>
  <c r="BI1109" i="6"/>
  <c r="BH465" i="6"/>
  <c r="BI465" i="6"/>
  <c r="BN486" i="6"/>
  <c r="BO486" i="6"/>
  <c r="BN500" i="6"/>
  <c r="BO500" i="6"/>
  <c r="BN861" i="6"/>
  <c r="BO861" i="6"/>
  <c r="BT784" i="6"/>
  <c r="BU784" i="6"/>
  <c r="BZ488" i="6"/>
  <c r="CA488" i="6"/>
  <c r="CL631" i="6"/>
  <c r="CM631" i="6"/>
  <c r="AW761" i="6"/>
  <c r="AV761" i="6"/>
  <c r="BC405" i="6"/>
  <c r="BB405" i="6"/>
  <c r="AW380" i="6"/>
  <c r="AV380" i="6"/>
  <c r="AW717" i="6"/>
  <c r="AV717" i="6"/>
  <c r="AV540" i="6"/>
  <c r="AW540" i="6"/>
  <c r="AW929" i="6"/>
  <c r="AV929" i="6"/>
  <c r="BC260" i="6"/>
  <c r="BB260" i="6"/>
  <c r="BC350" i="6"/>
  <c r="BB350" i="6"/>
  <c r="BI331" i="6"/>
  <c r="BH331" i="6"/>
  <c r="BI933" i="6"/>
  <c r="BH933" i="6"/>
  <c r="BH589" i="6"/>
  <c r="BI589" i="6"/>
  <c r="BN451" i="6"/>
  <c r="BO451" i="6"/>
  <c r="BN711" i="6"/>
  <c r="BO711" i="6"/>
  <c r="BU707" i="6"/>
  <c r="BT707" i="6"/>
  <c r="BU224" i="6"/>
  <c r="BT224" i="6"/>
  <c r="CA943" i="6"/>
  <c r="BZ943" i="6"/>
  <c r="CS920" i="6"/>
  <c r="CR920" i="6"/>
  <c r="BB245" i="6"/>
  <c r="BC245" i="6"/>
  <c r="AW992" i="6"/>
  <c r="AV992" i="6"/>
  <c r="AV1092" i="6"/>
  <c r="AW1092" i="6"/>
  <c r="AV642" i="6"/>
  <c r="AW642" i="6"/>
  <c r="BB324" i="6"/>
  <c r="BC324" i="6"/>
  <c r="BI1011" i="6"/>
  <c r="BH1011" i="6"/>
  <c r="BN528" i="6"/>
  <c r="BO528" i="6"/>
  <c r="BN1035" i="6"/>
  <c r="BO1035" i="6"/>
  <c r="CF689" i="6"/>
  <c r="CG689" i="6"/>
  <c r="CM1073" i="6"/>
  <c r="CL1073" i="6"/>
  <c r="CX531" i="6"/>
  <c r="CY531" i="6"/>
  <c r="BU602" i="6"/>
  <c r="BT602" i="6"/>
  <c r="BU460" i="6"/>
  <c r="BT460" i="6"/>
  <c r="CF333" i="6"/>
  <c r="CG333" i="6"/>
  <c r="CG902" i="6"/>
  <c r="CF902" i="6"/>
  <c r="CM597" i="6"/>
  <c r="CL597" i="6"/>
  <c r="CL540" i="6"/>
  <c r="CM540" i="6"/>
  <c r="CL743" i="6"/>
  <c r="CM743" i="6"/>
  <c r="CS584" i="6"/>
  <c r="CR584" i="6"/>
  <c r="CR849" i="6"/>
  <c r="CS849" i="6"/>
  <c r="CX476" i="6"/>
  <c r="CY476" i="6"/>
  <c r="CX414" i="6"/>
  <c r="CY414" i="6"/>
  <c r="CY567" i="6"/>
  <c r="CX567" i="6"/>
  <c r="CG1045" i="6"/>
  <c r="CF1045" i="6"/>
  <c r="CG515" i="6"/>
  <c r="CF515" i="6"/>
  <c r="CM429" i="6"/>
  <c r="CL429" i="6"/>
  <c r="CM901" i="6"/>
  <c r="CL901" i="6"/>
  <c r="CR1047" i="6"/>
  <c r="CS1047" i="6"/>
  <c r="CS260" i="6"/>
  <c r="CR260" i="6"/>
  <c r="CX1104" i="6"/>
  <c r="CY1104" i="6"/>
  <c r="CA563" i="6"/>
  <c r="BZ563" i="6"/>
  <c r="BZ667" i="6"/>
  <c r="CA667" i="6"/>
  <c r="CF297" i="6"/>
  <c r="CG297" i="6"/>
  <c r="CL799" i="6"/>
  <c r="CM799" i="6"/>
  <c r="CS876" i="6"/>
  <c r="CR876" i="6"/>
  <c r="CS364" i="6"/>
  <c r="CR364" i="6"/>
  <c r="BZ568" i="6"/>
  <c r="CA568" i="6"/>
  <c r="CR454" i="6"/>
  <c r="CS454" i="6"/>
  <c r="CR1126" i="6"/>
  <c r="CS1126" i="6"/>
  <c r="CS741" i="6"/>
  <c r="CR741" i="6"/>
  <c r="CX841" i="6"/>
  <c r="CY841" i="6"/>
  <c r="BZ1004" i="6"/>
  <c r="CA1004" i="6"/>
  <c r="BZ1119" i="6"/>
  <c r="CA1119" i="6"/>
  <c r="CG280" i="6"/>
  <c r="CF280" i="6"/>
  <c r="CX511" i="6"/>
  <c r="CY511" i="6"/>
  <c r="CY726" i="6"/>
  <c r="CX726" i="6"/>
  <c r="CX1014" i="6"/>
  <c r="CY1014" i="6"/>
  <c r="CA1072" i="6"/>
  <c r="BZ1072" i="6"/>
  <c r="CA516" i="6"/>
  <c r="BZ516" i="6"/>
  <c r="CF670" i="6"/>
  <c r="CG670" i="6"/>
  <c r="CM1062" i="6"/>
  <c r="CL1062" i="6"/>
  <c r="CM377" i="6"/>
  <c r="CL377" i="6"/>
  <c r="CR399" i="6"/>
  <c r="CS399" i="6"/>
  <c r="CX226" i="6"/>
  <c r="CY226" i="6"/>
  <c r="CX753" i="6"/>
  <c r="CY753" i="6"/>
  <c r="CX781" i="6"/>
  <c r="CY781" i="6"/>
  <c r="CX724" i="6"/>
  <c r="CY724" i="6"/>
  <c r="CS831" i="6"/>
  <c r="CR831" i="6"/>
  <c r="BC123" i="6"/>
  <c r="AO1136" i="6"/>
  <c r="AO1144" i="6" s="1"/>
  <c r="BB579" i="6"/>
  <c r="BC579" i="6"/>
  <c r="BN1016" i="6"/>
  <c r="BO1016" i="6"/>
  <c r="BO987" i="6"/>
  <c r="BN987" i="6"/>
  <c r="BO244" i="6"/>
  <c r="BN244" i="6"/>
  <c r="BU756" i="6"/>
  <c r="BT756" i="6"/>
  <c r="BT889" i="6"/>
  <c r="BU889" i="6"/>
  <c r="CX589" i="6"/>
  <c r="CY589" i="6"/>
  <c r="BC346" i="6"/>
  <c r="BB346" i="6"/>
  <c r="BI235" i="6"/>
  <c r="BH235" i="6"/>
  <c r="BH806" i="6"/>
  <c r="BI806" i="6"/>
  <c r="BU377" i="6"/>
  <c r="BT377" i="6"/>
  <c r="BT814" i="6"/>
  <c r="BU814" i="6"/>
  <c r="BT559" i="6"/>
  <c r="BU559" i="6"/>
  <c r="CA1047" i="6"/>
  <c r="BZ1047" i="6"/>
  <c r="CM565" i="6"/>
  <c r="CL565" i="6"/>
  <c r="BI495" i="6"/>
  <c r="BH495" i="6"/>
  <c r="AW509" i="6"/>
  <c r="AV509" i="6"/>
  <c r="AW777" i="6"/>
  <c r="AV777" i="6"/>
  <c r="BC886" i="6"/>
  <c r="BB886" i="6"/>
  <c r="BC293" i="6"/>
  <c r="BB293" i="6"/>
  <c r="BI999" i="6"/>
  <c r="BH999" i="6"/>
  <c r="BN1112" i="6"/>
  <c r="BO1112" i="6"/>
  <c r="BN452" i="6"/>
  <c r="BO452" i="6"/>
  <c r="BT250" i="6"/>
  <c r="BU250" i="6"/>
  <c r="CS847" i="6"/>
  <c r="CR847" i="6"/>
  <c r="BB1058" i="6"/>
  <c r="BC1058" i="6"/>
  <c r="AV928" i="6"/>
  <c r="AW928" i="6"/>
  <c r="AW502" i="6"/>
  <c r="AV502" i="6"/>
  <c r="BB966" i="6"/>
  <c r="BC966" i="6"/>
  <c r="BC927" i="6"/>
  <c r="BB927" i="6"/>
  <c r="BI441" i="6"/>
  <c r="BH441" i="6"/>
  <c r="BH952" i="6"/>
  <c r="BI952" i="6"/>
  <c r="BH793" i="6"/>
  <c r="BI793" i="6"/>
  <c r="BN953" i="6"/>
  <c r="BO953" i="6"/>
  <c r="BT407" i="6"/>
  <c r="BU407" i="6"/>
  <c r="BT711" i="6"/>
  <c r="BU711" i="6"/>
  <c r="BT212" i="6"/>
  <c r="BU212" i="6"/>
  <c r="BZ1052" i="6"/>
  <c r="CA1052" i="6"/>
  <c r="BZ684" i="6"/>
  <c r="CA684" i="6"/>
  <c r="CL647" i="6"/>
  <c r="CM647" i="6"/>
  <c r="BC919" i="6"/>
  <c r="BB919" i="6"/>
  <c r="BN1107" i="6"/>
  <c r="BO1107" i="6"/>
  <c r="BT828" i="6"/>
  <c r="BU828" i="6"/>
  <c r="BT721" i="6"/>
  <c r="BU721" i="6"/>
  <c r="BT622" i="6"/>
  <c r="BU622" i="6"/>
  <c r="CA633" i="6"/>
  <c r="BZ633" i="6"/>
  <c r="CA746" i="6"/>
  <c r="BZ746" i="6"/>
  <c r="CG866" i="6"/>
  <c r="CF866" i="6"/>
  <c r="CF245" i="6"/>
  <c r="CG245" i="6"/>
  <c r="CG904" i="6"/>
  <c r="CF904" i="6"/>
  <c r="CM1037" i="6"/>
  <c r="CL1037" i="6"/>
  <c r="CM242" i="6"/>
  <c r="CL242" i="6"/>
  <c r="CR878" i="6"/>
  <c r="CS878" i="6"/>
  <c r="CX215" i="6"/>
  <c r="CY215" i="6"/>
  <c r="CX1005" i="6"/>
  <c r="CY1005" i="6"/>
  <c r="CY961" i="6"/>
  <c r="CX961" i="6"/>
  <c r="CY536" i="6"/>
  <c r="CX536" i="6"/>
  <c r="CX593" i="6"/>
  <c r="CY593" i="6"/>
  <c r="AV1010" i="6"/>
  <c r="AW1010" i="6"/>
  <c r="CG723" i="6"/>
  <c r="CF723" i="6"/>
  <c r="AW896" i="6"/>
  <c r="AV896" i="6"/>
  <c r="AV397" i="6"/>
  <c r="AW397" i="6"/>
  <c r="BB788" i="6"/>
  <c r="BC788" i="6"/>
  <c r="BB673" i="6"/>
  <c r="BC673" i="6"/>
  <c r="BC217" i="6"/>
  <c r="BB217" i="6"/>
  <c r="BI691" i="6"/>
  <c r="BH691" i="6"/>
  <c r="BO951" i="6"/>
  <c r="BN951" i="6"/>
  <c r="BO729" i="6"/>
  <c r="BN729" i="6"/>
  <c r="BT850" i="6"/>
  <c r="BU850" i="6"/>
  <c r="BT437" i="6"/>
  <c r="BU437" i="6"/>
  <c r="BH506" i="6"/>
  <c r="BI506" i="6"/>
  <c r="AW835" i="6"/>
  <c r="AV835" i="6"/>
  <c r="BC945" i="6"/>
  <c r="BB945" i="6"/>
  <c r="BI547" i="6"/>
  <c r="BH547" i="6"/>
  <c r="BI919" i="6"/>
  <c r="BH919" i="6"/>
  <c r="BH272" i="6"/>
  <c r="BI272" i="6"/>
  <c r="BO502" i="6"/>
  <c r="BN502" i="6"/>
  <c r="BU567" i="6"/>
  <c r="BT567" i="6"/>
  <c r="CA287" i="6"/>
  <c r="BZ287" i="6"/>
  <c r="BZ680" i="6"/>
  <c r="CA680" i="6"/>
  <c r="CS225" i="6"/>
  <c r="CR225" i="6"/>
  <c r="AV561" i="6"/>
  <c r="AW561" i="6"/>
  <c r="BH598" i="6"/>
  <c r="BI598" i="6"/>
  <c r="AW922" i="6"/>
  <c r="AV922" i="6"/>
  <c r="BB719" i="6"/>
  <c r="BC719" i="6"/>
  <c r="BB833" i="6"/>
  <c r="BC833" i="6"/>
  <c r="BI934" i="6"/>
  <c r="BH934" i="6"/>
  <c r="BI241" i="6"/>
  <c r="BH241" i="6"/>
  <c r="BO796" i="6"/>
  <c r="BN796" i="6"/>
  <c r="BO687" i="6"/>
  <c r="BN687" i="6"/>
  <c r="BT383" i="6"/>
  <c r="BU383" i="6"/>
  <c r="BT744" i="6"/>
  <c r="BU744" i="6"/>
  <c r="CA973" i="6"/>
  <c r="BZ973" i="6"/>
  <c r="CL772" i="6"/>
  <c r="CM772" i="6"/>
  <c r="CF579" i="6"/>
  <c r="CG579" i="6"/>
  <c r="CG946" i="6"/>
  <c r="CF946" i="6"/>
  <c r="CR1076" i="6"/>
  <c r="CS1076" i="6"/>
  <c r="BU273" i="6"/>
  <c r="BT273" i="6"/>
  <c r="CA319" i="6"/>
  <c r="BZ319" i="6"/>
  <c r="CA221" i="6"/>
  <c r="BZ221" i="6"/>
  <c r="CF972" i="6"/>
  <c r="CG972" i="6"/>
  <c r="CS474" i="6"/>
  <c r="CR474" i="6"/>
  <c r="BZ886" i="6"/>
  <c r="CA886" i="6"/>
  <c r="CA305" i="6"/>
  <c r="BZ305" i="6"/>
  <c r="CL280" i="6"/>
  <c r="CM280" i="6"/>
  <c r="CM426" i="6"/>
  <c r="CL426" i="6"/>
  <c r="CR375" i="6"/>
  <c r="CS375" i="6"/>
  <c r="CS599" i="6"/>
  <c r="CR599" i="6"/>
  <c r="CG1042" i="6"/>
  <c r="CF1042" i="6"/>
  <c r="CL767" i="6"/>
  <c r="CM767" i="6"/>
  <c r="CS1102" i="6"/>
  <c r="CR1102" i="6"/>
  <c r="CY343" i="6"/>
  <c r="CX343" i="6"/>
  <c r="CY1041" i="6"/>
  <c r="CX1041" i="6"/>
  <c r="CS635" i="6"/>
  <c r="CR635" i="6"/>
  <c r="CX864" i="6"/>
  <c r="CY864" i="6"/>
  <c r="CY818" i="6"/>
  <c r="CX818" i="6"/>
  <c r="CA865" i="6"/>
  <c r="BZ865" i="6"/>
  <c r="CA479" i="6"/>
  <c r="BZ479" i="6"/>
  <c r="CF789" i="6"/>
  <c r="CG789" i="6"/>
  <c r="CG541" i="6"/>
  <c r="CF541" i="6"/>
  <c r="CL1035" i="6"/>
  <c r="CM1035" i="6"/>
  <c r="CL390" i="6"/>
  <c r="CM390" i="6"/>
  <c r="CS704" i="6"/>
  <c r="CR704" i="6"/>
  <c r="CY808" i="6"/>
  <c r="CX808" i="6"/>
  <c r="CG235" i="6"/>
  <c r="CF235" i="6"/>
  <c r="CF482" i="6"/>
  <c r="CG482" i="6"/>
  <c r="CM976" i="6"/>
  <c r="CL976" i="6"/>
  <c r="CS1104" i="6"/>
  <c r="CR1104" i="6"/>
  <c r="CR961" i="6"/>
  <c r="CS961" i="6"/>
  <c r="CR312" i="6"/>
  <c r="CS312" i="6"/>
  <c r="CY678" i="6"/>
  <c r="CX678" i="6"/>
  <c r="CX415" i="6"/>
  <c r="CY415" i="6"/>
  <c r="CX564" i="6"/>
  <c r="CY564" i="6"/>
  <c r="BC307" i="6"/>
  <c r="BB307" i="6"/>
  <c r="BI338" i="6"/>
  <c r="BH338" i="6"/>
  <c r="BN376" i="6"/>
  <c r="BO376" i="6"/>
  <c r="BO792" i="6"/>
  <c r="BN792" i="6"/>
  <c r="BT799" i="6"/>
  <c r="BU799" i="6"/>
  <c r="BB301" i="6"/>
  <c r="BC301" i="6"/>
  <c r="BI517" i="6"/>
  <c r="BH517" i="6"/>
  <c r="BH240" i="6"/>
  <c r="BI240" i="6"/>
  <c r="BN291" i="6"/>
  <c r="BO291" i="6"/>
  <c r="BO395" i="6"/>
  <c r="BN395" i="6"/>
  <c r="BU339" i="6"/>
  <c r="BT339" i="6"/>
  <c r="BT610" i="6"/>
  <c r="BU610" i="6"/>
  <c r="BU761" i="6"/>
  <c r="BT761" i="6"/>
  <c r="AV886" i="6"/>
  <c r="AW886" i="6"/>
  <c r="AV445" i="6"/>
  <c r="AW445" i="6"/>
  <c r="AV603" i="6"/>
  <c r="AW603" i="6"/>
  <c r="BB435" i="6"/>
  <c r="BC435" i="6"/>
  <c r="AW1050" i="6"/>
  <c r="AV1050" i="6"/>
  <c r="AW983" i="6"/>
  <c r="AV983" i="6"/>
  <c r="BB1104" i="6"/>
  <c r="BC1104" i="6"/>
  <c r="BH802" i="6"/>
  <c r="BI802" i="6"/>
  <c r="BH229" i="6"/>
  <c r="BI229" i="6"/>
  <c r="BN242" i="6"/>
  <c r="BO242" i="6"/>
  <c r="BN212" i="6"/>
  <c r="BO212" i="6"/>
  <c r="BU289" i="6"/>
  <c r="BT289" i="6"/>
  <c r="BC909" i="6"/>
  <c r="BB909" i="6"/>
  <c r="AV619" i="6"/>
  <c r="AW619" i="6"/>
  <c r="BB1081" i="6"/>
  <c r="BC1081" i="6"/>
  <c r="BC541" i="6"/>
  <c r="BB541" i="6"/>
  <c r="BI522" i="6"/>
  <c r="BH522" i="6"/>
  <c r="BI767" i="6"/>
  <c r="BH767" i="6"/>
  <c r="BO627" i="6"/>
  <c r="BN627" i="6"/>
  <c r="BO884" i="6"/>
  <c r="BN884" i="6"/>
  <c r="BN394" i="6"/>
  <c r="BO394" i="6"/>
  <c r="BU230" i="6"/>
  <c r="BT230" i="6"/>
  <c r="BU634" i="6"/>
  <c r="BT634" i="6"/>
  <c r="BU941" i="6"/>
  <c r="BT941" i="6"/>
  <c r="CA262" i="6"/>
  <c r="BZ262" i="6"/>
  <c r="CR238" i="6"/>
  <c r="CS238" i="6"/>
  <c r="BI541" i="6"/>
  <c r="BH541" i="6"/>
  <c r="BI206" i="6"/>
  <c r="BH206" i="6"/>
  <c r="BN694" i="6"/>
  <c r="BO694" i="6"/>
  <c r="BN329" i="6"/>
  <c r="BO329" i="6"/>
  <c r="BO833" i="6"/>
  <c r="BN833" i="6"/>
  <c r="BU234" i="6"/>
  <c r="BT234" i="6"/>
  <c r="CA1105" i="6"/>
  <c r="BZ1105" i="6"/>
  <c r="CF753" i="6"/>
  <c r="CG753" i="6"/>
  <c r="CG944" i="6"/>
  <c r="CF944" i="6"/>
  <c r="CM502" i="6"/>
  <c r="CL502" i="6"/>
  <c r="CS725" i="6"/>
  <c r="CR725" i="6"/>
  <c r="CY860" i="6"/>
  <c r="CX860" i="6"/>
  <c r="CX952" i="6"/>
  <c r="CY952" i="6"/>
  <c r="AW994" i="6"/>
  <c r="AV994" i="6"/>
  <c r="AV871" i="6"/>
  <c r="AW871" i="6"/>
  <c r="BB640" i="6"/>
  <c r="BC640" i="6"/>
  <c r="AV268" i="6"/>
  <c r="AW268" i="6"/>
  <c r="AV970" i="6"/>
  <c r="AW970" i="6"/>
  <c r="BC1099" i="6"/>
  <c r="BB1099" i="6"/>
  <c r="BI446" i="6"/>
  <c r="BH446" i="6"/>
  <c r="BI827" i="6"/>
  <c r="BH827" i="6"/>
  <c r="BH621" i="6"/>
  <c r="BI621" i="6"/>
  <c r="BN318" i="6"/>
  <c r="BO318" i="6"/>
  <c r="BO938" i="6"/>
  <c r="BN938" i="6"/>
  <c r="BO485" i="6"/>
  <c r="BN485" i="6"/>
  <c r="CL311" i="6"/>
  <c r="CM311" i="6"/>
  <c r="BB468" i="6"/>
  <c r="BC468" i="6"/>
  <c r="AV1020" i="6"/>
  <c r="AW1020" i="6"/>
  <c r="AW685" i="6"/>
  <c r="AV685" i="6"/>
  <c r="AW536" i="6"/>
  <c r="AV536" i="6"/>
  <c r="BB261" i="6"/>
  <c r="BC261" i="6"/>
  <c r="BI319" i="6"/>
  <c r="BH319" i="6"/>
  <c r="BH1012" i="6"/>
  <c r="BI1012" i="6"/>
  <c r="BH887" i="6"/>
  <c r="BI887" i="6"/>
  <c r="BH390" i="6"/>
  <c r="BI390" i="6"/>
  <c r="BO331" i="6"/>
  <c r="BN331" i="6"/>
  <c r="BN219" i="6"/>
  <c r="BO219" i="6"/>
  <c r="BN1026" i="6"/>
  <c r="BO1026" i="6"/>
  <c r="BU464" i="6"/>
  <c r="BT464" i="6"/>
  <c r="BT1058" i="6"/>
  <c r="BU1058" i="6"/>
  <c r="BC982" i="6"/>
  <c r="BB982" i="6"/>
  <c r="AW224" i="6"/>
  <c r="AV224" i="6"/>
  <c r="BC1047" i="6"/>
  <c r="BB1047" i="6"/>
  <c r="AW709" i="6"/>
  <c r="AV709" i="6"/>
  <c r="BB627" i="6"/>
  <c r="BC627" i="6"/>
  <c r="BC1125" i="6"/>
  <c r="BB1125" i="6"/>
  <c r="BI596" i="6"/>
  <c r="BH596" i="6"/>
  <c r="BO274" i="6"/>
  <c r="BN274" i="6"/>
  <c r="CF681" i="6"/>
  <c r="CG681" i="6"/>
  <c r="CF326" i="6"/>
  <c r="CG326" i="6"/>
  <c r="CL1007" i="6"/>
  <c r="CM1007" i="6"/>
  <c r="CS1014" i="6"/>
  <c r="CR1014" i="6"/>
  <c r="CS848" i="6"/>
  <c r="CR848" i="6"/>
  <c r="CR793" i="6"/>
  <c r="CS793" i="6"/>
  <c r="CX900" i="6"/>
  <c r="CY900" i="6"/>
  <c r="CX403" i="6"/>
  <c r="CY403" i="6"/>
  <c r="BU886" i="6"/>
  <c r="BT886" i="6"/>
  <c r="BZ478" i="6"/>
  <c r="CA478" i="6"/>
  <c r="BZ333" i="6"/>
  <c r="CA333" i="6"/>
  <c r="CF832" i="6"/>
  <c r="CG832" i="6"/>
  <c r="CG601" i="6"/>
  <c r="CF601" i="6"/>
  <c r="CM461" i="6"/>
  <c r="CL461" i="6"/>
  <c r="CM1107" i="6"/>
  <c r="CL1107" i="6"/>
  <c r="CM624" i="6"/>
  <c r="CL624" i="6"/>
  <c r="CS785" i="6"/>
  <c r="CR785" i="6"/>
  <c r="CX1069" i="6"/>
  <c r="CY1069" i="6"/>
  <c r="BZ1042" i="6"/>
  <c r="CA1042" i="6"/>
  <c r="CG795" i="6"/>
  <c r="CF795" i="6"/>
  <c r="CL227" i="6"/>
  <c r="CM227" i="6"/>
  <c r="CL1078" i="6"/>
  <c r="CM1078" i="6"/>
  <c r="CR550" i="6"/>
  <c r="CS550" i="6"/>
  <c r="CY768" i="6"/>
  <c r="CX768" i="6"/>
  <c r="BZ399" i="6"/>
  <c r="CA399" i="6"/>
  <c r="CA790" i="6"/>
  <c r="BZ790" i="6"/>
  <c r="CF1033" i="6"/>
  <c r="CG1033" i="6"/>
  <c r="CG727" i="6"/>
  <c r="CF727" i="6"/>
  <c r="CG840" i="6"/>
  <c r="CF840" i="6"/>
  <c r="CM408" i="6"/>
  <c r="CL408" i="6"/>
  <c r="CM970" i="6"/>
  <c r="CL970" i="6"/>
  <c r="CL892" i="6"/>
  <c r="CM892" i="6"/>
  <c r="CR628" i="6"/>
  <c r="CS628" i="6"/>
  <c r="CS468" i="6"/>
  <c r="CR468" i="6"/>
  <c r="CL266" i="6"/>
  <c r="CM266" i="6"/>
  <c r="CR1015" i="6"/>
  <c r="CS1015" i="6"/>
  <c r="CY890" i="6"/>
  <c r="CX890" i="6"/>
  <c r="CF970" i="6"/>
  <c r="CG970" i="6"/>
  <c r="CL247" i="6"/>
  <c r="CM247" i="6"/>
  <c r="CM857" i="6"/>
  <c r="CL857" i="6"/>
  <c r="CR873" i="6"/>
  <c r="CS873" i="6"/>
  <c r="CS228" i="6"/>
  <c r="CR228" i="6"/>
  <c r="CY702" i="6"/>
  <c r="CX702" i="6"/>
  <c r="CY599" i="6"/>
  <c r="CX599" i="6"/>
  <c r="CY596" i="6"/>
  <c r="CX596" i="6"/>
  <c r="BU217" i="6"/>
  <c r="BT217" i="6"/>
  <c r="BZ930" i="6"/>
  <c r="CA930" i="6"/>
  <c r="CG715" i="6"/>
  <c r="CF715" i="6"/>
  <c r="CF382" i="6"/>
  <c r="CG382" i="6"/>
  <c r="CM616" i="6"/>
  <c r="CL616" i="6"/>
  <c r="CR808" i="6"/>
  <c r="CS808" i="6"/>
  <c r="CS634" i="6"/>
  <c r="CR634" i="6"/>
  <c r="CX1042" i="6"/>
  <c r="CY1042" i="6"/>
  <c r="BO597" i="6"/>
  <c r="BN597" i="6"/>
  <c r="BO678" i="6"/>
  <c r="BN678" i="6"/>
  <c r="BO551" i="6"/>
  <c r="BN551" i="6"/>
  <c r="BN971" i="6"/>
  <c r="BO971" i="6"/>
  <c r="BU404" i="6"/>
  <c r="BT404" i="6"/>
  <c r="BB1002" i="6"/>
  <c r="BC1002" i="6"/>
  <c r="BH546" i="6"/>
  <c r="BI546" i="6"/>
  <c r="BI1032" i="6"/>
  <c r="BH1032" i="6"/>
  <c r="BI742" i="6"/>
  <c r="BH742" i="6"/>
  <c r="BT1006" i="6"/>
  <c r="BU1006" i="6"/>
  <c r="BU429" i="6"/>
  <c r="BT429" i="6"/>
  <c r="BU412" i="6"/>
  <c r="BT412" i="6"/>
  <c r="CF1014" i="6"/>
  <c r="CG1014" i="6"/>
  <c r="CY651" i="6"/>
  <c r="CX651" i="6"/>
  <c r="AW872" i="6"/>
  <c r="AV872" i="6"/>
  <c r="AW914" i="6"/>
  <c r="AV914" i="6"/>
  <c r="AV338" i="6"/>
  <c r="AW338" i="6"/>
  <c r="AW625" i="6"/>
  <c r="AV625" i="6"/>
  <c r="AV846" i="6"/>
  <c r="AW846" i="6"/>
  <c r="BB543" i="6"/>
  <c r="BC543" i="6"/>
  <c r="BC304" i="6"/>
  <c r="BB304" i="6"/>
  <c r="BH1057" i="6"/>
  <c r="BI1057" i="6"/>
  <c r="BN1060" i="6"/>
  <c r="BO1060" i="6"/>
  <c r="BO1118" i="6"/>
  <c r="BN1118" i="6"/>
  <c r="BN548" i="6"/>
  <c r="BO548" i="6"/>
  <c r="BZ511" i="6"/>
  <c r="CA511" i="6"/>
  <c r="BI476" i="6"/>
  <c r="BH476" i="6"/>
  <c r="AW1072" i="6"/>
  <c r="AV1072" i="6"/>
  <c r="BB731" i="6"/>
  <c r="BC731" i="6"/>
  <c r="BC458" i="6"/>
  <c r="BB458" i="6"/>
  <c r="BI1060" i="6"/>
  <c r="BH1060" i="6"/>
  <c r="BH968" i="6"/>
  <c r="BI968" i="6"/>
  <c r="BH253" i="6"/>
  <c r="BI253" i="6"/>
  <c r="BO498" i="6"/>
  <c r="BN498" i="6"/>
  <c r="BN600" i="6"/>
  <c r="BO600" i="6"/>
  <c r="BZ235" i="6"/>
  <c r="CA235" i="6"/>
  <c r="BZ868" i="6"/>
  <c r="CA868" i="6"/>
  <c r="CG982" i="6"/>
  <c r="CF982" i="6"/>
  <c r="CX406" i="6"/>
  <c r="CY406" i="6"/>
  <c r="AW880" i="6"/>
  <c r="AV880" i="6"/>
  <c r="BI1036" i="6"/>
  <c r="BH1036" i="6"/>
  <c r="BI725" i="6"/>
  <c r="BH725" i="6"/>
  <c r="BO1106" i="6"/>
  <c r="BN1106" i="6"/>
  <c r="BO225" i="6"/>
  <c r="BN225" i="6"/>
  <c r="BN841" i="6"/>
  <c r="BO841" i="6"/>
  <c r="BU551" i="6"/>
  <c r="BT551" i="6"/>
  <c r="BT847" i="6"/>
  <c r="BU847" i="6"/>
  <c r="BZ838" i="6"/>
  <c r="CA838" i="6"/>
  <c r="CF231" i="6"/>
  <c r="CG231" i="6"/>
  <c r="CF498" i="6"/>
  <c r="CG498" i="6"/>
  <c r="CL507" i="6"/>
  <c r="CM507" i="6"/>
  <c r="CR274" i="6"/>
  <c r="CS274" i="6"/>
  <c r="CS951" i="6"/>
  <c r="CR951" i="6"/>
  <c r="CR504" i="6"/>
  <c r="CS504" i="6"/>
  <c r="CY973" i="6"/>
  <c r="CX973" i="6"/>
  <c r="CX623" i="6"/>
  <c r="CY623" i="6"/>
  <c r="CY732" i="6"/>
  <c r="CX732" i="6"/>
  <c r="CX1126" i="6"/>
  <c r="CY1126" i="6"/>
  <c r="AV1057" i="6"/>
  <c r="AW1057" i="6"/>
  <c r="AV387" i="6"/>
  <c r="AW387" i="6"/>
  <c r="AW985" i="6"/>
  <c r="AV985" i="6"/>
  <c r="BB762" i="6"/>
  <c r="BC762" i="6"/>
  <c r="BH685" i="6"/>
  <c r="BI685" i="6"/>
  <c r="BI884" i="6"/>
  <c r="BH884" i="6"/>
  <c r="BI955" i="6"/>
  <c r="BH955" i="6"/>
  <c r="BH281" i="6"/>
  <c r="BI281" i="6"/>
  <c r="BZ1046" i="6"/>
  <c r="CA1046" i="6"/>
  <c r="BH374" i="6"/>
  <c r="BI374" i="6"/>
  <c r="BC386" i="6"/>
  <c r="BB386" i="6"/>
  <c r="AW1018" i="6"/>
  <c r="AV1018" i="6"/>
  <c r="AV894" i="6"/>
  <c r="AW894" i="6"/>
  <c r="BC849" i="6"/>
  <c r="BB849" i="6"/>
  <c r="BH749" i="6"/>
  <c r="BI749" i="6"/>
  <c r="BN306" i="6"/>
  <c r="BO306" i="6"/>
  <c r="BN426" i="6"/>
  <c r="BO426" i="6"/>
  <c r="CA911" i="6"/>
  <c r="BZ911" i="6"/>
  <c r="CA896" i="6"/>
  <c r="BZ896" i="6"/>
  <c r="CG926" i="6"/>
  <c r="CF926" i="6"/>
  <c r="AV250" i="6"/>
  <c r="AW250" i="6"/>
  <c r="BC814" i="6"/>
  <c r="BB814" i="6"/>
  <c r="AW768" i="6"/>
  <c r="AV768" i="6"/>
  <c r="AW368" i="6"/>
  <c r="AV368" i="6"/>
  <c r="BB375" i="6"/>
  <c r="BC375" i="6"/>
  <c r="BB1061" i="6"/>
  <c r="BC1061" i="6"/>
  <c r="BC618" i="6"/>
  <c r="BB618" i="6"/>
  <c r="BH393" i="6"/>
  <c r="BI393" i="6"/>
  <c r="BH1005" i="6"/>
  <c r="BI1005" i="6"/>
  <c r="BI915" i="6"/>
  <c r="BH915" i="6"/>
  <c r="BH258" i="6"/>
  <c r="BI258" i="6"/>
  <c r="BU1042" i="6"/>
  <c r="BT1042" i="6"/>
  <c r="CG871" i="6"/>
  <c r="CF871" i="6"/>
  <c r="CL977" i="6"/>
  <c r="CM977" i="6"/>
  <c r="CL721" i="6"/>
  <c r="CM721" i="6"/>
  <c r="CS689" i="6"/>
  <c r="CR689" i="6"/>
  <c r="CR1021" i="6"/>
  <c r="CS1021" i="6"/>
  <c r="CX634" i="6"/>
  <c r="CY634" i="6"/>
  <c r="CY719" i="6"/>
  <c r="CX719" i="6"/>
  <c r="BU965" i="6"/>
  <c r="BT965" i="6"/>
  <c r="CA342" i="6"/>
  <c r="BZ342" i="6"/>
  <c r="BZ1054" i="6"/>
  <c r="CA1054" i="6"/>
  <c r="CF961" i="6"/>
  <c r="CG961" i="6"/>
  <c r="CS437" i="6"/>
  <c r="CR437" i="6"/>
  <c r="CS910" i="6"/>
  <c r="CR910" i="6"/>
  <c r="CX801" i="6"/>
  <c r="CY801" i="6"/>
  <c r="CX659" i="6"/>
  <c r="CY659" i="6"/>
  <c r="CF272" i="6"/>
  <c r="CG272" i="6"/>
  <c r="CM1093" i="6"/>
  <c r="CL1093" i="6"/>
  <c r="CL697" i="6"/>
  <c r="CM697" i="6"/>
  <c r="CX1022" i="6"/>
  <c r="CY1022" i="6"/>
  <c r="BZ888" i="6"/>
  <c r="CA888" i="6"/>
  <c r="CG823" i="6"/>
  <c r="CF823" i="6"/>
  <c r="CG1016" i="6"/>
  <c r="CF1016" i="6"/>
  <c r="CL695" i="6"/>
  <c r="CM695" i="6"/>
  <c r="CS811" i="6"/>
  <c r="CR811" i="6"/>
  <c r="CS459" i="6"/>
  <c r="CR459" i="6"/>
  <c r="CY735" i="6"/>
  <c r="CX735" i="6"/>
  <c r="BZ247" i="6"/>
  <c r="CA247" i="6"/>
  <c r="BZ648" i="6"/>
  <c r="CA648" i="6"/>
  <c r="CF688" i="6"/>
  <c r="CG688" i="6"/>
  <c r="CM754" i="6"/>
  <c r="CL754" i="6"/>
  <c r="CS1004" i="6"/>
  <c r="CR1004" i="6"/>
  <c r="CS843" i="6"/>
  <c r="CR843" i="6"/>
  <c r="CS447" i="6"/>
  <c r="CR447" i="6"/>
  <c r="CA539" i="6"/>
  <c r="BZ539" i="6"/>
  <c r="BZ1026" i="6"/>
  <c r="CA1026" i="6"/>
  <c r="CG841" i="6"/>
  <c r="CF841" i="6"/>
  <c r="CG864" i="6"/>
  <c r="CF864" i="6"/>
  <c r="CF849" i="6"/>
  <c r="CG849" i="6"/>
  <c r="CG582" i="6"/>
  <c r="CF582" i="6"/>
  <c r="CR377" i="6"/>
  <c r="CS377" i="6"/>
  <c r="CY794" i="6"/>
  <c r="CX794" i="6"/>
  <c r="BZ519" i="6"/>
  <c r="CA519" i="6"/>
  <c r="CL524" i="6"/>
  <c r="CM524" i="6"/>
  <c r="CL882" i="6"/>
  <c r="CM882" i="6"/>
  <c r="CR909" i="6"/>
  <c r="CS909" i="6"/>
  <c r="CS497" i="6"/>
  <c r="CR497" i="6"/>
  <c r="CY834" i="6"/>
  <c r="CX834" i="6"/>
  <c r="CX241" i="6"/>
  <c r="CY241" i="6"/>
  <c r="CX300" i="6"/>
  <c r="CY300" i="6"/>
  <c r="BO316" i="6"/>
  <c r="BN316" i="6"/>
  <c r="BN1123" i="6"/>
  <c r="BO1123" i="6"/>
  <c r="BO576" i="6"/>
  <c r="BN576" i="6"/>
  <c r="CA793" i="6"/>
  <c r="BZ793" i="6"/>
  <c r="CF1073" i="6"/>
  <c r="CG1073" i="6"/>
  <c r="BB1018" i="6"/>
  <c r="BC1018" i="6"/>
  <c r="BH472" i="6"/>
  <c r="BI472" i="6"/>
  <c r="BN532" i="6"/>
  <c r="BO532" i="6"/>
  <c r="BN1032" i="6"/>
  <c r="BO1032" i="6"/>
  <c r="BU949" i="6"/>
  <c r="BT949" i="6"/>
  <c r="CA411" i="6"/>
  <c r="BZ411" i="6"/>
  <c r="CF643" i="6"/>
  <c r="CG643" i="6"/>
  <c r="CX1116" i="6"/>
  <c r="CY1116" i="6"/>
  <c r="AV652" i="6"/>
  <c r="AW652" i="6"/>
  <c r="AV919" i="6"/>
  <c r="AW919" i="6"/>
  <c r="BB511" i="6"/>
  <c r="BC511" i="6"/>
  <c r="AV249" i="6"/>
  <c r="AW249" i="6"/>
  <c r="BB1005" i="6"/>
  <c r="BC1005" i="6"/>
  <c r="BB594" i="6"/>
  <c r="BC594" i="6"/>
  <c r="BH677" i="6"/>
  <c r="BI677" i="6"/>
  <c r="BI950" i="6"/>
  <c r="BH950" i="6"/>
  <c r="BH903" i="6"/>
  <c r="BI903" i="6"/>
  <c r="BO281" i="6"/>
  <c r="BN281" i="6"/>
  <c r="BN1042" i="6"/>
  <c r="BO1042" i="6"/>
  <c r="CA1039" i="6"/>
  <c r="BZ1039" i="6"/>
  <c r="CX455" i="6"/>
  <c r="CY455" i="6"/>
  <c r="AW948" i="6"/>
  <c r="AV948" i="6"/>
  <c r="AV1116" i="6"/>
  <c r="AW1116" i="6"/>
  <c r="AV360" i="6"/>
  <c r="AW360" i="6"/>
  <c r="BH868" i="6"/>
  <c r="BI868" i="6"/>
  <c r="BH479" i="6"/>
  <c r="BI479" i="6"/>
  <c r="BO959" i="6"/>
  <c r="BN959" i="6"/>
  <c r="BO530" i="6"/>
  <c r="BN530" i="6"/>
  <c r="BT413" i="6"/>
  <c r="BU413" i="6"/>
  <c r="CA908" i="6"/>
  <c r="BZ908" i="6"/>
  <c r="CA1111" i="6"/>
  <c r="BZ1111" i="6"/>
  <c r="CG325" i="6"/>
  <c r="CF325" i="6"/>
  <c r="AV530" i="6"/>
  <c r="AW530" i="6"/>
  <c r="BH1076" i="6"/>
  <c r="BI1076" i="6"/>
  <c r="BI730" i="6"/>
  <c r="BH730" i="6"/>
  <c r="BN369" i="6"/>
  <c r="BO369" i="6"/>
  <c r="BT508" i="6"/>
  <c r="BU508" i="6"/>
  <c r="BU385" i="6"/>
  <c r="BT385" i="6"/>
  <c r="BZ640" i="6"/>
  <c r="CA640" i="6"/>
  <c r="CF798" i="6"/>
  <c r="CG798" i="6"/>
  <c r="CF547" i="6"/>
  <c r="CG547" i="6"/>
  <c r="CF786" i="6"/>
  <c r="CG786" i="6"/>
  <c r="CF298" i="6"/>
  <c r="CG298" i="6"/>
  <c r="CL503" i="6"/>
  <c r="CM503" i="6"/>
  <c r="CL528" i="6"/>
  <c r="CM528" i="6"/>
  <c r="CS791" i="6"/>
  <c r="CR791" i="6"/>
  <c r="CX669" i="6"/>
  <c r="CY669" i="6"/>
  <c r="CY843" i="6"/>
  <c r="CX843" i="6"/>
  <c r="AW226" i="6"/>
  <c r="AV226" i="6"/>
  <c r="BH724" i="6"/>
  <c r="BI724" i="6"/>
  <c r="AW382" i="6"/>
  <c r="AV382" i="6"/>
  <c r="AV765" i="6"/>
  <c r="AW765" i="6"/>
  <c r="AV346" i="6"/>
  <c r="AW346" i="6"/>
  <c r="BC516" i="6"/>
  <c r="BB516" i="6"/>
  <c r="BI629" i="6"/>
  <c r="BH629" i="6"/>
  <c r="BH969" i="6"/>
  <c r="BI969" i="6"/>
  <c r="BH625" i="6"/>
  <c r="BI625" i="6"/>
  <c r="BO945" i="6"/>
  <c r="BN945" i="6"/>
  <c r="CL211" i="6"/>
  <c r="CM211" i="6"/>
  <c r="BC501" i="6"/>
  <c r="BB501" i="6"/>
  <c r="AV1031" i="6"/>
  <c r="AW1031" i="6"/>
  <c r="AW476" i="6"/>
  <c r="AV476" i="6"/>
  <c r="AW900" i="6"/>
  <c r="AV900" i="6"/>
  <c r="AV377" i="6"/>
  <c r="AW377" i="6"/>
  <c r="BB228" i="6"/>
  <c r="BC228" i="6"/>
  <c r="BI751" i="6"/>
  <c r="BH751" i="6"/>
  <c r="BU478" i="6"/>
  <c r="BT478" i="6"/>
  <c r="CF984" i="6"/>
  <c r="CG984" i="6"/>
  <c r="BH943" i="6"/>
  <c r="BI943" i="6"/>
  <c r="BI239" i="6"/>
  <c r="BH239" i="6"/>
  <c r="AW774" i="6"/>
  <c r="AV774" i="6"/>
  <c r="BC863" i="6"/>
  <c r="BB863" i="6"/>
  <c r="BI906" i="6"/>
  <c r="BH906" i="6"/>
  <c r="BI777" i="6"/>
  <c r="BH777" i="6"/>
  <c r="BO217" i="6"/>
  <c r="BN217" i="6"/>
  <c r="CM688" i="6"/>
  <c r="CL688" i="6"/>
  <c r="CG893" i="6"/>
  <c r="CF893" i="6"/>
  <c r="CF948" i="6"/>
  <c r="CG948" i="6"/>
  <c r="CM758" i="6"/>
  <c r="CL758" i="6"/>
  <c r="CL687" i="6"/>
  <c r="CM687" i="6"/>
  <c r="CM294" i="6"/>
  <c r="CL294" i="6"/>
  <c r="CR601" i="6"/>
  <c r="CS601" i="6"/>
  <c r="CR572" i="6"/>
  <c r="CS572" i="6"/>
  <c r="CY764" i="6"/>
  <c r="CX764" i="6"/>
  <c r="BT923" i="6"/>
  <c r="BU923" i="6"/>
  <c r="BZ443" i="6"/>
  <c r="CA443" i="6"/>
  <c r="BZ231" i="6"/>
  <c r="CA231" i="6"/>
  <c r="BZ743" i="6"/>
  <c r="CA743" i="6"/>
  <c r="CG941" i="6"/>
  <c r="CF941" i="6"/>
  <c r="CF1005" i="6"/>
  <c r="CG1005" i="6"/>
  <c r="CF808" i="6"/>
  <c r="CG808" i="6"/>
  <c r="BZ327" i="6"/>
  <c r="CA327" i="6"/>
  <c r="CM635" i="6"/>
  <c r="CL635" i="6"/>
  <c r="CM1061" i="6"/>
  <c r="CL1061" i="6"/>
  <c r="CM704" i="6"/>
  <c r="CL704" i="6"/>
  <c r="CS595" i="6"/>
  <c r="CR595" i="6"/>
  <c r="CR1101" i="6"/>
  <c r="CS1101" i="6"/>
  <c r="CX513" i="6"/>
  <c r="CY513" i="6"/>
  <c r="CY929" i="6"/>
  <c r="CX929" i="6"/>
  <c r="BZ239" i="6"/>
  <c r="CA239" i="6"/>
  <c r="BZ1064" i="6"/>
  <c r="CA1064" i="6"/>
  <c r="BZ806" i="6"/>
  <c r="CA806" i="6"/>
  <c r="CG319" i="6"/>
  <c r="CF319" i="6"/>
  <c r="CF797" i="6"/>
  <c r="CG797" i="6"/>
  <c r="CF883" i="6"/>
  <c r="CG883" i="6"/>
  <c r="CR652" i="6"/>
  <c r="CS652" i="6"/>
  <c r="CR1109" i="6"/>
  <c r="CS1109" i="6"/>
  <c r="CX691" i="6"/>
  <c r="CY691" i="6"/>
  <c r="BZ389" i="6"/>
  <c r="CA389" i="6"/>
  <c r="CF577" i="6"/>
  <c r="CG577" i="6"/>
  <c r="CR546" i="6"/>
  <c r="CS546" i="6"/>
  <c r="CY279" i="6"/>
  <c r="CX279" i="6"/>
  <c r="CY391" i="6"/>
  <c r="CX391" i="6"/>
  <c r="BZ780" i="6"/>
  <c r="CA780" i="6"/>
  <c r="CA742" i="6"/>
  <c r="BZ742" i="6"/>
  <c r="BZ356" i="6"/>
  <c r="CA356" i="6"/>
  <c r="CF387" i="6"/>
  <c r="CG387" i="6"/>
  <c r="CG398" i="6"/>
  <c r="CF398" i="6"/>
  <c r="CR279" i="6"/>
  <c r="CS279" i="6"/>
  <c r="CX1058" i="6"/>
  <c r="CY1058" i="6"/>
  <c r="CY1103" i="6"/>
  <c r="CX1103" i="6"/>
  <c r="BZ1034" i="6"/>
  <c r="CA1034" i="6"/>
  <c r="CF283" i="6"/>
  <c r="CG283" i="6"/>
  <c r="CL880" i="6"/>
  <c r="CM880" i="6"/>
  <c r="CR526" i="6"/>
  <c r="CS526" i="6"/>
  <c r="CR832" i="6"/>
  <c r="CS832" i="6"/>
  <c r="CR971" i="6"/>
  <c r="CS971" i="6"/>
  <c r="CR371" i="6"/>
  <c r="CS371" i="6"/>
  <c r="CY810" i="6"/>
  <c r="CX810" i="6"/>
  <c r="CY228" i="6"/>
  <c r="CX228" i="6"/>
  <c r="CX249" i="6"/>
  <c r="CY249" i="6"/>
  <c r="CY1092" i="6"/>
  <c r="CX1092" i="6"/>
  <c r="BN434" i="6"/>
  <c r="BO434" i="6"/>
  <c r="BC321" i="6"/>
  <c r="BB321" i="6"/>
  <c r="BU718" i="6"/>
  <c r="BT718" i="6"/>
  <c r="CA901" i="6"/>
  <c r="BZ901" i="6"/>
  <c r="CA328" i="6"/>
  <c r="BZ328" i="6"/>
  <c r="CF618" i="6"/>
  <c r="CG618" i="6"/>
  <c r="CX463" i="6"/>
  <c r="CY463" i="6"/>
  <c r="BB1021" i="6"/>
  <c r="BC1021" i="6"/>
  <c r="BI819" i="6"/>
  <c r="BH819" i="6"/>
  <c r="BI493" i="6"/>
  <c r="BH493" i="6"/>
  <c r="BI362" i="6"/>
  <c r="BH362" i="6"/>
  <c r="BT553" i="6"/>
  <c r="BU553" i="6"/>
  <c r="BU971" i="6"/>
  <c r="BT971" i="6"/>
  <c r="CY484" i="6"/>
  <c r="CX484" i="6"/>
  <c r="AV1053" i="6"/>
  <c r="AW1053" i="6"/>
  <c r="AV1044" i="6"/>
  <c r="AW1044" i="6"/>
  <c r="AW977" i="6"/>
  <c r="AV977" i="6"/>
  <c r="BC1092" i="6"/>
  <c r="BB1092" i="6"/>
  <c r="BC873" i="6"/>
  <c r="BB873" i="6"/>
  <c r="BI874" i="6"/>
  <c r="BH874" i="6"/>
  <c r="BN263" i="6"/>
  <c r="BO263" i="6"/>
  <c r="BO421" i="6"/>
  <c r="BN421" i="6"/>
  <c r="BT866" i="6"/>
  <c r="BU866" i="6"/>
  <c r="BZ323" i="6"/>
  <c r="CA323" i="6"/>
  <c r="AV488" i="6"/>
  <c r="AW488" i="6"/>
  <c r="BH285" i="6"/>
  <c r="BI285" i="6"/>
  <c r="AV844" i="6"/>
  <c r="AW844" i="6"/>
  <c r="AV726" i="6"/>
  <c r="AW726" i="6"/>
  <c r="AV906" i="6"/>
  <c r="AW906" i="6"/>
  <c r="BN706" i="6"/>
  <c r="BO706" i="6"/>
  <c r="BN736" i="6"/>
  <c r="BO736" i="6"/>
  <c r="BT274" i="6"/>
  <c r="BU274" i="6"/>
  <c r="BT1023" i="6"/>
  <c r="BU1023" i="6"/>
  <c r="CA839" i="6"/>
  <c r="BZ839" i="6"/>
  <c r="BZ658" i="6"/>
  <c r="CA658" i="6"/>
  <c r="CF1110" i="6"/>
  <c r="CG1110" i="6"/>
  <c r="BB577" i="6"/>
  <c r="BC577" i="6"/>
  <c r="AW310" i="6"/>
  <c r="AV310" i="6"/>
  <c r="BI290" i="6"/>
  <c r="BH290" i="6"/>
  <c r="BN1052" i="6"/>
  <c r="BO1052" i="6"/>
  <c r="BN893" i="6"/>
  <c r="BO893" i="6"/>
  <c r="BU345" i="6"/>
  <c r="BT345" i="6"/>
  <c r="BU334" i="6"/>
  <c r="BT334" i="6"/>
  <c r="BZ269" i="6"/>
  <c r="CA269" i="6"/>
  <c r="CA240" i="6"/>
  <c r="BZ240" i="6"/>
  <c r="CF399" i="6"/>
  <c r="CG399" i="6"/>
  <c r="CM702" i="6"/>
  <c r="CL702" i="6"/>
  <c r="CL717" i="6"/>
  <c r="CM717" i="6"/>
  <c r="CS210" i="6"/>
  <c r="CR210" i="6"/>
  <c r="CR354" i="6"/>
  <c r="CS354" i="6"/>
  <c r="CS351" i="6"/>
  <c r="CR351" i="6"/>
  <c r="CX311" i="6"/>
  <c r="CY311" i="6"/>
  <c r="CY350" i="6"/>
  <c r="CX350" i="6"/>
  <c r="CY550" i="6"/>
  <c r="CX550" i="6"/>
  <c r="CY1006" i="6"/>
  <c r="CX1006" i="6"/>
  <c r="CY685" i="6"/>
  <c r="CX685" i="6"/>
  <c r="AV827" i="6"/>
  <c r="AW827" i="6"/>
  <c r="CF740" i="6"/>
  <c r="CG740" i="6"/>
  <c r="BC615" i="6"/>
  <c r="BB615" i="6"/>
  <c r="BC872" i="6"/>
  <c r="BB872" i="6"/>
  <c r="BB614" i="6"/>
  <c r="BC614" i="6"/>
  <c r="BI414" i="6"/>
  <c r="BH414" i="6"/>
  <c r="BI929" i="6"/>
  <c r="BH929" i="6"/>
  <c r="BO249" i="6"/>
  <c r="BN249" i="6"/>
  <c r="BO453" i="6"/>
  <c r="BN453" i="6"/>
  <c r="BU1022" i="6"/>
  <c r="BT1022" i="6"/>
  <c r="BU1046" i="6"/>
  <c r="BT1046" i="6"/>
  <c r="CG267" i="6"/>
  <c r="CF267" i="6"/>
  <c r="BB783" i="6"/>
  <c r="BC783" i="6"/>
  <c r="AW282" i="6"/>
  <c r="AV282" i="6"/>
  <c r="AW460" i="6"/>
  <c r="AV460" i="6"/>
  <c r="AW719" i="6"/>
  <c r="AV719" i="6"/>
  <c r="AV996" i="6"/>
  <c r="AW996" i="6"/>
  <c r="AV611" i="6"/>
  <c r="AW611" i="6"/>
  <c r="BB720" i="6"/>
  <c r="BC720" i="6"/>
  <c r="BB981" i="6"/>
  <c r="BC981" i="6"/>
  <c r="BB581" i="6"/>
  <c r="BC581" i="6"/>
  <c r="BH686" i="6"/>
  <c r="BI686" i="6"/>
  <c r="BI373" i="6"/>
  <c r="BH373" i="6"/>
  <c r="BH488" i="6"/>
  <c r="BI488" i="6"/>
  <c r="BN890" i="6"/>
  <c r="BO890" i="6"/>
  <c r="BO288" i="6"/>
  <c r="BN288" i="6"/>
  <c r="BN1127" i="6"/>
  <c r="BO1127" i="6"/>
  <c r="BU1054" i="6"/>
  <c r="BT1054" i="6"/>
  <c r="BU865" i="6"/>
  <c r="BT865" i="6"/>
  <c r="BZ693" i="6"/>
  <c r="CA693" i="6"/>
  <c r="AW201" i="6"/>
  <c r="AV201" i="6"/>
  <c r="BH606" i="6"/>
  <c r="BI606" i="6"/>
  <c r="AW291" i="6"/>
  <c r="AV291" i="6"/>
  <c r="AV998" i="6"/>
  <c r="AW998" i="6"/>
  <c r="BB681" i="6"/>
  <c r="BC681" i="6"/>
  <c r="BI976" i="6"/>
  <c r="BH976" i="6"/>
  <c r="BI228" i="6"/>
  <c r="BH228" i="6"/>
  <c r="BN1028" i="6"/>
  <c r="BO1028" i="6"/>
  <c r="BN965" i="6"/>
  <c r="BO965" i="6"/>
  <c r="BU426" i="6"/>
  <c r="BT426" i="6"/>
  <c r="BU507" i="6"/>
  <c r="BT507" i="6"/>
  <c r="BU958" i="6"/>
  <c r="BT958" i="6"/>
  <c r="CA472" i="6"/>
  <c r="BZ472" i="6"/>
  <c r="CM344" i="6"/>
  <c r="CL344" i="6"/>
  <c r="CL699" i="6"/>
  <c r="CM699" i="6"/>
  <c r="CM972" i="6"/>
  <c r="CL972" i="6"/>
  <c r="CR815" i="6"/>
  <c r="CS815" i="6"/>
  <c r="CY965" i="6"/>
  <c r="CX965" i="6"/>
  <c r="CY1047" i="6"/>
  <c r="CX1047" i="6"/>
  <c r="BU293" i="6"/>
  <c r="BT293" i="6"/>
  <c r="CA887" i="6"/>
  <c r="BZ887" i="6"/>
  <c r="CA492" i="6"/>
  <c r="BZ492" i="6"/>
  <c r="CG739" i="6"/>
  <c r="CF739" i="6"/>
  <c r="CM855" i="6"/>
  <c r="CL855" i="6"/>
  <c r="CS1098" i="6"/>
  <c r="CR1098" i="6"/>
  <c r="CX772" i="6"/>
  <c r="CY772" i="6"/>
  <c r="BZ1114" i="6"/>
  <c r="CA1114" i="6"/>
  <c r="CF437" i="6"/>
  <c r="CG437" i="6"/>
  <c r="CF595" i="6"/>
  <c r="CG595" i="6"/>
  <c r="CF324" i="6"/>
  <c r="CG324" i="6"/>
  <c r="CF234" i="6"/>
  <c r="CG234" i="6"/>
  <c r="CM617" i="6"/>
  <c r="CL617" i="6"/>
  <c r="CS973" i="6"/>
  <c r="CR973" i="6"/>
  <c r="CA536" i="6"/>
  <c r="BZ536" i="6"/>
  <c r="CG1076" i="6"/>
  <c r="CF1076" i="6"/>
  <c r="CF640" i="6"/>
  <c r="CG640" i="6"/>
  <c r="CF974" i="6"/>
  <c r="CG974" i="6"/>
  <c r="CM637" i="6"/>
  <c r="CL637" i="6"/>
  <c r="CL206" i="6"/>
  <c r="CM206" i="6"/>
  <c r="CS458" i="6"/>
  <c r="CR458" i="6"/>
  <c r="CR618" i="6"/>
  <c r="CS618" i="6"/>
  <c r="CS809" i="6"/>
  <c r="CR809" i="6"/>
  <c r="CX1117" i="6"/>
  <c r="CY1117" i="6"/>
  <c r="CA716" i="6"/>
  <c r="BZ716" i="6"/>
  <c r="CF674" i="6"/>
  <c r="CG674" i="6"/>
  <c r="CF465" i="6"/>
  <c r="CG465" i="6"/>
  <c r="CM391" i="6"/>
  <c r="CL391" i="6"/>
  <c r="CL607" i="6"/>
  <c r="CM607" i="6"/>
  <c r="CR576" i="6"/>
  <c r="CS576" i="6"/>
  <c r="CY571" i="6"/>
  <c r="CX571" i="6"/>
  <c r="CX899" i="6"/>
  <c r="CY899" i="6"/>
  <c r="CG1037" i="6"/>
  <c r="CF1037" i="6"/>
  <c r="CF282" i="6"/>
  <c r="CG282" i="6"/>
  <c r="CL665" i="6"/>
  <c r="CM665" i="6"/>
  <c r="CR624" i="6"/>
  <c r="CS624" i="6"/>
  <c r="CR911" i="6"/>
  <c r="CS911" i="6"/>
  <c r="CY438" i="6"/>
  <c r="CX438" i="6"/>
  <c r="BZ515" i="6"/>
  <c r="CA515" i="6"/>
  <c r="BZ707" i="6"/>
  <c r="CA707" i="6"/>
  <c r="CL375" i="6"/>
  <c r="CM375" i="6"/>
  <c r="CM724" i="6"/>
  <c r="CL724" i="6"/>
  <c r="CM256" i="6"/>
  <c r="CL256" i="6"/>
  <c r="CX1080" i="6"/>
  <c r="CY1080" i="6"/>
  <c r="BO423" i="6"/>
  <c r="BN423" i="6"/>
  <c r="BN233" i="6"/>
  <c r="BO233" i="6"/>
  <c r="BU279" i="6"/>
  <c r="BT279" i="6"/>
  <c r="BU750" i="6"/>
  <c r="BT750" i="6"/>
  <c r="BU985" i="6"/>
  <c r="BT985" i="6"/>
  <c r="BZ208" i="6"/>
  <c r="CA208" i="6"/>
  <c r="BB557" i="6"/>
  <c r="BC557" i="6"/>
  <c r="BH440" i="6"/>
  <c r="BI440" i="6"/>
  <c r="BH736" i="6"/>
  <c r="BI736" i="6"/>
  <c r="BH1099" i="6"/>
  <c r="BI1099" i="6"/>
  <c r="BO891" i="6"/>
  <c r="BN891" i="6"/>
  <c r="BN323" i="6"/>
  <c r="BO323" i="6"/>
  <c r="BN972" i="6"/>
  <c r="BO972" i="6"/>
  <c r="BN474" i="6"/>
  <c r="BO474" i="6"/>
  <c r="BU649" i="6"/>
  <c r="BT649" i="6"/>
  <c r="CA454" i="6"/>
  <c r="BZ454" i="6"/>
  <c r="CF742" i="6"/>
  <c r="CG742" i="6"/>
  <c r="AV239" i="6"/>
  <c r="AW239" i="6"/>
  <c r="AV1095" i="6"/>
  <c r="AW1095" i="6"/>
  <c r="BC583" i="6"/>
  <c r="BB583" i="6"/>
  <c r="BC880" i="6"/>
  <c r="BB880" i="6"/>
  <c r="BC466" i="6"/>
  <c r="BB466" i="6"/>
  <c r="BH932" i="6"/>
  <c r="BI932" i="6"/>
  <c r="BH262" i="6"/>
  <c r="BI262" i="6"/>
  <c r="BT999" i="6"/>
  <c r="BU999" i="6"/>
  <c r="CF1023" i="6"/>
  <c r="CG1023" i="6"/>
  <c r="AV692" i="6"/>
  <c r="AW692" i="6"/>
  <c r="AW1102" i="6"/>
  <c r="AV1102" i="6"/>
  <c r="AV461" i="6"/>
  <c r="AW461" i="6"/>
  <c r="BB285" i="6"/>
  <c r="BC285" i="6"/>
  <c r="BH694" i="6"/>
  <c r="BI694" i="6"/>
  <c r="BH820" i="6"/>
  <c r="BI820" i="6"/>
  <c r="BH995" i="6"/>
  <c r="BI995" i="6"/>
  <c r="BN665" i="6"/>
  <c r="BO665" i="6"/>
  <c r="BN963" i="6"/>
  <c r="BO963" i="6"/>
  <c r="BU360" i="6"/>
  <c r="BT360" i="6"/>
  <c r="BU346" i="6"/>
  <c r="BT346" i="6"/>
  <c r="BT1053" i="6"/>
  <c r="BU1053" i="6"/>
  <c r="CA853" i="6"/>
  <c r="BZ853" i="6"/>
  <c r="CG859" i="6"/>
  <c r="CF859" i="6"/>
  <c r="AW711" i="6"/>
  <c r="AV711" i="6"/>
  <c r="AW939" i="6"/>
  <c r="AV939" i="6"/>
  <c r="BH826" i="6"/>
  <c r="BI826" i="6"/>
  <c r="BI210" i="6"/>
  <c r="BH210" i="6"/>
  <c r="BT499" i="6"/>
  <c r="BU499" i="6"/>
  <c r="CA591" i="6"/>
  <c r="BZ591" i="6"/>
  <c r="BZ272" i="6"/>
  <c r="CA272" i="6"/>
  <c r="BZ863" i="6"/>
  <c r="CA863" i="6"/>
  <c r="CG493" i="6"/>
  <c r="CF493" i="6"/>
  <c r="CG935" i="6"/>
  <c r="CF935" i="6"/>
  <c r="CL998" i="6"/>
  <c r="CM998" i="6"/>
  <c r="CR942" i="6"/>
  <c r="CS942" i="6"/>
  <c r="CS402" i="6"/>
  <c r="CR402" i="6"/>
  <c r="CS853" i="6"/>
  <c r="CR853" i="6"/>
  <c r="CY378" i="6"/>
  <c r="CX378" i="6"/>
  <c r="CY654" i="6"/>
  <c r="CX654" i="6"/>
  <c r="BI406" i="6"/>
  <c r="BH406" i="6"/>
  <c r="CX412" i="6"/>
  <c r="CY412" i="6"/>
  <c r="AW269" i="6"/>
  <c r="AV269" i="6"/>
  <c r="AW701" i="6"/>
  <c r="AV701" i="6"/>
  <c r="AV691" i="6"/>
  <c r="AW691" i="6"/>
  <c r="BB861" i="6"/>
  <c r="BC861" i="6"/>
  <c r="BC550" i="6"/>
  <c r="BB550" i="6"/>
  <c r="BI731" i="6"/>
  <c r="BH731" i="6"/>
  <c r="BT397" i="6"/>
  <c r="BU397" i="6"/>
  <c r="CX812" i="6"/>
  <c r="CY812" i="6"/>
  <c r="BI252" i="6"/>
  <c r="BH252" i="6"/>
  <c r="BB366" i="6"/>
  <c r="BC366" i="6"/>
  <c r="AW231" i="6"/>
  <c r="AV231" i="6"/>
  <c r="BI341" i="6"/>
  <c r="BH341" i="6"/>
  <c r="BN750" i="6"/>
  <c r="BO750" i="6"/>
  <c r="BN1043" i="6"/>
  <c r="BO1043" i="6"/>
  <c r="BZ1023" i="6"/>
  <c r="CA1023" i="6"/>
  <c r="CS358" i="6"/>
  <c r="CR358" i="6"/>
  <c r="BI851" i="6"/>
  <c r="BH851" i="6"/>
  <c r="AV437" i="6"/>
  <c r="AW437" i="6"/>
  <c r="BC211" i="6"/>
  <c r="BB211" i="6"/>
  <c r="BB272" i="6"/>
  <c r="BC272" i="6"/>
  <c r="BH510" i="6"/>
  <c r="BI510" i="6"/>
  <c r="BI889" i="6"/>
  <c r="BH889" i="6"/>
  <c r="BO934" i="6"/>
  <c r="BN934" i="6"/>
  <c r="BN476" i="6"/>
  <c r="BO476" i="6"/>
  <c r="BU231" i="6"/>
  <c r="BT231" i="6"/>
  <c r="BZ685" i="6"/>
  <c r="CA685" i="6"/>
  <c r="CL987" i="6"/>
  <c r="CM987" i="6"/>
  <c r="CF806" i="6"/>
  <c r="CG806" i="6"/>
  <c r="CL499" i="6"/>
  <c r="CM499" i="6"/>
  <c r="CL742" i="6"/>
  <c r="CM742" i="6"/>
  <c r="CS633" i="6"/>
  <c r="CR633" i="6"/>
  <c r="CY346" i="6"/>
  <c r="CX346" i="6"/>
  <c r="BT1047" i="6"/>
  <c r="BU1047" i="6"/>
  <c r="BU229" i="6"/>
  <c r="BT229" i="6"/>
  <c r="BZ846" i="6"/>
  <c r="CA846" i="6"/>
  <c r="BZ364" i="6"/>
  <c r="CA364" i="6"/>
  <c r="CG392" i="6"/>
  <c r="CF392" i="6"/>
  <c r="CG366" i="6"/>
  <c r="CF366" i="6"/>
  <c r="CM1033" i="6"/>
  <c r="CL1033" i="6"/>
  <c r="CM322" i="6"/>
  <c r="CL322" i="6"/>
  <c r="CS1092" i="6"/>
  <c r="CR1092" i="6"/>
  <c r="CY615" i="6"/>
  <c r="CX615" i="6"/>
  <c r="CY892" i="6"/>
  <c r="CX892" i="6"/>
  <c r="BZ850" i="6"/>
  <c r="CA850" i="6"/>
  <c r="BZ921" i="6"/>
  <c r="CA921" i="6"/>
  <c r="CF381" i="6"/>
  <c r="CG381" i="6"/>
  <c r="CG617" i="6"/>
  <c r="CF617" i="6"/>
  <c r="CM692" i="6"/>
  <c r="CL692" i="6"/>
  <c r="CL1056" i="6"/>
  <c r="CM1056" i="6"/>
  <c r="CS721" i="6"/>
  <c r="CR721" i="6"/>
  <c r="CS931" i="6"/>
  <c r="CR931" i="6"/>
  <c r="CS204" i="6"/>
  <c r="CR204" i="6"/>
  <c r="CY314" i="6"/>
  <c r="CX314" i="6"/>
  <c r="CA722" i="6"/>
  <c r="BZ722" i="6"/>
  <c r="CG1044" i="6"/>
  <c r="CF1044" i="6"/>
  <c r="CL469" i="6"/>
  <c r="CM469" i="6"/>
  <c r="CY433" i="6"/>
  <c r="CX433" i="6"/>
  <c r="CF520" i="6"/>
  <c r="CG520" i="6"/>
  <c r="CG744" i="6"/>
  <c r="CF744" i="6"/>
  <c r="CM561" i="6"/>
  <c r="CL561" i="6"/>
  <c r="CL1110" i="6"/>
  <c r="CM1110" i="6"/>
  <c r="CL398" i="6"/>
  <c r="CM398" i="6"/>
  <c r="CS326" i="6"/>
  <c r="CR326" i="6"/>
  <c r="CY330" i="6"/>
  <c r="CX330" i="6"/>
  <c r="CX324" i="6"/>
  <c r="CY324" i="6"/>
  <c r="BZ751" i="6"/>
  <c r="CA751" i="6"/>
  <c r="BZ229" i="6"/>
  <c r="CA229" i="6"/>
  <c r="CF244" i="6"/>
  <c r="CG244" i="6"/>
  <c r="CG919" i="6"/>
  <c r="CF919" i="6"/>
  <c r="CL1071" i="6"/>
  <c r="CM1071" i="6"/>
  <c r="CL537" i="6"/>
  <c r="CM537" i="6"/>
  <c r="CR1114" i="6"/>
  <c r="CS1114" i="6"/>
  <c r="CR659" i="6"/>
  <c r="CS659" i="6"/>
  <c r="CS717" i="6"/>
  <c r="CR717" i="6"/>
  <c r="CX627" i="6"/>
  <c r="CY627" i="6"/>
  <c r="CG693" i="6"/>
  <c r="CF693" i="6"/>
  <c r="CL536" i="6"/>
  <c r="CM536" i="6"/>
  <c r="CL1072" i="6"/>
  <c r="CM1072" i="6"/>
  <c r="CM362" i="6"/>
  <c r="CL362" i="6"/>
  <c r="CR529" i="6"/>
  <c r="CS529" i="6"/>
  <c r="CX570" i="6"/>
  <c r="CY570" i="6"/>
  <c r="CY540" i="6"/>
  <c r="CX540" i="6"/>
  <c r="CX499" i="6"/>
  <c r="CY499" i="6"/>
  <c r="BN885" i="6"/>
  <c r="BO885" i="6"/>
  <c r="AV662" i="6"/>
  <c r="AW662" i="6"/>
  <c r="BB526" i="6"/>
  <c r="BC526" i="6"/>
  <c r="BN689" i="6"/>
  <c r="BO689" i="6"/>
  <c r="BO932" i="6"/>
  <c r="BN932" i="6"/>
  <c r="BU271" i="6"/>
  <c r="BT271" i="6"/>
  <c r="BZ259" i="6"/>
  <c r="CA259" i="6"/>
  <c r="BB535" i="6"/>
  <c r="BC535" i="6"/>
  <c r="BI823" i="6"/>
  <c r="BH823" i="6"/>
  <c r="BO209" i="6"/>
  <c r="BN209" i="6"/>
  <c r="BO208" i="6"/>
  <c r="BN208" i="6"/>
  <c r="BN667" i="6"/>
  <c r="BO667" i="6"/>
  <c r="BO880" i="6"/>
  <c r="BN880" i="6"/>
  <c r="BU562" i="6"/>
  <c r="BT562" i="6"/>
  <c r="BU361" i="6"/>
  <c r="BT361" i="6"/>
  <c r="BT1014" i="6"/>
  <c r="BU1014" i="6"/>
  <c r="CA873" i="6"/>
  <c r="BZ873" i="6"/>
  <c r="CS890" i="6"/>
  <c r="CR890" i="6"/>
  <c r="AW1068" i="6"/>
  <c r="AV1068" i="6"/>
  <c r="BI992" i="6"/>
  <c r="BH992" i="6"/>
  <c r="AW515" i="6"/>
  <c r="AV515" i="6"/>
  <c r="AW486" i="6"/>
  <c r="AV486" i="6"/>
  <c r="AV280" i="6"/>
  <c r="AW280" i="6"/>
  <c r="BC1067" i="6"/>
  <c r="BB1067" i="6"/>
  <c r="BC1113" i="6"/>
  <c r="BB1113" i="6"/>
  <c r="BB402" i="6"/>
  <c r="BC402" i="6"/>
  <c r="BI1121" i="6"/>
  <c r="BH1121" i="6"/>
  <c r="BI605" i="6"/>
  <c r="BH605" i="6"/>
  <c r="BH353" i="6"/>
  <c r="BI353" i="6"/>
  <c r="BO546" i="6"/>
  <c r="BN546" i="6"/>
  <c r="BT664" i="6"/>
  <c r="BU664" i="6"/>
  <c r="CG959" i="6"/>
  <c r="CF959" i="6"/>
  <c r="BC936" i="6"/>
  <c r="BB936" i="6"/>
  <c r="AV485" i="6"/>
  <c r="AW485" i="6"/>
  <c r="AV683" i="6"/>
  <c r="AW683" i="6"/>
  <c r="BC754" i="6"/>
  <c r="BB754" i="6"/>
  <c r="BH459" i="6"/>
  <c r="BI459" i="6"/>
  <c r="BH273" i="6"/>
  <c r="BI273" i="6"/>
  <c r="BI328" i="6"/>
  <c r="BH328" i="6"/>
  <c r="BN371" i="6"/>
  <c r="BO371" i="6"/>
  <c r="BN541" i="6"/>
  <c r="BO541" i="6"/>
  <c r="BU762" i="6"/>
  <c r="BT762" i="6"/>
  <c r="CF428" i="6"/>
  <c r="CG428" i="6"/>
  <c r="AW430" i="6"/>
  <c r="AV430" i="6"/>
  <c r="AV962" i="6"/>
  <c r="AW962" i="6"/>
  <c r="BH491" i="6"/>
  <c r="BI491" i="6"/>
  <c r="BN1100" i="6"/>
  <c r="BO1100" i="6"/>
  <c r="BN360" i="6"/>
  <c r="BO360" i="6"/>
  <c r="BO1093" i="6"/>
  <c r="BN1093" i="6"/>
  <c r="BU362" i="6"/>
  <c r="BT362" i="6"/>
  <c r="BU1012" i="6"/>
  <c r="BT1012" i="6"/>
  <c r="BT895" i="6"/>
  <c r="BU895" i="6"/>
  <c r="CA849" i="6"/>
  <c r="BZ849" i="6"/>
  <c r="CG291" i="6"/>
  <c r="CF291" i="6"/>
  <c r="CG343" i="6"/>
  <c r="CF343" i="6"/>
  <c r="CL231" i="6"/>
  <c r="CM231" i="6"/>
  <c r="CL845" i="6"/>
  <c r="CM845" i="6"/>
  <c r="CS309" i="6"/>
  <c r="CR309" i="6"/>
  <c r="CS821" i="6"/>
  <c r="CR821" i="6"/>
  <c r="CX882" i="6"/>
  <c r="CY882" i="6"/>
  <c r="BH881" i="6"/>
  <c r="BI881" i="6"/>
  <c r="CY1124" i="6"/>
  <c r="CX1124" i="6"/>
  <c r="AV406" i="6"/>
  <c r="AW406" i="6"/>
  <c r="BC750" i="6"/>
  <c r="BB750" i="6"/>
  <c r="AW466" i="6"/>
  <c r="AV466" i="6"/>
  <c r="AV538" i="6"/>
  <c r="AW538" i="6"/>
  <c r="BI611" i="6"/>
  <c r="BH611" i="6"/>
  <c r="BH363" i="6"/>
  <c r="BI363" i="6"/>
  <c r="BI1083" i="6"/>
  <c r="BH1083" i="6"/>
  <c r="BH565" i="6"/>
  <c r="BI565" i="6"/>
  <c r="BN723" i="6"/>
  <c r="BO723" i="6"/>
  <c r="BN574" i="6"/>
  <c r="BO574" i="6"/>
  <c r="BN1103" i="6"/>
  <c r="BO1103" i="6"/>
  <c r="BN410" i="6"/>
  <c r="BO410" i="6"/>
  <c r="CL886" i="6"/>
  <c r="CM886" i="6"/>
  <c r="BI533" i="6"/>
  <c r="BH533" i="6"/>
  <c r="BB977" i="6"/>
  <c r="BC977" i="6"/>
  <c r="BC587" i="6"/>
  <c r="BB587" i="6"/>
  <c r="BI314" i="6"/>
  <c r="BH314" i="6"/>
  <c r="BO931" i="6"/>
  <c r="BN931" i="6"/>
  <c r="BO717" i="6"/>
  <c r="BN717" i="6"/>
  <c r="BU1060" i="6"/>
  <c r="BT1060" i="6"/>
  <c r="CA881" i="6"/>
  <c r="BZ881" i="6"/>
  <c r="AV589" i="6"/>
  <c r="AW589" i="6"/>
  <c r="BC258" i="6"/>
  <c r="BB258" i="6"/>
  <c r="AV1000" i="6"/>
  <c r="AW1000" i="6"/>
  <c r="AW452" i="6"/>
  <c r="AV452" i="6"/>
  <c r="BC363" i="6"/>
  <c r="BB363" i="6"/>
  <c r="BO216" i="6"/>
  <c r="BN216" i="6"/>
  <c r="BT670" i="6"/>
  <c r="BU670" i="6"/>
  <c r="BU214" i="6"/>
  <c r="BT214" i="6"/>
  <c r="BZ646" i="6"/>
  <c r="CA646" i="6"/>
  <c r="CL541" i="6"/>
  <c r="CM541" i="6"/>
  <c r="CM720" i="6"/>
  <c r="CL720" i="6"/>
  <c r="CR370" i="6"/>
  <c r="CS370" i="6"/>
  <c r="CS900" i="6"/>
  <c r="CR900" i="6"/>
  <c r="CS327" i="6"/>
  <c r="CR327" i="6"/>
  <c r="BT645" i="6"/>
  <c r="BU645" i="6"/>
  <c r="BZ713" i="6"/>
  <c r="CA713" i="6"/>
  <c r="CF497" i="6"/>
  <c r="CG497" i="6"/>
  <c r="CG922" i="6"/>
  <c r="CF922" i="6"/>
  <c r="CM705" i="6"/>
  <c r="CL705" i="6"/>
  <c r="CL775" i="6"/>
  <c r="CM775" i="6"/>
  <c r="CS400" i="6"/>
  <c r="CR400" i="6"/>
  <c r="CX773" i="6"/>
  <c r="CY773" i="6"/>
  <c r="CA310" i="6"/>
  <c r="BZ310" i="6"/>
  <c r="CG763" i="6"/>
  <c r="CF763" i="6"/>
  <c r="CF1047" i="6"/>
  <c r="CG1047" i="6"/>
  <c r="CL623" i="6"/>
  <c r="CM623" i="6"/>
  <c r="CM521" i="6"/>
  <c r="CL521" i="6"/>
  <c r="CS750" i="6"/>
  <c r="CR750" i="6"/>
  <c r="CR868" i="6"/>
  <c r="CS868" i="6"/>
  <c r="CR807" i="6"/>
  <c r="CS807" i="6"/>
  <c r="CX656" i="6"/>
  <c r="CY656" i="6"/>
  <c r="CY529" i="6"/>
  <c r="CX529" i="6"/>
  <c r="BZ1093" i="6"/>
  <c r="CA1093" i="6"/>
  <c r="CR350" i="6"/>
  <c r="CS350" i="6"/>
  <c r="CY950" i="6"/>
  <c r="CX950" i="6"/>
  <c r="CA1069" i="6"/>
  <c r="BZ1069" i="6"/>
  <c r="BZ696" i="6"/>
  <c r="CA696" i="6"/>
  <c r="CG836" i="6"/>
  <c r="CF836" i="6"/>
  <c r="CG445" i="6"/>
  <c r="CF445" i="6"/>
  <c r="CF491" i="6"/>
  <c r="CG491" i="6"/>
  <c r="CM310" i="6"/>
  <c r="CL310" i="6"/>
  <c r="CR803" i="6"/>
  <c r="CS803" i="6"/>
  <c r="CS770" i="6"/>
  <c r="CR770" i="6"/>
  <c r="CX1081" i="6"/>
  <c r="CY1081" i="6"/>
  <c r="CA464" i="6"/>
  <c r="BZ464" i="6"/>
  <c r="CF668" i="6"/>
  <c r="CG668" i="6"/>
  <c r="CF1067" i="6"/>
  <c r="CG1067" i="6"/>
  <c r="CL591" i="6"/>
  <c r="CM591" i="6"/>
  <c r="CL674" i="6"/>
  <c r="CM674" i="6"/>
  <c r="CL1044" i="6"/>
  <c r="CM1044" i="6"/>
  <c r="CX673" i="6"/>
  <c r="CY673" i="6"/>
  <c r="CX510" i="6"/>
  <c r="CY510" i="6"/>
  <c r="CF249" i="6"/>
  <c r="CG249" i="6"/>
  <c r="CL235" i="6"/>
  <c r="CM235" i="6"/>
  <c r="CM1039" i="6"/>
  <c r="CL1039" i="6"/>
  <c r="CM526" i="6"/>
  <c r="CL526" i="6"/>
  <c r="CR886" i="6"/>
  <c r="CS886" i="6"/>
  <c r="CR588" i="6"/>
  <c r="CS588" i="6"/>
  <c r="CR829" i="6"/>
  <c r="CS829" i="6"/>
  <c r="CY203" i="6"/>
  <c r="CX203" i="6"/>
  <c r="CX372" i="6"/>
  <c r="CY372" i="6"/>
  <c r="CX1045" i="6"/>
  <c r="CY1045" i="6"/>
  <c r="CY581" i="6"/>
  <c r="CX581" i="6"/>
  <c r="BN925" i="6"/>
  <c r="BO925" i="6"/>
  <c r="BU763" i="6"/>
  <c r="BT763" i="6"/>
  <c r="BT975" i="6"/>
  <c r="BU975" i="6"/>
  <c r="BZ498" i="6"/>
  <c r="CA498" i="6"/>
  <c r="CM596" i="6"/>
  <c r="CL596" i="6"/>
  <c r="BI619" i="6"/>
  <c r="BH619" i="6"/>
  <c r="BO764" i="6"/>
  <c r="BN764" i="6"/>
  <c r="BO813" i="6"/>
  <c r="BN813" i="6"/>
  <c r="BT516" i="6"/>
  <c r="BU516" i="6"/>
  <c r="BT875" i="6"/>
  <c r="BU875" i="6"/>
  <c r="CA770" i="6"/>
  <c r="BZ770" i="6"/>
  <c r="AV416" i="6"/>
  <c r="AW416" i="6"/>
  <c r="AW1110" i="6"/>
  <c r="AV1110" i="6"/>
  <c r="AV470" i="6"/>
  <c r="AW470" i="6"/>
  <c r="BC960" i="6"/>
  <c r="BB960" i="6"/>
  <c r="BB357" i="6"/>
  <c r="BC357" i="6"/>
  <c r="BH678" i="6"/>
  <c r="BI678" i="6"/>
  <c r="BH1031" i="6"/>
  <c r="BI1031" i="6"/>
  <c r="BI296" i="6"/>
  <c r="BH296" i="6"/>
  <c r="BO851" i="6"/>
  <c r="BN851" i="6"/>
  <c r="BN313" i="6"/>
  <c r="BO313" i="6"/>
  <c r="BN999" i="6"/>
  <c r="BO999" i="6"/>
  <c r="CR855" i="6"/>
  <c r="CS855" i="6"/>
  <c r="BB1032" i="6"/>
  <c r="BC1032" i="6"/>
  <c r="BB553" i="6"/>
  <c r="BC553" i="6"/>
  <c r="BI836" i="6"/>
  <c r="BH836" i="6"/>
  <c r="BH766" i="6"/>
  <c r="BI766" i="6"/>
  <c r="BI306" i="6"/>
  <c r="BH306" i="6"/>
  <c r="BT1036" i="6"/>
  <c r="BU1036" i="6"/>
  <c r="BZ1077" i="6"/>
  <c r="CA1077" i="6"/>
  <c r="AV759" i="6"/>
  <c r="AW759" i="6"/>
  <c r="BH936" i="6"/>
  <c r="BI936" i="6"/>
  <c r="BO335" i="6"/>
  <c r="BN335" i="6"/>
  <c r="BN751" i="6"/>
  <c r="BO751" i="6"/>
  <c r="BU531" i="6"/>
  <c r="BT531" i="6"/>
  <c r="BZ204" i="6"/>
  <c r="CA204" i="6"/>
  <c r="CA650" i="6"/>
  <c r="BZ650" i="6"/>
  <c r="CG873" i="6"/>
  <c r="CF873" i="6"/>
  <c r="CF770" i="6"/>
  <c r="CG770" i="6"/>
  <c r="CM1083" i="6"/>
  <c r="CL1083" i="6"/>
  <c r="CL779" i="6"/>
  <c r="CM779" i="6"/>
  <c r="CR310" i="6"/>
  <c r="CS310" i="6"/>
  <c r="CS605" i="6"/>
  <c r="CR605" i="6"/>
  <c r="CR340" i="6"/>
  <c r="CS340" i="6"/>
  <c r="CX971" i="6"/>
  <c r="CY971" i="6"/>
  <c r="CY305" i="6"/>
  <c r="CX305" i="6"/>
  <c r="AV1077" i="6"/>
  <c r="AW1077" i="6"/>
  <c r="BC300" i="6"/>
  <c r="BB300" i="6"/>
  <c r="CF444" i="6"/>
  <c r="CG444" i="6"/>
  <c r="AW329" i="6"/>
  <c r="AV329" i="6"/>
  <c r="BB695" i="6"/>
  <c r="BC695" i="6"/>
  <c r="BI558" i="6"/>
  <c r="BH558" i="6"/>
  <c r="BN575" i="6"/>
  <c r="BO575" i="6"/>
  <c r="BO923" i="6"/>
  <c r="BN923" i="6"/>
  <c r="BU712" i="6"/>
  <c r="BT712" i="6"/>
  <c r="BU473" i="6"/>
  <c r="BT473" i="6"/>
  <c r="AV514" i="6"/>
  <c r="AW514" i="6"/>
  <c r="AW937" i="6"/>
  <c r="AV937" i="6"/>
  <c r="BB289" i="6"/>
  <c r="BC289" i="6"/>
  <c r="BB1091" i="6"/>
  <c r="BC1091" i="6"/>
  <c r="BC669" i="6"/>
  <c r="BB669" i="6"/>
  <c r="BO649" i="6"/>
  <c r="BN649" i="6"/>
  <c r="BO732" i="6"/>
  <c r="BN732" i="6"/>
  <c r="BT266" i="6"/>
  <c r="BU266" i="6"/>
  <c r="CM903" i="6"/>
  <c r="CL903" i="6"/>
  <c r="AV463" i="6"/>
  <c r="AW463" i="6"/>
  <c r="AV784" i="6"/>
  <c r="AW784" i="6"/>
  <c r="AW729" i="6"/>
  <c r="AV729" i="6"/>
  <c r="AW225" i="6"/>
  <c r="AV225" i="6"/>
  <c r="BC991" i="6"/>
  <c r="BB991" i="6"/>
  <c r="BC937" i="6"/>
  <c r="BB937" i="6"/>
  <c r="BC298" i="6"/>
  <c r="BB298" i="6"/>
  <c r="BH478" i="6"/>
  <c r="BI478" i="6"/>
  <c r="BI1004" i="6"/>
  <c r="BH1004" i="6"/>
  <c r="BI846" i="6"/>
  <c r="BH846" i="6"/>
  <c r="BI216" i="6"/>
  <c r="BH216" i="6"/>
  <c r="BO440" i="6"/>
  <c r="BN440" i="6"/>
  <c r="BU858" i="6"/>
  <c r="BT858" i="6"/>
  <c r="CA230" i="6"/>
  <c r="BZ230" i="6"/>
  <c r="CR719" i="6"/>
  <c r="CS719" i="6"/>
  <c r="CF347" i="6"/>
  <c r="CG347" i="6"/>
  <c r="CG987" i="6"/>
  <c r="CF987" i="6"/>
  <c r="CL602" i="6"/>
  <c r="CM602" i="6"/>
  <c r="CR369" i="6"/>
  <c r="CS369" i="6"/>
  <c r="CX281" i="6"/>
  <c r="CY281" i="6"/>
  <c r="CX579" i="6"/>
  <c r="CY579" i="6"/>
  <c r="BU733" i="6"/>
  <c r="BT733" i="6"/>
  <c r="BZ553" i="6"/>
  <c r="CA553" i="6"/>
  <c r="CA211" i="6"/>
  <c r="BZ211" i="6"/>
  <c r="BZ420" i="6"/>
  <c r="CA420" i="6"/>
  <c r="CG897" i="6"/>
  <c r="CF897" i="6"/>
  <c r="CF241" i="6"/>
  <c r="CG241" i="6"/>
  <c r="CL1114" i="6"/>
  <c r="CM1114" i="6"/>
  <c r="CS482" i="6"/>
  <c r="CR482" i="6"/>
  <c r="CR662" i="6"/>
  <c r="CS662" i="6"/>
  <c r="CR623" i="6"/>
  <c r="CS623" i="6"/>
  <c r="CY1059" i="6"/>
  <c r="CX1059" i="6"/>
  <c r="BZ1057" i="6"/>
  <c r="CA1057" i="6"/>
  <c r="CF543" i="6"/>
  <c r="CG543" i="6"/>
  <c r="CF478" i="6"/>
  <c r="CG478" i="6"/>
  <c r="CM236" i="6"/>
  <c r="CL236" i="6"/>
  <c r="CR1046" i="6"/>
  <c r="CS1046" i="6"/>
  <c r="CR907" i="6"/>
  <c r="CS907" i="6"/>
  <c r="CS412" i="6"/>
  <c r="CR412" i="6"/>
  <c r="CY884" i="6"/>
  <c r="CX884" i="6"/>
  <c r="CY742" i="6"/>
  <c r="CX742" i="6"/>
  <c r="CA861" i="6"/>
  <c r="BZ861" i="6"/>
  <c r="CA610" i="6"/>
  <c r="BZ610" i="6"/>
  <c r="CG483" i="6"/>
  <c r="CF483" i="6"/>
  <c r="CF561" i="6"/>
  <c r="CG561" i="6"/>
  <c r="CR934" i="6"/>
  <c r="CS934" i="6"/>
  <c r="CS1085" i="6"/>
  <c r="CR1085" i="6"/>
  <c r="CS301" i="6"/>
  <c r="CR301" i="6"/>
  <c r="CX619" i="6"/>
  <c r="CY619" i="6"/>
  <c r="CY718" i="6"/>
  <c r="CX718" i="6"/>
  <c r="BZ800" i="6"/>
  <c r="CA800" i="6"/>
  <c r="CF913" i="6"/>
  <c r="CG913" i="6"/>
  <c r="CG1024" i="6"/>
  <c r="CF1024" i="6"/>
  <c r="CS701" i="6"/>
  <c r="CR701" i="6"/>
  <c r="CR272" i="6"/>
  <c r="CS272" i="6"/>
  <c r="CA524" i="6"/>
  <c r="BZ524" i="6"/>
  <c r="CA782" i="6"/>
  <c r="BZ782" i="6"/>
  <c r="CF273" i="6"/>
  <c r="CG273" i="6"/>
  <c r="CG469" i="6"/>
  <c r="CF469" i="6"/>
  <c r="CF1102" i="6"/>
  <c r="CG1102" i="6"/>
  <c r="CL476" i="6"/>
  <c r="CM476" i="6"/>
  <c r="CL672" i="6"/>
  <c r="CM672" i="6"/>
  <c r="CR383" i="6"/>
  <c r="CS383" i="6"/>
  <c r="CX704" i="6"/>
  <c r="CY704" i="6"/>
  <c r="CX417" i="6"/>
  <c r="CY417" i="6"/>
  <c r="BT871" i="6"/>
  <c r="BU871" i="6"/>
  <c r="BZ935" i="6"/>
  <c r="CA935" i="6"/>
  <c r="CA545" i="6"/>
  <c r="BZ545" i="6"/>
  <c r="BZ692" i="6"/>
  <c r="CA692" i="6"/>
  <c r="CF690" i="6"/>
  <c r="CG690" i="6"/>
  <c r="CF749" i="6"/>
  <c r="CG749" i="6"/>
  <c r="CM883" i="6"/>
  <c r="CL883" i="6"/>
  <c r="CS530" i="6"/>
  <c r="CR530" i="6"/>
  <c r="CY967" i="6"/>
  <c r="CX967" i="6"/>
  <c r="CY257" i="6"/>
  <c r="CX257" i="6"/>
  <c r="CY357" i="6"/>
  <c r="CX357" i="6"/>
  <c r="CX521" i="6"/>
  <c r="CY521" i="6"/>
  <c r="CX620" i="6"/>
  <c r="CY620" i="6"/>
  <c r="BU973" i="6"/>
  <c r="BT973" i="6"/>
  <c r="BN634" i="6"/>
  <c r="BO634" i="6"/>
  <c r="BT663" i="6"/>
  <c r="BU663" i="6"/>
  <c r="BZ673" i="6"/>
  <c r="CA673" i="6"/>
  <c r="CA359" i="6"/>
  <c r="BZ359" i="6"/>
  <c r="BB1050" i="6"/>
  <c r="BC1050" i="6"/>
  <c r="BB1033" i="6"/>
  <c r="BC1033" i="6"/>
  <c r="BH981" i="6"/>
  <c r="BI981" i="6"/>
  <c r="BH329" i="6"/>
  <c r="BI329" i="6"/>
  <c r="BN754" i="6"/>
  <c r="BO754" i="6"/>
  <c r="BN377" i="6"/>
  <c r="BO377" i="6"/>
  <c r="BO593" i="6"/>
  <c r="BN593" i="6"/>
  <c r="BU773" i="6"/>
  <c r="BT773" i="6"/>
  <c r="BI586" i="6"/>
  <c r="BH586" i="6"/>
  <c r="AV837" i="6"/>
  <c r="AW837" i="6"/>
  <c r="BB751" i="6"/>
  <c r="BC751" i="6"/>
  <c r="BH385" i="6"/>
  <c r="BI385" i="6"/>
  <c r="BH972" i="6"/>
  <c r="BI972" i="6"/>
  <c r="BH834" i="6"/>
  <c r="BI834" i="6"/>
  <c r="BH316" i="6"/>
  <c r="BI316" i="6"/>
  <c r="BO784" i="6"/>
  <c r="BN784" i="6"/>
  <c r="BT503" i="6"/>
  <c r="BU503" i="6"/>
  <c r="BU1026" i="6"/>
  <c r="BT1026" i="6"/>
  <c r="CF888" i="6"/>
  <c r="CG888" i="6"/>
  <c r="CX918" i="6"/>
  <c r="CY918" i="6"/>
  <c r="AW364" i="6"/>
  <c r="AV364" i="6"/>
  <c r="AW718" i="6"/>
  <c r="AV718" i="6"/>
  <c r="AW737" i="6"/>
  <c r="AV737" i="6"/>
  <c r="BB605" i="6"/>
  <c r="BC605" i="6"/>
  <c r="BH463" i="6"/>
  <c r="BI463" i="6"/>
  <c r="BH471" i="6"/>
  <c r="BI471" i="6"/>
  <c r="BH648" i="6"/>
  <c r="BI648" i="6"/>
  <c r="BO587" i="6"/>
  <c r="BN587" i="6"/>
  <c r="BO713" i="6"/>
  <c r="BN713" i="6"/>
  <c r="BT950" i="6"/>
  <c r="BU950" i="6"/>
  <c r="BZ858" i="6"/>
  <c r="CA858" i="6"/>
  <c r="CR798" i="6"/>
  <c r="CS798" i="6"/>
  <c r="BC270" i="6"/>
  <c r="BB270" i="6"/>
  <c r="AV544" i="6"/>
  <c r="AW544" i="6"/>
  <c r="BI326" i="6"/>
  <c r="BH326" i="6"/>
  <c r="BN1034" i="6"/>
  <c r="BO1034" i="6"/>
  <c r="BT414" i="6"/>
  <c r="BU414" i="6"/>
  <c r="CA659" i="6"/>
  <c r="BZ659" i="6"/>
  <c r="BZ632" i="6"/>
  <c r="CA632" i="6"/>
  <c r="CL1002" i="6"/>
  <c r="CM1002" i="6"/>
  <c r="CM585" i="6"/>
  <c r="CL585" i="6"/>
  <c r="CS342" i="6"/>
  <c r="CR342" i="6"/>
  <c r="CS757" i="6"/>
  <c r="CR757" i="6"/>
  <c r="CY479" i="6"/>
  <c r="CX479" i="6"/>
  <c r="CY962" i="6"/>
  <c r="CX962" i="6"/>
  <c r="AV454" i="6"/>
  <c r="AW454" i="6"/>
  <c r="BH728" i="6"/>
  <c r="BI728" i="6"/>
  <c r="BC733" i="6"/>
  <c r="BB733" i="6"/>
  <c r="AW912" i="6"/>
  <c r="AV912" i="6"/>
  <c r="AV901" i="6"/>
  <c r="AW901" i="6"/>
  <c r="BC851" i="6"/>
  <c r="BB851" i="6"/>
  <c r="BB709" i="6"/>
  <c r="BC709" i="6"/>
  <c r="BH399" i="6"/>
  <c r="BI399" i="6"/>
  <c r="BI942" i="6"/>
  <c r="BH942" i="6"/>
  <c r="BI430" i="6"/>
  <c r="BH430" i="6"/>
  <c r="BN737" i="6"/>
  <c r="BO737" i="6"/>
  <c r="BT479" i="6"/>
  <c r="BU479" i="6"/>
  <c r="CF289" i="6"/>
  <c r="CG289" i="6"/>
  <c r="CS759" i="6"/>
  <c r="CR759" i="6"/>
  <c r="BB942" i="6"/>
  <c r="BC942" i="6"/>
  <c r="BH709" i="6"/>
  <c r="BI709" i="6"/>
  <c r="AW1082" i="6"/>
  <c r="AV1082" i="6"/>
  <c r="AV1122" i="6"/>
  <c r="AW1122" i="6"/>
  <c r="AV434" i="6"/>
  <c r="AW434" i="6"/>
  <c r="AW232" i="6"/>
  <c r="AV232" i="6"/>
  <c r="BB335" i="6"/>
  <c r="BC335" i="6"/>
  <c r="BB325" i="6"/>
  <c r="BC325" i="6"/>
  <c r="BH1044" i="6"/>
  <c r="BI1044" i="6"/>
  <c r="BO996" i="6"/>
  <c r="BN996" i="6"/>
  <c r="BN1058" i="6"/>
  <c r="BO1058" i="6"/>
  <c r="BU888" i="6"/>
  <c r="BT888" i="6"/>
  <c r="BT500" i="6"/>
  <c r="BU500" i="6"/>
  <c r="BT640" i="6"/>
  <c r="BU640" i="6"/>
  <c r="AW474" i="6"/>
  <c r="AV474" i="6"/>
  <c r="BI398" i="6"/>
  <c r="BH398" i="6"/>
  <c r="BH624" i="6"/>
  <c r="BI624" i="6"/>
  <c r="AV666" i="6"/>
  <c r="AW666" i="6"/>
  <c r="AV634" i="6"/>
  <c r="AW634" i="6"/>
  <c r="BB914" i="6"/>
  <c r="BC914" i="6"/>
  <c r="BC790" i="6"/>
  <c r="BB790" i="6"/>
  <c r="BH365" i="6"/>
  <c r="BI365" i="6"/>
  <c r="BO573" i="6"/>
  <c r="BN573" i="6"/>
  <c r="BU594" i="6"/>
  <c r="BT594" i="6"/>
  <c r="CF447" i="6"/>
  <c r="CG447" i="6"/>
  <c r="CR1118" i="6"/>
  <c r="CS1118" i="6"/>
  <c r="CG758" i="6"/>
  <c r="CF758" i="6"/>
  <c r="CF650" i="6"/>
  <c r="CG650" i="6"/>
  <c r="CG218" i="6"/>
  <c r="CF218" i="6"/>
  <c r="CM368" i="6"/>
  <c r="CL368" i="6"/>
  <c r="CM867" i="6"/>
  <c r="CL867" i="6"/>
  <c r="CL719" i="6"/>
  <c r="CM719" i="6"/>
  <c r="CS665" i="6"/>
  <c r="CR665" i="6"/>
  <c r="CX731" i="6"/>
  <c r="CY731" i="6"/>
  <c r="CY244" i="6"/>
  <c r="CX244" i="6"/>
  <c r="BU964" i="6"/>
  <c r="BT964" i="6"/>
  <c r="BT1019" i="6"/>
  <c r="BU1019" i="6"/>
  <c r="BZ972" i="6"/>
  <c r="CA972" i="6"/>
  <c r="BZ608" i="6"/>
  <c r="CA608" i="6"/>
  <c r="CL1026" i="6"/>
  <c r="CM1026" i="6"/>
  <c r="CL243" i="6"/>
  <c r="CM243" i="6"/>
  <c r="CS352" i="6"/>
  <c r="CR352" i="6"/>
  <c r="CR790" i="6"/>
  <c r="CS790" i="6"/>
  <c r="CY603" i="6"/>
  <c r="CX603" i="6"/>
  <c r="CY942" i="6"/>
  <c r="CX942" i="6"/>
  <c r="CA917" i="6"/>
  <c r="BZ917" i="6"/>
  <c r="CG354" i="6"/>
  <c r="CF354" i="6"/>
  <c r="CG310" i="6"/>
  <c r="CF310" i="6"/>
  <c r="CL869" i="6"/>
  <c r="CM869" i="6"/>
  <c r="CR699" i="6"/>
  <c r="CS699" i="6"/>
  <c r="CS325" i="6"/>
  <c r="CR325" i="6"/>
  <c r="CY1107" i="6"/>
  <c r="CX1107" i="6"/>
  <c r="CY465" i="6"/>
  <c r="CX465" i="6"/>
  <c r="BU341" i="6"/>
  <c r="BT341" i="6"/>
  <c r="CA877" i="6"/>
  <c r="BZ877" i="6"/>
  <c r="BZ460" i="6"/>
  <c r="CA460" i="6"/>
  <c r="CG344" i="6"/>
  <c r="CF344" i="6"/>
  <c r="CG611" i="6"/>
  <c r="CF611" i="6"/>
  <c r="CM744" i="6"/>
  <c r="CL744" i="6"/>
  <c r="CL769" i="6"/>
  <c r="CM769" i="6"/>
  <c r="CS566" i="6"/>
  <c r="CR566" i="6"/>
  <c r="CR963" i="6"/>
  <c r="CS963" i="6"/>
  <c r="CX1057" i="6"/>
  <c r="CY1057" i="6"/>
  <c r="CX739" i="6"/>
  <c r="CY739" i="6"/>
  <c r="CA766" i="6"/>
  <c r="BZ766" i="6"/>
  <c r="CF638" i="6"/>
  <c r="CG638" i="6"/>
  <c r="CF917" i="6"/>
  <c r="CG917" i="6"/>
  <c r="CF1027" i="6"/>
  <c r="CG1027" i="6"/>
  <c r="CL1058" i="6"/>
  <c r="CM1058" i="6"/>
  <c r="CS782" i="6"/>
  <c r="CR782" i="6"/>
  <c r="CR875" i="6"/>
  <c r="CS875" i="6"/>
  <c r="CR389" i="6"/>
  <c r="CS389" i="6"/>
  <c r="CX1074" i="6"/>
  <c r="CY1074" i="6"/>
  <c r="CA1087" i="6"/>
  <c r="BZ1087" i="6"/>
  <c r="CF205" i="6"/>
  <c r="CG205" i="6"/>
  <c r="CG700" i="6"/>
  <c r="CF700" i="6"/>
  <c r="CL350" i="6"/>
  <c r="CM350" i="6"/>
  <c r="CR748" i="6"/>
  <c r="CS748" i="6"/>
  <c r="CS302" i="6"/>
  <c r="CR302" i="6"/>
  <c r="CY927" i="6"/>
  <c r="CX927" i="6"/>
  <c r="BZ721" i="6"/>
  <c r="CA721" i="6"/>
  <c r="CG1118" i="6"/>
  <c r="CF1118" i="6"/>
  <c r="CL315" i="6"/>
  <c r="CM315" i="6"/>
  <c r="CL571" i="6"/>
  <c r="CM571" i="6"/>
  <c r="CR676" i="6"/>
  <c r="CS676" i="6"/>
  <c r="CY930" i="6"/>
  <c r="CX930" i="6"/>
  <c r="CY1019" i="6"/>
  <c r="CX1019" i="6"/>
  <c r="CY919" i="6"/>
  <c r="CX919" i="6"/>
  <c r="CY477" i="6"/>
  <c r="CX477" i="6"/>
  <c r="BB420" i="6"/>
  <c r="BC420" i="6"/>
  <c r="BT802" i="6"/>
  <c r="BU802" i="6"/>
  <c r="BT857" i="6"/>
  <c r="BU857" i="6"/>
  <c r="CA459" i="6"/>
  <c r="BZ459" i="6"/>
  <c r="BZ783" i="6"/>
  <c r="CA783" i="6"/>
  <c r="CF1117" i="6"/>
  <c r="CG1117" i="6"/>
  <c r="BC203" i="6"/>
  <c r="BB203" i="6"/>
  <c r="BB1016" i="6"/>
  <c r="BC1016" i="6"/>
  <c r="BH247" i="6"/>
  <c r="BI247" i="6"/>
  <c r="BI971" i="6"/>
  <c r="BH971" i="6"/>
  <c r="BN761" i="6"/>
  <c r="BO761" i="6"/>
  <c r="BU327" i="6"/>
  <c r="BT327" i="6"/>
  <c r="BZ522" i="6"/>
  <c r="CA522" i="6"/>
  <c r="BH289" i="6"/>
  <c r="BI289" i="6"/>
  <c r="AW484" i="6"/>
  <c r="AV484" i="6"/>
  <c r="AV228" i="6"/>
  <c r="AW228" i="6"/>
  <c r="AV1101" i="6"/>
  <c r="AW1101" i="6"/>
  <c r="AW760" i="6"/>
  <c r="AV760" i="6"/>
  <c r="BC628" i="6"/>
  <c r="BB628" i="6"/>
  <c r="BB948" i="6"/>
  <c r="BC948" i="6"/>
  <c r="BB210" i="6"/>
  <c r="BC210" i="6"/>
  <c r="BI461" i="6"/>
  <c r="BH461" i="6"/>
  <c r="BI885" i="6"/>
  <c r="BH885" i="6"/>
  <c r="BO935" i="6"/>
  <c r="BN935" i="6"/>
  <c r="BT795" i="6"/>
  <c r="BU795" i="6"/>
  <c r="BT263" i="6"/>
  <c r="BU263" i="6"/>
  <c r="BT1056" i="6"/>
  <c r="BU1056" i="6"/>
  <c r="CF531" i="6"/>
  <c r="CG531" i="6"/>
  <c r="CX375" i="6"/>
  <c r="CY375" i="6"/>
  <c r="AV492" i="6"/>
  <c r="AW492" i="6"/>
  <c r="AW543" i="6"/>
  <c r="AV543" i="6"/>
  <c r="BC901" i="6"/>
  <c r="BB901" i="6"/>
  <c r="BI1112" i="6"/>
  <c r="BH1112" i="6"/>
  <c r="BI561" i="6"/>
  <c r="BH561" i="6"/>
  <c r="BN1120" i="6"/>
  <c r="BO1120" i="6"/>
  <c r="CA857" i="6"/>
  <c r="BZ857" i="6"/>
  <c r="CA958" i="6"/>
  <c r="BZ958" i="6"/>
  <c r="CF686" i="6"/>
  <c r="CG686" i="6"/>
  <c r="BI483" i="6"/>
  <c r="BH483" i="6"/>
  <c r="BO614" i="6"/>
  <c r="BN614" i="6"/>
  <c r="BN450" i="6"/>
  <c r="BO450" i="6"/>
  <c r="BU751" i="6"/>
  <c r="BT751" i="6"/>
  <c r="BU1115" i="6"/>
  <c r="BT1115" i="6"/>
  <c r="BT481" i="6"/>
  <c r="BU481" i="6"/>
  <c r="BZ1092" i="6"/>
  <c r="CA1092" i="6"/>
  <c r="CG220" i="6"/>
  <c r="CF220" i="6"/>
  <c r="CL707" i="6"/>
  <c r="CM707" i="6"/>
  <c r="CL645" i="6"/>
  <c r="CM645" i="6"/>
  <c r="CM224" i="6"/>
  <c r="CL224" i="6"/>
  <c r="CR924" i="6"/>
  <c r="CS924" i="6"/>
  <c r="CS614" i="6"/>
  <c r="CR614" i="6"/>
  <c r="CX703" i="6"/>
  <c r="CY703" i="6"/>
  <c r="AW918" i="6"/>
  <c r="AV918" i="6"/>
  <c r="BH773" i="6"/>
  <c r="BI773" i="6"/>
  <c r="AV905" i="6"/>
  <c r="AW905" i="6"/>
  <c r="BB609" i="6"/>
  <c r="BC609" i="6"/>
  <c r="AW629" i="6"/>
  <c r="AV629" i="6"/>
  <c r="AW869" i="6"/>
  <c r="AV869" i="6"/>
  <c r="BC223" i="6"/>
  <c r="BB223" i="6"/>
  <c r="BB288" i="6"/>
  <c r="BC288" i="6"/>
  <c r="BC294" i="6"/>
  <c r="BB294" i="6"/>
  <c r="BO859" i="6"/>
  <c r="BN859" i="6"/>
  <c r="BU486" i="6"/>
  <c r="BT486" i="6"/>
  <c r="BT901" i="6"/>
  <c r="BU901" i="6"/>
  <c r="CX1001" i="6"/>
  <c r="CY1001" i="6"/>
  <c r="BB616" i="6"/>
  <c r="BC616" i="6"/>
  <c r="AV755" i="6"/>
  <c r="AW755" i="6"/>
  <c r="AW358" i="6"/>
  <c r="AV358" i="6"/>
  <c r="BB671" i="6"/>
  <c r="BC671" i="6"/>
  <c r="BC632" i="6"/>
  <c r="BB632" i="6"/>
  <c r="BT686" i="6"/>
  <c r="BU686" i="6"/>
  <c r="BT1015" i="6"/>
  <c r="BU1015" i="6"/>
  <c r="CA470" i="6"/>
  <c r="BZ470" i="6"/>
  <c r="BZ260" i="6"/>
  <c r="CA260" i="6"/>
  <c r="CS306" i="6"/>
  <c r="CR306" i="6"/>
  <c r="AV500" i="6"/>
  <c r="AW500" i="6"/>
  <c r="AW838" i="6"/>
  <c r="AV838" i="6"/>
  <c r="AV787" i="6"/>
  <c r="AW787" i="6"/>
  <c r="BB472" i="6"/>
  <c r="BC472" i="6"/>
  <c r="BC214" i="6"/>
  <c r="BB214" i="6"/>
  <c r="BH1065" i="6"/>
  <c r="BI1065" i="6"/>
  <c r="BH557" i="6"/>
  <c r="BI557" i="6"/>
  <c r="BO921" i="6"/>
  <c r="BN921" i="6"/>
  <c r="BN1062" i="6"/>
  <c r="BO1062" i="6"/>
  <c r="BN517" i="6"/>
  <c r="BO517" i="6"/>
  <c r="BT451" i="6"/>
  <c r="BU451" i="6"/>
  <c r="BT667" i="6"/>
  <c r="BU667" i="6"/>
  <c r="BU989" i="6"/>
  <c r="BT989" i="6"/>
  <c r="CF411" i="6"/>
  <c r="CG411" i="6"/>
  <c r="CS438" i="6"/>
  <c r="CR438" i="6"/>
  <c r="BZ654" i="6"/>
  <c r="CA654" i="6"/>
  <c r="CF340" i="6"/>
  <c r="CG340" i="6"/>
  <c r="CM471" i="6"/>
  <c r="CL471" i="6"/>
  <c r="CL498" i="6"/>
  <c r="CM498" i="6"/>
  <c r="BZ699" i="6"/>
  <c r="CA699" i="6"/>
  <c r="BZ252" i="6"/>
  <c r="CA252" i="6"/>
  <c r="CM812" i="6"/>
  <c r="CL812" i="6"/>
  <c r="CL777" i="6"/>
  <c r="CM777" i="6"/>
  <c r="CR1034" i="6"/>
  <c r="CS1034" i="6"/>
  <c r="CR937" i="6"/>
  <c r="CS937" i="6"/>
  <c r="CY745" i="6"/>
  <c r="CX745" i="6"/>
  <c r="CA561" i="6"/>
  <c r="BZ561" i="6"/>
  <c r="BZ348" i="6"/>
  <c r="CA348" i="6"/>
  <c r="CL335" i="6"/>
  <c r="CM335" i="6"/>
  <c r="CL826" i="6"/>
  <c r="CM826" i="6"/>
  <c r="CL298" i="6"/>
  <c r="CM298" i="6"/>
  <c r="CX1113" i="6"/>
  <c r="CY1113" i="6"/>
  <c r="BZ266" i="6"/>
  <c r="CA266" i="6"/>
  <c r="CS408" i="6"/>
  <c r="CR408" i="6"/>
  <c r="CY849" i="6"/>
  <c r="CX849" i="6"/>
  <c r="CY969" i="6"/>
  <c r="CX969" i="6"/>
  <c r="CA1051" i="6"/>
  <c r="BZ1051" i="6"/>
  <c r="BZ554" i="6"/>
  <c r="CA554" i="6"/>
  <c r="CF877" i="6"/>
  <c r="CG877" i="6"/>
  <c r="CL279" i="6"/>
  <c r="CM279" i="6"/>
  <c r="CS611" i="6"/>
  <c r="CR611" i="6"/>
  <c r="BZ789" i="6"/>
  <c r="CA789" i="6"/>
  <c r="CA618" i="6"/>
  <c r="BZ618" i="6"/>
  <c r="CF653" i="6"/>
  <c r="CG653" i="6"/>
  <c r="CM1123" i="6"/>
  <c r="CL1123" i="6"/>
  <c r="CL386" i="6"/>
  <c r="CM386" i="6"/>
  <c r="CS423" i="6"/>
  <c r="CR423" i="6"/>
  <c r="BZ761" i="6"/>
  <c r="CA761" i="6"/>
  <c r="CG782" i="6"/>
  <c r="CF782" i="6"/>
  <c r="CF358" i="6"/>
  <c r="CG358" i="6"/>
  <c r="CL479" i="6"/>
  <c r="CM479" i="6"/>
  <c r="CM318" i="6"/>
  <c r="CL318" i="6"/>
  <c r="CS733" i="6"/>
  <c r="CR733" i="6"/>
  <c r="CY437" i="6"/>
  <c r="CX437" i="6"/>
  <c r="CY1004" i="6"/>
  <c r="CX1004" i="6"/>
  <c r="CY819" i="6"/>
  <c r="CX819" i="6"/>
  <c r="CY1098" i="6"/>
  <c r="CX1098" i="6"/>
  <c r="CX261" i="6"/>
  <c r="CY261" i="6"/>
  <c r="BH595" i="6"/>
  <c r="BI595" i="6"/>
  <c r="BN993" i="6"/>
  <c r="BO993" i="6"/>
  <c r="BN657" i="6"/>
  <c r="BO657" i="6"/>
  <c r="BT647" i="6"/>
  <c r="BU647" i="6"/>
  <c r="BT678" i="6"/>
  <c r="BU678" i="6"/>
  <c r="BT1096" i="6"/>
  <c r="BU1096" i="6"/>
  <c r="BZ774" i="6"/>
  <c r="CA774" i="6"/>
  <c r="BZ397" i="6"/>
  <c r="CA397" i="6"/>
  <c r="CF246" i="6"/>
  <c r="CG246" i="6"/>
  <c r="BB392" i="6"/>
  <c r="BC392" i="6"/>
  <c r="BC218" i="6"/>
  <c r="BB218" i="6"/>
  <c r="BI292" i="6"/>
  <c r="BH292" i="6"/>
  <c r="BO1012" i="6"/>
  <c r="BN1012" i="6"/>
  <c r="BN446" i="6"/>
  <c r="BO446" i="6"/>
  <c r="BN1073" i="6"/>
  <c r="BO1073" i="6"/>
  <c r="BT853" i="6"/>
  <c r="BU853" i="6"/>
  <c r="BT332" i="6"/>
  <c r="BU332" i="6"/>
  <c r="BZ1016" i="6"/>
  <c r="CA1016" i="6"/>
  <c r="CL553" i="6"/>
  <c r="CM553" i="6"/>
  <c r="CL1060" i="6"/>
  <c r="CM1060" i="6"/>
  <c r="BB1118" i="6"/>
  <c r="BC1118" i="6"/>
  <c r="CA425" i="6"/>
  <c r="BZ425" i="6"/>
  <c r="AW981" i="6"/>
  <c r="AV981" i="6"/>
  <c r="CL568" i="6"/>
  <c r="CM568" i="6"/>
  <c r="BC1095" i="6"/>
  <c r="BB1095" i="6"/>
  <c r="BC702" i="6"/>
  <c r="BB702" i="6"/>
  <c r="BH375" i="6"/>
  <c r="BI375" i="6"/>
  <c r="BH829" i="6"/>
  <c r="BI829" i="6"/>
  <c r="BN279" i="6"/>
  <c r="BO279" i="6"/>
  <c r="BU262" i="6"/>
  <c r="BT262" i="6"/>
  <c r="BT628" i="6"/>
  <c r="BU628" i="6"/>
  <c r="BU982" i="6"/>
  <c r="BT982" i="6"/>
  <c r="CL283" i="6"/>
  <c r="CM283" i="6"/>
  <c r="AW1040" i="6"/>
  <c r="AV1040" i="6"/>
  <c r="AV855" i="6"/>
  <c r="AW855" i="6"/>
  <c r="BC483" i="6"/>
  <c r="BB483" i="6"/>
  <c r="BC824" i="6"/>
  <c r="BB824" i="6"/>
  <c r="BI847" i="6"/>
  <c r="BH847" i="6"/>
  <c r="BN1006" i="6"/>
  <c r="BO1006" i="6"/>
  <c r="BU331" i="6"/>
  <c r="BT331" i="6"/>
  <c r="BU928" i="6"/>
  <c r="BT928" i="6"/>
  <c r="BU743" i="6"/>
  <c r="BT743" i="6"/>
  <c r="BU963" i="6"/>
  <c r="BT963" i="6"/>
  <c r="BZ665" i="6"/>
  <c r="CA665" i="6"/>
  <c r="AV414" i="6"/>
  <c r="AW414" i="6"/>
  <c r="BC983" i="6"/>
  <c r="BB983" i="6"/>
  <c r="BH218" i="6"/>
  <c r="BI218" i="6"/>
  <c r="BT724" i="6"/>
  <c r="BU724" i="6"/>
  <c r="BU969" i="6"/>
  <c r="BT969" i="6"/>
  <c r="CA1019" i="6"/>
  <c r="BZ1019" i="6"/>
  <c r="BZ594" i="6"/>
  <c r="CA594" i="6"/>
  <c r="CF419" i="6"/>
  <c r="CG419" i="6"/>
  <c r="CL619" i="6"/>
  <c r="CM619" i="6"/>
  <c r="CM423" i="6"/>
  <c r="CL423" i="6"/>
  <c r="CL633" i="6"/>
  <c r="CM633" i="6"/>
  <c r="CS562" i="6"/>
  <c r="CR562" i="6"/>
  <c r="CS418" i="6"/>
  <c r="CR418" i="6"/>
  <c r="CR220" i="6"/>
  <c r="CS220" i="6"/>
  <c r="CX219" i="6"/>
  <c r="CY219" i="6"/>
  <c r="CX224" i="6"/>
  <c r="CY224" i="6"/>
  <c r="CY941" i="6"/>
  <c r="CX941" i="6"/>
  <c r="AW365" i="6"/>
  <c r="AV365" i="6"/>
  <c r="BB339" i="6"/>
  <c r="BC339" i="6"/>
  <c r="BI755" i="6"/>
  <c r="BH755" i="6"/>
  <c r="AV1011" i="6"/>
  <c r="AW1011" i="6"/>
  <c r="BC311" i="6"/>
  <c r="BB311" i="6"/>
  <c r="BB952" i="6"/>
  <c r="BC952" i="6"/>
  <c r="BB601" i="6"/>
  <c r="BC601" i="6"/>
  <c r="BI727" i="6"/>
  <c r="BH727" i="6"/>
  <c r="BH790" i="6"/>
  <c r="BI790" i="6"/>
  <c r="BI288" i="6"/>
  <c r="BH288" i="6"/>
  <c r="BN326" i="6"/>
  <c r="BO326" i="6"/>
  <c r="BO1089" i="6"/>
  <c r="BN1089" i="6"/>
  <c r="BU900" i="6"/>
  <c r="BT900" i="6"/>
  <c r="CG471" i="6"/>
  <c r="CF471" i="6"/>
  <c r="CR686" i="6"/>
  <c r="CS686" i="6"/>
  <c r="BB403" i="6"/>
  <c r="BC403" i="6"/>
  <c r="AV264" i="6"/>
  <c r="AW264" i="6"/>
  <c r="BB558" i="6"/>
  <c r="BC558" i="6"/>
  <c r="AW602" i="6"/>
  <c r="AV602" i="6"/>
  <c r="AV614" i="6"/>
  <c r="AW614" i="6"/>
  <c r="AV816" i="6"/>
  <c r="AW816" i="6"/>
  <c r="AW803" i="6"/>
  <c r="AV803" i="6"/>
  <c r="BC308" i="6"/>
  <c r="BB308" i="6"/>
  <c r="BI675" i="6"/>
  <c r="BH675" i="6"/>
  <c r="BI643" i="6"/>
  <c r="BH643" i="6"/>
  <c r="BH538" i="6"/>
  <c r="BI538" i="6"/>
  <c r="BN924" i="6"/>
  <c r="BO924" i="6"/>
  <c r="BO526" i="6"/>
  <c r="BN526" i="6"/>
  <c r="BU673" i="6"/>
  <c r="BT673" i="6"/>
  <c r="BT929" i="6"/>
  <c r="BU929" i="6"/>
  <c r="CA226" i="6"/>
  <c r="BZ226" i="6"/>
  <c r="CA928" i="6"/>
  <c r="BZ928" i="6"/>
  <c r="AW1086" i="6"/>
  <c r="AV1086" i="6"/>
  <c r="BB348" i="6"/>
  <c r="BC348" i="6"/>
  <c r="BI451" i="6"/>
  <c r="BH451" i="6"/>
  <c r="AV867" i="6"/>
  <c r="AW867" i="6"/>
  <c r="BB763" i="6"/>
  <c r="BC763" i="6"/>
  <c r="BI638" i="6"/>
  <c r="BH638" i="6"/>
  <c r="BH750" i="6"/>
  <c r="BI750" i="6"/>
  <c r="BH265" i="6"/>
  <c r="BI265" i="6"/>
  <c r="BO1049" i="6"/>
  <c r="BN1049" i="6"/>
  <c r="BU558" i="6"/>
  <c r="BT558" i="6"/>
  <c r="BZ785" i="6"/>
  <c r="CA785" i="6"/>
  <c r="CX813" i="6"/>
  <c r="CY813" i="6"/>
  <c r="BZ281" i="6"/>
  <c r="CA281" i="6"/>
  <c r="CG1085" i="6"/>
  <c r="CF1085" i="6"/>
  <c r="CL319" i="6"/>
  <c r="CM319" i="6"/>
  <c r="CM381" i="6"/>
  <c r="CL381" i="6"/>
  <c r="CS520" i="6"/>
  <c r="CR520" i="6"/>
  <c r="BT393" i="6"/>
  <c r="BU393" i="6"/>
  <c r="BZ867" i="6"/>
  <c r="CA867" i="6"/>
  <c r="CF1089" i="6"/>
  <c r="CG1089" i="6"/>
  <c r="CG206" i="6"/>
  <c r="CF206" i="6"/>
  <c r="CL693" i="6"/>
  <c r="CM693" i="6"/>
  <c r="CL774" i="6"/>
  <c r="CM774" i="6"/>
  <c r="CL714" i="6"/>
  <c r="CM714" i="6"/>
  <c r="CS947" i="6"/>
  <c r="CR947" i="6"/>
  <c r="CR508" i="6"/>
  <c r="CS508" i="6"/>
  <c r="BZ735" i="6"/>
  <c r="CA735" i="6"/>
  <c r="BZ324" i="6"/>
  <c r="CA324" i="6"/>
  <c r="CG976" i="6"/>
  <c r="CF976" i="6"/>
  <c r="CF230" i="6"/>
  <c r="CG230" i="6"/>
  <c r="CM295" i="6"/>
  <c r="CL295" i="6"/>
  <c r="CR553" i="6"/>
  <c r="CS553" i="6"/>
  <c r="CS201" i="6"/>
  <c r="CR201" i="6"/>
  <c r="CS813" i="6"/>
  <c r="CR813" i="6"/>
  <c r="CY750" i="6"/>
  <c r="CX750" i="6"/>
  <c r="CY225" i="6"/>
  <c r="CX225" i="6"/>
  <c r="CA207" i="6"/>
  <c r="BZ207" i="6"/>
  <c r="CA1078" i="6"/>
  <c r="BZ1078" i="6"/>
  <c r="CG1008" i="6"/>
  <c r="CF1008" i="6"/>
  <c r="CM810" i="6"/>
  <c r="CL810" i="6"/>
  <c r="CS503" i="6"/>
  <c r="CR503" i="6"/>
  <c r="CR522" i="6"/>
  <c r="CS522" i="6"/>
  <c r="CX242" i="6"/>
  <c r="CY242" i="6"/>
  <c r="CA217" i="6"/>
  <c r="BZ217" i="6"/>
  <c r="CF512" i="6"/>
  <c r="CG512" i="6"/>
  <c r="CF773" i="6"/>
  <c r="CG773" i="6"/>
  <c r="CG426" i="6"/>
  <c r="CF426" i="6"/>
  <c r="CM768" i="6"/>
  <c r="CL768" i="6"/>
  <c r="CL733" i="6"/>
  <c r="CM733" i="6"/>
  <c r="CR712" i="6"/>
  <c r="CS712" i="6"/>
  <c r="CR391" i="6"/>
  <c r="CS391" i="6"/>
  <c r="CY913" i="6"/>
  <c r="CX913" i="6"/>
  <c r="CF459" i="6"/>
  <c r="CG459" i="6"/>
  <c r="CG705" i="6"/>
  <c r="CF705" i="6"/>
  <c r="CL1022" i="6"/>
  <c r="CM1022" i="6"/>
  <c r="CL248" i="6"/>
  <c r="CM248" i="6"/>
  <c r="CS269" i="6"/>
  <c r="CR269" i="6"/>
  <c r="BZ612" i="6"/>
  <c r="CA612" i="6"/>
  <c r="CF312" i="6"/>
  <c r="CG312" i="6"/>
  <c r="CG1011" i="6"/>
  <c r="CF1011" i="6"/>
  <c r="CM441" i="6"/>
  <c r="CL441" i="6"/>
  <c r="CL912" i="6"/>
  <c r="CM912" i="6"/>
  <c r="CR774" i="6"/>
  <c r="CS774" i="6"/>
  <c r="CS1099" i="6"/>
  <c r="CR1099" i="6"/>
  <c r="CR540" i="6"/>
  <c r="CS540" i="6"/>
  <c r="CY979" i="6"/>
  <c r="CX979" i="6"/>
  <c r="CY445" i="6"/>
  <c r="CX445" i="6"/>
  <c r="CX996" i="6"/>
  <c r="CY996" i="6"/>
  <c r="CX782" i="6"/>
  <c r="CY782" i="6"/>
  <c r="BB828" i="6"/>
  <c r="BC828" i="6"/>
  <c r="BB657" i="6"/>
  <c r="BC657" i="6"/>
  <c r="BO367" i="6"/>
  <c r="BN367" i="6"/>
  <c r="BN646" i="6"/>
  <c r="BO646" i="6"/>
  <c r="BO1003" i="6"/>
  <c r="BN1003" i="6"/>
  <c r="BT283" i="6"/>
  <c r="BU283" i="6"/>
  <c r="BU617" i="6"/>
  <c r="BT617" i="6"/>
  <c r="CA502" i="6"/>
  <c r="BZ502" i="6"/>
  <c r="CF1039" i="6"/>
  <c r="CG1039" i="6"/>
  <c r="CR703" i="6"/>
  <c r="CS703" i="6"/>
  <c r="BB792" i="6"/>
  <c r="BC792" i="6"/>
  <c r="BH973" i="6"/>
  <c r="BI973" i="6"/>
  <c r="BH875" i="6"/>
  <c r="BI875" i="6"/>
  <c r="BI276" i="6"/>
  <c r="BH276" i="6"/>
  <c r="BT319" i="6"/>
  <c r="BU319" i="6"/>
  <c r="BU1003" i="6"/>
  <c r="BT1003" i="6"/>
  <c r="BZ669" i="6"/>
  <c r="CA669" i="6"/>
  <c r="BC244" i="6"/>
  <c r="BB244" i="6"/>
  <c r="AW214" i="6"/>
  <c r="AV214" i="6"/>
  <c r="AW1127" i="6"/>
  <c r="AV1127" i="6"/>
  <c r="AV243" i="6"/>
  <c r="AW243" i="6"/>
  <c r="AW1007" i="6"/>
  <c r="AV1007" i="6"/>
  <c r="BI811" i="6"/>
  <c r="BH811" i="6"/>
  <c r="BH738" i="6"/>
  <c r="BI738" i="6"/>
  <c r="BI233" i="6"/>
  <c r="BH233" i="6"/>
  <c r="BO534" i="6"/>
  <c r="BN534" i="6"/>
  <c r="BO1069" i="6"/>
  <c r="BN1069" i="6"/>
  <c r="BU258" i="6"/>
  <c r="BT258" i="6"/>
  <c r="BU441" i="6"/>
  <c r="BT441" i="6"/>
  <c r="BT1123" i="6"/>
  <c r="BU1123" i="6"/>
  <c r="CM918" i="6"/>
  <c r="CL918" i="6"/>
  <c r="BB354" i="6"/>
  <c r="BC354" i="6"/>
  <c r="AW511" i="6"/>
  <c r="AV511" i="6"/>
  <c r="AW746" i="6"/>
  <c r="AV746" i="6"/>
  <c r="BC767" i="6"/>
  <c r="BB767" i="6"/>
  <c r="BB891" i="6"/>
  <c r="BC891" i="6"/>
  <c r="BC413" i="6"/>
  <c r="BB413" i="6"/>
  <c r="BH1059" i="6"/>
  <c r="BI1059" i="6"/>
  <c r="BI209" i="6"/>
  <c r="BH209" i="6"/>
  <c r="BN1027" i="6"/>
  <c r="BO1027" i="6"/>
  <c r="BO422" i="6"/>
  <c r="BN422" i="6"/>
  <c r="BT638" i="6"/>
  <c r="BU638" i="6"/>
  <c r="BU877" i="6"/>
  <c r="BT877" i="6"/>
  <c r="BZ293" i="6"/>
  <c r="CA293" i="6"/>
  <c r="CS1095" i="6"/>
  <c r="CR1095" i="6"/>
  <c r="BI617" i="6"/>
  <c r="BH617" i="6"/>
  <c r="BB992" i="6"/>
  <c r="BC992" i="6"/>
  <c r="BH853" i="6"/>
  <c r="BI853" i="6"/>
  <c r="BO345" i="6"/>
  <c r="BN345" i="6"/>
  <c r="BN1044" i="6"/>
  <c r="BO1044" i="6"/>
  <c r="BT798" i="6"/>
  <c r="BU798" i="6"/>
  <c r="BT1113" i="6"/>
  <c r="BU1113" i="6"/>
  <c r="BZ985" i="6"/>
  <c r="CA985" i="6"/>
  <c r="CA220" i="6"/>
  <c r="BZ220" i="6"/>
  <c r="CL1116" i="6"/>
  <c r="CM1116" i="6"/>
  <c r="CR836" i="6"/>
  <c r="CS836" i="6"/>
  <c r="CS1068" i="6"/>
  <c r="CR1068" i="6"/>
  <c r="CR481" i="6"/>
  <c r="CS481" i="6"/>
  <c r="CY299" i="6"/>
  <c r="CX299" i="6"/>
  <c r="CY616" i="6"/>
  <c r="CX616" i="6"/>
  <c r="BB388" i="6"/>
  <c r="BC388" i="6"/>
  <c r="BB299" i="6"/>
  <c r="BC299" i="6"/>
  <c r="BI646" i="6"/>
  <c r="BH646" i="6"/>
  <c r="AW669" i="6"/>
  <c r="AV669" i="6"/>
  <c r="AW356" i="6"/>
  <c r="AV356" i="6"/>
  <c r="AV651" i="6"/>
  <c r="AW651" i="6"/>
  <c r="AV386" i="6"/>
  <c r="AW386" i="6"/>
  <c r="BC559" i="6"/>
  <c r="BB559" i="6"/>
  <c r="BB1088" i="6"/>
  <c r="BC1088" i="6"/>
  <c r="BI426" i="6"/>
  <c r="BH426" i="6"/>
  <c r="BH1037" i="6"/>
  <c r="BI1037" i="6"/>
  <c r="BI923" i="6"/>
  <c r="BH923" i="6"/>
  <c r="BN241" i="6"/>
  <c r="BO241" i="6"/>
  <c r="BT710" i="6"/>
  <c r="BU710" i="6"/>
  <c r="BT235" i="6"/>
  <c r="BU235" i="6"/>
  <c r="CA202" i="6"/>
  <c r="BZ202" i="6"/>
  <c r="CL873" i="6"/>
  <c r="CM873" i="6"/>
  <c r="BB715" i="6"/>
  <c r="BC715" i="6"/>
  <c r="BB467" i="6"/>
  <c r="BC467" i="6"/>
  <c r="BB876" i="6"/>
  <c r="BC876" i="6"/>
  <c r="BB939" i="6"/>
  <c r="BC939" i="6"/>
  <c r="BC465" i="6"/>
  <c r="BB465" i="6"/>
  <c r="BI1024" i="6"/>
  <c r="BH1024" i="6"/>
  <c r="BI1072" i="6"/>
  <c r="BH1072" i="6"/>
  <c r="BN690" i="6"/>
  <c r="BO690" i="6"/>
  <c r="BU292" i="6"/>
  <c r="BT292" i="6"/>
  <c r="BT379" i="6"/>
  <c r="BU379" i="6"/>
  <c r="BU253" i="6"/>
  <c r="BT253" i="6"/>
  <c r="CF876" i="6"/>
  <c r="CG876" i="6"/>
  <c r="BI593" i="6"/>
  <c r="BH593" i="6"/>
  <c r="AW688" i="6"/>
  <c r="AV688" i="6"/>
  <c r="AW753" i="6"/>
  <c r="AV753" i="6"/>
  <c r="BC752" i="6"/>
  <c r="BB752" i="6"/>
  <c r="BC895" i="6"/>
  <c r="BB895" i="6"/>
  <c r="BB598" i="6"/>
  <c r="BC598" i="6"/>
  <c r="BH458" i="6"/>
  <c r="BI458" i="6"/>
  <c r="BN691" i="6"/>
  <c r="BO691" i="6"/>
  <c r="BN555" i="6"/>
  <c r="BO555" i="6"/>
  <c r="BN823" i="6"/>
  <c r="BO823" i="6"/>
  <c r="BU313" i="6"/>
  <c r="BT313" i="6"/>
  <c r="BT984" i="6"/>
  <c r="BU984" i="6"/>
  <c r="BT1101" i="6"/>
  <c r="BU1101" i="6"/>
  <c r="CA361" i="6"/>
  <c r="BZ361" i="6"/>
  <c r="BZ529" i="6"/>
  <c r="CA529" i="6"/>
  <c r="CF839" i="6"/>
  <c r="CG839" i="6"/>
  <c r="CR1007" i="6"/>
  <c r="CS1007" i="6"/>
  <c r="CX485" i="6"/>
  <c r="CY485" i="6"/>
  <c r="CY752" i="6"/>
  <c r="CX752" i="6"/>
  <c r="BT546" i="6"/>
  <c r="BU546" i="6"/>
  <c r="BZ1041" i="6"/>
  <c r="CA1041" i="6"/>
  <c r="CL652" i="6"/>
  <c r="CM652" i="6"/>
  <c r="CL1030" i="6"/>
  <c r="CM1030" i="6"/>
  <c r="CL254" i="6"/>
  <c r="CM254" i="6"/>
  <c r="CR1032" i="6"/>
  <c r="CS1032" i="6"/>
  <c r="CS657" i="6"/>
  <c r="CR657" i="6"/>
  <c r="CS975" i="6"/>
  <c r="CR975" i="6"/>
  <c r="CY933" i="6"/>
  <c r="CX933" i="6"/>
  <c r="CA991" i="6"/>
  <c r="BZ991" i="6"/>
  <c r="CL914" i="6"/>
  <c r="CM914" i="6"/>
  <c r="CS337" i="6"/>
  <c r="CR337" i="6"/>
  <c r="CL409" i="6"/>
  <c r="CM409" i="6"/>
  <c r="CL472" i="6"/>
  <c r="CM472" i="6"/>
  <c r="CL677" i="6"/>
  <c r="CM677" i="6"/>
  <c r="CS398" i="6"/>
  <c r="CR398" i="6"/>
  <c r="CX792" i="6"/>
  <c r="CY792" i="6"/>
  <c r="CX915" i="6"/>
  <c r="CY915" i="6"/>
  <c r="CA205" i="6"/>
  <c r="BZ205" i="6"/>
  <c r="CF796" i="6"/>
  <c r="CG796" i="6"/>
  <c r="CG1105" i="6"/>
  <c r="CF1105" i="6"/>
  <c r="CL329" i="6"/>
  <c r="CM329" i="6"/>
  <c r="CL1015" i="6"/>
  <c r="CM1015" i="6"/>
  <c r="CL679" i="6"/>
  <c r="CM679" i="6"/>
  <c r="CR641" i="6"/>
  <c r="CS641" i="6"/>
  <c r="CR264" i="6"/>
  <c r="CS264" i="6"/>
  <c r="CX922" i="6"/>
  <c r="CY922" i="6"/>
  <c r="CY290" i="6"/>
  <c r="CX290" i="6"/>
  <c r="CA907" i="6"/>
  <c r="BZ907" i="6"/>
  <c r="CG367" i="6"/>
  <c r="CF367" i="6"/>
  <c r="CF704" i="6"/>
  <c r="CG704" i="6"/>
  <c r="CG550" i="6"/>
  <c r="CF550" i="6"/>
  <c r="CM328" i="6"/>
  <c r="CL328" i="6"/>
  <c r="CM226" i="6"/>
  <c r="CL226" i="6"/>
  <c r="CR610" i="6"/>
  <c r="CS610" i="6"/>
  <c r="CX844" i="6"/>
  <c r="CY844" i="6"/>
  <c r="CY986" i="6"/>
  <c r="CX986" i="6"/>
  <c r="BZ410" i="6"/>
  <c r="CA410" i="6"/>
  <c r="CA353" i="6"/>
  <c r="BZ353" i="6"/>
  <c r="CF397" i="6"/>
  <c r="CG397" i="6"/>
  <c r="CG952" i="6"/>
  <c r="CF952" i="6"/>
  <c r="CM316" i="6"/>
  <c r="CL316" i="6"/>
  <c r="CY386" i="6"/>
  <c r="CX386" i="6"/>
  <c r="CX621" i="6"/>
  <c r="CY621" i="6"/>
  <c r="CX1025" i="6"/>
  <c r="CY1025" i="6"/>
  <c r="CY379" i="6"/>
  <c r="CX379" i="6"/>
  <c r="CY1119" i="6"/>
  <c r="CX1119" i="6"/>
  <c r="CX1003" i="6"/>
  <c r="CY1003" i="6"/>
  <c r="BO379" i="6"/>
  <c r="BN379" i="6"/>
  <c r="BU720" i="6"/>
  <c r="BT720" i="6"/>
  <c r="BZ919" i="6"/>
  <c r="CA919" i="6"/>
  <c r="BZ830" i="6"/>
  <c r="CA830" i="6"/>
  <c r="BH693" i="6"/>
  <c r="BI693" i="6"/>
  <c r="BN245" i="6"/>
  <c r="BO245" i="6"/>
  <c r="BU415" i="6"/>
  <c r="BT415" i="6"/>
  <c r="BT1031" i="6"/>
  <c r="BU1031" i="6"/>
  <c r="BZ944" i="6"/>
  <c r="CA944" i="6"/>
  <c r="CL250" i="6"/>
  <c r="CM250" i="6"/>
  <c r="BH408" i="6"/>
  <c r="BI408" i="6"/>
  <c r="AV314" i="6"/>
  <c r="AW314" i="6"/>
  <c r="BB741" i="6"/>
  <c r="BC741" i="6"/>
  <c r="BC549" i="6"/>
  <c r="BB549" i="6"/>
  <c r="BH896" i="6"/>
  <c r="BI896" i="6"/>
  <c r="BI799" i="6"/>
  <c r="BH799" i="6"/>
  <c r="BO926" i="6"/>
  <c r="BN926" i="6"/>
  <c r="BO944" i="6"/>
  <c r="BN944" i="6"/>
  <c r="BN568" i="6"/>
  <c r="BO568" i="6"/>
  <c r="BU210" i="6"/>
  <c r="BT210" i="6"/>
  <c r="BU977" i="6"/>
  <c r="BT977" i="6"/>
  <c r="CA670" i="6"/>
  <c r="BZ670" i="6"/>
  <c r="AV1108" i="6"/>
  <c r="AW1108" i="6"/>
  <c r="AW973" i="6"/>
  <c r="AV973" i="6"/>
  <c r="BC962" i="6"/>
  <c r="BB962" i="6"/>
  <c r="BB611" i="6"/>
  <c r="BC611" i="6"/>
  <c r="BC374" i="6"/>
  <c r="BB374" i="6"/>
  <c r="BI251" i="6"/>
  <c r="BH251" i="6"/>
  <c r="BH965" i="6"/>
  <c r="BI965" i="6"/>
  <c r="BI585" i="6"/>
  <c r="BH585" i="6"/>
  <c r="BN226" i="6"/>
  <c r="BO226" i="6"/>
  <c r="BU587" i="6"/>
  <c r="BT587" i="6"/>
  <c r="BT1074" i="6"/>
  <c r="BU1074" i="6"/>
  <c r="CA242" i="6"/>
  <c r="BZ242" i="6"/>
  <c r="BZ643" i="6"/>
  <c r="CA643" i="6"/>
  <c r="CG572" i="6"/>
  <c r="CF572" i="6"/>
  <c r="CR694" i="6"/>
  <c r="CS694" i="6"/>
  <c r="BH895" i="6"/>
  <c r="BI895" i="6"/>
  <c r="BH330" i="6"/>
  <c r="BI330" i="6"/>
  <c r="BN743" i="6"/>
  <c r="BO743" i="6"/>
  <c r="BT442" i="6"/>
  <c r="BU442" i="6"/>
  <c r="BT959" i="6"/>
  <c r="BU959" i="6"/>
  <c r="BZ363" i="6"/>
  <c r="CA363" i="6"/>
  <c r="BZ1090" i="6"/>
  <c r="CA1090" i="6"/>
  <c r="CF910" i="6"/>
  <c r="CG910" i="6"/>
  <c r="CG999" i="6"/>
  <c r="CF999" i="6"/>
  <c r="CM653" i="6"/>
  <c r="CL653" i="6"/>
  <c r="CL909" i="6"/>
  <c r="CM909" i="6"/>
  <c r="AV1061" i="6"/>
  <c r="AW1061" i="6"/>
  <c r="BI650" i="6"/>
  <c r="BH650" i="6"/>
  <c r="CY744" i="6"/>
  <c r="CX744" i="6"/>
  <c r="AV435" i="6"/>
  <c r="AW435" i="6"/>
  <c r="BC469" i="6"/>
  <c r="BB469" i="6"/>
  <c r="AV668" i="6"/>
  <c r="AW668" i="6"/>
  <c r="AW742" i="6"/>
  <c r="AV742" i="6"/>
  <c r="AW799" i="6"/>
  <c r="AV799" i="6"/>
  <c r="BC911" i="6"/>
  <c r="BB911" i="6"/>
  <c r="BH785" i="6"/>
  <c r="BI785" i="6"/>
  <c r="BO205" i="6"/>
  <c r="BN205" i="6"/>
  <c r="BO223" i="6"/>
  <c r="BN223" i="6"/>
  <c r="CX662" i="6"/>
  <c r="CY662" i="6"/>
  <c r="BB924" i="6"/>
  <c r="BC924" i="6"/>
  <c r="BB835" i="6"/>
  <c r="BC835" i="6"/>
  <c r="BH1047" i="6"/>
  <c r="BI1047" i="6"/>
  <c r="BO248" i="6"/>
  <c r="BN248" i="6"/>
  <c r="BT636" i="6"/>
  <c r="BU636" i="6"/>
  <c r="BZ309" i="6"/>
  <c r="CA309" i="6"/>
  <c r="CR1120" i="6"/>
  <c r="CS1120" i="6"/>
  <c r="AV990" i="6"/>
  <c r="AW990" i="6"/>
  <c r="BC755" i="6"/>
  <c r="BB755" i="6"/>
  <c r="AW653" i="6"/>
  <c r="AV653" i="6"/>
  <c r="BC444" i="6"/>
  <c r="BB444" i="6"/>
  <c r="BC804" i="6"/>
  <c r="BB804" i="6"/>
  <c r="BB393" i="6"/>
  <c r="BC393" i="6"/>
  <c r="BI572" i="6"/>
  <c r="BH572" i="6"/>
  <c r="BH641" i="6"/>
  <c r="BI641" i="6"/>
  <c r="BN830" i="6"/>
  <c r="BO830" i="6"/>
  <c r="CX467" i="6"/>
  <c r="CY467" i="6"/>
  <c r="CG1068" i="6"/>
  <c r="CF1068" i="6"/>
  <c r="CF855" i="6"/>
  <c r="CG855" i="6"/>
  <c r="CG1006" i="6"/>
  <c r="CF1006" i="6"/>
  <c r="CL586" i="6"/>
  <c r="CM586" i="6"/>
  <c r="CR502" i="6"/>
  <c r="CS502" i="6"/>
  <c r="CR496" i="6"/>
  <c r="CS496" i="6"/>
  <c r="CS275" i="6"/>
  <c r="CR275" i="6"/>
  <c r="BU1079" i="6"/>
  <c r="BT1079" i="6"/>
  <c r="BZ320" i="6"/>
  <c r="CA320" i="6"/>
  <c r="CG503" i="6"/>
  <c r="CF503" i="6"/>
  <c r="CF665" i="6"/>
  <c r="CG665" i="6"/>
  <c r="CL239" i="6"/>
  <c r="CM239" i="6"/>
  <c r="CM470" i="6"/>
  <c r="CL470" i="6"/>
  <c r="CS908" i="6"/>
  <c r="CR908" i="6"/>
  <c r="CS581" i="6"/>
  <c r="CR581" i="6"/>
  <c r="CX376" i="6"/>
  <c r="CY376" i="6"/>
  <c r="BZ597" i="6"/>
  <c r="CA597" i="6"/>
  <c r="CM271" i="6"/>
  <c r="CL271" i="6"/>
  <c r="CM1029" i="6"/>
  <c r="CL1029" i="6"/>
  <c r="CR507" i="6"/>
  <c r="CS507" i="6"/>
  <c r="CR433" i="6"/>
  <c r="CS433" i="6"/>
  <c r="CX517" i="6"/>
  <c r="CY517" i="6"/>
  <c r="CY287" i="6"/>
  <c r="CX287" i="6"/>
  <c r="CA709" i="6"/>
  <c r="BZ709" i="6"/>
  <c r="BZ592" i="6"/>
  <c r="CA592" i="6"/>
  <c r="CL613" i="6"/>
  <c r="CM613" i="6"/>
  <c r="CY316" i="6"/>
  <c r="CX316" i="6"/>
  <c r="CY220" i="6"/>
  <c r="CX220" i="6"/>
  <c r="BZ656" i="6"/>
  <c r="CA656" i="6"/>
  <c r="CF1095" i="6"/>
  <c r="CG1095" i="6"/>
  <c r="CL955" i="6"/>
  <c r="CM955" i="6"/>
  <c r="CR744" i="6"/>
  <c r="CS744" i="6"/>
  <c r="CS965" i="6"/>
  <c r="CR965" i="6"/>
  <c r="CY370" i="6"/>
  <c r="CX370" i="6"/>
  <c r="CA429" i="6"/>
  <c r="BZ429" i="6"/>
  <c r="CA976" i="6"/>
  <c r="BZ976" i="6"/>
  <c r="BZ284" i="6"/>
  <c r="CA284" i="6"/>
  <c r="CF472" i="6"/>
  <c r="CG472" i="6"/>
  <c r="CL822" i="6"/>
  <c r="CM822" i="6"/>
  <c r="CM931" i="6"/>
  <c r="CL931" i="6"/>
  <c r="CS888" i="6"/>
  <c r="CR888" i="6"/>
  <c r="CX482" i="6"/>
  <c r="CY482" i="6"/>
  <c r="CY978" i="6"/>
  <c r="CX978" i="6"/>
  <c r="BZ894" i="6"/>
  <c r="CA894" i="6"/>
  <c r="CF685" i="6"/>
  <c r="CG685" i="6"/>
  <c r="CG811" i="6"/>
  <c r="CF811" i="6"/>
  <c r="CG937" i="6"/>
  <c r="CF937" i="6"/>
  <c r="CM439" i="6"/>
  <c r="CL439" i="6"/>
  <c r="CR330" i="6"/>
  <c r="CS330" i="6"/>
  <c r="CR1111" i="6"/>
  <c r="CS1111" i="6"/>
  <c r="CS663" i="6"/>
  <c r="CR663" i="6"/>
  <c r="CX1097" i="6"/>
  <c r="CY1097" i="6"/>
  <c r="CX430" i="6"/>
  <c r="CY430" i="6"/>
  <c r="CX384" i="6"/>
  <c r="CY384" i="6"/>
  <c r="CY1032" i="6"/>
  <c r="CX1032" i="6"/>
  <c r="BN709" i="6"/>
  <c r="BO709" i="6"/>
  <c r="BU1086" i="6"/>
  <c r="BT1086" i="6"/>
  <c r="BU806" i="6"/>
  <c r="BT806" i="6"/>
  <c r="BU465" i="6"/>
  <c r="BT465" i="6"/>
  <c r="BZ394" i="6"/>
  <c r="CA394" i="6"/>
  <c r="BZ918" i="6"/>
  <c r="CA918" i="6"/>
  <c r="BC538" i="6"/>
  <c r="BB538" i="6"/>
  <c r="BI438" i="6"/>
  <c r="BH438" i="6"/>
  <c r="BT655" i="6"/>
  <c r="BU655" i="6"/>
  <c r="BT939" i="6"/>
  <c r="BU939" i="6"/>
  <c r="BZ625" i="6"/>
  <c r="CA625" i="6"/>
  <c r="BC730" i="6"/>
  <c r="BB730" i="6"/>
  <c r="BO745" i="6"/>
  <c r="BN745" i="6"/>
  <c r="AV326" i="6"/>
  <c r="AW326" i="6"/>
  <c r="AV1043" i="6"/>
  <c r="AW1043" i="6"/>
  <c r="AV521" i="6"/>
  <c r="AW521" i="6"/>
  <c r="BB227" i="6"/>
  <c r="BC227" i="6"/>
  <c r="BB369" i="6"/>
  <c r="BC369" i="6"/>
  <c r="BH335" i="6"/>
  <c r="BI335" i="6"/>
  <c r="BH609" i="6"/>
  <c r="BI609" i="6"/>
  <c r="BI219" i="6"/>
  <c r="BH219" i="6"/>
  <c r="BN642" i="6"/>
  <c r="BO642" i="6"/>
  <c r="BN549" i="6"/>
  <c r="BO549" i="6"/>
  <c r="BT924" i="6"/>
  <c r="BU924" i="6"/>
  <c r="BU851" i="6"/>
  <c r="BT851" i="6"/>
  <c r="CL1010" i="6"/>
  <c r="CM1010" i="6"/>
  <c r="BC432" i="6"/>
  <c r="BB432" i="6"/>
  <c r="AW785" i="6"/>
  <c r="AV785" i="6"/>
  <c r="AW438" i="6"/>
  <c r="AV438" i="6"/>
  <c r="BC1107" i="6"/>
  <c r="BB1107" i="6"/>
  <c r="BC832" i="6"/>
  <c r="BB832" i="6"/>
  <c r="BH286" i="6"/>
  <c r="BI286" i="6"/>
  <c r="BO475" i="6"/>
  <c r="BN475" i="6"/>
  <c r="BO344" i="6"/>
  <c r="BN344" i="6"/>
  <c r="BZ752" i="6"/>
  <c r="CA752" i="6"/>
  <c r="CR401" i="6"/>
  <c r="CS401" i="6"/>
  <c r="AV579" i="6"/>
  <c r="AW579" i="6"/>
  <c r="BH673" i="6"/>
  <c r="BI673" i="6"/>
  <c r="BO477" i="6"/>
  <c r="BN477" i="6"/>
  <c r="BO776" i="6"/>
  <c r="BN776" i="6"/>
  <c r="BN843" i="6"/>
  <c r="BO843" i="6"/>
  <c r="BT458" i="6"/>
  <c r="BU458" i="6"/>
  <c r="BT1116" i="6"/>
  <c r="BU1116" i="6"/>
  <c r="BU205" i="6"/>
  <c r="BT205" i="6"/>
  <c r="BZ798" i="6"/>
  <c r="CA798" i="6"/>
  <c r="CG874" i="6"/>
  <c r="CF874" i="6"/>
  <c r="CL926" i="6"/>
  <c r="CM926" i="6"/>
  <c r="CL968" i="6"/>
  <c r="CM968" i="6"/>
  <c r="CR639" i="6"/>
  <c r="CS639" i="6"/>
  <c r="AV820" i="6"/>
  <c r="AW820" i="6"/>
  <c r="CY552" i="6"/>
  <c r="CX552" i="6"/>
  <c r="AV815" i="6"/>
  <c r="AW815" i="6"/>
  <c r="AV822" i="6"/>
  <c r="AW822" i="6"/>
  <c r="BB799" i="6"/>
  <c r="BC799" i="6"/>
  <c r="BB703" i="6"/>
  <c r="BC703" i="6"/>
  <c r="BH574" i="6"/>
  <c r="BI574" i="6"/>
  <c r="BH753" i="6"/>
  <c r="BI753" i="6"/>
  <c r="BO355" i="6"/>
  <c r="BN355" i="6"/>
  <c r="BO416" i="6"/>
  <c r="BN416" i="6"/>
  <c r="BO388" i="6"/>
  <c r="BN388" i="6"/>
  <c r="BN779" i="6"/>
  <c r="BO779" i="6"/>
  <c r="BU609" i="6"/>
  <c r="BT609" i="6"/>
  <c r="CG1112" i="6"/>
  <c r="CF1112" i="6"/>
  <c r="AV736" i="6"/>
  <c r="AW736" i="6"/>
  <c r="BI548" i="6"/>
  <c r="BH548" i="6"/>
  <c r="AV420" i="6"/>
  <c r="AW420" i="6"/>
  <c r="AV999" i="6"/>
  <c r="AW999" i="6"/>
  <c r="AV506" i="6"/>
  <c r="AW506" i="6"/>
  <c r="BC958" i="6"/>
  <c r="BB958" i="6"/>
  <c r="BC854" i="6"/>
  <c r="BB854" i="6"/>
  <c r="BC517" i="6"/>
  <c r="BB517" i="6"/>
  <c r="BI828" i="6"/>
  <c r="BH828" i="6"/>
  <c r="BI423" i="6"/>
  <c r="BH423" i="6"/>
  <c r="BH1015" i="6"/>
  <c r="BI1015" i="6"/>
  <c r="BN361" i="6"/>
  <c r="BO361" i="6"/>
  <c r="BT246" i="6"/>
  <c r="BU246" i="6"/>
  <c r="BT560" i="6"/>
  <c r="BU560" i="6"/>
  <c r="BU427" i="6"/>
  <c r="BT427" i="6"/>
  <c r="BT661" i="6"/>
  <c r="BU661" i="6"/>
  <c r="CA649" i="6"/>
  <c r="BZ649" i="6"/>
  <c r="AW987" i="6"/>
  <c r="AV987" i="6"/>
  <c r="BH701" i="6"/>
  <c r="BI701" i="6"/>
  <c r="AV512" i="6"/>
  <c r="AW512" i="6"/>
  <c r="AV859" i="6"/>
  <c r="AW859" i="6"/>
  <c r="BC934" i="6"/>
  <c r="BB934" i="6"/>
  <c r="BC329" i="6"/>
  <c r="BB329" i="6"/>
  <c r="BI559" i="6"/>
  <c r="BH559" i="6"/>
  <c r="BN478" i="6"/>
  <c r="BO478" i="6"/>
  <c r="BN753" i="6"/>
  <c r="BO753" i="6"/>
  <c r="BU452" i="6"/>
  <c r="BT452" i="6"/>
  <c r="BT1048" i="6"/>
  <c r="BU1048" i="6"/>
  <c r="CX358" i="6"/>
  <c r="CY358" i="6"/>
  <c r="CF288" i="6"/>
  <c r="CG288" i="6"/>
  <c r="CG1020" i="6"/>
  <c r="CF1020" i="6"/>
  <c r="CF880" i="6"/>
  <c r="CG880" i="6"/>
  <c r="CM940" i="6"/>
  <c r="CL940" i="6"/>
  <c r="CR318" i="6"/>
  <c r="CS318" i="6"/>
  <c r="CS980" i="6"/>
  <c r="CR980" i="6"/>
  <c r="CX787" i="6"/>
  <c r="CY787" i="6"/>
  <c r="BZ748" i="6"/>
  <c r="CA748" i="6"/>
  <c r="CA302" i="6"/>
  <c r="BZ302" i="6"/>
  <c r="CF729" i="6"/>
  <c r="CG729" i="6"/>
  <c r="CG263" i="6"/>
  <c r="CF263" i="6"/>
  <c r="CG691" i="6"/>
  <c r="CF691" i="6"/>
  <c r="CF566" i="6"/>
  <c r="CG566" i="6"/>
  <c r="CL265" i="6"/>
  <c r="CM265" i="6"/>
  <c r="CS861" i="6"/>
  <c r="CR861" i="6"/>
  <c r="CR615" i="6"/>
  <c r="CS615" i="6"/>
  <c r="CF1046" i="6"/>
  <c r="CG1046" i="6"/>
  <c r="CM578" i="6"/>
  <c r="CL578" i="6"/>
  <c r="CR819" i="6"/>
  <c r="CS819" i="6"/>
  <c r="CX830" i="6"/>
  <c r="CY830" i="6"/>
  <c r="BZ1076" i="6"/>
  <c r="CA1076" i="6"/>
  <c r="BZ1036" i="6"/>
  <c r="CA1036" i="6"/>
  <c r="CG476" i="6"/>
  <c r="CF476" i="6"/>
  <c r="CF728" i="6"/>
  <c r="CG728" i="6"/>
  <c r="CL532" i="6"/>
  <c r="CM532" i="6"/>
  <c r="CL414" i="6"/>
  <c r="CM414" i="6"/>
  <c r="CR417" i="6"/>
  <c r="CS417" i="6"/>
  <c r="CY937" i="6"/>
  <c r="CX937" i="6"/>
  <c r="CF224" i="6"/>
  <c r="CG224" i="6"/>
  <c r="CF1031" i="6"/>
  <c r="CG1031" i="6"/>
  <c r="CM675" i="6"/>
  <c r="CL675" i="6"/>
  <c r="CS713" i="6"/>
  <c r="CR713" i="6"/>
  <c r="CR795" i="6"/>
  <c r="CS795" i="6"/>
  <c r="CY205" i="6"/>
  <c r="CX205" i="6"/>
  <c r="BZ1100" i="6"/>
  <c r="CA1100" i="6"/>
  <c r="CG540" i="6"/>
  <c r="CF540" i="6"/>
  <c r="CL341" i="6"/>
  <c r="CM341" i="6"/>
  <c r="CM1017" i="6"/>
  <c r="CL1017" i="6"/>
  <c r="CM761" i="6"/>
  <c r="CL761" i="6"/>
  <c r="CR668" i="6"/>
  <c r="CS668" i="6"/>
  <c r="CR946" i="6"/>
  <c r="CS946" i="6"/>
  <c r="CY572" i="6"/>
  <c r="CX572" i="6"/>
  <c r="BZ811" i="6"/>
  <c r="CA811" i="6"/>
  <c r="CA551" i="6"/>
  <c r="BZ551" i="6"/>
  <c r="CF812" i="6"/>
  <c r="CG812" i="6"/>
  <c r="CM419" i="6"/>
  <c r="CL419" i="6"/>
  <c r="CM891" i="6"/>
  <c r="CL891" i="6"/>
  <c r="CR455" i="6"/>
  <c r="CS455" i="6"/>
  <c r="CY845" i="6"/>
  <c r="CX845" i="6"/>
  <c r="CX709" i="6"/>
  <c r="CY709" i="6"/>
  <c r="CX475" i="6"/>
  <c r="CY475" i="6"/>
  <c r="CX803" i="6"/>
  <c r="CY803" i="6"/>
  <c r="CY811" i="6"/>
  <c r="CX811" i="6"/>
  <c r="CY420" i="6"/>
  <c r="CX420" i="6"/>
  <c r="CX256" i="6"/>
  <c r="CY256" i="6"/>
  <c r="AV676" i="6"/>
  <c r="AW676" i="6"/>
  <c r="BO287" i="6"/>
  <c r="BN287" i="6"/>
  <c r="BN368" i="6"/>
  <c r="BO368" i="6"/>
  <c r="BO1077" i="6"/>
  <c r="BN1077" i="6"/>
  <c r="BT952" i="6"/>
  <c r="BU952" i="6"/>
  <c r="BU1067" i="6"/>
  <c r="BT1067" i="6"/>
  <c r="BT513" i="6"/>
  <c r="BU513" i="6"/>
  <c r="CA501" i="6"/>
  <c r="BZ501" i="6"/>
  <c r="BB797" i="6"/>
  <c r="BC797" i="6"/>
  <c r="BB518" i="6"/>
  <c r="BC518" i="6"/>
  <c r="BH489" i="6"/>
  <c r="BI489" i="6"/>
  <c r="BH485" i="6"/>
  <c r="BI485" i="6"/>
  <c r="BN659" i="6"/>
  <c r="BO659" i="6"/>
  <c r="BN686" i="6"/>
  <c r="BO686" i="6"/>
  <c r="BT227" i="6"/>
  <c r="BU227" i="6"/>
  <c r="BT438" i="6"/>
  <c r="BU438" i="6"/>
  <c r="CA336" i="6"/>
  <c r="BZ336" i="6"/>
  <c r="AV1063" i="6"/>
  <c r="AW1063" i="6"/>
  <c r="AW658" i="6"/>
  <c r="AV658" i="6"/>
  <c r="AW963" i="6"/>
  <c r="AV963" i="6"/>
  <c r="BH800" i="6"/>
  <c r="BI800" i="6"/>
  <c r="BN1048" i="6"/>
  <c r="BO1048" i="6"/>
  <c r="BN759" i="6"/>
  <c r="BO759" i="6"/>
  <c r="BU202" i="6"/>
  <c r="BT202" i="6"/>
  <c r="CA339" i="6"/>
  <c r="BZ339" i="6"/>
  <c r="CM292" i="6"/>
  <c r="CL292" i="6"/>
  <c r="CM575" i="6"/>
  <c r="CL575" i="6"/>
  <c r="BB749" i="6"/>
  <c r="BC749" i="6"/>
  <c r="AW448" i="6"/>
  <c r="AV448" i="6"/>
  <c r="BC775" i="6"/>
  <c r="BB775" i="6"/>
  <c r="BB685" i="6"/>
  <c r="BC685" i="6"/>
  <c r="BB246" i="6"/>
  <c r="BC246" i="6"/>
  <c r="BI204" i="6"/>
  <c r="BH204" i="6"/>
  <c r="BN527" i="6"/>
  <c r="BO527" i="6"/>
  <c r="BU378" i="6"/>
  <c r="BT378" i="6"/>
  <c r="BZ351" i="6"/>
  <c r="CA351" i="6"/>
  <c r="BZ975" i="6"/>
  <c r="CA975" i="6"/>
  <c r="BZ854" i="6"/>
  <c r="CA854" i="6"/>
  <c r="CG473" i="6"/>
  <c r="CF473" i="6"/>
  <c r="CR211" i="6"/>
  <c r="CS211" i="6"/>
  <c r="AV1033" i="6"/>
  <c r="AW1033" i="6"/>
  <c r="BH810" i="6"/>
  <c r="BI810" i="6"/>
  <c r="BH409" i="6"/>
  <c r="BI409" i="6"/>
  <c r="BT350" i="6"/>
  <c r="BU350" i="6"/>
  <c r="CG345" i="6"/>
  <c r="CF345" i="6"/>
  <c r="CF1109" i="6"/>
  <c r="CG1109" i="6"/>
  <c r="CG334" i="6"/>
  <c r="CF334" i="6"/>
  <c r="CL818" i="6"/>
  <c r="CM818" i="6"/>
  <c r="CS233" i="6"/>
  <c r="CR233" i="6"/>
  <c r="CX1054" i="6"/>
  <c r="CY1054" i="6"/>
  <c r="CX1064" i="6"/>
  <c r="CY1064" i="6"/>
  <c r="AW599" i="6"/>
  <c r="AV599" i="6"/>
  <c r="BH788" i="6"/>
  <c r="BI788" i="6"/>
  <c r="AW303" i="6"/>
  <c r="AV303" i="6"/>
  <c r="AW725" i="6"/>
  <c r="AV725" i="6"/>
  <c r="BI1016" i="6"/>
  <c r="BH1016" i="6"/>
  <c r="BI783" i="6"/>
  <c r="BH783" i="6"/>
  <c r="BH321" i="6"/>
  <c r="BI321" i="6"/>
  <c r="BO930" i="6"/>
  <c r="BN930" i="6"/>
  <c r="BT684" i="6"/>
  <c r="BU684" i="6"/>
  <c r="CM657" i="6"/>
  <c r="CL657" i="6"/>
  <c r="AW219" i="6"/>
  <c r="AV219" i="6"/>
  <c r="BC512" i="6"/>
  <c r="BB512" i="6"/>
  <c r="AW770" i="6"/>
  <c r="AV770" i="6"/>
  <c r="AW320" i="6"/>
  <c r="AV320" i="6"/>
  <c r="AW891" i="6"/>
  <c r="AV891" i="6"/>
  <c r="BC815" i="6"/>
  <c r="BB815" i="6"/>
  <c r="BI980" i="6"/>
  <c r="BH980" i="6"/>
  <c r="BH1020" i="6"/>
  <c r="BI1020" i="6"/>
  <c r="BI420" i="6"/>
  <c r="BH420" i="6"/>
  <c r="BN613" i="6"/>
  <c r="BO613" i="6"/>
  <c r="BO728" i="6"/>
  <c r="BN728" i="6"/>
  <c r="BU1030" i="6"/>
  <c r="BT1030" i="6"/>
  <c r="BZ383" i="6"/>
  <c r="CA383" i="6"/>
  <c r="CM890" i="6"/>
  <c r="CL890" i="6"/>
  <c r="AW277" i="6"/>
  <c r="AV277" i="6"/>
  <c r="AV995" i="6"/>
  <c r="AW995" i="6"/>
  <c r="BC800" i="6"/>
  <c r="BB800" i="6"/>
  <c r="BB1072" i="6"/>
  <c r="BC1072" i="6"/>
  <c r="BC362" i="6"/>
  <c r="BB362" i="6"/>
  <c r="BN1092" i="6"/>
  <c r="BO1092" i="6"/>
  <c r="BT578" i="6"/>
  <c r="BU578" i="6"/>
  <c r="BU1120" i="6"/>
  <c r="BT1120" i="6"/>
  <c r="CL353" i="6"/>
  <c r="CM353" i="6"/>
  <c r="CF373" i="6"/>
  <c r="CG373" i="6"/>
  <c r="CM551" i="6"/>
  <c r="CL551" i="6"/>
  <c r="CL849" i="6"/>
  <c r="CM849" i="6"/>
  <c r="CM240" i="6"/>
  <c r="CL240" i="6"/>
  <c r="CR226" i="6"/>
  <c r="CS226" i="6"/>
  <c r="CS519" i="6"/>
  <c r="CR519" i="6"/>
  <c r="CY354" i="6"/>
  <c r="CX354" i="6"/>
  <c r="CY558" i="6"/>
  <c r="CX558" i="6"/>
  <c r="BT260" i="6"/>
  <c r="BU260" i="6"/>
  <c r="CA589" i="6"/>
  <c r="BZ589" i="6"/>
  <c r="CG430" i="6"/>
  <c r="CF430" i="6"/>
  <c r="CM710" i="6"/>
  <c r="CL710" i="6"/>
  <c r="CL450" i="6"/>
  <c r="CM450" i="6"/>
  <c r="CS217" i="6"/>
  <c r="CR217" i="6"/>
  <c r="CR792" i="6"/>
  <c r="CS792" i="6"/>
  <c r="CR292" i="6"/>
  <c r="CS292" i="6"/>
  <c r="CF258" i="6"/>
  <c r="CG258" i="6"/>
  <c r="CL323" i="6"/>
  <c r="CM323" i="6"/>
  <c r="CM1105" i="6"/>
  <c r="CL1105" i="6"/>
  <c r="CR672" i="6"/>
  <c r="CS672" i="6"/>
  <c r="CX730" i="6"/>
  <c r="CY730" i="6"/>
  <c r="CX212" i="6"/>
  <c r="CY212" i="6"/>
  <c r="CA587" i="6"/>
  <c r="BZ587" i="6"/>
  <c r="CG988" i="6"/>
  <c r="CF988" i="6"/>
  <c r="CF351" i="6"/>
  <c r="CG351" i="6"/>
  <c r="CF906" i="6"/>
  <c r="CG906" i="6"/>
  <c r="CL978" i="6"/>
  <c r="CM978" i="6"/>
  <c r="CL523" i="6"/>
  <c r="CM523" i="6"/>
  <c r="CM1020" i="6"/>
  <c r="CL1020" i="6"/>
  <c r="CR778" i="6"/>
  <c r="CS778" i="6"/>
  <c r="CR799" i="6"/>
  <c r="CS799" i="6"/>
  <c r="CY880" i="6"/>
  <c r="CX880" i="6"/>
  <c r="CY816" i="6"/>
  <c r="CX816" i="6"/>
  <c r="CM858" i="6"/>
  <c r="CL858" i="6"/>
  <c r="CM493" i="6"/>
  <c r="CL493" i="6"/>
  <c r="CL989" i="6"/>
  <c r="CM989" i="6"/>
  <c r="CR410" i="6"/>
  <c r="CS410" i="6"/>
  <c r="CR395" i="6"/>
  <c r="CS395" i="6"/>
  <c r="CX695" i="6"/>
  <c r="CY695" i="6"/>
  <c r="CA630" i="6"/>
  <c r="BZ630" i="6"/>
  <c r="CM863" i="6"/>
  <c r="CL863" i="6"/>
  <c r="CM489" i="6"/>
  <c r="CL489" i="6"/>
  <c r="CS598" i="6"/>
  <c r="CR598" i="6"/>
  <c r="CX329" i="6"/>
  <c r="CY329" i="6"/>
  <c r="CY839" i="6"/>
  <c r="CX839" i="6"/>
  <c r="BZ261" i="6"/>
  <c r="CA261" i="6"/>
  <c r="CG676" i="6"/>
  <c r="CF676" i="6"/>
  <c r="CF828" i="6"/>
  <c r="CG828" i="6"/>
  <c r="CL251" i="6"/>
  <c r="CM251" i="6"/>
  <c r="CL981" i="6"/>
  <c r="CM981" i="6"/>
  <c r="CM757" i="6"/>
  <c r="CL757" i="6"/>
  <c r="CX341" i="6"/>
  <c r="CY341" i="6"/>
  <c r="AV982" i="6"/>
  <c r="AW982" i="6"/>
  <c r="BH570" i="6"/>
  <c r="BI570" i="6"/>
  <c r="BT1035" i="6"/>
  <c r="BU1035" i="6"/>
  <c r="BU257" i="6"/>
  <c r="BT257" i="6"/>
  <c r="CM847" i="6"/>
  <c r="CL847" i="6"/>
  <c r="CA352" i="6"/>
  <c r="BZ352" i="6"/>
  <c r="BC1066" i="6"/>
  <c r="BB1066" i="6"/>
  <c r="BB649" i="6"/>
  <c r="BC649" i="6"/>
  <c r="BH1041" i="6"/>
  <c r="BI1041" i="6"/>
  <c r="BN652" i="6"/>
  <c r="BO652" i="6"/>
  <c r="BO816" i="6"/>
  <c r="BN816" i="6"/>
  <c r="BU637" i="6"/>
  <c r="BT637" i="6"/>
  <c r="AV586" i="6"/>
  <c r="AW586" i="6"/>
  <c r="AV328" i="6"/>
  <c r="AW328" i="6"/>
  <c r="AW422" i="6"/>
  <c r="AV422" i="6"/>
  <c r="AV650" i="6"/>
  <c r="AW650" i="6"/>
  <c r="BC881" i="6"/>
  <c r="BB881" i="6"/>
  <c r="BI480" i="6"/>
  <c r="BH480" i="6"/>
  <c r="BN356" i="6"/>
  <c r="BO356" i="6"/>
  <c r="BU596" i="6"/>
  <c r="BT596" i="6"/>
  <c r="BU916" i="6"/>
  <c r="BT916" i="6"/>
  <c r="BT881" i="6"/>
  <c r="BU881" i="6"/>
  <c r="CF737" i="6"/>
  <c r="CG737" i="6"/>
  <c r="BO1114" i="6"/>
  <c r="BN1114" i="6"/>
  <c r="AW1078" i="6"/>
  <c r="AV1078" i="6"/>
  <c r="AV405" i="6"/>
  <c r="AW405" i="6"/>
  <c r="AV874" i="6"/>
  <c r="AW874" i="6"/>
  <c r="BC291" i="6"/>
  <c r="BB291" i="6"/>
  <c r="BB240" i="6"/>
  <c r="BC240" i="6"/>
  <c r="BH367" i="6"/>
  <c r="BI367" i="6"/>
  <c r="BI1048" i="6"/>
  <c r="BH1048" i="6"/>
  <c r="BO419" i="6"/>
  <c r="BN419" i="6"/>
  <c r="BO916" i="6"/>
  <c r="BN916" i="6"/>
  <c r="BU605" i="6"/>
  <c r="BT605" i="6"/>
  <c r="BT570" i="6"/>
  <c r="BU570" i="6"/>
  <c r="BZ795" i="6"/>
  <c r="CA795" i="6"/>
  <c r="CA1059" i="6"/>
  <c r="BZ1059" i="6"/>
  <c r="BZ489" i="6"/>
  <c r="CA489" i="6"/>
  <c r="CX605" i="6"/>
  <c r="CY605" i="6"/>
  <c r="BH1087" i="6"/>
  <c r="BI1087" i="6"/>
  <c r="BI277" i="6"/>
  <c r="BH277" i="6"/>
  <c r="BO866" i="6"/>
  <c r="BN866" i="6"/>
  <c r="BN269" i="6"/>
  <c r="BO269" i="6"/>
  <c r="BN206" i="6"/>
  <c r="BO206" i="6"/>
  <c r="BU771" i="6"/>
  <c r="BT771" i="6"/>
  <c r="BT506" i="6"/>
  <c r="BU506" i="6"/>
  <c r="CA810" i="6"/>
  <c r="BZ810" i="6"/>
  <c r="CF754" i="6"/>
  <c r="CG754" i="6"/>
  <c r="CG995" i="6"/>
  <c r="CF995" i="6"/>
  <c r="CM1069" i="6"/>
  <c r="CL1069" i="6"/>
  <c r="CL462" i="6"/>
  <c r="CM462" i="6"/>
  <c r="CS830" i="6"/>
  <c r="CR830" i="6"/>
  <c r="CR637" i="6"/>
  <c r="CS637" i="6"/>
  <c r="CX661" i="6"/>
  <c r="CY661" i="6"/>
  <c r="CY1109" i="6"/>
  <c r="CX1109" i="6"/>
  <c r="AW340" i="6"/>
  <c r="AV340" i="6"/>
  <c r="BB590" i="6"/>
  <c r="BC590" i="6"/>
  <c r="BB701" i="6"/>
  <c r="BC701" i="6"/>
  <c r="AW317" i="6"/>
  <c r="AV317" i="6"/>
  <c r="AW631" i="6"/>
  <c r="AV631" i="6"/>
  <c r="BB660" i="6"/>
  <c r="BC660" i="6"/>
  <c r="BC448" i="6"/>
  <c r="BB448" i="6"/>
  <c r="BB281" i="6"/>
  <c r="BC281" i="6"/>
  <c r="BH615" i="6"/>
  <c r="BI615" i="6"/>
  <c r="BH448" i="6"/>
  <c r="BI448" i="6"/>
  <c r="BN974" i="6"/>
  <c r="BO974" i="6"/>
  <c r="BO848" i="6"/>
  <c r="BN848" i="6"/>
  <c r="CG271" i="6"/>
  <c r="CF271" i="6"/>
  <c r="CR244" i="6"/>
  <c r="CS244" i="6"/>
  <c r="BC532" i="6"/>
  <c r="BB532" i="6"/>
  <c r="BO622" i="6"/>
  <c r="BN622" i="6"/>
  <c r="AW313" i="6"/>
  <c r="AV313" i="6"/>
  <c r="BI395" i="6"/>
  <c r="BH395" i="6"/>
  <c r="AV639" i="6"/>
  <c r="AW639" i="6"/>
  <c r="AV465" i="6"/>
  <c r="AW465" i="6"/>
  <c r="BI1028" i="6"/>
  <c r="BH1028" i="6"/>
  <c r="BO441" i="6"/>
  <c r="BN441" i="6"/>
  <c r="BN877" i="6"/>
  <c r="BO877" i="6"/>
  <c r="BO545" i="6"/>
  <c r="BN545" i="6"/>
  <c r="BT480" i="6"/>
  <c r="BU480" i="6"/>
  <c r="BT220" i="6"/>
  <c r="BU220" i="6"/>
  <c r="CA263" i="6"/>
  <c r="BZ263" i="6"/>
  <c r="CA447" i="6"/>
  <c r="BZ447" i="6"/>
  <c r="BB842" i="6"/>
  <c r="BC842" i="6"/>
  <c r="AV876" i="6"/>
  <c r="AW876" i="6"/>
  <c r="BN519" i="6"/>
  <c r="BO519" i="6"/>
  <c r="BO671" i="6"/>
  <c r="BN671" i="6"/>
  <c r="BT742" i="6"/>
  <c r="BU742" i="6"/>
  <c r="BT648" i="6"/>
  <c r="BU648" i="6"/>
  <c r="CM459" i="6"/>
  <c r="CL459" i="6"/>
  <c r="CG882" i="6"/>
  <c r="CF882" i="6"/>
  <c r="CL599" i="6"/>
  <c r="CM599" i="6"/>
  <c r="CL836" i="6"/>
  <c r="CM836" i="6"/>
  <c r="CL346" i="6"/>
  <c r="CM346" i="6"/>
  <c r="CS278" i="6"/>
  <c r="CR278" i="6"/>
  <c r="CR1073" i="6"/>
  <c r="CS1073" i="6"/>
  <c r="BZ1061" i="6"/>
  <c r="CA1061" i="6"/>
  <c r="CF597" i="6"/>
  <c r="CG597" i="6"/>
  <c r="CM943" i="6"/>
  <c r="CL943" i="6"/>
  <c r="CL222" i="6"/>
  <c r="CM222" i="6"/>
  <c r="CY754" i="6"/>
  <c r="CX754" i="6"/>
  <c r="BZ619" i="6"/>
  <c r="CA619" i="6"/>
  <c r="CF338" i="6"/>
  <c r="CG338" i="6"/>
  <c r="CL449" i="6"/>
  <c r="CM449" i="6"/>
  <c r="CM992" i="6"/>
  <c r="CL992" i="6"/>
  <c r="BT405" i="6"/>
  <c r="BU405" i="6"/>
  <c r="CA970" i="6"/>
  <c r="BZ970" i="6"/>
  <c r="CF212" i="6"/>
  <c r="CG212" i="6"/>
  <c r="CL1050" i="6"/>
  <c r="CM1050" i="6"/>
  <c r="CM879" i="6"/>
  <c r="CL879" i="6"/>
  <c r="CM833" i="6"/>
  <c r="CL833" i="6"/>
  <c r="CG604" i="6"/>
  <c r="CF604" i="6"/>
  <c r="CM427" i="6"/>
  <c r="CL427" i="6"/>
  <c r="CM698" i="6"/>
  <c r="CL698" i="6"/>
  <c r="CL925" i="6"/>
  <c r="CM925" i="6"/>
  <c r="CL204" i="6"/>
  <c r="CM204" i="6"/>
  <c r="CS705" i="6"/>
  <c r="CR705" i="6"/>
  <c r="CY832" i="6"/>
  <c r="CX832" i="6"/>
  <c r="CY848" i="6"/>
  <c r="CX848" i="6"/>
  <c r="CL610" i="6"/>
  <c r="CM610" i="6"/>
  <c r="CL921" i="6"/>
  <c r="CM921" i="6"/>
  <c r="CS1054" i="6"/>
  <c r="CR1054" i="6"/>
  <c r="CR1043" i="6"/>
  <c r="CS1043" i="6"/>
  <c r="CY448" i="6"/>
  <c r="CX448" i="6"/>
  <c r="CG951" i="6"/>
  <c r="CF951" i="6"/>
  <c r="CM516" i="6"/>
  <c r="CL516" i="6"/>
  <c r="CL334" i="6"/>
  <c r="CM334" i="6"/>
  <c r="CS329" i="6"/>
  <c r="CR329" i="6"/>
  <c r="CR731" i="6"/>
  <c r="CS731" i="6"/>
  <c r="CY598" i="6"/>
  <c r="CX598" i="6"/>
  <c r="CX398" i="6"/>
  <c r="CY398" i="6"/>
  <c r="CX1021" i="6"/>
  <c r="CY1021" i="6"/>
  <c r="CX427" i="6"/>
  <c r="CY427" i="6"/>
  <c r="CY763" i="6"/>
  <c r="CX763" i="6"/>
  <c r="BA1140" i="6"/>
  <c r="BB90" i="6"/>
  <c r="CA153" i="6"/>
  <c r="CF13" i="6"/>
  <c r="CG13" i="6"/>
  <c r="CA149" i="6"/>
  <c r="BI47" i="6"/>
  <c r="BH20" i="6"/>
  <c r="BI158" i="6"/>
  <c r="BB79" i="6"/>
  <c r="BB22" i="6"/>
  <c r="BB66" i="6"/>
  <c r="BB171" i="6"/>
  <c r="BC13" i="6"/>
  <c r="BA1139" i="6"/>
  <c r="BB69" i="6"/>
  <c r="BC57" i="6"/>
  <c r="AQ1136" i="6"/>
  <c r="BT16" i="6"/>
  <c r="AP1132" i="6"/>
  <c r="CF18" i="6"/>
  <c r="BY1140" i="6"/>
  <c r="CA179" i="6"/>
  <c r="BZ179" i="6"/>
  <c r="CA99" i="6"/>
  <c r="BZ99" i="6"/>
  <c r="BZ160" i="6"/>
  <c r="CA160" i="6"/>
  <c r="BZ76" i="6"/>
  <c r="CA76" i="6"/>
  <c r="CA69" i="6"/>
  <c r="BZ69" i="6"/>
  <c r="CA51" i="6"/>
  <c r="BZ51" i="6"/>
  <c r="CA176" i="6"/>
  <c r="BZ176" i="6"/>
  <c r="CA54" i="6"/>
  <c r="BZ54" i="6"/>
  <c r="CA70" i="6"/>
  <c r="BZ70" i="6"/>
  <c r="AV200" i="6"/>
  <c r="CA159" i="6"/>
  <c r="BZ159" i="6"/>
  <c r="CA111" i="6"/>
  <c r="BZ111" i="6"/>
  <c r="BZ184" i="6"/>
  <c r="CA184" i="6"/>
  <c r="BZ183" i="6"/>
  <c r="CA183" i="6"/>
  <c r="CA89" i="6"/>
  <c r="BZ89" i="6"/>
  <c r="BZ178" i="6"/>
  <c r="CA178" i="6"/>
  <c r="BB162" i="6"/>
  <c r="BC162" i="6"/>
  <c r="CA13" i="6"/>
  <c r="BZ13" i="6"/>
  <c r="CA161" i="6"/>
  <c r="BZ161" i="6"/>
  <c r="BI64" i="6"/>
  <c r="BH64" i="6"/>
  <c r="CA198" i="6"/>
  <c r="BZ198" i="6"/>
  <c r="CA188" i="6"/>
  <c r="BZ188" i="6"/>
  <c r="BZ1130" i="6"/>
  <c r="CA1130" i="6"/>
  <c r="CA9" i="6"/>
  <c r="BZ9" i="6"/>
  <c r="BZ56" i="6"/>
  <c r="CA56" i="6"/>
  <c r="BY1141" i="6"/>
  <c r="BB18" i="6"/>
  <c r="CM185" i="6"/>
  <c r="CL185" i="6"/>
  <c r="BB105" i="6"/>
  <c r="BC105" i="6"/>
  <c r="BC59" i="6"/>
  <c r="BB59" i="6"/>
  <c r="BZ71" i="6"/>
  <c r="CA71" i="6"/>
  <c r="CA36" i="6"/>
  <c r="BZ36" i="6"/>
  <c r="BI199" i="6"/>
  <c r="BH199" i="6"/>
  <c r="BZ46" i="6"/>
  <c r="CA46" i="6"/>
  <c r="CA10" i="6"/>
  <c r="BZ10" i="6"/>
  <c r="CR115" i="6"/>
  <c r="BB77" i="6"/>
  <c r="BC121" i="6"/>
  <c r="BC78" i="6"/>
  <c r="BZ155" i="6"/>
  <c r="CA155" i="6"/>
  <c r="BZ138" i="6"/>
  <c r="CA138" i="6"/>
  <c r="CA114" i="6"/>
  <c r="BZ114" i="6"/>
  <c r="CA64" i="6"/>
  <c r="BZ64" i="6"/>
  <c r="BB147" i="6"/>
  <c r="BC147" i="6"/>
  <c r="CS141" i="6"/>
  <c r="CR141" i="6"/>
  <c r="BZ50" i="6"/>
  <c r="CA50" i="6"/>
  <c r="CA27" i="6"/>
  <c r="BZ27" i="6"/>
  <c r="CA15" i="6"/>
  <c r="BZ15" i="6"/>
  <c r="CA62" i="6"/>
  <c r="BZ62" i="6"/>
  <c r="BZ140" i="6"/>
  <c r="CA140" i="6"/>
  <c r="CA113" i="6"/>
  <c r="BZ113" i="6"/>
  <c r="BC131" i="6"/>
  <c r="CA23" i="6"/>
  <c r="BZ23" i="6"/>
  <c r="CA105" i="6"/>
  <c r="BZ105" i="6"/>
  <c r="CA191" i="6"/>
  <c r="BZ191" i="6"/>
  <c r="BZ98" i="6"/>
  <c r="CA98" i="6"/>
  <c r="BZ124" i="6"/>
  <c r="CA124" i="6"/>
  <c r="BB116" i="6"/>
  <c r="BB106" i="6"/>
  <c r="CA122" i="6"/>
  <c r="BZ122" i="6"/>
  <c r="BC173" i="6"/>
  <c r="BB173" i="6"/>
  <c r="CA67" i="6"/>
  <c r="BZ67" i="6"/>
  <c r="CA97" i="6"/>
  <c r="BZ97" i="6"/>
  <c r="BZ156" i="6"/>
  <c r="CA156" i="6"/>
  <c r="BZ26" i="6"/>
  <c r="CA26" i="6"/>
  <c r="BZ109" i="6"/>
  <c r="CA109" i="6"/>
  <c r="CA21" i="6"/>
  <c r="BZ21" i="6"/>
  <c r="BZ106" i="6"/>
  <c r="CA106" i="6"/>
  <c r="BB192" i="6"/>
  <c r="BC192" i="6"/>
  <c r="BA1141" i="6"/>
  <c r="CR87" i="6"/>
  <c r="BC38" i="6"/>
  <c r="CA126" i="6"/>
  <c r="BZ126" i="6"/>
  <c r="CA108" i="6"/>
  <c r="BZ108" i="6"/>
  <c r="CA93" i="6"/>
  <c r="BZ93" i="6"/>
  <c r="BZ31" i="6"/>
  <c r="CA31" i="6"/>
  <c r="CA147" i="6"/>
  <c r="BZ147" i="6"/>
  <c r="CA163" i="6"/>
  <c r="BZ163" i="6"/>
  <c r="CA180" i="6"/>
  <c r="BZ180" i="6"/>
  <c r="BZ39" i="6"/>
  <c r="CA39" i="6"/>
  <c r="BZ186" i="6"/>
  <c r="CA186" i="6"/>
  <c r="BB74" i="6"/>
  <c r="BC74" i="6"/>
  <c r="BI111" i="6"/>
  <c r="BH111" i="6"/>
  <c r="BH85" i="6"/>
  <c r="BI85" i="6"/>
  <c r="CG53" i="6"/>
  <c r="CF53" i="6"/>
  <c r="CG36" i="6"/>
  <c r="CF36" i="6"/>
  <c r="CF22" i="6"/>
  <c r="CG22" i="6"/>
  <c r="CG166" i="6"/>
  <c r="CF166" i="6"/>
  <c r="CG32" i="6"/>
  <c r="CF32" i="6"/>
  <c r="CF126" i="6"/>
  <c r="CG126" i="6"/>
  <c r="CG184" i="6"/>
  <c r="CF184" i="6"/>
  <c r="CG137" i="6"/>
  <c r="CF137" i="6"/>
  <c r="CF65" i="6"/>
  <c r="CG65" i="6"/>
  <c r="BI60" i="6"/>
  <c r="BH60" i="6"/>
  <c r="BB4" i="6"/>
  <c r="BC4" i="6"/>
  <c r="CR75" i="6"/>
  <c r="CS75" i="6"/>
  <c r="CS67" i="6"/>
  <c r="CR67" i="6"/>
  <c r="CR125" i="6"/>
  <c r="CS125" i="6"/>
  <c r="CR196" i="6"/>
  <c r="CS196" i="6"/>
  <c r="CR47" i="6"/>
  <c r="CS47" i="6"/>
  <c r="BT42" i="6"/>
  <c r="BU42" i="6"/>
  <c r="BU187" i="6"/>
  <c r="BT187" i="6"/>
  <c r="BU119" i="6"/>
  <c r="BT119" i="6"/>
  <c r="BT60" i="6"/>
  <c r="BU60" i="6"/>
  <c r="CG35" i="6"/>
  <c r="CF35" i="6"/>
  <c r="BB180" i="6"/>
  <c r="BC180" i="6"/>
  <c r="BH146" i="6"/>
  <c r="BI146" i="6"/>
  <c r="BI113" i="6"/>
  <c r="BH113" i="6"/>
  <c r="CG42" i="6"/>
  <c r="CF42" i="6"/>
  <c r="CG76" i="6"/>
  <c r="CF76" i="6"/>
  <c r="CG172" i="6"/>
  <c r="CF172" i="6"/>
  <c r="CG93" i="6"/>
  <c r="CF93" i="6"/>
  <c r="CF157" i="6"/>
  <c r="CG157" i="6"/>
  <c r="CF21" i="6"/>
  <c r="CG21" i="6"/>
  <c r="CF55" i="6"/>
  <c r="CG55" i="6"/>
  <c r="BC75" i="6"/>
  <c r="BB75" i="6"/>
  <c r="BH76" i="6"/>
  <c r="BI76" i="6"/>
  <c r="CG41" i="6"/>
  <c r="CF41" i="6"/>
  <c r="BI27" i="6"/>
  <c r="BH27" i="6"/>
  <c r="CR94" i="6"/>
  <c r="CS94" i="6"/>
  <c r="CS78" i="6"/>
  <c r="CR78" i="6"/>
  <c r="BT14" i="6"/>
  <c r="BU14" i="6"/>
  <c r="BT93" i="6"/>
  <c r="BU93" i="6"/>
  <c r="BT27" i="6"/>
  <c r="BU27" i="6"/>
  <c r="CF56" i="6"/>
  <c r="CG56" i="6"/>
  <c r="AW20" i="6"/>
  <c r="AV20" i="6"/>
  <c r="BH107" i="6"/>
  <c r="BI107" i="6"/>
  <c r="BH172" i="6"/>
  <c r="BI172" i="6"/>
  <c r="BI77" i="6"/>
  <c r="BH77" i="6"/>
  <c r="BH173" i="6"/>
  <c r="BI173" i="6"/>
  <c r="BH186" i="6"/>
  <c r="BI186" i="6"/>
  <c r="CG17" i="6"/>
  <c r="CF17" i="6"/>
  <c r="CF170" i="6"/>
  <c r="CG170" i="6"/>
  <c r="CF66" i="6"/>
  <c r="CG66" i="6"/>
  <c r="CF190" i="6"/>
  <c r="CG190" i="6"/>
  <c r="CG19" i="6"/>
  <c r="CF19" i="6"/>
  <c r="CF25" i="6"/>
  <c r="CG25" i="6"/>
  <c r="CF20" i="6"/>
  <c r="CG20" i="6"/>
  <c r="CG7" i="6"/>
  <c r="CF7" i="6"/>
  <c r="CF90" i="6"/>
  <c r="CG90" i="6"/>
  <c r="CG124" i="6"/>
  <c r="CF124" i="6"/>
  <c r="CF31" i="6"/>
  <c r="CG31" i="6"/>
  <c r="CG153" i="6"/>
  <c r="CF153" i="6"/>
  <c r="BB9" i="6"/>
  <c r="BC9" i="6"/>
  <c r="CF94" i="6"/>
  <c r="CG94" i="6"/>
  <c r="BB199" i="6"/>
  <c r="BC199" i="6"/>
  <c r="BI82" i="6"/>
  <c r="BH82" i="6"/>
  <c r="CS99" i="6"/>
  <c r="CR99" i="6"/>
  <c r="CR13" i="6"/>
  <c r="CS13" i="6"/>
  <c r="CS121" i="6"/>
  <c r="CR121" i="6"/>
  <c r="CS12" i="6"/>
  <c r="CR12" i="6"/>
  <c r="CS175" i="6"/>
  <c r="CR175" i="6"/>
  <c r="CS81" i="6"/>
  <c r="CR81" i="6"/>
  <c r="CR148" i="6"/>
  <c r="CS148" i="6"/>
  <c r="BU191" i="6"/>
  <c r="BT191" i="6"/>
  <c r="BT97" i="6"/>
  <c r="BU97" i="6"/>
  <c r="BU55" i="6"/>
  <c r="BT55" i="6"/>
  <c r="BU172" i="6"/>
  <c r="BT172" i="6"/>
  <c r="BU99" i="6"/>
  <c r="BT99" i="6"/>
  <c r="BT67" i="6"/>
  <c r="BU67" i="6"/>
  <c r="CG117" i="6"/>
  <c r="CF117" i="6"/>
  <c r="BB138" i="6"/>
  <c r="BC138" i="6"/>
  <c r="CF71" i="6"/>
  <c r="CG71" i="6"/>
  <c r="CG26" i="6"/>
  <c r="CF26" i="6"/>
  <c r="CF45" i="6"/>
  <c r="CG45" i="6"/>
  <c r="CF4" i="6"/>
  <c r="CG4" i="6"/>
  <c r="CF189" i="6"/>
  <c r="CG189" i="6"/>
  <c r="CG177" i="6"/>
  <c r="CF177" i="6"/>
  <c r="CG70" i="6"/>
  <c r="CF70" i="6"/>
  <c r="CG97" i="6"/>
  <c r="CF97" i="6"/>
  <c r="CG3" i="6"/>
  <c r="CF3" i="6"/>
  <c r="CF79" i="6"/>
  <c r="CG79" i="6"/>
  <c r="CF92" i="6"/>
  <c r="CG92" i="6"/>
  <c r="CF9" i="6"/>
  <c r="CG9" i="6"/>
  <c r="BB87" i="6"/>
  <c r="BC87" i="6"/>
  <c r="CR129" i="6"/>
  <c r="CS129" i="6"/>
  <c r="CS177" i="6"/>
  <c r="CR177" i="6"/>
  <c r="CR128" i="6"/>
  <c r="CS128" i="6"/>
  <c r="CS122" i="6"/>
  <c r="CR122" i="6"/>
  <c r="CR130" i="6"/>
  <c r="CS130" i="6"/>
  <c r="CR171" i="6"/>
  <c r="CS171" i="6"/>
  <c r="BU117" i="6"/>
  <c r="BT117" i="6"/>
  <c r="BU120" i="6"/>
  <c r="BT120" i="6"/>
  <c r="BT123" i="6"/>
  <c r="BU123" i="6"/>
  <c r="BU128" i="6"/>
  <c r="BT128" i="6"/>
  <c r="BT164" i="6"/>
  <c r="BU164" i="6"/>
  <c r="BU171" i="6"/>
  <c r="BT171" i="6"/>
  <c r="BU65" i="6"/>
  <c r="BT65" i="6"/>
  <c r="BT79" i="6"/>
  <c r="BU79" i="6"/>
  <c r="BI57" i="6"/>
  <c r="BH57" i="6"/>
  <c r="BI104" i="6"/>
  <c r="BH104" i="6"/>
  <c r="AV81" i="6"/>
  <c r="AW81" i="6"/>
  <c r="BI38" i="6"/>
  <c r="BH38" i="6"/>
  <c r="BI129" i="6"/>
  <c r="BH129" i="6"/>
  <c r="BI192" i="6"/>
  <c r="BH192" i="6"/>
  <c r="BH45" i="6"/>
  <c r="BI45" i="6"/>
  <c r="CF48" i="6"/>
  <c r="CG48" i="6"/>
  <c r="CG140" i="6"/>
  <c r="CF140" i="6"/>
  <c r="CG63" i="6"/>
  <c r="CF63" i="6"/>
  <c r="CF59" i="6"/>
  <c r="CG59" i="6"/>
  <c r="CF39" i="6"/>
  <c r="CG39" i="6"/>
  <c r="CG73" i="6"/>
  <c r="CF73" i="6"/>
  <c r="CF159" i="6"/>
  <c r="CG159" i="6"/>
  <c r="BI86" i="6"/>
  <c r="BH86" i="6"/>
  <c r="BC166" i="6"/>
  <c r="BB166" i="6"/>
  <c r="BH180" i="6"/>
  <c r="BI180" i="6"/>
  <c r="CG69" i="6"/>
  <c r="CF69" i="6"/>
  <c r="BB151" i="6"/>
  <c r="BC151" i="6"/>
  <c r="CG91" i="6"/>
  <c r="CF91" i="6"/>
  <c r="CR76" i="6"/>
  <c r="CS76" i="6"/>
  <c r="CS135" i="6"/>
  <c r="CR135" i="6"/>
  <c r="CR199" i="6"/>
  <c r="CS199" i="6"/>
  <c r="CR42" i="6"/>
  <c r="CS42" i="6"/>
  <c r="CR98" i="6"/>
  <c r="CS98" i="6"/>
  <c r="BU52" i="6"/>
  <c r="BT52" i="6"/>
  <c r="BT51" i="6"/>
  <c r="BU51" i="6"/>
  <c r="BU168" i="6"/>
  <c r="BT168" i="6"/>
  <c r="BT98" i="6"/>
  <c r="BU98" i="6"/>
  <c r="BU115" i="6"/>
  <c r="BT115" i="6"/>
  <c r="BH164" i="6"/>
  <c r="BI164" i="6"/>
  <c r="AW184" i="6"/>
  <c r="AV184" i="6"/>
  <c r="BH96" i="6"/>
  <c r="BI96" i="6"/>
  <c r="BI8" i="6"/>
  <c r="BH8" i="6"/>
  <c r="BI139" i="6"/>
  <c r="BH139" i="6"/>
  <c r="CF168" i="6"/>
  <c r="CG168" i="6"/>
  <c r="CF6" i="6"/>
  <c r="CG6" i="6"/>
  <c r="CG77" i="6"/>
  <c r="CF77" i="6"/>
  <c r="CG78" i="6"/>
  <c r="CF78" i="6"/>
  <c r="CG105" i="6"/>
  <c r="CF105" i="6"/>
  <c r="CF84" i="6"/>
  <c r="CG84" i="6"/>
  <c r="CG114" i="6"/>
  <c r="CF114" i="6"/>
  <c r="CG15" i="6"/>
  <c r="CF15" i="6"/>
  <c r="CG89" i="6"/>
  <c r="CF89" i="6"/>
  <c r="CF129" i="6"/>
  <c r="CG129" i="6"/>
  <c r="CF72" i="6"/>
  <c r="CG72" i="6"/>
  <c r="CG101" i="6"/>
  <c r="CF101" i="6"/>
  <c r="BI137" i="6"/>
  <c r="BH137" i="6"/>
  <c r="BI89" i="6"/>
  <c r="BH89" i="6"/>
  <c r="BB29" i="6"/>
  <c r="BC29" i="6"/>
  <c r="BC11" i="6"/>
  <c r="BB11" i="6"/>
  <c r="CG23" i="6"/>
  <c r="CF23" i="6"/>
  <c r="CS88" i="6"/>
  <c r="CR88" i="6"/>
  <c r="CR66" i="6"/>
  <c r="CS66" i="6"/>
  <c r="CS7" i="6"/>
  <c r="CR7" i="6"/>
  <c r="CR65" i="6"/>
  <c r="CS65" i="6"/>
  <c r="BU74" i="6"/>
  <c r="BT74" i="6"/>
  <c r="BT91" i="6"/>
  <c r="BU91" i="6"/>
  <c r="BU87" i="6"/>
  <c r="BT87" i="6"/>
  <c r="BT81" i="6"/>
  <c r="BU81" i="6"/>
  <c r="BT150" i="6"/>
  <c r="BU150" i="6"/>
  <c r="BH15" i="6"/>
  <c r="BI15" i="6"/>
  <c r="BI103" i="6"/>
  <c r="BH103" i="6"/>
  <c r="BH88" i="6"/>
  <c r="BI88" i="6"/>
  <c r="BB111" i="6"/>
  <c r="BC111" i="6"/>
  <c r="AV76" i="6"/>
  <c r="AW76" i="6"/>
  <c r="BH178" i="6"/>
  <c r="BI178" i="6"/>
  <c r="BI100" i="6"/>
  <c r="BH100" i="6"/>
  <c r="BH126" i="6"/>
  <c r="BI126" i="6"/>
  <c r="CG12" i="6"/>
  <c r="CF12" i="6"/>
  <c r="CG178" i="6"/>
  <c r="CF178" i="6"/>
  <c r="CF107" i="6"/>
  <c r="CG107" i="6"/>
  <c r="CG156" i="6"/>
  <c r="CF156" i="6"/>
  <c r="CG95" i="6"/>
  <c r="CF95" i="6"/>
  <c r="CG113" i="6"/>
  <c r="CF113" i="6"/>
  <c r="CG60" i="6"/>
  <c r="CF60" i="6"/>
  <c r="CG143" i="6"/>
  <c r="CF143" i="6"/>
  <c r="CG192" i="6"/>
  <c r="CF192" i="6"/>
  <c r="BC128" i="6"/>
  <c r="BB128" i="6"/>
  <c r="CG150" i="6"/>
  <c r="CF150" i="6"/>
  <c r="BC189" i="6"/>
  <c r="BB189" i="6"/>
  <c r="CS48" i="6"/>
  <c r="CR48" i="6"/>
  <c r="CR5" i="6"/>
  <c r="CS5" i="6"/>
  <c r="CS46" i="6"/>
  <c r="CR46" i="6"/>
  <c r="CS118" i="6"/>
  <c r="CR118" i="6"/>
  <c r="BU114" i="6"/>
  <c r="BT114" i="6"/>
  <c r="BT190" i="6"/>
  <c r="BU190" i="6"/>
  <c r="BT162" i="6"/>
  <c r="BU162" i="6"/>
  <c r="BT111" i="6"/>
  <c r="BU111" i="6"/>
  <c r="BU186" i="6"/>
  <c r="BT186" i="6"/>
  <c r="BU179" i="6"/>
  <c r="BT179" i="6"/>
  <c r="BU195" i="6"/>
  <c r="BT195" i="6"/>
  <c r="BT112" i="6"/>
  <c r="BU112" i="6"/>
  <c r="BC188" i="6"/>
  <c r="BB188" i="6"/>
  <c r="BI108" i="6"/>
  <c r="BH108" i="6"/>
  <c r="BI154" i="6"/>
  <c r="BH154" i="6"/>
  <c r="CF112" i="6"/>
  <c r="CG112" i="6"/>
  <c r="CG52" i="6"/>
  <c r="CF52" i="6"/>
  <c r="CF176" i="6"/>
  <c r="CG176" i="6"/>
  <c r="CF130" i="6"/>
  <c r="CG130" i="6"/>
  <c r="CG123" i="6"/>
  <c r="CF123" i="6"/>
  <c r="CG181" i="6"/>
  <c r="CF181" i="6"/>
  <c r="CG128" i="6"/>
  <c r="CF128" i="6"/>
  <c r="CG81" i="6"/>
  <c r="CF81" i="6"/>
  <c r="CF125" i="6"/>
  <c r="CG125" i="6"/>
  <c r="CF151" i="6"/>
  <c r="CG151" i="6"/>
  <c r="CG195" i="6"/>
  <c r="CF195" i="6"/>
  <c r="CG33" i="6"/>
  <c r="CF33" i="6"/>
  <c r="CF147" i="6"/>
  <c r="CG147" i="6"/>
  <c r="BH54" i="6"/>
  <c r="BI54" i="6"/>
  <c r="BC70" i="6"/>
  <c r="BB70" i="6"/>
  <c r="BC167" i="6"/>
  <c r="BB167" i="6"/>
  <c r="CR38" i="6"/>
  <c r="CS38" i="6"/>
  <c r="CR192" i="6"/>
  <c r="CS192" i="6"/>
  <c r="CS14" i="6"/>
  <c r="CR14" i="6"/>
  <c r="CR3" i="6"/>
  <c r="CS3" i="6"/>
  <c r="BU125" i="6"/>
  <c r="BT125" i="6"/>
  <c r="BU145" i="6"/>
  <c r="BT145" i="6"/>
  <c r="BT63" i="6"/>
  <c r="BU63" i="6"/>
  <c r="BU75" i="6"/>
  <c r="BT75" i="6"/>
  <c r="BT77" i="6"/>
  <c r="BU77" i="6"/>
  <c r="BU33" i="6"/>
  <c r="BT33" i="6"/>
  <c r="BT89" i="6"/>
  <c r="BU89" i="6"/>
  <c r="CF58" i="6"/>
  <c r="CG68" i="6"/>
  <c r="CF68" i="6"/>
  <c r="CY171" i="6"/>
  <c r="CW1141" i="6"/>
  <c r="BY1139" i="6"/>
  <c r="CY178" i="6"/>
  <c r="CY59" i="6"/>
  <c r="CX59" i="6"/>
  <c r="CG146" i="6"/>
  <c r="CF146" i="6"/>
  <c r="CG82" i="6"/>
  <c r="CF82" i="6"/>
  <c r="CG54" i="6"/>
  <c r="CF54" i="6"/>
  <c r="CY14" i="6"/>
  <c r="CF43" i="6"/>
  <c r="CG43" i="6"/>
  <c r="CF142" i="6"/>
  <c r="CG142" i="6"/>
  <c r="CF104" i="6"/>
  <c r="CG104" i="6"/>
  <c r="CF158" i="6"/>
  <c r="CG158" i="6"/>
  <c r="CG44" i="6"/>
  <c r="CF44" i="6"/>
  <c r="CG141" i="6"/>
  <c r="CF141" i="6"/>
  <c r="CG132" i="6"/>
  <c r="CF132" i="6"/>
  <c r="CG51" i="6"/>
  <c r="CF51" i="6"/>
  <c r="CG100" i="6"/>
  <c r="CF100" i="6"/>
  <c r="CG131" i="6"/>
  <c r="CF131" i="6"/>
  <c r="CG118" i="6"/>
  <c r="CF118" i="6"/>
  <c r="CG164" i="6"/>
  <c r="CF164" i="6"/>
  <c r="CG86" i="6"/>
  <c r="CF86" i="6"/>
  <c r="CG96" i="6"/>
  <c r="CF96" i="6"/>
  <c r="CG30" i="6"/>
  <c r="CF30" i="6"/>
  <c r="CG5" i="6"/>
  <c r="CF5" i="6"/>
  <c r="CF24" i="6"/>
  <c r="CG24" i="6"/>
  <c r="CF57" i="6"/>
  <c r="CG57" i="6"/>
  <c r="CG106" i="6"/>
  <c r="CF106" i="6"/>
  <c r="CF180" i="6"/>
  <c r="CG180" i="6"/>
  <c r="CG111" i="6"/>
  <c r="CF111" i="6"/>
  <c r="CG148" i="6"/>
  <c r="CF148" i="6"/>
  <c r="CF88" i="6"/>
  <c r="CG88" i="6"/>
  <c r="CG87" i="6"/>
  <c r="CF87" i="6"/>
  <c r="CF173" i="6"/>
  <c r="CG173" i="6"/>
  <c r="CS111" i="6"/>
  <c r="CG62" i="6"/>
  <c r="CF62" i="6"/>
  <c r="CF182" i="6"/>
  <c r="CG182" i="6"/>
  <c r="CW1139" i="6"/>
  <c r="CQ1141" i="6"/>
  <c r="CX26" i="6"/>
  <c r="CY26" i="6"/>
  <c r="BZ61" i="6"/>
  <c r="CA61" i="6"/>
  <c r="CA22" i="6"/>
  <c r="BZ22" i="6"/>
  <c r="CA103" i="6"/>
  <c r="BZ103" i="6"/>
  <c r="AW120" i="6"/>
  <c r="AV120" i="6"/>
  <c r="BZ165" i="6"/>
  <c r="CA165" i="6"/>
  <c r="BZ59" i="6"/>
  <c r="CA59" i="6"/>
  <c r="CX135" i="6"/>
  <c r="CY135" i="6"/>
  <c r="CY145" i="6"/>
  <c r="CX145" i="6"/>
  <c r="BZ95" i="6"/>
  <c r="CA95" i="6"/>
  <c r="AW34" i="6"/>
  <c r="AV34" i="6"/>
  <c r="CX192" i="6"/>
  <c r="CY192" i="6"/>
  <c r="CX189" i="6"/>
  <c r="CY189" i="6"/>
  <c r="BT28" i="6"/>
  <c r="BU28" i="6"/>
  <c r="BZ157" i="6"/>
  <c r="CA157" i="6"/>
  <c r="CY61" i="6"/>
  <c r="CX61" i="6"/>
  <c r="BZ8" i="6"/>
  <c r="CA8" i="6"/>
  <c r="BZ34" i="6"/>
  <c r="CA34" i="6"/>
  <c r="BZ196" i="6"/>
  <c r="CA196" i="6"/>
  <c r="CX153" i="6"/>
  <c r="CY153" i="6"/>
  <c r="CA25" i="6"/>
  <c r="BZ25" i="6"/>
  <c r="CY155" i="6"/>
  <c r="CX155" i="6"/>
  <c r="CA63" i="6"/>
  <c r="BZ63" i="6"/>
  <c r="CY104" i="6"/>
  <c r="CX104" i="6"/>
  <c r="CM174" i="6"/>
  <c r="CL174" i="6"/>
  <c r="CA168" i="6"/>
  <c r="BZ168" i="6"/>
  <c r="CA38" i="6"/>
  <c r="BZ38" i="6"/>
  <c r="CA175" i="6"/>
  <c r="BZ175" i="6"/>
  <c r="AV98" i="6"/>
  <c r="AW98" i="6"/>
  <c r="BZ6" i="6"/>
  <c r="CA6" i="6"/>
  <c r="CA125" i="6"/>
  <c r="BZ125" i="6"/>
  <c r="BZ47" i="6"/>
  <c r="CA47" i="6"/>
  <c r="BZ83" i="6"/>
  <c r="CA83" i="6"/>
  <c r="BZ53" i="6"/>
  <c r="CA53" i="6"/>
  <c r="CA18" i="6"/>
  <c r="BZ18" i="6"/>
  <c r="CA119" i="6"/>
  <c r="BZ119" i="6"/>
  <c r="CA35" i="6"/>
  <c r="BZ35" i="6"/>
  <c r="CL132" i="6"/>
  <c r="CM132" i="6"/>
  <c r="BZ130" i="6"/>
  <c r="CA130" i="6"/>
  <c r="BZ120" i="6"/>
  <c r="CA120" i="6"/>
  <c r="CY142" i="6"/>
  <c r="CX142" i="6"/>
  <c r="CX46" i="6"/>
  <c r="CY46" i="6"/>
  <c r="CL193" i="6"/>
  <c r="CM193" i="6"/>
  <c r="CA146" i="6"/>
  <c r="BZ146" i="6"/>
  <c r="BZ7" i="6"/>
  <c r="CA7" i="6"/>
  <c r="AW79" i="6"/>
  <c r="AV79" i="6"/>
  <c r="CL88" i="6"/>
  <c r="CM88" i="6"/>
  <c r="BZ32" i="6"/>
  <c r="CA32" i="6"/>
  <c r="CA194" i="6"/>
  <c r="BZ194" i="6"/>
  <c r="CX121" i="6"/>
  <c r="CY121" i="6"/>
  <c r="BZ101" i="6"/>
  <c r="CA101" i="6"/>
  <c r="CY42" i="6"/>
  <c r="CX42" i="6"/>
  <c r="BZ44" i="6"/>
  <c r="CA44" i="6"/>
  <c r="CX74" i="6"/>
  <c r="CY74" i="6"/>
  <c r="AV44" i="6"/>
  <c r="AW44" i="6"/>
  <c r="BZ187" i="6"/>
  <c r="CA187" i="6"/>
  <c r="CA167" i="6"/>
  <c r="BZ167" i="6"/>
  <c r="BZ90" i="6"/>
  <c r="CA90" i="6"/>
  <c r="CX131" i="6"/>
  <c r="CY131" i="6"/>
  <c r="CA73" i="6"/>
  <c r="BZ73" i="6"/>
  <c r="CA118" i="6"/>
  <c r="BZ118" i="6"/>
  <c r="AW199" i="6"/>
  <c r="AV199" i="6"/>
  <c r="CX81" i="6"/>
  <c r="CY81" i="6"/>
  <c r="BZ117" i="6"/>
  <c r="CA117" i="6"/>
  <c r="CY141" i="6"/>
  <c r="CX141" i="6"/>
  <c r="BZ88" i="6"/>
  <c r="CA88" i="6"/>
  <c r="CA72" i="6"/>
  <c r="BZ72" i="6"/>
  <c r="CY148" i="6"/>
  <c r="CX148" i="6"/>
  <c r="CA107" i="6"/>
  <c r="BZ107" i="6"/>
  <c r="AW119" i="6"/>
  <c r="AV119" i="6"/>
  <c r="CX169" i="6"/>
  <c r="CY169" i="6"/>
  <c r="CA92" i="6"/>
  <c r="BZ92" i="6"/>
  <c r="CA3" i="6"/>
  <c r="BZ3" i="6"/>
  <c r="BZ28" i="6"/>
  <c r="CA28" i="6"/>
  <c r="CY16" i="6"/>
  <c r="CX16" i="6"/>
  <c r="CA177" i="6"/>
  <c r="BZ177" i="6"/>
  <c r="AW141" i="6"/>
  <c r="AV141" i="6"/>
  <c r="CY185" i="6"/>
  <c r="CX185" i="6"/>
  <c r="CY184" i="6"/>
  <c r="CX184" i="6"/>
  <c r="AV151" i="6"/>
  <c r="AW151" i="6"/>
  <c r="CA81" i="6"/>
  <c r="BZ81" i="6"/>
  <c r="CX10" i="6"/>
  <c r="CY10" i="6"/>
  <c r="CW1140" i="6"/>
  <c r="CA11" i="6"/>
  <c r="BZ11" i="6"/>
  <c r="BZ139" i="6"/>
  <c r="CA139" i="6"/>
  <c r="AV191" i="6"/>
  <c r="AW191" i="6"/>
  <c r="BZ181" i="6"/>
  <c r="CA181" i="6"/>
  <c r="BZ123" i="6"/>
  <c r="CA123" i="6"/>
  <c r="CA148" i="6"/>
  <c r="BZ148" i="6"/>
  <c r="CA172" i="6"/>
  <c r="BZ172" i="6"/>
  <c r="CW1138" i="6"/>
  <c r="CX186" i="6"/>
  <c r="CY186" i="6"/>
  <c r="BZ75" i="6"/>
  <c r="CA75" i="6"/>
  <c r="CA30" i="6"/>
  <c r="BZ30" i="6"/>
  <c r="CX154" i="6"/>
  <c r="CY154" i="6"/>
  <c r="CA96" i="6"/>
  <c r="BZ96" i="6"/>
  <c r="CA197" i="6"/>
  <c r="BZ197" i="6"/>
  <c r="CY86" i="6"/>
  <c r="CX86" i="6"/>
  <c r="CY21" i="6"/>
  <c r="CX21" i="6"/>
  <c r="BZ150" i="6"/>
  <c r="CA150" i="6"/>
  <c r="AW73" i="6"/>
  <c r="AV73" i="6"/>
  <c r="CL103" i="6"/>
  <c r="CM103" i="6"/>
  <c r="BZ136" i="6"/>
  <c r="CA136" i="6"/>
  <c r="CY199" i="6"/>
  <c r="CX199" i="6"/>
  <c r="CA48" i="6"/>
  <c r="BZ48" i="6"/>
  <c r="BZ40" i="6"/>
  <c r="CA40" i="6"/>
  <c r="CX49" i="6"/>
  <c r="CY49" i="6"/>
  <c r="AV137" i="6"/>
  <c r="AW137" i="6"/>
  <c r="CA49" i="6"/>
  <c r="BZ49" i="6"/>
  <c r="CA66" i="6"/>
  <c r="BZ66" i="6"/>
  <c r="BZ41" i="6"/>
  <c r="CA41" i="6"/>
  <c r="CX94" i="6"/>
  <c r="CY94" i="6"/>
  <c r="BZ24" i="6"/>
  <c r="CA24" i="6"/>
  <c r="CA86" i="6"/>
  <c r="BZ86" i="6"/>
  <c r="AV179" i="6"/>
  <c r="AW179" i="6"/>
  <c r="CX58" i="6"/>
  <c r="CY58" i="6"/>
  <c r="CA60" i="6"/>
  <c r="BZ60" i="6"/>
  <c r="CY127" i="6"/>
  <c r="CX127" i="6"/>
  <c r="CA37" i="6"/>
  <c r="BZ37" i="6"/>
  <c r="AW121" i="6"/>
  <c r="AV121" i="6"/>
  <c r="CS31" i="6"/>
  <c r="CR31" i="6"/>
  <c r="AW153" i="6"/>
  <c r="AV153" i="6"/>
  <c r="BT64" i="6"/>
  <c r="BU64" i="6"/>
  <c r="CR59" i="6"/>
  <c r="CS59" i="6"/>
  <c r="AW139" i="6"/>
  <c r="AV139" i="6"/>
  <c r="BU44" i="6"/>
  <c r="BT44" i="6"/>
  <c r="AV49" i="6"/>
  <c r="AW49" i="6"/>
  <c r="BU94" i="6"/>
  <c r="BT94" i="6"/>
  <c r="AW7" i="6"/>
  <c r="AV7" i="6"/>
  <c r="BT13" i="6"/>
  <c r="BU13" i="6"/>
  <c r="BT96" i="6"/>
  <c r="BU96" i="6"/>
  <c r="CS10" i="6"/>
  <c r="CR10" i="6"/>
  <c r="AW3" i="6"/>
  <c r="AV3" i="6"/>
  <c r="AW109" i="6"/>
  <c r="AV109" i="6"/>
  <c r="BU84" i="6"/>
  <c r="BT84" i="6"/>
  <c r="BT82" i="6"/>
  <c r="BU82" i="6"/>
  <c r="CL57" i="6"/>
  <c r="CM57" i="6"/>
  <c r="AW130" i="6"/>
  <c r="AV130" i="6"/>
  <c r="AW188" i="6"/>
  <c r="AV188" i="6"/>
  <c r="AV107" i="6"/>
  <c r="AW107" i="6"/>
  <c r="BU103" i="6"/>
  <c r="BT103" i="6"/>
  <c r="AW159" i="6"/>
  <c r="AV159" i="6"/>
  <c r="AV144" i="6"/>
  <c r="AW144" i="6"/>
  <c r="BT45" i="6"/>
  <c r="BU45" i="6"/>
  <c r="BT126" i="6"/>
  <c r="BU126" i="6"/>
  <c r="AW105" i="6"/>
  <c r="AV105" i="6"/>
  <c r="AV62" i="6"/>
  <c r="AW62" i="6"/>
  <c r="BT19" i="6"/>
  <c r="BU19" i="6"/>
  <c r="CS168" i="6"/>
  <c r="CR168" i="6"/>
  <c r="CR112" i="6"/>
  <c r="CS112" i="6"/>
  <c r="BU118" i="6"/>
  <c r="BT118" i="6"/>
  <c r="BT59" i="6"/>
  <c r="BU59" i="6"/>
  <c r="BU62" i="6"/>
  <c r="BT62" i="6"/>
  <c r="CL69" i="6"/>
  <c r="CM69" i="6"/>
  <c r="AV127" i="6"/>
  <c r="AW127" i="6"/>
  <c r="AW10" i="6"/>
  <c r="AV10" i="6"/>
  <c r="AW101" i="6"/>
  <c r="AV101" i="6"/>
  <c r="CR36" i="6"/>
  <c r="CS36" i="6"/>
  <c r="CL121" i="6"/>
  <c r="CM121" i="6"/>
  <c r="AW187" i="6"/>
  <c r="AV187" i="6"/>
  <c r="AW87" i="6"/>
  <c r="AV87" i="6"/>
  <c r="AV175" i="6"/>
  <c r="AW175" i="6"/>
  <c r="BU41" i="6"/>
  <c r="BT41" i="6"/>
  <c r="CL93" i="6"/>
  <c r="CM93" i="6"/>
  <c r="AW54" i="6"/>
  <c r="AV54" i="6"/>
  <c r="AV103" i="6"/>
  <c r="AW103" i="6"/>
  <c r="AV165" i="6"/>
  <c r="AW165" i="6"/>
  <c r="AV22" i="6"/>
  <c r="AW22" i="6"/>
  <c r="AV14" i="6"/>
  <c r="AW14" i="6"/>
  <c r="CL46" i="6"/>
  <c r="CM46" i="6"/>
  <c r="AV157" i="6"/>
  <c r="AW157" i="6"/>
  <c r="AW39" i="6"/>
  <c r="AV39" i="6"/>
  <c r="AV177" i="6"/>
  <c r="AW177" i="6"/>
  <c r="AV156" i="6"/>
  <c r="AW156" i="6"/>
  <c r="BT35" i="6"/>
  <c r="BU35" i="6"/>
  <c r="AV72" i="6"/>
  <c r="AW72" i="6"/>
  <c r="CR55" i="6"/>
  <c r="CS55" i="6"/>
  <c r="CM27" i="6"/>
  <c r="CL27" i="6"/>
  <c r="AW59" i="6"/>
  <c r="AV59" i="6"/>
  <c r="AW197" i="6"/>
  <c r="AV197" i="6"/>
  <c r="BT122" i="6"/>
  <c r="BU122" i="6"/>
  <c r="CS60" i="6"/>
  <c r="CR60" i="6"/>
  <c r="CM178" i="6"/>
  <c r="CL178" i="6"/>
  <c r="AV52" i="6"/>
  <c r="AW52" i="6"/>
  <c r="BT18" i="6"/>
  <c r="BU18" i="6"/>
  <c r="BU80" i="6"/>
  <c r="BT80" i="6"/>
  <c r="AW90" i="6"/>
  <c r="AV90" i="6"/>
  <c r="CS154" i="6"/>
  <c r="CR154" i="6"/>
  <c r="CM180" i="6"/>
  <c r="CL180" i="6"/>
  <c r="AW57" i="6"/>
  <c r="AV57" i="6"/>
  <c r="AV32" i="6"/>
  <c r="AW32" i="6"/>
  <c r="CR35" i="6"/>
  <c r="CS35" i="6"/>
  <c r="AV91" i="6"/>
  <c r="AW91" i="6"/>
  <c r="AW50" i="6"/>
  <c r="AV50" i="6"/>
  <c r="CL78" i="6"/>
  <c r="CM78" i="6"/>
  <c r="AW70" i="6"/>
  <c r="AV70" i="6"/>
  <c r="AW77" i="6"/>
  <c r="AV77" i="6"/>
  <c r="BT151" i="6"/>
  <c r="BU151" i="6"/>
  <c r="BU76" i="6"/>
  <c r="BT76" i="6"/>
  <c r="CM85" i="6"/>
  <c r="CL85" i="6"/>
  <c r="AW126" i="6"/>
  <c r="AV126" i="6"/>
  <c r="AW21" i="6"/>
  <c r="AV21" i="6"/>
  <c r="BU86" i="6"/>
  <c r="BT86" i="6"/>
  <c r="BU56" i="6"/>
  <c r="BT56" i="6"/>
  <c r="AV113" i="6"/>
  <c r="AW113" i="6"/>
  <c r="AW55" i="6"/>
  <c r="AV55" i="6"/>
  <c r="BU57" i="6"/>
  <c r="BT57" i="6"/>
  <c r="CM102" i="6"/>
  <c r="CL102" i="6"/>
  <c r="CM199" i="6"/>
  <c r="CL199" i="6"/>
  <c r="CR95" i="6"/>
  <c r="CS95" i="6"/>
  <c r="CL59" i="6"/>
  <c r="CM59" i="6"/>
  <c r="AW128" i="6"/>
  <c r="AV128" i="6"/>
  <c r="AV164" i="6"/>
  <c r="AW164" i="6"/>
  <c r="AV25" i="6"/>
  <c r="AW25" i="6"/>
  <c r="CM142" i="6"/>
  <c r="CL142" i="6"/>
  <c r="AV27" i="6"/>
  <c r="AW27" i="6"/>
  <c r="AV18" i="6"/>
  <c r="AW18" i="6"/>
  <c r="AV67" i="6"/>
  <c r="AW67" i="6"/>
  <c r="BU92" i="6"/>
  <c r="BT92" i="6"/>
  <c r="BT156" i="6"/>
  <c r="BU156" i="6"/>
  <c r="AW146" i="6"/>
  <c r="AV146" i="6"/>
  <c r="AW93" i="6"/>
  <c r="AV93" i="6"/>
  <c r="AV152" i="6"/>
  <c r="AW152" i="6"/>
  <c r="BU72" i="6"/>
  <c r="BT72" i="6"/>
  <c r="BU104" i="6"/>
  <c r="BT104" i="6"/>
  <c r="BU70" i="6"/>
  <c r="BT70" i="6"/>
  <c r="BT66" i="6"/>
  <c r="BU66" i="6"/>
  <c r="BT170" i="6"/>
  <c r="BU170" i="6"/>
  <c r="CS77" i="6"/>
  <c r="CR77" i="6"/>
  <c r="CL90" i="6"/>
  <c r="CM90" i="6"/>
  <c r="AW84" i="6"/>
  <c r="AV84" i="6"/>
  <c r="AW118" i="6"/>
  <c r="AV118" i="6"/>
  <c r="BT116" i="6"/>
  <c r="BU116" i="6"/>
  <c r="CM56" i="6"/>
  <c r="CL56" i="6"/>
  <c r="AV30" i="6"/>
  <c r="AW30" i="6"/>
  <c r="BT24" i="6"/>
  <c r="BU24" i="6"/>
  <c r="BU88" i="6"/>
  <c r="BT88" i="6"/>
  <c r="BU130" i="6"/>
  <c r="BT130" i="6"/>
  <c r="CL73" i="6"/>
  <c r="CM73" i="6"/>
  <c r="AW85" i="6"/>
  <c r="AV85" i="6"/>
  <c r="BU102" i="6"/>
  <c r="BT102" i="6"/>
  <c r="CS176" i="6"/>
  <c r="CR176" i="6"/>
  <c r="AV29" i="6"/>
  <c r="AW29" i="6"/>
  <c r="AW5" i="6"/>
  <c r="AV5" i="6"/>
  <c r="AV53" i="6"/>
  <c r="AW53" i="6"/>
  <c r="BU68" i="6"/>
  <c r="BT68" i="6"/>
  <c r="AV89" i="6"/>
  <c r="AW89" i="6"/>
  <c r="CG155" i="6"/>
  <c r="CF155" i="6"/>
  <c r="AW71" i="6"/>
  <c r="AV71" i="6"/>
  <c r="AW102" i="6"/>
  <c r="AV102" i="6"/>
  <c r="AW96" i="6"/>
  <c r="AV96" i="6"/>
  <c r="BT12" i="6"/>
  <c r="BU12" i="6"/>
  <c r="BU15" i="6"/>
  <c r="BT15" i="6"/>
  <c r="BU3" i="6"/>
  <c r="BT3" i="6"/>
  <c r="CM42" i="6"/>
  <c r="CL42" i="6"/>
  <c r="AW86" i="6"/>
  <c r="AV86" i="6"/>
  <c r="AV176" i="6"/>
  <c r="AW176" i="6"/>
  <c r="BT139" i="6"/>
  <c r="BU139" i="6"/>
  <c r="BT173" i="6"/>
  <c r="BU173" i="6"/>
  <c r="BU73" i="6"/>
  <c r="BT73" i="6"/>
  <c r="BU142" i="6"/>
  <c r="BT142" i="6"/>
  <c r="CS163" i="6"/>
  <c r="CR163" i="6"/>
  <c r="CM196" i="6"/>
  <c r="CL196" i="6"/>
  <c r="AV116" i="6"/>
  <c r="AW116" i="6"/>
  <c r="AW61" i="6"/>
  <c r="AV61" i="6"/>
  <c r="BT180" i="6"/>
  <c r="BU180" i="6"/>
  <c r="BT5" i="6"/>
  <c r="BU5" i="6"/>
  <c r="BU148" i="6"/>
  <c r="BT148" i="6"/>
  <c r="CS116" i="6"/>
  <c r="CR116" i="6"/>
  <c r="CF16" i="6"/>
  <c r="CG16" i="6"/>
  <c r="CM171" i="6"/>
  <c r="CL171" i="6"/>
  <c r="AW166" i="6"/>
  <c r="AV166" i="6"/>
  <c r="BT121" i="6"/>
  <c r="BU121" i="6"/>
  <c r="BU47" i="6"/>
  <c r="BT47" i="6"/>
  <c r="CR23" i="6"/>
  <c r="CS23" i="6"/>
  <c r="AW68" i="6"/>
  <c r="AV68" i="6"/>
  <c r="AW114" i="6"/>
  <c r="AV114" i="6"/>
  <c r="CL100" i="6"/>
  <c r="CM100" i="6"/>
  <c r="AW47" i="6"/>
  <c r="AV47" i="6"/>
  <c r="CF49" i="6"/>
  <c r="CG49" i="6"/>
  <c r="AV38" i="6"/>
  <c r="AW38" i="6"/>
  <c r="AW40" i="6"/>
  <c r="AV40" i="6"/>
  <c r="AW35" i="6"/>
  <c r="AV35" i="6"/>
  <c r="BT183" i="6"/>
  <c r="BU183" i="6"/>
  <c r="BT154" i="6"/>
  <c r="BU154" i="6"/>
  <c r="BT129" i="6"/>
  <c r="BU129" i="6"/>
  <c r="CL158" i="6"/>
  <c r="CM158" i="6"/>
  <c r="CS162" i="6"/>
  <c r="CR162" i="6"/>
  <c r="AW149" i="6"/>
  <c r="AV149" i="6"/>
  <c r="BU155" i="6"/>
  <c r="BT155" i="6"/>
  <c r="BU167" i="6"/>
  <c r="BT167" i="6"/>
  <c r="CL135" i="6"/>
  <c r="CM135" i="6"/>
  <c r="AW134" i="6"/>
  <c r="AV134" i="6"/>
  <c r="CG34" i="6"/>
  <c r="CF34" i="6"/>
  <c r="CS89" i="6"/>
  <c r="CR89" i="6"/>
  <c r="AW167" i="6"/>
  <c r="AV167" i="6"/>
  <c r="BT50" i="6"/>
  <c r="BU50" i="6"/>
  <c r="CS104" i="6"/>
  <c r="CR104" i="6"/>
  <c r="CL187" i="6"/>
  <c r="CM187" i="6"/>
  <c r="BU54" i="6"/>
  <c r="BT54" i="6"/>
  <c r="CM55" i="6"/>
  <c r="CL55" i="6"/>
  <c r="CM159" i="6"/>
  <c r="CL159" i="6"/>
  <c r="AW183" i="6"/>
  <c r="AV183" i="6"/>
  <c r="BT106" i="6"/>
  <c r="BU106" i="6"/>
  <c r="AW66" i="6"/>
  <c r="AV66" i="6"/>
  <c r="CR105" i="6"/>
  <c r="CS105" i="6"/>
  <c r="AW140" i="6"/>
  <c r="AV140" i="6"/>
  <c r="BU107" i="6"/>
  <c r="BT107" i="6"/>
  <c r="BT166" i="6"/>
  <c r="BU166" i="6"/>
  <c r="BU138" i="6"/>
  <c r="BT138" i="6"/>
  <c r="AW41" i="6"/>
  <c r="AV41" i="6"/>
  <c r="AW12" i="6"/>
  <c r="AV12" i="6"/>
  <c r="AW88" i="6"/>
  <c r="AV88" i="6"/>
  <c r="BU38" i="6"/>
  <c r="BT38" i="6"/>
  <c r="BU165" i="6"/>
  <c r="BT165" i="6"/>
  <c r="CS137" i="6"/>
  <c r="CR137" i="6"/>
  <c r="AV171" i="6"/>
  <c r="AW171" i="6"/>
  <c r="AW37" i="6"/>
  <c r="AV37" i="6"/>
  <c r="CL89" i="6"/>
  <c r="CM89" i="6"/>
  <c r="AW65" i="6"/>
  <c r="AV65" i="6"/>
  <c r="BU78" i="6"/>
  <c r="BT78" i="6"/>
  <c r="BT192" i="6"/>
  <c r="BU192" i="6"/>
  <c r="CG122" i="6"/>
  <c r="CF122" i="6"/>
  <c r="AW58" i="6"/>
  <c r="AV58" i="6"/>
  <c r="AW186" i="6"/>
  <c r="AV186" i="6"/>
  <c r="AV185" i="6"/>
  <c r="AW185" i="6"/>
  <c r="CM147" i="6"/>
  <c r="CL147" i="6"/>
  <c r="AW16" i="6"/>
  <c r="AV16" i="6"/>
  <c r="AW143" i="6"/>
  <c r="AV143" i="6"/>
  <c r="AV92" i="6"/>
  <c r="AW92" i="6"/>
  <c r="AV80" i="6"/>
  <c r="AW80" i="6"/>
  <c r="CG160" i="6"/>
  <c r="CF160" i="6"/>
  <c r="AV82" i="6"/>
  <c r="AW82" i="6"/>
  <c r="AV190" i="6"/>
  <c r="AW190" i="6"/>
  <c r="BT132" i="6"/>
  <c r="BU132" i="6"/>
  <c r="CM125" i="6"/>
  <c r="CL125" i="6"/>
  <c r="CM107" i="6"/>
  <c r="CL107" i="6"/>
  <c r="CM12" i="6"/>
  <c r="CL12" i="6"/>
  <c r="CM80" i="6"/>
  <c r="CL80" i="6"/>
  <c r="CM21" i="6"/>
  <c r="CL21" i="6"/>
  <c r="BZ132" i="6"/>
  <c r="CA132" i="6"/>
  <c r="CL134" i="6"/>
  <c r="CM134" i="6"/>
  <c r="CS39" i="6"/>
  <c r="CR39" i="6"/>
  <c r="CM71" i="6"/>
  <c r="CL71" i="6"/>
  <c r="CG138" i="6"/>
  <c r="CF138" i="6"/>
  <c r="CS18" i="6"/>
  <c r="CR18" i="6"/>
  <c r="CM111" i="6"/>
  <c r="CL111" i="6"/>
  <c r="CS114" i="6"/>
  <c r="CR114" i="6"/>
  <c r="CM108" i="6"/>
  <c r="CL108" i="6"/>
  <c r="CL6" i="6"/>
  <c r="CM6" i="6"/>
  <c r="CS117" i="6"/>
  <c r="CR117" i="6"/>
  <c r="CM182" i="6"/>
  <c r="CL182" i="6"/>
  <c r="BU157" i="6"/>
  <c r="BT157" i="6"/>
  <c r="CL60" i="6"/>
  <c r="CM60" i="6"/>
  <c r="CS41" i="6"/>
  <c r="CR41" i="6"/>
  <c r="CS93" i="6"/>
  <c r="CR93" i="6"/>
  <c r="CM91" i="6"/>
  <c r="CL91" i="6"/>
  <c r="CS84" i="6"/>
  <c r="CR84" i="6"/>
  <c r="CL138" i="6"/>
  <c r="CM138" i="6"/>
  <c r="CM189" i="6"/>
  <c r="CL189" i="6"/>
  <c r="CS80" i="6"/>
  <c r="CR80" i="6"/>
  <c r="CS155" i="6"/>
  <c r="CR155" i="6"/>
  <c r="CR153" i="6"/>
  <c r="CS153" i="6"/>
  <c r="CQ1138" i="6"/>
  <c r="BS1138" i="6"/>
  <c r="BG1140" i="6"/>
  <c r="CL48" i="6"/>
  <c r="CM48" i="6"/>
  <c r="CG108" i="6"/>
  <c r="CF108" i="6"/>
  <c r="CM18" i="6"/>
  <c r="CL18" i="6"/>
  <c r="CL52" i="6"/>
  <c r="CM52" i="6"/>
  <c r="CS186" i="6"/>
  <c r="CR186" i="6"/>
  <c r="CM63" i="6"/>
  <c r="CL63" i="6"/>
  <c r="CL68" i="6"/>
  <c r="CM68" i="6"/>
  <c r="CM163" i="6"/>
  <c r="CL163" i="6"/>
  <c r="CL74" i="6"/>
  <c r="CM74" i="6"/>
  <c r="CL151" i="6"/>
  <c r="CM151" i="6"/>
  <c r="CG198" i="6"/>
  <c r="CF198" i="6"/>
  <c r="CL29" i="6"/>
  <c r="CM29" i="6"/>
  <c r="CS102" i="6"/>
  <c r="CR102" i="6"/>
  <c r="CR33" i="6"/>
  <c r="CS33" i="6"/>
  <c r="BT85" i="6"/>
  <c r="BU85" i="6"/>
  <c r="CM36" i="6"/>
  <c r="CL36" i="6"/>
  <c r="CM19" i="6"/>
  <c r="CL19" i="6"/>
  <c r="CR25" i="6"/>
  <c r="CS25" i="6"/>
  <c r="CL123" i="6"/>
  <c r="CM123" i="6"/>
  <c r="CS169" i="6"/>
  <c r="CR169" i="6"/>
  <c r="CR101" i="6"/>
  <c r="CS101" i="6"/>
  <c r="CL106" i="6"/>
  <c r="CM106" i="6"/>
  <c r="CS70" i="6"/>
  <c r="CR70" i="6"/>
  <c r="CM170" i="6"/>
  <c r="CL170" i="6"/>
  <c r="CM139" i="6"/>
  <c r="CL139" i="6"/>
  <c r="CR82" i="6"/>
  <c r="CS82" i="6"/>
  <c r="BT31" i="6"/>
  <c r="BU31" i="6"/>
  <c r="CL162" i="6"/>
  <c r="CM162" i="6"/>
  <c r="CS183" i="6"/>
  <c r="CR183" i="6"/>
  <c r="CR30" i="6"/>
  <c r="CS30" i="6"/>
  <c r="BT25" i="6"/>
  <c r="BU25" i="6"/>
  <c r="CL183" i="6"/>
  <c r="CM183" i="6"/>
  <c r="CR19" i="6"/>
  <c r="CS19" i="6"/>
  <c r="CR28" i="6"/>
  <c r="CS28" i="6"/>
  <c r="AW132" i="6"/>
  <c r="AV132" i="6"/>
  <c r="CL67" i="6"/>
  <c r="CM67" i="6"/>
  <c r="CM53" i="6"/>
  <c r="CL53" i="6"/>
  <c r="CS57" i="6"/>
  <c r="CR57" i="6"/>
  <c r="CR63" i="6"/>
  <c r="CS63" i="6"/>
  <c r="CL66" i="6"/>
  <c r="CM66" i="6"/>
  <c r="CS157" i="6"/>
  <c r="CR157" i="6"/>
  <c r="CL112" i="6"/>
  <c r="CM112" i="6"/>
  <c r="CL191" i="6"/>
  <c r="CM191" i="6"/>
  <c r="CS180" i="6"/>
  <c r="CR180" i="6"/>
  <c r="CM54" i="6"/>
  <c r="CL54" i="6"/>
  <c r="CM50" i="6"/>
  <c r="CL50" i="6"/>
  <c r="CS9" i="6"/>
  <c r="CR9" i="6"/>
  <c r="CS198" i="6"/>
  <c r="CR198" i="6"/>
  <c r="CM62" i="6"/>
  <c r="CL62" i="6"/>
  <c r="CM77" i="6"/>
  <c r="CL77" i="6"/>
  <c r="CS103" i="6"/>
  <c r="CR103" i="6"/>
  <c r="CM30" i="6"/>
  <c r="CL30" i="6"/>
  <c r="CL44" i="6"/>
  <c r="CM44" i="6"/>
  <c r="CM79" i="6"/>
  <c r="CL79" i="6"/>
  <c r="CR132" i="6"/>
  <c r="CS132" i="6"/>
  <c r="CM49" i="6"/>
  <c r="CL49" i="6"/>
  <c r="CL65" i="6"/>
  <c r="CM65" i="6"/>
  <c r="AV31" i="6"/>
  <c r="AW31" i="6"/>
  <c r="CM124" i="6"/>
  <c r="CL124" i="6"/>
  <c r="CL82" i="6"/>
  <c r="CM82" i="6"/>
  <c r="BZ199" i="6"/>
  <c r="CA199" i="6"/>
  <c r="CS195" i="6"/>
  <c r="CR195" i="6"/>
  <c r="CL143" i="6"/>
  <c r="CM143" i="6"/>
  <c r="CL24" i="6"/>
  <c r="CM24" i="6"/>
  <c r="CS119" i="6"/>
  <c r="CR119" i="6"/>
  <c r="CM95" i="6"/>
  <c r="CL95" i="6"/>
  <c r="CM118" i="6"/>
  <c r="CL118" i="6"/>
  <c r="AV122" i="6"/>
  <c r="AW122" i="6"/>
  <c r="CM41" i="6"/>
  <c r="CL41" i="6"/>
  <c r="CM186" i="6"/>
  <c r="CL186" i="6"/>
  <c r="CR138" i="6"/>
  <c r="CS138" i="6"/>
  <c r="CL76" i="6"/>
  <c r="CM76" i="6"/>
  <c r="CL47" i="6"/>
  <c r="CM47" i="6"/>
  <c r="CS97" i="6"/>
  <c r="CR97" i="6"/>
  <c r="AV178" i="6"/>
  <c r="AW178" i="6"/>
  <c r="CM83" i="6"/>
  <c r="CL83" i="6"/>
  <c r="CL13" i="6"/>
  <c r="CM13" i="6"/>
  <c r="CS172" i="6"/>
  <c r="CR172" i="6"/>
  <c r="CG165" i="6"/>
  <c r="CF165" i="6"/>
  <c r="CR83" i="6"/>
  <c r="CS83" i="6"/>
  <c r="CL154" i="6"/>
  <c r="CM154" i="6"/>
  <c r="CM61" i="6"/>
  <c r="CL61" i="6"/>
  <c r="CL84" i="6"/>
  <c r="CM84" i="6"/>
  <c r="CS79" i="6"/>
  <c r="CR79" i="6"/>
  <c r="CL9" i="6"/>
  <c r="CM9" i="6"/>
  <c r="CL75" i="6"/>
  <c r="CM75" i="6"/>
  <c r="CM51" i="6"/>
  <c r="CL51" i="6"/>
  <c r="CS106" i="6"/>
  <c r="CR106" i="6"/>
  <c r="CL200" i="6"/>
  <c r="CF27" i="6"/>
  <c r="CG27" i="6"/>
  <c r="CA154" i="6"/>
  <c r="BZ154" i="6"/>
  <c r="CA116" i="6"/>
  <c r="BZ116" i="6"/>
  <c r="CM20" i="6"/>
  <c r="CL20" i="6"/>
  <c r="BZ5" i="6"/>
  <c r="CA5" i="6"/>
  <c r="CA128" i="6"/>
  <c r="BZ128" i="6"/>
  <c r="CF109" i="6"/>
  <c r="CG109" i="6"/>
  <c r="CG175" i="6"/>
  <c r="CF175" i="6"/>
  <c r="CG167" i="6"/>
  <c r="CF167" i="6"/>
  <c r="CA169" i="6"/>
  <c r="BZ169" i="6"/>
  <c r="CG110" i="6"/>
  <c r="CF110" i="6"/>
  <c r="CF183" i="6"/>
  <c r="CG183" i="6"/>
  <c r="CG99" i="6"/>
  <c r="CF99" i="6"/>
  <c r="CF145" i="6"/>
  <c r="CG145" i="6"/>
  <c r="CG154" i="6"/>
  <c r="CF154" i="6"/>
  <c r="CA78" i="6"/>
  <c r="BZ78" i="6"/>
  <c r="CL152" i="6"/>
  <c r="CM152" i="6"/>
  <c r="CA74" i="6"/>
  <c r="BZ74" i="6"/>
  <c r="CM168" i="6"/>
  <c r="CL168" i="6"/>
  <c r="CL26" i="6"/>
  <c r="CM26" i="6"/>
  <c r="CM87" i="6"/>
  <c r="CL87" i="6"/>
  <c r="CM126" i="6"/>
  <c r="CL126" i="6"/>
  <c r="CL58" i="6"/>
  <c r="CM58" i="6"/>
  <c r="CM122" i="6"/>
  <c r="CL122" i="6"/>
  <c r="CF47" i="6"/>
  <c r="CG47" i="6"/>
  <c r="CL94" i="6"/>
  <c r="CM94" i="6"/>
  <c r="CM198" i="6"/>
  <c r="CL198" i="6"/>
  <c r="CS50" i="6"/>
  <c r="CR50" i="6"/>
  <c r="CM130" i="6"/>
  <c r="CL130" i="6"/>
  <c r="CM1130" i="6"/>
  <c r="CL1130" i="6"/>
  <c r="BA1138" i="6"/>
  <c r="BA1142" i="6" s="1"/>
  <c r="CQ1140" i="6"/>
  <c r="CQ1139" i="6"/>
  <c r="CA162" i="6"/>
  <c r="BZ162" i="6"/>
  <c r="BZ152" i="6"/>
  <c r="CA152" i="6"/>
  <c r="BZ164" i="6"/>
  <c r="CA164" i="6"/>
  <c r="CM101" i="6"/>
  <c r="CL101" i="6"/>
  <c r="CL181" i="6"/>
  <c r="CM181" i="6"/>
  <c r="CA189" i="6"/>
  <c r="BZ189" i="6"/>
  <c r="BZ170" i="6"/>
  <c r="CA170" i="6"/>
  <c r="CA16" i="6"/>
  <c r="BZ16" i="6"/>
  <c r="CG197" i="6"/>
  <c r="CF197" i="6"/>
  <c r="CF103" i="6"/>
  <c r="CG103" i="6"/>
  <c r="BZ137" i="6"/>
  <c r="CA137" i="6"/>
  <c r="CG188" i="6"/>
  <c r="CF188" i="6"/>
  <c r="CG10" i="6"/>
  <c r="CF10" i="6"/>
  <c r="CG187" i="6"/>
  <c r="CF187" i="6"/>
  <c r="CF14" i="6"/>
  <c r="CG14" i="6"/>
  <c r="CF102" i="6"/>
  <c r="CG102" i="6"/>
  <c r="CA65" i="6"/>
  <c r="BZ65" i="6"/>
  <c r="BZ100" i="6"/>
  <c r="CA100" i="6"/>
  <c r="CM161" i="6"/>
  <c r="CL161" i="6"/>
  <c r="CM34" i="6"/>
  <c r="CL34" i="6"/>
  <c r="CL169" i="6"/>
  <c r="CM169" i="6"/>
  <c r="CM35" i="6"/>
  <c r="CL35" i="6"/>
  <c r="BZ94" i="6"/>
  <c r="CA94" i="6"/>
  <c r="CL164" i="6"/>
  <c r="CM164" i="6"/>
  <c r="CM195" i="6"/>
  <c r="CL195" i="6"/>
  <c r="CR126" i="6"/>
  <c r="CS126" i="6"/>
  <c r="CS127" i="6"/>
  <c r="CR127" i="6"/>
  <c r="CR184" i="6"/>
  <c r="CS184" i="6"/>
  <c r="CG83" i="6"/>
  <c r="CF83" i="6"/>
  <c r="CG75" i="6"/>
  <c r="CF75" i="6"/>
  <c r="CL11" i="6"/>
  <c r="CM11" i="6"/>
  <c r="CM172" i="6"/>
  <c r="CL172" i="6"/>
  <c r="CF179" i="6"/>
  <c r="CG179" i="6"/>
  <c r="BZ20" i="6"/>
  <c r="CA20" i="6"/>
  <c r="CA57" i="6"/>
  <c r="BZ57" i="6"/>
  <c r="BZ134" i="6"/>
  <c r="CA134" i="6"/>
  <c r="CG169" i="6"/>
  <c r="CF169" i="6"/>
  <c r="CA129" i="6"/>
  <c r="BZ129" i="6"/>
  <c r="CM146" i="6"/>
  <c r="CL146" i="6"/>
  <c r="CG135" i="6"/>
  <c r="CF135" i="6"/>
  <c r="CF37" i="6"/>
  <c r="CG37" i="6"/>
  <c r="CA174" i="6"/>
  <c r="BZ174" i="6"/>
  <c r="CA171" i="6"/>
  <c r="BZ171" i="6"/>
  <c r="CG162" i="6"/>
  <c r="CF162" i="6"/>
  <c r="CM113" i="6"/>
  <c r="CL113" i="6"/>
  <c r="CM99" i="6"/>
  <c r="CL99" i="6"/>
  <c r="CM194" i="6"/>
  <c r="CL194" i="6"/>
  <c r="CM15" i="6"/>
  <c r="CL15" i="6"/>
  <c r="CL131" i="6"/>
  <c r="CM131" i="6"/>
  <c r="CM28" i="6"/>
  <c r="CL28" i="6"/>
  <c r="CL156" i="6"/>
  <c r="CM156" i="6"/>
  <c r="CA133" i="6"/>
  <c r="BZ133" i="6"/>
  <c r="CF152" i="6"/>
  <c r="CG152" i="6"/>
  <c r="CL39" i="6"/>
  <c r="CM39" i="6"/>
  <c r="CM70" i="6"/>
  <c r="CL70" i="6"/>
  <c r="CR146" i="6"/>
  <c r="CS146" i="6"/>
  <c r="CR44" i="6"/>
  <c r="CS44" i="6"/>
  <c r="CM141" i="6"/>
  <c r="CL141" i="6"/>
  <c r="BT149" i="6"/>
  <c r="BU149" i="6"/>
  <c r="CG46" i="6"/>
  <c r="CF46" i="6"/>
  <c r="BZ143" i="6"/>
  <c r="CA143" i="6"/>
  <c r="CM144" i="6"/>
  <c r="CL144" i="6"/>
  <c r="BZ85" i="6"/>
  <c r="CA85" i="6"/>
  <c r="BZ14" i="6"/>
  <c r="CA14" i="6"/>
  <c r="CF196" i="6"/>
  <c r="CG196" i="6"/>
  <c r="BZ42" i="6"/>
  <c r="CA42" i="6"/>
  <c r="CM184" i="6"/>
  <c r="CL184" i="6"/>
  <c r="BZ121" i="6"/>
  <c r="CA121" i="6"/>
  <c r="CG29" i="6"/>
  <c r="CF29" i="6"/>
  <c r="CG64" i="6"/>
  <c r="CF64" i="6"/>
  <c r="CG171" i="6"/>
  <c r="CF171" i="6"/>
  <c r="CF174" i="6"/>
  <c r="CG174" i="6"/>
  <c r="CG199" i="6"/>
  <c r="CF199" i="6"/>
  <c r="BZ77" i="6"/>
  <c r="CA77" i="6"/>
  <c r="BZ145" i="6"/>
  <c r="CA145" i="6"/>
  <c r="CL43" i="6"/>
  <c r="CM43" i="6"/>
  <c r="CM72" i="6"/>
  <c r="CL72" i="6"/>
  <c r="CM188" i="6"/>
  <c r="CL188" i="6"/>
  <c r="CL104" i="6"/>
  <c r="CM104" i="6"/>
  <c r="CL149" i="6"/>
  <c r="CM149" i="6"/>
  <c r="CL32" i="6"/>
  <c r="CM32" i="6"/>
  <c r="CM37" i="6"/>
  <c r="CL37" i="6"/>
  <c r="CM8" i="6"/>
  <c r="CL8" i="6"/>
  <c r="CM81" i="6"/>
  <c r="CL81" i="6"/>
  <c r="CA185" i="6"/>
  <c r="BZ185" i="6"/>
  <c r="CG133" i="6"/>
  <c r="CF133" i="6"/>
  <c r="CM64" i="6"/>
  <c r="CL64" i="6"/>
  <c r="CM22" i="6"/>
  <c r="CL22" i="6"/>
  <c r="CR54" i="6"/>
  <c r="CS54" i="6"/>
  <c r="CR45" i="6"/>
  <c r="CS45" i="6"/>
  <c r="BU1130" i="6"/>
  <c r="BT1130" i="6"/>
  <c r="CG98" i="6"/>
  <c r="CF98" i="6"/>
  <c r="CG28" i="6"/>
  <c r="CF28" i="6"/>
  <c r="CM128" i="6"/>
  <c r="CL128" i="6"/>
  <c r="CM150" i="6"/>
  <c r="CL150" i="6"/>
  <c r="CF8" i="6"/>
  <c r="CG8" i="6"/>
  <c r="CE1141" i="6"/>
  <c r="CE1140" i="6"/>
  <c r="CE1138" i="6"/>
  <c r="CE1139" i="6"/>
  <c r="CG115" i="6"/>
  <c r="CF115" i="6"/>
  <c r="CL116" i="6"/>
  <c r="CM116" i="6"/>
  <c r="CA193" i="6"/>
  <c r="BZ193" i="6"/>
  <c r="CA166" i="6"/>
  <c r="BZ166" i="6"/>
  <c r="CG67" i="6"/>
  <c r="CF67" i="6"/>
  <c r="CM45" i="6"/>
  <c r="CL45" i="6"/>
  <c r="CA141" i="6"/>
  <c r="BZ141" i="6"/>
  <c r="CA190" i="6"/>
  <c r="BZ190" i="6"/>
  <c r="BZ192" i="6"/>
  <c r="CA192" i="6"/>
  <c r="CG121" i="6"/>
  <c r="CF121" i="6"/>
  <c r="CG61" i="6"/>
  <c r="CF61" i="6"/>
  <c r="CG80" i="6"/>
  <c r="CF80" i="6"/>
  <c r="CM115" i="6"/>
  <c r="CL115" i="6"/>
  <c r="BZ45" i="6"/>
  <c r="CA45" i="6"/>
  <c r="CM17" i="6"/>
  <c r="CL17" i="6"/>
  <c r="CM119" i="6"/>
  <c r="CL119" i="6"/>
  <c r="CL175" i="6"/>
  <c r="CM175" i="6"/>
  <c r="CM33" i="6"/>
  <c r="CL33" i="6"/>
  <c r="CL153" i="6"/>
  <c r="CM153" i="6"/>
  <c r="CL105" i="6"/>
  <c r="CM105" i="6"/>
  <c r="CF50" i="6"/>
  <c r="CG50" i="6"/>
  <c r="CG38" i="6"/>
  <c r="CF38" i="6"/>
  <c r="CM137" i="6"/>
  <c r="CL137" i="6"/>
  <c r="CM176" i="6"/>
  <c r="CL176" i="6"/>
  <c r="CM155" i="6"/>
  <c r="CL155" i="6"/>
  <c r="CM129" i="6"/>
  <c r="CL129" i="6"/>
  <c r="CS170" i="6"/>
  <c r="CR170" i="6"/>
  <c r="CR131" i="6"/>
  <c r="CS131" i="6"/>
  <c r="CM166" i="6"/>
  <c r="CL166" i="6"/>
  <c r="BT152" i="6"/>
  <c r="BU152" i="6"/>
  <c r="CA91" i="6"/>
  <c r="BZ91" i="6"/>
  <c r="CF74" i="6"/>
  <c r="CG74" i="6"/>
  <c r="CF134" i="6"/>
  <c r="CG134" i="6"/>
  <c r="CL148" i="6"/>
  <c r="CM148" i="6"/>
  <c r="CL117" i="6"/>
  <c r="CM117" i="6"/>
  <c r="CF149" i="6"/>
  <c r="CG149" i="6"/>
  <c r="CA110" i="6"/>
  <c r="BZ110" i="6"/>
  <c r="CF1130" i="6"/>
  <c r="CG1130" i="6"/>
  <c r="BZ29" i="6"/>
  <c r="CA29" i="6"/>
  <c r="CM25" i="6"/>
  <c r="CL25" i="6"/>
  <c r="CA82" i="6"/>
  <c r="BZ82" i="6"/>
  <c r="BZ158" i="6"/>
  <c r="CA158" i="6"/>
  <c r="CG139" i="6"/>
  <c r="CF139" i="6"/>
  <c r="CA104" i="6"/>
  <c r="BZ104" i="6"/>
  <c r="CA55" i="6"/>
  <c r="BZ55" i="6"/>
  <c r="BZ173" i="6"/>
  <c r="CA173" i="6"/>
  <c r="CM165" i="6"/>
  <c r="CL165" i="6"/>
  <c r="CM38" i="6"/>
  <c r="CL38" i="6"/>
  <c r="CL7" i="6"/>
  <c r="CM7" i="6"/>
  <c r="CM109" i="6"/>
  <c r="CL109" i="6"/>
  <c r="CL173" i="6"/>
  <c r="CM173" i="6"/>
  <c r="CM10" i="6"/>
  <c r="CL10" i="6"/>
  <c r="CL127" i="6"/>
  <c r="CM127" i="6"/>
  <c r="CG191" i="6"/>
  <c r="CF191" i="6"/>
  <c r="CF185" i="6"/>
  <c r="CG185" i="6"/>
  <c r="CM133" i="6"/>
  <c r="CL133" i="6"/>
  <c r="CL145" i="6"/>
  <c r="CM145" i="6"/>
  <c r="CR133" i="6"/>
  <c r="CS133" i="6"/>
  <c r="CS85" i="6"/>
  <c r="CR85" i="6"/>
  <c r="CR74" i="6"/>
  <c r="CS74" i="6"/>
  <c r="BT53" i="6"/>
  <c r="BU53" i="6"/>
  <c r="CM114" i="6"/>
  <c r="CL114" i="6"/>
  <c r="CG163" i="6"/>
  <c r="CF163" i="6"/>
  <c r="CM167" i="6"/>
  <c r="CL167" i="6"/>
  <c r="BZ80" i="6"/>
  <c r="CA80" i="6"/>
  <c r="BZ68" i="6"/>
  <c r="CA68" i="6"/>
  <c r="CL14" i="6"/>
  <c r="CM14" i="6"/>
  <c r="CA131" i="6"/>
  <c r="BZ131" i="6"/>
  <c r="CG127" i="6"/>
  <c r="CF127" i="6"/>
  <c r="CA33" i="6"/>
  <c r="BZ33" i="6"/>
  <c r="CG136" i="6"/>
  <c r="CF136" i="6"/>
  <c r="CG186" i="6"/>
  <c r="CF186" i="6"/>
  <c r="CM190" i="6"/>
  <c r="CL190" i="6"/>
  <c r="BZ182" i="6"/>
  <c r="CA182" i="6"/>
  <c r="CL92" i="6"/>
  <c r="CM92" i="6"/>
  <c r="CA84" i="6"/>
  <c r="BZ84" i="6"/>
  <c r="CG11" i="6"/>
  <c r="CF11" i="6"/>
  <c r="CA58" i="6"/>
  <c r="BZ58" i="6"/>
  <c r="CL96" i="6"/>
  <c r="CM96" i="6"/>
  <c r="CM197" i="6"/>
  <c r="CL197" i="6"/>
  <c r="CM192" i="6"/>
  <c r="CL192" i="6"/>
  <c r="CM97" i="6"/>
  <c r="CL97" i="6"/>
  <c r="CM110" i="6"/>
  <c r="CL110" i="6"/>
  <c r="CL179" i="6"/>
  <c r="CM179" i="6"/>
  <c r="BZ151" i="6"/>
  <c r="CA151" i="6"/>
  <c r="BZ19" i="6"/>
  <c r="CA19" i="6"/>
  <c r="CL160" i="6"/>
  <c r="CM160" i="6"/>
  <c r="CA4" i="6"/>
  <c r="BZ4" i="6"/>
  <c r="BY1138" i="6"/>
  <c r="CM140" i="6"/>
  <c r="CL140" i="6"/>
  <c r="CS144" i="6"/>
  <c r="CR144" i="6"/>
  <c r="BT144" i="6"/>
  <c r="BU144" i="6"/>
  <c r="BT169" i="6"/>
  <c r="BU169" i="6"/>
  <c r="BT43" i="6"/>
  <c r="BU43" i="6"/>
  <c r="CL157" i="6"/>
  <c r="CM157" i="6"/>
  <c r="CM136" i="6"/>
  <c r="CL136" i="6"/>
  <c r="CL98" i="6"/>
  <c r="CM98" i="6"/>
  <c r="CA144" i="6"/>
  <c r="BZ144" i="6"/>
  <c r="BZ43" i="6"/>
  <c r="CA43" i="6"/>
  <c r="CG194" i="6"/>
  <c r="CF194" i="6"/>
  <c r="CG161" i="6"/>
  <c r="CF161" i="6"/>
  <c r="CG119" i="6"/>
  <c r="CF119" i="6"/>
  <c r="BZ79" i="6"/>
  <c r="CA79" i="6"/>
  <c r="BZ195" i="6"/>
  <c r="CA195" i="6"/>
  <c r="CG116" i="6"/>
  <c r="CF116" i="6"/>
  <c r="CL86" i="6"/>
  <c r="CM86" i="6"/>
  <c r="CF120" i="6"/>
  <c r="CG120" i="6"/>
  <c r="CG40" i="6"/>
  <c r="CF40" i="6"/>
  <c r="CF85" i="6"/>
  <c r="CG85" i="6"/>
  <c r="CM120" i="6"/>
  <c r="CL120" i="6"/>
  <c r="CF193" i="6"/>
  <c r="CG193" i="6"/>
  <c r="CA17" i="6"/>
  <c r="BZ17" i="6"/>
  <c r="CL23" i="6"/>
  <c r="CM23" i="6"/>
  <c r="CL177" i="6"/>
  <c r="CM177" i="6"/>
  <c r="CM5" i="6"/>
  <c r="CL5" i="6"/>
  <c r="CM4" i="6"/>
  <c r="CL4" i="6"/>
  <c r="CM31" i="6"/>
  <c r="CL31" i="6"/>
  <c r="CM40" i="6"/>
  <c r="CL40" i="6"/>
  <c r="CG144" i="6"/>
  <c r="CF144" i="6"/>
  <c r="CA52" i="6"/>
  <c r="BZ52" i="6"/>
  <c r="BI128" i="6"/>
  <c r="BH128" i="6"/>
  <c r="CK1141" i="6"/>
  <c r="CK1138" i="6"/>
  <c r="CK1139" i="6"/>
  <c r="CK1140" i="6"/>
  <c r="CM3" i="6"/>
  <c r="CL3" i="6"/>
  <c r="CL16" i="6"/>
  <c r="CM16" i="6"/>
  <c r="CS164" i="6"/>
  <c r="CR164" i="6"/>
  <c r="BI167" i="6"/>
  <c r="BH167" i="6"/>
  <c r="BH114" i="6"/>
  <c r="BI114" i="6"/>
  <c r="CR43" i="6"/>
  <c r="CS43" i="6"/>
  <c r="CR1130" i="6"/>
  <c r="CS1130" i="6"/>
  <c r="CR145" i="6"/>
  <c r="CS145" i="6"/>
  <c r="CS64" i="6"/>
  <c r="CR64" i="6"/>
  <c r="CS156" i="6"/>
  <c r="CR156" i="6"/>
  <c r="CS61" i="6"/>
  <c r="CR61" i="6"/>
  <c r="CR73" i="6"/>
  <c r="CS73" i="6"/>
  <c r="CR167" i="6"/>
  <c r="CS167" i="6"/>
  <c r="CR149" i="6"/>
  <c r="CS149" i="6"/>
  <c r="CS178" i="6"/>
  <c r="CR178" i="6"/>
  <c r="CS6" i="6"/>
  <c r="CR6" i="6"/>
  <c r="BH34" i="6"/>
  <c r="BI34" i="6"/>
  <c r="BH200" i="6"/>
  <c r="BI200" i="6"/>
  <c r="BT198" i="6"/>
  <c r="BU198" i="6"/>
  <c r="BT135" i="6"/>
  <c r="BU135" i="6"/>
  <c r="BU174" i="6"/>
  <c r="BT174" i="6"/>
  <c r="BU189" i="6"/>
  <c r="BT189" i="6"/>
  <c r="BT7" i="6"/>
  <c r="BU7" i="6"/>
  <c r="BT109" i="6"/>
  <c r="BU109" i="6"/>
  <c r="BU194" i="6"/>
  <c r="BT194" i="6"/>
  <c r="BT9" i="6"/>
  <c r="BU9" i="6"/>
  <c r="BU113" i="6"/>
  <c r="BT113" i="6"/>
  <c r="BT100" i="6"/>
  <c r="BU100" i="6"/>
  <c r="BI181" i="6"/>
  <c r="BH181" i="6"/>
  <c r="BH142" i="6"/>
  <c r="BI142" i="6"/>
  <c r="BH183" i="6"/>
  <c r="BI183" i="6"/>
  <c r="BI24" i="6"/>
  <c r="BH24" i="6"/>
  <c r="BI176" i="6"/>
  <c r="BH176" i="6"/>
  <c r="BI68" i="6"/>
  <c r="BH68" i="6"/>
  <c r="BH81" i="6"/>
  <c r="BI81" i="6"/>
  <c r="BI23" i="6"/>
  <c r="BH23" i="6"/>
  <c r="BH145" i="6"/>
  <c r="BI145" i="6"/>
  <c r="BH131" i="6"/>
  <c r="BI131" i="6"/>
  <c r="BH61" i="6"/>
  <c r="BI61" i="6"/>
  <c r="BI14" i="6"/>
  <c r="BH14" i="6"/>
  <c r="BI101" i="6"/>
  <c r="BH101" i="6"/>
  <c r="BI110" i="6"/>
  <c r="BH110" i="6"/>
  <c r="BI116" i="6"/>
  <c r="BH116" i="6"/>
  <c r="BH134" i="6"/>
  <c r="BI134" i="6"/>
  <c r="BI1130" i="6"/>
  <c r="BH1130" i="6"/>
  <c r="CS150" i="6"/>
  <c r="CR150" i="6"/>
  <c r="CR182" i="6"/>
  <c r="CS182" i="6"/>
  <c r="CR29" i="6"/>
  <c r="CS29" i="6"/>
  <c r="CS120" i="6"/>
  <c r="CR120" i="6"/>
  <c r="CS40" i="6"/>
  <c r="CR40" i="6"/>
  <c r="CS22" i="6"/>
  <c r="CR22" i="6"/>
  <c r="CR11" i="6"/>
  <c r="CS11" i="6"/>
  <c r="CR17" i="6"/>
  <c r="CS17" i="6"/>
  <c r="CS143" i="6"/>
  <c r="CR143" i="6"/>
  <c r="CR147" i="6"/>
  <c r="CS147" i="6"/>
  <c r="CS139" i="6"/>
  <c r="CR139" i="6"/>
  <c r="BH80" i="6"/>
  <c r="BI80" i="6"/>
  <c r="BT46" i="6"/>
  <c r="BU46" i="6"/>
  <c r="BU124" i="6"/>
  <c r="BT124" i="6"/>
  <c r="BU48" i="6"/>
  <c r="BT48" i="6"/>
  <c r="BT177" i="6"/>
  <c r="BU177" i="6"/>
  <c r="BU37" i="6"/>
  <c r="BT37" i="6"/>
  <c r="BU6" i="6"/>
  <c r="BT6" i="6"/>
  <c r="BU175" i="6"/>
  <c r="BT175" i="6"/>
  <c r="BU193" i="6"/>
  <c r="BT193" i="6"/>
  <c r="BT163" i="6"/>
  <c r="BU163" i="6"/>
  <c r="BU69" i="6"/>
  <c r="BT69" i="6"/>
  <c r="BH194" i="6"/>
  <c r="BI194" i="6"/>
  <c r="BI25" i="6"/>
  <c r="BH25" i="6"/>
  <c r="BH184" i="6"/>
  <c r="BI184" i="6"/>
  <c r="BI93" i="6"/>
  <c r="BH93" i="6"/>
  <c r="BI71" i="6"/>
  <c r="BH71" i="6"/>
  <c r="BH46" i="6"/>
  <c r="BI46" i="6"/>
  <c r="BI175" i="6"/>
  <c r="BH175" i="6"/>
  <c r="BI135" i="6"/>
  <c r="BH135" i="6"/>
  <c r="BI33" i="6"/>
  <c r="BH33" i="6"/>
  <c r="BH44" i="6"/>
  <c r="BI44" i="6"/>
  <c r="BH79" i="6"/>
  <c r="BI79" i="6"/>
  <c r="BH50" i="6"/>
  <c r="BI50" i="6"/>
  <c r="BH6" i="6"/>
  <c r="BI6" i="6"/>
  <c r="BI41" i="6"/>
  <c r="BH41" i="6"/>
  <c r="BI117" i="6"/>
  <c r="BH117" i="6"/>
  <c r="BH55" i="6"/>
  <c r="BI55" i="6"/>
  <c r="BI35" i="6"/>
  <c r="BH35" i="6"/>
  <c r="BI155" i="6"/>
  <c r="BH155" i="6"/>
  <c r="BH98" i="6"/>
  <c r="BI98" i="6"/>
  <c r="BT200" i="6"/>
  <c r="BU200" i="6"/>
  <c r="CS49" i="6"/>
  <c r="CR49" i="6"/>
  <c r="CS161" i="6"/>
  <c r="CR161" i="6"/>
  <c r="CR20" i="6"/>
  <c r="CS20" i="6"/>
  <c r="CR92" i="6"/>
  <c r="CS92" i="6"/>
  <c r="CS159" i="6"/>
  <c r="CR159" i="6"/>
  <c r="CS187" i="6"/>
  <c r="CR187" i="6"/>
  <c r="CS142" i="6"/>
  <c r="CR142" i="6"/>
  <c r="CR108" i="6"/>
  <c r="CS108" i="6"/>
  <c r="CR53" i="6"/>
  <c r="CS53" i="6"/>
  <c r="BH21" i="6"/>
  <c r="BI21" i="6"/>
  <c r="BI166" i="6"/>
  <c r="BH166" i="6"/>
  <c r="BU22" i="6"/>
  <c r="BT22" i="6"/>
  <c r="BU36" i="6"/>
  <c r="BT36" i="6"/>
  <c r="BT110" i="6"/>
  <c r="BU110" i="6"/>
  <c r="BU29" i="6"/>
  <c r="BT29" i="6"/>
  <c r="BU133" i="6"/>
  <c r="BT133" i="6"/>
  <c r="BU159" i="6"/>
  <c r="BT159" i="6"/>
  <c r="BU136" i="6"/>
  <c r="BT136" i="6"/>
  <c r="BU34" i="6"/>
  <c r="BT34" i="6"/>
  <c r="BH4" i="6"/>
  <c r="BI4" i="6"/>
  <c r="BI115" i="6"/>
  <c r="BH115" i="6"/>
  <c r="BH65" i="6"/>
  <c r="BI65" i="6"/>
  <c r="BG1138" i="6"/>
  <c r="BG1139" i="6"/>
  <c r="BH3" i="6"/>
  <c r="BI3" i="6"/>
  <c r="BG1141" i="6"/>
  <c r="BH5" i="6"/>
  <c r="BI5" i="6"/>
  <c r="BI195" i="6"/>
  <c r="BH195" i="6"/>
  <c r="BH144" i="6"/>
  <c r="BI144" i="6"/>
  <c r="BI119" i="6"/>
  <c r="BH119" i="6"/>
  <c r="BH143" i="6"/>
  <c r="BI143" i="6"/>
  <c r="BI161" i="6"/>
  <c r="BH161" i="6"/>
  <c r="BI187" i="6"/>
  <c r="BH187" i="6"/>
  <c r="BI198" i="6"/>
  <c r="BH198" i="6"/>
  <c r="BH196" i="6"/>
  <c r="BI196" i="6"/>
  <c r="BI17" i="6"/>
  <c r="BH17" i="6"/>
  <c r="BI188" i="6"/>
  <c r="BH188" i="6"/>
  <c r="BI191" i="6"/>
  <c r="BH191" i="6"/>
  <c r="BI66" i="6"/>
  <c r="BH66" i="6"/>
  <c r="BI12" i="6"/>
  <c r="BH12" i="6"/>
  <c r="BU10" i="6"/>
  <c r="BT10" i="6"/>
  <c r="CS123" i="6"/>
  <c r="CR123" i="6"/>
  <c r="CS27" i="6"/>
  <c r="CR27" i="6"/>
  <c r="CS100" i="6"/>
  <c r="CR100" i="6"/>
  <c r="CS166" i="6"/>
  <c r="CR166" i="6"/>
  <c r="CS32" i="6"/>
  <c r="CR32" i="6"/>
  <c r="CS136" i="6"/>
  <c r="CR136" i="6"/>
  <c r="CS152" i="6"/>
  <c r="CR152" i="6"/>
  <c r="CR158" i="6"/>
  <c r="CS158" i="6"/>
  <c r="BH136" i="6"/>
  <c r="BI136" i="6"/>
  <c r="BU188" i="6"/>
  <c r="BT188" i="6"/>
  <c r="BT83" i="6"/>
  <c r="BU83" i="6"/>
  <c r="BU95" i="6"/>
  <c r="BT95" i="6"/>
  <c r="BT143" i="6"/>
  <c r="BU143" i="6"/>
  <c r="BU32" i="6"/>
  <c r="BT32" i="6"/>
  <c r="BT140" i="6"/>
  <c r="BU140" i="6"/>
  <c r="BU20" i="6"/>
  <c r="BT20" i="6"/>
  <c r="BU147" i="6"/>
  <c r="BT147" i="6"/>
  <c r="BI150" i="6"/>
  <c r="BH150" i="6"/>
  <c r="BI59" i="6"/>
  <c r="BH59" i="6"/>
  <c r="BI165" i="6"/>
  <c r="BH165" i="6"/>
  <c r="BI43" i="6"/>
  <c r="BH43" i="6"/>
  <c r="BI105" i="6"/>
  <c r="BH105" i="6"/>
  <c r="BI123" i="6"/>
  <c r="BH123" i="6"/>
  <c r="BH148" i="6"/>
  <c r="BI148" i="6"/>
  <c r="BI168" i="6"/>
  <c r="BH168" i="6"/>
  <c r="BH185" i="6"/>
  <c r="BI185" i="6"/>
  <c r="BH179" i="6"/>
  <c r="BI179" i="6"/>
  <c r="BI11" i="6"/>
  <c r="BH11" i="6"/>
  <c r="BI118" i="6"/>
  <c r="BH118" i="6"/>
  <c r="BI18" i="6"/>
  <c r="BH18" i="6"/>
  <c r="BI13" i="6"/>
  <c r="BH13" i="6"/>
  <c r="BH31" i="6"/>
  <c r="BI31" i="6"/>
  <c r="BI52" i="6"/>
  <c r="BH52" i="6"/>
  <c r="BH94" i="6"/>
  <c r="BI94" i="6"/>
  <c r="BI49" i="6"/>
  <c r="BH49" i="6"/>
  <c r="BI130" i="6"/>
  <c r="BH130" i="6"/>
  <c r="BI87" i="6"/>
  <c r="BH87" i="6"/>
  <c r="CS72" i="6"/>
  <c r="CR72" i="6"/>
  <c r="CR110" i="6"/>
  <c r="CS110" i="6"/>
  <c r="CS109" i="6"/>
  <c r="CR109" i="6"/>
  <c r="CR62" i="6"/>
  <c r="CS62" i="6"/>
  <c r="CS90" i="6"/>
  <c r="CR90" i="6"/>
  <c r="CR134" i="6"/>
  <c r="CS134" i="6"/>
  <c r="CR188" i="6"/>
  <c r="CS188" i="6"/>
  <c r="CR107" i="6"/>
  <c r="CS107" i="6"/>
  <c r="CS181" i="6"/>
  <c r="CR181" i="6"/>
  <c r="CS165" i="6"/>
  <c r="CR165" i="6"/>
  <c r="CS71" i="6"/>
  <c r="CR71" i="6"/>
  <c r="BH157" i="6"/>
  <c r="BI157" i="6"/>
  <c r="BU101" i="6"/>
  <c r="BT101" i="6"/>
  <c r="BT11" i="6"/>
  <c r="BU11" i="6"/>
  <c r="BT141" i="6"/>
  <c r="BU141" i="6"/>
  <c r="BT58" i="6"/>
  <c r="BU58" i="6"/>
  <c r="BT153" i="6"/>
  <c r="BU153" i="6"/>
  <c r="BU185" i="6"/>
  <c r="BT185" i="6"/>
  <c r="BI190" i="6"/>
  <c r="BH190" i="6"/>
  <c r="BI62" i="6"/>
  <c r="BH62" i="6"/>
  <c r="CS124" i="6"/>
  <c r="CR124" i="6"/>
  <c r="BI78" i="6"/>
  <c r="BH78" i="6"/>
  <c r="BH90" i="6"/>
  <c r="BI90" i="6"/>
  <c r="BH58" i="6"/>
  <c r="BI58" i="6"/>
  <c r="BI48" i="6"/>
  <c r="BH48" i="6"/>
  <c r="BH37" i="6"/>
  <c r="BI37" i="6"/>
  <c r="BI75" i="6"/>
  <c r="BH75" i="6"/>
  <c r="BH197" i="6"/>
  <c r="BI197" i="6"/>
  <c r="BI84" i="6"/>
  <c r="BH84" i="6"/>
  <c r="BH171" i="6"/>
  <c r="BI171" i="6"/>
  <c r="BI99" i="6"/>
  <c r="BH99" i="6"/>
  <c r="BI36" i="6"/>
  <c r="BH36" i="6"/>
  <c r="BI91" i="6"/>
  <c r="BH91" i="6"/>
  <c r="CR200" i="6"/>
  <c r="CS200" i="6"/>
  <c r="BI169" i="6"/>
  <c r="BH169" i="6"/>
  <c r="BH72" i="6"/>
  <c r="BI72" i="6"/>
  <c r="BI153" i="6"/>
  <c r="BH153" i="6"/>
  <c r="BI147" i="6"/>
  <c r="BH147" i="6"/>
  <c r="CR174" i="6"/>
  <c r="CS174" i="6"/>
  <c r="CS69" i="6"/>
  <c r="CR69" i="6"/>
  <c r="CR37" i="6"/>
  <c r="CS37" i="6"/>
  <c r="CS15" i="6"/>
  <c r="CR15" i="6"/>
  <c r="CR189" i="6"/>
  <c r="CS189" i="6"/>
  <c r="CR190" i="6"/>
  <c r="CS190" i="6"/>
  <c r="CR151" i="6"/>
  <c r="CS151" i="6"/>
  <c r="CR26" i="6"/>
  <c r="CS26" i="6"/>
  <c r="CS4" i="6"/>
  <c r="CR4" i="6"/>
  <c r="CS24" i="6"/>
  <c r="CR24" i="6"/>
  <c r="BI133" i="6"/>
  <c r="BH133" i="6"/>
  <c r="BU49" i="6"/>
  <c r="BT49" i="6"/>
  <c r="BU197" i="6"/>
  <c r="BT197" i="6"/>
  <c r="BU158" i="6"/>
  <c r="BT158" i="6"/>
  <c r="BU23" i="6"/>
  <c r="BT23" i="6"/>
  <c r="BU161" i="6"/>
  <c r="BT161" i="6"/>
  <c r="BU176" i="6"/>
  <c r="BT176" i="6"/>
  <c r="BU39" i="6"/>
  <c r="BT39" i="6"/>
  <c r="BU182" i="6"/>
  <c r="BT182" i="6"/>
  <c r="BH193" i="6"/>
  <c r="BI193" i="6"/>
  <c r="BH170" i="6"/>
  <c r="BI170" i="6"/>
  <c r="BI156" i="6"/>
  <c r="BH156" i="6"/>
  <c r="BI28" i="6"/>
  <c r="BH28" i="6"/>
  <c r="BI174" i="6"/>
  <c r="BH174" i="6"/>
  <c r="BH102" i="6"/>
  <c r="BI102" i="6"/>
  <c r="BH132" i="6"/>
  <c r="BI132" i="6"/>
  <c r="BI141" i="6"/>
  <c r="BH141" i="6"/>
  <c r="BI51" i="6"/>
  <c r="BH51" i="6"/>
  <c r="BH39" i="6"/>
  <c r="BI39" i="6"/>
  <c r="BI120" i="6"/>
  <c r="BH120" i="6"/>
  <c r="BI19" i="6"/>
  <c r="BH19" i="6"/>
  <c r="BC200" i="6"/>
  <c r="BB200" i="6"/>
  <c r="BI40" i="6"/>
  <c r="BH40" i="6"/>
  <c r="BI149" i="6"/>
  <c r="BH149" i="6"/>
  <c r="BI97" i="6"/>
  <c r="BH97" i="6"/>
  <c r="BI163" i="6"/>
  <c r="BH163" i="6"/>
  <c r="CR16" i="6"/>
  <c r="CS16" i="6"/>
  <c r="CS21" i="6"/>
  <c r="CR21" i="6"/>
  <c r="CS52" i="6"/>
  <c r="CR52" i="6"/>
  <c r="CS185" i="6"/>
  <c r="CR185" i="6"/>
  <c r="CS86" i="6"/>
  <c r="CR86" i="6"/>
  <c r="CR140" i="6"/>
  <c r="CS140" i="6"/>
  <c r="CS34" i="6"/>
  <c r="CR34" i="6"/>
  <c r="CS91" i="6"/>
  <c r="CR91" i="6"/>
  <c r="CR194" i="6"/>
  <c r="CS194" i="6"/>
  <c r="BU181" i="6"/>
  <c r="BT181" i="6"/>
  <c r="BU61" i="6"/>
  <c r="BT61" i="6"/>
  <c r="BU146" i="6"/>
  <c r="BT146" i="6"/>
  <c r="BU4" i="6"/>
  <c r="BT4" i="6"/>
  <c r="BS1140" i="6"/>
  <c r="BS1139" i="6"/>
  <c r="BS1141" i="6"/>
  <c r="BT17" i="6"/>
  <c r="BU17" i="6"/>
  <c r="BT90" i="6"/>
  <c r="BU90" i="6"/>
  <c r="BU137" i="6"/>
  <c r="BT137" i="6"/>
  <c r="BT184" i="6"/>
  <c r="BU184" i="6"/>
  <c r="BT134" i="6"/>
  <c r="BU134" i="6"/>
  <c r="BI106" i="6"/>
  <c r="BH106" i="6"/>
  <c r="BI69" i="6"/>
  <c r="BH69" i="6"/>
  <c r="BI95" i="6"/>
  <c r="BH95" i="6"/>
  <c r="BI73" i="6"/>
  <c r="BH73" i="6"/>
  <c r="BH159" i="6"/>
  <c r="BI159" i="6"/>
  <c r="BH92" i="6"/>
  <c r="BI92" i="6"/>
  <c r="BI30" i="6"/>
  <c r="BH30" i="6"/>
  <c r="BI16" i="6"/>
  <c r="BH16" i="6"/>
  <c r="BI83" i="6"/>
  <c r="BH83" i="6"/>
  <c r="BH160" i="6"/>
  <c r="BI160" i="6"/>
  <c r="BI22" i="6"/>
  <c r="BH22" i="6"/>
  <c r="BH112" i="6"/>
  <c r="BI112" i="6"/>
  <c r="CR160" i="6"/>
  <c r="CS160" i="6"/>
  <c r="BI26" i="6"/>
  <c r="BH26" i="6"/>
  <c r="BO200" i="6"/>
  <c r="BN200" i="6"/>
  <c r="BI125" i="6"/>
  <c r="BH125" i="6"/>
  <c r="CR179" i="6"/>
  <c r="CS179" i="6"/>
  <c r="CS56" i="6"/>
  <c r="CR56" i="6"/>
  <c r="CS8" i="6"/>
  <c r="CR8" i="6"/>
  <c r="CS58" i="6"/>
  <c r="CR58" i="6"/>
  <c r="CS197" i="6"/>
  <c r="CR197" i="6"/>
  <c r="CS113" i="6"/>
  <c r="CR113" i="6"/>
  <c r="CR96" i="6"/>
  <c r="CS96" i="6"/>
  <c r="BI67" i="6"/>
  <c r="BH67" i="6"/>
  <c r="BU40" i="6"/>
  <c r="BT40" i="6"/>
  <c r="BT30" i="6"/>
  <c r="BU30" i="6"/>
  <c r="BU160" i="6"/>
  <c r="BT160" i="6"/>
  <c r="BU26" i="6"/>
  <c r="BT26" i="6"/>
  <c r="BT108" i="6"/>
  <c r="BU108" i="6"/>
  <c r="BU8" i="6"/>
  <c r="BT8" i="6"/>
  <c r="BU178" i="6"/>
  <c r="BT178" i="6"/>
  <c r="BU196" i="6"/>
  <c r="BT196" i="6"/>
  <c r="BT105" i="6"/>
  <c r="BU105" i="6"/>
  <c r="BI9" i="6"/>
  <c r="BH9" i="6"/>
  <c r="BI56" i="6"/>
  <c r="BH56" i="6"/>
  <c r="BH177" i="6"/>
  <c r="BI177" i="6"/>
  <c r="BH138" i="6"/>
  <c r="BI138" i="6"/>
  <c r="BH7" i="6"/>
  <c r="BI7" i="6"/>
  <c r="BI74" i="6"/>
  <c r="BH74" i="6"/>
  <c r="BI121" i="6"/>
  <c r="BH121" i="6"/>
  <c r="BI152" i="6"/>
  <c r="BH152" i="6"/>
  <c r="BI182" i="6"/>
  <c r="BH182" i="6"/>
  <c r="BH29" i="6"/>
  <c r="BI29" i="6"/>
  <c r="BH162" i="6"/>
  <c r="BI162" i="6"/>
  <c r="BI122" i="6"/>
  <c r="BH122" i="6"/>
  <c r="BH124" i="6"/>
  <c r="BI124" i="6"/>
  <c r="BI53" i="6"/>
  <c r="BH53" i="6"/>
  <c r="AV131" i="6"/>
  <c r="AW131" i="6"/>
  <c r="BO101" i="6"/>
  <c r="BN101" i="6"/>
  <c r="BO155" i="6"/>
  <c r="BN155" i="6"/>
  <c r="AW26" i="6"/>
  <c r="AV26" i="6"/>
  <c r="AW138" i="6"/>
  <c r="AV138" i="6"/>
  <c r="AW42" i="6"/>
  <c r="AV42" i="6"/>
  <c r="AV51" i="6"/>
  <c r="AW51" i="6"/>
  <c r="AW195" i="6"/>
  <c r="AV195" i="6"/>
  <c r="AV60" i="6"/>
  <c r="AW60" i="6"/>
  <c r="AV9" i="6"/>
  <c r="AW9" i="6"/>
  <c r="AV192" i="6"/>
  <c r="AW192" i="6"/>
  <c r="AW147" i="6"/>
  <c r="AV147" i="6"/>
  <c r="BN39" i="6"/>
  <c r="BO39" i="6"/>
  <c r="BO60" i="6"/>
  <c r="BN60" i="6"/>
  <c r="BO164" i="6"/>
  <c r="BN164" i="6"/>
  <c r="BO130" i="6"/>
  <c r="BN130" i="6"/>
  <c r="BO76" i="6"/>
  <c r="BN76" i="6"/>
  <c r="BO137" i="6"/>
  <c r="BN137" i="6"/>
  <c r="BO50" i="6"/>
  <c r="BN50" i="6"/>
  <c r="BO70" i="6"/>
  <c r="BN70" i="6"/>
  <c r="BN109" i="6"/>
  <c r="BO109" i="6"/>
  <c r="BN86" i="6"/>
  <c r="BO86" i="6"/>
  <c r="BO93" i="6"/>
  <c r="BN93" i="6"/>
  <c r="BN160" i="6"/>
  <c r="BO160" i="6"/>
  <c r="BN127" i="6"/>
  <c r="BO127" i="6"/>
  <c r="BO56" i="6"/>
  <c r="BN56" i="6"/>
  <c r="BN154" i="6"/>
  <c r="BO154" i="6"/>
  <c r="BO136" i="6"/>
  <c r="BN136" i="6"/>
  <c r="BN125" i="6"/>
  <c r="BO125" i="6"/>
  <c r="BO124" i="6"/>
  <c r="BN124" i="6"/>
  <c r="BN149" i="6"/>
  <c r="BO149" i="6"/>
  <c r="BO178" i="6"/>
  <c r="BN178" i="6"/>
  <c r="BO54" i="6"/>
  <c r="BN54" i="6"/>
  <c r="BO8" i="6"/>
  <c r="BN8" i="6"/>
  <c r="BO183" i="6"/>
  <c r="BN183" i="6"/>
  <c r="BN16" i="6"/>
  <c r="BO16" i="6"/>
  <c r="AV198" i="6"/>
  <c r="AW198" i="6"/>
  <c r="AW168" i="6"/>
  <c r="AV168" i="6"/>
  <c r="AW100" i="6"/>
  <c r="AV100" i="6"/>
  <c r="AW11" i="6"/>
  <c r="AV11" i="6"/>
  <c r="AV19" i="6"/>
  <c r="AW19" i="6"/>
  <c r="AW110" i="6"/>
  <c r="AV110" i="6"/>
  <c r="AW172" i="6"/>
  <c r="AV172" i="6"/>
  <c r="AW64" i="6"/>
  <c r="AV64" i="6"/>
  <c r="AW108" i="6"/>
  <c r="AV108" i="6"/>
  <c r="BO115" i="6"/>
  <c r="BN115" i="6"/>
  <c r="BN165" i="6"/>
  <c r="BO165" i="6"/>
  <c r="BO11" i="6"/>
  <c r="BN11" i="6"/>
  <c r="BO184" i="6"/>
  <c r="BN184" i="6"/>
  <c r="BO67" i="6"/>
  <c r="BN67" i="6"/>
  <c r="BN28" i="6"/>
  <c r="BO28" i="6"/>
  <c r="BO46" i="6"/>
  <c r="BN46" i="6"/>
  <c r="BO111" i="6"/>
  <c r="BN111" i="6"/>
  <c r="BO25" i="6"/>
  <c r="BN25" i="6"/>
  <c r="BN100" i="6"/>
  <c r="BO100" i="6"/>
  <c r="BO120" i="6"/>
  <c r="BN120" i="6"/>
  <c r="BN65" i="6"/>
  <c r="BO65" i="6"/>
  <c r="BN135" i="6"/>
  <c r="BO135" i="6"/>
  <c r="BO79" i="6"/>
  <c r="BN79" i="6"/>
  <c r="BN47" i="6"/>
  <c r="BO47" i="6"/>
  <c r="BO66" i="6"/>
  <c r="BN66" i="6"/>
  <c r="BO170" i="6"/>
  <c r="BN170" i="6"/>
  <c r="AV145" i="6"/>
  <c r="AW145" i="6"/>
  <c r="AW154" i="6"/>
  <c r="AV154" i="6"/>
  <c r="AV83" i="6"/>
  <c r="AW83" i="6"/>
  <c r="BN159" i="6"/>
  <c r="BO159" i="6"/>
  <c r="BN156" i="6"/>
  <c r="BO156" i="6"/>
  <c r="BO158" i="6"/>
  <c r="BN158" i="6"/>
  <c r="BO95" i="6"/>
  <c r="BN95" i="6"/>
  <c r="AV174" i="6"/>
  <c r="AW174" i="6"/>
  <c r="AV193" i="6"/>
  <c r="AW193" i="6"/>
  <c r="AW125" i="6"/>
  <c r="AV125" i="6"/>
  <c r="AW111" i="6"/>
  <c r="AV111" i="6"/>
  <c r="AW48" i="6"/>
  <c r="AV48" i="6"/>
  <c r="AW173" i="6"/>
  <c r="AV173" i="6"/>
  <c r="AW69" i="6"/>
  <c r="AV69" i="6"/>
  <c r="AW13" i="6"/>
  <c r="AV13" i="6"/>
  <c r="BO199" i="6"/>
  <c r="BN199" i="6"/>
  <c r="BO32" i="6"/>
  <c r="BN32" i="6"/>
  <c r="BN83" i="6"/>
  <c r="BO83" i="6"/>
  <c r="BO168" i="6"/>
  <c r="BN168" i="6"/>
  <c r="BO10" i="6"/>
  <c r="BN10" i="6"/>
  <c r="BN23" i="6"/>
  <c r="BO23" i="6"/>
  <c r="BO12" i="6"/>
  <c r="BN12" i="6"/>
  <c r="BO14" i="6"/>
  <c r="BN14" i="6"/>
  <c r="BO114" i="6"/>
  <c r="BN114" i="6"/>
  <c r="BN187" i="6"/>
  <c r="BO187" i="6"/>
  <c r="BO35" i="6"/>
  <c r="BN35" i="6"/>
  <c r="BN87" i="6"/>
  <c r="BO87" i="6"/>
  <c r="BN105" i="6"/>
  <c r="BO105" i="6"/>
  <c r="BO27" i="6"/>
  <c r="BN27" i="6"/>
  <c r="BO18" i="6"/>
  <c r="BN18" i="6"/>
  <c r="BO51" i="6"/>
  <c r="BN51" i="6"/>
  <c r="BO172" i="6"/>
  <c r="BN172" i="6"/>
  <c r="BN52" i="6"/>
  <c r="BO52" i="6"/>
  <c r="BO118" i="6"/>
  <c r="BN118" i="6"/>
  <c r="BO119" i="6"/>
  <c r="BN119" i="6"/>
  <c r="BO157" i="6"/>
  <c r="BN157" i="6"/>
  <c r="BN102" i="6"/>
  <c r="BO102" i="6"/>
  <c r="BO134" i="6"/>
  <c r="BN134" i="6"/>
  <c r="BN49" i="6"/>
  <c r="BO49" i="6"/>
  <c r="BN161" i="6"/>
  <c r="BO161" i="6"/>
  <c r="BO13" i="6"/>
  <c r="BN13" i="6"/>
  <c r="BN193" i="6"/>
  <c r="BO193" i="6"/>
  <c r="BO180" i="6"/>
  <c r="BN180" i="6"/>
  <c r="BO177" i="6"/>
  <c r="BN177" i="6"/>
  <c r="BO22" i="6"/>
  <c r="BN22" i="6"/>
  <c r="BO88" i="6"/>
  <c r="BN88" i="6"/>
  <c r="BN68" i="6"/>
  <c r="BO68" i="6"/>
  <c r="AW135" i="6"/>
  <c r="AV135" i="6"/>
  <c r="AW115" i="6"/>
  <c r="AV115" i="6"/>
  <c r="AV33" i="6"/>
  <c r="AW33" i="6"/>
  <c r="AV162" i="6"/>
  <c r="AW162" i="6"/>
  <c r="AW46" i="6"/>
  <c r="AV46" i="6"/>
  <c r="AW95" i="6"/>
  <c r="AV95" i="6"/>
  <c r="AV194" i="6"/>
  <c r="AW194" i="6"/>
  <c r="BO128" i="6"/>
  <c r="BN128" i="6"/>
  <c r="BO33" i="6"/>
  <c r="BN33" i="6"/>
  <c r="BO166" i="6"/>
  <c r="BN166" i="6"/>
  <c r="BO17" i="6"/>
  <c r="BN17" i="6"/>
  <c r="BN1130" i="6"/>
  <c r="BO1130" i="6"/>
  <c r="BN29" i="6"/>
  <c r="BO29" i="6"/>
  <c r="BN96" i="6"/>
  <c r="BO96" i="6"/>
  <c r="BN175" i="6"/>
  <c r="BO175" i="6"/>
  <c r="BO36" i="6"/>
  <c r="BN36" i="6"/>
  <c r="BN144" i="6"/>
  <c r="BO144" i="6"/>
  <c r="BO40" i="6"/>
  <c r="BN40" i="6"/>
  <c r="BO9" i="6"/>
  <c r="BN9" i="6"/>
  <c r="BO42" i="6"/>
  <c r="BN42" i="6"/>
  <c r="BN77" i="6"/>
  <c r="BO77" i="6"/>
  <c r="BN108" i="6"/>
  <c r="BO108" i="6"/>
  <c r="BO121" i="6"/>
  <c r="BN121" i="6"/>
  <c r="BO189" i="6"/>
  <c r="BN189" i="6"/>
  <c r="BO63" i="6"/>
  <c r="BN63" i="6"/>
  <c r="BO97" i="6"/>
  <c r="BN97" i="6"/>
  <c r="BN188" i="6"/>
  <c r="BO188" i="6"/>
  <c r="BO82" i="6"/>
  <c r="BN82" i="6"/>
  <c r="AW180" i="6"/>
  <c r="AV180" i="6"/>
  <c r="BO71" i="6"/>
  <c r="BN71" i="6"/>
  <c r="BO116" i="6"/>
  <c r="BN116" i="6"/>
  <c r="AW133" i="6"/>
  <c r="AV133" i="6"/>
  <c r="BO117" i="6"/>
  <c r="BN117" i="6"/>
  <c r="BO190" i="6"/>
  <c r="BN190" i="6"/>
  <c r="AW56" i="6"/>
  <c r="AV56" i="6"/>
  <c r="AW36" i="6"/>
  <c r="AV36" i="6"/>
  <c r="AW8" i="6"/>
  <c r="AV8" i="6"/>
  <c r="AW189" i="6"/>
  <c r="AV189" i="6"/>
  <c r="AW112" i="6"/>
  <c r="AV112" i="6"/>
  <c r="AW170" i="6"/>
  <c r="AV170" i="6"/>
  <c r="AW74" i="6"/>
  <c r="AV74" i="6"/>
  <c r="AV78" i="6"/>
  <c r="AW78" i="6"/>
  <c r="AV43" i="6"/>
  <c r="AW43" i="6"/>
  <c r="BO174" i="6"/>
  <c r="BN174" i="6"/>
  <c r="BN69" i="6"/>
  <c r="BO69" i="6"/>
  <c r="BN151" i="6"/>
  <c r="BO151" i="6"/>
  <c r="BO6" i="6"/>
  <c r="BN6" i="6"/>
  <c r="BO194" i="6"/>
  <c r="BN194" i="6"/>
  <c r="BN74" i="6"/>
  <c r="BO74" i="6"/>
  <c r="BO129" i="6"/>
  <c r="BN129" i="6"/>
  <c r="BN173" i="6"/>
  <c r="BO173" i="6"/>
  <c r="BO92" i="6"/>
  <c r="BN92" i="6"/>
  <c r="BO197" i="6"/>
  <c r="BN197" i="6"/>
  <c r="BN41" i="6"/>
  <c r="BO41" i="6"/>
  <c r="BN141" i="6"/>
  <c r="BO141" i="6"/>
  <c r="BO192" i="6"/>
  <c r="BN192" i="6"/>
  <c r="BN44" i="6"/>
  <c r="BO44" i="6"/>
  <c r="BO53" i="6"/>
  <c r="BN53" i="6"/>
  <c r="BO112" i="6"/>
  <c r="BN112" i="6"/>
  <c r="AW104" i="6"/>
  <c r="AV104" i="6"/>
  <c r="BN140" i="6"/>
  <c r="BO140" i="6"/>
  <c r="BO139" i="6"/>
  <c r="BN139" i="6"/>
  <c r="BO84" i="6"/>
  <c r="BN84" i="6"/>
  <c r="AV129" i="6"/>
  <c r="AW129" i="6"/>
  <c r="BN138" i="6"/>
  <c r="BO138" i="6"/>
  <c r="BO103" i="6"/>
  <c r="BN103" i="6"/>
  <c r="BO185" i="6"/>
  <c r="BN185" i="6"/>
  <c r="BN176" i="6"/>
  <c r="BO176" i="6"/>
  <c r="BN133" i="6"/>
  <c r="BO133" i="6"/>
  <c r="BO7" i="6"/>
  <c r="BN7" i="6"/>
  <c r="AW15" i="6"/>
  <c r="AV15" i="6"/>
  <c r="AW182" i="6"/>
  <c r="AV182" i="6"/>
  <c r="AW23" i="6"/>
  <c r="AV23" i="6"/>
  <c r="AV28" i="6"/>
  <c r="AW28" i="6"/>
  <c r="AW169" i="6"/>
  <c r="AV169" i="6"/>
  <c r="AV163" i="6"/>
  <c r="AW163" i="6"/>
  <c r="BO43" i="6"/>
  <c r="BN43" i="6"/>
  <c r="BN145" i="6"/>
  <c r="BO145" i="6"/>
  <c r="BO110" i="6"/>
  <c r="BN110" i="6"/>
  <c r="BO169" i="6"/>
  <c r="BN169" i="6"/>
  <c r="BN90" i="6"/>
  <c r="BO90" i="6"/>
  <c r="BO48" i="6"/>
  <c r="BN48" i="6"/>
  <c r="BO24" i="6"/>
  <c r="BN24" i="6"/>
  <c r="BO106" i="6"/>
  <c r="BN106" i="6"/>
  <c r="BO4" i="6"/>
  <c r="BN4" i="6"/>
  <c r="BO62" i="6"/>
  <c r="BN62" i="6"/>
  <c r="BN81" i="6"/>
  <c r="BO81" i="6"/>
  <c r="BO78" i="6"/>
  <c r="BN78" i="6"/>
  <c r="BO38" i="6"/>
  <c r="BN38" i="6"/>
  <c r="BO19" i="6"/>
  <c r="BN19" i="6"/>
  <c r="BO181" i="6"/>
  <c r="BN181" i="6"/>
  <c r="BN57" i="6"/>
  <c r="BO57" i="6"/>
  <c r="BO98" i="6"/>
  <c r="BN98" i="6"/>
  <c r="BO21" i="6"/>
  <c r="BN21" i="6"/>
  <c r="BN94" i="6"/>
  <c r="BO94" i="6"/>
  <c r="AW63" i="6"/>
  <c r="AV63" i="6"/>
  <c r="BO167" i="6"/>
  <c r="BN167" i="6"/>
  <c r="BO20" i="6"/>
  <c r="BN20" i="6"/>
  <c r="AW123" i="6"/>
  <c r="AV123" i="6"/>
  <c r="BO15" i="6"/>
  <c r="BN15" i="6"/>
  <c r="BO152" i="6"/>
  <c r="BN152" i="6"/>
  <c r="BO99" i="6"/>
  <c r="BN99" i="6"/>
  <c r="AV155" i="6"/>
  <c r="AW155" i="6"/>
  <c r="AW6" i="6"/>
  <c r="AV6" i="6"/>
  <c r="AW4" i="6"/>
  <c r="AV4" i="6"/>
  <c r="AU1140" i="6"/>
  <c r="AU1138" i="6"/>
  <c r="AU1141" i="6"/>
  <c r="AU1139" i="6"/>
  <c r="AW97" i="6"/>
  <c r="AV97" i="6"/>
  <c r="AV124" i="6"/>
  <c r="AW124" i="6"/>
  <c r="AV160" i="6"/>
  <c r="AW160" i="6"/>
  <c r="AW181" i="6"/>
  <c r="AV181" i="6"/>
  <c r="AW136" i="6"/>
  <c r="AV136" i="6"/>
  <c r="BO122" i="6"/>
  <c r="BN122" i="6"/>
  <c r="BO104" i="6"/>
  <c r="BN104" i="6"/>
  <c r="BO55" i="6"/>
  <c r="BN55" i="6"/>
  <c r="BO126" i="6"/>
  <c r="BN126" i="6"/>
  <c r="BM1141" i="6"/>
  <c r="BM1139" i="6"/>
  <c r="BM1140" i="6"/>
  <c r="BM1138" i="6"/>
  <c r="BO3" i="6"/>
  <c r="BN3" i="6"/>
  <c r="BO34" i="6"/>
  <c r="BN34" i="6"/>
  <c r="BN143" i="6"/>
  <c r="BO143" i="6"/>
  <c r="BO37" i="6"/>
  <c r="BN37" i="6"/>
  <c r="BO162" i="6"/>
  <c r="BN162" i="6"/>
  <c r="BN186" i="6"/>
  <c r="BO186" i="6"/>
  <c r="BO131" i="6"/>
  <c r="BN131" i="6"/>
  <c r="BO58" i="6"/>
  <c r="BN58" i="6"/>
  <c r="BN31" i="6"/>
  <c r="BO31" i="6"/>
  <c r="BO163" i="6"/>
  <c r="BN163" i="6"/>
  <c r="BO72" i="6"/>
  <c r="BN72" i="6"/>
  <c r="BO179" i="6"/>
  <c r="BN179" i="6"/>
  <c r="BN123" i="6"/>
  <c r="BO123" i="6"/>
  <c r="BN153" i="6"/>
  <c r="BO153" i="6"/>
  <c r="AV1130" i="6"/>
  <c r="AW1130" i="6"/>
  <c r="AW196" i="6"/>
  <c r="AV196" i="6"/>
  <c r="BO150" i="6"/>
  <c r="BN150" i="6"/>
  <c r="BO148" i="6"/>
  <c r="BN148" i="6"/>
  <c r="AW94" i="6"/>
  <c r="AV94" i="6"/>
  <c r="BN147" i="6"/>
  <c r="BO147" i="6"/>
  <c r="BO107" i="6"/>
  <c r="BN107" i="6"/>
  <c r="BN146" i="6"/>
  <c r="BO146" i="6"/>
  <c r="BO30" i="6"/>
  <c r="BN30" i="6"/>
  <c r="BO195" i="6"/>
  <c r="BN195" i="6"/>
  <c r="AV117" i="6"/>
  <c r="AW117" i="6"/>
  <c r="AV17" i="6"/>
  <c r="AW17" i="6"/>
  <c r="AW142" i="6"/>
  <c r="AV142" i="6"/>
  <c r="AW45" i="6"/>
  <c r="AV45" i="6"/>
  <c r="AV158" i="6"/>
  <c r="AW158" i="6"/>
  <c r="AW106" i="6"/>
  <c r="AV106" i="6"/>
  <c r="AW75" i="6"/>
  <c r="AV75" i="6"/>
  <c r="AV99" i="6"/>
  <c r="AW99" i="6"/>
  <c r="AV150" i="6"/>
  <c r="AW150" i="6"/>
  <c r="AW24" i="6"/>
  <c r="AV24" i="6"/>
  <c r="BO45" i="6"/>
  <c r="BN45" i="6"/>
  <c r="BN132" i="6"/>
  <c r="BO132" i="6"/>
  <c r="AW161" i="6"/>
  <c r="AV161" i="6"/>
  <c r="BO64" i="6"/>
  <c r="BN64" i="6"/>
  <c r="BN182" i="6"/>
  <c r="BO182" i="6"/>
  <c r="BN191" i="6"/>
  <c r="BO191" i="6"/>
  <c r="BN113" i="6"/>
  <c r="BO113" i="6"/>
  <c r="BN26" i="6"/>
  <c r="BO26" i="6"/>
  <c r="BN59" i="6"/>
  <c r="BO59" i="6"/>
  <c r="BO5" i="6"/>
  <c r="BN5" i="6"/>
  <c r="BO85" i="6"/>
  <c r="BN85" i="6"/>
  <c r="BO171" i="6"/>
  <c r="BN171" i="6"/>
  <c r="BO80" i="6"/>
  <c r="BN80" i="6"/>
  <c r="BO89" i="6"/>
  <c r="BN89" i="6"/>
  <c r="BO75" i="6"/>
  <c r="BN75" i="6"/>
  <c r="BO61" i="6"/>
  <c r="BN61" i="6"/>
  <c r="AV148" i="6"/>
  <c r="AW148" i="6"/>
  <c r="BO73" i="6"/>
  <c r="BN73" i="6"/>
  <c r="BO142" i="6"/>
  <c r="BN142" i="6"/>
  <c r="BN91" i="6"/>
  <c r="BO91" i="6"/>
  <c r="BN196" i="6"/>
  <c r="BO196" i="6"/>
  <c r="BN198" i="6"/>
  <c r="BO198" i="6"/>
  <c r="E186" i="5"/>
  <c r="D187" i="5"/>
  <c r="BY1142" i="6" l="1"/>
  <c r="BY1136" i="6"/>
  <c r="BY1144" i="6" s="1"/>
  <c r="BB1132" i="6"/>
  <c r="BA1136" i="6"/>
  <c r="BA1144" i="6" s="1"/>
  <c r="CQ1142" i="6"/>
  <c r="CW1142" i="6"/>
  <c r="CW1136" i="6"/>
  <c r="CW1144" i="6" s="1"/>
  <c r="CX1132" i="6"/>
  <c r="CY1136" i="6"/>
  <c r="CA1136" i="6"/>
  <c r="BT1132" i="6"/>
  <c r="BZ1132" i="6"/>
  <c r="CQ1136" i="6"/>
  <c r="CQ1144" i="6" s="1"/>
  <c r="CS1136" i="6"/>
  <c r="CL1132" i="6"/>
  <c r="CM1136" i="6"/>
  <c r="CE1142" i="6"/>
  <c r="CE1136" i="6"/>
  <c r="CE1144" i="6" s="1"/>
  <c r="BH1132" i="6"/>
  <c r="BU1136" i="6"/>
  <c r="BI1136" i="6"/>
  <c r="CK1136" i="6"/>
  <c r="CK1144" i="6" s="1"/>
  <c r="CK1142" i="6"/>
  <c r="CF1132" i="6"/>
  <c r="CG1136" i="6"/>
  <c r="BG1142" i="6"/>
  <c r="BG1136" i="6"/>
  <c r="BG1144" i="6" s="1"/>
  <c r="BS1142" i="6"/>
  <c r="BS1136" i="6"/>
  <c r="BS1144" i="6" s="1"/>
  <c r="BC1136" i="6"/>
  <c r="CR1132" i="6"/>
  <c r="BN1132" i="6"/>
  <c r="BO1136" i="6"/>
  <c r="AW1136" i="6"/>
  <c r="AV1132" i="6"/>
  <c r="BM1142" i="6"/>
  <c r="BM1136" i="6"/>
  <c r="BM1144" i="6" s="1"/>
  <c r="AU1136" i="6"/>
  <c r="AU1144" i="6" s="1"/>
  <c r="AU1142" i="6"/>
  <c r="E187" i="5"/>
  <c r="D188" i="5"/>
  <c r="D117" i="2" l="1"/>
  <c r="D101" i="2"/>
  <c r="E188" i="5"/>
  <c r="D189" i="5"/>
  <c r="D120" i="2" l="1"/>
  <c r="D135" i="2" s="1"/>
  <c r="D136" i="2" s="1"/>
  <c r="D137" i="2" s="1"/>
  <c r="E189" i="5"/>
  <c r="D190" i="5"/>
  <c r="D195" i="5" s="1"/>
  <c r="D194" i="5" s="1"/>
  <c r="D196" i="5" s="1"/>
  <c r="D121"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tc={076F7E2A-A667-F948-97A2-6AFA2139A25D}</author>
    <author>tc={55E16A17-22A6-5043-A36F-1A5A97DEA8AC}</author>
    <author>tc={4DDFCAB5-6C2C-1740-BC25-3522434ABAA8}</author>
    <author>tc={3828AD39-7BC4-C84A-B370-D5CD027853BC}</author>
    <author>tc={EDFED24B-7B7C-6C43-BC98-E92A672F9410}</author>
    <author>tc={20A00101-682B-A545-AE93-157DBA4975E8}</author>
    <author>tc={2D7F57DB-0805-5D4D-97C2-4133FB1728E7}</author>
    <author>tc={B117066F-5130-0644-BF25-9C60D0792268}</author>
  </authors>
  <commentList>
    <comment ref="D18" authorId="0" shapeId="0" xr:uid="{00000000-0006-0000-0100-000001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Salario, Rentas</t>
        </r>
      </text>
    </comment>
    <comment ref="G18" authorId="1" shapeId="0" xr:uid="{00000000-0006-0000-0100-000002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Pagos de casa, carros, supermercado, servicios básicos, pago cuota crédito, visacuotas (Aquellos gastos que aunque no tenga ingresos debo seguir pagando por ser necesidades básicas o porque existe un compromiso de pago)</t>
        </r>
      </text>
    </comment>
    <comment ref="D19" authorId="2" shapeId="0" xr:uid="{00000000-0006-0000-0100-000003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Bonos, Comisiones, Dividendos</t>
        </r>
      </text>
    </comment>
    <comment ref="G19" authorId="3" shapeId="0" xr:uid="{00000000-0006-0000-0100-000004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Entretenimineto, Ropa , Viajes (Aquellos gastos de los que se puede prescindir cuando exista una falta de ingresos)</t>
        </r>
      </text>
    </comment>
    <comment ref="D23" authorId="4" shapeId="0" xr:uid="{00000000-0006-0000-0100-000005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Maximo 100%</t>
        </r>
      </text>
    </comment>
    <comment ref="G23" authorId="5" shapeId="0" xr:uid="{00000000-0006-0000-0100-000006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Maximo 100%</t>
        </r>
      </text>
    </comment>
    <comment ref="D24" authorId="6" shapeId="0" xr:uid="{00000000-0006-0000-0100-000007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Maximo 100%</t>
        </r>
      </text>
    </comment>
    <comment ref="G24" authorId="7" shapeId="0" xr:uid="{00000000-0006-0000-0100-000008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Maximo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tc={A1E1F34E-D28D-5345-B9B0-533A7E0B7F93}</author>
    <author>tc={3C528A65-6942-8D4E-A839-4F914B4E1186}</author>
    <author>tc={F3EC8B98-51E1-6C48-BB19-A2D29753C73D}</author>
    <author>tc={95DD8197-082A-194A-B265-DD0F43EE67A5}</author>
    <author>tc={B95369F2-04DF-F740-9B33-5421A4270BF5}</author>
    <author>tc={B7109079-A83B-EA42-9263-69849A61B587}</author>
    <author>tc={B55D1013-91DD-D943-AC7A-D76FB3AFE6B7}</author>
    <author>tc={3D9F91C3-83D6-2B4D-8B19-41E1AC3D191E}</author>
    <author>tc={D0305C33-8EB1-3648-9907-FC00CE55BC5A}</author>
    <author>tc={AE76A900-BFF2-6443-B395-7BD29F314989}</author>
    <author>tc={884CA4DE-2493-4E4D-811B-E3ED4E4EEBE9}</author>
    <author>tc={028608F4-F4E3-C242-BFF6-E824A43DCCF6}</author>
  </authors>
  <commentList>
    <comment ref="D18" authorId="0" shapeId="0" xr:uid="{00000000-0006-0000-0200-000001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Ingresos provenientes de contratos ya firmados (Ingresos cuya certeza de recibirse es muy alta)</t>
        </r>
      </text>
    </comment>
    <comment ref="G18" authorId="1" shapeId="0" xr:uid="{00000000-0006-0000-0200-000002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Salarios de personal, renta, servicios basicos</t>
        </r>
      </text>
    </comment>
    <comment ref="D19" authorId="2" shapeId="0" xr:uid="{00000000-0006-0000-0200-000003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Ingresos cuya certeza es media o baja</t>
        </r>
      </text>
    </comment>
    <comment ref="G19" authorId="3" shapeId="0" xr:uid="{00000000-0006-0000-0200-000004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compra de insumos, materias primas, comisiones, bonificaciones</t>
        </r>
      </text>
    </comment>
    <comment ref="D23" authorId="4" shapeId="0" xr:uid="{00000000-0006-0000-0200-000005000000}">
      <text>
        <r>
          <rPr>
            <sz val="10"/>
            <color rgb="FF000000"/>
            <rFont val="TimesNewRomanPSMT"/>
            <charset val="134"/>
          </rPr>
          <t xml:space="preserve">[Comentario encadenado]
Tu versión de Excel te permite leer este comentario encadenado; sin embargo, las ediciones que se apliquen se quitarán si el archivo se abre en una versión más reciente de Excel. Más información: https://go.microsoft.com/fwlink/?linkid=870924
Comentario:
    Valor Maximo 100%
</t>
        </r>
      </text>
    </comment>
    <comment ref="G23" authorId="5" shapeId="0" xr:uid="{00000000-0006-0000-0200-000006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Valor Maximo 100%</t>
        </r>
      </text>
    </comment>
    <comment ref="D24" authorId="6" shapeId="0" xr:uid="{00000000-0006-0000-0200-000007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Valor Maximo 100%</t>
        </r>
      </text>
    </comment>
    <comment ref="G24" authorId="7" shapeId="0" xr:uid="{00000000-0006-0000-0200-000008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Valor Maximo 100%</t>
        </r>
      </text>
    </comment>
    <comment ref="C100" authorId="8" shapeId="0" xr:uid="{00000000-0006-0000-0200-000009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Cuentas x Cobrar, Inventarios</t>
        </r>
      </text>
    </comment>
    <comment ref="C101" authorId="9" shapeId="0" xr:uid="{00000000-0006-0000-0200-00000A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Edificios, Vehículos, Maquinaria y Equipo</t>
        </r>
      </text>
    </comment>
    <comment ref="C105" authorId="10" shapeId="0" xr:uid="{00000000-0006-0000-0200-00000B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 Cuentas por pagar, impuestos por pagar, intereses por pagar</t>
        </r>
      </text>
    </comment>
    <comment ref="C106" authorId="11" shapeId="0" xr:uid="{00000000-0006-0000-0200-00000C000000}">
      <text>
        <r>
          <rPr>
            <sz val="10"/>
            <color rgb="FF000000"/>
            <rFont val="TimesNewRomanPSMT"/>
            <charset val="134"/>
          </rPr>
          <t>[Comentario encadenado]
Tu versión de Excel te permite leer este comentario encadenado; sin embargo, las ediciones que se apliquen se quitarán si el archivo se abre en una versión más reciente de Excel. Más información: https://go.microsoft.com/fwlink/?linkid=870924
Comentario:
    Ejemplos: Deuda de Largo Plazo, Crédito de Accionistas</t>
        </r>
      </text>
    </comment>
  </commentList>
</comments>
</file>

<file path=xl/sharedStrings.xml><?xml version="1.0" encoding="utf-8"?>
<sst xmlns="http://schemas.openxmlformats.org/spreadsheetml/2006/main" count="24049" uniqueCount="5065">
  <si>
    <t>Ingresar</t>
  </si>
  <si>
    <t>Analisis de Ingreso y Egresos</t>
  </si>
  <si>
    <t>Ingresos Mensuales</t>
  </si>
  <si>
    <t>Gastos Mensuales</t>
  </si>
  <si>
    <t>Fijos</t>
  </si>
  <si>
    <t>Variables</t>
  </si>
  <si>
    <t>% a incluir para calculos</t>
  </si>
  <si>
    <t>r</t>
  </si>
  <si>
    <t>Ingresos Totales</t>
  </si>
  <si>
    <t>Gastos Totales</t>
  </si>
  <si>
    <t>Metodo 1 : Flujo Libre</t>
  </si>
  <si>
    <t xml:space="preserve">Flujo Libre </t>
  </si>
  <si>
    <t>% Comprometido Ingreso</t>
  </si>
  <si>
    <t>Status Capacidad de Pago</t>
  </si>
  <si>
    <t>Metodo 2 :  Basado de Ingresos</t>
  </si>
  <si>
    <t>Maxima Deuda como % de Ingreso</t>
  </si>
  <si>
    <t>CUOTA MINIMA</t>
  </si>
  <si>
    <t xml:space="preserve">CUOTA MAXIMA </t>
  </si>
  <si>
    <t>Cuota Máxima</t>
  </si>
  <si>
    <t>Deudas Actuales</t>
  </si>
  <si>
    <t>Cuota Máxima Ajustada</t>
  </si>
  <si>
    <t>Metodo 3 :  Basado de Costos Variables</t>
  </si>
  <si>
    <t xml:space="preserve">FECHA DE EMISIÓN </t>
  </si>
  <si>
    <t>Maxima Deuda como % de costo variable</t>
  </si>
  <si>
    <t>Calculo tamaño del credito</t>
  </si>
  <si>
    <t>Promedio cuota maxima ajustada</t>
  </si>
  <si>
    <t>Tasa de Interes Anual</t>
  </si>
  <si>
    <t>Plazo del Credito (Meses)</t>
  </si>
  <si>
    <t>Monto Máximo del Crédito</t>
  </si>
  <si>
    <t>Tipo de Cambio GTQ/USD</t>
  </si>
  <si>
    <t>Nombre Cuenta</t>
  </si>
  <si>
    <t>Cuenta 1</t>
  </si>
  <si>
    <t>Cuenta 2</t>
  </si>
  <si>
    <t>Cuenta 3</t>
  </si>
  <si>
    <t>Cuenta 4</t>
  </si>
  <si>
    <t>Total</t>
  </si>
  <si>
    <t>Moneda</t>
  </si>
  <si>
    <t>GTQ</t>
  </si>
  <si>
    <t>Mes 1</t>
  </si>
  <si>
    <t>Ingresos</t>
  </si>
  <si>
    <t>Ingresos en GTQ</t>
  </si>
  <si>
    <t>Egresos</t>
  </si>
  <si>
    <t>Mes 2</t>
  </si>
  <si>
    <t>Mes 3</t>
  </si>
  <si>
    <t>Promedio</t>
  </si>
  <si>
    <t>Ingresos en base a Estados de Cuenta</t>
  </si>
  <si>
    <t>Egresos en base a Estados de Cuenta</t>
  </si>
  <si>
    <t>Nombre Solicitante</t>
  </si>
  <si>
    <t>Monto Solicitado</t>
  </si>
  <si>
    <t>Salario / Ingreso Mensual</t>
  </si>
  <si>
    <t>Estimado: Metodo Tradicional</t>
  </si>
  <si>
    <t>Estimado: Metodo Algortimico KNN</t>
  </si>
  <si>
    <t>Rango de Edad</t>
  </si>
  <si>
    <t>30 - 39 años</t>
  </si>
  <si>
    <t>Dependientes Economicos</t>
  </si>
  <si>
    <t>Ocupación</t>
  </si>
  <si>
    <t>Dueño</t>
  </si>
  <si>
    <t>Antigüedad</t>
  </si>
  <si>
    <t>5-10 años</t>
  </si>
  <si>
    <t>Estado Civil</t>
  </si>
  <si>
    <t>Casado</t>
  </si>
  <si>
    <t>Utilizacion del dinero</t>
  </si>
  <si>
    <t>Consumo</t>
  </si>
  <si>
    <t>Vivienda Propia</t>
  </si>
  <si>
    <t>Vehiculo Propio</t>
  </si>
  <si>
    <t>Tarjeta de Credito</t>
  </si>
  <si>
    <t>Tipo de Compras</t>
  </si>
  <si>
    <t>Autocompras</t>
  </si>
  <si>
    <t>Monto Sugerido del Credito</t>
  </si>
  <si>
    <t>Cuota Maxima</t>
  </si>
  <si>
    <t>No Riesgo</t>
  </si>
  <si>
    <t>Riesgo Muy Bajo</t>
  </si>
  <si>
    <t>Riesgo Bajo</t>
  </si>
  <si>
    <t>Riesgo Medio</t>
  </si>
  <si>
    <t>Riesgo Alto</t>
  </si>
  <si>
    <t>Antes</t>
  </si>
  <si>
    <t>Puntero</t>
  </si>
  <si>
    <t>Despues</t>
  </si>
  <si>
    <t>% Endeudamiento</t>
  </si>
  <si>
    <t>Cuota Máxima Ajustada con IVA</t>
  </si>
  <si>
    <t>Estados de Cuenta Bancarios</t>
  </si>
  <si>
    <t>Banrural</t>
  </si>
  <si>
    <t>JULIO</t>
  </si>
  <si>
    <t>AGOSTO</t>
  </si>
  <si>
    <t>SEPTIEMBRE</t>
  </si>
  <si>
    <t>SALDO INICIAL</t>
  </si>
  <si>
    <t>DEBITOS</t>
  </si>
  <si>
    <t>CREDITOS</t>
  </si>
  <si>
    <t>SALDO FINAL</t>
  </si>
  <si>
    <t>Flujo Neto Promedio</t>
  </si>
  <si>
    <t>Estados Financieros</t>
  </si>
  <si>
    <t>Año1</t>
  </si>
  <si>
    <t>Año 2</t>
  </si>
  <si>
    <t>Año 3</t>
  </si>
  <si>
    <t>Año 4</t>
  </si>
  <si>
    <t>Balance General</t>
  </si>
  <si>
    <t>Activo</t>
  </si>
  <si>
    <t>Caja y Bancos</t>
  </si>
  <si>
    <t>Activo Corriente</t>
  </si>
  <si>
    <t>Activo Fijo</t>
  </si>
  <si>
    <t>Total de Activos</t>
  </si>
  <si>
    <t>Pasivo</t>
  </si>
  <si>
    <t>Pasivo Corto Plazo</t>
  </si>
  <si>
    <t>Pasivo Largo Plazo</t>
  </si>
  <si>
    <t>Total de Pasivos</t>
  </si>
  <si>
    <t>Capital</t>
  </si>
  <si>
    <t>Utilidades Acumuladas</t>
  </si>
  <si>
    <t>Total Capital</t>
  </si>
  <si>
    <t>Total Deuda y Capital</t>
  </si>
  <si>
    <t>Check Balance</t>
  </si>
  <si>
    <t>Eatado de Resultados</t>
  </si>
  <si>
    <t>Ventas</t>
  </si>
  <si>
    <t>Costo de Ventas</t>
  </si>
  <si>
    <t>Utilidad Bruta</t>
  </si>
  <si>
    <t>Costos Fijos</t>
  </si>
  <si>
    <t>Utilidad Operativa</t>
  </si>
  <si>
    <t>Depreciacion</t>
  </si>
  <si>
    <t>Utilidad antes de intereses e impuestos</t>
  </si>
  <si>
    <t>Intereses</t>
  </si>
  <si>
    <t>Utilidad antes de impuestos</t>
  </si>
  <si>
    <t>Impuestos</t>
  </si>
  <si>
    <t>Utilidad Neta</t>
  </si>
  <si>
    <t>Deuda Neta</t>
  </si>
  <si>
    <t>Deuda Neta / Utilidad Operativa</t>
  </si>
  <si>
    <t>Deuda Neta / Utilidad Operativa Max</t>
  </si>
  <si>
    <t>Deuda Maxima</t>
  </si>
  <si>
    <t>Producto</t>
  </si>
  <si>
    <t>Plazo Solicitado (meses)</t>
  </si>
  <si>
    <t>Tasa de Interes anual</t>
  </si>
  <si>
    <t xml:space="preserve">Cuota Maxima </t>
  </si>
  <si>
    <t>Servicio de Deuda Anual</t>
  </si>
  <si>
    <t>Utilidad Operativa/Servicio de Deuda</t>
  </si>
  <si>
    <t>Utilidad Operativa/Servicio de Deuda Ajustado</t>
  </si>
  <si>
    <t>Ratio de Liquidez</t>
  </si>
  <si>
    <t>Margen Neto</t>
  </si>
  <si>
    <t>Capital / Activos</t>
  </si>
  <si>
    <t>No</t>
  </si>
  <si>
    <t>Monto del Credito Sugerido</t>
  </si>
  <si>
    <t>Cuota Mensual Sugerida</t>
  </si>
  <si>
    <t>Monto del Credito Maximo</t>
  </si>
  <si>
    <t>Cuota Mensual Maxima</t>
  </si>
  <si>
    <t>Valor</t>
  </si>
  <si>
    <t>NIVEL DE INGRESOS  -  PRECIO PRODUCTO</t>
  </si>
  <si>
    <t>NIVEL DE INGRESOS  -  EDAD</t>
  </si>
  <si>
    <t>NIVEL DE INGRESOS  -  DEPENDIENTES</t>
  </si>
  <si>
    <t>NIVEL DE INGRESOS  - OCUPACION</t>
  </si>
  <si>
    <t>NIVEL DE INGRESOS  - ANTIGÜEDAD</t>
  </si>
  <si>
    <t>NIVEL DE INGRESOS  - ESTADO CIVIL</t>
  </si>
  <si>
    <t>NIVEL DE INGRESOS  -  UTILIZACION DINERO</t>
  </si>
  <si>
    <t>NIVEL DE INGRESOS  -  VIVIENDA PROPIA</t>
  </si>
  <si>
    <t>NIVEL DE INGRESOS  -  VEHICULO PROPIO</t>
  </si>
  <si>
    <t>NIVEL DE INGRESOS  -  TARJETA DE CREDITO</t>
  </si>
  <si>
    <t>NIVEL DE INGRESOS  -  TIPO DE COMPRAS</t>
  </si>
  <si>
    <t>CLIENTE</t>
  </si>
  <si>
    <t>PRECIO PRODUCTO</t>
  </si>
  <si>
    <t>PRECIO PRODUCTO NORMALIZADO</t>
  </si>
  <si>
    <t>SUELDO</t>
  </si>
  <si>
    <t>SUELDO NORMALIZADO</t>
  </si>
  <si>
    <t>EDAD (RANGO DE EDAD EN AÑOS)</t>
  </si>
  <si>
    <t>EDAD</t>
  </si>
  <si>
    <t>EDAD NORMALIZADO</t>
  </si>
  <si>
    <t>DEPENDIENTES ECONOMICOS</t>
  </si>
  <si>
    <t>DEPENDIENTES ECONOMICOS NORMALIZADO</t>
  </si>
  <si>
    <t>OCUPACIÓN</t>
  </si>
  <si>
    <t>OCUPACION</t>
  </si>
  <si>
    <t>OCUPACION NORMALIZADA</t>
  </si>
  <si>
    <t>ANTIGÜEDAD</t>
  </si>
  <si>
    <t>ANTIGÜEDAD NORMALIZADA</t>
  </si>
  <si>
    <t>ESTADO CIVIL</t>
  </si>
  <si>
    <t>ESTADO CIVIL NORMALIZADO</t>
  </si>
  <si>
    <t>UTILIZACION DINERO</t>
  </si>
  <si>
    <t>UTILIZACION DINERO NORMALIZADO</t>
  </si>
  <si>
    <t>VIVIENDA PROPIA</t>
  </si>
  <si>
    <t>VIVIENDA PROPIA NORMALIZADA</t>
  </si>
  <si>
    <t>VEHICULO PROPIO</t>
  </si>
  <si>
    <t>VEHICULO PROPIO NORMALIZADO</t>
  </si>
  <si>
    <t>TARJETA DE CREDITO</t>
  </si>
  <si>
    <t>TARJETA DE CREDITO NORMALIZADA</t>
  </si>
  <si>
    <t>TIPO DE COMPRAS</t>
  </si>
  <si>
    <t>TIPO DE COMPRAS NORMALIZADO</t>
  </si>
  <si>
    <t>SCORE CASH IN</t>
  </si>
  <si>
    <t>DISTANCIAS</t>
  </si>
  <si>
    <t>CLIENTE MAS PARECIDO</t>
  </si>
  <si>
    <t>CLIENTES SIMILARES</t>
  </si>
  <si>
    <t>CLASIFICACION</t>
  </si>
  <si>
    <t>TOMAR PROMEDIO</t>
  </si>
  <si>
    <t>Carlos Eduardo Diaz Cuevas</t>
  </si>
  <si>
    <t>50 años o mas</t>
  </si>
  <si>
    <t>Si</t>
  </si>
  <si>
    <t>Bueno</t>
  </si>
  <si>
    <t>María Alejandra Sánchez Mazariegos</t>
  </si>
  <si>
    <t>18 - 29 años</t>
  </si>
  <si>
    <t>Empleado</t>
  </si>
  <si>
    <t>1-5 años</t>
  </si>
  <si>
    <t>Soltero</t>
  </si>
  <si>
    <t>Mario Alexander Rosales Avila</t>
  </si>
  <si>
    <t>0-1 año</t>
  </si>
  <si>
    <t>Deyanira Elizardi Díaz</t>
  </si>
  <si>
    <t>Consolidacion de deudas</t>
  </si>
  <si>
    <t>Sobre Vehículos</t>
  </si>
  <si>
    <t>Jaime Efraín Monzón Alburez</t>
  </si>
  <si>
    <t>Héctor Alexander Castro Tobar</t>
  </si>
  <si>
    <t>Mauricio García Dávila</t>
  </si>
  <si>
    <t>40 - 49 años</t>
  </si>
  <si>
    <t>Mario David García Sesam</t>
  </si>
  <si>
    <t>Carlos Enrique Ixcotoy Aguirre</t>
  </si>
  <si>
    <t>Karen Janeth Lone Saénz</t>
  </si>
  <si>
    <t>Xaxy Mileidy Niño Delgado</t>
  </si>
  <si>
    <t>Sami Walid Nasser Mencos</t>
  </si>
  <si>
    <t>Raul Antonio Roca Juárez</t>
  </si>
  <si>
    <t>Carlos Otoniel Ovalle González</t>
  </si>
  <si>
    <t>5+</t>
  </si>
  <si>
    <t>Capital de trabajo</t>
  </si>
  <si>
    <t>Hipotecarios</t>
  </si>
  <si>
    <t>Marco Aurelio Collier Barillas</t>
  </si>
  <si>
    <t>Francisco Alberto Santos Carreto</t>
  </si>
  <si>
    <t>Jorge Mario Asturias López</t>
  </si>
  <si>
    <t>Nancy Del Rosario Roldán Montenegro de Chicas</t>
  </si>
  <si>
    <t>Guemaly Gabriel López Serrano</t>
  </si>
  <si>
    <t>Joanna Del Rosario Bonilla Batres</t>
  </si>
  <si>
    <t>Gilbran Emil Farach Adrover</t>
  </si>
  <si>
    <t>Estuardo Francisco Alvarez Navichoque</t>
  </si>
  <si>
    <t>Bryan David Vargas Rivas</t>
  </si>
  <si>
    <t>Meyling Xaviera Quant Leiva de Lucas</t>
  </si>
  <si>
    <t>Wilson Anibal Yumán Paredes</t>
  </si>
  <si>
    <t>Aurora Flor de María Morales Cruz</t>
  </si>
  <si>
    <t>Eduardo Enrique Montenegro Alfaro</t>
  </si>
  <si>
    <t>Angelo Paolo Ibarguren Sanchinelly</t>
  </si>
  <si>
    <t>Monica Maria Fuentes Rubio</t>
  </si>
  <si>
    <t>Alejandro José Alvarez Aguilar</t>
  </si>
  <si>
    <t>Jonathan Eliezer Aguilar Leiva</t>
  </si>
  <si>
    <t>Selvin Estuardo Galindo Leal</t>
  </si>
  <si>
    <t>Yunior Gomar Santos Garcia</t>
  </si>
  <si>
    <t>Mauricio Enrique De Guisse Morataya</t>
  </si>
  <si>
    <t>Maria Paula Girón Pereda</t>
  </si>
  <si>
    <t>Berkin Eduardo Santos Albal</t>
  </si>
  <si>
    <t>Herlyn Samuel Carrillo Ramírez</t>
  </si>
  <si>
    <t>Salud o Medico</t>
  </si>
  <si>
    <t>Kebin Rolando Vargas Rivas</t>
  </si>
  <si>
    <t>Walter Humberto Arana Hernández</t>
  </si>
  <si>
    <t>Nelson Haroldo Donis Flores</t>
  </si>
  <si>
    <t>Eddie Erly Danniery Portillo Lima</t>
  </si>
  <si>
    <t>Paola Arana Estrada</t>
  </si>
  <si>
    <t>Andrés Contenti Secaira</t>
  </si>
  <si>
    <t>Luis Fernando Carrera Hernández</t>
  </si>
  <si>
    <t>Mejora Inmueble</t>
  </si>
  <si>
    <t>Raul Alberto Zeledon Burgalin</t>
  </si>
  <si>
    <t>Ester Chinchilla Melgar de Sosa</t>
  </si>
  <si>
    <t>Yany María Berreondo Roulet de Pérez</t>
  </si>
  <si>
    <t>Sergio Domingo Chavac Castro</t>
  </si>
  <si>
    <t>Juan Manuel Valle Toralla</t>
  </si>
  <si>
    <t>Paula Maria De Dios Paz</t>
  </si>
  <si>
    <t>Andrea Isabel Marin Rodriguez</t>
  </si>
  <si>
    <t>Manuel Francisco Urrutia Gaitan</t>
  </si>
  <si>
    <t>Romario Raí Aldana Estrada</t>
  </si>
  <si>
    <t>Francisco José Ochaita Pira</t>
  </si>
  <si>
    <t>Ricardo Augusto Morán Castellanos</t>
  </si>
  <si>
    <t>Elliott Raúl Castellanos García</t>
  </si>
  <si>
    <t>Andres Alejandro Salvatierra Mayen</t>
  </si>
  <si>
    <t>Josue Abel Galvez Grageda</t>
  </si>
  <si>
    <t>Augusto Fernando Aguirre Mix</t>
  </si>
  <si>
    <t>Jorge Steeven Ramos</t>
  </si>
  <si>
    <t>Vinicio Khaled Flores Aguilar</t>
  </si>
  <si>
    <t>Mariana Wer Cabrera</t>
  </si>
  <si>
    <t>Jorge Armando Sandoval Lémus</t>
  </si>
  <si>
    <t>Prendario</t>
  </si>
  <si>
    <t>Miguel Alejandro Martínez Del Cid</t>
  </si>
  <si>
    <t>María De Pilar Arévalo Cuevas</t>
  </si>
  <si>
    <t>Pablo Josué Alvarez Sanchez</t>
  </si>
  <si>
    <t>Guillermo Alejandro Lemus Montenegro</t>
  </si>
  <si>
    <t>Carlos Roberto Sandoval Rivas</t>
  </si>
  <si>
    <t>Félix Alfredo Castro Solares</t>
  </si>
  <si>
    <t>Sara Abigail Rosales Soto</t>
  </si>
  <si>
    <t>José Jorge Retana Melgar</t>
  </si>
  <si>
    <t>Luis Eduardo Morán Castellanos</t>
  </si>
  <si>
    <t>Deiry Johana Armas De Leon de Aranda</t>
  </si>
  <si>
    <t>Ana Lucia Cajas Menendéz</t>
  </si>
  <si>
    <t>Karla Paola España Girón</t>
  </si>
  <si>
    <t>Gerson Abisai Chicoj Samayoa</t>
  </si>
  <si>
    <t>Gianina Plihal Tattersfield</t>
  </si>
  <si>
    <t>Nanci Julissa Cano Del Valle</t>
  </si>
  <si>
    <t>Gustavo Francisco Castro Orellana</t>
  </si>
  <si>
    <t>Sharon Frinee Gámez Sical</t>
  </si>
  <si>
    <t>Coralia Del Carmen Ortíz Morales</t>
  </si>
  <si>
    <t>Josué Israel Puac Chay</t>
  </si>
  <si>
    <t>Jonathan Josué Alvarez Velásquez</t>
  </si>
  <si>
    <t>Nancy Abigail Chávez Ruíz</t>
  </si>
  <si>
    <t>Carlos Enrique Yoc Barillas</t>
  </si>
  <si>
    <t>Bryan Fernando Mota Arroyo</t>
  </si>
  <si>
    <t>Sergio Raúl Del Cid Aguilar</t>
  </si>
  <si>
    <t>Mario Noé Laines Vielman</t>
  </si>
  <si>
    <t>César Gersón Sicán Ojer</t>
  </si>
  <si>
    <t>Rodolfo Contreras Lemus</t>
  </si>
  <si>
    <t>Edmon Hernan Robinson Cubillo</t>
  </si>
  <si>
    <t>José Benjamín Ordoñez Gamarro</t>
  </si>
  <si>
    <t>René Lionel Velasquez Castillo</t>
  </si>
  <si>
    <t>Kebín Enmanuel Perez Garcia</t>
  </si>
  <si>
    <t>Maikel Johan Revete Perez</t>
  </si>
  <si>
    <t>Rosa Adelia Reyes Herrera</t>
  </si>
  <si>
    <t>Mercy Stefany Reyes Aldana</t>
  </si>
  <si>
    <t>César Daniel Contreras García</t>
  </si>
  <si>
    <t>Claudia María Cifuentes Medina De Pineda</t>
  </si>
  <si>
    <t>Katherine Lisseth Lancerio Constanzo</t>
  </si>
  <si>
    <t>Francisco Javier Corado Rodriguez</t>
  </si>
  <si>
    <t>Frida Juliette González Morales de Azzari</t>
  </si>
  <si>
    <t>Ana Nicole Silva Rogel</t>
  </si>
  <si>
    <t>Natalia María Sandoval Fuentes</t>
  </si>
  <si>
    <t>María Cecilia De Matta Vega de Méndez</t>
  </si>
  <si>
    <t>Carlos Enrique Urruela Novella</t>
  </si>
  <si>
    <t>Timoteo Estuardo Román Monzón</t>
  </si>
  <si>
    <t>Malo</t>
  </si>
  <si>
    <t>Pedro Rosales López</t>
  </si>
  <si>
    <t>Guillermo Alejandro Chavarría Sánchez</t>
  </si>
  <si>
    <t>Stephany Marioly García Gómez</t>
  </si>
  <si>
    <t>Rita Maria Regalado Oliva</t>
  </si>
  <si>
    <t>Dairin Noemí González Pellecer</t>
  </si>
  <si>
    <t>Erick Fernando Sempé Rodríguez</t>
  </si>
  <si>
    <t>César Armando Portillo Lo</t>
  </si>
  <si>
    <t>Jorge Luis Rodriguez Garcia</t>
  </si>
  <si>
    <t>Muy malo</t>
  </si>
  <si>
    <t>Mario Giovanni Fuentes Maldonado</t>
  </si>
  <si>
    <t>Maria Miguel Salaverria Corzantes</t>
  </si>
  <si>
    <t>Mario Gerardo Palencia Paiz</t>
  </si>
  <si>
    <t>Francisco Jose Diaz-Perusina Fuentes</t>
  </si>
  <si>
    <t>Mario Aroldo Florian Lopez</t>
  </si>
  <si>
    <t>Eliot Jacob Fajardo Yaguaz</t>
  </si>
  <si>
    <t>Byron Enrique Guerrero Pineda</t>
  </si>
  <si>
    <t>Byron Eduardo Gomez Pineda / Byron Estuardo Gomez Vasquez</t>
  </si>
  <si>
    <t>Reynaldo Esquivel Raymundo</t>
  </si>
  <si>
    <t>Cintia Adelaida Meza CastañedaMeza</t>
  </si>
  <si>
    <t>Rodrigo Alejandro Martinez Aragon</t>
  </si>
  <si>
    <t>Rene Amilcar Orozco Martinez</t>
  </si>
  <si>
    <t>Fredy Aiyeser Velásquez Fuentes</t>
  </si>
  <si>
    <t>Juan José Amado García</t>
  </si>
  <si>
    <t>Saul Enrique Revolorio Chinchilla</t>
  </si>
  <si>
    <t>David Isaac Jimenez Villatoro</t>
  </si>
  <si>
    <t>Luis Armando Mó Tiul</t>
  </si>
  <si>
    <t>José Dimas Monterroso López</t>
  </si>
  <si>
    <t>Jimmy Paolo Herrera Gutiérrez</t>
  </si>
  <si>
    <t>Eduardo José González Auyon</t>
  </si>
  <si>
    <t>Alison Dayana Hernández Fonsea de Marin</t>
  </si>
  <si>
    <t>Emilio Enrique Ardavin Villatoro</t>
  </si>
  <si>
    <t>Joseph Abraham Santa Cruz Pérez</t>
  </si>
  <si>
    <t>José Fernando Rodas Paniagua</t>
  </si>
  <si>
    <t>Miguel Angel Juárez Paredes</t>
  </si>
  <si>
    <t>Byron Cecilio Bonilla Girón</t>
  </si>
  <si>
    <t>Regular</t>
  </si>
  <si>
    <t>Darlin Yesmin Chay Lázaro</t>
  </si>
  <si>
    <t>María Beatriz Quezada Mac Donald de Díaz</t>
  </si>
  <si>
    <t>Juan Diego Díaz Sierra</t>
  </si>
  <si>
    <t>Claudia Guisela Mendoza Cruz de Estrada</t>
  </si>
  <si>
    <t>José Salvador Robles</t>
  </si>
  <si>
    <t>Carlos René Contreras Chiyoque</t>
  </si>
  <si>
    <t>Nelson Adolfo Vásquez Hernández</t>
  </si>
  <si>
    <t>Héctor Daniel Rodriguez Pineda</t>
  </si>
  <si>
    <t>Joshua Gabriel Iboy Taque</t>
  </si>
  <si>
    <t>Beberly Roxana Matías Mendoza</t>
  </si>
  <si>
    <t>Diego Emanuel Sierra Barrientos</t>
  </si>
  <si>
    <t>Sofia Valentina Soria Martínez</t>
  </si>
  <si>
    <t>Gladys Elizabeth Ramírez Agustín</t>
  </si>
  <si>
    <t>Edna Luz Velásquez Eguizabal</t>
  </si>
  <si>
    <t>Ada Lis Grajeda De Paz</t>
  </si>
  <si>
    <t>Martín Humberto Martínez Fernández</t>
  </si>
  <si>
    <t>Mario Carlos Girón Rodas</t>
  </si>
  <si>
    <t>Luis Fernando Hernández Barrios</t>
  </si>
  <si>
    <t>Jessica Valeska Colocho Menjivar</t>
  </si>
  <si>
    <t>Edson Fernando Gómez Barrera</t>
  </si>
  <si>
    <t>Oliver Rodolfo Barrientos Ricco</t>
  </si>
  <si>
    <t>Manuel Arturo Castillo Calderón</t>
  </si>
  <si>
    <t>Carlos Eduardo Lémus Zepeda</t>
  </si>
  <si>
    <t>William Javier Navarro Díaz</t>
  </si>
  <si>
    <t>Jairlen Manfredo Juarez Garza</t>
  </si>
  <si>
    <t>Gustavo Adolfo Leche</t>
  </si>
  <si>
    <t>Ana Eugenia Cabrera Vargas</t>
  </si>
  <si>
    <t>Ana Gabriela Quintanilla Izquierdo</t>
  </si>
  <si>
    <t>Keyla Mirella de los Angeles Morales Alfaro de Samayoa</t>
  </si>
  <si>
    <t>Miguel Angel Méndez Cario</t>
  </si>
  <si>
    <t>Nancy Arabella Duque Ruiz</t>
  </si>
  <si>
    <t>Carla Maribel López Gracias De Pérez</t>
  </si>
  <si>
    <t>María Celeste Orantes Martínez</t>
  </si>
  <si>
    <t>Gelsing David Carreto López</t>
  </si>
  <si>
    <t>Edgar Josué Quiñonez Cardenas</t>
  </si>
  <si>
    <t>Ruth Esmirna Palma Soto</t>
  </si>
  <si>
    <t>Estudios</t>
  </si>
  <si>
    <t>Joshua Juan Luis Enmanuel Villatoro Duque</t>
  </si>
  <si>
    <t>Jose Eduardo Alas Benitez</t>
  </si>
  <si>
    <t>Axel Hernan Sarceño Orozco</t>
  </si>
  <si>
    <t>MINIMO</t>
  </si>
  <si>
    <t>MAXIMO</t>
  </si>
  <si>
    <t>Cliente Actual</t>
  </si>
  <si>
    <t>MUY MALO</t>
  </si>
  <si>
    <t>MALO</t>
  </si>
  <si>
    <t>REGULAR</t>
  </si>
  <si>
    <t>BUENO</t>
  </si>
  <si>
    <t>TOTAL</t>
  </si>
  <si>
    <t>CALIFICACION</t>
  </si>
  <si>
    <t>TABLAS DE SOPORTE</t>
  </si>
  <si>
    <t>CAPACIDAD DE PAGO</t>
  </si>
  <si>
    <t>INTERVALOS DE ENDEUDAMIENTO</t>
  </si>
  <si>
    <t>MONEDAS</t>
  </si>
  <si>
    <t>NIVEL DE ESTUDIOS</t>
  </si>
  <si>
    <t>STATUS CLIENTE</t>
  </si>
  <si>
    <t>STATUS INFORNET</t>
  </si>
  <si>
    <t>VECINOS MAS CERCANOS</t>
  </si>
  <si>
    <t>UTILIZACION DEL DINERO</t>
  </si>
  <si>
    <t>DECISION</t>
  </si>
  <si>
    <t>PENALIZACION NO AUDITADOS</t>
  </si>
  <si>
    <t>COMPRA VEHICULO</t>
  </si>
  <si>
    <t>HIPOTECARIO</t>
  </si>
  <si>
    <t>SOBRE VEHICULO</t>
  </si>
  <si>
    <t>Alto</t>
  </si>
  <si>
    <t>Sin Estudios</t>
  </si>
  <si>
    <t>SIN MORA AL DIA</t>
  </si>
  <si>
    <t>A</t>
  </si>
  <si>
    <t>Media</t>
  </si>
  <si>
    <t>USD</t>
  </si>
  <si>
    <t>Primaria</t>
  </si>
  <si>
    <t>INCOBRABLE</t>
  </si>
  <si>
    <t>B</t>
  </si>
  <si>
    <t>Basico</t>
  </si>
  <si>
    <t>C</t>
  </si>
  <si>
    <t>Bachillerato</t>
  </si>
  <si>
    <t>Licenciatura</t>
  </si>
  <si>
    <t>Master o Posgrado</t>
  </si>
  <si>
    <t>TABLAS DE FACTORES CALIFICACION PARA PERSONA JURIDICA</t>
  </si>
  <si>
    <t>Liquidez</t>
  </si>
  <si>
    <t>Rentabilidad</t>
  </si>
  <si>
    <t>Solvencia</t>
  </si>
  <si>
    <t>&lt; 0.5</t>
  </si>
  <si>
    <t>&lt; 0%</t>
  </si>
  <si>
    <t>&lt; 20%</t>
  </si>
  <si>
    <t>0.5 - 0.75</t>
  </si>
  <si>
    <t>0%-3%</t>
  </si>
  <si>
    <t>20%-35%</t>
  </si>
  <si>
    <t>0.75 - 1</t>
  </si>
  <si>
    <t>3%-7%</t>
  </si>
  <si>
    <t>35%-50%</t>
  </si>
  <si>
    <t>1 - 1.25</t>
  </si>
  <si>
    <t>7%-12%</t>
  </si>
  <si>
    <t>50%-65%</t>
  </si>
  <si>
    <t>1.25 - 2</t>
  </si>
  <si>
    <t>12%-20%</t>
  </si>
  <si>
    <t>65%-80%</t>
  </si>
  <si>
    <t>&gt; 2</t>
  </si>
  <si>
    <t>&gt; 20%</t>
  </si>
  <si>
    <t>80%-100%</t>
  </si>
  <si>
    <t>ANALISIS ESTADISTICO</t>
  </si>
  <si>
    <t>PERSONA INDIVIDUAL</t>
  </si>
  <si>
    <t>PERSONA JURIDICA</t>
  </si>
  <si>
    <t>Puntuacion</t>
  </si>
  <si>
    <t>Casos Buenos</t>
  </si>
  <si>
    <t>Casos Malos</t>
  </si>
  <si>
    <t>Marlon Rodolfo Conde Diaz</t>
  </si>
  <si>
    <t>Helyn Arelí Pérez Roman</t>
  </si>
  <si>
    <t>Oscar Fernando Cruz Torres</t>
  </si>
  <si>
    <t>Sthephani Maria Lima Mejia</t>
  </si>
  <si>
    <t>Carlos Alfredo Morales Loy</t>
  </si>
  <si>
    <t>Carlos Ramiro Díaz De León</t>
  </si>
  <si>
    <t>Ronald René Argueta Segura</t>
  </si>
  <si>
    <t>Diego Gerardo Rosales Oliva</t>
  </si>
  <si>
    <t>Alejandra Claudette Calderón Arévalo</t>
  </si>
  <si>
    <t>Ana Isabel Palomo Avalos</t>
  </si>
  <si>
    <t>José Carlos Rafael Motta Ovando</t>
  </si>
  <si>
    <t>Carlos Geovanny Rosales Oliva</t>
  </si>
  <si>
    <t>Gerardo Enrique Hernández Ramirez</t>
  </si>
  <si>
    <t>Hector Francisco de León López</t>
  </si>
  <si>
    <t>Marcela Lucia Torres Morales</t>
  </si>
  <si>
    <t>Dina Areli Chún Coronado de Recinos</t>
  </si>
  <si>
    <t>Cristel Maria Marroquin Solorzano</t>
  </si>
  <si>
    <t>Pedro Francisco Fernández Rodriguez</t>
  </si>
  <si>
    <t>Ivan Alexander Aquino Enriquez</t>
  </si>
  <si>
    <t>Angel Lizandro Galicia</t>
  </si>
  <si>
    <t>Joselyn Arely Rubí Morales</t>
  </si>
  <si>
    <t>Mario Roberto Fitzgerald Jiménez</t>
  </si>
  <si>
    <t>Adolfo Bernabé Castro Gaspar</t>
  </si>
  <si>
    <t>Helen Yuranitza Santizo Avila</t>
  </si>
  <si>
    <t>Ana Izabel Arevalo Lehnhoff</t>
  </si>
  <si>
    <t>Denis Alexander Morales Valle</t>
  </si>
  <si>
    <t>Oscar Rodolfo Cuyún Echeverría</t>
  </si>
  <si>
    <t>Dustin Obed Cheng Cancinos</t>
  </si>
  <si>
    <t>Wendy Eugenia Gonzalez Quej de Linares</t>
  </si>
  <si>
    <t>Ruth Eunice Guerra López</t>
  </si>
  <si>
    <t>Luis Pedro Corado Rosales</t>
  </si>
  <si>
    <t>Marco Antonio Hernández Méndez</t>
  </si>
  <si>
    <t>Heidy Jeaneth López López</t>
  </si>
  <si>
    <t>Roberto Illescas Enriquez</t>
  </si>
  <si>
    <t>Mario Roberto Pérez Ocampo</t>
  </si>
  <si>
    <t>AGENCIA INDEPENDIENTE DE SEGUROS MILENIA</t>
  </si>
  <si>
    <t>Johnny Alfredo Carrillo Corado</t>
  </si>
  <si>
    <t>FREDDY ISAÍAS PULUC PIRIR</t>
  </si>
  <si>
    <t>Roberto Estuardo Folgar Alvarez</t>
  </si>
  <si>
    <t>Angela María José Cifuentes Bran</t>
  </si>
  <si>
    <t>Andrea Madai Chacon Solorzano</t>
  </si>
  <si>
    <t>Santiago Samuel Isaí Mazariegos Jiménez</t>
  </si>
  <si>
    <t>Eliezer Abraham Hernández Flores</t>
  </si>
  <si>
    <t>Brayan Roel Ramírez Mejía</t>
  </si>
  <si>
    <t>Emilio Enrique Noguera Cardona</t>
  </si>
  <si>
    <t>Josué Azarael Pérez García</t>
  </si>
  <si>
    <t>Rodolfo Antonio Viatoro Garcia</t>
  </si>
  <si>
    <t>Oto Eduardo Fabián Albeño</t>
  </si>
  <si>
    <t>ANDRÉS ALEJANDRO ESCALANTE ESTRADA</t>
  </si>
  <si>
    <t>Dina Liseth Estrada Moreira</t>
  </si>
  <si>
    <t>Vivian Maricela Rodríguez Alvarado</t>
  </si>
  <si>
    <t>Mónica José Salguero Guzmán</t>
  </si>
  <si>
    <t>Carlos Enrique Ortiz Hernández</t>
  </si>
  <si>
    <t>Yadira Jamileth Moradel Lagos</t>
  </si>
  <si>
    <t>Walter Jesús González Alvarado</t>
  </si>
  <si>
    <t>Lindsey Pamela Sánchez Moreno</t>
  </si>
  <si>
    <t>César Estuardo Mencos Lechuga</t>
  </si>
  <si>
    <t>HERLIN VERÓNICA LEMUS ESTRADA</t>
  </si>
  <si>
    <t>Juan Carlos Quiroa Torres</t>
  </si>
  <si>
    <t>JACOBB MORALES VEGA</t>
  </si>
  <si>
    <t>Gerber Audiel Bardales Sánches</t>
  </si>
  <si>
    <t>María Fransheska De Los Angeles Ichich Urbina de Morejón</t>
  </si>
  <si>
    <t>Santos Nicolás Mejía Iztep</t>
  </si>
  <si>
    <t>DORTY NAILS FOR YOU &amp; DORTY NATURE SPA SOCIEDAD ANONIMA</t>
  </si>
  <si>
    <t>Ronald Estuardo Méndez Siles</t>
  </si>
  <si>
    <t>Juan Roberto Alfaro Hernández</t>
  </si>
  <si>
    <t>Jeffrey Andreé Rey Ponce</t>
  </si>
  <si>
    <t>Josué David Pérez Ortíz</t>
  </si>
  <si>
    <t>José Fernando González Hidalgo</t>
  </si>
  <si>
    <t>Auner Abel Guzmán López</t>
  </si>
  <si>
    <t>Luis Axel Jafet Gramajo Corzantes</t>
  </si>
  <si>
    <t>Ricardo Pernillo Santos</t>
  </si>
  <si>
    <t>Christian Josué Muñoz Herrarte</t>
  </si>
  <si>
    <t>Jessica Maribel Ramos López</t>
  </si>
  <si>
    <t>Christian André Barraza Bochantín</t>
  </si>
  <si>
    <t>Cesar Samuel Mota Velásquez</t>
  </si>
  <si>
    <t>Ibeth Magaly Gaitán Hernández</t>
  </si>
  <si>
    <t>Luis Fernando Ardón Alvarez</t>
  </si>
  <si>
    <t>José Ernesto Castellanos Guevara</t>
  </si>
  <si>
    <t>Gerbert Antonio Oviedo Rabanales</t>
  </si>
  <si>
    <t>Vilma Gricelda Patá Riquiac</t>
  </si>
  <si>
    <t>Nelson Joel Mayen Valenzuela</t>
  </si>
  <si>
    <t>Jorge Rene Estrada Sanchez</t>
  </si>
  <si>
    <t>Bryan Javier Arriaza Güitrón</t>
  </si>
  <si>
    <t>José David Jui Valenzuela</t>
  </si>
  <si>
    <t>Diego Andrés Avila Galvez</t>
  </si>
  <si>
    <t>Esther Nohemi Marroquín Cerezo</t>
  </si>
  <si>
    <t>José Esteban Ochoa Urizar</t>
  </si>
  <si>
    <t>Engir, Sociedad Anónima</t>
  </si>
  <si>
    <t>Iris Lisseth Girón Galicia</t>
  </si>
  <si>
    <t>Luis Fernando Pineda Gonzalez</t>
  </si>
  <si>
    <t>José Ramón Vanegas Castellanos</t>
  </si>
  <si>
    <t>José Alberto Beltrán Colindres</t>
  </si>
  <si>
    <t>Cyntia Paola Rodas Marcos</t>
  </si>
  <si>
    <t>Lenin Obed Lara Vela</t>
  </si>
  <si>
    <t>María Andrea Guerra Arenales</t>
  </si>
  <si>
    <t>Delmy Gertudriz Berganza Duarte</t>
  </si>
  <si>
    <t>Jhosep Alexander Mendoza</t>
  </si>
  <si>
    <t>Jeysi Dayan Garcia Galvez</t>
  </si>
  <si>
    <t>Manuel Alejandro Pérez Duarte</t>
  </si>
  <si>
    <t>Paola Andrea Pérez López</t>
  </si>
  <si>
    <t>Yozana Paola Rendon Rodriguez</t>
  </si>
  <si>
    <t>Jennifer Alejandra López Ambrocio</t>
  </si>
  <si>
    <t>Jose Ovidio Rivas Ramirez</t>
  </si>
  <si>
    <t>Mirian Marleny Solares del Cid de Solares</t>
  </si>
  <si>
    <t>Edyson Estuardo Barrera Sandoval</t>
  </si>
  <si>
    <t>Jose Javier Martinez Rodriguez</t>
  </si>
  <si>
    <t>Sarah Noemy Sandoval Poggio</t>
  </si>
  <si>
    <t>Ernesto Guzman Echeverria</t>
  </si>
  <si>
    <t>Luis Fernando Guerra Peña</t>
  </si>
  <si>
    <t>Luis Alberto Guay Molina</t>
  </si>
  <si>
    <t>Monica del Rosario Rabanales Arriola</t>
  </si>
  <si>
    <t>Juan Carlos Aguilar Montúfar</t>
  </si>
  <si>
    <t>Dalaias Raquel Hernández Cajbon</t>
  </si>
  <si>
    <t>María de los Angeles Najarro Elias</t>
  </si>
  <si>
    <t>Keyla Esmeralda Giron Torres</t>
  </si>
  <si>
    <t>Diego José Loarca de León</t>
  </si>
  <si>
    <t>Maynor Lester Gil Arauz</t>
  </si>
  <si>
    <t>Glenda Isela Onofre Monroy de Rodas</t>
  </si>
  <si>
    <t>Jose Adolfo Lopez Garcia</t>
  </si>
  <si>
    <t>Luis Enrique Sanabria de la Cruz</t>
  </si>
  <si>
    <t>Felipe Antonio Hernandez</t>
  </si>
  <si>
    <t>Cela Patricia Loza Paez</t>
  </si>
  <si>
    <t>Cristian Silvestre Hernandez Max</t>
  </si>
  <si>
    <t>Cristopher Alexander Meléndez Prera</t>
  </si>
  <si>
    <t>Oscar Enrique Ramirez Valenzuela</t>
  </si>
  <si>
    <t>Brenda Marizel Hernandez Castellanos</t>
  </si>
  <si>
    <t>Barbara Elizabeth Caballeros Solé</t>
  </si>
  <si>
    <t>Marco Tulio Villatoro Lopez</t>
  </si>
  <si>
    <t>Gustavo Adolfo Cordon Franco</t>
  </si>
  <si>
    <t>Erick Roberto Veliz de la Cruz</t>
  </si>
  <si>
    <t>Pamela Rios Martell</t>
  </si>
  <si>
    <t>Inversiones Globales GS, S.A.</t>
  </si>
  <si>
    <t>Jeanneth Rosalina Castillo Molina de Polanco</t>
  </si>
  <si>
    <t>Jonatan Levi Alonzo Montes</t>
  </si>
  <si>
    <t>Mario Enrique Chinchilla Batres</t>
  </si>
  <si>
    <t>Ricardo Rafael Gonzalez Cariñez</t>
  </si>
  <si>
    <t>Steven René Muñoz Tapia</t>
  </si>
  <si>
    <t>Gisella Anahy Soza Chacon</t>
  </si>
  <si>
    <t>Jaquelin Michel Arias Mejia</t>
  </si>
  <si>
    <t>Pablo Alfonso Ralón Molina</t>
  </si>
  <si>
    <t>Pablo Samuel Morales Tejeda</t>
  </si>
  <si>
    <t>Claudia Maria Caballeros Castillo</t>
  </si>
  <si>
    <t>Alexandra Argentina Mendez Gómez</t>
  </si>
  <si>
    <t>Dora Maria Raguay Godinez</t>
  </si>
  <si>
    <t>Claudia María Osorio de Robles</t>
  </si>
  <si>
    <t>Victor Manuel Pérez Arana</t>
  </si>
  <si>
    <t>Yersika Carina Paredes Chete</t>
  </si>
  <si>
    <t>Ana María Rodríguez De Alas</t>
  </si>
  <si>
    <t>Rosalinda Ortiz Pacheco de Sánchez</t>
  </si>
  <si>
    <t>Daniel Alexander Cardoza Diaz</t>
  </si>
  <si>
    <t>Herbert Alberto Lopez Alejandro</t>
  </si>
  <si>
    <t>Alvaro Samuel Castro de Leon</t>
  </si>
  <si>
    <t>Jeniffer Guadalupe Rodriguez Parada</t>
  </si>
  <si>
    <t>Juan Mauricio Londoño Rua</t>
  </si>
  <si>
    <t>Mario José Gonzalez Pabla</t>
  </si>
  <si>
    <t>José Francisco Morales Girón</t>
  </si>
  <si>
    <t>Ana Cecilia Pineda Rodriguez De Figueroa</t>
  </si>
  <si>
    <t>Nicolás José Serrano Diaz-Durán</t>
  </si>
  <si>
    <t>Alan Rene Arrighi Ponce</t>
  </si>
  <si>
    <t>Tito Orlan Flores Rosales</t>
  </si>
  <si>
    <t>Dina Varinia Alvarado Sánchez De Urbina</t>
  </si>
  <si>
    <t>Fender Enrique Hernandez Tejeda</t>
  </si>
  <si>
    <t>Textiles Pralin S.A.</t>
  </si>
  <si>
    <t>Ismelda Girón Chavarria</t>
  </si>
  <si>
    <t>Jose Manuel Roldán Cornejo</t>
  </si>
  <si>
    <t>Sonia Elizabeth Salguero Contreras</t>
  </si>
  <si>
    <t>Edson Joel Rodriguez Valenzuela</t>
  </si>
  <si>
    <t>Juan Andrés Samayoa Toledo</t>
  </si>
  <si>
    <t>Fabiola Alejandra Velasquez Romero de Rivera</t>
  </si>
  <si>
    <t>Edgar Danilo Sajche Coj</t>
  </si>
  <si>
    <t>Motivacion Con Arte S.A</t>
  </si>
  <si>
    <t>Jharim Elizabeth López Palma</t>
  </si>
  <si>
    <t>Diego Alejandro Palma Sochon</t>
  </si>
  <si>
    <t>Alisson Carolina Alvarez Polanco</t>
  </si>
  <si>
    <t>Enilsa Margarita Jimenez</t>
  </si>
  <si>
    <t>Celia Nathaly del Rosario Lopez Barrios</t>
  </si>
  <si>
    <t>José Fernando Angel Jocholá Tello</t>
  </si>
  <si>
    <t>Andy de Jesus Tamayac Morales</t>
  </si>
  <si>
    <t>Maria Jose Palma Sochon</t>
  </si>
  <si>
    <t>Mario Alexander Vega Ricaurte</t>
  </si>
  <si>
    <t>Andrea Patricia Guerra López</t>
  </si>
  <si>
    <t>Jonathan Keneth Meneses Fernandez</t>
  </si>
  <si>
    <t>Cristopher Dugarry Diaz Hernandez</t>
  </si>
  <si>
    <t>Rodrigo Antonio Rangel Guillermo</t>
  </si>
  <si>
    <t>Wilder Yuny Lezana Alvarez</t>
  </si>
  <si>
    <t>Jose Gustavo Azmitia Zambrano</t>
  </si>
  <si>
    <t>Anderly Fernanda Reyes Cardona</t>
  </si>
  <si>
    <t>Edgar Arnoldo Tohom Yax</t>
  </si>
  <si>
    <t>Edgar Estuardo Diaz Orellana</t>
  </si>
  <si>
    <t>Miguel Angel Santos Hernandez</t>
  </si>
  <si>
    <t>Karin Denise Herrera Monzón</t>
  </si>
  <si>
    <t>Fabian Arnoldo Guit Batz</t>
  </si>
  <si>
    <t>Oscar Fernando Pinto Quiroa</t>
  </si>
  <si>
    <t>Lester Leopoldo Rodriguez Calderón</t>
  </si>
  <si>
    <t>Kevin Joshoa Veliz Lopez</t>
  </si>
  <si>
    <t>Maria Jose manuel De pedro</t>
  </si>
  <si>
    <t>Cristina Isabel Maravilla Morales</t>
  </si>
  <si>
    <t>Karina Mireya Díaz López</t>
  </si>
  <si>
    <t>Jorge Humberto Polanco Tay</t>
  </si>
  <si>
    <t>Moisés Alberto Avila Melgar</t>
  </si>
  <si>
    <t>Rodrigo Alejandro Lopez Arias</t>
  </si>
  <si>
    <t>Juan Antonio Carranza Ramírez</t>
  </si>
  <si>
    <t>Jimena Gabriela Campos Martinez</t>
  </si>
  <si>
    <t>Jose Alejandro Pascacio Hernandez</t>
  </si>
  <si>
    <t>Rolando Estuardo Serrano Hernández</t>
  </si>
  <si>
    <t>Cristian Estuardo Andrade Alvarez</t>
  </si>
  <si>
    <t>Juan Diego Coc xiquín</t>
  </si>
  <si>
    <t>Axel Daniel Orellana Sequen</t>
  </si>
  <si>
    <t>Emalyn Milardy Alarcón López de Hernández</t>
  </si>
  <si>
    <t>Fernando Javier Monzon Oliva</t>
  </si>
  <si>
    <t>Jaime Alejandro Urizar Flores</t>
  </si>
  <si>
    <t>Abraham Esteban Castro Lux</t>
  </si>
  <si>
    <t>Brahan David Mendizabal Pérez</t>
  </si>
  <si>
    <t>Juan Martin Ochoa Rivera</t>
  </si>
  <si>
    <t>Isidro Medardo Gómez Solórzano</t>
  </si>
  <si>
    <t>Eddy Fernando Gutierrez Roldán</t>
  </si>
  <si>
    <t>Ligia Evelina Castañeda Romero</t>
  </si>
  <si>
    <t>Josué Puluc Perez</t>
  </si>
  <si>
    <t>Ana Silvia Oliva Bracamonte de Hernandez</t>
  </si>
  <si>
    <t>Edwin René Perdomo Guzmán</t>
  </si>
  <si>
    <t>Manuel Antonio Cáceres Moscoso</t>
  </si>
  <si>
    <t>Ingrid Lorena Mclaughlin Corona</t>
  </si>
  <si>
    <t>Sonia Leticia Mejia de Leon</t>
  </si>
  <si>
    <t>Manuel Alejandro Fuentes Cancino</t>
  </si>
  <si>
    <t>Maria Marta Flores Mazariegos de Bird</t>
  </si>
  <si>
    <t>Laiton Estuardo Marroquin Chapas</t>
  </si>
  <si>
    <t>Mariana Azucena Godoy Alay</t>
  </si>
  <si>
    <t>Lady Carolina Guevara Cortave</t>
  </si>
  <si>
    <t>Jennifer Georgette Borrayo Rodriguez</t>
  </si>
  <si>
    <t>Josué Roberto López Castro</t>
  </si>
  <si>
    <t>Marco Alejandro Correa Mancia</t>
  </si>
  <si>
    <t>Blanca Dolores Solis Jackman De Diaz</t>
  </si>
  <si>
    <t>Mario Anibal Cabrera Paredes</t>
  </si>
  <si>
    <t>Renato Waldemar Prera Chacon</t>
  </si>
  <si>
    <t>Gilberto Luciano Castañon Cinto</t>
  </si>
  <si>
    <t>Nelva Azucena Flores Morales</t>
  </si>
  <si>
    <t>ANDY NOHEL SANTIAGO RAMÍREZ</t>
  </si>
  <si>
    <t>ANGEL RODOLFO LÓPEZ MORALES</t>
  </si>
  <si>
    <t>Ada Carmina Cambara Estrada</t>
  </si>
  <si>
    <t>Adolfo Antonio Lemus Osorio</t>
  </si>
  <si>
    <t>Amanda MariaJose Enríquez Barillas</t>
  </si>
  <si>
    <t>Andrea Gabriela Ortiz Pivaral</t>
  </si>
  <si>
    <t>Andree David Dardón Jordán</t>
  </si>
  <si>
    <t>Andrés Alejandro Escalante Estrada</t>
  </si>
  <si>
    <t>Aurie Alejandra Cano Flores</t>
  </si>
  <si>
    <t>Brenda Liseth Vásquez Tista De Calvillo</t>
  </si>
  <si>
    <t>Carlos Alberto Salazar Revolorio</t>
  </si>
  <si>
    <t>Carlos Estuardo Guzmán Chacón</t>
  </si>
  <si>
    <t>Cesar Augusto Meza Morales</t>
  </si>
  <si>
    <t>Daniel Diego Alejandro González Godínez</t>
  </si>
  <si>
    <t>Denis Enrique Zapeta Hernández</t>
  </si>
  <si>
    <t>Diego Andres Girón Pereda</t>
  </si>
  <si>
    <t>Diego Armando Padilla López</t>
  </si>
  <si>
    <t>Douglas David Marroquín Estrada</t>
  </si>
  <si>
    <t>Dulce María Zapeta García</t>
  </si>
  <si>
    <t>Edvin Emilio Méndez Choy</t>
  </si>
  <si>
    <t>Elmer Osbany Revolorio Corado</t>
  </si>
  <si>
    <t>Erick Javier Espinoza Donis</t>
  </si>
  <si>
    <t>Etienne Asdrubal Méndez Gómez</t>
  </si>
  <si>
    <t>Fredy Yonatán González</t>
  </si>
  <si>
    <t>Gabriel Eduardo Recinos Melgar</t>
  </si>
  <si>
    <t>Gislena María Rivas Villatoro</t>
  </si>
  <si>
    <t>Guillermo Gutierrez Alfonso</t>
  </si>
  <si>
    <t>Heidy Azucena Maldonado España</t>
  </si>
  <si>
    <t>Isaías Emmanuel Guzmán García</t>
  </si>
  <si>
    <t>Javier Alexander Hernández Cordero</t>
  </si>
  <si>
    <t>Jefferson Yuvini Vásquez Ovalle</t>
  </si>
  <si>
    <t>Jonathan Esaú Rivera Chacón</t>
  </si>
  <si>
    <t>Jonathán Josué García Hernández</t>
  </si>
  <si>
    <t>Jorge Alfredo Vega López</t>
  </si>
  <si>
    <t>Jorge Byron Guerra Duarte</t>
  </si>
  <si>
    <t>Jorge Humberto Estrada Morales</t>
  </si>
  <si>
    <t>José Angel Peralta Soma</t>
  </si>
  <si>
    <t>José Armando Grijalva Corado</t>
  </si>
  <si>
    <t>José Carlos Motta Ovando</t>
  </si>
  <si>
    <t>Juan Jose Samayoa Pineda</t>
  </si>
  <si>
    <t>Juan Pablo Molina Cosenza</t>
  </si>
  <si>
    <t>Juan Pablo Santizo Montenegro</t>
  </si>
  <si>
    <t>Julissa Denisse Monterroso Rivera</t>
  </si>
  <si>
    <t>Kevin Alexander Corado Ramos</t>
  </si>
  <si>
    <t>LUIS ADRIÁN RUIZ AGUILAR</t>
  </si>
  <si>
    <t>Lesli Marleni Xunic Asturias de Tejaxún</t>
  </si>
  <si>
    <t>Lilian Judith Colay Patzan</t>
  </si>
  <si>
    <t>Luis Pedro Burgos Pineda</t>
  </si>
  <si>
    <t>Luis Ricardo Rivera Chután</t>
  </si>
  <si>
    <t>Marco Antonio Galindo Esquivel</t>
  </si>
  <si>
    <t>Mariano Ramiro Salazar Castellanos</t>
  </si>
  <si>
    <t>Mario Roberto Soyos Noj</t>
  </si>
  <si>
    <t>Mario Rodrigo Natareno Herrera</t>
  </si>
  <si>
    <t>María José Pineda Galicia</t>
  </si>
  <si>
    <t>Miriam Lucrecia González Alvarado</t>
  </si>
  <si>
    <t>Mirna Lissette Arévalo Ramírez</t>
  </si>
  <si>
    <t>Missael Antonio Rayo Sandoval</t>
  </si>
  <si>
    <t>Mynor Gabriel Morales Arriola</t>
  </si>
  <si>
    <t>Mónica Magdalena Turnil Citán</t>
  </si>
  <si>
    <t>Oscar Rafael Ralón Alvarado</t>
  </si>
  <si>
    <t>Oswaldo Francisco Chún Chilín</t>
  </si>
  <si>
    <t>Pablo César Paniagua Illescas</t>
  </si>
  <si>
    <t>Regina Jeteyá Pérez de López</t>
  </si>
  <si>
    <t>Rubén Dario Pereira Dubón</t>
  </si>
  <si>
    <t>Victor Hugo Anleu Porras</t>
  </si>
  <si>
    <t>Yenifer Lourdes Rodriguez Lux</t>
  </si>
  <si>
    <t>Yordi Josué Amézquita Díaz</t>
  </si>
  <si>
    <t>Erwin Guillermo de León Ventura</t>
  </si>
  <si>
    <t>Edwin Fernando Patzán Cotzojay</t>
  </si>
  <si>
    <t>Meyra Damaris Boche Chávez</t>
  </si>
  <si>
    <t>Karla Andrea Turcios Canizalez</t>
  </si>
  <si>
    <t>Yarol Antonio Cur Pérez</t>
  </si>
  <si>
    <t>Miguel Angel Ramírez Coroy</t>
  </si>
  <si>
    <t>Benjamin Emanuel Osorio Villalta</t>
  </si>
  <si>
    <t>Edy Eduardo Chacón</t>
  </si>
  <si>
    <t>Oscar Giovanni Avila Ortega</t>
  </si>
  <si>
    <t>Rodolfo Andrés Pelaez Escobar</t>
  </si>
  <si>
    <t>Claudia Rocío Martínez Mendoza</t>
  </si>
  <si>
    <t>Mónica Yesenia Díaz Say</t>
  </si>
  <si>
    <t>Marvin Tot Choc</t>
  </si>
  <si>
    <t>Arturo René Rodas Morán</t>
  </si>
  <si>
    <t>José Manuel Martínez López</t>
  </si>
  <si>
    <t>Pablo Enrique Dighero Roldan</t>
  </si>
  <si>
    <t>Roberto Molina Spillari</t>
  </si>
  <si>
    <t>Carmen Izayana Pacheco Dávila</t>
  </si>
  <si>
    <t>Edwin Emir Elías Alonzo</t>
  </si>
  <si>
    <t>Oliver Andere Valenzuela Díaz</t>
  </si>
  <si>
    <t>Alejandro Javier Estumer Gómez</t>
  </si>
  <si>
    <t>Daniel Eduardo Lopez Ortíz</t>
  </si>
  <si>
    <t>Dilan Ivan Morales González</t>
  </si>
  <si>
    <t>Eddie Walter Sempé Custodio</t>
  </si>
  <si>
    <t>Héctor Imanol Chacón Velásquez</t>
  </si>
  <si>
    <t>Evelin Betzabé Monroy Gallardo De Reynoso</t>
  </si>
  <si>
    <t>Carlos Enrique Reynoso Hernández</t>
  </si>
  <si>
    <t>Gustavo Adolfo Antón Ojeda</t>
  </si>
  <si>
    <t>Ronaldo Yosimar Hernández Mejia</t>
  </si>
  <si>
    <t>Berta Alicia Vásquez Hernández</t>
  </si>
  <si>
    <t>Mariana Chiu Molina</t>
  </si>
  <si>
    <t>KENNY JONATHAN MONZÓN PORTILLO</t>
  </si>
  <si>
    <t>Olga Tatiana Hernández Sarmiento</t>
  </si>
  <si>
    <t>Bacner Alejandro Rojas Franco</t>
  </si>
  <si>
    <t>LIGIA GABRIELA AVILA ORTÍZ</t>
  </si>
  <si>
    <t>Operadora Legal Centroamericana S.A</t>
  </si>
  <si>
    <t>Saira Areli Tun Coyoy</t>
  </si>
  <si>
    <t>Luis Estuardo Morales Reyes</t>
  </si>
  <si>
    <t>Edwin Rolando Fausto Barrientos</t>
  </si>
  <si>
    <t>Juan Ignacio Florido</t>
  </si>
  <si>
    <t>Juan Manuel Rivera Morales</t>
  </si>
  <si>
    <t>Corporación de Transportes Futura de Guatemala, S.A.</t>
  </si>
  <si>
    <t>Edwin Alfredo Sasvín Santos</t>
  </si>
  <si>
    <t>Axel Andre Aldana Orantes</t>
  </si>
  <si>
    <t>JOSUÉ DAVID MARTÍNEZ EGUIZABAL</t>
  </si>
  <si>
    <t>Gregorio Iván Cardona Méndez</t>
  </si>
  <si>
    <t>Dave Kevin Wilder Laynes Hernández</t>
  </si>
  <si>
    <t>Juan Diego Díaz Doig</t>
  </si>
  <si>
    <t>Roberto Estuardo Alvarado Hernández</t>
  </si>
  <si>
    <t>Osmar Josue Daniel Delcompare Acevedo</t>
  </si>
  <si>
    <t>Edgar Rolando Cardona Mendez</t>
  </si>
  <si>
    <t>María Roselly Barberena Sagastume</t>
  </si>
  <si>
    <t>Edgar Humberto Estrada Salazar</t>
  </si>
  <si>
    <t>Kimberly Jireh López Marroquín</t>
  </si>
  <si>
    <t>Rodolfo Alberto de León Escobar</t>
  </si>
  <si>
    <t>Cristian Esteban Apén Juárez</t>
  </si>
  <si>
    <t>Boris Orlando Contreras González</t>
  </si>
  <si>
    <t>José Adrian Rivera Morataya</t>
  </si>
  <si>
    <t>Luis Eduardo Rodas Gómez</t>
  </si>
  <si>
    <t>Francisco Javier Avendaño Quiñonez</t>
  </si>
  <si>
    <t>Elvis Moises Morataya Solis</t>
  </si>
  <si>
    <t>Astrid Michelle Vásquez Figueroa</t>
  </si>
  <si>
    <t>José Danilo De La Cerda Guarcas</t>
  </si>
  <si>
    <t>Christian Manolo López Leal</t>
  </si>
  <si>
    <t>Salvador Augusto Saravia Mendoza</t>
  </si>
  <si>
    <t>Hector Adolfo Aguilar Juarez</t>
  </si>
  <si>
    <t>Antony Emanuel Caal</t>
  </si>
  <si>
    <t>Donnovan Iván Archila</t>
  </si>
  <si>
    <t>Williams Josué Alvarez Fuentes</t>
  </si>
  <si>
    <t>Emmy Stephanie González Guerrero de Pacheco</t>
  </si>
  <si>
    <t>Luis Rodrigo Rubi Morales</t>
  </si>
  <si>
    <t>Marco Antonio Alejandro Monterroso Méndez</t>
  </si>
  <si>
    <t>José Antonio Oliveros Escalante</t>
  </si>
  <si>
    <t>Tojíl Ludwin Isaac Ajú Salazar</t>
  </si>
  <si>
    <t>Sandra Verónica Velásquez Figueroa</t>
  </si>
  <si>
    <t>Javier Alejandro Alburez Recinos</t>
  </si>
  <si>
    <t>Gustavo Rodolfo Alvarado Alarcón</t>
  </si>
  <si>
    <t>Ana Marzela Castellanos Solis</t>
  </si>
  <si>
    <t>José Ricardo Ortiz Juárez</t>
  </si>
  <si>
    <t>Marvin Rodolfo Pérez Matul</t>
  </si>
  <si>
    <t>Katherine Nicolle Santizo Garcia</t>
  </si>
  <si>
    <t>Adán Gabriel del Cid Valenzuela</t>
  </si>
  <si>
    <t>Leonardo José Carrasco Aguilera</t>
  </si>
  <si>
    <t>Marlon Estuardo Estrada Sánchez</t>
  </si>
  <si>
    <t>Pamella Patricia Brán Campos</t>
  </si>
  <si>
    <t>Guillermo Francisco Mérida Bosque</t>
  </si>
  <si>
    <t>Kelvín Fabián Yocuté Segura</t>
  </si>
  <si>
    <t>Maria Ximena Franco García</t>
  </si>
  <si>
    <t>Mynor Emilio Micheo Valle</t>
  </si>
  <si>
    <t>Yeison Esleiter González Reyes</t>
  </si>
  <si>
    <t>Sindy Paola Molina Arias</t>
  </si>
  <si>
    <t>Mario Ismael Estrada Ramírez</t>
  </si>
  <si>
    <t>Cintia Yanely Alvarez Castillo</t>
  </si>
  <si>
    <t>Otto Efrain Ordoñez López</t>
  </si>
  <si>
    <t>Christian Miguel Castillo Castillo</t>
  </si>
  <si>
    <t>José Alfredo Méndez Rodas</t>
  </si>
  <si>
    <t>Mario José Duarte Pérez</t>
  </si>
  <si>
    <t>Eswin José Calderón De León</t>
  </si>
  <si>
    <t>Aura Lorena Arango López</t>
  </si>
  <si>
    <t>Mynor Roberto Calderón Méndez</t>
  </si>
  <si>
    <t>Delmí Patricia Méndez Martínez</t>
  </si>
  <si>
    <t>Denis Humberto Ramírez Umaña</t>
  </si>
  <si>
    <t>Leslie Suzzette Hernández Alvarez</t>
  </si>
  <si>
    <t>Kevin Josué Castro Cardona</t>
  </si>
  <si>
    <t>Dennis Yojar Peñate Mota</t>
  </si>
  <si>
    <t>José Vinicio Panjoj Senté</t>
  </si>
  <si>
    <t>José Manuel de León Fuentes</t>
  </si>
  <si>
    <t>Hazel Arlette Alonzo Navas</t>
  </si>
  <si>
    <t>Josue Carlos Ludwing Gómez Castillo</t>
  </si>
  <si>
    <t>Sören Edgar Nissi de León Argueta</t>
  </si>
  <si>
    <t>Juan Armando Barrios Rios</t>
  </si>
  <si>
    <t>Héctor Leonel Hernández Ramírez</t>
  </si>
  <si>
    <t>Mynor Rolando Gonzales Jacobo</t>
  </si>
  <si>
    <t>Estefani Paola Hernandez Alarcón</t>
  </si>
  <si>
    <t>Ana Lucia Reyes Osorio</t>
  </si>
  <si>
    <t>Diana Samantha Hernández Flores</t>
  </si>
  <si>
    <t>Jhonatan Alexander Ergón Orozco</t>
  </si>
  <si>
    <t>Uziel Johnatan Emanuel López Velásquez</t>
  </si>
  <si>
    <t>Carlos Eduardo Sarat Coyoy</t>
  </si>
  <si>
    <t>Gamaliel Alexander Ramos Boc</t>
  </si>
  <si>
    <t>Alex Jairo Alvarado Ochoa</t>
  </si>
  <si>
    <t>Jonathan Josue Gómez Peraza</t>
  </si>
  <si>
    <t>Dámaris Nohemí Ordóñez Rodríguez</t>
  </si>
  <si>
    <t>Sindi Patricia Moreno Flores</t>
  </si>
  <si>
    <t>Nathali Rocio Salguero Lemus</t>
  </si>
  <si>
    <t>Kevin Alberto Larios Alvarez</t>
  </si>
  <si>
    <t>Mariano Alfredo García Mejía</t>
  </si>
  <si>
    <t>Nestor Humberto Martínez Cruz</t>
  </si>
  <si>
    <t>Adrián Soberanis Toledo</t>
  </si>
  <si>
    <t>Josselin Mirella Cotón Figueroa</t>
  </si>
  <si>
    <t>Rina Nedelia Quintana Mendoza</t>
  </si>
  <si>
    <t>Erick Humberto Marroquin Alvarez</t>
  </si>
  <si>
    <t>José Guillermo Yupe Zelaya</t>
  </si>
  <si>
    <t>Zuleyka Vanessa Blandón</t>
  </si>
  <si>
    <t>Karen Lisseth Illescas Linares</t>
  </si>
  <si>
    <t>Shady Amy Archila Raxón</t>
  </si>
  <si>
    <t>Maylin Johanna Barrios</t>
  </si>
  <si>
    <t>Keyla Esmeralda Girón Torres</t>
  </si>
  <si>
    <t>Sergio Estuardo Castañeda Muñoz</t>
  </si>
  <si>
    <t>Oscar Renato Pineda Pérez</t>
  </si>
  <si>
    <t>Eddy Antonio Pineda Cosajay</t>
  </si>
  <si>
    <t>David Enrique Arbizú Pérez</t>
  </si>
  <si>
    <t>Brian Esteban Morales Gil</t>
  </si>
  <si>
    <t>Ana Cristina Paz Morales</t>
  </si>
  <si>
    <t>Carlos Santiago Enrique Ixcotoy Aguirre</t>
  </si>
  <si>
    <t>Diego Esau Lara Morales</t>
  </si>
  <si>
    <t>Edwin Anibal Cojoc Narciso</t>
  </si>
  <si>
    <t>Jason Francisco Ochaita De León</t>
  </si>
  <si>
    <t>Mynor Renato Sandoval Martínez</t>
  </si>
  <si>
    <t>Javier Arón Hernández García</t>
  </si>
  <si>
    <t>Roberto Antonio Mo Mérida</t>
  </si>
  <si>
    <t>Rafael Antonio Irias Gómez</t>
  </si>
  <si>
    <t>Jackelinne Valeria Pérez Avila</t>
  </si>
  <si>
    <t>Brayan Lizandro Hernández Sequén</t>
  </si>
  <si>
    <t>Soyli Roxana Estrada Aguilar</t>
  </si>
  <si>
    <t>Ivan Paolo Alejandro Rivera Rosales</t>
  </si>
  <si>
    <t>Juan Edwin Gaitán Castillo</t>
  </si>
  <si>
    <t>Christopher Jhonnatan Garrido Vega</t>
  </si>
  <si>
    <t>Willian Enrique Saavedra González</t>
  </si>
  <si>
    <t>Juan Fernando Escobar Bravo</t>
  </si>
  <si>
    <t>Pedro Fernando Ruiz Ramirez</t>
  </si>
  <si>
    <t>Werner Paolo Borrayo Contreras</t>
  </si>
  <si>
    <t>Raúl Alberto Velasquez Lajpop</t>
  </si>
  <si>
    <t>Wagner Daniel Chacón Cardona</t>
  </si>
  <si>
    <t>Ligia Gabriela Vargas Arias</t>
  </si>
  <si>
    <t>Douglas Marmax Hernández Flores</t>
  </si>
  <si>
    <t>Ana Kelle Veraly Delgado Vaides</t>
  </si>
  <si>
    <t>Mynor Alberto Gabriel Palacios</t>
  </si>
  <si>
    <t>Kenny Robin Jose Castellanos Pineda</t>
  </si>
  <si>
    <t>Emerson Estuardo Cuyán Rabanales</t>
  </si>
  <si>
    <t>Steve Lezzer Pineda</t>
  </si>
  <si>
    <t>Julia Adriana Valle Fajardo</t>
  </si>
  <si>
    <t>Celin Yhovana Godínez Siles de Alvarez</t>
  </si>
  <si>
    <t>Rony Armando Hernández Barreno</t>
  </si>
  <si>
    <t>Emerzón Joel Batz Pirir</t>
  </si>
  <si>
    <t>Melquin Rafael Vásquez Jimenez</t>
  </si>
  <si>
    <t>Ingrid Jeanette García Alvarado</t>
  </si>
  <si>
    <t>Emily Paola Roblero Chavez</t>
  </si>
  <si>
    <t>Maynor René López Ramos</t>
  </si>
  <si>
    <t>Josue Emanuel Solorzano Folgar</t>
  </si>
  <si>
    <t>Pablo Ottoniel Caal Chub</t>
  </si>
  <si>
    <t>Jonathan Enrique Velasquez Orantes</t>
  </si>
  <si>
    <t>Yohana Carolina Escobar Figueroa de Espinoza</t>
  </si>
  <si>
    <t>Jonny Santiago Martínez</t>
  </si>
  <si>
    <t>Alexis Pamela de León Recinos</t>
  </si>
  <si>
    <t>ENGLISH FOR ALL, S.A.</t>
  </si>
  <si>
    <t>José Raúl Pineda del Cid</t>
  </si>
  <si>
    <t>Sara Eugénia Higueros Guin</t>
  </si>
  <si>
    <t>Kevin Steevin Ramos Ramírez</t>
  </si>
  <si>
    <t>Hans Adelso Ajuchan Quiquivix</t>
  </si>
  <si>
    <t>Melany Edith Hernández Salazar</t>
  </si>
  <si>
    <t>Velvet Jaqueline Milena Chinchilla Orantes</t>
  </si>
  <si>
    <t>Rodrigo Estuardo Cruz Barrera</t>
  </si>
  <si>
    <t>Suyín Lucía Mayorga Dávila</t>
  </si>
  <si>
    <t>José Rodrigo Soto Mora</t>
  </si>
  <si>
    <t>Diego Ricardo Santiago Gonzales</t>
  </si>
  <si>
    <t>Hugo Demetrio Garrido Estrada</t>
  </si>
  <si>
    <t>José Luis Félix Saavedra</t>
  </si>
  <si>
    <t>Cristian Rubén Pineda Arriaza</t>
  </si>
  <si>
    <t>Harlie Vinicio Velásquez Ramírez</t>
  </si>
  <si>
    <t>René Estuardo Bravo Cruz</t>
  </si>
  <si>
    <t>Gerardo Antonio Cabrera Rosales</t>
  </si>
  <si>
    <t>Amparo Nohemí López Roldán de de la Cruz</t>
  </si>
  <si>
    <t>Manuel Ciprian Soriano</t>
  </si>
  <si>
    <t>Cristian Gerardo Hernandez Contreras</t>
  </si>
  <si>
    <t>Alejandra Noelia Hernández Sequen</t>
  </si>
  <si>
    <t>Felix Romeo Torres Culajay</t>
  </si>
  <si>
    <t>Douglas Francisco Enriquez Obando</t>
  </si>
  <si>
    <t>Juan Carlos Alonzo Rodas</t>
  </si>
  <si>
    <t>Patricia Noemí Gómez Muñoz de Diaz</t>
  </si>
  <si>
    <t>Pedro José Cabrera Navarro</t>
  </si>
  <si>
    <t>Erika Marleny Girón Muñoz de Florian</t>
  </si>
  <si>
    <t>Yesica Patricia Rivas García</t>
  </si>
  <si>
    <t>Carlos Raúl Borrayo García</t>
  </si>
  <si>
    <t>Amal Sara Aldesht Aranki</t>
  </si>
  <si>
    <t>Edwin Oswaldo Gonzalez Trinidad</t>
  </si>
  <si>
    <t>Mayra Johana Avendaño Hernández</t>
  </si>
  <si>
    <t>Eddy Fernando Pérez Sinay</t>
  </si>
  <si>
    <t>Diego Andrés Aguilar Linares</t>
  </si>
  <si>
    <t>Alma Lidia Bolaños Blanco</t>
  </si>
  <si>
    <t>Oscar René Cruz Martínez</t>
  </si>
  <si>
    <t>Jose Francisco Javier Falla</t>
  </si>
  <si>
    <t>Verner Ricardo Ortiz Izaguirre</t>
  </si>
  <si>
    <t>Jengli Cané Díaz Alvarado</t>
  </si>
  <si>
    <t>Marco Tulio Reyes Villeda</t>
  </si>
  <si>
    <t>Erick Pernilla</t>
  </si>
  <si>
    <t>Marvin Noé Muralles Lima</t>
  </si>
  <si>
    <t>William Daniel Bolaños Marmol</t>
  </si>
  <si>
    <t>Mariana Alejandra Estrada Flores</t>
  </si>
  <si>
    <t>María Beatríz Medrano Godoy</t>
  </si>
  <si>
    <t>Eladio Jose Manuel Orellana Rodríguez</t>
  </si>
  <si>
    <t>Luis David Quezada Quevedo</t>
  </si>
  <si>
    <t>Edwin Gadiel Estrada Cruz</t>
  </si>
  <si>
    <t>Hilmar Guillermo Monzón Juárez</t>
  </si>
  <si>
    <t>Ingrid Liseth Chacón Avalos de Bedoya</t>
  </si>
  <si>
    <t>Ronald Ardanie Velásquez Ramírez</t>
  </si>
  <si>
    <t>Tanya Priscilla Solórzano Méndez de Paz</t>
  </si>
  <si>
    <t>José Manuel Velásquez López</t>
  </si>
  <si>
    <t>Henry Ovidio Hernández Barreno</t>
  </si>
  <si>
    <t>Darlyn Julissa Ramírez Saenz</t>
  </si>
  <si>
    <t>Nelson Noel Reyes Franco</t>
  </si>
  <si>
    <t>Ingrid Jeannette Alvarez Avalos</t>
  </si>
  <si>
    <t>Crystian Josué Gutierrez Vaidez</t>
  </si>
  <si>
    <t>Luis Humberto Fajardo Ordoñez</t>
  </si>
  <si>
    <t>Javier Marroquin Orozco</t>
  </si>
  <si>
    <t>Christian Marcelo Escobar Meoño</t>
  </si>
  <si>
    <t>Gerald Kenneth Manuel García Anderson</t>
  </si>
  <si>
    <t>Kevyn Janssen López Contreras</t>
  </si>
  <si>
    <t>Ivis Ovidio Rivera Juárez</t>
  </si>
  <si>
    <t>Abner Alexander Santizo Cifuentes</t>
  </si>
  <si>
    <t>Pablo Andree Dardón Arbizú</t>
  </si>
  <si>
    <t>Lester Wangner Makepeace Muñoz</t>
  </si>
  <si>
    <t>Hector David Valenzuela Vasquez</t>
  </si>
  <si>
    <t>Sandra Patricia De León Hernández</t>
  </si>
  <si>
    <t>Pedro Samuel Salazar Arevalo</t>
  </si>
  <si>
    <t>Roberto Ervin de Jesús Ramírez Aquino</t>
  </si>
  <si>
    <t>José Daniel Santizo Recinos</t>
  </si>
  <si>
    <t>Andy Josue Rodríguez Barrillas</t>
  </si>
  <si>
    <t>Marco René Escobar Gramajo</t>
  </si>
  <si>
    <t>Stephanee Alejandra Villatoro Alvarado</t>
  </si>
  <si>
    <t>Jorge Luis Cute Oliva</t>
  </si>
  <si>
    <t>Carlos Daniel Dionicio Quintero</t>
  </si>
  <si>
    <t>Ana Elisa Alvarez Zuñiga</t>
  </si>
  <si>
    <t>Brayan Antonio Subuyuj Contreras</t>
  </si>
  <si>
    <t>Kenneth Omar Roberto Murillo Zetina</t>
  </si>
  <si>
    <t>Oscar Antonio Jiménez Juárez</t>
  </si>
  <si>
    <t>Rumaldo René Hernández Sánchez</t>
  </si>
  <si>
    <t>Gerson Fernando Gordillo Rodas</t>
  </si>
  <si>
    <t>Ronny Antonio Vásquez Mejia</t>
  </si>
  <si>
    <t>Mario Roberto López Gudiel</t>
  </si>
  <si>
    <t>José Miguel Suntecún de León</t>
  </si>
  <si>
    <t>Kevin Alberto Villatoro Orellana</t>
  </si>
  <si>
    <t>Aaron Josué Urrutia Ambrosy</t>
  </si>
  <si>
    <t>Adilis Beatriz López Aquino de Urbina</t>
  </si>
  <si>
    <t>Adolfo Daniel Mejía Melgar</t>
  </si>
  <si>
    <t>Adonias Tepáz Buc</t>
  </si>
  <si>
    <t>Alan Alexander Gutiérrez González</t>
  </si>
  <si>
    <t>Alberto Hernández Muñoz</t>
  </si>
  <si>
    <t>Alexander Josué Velasquez Silva</t>
  </si>
  <si>
    <t>Alexis Antonio De León Castillo</t>
  </si>
  <si>
    <t>Alfonso Guerra De La Rosa</t>
  </si>
  <si>
    <t>Alvaro Daniel Sulugui Estéban</t>
  </si>
  <si>
    <t>Alvaro Ricardo Estevez Mena</t>
  </si>
  <si>
    <t>Ana Marina Vargas Rodríguez</t>
  </si>
  <si>
    <t>Anabella Figueroa Tacatic</t>
  </si>
  <si>
    <t>Angel Daniel Fuentes López</t>
  </si>
  <si>
    <t>Angela Maria Mejía Corado de Vargas</t>
  </si>
  <si>
    <t>Augusto Alexander Pérez Torres</t>
  </si>
  <si>
    <t>Aury Zucely Fígueroa Román</t>
  </si>
  <si>
    <t>Axel Daniel Orellana Sequén</t>
  </si>
  <si>
    <t>Axel Faraón Cárdenas Alberto</t>
  </si>
  <si>
    <t>Aída Gabriela Aroche Reyes de Véliz</t>
  </si>
  <si>
    <t>Backer Bladimir Tepáz López</t>
  </si>
  <si>
    <t>Berni Yesenia Ramírez De Hernández</t>
  </si>
  <si>
    <t>Billy Brandon Javier Alay López</t>
  </si>
  <si>
    <t>Blanca Estela Gómez Gonzalez de Pérez</t>
  </si>
  <si>
    <t>Boni Armando Morataya Chavez</t>
  </si>
  <si>
    <t>Brenda Amarilis Aguilar Juárez</t>
  </si>
  <si>
    <t>Brenda Ileana Caballeros Castillo</t>
  </si>
  <si>
    <t>Bryan Alexander Curruchich González</t>
  </si>
  <si>
    <t>Bryan Ernesto Requena Velásquez</t>
  </si>
  <si>
    <t>Byron Eduardo Palma Natareno</t>
  </si>
  <si>
    <t>Carlos Alejandro Orozco Mejía</t>
  </si>
  <si>
    <t>Carlos Antonio Reyes Urrea</t>
  </si>
  <si>
    <t>Carlos Arnoldo Barrera Barillas</t>
  </si>
  <si>
    <t>Carlos Emanuel Sil Zelaya</t>
  </si>
  <si>
    <t>Carlos Fernando De León Orellana</t>
  </si>
  <si>
    <t>Carlos Ivan Vega Santos</t>
  </si>
  <si>
    <t>Carlos Johán Arroyo Rodríguez</t>
  </si>
  <si>
    <t>Carlos Ramiro López Torres</t>
  </si>
  <si>
    <t>Cesar Alfonzo Alvarez Marroquin</t>
  </si>
  <si>
    <t>Cleidy Consuelo Medrano Amezquita</t>
  </si>
  <si>
    <t>Comercios Innovadores INC</t>
  </si>
  <si>
    <t>Corporación Magda Sociedad Anonima</t>
  </si>
  <si>
    <t>Crhistian Alexander Herrera Hernández</t>
  </si>
  <si>
    <t>Cristiams Josué Blanco Fajardo</t>
  </si>
  <si>
    <t>Cristian Gustavo Izeppi Mendoza</t>
  </si>
  <si>
    <t>Cristián Ademar Villatoro Lozoj</t>
  </si>
  <si>
    <t>Cruz Milton Torres Godínez</t>
  </si>
  <si>
    <t>César Augusto Ambrocio Silva</t>
  </si>
  <si>
    <t>César Augusto Pérez Pérez</t>
  </si>
  <si>
    <t>César David López Sagastume</t>
  </si>
  <si>
    <t>Daniel Roberto Otzoy García</t>
  </si>
  <si>
    <t>Darlin Sucely Martínez López</t>
  </si>
  <si>
    <t>Darwin Antonio Tábora Navarro</t>
  </si>
  <si>
    <t>David Ismael Jonathan Galindo Garabito</t>
  </si>
  <si>
    <t>Devóra Rebeca Castillo Martínez de Castro</t>
  </si>
  <si>
    <t>Diego Alejandro Villagran Bámaca</t>
  </si>
  <si>
    <t>Diego Andree Gómez Arreaga</t>
  </si>
  <si>
    <t>Eddy Rosmery Marroquín Colindres</t>
  </si>
  <si>
    <t>Edgar Alexander Sochon Urbina</t>
  </si>
  <si>
    <t>Edgar Octavio Herrera Rodríguez</t>
  </si>
  <si>
    <t>Edgar Ramiro Lastro Velásquez</t>
  </si>
  <si>
    <t>Eduardo Enrique Ramírez Ovalle</t>
  </si>
  <si>
    <t>Eduardo Luis Godoy Rojas</t>
  </si>
  <si>
    <t>Elder Jotam Pérez Amaya</t>
  </si>
  <si>
    <t>Elisa María García Melgar</t>
  </si>
  <si>
    <t>Elvis Josué Galicia</t>
  </si>
  <si>
    <t>Emerson Abdiel García Rodríguez</t>
  </si>
  <si>
    <t>Emerson Fernando Mendez Ramirez</t>
  </si>
  <si>
    <t>Emilce Yessenia Arana</t>
  </si>
  <si>
    <t>Erick Orlando Alonso Mayorga</t>
  </si>
  <si>
    <t>Ericka Lorena Curiales Palencia de Oviedo</t>
  </si>
  <si>
    <t>Erik Alexander Rivas Morente</t>
  </si>
  <si>
    <t>Erika Anabella Vásquez Sánchez</t>
  </si>
  <si>
    <t>Estuardo Josué de León García</t>
  </si>
  <si>
    <t>Evangelina Girón Saavedra</t>
  </si>
  <si>
    <t>Fernando Alfonso Ac Vicente</t>
  </si>
  <si>
    <t>Ferner Eliú Castellanos Equité</t>
  </si>
  <si>
    <t>Francisco Antonio Luna Bolaños</t>
  </si>
  <si>
    <t>Francisco Ottoniel López y López</t>
  </si>
  <si>
    <t>Fredy José Chapetón Franco</t>
  </si>
  <si>
    <t>Gerardo Anibal García Yocuté</t>
  </si>
  <si>
    <t>Gerardo Antonio Mazariegos Pineda</t>
  </si>
  <si>
    <t>Gerber Alexander Díaz Osoy</t>
  </si>
  <si>
    <t>Gerson Emanuel Pérez</t>
  </si>
  <si>
    <t>Gilberto Manuel Dominguez Tiriquiz</t>
  </si>
  <si>
    <t>Glenda Azucena Duarte Alvarez</t>
  </si>
  <si>
    <t>Glenda Maribel Alvarado</t>
  </si>
  <si>
    <t>Glenda Paola Arroyo Díaz</t>
  </si>
  <si>
    <t>Guadalupe Del Rosario Arrecis González</t>
  </si>
  <si>
    <t>Guillermo Rodrigo González Palma</t>
  </si>
  <si>
    <t>Henry Gustavo Rojas</t>
  </si>
  <si>
    <t>Henry Leonel Morales Juárez</t>
  </si>
  <si>
    <t>Herber Estuardo Morales Guerra</t>
  </si>
  <si>
    <t>Heydi Elizabeth España Miguel De Estrada</t>
  </si>
  <si>
    <t>Hugo Antonio Piedrasanta Paz</t>
  </si>
  <si>
    <t>Hugo Roberto Villegas Velásquez</t>
  </si>
  <si>
    <t>Héctor Francisco Morales Rodas</t>
  </si>
  <si>
    <t>Ilsa Mercedes Elías de Lemus</t>
  </si>
  <si>
    <t>Importadora El Compa, S.A</t>
  </si>
  <si>
    <t>Ingrid Manuela Ventura Cuterez de Xón</t>
  </si>
  <si>
    <t>Inversiones Billetera Express, Sociedada Anonima</t>
  </si>
  <si>
    <t>Inversiones Carsol Sociedad Anónima</t>
  </si>
  <si>
    <t>Irwin Armando Diaz Chajón</t>
  </si>
  <si>
    <t>Iván Alirio Cadenas Pérez</t>
  </si>
  <si>
    <t>Javier Alexander Lorenzo Chinchilla</t>
  </si>
  <si>
    <t>Jefferson Edgar Eliú Pérez Castillo</t>
  </si>
  <si>
    <t>Jenniffer Ofelia Pineda Villagrán</t>
  </si>
  <si>
    <t>Johanna Celeste Herrarte Romero</t>
  </si>
  <si>
    <t>Jonathan Mishell Quiroa Hernández</t>
  </si>
  <si>
    <t>Jonathan Stuart Suruy Coronado</t>
  </si>
  <si>
    <t>Jorge Alexander de la Cruz Samayoa</t>
  </si>
  <si>
    <t>Jorge Daniel Salazar Martinez</t>
  </si>
  <si>
    <t>Jorge Miszael Blanco Sanic</t>
  </si>
  <si>
    <t>Jose Leonel Zet Cotzojay</t>
  </si>
  <si>
    <t>Joseline Carolina Rivera Morales</t>
  </si>
  <si>
    <t>Joshua Fernando Luna</t>
  </si>
  <si>
    <t>Joshua Vladimir Estrada Arana</t>
  </si>
  <si>
    <t>Josué Armando Morales Naj</t>
  </si>
  <si>
    <t>Josué Claudio Misael Contreras Enriquez</t>
  </si>
  <si>
    <t>Josué David Hernández Rodriguez</t>
  </si>
  <si>
    <t>Josué Gerardo Rojas Paz</t>
  </si>
  <si>
    <t>Josué Humberto Menendez Choc</t>
  </si>
  <si>
    <t>Josué Misaelh Parada Cute</t>
  </si>
  <si>
    <t>José Alberto Pacheco Lópéz</t>
  </si>
  <si>
    <t>José Alfredo Jiménez Orozco</t>
  </si>
  <si>
    <t>José Angel Lee Martínez</t>
  </si>
  <si>
    <t>José Eduardo Quiñonez Esteban</t>
  </si>
  <si>
    <t>José Eduardo Rodas Morales</t>
  </si>
  <si>
    <t>José Manuel Prado Sarg</t>
  </si>
  <si>
    <t>José Miguel Morales Valdéz</t>
  </si>
  <si>
    <t>José Raul Barrios Arroyo</t>
  </si>
  <si>
    <t>Juan Carlos Chiquitó Jiménez</t>
  </si>
  <si>
    <t>Juan Carlos Guzman Mira</t>
  </si>
  <si>
    <t>Juan Jose Ortíz Donado</t>
  </si>
  <si>
    <t>Juan José Melendez Chupina</t>
  </si>
  <si>
    <t>Julieta Aracely Huitz Enríquez</t>
  </si>
  <si>
    <t>Julio Guillermo Espinoza García</t>
  </si>
  <si>
    <t>Julián Estuardo Aguilar Juarez</t>
  </si>
  <si>
    <t>Karen Azucena Lopez Lopez</t>
  </si>
  <si>
    <t>Karla Susana Cruz Serrano de Unda</t>
  </si>
  <si>
    <t>Katheryn Andrea Ramirez Miranda</t>
  </si>
  <si>
    <t>Kelvin Ilde Alexander Lara Vásquez</t>
  </si>
  <si>
    <t>Kenneth Adolfo Escoto Rojas</t>
  </si>
  <si>
    <t>Kenny Jonathan Monzón Portillo</t>
  </si>
  <si>
    <t>Kevin Josué Corado Ramírez</t>
  </si>
  <si>
    <t>Laura Roxana Palacios Castillo</t>
  </si>
  <si>
    <t>Leonardo Rafael Velasquez Godínez</t>
  </si>
  <si>
    <t>Lervin Cristopher Torres Jolón</t>
  </si>
  <si>
    <t>Leslie Odett Mansilla Cabrera</t>
  </si>
  <si>
    <t>Lilian Victoria López Marroquín de Diaz</t>
  </si>
  <si>
    <t>Loida Tomasa Ochoa Vargas de Castellanos</t>
  </si>
  <si>
    <t>Luis Alejandro Guzmán Montenegro</t>
  </si>
  <si>
    <t>Luis Alfredo Boche Tunchez</t>
  </si>
  <si>
    <t>Luis Estuardo Borrayo Morales</t>
  </si>
  <si>
    <t>Luis Felipe Hernández Reyes</t>
  </si>
  <si>
    <t>Manuel de Jesús Acevedo Santos</t>
  </si>
  <si>
    <t>Marco Antonio Chen Monteros</t>
  </si>
  <si>
    <t>Marco Tulio Rojas López</t>
  </si>
  <si>
    <t>Marcos René Reyes Hernández</t>
  </si>
  <si>
    <t>Marelyn Siomara Ramírez Raymundo</t>
  </si>
  <si>
    <t>Maria Ventura Ramón de Gutierrez</t>
  </si>
  <si>
    <t>Mario David Alvarez Romero</t>
  </si>
  <si>
    <t>Mario Josué Revolorio Paz</t>
  </si>
  <si>
    <t>Mario Julian De Paz López</t>
  </si>
  <si>
    <t>Mario Leonel Ibarra Lemus</t>
  </si>
  <si>
    <t>Mario Leopoldo Sian Ordóñez</t>
  </si>
  <si>
    <t>Martha Sofia Barrios Sandoval</t>
  </si>
  <si>
    <t>Marvin Edgardo Asencio Soto</t>
  </si>
  <si>
    <t>Marvin Leonel Hernández Díaz</t>
  </si>
  <si>
    <t>Marvin Leopoldo Estuardo Cahuec Sucup</t>
  </si>
  <si>
    <t>Marvin Mauricio Díaz Monroy</t>
  </si>
  <si>
    <t>Marvin René Gómez Bautista</t>
  </si>
  <si>
    <t>María Cristina Portales</t>
  </si>
  <si>
    <t>María Renée Morales Bardales</t>
  </si>
  <si>
    <t>María Xiomara Aguilar Meza de Meléndez</t>
  </si>
  <si>
    <t>Melany María Alvarado Hernández</t>
  </si>
  <si>
    <t>Merlin Jéssica Carrillo Soberanis</t>
  </si>
  <si>
    <t>Miguel Eduardo Torres Cardoza</t>
  </si>
  <si>
    <t>Miguel Orlando Salazar Pereira</t>
  </si>
  <si>
    <t>Mildred Abigail Mancilla Marin</t>
  </si>
  <si>
    <t>Mynor Alexander Sazo Maldonado</t>
  </si>
  <si>
    <t>Myra Carolina Escobar Hernández de Peláez</t>
  </si>
  <si>
    <t>Nery Estuardo Monterroso Calderón</t>
  </si>
  <si>
    <t>Noelia Ivon Estrada Enriquez</t>
  </si>
  <si>
    <t>Noé Isaías Jocol Ruiz</t>
  </si>
  <si>
    <t>Obdin Francisco Barrientos Vargas</t>
  </si>
  <si>
    <t>Olga Ileana López Girón</t>
  </si>
  <si>
    <t>Orpa Horalia Tiul Garcías de Campos</t>
  </si>
  <si>
    <t>Oscar Alfonso Morales Escobar</t>
  </si>
  <si>
    <t>Oscar Aroldo Ayala Díaz</t>
  </si>
  <si>
    <t>Otto Leonardo Caal López</t>
  </si>
  <si>
    <t>Otto René López Méndez</t>
  </si>
  <si>
    <t>Pablo Alberto Uriel Castañeda Hernández</t>
  </si>
  <si>
    <t>Pablo César Sandoval Aquino</t>
  </si>
  <si>
    <t>Pablo José de León Cajas</t>
  </si>
  <si>
    <t>Pabloandres Ramirez Mejía</t>
  </si>
  <si>
    <t>Paola Rubí Mejía González</t>
  </si>
  <si>
    <t>Paula Albertina Estrada Urrutia</t>
  </si>
  <si>
    <t>Paulo César Flores Flores</t>
  </si>
  <si>
    <t>Pedro Bersaí Pérez Cardona</t>
  </si>
  <si>
    <t>Pedro Ivan Gudiel Tobar</t>
  </si>
  <si>
    <t>Pedro Joaquin Chajon Morales</t>
  </si>
  <si>
    <t>Pía Constanza Reyes del Cid</t>
  </si>
  <si>
    <t>Queni Alberto Marroquín Ordóñez</t>
  </si>
  <si>
    <t>René Orlando Diaz Pacheco</t>
  </si>
  <si>
    <t>Ricardo Rafael Menes Castillo</t>
  </si>
  <si>
    <t>Rita Fabiola Mérida de Paz</t>
  </si>
  <si>
    <t>Roberto Enrique Sicán Leiva</t>
  </si>
  <si>
    <t>Roberto Ervin Ramírez de León</t>
  </si>
  <si>
    <t>Rogelim Abidsai Valenzuela Muñoz</t>
  </si>
  <si>
    <t>Rogger Javier Mazariegos Quisque</t>
  </si>
  <si>
    <t>Rony Javier Fuentes Fuentes</t>
  </si>
  <si>
    <t>Roothman Scott León Monroy</t>
  </si>
  <si>
    <t>Ruth María López García</t>
  </si>
  <si>
    <t>Santiago Soch Reynoso</t>
  </si>
  <si>
    <t>Sergio Alejandro Ogaldes Cruz</t>
  </si>
  <si>
    <t>Sergio Antonio Samayoa Gutiérrez</t>
  </si>
  <si>
    <t>Sergio Emilio Rodas Leiva</t>
  </si>
  <si>
    <t>Sergio Iván Ramírez Letona</t>
  </si>
  <si>
    <t>Sergio Pedro David Torres Rodas</t>
  </si>
  <si>
    <t>Shirley Walesca Marroquín Urízar De Montenegro</t>
  </si>
  <si>
    <t>Sonia Maribel Ramos Martínez De Raymundo</t>
  </si>
  <si>
    <t>Steven José Jayes Lemus</t>
  </si>
  <si>
    <t>Tiendas Virtuales, Sociedad Anónima</t>
  </si>
  <si>
    <t>Victor Antonio Siquiná Romero</t>
  </si>
  <si>
    <t>Victor David Alfaro Quiej</t>
  </si>
  <si>
    <t>Victor Hugo Pérez Gregorio</t>
  </si>
  <si>
    <t>Victoria Azucena Zuñiga Chitic de Cifuentes</t>
  </si>
  <si>
    <t>Vilma Maria Carranza Sanchez</t>
  </si>
  <si>
    <t>Vilma Michell Hernández López</t>
  </si>
  <si>
    <t>Walder Darío Mérida Muñoz</t>
  </si>
  <si>
    <t>Walter Eduardo Castro</t>
  </si>
  <si>
    <t>Wendoly Paola Castro Paz</t>
  </si>
  <si>
    <t>Wilfredo Matias Oliva Jumique</t>
  </si>
  <si>
    <t>William Eliseo Cristal Pérez</t>
  </si>
  <si>
    <t>William Estuardo Equité Mirón</t>
  </si>
  <si>
    <t>Yahel Alfredo Lancerio Marrero</t>
  </si>
  <si>
    <t>Yener Josué García Cano</t>
  </si>
  <si>
    <t>Yesica Estefani Peña Marroquín</t>
  </si>
  <si>
    <t>Yonatan David Rodríguez Pineda</t>
  </si>
  <si>
    <t>Yosselin Roosmery Arroyo Romero</t>
  </si>
  <si>
    <t>Zoila Nohemi Constanza Morales</t>
  </si>
  <si>
    <t>Divorciado</t>
  </si>
  <si>
    <t>DPI</t>
  </si>
  <si>
    <t>No. Préstamo</t>
  </si>
  <si>
    <t>Cuotas pendientes actual</t>
  </si>
  <si>
    <t>Calificacion actual</t>
  </si>
  <si>
    <t>.</t>
  </si>
  <si>
    <t>01010214110890</t>
  </si>
  <si>
    <t>01010202102520</t>
  </si>
  <si>
    <t>01010202102720</t>
  </si>
  <si>
    <t>01010214103210</t>
  </si>
  <si>
    <t>01010214103730</t>
  </si>
  <si>
    <t>01010214103840</t>
  </si>
  <si>
    <t xml:space="preserve">2323 12931 0101          </t>
  </si>
  <si>
    <t>01010214104560</t>
  </si>
  <si>
    <t xml:space="preserve">3018 53657 0101          </t>
  </si>
  <si>
    <t>01010214103310</t>
  </si>
  <si>
    <t xml:space="preserve">1800 63243 0101          </t>
  </si>
  <si>
    <t>01010214103330</t>
  </si>
  <si>
    <t xml:space="preserve">2244 48978 1801          </t>
  </si>
  <si>
    <t>01010202103430</t>
  </si>
  <si>
    <t xml:space="preserve">2427 52489 0101          </t>
  </si>
  <si>
    <t>01010214103370</t>
  </si>
  <si>
    <t xml:space="preserve">2440 30022 0101          </t>
  </si>
  <si>
    <t>01010214103550</t>
  </si>
  <si>
    <t xml:space="preserve">2628 08315 0101          </t>
  </si>
  <si>
    <t>01010214103400</t>
  </si>
  <si>
    <t xml:space="preserve">1683 94863 0101          </t>
  </si>
  <si>
    <t>01010202104020</t>
  </si>
  <si>
    <t xml:space="preserve">2652 78465 0101          </t>
  </si>
  <si>
    <t>01010214103450</t>
  </si>
  <si>
    <t xml:space="preserve">2448 92482 0101          </t>
  </si>
  <si>
    <t>01010214103410</t>
  </si>
  <si>
    <t xml:space="preserve">3995 98707 0901          </t>
  </si>
  <si>
    <t>01010214103500</t>
  </si>
  <si>
    <t xml:space="preserve">1728 06054 0101          </t>
  </si>
  <si>
    <t>01010202100710</t>
  </si>
  <si>
    <t xml:space="preserve">2384 20094 0101          </t>
  </si>
  <si>
    <t>01010214103650</t>
  </si>
  <si>
    <t xml:space="preserve">1729 31584 0901          </t>
  </si>
  <si>
    <t>01010101001130</t>
  </si>
  <si>
    <t xml:space="preserve">2395 21366 0101          </t>
  </si>
  <si>
    <t>01010214103620</t>
  </si>
  <si>
    <t xml:space="preserve">1678 59668 0101          </t>
  </si>
  <si>
    <t>01010214103700</t>
  </si>
  <si>
    <t xml:space="preserve">1602 07827 0101          </t>
  </si>
  <si>
    <t>01010214103680</t>
  </si>
  <si>
    <t xml:space="preserve">1600 59038 0101          </t>
  </si>
  <si>
    <t>01010214103610</t>
  </si>
  <si>
    <t xml:space="preserve">1754 22796 0114          </t>
  </si>
  <si>
    <t>01010214103110</t>
  </si>
  <si>
    <t xml:space="preserve">1956 61176 0101          </t>
  </si>
  <si>
    <t>01010214103720</t>
  </si>
  <si>
    <t xml:space="preserve">2782 50912 0101          </t>
  </si>
  <si>
    <t>01010214103710</t>
  </si>
  <si>
    <t xml:space="preserve">2591 74653 0101          </t>
  </si>
  <si>
    <t>01010214103850</t>
  </si>
  <si>
    <t xml:space="preserve">3032 72619 0108          </t>
  </si>
  <si>
    <t>01010214103800</t>
  </si>
  <si>
    <t xml:space="preserve">3460 66638 0101          </t>
  </si>
  <si>
    <t>01010202108260</t>
  </si>
  <si>
    <t xml:space="preserve">2270 49810 0101          </t>
  </si>
  <si>
    <t>01010214106950</t>
  </si>
  <si>
    <t xml:space="preserve">2250 74540 0101          </t>
  </si>
  <si>
    <t>01010214103860</t>
  </si>
  <si>
    <t xml:space="preserve">3082 99019 0101          </t>
  </si>
  <si>
    <t>01010214108150</t>
  </si>
  <si>
    <t xml:space="preserve">3002 08790 0101          </t>
  </si>
  <si>
    <t>01010214103920</t>
  </si>
  <si>
    <t xml:space="preserve">2529 78080 0101          </t>
  </si>
  <si>
    <t>01010214117570</t>
  </si>
  <si>
    <t xml:space="preserve">1762 70566 0101          </t>
  </si>
  <si>
    <t>01010214103980</t>
  </si>
  <si>
    <t xml:space="preserve">1968 99206 0101          </t>
  </si>
  <si>
    <t>01010214103950</t>
  </si>
  <si>
    <t xml:space="preserve">1652 23227 0101          </t>
  </si>
  <si>
    <t>01010214104000</t>
  </si>
  <si>
    <t xml:space="preserve">1810 64839 0612          </t>
  </si>
  <si>
    <t>01010214104100</t>
  </si>
  <si>
    <t xml:space="preserve">2304 36293 0101          </t>
  </si>
  <si>
    <t>01010214117640</t>
  </si>
  <si>
    <t xml:space="preserve">3665 27819 0101          </t>
  </si>
  <si>
    <t>01010214117400</t>
  </si>
  <si>
    <t xml:space="preserve">2985 46264 0101          </t>
  </si>
  <si>
    <t>01010202104130</t>
  </si>
  <si>
    <t xml:space="preserve">1612 54837 0101          </t>
  </si>
  <si>
    <t>01010214104060</t>
  </si>
  <si>
    <t xml:space="preserve">3009 24070 0101          </t>
  </si>
  <si>
    <t>01010214104010</t>
  </si>
  <si>
    <t xml:space="preserve">2234 17696 0101          </t>
  </si>
  <si>
    <t>01010214104110</t>
  </si>
  <si>
    <t xml:space="preserve">1744 62816 0101          </t>
  </si>
  <si>
    <t>01010214104150</t>
  </si>
  <si>
    <t xml:space="preserve">3051 24625 0201          </t>
  </si>
  <si>
    <t>01010214104140</t>
  </si>
  <si>
    <t xml:space="preserve">2050 86136 0101          </t>
  </si>
  <si>
    <t>01010214104300</t>
  </si>
  <si>
    <t xml:space="preserve">1601 75518 0101          </t>
  </si>
  <si>
    <t>01010214107060</t>
  </si>
  <si>
    <t xml:space="preserve">1583 76714 0101          </t>
  </si>
  <si>
    <t>01010202104250</t>
  </si>
  <si>
    <t xml:space="preserve">4064 29960 0710          </t>
  </si>
  <si>
    <t>01010214108330</t>
  </si>
  <si>
    <t xml:space="preserve">1798 18635 0101          </t>
  </si>
  <si>
    <t>01010214104310</t>
  </si>
  <si>
    <t xml:space="preserve">2272 85042 1601          </t>
  </si>
  <si>
    <t>01010202104280</t>
  </si>
  <si>
    <t xml:space="preserve">3006 75550 0101          </t>
  </si>
  <si>
    <t>01010214107510</t>
  </si>
  <si>
    <t xml:space="preserve">2382 39500 0101          </t>
  </si>
  <si>
    <t>01010214104340</t>
  </si>
  <si>
    <t xml:space="preserve">3625 88333 0101          </t>
  </si>
  <si>
    <t>01010214104390</t>
  </si>
  <si>
    <t xml:space="preserve">4002 38977 0101          </t>
  </si>
  <si>
    <t>01010214104510</t>
  </si>
  <si>
    <t xml:space="preserve">2313 39585 0101          </t>
  </si>
  <si>
    <t>01010214104530</t>
  </si>
  <si>
    <t xml:space="preserve">2395 49945 1708          </t>
  </si>
  <si>
    <t>01010214118320</t>
  </si>
  <si>
    <t xml:space="preserve">2492 22124 0101          </t>
  </si>
  <si>
    <t>01010214104450</t>
  </si>
  <si>
    <t xml:space="preserve">2870 21947 0101          </t>
  </si>
  <si>
    <t>01010214104490</t>
  </si>
  <si>
    <t xml:space="preserve">2130 96188 0101          </t>
  </si>
  <si>
    <t>01010214104540</t>
  </si>
  <si>
    <t xml:space="preserve">2527 92629 0101          </t>
  </si>
  <si>
    <t>01010214104550</t>
  </si>
  <si>
    <t xml:space="preserve">2337 07247 0301          </t>
  </si>
  <si>
    <t>01010214117630</t>
  </si>
  <si>
    <t xml:space="preserve">2296 63354 0101          </t>
  </si>
  <si>
    <t>01010214104610</t>
  </si>
  <si>
    <t xml:space="preserve">2532 87480 0114          </t>
  </si>
  <si>
    <t>01010214104590</t>
  </si>
  <si>
    <t xml:space="preserve">2739 28864 0101          </t>
  </si>
  <si>
    <t>01010214117360</t>
  </si>
  <si>
    <t xml:space="preserve">3755 93217 0101          </t>
  </si>
  <si>
    <t>01010214104750</t>
  </si>
  <si>
    <t xml:space="preserve">2537 63576 2007          </t>
  </si>
  <si>
    <t>01010407301560</t>
  </si>
  <si>
    <t xml:space="preserve">3740 03378 0101          </t>
  </si>
  <si>
    <t>01010101001170</t>
  </si>
  <si>
    <t xml:space="preserve">2994 25983 0101          </t>
  </si>
  <si>
    <t>01010214104770</t>
  </si>
  <si>
    <t xml:space="preserve">2417 16187 0101          </t>
  </si>
  <si>
    <t>01010214104810</t>
  </si>
  <si>
    <t xml:space="preserve">3649 54205 0101          </t>
  </si>
  <si>
    <t>01010202104790</t>
  </si>
  <si>
    <t xml:space="preserve">2498 36521 0901          </t>
  </si>
  <si>
    <t>01010214104840</t>
  </si>
  <si>
    <t xml:space="preserve">2515 17853 0101          </t>
  </si>
  <si>
    <t>01010214104890</t>
  </si>
  <si>
    <t xml:space="preserve">3605 84527 0101          </t>
  </si>
  <si>
    <t>01010202104900</t>
  </si>
  <si>
    <t xml:space="preserve">2075 26672 0101          </t>
  </si>
  <si>
    <t>01010214105000</t>
  </si>
  <si>
    <t xml:space="preserve">3001 50342 0101          </t>
  </si>
  <si>
    <t>01010101001220</t>
  </si>
  <si>
    <t xml:space="preserve">2442 66794 0101          </t>
  </si>
  <si>
    <t>01010214104910</t>
  </si>
  <si>
    <t xml:space="preserve">2245 85835 0101          </t>
  </si>
  <si>
    <t>01010214105110</t>
  </si>
  <si>
    <t xml:space="preserve">2139 78822 0101          </t>
  </si>
  <si>
    <t>01010214105030</t>
  </si>
  <si>
    <t xml:space="preserve">2066 01158 0101          </t>
  </si>
  <si>
    <t>01010214105010</t>
  </si>
  <si>
    <t xml:space="preserve">2438 92349 0101          </t>
  </si>
  <si>
    <t>01010202104970</t>
  </si>
  <si>
    <t xml:space="preserve">2339 34057 1302          </t>
  </si>
  <si>
    <t>01010202105040</t>
  </si>
  <si>
    <t xml:space="preserve">2542 80277 0101          </t>
  </si>
  <si>
    <t>01010202101380</t>
  </si>
  <si>
    <t xml:space="preserve">2996 29821 0101          </t>
  </si>
  <si>
    <t>01010214105100</t>
  </si>
  <si>
    <t xml:space="preserve">1986 20160 0101          </t>
  </si>
  <si>
    <t>01010202105130</t>
  </si>
  <si>
    <t xml:space="preserve">2024 69344 0802          </t>
  </si>
  <si>
    <t>01010214105150</t>
  </si>
  <si>
    <t xml:space="preserve">1605 14797 0101          </t>
  </si>
  <si>
    <t>01010214105190</t>
  </si>
  <si>
    <t xml:space="preserve">2856 54993 0113          </t>
  </si>
  <si>
    <t>01010214105170</t>
  </si>
  <si>
    <t xml:space="preserve">2158 13405 0101          </t>
  </si>
  <si>
    <t>01010214105220</t>
  </si>
  <si>
    <t xml:space="preserve">3031 28828 0108          </t>
  </si>
  <si>
    <t>01010214105230</t>
  </si>
  <si>
    <t xml:space="preserve">3371 44753 0920          </t>
  </si>
  <si>
    <t>01010214105330</t>
  </si>
  <si>
    <t xml:space="preserve">1739 86536 0101          </t>
  </si>
  <si>
    <t>01010214117960</t>
  </si>
  <si>
    <t xml:space="preserve">2490 81725 0101          </t>
  </si>
  <si>
    <t>01010214105260</t>
  </si>
  <si>
    <t xml:space="preserve">1628 97308 2211          </t>
  </si>
  <si>
    <t>01010214105390</t>
  </si>
  <si>
    <t xml:space="preserve">0000 11529 0560          </t>
  </si>
  <si>
    <t>01010214105270</t>
  </si>
  <si>
    <t xml:space="preserve">1585 83396 0101          </t>
  </si>
  <si>
    <t>01010214105320</t>
  </si>
  <si>
    <t xml:space="preserve">1700 43223 0101          </t>
  </si>
  <si>
    <t>01010101001190</t>
  </si>
  <si>
    <t xml:space="preserve">2387 26061 0101          </t>
  </si>
  <si>
    <t>01010214105550</t>
  </si>
  <si>
    <t xml:space="preserve">3867 37886 0101          </t>
  </si>
  <si>
    <t>01010214105490</t>
  </si>
  <si>
    <t xml:space="preserve">2734 73093 0207          </t>
  </si>
  <si>
    <t>01010202105510</t>
  </si>
  <si>
    <t xml:space="preserve">2072 15154 0101          </t>
  </si>
  <si>
    <t>01010214105730</t>
  </si>
  <si>
    <t xml:space="preserve">1895 08019 0101          </t>
  </si>
  <si>
    <t>01010214105520</t>
  </si>
  <si>
    <t xml:space="preserve">2566 00074 0301          </t>
  </si>
  <si>
    <t>01010214105650</t>
  </si>
  <si>
    <t xml:space="preserve">3015 01424 0101          </t>
  </si>
  <si>
    <t>01010214105680</t>
  </si>
  <si>
    <t xml:space="preserve">2051 47798 0101          </t>
  </si>
  <si>
    <t>01010202105620</t>
  </si>
  <si>
    <t xml:space="preserve">2773 37089 0101          </t>
  </si>
  <si>
    <t>01010214105690</t>
  </si>
  <si>
    <t xml:space="preserve">2666 90882 0101          </t>
  </si>
  <si>
    <t>01010214105590</t>
  </si>
  <si>
    <t xml:space="preserve">3058 54518 0301          </t>
  </si>
  <si>
    <t>01010214105630</t>
  </si>
  <si>
    <t xml:space="preserve">1857 89862 1215          </t>
  </si>
  <si>
    <t>01010202117680</t>
  </si>
  <si>
    <t xml:space="preserve">2469 06987 0101          </t>
  </si>
  <si>
    <t>01010202105670</t>
  </si>
  <si>
    <t xml:space="preserve">1638 35063 0101          </t>
  </si>
  <si>
    <t>01010214103390</t>
  </si>
  <si>
    <t xml:space="preserve">1913 38141 0101          </t>
  </si>
  <si>
    <t>01010214103540</t>
  </si>
  <si>
    <t xml:space="preserve">2370 62232 0101          </t>
  </si>
  <si>
    <t>01010202103470</t>
  </si>
  <si>
    <t xml:space="preserve">2685 55192 0101          </t>
  </si>
  <si>
    <t>01010202103870</t>
  </si>
  <si>
    <t xml:space="preserve">2365 17953 0101          </t>
  </si>
  <si>
    <t>01010214104070</t>
  </si>
  <si>
    <t xml:space="preserve">1819 98203 0101          </t>
  </si>
  <si>
    <t>01010214104030</t>
  </si>
  <si>
    <t xml:space="preserve">2235 11862 0101          </t>
  </si>
  <si>
    <t>01010202106450</t>
  </si>
  <si>
    <t xml:space="preserve">2982 48336 2103          </t>
  </si>
  <si>
    <t>01010214104570</t>
  </si>
  <si>
    <t xml:space="preserve">2155 22087 0101          </t>
  </si>
  <si>
    <t>01040206120110</t>
  </si>
  <si>
    <t xml:space="preserve">2737 95961 0501          </t>
  </si>
  <si>
    <t>01010206101140</t>
  </si>
  <si>
    <t xml:space="preserve">2319 46805 0101          </t>
  </si>
  <si>
    <t>01010202100610</t>
  </si>
  <si>
    <t xml:space="preserve">2153 98823 0101          </t>
  </si>
  <si>
    <t>01010202101230</t>
  </si>
  <si>
    <t xml:space="preserve">1813 68765 0101          </t>
  </si>
  <si>
    <t>01010202101260</t>
  </si>
  <si>
    <t xml:space="preserve">2678 58965 0609          </t>
  </si>
  <si>
    <t>01010202101420</t>
  </si>
  <si>
    <t xml:space="preserve">2241 59798 0103          </t>
  </si>
  <si>
    <t>01010202101790</t>
  </si>
  <si>
    <t xml:space="preserve">2289 68151 0101          </t>
  </si>
  <si>
    <t>01010202102140</t>
  </si>
  <si>
    <t>-----</t>
  </si>
  <si>
    <t>01010202102360</t>
  </si>
  <si>
    <t xml:space="preserve">2505 12963 1413          </t>
  </si>
  <si>
    <t>01010202102250</t>
  </si>
  <si>
    <t xml:space="preserve">2780 00568 1202          </t>
  </si>
  <si>
    <t>01010202103320</t>
  </si>
  <si>
    <t xml:space="preserve">2834 05082 0101          </t>
  </si>
  <si>
    <t>01010214103690</t>
  </si>
  <si>
    <t xml:space="preserve">2404 27025 0114          </t>
  </si>
  <si>
    <t>01010202102680</t>
  </si>
  <si>
    <t xml:space="preserve">2238 60387 0101          </t>
  </si>
  <si>
    <t>01010214103990</t>
  </si>
  <si>
    <t xml:space="preserve">1731 00074 1803          </t>
  </si>
  <si>
    <t>01010214104050</t>
  </si>
  <si>
    <t xml:space="preserve">2426 72361 0610          </t>
  </si>
  <si>
    <t>01010214104270</t>
  </si>
  <si>
    <t xml:space="preserve">2227 38685 1101          </t>
  </si>
  <si>
    <t>01010214104470</t>
  </si>
  <si>
    <t xml:space="preserve">3001 05800 0101          </t>
  </si>
  <si>
    <t>01010214104930</t>
  </si>
  <si>
    <t xml:space="preserve">2996 83532 0114          </t>
  </si>
  <si>
    <t>01010214104960</t>
  </si>
  <si>
    <t xml:space="preserve">2493 46052 1301          </t>
  </si>
  <si>
    <t>01010202105060</t>
  </si>
  <si>
    <t xml:space="preserve">3009 61812 0101          </t>
  </si>
  <si>
    <t>01010214105370</t>
  </si>
  <si>
    <t xml:space="preserve">2390 11333 0101          </t>
  </si>
  <si>
    <t>01010214105400</t>
  </si>
  <si>
    <t xml:space="preserve">2544 56375 0301          </t>
  </si>
  <si>
    <t>01010214105610</t>
  </si>
  <si>
    <t xml:space="preserve">1851 12935 0101          </t>
  </si>
  <si>
    <t>01010214103460</t>
  </si>
  <si>
    <t xml:space="preserve">3271 11283 1017          </t>
  </si>
  <si>
    <t>01010202103350</t>
  </si>
  <si>
    <t xml:space="preserve">3741 38605 0101          </t>
  </si>
  <si>
    <t>01010214110910</t>
  </si>
  <si>
    <t xml:space="preserve">2995 34820 0101          </t>
  </si>
  <si>
    <t>01010214107210</t>
  </si>
  <si>
    <t xml:space="preserve">2197 03434 0101          </t>
  </si>
  <si>
    <t>01010214103740</t>
  </si>
  <si>
    <t xml:space="preserve">2593 93525 0117          </t>
  </si>
  <si>
    <t>01010214103670</t>
  </si>
  <si>
    <t xml:space="preserve">3090 55849 0609          </t>
  </si>
  <si>
    <t>01010202103080</t>
  </si>
  <si>
    <t xml:space="preserve">3017 18539 0101          </t>
  </si>
  <si>
    <t>01010202103760</t>
  </si>
  <si>
    <t xml:space="preserve">1844 85975 0101          </t>
  </si>
  <si>
    <t>01010202103820</t>
  </si>
  <si>
    <t xml:space="preserve">2937 59774 0101          </t>
  </si>
  <si>
    <t>01010202103830</t>
  </si>
  <si>
    <t xml:space="preserve">3250 03203 1601          </t>
  </si>
  <si>
    <t>01010214104120</t>
  </si>
  <si>
    <t xml:space="preserve">2310 72503 0101          </t>
  </si>
  <si>
    <t>01010214104240</t>
  </si>
  <si>
    <t xml:space="preserve">2231 29755 0101          </t>
  </si>
  <si>
    <t>01010202104290</t>
  </si>
  <si>
    <t xml:space="preserve">1938 88785 0101          </t>
  </si>
  <si>
    <t>01010202104230</t>
  </si>
  <si>
    <t xml:space="preserve">2824 00400 1308          </t>
  </si>
  <si>
    <t>01010214104320</t>
  </si>
  <si>
    <t xml:space="preserve">2789 67841 0101          </t>
  </si>
  <si>
    <t>01010214104430</t>
  </si>
  <si>
    <t xml:space="preserve">1955 34069 1101          </t>
  </si>
  <si>
    <t>01010214104480</t>
  </si>
  <si>
    <t xml:space="preserve">2317 52334 2214          </t>
  </si>
  <si>
    <t>01010214104440</t>
  </si>
  <si>
    <t xml:space="preserve">1780 93238 0101          </t>
  </si>
  <si>
    <t>01010202104460</t>
  </si>
  <si>
    <t xml:space="preserve">2223 42579 0101          </t>
  </si>
  <si>
    <t>01010214104400</t>
  </si>
  <si>
    <t xml:space="preserve">2985 29343 0101          </t>
  </si>
  <si>
    <t>01010214104370</t>
  </si>
  <si>
    <t xml:space="preserve">2612 83367 0101          </t>
  </si>
  <si>
    <t>01010202104380</t>
  </si>
  <si>
    <t xml:space="preserve">3001 04685 0101          </t>
  </si>
  <si>
    <t>01010214104660</t>
  </si>
  <si>
    <t xml:space="preserve">1647 85078 0101          </t>
  </si>
  <si>
    <t>01010202102340</t>
  </si>
  <si>
    <t xml:space="preserve">2545 94573 0101          </t>
  </si>
  <si>
    <t>01010214104800</t>
  </si>
  <si>
    <t xml:space="preserve">2371 48927 0101          </t>
  </si>
  <si>
    <t>01010202104820</t>
  </si>
  <si>
    <t xml:space="preserve">2258 68261 0101          </t>
  </si>
  <si>
    <t>01010214104980</t>
  </si>
  <si>
    <t xml:space="preserve">3046 50757 0115          </t>
  </si>
  <si>
    <t>01010214104920</t>
  </si>
  <si>
    <t xml:space="preserve">1910 03883 1701          </t>
  </si>
  <si>
    <t>01010214104990</t>
  </si>
  <si>
    <t xml:space="preserve">2733 75423 0101          </t>
  </si>
  <si>
    <t>01010214105080</t>
  </si>
  <si>
    <t xml:space="preserve">1657 14417 0101          </t>
  </si>
  <si>
    <t>01010202105050</t>
  </si>
  <si>
    <t xml:space="preserve">3066 66278 0601          </t>
  </si>
  <si>
    <t>01010214105280</t>
  </si>
  <si>
    <t xml:space="preserve">2603 03623 0101          </t>
  </si>
  <si>
    <t>01010202105210</t>
  </si>
  <si>
    <t xml:space="preserve">2386 53218 0101          </t>
  </si>
  <si>
    <t>01010202105250</t>
  </si>
  <si>
    <t xml:space="preserve">3012 88119 0101          </t>
  </si>
  <si>
    <t>01010202105440</t>
  </si>
  <si>
    <t xml:space="preserve">2484 89445 0301          </t>
  </si>
  <si>
    <t>01010202102640</t>
  </si>
  <si>
    <t xml:space="preserve">0000 00277 0865          </t>
  </si>
  <si>
    <t>01010202105540</t>
  </si>
  <si>
    <t xml:space="preserve">2546 09139 0101          </t>
  </si>
  <si>
    <t>01010214105570</t>
  </si>
  <si>
    <t xml:space="preserve">1617 67559 1801          </t>
  </si>
  <si>
    <t>01010214108350</t>
  </si>
  <si>
    <t xml:space="preserve">2301 79665 1801          </t>
  </si>
  <si>
    <t>01010214108460</t>
  </si>
  <si>
    <t xml:space="preserve">1578 10771 0101          </t>
  </si>
  <si>
    <t>01010214108300</t>
  </si>
  <si>
    <t xml:space="preserve">2149 88465 0101          </t>
  </si>
  <si>
    <t>01010214108600</t>
  </si>
  <si>
    <t xml:space="preserve">1989 84340 0101          </t>
  </si>
  <si>
    <t>01010214108440</t>
  </si>
  <si>
    <t xml:space="preserve">2502 05262 0101          </t>
  </si>
  <si>
    <t>01010214115120</t>
  </si>
  <si>
    <t xml:space="preserve">1675 31301 0507          </t>
  </si>
  <si>
    <t>01010214108650</t>
  </si>
  <si>
    <t xml:space="preserve">2307 70940 0110          </t>
  </si>
  <si>
    <t>01010214108680</t>
  </si>
  <si>
    <t xml:space="preserve">1949 78893 1001          </t>
  </si>
  <si>
    <t>01010214108230</t>
  </si>
  <si>
    <t xml:space="preserve">2216 25518 0101          </t>
  </si>
  <si>
    <t>01010202108250</t>
  </si>
  <si>
    <t xml:space="preserve">1875 23290 0101          </t>
  </si>
  <si>
    <t>01010214108620</t>
  </si>
  <si>
    <t xml:space="preserve">3489 86408 0101          </t>
  </si>
  <si>
    <t>01010214108290</t>
  </si>
  <si>
    <t xml:space="preserve">2740 36479 0101          </t>
  </si>
  <si>
    <t>01010214108970</t>
  </si>
  <si>
    <t xml:space="preserve">2686 15993 1213          </t>
  </si>
  <si>
    <t>01010214108420</t>
  </si>
  <si>
    <t xml:space="preserve">2216 55506 0401          </t>
  </si>
  <si>
    <t>01010214108270</t>
  </si>
  <si>
    <t xml:space="preserve">2113 36653 1210          </t>
  </si>
  <si>
    <t>01010214108360</t>
  </si>
  <si>
    <t xml:space="preserve">2281 62793 0101          </t>
  </si>
  <si>
    <t>01010214108410</t>
  </si>
  <si>
    <t xml:space="preserve">3556 68343 0103          </t>
  </si>
  <si>
    <t>01010202108480</t>
  </si>
  <si>
    <t xml:space="preserve">2497 68143 0101          </t>
  </si>
  <si>
    <t>01010214108540</t>
  </si>
  <si>
    <t xml:space="preserve">3940 39548 0101          </t>
  </si>
  <si>
    <t>01010214108310</t>
  </si>
  <si>
    <t xml:space="preserve">2078 56435 0101          </t>
  </si>
  <si>
    <t>01010214108690</t>
  </si>
  <si>
    <t xml:space="preserve">2200 34613 0101          </t>
  </si>
  <si>
    <t>01010214108380</t>
  </si>
  <si>
    <t xml:space="preserve">1671 41368 1101          </t>
  </si>
  <si>
    <t>01010214108710</t>
  </si>
  <si>
    <t xml:space="preserve">2044 37229 0101          </t>
  </si>
  <si>
    <t>01010214108490</t>
  </si>
  <si>
    <t xml:space="preserve">1604 93625 0101          </t>
  </si>
  <si>
    <t>01010214108370</t>
  </si>
  <si>
    <t xml:space="preserve">2371 00568 0506          </t>
  </si>
  <si>
    <t>01010214108510</t>
  </si>
  <si>
    <t xml:space="preserve">2501 95410 0101          </t>
  </si>
  <si>
    <t>01010214109240</t>
  </si>
  <si>
    <t xml:space="preserve">2281 10890 0101          </t>
  </si>
  <si>
    <t>01010214108760</t>
  </si>
  <si>
    <t xml:space="preserve">2537 96008 1601          </t>
  </si>
  <si>
    <t>01010214109170</t>
  </si>
  <si>
    <t xml:space="preserve">1627 00911 0101          </t>
  </si>
  <si>
    <t>01010214108470</t>
  </si>
  <si>
    <t xml:space="preserve">2634 27005 0101          </t>
  </si>
  <si>
    <t>01010214108390</t>
  </si>
  <si>
    <t xml:space="preserve">2193 50388 0401          </t>
  </si>
  <si>
    <t>01010214110350</t>
  </si>
  <si>
    <t xml:space="preserve">2520 60830 0101          </t>
  </si>
  <si>
    <t>01010214108610</t>
  </si>
  <si>
    <t xml:space="preserve">1934 15062 0101          </t>
  </si>
  <si>
    <t>01010214108670</t>
  </si>
  <si>
    <t xml:space="preserve">3282 42462 1101          </t>
  </si>
  <si>
    <t>01010214108640</t>
  </si>
  <si>
    <t xml:space="preserve">1000177076               </t>
  </si>
  <si>
    <t>01010214108630</t>
  </si>
  <si>
    <t xml:space="preserve">1586 92926 2201          </t>
  </si>
  <si>
    <t>01010214115390</t>
  </si>
  <si>
    <t xml:space="preserve">2601 15061 0101          </t>
  </si>
  <si>
    <t>01010202108660</t>
  </si>
  <si>
    <t xml:space="preserve">2296 11184 0101          </t>
  </si>
  <si>
    <t>01010214108780</t>
  </si>
  <si>
    <t xml:space="preserve">2533 68022 0101          </t>
  </si>
  <si>
    <t>01010214108790</t>
  </si>
  <si>
    <t xml:space="preserve">2483 70383 0101          </t>
  </si>
  <si>
    <t>01010214108700</t>
  </si>
  <si>
    <t xml:space="preserve">3437 30251 0101          </t>
  </si>
  <si>
    <t>01010214109220</t>
  </si>
  <si>
    <t xml:space="preserve">2112 47693 0101          </t>
  </si>
  <si>
    <t>01010214109230</t>
  </si>
  <si>
    <t xml:space="preserve">3472 37215 0113          </t>
  </si>
  <si>
    <t>01010214108830</t>
  </si>
  <si>
    <t xml:space="preserve">2270 43022 0101          </t>
  </si>
  <si>
    <t>01010202108800</t>
  </si>
  <si>
    <t xml:space="preserve">1911 66065 1001          </t>
  </si>
  <si>
    <t>01010214108910</t>
  </si>
  <si>
    <t xml:space="preserve">2105 27803 0101          </t>
  </si>
  <si>
    <t>01010214109780</t>
  </si>
  <si>
    <t xml:space="preserve">3467 69566 1106          </t>
  </si>
  <si>
    <t>01010214109100</t>
  </si>
  <si>
    <t xml:space="preserve">3002 69072 0101          </t>
  </si>
  <si>
    <t>01010214109060</t>
  </si>
  <si>
    <t xml:space="preserve">2591 15894 0101          </t>
  </si>
  <si>
    <t>01010214108870</t>
  </si>
  <si>
    <t xml:space="preserve">1895 57567 1001          </t>
  </si>
  <si>
    <t>01010214109010</t>
  </si>
  <si>
    <t xml:space="preserve">3064 56613 0513          </t>
  </si>
  <si>
    <t>01010214109040</t>
  </si>
  <si>
    <t xml:space="preserve">2755 48163 0101          </t>
  </si>
  <si>
    <t>01010214109260</t>
  </si>
  <si>
    <t xml:space="preserve">0000 62677 8000          </t>
  </si>
  <si>
    <t>01010214109400</t>
  </si>
  <si>
    <t xml:space="preserve">2226 82248 0101          </t>
  </si>
  <si>
    <t>01010214109190</t>
  </si>
  <si>
    <t xml:space="preserve">1972 56791 0101          </t>
  </si>
  <si>
    <t>01010214109380</t>
  </si>
  <si>
    <t xml:space="preserve">1604 93684 0101          </t>
  </si>
  <si>
    <t>01010214108930</t>
  </si>
  <si>
    <t xml:space="preserve">2555 34205 0101          </t>
  </si>
  <si>
    <t>01010214109020</t>
  </si>
  <si>
    <t xml:space="preserve">2327 50203 0101          </t>
  </si>
  <si>
    <t>01010214109160</t>
  </si>
  <si>
    <t xml:space="preserve">2435 32814 0101          </t>
  </si>
  <si>
    <t>01010214108920</t>
  </si>
  <si>
    <t xml:space="preserve">2990 30547 0101          </t>
  </si>
  <si>
    <t>01010214109130</t>
  </si>
  <si>
    <t xml:space="preserve">2324 95408 0101          </t>
  </si>
  <si>
    <t>01010214109180</t>
  </si>
  <si>
    <t xml:space="preserve">2858 77151 0802          </t>
  </si>
  <si>
    <t>01010214109350</t>
  </si>
  <si>
    <t xml:space="preserve">11178128-0               </t>
  </si>
  <si>
    <t>01010214109280</t>
  </si>
  <si>
    <t xml:space="preserve">3031 31918 0108          </t>
  </si>
  <si>
    <t>01010214109200</t>
  </si>
  <si>
    <t xml:space="preserve">2325 34268 0101          </t>
  </si>
  <si>
    <t>01010214109250</t>
  </si>
  <si>
    <t xml:space="preserve">1739 99883 1601          </t>
  </si>
  <si>
    <t>01010202109330</t>
  </si>
  <si>
    <t xml:space="preserve">2287 55662 0101          </t>
  </si>
  <si>
    <t>01010214109430</t>
  </si>
  <si>
    <t xml:space="preserve">3046 00911 0115          </t>
  </si>
  <si>
    <t>01010214109320</t>
  </si>
  <si>
    <t xml:space="preserve">2749 44340 0922          </t>
  </si>
  <si>
    <t>01010214109310</t>
  </si>
  <si>
    <t xml:space="preserve">2282 06960 0101          </t>
  </si>
  <si>
    <t>01010214109270</t>
  </si>
  <si>
    <t xml:space="preserve">1573 66464 0101          </t>
  </si>
  <si>
    <t>01010214109360</t>
  </si>
  <si>
    <t xml:space="preserve">2130 48698 0101          </t>
  </si>
  <si>
    <t>01010214109370</t>
  </si>
  <si>
    <t xml:space="preserve">3003 00298 0101          </t>
  </si>
  <si>
    <t>01010214109340</t>
  </si>
  <si>
    <t xml:space="preserve">1695 84704 2208          </t>
  </si>
  <si>
    <t>01010202109420</t>
  </si>
  <si>
    <t xml:space="preserve">2371 48528 0101          </t>
  </si>
  <si>
    <t>01010214109410</t>
  </si>
  <si>
    <t xml:space="preserve">2281 03266 0101          </t>
  </si>
  <si>
    <t>01010214105580</t>
  </si>
  <si>
    <t xml:space="preserve">1777 38154 0101          </t>
  </si>
  <si>
    <t>01010214105880</t>
  </si>
  <si>
    <t xml:space="preserve">1991 82280 0101          </t>
  </si>
  <si>
    <t>01010214105870</t>
  </si>
  <si>
    <t xml:space="preserve">2456 04367 0101          </t>
  </si>
  <si>
    <t>01010214105750</t>
  </si>
  <si>
    <t xml:space="preserve">3095 93824 0406          </t>
  </si>
  <si>
    <t>01010214105980</t>
  </si>
  <si>
    <t xml:space="preserve">2336 34347 0115          </t>
  </si>
  <si>
    <t>01010214105760</t>
  </si>
  <si>
    <t xml:space="preserve">2114 90156 0101          </t>
  </si>
  <si>
    <t>01010214107620</t>
  </si>
  <si>
    <t xml:space="preserve">2257 36853 0101          </t>
  </si>
  <si>
    <t>01010214105820</t>
  </si>
  <si>
    <t xml:space="preserve">3431 16359 2213          </t>
  </si>
  <si>
    <t>01010202105740</t>
  </si>
  <si>
    <t xml:space="preserve">3692 78488 0101          </t>
  </si>
  <si>
    <t>01010214105770</t>
  </si>
  <si>
    <t xml:space="preserve">3456 06981 0108          </t>
  </si>
  <si>
    <t>01010214117560</t>
  </si>
  <si>
    <t xml:space="preserve">2064 17098 0101          </t>
  </si>
  <si>
    <t>01010202106100</t>
  </si>
  <si>
    <t xml:space="preserve">2726470-K                </t>
  </si>
  <si>
    <t>01010101001460</t>
  </si>
  <si>
    <t xml:space="preserve">2349 54809 0101          </t>
  </si>
  <si>
    <t>01010214107640</t>
  </si>
  <si>
    <t xml:space="preserve">2608 06668 0101          </t>
  </si>
  <si>
    <t>01010214103120</t>
  </si>
  <si>
    <t xml:space="preserve">1824 05664 1013          </t>
  </si>
  <si>
    <t>01010214117690</t>
  </si>
  <si>
    <t xml:space="preserve">2465 65896 0101          </t>
  </si>
  <si>
    <t>01010214105860</t>
  </si>
  <si>
    <t xml:space="preserve">1820 01938 0101          </t>
  </si>
  <si>
    <t>01010214117590</t>
  </si>
  <si>
    <t xml:space="preserve">1791 17866 0101          </t>
  </si>
  <si>
    <t>01010214105950</t>
  </si>
  <si>
    <t xml:space="preserve">3485 74002 0413          </t>
  </si>
  <si>
    <t>01010214105930</t>
  </si>
  <si>
    <t xml:space="preserve">2622 83794 2011          </t>
  </si>
  <si>
    <t>01010202107230</t>
  </si>
  <si>
    <t xml:space="preserve">2269 28012 0301          </t>
  </si>
  <si>
    <t>01010214105920</t>
  </si>
  <si>
    <t xml:space="preserve">2163 23401 0101          </t>
  </si>
  <si>
    <t>01010214106080</t>
  </si>
  <si>
    <t xml:space="preserve">2697 51149 0101          </t>
  </si>
  <si>
    <t>01010214106020</t>
  </si>
  <si>
    <t xml:space="preserve">2994 09937 0101          </t>
  </si>
  <si>
    <t>01010202106000</t>
  </si>
  <si>
    <t xml:space="preserve">2262 02941 0101          </t>
  </si>
  <si>
    <t>01010214105990</t>
  </si>
  <si>
    <t xml:space="preserve">2933 98526 0101          </t>
  </si>
  <si>
    <t>01010214105960</t>
  </si>
  <si>
    <t xml:space="preserve">2677 44617 0101          </t>
  </si>
  <si>
    <t>01010214106380</t>
  </si>
  <si>
    <t xml:space="preserve">2530 73278 0101          </t>
  </si>
  <si>
    <t>01010214107850</t>
  </si>
  <si>
    <t xml:space="preserve">2343 61492 0110          </t>
  </si>
  <si>
    <t>01010214106310</t>
  </si>
  <si>
    <t xml:space="preserve">2263 25016 0101          </t>
  </si>
  <si>
    <t>01010214106110</t>
  </si>
  <si>
    <t xml:space="preserve">2996 45738 0101          </t>
  </si>
  <si>
    <t>01010214106030</t>
  </si>
  <si>
    <t xml:space="preserve">2835 89132 0101          </t>
  </si>
  <si>
    <t>01010214106750</t>
  </si>
  <si>
    <t xml:space="preserve">2333 08717 0101          </t>
  </si>
  <si>
    <t>01010214106460</t>
  </si>
  <si>
    <t xml:space="preserve">2301 38934 1601          </t>
  </si>
  <si>
    <t>01010214106590</t>
  </si>
  <si>
    <t xml:space="preserve">2457 75005 0101          </t>
  </si>
  <si>
    <t>01010214106170</t>
  </si>
  <si>
    <t xml:space="preserve">2654 41382 0101          </t>
  </si>
  <si>
    <t>01010214106610</t>
  </si>
  <si>
    <t xml:space="preserve">2197 08118 0108          </t>
  </si>
  <si>
    <t>01010214107770</t>
  </si>
  <si>
    <t xml:space="preserve">3000 14562 0101          </t>
  </si>
  <si>
    <t>01010202106090</t>
  </si>
  <si>
    <t xml:space="preserve">2916 48827 0101          </t>
  </si>
  <si>
    <t>01010214106070</t>
  </si>
  <si>
    <t xml:space="preserve">3156 91611 0901          </t>
  </si>
  <si>
    <t>01010214106400</t>
  </si>
  <si>
    <t xml:space="preserve">1955 11352 1401          </t>
  </si>
  <si>
    <t>01010214106330</t>
  </si>
  <si>
    <t xml:space="preserve">1832 85808 2204          </t>
  </si>
  <si>
    <t>01010214106340</t>
  </si>
  <si>
    <t xml:space="preserve">2330 37071 0608          </t>
  </si>
  <si>
    <t>01010214106360</t>
  </si>
  <si>
    <t xml:space="preserve">2358 64315 1904          </t>
  </si>
  <si>
    <t>01010101001210</t>
  </si>
  <si>
    <t xml:space="preserve">2415 83942 0917          </t>
  </si>
  <si>
    <t>01010214106240</t>
  </si>
  <si>
    <t xml:space="preserve">2769 97700 0101          </t>
  </si>
  <si>
    <t>01010214106140</t>
  </si>
  <si>
    <t xml:space="preserve">2467 40914 0101          </t>
  </si>
  <si>
    <t>01010214106280</t>
  </si>
  <si>
    <t xml:space="preserve">2939 53376 0101          </t>
  </si>
  <si>
    <t>01010214106370</t>
  </si>
  <si>
    <t xml:space="preserve">1893 36714 0613          </t>
  </si>
  <si>
    <t>01010214106250</t>
  </si>
  <si>
    <t xml:space="preserve">1607 22187 0101          </t>
  </si>
  <si>
    <t>01010214116750</t>
  </si>
  <si>
    <t xml:space="preserve">2235 77731 0101          </t>
  </si>
  <si>
    <t>01010202106210</t>
  </si>
  <si>
    <t xml:space="preserve">2749 38014 0115          </t>
  </si>
  <si>
    <t>01010214106260</t>
  </si>
  <si>
    <t xml:space="preserve">2417 77070 0101          </t>
  </si>
  <si>
    <t>01010202106270</t>
  </si>
  <si>
    <t xml:space="preserve">2430 00987 0101          </t>
  </si>
  <si>
    <t>01010214106300</t>
  </si>
  <si>
    <t xml:space="preserve">2614 86292 0101          </t>
  </si>
  <si>
    <t>01010202106350</t>
  </si>
  <si>
    <t xml:space="preserve">10611693-2               </t>
  </si>
  <si>
    <t>01010214106150</t>
  </si>
  <si>
    <t xml:space="preserve">2216 87416 0301          </t>
  </si>
  <si>
    <t>01010202106320</t>
  </si>
  <si>
    <t xml:space="preserve">3349 53944 0901          </t>
  </si>
  <si>
    <t>01010202106440</t>
  </si>
  <si>
    <t xml:space="preserve">2348 38272 0101          </t>
  </si>
  <si>
    <t>01010214107570</t>
  </si>
  <si>
    <t xml:space="preserve">2413 56431 0101          </t>
  </si>
  <si>
    <t>01010202106410</t>
  </si>
  <si>
    <t xml:space="preserve">2077 90132 0101          </t>
  </si>
  <si>
    <t>01010214106810</t>
  </si>
  <si>
    <t xml:space="preserve">2732 88458 1712          </t>
  </si>
  <si>
    <t>01010214106420</t>
  </si>
  <si>
    <t xml:space="preserve">2186 12699 0101          </t>
  </si>
  <si>
    <t>01010214106430</t>
  </si>
  <si>
    <t xml:space="preserve">1998 96097 0101          </t>
  </si>
  <si>
    <t>01010202106520</t>
  </si>
  <si>
    <t xml:space="preserve">2755 68970 0101          </t>
  </si>
  <si>
    <t>01010214107360</t>
  </si>
  <si>
    <t xml:space="preserve">2681 67621 0101          </t>
  </si>
  <si>
    <t>01010214106510</t>
  </si>
  <si>
    <t xml:space="preserve">3032 83955 0108          </t>
  </si>
  <si>
    <t>01010214106530</t>
  </si>
  <si>
    <t xml:space="preserve">1684 65922 0101          </t>
  </si>
  <si>
    <t>01010214106490</t>
  </si>
  <si>
    <t xml:space="preserve">1772 59280 0101          </t>
  </si>
  <si>
    <t>01010202106740</t>
  </si>
  <si>
    <t xml:space="preserve">2666 92206 0101          </t>
  </si>
  <si>
    <t>01010214107790</t>
  </si>
  <si>
    <t xml:space="preserve">2383 55659 0101          </t>
  </si>
  <si>
    <t>01010214106670</t>
  </si>
  <si>
    <t xml:space="preserve">0000 00325 8493          </t>
  </si>
  <si>
    <t>01010202106500</t>
  </si>
  <si>
    <t xml:space="preserve">2529 66155 0107          </t>
  </si>
  <si>
    <t>01010214106550</t>
  </si>
  <si>
    <t xml:space="preserve">3045 87435 0115          </t>
  </si>
  <si>
    <t>01010214106540</t>
  </si>
  <si>
    <t xml:space="preserve">2537 21555 0101          </t>
  </si>
  <si>
    <t>01010202106640</t>
  </si>
  <si>
    <t xml:space="preserve">2005 25581 0101          </t>
  </si>
  <si>
    <t>01010214106660</t>
  </si>
  <si>
    <t xml:space="preserve">3015 60749 0101          </t>
  </si>
  <si>
    <t>01010202106630</t>
  </si>
  <si>
    <t xml:space="preserve">4067 21904 0101          </t>
  </si>
  <si>
    <t>01010214106690</t>
  </si>
  <si>
    <t xml:space="preserve">2585 23492 0101          </t>
  </si>
  <si>
    <t>01010202106620</t>
  </si>
  <si>
    <t xml:space="preserve">2449 74136 0101          </t>
  </si>
  <si>
    <t>01010214106940</t>
  </si>
  <si>
    <t xml:space="preserve">1684 75286 0101          </t>
  </si>
  <si>
    <t>01010214107550</t>
  </si>
  <si>
    <t xml:space="preserve">2379 69106 0101          </t>
  </si>
  <si>
    <t>01010202109750</t>
  </si>
  <si>
    <t xml:space="preserve">2726 10801 0101          </t>
  </si>
  <si>
    <t>01010214106700</t>
  </si>
  <si>
    <t xml:space="preserve">2184 95978 0710          </t>
  </si>
  <si>
    <t>01010214106850</t>
  </si>
  <si>
    <t xml:space="preserve">2621 11942 0101          </t>
  </si>
  <si>
    <t>01010214107130</t>
  </si>
  <si>
    <t xml:space="preserve">2068 89232 0501          </t>
  </si>
  <si>
    <t>01010214106920</t>
  </si>
  <si>
    <t xml:space="preserve">10902122-3               </t>
  </si>
  <si>
    <t>01010202109080</t>
  </si>
  <si>
    <t xml:space="preserve">2495 14443 1501          </t>
  </si>
  <si>
    <t>01010214106800</t>
  </si>
  <si>
    <t xml:space="preserve">2790 10273 0101          </t>
  </si>
  <si>
    <t>01010214106760</t>
  </si>
  <si>
    <t xml:space="preserve">2531 68317 1801          </t>
  </si>
  <si>
    <t>01010202106780</t>
  </si>
  <si>
    <t xml:space="preserve">2049 57419 0101          </t>
  </si>
  <si>
    <t>01010214107320</t>
  </si>
  <si>
    <t xml:space="preserve">2126 12034 0101          </t>
  </si>
  <si>
    <t>01010214106840</t>
  </si>
  <si>
    <t xml:space="preserve">2443 06141 0101          </t>
  </si>
  <si>
    <t>01010202107090</t>
  </si>
  <si>
    <t xml:space="preserve">2294 85154 0101          </t>
  </si>
  <si>
    <t>01010214107270</t>
  </si>
  <si>
    <t xml:space="preserve">2810513-3                </t>
  </si>
  <si>
    <t>01010202107050</t>
  </si>
  <si>
    <t xml:space="preserve">3203 31458 0501          </t>
  </si>
  <si>
    <t>01010214108000</t>
  </si>
  <si>
    <t xml:space="preserve">2323 71709 0102          </t>
  </si>
  <si>
    <t>01010214107440</t>
  </si>
  <si>
    <t xml:space="preserve">3010 05494 0101          </t>
  </si>
  <si>
    <t>01010202113110</t>
  </si>
  <si>
    <t xml:space="preserve">2405 54086 0101          </t>
  </si>
  <si>
    <t>01010202107240</t>
  </si>
  <si>
    <t xml:space="preserve">2570 54138 1201          </t>
  </si>
  <si>
    <t>01010214108010</t>
  </si>
  <si>
    <t xml:space="preserve">3045 98755 0115          </t>
  </si>
  <si>
    <t>01010214107540</t>
  </si>
  <si>
    <t xml:space="preserve">2373 14584 0101          </t>
  </si>
  <si>
    <t>01010214107490</t>
  </si>
  <si>
    <t xml:space="preserve">3024 39374 0102          </t>
  </si>
  <si>
    <t>01010214107450</t>
  </si>
  <si>
    <t xml:space="preserve">2145 14196 0115          </t>
  </si>
  <si>
    <t>01010214107330</t>
  </si>
  <si>
    <t xml:space="preserve">2530 12015 0101          </t>
  </si>
  <si>
    <t>01010214107500</t>
  </si>
  <si>
    <t xml:space="preserve">2069 53763 1001          </t>
  </si>
  <si>
    <t>01010214107350</t>
  </si>
  <si>
    <t xml:space="preserve">3639 93193 0101          </t>
  </si>
  <si>
    <t>01010214107390</t>
  </si>
  <si>
    <t xml:space="preserve">2317 98814 0101          </t>
  </si>
  <si>
    <t>01010214107260</t>
  </si>
  <si>
    <t xml:space="preserve">2296 19991 0114          </t>
  </si>
  <si>
    <t>01010214107120</t>
  </si>
  <si>
    <t xml:space="preserve">2104 87151 0101          </t>
  </si>
  <si>
    <t>01010214108770</t>
  </si>
  <si>
    <t xml:space="preserve">3653 04174 0101          </t>
  </si>
  <si>
    <t>01010214107170</t>
  </si>
  <si>
    <t xml:space="preserve">2461 30601 0901          </t>
  </si>
  <si>
    <t>01010202107310</t>
  </si>
  <si>
    <t xml:space="preserve">2531 69291 0101          </t>
  </si>
  <si>
    <t>01010214107220</t>
  </si>
  <si>
    <t xml:space="preserve">2279 51700 0501          </t>
  </si>
  <si>
    <t>01010214107180</t>
  </si>
  <si>
    <t xml:space="preserve">2984 56516 1106          </t>
  </si>
  <si>
    <t>01010202107280</t>
  </si>
  <si>
    <t xml:space="preserve">1990 84122 0701          </t>
  </si>
  <si>
    <t>01010214107250</t>
  </si>
  <si>
    <t xml:space="preserve">1921 82382 2001          </t>
  </si>
  <si>
    <t>01010202107290</t>
  </si>
  <si>
    <t xml:space="preserve">1810 55457 0201          </t>
  </si>
  <si>
    <t>01010214107670</t>
  </si>
  <si>
    <t xml:space="preserve">2989 49474 0101          </t>
  </si>
  <si>
    <t>01010214107680</t>
  </si>
  <si>
    <t xml:space="preserve">3201 08287 1317          </t>
  </si>
  <si>
    <t>01010214107420</t>
  </si>
  <si>
    <t xml:space="preserve">2903 92527 0101          </t>
  </si>
  <si>
    <t>01010214107460</t>
  </si>
  <si>
    <t xml:space="preserve">3135 77579 0501          </t>
  </si>
  <si>
    <t>01010202107340</t>
  </si>
  <si>
    <t xml:space="preserve">2773 83978 0101          </t>
  </si>
  <si>
    <t>01010202107530</t>
  </si>
  <si>
    <t xml:space="preserve">1830 75315 0101          </t>
  </si>
  <si>
    <t>01010214108220</t>
  </si>
  <si>
    <t xml:space="preserve">2406 63225 0101          </t>
  </si>
  <si>
    <t>01010214107930</t>
  </si>
  <si>
    <t xml:space="preserve">2689 61255 0113          </t>
  </si>
  <si>
    <t>01010214107410</t>
  </si>
  <si>
    <t xml:space="preserve">3006 50345 0101          </t>
  </si>
  <si>
    <t>01010214107750</t>
  </si>
  <si>
    <t xml:space="preserve">2657 14001 0106          </t>
  </si>
  <si>
    <t>01010214107430</t>
  </si>
  <si>
    <t xml:space="preserve">2226 73842 0101          </t>
  </si>
  <si>
    <t>01010214107970</t>
  </si>
  <si>
    <t xml:space="preserve">2149 89712 0101          </t>
  </si>
  <si>
    <t>01010214107830</t>
  </si>
  <si>
    <t xml:space="preserve">3041 23382 0111          </t>
  </si>
  <si>
    <t>01010214107470</t>
  </si>
  <si>
    <t xml:space="preserve">2294 86118 0101          </t>
  </si>
  <si>
    <t>01010214107690</t>
  </si>
  <si>
    <t xml:space="preserve">2550 35799 2001          </t>
  </si>
  <si>
    <t>01010214107480</t>
  </si>
  <si>
    <t xml:space="preserve">2123 19000 0101          </t>
  </si>
  <si>
    <t>01010214107590</t>
  </si>
  <si>
    <t xml:space="preserve">3642 14422 0101          </t>
  </si>
  <si>
    <t>01010214107580</t>
  </si>
  <si>
    <t xml:space="preserve">1733 30606 0806          </t>
  </si>
  <si>
    <t>01010214107780</t>
  </si>
  <si>
    <t xml:space="preserve">2987 33293 0101          </t>
  </si>
  <si>
    <t>01010214107870</t>
  </si>
  <si>
    <t xml:space="preserve">2380 38890 0901          </t>
  </si>
  <si>
    <t>01010214108080</t>
  </si>
  <si>
    <t xml:space="preserve">2267 37942 0101          </t>
  </si>
  <si>
    <t>01010214108050</t>
  </si>
  <si>
    <t xml:space="preserve">2204 22494 0114          </t>
  </si>
  <si>
    <t>01010214107650</t>
  </si>
  <si>
    <t xml:space="preserve">2484 90516 0101          </t>
  </si>
  <si>
    <t>01010202108040</t>
  </si>
  <si>
    <t xml:space="preserve">2423 75146 0110          </t>
  </si>
  <si>
    <t>01010202107630</t>
  </si>
  <si>
    <t xml:space="preserve">2063 87555 0101          </t>
  </si>
  <si>
    <t>01010214107660</t>
  </si>
  <si>
    <t xml:space="preserve">3860 64512 0101          </t>
  </si>
  <si>
    <t>01010214107760</t>
  </si>
  <si>
    <t xml:space="preserve">1997 53423 0101      </t>
  </si>
  <si>
    <t>01010214107940</t>
  </si>
  <si>
    <t xml:space="preserve">2469 86158 0101          </t>
  </si>
  <si>
    <t>01010214107920</t>
  </si>
  <si>
    <t xml:space="preserve">2510 59650 0101          </t>
  </si>
  <si>
    <t>01010214107840</t>
  </si>
  <si>
    <t xml:space="preserve">2431 41769 0101          </t>
  </si>
  <si>
    <t>01010214107880</t>
  </si>
  <si>
    <t xml:space="preserve">2213 40726 0101          </t>
  </si>
  <si>
    <t>01010214108190</t>
  </si>
  <si>
    <t xml:space="preserve">2439 92432 0101          </t>
  </si>
  <si>
    <t>01010202107800</t>
  </si>
  <si>
    <t xml:space="preserve">2590 67431 2201          </t>
  </si>
  <si>
    <t>01010214107860</t>
  </si>
  <si>
    <t xml:space="preserve">2740 64057 0101          </t>
  </si>
  <si>
    <t>01010214107960</t>
  </si>
  <si>
    <t xml:space="preserve">1798 85146 0101          </t>
  </si>
  <si>
    <t>01010202107950</t>
  </si>
  <si>
    <t xml:space="preserve">2484 63675 0101          </t>
  </si>
  <si>
    <t>01010214108020</t>
  </si>
  <si>
    <t xml:space="preserve">1985 90075 0101          </t>
  </si>
  <si>
    <t>01010214108090</t>
  </si>
  <si>
    <t xml:space="preserve">4111 71437 0101          </t>
  </si>
  <si>
    <t>01010214108100</t>
  </si>
  <si>
    <t xml:space="preserve">2396 20453 0101          </t>
  </si>
  <si>
    <t>01010214108070</t>
  </si>
  <si>
    <t xml:space="preserve">2073 10173 0101          </t>
  </si>
  <si>
    <t>01010214108110</t>
  </si>
  <si>
    <t xml:space="preserve">1924 07392 1205          </t>
  </si>
  <si>
    <t>01010214108170</t>
  </si>
  <si>
    <t xml:space="preserve">3727 31627 2001          </t>
  </si>
  <si>
    <t>01010214108200</t>
  </si>
  <si>
    <t>01010214110260</t>
  </si>
  <si>
    <t>01010214110180</t>
  </si>
  <si>
    <t>01010214110070</t>
  </si>
  <si>
    <t>01010214109590</t>
  </si>
  <si>
    <t>01010202109860</t>
  </si>
  <si>
    <t>01010202110300</t>
  </si>
  <si>
    <t>01010214109570</t>
  </si>
  <si>
    <t>01010214110320</t>
  </si>
  <si>
    <t>01010214113070</t>
  </si>
  <si>
    <t>01010214109500</t>
  </si>
  <si>
    <t>01010214110280</t>
  </si>
  <si>
    <t>01010214109960</t>
  </si>
  <si>
    <t>01010214109610</t>
  </si>
  <si>
    <t>01010214109700</t>
  </si>
  <si>
    <t>01010214109670</t>
  </si>
  <si>
    <t>01010214110080</t>
  </si>
  <si>
    <t>01010214110190</t>
  </si>
  <si>
    <t>01010214110270</t>
  </si>
  <si>
    <t>01010214110240</t>
  </si>
  <si>
    <t>01010214109440</t>
  </si>
  <si>
    <t>01010214109800</t>
  </si>
  <si>
    <t>01010214109690</t>
  </si>
  <si>
    <t>01010214110140</t>
  </si>
  <si>
    <t>01010214115350</t>
  </si>
  <si>
    <t>01010214109900</t>
  </si>
  <si>
    <t>01010214113000</t>
  </si>
  <si>
    <t>01010214110120</t>
  </si>
  <si>
    <t>01010214113010</t>
  </si>
  <si>
    <t>01010214109830</t>
  </si>
  <si>
    <t>01010214109770</t>
  </si>
  <si>
    <t>01010214110030</t>
  </si>
  <si>
    <t>01010214110090</t>
  </si>
  <si>
    <t>01010202110250</t>
  </si>
  <si>
    <t>01010214110020</t>
  </si>
  <si>
    <t>01010214110150</t>
  </si>
  <si>
    <t>01010214109450</t>
  </si>
  <si>
    <t>01010214109480</t>
  </si>
  <si>
    <t>01010214109910</t>
  </si>
  <si>
    <t>01010214110010</t>
  </si>
  <si>
    <t>01010214109660</t>
  </si>
  <si>
    <t>01010214109920</t>
  </si>
  <si>
    <t>01010202109810</t>
  </si>
  <si>
    <t>01010214109550</t>
  </si>
  <si>
    <t>01010214109870</t>
  </si>
  <si>
    <t>01010202102940</t>
  </si>
  <si>
    <t>01010214110050</t>
  </si>
  <si>
    <t>01010214110170</t>
  </si>
  <si>
    <t>01010214115330</t>
  </si>
  <si>
    <t>01010214109970</t>
  </si>
  <si>
    <t>01010214110330</t>
  </si>
  <si>
    <t>01010214110130</t>
  </si>
  <si>
    <t>01010214109840</t>
  </si>
  <si>
    <t>01010214109990</t>
  </si>
  <si>
    <t>01010214109680</t>
  </si>
  <si>
    <t>01010214109620</t>
  </si>
  <si>
    <t>01010214109720</t>
  </si>
  <si>
    <t>01010202109820</t>
  </si>
  <si>
    <t>01010202110040</t>
  </si>
  <si>
    <t>01010214109510</t>
  </si>
  <si>
    <t>01010214109630</t>
  </si>
  <si>
    <t>01010214109740</t>
  </si>
  <si>
    <t>01010214110340</t>
  </si>
  <si>
    <t>01010214110290</t>
  </si>
  <si>
    <t>01010214109580</t>
  </si>
  <si>
    <t>01010214110060</t>
  </si>
  <si>
    <t xml:space="preserve">2064 59904 0101          </t>
  </si>
  <si>
    <t>01010214111820</t>
  </si>
  <si>
    <t xml:space="preserve">2530 71682 0110          </t>
  </si>
  <si>
    <t>01010214112220</t>
  </si>
  <si>
    <t xml:space="preserve">2455 01835 0101          </t>
  </si>
  <si>
    <t>01010214111230</t>
  </si>
  <si>
    <t xml:space="preserve">3015 40594 0101          </t>
  </si>
  <si>
    <t>01010214110540</t>
  </si>
  <si>
    <t>01010214111580</t>
  </si>
  <si>
    <t xml:space="preserve">3019 45426 0101          </t>
  </si>
  <si>
    <t>01010214110360</t>
  </si>
  <si>
    <t xml:space="preserve">0000 00597 3182          </t>
  </si>
  <si>
    <t>01010214110570</t>
  </si>
  <si>
    <t xml:space="preserve">2298 27616 1804          </t>
  </si>
  <si>
    <t>01010214111990</t>
  </si>
  <si>
    <t xml:space="preserve">2639 07767 0101          </t>
  </si>
  <si>
    <t>01010214110660</t>
  </si>
  <si>
    <t>01010214110650</t>
  </si>
  <si>
    <t xml:space="preserve">3123 84793 0414          </t>
  </si>
  <si>
    <t>01010214110940</t>
  </si>
  <si>
    <t xml:space="preserve">2546 27854 0101          </t>
  </si>
  <si>
    <t>01010214110730</t>
  </si>
  <si>
    <t xml:space="preserve">3211 35679 1601          </t>
  </si>
  <si>
    <t>01010214110370</t>
  </si>
  <si>
    <t xml:space="preserve">2258 02325 0101          </t>
  </si>
  <si>
    <t>01010214111430</t>
  </si>
  <si>
    <t xml:space="preserve">1868 25528 0101          </t>
  </si>
  <si>
    <t>01010214110630</t>
  </si>
  <si>
    <t xml:space="preserve">2858 79200 0114          </t>
  </si>
  <si>
    <t>01010214110440</t>
  </si>
  <si>
    <t xml:space="preserve">1684 54297 0101          </t>
  </si>
  <si>
    <t>01010214110520</t>
  </si>
  <si>
    <t xml:space="preserve">3903 54902 0101          </t>
  </si>
  <si>
    <t>01010214110400</t>
  </si>
  <si>
    <t xml:space="preserve">2505 09911 0101          </t>
  </si>
  <si>
    <t>01010214111050</t>
  </si>
  <si>
    <t xml:space="preserve">1573 44533 0101          </t>
  </si>
  <si>
    <t>01010214110950</t>
  </si>
  <si>
    <t xml:space="preserve">3813 94409 0115          </t>
  </si>
  <si>
    <t>01010214110670</t>
  </si>
  <si>
    <t xml:space="preserve">2990 87026 0101          </t>
  </si>
  <si>
    <t>01010214110430</t>
  </si>
  <si>
    <t xml:space="preserve">3021 20270 0101          </t>
  </si>
  <si>
    <t>01010214110820</t>
  </si>
  <si>
    <t xml:space="preserve">2192 57671 0101          </t>
  </si>
  <si>
    <t>01010214110490</t>
  </si>
  <si>
    <t xml:space="preserve">3097 08796 0611          </t>
  </si>
  <si>
    <t>01010214110380</t>
  </si>
  <si>
    <t xml:space="preserve">2251 36805 0502          </t>
  </si>
  <si>
    <t>01010214110450</t>
  </si>
  <si>
    <t xml:space="preserve">2279 26153 0101          </t>
  </si>
  <si>
    <t>01010214110790</t>
  </si>
  <si>
    <t xml:space="preserve">1729 24219 0510          </t>
  </si>
  <si>
    <t>01010214110720</t>
  </si>
  <si>
    <t xml:space="preserve">2852 72357 0101          </t>
  </si>
  <si>
    <t>01010214110830</t>
  </si>
  <si>
    <t xml:space="preserve">2053 03730 1705          </t>
  </si>
  <si>
    <t>01010214110770</t>
  </si>
  <si>
    <t xml:space="preserve">3805 28541 0101          </t>
  </si>
  <si>
    <t>01010214110410</t>
  </si>
  <si>
    <t xml:space="preserve">1623 83096 1801          </t>
  </si>
  <si>
    <t>01010214110530</t>
  </si>
  <si>
    <t xml:space="preserve">2597 33741 0114          </t>
  </si>
  <si>
    <t>01010214110590</t>
  </si>
  <si>
    <t xml:space="preserve">2399 51298 1710          </t>
  </si>
  <si>
    <t>01010214110600</t>
  </si>
  <si>
    <t xml:space="preserve">1685 68535 0101          </t>
  </si>
  <si>
    <t>01010214110460</t>
  </si>
  <si>
    <t xml:space="preserve">8684292-7                </t>
  </si>
  <si>
    <t>01010214109950</t>
  </si>
  <si>
    <t xml:space="preserve">2714 79612 0101          </t>
  </si>
  <si>
    <t>01010214112830</t>
  </si>
  <si>
    <t xml:space="preserve">2236 29995 0116          </t>
  </si>
  <si>
    <t>01010214110480</t>
  </si>
  <si>
    <t xml:space="preserve">2400 70399 0101          </t>
  </si>
  <si>
    <t>01010214110470</t>
  </si>
  <si>
    <t xml:space="preserve">2240 28294 0101          </t>
  </si>
  <si>
    <t>01010202110420</t>
  </si>
  <si>
    <t xml:space="preserve">2176 79994 0101          </t>
  </si>
  <si>
    <t>01010202112730</t>
  </si>
  <si>
    <t xml:space="preserve">10242203-6               </t>
  </si>
  <si>
    <t>01010214110560</t>
  </si>
  <si>
    <t xml:space="preserve">3054 64531 0101          </t>
  </si>
  <si>
    <t>01010214110550</t>
  </si>
  <si>
    <t xml:space="preserve">3590 29698 0108          </t>
  </si>
  <si>
    <t>01010214110500</t>
  </si>
  <si>
    <t xml:space="preserve">2131 80464 0101          </t>
  </si>
  <si>
    <t>01010214110640</t>
  </si>
  <si>
    <t xml:space="preserve">1699 56202 1301          </t>
  </si>
  <si>
    <t>01010214110580</t>
  </si>
  <si>
    <t xml:space="preserve">2375 24848 0101          </t>
  </si>
  <si>
    <t>01010214110680</t>
  </si>
  <si>
    <t xml:space="preserve">2364 79652 0101          </t>
  </si>
  <si>
    <t>01010202110610</t>
  </si>
  <si>
    <t xml:space="preserve">2205 36503 0301          </t>
  </si>
  <si>
    <t>01010214110750</t>
  </si>
  <si>
    <t xml:space="preserve">2546 12083 0101          </t>
  </si>
  <si>
    <t>01010214110800</t>
  </si>
  <si>
    <t xml:space="preserve">1979 13156 0101          </t>
  </si>
  <si>
    <t>01010214111790</t>
  </si>
  <si>
    <t xml:space="preserve">2645 14491 0101          </t>
  </si>
  <si>
    <t>01010214110870</t>
  </si>
  <si>
    <t xml:space="preserve">1919 87638 0101          </t>
  </si>
  <si>
    <t>01010214110960</t>
  </si>
  <si>
    <t xml:space="preserve">3016 46074 0101          </t>
  </si>
  <si>
    <t>01010214110620</t>
  </si>
  <si>
    <t xml:space="preserve">3012 88429 0101          </t>
  </si>
  <si>
    <t xml:space="preserve">3033 21296 0108          </t>
  </si>
  <si>
    <t>01010214110710</t>
  </si>
  <si>
    <t xml:space="preserve">1883 48174 0101          </t>
  </si>
  <si>
    <t>01010214111070</t>
  </si>
  <si>
    <t xml:space="preserve">1637 25055 0501          </t>
  </si>
  <si>
    <t>01010214111930</t>
  </si>
  <si>
    <t xml:space="preserve">1706 08506 0101          </t>
  </si>
  <si>
    <t>01010214111620</t>
  </si>
  <si>
    <t xml:space="preserve">2294 42544 0101          </t>
  </si>
  <si>
    <t>01010214110780</t>
  </si>
  <si>
    <t xml:space="preserve">2074 45044 0115          </t>
  </si>
  <si>
    <t>01010214110840</t>
  </si>
  <si>
    <t xml:space="preserve">2334 74668 0101          </t>
  </si>
  <si>
    <t>01010214110760</t>
  </si>
  <si>
    <t xml:space="preserve">2637 61738 0101          </t>
  </si>
  <si>
    <t>01010214110690</t>
  </si>
  <si>
    <t xml:space="preserve">3496 24666 0101          </t>
  </si>
  <si>
    <t>01010214111090</t>
  </si>
  <si>
    <t xml:space="preserve">1896 08277 0101          </t>
  </si>
  <si>
    <t>01010214111120</t>
  </si>
  <si>
    <t xml:space="preserve">2911 02115 0301          </t>
  </si>
  <si>
    <t>01010214110700</t>
  </si>
  <si>
    <t xml:space="preserve">1578 45168 0101          </t>
  </si>
  <si>
    <t>01010214110810</t>
  </si>
  <si>
    <t xml:space="preserve">2293 85680 0101          </t>
  </si>
  <si>
    <t>01010214111010</t>
  </si>
  <si>
    <t xml:space="preserve">2530 87503 0101          </t>
  </si>
  <si>
    <t>01010214110740</t>
  </si>
  <si>
    <t xml:space="preserve">1889 36149 0101          </t>
  </si>
  <si>
    <t>01010214110850</t>
  </si>
  <si>
    <t xml:space="preserve">2670 42787 0101          </t>
  </si>
  <si>
    <t>01010214110900</t>
  </si>
  <si>
    <t xml:space="preserve">3000 58462 0101          </t>
  </si>
  <si>
    <t>01010214115850</t>
  </si>
  <si>
    <t>01010214112780</t>
  </si>
  <si>
    <t xml:space="preserve">2100 92114 0404          </t>
  </si>
  <si>
    <t>01010214111100</t>
  </si>
  <si>
    <t xml:space="preserve">1811 44891 0101          </t>
  </si>
  <si>
    <t>01010214110990</t>
  </si>
  <si>
    <t xml:space="preserve">2768 05690 0101          </t>
  </si>
  <si>
    <t>01010214111040</t>
  </si>
  <si>
    <t xml:space="preserve">2050 55559 0101          </t>
  </si>
  <si>
    <t>01010214111030</t>
  </si>
  <si>
    <t xml:space="preserve">3019 25240 0101          </t>
  </si>
  <si>
    <t>01010214111690</t>
  </si>
  <si>
    <t>01010214111210</t>
  </si>
  <si>
    <t xml:space="preserve">2317 56275 0101          </t>
  </si>
  <si>
    <t>01010214111310</t>
  </si>
  <si>
    <t xml:space="preserve">3651 02768 0101          </t>
  </si>
  <si>
    <t>01010214112440</t>
  </si>
  <si>
    <t xml:space="preserve">2271 61661 0501          </t>
  </si>
  <si>
    <t>01010214111460</t>
  </si>
  <si>
    <t xml:space="preserve">2714 91094 0513          </t>
  </si>
  <si>
    <t>01010214111280</t>
  </si>
  <si>
    <t xml:space="preserve">3015 03435 0101          </t>
  </si>
  <si>
    <t>01010214111320</t>
  </si>
  <si>
    <t xml:space="preserve">1843 62911 0101          </t>
  </si>
  <si>
    <t>01010214112040</t>
  </si>
  <si>
    <t xml:space="preserve">2428 18218 0101          </t>
  </si>
  <si>
    <t>01010214111630</t>
  </si>
  <si>
    <t xml:space="preserve">2225 78998 0102          </t>
  </si>
  <si>
    <t>01010214111170</t>
  </si>
  <si>
    <t xml:space="preserve">2993 37839 0101          </t>
  </si>
  <si>
    <t>01010214111530</t>
  </si>
  <si>
    <t xml:space="preserve">2429 97732 0101          </t>
  </si>
  <si>
    <t>01010214113270</t>
  </si>
  <si>
    <t xml:space="preserve">2753 06690 1804          </t>
  </si>
  <si>
    <t>01010214111150</t>
  </si>
  <si>
    <t xml:space="preserve">3856 01603 0101          </t>
  </si>
  <si>
    <t>01010214111160</t>
  </si>
  <si>
    <t xml:space="preserve">2742 15632 0301          </t>
  </si>
  <si>
    <t>01010214111130</t>
  </si>
  <si>
    <t xml:space="preserve">2306 34966 0101          </t>
  </si>
  <si>
    <t>01010214111330</t>
  </si>
  <si>
    <t xml:space="preserve">1975 22610 0101          </t>
  </si>
  <si>
    <t>01010214111180</t>
  </si>
  <si>
    <t xml:space="preserve">2977 15992 0101          </t>
  </si>
  <si>
    <t>01010214112120</t>
  </si>
  <si>
    <t xml:space="preserve">1611 94028 1001          </t>
  </si>
  <si>
    <t>01010214114750</t>
  </si>
  <si>
    <t xml:space="preserve">2278 78752 0101          </t>
  </si>
  <si>
    <t>01010214111850</t>
  </si>
  <si>
    <t xml:space="preserve">3297 16832 1108          </t>
  </si>
  <si>
    <t>01010214111220</t>
  </si>
  <si>
    <t xml:space="preserve">2239 27805 0101          </t>
  </si>
  <si>
    <t>01010214111360</t>
  </si>
  <si>
    <t xml:space="preserve">2581 36650 0101          </t>
  </si>
  <si>
    <t>01010214111590</t>
  </si>
  <si>
    <t xml:space="preserve">2687 51870 0101          </t>
  </si>
  <si>
    <t>01010214117460</t>
  </si>
  <si>
    <t xml:space="preserve">2435 01544 0101          </t>
  </si>
  <si>
    <t>01010214111260</t>
  </si>
  <si>
    <t xml:space="preserve">2200 91005 0101          </t>
  </si>
  <si>
    <t>01010214111290</t>
  </si>
  <si>
    <t xml:space="preserve">2990 48144 0101          </t>
  </si>
  <si>
    <t>01010214111960</t>
  </si>
  <si>
    <t xml:space="preserve">2993 76710 0101          </t>
  </si>
  <si>
    <t>01010214111340</t>
  </si>
  <si>
    <t xml:space="preserve">1818 69004 1406          </t>
  </si>
  <si>
    <t>01010214111610</t>
  </si>
  <si>
    <t xml:space="preserve">1940 58093 0701          </t>
  </si>
  <si>
    <t>01010214111780</t>
  </si>
  <si>
    <t xml:space="preserve">2987 44503 0101          </t>
  </si>
  <si>
    <t>01010214111380</t>
  </si>
  <si>
    <t>01010214111350</t>
  </si>
  <si>
    <t xml:space="preserve">2581 89029 0101          </t>
  </si>
  <si>
    <t>01010214111560</t>
  </si>
  <si>
    <t xml:space="preserve">1650 32812 1101          </t>
  </si>
  <si>
    <t>01010214111600</t>
  </si>
  <si>
    <t xml:space="preserve">2658 07387 0101          </t>
  </si>
  <si>
    <t>01010214111520</t>
  </si>
  <si>
    <t xml:space="preserve">2099 37629 0101          </t>
  </si>
  <si>
    <t>01010214111950</t>
  </si>
  <si>
    <t xml:space="preserve">2412 23121 0101          </t>
  </si>
  <si>
    <t>01010214111710</t>
  </si>
  <si>
    <t xml:space="preserve">3018 87454 0101          </t>
  </si>
  <si>
    <t>01010214111940</t>
  </si>
  <si>
    <t xml:space="preserve">3001 85758 0101          </t>
  </si>
  <si>
    <t>01010214111550</t>
  </si>
  <si>
    <t xml:space="preserve">2712 39875 0101          </t>
  </si>
  <si>
    <t>01010214112370</t>
  </si>
  <si>
    <t xml:space="preserve">2251 05012 0108          </t>
  </si>
  <si>
    <t>01010214111480</t>
  </si>
  <si>
    <t xml:space="preserve">2156 95828 1105          </t>
  </si>
  <si>
    <t>01010214111810</t>
  </si>
  <si>
    <t xml:space="preserve">3021 61325 0101          </t>
  </si>
  <si>
    <t>01010214111490</t>
  </si>
  <si>
    <t xml:space="preserve">2420 85172 1327          </t>
  </si>
  <si>
    <t>01010214113430</t>
  </si>
  <si>
    <t xml:space="preserve">2551 38938 0101          </t>
  </si>
  <si>
    <t>01010214111640</t>
  </si>
  <si>
    <t xml:space="preserve">2400 84403 0101          </t>
  </si>
  <si>
    <t>01010214111800</t>
  </si>
  <si>
    <t xml:space="preserve">3711 45694 1608          </t>
  </si>
  <si>
    <t>01010214111720</t>
  </si>
  <si>
    <t xml:space="preserve">3354 98507 1901          </t>
  </si>
  <si>
    <t>01010214111670</t>
  </si>
  <si>
    <t xml:space="preserve">2953 29866 0108          </t>
  </si>
  <si>
    <t>01010214111900</t>
  </si>
  <si>
    <t xml:space="preserve">2487 77076 0904          </t>
  </si>
  <si>
    <t>01010214112380</t>
  </si>
  <si>
    <t xml:space="preserve">1978 79055 0606          </t>
  </si>
  <si>
    <t>01010214111650</t>
  </si>
  <si>
    <t xml:space="preserve">2150 88840 2101          </t>
  </si>
  <si>
    <t>01010214111880</t>
  </si>
  <si>
    <t xml:space="preserve">2698 45232 1103          </t>
  </si>
  <si>
    <t>01010214111970</t>
  </si>
  <si>
    <t xml:space="preserve">2341 11461 0101          </t>
  </si>
  <si>
    <t>01010214114730</t>
  </si>
  <si>
    <t>01010214111750</t>
  </si>
  <si>
    <t>01010214112030</t>
  </si>
  <si>
    <t xml:space="preserve">2776 80395 2005          </t>
  </si>
  <si>
    <t>01010214112200</t>
  </si>
  <si>
    <t xml:space="preserve">2618 76864 0101          </t>
  </si>
  <si>
    <t>01010214111840</t>
  </si>
  <si>
    <t xml:space="preserve">2294 73539 0101          </t>
  </si>
  <si>
    <t>01010214111860</t>
  </si>
  <si>
    <t xml:space="preserve">2650 88429 0101          </t>
  </si>
  <si>
    <t>01010214111760</t>
  </si>
  <si>
    <t>01010214112470</t>
  </si>
  <si>
    <t xml:space="preserve">3935 13289 0101          </t>
  </si>
  <si>
    <t>01010214112130</t>
  </si>
  <si>
    <t xml:space="preserve">2629 54966 1804          </t>
  </si>
  <si>
    <t>01010214111870</t>
  </si>
  <si>
    <t xml:space="preserve">2662 66789 0101          </t>
  </si>
  <si>
    <t>01010214112360</t>
  </si>
  <si>
    <t xml:space="preserve">2997 03649 0101          </t>
  </si>
  <si>
    <t>01010214111830</t>
  </si>
  <si>
    <t>01010214112690</t>
  </si>
  <si>
    <t xml:space="preserve">3356 86044 1901          </t>
  </si>
  <si>
    <t>01010214111890</t>
  </si>
  <si>
    <t>01010214112510</t>
  </si>
  <si>
    <t xml:space="preserve">3058 10375 0301          </t>
  </si>
  <si>
    <t>01010214111920</t>
  </si>
  <si>
    <t xml:space="preserve">1594 87536 1603          </t>
  </si>
  <si>
    <t>01010214112460</t>
  </si>
  <si>
    <t xml:space="preserve">2588 23224 0101          </t>
  </si>
  <si>
    <t>01010214112010</t>
  </si>
  <si>
    <t>01010214111980</t>
  </si>
  <si>
    <t xml:space="preserve">3044 39614 0114          </t>
  </si>
  <si>
    <t>01010214112060</t>
  </si>
  <si>
    <t>01010214112000</t>
  </si>
  <si>
    <t xml:space="preserve">2399 83963 1705          </t>
  </si>
  <si>
    <t>01010214112180</t>
  </si>
  <si>
    <t xml:space="preserve">2100 93773 0116          </t>
  </si>
  <si>
    <t>01010214112410</t>
  </si>
  <si>
    <t xml:space="preserve">2661 01879 0101          </t>
  </si>
  <si>
    <t>01010214112600</t>
  </si>
  <si>
    <t xml:space="preserve">3264 47571 1014          </t>
  </si>
  <si>
    <t>01010214112050</t>
  </si>
  <si>
    <t xml:space="preserve">2790 12063 0101          </t>
  </si>
  <si>
    <t>01010214112070</t>
  </si>
  <si>
    <t xml:space="preserve">1789 18873 0101          </t>
  </si>
  <si>
    <t>01010214113450</t>
  </si>
  <si>
    <t xml:space="preserve">1784 79519 0101          </t>
  </si>
  <si>
    <t>01010214112720</t>
  </si>
  <si>
    <t>01010214111660</t>
  </si>
  <si>
    <t xml:space="preserve">2264 94063 0101          </t>
  </si>
  <si>
    <t>01010214115860</t>
  </si>
  <si>
    <t xml:space="preserve">2486 43509 0101          </t>
  </si>
  <si>
    <t>01010202112560</t>
  </si>
  <si>
    <t xml:space="preserve">2591 21940 0101          </t>
  </si>
  <si>
    <t>01010214112450</t>
  </si>
  <si>
    <t xml:space="preserve">2312 81110 0805          </t>
  </si>
  <si>
    <t>01010214113530</t>
  </si>
  <si>
    <t xml:space="preserve">3369 32928 1909          </t>
  </si>
  <si>
    <t>01010214112190</t>
  </si>
  <si>
    <t xml:space="preserve">2494 94019 0101          </t>
  </si>
  <si>
    <t>01010214112090</t>
  </si>
  <si>
    <t>01010214112800</t>
  </si>
  <si>
    <t xml:space="preserve">1956 05241 1609          </t>
  </si>
  <si>
    <t>01010214112480</t>
  </si>
  <si>
    <t xml:space="preserve">2509 27543 1301          </t>
  </si>
  <si>
    <t>01010214114720</t>
  </si>
  <si>
    <t xml:space="preserve">2888 34771 0601          </t>
  </si>
  <si>
    <t>01010214114700</t>
  </si>
  <si>
    <t xml:space="preserve">2486 46389 0101          </t>
  </si>
  <si>
    <t>01010214117900</t>
  </si>
  <si>
    <t xml:space="preserve">2467 96456 0101          </t>
  </si>
  <si>
    <t>01010214112610</t>
  </si>
  <si>
    <t xml:space="preserve">3430 79011 2212          </t>
  </si>
  <si>
    <t>01010214112350</t>
  </si>
  <si>
    <t xml:space="preserve">2981 03354 0101          </t>
  </si>
  <si>
    <t>01010214112580</t>
  </si>
  <si>
    <t xml:space="preserve">2810 75344 0920          </t>
  </si>
  <si>
    <t>01010214112390</t>
  </si>
  <si>
    <t xml:space="preserve">3621 89447 0101          </t>
  </si>
  <si>
    <t>01010214112420</t>
  </si>
  <si>
    <t xml:space="preserve">3092 15544 0609          </t>
  </si>
  <si>
    <t>01010214112500</t>
  </si>
  <si>
    <t xml:space="preserve">1683 37150 0101          </t>
  </si>
  <si>
    <t>01010214112540</t>
  </si>
  <si>
    <t xml:space="preserve">3700 44320 0115          </t>
  </si>
  <si>
    <t>01010214117370</t>
  </si>
  <si>
    <t xml:space="preserve">2613 21447 0506          </t>
  </si>
  <si>
    <t>01010214112550</t>
  </si>
  <si>
    <t>01010214112630</t>
  </si>
  <si>
    <t xml:space="preserve">2399 03889 1601          </t>
  </si>
  <si>
    <t>01010214112920</t>
  </si>
  <si>
    <t xml:space="preserve">2668 85233 0101          </t>
  </si>
  <si>
    <t>01010214112490</t>
  </si>
  <si>
    <t>01010214112590</t>
  </si>
  <si>
    <t xml:space="preserve">2620 54884 0101          </t>
  </si>
  <si>
    <t>01010214114710</t>
  </si>
  <si>
    <t xml:space="preserve">2975 42451 0701          </t>
  </si>
  <si>
    <t>01010214112840</t>
  </si>
  <si>
    <t xml:space="preserve">10932898-1               </t>
  </si>
  <si>
    <t>01010214112810</t>
  </si>
  <si>
    <t xml:space="preserve">2406 53513 0101          </t>
  </si>
  <si>
    <t>01010214113330</t>
  </si>
  <si>
    <t xml:space="preserve">2421 51981 0101          </t>
  </si>
  <si>
    <t>01010214112670</t>
  </si>
  <si>
    <t xml:space="preserve">2292 15610 2011          </t>
  </si>
  <si>
    <t>01010214112570</t>
  </si>
  <si>
    <t xml:space="preserve">3014 35081 0101          </t>
  </si>
  <si>
    <t>01010214112930</t>
  </si>
  <si>
    <t xml:space="preserve">2234 11728 0101          </t>
  </si>
  <si>
    <t>01010214113950</t>
  </si>
  <si>
    <t xml:space="preserve">1587 82402 0115          </t>
  </si>
  <si>
    <t>01010214113780</t>
  </si>
  <si>
    <t xml:space="preserve">3058 12106 0301          </t>
  </si>
  <si>
    <t>01010214113770</t>
  </si>
  <si>
    <t xml:space="preserve">2547 53612 0101          </t>
  </si>
  <si>
    <t>01010214113480</t>
  </si>
  <si>
    <t>01010214112820</t>
  </si>
  <si>
    <t xml:space="preserve">3462 63662 0101          </t>
  </si>
  <si>
    <t>01010214112640</t>
  </si>
  <si>
    <t xml:space="preserve">1915 77073 0208          </t>
  </si>
  <si>
    <t>01010214112710</t>
  </si>
  <si>
    <t xml:space="preserve">2665 06054 0101          </t>
  </si>
  <si>
    <t>01010214112660</t>
  </si>
  <si>
    <t xml:space="preserve">3054 00347 0207          </t>
  </si>
  <si>
    <t>01010214112700</t>
  </si>
  <si>
    <t xml:space="preserve">2948 81182 1210          </t>
  </si>
  <si>
    <t>01010214112770</t>
  </si>
  <si>
    <t xml:space="preserve">2255 71056 0919          </t>
  </si>
  <si>
    <t>01010214113170</t>
  </si>
  <si>
    <t xml:space="preserve">3283 82663 1708          </t>
  </si>
  <si>
    <t>01010214113230</t>
  </si>
  <si>
    <t>01010214112760</t>
  </si>
  <si>
    <t xml:space="preserve">2518 10836 0416          </t>
  </si>
  <si>
    <t>01010202112790</t>
  </si>
  <si>
    <t xml:space="preserve">2996 06589 0101          </t>
  </si>
  <si>
    <t>01010214113120</t>
  </si>
  <si>
    <t xml:space="preserve">3005 87732 0101          </t>
  </si>
  <si>
    <t>01010214114400</t>
  </si>
  <si>
    <t xml:space="preserve">2348 67213 0105          </t>
  </si>
  <si>
    <t>01010214113510</t>
  </si>
  <si>
    <t xml:space="preserve">4120 06499 0101          </t>
  </si>
  <si>
    <t>01010202112900</t>
  </si>
  <si>
    <t>01010214113790</t>
  </si>
  <si>
    <t xml:space="preserve">2237 91490 0101          </t>
  </si>
  <si>
    <t>01010214115220</t>
  </si>
  <si>
    <t xml:space="preserve">2635 48120 1601          </t>
  </si>
  <si>
    <t>01030214130110</t>
  </si>
  <si>
    <t xml:space="preserve">1736 82146 1401          </t>
  </si>
  <si>
    <t>01010214112890</t>
  </si>
  <si>
    <t xml:space="preserve">2311 45578 0101          </t>
  </si>
  <si>
    <t>01010214113140</t>
  </si>
  <si>
    <t xml:space="preserve">2359 84884 0101          </t>
  </si>
  <si>
    <t>01010214113060</t>
  </si>
  <si>
    <t xml:space="preserve">4019 72607 0101          </t>
  </si>
  <si>
    <t>01010214113440</t>
  </si>
  <si>
    <t xml:space="preserve">3808 70495 0115          </t>
  </si>
  <si>
    <t>01010214113320</t>
  </si>
  <si>
    <t xml:space="preserve">2333 61456 0101          </t>
  </si>
  <si>
    <t>01010202112880</t>
  </si>
  <si>
    <t xml:space="preserve">2293 47509 0101          </t>
  </si>
  <si>
    <t>01010214113970</t>
  </si>
  <si>
    <t xml:space="preserve">3008 88015 0101          </t>
  </si>
  <si>
    <t>01010202112910</t>
  </si>
  <si>
    <t xml:space="preserve">2618 34576 0612          </t>
  </si>
  <si>
    <t>01010214113520</t>
  </si>
  <si>
    <t xml:space="preserve">3386 56111 2009          </t>
  </si>
  <si>
    <t>01010214113560</t>
  </si>
  <si>
    <t xml:space="preserve">1642 52436 0101          </t>
  </si>
  <si>
    <t>01010214113660</t>
  </si>
  <si>
    <t xml:space="preserve">2553 79730 1503          </t>
  </si>
  <si>
    <t>01010214113490</t>
  </si>
  <si>
    <t xml:space="preserve">2528 55574 1213          </t>
  </si>
  <si>
    <t>01010214113160</t>
  </si>
  <si>
    <t xml:space="preserve">1971 36583 2002          </t>
  </si>
  <si>
    <t>01010214113150</t>
  </si>
  <si>
    <t xml:space="preserve">2307 13696 0108          </t>
  </si>
  <si>
    <t>01010214113210</t>
  </si>
  <si>
    <t xml:space="preserve">1838 44904 0507          </t>
  </si>
  <si>
    <t>01010214115340</t>
  </si>
  <si>
    <t xml:space="preserve">1709 94430 0101          </t>
  </si>
  <si>
    <t>01010214114780</t>
  </si>
  <si>
    <t xml:space="preserve">3016 43083 0101          </t>
  </si>
  <si>
    <t>01010214113220</t>
  </si>
  <si>
    <t xml:space="preserve">2266 84938 0101          </t>
  </si>
  <si>
    <t>01010214113290</t>
  </si>
  <si>
    <t xml:space="preserve">1710 80319 0101          </t>
  </si>
  <si>
    <t>01010214113670</t>
  </si>
  <si>
    <t xml:space="preserve">2272 91883 0101          </t>
  </si>
  <si>
    <t>01010202113390</t>
  </si>
  <si>
    <t xml:space="preserve">2783 08783 0108          </t>
  </si>
  <si>
    <t>01010214113610</t>
  </si>
  <si>
    <t xml:space="preserve">2361 50588 0101          </t>
  </si>
  <si>
    <t>01010214113960</t>
  </si>
  <si>
    <t xml:space="preserve">2601 98668 0101          </t>
  </si>
  <si>
    <t>01010214113350</t>
  </si>
  <si>
    <t xml:space="preserve">3096 48246 1210          </t>
  </si>
  <si>
    <t>01010214113600</t>
  </si>
  <si>
    <t xml:space="preserve">2328 00340 0101          </t>
  </si>
  <si>
    <t>01010214114420</t>
  </si>
  <si>
    <t xml:space="preserve">2564 81962 0101          </t>
  </si>
  <si>
    <t>01010214114020</t>
  </si>
  <si>
    <t xml:space="preserve">2221 27597 0920          </t>
  </si>
  <si>
    <t>01010214114790</t>
  </si>
  <si>
    <t xml:space="preserve">2294 36668 0101          </t>
  </si>
  <si>
    <t>01010214113550</t>
  </si>
  <si>
    <t xml:space="preserve">2737 11601 1901          </t>
  </si>
  <si>
    <t>01010202113400</t>
  </si>
  <si>
    <t>01010214113730</t>
  </si>
  <si>
    <t xml:space="preserve">2280 08522 0101          </t>
  </si>
  <si>
    <t>01010214114770</t>
  </si>
  <si>
    <t xml:space="preserve">2539 64512 0101          </t>
  </si>
  <si>
    <t>01010214113930</t>
  </si>
  <si>
    <t xml:space="preserve">2687 76822 0101          </t>
  </si>
  <si>
    <t>01010202113580</t>
  </si>
  <si>
    <t xml:space="preserve">1674 12957 1201          </t>
  </si>
  <si>
    <t>01010214113590</t>
  </si>
  <si>
    <t xml:space="preserve">3237 54937 0511          </t>
  </si>
  <si>
    <t>01010214114050</t>
  </si>
  <si>
    <t xml:space="preserve">2104 49829 0101          </t>
  </si>
  <si>
    <t>01010214113800</t>
  </si>
  <si>
    <t xml:space="preserve">3146 46345 0502          </t>
  </si>
  <si>
    <t>01010214113710</t>
  </si>
  <si>
    <t xml:space="preserve">2596 32562 0901          </t>
  </si>
  <si>
    <t>01010214113540</t>
  </si>
  <si>
    <t xml:space="preserve">2728 54328 0101          </t>
  </si>
  <si>
    <t>01010214114010</t>
  </si>
  <si>
    <t xml:space="preserve">2308 25095 0101          </t>
  </si>
  <si>
    <t>01010214113760</t>
  </si>
  <si>
    <t xml:space="preserve">2298 25362 0101          </t>
  </si>
  <si>
    <t>01010214113700</t>
  </si>
  <si>
    <t>01010214116450</t>
  </si>
  <si>
    <t xml:space="preserve">2944 37673 0101          </t>
  </si>
  <si>
    <t>01010214113640</t>
  </si>
  <si>
    <t xml:space="preserve">2605 31529 0101          </t>
  </si>
  <si>
    <t>01010214113570</t>
  </si>
  <si>
    <t xml:space="preserve">2688 13728 0101          </t>
  </si>
  <si>
    <t>01010214113650</t>
  </si>
  <si>
    <t xml:space="preserve">3007 02485 0101          </t>
  </si>
  <si>
    <t>01010214113630</t>
  </si>
  <si>
    <t xml:space="preserve">2646 30831 1219          </t>
  </si>
  <si>
    <t>01010214113690</t>
  </si>
  <si>
    <t xml:space="preserve">2387 76670 0101          </t>
  </si>
  <si>
    <t>01010214114000</t>
  </si>
  <si>
    <t xml:space="preserve">2181 08400 0101          </t>
  </si>
  <si>
    <t>01010214114080</t>
  </si>
  <si>
    <t xml:space="preserve">2664 47538 0101          </t>
  </si>
  <si>
    <t>01010214115710</t>
  </si>
  <si>
    <t xml:space="preserve">2322 43751 0101          </t>
  </si>
  <si>
    <t>01010214114410</t>
  </si>
  <si>
    <t xml:space="preserve">2087 46250 0101          </t>
  </si>
  <si>
    <t>01010214113680</t>
  </si>
  <si>
    <t xml:space="preserve">2252 87501 0101          </t>
  </si>
  <si>
    <t>01010214114070</t>
  </si>
  <si>
    <t xml:space="preserve">2093 35750 0101          </t>
  </si>
  <si>
    <t>01010214114390</t>
  </si>
  <si>
    <t xml:space="preserve">1889 85018 2107          </t>
  </si>
  <si>
    <t>01010214114040</t>
  </si>
  <si>
    <t xml:space="preserve">2176 29717 0101          </t>
  </si>
  <si>
    <t>01010214113720</t>
  </si>
  <si>
    <t xml:space="preserve">1739 85386 0101          </t>
  </si>
  <si>
    <t>01010214114060</t>
  </si>
  <si>
    <t xml:space="preserve">1788 57971 0101          </t>
  </si>
  <si>
    <t>01010214115730</t>
  </si>
  <si>
    <t xml:space="preserve">2400 96754 0101          </t>
  </si>
  <si>
    <t>01010202114360</t>
  </si>
  <si>
    <t xml:space="preserve">2160 72972 0101          </t>
  </si>
  <si>
    <t>01010214114380</t>
  </si>
  <si>
    <t>01010214116940</t>
  </si>
  <si>
    <t>01010214117330</t>
  </si>
  <si>
    <t>01010214115540</t>
  </si>
  <si>
    <t>01010214116620</t>
  </si>
  <si>
    <t>01010214116840</t>
  </si>
  <si>
    <t>01010214115280</t>
  </si>
  <si>
    <t>01010214116270</t>
  </si>
  <si>
    <t>01010214117920</t>
  </si>
  <si>
    <t>01010214117160</t>
  </si>
  <si>
    <t>01010214115880</t>
  </si>
  <si>
    <t>01010214116320</t>
  </si>
  <si>
    <t>01010214116030</t>
  </si>
  <si>
    <t>01010214117200</t>
  </si>
  <si>
    <t>01010214115500</t>
  </si>
  <si>
    <t>01010214115840</t>
  </si>
  <si>
    <t>01010214118040</t>
  </si>
  <si>
    <t>01010214116700</t>
  </si>
  <si>
    <t>01010214116220</t>
  </si>
  <si>
    <t>01010214114640</t>
  </si>
  <si>
    <t>01010214117530</t>
  </si>
  <si>
    <t>01010214116150</t>
  </si>
  <si>
    <t>01010214115320</t>
  </si>
  <si>
    <t>01010214114950</t>
  </si>
  <si>
    <t>01010214114940</t>
  </si>
  <si>
    <t>01010202115520</t>
  </si>
  <si>
    <t>01010214115380</t>
  </si>
  <si>
    <t>01010214117230</t>
  </si>
  <si>
    <t>01010214115150</t>
  </si>
  <si>
    <t>01010214115600</t>
  </si>
  <si>
    <t>01010214115800</t>
  </si>
  <si>
    <t>01010214116890</t>
  </si>
  <si>
    <t>01010214116930</t>
  </si>
  <si>
    <t>01010214115830</t>
  </si>
  <si>
    <t>01010214116730</t>
  </si>
  <si>
    <t>01010214118230</t>
  </si>
  <si>
    <t>01010214116670</t>
  </si>
  <si>
    <t>01010214116640</t>
  </si>
  <si>
    <t>01010214117450</t>
  </si>
  <si>
    <t>01010214115160</t>
  </si>
  <si>
    <t>01010214115690</t>
  </si>
  <si>
    <t>01010214114840</t>
  </si>
  <si>
    <t>01010214115040</t>
  </si>
  <si>
    <t>01010214114970</t>
  </si>
  <si>
    <t>01010214114870</t>
  </si>
  <si>
    <t>01010214115110</t>
  </si>
  <si>
    <t>01010214115570</t>
  </si>
  <si>
    <t>01010214116950</t>
  </si>
  <si>
    <t>01010214115780</t>
  </si>
  <si>
    <t>01010214117290</t>
  </si>
  <si>
    <t>01010202115900</t>
  </si>
  <si>
    <t>01010202117060</t>
  </si>
  <si>
    <t>01010214117790</t>
  </si>
  <si>
    <t>01010214114650</t>
  </si>
  <si>
    <t>01010214116020</t>
  </si>
  <si>
    <t>01010214116000</t>
  </si>
  <si>
    <t>01010214116430</t>
  </si>
  <si>
    <t>01010214115360</t>
  </si>
  <si>
    <t>01010214115980</t>
  </si>
  <si>
    <t>01010214114540</t>
  </si>
  <si>
    <t>01010214116660</t>
  </si>
  <si>
    <t>01010214114930</t>
  </si>
  <si>
    <t>01010214117950</t>
  </si>
  <si>
    <t>01010214117130</t>
  </si>
  <si>
    <t>01010202114630</t>
  </si>
  <si>
    <t>01010214115050</t>
  </si>
  <si>
    <t>01010214117050</t>
  </si>
  <si>
    <t>01010214116310</t>
  </si>
  <si>
    <t>01010214117070</t>
  </si>
  <si>
    <t>01010214117260</t>
  </si>
  <si>
    <t>01010214114830</t>
  </si>
  <si>
    <t>01010214117120</t>
  </si>
  <si>
    <t>01010214118060</t>
  </si>
  <si>
    <t>01010214114890</t>
  </si>
  <si>
    <t>01010214116910</t>
  </si>
  <si>
    <t>01010214116980</t>
  </si>
  <si>
    <t>01010214117080</t>
  </si>
  <si>
    <t>01010214117240</t>
  </si>
  <si>
    <t>01010214116380</t>
  </si>
  <si>
    <t>01010202117190</t>
  </si>
  <si>
    <t>01010214116110</t>
  </si>
  <si>
    <t>01010214117970</t>
  </si>
  <si>
    <t>01010214118080</t>
  </si>
  <si>
    <t>01010214117860</t>
  </si>
  <si>
    <t>01010214118180</t>
  </si>
  <si>
    <t>01010214116690</t>
  </si>
  <si>
    <t>01010214116250</t>
  </si>
  <si>
    <t>01010214115510</t>
  </si>
  <si>
    <t>01010214116850</t>
  </si>
  <si>
    <t>01010214115720</t>
  </si>
  <si>
    <t>01010214117320</t>
  </si>
  <si>
    <t>01010214114580</t>
  </si>
  <si>
    <t>01010214116520</t>
  </si>
  <si>
    <t>01010214115940</t>
  </si>
  <si>
    <t>01010214117510</t>
  </si>
  <si>
    <t>01010214116100</t>
  </si>
  <si>
    <t>01010214116920</t>
  </si>
  <si>
    <t>01010214116210</t>
  </si>
  <si>
    <t>01010202115000</t>
  </si>
  <si>
    <t>01010214118210</t>
  </si>
  <si>
    <t>01010214116580</t>
  </si>
  <si>
    <t>01010214115870</t>
  </si>
  <si>
    <t>01010214116500</t>
  </si>
  <si>
    <t>01020303217240</t>
  </si>
  <si>
    <t>01010214116720</t>
  </si>
  <si>
    <t>01010214116560</t>
  </si>
  <si>
    <t>01010214116680</t>
  </si>
  <si>
    <t>01010214115660</t>
  </si>
  <si>
    <t>01010214116050</t>
  </si>
  <si>
    <t>01010214115820</t>
  </si>
  <si>
    <t>01010214115480</t>
  </si>
  <si>
    <t>01010214115420</t>
  </si>
  <si>
    <t>01010214116870</t>
  </si>
  <si>
    <t>01010214115960</t>
  </si>
  <si>
    <t>01010214115300</t>
  </si>
  <si>
    <t>01010214117760</t>
  </si>
  <si>
    <t>01010214117390</t>
  </si>
  <si>
    <t>01010214116060</t>
  </si>
  <si>
    <t>01010214116280</t>
  </si>
  <si>
    <t>01010214116040</t>
  </si>
  <si>
    <t>01010214114600</t>
  </si>
  <si>
    <t>01010214114760</t>
  </si>
  <si>
    <t>01010214114670</t>
  </si>
  <si>
    <t>01010214118110</t>
  </si>
  <si>
    <t>01010214116190</t>
  </si>
  <si>
    <t>01010214117480</t>
  </si>
  <si>
    <t>01010214115190</t>
  </si>
  <si>
    <t>01010214118030</t>
  </si>
  <si>
    <t>01010214117030</t>
  </si>
  <si>
    <t>01010214114560</t>
  </si>
  <si>
    <t>01010214116440</t>
  </si>
  <si>
    <t>01010214116970</t>
  </si>
  <si>
    <t>01010214116010</t>
  </si>
  <si>
    <t>01010214114660</t>
  </si>
  <si>
    <t>01010214116530</t>
  </si>
  <si>
    <t>01010214115930</t>
  </si>
  <si>
    <t>01010214117210</t>
  </si>
  <si>
    <t>01010214117430</t>
  </si>
  <si>
    <t>01010214117100</t>
  </si>
  <si>
    <t>01010214115640</t>
  </si>
  <si>
    <t>01010214116650</t>
  </si>
  <si>
    <t>01010214116770</t>
  </si>
  <si>
    <t>01010202114470</t>
  </si>
  <si>
    <t>01010214116170</t>
  </si>
  <si>
    <t>01010202115010</t>
  </si>
  <si>
    <t>01010214116090</t>
  </si>
  <si>
    <t>01010214114960</t>
  </si>
  <si>
    <t>01010214115370</t>
  </si>
  <si>
    <t>01010214115630</t>
  </si>
  <si>
    <t>01010214114680</t>
  </si>
  <si>
    <t>01010214115470</t>
  </si>
  <si>
    <t>01010214114550</t>
  </si>
  <si>
    <t>01010214117300</t>
  </si>
  <si>
    <t>01010214118070</t>
  </si>
  <si>
    <t>01010214115970</t>
  </si>
  <si>
    <t>01010214117340</t>
  </si>
  <si>
    <t>01010214115200</t>
  </si>
  <si>
    <t>01010214116420</t>
  </si>
  <si>
    <t>01010214115620</t>
  </si>
  <si>
    <t>01010214116390</t>
  </si>
  <si>
    <t>01010214114480</t>
  </si>
  <si>
    <t>01010214116410</t>
  </si>
  <si>
    <t>01010214116710</t>
  </si>
  <si>
    <t>01010214115030</t>
  </si>
  <si>
    <t>01010214118050</t>
  </si>
  <si>
    <t>01010214117870</t>
  </si>
  <si>
    <t>01010214117270</t>
  </si>
  <si>
    <t>01010214115740</t>
  </si>
  <si>
    <t>01010214115650</t>
  </si>
  <si>
    <t>01010214116130</t>
  </si>
  <si>
    <t>01010214116120</t>
  </si>
  <si>
    <t>01010214117720</t>
  </si>
  <si>
    <t>01010214116200</t>
  </si>
  <si>
    <t>01010214115460</t>
  </si>
  <si>
    <t>01010202114570</t>
  </si>
  <si>
    <t>01010214115530</t>
  </si>
  <si>
    <t>01010214115990</t>
  </si>
  <si>
    <t>01010214117110</t>
  </si>
  <si>
    <t>01010214116300</t>
  </si>
  <si>
    <t>01010214115810</t>
  </si>
  <si>
    <t>01010214115100</t>
  </si>
  <si>
    <t>01010214118020</t>
  </si>
  <si>
    <t>01010214116400</t>
  </si>
  <si>
    <t>01010214118100</t>
  </si>
  <si>
    <t>01010214117490</t>
  </si>
  <si>
    <t>01010214115020</t>
  </si>
  <si>
    <t>01010214114690</t>
  </si>
  <si>
    <t>01010214116260</t>
  </si>
  <si>
    <t>01010214116360</t>
  </si>
  <si>
    <t>01010214114450</t>
  </si>
  <si>
    <t>01010214118150</t>
  </si>
  <si>
    <t>01010214115180</t>
  </si>
  <si>
    <t>01010214116330</t>
  </si>
  <si>
    <t>01010214115260</t>
  </si>
  <si>
    <t>01010214118160</t>
  </si>
  <si>
    <t>01010214116370</t>
  </si>
  <si>
    <t>01010214117220</t>
  </si>
  <si>
    <t>01010214117540</t>
  </si>
  <si>
    <t>01010214116550</t>
  </si>
  <si>
    <t>01010214114810</t>
  </si>
  <si>
    <t>01010214116540</t>
  </si>
  <si>
    <t>01010214115700</t>
  </si>
  <si>
    <t>01010214115590</t>
  </si>
  <si>
    <t>01010202117440</t>
  </si>
  <si>
    <t>01010214115550</t>
  </si>
  <si>
    <t>01010214115890</t>
  </si>
  <si>
    <t>01010214115290</t>
  </si>
  <si>
    <t>01010214118200</t>
  </si>
  <si>
    <t>01010214118190</t>
  </si>
  <si>
    <t>01010214116780</t>
  </si>
  <si>
    <t>01010214115560</t>
  </si>
  <si>
    <t>01010214116160</t>
  </si>
  <si>
    <t>01010214117150</t>
  </si>
  <si>
    <t>01010214114590</t>
  </si>
  <si>
    <t>01010214115400</t>
  </si>
  <si>
    <t>01010214117090</t>
  </si>
  <si>
    <t>01010214118220</t>
  </si>
  <si>
    <t>01010214115210</t>
  </si>
  <si>
    <t>01010214115770</t>
  </si>
  <si>
    <t>01010214117180</t>
  </si>
  <si>
    <t>01010202117140</t>
  </si>
  <si>
    <t>01010214115950</t>
  </si>
  <si>
    <t>01010214114920</t>
  </si>
  <si>
    <t>01010214114820</t>
  </si>
  <si>
    <t>01010214116240</t>
  </si>
  <si>
    <t>01010214116070</t>
  </si>
  <si>
    <t>01010214116600</t>
  </si>
  <si>
    <t>01010214116880</t>
  </si>
  <si>
    <t>01010202115450</t>
  </si>
  <si>
    <t>01010214115750</t>
  </si>
  <si>
    <t>01010214116290</t>
  </si>
  <si>
    <t>01010214116830</t>
  </si>
  <si>
    <t>01010214115410</t>
  </si>
  <si>
    <t>01010214117740</t>
  </si>
  <si>
    <t>01010214118170</t>
  </si>
  <si>
    <t>01010214116760</t>
  </si>
  <si>
    <t>01010214114860</t>
  </si>
  <si>
    <t>01010214117930</t>
  </si>
  <si>
    <t>01010214116230</t>
  </si>
  <si>
    <t>01010214116570</t>
  </si>
  <si>
    <t>01010214116590</t>
  </si>
  <si>
    <t>abrahamcastro1@hotmail.com</t>
  </si>
  <si>
    <t>COBRO</t>
  </si>
  <si>
    <t>Cierre de pago recibido</t>
  </si>
  <si>
    <t>aineguena89@hotmail.com</t>
  </si>
  <si>
    <t>Pago no recibido</t>
  </si>
  <si>
    <t>0</t>
  </si>
  <si>
    <t>52093111 / 47605402</t>
  </si>
  <si>
    <t>urrutiamanuel1@gmail.com</t>
  </si>
  <si>
    <t>Alex Danilo Garcia Falla</t>
  </si>
  <si>
    <t>ag6998@gmail.com</t>
  </si>
  <si>
    <t>AURORA FLOR DE MARÍA MORALES CRUZ</t>
  </si>
  <si>
    <t>aurora.morales1986@gmail.com</t>
  </si>
  <si>
    <t>STEPHANY MARIOLY GARCIA GOMEZ</t>
  </si>
  <si>
    <t>olymari.g@gmail.com</t>
  </si>
  <si>
    <t>JURIDICO</t>
  </si>
  <si>
    <t>BYRON CECILIO BONILLA GIRON</t>
  </si>
  <si>
    <t>vvyron1986@gmail.com</t>
  </si>
  <si>
    <t>ALEJANDRO JOSE ALVAREZ AGUILAR</t>
  </si>
  <si>
    <t>ajalvarezaguilar@gmail.com</t>
  </si>
  <si>
    <t>ALISON DAYANA HERNANDEZ FONSEA DE MARIN</t>
  </si>
  <si>
    <t>fonseaall@gmail.com</t>
  </si>
  <si>
    <t>01010214105240</t>
  </si>
  <si>
    <t>01010202103590</t>
  </si>
  <si>
    <t>MYNOR DANIEL ARRECIS ROLDAN</t>
  </si>
  <si>
    <t>alanarrecis109@gmail.com</t>
  </si>
  <si>
    <t>01010202102730</t>
  </si>
  <si>
    <t>Gustavo Adolfo Ordoñez Gamarro</t>
  </si>
  <si>
    <t>ggamarro2@gmail.com</t>
  </si>
  <si>
    <t>RODRIGO ALEJANDRO MARTINEZ ARAGON</t>
  </si>
  <si>
    <t>mrorra@hotmail.com</t>
  </si>
  <si>
    <t>ANA GABRIELA QUINTANILLA IZQUIERDO</t>
  </si>
  <si>
    <t>5449 9208</t>
  </si>
  <si>
    <t>4750 7393</t>
  </si>
  <si>
    <t>gabydelita24@hotmail.com</t>
  </si>
  <si>
    <t>ANA LUCIA CAJAS MENENDEZ</t>
  </si>
  <si>
    <t>luciacajas@gmail.com</t>
  </si>
  <si>
    <t>WILLIAM JAVIER NAVARRO DIAZ</t>
  </si>
  <si>
    <t>willynavas20@gmail.com</t>
  </si>
  <si>
    <t>01020303216330</t>
  </si>
  <si>
    <t>Edgar Jonathan Sén Sánchez</t>
  </si>
  <si>
    <t>edjonsen.ejss@gmail.com</t>
  </si>
  <si>
    <t>01010214104670</t>
  </si>
  <si>
    <t>CANCELADO</t>
  </si>
  <si>
    <t>josueabelgalvezgrajeda@gmail.com</t>
  </si>
  <si>
    <t>BYRON ENRIQUE GUERRERO PINEDA</t>
  </si>
  <si>
    <t>byron_guerrero@outlook.com</t>
  </si>
  <si>
    <t>01020303216450</t>
  </si>
  <si>
    <t>Ana Raquel Sánchez De León</t>
  </si>
  <si>
    <t>fridasrecursoshumanos@gmail.com</t>
  </si>
  <si>
    <t>01020303216540</t>
  </si>
  <si>
    <t>Amilcar Estuardo Mena Martínez</t>
  </si>
  <si>
    <t>amilcarmena1995@gmail.com</t>
  </si>
  <si>
    <t>01020303217340</t>
  </si>
  <si>
    <t>Alfonso Morales Gómez</t>
  </si>
  <si>
    <t>alfonsomoralesgomes61@gmail.com</t>
  </si>
  <si>
    <t>01020303216150</t>
  </si>
  <si>
    <t>Ana Patricia Soto Méndez</t>
  </si>
  <si>
    <t>4979 3482</t>
  </si>
  <si>
    <t>anapatty.soto@gmail.com</t>
  </si>
  <si>
    <t>01010214106050</t>
  </si>
  <si>
    <t>01010214117670</t>
  </si>
  <si>
    <t>ANA NICOLE SILA ROGEL</t>
  </si>
  <si>
    <t>nicolesilva814@gmail.com</t>
  </si>
  <si>
    <t>REESTRUCTURA</t>
  </si>
  <si>
    <t>01010214104330</t>
  </si>
  <si>
    <t>ANDRES CONTENTI SECAIRA</t>
  </si>
  <si>
    <t>andres.contentis@gmail.com</t>
  </si>
  <si>
    <t>ANGELO PAOLO IBARGUREN SANCHILELLY</t>
  </si>
  <si>
    <t>apibarguren@gmail.com</t>
  </si>
  <si>
    <t>01010202104520</t>
  </si>
  <si>
    <t>01010202117600</t>
  </si>
  <si>
    <t>ARELI DAMARIS ALEGRIA RUBIO DE CARDONA</t>
  </si>
  <si>
    <t>arelyalegria3@gmailcom</t>
  </si>
  <si>
    <t>01020303216260</t>
  </si>
  <si>
    <t>JESSICA PAOLA GUIR VELASQUEZ</t>
  </si>
  <si>
    <t>2475 2712</t>
  </si>
  <si>
    <t>4818 3656</t>
  </si>
  <si>
    <t>jessicaguir248@gmail.com</t>
  </si>
  <si>
    <t>AXEL HERNAN SARCEÑO OROZCO</t>
  </si>
  <si>
    <t>creativo.hosannaweb@gmail.com</t>
  </si>
  <si>
    <t>BEBERLY ROXANA MATIAS MENDOZA</t>
  </si>
  <si>
    <t>matiasbeberly1201@gmail.com</t>
  </si>
  <si>
    <t>01010202102800</t>
  </si>
  <si>
    <t>BRENDA MAGALI BATEN LOPEZ</t>
  </si>
  <si>
    <t>Brenda2529.bmbl@gmail.com</t>
  </si>
  <si>
    <t>01020303216790</t>
  </si>
  <si>
    <t>ENMA ELIZABETH SANTOS DE LEON</t>
  </si>
  <si>
    <t>4104 7506</t>
  </si>
  <si>
    <t>Enmas783@gmail.com</t>
  </si>
  <si>
    <t>BRYAN DAVID VARGAS RIVAS</t>
  </si>
  <si>
    <t>bryandavidvargas26@gmail.com</t>
  </si>
  <si>
    <t>01010214105560</t>
  </si>
  <si>
    <t>01010214106130</t>
  </si>
  <si>
    <t>BRYAN FERNANDO MOTA ARROYO</t>
  </si>
  <si>
    <t>fernandoarroyo5@icloud.com</t>
  </si>
  <si>
    <t>01020303216990</t>
  </si>
  <si>
    <t>Alex Richard Amhed Estrada</t>
  </si>
  <si>
    <t>4529 5437</t>
  </si>
  <si>
    <t>tamilunisss@gmail.com</t>
  </si>
  <si>
    <t>01020303216010</t>
  </si>
  <si>
    <t>Felipe Francisco Catalán Pérez</t>
  </si>
  <si>
    <t>francatalan8323@gmail.com</t>
  </si>
  <si>
    <t>BYRON ESTUARDO GOMEZ VASQUEZ</t>
  </si>
  <si>
    <t>byrongmezv@gmail.com</t>
  </si>
  <si>
    <t>01020303215960</t>
  </si>
  <si>
    <t>ERICKA KARINA FUENTES SANCHEZ</t>
  </si>
  <si>
    <t>3410 1020</t>
  </si>
  <si>
    <t>erickaf21@hotmail.com</t>
  </si>
  <si>
    <t>01010407300050</t>
  </si>
  <si>
    <t>Byron Rene Cifuentes García</t>
  </si>
  <si>
    <t>5810-2229</t>
  </si>
  <si>
    <t>byron.cifuentes@gmail.com</t>
  </si>
  <si>
    <t>01010407300060</t>
  </si>
  <si>
    <t>Cesar Eduardo Gomez Roldán</t>
  </si>
  <si>
    <t>01010202103270</t>
  </si>
  <si>
    <t>BYRON ROLANDO VASQUEZ RODRIGUEZ</t>
  </si>
  <si>
    <t>byrovar@yahoo.com</t>
  </si>
  <si>
    <t>CANDY XIOMARA CALITO CASTRO</t>
  </si>
  <si>
    <t>candycalito1979@gmail.com</t>
  </si>
  <si>
    <t>01010202102710</t>
  </si>
  <si>
    <t>CARLOS ALBERTO HERRERA GUANIJA</t>
  </si>
  <si>
    <t>herreracarlos202@gmail.com</t>
  </si>
  <si>
    <t>NATANAEL CHUMIL DONIS</t>
  </si>
  <si>
    <t>DONISNAT@GMAIL.COM</t>
  </si>
  <si>
    <t>01010202102180</t>
  </si>
  <si>
    <t>CARLOS ANDRES FLORIAN SOLARES</t>
  </si>
  <si>
    <t>cfloriansolares@gmail.com</t>
  </si>
  <si>
    <t>01010202113040</t>
  </si>
  <si>
    <t>CARLOS DANIEL WONG SANDOVAL</t>
  </si>
  <si>
    <t>wongcentroamerica@gmail.com</t>
  </si>
  <si>
    <t>toldosvenezia@yahoo.com</t>
  </si>
  <si>
    <t>bcaballeros@hotmail.com</t>
  </si>
  <si>
    <t>01010303200570</t>
  </si>
  <si>
    <t>CARLOS ARTURO SARAVIA SOLORZANO</t>
  </si>
  <si>
    <t>asaravia@corpsam.com</t>
  </si>
  <si>
    <t>01020303215810</t>
  </si>
  <si>
    <t>GUADALUPE GARCIA VASQUEZ</t>
  </si>
  <si>
    <t>CARLOS EDUARDO DIAZ CUEVAS</t>
  </si>
  <si>
    <t>carlosjr@grupocarysa.com</t>
  </si>
  <si>
    <t>CARLOS ENRIQUE IXCOTOY AGUIRRE</t>
  </si>
  <si>
    <t>caenixa-17@hotmail.com</t>
  </si>
  <si>
    <t>CARLOS ENRIQUE YOC BARILLAS</t>
  </si>
  <si>
    <t>eyoc67@gmail.com</t>
  </si>
  <si>
    <t>01010202101860</t>
  </si>
  <si>
    <t>CARLOS HUMBERTO ILLESCAS ARITA</t>
  </si>
  <si>
    <t>illescascha@gmail.com</t>
  </si>
  <si>
    <t>CARLOS RENE CONTRERAS CHIYOQUE</t>
  </si>
  <si>
    <t>carlosrenecontreras@gmail.com</t>
  </si>
  <si>
    <t>01010202102310</t>
  </si>
  <si>
    <t>CARLOS ROBERTO AYALA BARRIOS</t>
  </si>
  <si>
    <t>tramservocopscrrab@hotmail.com</t>
  </si>
  <si>
    <t>01030202130080</t>
  </si>
  <si>
    <t>DAVID RAFAEL DIAZ ZELAYA</t>
  </si>
  <si>
    <t>david.diaz@grouppbs.com</t>
  </si>
  <si>
    <t>01010407300030</t>
  </si>
  <si>
    <t>Carlos Adolfo Luca Iboy SECTOR INMOBILIARIO</t>
  </si>
  <si>
    <t>sr409096@gmail.com</t>
  </si>
  <si>
    <t>CONVENIO</t>
  </si>
  <si>
    <t>Compromiso de pago CON fecha</t>
  </si>
  <si>
    <t>CARLA MARIBEL LOPEZ GRACIAS DE PEREZ</t>
  </si>
  <si>
    <t>cmlg.p@hotmail.com</t>
  </si>
  <si>
    <t>01010407300080</t>
  </si>
  <si>
    <t>Carlos Romario Moreno De Paz</t>
  </si>
  <si>
    <t>5483-6248</t>
  </si>
  <si>
    <t>01010101001400</t>
  </si>
  <si>
    <t>EL COCTELITO, S.A FECASA</t>
  </si>
  <si>
    <t>ag@gracamsa.com</t>
  </si>
  <si>
    <t>01040407320110</t>
  </si>
  <si>
    <t>CENTRAL DE CARGA S.A</t>
  </si>
  <si>
    <t>01010214103090</t>
  </si>
  <si>
    <t>CRISTOPHER RENE SANTIZO COQUE</t>
  </si>
  <si>
    <t>csantizo23@hotmailcom</t>
  </si>
  <si>
    <t>CORALIA DEL CARMEN ORTIZ MORALES</t>
  </si>
  <si>
    <t>51207999/ esposo 54594993</t>
  </si>
  <si>
    <t>coraliaor@gmail.com</t>
  </si>
  <si>
    <t>01010407300180</t>
  </si>
  <si>
    <t>CESAR ARMANDO PORTILLO LO</t>
  </si>
  <si>
    <t>cesar.portillo@hotmail.com</t>
  </si>
  <si>
    <t>CESAR DANIEL CONTRERAS GARCIA</t>
  </si>
  <si>
    <t>cdg.contreras@gmail.com</t>
  </si>
  <si>
    <t>CESAR GERSON SICAN OJER</t>
  </si>
  <si>
    <t>GSICAN29@GMAIL.COM</t>
  </si>
  <si>
    <t>01020303215770</t>
  </si>
  <si>
    <t>WALTER LEONARDO SURUN CHAJON</t>
  </si>
  <si>
    <t>01060407350310</t>
  </si>
  <si>
    <t>CARLOS LEONEL AGUILON CHUN</t>
  </si>
  <si>
    <t xml:space="preserve">carlosaguilon27@gmail.com 
</t>
  </si>
  <si>
    <t>01030407330050</t>
  </si>
  <si>
    <t>Cesia Eunice López Santos</t>
  </si>
  <si>
    <t>cesi_002@hotmail.com</t>
  </si>
  <si>
    <t>CHRISTIAN ALEJANDRO ROSITO PULLIN</t>
  </si>
  <si>
    <t>christianrosito@outlook.com</t>
  </si>
  <si>
    <t>01020303217160</t>
  </si>
  <si>
    <t>MARLON INDOLFO JAIME AZ</t>
  </si>
  <si>
    <t>4025 6137</t>
  </si>
  <si>
    <t>azmarlon8@gmail.com</t>
  </si>
  <si>
    <t>01010202102530</t>
  </si>
  <si>
    <t>CINTIA ADELAIDA MEZA CASTAÑEDA</t>
  </si>
  <si>
    <t>hellocintia28@gmail.com</t>
  </si>
  <si>
    <t>01020303216410</t>
  </si>
  <si>
    <t>Cristian Aroldo Aguilar López</t>
  </si>
  <si>
    <t>agila_kim@hotmail.com</t>
  </si>
  <si>
    <t>01020303216320</t>
  </si>
  <si>
    <t>Ingrid Yaneth Lacan Villatoro</t>
  </si>
  <si>
    <t>5479 9880</t>
  </si>
  <si>
    <t>dyaeth183@gmail.com</t>
  </si>
  <si>
    <t>01010202102670</t>
  </si>
  <si>
    <t>CLEYVER ELIZANDRO RECINOS ARGUETA</t>
  </si>
  <si>
    <t>cleyverrecinos98@gmail.com</t>
  </si>
  <si>
    <t>01010206101510</t>
  </si>
  <si>
    <t>COMPAÑIA GENERAL DE ILUMINACION, S.A.</t>
  </si>
  <si>
    <t>lperez@grupoigc.com</t>
  </si>
  <si>
    <t xml:space="preserve"> </t>
  </si>
  <si>
    <t>Creación e Imagen, S.A.</t>
  </si>
  <si>
    <t>2362-2500</t>
  </si>
  <si>
    <t>DANIEL ALFONSO MOREIRA REYNOSO</t>
  </si>
  <si>
    <t>danielreynoso66@gmail.com (o 69)</t>
  </si>
  <si>
    <t>01010202109560</t>
  </si>
  <si>
    <t>DAVID ALEJANDRO ALARCON CALDERON</t>
  </si>
  <si>
    <t>alexfashion644@gmail.com</t>
  </si>
  <si>
    <t>01010303200770</t>
  </si>
  <si>
    <t>DORIS GABRIELA VELASQUEZ</t>
  </si>
  <si>
    <t>doris11mejia@gmail.com</t>
  </si>
  <si>
    <t>01040206120120</t>
  </si>
  <si>
    <t>DAVID ANDRES GARCIA</t>
  </si>
  <si>
    <t>dandres9409@gmail.com</t>
  </si>
  <si>
    <t>01010214104850</t>
  </si>
  <si>
    <t>CARLOS ROBERTO SANDOVAL RIVAS</t>
  </si>
  <si>
    <t>br1hahmanns@gmail.com</t>
  </si>
  <si>
    <t>01010202102690</t>
  </si>
  <si>
    <t>DEIBON JOSUE MOREJON VENTURA</t>
  </si>
  <si>
    <t>deiboventura@gmai.com</t>
  </si>
  <si>
    <t>DAIRIN NOEMI GONZALEZ PELLECER</t>
  </si>
  <si>
    <t>dairing@hotmail.com</t>
  </si>
  <si>
    <t>DAVID ISAAC JIMENEZ VILLATORO</t>
  </si>
  <si>
    <t>david.jimenez64@gmail.com</t>
  </si>
  <si>
    <t>01010101001120</t>
  </si>
  <si>
    <t>DANILO JULIAN ROCA BARILLAS</t>
  </si>
  <si>
    <t>daniloroca08@gmail.com</t>
  </si>
  <si>
    <t>01020303215490</t>
  </si>
  <si>
    <t>MICHAEL JEREMIAS XINIC RODRIGUEZ</t>
  </si>
  <si>
    <t>5357 3280</t>
  </si>
  <si>
    <t>maicolpedrosa308@gmail.com</t>
  </si>
  <si>
    <t>DIEGO EMANUEL SIERRA BARRIENTOS</t>
  </si>
  <si>
    <t>sierracaceresale@gmail.com</t>
  </si>
  <si>
    <t>DEIRY JOHANA ARMAS DE LEON DE ARANA</t>
  </si>
  <si>
    <t>deiryarmas27@gmail.com</t>
  </si>
  <si>
    <t>DEYANIRA ELIZARDI DÍAZ</t>
  </si>
  <si>
    <t>proyectosetcetera@hotmail.com</t>
  </si>
  <si>
    <t>DIEGO ANDRES AVILA GALVEZ</t>
  </si>
  <si>
    <t>avilagalvezd903@gmail.com</t>
  </si>
  <si>
    <t>01020303215330</t>
  </si>
  <si>
    <t>EDGAR LEONEL PIRIR PIRIR</t>
  </si>
  <si>
    <t>4117 8061</t>
  </si>
  <si>
    <t>leopp3011@gmail.com</t>
  </si>
  <si>
    <t>01020303216820</t>
  </si>
  <si>
    <t>EDWIN EDUARDO ROBLES REYES</t>
  </si>
  <si>
    <t>3147 2666</t>
  </si>
  <si>
    <t>guayorobles33@gmial.com</t>
  </si>
  <si>
    <t>Isidro Medardo Gomez</t>
  </si>
  <si>
    <t>3208 4719</t>
  </si>
  <si>
    <t>magalydg2010@gmail.com</t>
  </si>
  <si>
    <t>OVIEDOTONY1994@GMAIL.COM</t>
  </si>
  <si>
    <t>01020303215320</t>
  </si>
  <si>
    <t>MARIO ANTONIO CASTRO MURILLO</t>
  </si>
  <si>
    <t>5411 1474</t>
  </si>
  <si>
    <t>mariocastrom2013@gmail.com</t>
  </si>
  <si>
    <t>01020303214210</t>
  </si>
  <si>
    <t>EDENILSON MAMFREDO RAMIREZ REYES</t>
  </si>
  <si>
    <t>4649 4596</t>
  </si>
  <si>
    <t>manfredor80@gmail.com</t>
  </si>
  <si>
    <t>01020303216780</t>
  </si>
  <si>
    <t>SERGIO DAVID JIMENEZ GONZALEZ</t>
  </si>
  <si>
    <t>4722 8259</t>
  </si>
  <si>
    <t>checodavidjg@gmail.com /sjimenez@losgyks.com</t>
  </si>
  <si>
    <t>01020303217090</t>
  </si>
  <si>
    <t>GERARDO FRANCISCO TZOC CALEL</t>
  </si>
  <si>
    <t>5444 5193</t>
  </si>
  <si>
    <t>gerardocalel@gmail.com</t>
  </si>
  <si>
    <t>01020303216180</t>
  </si>
  <si>
    <t>MARYLIN JEANNETTE GARCIA SANCHEZ</t>
  </si>
  <si>
    <t>MARYGAR2010@GMAIL.COM</t>
  </si>
  <si>
    <t>01010202114620</t>
  </si>
  <si>
    <t>01010202117910</t>
  </si>
  <si>
    <t>EDGAR GIOVANNI JUAREZ ALVAREZ</t>
  </si>
  <si>
    <t>giovajuarez10@gmail.com</t>
  </si>
  <si>
    <t>01010407300470</t>
  </si>
  <si>
    <t>EDGAR JERONIMO MIRALLES VALDEZ</t>
  </si>
  <si>
    <t>jm-navalinea@gmail.com</t>
  </si>
  <si>
    <t>EDNA LUZ VELASQUEZ EGUIZABAL</t>
  </si>
  <si>
    <t>velasquezedna8@gmail.com</t>
  </si>
  <si>
    <t>EDGAR JOSUE QUIÑONEZ CARDENAS</t>
  </si>
  <si>
    <t>gatoquinonez@gmail.com</t>
  </si>
  <si>
    <t>01010202100760</t>
  </si>
  <si>
    <t>EDDIE GIOVANNI TIJE RODRIGUEZ</t>
  </si>
  <si>
    <t>eddiegiovt@gmail.com</t>
  </si>
  <si>
    <t>01010202102350</t>
  </si>
  <si>
    <t>EDILSAR EDUARDO BALAN BRAN</t>
  </si>
  <si>
    <t>eduardobbran39@gmail.com</t>
  </si>
  <si>
    <t>01010214105310</t>
  </si>
  <si>
    <t>EDMON HERNAN ROBINSON CUBILLO</t>
  </si>
  <si>
    <t>edmonDR@TENLOT.COM</t>
  </si>
  <si>
    <t>01020303216630</t>
  </si>
  <si>
    <t>Gerson Uriel Boror Poc</t>
  </si>
  <si>
    <t>urielboror4@gmail.com</t>
  </si>
  <si>
    <t>01020303214220</t>
  </si>
  <si>
    <t>4766 9597</t>
  </si>
  <si>
    <t>aliciacprez145@gmail.com</t>
  </si>
  <si>
    <t>EDSON FERNANDO GOMEZ BARRERA</t>
  </si>
  <si>
    <t>feravenue@gmail.com</t>
  </si>
  <si>
    <t>01010214104950</t>
  </si>
  <si>
    <t>EDUARDO JOSE GONZALEZ AUYON</t>
  </si>
  <si>
    <t>edu2219ga@gmail.com</t>
  </si>
  <si>
    <t>01010214105700</t>
  </si>
  <si>
    <t>01010214105660</t>
  </si>
  <si>
    <t>01010407301580</t>
  </si>
  <si>
    <t>EL PISTOLON, S.A.</t>
  </si>
  <si>
    <t>ifernandezgt88@gmail.com</t>
  </si>
  <si>
    <t>cristian.hernandez7081994@gmail.com</t>
  </si>
  <si>
    <t xml:space="preserve">01010101001380        </t>
  </si>
  <si>
    <t>lourdesfunes2@hotmail.com</t>
  </si>
  <si>
    <t>01010101001420</t>
  </si>
  <si>
    <t>EL COCTELITO, S.A ZONA 18</t>
  </si>
  <si>
    <t>ontabilidad@gracamsa.com</t>
  </si>
  <si>
    <t>01010101001040</t>
  </si>
  <si>
    <t>EL COCTELITO, S.A SAN MIGUEL PETAPA</t>
  </si>
  <si>
    <t>contabilidad@gracamsa.com</t>
  </si>
  <si>
    <t>01010214104200</t>
  </si>
  <si>
    <t>ELSA VERONICA BENITEZ CARRILLO</t>
  </si>
  <si>
    <t>evbenitez2016@gmail.com</t>
  </si>
  <si>
    <t>01010202102570</t>
  </si>
  <si>
    <t>01010202117810</t>
  </si>
  <si>
    <t>ELVIS DANILO MANUEL LINARES</t>
  </si>
  <si>
    <t>leys8a77@gmail.com</t>
  </si>
  <si>
    <t>emilioardavin@yahoo.com</t>
  </si>
  <si>
    <t>EMILIO ENRIQUE NOGUERA CARDONA</t>
  </si>
  <si>
    <t>emilio9850@gmail.com</t>
  </si>
  <si>
    <t>01020303216910</t>
  </si>
  <si>
    <t>Hilda Julissa Meza Mayorga</t>
  </si>
  <si>
    <t>5179 2892</t>
  </si>
  <si>
    <t>mezah9871@gmail.com</t>
  </si>
  <si>
    <t>01010101001390</t>
  </si>
  <si>
    <t>01040202120130</t>
  </si>
  <si>
    <t>ERICK EDUARDO MARROQUIN RUANO</t>
  </si>
  <si>
    <t>euro8r@gmail.com</t>
  </si>
  <si>
    <t>ERICK FERNANDO SEMPE RODRIGUEZ</t>
  </si>
  <si>
    <t>fernando.sempe@gmail.com</t>
  </si>
  <si>
    <t>01020303216890</t>
  </si>
  <si>
    <t>EDWIN MIGUEL GUADALUPE CANO DIAZ</t>
  </si>
  <si>
    <t>5051 4274</t>
  </si>
  <si>
    <t>4011 9855</t>
  </si>
  <si>
    <t>canomiguel777@gmail.com</t>
  </si>
  <si>
    <t>01010202102090</t>
  </si>
  <si>
    <t>ERVIN ERNESTO TELON POLANCO</t>
  </si>
  <si>
    <t>5940 4895</t>
  </si>
  <si>
    <t>ervin.telon@gmail.com</t>
  </si>
  <si>
    <t>01010214105780</t>
  </si>
  <si>
    <t>Esther Noemi Marroquin Cerezo</t>
  </si>
  <si>
    <t>marroquinestrev2013@gmail.com</t>
  </si>
  <si>
    <t>fco.estuardo@gmail.com</t>
  </si>
  <si>
    <t>01020303214950</t>
  </si>
  <si>
    <t>GUSTAVO ADOLFO BAILON LORENZANA</t>
  </si>
  <si>
    <t>2448 5501</t>
  </si>
  <si>
    <t>5577 8302</t>
  </si>
  <si>
    <t>gusliber.5@hotmail.com</t>
  </si>
  <si>
    <t>01020303214940</t>
  </si>
  <si>
    <t>NELSON OMAR ANDRINO RIVERA</t>
  </si>
  <si>
    <t>4781 1220</t>
  </si>
  <si>
    <t>nandrino@vifrio.com</t>
  </si>
  <si>
    <t>01010202102560</t>
  </si>
  <si>
    <t>Eunice Jeanina Alvarez Lorenzana</t>
  </si>
  <si>
    <t>eunicejalvarezl@gmail.com</t>
  </si>
  <si>
    <t>01020303217100</t>
  </si>
  <si>
    <t>SIXTO VALERMO LUCAS LOPEZ</t>
  </si>
  <si>
    <t>4252 1854</t>
  </si>
  <si>
    <t>valermolopezz@gmail.com</t>
  </si>
  <si>
    <t>01010202102450</t>
  </si>
  <si>
    <t>Evelyn Fabiola Ixcotoc Pisqui</t>
  </si>
  <si>
    <t>eve5692@hotmail.com</t>
  </si>
  <si>
    <t>alfredocastro.ae@gmail.com</t>
  </si>
  <si>
    <t>01010407300020</t>
  </si>
  <si>
    <t>Félix Rafael Santisteban Valdez</t>
  </si>
  <si>
    <t>f.santisteban@gmail.com</t>
  </si>
  <si>
    <t>01020407310110</t>
  </si>
  <si>
    <t>FERNANDO JOSE GUIROLA SINIBALDI</t>
  </si>
  <si>
    <t>01010202102860</t>
  </si>
  <si>
    <t>Fernando Marroquin Lara</t>
  </si>
  <si>
    <t>pilomarroquin@yahoo.com</t>
  </si>
  <si>
    <t>01010101001150</t>
  </si>
  <si>
    <t>01010101001450</t>
  </si>
  <si>
    <t>FILADELFO CARRERA CARRERA</t>
  </si>
  <si>
    <t>carrretosantos@hotmail.com</t>
  </si>
  <si>
    <t>01020303216940</t>
  </si>
  <si>
    <t>OCTAVIO AUGUSTO ESPINOZA ARREAGA</t>
  </si>
  <si>
    <t>3001 4881</t>
  </si>
  <si>
    <t>titosuc6@gmail.com</t>
  </si>
  <si>
    <t>FRANCISCO JOSE DIAS-PERUCINA FUENTES</t>
  </si>
  <si>
    <t>diazperusina@gmail.com</t>
  </si>
  <si>
    <t>01010214114530</t>
  </si>
  <si>
    <t>Francisco Rolando Choc Xona</t>
  </si>
  <si>
    <t>heydilorenaxicol@gmail.com</t>
  </si>
  <si>
    <t>01010214113090</t>
  </si>
  <si>
    <t>DORA MARIA RAGUAY GODINEZ</t>
  </si>
  <si>
    <t>55584309 / 53668679 Hijo Edgar Samuel Raguay</t>
  </si>
  <si>
    <t>raguay22gmail.com</t>
  </si>
  <si>
    <t>EDGAR ESTUARDO DIAZ ORELLANA</t>
  </si>
  <si>
    <t>tato20vt@gmail.com</t>
  </si>
  <si>
    <t>GIANINA PLIHAL TATTERSFIELD</t>
  </si>
  <si>
    <t>ginaplihal@gmail.com</t>
  </si>
  <si>
    <t>FREDY AIYESER VELASQUEZ FUENTES</t>
  </si>
  <si>
    <t>multiproyectoslaroca@gmail.com</t>
  </si>
  <si>
    <t>01020303216710</t>
  </si>
  <si>
    <t>ELMER ANTONIO ULEU CHITAY</t>
  </si>
  <si>
    <t>4193 5050</t>
  </si>
  <si>
    <t>elmeruleu208@gmail.com</t>
  </si>
  <si>
    <t>4669 6212</t>
  </si>
  <si>
    <t>4788 9006</t>
  </si>
  <si>
    <t>hernandezr291@yahoo.com</t>
  </si>
  <si>
    <t>01020303214110</t>
  </si>
  <si>
    <t>GERVER OTTONIEL HERNANDEZ CARBAJAL</t>
  </si>
  <si>
    <t>5202 1452</t>
  </si>
  <si>
    <t>gerverhernandez27@gmail.com</t>
  </si>
  <si>
    <t>01020303214780</t>
  </si>
  <si>
    <t>JUAN CARLOS SANTIAGO PIRIR</t>
  </si>
  <si>
    <t>4478 9732</t>
  </si>
  <si>
    <t>jcspmg966@hotmail.com</t>
  </si>
  <si>
    <t>01010202103020</t>
  </si>
  <si>
    <t>GERBER ALEJANDRO ALONZO TELLO</t>
  </si>
  <si>
    <t>alt316@hotmail.com</t>
  </si>
  <si>
    <t>01020303214770</t>
  </si>
  <si>
    <t>MACEDONIO LOPEZ TOMAS</t>
  </si>
  <si>
    <t>macedoniolopez.75@gmail.com</t>
  </si>
  <si>
    <t>01020303217130</t>
  </si>
  <si>
    <t>SERGIO DAVID ORTIZ VARGAS</t>
  </si>
  <si>
    <t>3057 4342</t>
  </si>
  <si>
    <t>Vargasortiz233@gmail.com</t>
  </si>
  <si>
    <t>Gerson Abisay Chicoj Samayoa</t>
  </si>
  <si>
    <t>gersonc806@gmail.com</t>
  </si>
  <si>
    <t>gilbran_farach@outlook.com</t>
  </si>
  <si>
    <t>01010202101990</t>
  </si>
  <si>
    <t>GIOVANNI JOSUE RECINOS ARCHILA</t>
  </si>
  <si>
    <t>archilagiovanni193@gmail.com</t>
  </si>
  <si>
    <t>01020303214640</t>
  </si>
  <si>
    <t>YUSBIN SMITH GERARDINE HERNANDEZ SOSA</t>
  </si>
  <si>
    <t>4988 5027</t>
  </si>
  <si>
    <t>yusbin199616@gmail.com</t>
  </si>
  <si>
    <t>01010202102120</t>
  </si>
  <si>
    <t>Graciela del Carmen Ramirez Rodriguez</t>
  </si>
  <si>
    <t>ochoajosue151@gmail.com</t>
  </si>
  <si>
    <t>Gladys Elizabeth Ramirez Agustin</t>
  </si>
  <si>
    <t>lizziera264@gamil.com</t>
  </si>
  <si>
    <t>gabriel.induagroaceros@gmail.com</t>
  </si>
  <si>
    <t>01010214105090</t>
  </si>
  <si>
    <t>gustavo@ao.com.gt</t>
  </si>
  <si>
    <t>gustavo.leche@dhl.com</t>
  </si>
  <si>
    <t>01010202105020</t>
  </si>
  <si>
    <t>01020303216530</t>
  </si>
  <si>
    <t>Lourdes Julieta Mariela Linares Velásquez</t>
  </si>
  <si>
    <t>loulive8@gmail.com</t>
  </si>
  <si>
    <t>01010411301540</t>
  </si>
  <si>
    <t>01010411301780</t>
  </si>
  <si>
    <t>01010202101540</t>
  </si>
  <si>
    <t>HECTOR JOSUE HERNANDEZ PAREDEZ</t>
  </si>
  <si>
    <t>hectorhernandez3407@gmail.com</t>
  </si>
  <si>
    <t>Hector Daniel Rodriguez Pineda</t>
  </si>
  <si>
    <t>4232 1489</t>
  </si>
  <si>
    <t>hectorrodriguezpi99@gmail.com</t>
  </si>
  <si>
    <t>01020303214400</t>
  </si>
  <si>
    <t>Galim Bilgai Aguilar Marroquín</t>
  </si>
  <si>
    <t>5637 5073</t>
  </si>
  <si>
    <t>galimaguilar8@gmail.com</t>
  </si>
  <si>
    <t>01020303214270</t>
  </si>
  <si>
    <t>GERBER ALEXANDER HERNANDEZ ARAGON</t>
  </si>
  <si>
    <t>6636 6692</t>
  </si>
  <si>
    <t>3727 5751</t>
  </si>
  <si>
    <t>yuhe1611@gmail.com</t>
  </si>
  <si>
    <t>01010407300380</t>
  </si>
  <si>
    <t>Hugo Javier Donis González</t>
  </si>
  <si>
    <t>4191-7174</t>
  </si>
  <si>
    <t>2333-7059</t>
  </si>
  <si>
    <t>hjdonis@gmail.com</t>
  </si>
  <si>
    <t>01010214104090</t>
  </si>
  <si>
    <t>Herlyn Samuel Carrillo Ramirez</t>
  </si>
  <si>
    <t>4022 1916</t>
  </si>
  <si>
    <t>samuel.carrillo.ramirez@gmail.com</t>
  </si>
  <si>
    <t>joshvilladuque@gmal.com</t>
  </si>
  <si>
    <t>01010214105470</t>
  </si>
  <si>
    <t>joshvilladuque@gmail.com</t>
  </si>
  <si>
    <t>01010407300040</t>
  </si>
  <si>
    <t>Irma Yessenia Osorio Pineda</t>
  </si>
  <si>
    <t>5961 3931</t>
  </si>
  <si>
    <t>5961-3931</t>
  </si>
  <si>
    <t>01010407300170</t>
  </si>
  <si>
    <t>01020303214060</t>
  </si>
  <si>
    <t>BERNON ALEXANDER MORALES GARCIA</t>
  </si>
  <si>
    <t>4059 2395</t>
  </si>
  <si>
    <t>bernonmorales210@gmail.com</t>
  </si>
  <si>
    <t>Ivan Alexander Aquino Enríquez</t>
  </si>
  <si>
    <t>iaquino82@gmail.com</t>
  </si>
  <si>
    <t>Jaime Efrain Monzon Alburez</t>
  </si>
  <si>
    <t>jaimeefrain.monzon@gmail.com</t>
  </si>
  <si>
    <t>01010214102910</t>
  </si>
  <si>
    <t>jairlenj@yahoo.com</t>
  </si>
  <si>
    <t>01010214104690</t>
  </si>
  <si>
    <t>01010214105160</t>
  </si>
  <si>
    <t>01010202101920</t>
  </si>
  <si>
    <t>01010202117700</t>
  </si>
  <si>
    <t>Jairo Fernando Herrera Juárez</t>
  </si>
  <si>
    <t>oriajh78@gmail.com</t>
  </si>
  <si>
    <t>01020303214080</t>
  </si>
  <si>
    <t>JEERYKA ALEJANDRA PALENCIA ROSALES</t>
  </si>
  <si>
    <t>5579 6635</t>
  </si>
  <si>
    <t>camilarenep@gmail.com</t>
  </si>
  <si>
    <t>JANSY ALEJANDRA JUAREZ GONZALEZ</t>
  </si>
  <si>
    <t>jansyjuarez21@gmail.lcom</t>
  </si>
  <si>
    <t>01010214103230</t>
  </si>
  <si>
    <t>JAVIER DARIO FLORES SILVA</t>
  </si>
  <si>
    <t>javierdfs1832@gmail.com</t>
  </si>
  <si>
    <t>01020303214030</t>
  </si>
  <si>
    <t>TRANSITO LOPEZ FELIPE</t>
  </si>
  <si>
    <t>4214 8210</t>
  </si>
  <si>
    <t>orenitoagustin91@gmail.com</t>
  </si>
  <si>
    <t>40116802 / 58758275</t>
  </si>
  <si>
    <t>Jesscoloxo1993@icloud.com</t>
  </si>
  <si>
    <t>01010202102050</t>
  </si>
  <si>
    <t>MARIANO ADOLFO GARCIA GALVEZ</t>
  </si>
  <si>
    <t>marianotrip13@gmail.com</t>
  </si>
  <si>
    <t>01020303216590</t>
  </si>
  <si>
    <t>LUIS ALFREDO HERNANDEZ ALMIRA</t>
  </si>
  <si>
    <t>3724 2232</t>
  </si>
  <si>
    <t>lh786064@gmail.com</t>
  </si>
  <si>
    <t>01010214103260</t>
  </si>
  <si>
    <t>01010214117650</t>
  </si>
  <si>
    <t>Jhonatan Gustavo Najera Mayorga</t>
  </si>
  <si>
    <t>yonynajera7@gmail.com</t>
  </si>
  <si>
    <t>01020303213830</t>
  </si>
  <si>
    <t>GERSON BALDOMERO RAMIREZ AGUILAR BAJA DE VIFRIO EL 5</t>
  </si>
  <si>
    <t>5362 4257</t>
  </si>
  <si>
    <t>gadolfo.vifrio@gmail.com</t>
  </si>
  <si>
    <t>Jonathan Josue Alvarez Velasquez</t>
  </si>
  <si>
    <t>jonathan.alvarez.gt@gmail.com</t>
  </si>
  <si>
    <t>JIMMY PAOLO HERRERA GUTIERREZ</t>
  </si>
  <si>
    <t>revolucionjim@hotmail.com</t>
  </si>
  <si>
    <t>JONATHAN ELIEZER AGUILAR LEIVA</t>
  </si>
  <si>
    <t>jonytanaguilar777@gmail.com</t>
  </si>
  <si>
    <t>01020303213530</t>
  </si>
  <si>
    <t>ELIO RENE GALICIA LOPEZ</t>
  </si>
  <si>
    <t>5850 9537</t>
  </si>
  <si>
    <t>01020303213760</t>
  </si>
  <si>
    <t>HENRY DANILO ORDOÑEZ MAYEN</t>
  </si>
  <si>
    <t>2424 9184</t>
  </si>
  <si>
    <t>4770 3300</t>
  </si>
  <si>
    <t>dordonez@vifrio.com</t>
  </si>
  <si>
    <t>01010407300120</t>
  </si>
  <si>
    <t>Jorge Armando Melgar Pérez</t>
  </si>
  <si>
    <t>jorgemelgarmye395@gmail.com</t>
  </si>
  <si>
    <t>JORGE LUIS RODRIGUEZ GARCIA</t>
  </si>
  <si>
    <t>jlr_garcia@hotmail.com</t>
  </si>
  <si>
    <t>Jorge Mario Asturias</t>
  </si>
  <si>
    <t>jaexactas@gmail.com</t>
  </si>
  <si>
    <t>Conversacion efectiva</t>
  </si>
  <si>
    <t>01010407300240</t>
  </si>
  <si>
    <t>JORGE MARIO MONROY PEREZ</t>
  </si>
  <si>
    <t>01010202101400</t>
  </si>
  <si>
    <t>Jorge Mario Lopez Cruz</t>
  </si>
  <si>
    <t>5035 7189</t>
  </si>
  <si>
    <t>jorgemariolopez092003@yahoo.com</t>
  </si>
  <si>
    <t>JOSE ALBERTO BELTRAN COLINDRES</t>
  </si>
  <si>
    <t>jbeltran.coli@gmail.com</t>
  </si>
  <si>
    <t>01010202101640</t>
  </si>
  <si>
    <t>01010202117820</t>
  </si>
  <si>
    <t>01010214104040</t>
  </si>
  <si>
    <t>Jorge Mazariegos Guarcha</t>
  </si>
  <si>
    <t>jmazariegos5@gmail.com</t>
  </si>
  <si>
    <t>01040407320230</t>
  </si>
  <si>
    <t>JOSE ANDRES COLLIA ORERO</t>
  </si>
  <si>
    <t>ANDRESCOLLIAO@GMAIL.COM</t>
  </si>
  <si>
    <t>01010214105380</t>
  </si>
  <si>
    <t>JOSEPH ABRAHAM SANTA CRUZ PEREZ</t>
  </si>
  <si>
    <t>tallersantacruz01@gmail.com</t>
  </si>
  <si>
    <t>01020303217380</t>
  </si>
  <si>
    <t>CANCELACIÓN</t>
  </si>
  <si>
    <t>JENNIFER PAOLA GARCIA ORTEGA DE PALOMO</t>
  </si>
  <si>
    <t>5476 0379</t>
  </si>
  <si>
    <t>jpgsoloyo@hotmail.com</t>
  </si>
  <si>
    <t>ibethgaitan7@gmail.com</t>
  </si>
  <si>
    <t>40853071 / 35793191</t>
  </si>
  <si>
    <t>carlosrodas5386@gmail.com di_rossanna@hotmail.com</t>
  </si>
  <si>
    <t xml:space="preserve">01020303211480	</t>
  </si>
  <si>
    <t>01020303211480</t>
  </si>
  <si>
    <t>SERGIO ANTONIO TUBAC CAR</t>
  </si>
  <si>
    <t>4805 5974</t>
  </si>
  <si>
    <t>sergioantonytubac.97@gmail.com</t>
  </si>
  <si>
    <t>JOSE BENJAMIN ORDOÑEZ GAMARRO</t>
  </si>
  <si>
    <t>ggmarro2@gmail.com</t>
  </si>
  <si>
    <t>01010202103930</t>
  </si>
  <si>
    <t>JOSE FERNANDO MURUA RUBIO</t>
  </si>
  <si>
    <t>jose.murua@pae.cc</t>
  </si>
  <si>
    <t>JOSE FERNANDO RODAS PANIAGUA</t>
  </si>
  <si>
    <t>frodas0986@gmail.com</t>
  </si>
  <si>
    <t>01020407310030</t>
  </si>
  <si>
    <t>JOSE ANDRES ASENCIO HERNANDEZ</t>
  </si>
  <si>
    <t>andresasensio@clubcashin.com</t>
  </si>
  <si>
    <t>Claudia Guísela Mendoza Cruz De Estrada</t>
  </si>
  <si>
    <t>claudiamendozacruz@gmail.com</t>
  </si>
  <si>
    <t>01010202101800</t>
  </si>
  <si>
    <t>Jeinny Gabriela Roca Alvarado</t>
  </si>
  <si>
    <t>jeinnygra@gmail.com</t>
  </si>
  <si>
    <t>JOSE SALVADOR ROBLES</t>
  </si>
  <si>
    <t>54830828 *** //// 55977123 esposa Claudia****</t>
  </si>
  <si>
    <t>salvadorobles12@hotmail.com</t>
  </si>
  <si>
    <t>01010214105480</t>
  </si>
  <si>
    <t>JOSE JORGE RETANA MELGAR</t>
  </si>
  <si>
    <t>retanajose10@gmail.com</t>
  </si>
  <si>
    <t>Jose Eduardo Alas Benítez</t>
  </si>
  <si>
    <t>eduardoalasbenitez@gmail.com</t>
  </si>
  <si>
    <t>01010214104880</t>
  </si>
  <si>
    <t>JOSUE ISAIAS DURAN SANDOVAL</t>
  </si>
  <si>
    <t>ghost_joshua84@hotmail.com</t>
  </si>
  <si>
    <t>01010214108560</t>
  </si>
  <si>
    <t>JOSUE ISRAEL PUAC CHAY</t>
  </si>
  <si>
    <t>yoshuachay34@gmail.com</t>
  </si>
  <si>
    <t>01020303216020</t>
  </si>
  <si>
    <t>MILTON OMAR GUAMACH CANON</t>
  </si>
  <si>
    <t>5058 3394</t>
  </si>
  <si>
    <t>alexandercanon1997@gmail.com</t>
  </si>
  <si>
    <t>01010206101600</t>
  </si>
  <si>
    <t>01010214117710</t>
  </si>
  <si>
    <t>JOSSUA ALEJANDRO JUAREZ PINZON</t>
  </si>
  <si>
    <t>josua210295@hotmail.com</t>
  </si>
  <si>
    <t>JOSHUA GABRIEL IBOY TAQUE</t>
  </si>
  <si>
    <t>gabrieljyC96@gmail.com</t>
  </si>
  <si>
    <t>01010214103420</t>
  </si>
  <si>
    <t>JUAN CARLOS LINARES</t>
  </si>
  <si>
    <t>jlin.linares@gmail.com</t>
  </si>
  <si>
    <t>01010214110980</t>
  </si>
  <si>
    <t>OLIVER RODOLFO BARRIENTOS RICCO</t>
  </si>
  <si>
    <t>rodolfobarrientosong2019@gmail.com</t>
  </si>
  <si>
    <t>JUAN JOSE AMADO GARCIA</t>
  </si>
  <si>
    <t>juancho100000@gmail.com</t>
  </si>
  <si>
    <t>jmvalleto@gmail.com</t>
  </si>
  <si>
    <t>01010407300130</t>
  </si>
  <si>
    <t>Juan Pablo Valenzuela Contreras</t>
  </si>
  <si>
    <t>jvalenzgt@yahoo.com</t>
  </si>
  <si>
    <t>01010202107610</t>
  </si>
  <si>
    <t>JUAN PABLO CASTAÑEDA SOLARES</t>
  </si>
  <si>
    <t>demacn822@gmail.com</t>
  </si>
  <si>
    <t>01010407300270</t>
  </si>
  <si>
    <t>JUNIOR ALEXANDER MEDRANO ENRIQUEZ</t>
  </si>
  <si>
    <t>KAREN JANETH LONE SÁENZ</t>
  </si>
  <si>
    <t>lic.karenlone@gmail.com</t>
  </si>
  <si>
    <t>01010407300160</t>
  </si>
  <si>
    <t>Karla Nineth Zamora Lechuga</t>
  </si>
  <si>
    <t>kzamora@inmobiliariaelpunto.com.gt</t>
  </si>
  <si>
    <t>01020303215350</t>
  </si>
  <si>
    <t>MIRNA RAQUEL BOBADILLA</t>
  </si>
  <si>
    <t>2477 4363</t>
  </si>
  <si>
    <t>3036 0690</t>
  </si>
  <si>
    <t>mraquelinda@gmail.com</t>
  </si>
  <si>
    <t>karlisgiron92@gmail.com</t>
  </si>
  <si>
    <t>01010202103160</t>
  </si>
  <si>
    <t>OSCAR RENE FLORES GARCIA</t>
  </si>
  <si>
    <t>2259 7007</t>
  </si>
  <si>
    <t>5395 8533</t>
  </si>
  <si>
    <t>orfg71@gmail.com</t>
  </si>
  <si>
    <t>KEBIN ENMANUEL PEREZ GARCIA</t>
  </si>
  <si>
    <t>garcia.keb@gmail.com</t>
  </si>
  <si>
    <t>KENNETT WALDEMAR CASTRO HERRERA</t>
  </si>
  <si>
    <t>castroherrera3b@gmail.com</t>
  </si>
  <si>
    <t>Keyla Mirella De Los Angeles Morales Alfaro De Samayoa</t>
  </si>
  <si>
    <t>keylamirella8@gmail.com</t>
  </si>
  <si>
    <t>KEBIN ROLANDO VARGAS RIVAS</t>
  </si>
  <si>
    <t>kebinvargas@gmail.com</t>
  </si>
  <si>
    <t>01010202102500</t>
  </si>
  <si>
    <t>LESLIE EDUARDO DRUMMOND LEWIS</t>
  </si>
  <si>
    <t>lesdrule@gmail.com</t>
  </si>
  <si>
    <t>01010202102610</t>
  </si>
  <si>
    <t>LILYCOLAY8388@GMAIL.COM</t>
  </si>
  <si>
    <t>01010214105120</t>
  </si>
  <si>
    <t>LUIS EDUARDO MORAN CASTELLANOS</t>
  </si>
  <si>
    <t>moran_wicho@hotmail.com</t>
  </si>
  <si>
    <t>LUIS ARMANDO MO TIUL</t>
  </si>
  <si>
    <t>luarmoti09@gmail.com</t>
  </si>
  <si>
    <t>01010214103290</t>
  </si>
  <si>
    <t>LUIS FERNANDO ARDÓN ALVAREZ</t>
  </si>
  <si>
    <t>luisyale@msn.com</t>
  </si>
  <si>
    <t>01010407300250</t>
  </si>
  <si>
    <t>Luis Fernando Zetino</t>
  </si>
  <si>
    <t>01010214105940</t>
  </si>
  <si>
    <t>LUIS FERNANDO PINEDA GONZALEZ</t>
  </si>
  <si>
    <t>lfpineda85@gmail.com</t>
  </si>
  <si>
    <t>LUIS PEDRO CORADO ROSALES</t>
  </si>
  <si>
    <t>lpcorado@gmal.com</t>
  </si>
  <si>
    <t>01010407301710</t>
  </si>
  <si>
    <t>DISTRIBUIDORA 360</t>
  </si>
  <si>
    <t>01010407301720</t>
  </si>
  <si>
    <t>01010407301730</t>
  </si>
  <si>
    <t>luishernandez.titi@gmail.com</t>
  </si>
  <si>
    <t>01010214102980</t>
  </si>
  <si>
    <t>Manolo Agustin Solís Alvarado</t>
  </si>
  <si>
    <t>solismanolo@hotmail.com</t>
  </si>
  <si>
    <t>MANUEL ARTURO CASTILLO CALDERON</t>
  </si>
  <si>
    <t>turincastillo5725@gmail.com</t>
  </si>
  <si>
    <t>01020303211430</t>
  </si>
  <si>
    <t>EDVIN ALEXANDER HERNANDEZ ARGUETA</t>
  </si>
  <si>
    <t>alexkennic@hotmail.com</t>
  </si>
  <si>
    <t>MARCO AURELIO COLLIER BARILLAS</t>
  </si>
  <si>
    <t>sectorinmobiliariogua@gmail.com</t>
  </si>
  <si>
    <t>01020303217400</t>
  </si>
  <si>
    <t>01010202102840</t>
  </si>
  <si>
    <t>01010214117580</t>
  </si>
  <si>
    <t>MARIA ALEJANDRA MORALES RODAS</t>
  </si>
  <si>
    <t>alemoralesrodas@gmail.com</t>
  </si>
  <si>
    <t>01010214103240</t>
  </si>
  <si>
    <t>MARCO ANTONIO ALEJANDRO MONTERROSO MÉNDEZ</t>
  </si>
  <si>
    <t>monterrosomarc34@gmail.com</t>
  </si>
  <si>
    <t>01020303211330</t>
  </si>
  <si>
    <t>LUIS ALBERTO OJOT</t>
  </si>
  <si>
    <t>luis.restaurante80@gmail.com</t>
  </si>
  <si>
    <t>MARIA ALEJANDRA SANCHEZ MAZARIEGOS</t>
  </si>
  <si>
    <t>alejandra.sanchez0834@gmail.com</t>
  </si>
  <si>
    <t>MARÍA BEATRIZ QUEZADA MAC DONALD DE DÍAZ</t>
  </si>
  <si>
    <t>tatisqdediaz@gmail.com</t>
  </si>
  <si>
    <t>01010214110920</t>
  </si>
  <si>
    <t>01010214110930</t>
  </si>
  <si>
    <t>JUAN DIEGO DÍAZ SIERRA</t>
  </si>
  <si>
    <t>jdiego320@gmail.com</t>
  </si>
  <si>
    <t>01010202105600</t>
  </si>
  <si>
    <t>MARIA CECILIA DE MATA VEGA DE MENDEZ</t>
  </si>
  <si>
    <t>cecidematta@gmail.com</t>
  </si>
  <si>
    <t>MARIA CELESTE ORANTES MARTINEZ</t>
  </si>
  <si>
    <t>cm32200806@gmail.com</t>
  </si>
  <si>
    <t>martinmartinez777@gmail.com</t>
  </si>
  <si>
    <t>01020303211370</t>
  </si>
  <si>
    <t>ANGEL AGUSTIN MEJIA OXLAJ CR 211370 SIFCO</t>
  </si>
  <si>
    <t>angelagu.mejia@gmail.com</t>
  </si>
  <si>
    <t>01010214103970</t>
  </si>
  <si>
    <t>empaquesprofecionales01@gmail.com</t>
  </si>
  <si>
    <t>wermariana@gmail.com</t>
  </si>
  <si>
    <t>01010214105420</t>
  </si>
  <si>
    <t>5958 8785</t>
  </si>
  <si>
    <t>mario.laines@gmail.com</t>
  </si>
  <si>
    <t>MARIO GERARDO PALENCIA PAIZ</t>
  </si>
  <si>
    <t>mariogerardopp1992@gmail.com</t>
  </si>
  <si>
    <t>Jose David Juli Valenzuela</t>
  </si>
  <si>
    <t>jose22valen@gmail.com</t>
  </si>
  <si>
    <t>01020303210070</t>
  </si>
  <si>
    <t>OMAR DAVID GARCIA SOLIS</t>
  </si>
  <si>
    <t>NANCY DEL ROSARIO ROLDAN MONTENEGRO DE CHICAS</t>
  </si>
  <si>
    <t>55108674 /+52 1 55 7283 1487</t>
  </si>
  <si>
    <t>nancyroldan2088@gmailcom</t>
  </si>
  <si>
    <t>01020303210310</t>
  </si>
  <si>
    <t>JOSE MIGUEL LEMUS HERNANDEZ</t>
  </si>
  <si>
    <t>MARIO AROLDO FLORIAN LOPEZ</t>
  </si>
  <si>
    <t>44628756florian@gmail.com</t>
  </si>
  <si>
    <t>01010214103960</t>
  </si>
  <si>
    <t>mauriciodeguisse@gmail.com</t>
  </si>
  <si>
    <t>01020303217180</t>
  </si>
  <si>
    <t>MARLON INDOLFO JAIME ZA</t>
  </si>
  <si>
    <t>01020303210430</t>
  </si>
  <si>
    <t>SAMUEL RUANO CASTAÑEDA CR 559</t>
  </si>
  <si>
    <t>01020303210410</t>
  </si>
  <si>
    <t>BRENDA JUDITH MAYEN BUCH CR 556</t>
  </si>
  <si>
    <t xml:space="preserve">01020303210450       </t>
  </si>
  <si>
    <t>01020303210450</t>
  </si>
  <si>
    <t>LUIS ALFONSO CARDONA BOTEO CR 557</t>
  </si>
  <si>
    <t>01010202102650</t>
  </si>
  <si>
    <t>MAX ALFREDO CHOC SAQUIL</t>
  </si>
  <si>
    <t>alfredochocmax@gmail.com</t>
  </si>
  <si>
    <t>maikelrevete@gmail.com</t>
  </si>
  <si>
    <t>01020303215920</t>
  </si>
  <si>
    <t>JOSE GUILLERMO SOTO MENDEZ</t>
  </si>
  <si>
    <t>5554 1773</t>
  </si>
  <si>
    <t>guillermosotojose93@gmail.com</t>
  </si>
  <si>
    <t>01010202101100</t>
  </si>
  <si>
    <t>01010202118010</t>
  </si>
  <si>
    <t>MELANY QUINTANILLA MONTERROSO</t>
  </si>
  <si>
    <t>QUINTANILLA181673@UNIS.EDU.GT</t>
  </si>
  <si>
    <t>01030214130090</t>
  </si>
  <si>
    <t>mechi5tanilla5tanilla@hotmail.com</t>
  </si>
  <si>
    <t>01020303212280</t>
  </si>
  <si>
    <t>GLORIA PATRICIA LOPEZ PORTILLO</t>
  </si>
  <si>
    <t>01010407300280</t>
  </si>
  <si>
    <t>MIGUEL RIGOBERTO CHUTA JUCHUÑA</t>
  </si>
  <si>
    <t>MIGUEL ANGEL MENDEZ CARIO</t>
  </si>
  <si>
    <t>kilzone3241@gmail.com</t>
  </si>
  <si>
    <t>MIGUEL ANGEL JUAREZ PAREDES</t>
  </si>
  <si>
    <t>migueljuarez.supervisor@gmail.com</t>
  </si>
  <si>
    <t>01020303212270</t>
  </si>
  <si>
    <t>Juan Carlos Lopez Mejía 484</t>
  </si>
  <si>
    <t>MIGUEL ALEJANDRO MARTINEZ DEL CID</t>
  </si>
  <si>
    <t>miguel.martinez0208@gmail.com</t>
  </si>
  <si>
    <t>01020303210700</t>
  </si>
  <si>
    <t>MONICA FABIOLA BOL PALENCIA</t>
  </si>
  <si>
    <t>FABYCR7-7@GMAIL.COM</t>
  </si>
  <si>
    <t>01010202101450</t>
  </si>
  <si>
    <t>MONICA MARGARITA MARROQUIN CABRERA</t>
  </si>
  <si>
    <t>marroquinmonica03@gmail.com</t>
  </si>
  <si>
    <t>01010214103940</t>
  </si>
  <si>
    <t>MONICA MARIA FUENTES RUBIO</t>
  </si>
  <si>
    <t>monicamaria.fuentes79@gmail.com</t>
  </si>
  <si>
    <t>renato_2258@hotmail.com</t>
  </si>
  <si>
    <t>mafransheska26@gmail.com</t>
  </si>
  <si>
    <t>WALTER JESUS GONZALEZ ALVARADO</t>
  </si>
  <si>
    <t>rodolfoalvarado2104@gmail.com</t>
  </si>
  <si>
    <t>roesmesi@gmail.com</t>
  </si>
  <si>
    <t>catadavidalicia@gmail.com</t>
  </si>
  <si>
    <t>SANTIAGO SAMUEL ISAI MAZARIEGOS JIMENEZ</t>
  </si>
  <si>
    <t>sammy.mzj@gmail.com</t>
  </si>
  <si>
    <t>01010202104870</t>
  </si>
  <si>
    <t>MYNOR ROBERTO CASTAÑEDA ORTIZ</t>
  </si>
  <si>
    <t>mcastaneda@idp.com</t>
  </si>
  <si>
    <t>NANCY ARABELLA DUQUE RUIZ</t>
  </si>
  <si>
    <t>tioconejoytiocoyote@gmail.com</t>
  </si>
  <si>
    <t>01010214105180</t>
  </si>
  <si>
    <t>ARELY DEL CARMEN RIVERA</t>
  </si>
  <si>
    <t>karinherrera13@mail.com</t>
  </si>
  <si>
    <t>NANCY ABIGAIL CHAVEZ RUIZ</t>
  </si>
  <si>
    <t>nanchavez528@gmail.com</t>
  </si>
  <si>
    <t>01010214103140</t>
  </si>
  <si>
    <t>NELSON ADOLFO VASQUEZ HERNANDEZ</t>
  </si>
  <si>
    <t>nelsonvasquez.com@gmail.com</t>
  </si>
  <si>
    <t>01010214103130</t>
  </si>
  <si>
    <t>01010214103070</t>
  </si>
  <si>
    <t>NELSON ADOLFO VÁSQUEZ HERNÁNDEZ</t>
  </si>
  <si>
    <t>01010214103750</t>
  </si>
  <si>
    <t>01010214104160</t>
  </si>
  <si>
    <t>NELSON HAROLDO DONIS FLORES</t>
  </si>
  <si>
    <t>nelflo89@gmail.com karen.oneida@gmail.com</t>
  </si>
  <si>
    <t>ANDY JOSE FEDERICO LOPEZ UTRILLA</t>
  </si>
  <si>
    <t>andylopezutrilla@gmail.com</t>
  </si>
  <si>
    <t>01030407330030</t>
  </si>
  <si>
    <t>01020303210870</t>
  </si>
  <si>
    <t>BYRON JONAS LOPEZ LEMUS</t>
  </si>
  <si>
    <t>01020303210880</t>
  </si>
  <si>
    <t>YOVANY PEREZ REVOLORIO</t>
  </si>
  <si>
    <t>01020303210850</t>
  </si>
  <si>
    <t>OSCAR HUMBERTO PAREDES CURUP</t>
  </si>
  <si>
    <t>ventas2@servicios-sti.com</t>
  </si>
  <si>
    <t>jfranciscomg_@gmail.com</t>
  </si>
  <si>
    <t>01010214111190</t>
  </si>
  <si>
    <t>01020303216670</t>
  </si>
  <si>
    <t>Oscar Adolfo Coroy Concua</t>
  </si>
  <si>
    <t>ocoroyc@gmail.com</t>
  </si>
  <si>
    <t>01020303210910</t>
  </si>
  <si>
    <t>EDGAR ESTUARDO MORALES SANCHEZ</t>
  </si>
  <si>
    <t>compras@tecnidesa.com</t>
  </si>
  <si>
    <t>OPERADORA LEGAL CENTROAMERICANA , S.A</t>
  </si>
  <si>
    <t>etosed@lexincorp.com</t>
  </si>
  <si>
    <t>OSMAR JOSUE DANIEL DELCOMPARE ACEVEDO</t>
  </si>
  <si>
    <t>osmarj94@gmail.com</t>
  </si>
  <si>
    <t>PABLO ALFONSO RALON MOLINA</t>
  </si>
  <si>
    <t>hola-cheroloco@gmail.com</t>
  </si>
  <si>
    <t>PABLO JOSUE ALVAREZ SANCHEZ</t>
  </si>
  <si>
    <t>pablojosueas@gmail.com</t>
  </si>
  <si>
    <t>01010407301480</t>
  </si>
  <si>
    <t>Estuardo Saldarriaga Umaña</t>
  </si>
  <si>
    <t>estusalda@gmail.com</t>
  </si>
  <si>
    <t>PAOLA ARANA ESTRADA</t>
  </si>
  <si>
    <t>parana4@gmail.com</t>
  </si>
  <si>
    <t>01020303212610</t>
  </si>
  <si>
    <t>PAULINA ERICASTILLA PACHECO.</t>
  </si>
  <si>
    <t>paulinaeripacheco@gmail.com</t>
  </si>
  <si>
    <t>PEDRO ROSALES LOPEZ</t>
  </si>
  <si>
    <t>ing.prosales@gmail.com</t>
  </si>
  <si>
    <t>01020303210860</t>
  </si>
  <si>
    <t>MARIO ALBERTO MORALES SANCHEZ</t>
  </si>
  <si>
    <t>MARIOM5123@HOTMAIL.COM</t>
  </si>
  <si>
    <t>01020303210900</t>
  </si>
  <si>
    <t>HERNAN ALFONSO RIOS BALLEZA</t>
  </si>
  <si>
    <t>henwaw.rios@tecnidesa.com</t>
  </si>
  <si>
    <t>RAUL ANTONIO ROCA JUÁREZ</t>
  </si>
  <si>
    <t>ROCAROCA1494@GMAIL.COM</t>
  </si>
  <si>
    <t>01010202102890</t>
  </si>
  <si>
    <t>RAUL NAVAS COBAR</t>
  </si>
  <si>
    <t>navascobarraul@gmail.com</t>
  </si>
  <si>
    <t>RITA MARIA REGALADO OLIVA DE GODOY</t>
  </si>
  <si>
    <t>40153749 / 57629374</t>
  </si>
  <si>
    <t>ritaregalado@hotmail.com</t>
  </si>
  <si>
    <t>RENE LIONEL VELASQUEZ CASTILLO</t>
  </si>
  <si>
    <t>renelionelvc@gmail.com</t>
  </si>
  <si>
    <t>REYNALDO ESQUIVEL RAYMUNDO</t>
  </si>
  <si>
    <t>rikyreyes5871@gmail.com</t>
  </si>
  <si>
    <t>01010214106990</t>
  </si>
  <si>
    <t>ricardomorancastellanos@gmail.com</t>
  </si>
  <si>
    <t>rodolfocontreras327@gmail.com</t>
  </si>
  <si>
    <t>01010214104500</t>
  </si>
  <si>
    <t>ROMARIO RAI ALDANA ESTRADA</t>
  </si>
  <si>
    <t>37728438 / 37267025</t>
  </si>
  <si>
    <t>raldana8@gmail.com</t>
  </si>
  <si>
    <t>01020407310210</t>
  </si>
  <si>
    <t>RUTH ESMIRNA PALMA SOTO</t>
  </si>
  <si>
    <t>rutpalma@hotmail.com</t>
  </si>
  <si>
    <t>01010214105410</t>
  </si>
  <si>
    <t>SAMI WALID NASSER MENCOS CORRECAMINOS, S.A.</t>
  </si>
  <si>
    <t>swalidn@gmail.com</t>
  </si>
  <si>
    <t>RUBEN DARIO PEREIRA DUBON</t>
  </si>
  <si>
    <t>rdarioperaira@outlook.com</t>
  </si>
  <si>
    <t>01010202104780</t>
  </si>
  <si>
    <t>SAMUEL ORLANDO VIVAR RECINOS</t>
  </si>
  <si>
    <t>samuelvivar@semillanueva.org</t>
  </si>
  <si>
    <t xml:space="preserve">01020303210830       </t>
  </si>
  <si>
    <t>01020303210830</t>
  </si>
  <si>
    <t>JOSE ANDRES MORALES BARRIENTOS</t>
  </si>
  <si>
    <t>VENTAS.79@TECNINESIA.COM</t>
  </si>
  <si>
    <t>01010206100860</t>
  </si>
  <si>
    <t>sandra_garcia3110@hotmail.com</t>
  </si>
  <si>
    <t>ENMA LORENA SALDAÑA SAQUEN</t>
  </si>
  <si>
    <t>CRISTINA ISABEL MARAVILLA MORALES</t>
  </si>
  <si>
    <t>crisisamorales@gmail.com</t>
  </si>
  <si>
    <t>01020303214440</t>
  </si>
  <si>
    <t>JORGE HUMBERTO ESTRADA MORALES</t>
  </si>
  <si>
    <t>LENDY CALEL</t>
  </si>
  <si>
    <t>01010101000990</t>
  </si>
  <si>
    <t>SEBASTIAN AJU COC</t>
  </si>
  <si>
    <t>SSOC@GMAIL.COM</t>
  </si>
  <si>
    <t>DIEGO ALEJANDRO PALMA SOCHON</t>
  </si>
  <si>
    <t>palmasochon93@gmail.com</t>
  </si>
  <si>
    <t>sarabigail02@gmail.com</t>
  </si>
  <si>
    <t>SERGIO RAUL DEL CID AGUILAR</t>
  </si>
  <si>
    <t>sergioraul2000del.cid@gmail.com</t>
  </si>
  <si>
    <t>01020303210840</t>
  </si>
  <si>
    <t>EDGAR ALEJANDRO MORALES BARRIENTOS</t>
  </si>
  <si>
    <t>01020407310060</t>
  </si>
  <si>
    <t>LLANTICENTRO, S.A. ARTURO ALBERTO ARROYO MONAHAN</t>
  </si>
  <si>
    <t>SHARON FRINEE GAMEZ SICAL</t>
  </si>
  <si>
    <t>gamezsharon5@gmail.com</t>
  </si>
  <si>
    <t>01020303216560</t>
  </si>
  <si>
    <t>SILVIO ENRIQUE RODRIGUEZ CASTILLO</t>
  </si>
  <si>
    <t>4744 4108</t>
  </si>
  <si>
    <t>kikecastillo.luna30@gmail.com</t>
  </si>
  <si>
    <t>39976483 / 42101445</t>
  </si>
  <si>
    <t>galindo.leal@gmail.com</t>
  </si>
  <si>
    <t>valsoriam@gmail.com</t>
  </si>
  <si>
    <t>01010214109650</t>
  </si>
  <si>
    <t>TAMARA ODETTE GONZALEZ SANCHEZ</t>
  </si>
  <si>
    <t>tamarags.estudios@gmail.com</t>
  </si>
  <si>
    <t>TIMOTEO ESTUARDO ROMÁN MONZÓN</t>
  </si>
  <si>
    <t>estuardo.roman@gmail.com</t>
  </si>
  <si>
    <t>01010202110860</t>
  </si>
  <si>
    <t>VINICIO KHALED FLORES AGUILAR</t>
  </si>
  <si>
    <t>35862424/53862424</t>
  </si>
  <si>
    <t>vinicio88.gt@gmail.com</t>
  </si>
  <si>
    <t>WALTER HUMBERTO ARANA HERNANDEZ</t>
  </si>
  <si>
    <t>walteraranah@hotmail.com</t>
  </si>
  <si>
    <t>01010214112950</t>
  </si>
  <si>
    <t>WILLIAM ALEJANDRO PINZON REYES</t>
  </si>
  <si>
    <t>wpinzon@mapinsa.com</t>
  </si>
  <si>
    <t>WILLIAN ENRIQUE SAAVEDRA GONZÁLEZ</t>
  </si>
  <si>
    <t>w.saavedra.go@gmail.com</t>
  </si>
  <si>
    <t>01010206104710</t>
  </si>
  <si>
    <t>WILLIAM ALEXANDER MONTEROSO SAPON</t>
  </si>
  <si>
    <t>alex82245@gmail.com</t>
  </si>
  <si>
    <t>01010202102430</t>
  </si>
  <si>
    <t>WILLIAM FERNANDO CABRERA MEJIA</t>
  </si>
  <si>
    <t>williamf.cabrera@gmail.com</t>
  </si>
  <si>
    <t>WILSON ANIBAL YUMAN PAREDES</t>
  </si>
  <si>
    <t>WIL_3Y@YAHOO.ES</t>
  </si>
  <si>
    <t>01010202102540</t>
  </si>
  <si>
    <t>WOO SEONG PARK</t>
  </si>
  <si>
    <t>PWS117@HOTMAIL.COM</t>
  </si>
  <si>
    <t>eyrb123@gmail.com</t>
  </si>
  <si>
    <t>YANY MARIA BERREONDO ROULET DE PEREZ</t>
  </si>
  <si>
    <t>yanyberreondo@gmail.com</t>
  </si>
  <si>
    <t>01010407300110</t>
  </si>
  <si>
    <t>Henry Aurelio Diaz Ixcotoyac</t>
  </si>
  <si>
    <t>henryaur@yahoo.com</t>
  </si>
  <si>
    <t>01010112000640</t>
  </si>
  <si>
    <t>Zoom Digital Strategy, S,A,</t>
  </si>
  <si>
    <t>jmaza247@gmail.com</t>
  </si>
  <si>
    <t>Frida Juliette Gonzalez Morales de Azzari</t>
  </si>
  <si>
    <t>gonzalezfrida2023</t>
  </si>
  <si>
    <t>01010101001230</t>
  </si>
  <si>
    <t>CLAUDIA MARIA CIFUENTES MEDINA DE PINEDA</t>
  </si>
  <si>
    <t>claudiacifuentes@gmail.com</t>
  </si>
  <si>
    <t>01010214106060</t>
  </si>
  <si>
    <t>NATALIA MARIA SANDOVAL FUENTES</t>
  </si>
  <si>
    <t>mejoracontinua@verificar.com.gt</t>
  </si>
  <si>
    <t>tefy199123@gmail.com</t>
  </si>
  <si>
    <t>KATHERINE LISSETH LANCERIO CONSTANZO</t>
  </si>
  <si>
    <t>lissethlancerio@gmail.com</t>
  </si>
  <si>
    <t>NELSON JOEL MAYEN VALENZUELA</t>
  </si>
  <si>
    <t>53164014 / 47124057</t>
  </si>
  <si>
    <t>valenzuelaneljo@gmail.com</t>
  </si>
  <si>
    <t>01060407350390</t>
  </si>
  <si>
    <t>SANDRA ELIZABETH BATRES PALOMO</t>
  </si>
  <si>
    <t>sandrabatres@galileo.edu</t>
  </si>
  <si>
    <t>01010407301590</t>
  </si>
  <si>
    <t>DAVID ELIAS MOX AJANEL</t>
  </si>
  <si>
    <t>dema7329@gmail.com</t>
  </si>
  <si>
    <t>BRYAN JAVIER ARRIAZA GUITRON</t>
  </si>
  <si>
    <t>bjarriaza.g.07@gmail.com</t>
  </si>
  <si>
    <t>01010214105830</t>
  </si>
  <si>
    <t>josetva07@gmail.com</t>
  </si>
  <si>
    <t>01010214105840</t>
  </si>
  <si>
    <t>CYNTIA PAOLA RODAS MARCOS</t>
  </si>
  <si>
    <t>lapao.rodas@gmail.com</t>
  </si>
  <si>
    <t>MARIA ANDREA GUERRA ARENALES</t>
  </si>
  <si>
    <t>fotoarenales08@gmail.com</t>
  </si>
  <si>
    <t>JOSE ERNESTO CASTELLANOS GUEVARA</t>
  </si>
  <si>
    <t>josemajito797@gmail.com</t>
  </si>
  <si>
    <t>LENIN OBED LARA VELA</t>
  </si>
  <si>
    <t>laralenin@gmail.com</t>
  </si>
  <si>
    <t>01010214103200</t>
  </si>
  <si>
    <t>fatimayres15@gmail.com</t>
  </si>
  <si>
    <t>PAOLA ANDREA PEREZ LOPEZ</t>
  </si>
  <si>
    <t xml:space="preserve">
cmlg.p@hotmail.com</t>
  </si>
  <si>
    <t>SARAH NOHEMY SANDOVAL POGGIO</t>
  </si>
  <si>
    <t>41468088 / 56935024</t>
  </si>
  <si>
    <t>harassandop@hotmail.com</t>
  </si>
  <si>
    <t>memedupe1@hotmail.com</t>
  </si>
  <si>
    <t>Jeysi Dayan Garcia Galvez Ordoñez</t>
  </si>
  <si>
    <t>dg826554@gmail.com</t>
  </si>
  <si>
    <t>40277562 / 30686831</t>
  </si>
  <si>
    <t>najarroangeles98@gmail.com</t>
  </si>
  <si>
    <t>JOSE ESTEBAN OCHOA URIZAR</t>
  </si>
  <si>
    <t>plm14491@gmail.com</t>
  </si>
  <si>
    <t>jzejav18.5.75@gmail.com</t>
  </si>
  <si>
    <t>01010214106160</t>
  </si>
  <si>
    <t>marizel7794@gmail.com</t>
  </si>
  <si>
    <t>patricia.lozap@gmail.com</t>
  </si>
  <si>
    <t>monicarabanales@gmail.com</t>
  </si>
  <si>
    <t>ERICK ROBERTO VELIZ DE LA CRUZ</t>
  </si>
  <si>
    <t>villatoromarco30@gmail.com</t>
  </si>
  <si>
    <t>santoslipe25.1gmail.com</t>
  </si>
  <si>
    <t>OSCAR ENRIQUE RAMIREZ VALENZUELA</t>
  </si>
  <si>
    <t>oscargrupoa@gmail.com</t>
  </si>
  <si>
    <t>gcordon@caeasesorias.com</t>
  </si>
  <si>
    <t>EDYSON ESTUARDO BARRERA SANDOVAL</t>
  </si>
  <si>
    <t>recursoshumanospollocampero@gmail.com</t>
  </si>
  <si>
    <t>01020303217210</t>
  </si>
  <si>
    <t>ANDREA SAMANTHA SANDOVAL REYES</t>
  </si>
  <si>
    <t>saldolan8@gmail.com</t>
  </si>
  <si>
    <t>Jeanneth Rosalinda Castillo Molina De Polanco</t>
  </si>
  <si>
    <t>jpmantenimientoindustrial@yahoo.com</t>
  </si>
  <si>
    <t>Glenda Isela Onofre Monroy</t>
  </si>
  <si>
    <t>monroyglenda1974@gmail.com</t>
  </si>
  <si>
    <t>MAYNOR LESTER GIL ARAUZ</t>
  </si>
  <si>
    <t>55609120/ 30369555</t>
  </si>
  <si>
    <t>igilarauz@yahoo.com</t>
  </si>
  <si>
    <t>José Adolfo López García</t>
  </si>
  <si>
    <t>lopezadolfo834@gmail.com</t>
  </si>
  <si>
    <t>JOSE OVIDIO RIVAS RAMIREZ</t>
  </si>
  <si>
    <t>oviri022@gmailcom</t>
  </si>
  <si>
    <t>01010202102070</t>
  </si>
  <si>
    <t>ERIC ESTUARDO LEON LOPEZ</t>
  </si>
  <si>
    <t>eeleonl@gmail.com</t>
  </si>
  <si>
    <t>DIEGO JOSE DAVID LOARCA DE LEON</t>
  </si>
  <si>
    <t>djloarca15@gmail.com</t>
  </si>
  <si>
    <t>RICARDO RAFAEL GONZALEZ CARIÑEZ</t>
  </si>
  <si>
    <t>dricardogc@gmail.com</t>
  </si>
  <si>
    <t>GISELLA ANAHY SOZA CHACON</t>
  </si>
  <si>
    <t>gisellasosa@gmail.com</t>
  </si>
  <si>
    <t>Jacquelin Michel Arias Mejia</t>
  </si>
  <si>
    <t>jaquiarias2080@gmail.com</t>
  </si>
  <si>
    <t>01020303217250</t>
  </si>
  <si>
    <t>ANDREA CELESTE PACHECO MATIAS</t>
  </si>
  <si>
    <t>andrea10pollo@gmail.com</t>
  </si>
  <si>
    <t>01010303200670</t>
  </si>
  <si>
    <t>Edgar Rodrigo Contreras Lopez</t>
  </si>
  <si>
    <t>5346 3292</t>
  </si>
  <si>
    <t>ferguerra1712@hotmail.com</t>
  </si>
  <si>
    <t>01020303216850</t>
  </si>
  <si>
    <t>BYRON ALFONSO MORALES CHAVEZ</t>
  </si>
  <si>
    <t>moralesbyron019@gmail.com</t>
  </si>
  <si>
    <t>luisanabria02@gmail.com</t>
  </si>
  <si>
    <t>ANA MARIA RODRIGUEZ DE ALAS</t>
  </si>
  <si>
    <t>anamariadealas@gmail.com</t>
  </si>
  <si>
    <t>cmcaballeros94@gmail.com</t>
  </si>
  <si>
    <t>01010303200730</t>
  </si>
  <si>
    <t>ALEXANDRA ARGENTINA MENDEZ GOMEZ</t>
  </si>
  <si>
    <t>alexandraargentinagomez@gmail.com</t>
  </si>
  <si>
    <t>Daniel Alexander Cardoza</t>
  </si>
  <si>
    <t>cordoza031504@gmail.com</t>
  </si>
  <si>
    <t>44921289 / 32398965</t>
  </si>
  <si>
    <t>luisguay@gmail.com</t>
  </si>
  <si>
    <t>juancarlosaguilarmontufar@gmail.com</t>
  </si>
  <si>
    <t>JENIFFER GUADALUPE RODRIGUEZ PARADA</t>
  </si>
  <si>
    <t>jennifer.rodriguez1502@gmail.com</t>
  </si>
  <si>
    <t>mariojose.pabla@gmail.com</t>
  </si>
  <si>
    <t>ALVARO SAMUEL CASTRO DE LEON</t>
  </si>
  <si>
    <t>castrodeleonalvarosamuel@gmail.com</t>
  </si>
  <si>
    <t>YERSIKA CARINA PAREDES CHETE</t>
  </si>
  <si>
    <t>51726617 / 58182476</t>
  </si>
  <si>
    <t>yer.193pc@gmail.com</t>
  </si>
  <si>
    <t>hlopez482@gmail.com</t>
  </si>
  <si>
    <t>01020303216860</t>
  </si>
  <si>
    <t>ANA PAMELA ZEPADA BLANCO</t>
  </si>
  <si>
    <t>pamyblnaco@2379gmail.com</t>
  </si>
  <si>
    <t>01020303216870</t>
  </si>
  <si>
    <t>ANDREA PATRICIA GARCIA MORALES</t>
  </si>
  <si>
    <t>andreapgm89@gmail.com</t>
  </si>
  <si>
    <t>01020303217390</t>
  </si>
  <si>
    <t>VICTOR ROLANDO CERMEÑO SIERRA</t>
  </si>
  <si>
    <t>vrolando1994@gmail.com</t>
  </si>
  <si>
    <t>JUAN MAURICIO LONDOÑO RUA</t>
  </si>
  <si>
    <t>57 302 4229862</t>
  </si>
  <si>
    <t>jlondono@celeria.co</t>
  </si>
  <si>
    <t>JOSE MANUEL ROLDAN CORNEJO</t>
  </si>
  <si>
    <t>josemroldan01@gmail.com</t>
  </si>
  <si>
    <t>158/07/2025</t>
  </si>
  <si>
    <t>marroqedgar10@gmail.com</t>
  </si>
  <si>
    <t>CLAUDIA MARIA OSORIO DE ROBLES</t>
  </si>
  <si>
    <t>osorioclaudiamaria@gmail.com</t>
  </si>
  <si>
    <t>01010214106770</t>
  </si>
  <si>
    <t>gironsmelda578@gmail.com</t>
  </si>
  <si>
    <t>NICOLAS JOSE SERRANO DIAZ DURAN</t>
  </si>
  <si>
    <t>serrano94nico@gmail.com</t>
  </si>
  <si>
    <t>JUAN ANDRES SAMAYOA TOLEDO</t>
  </si>
  <si>
    <t>andrestoledolge@gmail.com</t>
  </si>
  <si>
    <t>01010214107020</t>
  </si>
  <si>
    <t>CORRECAMINOS, S.A.</t>
  </si>
  <si>
    <t>01010214107030</t>
  </si>
  <si>
    <t>01010214106680</t>
  </si>
  <si>
    <t>CORRECAMINOS, S,A</t>
  </si>
  <si>
    <t>01010202107000</t>
  </si>
  <si>
    <t>SOFFIA WALESKA CARDONA ESTRADA</t>
  </si>
  <si>
    <t>translogicsyc@gmail.com</t>
  </si>
  <si>
    <t>01010202107010</t>
  </si>
  <si>
    <t>gorckacabano@gmail.com</t>
  </si>
  <si>
    <t>01010214106390</t>
  </si>
  <si>
    <t>201616925franciscococorado@gmail.com</t>
  </si>
  <si>
    <t>01010214107040</t>
  </si>
  <si>
    <t>ALAN RENE ARRIGHI PONCE</t>
  </si>
  <si>
    <t>moldurasudetalles@yahoo.com</t>
  </si>
  <si>
    <t>01010303200760</t>
  </si>
  <si>
    <t>YENNIFER ALEJANDRA MORALES CABALLEROS</t>
  </si>
  <si>
    <t>yennifercaballeros@gmail.com</t>
  </si>
  <si>
    <t>01020303216930</t>
  </si>
  <si>
    <t>DIEGO DANIEL REYES MENDOZA</t>
  </si>
  <si>
    <t>diegodanielreyesmendoza@gmail.com</t>
  </si>
  <si>
    <t>01020303216960</t>
  </si>
  <si>
    <t>DARWIN MANRIQUE CADENAS PEREZ</t>
  </si>
  <si>
    <t>dcadenas @iteligencia.com</t>
  </si>
  <si>
    <t>51937745/32792186</t>
  </si>
  <si>
    <t>mavilamelgar19@gmail.com</t>
  </si>
  <si>
    <t>autoventasalvarez@gmail.com</t>
  </si>
  <si>
    <t>allez22710@gmail.com</t>
  </si>
  <si>
    <t>CELIA NATHALY DEL ROSARIO LOPEZ BARRIOS</t>
  </si>
  <si>
    <t>jamie.samayoa@gmail.com</t>
  </si>
  <si>
    <t>ANDY DE JESUS TAMAYAC MORALES</t>
  </si>
  <si>
    <t>andytamayac24@gmail.com</t>
  </si>
  <si>
    <t>Jharim Elizabeth Lopez Palma</t>
  </si>
  <si>
    <t>jharinm44@gmail.com</t>
  </si>
  <si>
    <t>NO LOCALIZABLE</t>
  </si>
  <si>
    <t>maroural@gmail.com</t>
  </si>
  <si>
    <t>WILDER YUNY LEZANA ALVAREZ</t>
  </si>
  <si>
    <t>54216988 / 56668756</t>
  </si>
  <si>
    <t>wilderlezana@gamil.com</t>
  </si>
  <si>
    <t>01020303216980</t>
  </si>
  <si>
    <t>ROSA MARIA MARQUEZ</t>
  </si>
  <si>
    <t>rdemontoya@yahoo.com</t>
  </si>
  <si>
    <t>ANDERLY FERNANDA REYES CARDONA</t>
  </si>
  <si>
    <t>annderlyffeer@gmail.com</t>
  </si>
  <si>
    <t>MIGUEL ANGEL SANTOS HERNANDEZ</t>
  </si>
  <si>
    <t>miguelsantosh85@gmail.com</t>
  </si>
  <si>
    <t>01010303200720</t>
  </si>
  <si>
    <t>GUILLERMO IVAN HERNANDEZ LUNA</t>
  </si>
  <si>
    <t>37563213 / 47698304</t>
  </si>
  <si>
    <t>hausegt@gmail.com</t>
  </si>
  <si>
    <t>DELMY GERTRUDIZ BERGANZA DUARTE</t>
  </si>
  <si>
    <t>51151020 55335503</t>
  </si>
  <si>
    <t>dberganza@gmail.com</t>
  </si>
  <si>
    <t>ENILSA MARGARITA JIMENEZ</t>
  </si>
  <si>
    <t>enilsa.jime09@hotmail.com</t>
  </si>
  <si>
    <t>01020303214450</t>
  </si>
  <si>
    <t>ALEX GERARDO XINIC VICENTE</t>
  </si>
  <si>
    <t>3006 8741</t>
  </si>
  <si>
    <t>alex7gerardy@gmail.com</t>
  </si>
  <si>
    <t>FABIAN ARNOLDO GUIT BATZ</t>
  </si>
  <si>
    <t>faarguba@hotmail.com</t>
  </si>
  <si>
    <t>EDGAR DANILO SAJCHE COJ</t>
  </si>
  <si>
    <t>e.sajche9326@gmail.com</t>
  </si>
  <si>
    <t>PABLO SAMUEL MORALES TEJEDA</t>
  </si>
  <si>
    <t>psamuel.morales45@gmail.com</t>
  </si>
  <si>
    <t>EDSON JOEL RODRIGUEZ VALENZUELA</t>
  </si>
  <si>
    <t>ejr0890@gmail.com</t>
  </si>
  <si>
    <t>JUAN ANTONIO CARRANZA RAMIREZ</t>
  </si>
  <si>
    <t>transportes.carranzaramirez@gmail.com</t>
  </si>
  <si>
    <t>zlmost32@gmail.com</t>
  </si>
  <si>
    <t>MARIA JOSE MANUEL DE PEDRO</t>
  </si>
  <si>
    <t>damaris216marcos@gmail.com</t>
  </si>
  <si>
    <t>MARIO ALEXANDER VEGA RICUARTE</t>
  </si>
  <si>
    <t>m.a.v.r10@gmail.com</t>
  </si>
  <si>
    <t>01020303217310</t>
  </si>
  <si>
    <t>ANJULI ROSMARIE MANSILLA HERRERA</t>
  </si>
  <si>
    <t>anjuli.mansilla@sttlg.us</t>
  </si>
  <si>
    <t>EDGAR ARNOLDO TOHOM YAX</t>
  </si>
  <si>
    <t>arnoldotohom@hotmail.com</t>
  </si>
  <si>
    <t>OSCAR FERNANDO PINTO QUIROA</t>
  </si>
  <si>
    <t>oscarpintoquiroa@gamil.com</t>
  </si>
  <si>
    <t>RODRIGO ANTONIO RANGEL GUILLERMO</t>
  </si>
  <si>
    <t>digozurdo29@gmail.com</t>
  </si>
  <si>
    <t>01010202102630</t>
  </si>
  <si>
    <t>ERICK EDUARDO RAMOS MANZANARES</t>
  </si>
  <si>
    <t>erickramos199422@gmail.com</t>
  </si>
  <si>
    <t>JOSE FERNANDO ANGEL JOCHOLA TELLO</t>
  </si>
  <si>
    <t>fermintrab@gmail.com</t>
  </si>
  <si>
    <t>01010101001260</t>
  </si>
  <si>
    <t>Jorge Humberto Tay Polanco</t>
  </si>
  <si>
    <t>setinsa@me.com</t>
  </si>
  <si>
    <t>SERGIO DOMINGO CHAVAC CASTRO</t>
  </si>
  <si>
    <t>chejochava@gmail.com</t>
  </si>
  <si>
    <t>ANDREA PATRICIA GUERRA LOPEZ</t>
  </si>
  <si>
    <t>andreaguerra4273@gmail.com</t>
  </si>
  <si>
    <t>EMALYN MILARDY ALARCON LOPEZ</t>
  </si>
  <si>
    <t>emalyndehernandez@gmail.com</t>
  </si>
  <si>
    <t>JUAN DIEGO COC XIQUIN</t>
  </si>
  <si>
    <t>deysi18012022@gmail.com</t>
  </si>
  <si>
    <t>01020407310180</t>
  </si>
  <si>
    <t>majo.spalma@gmail.com</t>
  </si>
  <si>
    <t>JOSE ALEJANDRO PASCACIO HERNANDEZ</t>
  </si>
  <si>
    <t>flakocarrera38@gmail.com</t>
  </si>
  <si>
    <t>ANA CECILIA PINEDA RODRIGUEZ DE FIGUEROA</t>
  </si>
  <si>
    <t>acpr_22@hotmail.com</t>
  </si>
  <si>
    <t>MARIO ENRIQUE CHINCHILLA BATRES</t>
  </si>
  <si>
    <t>myrasociados@hotmail.com</t>
  </si>
  <si>
    <t>urizarjaime94@gmail.com</t>
  </si>
  <si>
    <t>mayen@hotmail.es</t>
  </si>
  <si>
    <t>01010214107600</t>
  </si>
  <si>
    <t>josuepuluc@hotmail.com</t>
  </si>
  <si>
    <t>JORGE RENE ESTRADA SANCHEZ</t>
  </si>
  <si>
    <t>yorch.estradas@gmail.com</t>
  </si>
  <si>
    <t>girongaliciairis@gmail.com</t>
  </si>
  <si>
    <t>01010214114990</t>
  </si>
  <si>
    <t>EDDY FERNANDO GUTIERREZ ROLDAN</t>
  </si>
  <si>
    <t>eddiefgutierrez21@gmail.com</t>
  </si>
  <si>
    <t>ANA SILVIA OLIVA BRACAMONTE DE HERNANDEZ</t>
  </si>
  <si>
    <t>asolivab@gmail.com</t>
  </si>
  <si>
    <t>lesterleo1@gmail.com</t>
  </si>
  <si>
    <t>KEVIN JOSHOA VELIZ LOPEZ</t>
  </si>
  <si>
    <t>kevinveliz599@gmail.com</t>
  </si>
  <si>
    <t>oaxel.24@gmail.com</t>
  </si>
  <si>
    <t>LAITON ESTUARDO MARROQUIN CHAPAS</t>
  </si>
  <si>
    <t>lmarroquin.concreplo@gmail.com</t>
  </si>
  <si>
    <t>jimenaacammpoos@gmail.com</t>
  </si>
  <si>
    <t>renper1@hotmail.com</t>
  </si>
  <si>
    <t>delais@hotmail.com</t>
  </si>
  <si>
    <t>vperez.arana@gmail.com</t>
  </si>
  <si>
    <t>01010214107820</t>
  </si>
  <si>
    <t>andres.conentis@gmail.com</t>
  </si>
  <si>
    <t>cris.andrade.ps5@gmail.com</t>
  </si>
  <si>
    <t>30713056 / 33023010 45051411</t>
  </si>
  <si>
    <t>sonialetty@gmail.com</t>
  </si>
  <si>
    <t>MIRIAN MARLENY SOLARES DEL CID DE SOLARES</t>
  </si>
  <si>
    <t>marlenysolares2014@gmail.com</t>
  </si>
  <si>
    <t>BRAHAN DAVID MENDIZABAL PEREZ</t>
  </si>
  <si>
    <t>brahanperez10@gmail.com</t>
  </si>
  <si>
    <t>Manuel Alejandro Fuentes cancino</t>
  </si>
  <si>
    <t>cyberplay6@gmail.com</t>
  </si>
  <si>
    <t>lorenamclaughlin452@gmail.com</t>
  </si>
  <si>
    <t>1994RALOPEZ@GMAIL.COM</t>
  </si>
  <si>
    <t>32601119/ 4805669</t>
  </si>
  <si>
    <t>marianita2103@gmail.com</t>
  </si>
  <si>
    <t>LADY CAROLINA GUEVARA CORTAVE</t>
  </si>
  <si>
    <t>carolcortave@gmail.com</t>
  </si>
  <si>
    <t>Jennifer Georgette Borrayo Rodríguez</t>
  </si>
  <si>
    <t>georgetterodriguez@gmail.com</t>
  </si>
  <si>
    <t>ROLANDO ESTUARDO SERRANO HERNANDEZ</t>
  </si>
  <si>
    <t>estuardosh90@gmail.com</t>
  </si>
  <si>
    <t>ligia.castrom@yahoo.es</t>
  </si>
  <si>
    <t>JUAN MARTIN OCHOA RIVERA</t>
  </si>
  <si>
    <t>jmor905@gmail.com</t>
  </si>
  <si>
    <t>gustavo.azmitia@gmail.com</t>
  </si>
  <si>
    <t>alecorrea13@gmail.com</t>
  </si>
  <si>
    <t>EDUARDO ENRIQUE MONTENEGRO ALFARO</t>
  </si>
  <si>
    <t>eemontenegroa@gmail.com</t>
  </si>
  <si>
    <t>bsolisjackman@gmail.com</t>
  </si>
  <si>
    <t>53383700 / 30984945</t>
  </si>
  <si>
    <t>gil.dexter25@gmail.com</t>
  </si>
  <si>
    <t>mariamartafloresdebird@gmail.com</t>
  </si>
  <si>
    <t>nelva.flores@icloud.com</t>
  </si>
  <si>
    <t>coloresdelcielogt@gmail.com</t>
  </si>
  <si>
    <t>isabelpalomoavalos@gmail.com</t>
  </si>
  <si>
    <t>Meyling Xaviera Quant Leiva</t>
  </si>
  <si>
    <t>mxquant@gmail.com</t>
  </si>
  <si>
    <t>01020303217230</t>
  </si>
  <si>
    <t>Esdras Samuel Gamboa Martinez</t>
  </si>
  <si>
    <t>5259 8693</t>
  </si>
  <si>
    <t>01020303217080</t>
  </si>
  <si>
    <t>Lendi Yahaira Calel Rodríguez</t>
  </si>
  <si>
    <t>genesismartinezcalel@gmail.com</t>
  </si>
  <si>
    <t>01020303217140</t>
  </si>
  <si>
    <t>JORDIN IVAN LUTIN GONZALEZ</t>
  </si>
  <si>
    <t>jordylutin@gmail.com</t>
  </si>
  <si>
    <t>ANGEL LIZANDRO GALICIA</t>
  </si>
  <si>
    <t>angelgacene@gmail.com</t>
  </si>
  <si>
    <t>OSCAR FERNANDO CRUZ TORRES</t>
  </si>
  <si>
    <t>f3rnyct@gmail.com</t>
  </si>
  <si>
    <t>CARLOS GEOVANNY ROSALES OLIVA</t>
  </si>
  <si>
    <t>crosalesoliva96@gmail.com</t>
  </si>
  <si>
    <t>mrcon1984@gmail.com</t>
  </si>
  <si>
    <t>STHEPHANI MARIA LIMA MEJIA</t>
  </si>
  <si>
    <t>smarialima.1506@gmail.com</t>
  </si>
  <si>
    <t>joslopez22@gmil.com</t>
  </si>
  <si>
    <t>MARIO ROBERTO FITZGERALD JIMENEZ</t>
  </si>
  <si>
    <t>fitzgerald.roberto@gmail.com</t>
  </si>
  <si>
    <t>IAREVALO@SPECTRUM.COM.GT</t>
  </si>
  <si>
    <t>dinarel.526@gmail.com</t>
  </si>
  <si>
    <t>cristelmrrqn@gmail.com</t>
  </si>
  <si>
    <t>deleon1988lopez@gmail.com</t>
  </si>
  <si>
    <t>59661402 / 44025151</t>
  </si>
  <si>
    <t>carmol79@gmail.com</t>
  </si>
  <si>
    <t>helenareliperez04@gmail.com</t>
  </si>
  <si>
    <t>ruthpyt9089@yahoo.com</t>
  </si>
  <si>
    <t>macohernandez11@gmail.com</t>
  </si>
  <si>
    <t>FREDDY ISAIAS PULUC</t>
  </si>
  <si>
    <t>fredy@mueblesflorida.com</t>
  </si>
  <si>
    <t>RONALD RENE ARGUETA SEGURA</t>
  </si>
  <si>
    <t>arguetaseguraronaldrene@gmail.com</t>
  </si>
  <si>
    <t>MARIO ROBERTO PEREZ OCAMPO</t>
  </si>
  <si>
    <t>mario.roberto53@yahoo.com</t>
  </si>
  <si>
    <t>bhernandez@agenciasgyt.com.gt</t>
  </si>
  <si>
    <t>JOSE CARLOS RAFAEL MOTTA OVANDO</t>
  </si>
  <si>
    <t>chepecharly@me.com</t>
  </si>
  <si>
    <t>HEIDY JEANETH LOPEZ LOPEZ</t>
  </si>
  <si>
    <t>hlopez@gmail.com</t>
  </si>
  <si>
    <t>denismorales437@gmail.com</t>
  </si>
  <si>
    <t>helendeponce@gmail.com</t>
  </si>
  <si>
    <t>ficogtcu1@gmail.com</t>
  </si>
  <si>
    <t>01010303200740</t>
  </si>
  <si>
    <t>MANUEL ENRIQUE CARRERA MAYEN</t>
  </si>
  <si>
    <t>1 203 6286726</t>
  </si>
  <si>
    <t>rillescasenriquez@gmail.com</t>
  </si>
  <si>
    <t>DINA LISETH ESTRADA MOREIRA</t>
  </si>
  <si>
    <t>dianna.estrada@gmail.com</t>
  </si>
  <si>
    <t>BRAYAN ROEL RAMIREZ MEJIA</t>
  </si>
  <si>
    <t>bryanroel123@gmail.com</t>
  </si>
  <si>
    <t>01010214108810</t>
  </si>
  <si>
    <t>JOHNNY ALFREDO CARRILLO</t>
  </si>
  <si>
    <t>john-c.krrillo@hotmail.com</t>
  </si>
  <si>
    <t>ANGELA MARIA JOSE CIFUENTES</t>
  </si>
  <si>
    <t>cifuentesangela920@gmail.com</t>
  </si>
  <si>
    <t>marcela.tmh26@gmail.com</t>
  </si>
  <si>
    <t>55152464/ / 55159904</t>
  </si>
  <si>
    <t>drosales07@gmail.com</t>
  </si>
  <si>
    <t>JOSELYN ARELY RUBÍ MORALES</t>
  </si>
  <si>
    <t>rubimorales13@gmail.com</t>
  </si>
  <si>
    <t>roberto.folgar@gmail.com</t>
  </si>
  <si>
    <t>Chengcancinos@gmail.com</t>
  </si>
  <si>
    <t>andreamadaics@gmail.com</t>
  </si>
  <si>
    <t>01010214108720</t>
  </si>
  <si>
    <t>carlosddleon@gmail.com</t>
  </si>
  <si>
    <t>adolfocastro4644@gmail.com</t>
  </si>
  <si>
    <t>CARLOS ENRIQUE MORALES GARCIA</t>
  </si>
  <si>
    <t>caremo@gmail.com</t>
  </si>
  <si>
    <t>JOSUE AZARAEL PEREZ GARCIA</t>
  </si>
  <si>
    <t>Joazpega@gmail.com</t>
  </si>
  <si>
    <t>raulburgalin83@gmail.com</t>
  </si>
  <si>
    <t>Jacobb Morales Vega</t>
  </si>
  <si>
    <t>jacobb.morales123@gmail.com</t>
  </si>
  <si>
    <t>01010202109070</t>
  </si>
  <si>
    <t>alsdprahla@gmail.com</t>
  </si>
  <si>
    <t>Herlin Veronica Lemus Estrada</t>
  </si>
  <si>
    <t>herlin.lemus@gmail.com</t>
  </si>
  <si>
    <t>vivanmaricelar@gmail.com</t>
  </si>
  <si>
    <t>drcmencos@yahoo.com.mx</t>
  </si>
  <si>
    <t>Monica Jose Salguero Guzmán</t>
  </si>
  <si>
    <t>salguero.monica09@gmail.com</t>
  </si>
  <si>
    <t>01010214109050</t>
  </si>
  <si>
    <t>01020303217470</t>
  </si>
  <si>
    <t>SULMA PAMELA GAMBOA FLORES</t>
  </si>
  <si>
    <t>3107 7034</t>
  </si>
  <si>
    <t>sulmagamboa01117@gmail.com</t>
  </si>
  <si>
    <t>Andres Alejandro Escalante Estrada</t>
  </si>
  <si>
    <t>42119057 / 54499548</t>
  </si>
  <si>
    <t>a.escalante114@gmail.com</t>
  </si>
  <si>
    <t>OTO EDUARDO FABIÁN ALBEÑO</t>
  </si>
  <si>
    <t>otoalbe1575@gmail.com</t>
  </si>
  <si>
    <t>rodolfoviatoro@gmail.com</t>
  </si>
  <si>
    <t>01010214109120</t>
  </si>
  <si>
    <t>01010214117990</t>
  </si>
  <si>
    <t>frochaita@gmail.com</t>
  </si>
  <si>
    <t>pamesan1388@gmail.com</t>
  </si>
  <si>
    <t>01010202105710</t>
  </si>
  <si>
    <t>CARLOS ENRIQUE URRUELA NOVELLA</t>
  </si>
  <si>
    <t>eurruela@eudesarrollos.com</t>
  </si>
  <si>
    <t>juank81909190@gmail.com</t>
  </si>
  <si>
    <t>GERBER AUDIEL BARDALES SANCHEZ</t>
  </si>
  <si>
    <t>bardalesgerber@gmail.com</t>
  </si>
  <si>
    <t>01010214108740</t>
  </si>
  <si>
    <t>cortizh.90@gmail.com</t>
  </si>
  <si>
    <t>axel.gramajo@yahoo.com</t>
  </si>
  <si>
    <t>abraham,h23@gmail.com</t>
  </si>
  <si>
    <t>OSCAR RODOLFO CUYUN ECHEVERRIA</t>
  </si>
  <si>
    <t>rodolfocuyune@gmail.com</t>
  </si>
  <si>
    <t>JUAN ROBERTO ALFARO HERNANDEZ</t>
  </si>
  <si>
    <t>roberto26690@hotmail.com</t>
  </si>
  <si>
    <t>fgonzalez@jjslucionesgt.com</t>
  </si>
  <si>
    <t>aunerguzman40@gmail.com</t>
  </si>
  <si>
    <t>CRISTOPHER DUGARRY DIAZ HERNANDEZ</t>
  </si>
  <si>
    <t>rdm654m@hotmail.com</t>
  </si>
  <si>
    <t>CHRISTIAN ANDRE BARRAZA BOCHANTIN</t>
  </si>
  <si>
    <t>licmoradel@gmail.com</t>
  </si>
  <si>
    <t>31/06/2025</t>
  </si>
  <si>
    <t>csmv2901@gmail.com</t>
  </si>
  <si>
    <t>56320329/59226784</t>
  </si>
  <si>
    <t>jessica5tobach@gmail.com</t>
  </si>
  <si>
    <t>37738027/ 42154556</t>
  </si>
  <si>
    <t>jreyponce07@gmail.com</t>
  </si>
  <si>
    <t>Christian Josue Muñoz Herrarte</t>
  </si>
  <si>
    <t>gerencia@jjsolucionesgt.com</t>
  </si>
  <si>
    <t>01010202111080</t>
  </si>
  <si>
    <t>christianbb90@hotmail.com</t>
  </si>
  <si>
    <t>ricardo.pernillo@gmail.com</t>
  </si>
  <si>
    <t>3792 1299</t>
  </si>
  <si>
    <t>3053 9931</t>
  </si>
  <si>
    <t>aislaperalta@hotmail.com</t>
  </si>
  <si>
    <t>casalazarre@gmail.com</t>
  </si>
  <si>
    <t xml:space="preserve">Oswaldo Francisco Chún Chilín
P-642KQW 
</t>
  </si>
  <si>
    <t>chulin149@gmail.com</t>
  </si>
  <si>
    <t>01010214109530</t>
  </si>
  <si>
    <t>recinos59@gmail.com</t>
  </si>
  <si>
    <t>01010214109460</t>
  </si>
  <si>
    <t>Jose Armando Grijalva Corado</t>
  </si>
  <si>
    <t>josscorado49@gmail.com</t>
  </si>
  <si>
    <t>Dorty Nails For You &amp; Dorty Nature Spa, S.A</t>
  </si>
  <si>
    <t>yeniferr1433@gmail.com</t>
  </si>
  <si>
    <t>lemusasesoria@gmail.com</t>
  </si>
  <si>
    <t>01020303217460</t>
  </si>
  <si>
    <t>Edgar Antonio González López</t>
  </si>
  <si>
    <t>brendalisethvasqueztista@gmail.com</t>
  </si>
  <si>
    <t>37052214 48887819</t>
  </si>
  <si>
    <t>godinezzdiego@gmail.com</t>
  </si>
  <si>
    <t>Luis Adrian Ruiz Aguilar</t>
  </si>
  <si>
    <t>RUIZLUISADRIAN@GMAIL.COM</t>
  </si>
  <si>
    <t>andree.jordan@gmail.com</t>
  </si>
  <si>
    <t>missaelantonio92@gmail.com</t>
  </si>
  <si>
    <t>pablo.paniagua1990@gmail.com</t>
  </si>
  <si>
    <t>Juampa76@gmail.com</t>
  </si>
  <si>
    <t>eaerickalvarez2@gmail.com</t>
  </si>
  <si>
    <t>Diego Andres Giron Pereda</t>
  </si>
  <si>
    <t>diegogiron@ink-crea.com</t>
  </si>
  <si>
    <t>mirnaarevalo39@gmail.com</t>
  </si>
  <si>
    <t>yubamendez43@gmail.com</t>
  </si>
  <si>
    <t>01010214109790</t>
  </si>
  <si>
    <t>macogales@gmail.com</t>
  </si>
  <si>
    <t>01020303217220</t>
  </si>
  <si>
    <t>Bruno Orlando Méndez Hernández</t>
  </si>
  <si>
    <t>citanmony29@gmail.com</t>
  </si>
  <si>
    <t>majoenriquezgt@gmail.com</t>
  </si>
  <si>
    <t>dcorecordsmusic@gmail.com</t>
  </si>
  <si>
    <t>reginajeteya67@gmail.com</t>
  </si>
  <si>
    <t>36170478 -número del papá Ilson Vasquez</t>
  </si>
  <si>
    <t>jeffersonvas543@gmail.com</t>
  </si>
  <si>
    <t>37599545/56785079</t>
  </si>
  <si>
    <t>javierhernandezcordero@gmail.com</t>
  </si>
  <si>
    <t>imxunic@gmail.com</t>
  </si>
  <si>
    <t>meza.cesar1@gmail.com</t>
  </si>
  <si>
    <t>1978,mariano@gmail.com</t>
  </si>
  <si>
    <t>julissa.monterroso@gmail.com</t>
  </si>
  <si>
    <t>emmaguz1987@gmail.com</t>
  </si>
  <si>
    <t>luckygonzalezal@gmail.com</t>
  </si>
  <si>
    <t>luispedroburgos@gmail.com</t>
  </si>
  <si>
    <t>pepebarbero@pepebarbero.com</t>
  </si>
  <si>
    <t>jpmolinacosenza@gmail.com</t>
  </si>
  <si>
    <t>5722 4096</t>
  </si>
  <si>
    <t>kevinramosgt502@gmail.com</t>
  </si>
  <si>
    <t>mariajosegalicia98@gmail.com</t>
  </si>
  <si>
    <t>gmrv.09@gmail.com</t>
  </si>
  <si>
    <t>samayoapineda@gmail.com</t>
  </si>
  <si>
    <t>gerencia@distribuidorab2b.com</t>
  </si>
  <si>
    <t>byronguerra011@gmail.com</t>
  </si>
  <si>
    <t>34968933 / 3496893</t>
  </si>
  <si>
    <t>Yordiamezquita@gmail.com</t>
  </si>
  <si>
    <t>ROSALINDA ORTIZ PACHECO DE SANCHEZ</t>
  </si>
  <si>
    <t>jaso@grupobravosa.com</t>
  </si>
  <si>
    <t>jnrivera154@gmail.com</t>
  </si>
  <si>
    <t>diepadilla@hotmail.com</t>
  </si>
  <si>
    <t>Rodrigo.natareno@gmail.com</t>
  </si>
  <si>
    <t>heidyespana52@gmail.com</t>
  </si>
  <si>
    <t>tutor01382@galileo.edu</t>
  </si>
  <si>
    <t>luririch90@gmail.com</t>
  </si>
  <si>
    <t>douglas.marroq31@gmail.com</t>
  </si>
  <si>
    <t>Angel Rodolfo Lopez Morales</t>
  </si>
  <si>
    <t>angelrodolfolopezmorales@gmail.com</t>
  </si>
  <si>
    <t>jorfer13_@hotmail.com</t>
  </si>
  <si>
    <t>dzapeta95@gmail.com</t>
  </si>
  <si>
    <t>carloscasaclaro@gmail.com</t>
  </si>
  <si>
    <t>auriecano@gmail.com</t>
  </si>
  <si>
    <t>eedvin.mendez@gmail.com</t>
  </si>
  <si>
    <t>andyjeshua7@gmail.com</t>
  </si>
  <si>
    <t>anleuporrastito@gmail.com</t>
  </si>
  <si>
    <t>chaconvelasquezhector@gmail.com</t>
  </si>
  <si>
    <t>agos2019@gmail.com</t>
  </si>
  <si>
    <t>CARMEN IZAYANA PACHECO DÁVILA</t>
  </si>
  <si>
    <t>izayana.pacheco07@gmail.com</t>
  </si>
  <si>
    <t>eduaardolopezo@gmail.com</t>
  </si>
  <si>
    <t>juaniflorido@gmail.com</t>
  </si>
  <si>
    <t>pdighero@gmail.com</t>
  </si>
  <si>
    <t>gaby25op@gmail.com</t>
  </si>
  <si>
    <t>Edwin Rolando Fausto</t>
  </si>
  <si>
    <t>edwinfausto@gmail.com</t>
  </si>
  <si>
    <t>ewsempe@hotmail.com</t>
  </si>
  <si>
    <t>marianachiumolina@gmail.com</t>
  </si>
  <si>
    <t>monroy0606@hotmail.com</t>
  </si>
  <si>
    <t>robertomolina460@gmail.com</t>
  </si>
  <si>
    <t>andreaturcios357@gmail.com</t>
  </si>
  <si>
    <t>monzonkenny87@gmail.com</t>
  </si>
  <si>
    <t>guatetransfe@yahoo.com</t>
  </si>
  <si>
    <t>Oleegg100@gmail.com</t>
  </si>
  <si>
    <t>credicelq@gmail.com</t>
  </si>
  <si>
    <t>marroquinkimberly3@gmail.com</t>
  </si>
  <si>
    <t>andrealdana1997@gmail.com</t>
  </si>
  <si>
    <t>bacnerfranco@gmail.com</t>
  </si>
  <si>
    <t>sasvinalfredo5@gmail.com</t>
  </si>
  <si>
    <t>juandiaz197800@gmail.com</t>
  </si>
  <si>
    <t>kevinlaynes89@gmail.com</t>
  </si>
  <si>
    <t>gabbyavila0729@gmail.com</t>
  </si>
  <si>
    <t>capenjuarez16@gmail.com</t>
  </si>
  <si>
    <t>53775428 (Hijo Diego)</t>
  </si>
  <si>
    <t>Williamsjosue2021@gmail.com</t>
  </si>
  <si>
    <t>alicia0081007@gmail.com</t>
  </si>
  <si>
    <t>avilaortegaoscargiovanni@gmail.com</t>
  </si>
  <si>
    <t>pelaezescobarandres02@gmail.com</t>
  </si>
  <si>
    <t>5818 4947</t>
  </si>
  <si>
    <t>hector12.aa@gmail.com</t>
  </si>
  <si>
    <t>Josue David Martinez Eguizabal</t>
  </si>
  <si>
    <t>josuemartinez0592@gmail.com</t>
  </si>
  <si>
    <t>siempreojeda@gmail.com</t>
  </si>
  <si>
    <t>ralvaraxo@gmail.com</t>
  </si>
  <si>
    <t>avendanofranciscojavier36@gmail.com</t>
  </si>
  <si>
    <t>yesidiiaz.22@gmail.com</t>
  </si>
  <si>
    <t>molina.astridmichelle@gmail.com</t>
  </si>
  <si>
    <t>briannaveronicavargas@gmail.com</t>
  </si>
  <si>
    <t>lemorales2085@hotmail.com</t>
  </si>
  <si>
    <t>32220133/ 56113018</t>
  </si>
  <si>
    <t>carlosreynoso2977@gmail.com</t>
  </si>
  <si>
    <t>moralesdylan410@gmail.com</t>
  </si>
  <si>
    <t>caalantony5@gmail.com</t>
  </si>
  <si>
    <t>elvismorataya164@gmail.com</t>
  </si>
  <si>
    <t>egserviciosp@gmail.com</t>
  </si>
  <si>
    <t>ra1rodolfoalbertodle@gmail.com</t>
  </si>
  <si>
    <t>rm6039141@gmail.com</t>
  </si>
  <si>
    <t>3998 6893</t>
  </si>
  <si>
    <t>yosimar-23mejia@hotmail.com</t>
  </si>
  <si>
    <t>4219 3410</t>
  </si>
  <si>
    <t>promocioneslivemusic@gmail.com</t>
  </si>
  <si>
    <t>3312 5524</t>
  </si>
  <si>
    <t>heymarvtc@gmail.com</t>
  </si>
  <si>
    <t>oliver.andere@gmail.com</t>
  </si>
  <si>
    <t>veronicavelasquez1374@gmail.com</t>
  </si>
  <si>
    <t>ivancardonamendez@gmail.com</t>
  </si>
  <si>
    <t>01010214111000</t>
  </si>
  <si>
    <t>35681752 / 30758299</t>
  </si>
  <si>
    <t>fermoran029@gmail.com</t>
  </si>
  <si>
    <t>alejandro.estumer8@outlook.com</t>
  </si>
  <si>
    <t>edgar.estrada.indr@gmail.com</t>
  </si>
  <si>
    <t>01010214111020</t>
  </si>
  <si>
    <t>edmondr@tenlot.com</t>
  </si>
  <si>
    <t>edwinelias1@hotmail.com</t>
  </si>
  <si>
    <t>37637207 / 37692610</t>
  </si>
  <si>
    <t>graa33016@gmail.com</t>
  </si>
  <si>
    <t>alejandroalburez28@gmail.com</t>
  </si>
  <si>
    <t>01010214111060</t>
  </si>
  <si>
    <t>monterrosomarco34@gmail.com</t>
  </si>
  <si>
    <t>boriscontrerasbr@gmail.com</t>
  </si>
  <si>
    <t>ccrrleal2021@gmail.com</t>
  </si>
  <si>
    <t>salsamen@gmail.com</t>
  </si>
  <si>
    <t>marioisestrada123@hotmail.com</t>
  </si>
  <si>
    <t>jasonesleiter@gmail.com</t>
  </si>
  <si>
    <t>ordonez.otto@gmail.com</t>
  </si>
  <si>
    <t>kelvinyocute@gmail.com</t>
  </si>
  <si>
    <t>01010407301640</t>
  </si>
  <si>
    <t>EDDY WAHL ALVARADO</t>
  </si>
  <si>
    <t>01010407301660</t>
  </si>
  <si>
    <t>Bayron Estuardo Molina Hernandez</t>
  </si>
  <si>
    <t>joseortiz158827@gmail.com</t>
  </si>
  <si>
    <t>01010214111240</t>
  </si>
  <si>
    <t>leo.aguilera19@gmail.com</t>
  </si>
  <si>
    <t>01010214111200</t>
  </si>
  <si>
    <t>delmimendez@hotmail.com</t>
  </si>
  <si>
    <t>Meyra Damaria Boche Chávez</t>
  </si>
  <si>
    <t>meyrisbd@gmail.com</t>
  </si>
  <si>
    <t>01010214114740</t>
  </si>
  <si>
    <t>eswinjosecalderon@gmail.com</t>
  </si>
  <si>
    <t>dh.ramirezu@gmail.com</t>
  </si>
  <si>
    <t>papaya12346.alvr@gmail.com</t>
  </si>
  <si>
    <t>Lesan_85@hotmail.com</t>
  </si>
  <si>
    <t>marvin.rperezm@gmail.com</t>
  </si>
  <si>
    <t>39929400 / 3031 8242</t>
  </si>
  <si>
    <t>m.estrada@labodega.com.gt</t>
  </si>
  <si>
    <t>mota1413@gmail.com</t>
  </si>
  <si>
    <t>josuecarlosg@yahoo.com</t>
  </si>
  <si>
    <t>renerhino1981@gmail.com</t>
  </si>
  <si>
    <t>hazelalonzo.n@gmail.com</t>
  </si>
  <si>
    <t>johnatanlopez2305@gmail.com</t>
  </si>
  <si>
    <t>gabriel.delcid1@icloud.com</t>
  </si>
  <si>
    <t>gamajazz17@gmail.com</t>
  </si>
  <si>
    <t>Hector Leonel Hernandez Ramirez</t>
  </si>
  <si>
    <t>hernandezram.hector@gmail.com</t>
  </si>
  <si>
    <t>ximenafranco2022@gmail.com</t>
  </si>
  <si>
    <t>sorendeleon1@gmail.com</t>
  </si>
  <si>
    <t>morahfranche@gmail.com</t>
  </si>
  <si>
    <t>rcalderonamanager@gmail.com</t>
  </si>
  <si>
    <t>yarolperez33@gmail.com</t>
  </si>
  <si>
    <t>juanarmando.rios@gmail.com</t>
  </si>
  <si>
    <t>josepanjoj84@gmail.com</t>
  </si>
  <si>
    <t>meridabosque@gmail.com</t>
  </si>
  <si>
    <t>jonathan20peraza@gmail.com</t>
  </si>
  <si>
    <t>luiserodasg@gmail.com</t>
  </si>
  <si>
    <t>luiscalrlosortiz99@hotmail.com</t>
  </si>
  <si>
    <t>01010214111730</t>
  </si>
  <si>
    <t>creaihs@gmail.com</t>
  </si>
  <si>
    <t>55321825/502-8025144 (cliente vive en el extranjero)/ Papá Mario Martinez 31022625-</t>
  </si>
  <si>
    <t>netoorantes01@gmail.com</t>
  </si>
  <si>
    <t>01010214111700</t>
  </si>
  <si>
    <t>30686831 nuevo número *************54259085 ya no lo tiene /40277562 coorporativo - se quedo sin trabajo - su papá fallecio en Diciembre</t>
  </si>
  <si>
    <t>milviaelias123@yahoo.es</t>
  </si>
  <si>
    <t>estefaalarc21041@gmail.com</t>
  </si>
  <si>
    <t>anacas15899@gmail.com</t>
  </si>
  <si>
    <t>sindisimmigration@hotmail.com</t>
  </si>
  <si>
    <t>01010202111740</t>
  </si>
  <si>
    <t>Licjosemartinez@outlook.es</t>
  </si>
  <si>
    <t>Josemanueldeleonfuentes@gmail.com</t>
  </si>
  <si>
    <t>ecardonamendez@gmail.com</t>
  </si>
  <si>
    <t>mbarrios.analista@gmail.com</t>
  </si>
  <si>
    <t>damarisnor@gmail.com</t>
  </si>
  <si>
    <t>gdeleonventura@gmail.com</t>
  </si>
  <si>
    <t>Alvarezneytha@gmail.com</t>
  </si>
  <si>
    <t>37001903/30279694</t>
  </si>
  <si>
    <t>davidarbizu07@gmail.com</t>
  </si>
  <si>
    <t>illescaskaren43@gmail.com</t>
  </si>
  <si>
    <t>mjpd16@hotmail.com</t>
  </si>
  <si>
    <t>shady.aar@gmail.com</t>
  </si>
  <si>
    <t>oscarrpp@hotmail.es</t>
  </si>
  <si>
    <t>adriansoberanistoledo@gmail.com</t>
  </si>
  <si>
    <t>anapaz201620@gmail.com</t>
  </si>
  <si>
    <t>keviinnlarios@gmail.com</t>
  </si>
  <si>
    <t>01010214111910</t>
  </si>
  <si>
    <t>stban8a15@gmail.com</t>
  </si>
  <si>
    <t>laraesau0@gmail.com</t>
  </si>
  <si>
    <t>riveramoratayaj89@gmail.com</t>
  </si>
  <si>
    <t>analuciareyes1997@gmail.com</t>
  </si>
  <si>
    <t>mjacobo0101090@gmail.com</t>
  </si>
  <si>
    <t>kevincastro2597@gmail.com</t>
  </si>
  <si>
    <t>joselincoton95@hotmail.com</t>
  </si>
  <si>
    <t>rsandoval@abogastudio.com</t>
  </si>
  <si>
    <t>edychacon48@gmail.com</t>
  </si>
  <si>
    <t>robertomerida24@gmail.com</t>
  </si>
  <si>
    <t>ochaitajason1@gmail.com</t>
  </si>
  <si>
    <t>gyupes125@gmail.com</t>
  </si>
  <si>
    <t>mgpalacios90@gmail.com</t>
  </si>
  <si>
    <t>pamellabran443@gmail.com</t>
  </si>
  <si>
    <t>aahndzron@gmail.com</t>
  </si>
  <si>
    <t>soyliroxanaestradaaguilar@gmail.com</t>
  </si>
  <si>
    <t>tiancastillo2@gmail.com</t>
  </si>
  <si>
    <t>rinaquintana27@gmail.com</t>
  </si>
  <si>
    <t>30604190 / 39055745</t>
  </si>
  <si>
    <t>ligiagabriela2024@gmail.com</t>
  </si>
  <si>
    <t>01010214112100</t>
  </si>
  <si>
    <t>ironman.themastertrader@gmail.com</t>
  </si>
  <si>
    <t>sercolo@gmail.com</t>
  </si>
  <si>
    <t>01010214112170</t>
  </si>
  <si>
    <t>31321496 / número del cliente 30152995</t>
  </si>
  <si>
    <t>emerson7up@gmail.com</t>
  </si>
  <si>
    <t>Zuleykavaneblandon@gmail.com</t>
  </si>
  <si>
    <t>Wagner Daniel Chacon Cardona</t>
  </si>
  <si>
    <t>wagnerdanielchacon@gmail.com</t>
  </si>
  <si>
    <t>rafaelirias@alliancelogistic.net</t>
  </si>
  <si>
    <t>fpatzan@gmail.com</t>
  </si>
  <si>
    <t>alvifonse13@gmail.com</t>
  </si>
  <si>
    <t>jadrivallef@gmail.com</t>
  </si>
  <si>
    <t>eddycosajay80@gmail.com</t>
  </si>
  <si>
    <t>alfredgarcia007@hotmail.com</t>
  </si>
  <si>
    <t>Alexergon91@gmail.com</t>
  </si>
  <si>
    <t>Jimenezmelquin027@gmail.com</t>
  </si>
  <si>
    <t>avilavalery2@gmail.com</t>
  </si>
  <si>
    <t>01010214112400</t>
  </si>
  <si>
    <t>emilirobcha@gmail.com</t>
  </si>
  <si>
    <t>emersonbp00@hotmail.com</t>
  </si>
  <si>
    <t>ronya.hernandez@gmail.com</t>
  </si>
  <si>
    <t>Halison333@gmail.com</t>
  </si>
  <si>
    <t>pborrayocontreras@gmail.com</t>
  </si>
  <si>
    <t>anibalnarciso13@gmail.com</t>
  </si>
  <si>
    <t>veraly_dv@hotmail.com</t>
  </si>
  <si>
    <t>Jonvelesco@gmail.com</t>
  </si>
  <si>
    <t>keykeyvalenzuela89@gmail.com</t>
  </si>
  <si>
    <t>maynorlopez37@hotmail.com</t>
  </si>
  <si>
    <t>ingrugar@gmail.com</t>
  </si>
  <si>
    <t>pfrr74@gmail.com</t>
  </si>
  <si>
    <t>30408151 / 35746789</t>
  </si>
  <si>
    <t>ramirezsteevin@gmail.com</t>
  </si>
  <si>
    <t>cedalin27@gmail.com</t>
  </si>
  <si>
    <t>carolescobar.mate@gmail.com</t>
  </si>
  <si>
    <t>brlizandro@gmail.com</t>
  </si>
  <si>
    <t>lezzersteve@gmail.com</t>
  </si>
  <si>
    <t>josue@xicommerce.com</t>
  </si>
  <si>
    <t>01010214114800</t>
  </si>
  <si>
    <t>diego.grucadesa@gmail.com</t>
  </si>
  <si>
    <t>shenyguin2014@gmail.com</t>
  </si>
  <si>
    <t>jlfs2994@gmail.com</t>
  </si>
  <si>
    <t>allan.rocael2208@gmail.com</t>
  </si>
  <si>
    <t>brian.morales95@gmail.com</t>
  </si>
  <si>
    <t>pinezc101@gmail.com</t>
  </si>
  <si>
    <t>garrido1962transportes@gmail.com</t>
  </si>
  <si>
    <t>serteci14@gmail.com</t>
  </si>
  <si>
    <t>mcsoriano77@gmail.com</t>
  </si>
  <si>
    <t>cjhonny1987@gmail.com</t>
  </si>
  <si>
    <t>velasquezharlie@gmail.com</t>
  </si>
  <si>
    <t>rodrigosoto9777@gmail.com</t>
  </si>
  <si>
    <t>Amparo Nohemí López Roldán de la Cruz</t>
  </si>
  <si>
    <t>transkathygt@gmail.com</t>
  </si>
  <si>
    <t>jumarimo1990@gmail.com</t>
  </si>
  <si>
    <t>dougflores1289@gmail.com</t>
  </si>
  <si>
    <t>antoliver.0913@gmail.com</t>
  </si>
  <si>
    <t>englishforallgt@gmail.com</t>
  </si>
  <si>
    <t>sso.advisers@gmail.com</t>
  </si>
  <si>
    <t>pameladeleonrecinos6@gmail.com</t>
  </si>
  <si>
    <t>mayrajavendano@gmail.com</t>
  </si>
  <si>
    <t>enriquezdouglas@gmail.com</t>
  </si>
  <si>
    <t>hansajuchan96@icloud.com</t>
  </si>
  <si>
    <t>01010214112860</t>
  </si>
  <si>
    <t>WILLIAN ENRIQUE SAAVEDRA GONZALEZ</t>
  </si>
  <si>
    <t>pablocaal@live.com</t>
  </si>
  <si>
    <t>01010214112850</t>
  </si>
  <si>
    <t>erik.mar@hotmail.com</t>
  </si>
  <si>
    <t>diego25aguilarlinares@gmail.com</t>
  </si>
  <si>
    <t>01010214113050</t>
  </si>
  <si>
    <t>Patricia.gomez613@gmail.com</t>
  </si>
  <si>
    <t>krlos_rbg@hotmail.com</t>
  </si>
  <si>
    <t>CRISTIAN GERARDO HERNANDEZ CONTRERAS</t>
  </si>
  <si>
    <t>cristianghc99@gmail.com</t>
  </si>
  <si>
    <t>diegoborrayo7@gmail.com</t>
  </si>
  <si>
    <t>tiresshopld90@gmail.com</t>
  </si>
  <si>
    <t>villeda221@hotmail.com</t>
  </si>
  <si>
    <t>Multiserviciosbravo.ventas@gmail.com</t>
  </si>
  <si>
    <t>01010407301690</t>
  </si>
  <si>
    <t>José Alberto Pacheco López</t>
  </si>
  <si>
    <t>gerardocabrera2015@gmail.com</t>
  </si>
  <si>
    <t>Jose Raul Pineda Del Cid</t>
  </si>
  <si>
    <t>jpinedad@outlook.com</t>
  </si>
  <si>
    <t>01010214113200</t>
  </si>
  <si>
    <t>noelima0990@gmail.com</t>
  </si>
  <si>
    <t>danielito158762@gmail.com</t>
  </si>
  <si>
    <t>maribeamedrano@gmail.com</t>
  </si>
  <si>
    <t>michu700@gmail.com</t>
  </si>
  <si>
    <t>gonzalezedwin0402@gmail.com</t>
  </si>
  <si>
    <t>marianaestrada126@gmail.com</t>
  </si>
  <si>
    <t>01010214113340</t>
  </si>
  <si>
    <t>grupomisueno@gmail.com</t>
  </si>
  <si>
    <t>Ingrid Liseth Chacón Avalos de Bedoy</t>
  </si>
  <si>
    <t>ingridchacon1904@gmail.com</t>
  </si>
  <si>
    <t>nelson.reyes926@gmail.com</t>
  </si>
  <si>
    <t>01010202113410</t>
  </si>
  <si>
    <t>ldavidqq@gmail.com</t>
  </si>
  <si>
    <t>henryohernandez@hotmail.com</t>
  </si>
  <si>
    <t>amal.aldesht@gmail.com</t>
  </si>
  <si>
    <t>alex101268a@gmail.com</t>
  </si>
  <si>
    <t>juanedwingaitancastillo@gmail.com</t>
  </si>
  <si>
    <t>berenice.diaz89@yahoo.com</t>
  </si>
  <si>
    <t>smayorgarenovarti@gmail.com</t>
  </si>
  <si>
    <t>crystian.josue@gmail.com</t>
  </si>
  <si>
    <t>erickpernillafreakz@gmail.com</t>
  </si>
  <si>
    <t>felixr.29@hotmail.com</t>
  </si>
  <si>
    <t>alb20062011@gmail.com</t>
  </si>
  <si>
    <t>raulpop93@hotmail.com</t>
  </si>
  <si>
    <t>darlynsaenz56@gmail.com</t>
  </si>
  <si>
    <t>anabamacahuinac@gmail.com</t>
  </si>
  <si>
    <t>oc254292@gmail.com</t>
  </si>
  <si>
    <t>pjcabrera86@hotmail.com</t>
  </si>
  <si>
    <t>30699034 / 48206230</t>
  </si>
  <si>
    <t>roberto.ramirez2008@gmail.com</t>
  </si>
  <si>
    <t>marroquin.javier007@gmail.com</t>
  </si>
  <si>
    <t>cristian.ed@hotmail.com</t>
  </si>
  <si>
    <t>e.gadiel99@gmail.com</t>
  </si>
  <si>
    <t>rv6463@gmail.com</t>
  </si>
  <si>
    <t>01010214113620</t>
  </si>
  <si>
    <t>Sandra Patricia De León Hernánde</t>
  </si>
  <si>
    <t>sandrahernandez4187@gmail.com</t>
  </si>
  <si>
    <t>andy_derodriguez@hotmail.com</t>
  </si>
  <si>
    <t>josedaniel.santizo28@gmail.com</t>
  </si>
  <si>
    <t>Samuelsalazar1995@hotmail.com</t>
  </si>
  <si>
    <t>igofalla@hotmail.com</t>
  </si>
  <si>
    <t>ivisovi94@gmail.com</t>
  </si>
  <si>
    <t>valenzueladavid375@gmail.com</t>
  </si>
  <si>
    <t>escobargramajom10@gmail.com</t>
  </si>
  <si>
    <t>subuyujcontreras@gmail.com</t>
  </si>
  <si>
    <t>orellanaeladio3@gmail.com</t>
  </si>
  <si>
    <t>lestermakepeace@gmail.com</t>
  </si>
  <si>
    <t>may.r2893@hotmail.com</t>
  </si>
  <si>
    <t>01010214113740</t>
  </si>
  <si>
    <t>Melany Quintanilla Monterroso</t>
  </si>
  <si>
    <t>gordillogerson8924@gmail.com</t>
  </si>
  <si>
    <t>ingrid.javalos.7@gmail.com</t>
  </si>
  <si>
    <t>luisfajardo5@gmail.com</t>
  </si>
  <si>
    <t>kjlopez162@gmail.com</t>
  </si>
  <si>
    <t>melanyjc@outlook.com</t>
  </si>
  <si>
    <t>rent_cat_companysa@yahoo.com</t>
  </si>
  <si>
    <t>velasquezlopez.jm@gmail.com</t>
  </si>
  <si>
    <t>kent_1101@hotmail.com</t>
  </si>
  <si>
    <t>rumaldohermandez943@gmail.com</t>
  </si>
  <si>
    <t>construvision2800@hotmail.com</t>
  </si>
  <si>
    <t>andreedardon@gmail.com</t>
  </si>
  <si>
    <t>gmonz24@gmail.com</t>
  </si>
  <si>
    <t>01010214114030</t>
  </si>
  <si>
    <t>cdioniciohabitare@gmail.com</t>
  </si>
  <si>
    <t>Iantvgntas@yaho.com</t>
  </si>
  <si>
    <t>ronny.vasquezgt@gmail.com</t>
  </si>
  <si>
    <t>stephaniva18@hotmail.com</t>
  </si>
  <si>
    <t>keneth402@hotmail.com</t>
  </si>
  <si>
    <t>oscar.jime.j@gmail.com</t>
  </si>
  <si>
    <t>josemiguel1984jsh@gmail.com</t>
  </si>
  <si>
    <t>agroandiga@gmail.com</t>
  </si>
  <si>
    <t>kevinvillatoro1110@hotmail.es</t>
  </si>
  <si>
    <t>narlyventura27@gmail.com</t>
  </si>
  <si>
    <t>01010214114430</t>
  </si>
  <si>
    <t>Alexander Kachler Ortega</t>
  </si>
  <si>
    <t>akachlero@gmail.com</t>
  </si>
  <si>
    <t>01010214114370</t>
  </si>
  <si>
    <t>mario.lopez2023g@gmail.com</t>
  </si>
  <si>
    <t>guspaz11@gmail.com</t>
  </si>
  <si>
    <t>lllleo80579@gmail.com</t>
  </si>
  <si>
    <t>Kenneth Adolfo Escoto Rojo</t>
  </si>
  <si>
    <t>erka0708@gmail.com</t>
  </si>
  <si>
    <t>Mdalvarez1993@outlook.com</t>
  </si>
  <si>
    <t>ltunche29@gmail.com</t>
  </si>
  <si>
    <t>jmiguel.moralesv@gmail.com</t>
  </si>
  <si>
    <t>edgar.herrera.rodriguez@gmail.com</t>
  </si>
  <si>
    <t>gerardojosuerojas011@gmail.com</t>
  </si>
  <si>
    <t>01010214114610</t>
  </si>
  <si>
    <t>hlmorales1978@gmai.com</t>
  </si>
  <si>
    <t>Melanyalvarado14@gmail.com</t>
  </si>
  <si>
    <t>Santiago soch reynoso</t>
  </si>
  <si>
    <t>19aidagabriela12@gmail.com</t>
  </si>
  <si>
    <t>50357892 / 45722578</t>
  </si>
  <si>
    <t>juan.00donado@gmail.com</t>
  </si>
  <si>
    <t>jona1608@gmail.com</t>
  </si>
  <si>
    <t>tatijosue16615@gmail.com</t>
  </si>
  <si>
    <t>eligarciamelgar@gmail.com</t>
  </si>
  <si>
    <t>loida.ochoa@hotmail.com</t>
  </si>
  <si>
    <t>Orpa Horalia Tiul Garcías de Campo</t>
  </si>
  <si>
    <t>horalia_garcia@hotmail.com</t>
  </si>
  <si>
    <t>jmwork2199@gmail.com</t>
  </si>
  <si>
    <t>01010214114850</t>
  </si>
  <si>
    <t>guirogonpa1999@gmail.com</t>
  </si>
  <si>
    <t>gudieltobar1289@gmail.com</t>
  </si>
  <si>
    <t>siquinavictor12@gmail.com</t>
  </si>
  <si>
    <t>gerencia@corpomagda.com</t>
  </si>
  <si>
    <t>erickacuriales810@gmail.con</t>
  </si>
  <si>
    <t>josuedeleon@gmail.com</t>
  </si>
  <si>
    <t>yenerjgarcia@gmail.com</t>
  </si>
  <si>
    <t>01010214114880</t>
  </si>
  <si>
    <t>marvinjavierhandry97@gmail.com</t>
  </si>
  <si>
    <t>cristian.izeppi@gmail.com</t>
  </si>
  <si>
    <t>01010214114900</t>
  </si>
  <si>
    <t>fac3679@gmail.com</t>
  </si>
  <si>
    <t>TIENDAS VIRTUALES, SOCIEDAD ANÓNIMA</t>
  </si>
  <si>
    <t>oebonilla@fiomega.com</t>
  </si>
  <si>
    <t>01010214114910</t>
  </si>
  <si>
    <t>mariapia.desdeguate@gmail.com</t>
  </si>
  <si>
    <t>eduardo.eovalle@gmail.com</t>
  </si>
  <si>
    <t>Boni Armando Morataya Chave</t>
  </si>
  <si>
    <t>Bmcm_16@hotmail.com</t>
  </si>
  <si>
    <t>BLANCA ESTELA GÓMEZ GONZALEZ DE PÉREZ</t>
  </si>
  <si>
    <t>estelagomez925@gmail.com</t>
  </si>
  <si>
    <t>lervintorrez@gmail.com</t>
  </si>
  <si>
    <t>cristian1987blanco@gmail.com</t>
  </si>
  <si>
    <t>gerardo090678@gmail.com</t>
  </si>
  <si>
    <t>laurapalacios9523@gmail.com</t>
  </si>
  <si>
    <t>ileanagironceaf@gmail.com</t>
  </si>
  <si>
    <t>ibarraleonel478@gmail.com</t>
  </si>
  <si>
    <t>crhistianherrera50@gmail.com</t>
  </si>
  <si>
    <t>elvisgalicia456@gmail.com</t>
  </si>
  <si>
    <t>vilmacarranzs@yahoo.com</t>
  </si>
  <si>
    <t>01010202115080</t>
  </si>
  <si>
    <t>josemoran19@gmail.com</t>
  </si>
  <si>
    <t>01010202115090</t>
  </si>
  <si>
    <t>villatororodasvr@gmail.com</t>
  </si>
  <si>
    <t>carolescobar05@gmail.com</t>
  </si>
  <si>
    <t>blancokok.jb@gmail.com</t>
  </si>
  <si>
    <t>bryanneto1@hotmail.com</t>
  </si>
  <si>
    <t>pablouyel860@gmail.com</t>
  </si>
  <si>
    <t>Josequinonez2003@gmail.com</t>
  </si>
  <si>
    <t>01010214115170</t>
  </si>
  <si>
    <t>car579ml@gmail.com</t>
  </si>
  <si>
    <t>alvaradodonaldo15@gmail.com</t>
  </si>
  <si>
    <t>ramirezletona.ivan@gmail.com</t>
  </si>
  <si>
    <t>Makuyrolo@gmail.com</t>
  </si>
  <si>
    <t>01010214115250</t>
  </si>
  <si>
    <t>pjdeleontrading@gmail.com</t>
  </si>
  <si>
    <t>albertohndez@gmail.com</t>
  </si>
  <si>
    <t>enriquesican2001@gmail.com</t>
  </si>
  <si>
    <t>01010214115310</t>
  </si>
  <si>
    <t>mbarrios.analista@clubcashin.com</t>
  </si>
  <si>
    <t>billyalay1993@gmail.com</t>
  </si>
  <si>
    <t>morales.riverajoseline2023@gmail.com</t>
  </si>
  <si>
    <t>marroquinrosmy67@gmail.com</t>
  </si>
  <si>
    <t>mcleslie77@gmail.com</t>
  </si>
  <si>
    <t>37605566 / 32402645</t>
  </si>
  <si>
    <t>bcaballeros27@gmail.com</t>
  </si>
  <si>
    <t>lguz280@gmail.com</t>
  </si>
  <si>
    <t>Sogaldes@gmail.com</t>
  </si>
  <si>
    <t>wmoliva1@gmail.com</t>
  </si>
  <si>
    <t>dangelft@gmail.com</t>
  </si>
  <si>
    <t>jorgedanielsalazarmartinez@gmail.com</t>
  </si>
  <si>
    <t>Chickenfer_800@hotmail.com</t>
  </si>
  <si>
    <t>smartremodelaciones@gmail.com</t>
  </si>
  <si>
    <t>avirod02@gmail.com</t>
  </si>
  <si>
    <t>vilma_hernandezlopez@hotmail.com</t>
  </si>
  <si>
    <t>xiohoney22@yahoo.es</t>
  </si>
  <si>
    <t>brendasoph14@gmail.com</t>
  </si>
  <si>
    <t>30050581/22149186</t>
  </si>
  <si>
    <t>smartcold.friointeligente@gmail.com</t>
  </si>
  <si>
    <t>dmm3248@gmail.com</t>
  </si>
  <si>
    <t>01010214115580</t>
  </si>
  <si>
    <t>cmiltorres@gmail.com</t>
  </si>
  <si>
    <t>javierfuentes320@gmail.com</t>
  </si>
  <si>
    <t>rm_hhi@outlook.es</t>
  </si>
  <si>
    <t>quenilist@gmail.com</t>
  </si>
  <si>
    <t>paco14mr@gmail.com</t>
  </si>
  <si>
    <t>infovehiculosvl@gmail.com</t>
  </si>
  <si>
    <t>estuardosukup97@gmail.com</t>
  </si>
  <si>
    <t>clinicpets2.0@gmail.com</t>
  </si>
  <si>
    <t>byronpalma1016@gmail.com</t>
  </si>
  <si>
    <t>gtchristopher425@gmail.com</t>
  </si>
  <si>
    <t>5534 7089</t>
  </si>
  <si>
    <t>meligonzalezpennington@hotmail.com</t>
  </si>
  <si>
    <t>waldermerida27@hotmail.com</t>
  </si>
  <si>
    <t>01010214116610</t>
  </si>
  <si>
    <t>1 (843) 636-8530</t>
  </si>
  <si>
    <t>noelioperez057@gmail.com</t>
  </si>
  <si>
    <t>sergiopdtrodas@gmail.com</t>
  </si>
  <si>
    <t>aorozcofoton@gmail.com</t>
  </si>
  <si>
    <t>mejia_angela@yahoo.com</t>
  </si>
  <si>
    <t>jonathansuruy468@gmail.com</t>
  </si>
  <si>
    <t>alexsazo5055@gmail.com</t>
  </si>
  <si>
    <t>3608 1376/ 39060821</t>
  </si>
  <si>
    <t>marvin20castellanosmartinez@gmail.com</t>
  </si>
  <si>
    <t>daniel.otzoy@gmail.com</t>
  </si>
  <si>
    <t>Fabymerida640@gmail.com</t>
  </si>
  <si>
    <t>irwin_irdc@hotmail.com</t>
  </si>
  <si>
    <t>heydiespana14@agrocaribe.com</t>
  </si>
  <si>
    <t>serttegua.empgt@gmail.com</t>
  </si>
  <si>
    <t>stevenjayes116@gmail.com</t>
  </si>
  <si>
    <t>edgar.sochon@icloud.com</t>
  </si>
  <si>
    <t>j_huitz@hotmail.com</t>
  </si>
  <si>
    <t>manuelavcevedo@gmail.com</t>
  </si>
  <si>
    <t>alejandrovillagran502@gmail.com</t>
  </si>
  <si>
    <t>jc.2692@gmail.com</t>
  </si>
  <si>
    <t>3263 3531 /45601517</t>
  </si>
  <si>
    <t>dixondariourrutia@gmail.com</t>
  </si>
  <si>
    <t>marvingomez21@gmail.com</t>
  </si>
  <si>
    <t>01010214116180</t>
  </si>
  <si>
    <t>Jarvin Manuel Méndez Torres</t>
  </si>
  <si>
    <t>JARVY1908@gmail.com</t>
  </si>
  <si>
    <t>ro5801david@gmail.com</t>
  </si>
  <si>
    <t>jonathanmqh@gmail.com</t>
  </si>
  <si>
    <t>hugovillegasrove@gmail.com</t>
  </si>
  <si>
    <t>yramirezdeh@gmail.com</t>
  </si>
  <si>
    <t>mercedeselias487@gmail.com</t>
  </si>
  <si>
    <t>jamoralesn1234@gmail.com</t>
  </si>
  <si>
    <t>garciayocuteg@gmail.com</t>
  </si>
  <si>
    <t>anitadu2019@gmail.com</t>
  </si>
  <si>
    <t>acardenas@live.com</t>
  </si>
  <si>
    <t>leonardovelasquez098@gmail.com</t>
  </si>
  <si>
    <t>01010214116140</t>
  </si>
  <si>
    <t>Víctor Daniel Samayoa Díaz</t>
  </si>
  <si>
    <t>danielsamayoa970@gmail.com</t>
  </si>
  <si>
    <t>rebecacastillo1233@gmail.com</t>
  </si>
  <si>
    <t>marcindiazmonroy@gamil.com</t>
  </si>
  <si>
    <t>victordavidalfaroquiej79@gmail.com</t>
  </si>
  <si>
    <t>alfredojosh1260@gmail.com</t>
  </si>
  <si>
    <t>01010214116080</t>
  </si>
  <si>
    <t>mariareneem55@gmail.com</t>
  </si>
  <si>
    <t>alfonsomorales9@hotmail.com</t>
  </si>
  <si>
    <t>waltermaradentro@gmail.com</t>
  </si>
  <si>
    <t>48731465 / 30136881</t>
  </si>
  <si>
    <t>ajvw889@gmail.com</t>
  </si>
  <si>
    <t>glendaventas@hotmail.com</t>
  </si>
  <si>
    <t>seimprimegt@gmail.com</t>
  </si>
  <si>
    <t>pablo_sandoval_a1984@hotmail.com</t>
  </si>
  <si>
    <t>01010214116340</t>
  </si>
  <si>
    <t>oviriv022@gmail.com</t>
  </si>
  <si>
    <t>oscarayaladiaz@hotmail.com</t>
  </si>
  <si>
    <t>01010214116350</t>
  </si>
  <si>
    <t>estevez_93@outlook.com</t>
  </si>
  <si>
    <t>agromiguel7@gmail.com</t>
  </si>
  <si>
    <t>mjprevolorio@gmail.com</t>
  </si>
  <si>
    <t>paolamejia3156@gmail.com</t>
  </si>
  <si>
    <t>frlopez1995@gmail.com</t>
  </si>
  <si>
    <t>joseraulbarriosa@gmail.com</t>
  </si>
  <si>
    <t>marcosrenereyeshernandez@gmail.com</t>
  </si>
  <si>
    <t>gerardiaz1998@icloud.com</t>
  </si>
  <si>
    <t>Maria Ventura Ramon de Gutierrez</t>
  </si>
  <si>
    <t>sheylangv02@gmail.com</t>
  </si>
  <si>
    <t>kcorador@gmail.com</t>
  </si>
  <si>
    <t>roothmanleon@hotmail.com</t>
  </si>
  <si>
    <t>herbermorales@gmail.com</t>
  </si>
  <si>
    <t>yoselinarroyo0@gmail.com</t>
  </si>
  <si>
    <t>bersaicardona@gmail.com</t>
  </si>
  <si>
    <t>seca19morales@gmail.com</t>
  </si>
  <si>
    <t>4855 3500</t>
  </si>
  <si>
    <t>jeffcondor2019@gmail.com</t>
  </si>
  <si>
    <t>vickydecifuentes@gmail.com</t>
  </si>
  <si>
    <t>carlosf.deleon88@gmail.com</t>
  </si>
  <si>
    <t>CARLOS RAMIRO LÓPEZ TORRES</t>
  </si>
  <si>
    <t>orresnikon@gmail.com</t>
  </si>
  <si>
    <t>Glenda Azucena Duarte Alvare</t>
  </si>
  <si>
    <t>ramirovelasquez562@gmail.com</t>
  </si>
  <si>
    <t>mario22534@gmail.com</t>
  </si>
  <si>
    <t>petermorales772@gmail.com</t>
  </si>
  <si>
    <t>KATHERYN.ANDREAMIRANDA@GMAIL.COM</t>
  </si>
  <si>
    <t>Alexandermeda28@gmail.com</t>
  </si>
  <si>
    <t>juanjorojo1181@gmail.com</t>
  </si>
  <si>
    <t>manrique19@gmail.com</t>
  </si>
  <si>
    <t>sucely0401@gmail.com</t>
  </si>
  <si>
    <t>carlosjohan300@gmail.com</t>
  </si>
  <si>
    <t>58790353 / 5575 0573</t>
  </si>
  <si>
    <t>jv0892@gmail.com</t>
  </si>
  <si>
    <t>ppaz824@gmail.com</t>
  </si>
  <si>
    <t>Kelvinlava88@gmail.com</t>
  </si>
  <si>
    <t>rosarioarrecisventas@gmail.com</t>
  </si>
  <si>
    <t>saintzlayer@hotmail.com</t>
  </si>
  <si>
    <t>alanguti2691@gmail.com</t>
  </si>
  <si>
    <t>evsaavedra2022@gmail.com</t>
  </si>
  <si>
    <t>juankchiquito8@gmail.com</t>
  </si>
  <si>
    <t>aaronurrutiaambrosy@gmail.com</t>
  </si>
  <si>
    <t>krlos.barrera1@gmail.com</t>
  </si>
  <si>
    <t>emersonrodrigueza98@gmaim.com</t>
  </si>
  <si>
    <t>claudialuc.rosales@gmail.com</t>
  </si>
  <si>
    <t>01010214116990</t>
  </si>
  <si>
    <t>01010214117000</t>
  </si>
  <si>
    <t>Alexader Kachler Simons</t>
  </si>
  <si>
    <t>jpradosarg@gamil.com</t>
  </si>
  <si>
    <t>carlosantonioreyes0@gmail.com</t>
  </si>
  <si>
    <t>notiene@gmail.com</t>
  </si>
  <si>
    <t>aniaquino.com6765@gmail.com</t>
  </si>
  <si>
    <t>fersolce@gmail.com</t>
  </si>
  <si>
    <t>SERGIO ANTONIO SAMAYOA GUTIÉRREZ</t>
  </si>
  <si>
    <t>Ssamayoa@udisa.gt</t>
  </si>
  <si>
    <t>ka03ma14gu12@gmail.com</t>
  </si>
  <si>
    <t>orlandosalazar84@gmail.com</t>
  </si>
  <si>
    <t>erikrivas777@gmail.com</t>
  </si>
  <si>
    <t>elderp515@gmail.com</t>
  </si>
  <si>
    <t>ifredjosep@hotmail.com</t>
  </si>
  <si>
    <t>01010214117170</t>
  </si>
  <si>
    <t>rmaialg@yahoo.com</t>
  </si>
  <si>
    <t>sonia2233martinez@gmail.com</t>
  </si>
  <si>
    <t>Guerradelarosa2023@gmail.com</t>
  </si>
  <si>
    <t>ventasnuevaera@outlook.es</t>
  </si>
  <si>
    <t>anabellatacatic63@gmail.com</t>
  </si>
  <si>
    <t>juniorespinoza033@gmail.com</t>
  </si>
  <si>
    <t>reneorland@icloud.com</t>
  </si>
  <si>
    <t>01010214117250</t>
  </si>
  <si>
    <t>Jose Andres Asensio Hernandez</t>
  </si>
  <si>
    <t>bryan23494@gmail.com</t>
  </si>
  <si>
    <t>david_013@hotmail.com</t>
  </si>
  <si>
    <t>kh.marvin.asencio@gmail.com</t>
  </si>
  <si>
    <t>lebmorales@gmail.com</t>
  </si>
  <si>
    <t>paula.estradaur@gmail.com</t>
  </si>
  <si>
    <t>01010214117280</t>
  </si>
  <si>
    <t>ivanalirio@outlook.com</t>
  </si>
  <si>
    <t>01010214117310</t>
  </si>
  <si>
    <t>adilisdeurbina@gmail.com</t>
  </si>
  <si>
    <t>hgr030283@gmail.com</t>
  </si>
  <si>
    <t>marcoantoniomonteros84@gmail.com</t>
  </si>
  <si>
    <t>01010202117350</t>
  </si>
  <si>
    <t>Rodrigo Estuardo Redondo Flores</t>
  </si>
  <si>
    <t>rodrigo.redondo@otis.com</t>
  </si>
  <si>
    <t>Joshuaea29@gmail.com</t>
  </si>
  <si>
    <t>orlandodp50@gmail.com</t>
  </si>
  <si>
    <t>juarezjulian893@gmail.com</t>
  </si>
  <si>
    <t>vargasf43@gmail.com</t>
  </si>
  <si>
    <t>paulo.flores1992.pc@gmail.com</t>
  </si>
  <si>
    <t>bladimirtepaz@gmail.com</t>
  </si>
  <si>
    <t>hpiedrasanta2213@gmail.com</t>
  </si>
  <si>
    <t>jlee91991@gmail.com</t>
  </si>
  <si>
    <t>franciscolunabolanos@gmail.com</t>
  </si>
  <si>
    <t>dbrtabora2020@gmail.com</t>
  </si>
  <si>
    <t>cristalwilly@gmail.com</t>
  </si>
  <si>
    <t>mariacristinaportales@gmail.com</t>
  </si>
  <si>
    <t>joshualuna62@gmail.com</t>
  </si>
  <si>
    <t>gersonperez776@gmail.com</t>
  </si>
  <si>
    <t>msbsandoval99@gmail.com</t>
  </si>
  <si>
    <t>penaestefani1@gmail.com</t>
  </si>
  <si>
    <t>alexisdeleon_gu@hotmail.com</t>
  </si>
  <si>
    <t>eduardogojas@gmail.com</t>
  </si>
  <si>
    <t>gmazariegospineda@gmail.com</t>
  </si>
  <si>
    <t>01010202117980</t>
  </si>
  <si>
    <t>nerymonterroso@yahoo.com</t>
  </si>
  <si>
    <t>joseduardo1995@outlook.es</t>
  </si>
  <si>
    <t>anabellavasquez73@gmail.com</t>
  </si>
  <si>
    <t>Llamada de presentacion</t>
  </si>
  <si>
    <t>alexqii@hotmail.com</t>
  </si>
  <si>
    <t>luisfelipehernandez2023@gmail.com</t>
  </si>
  <si>
    <t>marito1986_@hotmail.com</t>
  </si>
  <si>
    <t>01010202118090</t>
  </si>
  <si>
    <t>Juan Ramiro Morales Pineda</t>
  </si>
  <si>
    <t>juramopi@hotmail.com</t>
  </si>
  <si>
    <t>gerber.diazo@gmail.com</t>
  </si>
  <si>
    <t>Pabloandrés Ramirez Mejía</t>
  </si>
  <si>
    <t>pabloandresparm991992@gmail.com</t>
  </si>
  <si>
    <t>multiserviciosjocolr@gmail.com</t>
  </si>
  <si>
    <t>lopezotto599@gmail.com</t>
  </si>
  <si>
    <t>gilbertodominguez687@gmail.com</t>
  </si>
  <si>
    <t>williamequite@gmail.com</t>
  </si>
  <si>
    <t>in_gridmaribel@hotmail.com</t>
  </si>
  <si>
    <t>Rogelimvalenzuela@gmail.com</t>
  </si>
  <si>
    <t>srodas97@gmail.com</t>
  </si>
  <si>
    <t>01010214118270</t>
  </si>
  <si>
    <t>3229 9911</t>
  </si>
  <si>
    <t>JEMONZON2023@GMAIL.COM</t>
  </si>
  <si>
    <t>josealbertopachecolopez@gmail.com</t>
  </si>
  <si>
    <t>robertoramirez4195@gmail.com</t>
  </si>
  <si>
    <t>01010214118310</t>
  </si>
  <si>
    <t>Mynor Geovani Aguilar Ronquillo</t>
  </si>
  <si>
    <t>maguilarronquillo@gmail.com</t>
  </si>
  <si>
    <t>01010214118250</t>
  </si>
  <si>
    <t>Merary Anaí Navas Hernández</t>
  </si>
  <si>
    <t>merarynavas14@gmail.com</t>
  </si>
  <si>
    <t>01010214118280</t>
  </si>
  <si>
    <t>Emerson Yoel Segura Aguirre</t>
  </si>
  <si>
    <t>emersontapas@gmail.com</t>
  </si>
  <si>
    <t>01010214118300</t>
  </si>
  <si>
    <t>Verónica Yohana Cifuentes Alva</t>
  </si>
  <si>
    <t>vero_481@hotmail.es</t>
  </si>
  <si>
    <t>01010214118290</t>
  </si>
  <si>
    <t>Oseas Natanael López Fuentes</t>
  </si>
  <si>
    <t>saeso311205@gmail.com</t>
  </si>
  <si>
    <t>01010214118260</t>
  </si>
  <si>
    <t>Carol Jackeline Carbajal Alvarez</t>
  </si>
  <si>
    <t>jackiecarbajal483@gmail.com</t>
  </si>
  <si>
    <t>01010214118330</t>
  </si>
  <si>
    <t>Diego Enrique Leal España</t>
  </si>
  <si>
    <t>diego.leal.e@gmail.com</t>
  </si>
  <si>
    <t>01010214118340</t>
  </si>
  <si>
    <t>Eric Waldemar Macario Ventura</t>
  </si>
  <si>
    <t>eric.macven@gmail.com</t>
  </si>
  <si>
    <t>01010214118370</t>
  </si>
  <si>
    <t>Juan José Girón Serrano</t>
  </si>
  <si>
    <t>gironjose316@gmail.com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</si>
</sst>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quot;#,##0.00;[Red]\-&quot;Q&quot;#,##0.00"/>
    <numFmt numFmtId="44" formatCode="_-&quot;Q&quot;* #,##0.00_-;\-&quot;Q&quot;* #,##0.00_-;_-&quot;Q&quot;* &quot;-&quot;??_-;_-@_-"/>
    <numFmt numFmtId="164" formatCode="#,##0.0"/>
    <numFmt numFmtId="165" formatCode="0.0"/>
  </numFmts>
  <fonts count="17">
    <font>
      <sz val="10"/>
      <color theme="1"/>
      <name val="TimesNewRomanPSMT"/>
      <charset val="134"/>
    </font>
    <font>
      <sz val="10"/>
      <color theme="0"/>
      <name val="Arial"/>
      <family val="2"/>
    </font>
    <font>
      <sz val="10"/>
      <color theme="1"/>
      <name val="Arial"/>
      <family val="2"/>
    </font>
    <font>
      <b/>
      <sz val="11"/>
      <color theme="0"/>
      <name val="Arial"/>
      <family val="2"/>
    </font>
    <font>
      <sz val="10"/>
      <name val="Arial"/>
      <family val="2"/>
    </font>
    <font>
      <b/>
      <sz val="10"/>
      <name val="Arial"/>
      <family val="2"/>
    </font>
    <font>
      <b/>
      <sz val="10"/>
      <color theme="1"/>
      <name val="Arial"/>
      <family val="2"/>
    </font>
    <font>
      <b/>
      <sz val="20"/>
      <color theme="1"/>
      <name val="Arial"/>
      <family val="2"/>
    </font>
    <font>
      <i/>
      <sz val="10"/>
      <color theme="1"/>
      <name val="Arial"/>
      <family val="2"/>
    </font>
    <font>
      <sz val="18"/>
      <color theme="1"/>
      <name val="Arial"/>
      <family val="2"/>
    </font>
    <font>
      <b/>
      <sz val="12"/>
      <color theme="1"/>
      <name val="Arial"/>
      <family val="2"/>
    </font>
    <font>
      <sz val="12"/>
      <color theme="1"/>
      <name val="Arial"/>
      <family val="2"/>
    </font>
    <font>
      <b/>
      <sz val="16"/>
      <color theme="1"/>
      <name val="Arial"/>
      <family val="2"/>
    </font>
    <font>
      <b/>
      <sz val="14"/>
      <color theme="1"/>
      <name val="Arial"/>
      <family val="2"/>
    </font>
    <font>
      <sz val="10"/>
      <color rgb="FF000000"/>
      <name val="TimesNewRomanPSMT"/>
      <charset val="134"/>
    </font>
    <font>
      <sz val="10"/>
      <color theme="1"/>
      <name val="TimesNewRomanPSMT"/>
      <charset val="134"/>
    </font>
    <font>
      <sz val="10"/>
      <color theme="1"/>
      <name val="TimesNewRomanPSMT"/>
      <family val="2"/>
    </font>
  </fonts>
  <fills count="12">
    <fill>
      <patternFill patternType="none"/>
    </fill>
    <fill>
      <patternFill patternType="gray125"/>
    </fill>
    <fill>
      <patternFill patternType="solid">
        <fgColor rgb="FF00003D"/>
        <bgColor indexed="64"/>
      </patternFill>
    </fill>
    <fill>
      <patternFill patternType="solid">
        <fgColor rgb="FF41CCFF"/>
        <bgColor indexed="64"/>
      </patternFill>
    </fill>
    <fill>
      <patternFill patternType="solid">
        <fgColor theme="5" tint="0.59999389629810485"/>
        <bgColor indexed="64"/>
      </patternFill>
    </fill>
    <fill>
      <patternFill patternType="solid">
        <fgColor theme="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BED7EE"/>
        <bgColor indexed="64"/>
      </patternFill>
    </fill>
    <fill>
      <patternFill patternType="solid">
        <fgColor rgb="FFFFFF00"/>
        <bgColor indexed="64"/>
      </patternFill>
    </fill>
  </fills>
  <borders count="40">
    <border>
      <left/>
      <right/>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medium">
        <color auto="1"/>
      </left>
      <right style="thin">
        <color auto="1"/>
      </right>
      <top/>
      <bottom style="medium">
        <color auto="1"/>
      </bottom>
      <diagonal/>
    </border>
    <border>
      <left/>
      <right/>
      <top style="thin">
        <color auto="1"/>
      </top>
      <bottom/>
      <diagonal/>
    </border>
    <border>
      <left/>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style="medium">
        <color auto="1"/>
      </bottom>
      <diagonal/>
    </border>
  </borders>
  <cellStyleXfs count="4">
    <xf numFmtId="0" fontId="0" fillId="0" borderId="0"/>
    <xf numFmtId="44" fontId="15" fillId="0" borderId="0" applyFont="0" applyFill="0" applyBorder="0" applyAlignment="0" applyProtection="0"/>
    <xf numFmtId="9" fontId="15" fillId="0" borderId="0" applyFont="0" applyFill="0" applyBorder="0" applyAlignment="0" applyProtection="0"/>
    <xf numFmtId="0" fontId="16" fillId="0" borderId="0"/>
  </cellStyleXfs>
  <cellXfs count="221">
    <xf numFmtId="0" fontId="0" fillId="0" borderId="0" xfId="0"/>
    <xf numFmtId="0" fontId="1" fillId="2" borderId="0" xfId="0" applyFont="1" applyFill="1"/>
    <xf numFmtId="0" fontId="2" fillId="0" borderId="0" xfId="0" applyFont="1"/>
    <xf numFmtId="0" fontId="2" fillId="0" borderId="0" xfId="0" applyFont="1" applyAlignment="1">
      <alignment horizontal="center"/>
    </xf>
    <xf numFmtId="0" fontId="2" fillId="0" borderId="0" xfId="0" applyFont="1" applyAlignment="1">
      <alignment horizontal="left"/>
    </xf>
    <xf numFmtId="0" fontId="1" fillId="2" borderId="0" xfId="0" applyFont="1" applyFill="1" applyAlignment="1">
      <alignment horizontal="center"/>
    </xf>
    <xf numFmtId="0" fontId="1" fillId="2" borderId="0" xfId="0" applyFont="1" applyFill="1" applyAlignment="1">
      <alignment horizontal="left"/>
    </xf>
    <xf numFmtId="0" fontId="2" fillId="3" borderId="1" xfId="0" applyFont="1" applyFill="1" applyBorder="1" applyAlignment="1">
      <alignment horizontal="center" vertical="center"/>
    </xf>
    <xf numFmtId="10" fontId="2" fillId="0" borderId="4" xfId="0" applyNumberFormat="1" applyFont="1" applyBorder="1" applyAlignment="1">
      <alignment horizontal="center"/>
    </xf>
    <xf numFmtId="0" fontId="2" fillId="4" borderId="2" xfId="0" applyFont="1" applyFill="1" applyBorder="1" applyAlignment="1">
      <alignment horizontal="center"/>
    </xf>
    <xf numFmtId="9" fontId="2" fillId="4" borderId="3" xfId="0" applyNumberFormat="1" applyFont="1" applyFill="1" applyBorder="1" applyAlignment="1">
      <alignment horizontal="center"/>
    </xf>
    <xf numFmtId="0" fontId="2" fillId="4" borderId="4" xfId="0" applyFont="1" applyFill="1" applyBorder="1" applyAlignment="1">
      <alignment horizontal="center"/>
    </xf>
    <xf numFmtId="0" fontId="2" fillId="4" borderId="5" xfId="0" applyFont="1" applyFill="1" applyBorder="1" applyAlignment="1">
      <alignment horizontal="center"/>
    </xf>
    <xf numFmtId="9" fontId="2" fillId="4" borderId="6" xfId="0" applyNumberFormat="1" applyFont="1" applyFill="1" applyBorder="1" applyAlignment="1">
      <alignment horizontal="center"/>
    </xf>
    <xf numFmtId="0" fontId="2" fillId="4" borderId="7" xfId="0" applyFont="1" applyFill="1" applyBorder="1" applyAlignment="1">
      <alignment horizontal="center"/>
    </xf>
    <xf numFmtId="0" fontId="2" fillId="4" borderId="8" xfId="0" applyFont="1" applyFill="1" applyBorder="1" applyAlignment="1">
      <alignment horizontal="center"/>
    </xf>
    <xf numFmtId="9" fontId="2" fillId="4" borderId="9" xfId="0" applyNumberFormat="1" applyFont="1" applyFill="1" applyBorder="1" applyAlignment="1">
      <alignment horizont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4" borderId="6" xfId="0" applyFont="1" applyFill="1" applyBorder="1"/>
    <xf numFmtId="0" fontId="2" fillId="4" borderId="3" xfId="0" applyFont="1" applyFill="1" applyBorder="1"/>
    <xf numFmtId="0" fontId="2" fillId="4" borderId="9" xfId="0" applyFont="1" applyFill="1" applyBorder="1"/>
    <xf numFmtId="0" fontId="2" fillId="5" borderId="0" xfId="0" applyFont="1" applyFill="1"/>
    <xf numFmtId="0" fontId="2" fillId="3" borderId="10" xfId="0" applyFont="1" applyFill="1" applyBorder="1" applyAlignment="1">
      <alignment horizontal="center" vertical="center"/>
    </xf>
    <xf numFmtId="0" fontId="2" fillId="4" borderId="10" xfId="0" applyFont="1" applyFill="1" applyBorder="1" applyAlignment="1">
      <alignment horizontal="center"/>
    </xf>
    <xf numFmtId="0" fontId="2" fillId="4" borderId="2" xfId="0" applyFont="1" applyFill="1" applyBorder="1"/>
    <xf numFmtId="0" fontId="2" fillId="4" borderId="5" xfId="0" applyFont="1" applyFill="1" applyBorder="1"/>
    <xf numFmtId="0" fontId="2" fillId="4" borderId="8" xfId="0" applyFont="1" applyFill="1" applyBorder="1"/>
    <xf numFmtId="9" fontId="2" fillId="4" borderId="10" xfId="0" applyNumberFormat="1" applyFont="1" applyFill="1" applyBorder="1" applyAlignment="1">
      <alignment horizontal="center"/>
    </xf>
    <xf numFmtId="9" fontId="2" fillId="0" borderId="0" xfId="0" applyNumberFormat="1" applyFont="1"/>
    <xf numFmtId="10" fontId="2" fillId="0" borderId="7" xfId="0" applyNumberFormat="1" applyFont="1" applyBorder="1" applyAlignment="1">
      <alignment horizontal="center"/>
    </xf>
    <xf numFmtId="10" fontId="2" fillId="0" borderId="0" xfId="0" applyNumberFormat="1" applyFont="1" applyAlignment="1">
      <alignment horizontal="center"/>
    </xf>
    <xf numFmtId="0" fontId="2" fillId="0" borderId="10" xfId="0" applyFont="1" applyBorder="1" applyAlignment="1">
      <alignment horizontal="center"/>
    </xf>
    <xf numFmtId="0" fontId="2" fillId="0" borderId="10" xfId="0" applyFont="1" applyBorder="1" applyAlignment="1">
      <alignment horizontal="left"/>
    </xf>
    <xf numFmtId="9" fontId="2" fillId="4" borderId="10" xfId="0" applyNumberFormat="1" applyFont="1" applyFill="1" applyBorder="1"/>
    <xf numFmtId="0" fontId="2" fillId="4" borderId="10" xfId="0" applyFont="1" applyFill="1" applyBorder="1"/>
    <xf numFmtId="0" fontId="4" fillId="3" borderId="10" xfId="0" applyFont="1" applyFill="1" applyBorder="1" applyAlignment="1">
      <alignment horizontal="center" vertical="top" wrapText="1"/>
    </xf>
    <xf numFmtId="3" fontId="2" fillId="4" borderId="10" xfId="0" applyNumberFormat="1" applyFont="1" applyFill="1" applyBorder="1" applyAlignment="1">
      <alignment horizontal="center"/>
    </xf>
    <xf numFmtId="0" fontId="2" fillId="0" borderId="0" xfId="0" applyFont="1" applyAlignment="1">
      <alignment vertical="center"/>
    </xf>
    <xf numFmtId="0" fontId="4" fillId="3" borderId="14"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2" fillId="4" borderId="16" xfId="0" applyFont="1" applyFill="1" applyBorder="1" applyAlignment="1">
      <alignment horizontal="center"/>
    </xf>
    <xf numFmtId="44" fontId="2" fillId="4" borderId="7" xfId="1" applyFont="1" applyFill="1" applyBorder="1" applyAlignment="1">
      <alignment horizontal="center"/>
    </xf>
    <xf numFmtId="9" fontId="2" fillId="5" borderId="7" xfId="2" applyFont="1" applyFill="1" applyBorder="1" applyAlignment="1">
      <alignment horizontal="center"/>
    </xf>
    <xf numFmtId="1" fontId="2" fillId="5" borderId="7" xfId="1" applyNumberFormat="1" applyFont="1" applyFill="1" applyBorder="1" applyAlignment="1">
      <alignment horizontal="center"/>
    </xf>
    <xf numFmtId="0" fontId="2" fillId="4" borderId="17" xfId="0" applyFont="1" applyFill="1" applyBorder="1" applyAlignment="1">
      <alignment horizontal="center"/>
    </xf>
    <xf numFmtId="44" fontId="2" fillId="4" borderId="10" xfId="1" applyFont="1" applyFill="1" applyBorder="1" applyAlignment="1">
      <alignment horizontal="center"/>
    </xf>
    <xf numFmtId="9" fontId="2" fillId="5" borderId="10" xfId="2" applyFont="1" applyFill="1" applyBorder="1" applyAlignment="1">
      <alignment horizontal="center"/>
    </xf>
    <xf numFmtId="1" fontId="2" fillId="4" borderId="7" xfId="1" applyNumberFormat="1" applyFont="1" applyFill="1" applyBorder="1" applyAlignment="1">
      <alignment horizontal="center"/>
    </xf>
    <xf numFmtId="44" fontId="2" fillId="5" borderId="7" xfId="1" applyFont="1" applyFill="1" applyBorder="1" applyAlignment="1">
      <alignment horizontal="center"/>
    </xf>
    <xf numFmtId="1" fontId="2" fillId="4" borderId="10" xfId="1" applyNumberFormat="1" applyFont="1" applyFill="1" applyBorder="1" applyAlignment="1">
      <alignment horizontal="center"/>
    </xf>
    <xf numFmtId="44" fontId="2" fillId="5" borderId="10" xfId="1" applyFont="1" applyFill="1" applyBorder="1" applyAlignment="1">
      <alignment horizontal="center"/>
    </xf>
    <xf numFmtId="0" fontId="5" fillId="3" borderId="15" xfId="0" applyFont="1" applyFill="1" applyBorder="1" applyAlignment="1">
      <alignment horizontal="center" vertical="center" wrapText="1"/>
    </xf>
    <xf numFmtId="1" fontId="6" fillId="5" borderId="7" xfId="1" applyNumberFormat="1" applyFont="1" applyFill="1" applyBorder="1" applyAlignment="1">
      <alignment horizontal="center"/>
    </xf>
    <xf numFmtId="9" fontId="6" fillId="5" borderId="7" xfId="2" applyFont="1" applyFill="1" applyBorder="1" applyAlignment="1">
      <alignment horizontal="center"/>
    </xf>
    <xf numFmtId="0" fontId="4" fillId="3" borderId="20"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2" fillId="4" borderId="23" xfId="0" applyFont="1" applyFill="1" applyBorder="1" applyAlignment="1">
      <alignment horizontal="center"/>
    </xf>
    <xf numFmtId="2" fontId="2" fillId="5" borderId="16" xfId="0" applyNumberFormat="1" applyFont="1" applyFill="1" applyBorder="1" applyAlignment="1">
      <alignment horizontal="center"/>
    </xf>
    <xf numFmtId="2" fontId="2" fillId="5" borderId="7" xfId="0" applyNumberFormat="1" applyFont="1" applyFill="1" applyBorder="1" applyAlignment="1">
      <alignment horizontal="center"/>
    </xf>
    <xf numFmtId="2" fontId="2" fillId="5" borderId="17" xfId="0" applyNumberFormat="1" applyFont="1" applyFill="1" applyBorder="1" applyAlignment="1">
      <alignment horizontal="center"/>
    </xf>
    <xf numFmtId="2" fontId="2" fillId="5" borderId="10" xfId="0" applyNumberFormat="1" applyFont="1" applyFill="1" applyBorder="1" applyAlignment="1">
      <alignment horizontal="center"/>
    </xf>
    <xf numFmtId="0" fontId="4" fillId="3" borderId="26" xfId="0" applyFont="1" applyFill="1" applyBorder="1" applyAlignment="1">
      <alignment horizontal="center" vertical="center" wrapText="1"/>
    </xf>
    <xf numFmtId="44" fontId="2" fillId="5" borderId="23" xfId="1" applyFont="1" applyFill="1" applyBorder="1" applyAlignment="1">
      <alignment horizontal="center"/>
    </xf>
    <xf numFmtId="44" fontId="2" fillId="5" borderId="24" xfId="1" applyFont="1" applyFill="1" applyBorder="1" applyAlignment="1">
      <alignment horizontal="center"/>
    </xf>
    <xf numFmtId="0" fontId="2" fillId="4" borderId="21" xfId="0" applyFont="1" applyFill="1" applyBorder="1" applyAlignment="1">
      <alignment horizontal="center"/>
    </xf>
    <xf numFmtId="44" fontId="2" fillId="4" borderId="22" xfId="1" applyFont="1" applyFill="1" applyBorder="1" applyAlignment="1">
      <alignment horizontal="center"/>
    </xf>
    <xf numFmtId="9" fontId="2" fillId="5" borderId="22" xfId="2" applyFont="1" applyFill="1" applyBorder="1" applyAlignment="1">
      <alignment horizontal="center"/>
    </xf>
    <xf numFmtId="0" fontId="2" fillId="5" borderId="0" xfId="0" applyFont="1" applyFill="1" applyAlignment="1">
      <alignment horizontal="center"/>
    </xf>
    <xf numFmtId="44" fontId="2" fillId="5" borderId="0" xfId="1" applyFont="1" applyFill="1" applyBorder="1" applyAlignment="1">
      <alignment horizontal="center"/>
    </xf>
    <xf numFmtId="9" fontId="2" fillId="5" borderId="0" xfId="2" applyFont="1" applyFill="1" applyBorder="1" applyAlignment="1">
      <alignment horizontal="center"/>
    </xf>
    <xf numFmtId="0" fontId="2" fillId="7" borderId="27" xfId="0" applyFont="1" applyFill="1" applyBorder="1" applyAlignment="1">
      <alignment horizontal="center"/>
    </xf>
    <xf numFmtId="44" fontId="2" fillId="7" borderId="28" xfId="1" applyFont="1" applyFill="1" applyBorder="1" applyAlignment="1">
      <alignment horizontal="center"/>
    </xf>
    <xf numFmtId="1" fontId="2" fillId="7" borderId="28" xfId="1" applyNumberFormat="1" applyFont="1" applyFill="1" applyBorder="1" applyAlignment="1">
      <alignment horizontal="center"/>
    </xf>
    <xf numFmtId="0" fontId="2" fillId="7" borderId="21" xfId="0" applyFont="1" applyFill="1" applyBorder="1" applyAlignment="1">
      <alignment horizontal="center"/>
    </xf>
    <xf numFmtId="44" fontId="2" fillId="7" borderId="22" xfId="1" applyFont="1" applyFill="1" applyBorder="1" applyAlignment="1">
      <alignment horizontal="center"/>
    </xf>
    <xf numFmtId="1" fontId="2" fillId="7" borderId="22" xfId="1" applyNumberFormat="1" applyFont="1" applyFill="1" applyBorder="1" applyAlignment="1">
      <alignment horizontal="center"/>
    </xf>
    <xf numFmtId="3" fontId="2" fillId="5" borderId="10" xfId="0" applyNumberFormat="1" applyFont="1" applyFill="1" applyBorder="1" applyAlignment="1">
      <alignment horizontal="center" vertical="center"/>
    </xf>
    <xf numFmtId="44" fontId="2" fillId="0" borderId="10" xfId="1" applyFont="1" applyFill="1" applyBorder="1" applyAlignment="1">
      <alignment horizontal="center" vertical="center"/>
    </xf>
    <xf numFmtId="9" fontId="2" fillId="5" borderId="10" xfId="2" applyFont="1" applyFill="1" applyBorder="1" applyAlignment="1">
      <alignment horizontal="center" vertical="center"/>
    </xf>
    <xf numFmtId="44" fontId="2" fillId="5" borderId="10" xfId="1" applyFont="1" applyFill="1" applyBorder="1" applyAlignment="1">
      <alignment horizontal="center" vertical="center"/>
    </xf>
    <xf numFmtId="1" fontId="2" fillId="5" borderId="10" xfId="1" applyNumberFormat="1" applyFont="1" applyFill="1" applyBorder="1" applyAlignment="1">
      <alignment horizontal="center" vertical="center"/>
    </xf>
    <xf numFmtId="0" fontId="2" fillId="5" borderId="10" xfId="0" applyFont="1" applyFill="1" applyBorder="1" applyAlignment="1">
      <alignment horizontal="center"/>
    </xf>
    <xf numFmtId="1" fontId="2" fillId="4" borderId="22" xfId="1" applyNumberFormat="1" applyFont="1" applyFill="1" applyBorder="1" applyAlignment="1">
      <alignment horizontal="center"/>
    </xf>
    <xf numFmtId="1" fontId="2" fillId="5" borderId="22" xfId="1" applyNumberFormat="1" applyFont="1" applyFill="1" applyBorder="1" applyAlignment="1">
      <alignment horizontal="center"/>
    </xf>
    <xf numFmtId="44" fontId="2" fillId="5" borderId="22" xfId="1" applyFont="1" applyFill="1" applyBorder="1" applyAlignment="1">
      <alignment horizontal="center"/>
    </xf>
    <xf numFmtId="1" fontId="2" fillId="5" borderId="29" xfId="1" applyNumberFormat="1" applyFont="1" applyFill="1" applyBorder="1" applyAlignment="1">
      <alignment horizontal="center"/>
    </xf>
    <xf numFmtId="1" fontId="2" fillId="5" borderId="0" xfId="1" applyNumberFormat="1" applyFont="1" applyFill="1" applyBorder="1" applyAlignment="1">
      <alignment horizontal="center"/>
    </xf>
    <xf numFmtId="1" fontId="6" fillId="5" borderId="29" xfId="1" applyNumberFormat="1" applyFont="1" applyFill="1" applyBorder="1" applyAlignment="1">
      <alignment horizontal="center"/>
    </xf>
    <xf numFmtId="9" fontId="6" fillId="5" borderId="22" xfId="2" applyFont="1" applyFill="1" applyBorder="1" applyAlignment="1">
      <alignment horizontal="center"/>
    </xf>
    <xf numFmtId="1" fontId="6" fillId="5" borderId="10" xfId="1" applyNumberFormat="1" applyFont="1" applyFill="1" applyBorder="1" applyAlignment="1">
      <alignment horizontal="center" vertical="center"/>
    </xf>
    <xf numFmtId="0" fontId="2" fillId="4" borderId="22" xfId="0" applyFont="1" applyFill="1" applyBorder="1" applyAlignment="1">
      <alignment horizontal="center"/>
    </xf>
    <xf numFmtId="0" fontId="2" fillId="4" borderId="26" xfId="0" applyFont="1" applyFill="1" applyBorder="1" applyAlignment="1">
      <alignment horizontal="center"/>
    </xf>
    <xf numFmtId="2" fontId="2" fillId="5" borderId="21" xfId="0" applyNumberFormat="1" applyFont="1" applyFill="1" applyBorder="1" applyAlignment="1">
      <alignment horizontal="center"/>
    </xf>
    <xf numFmtId="2" fontId="2" fillId="5" borderId="22" xfId="0" applyNumberFormat="1" applyFont="1" applyFill="1" applyBorder="1" applyAlignment="1">
      <alignment horizontal="center"/>
    </xf>
    <xf numFmtId="2" fontId="2" fillId="5" borderId="0" xfId="0" applyNumberFormat="1" applyFont="1" applyFill="1" applyAlignment="1">
      <alignment horizontal="center"/>
    </xf>
    <xf numFmtId="0" fontId="2" fillId="7" borderId="28" xfId="0" applyFont="1" applyFill="1" applyBorder="1" applyAlignment="1">
      <alignment horizontal="center"/>
    </xf>
    <xf numFmtId="0" fontId="2" fillId="7" borderId="22" xfId="0" applyFont="1" applyFill="1" applyBorder="1" applyAlignment="1">
      <alignment horizontal="center"/>
    </xf>
    <xf numFmtId="2" fontId="2" fillId="5" borderId="0" xfId="0" applyNumberFormat="1" applyFont="1" applyFill="1" applyAlignment="1">
      <alignment horizontal="center" vertical="center"/>
    </xf>
    <xf numFmtId="0" fontId="7" fillId="5" borderId="0" xfId="0" applyFont="1" applyFill="1" applyAlignment="1">
      <alignment horizontal="center" vertical="center"/>
    </xf>
    <xf numFmtId="44" fontId="2" fillId="5" borderId="26" xfId="1" applyFont="1" applyFill="1" applyBorder="1" applyAlignment="1">
      <alignment horizontal="center"/>
    </xf>
    <xf numFmtId="2" fontId="2" fillId="7" borderId="28" xfId="0" applyNumberFormat="1" applyFont="1" applyFill="1" applyBorder="1" applyAlignment="1">
      <alignment horizontal="center"/>
    </xf>
    <xf numFmtId="0" fontId="2" fillId="7" borderId="30" xfId="0" applyFont="1" applyFill="1" applyBorder="1" applyAlignment="1">
      <alignment horizontal="center"/>
    </xf>
    <xf numFmtId="0" fontId="2" fillId="7" borderId="31" xfId="0" applyFont="1" applyFill="1" applyBorder="1" applyAlignment="1">
      <alignment horizontal="center"/>
    </xf>
    <xf numFmtId="0" fontId="7" fillId="5" borderId="10" xfId="0" applyFont="1" applyFill="1" applyBorder="1" applyAlignment="1">
      <alignment horizontal="center" vertical="center"/>
    </xf>
    <xf numFmtId="44" fontId="2" fillId="0" borderId="10" xfId="0" applyNumberFormat="1" applyFont="1" applyBorder="1" applyAlignment="1">
      <alignment vertical="center"/>
    </xf>
    <xf numFmtId="0" fontId="2" fillId="7" borderId="32" xfId="0" applyFont="1" applyFill="1" applyBorder="1" applyAlignment="1">
      <alignment horizontal="center"/>
    </xf>
    <xf numFmtId="0" fontId="2" fillId="7" borderId="26" xfId="0" applyFont="1" applyFill="1" applyBorder="1" applyAlignment="1">
      <alignment horizontal="center"/>
    </xf>
    <xf numFmtId="2" fontId="2" fillId="5" borderId="33" xfId="0" applyNumberFormat="1" applyFont="1" applyFill="1" applyBorder="1" applyAlignment="1">
      <alignment horizontal="center"/>
    </xf>
    <xf numFmtId="0" fontId="2" fillId="0" borderId="2" xfId="0" applyFont="1" applyBorder="1"/>
    <xf numFmtId="0" fontId="2" fillId="0" borderId="34" xfId="0" applyFont="1" applyBorder="1"/>
    <xf numFmtId="0" fontId="2" fillId="0" borderId="5" xfId="0" applyFont="1" applyBorder="1"/>
    <xf numFmtId="0" fontId="2" fillId="8" borderId="0" xfId="0" applyFont="1" applyFill="1"/>
    <xf numFmtId="0" fontId="6" fillId="0" borderId="0" xfId="0" applyFont="1"/>
    <xf numFmtId="44" fontId="2" fillId="4" borderId="10" xfId="1" applyFont="1" applyFill="1" applyBorder="1"/>
    <xf numFmtId="0" fontId="2" fillId="0" borderId="10" xfId="0" applyFont="1" applyBorder="1"/>
    <xf numFmtId="44" fontId="2" fillId="5" borderId="0" xfId="1" applyFont="1" applyFill="1" applyBorder="1"/>
    <xf numFmtId="0" fontId="8" fillId="0" borderId="0" xfId="0" applyFont="1"/>
    <xf numFmtId="9" fontId="2" fillId="4" borderId="10" xfId="2" applyFont="1" applyFill="1" applyBorder="1"/>
    <xf numFmtId="9" fontId="2" fillId="5" borderId="0" xfId="2" applyFont="1" applyFill="1" applyBorder="1"/>
    <xf numFmtId="44" fontId="2" fillId="9" borderId="10" xfId="1" applyFont="1" applyFill="1" applyBorder="1"/>
    <xf numFmtId="9" fontId="2" fillId="5" borderId="10" xfId="0" applyNumberFormat="1" applyFont="1" applyFill="1" applyBorder="1" applyAlignment="1">
      <alignment horizontal="center"/>
    </xf>
    <xf numFmtId="44" fontId="2" fillId="5" borderId="0" xfId="1" applyFont="1" applyFill="1" applyBorder="1" applyAlignment="1">
      <alignment horizontal="center" vertical="center"/>
    </xf>
    <xf numFmtId="44" fontId="6" fillId="9" borderId="10" xfId="1" applyFont="1" applyFill="1" applyBorder="1"/>
    <xf numFmtId="1" fontId="2" fillId="4" borderId="10" xfId="2" applyNumberFormat="1" applyFont="1" applyFill="1" applyBorder="1"/>
    <xf numFmtId="8" fontId="6" fillId="9" borderId="10" xfId="1" applyNumberFormat="1" applyFont="1" applyFill="1" applyBorder="1"/>
    <xf numFmtId="0" fontId="2" fillId="0" borderId="8" xfId="0" applyFont="1" applyBorder="1"/>
    <xf numFmtId="0" fontId="2" fillId="0" borderId="35" xfId="0" applyFont="1" applyBorder="1"/>
    <xf numFmtId="0" fontId="2" fillId="0" borderId="3" xfId="0" applyFont="1" applyBorder="1"/>
    <xf numFmtId="0" fontId="2" fillId="0" borderId="6" xfId="0" applyFont="1" applyBorder="1"/>
    <xf numFmtId="0" fontId="2" fillId="0" borderId="9" xfId="0" applyFont="1" applyBorder="1"/>
    <xf numFmtId="164" fontId="2" fillId="4" borderId="10" xfId="1" applyNumberFormat="1" applyFont="1" applyFill="1" applyBorder="1" applyAlignment="1">
      <alignment horizontal="center"/>
    </xf>
    <xf numFmtId="0" fontId="6" fillId="5" borderId="0" xfId="0" applyFont="1" applyFill="1"/>
    <xf numFmtId="3" fontId="2" fillId="4" borderId="10" xfId="1" applyNumberFormat="1" applyFont="1" applyFill="1" applyBorder="1" applyAlignment="1">
      <alignment horizontal="center"/>
    </xf>
    <xf numFmtId="3" fontId="2" fillId="5" borderId="0" xfId="1" applyNumberFormat="1" applyFont="1" applyFill="1" applyBorder="1" applyAlignment="1">
      <alignment horizontal="center"/>
    </xf>
    <xf numFmtId="3" fontId="2" fillId="5" borderId="10" xfId="1" applyNumberFormat="1" applyFont="1" applyFill="1" applyBorder="1" applyAlignment="1">
      <alignment horizontal="center"/>
    </xf>
    <xf numFmtId="3" fontId="2" fillId="10" borderId="12" xfId="1" applyNumberFormat="1" applyFont="1" applyFill="1" applyBorder="1" applyAlignment="1">
      <alignment horizontal="center"/>
    </xf>
    <xf numFmtId="3" fontId="2" fillId="5" borderId="0" xfId="0" applyNumberFormat="1" applyFont="1" applyFill="1" applyAlignment="1">
      <alignment horizontal="center"/>
    </xf>
    <xf numFmtId="3" fontId="2" fillId="10" borderId="10" xfId="1" applyNumberFormat="1" applyFont="1" applyFill="1" applyBorder="1" applyAlignment="1">
      <alignment horizontal="center"/>
    </xf>
    <xf numFmtId="3" fontId="6" fillId="5" borderId="10" xfId="1" applyNumberFormat="1" applyFont="1" applyFill="1" applyBorder="1" applyAlignment="1">
      <alignment horizontal="center"/>
    </xf>
    <xf numFmtId="0" fontId="1" fillId="0" borderId="0" xfId="0" applyFont="1"/>
    <xf numFmtId="3" fontId="1" fillId="0" borderId="0" xfId="0" applyNumberFormat="1" applyFont="1"/>
    <xf numFmtId="44" fontId="2" fillId="0" borderId="0" xfId="1" applyFont="1"/>
    <xf numFmtId="3" fontId="6" fillId="5" borderId="0" xfId="1" applyNumberFormat="1" applyFont="1" applyFill="1" applyBorder="1" applyAlignment="1">
      <alignment horizontal="center"/>
    </xf>
    <xf numFmtId="4" fontId="2" fillId="5" borderId="10" xfId="1" applyNumberFormat="1" applyFont="1" applyFill="1" applyBorder="1" applyAlignment="1">
      <alignment horizontal="center"/>
    </xf>
    <xf numFmtId="9" fontId="2" fillId="4" borderId="10" xfId="2" applyFont="1" applyFill="1" applyBorder="1" applyAlignment="1">
      <alignment horizontal="center"/>
    </xf>
    <xf numFmtId="164" fontId="2" fillId="5" borderId="10" xfId="1" applyNumberFormat="1" applyFont="1" applyFill="1" applyBorder="1" applyAlignment="1">
      <alignment horizontal="center"/>
    </xf>
    <xf numFmtId="164" fontId="2" fillId="5" borderId="0" xfId="1" applyNumberFormat="1" applyFont="1" applyFill="1" applyBorder="1" applyAlignment="1">
      <alignment horizontal="center"/>
    </xf>
    <xf numFmtId="0" fontId="9" fillId="5" borderId="10" xfId="0" applyFont="1" applyFill="1" applyBorder="1" applyAlignment="1">
      <alignment horizontal="center"/>
    </xf>
    <xf numFmtId="165" fontId="9" fillId="5" borderId="10" xfId="0" applyNumberFormat="1" applyFont="1" applyFill="1" applyBorder="1" applyAlignment="1">
      <alignment horizontal="center"/>
    </xf>
    <xf numFmtId="2" fontId="9" fillId="5" borderId="10" xfId="0" applyNumberFormat="1" applyFont="1" applyFill="1" applyBorder="1" applyAlignment="1">
      <alignment horizontal="center"/>
    </xf>
    <xf numFmtId="9" fontId="9" fillId="5" borderId="10" xfId="2" applyFont="1" applyFill="1" applyBorder="1" applyAlignment="1">
      <alignment horizontal="center"/>
    </xf>
    <xf numFmtId="9" fontId="9" fillId="4" borderId="10" xfId="2" applyFont="1" applyFill="1" applyBorder="1" applyAlignment="1">
      <alignment horizontal="center"/>
    </xf>
    <xf numFmtId="8" fontId="10" fillId="9" borderId="10" xfId="1" applyNumberFormat="1" applyFont="1" applyFill="1" applyBorder="1" applyAlignment="1">
      <alignment horizontal="center"/>
    </xf>
    <xf numFmtId="0" fontId="2" fillId="5" borderId="0" xfId="0" applyFont="1" applyFill="1" applyAlignment="1">
      <alignment horizontal="right"/>
    </xf>
    <xf numFmtId="8" fontId="11" fillId="9" borderId="10" xfId="1" applyNumberFormat="1" applyFont="1" applyFill="1" applyBorder="1" applyAlignment="1">
      <alignment horizontal="center"/>
    </xf>
    <xf numFmtId="0" fontId="1" fillId="5" borderId="0" xfId="0" applyFont="1" applyFill="1"/>
    <xf numFmtId="44" fontId="1" fillId="5" borderId="0" xfId="0" applyNumberFormat="1" applyFont="1" applyFill="1"/>
    <xf numFmtId="44" fontId="6" fillId="5" borderId="10" xfId="1" applyFont="1" applyFill="1" applyBorder="1"/>
    <xf numFmtId="0" fontId="10" fillId="0" borderId="0" xfId="0" applyFont="1"/>
    <xf numFmtId="0" fontId="10" fillId="5" borderId="0" xfId="0" applyFont="1" applyFill="1"/>
    <xf numFmtId="0" fontId="6" fillId="11" borderId="0" xfId="0" applyFont="1" applyFill="1"/>
    <xf numFmtId="14" fontId="11" fillId="0" borderId="0" xfId="0" applyNumberFormat="1" applyFont="1" applyAlignment="1">
      <alignment horizontal="center" vertical="center"/>
    </xf>
    <xf numFmtId="3" fontId="2" fillId="4" borderId="10" xfId="1" applyNumberFormat="1" applyFont="1" applyFill="1" applyBorder="1" applyAlignment="1">
      <alignment horizontal="center" vertical="center"/>
    </xf>
    <xf numFmtId="3" fontId="2" fillId="4" borderId="7" xfId="0" applyNumberFormat="1" applyFont="1" applyFill="1" applyBorder="1" applyAlignment="1">
      <alignment horizontal="center"/>
    </xf>
    <xf numFmtId="8" fontId="13" fillId="9" borderId="10" xfId="1" applyNumberFormat="1" applyFont="1" applyFill="1" applyBorder="1"/>
    <xf numFmtId="3" fontId="1" fillId="5" borderId="0" xfId="1" applyNumberFormat="1" applyFont="1" applyFill="1" applyBorder="1" applyAlignment="1">
      <alignment horizontal="center"/>
    </xf>
    <xf numFmtId="16" fontId="2" fillId="0" borderId="10" xfId="0" quotePrefix="1" applyNumberFormat="1" applyFont="1" applyBorder="1" applyAlignment="1">
      <alignment horizontal="center"/>
    </xf>
    <xf numFmtId="16" fontId="2" fillId="0" borderId="10" xfId="0" quotePrefix="1" applyNumberFormat="1" applyFont="1" applyBorder="1" applyAlignment="1">
      <alignment horizontal="left"/>
    </xf>
    <xf numFmtId="44" fontId="7" fillId="11" borderId="0" xfId="0" applyNumberFormat="1" applyFont="1" applyFill="1" applyAlignment="1">
      <alignment horizontal="center" vertical="center"/>
    </xf>
    <xf numFmtId="44" fontId="12" fillId="11" borderId="0" xfId="0" applyNumberFormat="1" applyFont="1" applyFill="1" applyAlignment="1">
      <alignment horizontal="center" vertical="center"/>
    </xf>
    <xf numFmtId="0" fontId="10" fillId="5" borderId="0" xfId="0" applyFont="1" applyFill="1" applyAlignment="1">
      <alignment horizontal="center"/>
    </xf>
    <xf numFmtId="0" fontId="11" fillId="5" borderId="0" xfId="0" applyFont="1" applyFill="1" applyAlignment="1">
      <alignment horizontal="center"/>
    </xf>
    <xf numFmtId="0" fontId="2" fillId="3" borderId="18" xfId="0" applyFont="1" applyFill="1" applyBorder="1" applyAlignment="1">
      <alignment horizontal="center"/>
    </xf>
    <xf numFmtId="0" fontId="2" fillId="3" borderId="19" xfId="0" applyFont="1" applyFill="1" applyBorder="1" applyAlignment="1">
      <alignment horizontal="center"/>
    </xf>
    <xf numFmtId="0" fontId="2" fillId="3" borderId="25" xfId="0" applyFont="1" applyFill="1" applyBorder="1" applyAlignment="1">
      <alignment horizont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3" fillId="3" borderId="10"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3" borderId="10"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2" fillId="4" borderId="36" xfId="0" applyFont="1" applyFill="1" applyBorder="1" applyAlignment="1">
      <alignment horizontal="center"/>
    </xf>
    <xf numFmtId="44" fontId="2" fillId="4" borderId="1" xfId="1" applyFont="1" applyFill="1" applyBorder="1" applyAlignment="1">
      <alignment horizontal="center"/>
    </xf>
    <xf numFmtId="9" fontId="2" fillId="5" borderId="1" xfId="2" applyFont="1" applyFill="1" applyBorder="1" applyAlignment="1">
      <alignment horizontal="center"/>
    </xf>
    <xf numFmtId="1" fontId="2" fillId="4" borderId="1" xfId="1" applyNumberFormat="1" applyFont="1" applyFill="1" applyBorder="1" applyAlignment="1">
      <alignment horizontal="center"/>
    </xf>
    <xf numFmtId="1" fontId="2" fillId="5" borderId="4" xfId="1" applyNumberFormat="1" applyFont="1" applyFill="1" applyBorder="1" applyAlignment="1">
      <alignment horizontal="center"/>
    </xf>
    <xf numFmtId="44" fontId="2" fillId="5" borderId="1" xfId="1" applyFont="1" applyFill="1" applyBorder="1" applyAlignment="1">
      <alignment horizontal="center"/>
    </xf>
    <xf numFmtId="1" fontId="6" fillId="5" borderId="4" xfId="1" applyNumberFormat="1" applyFont="1" applyFill="1" applyBorder="1" applyAlignment="1">
      <alignment horizontal="center"/>
    </xf>
    <xf numFmtId="0" fontId="2" fillId="4" borderId="1" xfId="0" applyFont="1" applyFill="1" applyBorder="1" applyAlignment="1">
      <alignment horizontal="center"/>
    </xf>
    <xf numFmtId="2" fontId="2" fillId="5" borderId="36" xfId="0" applyNumberFormat="1" applyFont="1" applyFill="1" applyBorder="1" applyAlignment="1">
      <alignment horizontal="center"/>
    </xf>
    <xf numFmtId="2" fontId="2" fillId="5" borderId="1" xfId="0" applyNumberFormat="1" applyFont="1" applyFill="1" applyBorder="1" applyAlignment="1">
      <alignment horizontal="center"/>
    </xf>
    <xf numFmtId="44" fontId="2" fillId="5" borderId="37" xfId="1" applyFont="1" applyFill="1" applyBorder="1" applyAlignment="1">
      <alignment horizontal="center"/>
    </xf>
    <xf numFmtId="2" fontId="2" fillId="5" borderId="38" xfId="0" applyNumberFormat="1" applyFont="1" applyFill="1" applyBorder="1" applyAlignment="1">
      <alignment horizontal="center"/>
    </xf>
    <xf numFmtId="1" fontId="2" fillId="5" borderId="1" xfId="1" applyNumberFormat="1" applyFont="1" applyFill="1" applyBorder="1" applyAlignment="1">
      <alignment horizontal="center"/>
    </xf>
    <xf numFmtId="9" fontId="6" fillId="5" borderId="1" xfId="2" applyFont="1" applyFill="1" applyBorder="1" applyAlignment="1">
      <alignment horizontal="center"/>
    </xf>
    <xf numFmtId="0" fontId="2" fillId="4" borderId="33" xfId="0" applyFont="1" applyFill="1" applyBorder="1" applyAlignment="1">
      <alignment horizontal="center"/>
    </xf>
    <xf numFmtId="44" fontId="2" fillId="4" borderId="29" xfId="1" applyFont="1" applyFill="1" applyBorder="1" applyAlignment="1">
      <alignment horizontal="center"/>
    </xf>
    <xf numFmtId="9" fontId="2" fillId="5" borderId="29" xfId="2" applyFont="1" applyFill="1" applyBorder="1" applyAlignment="1">
      <alignment horizontal="center"/>
    </xf>
    <xf numFmtId="1" fontId="2" fillId="4" borderId="29" xfId="1" applyNumberFormat="1" applyFont="1" applyFill="1" applyBorder="1" applyAlignment="1">
      <alignment horizontal="center"/>
    </xf>
    <xf numFmtId="44" fontId="2" fillId="5" borderId="29" xfId="1" applyFont="1" applyFill="1" applyBorder="1" applyAlignment="1">
      <alignment horizontal="center"/>
    </xf>
    <xf numFmtId="9" fontId="6" fillId="5" borderId="29" xfId="2" applyFont="1" applyFill="1" applyBorder="1" applyAlignment="1">
      <alignment horizontal="center"/>
    </xf>
    <xf numFmtId="0" fontId="2" fillId="4" borderId="29" xfId="0" applyFont="1" applyFill="1" applyBorder="1" applyAlignment="1">
      <alignment horizontal="center"/>
    </xf>
    <xf numFmtId="0" fontId="2" fillId="4" borderId="39" xfId="0" applyFont="1" applyFill="1" applyBorder="1" applyAlignment="1">
      <alignment horizontal="center"/>
    </xf>
    <xf numFmtId="2" fontId="2" fillId="5" borderId="29" xfId="0" applyNumberFormat="1" applyFont="1" applyFill="1" applyBorder="1" applyAlignment="1">
      <alignment horizontal="center"/>
    </xf>
    <xf numFmtId="44" fontId="2" fillId="5" borderId="39" xfId="1" applyFont="1" applyFill="1" applyBorder="1" applyAlignment="1">
      <alignment horizontal="center"/>
    </xf>
    <xf numFmtId="1" fontId="2" fillId="5" borderId="10" xfId="1" applyNumberFormat="1" applyFont="1" applyFill="1" applyBorder="1" applyAlignment="1">
      <alignment horizontal="center"/>
    </xf>
    <xf numFmtId="1" fontId="6" fillId="5" borderId="10" xfId="1" applyNumberFormat="1" applyFont="1" applyFill="1" applyBorder="1" applyAlignment="1">
      <alignment horizontal="center"/>
    </xf>
    <xf numFmtId="9" fontId="6" fillId="5" borderId="10" xfId="2" applyFont="1" applyFill="1" applyBorder="1" applyAlignment="1">
      <alignment horizontal="center"/>
    </xf>
    <xf numFmtId="0" fontId="2" fillId="0" borderId="0" xfId="0" applyFont="1" applyAlignment="1">
      <alignment vertical="center" wrapText="1"/>
    </xf>
    <xf numFmtId="0" fontId="16" fillId="0" borderId="0" xfId="3"/>
    <xf numFmtId="49" fontId="16" fillId="0" borderId="0" xfId="3" applyNumberFormat="1"/>
    <xf numFmtId="14" fontId="16" fillId="0" borderId="0" xfId="3" applyNumberFormat="1"/>
    <xf numFmtId="0" fontId="16" fillId="0" borderId="0" xfId="3" applyAlignment="1">
      <alignment wrapText="1"/>
    </xf>
    <xf numFmtId="8" fontId="16" fillId="0" borderId="0" xfId="3" applyNumberFormat="1"/>
  </cellXfs>
  <cellStyles count="4">
    <cellStyle name="Moneda" xfId="1" builtinId="4"/>
    <cellStyle name="Normal" xfId="0" builtinId="0"/>
    <cellStyle name="Normal 2" xfId="3" xr:uid="{CA14D3F4-08C2-4C1A-8533-FCE9822D8334}"/>
    <cellStyle name="Porcentaje" xfId="2" builtinId="5"/>
  </cellStyles>
  <dxfs count="2">
    <dxf>
      <font>
        <color rgb="FF006100"/>
      </font>
      <fill>
        <patternFill patternType="solid">
          <bgColor rgb="FFC6EFCE"/>
        </patternFill>
      </fill>
    </dxf>
    <dxf>
      <font>
        <color rgb="FF006100"/>
      </font>
      <fill>
        <patternFill patternType="solid">
          <bgColor rgb="FFC6EFCE"/>
        </patternFill>
      </fill>
    </dxf>
  </dxfs>
  <tableStyles count="0" defaultTableStyle="TableStyleMedium2" defaultPivotStyle="PivotStyleLight16"/>
  <colors>
    <mruColors>
      <color rgb="FF41CCFF"/>
      <color rgb="FF3BFFC2"/>
      <color rgb="FFBDD8EF"/>
      <color rgb="FF00003D"/>
      <color rgb="FFBED7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7756780402449698E-2"/>
          <c:y val="3.5555555555555597E-2"/>
        </c:manualLayout>
      </c:layout>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endParaRPr lang="es-GT"/>
        </a:p>
      </c:txPr>
    </c:title>
    <c:autoTitleDeleted val="0"/>
    <c:plotArea>
      <c:layout>
        <c:manualLayout>
          <c:layoutTarget val="inner"/>
          <c:xMode val="edge"/>
          <c:yMode val="edge"/>
          <c:x val="8.0527777777777795E-2"/>
          <c:y val="0.39391221930592002"/>
          <c:w val="0.86097922134733196"/>
          <c:h val="0.55516185476815405"/>
        </c:manualLayout>
      </c:layout>
      <c:scatterChart>
        <c:scatterStyle val="lineMarker"/>
        <c:varyColors val="0"/>
        <c:ser>
          <c:idx val="0"/>
          <c:order val="0"/>
          <c:tx>
            <c:v>Credit Scoring</c:v>
          </c:tx>
          <c:spPr>
            <a:ln w="25400" cap="rnd">
              <a:noFill/>
              <a:round/>
            </a:ln>
            <a:effectLst/>
          </c:spPr>
          <c:marker>
            <c:symbol val="circle"/>
            <c:size val="18"/>
            <c:spPr>
              <a:solidFill>
                <a:schemeClr val="bg1"/>
              </a:solidFill>
              <a:ln w="9525">
                <a:noFill/>
              </a:ln>
              <a:effectLst/>
            </c:spPr>
          </c:marker>
          <c:dLbls>
            <c:dLbl>
              <c:idx val="0"/>
              <c:layout>
                <c:manualLayout>
                  <c:x val="-4.7877293173941203E-2"/>
                  <c:y val="-0.38439965004374499"/>
                </c:manualLayout>
              </c:layout>
              <c:dLblPos val="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87-4992-9EAF-23F17EA55E9E}"/>
                </c:ext>
              </c:extLst>
            </c:dLbl>
            <c:spPr>
              <a:noFill/>
              <a:ln>
                <a:noFill/>
              </a:ln>
              <a:effectLst/>
            </c:spPr>
            <c:txPr>
              <a:bodyPr rot="0" spcFirstLastPara="1" vertOverflow="ellipsis" vert="horz" wrap="square" lIns="38100" tIns="19050" rIns="38100" bIns="19050" anchor="ctr" anchorCtr="1">
                <a:spAutoFit/>
              </a:bodyPr>
              <a:lstStyle/>
              <a:p>
                <a:pPr>
                  <a:defRPr lang="es-MX" sz="1000" b="0" i="0" u="none" strike="noStrike" kern="1200" baseline="0">
                    <a:solidFill>
                      <a:schemeClr val="tx1"/>
                    </a:solidFill>
                    <a:latin typeface="Arial" panose="020B0604020202020204" pitchFamily="7" charset="0"/>
                    <a:ea typeface="+mn-ea"/>
                    <a:cs typeface="Arial" panose="020B0604020202020204" pitchFamily="7" charset="0"/>
                  </a:defRPr>
                </a:pPr>
                <a:endParaRPr lang="es-GT"/>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xVal>
            <c:numRef>
              <c:f>INDIVIDUAL!$D$117</c:f>
              <c:numCache>
                <c:formatCode>0%</c:formatCode>
                <c:ptCount val="1"/>
                <c:pt idx="0">
                  <c:v>0.97727272727272729</c:v>
                </c:pt>
              </c:numCache>
            </c:numRef>
          </c:xVal>
          <c:yVal>
            <c:numLit>
              <c:formatCode>General</c:formatCode>
              <c:ptCount val="1"/>
              <c:pt idx="0">
                <c:v>0</c:v>
              </c:pt>
            </c:numLit>
          </c:yVal>
          <c:smooth val="0"/>
          <c:extLst>
            <c:ext xmlns:c16="http://schemas.microsoft.com/office/drawing/2014/chart" uri="{C3380CC4-5D6E-409C-BE32-E72D297353CC}">
              <c16:uniqueId val="{00000001-D987-4992-9EAF-23F17EA55E9E}"/>
            </c:ext>
          </c:extLst>
        </c:ser>
        <c:dLbls>
          <c:showLegendKey val="0"/>
          <c:showVal val="0"/>
          <c:showCatName val="0"/>
          <c:showSerName val="0"/>
          <c:showPercent val="0"/>
          <c:showBubbleSize val="0"/>
        </c:dLbls>
        <c:axId val="204612656"/>
        <c:axId val="205136400"/>
      </c:scatterChart>
      <c:valAx>
        <c:axId val="204612656"/>
        <c:scaling>
          <c:orientation val="minMax"/>
          <c:max val="1"/>
          <c:min val="0"/>
        </c:scaling>
        <c:delete val="0"/>
        <c:axPos val="b"/>
        <c:numFmt formatCode="0%" sourceLinked="1"/>
        <c:majorTickMark val="none"/>
        <c:minorTickMark val="none"/>
        <c:tickLblPos val="low"/>
        <c:spPr>
          <a:noFill/>
          <a:ln w="9525" cap="flat" cmpd="sng" algn="ctr">
            <a:solidFill>
              <a:schemeClr val="bg1"/>
            </a:solidFill>
            <a:round/>
          </a:ln>
          <a:effectLst/>
        </c:spPr>
        <c:txPr>
          <a:bodyPr rot="-60000000" spcFirstLastPara="1" vertOverflow="ellipsis" vert="horz" wrap="square" anchor="ctr" anchorCtr="1"/>
          <a:lstStyle/>
          <a:p>
            <a:pPr>
              <a:defRPr lang="es-MX" sz="900" b="0" i="0" u="none" strike="noStrike" kern="1200" baseline="0">
                <a:solidFill>
                  <a:schemeClr val="tx1"/>
                </a:solidFill>
                <a:latin typeface="Arial" panose="020B0604020202020204" pitchFamily="7" charset="0"/>
                <a:ea typeface="+mn-ea"/>
                <a:cs typeface="Arial" panose="020B0604020202020204" pitchFamily="7" charset="0"/>
              </a:defRPr>
            </a:pPr>
            <a:endParaRPr lang="es-GT"/>
          </a:p>
        </c:txPr>
        <c:crossAx val="205136400"/>
        <c:crosses val="autoZero"/>
        <c:crossBetween val="midCat"/>
      </c:valAx>
      <c:valAx>
        <c:axId val="205136400"/>
        <c:scaling>
          <c:orientation val="minMax"/>
          <c:max val="1"/>
          <c:min val="-1"/>
        </c:scaling>
        <c:delete val="1"/>
        <c:axPos val="l"/>
        <c:numFmt formatCode="General" sourceLinked="1"/>
        <c:majorTickMark val="none"/>
        <c:minorTickMark val="none"/>
        <c:tickLblPos val="nextTo"/>
        <c:crossAx val="204612656"/>
        <c:crosses val="autoZero"/>
        <c:crossBetween val="midCat"/>
      </c:valAx>
      <c:spPr>
        <a:gradFill flip="none" rotWithShape="1">
          <a:gsLst>
            <a:gs pos="0">
              <a:srgbClr val="C00000"/>
            </a:gs>
            <a:gs pos="33000">
              <a:schemeClr val="accent2"/>
            </a:gs>
            <a:gs pos="66000">
              <a:schemeClr val="accent4"/>
            </a:gs>
            <a:gs pos="100000">
              <a:srgbClr val="00B050"/>
            </a:gs>
          </a:gsLst>
          <a:lin ang="0" scaled="1"/>
          <a:tileRect/>
        </a:gradFill>
        <a:ln>
          <a:noFill/>
        </a:ln>
        <a:effectLst/>
      </c:spPr>
    </c:plotArea>
    <c:plotVisOnly val="1"/>
    <c:dispBlanksAs val="gap"/>
    <c:showDLblsOverMax val="0"/>
    <c:extLst>
      <c:ext uri="{0b15fc19-7d7d-44ad-8c2d-2c3a37ce22c3}">
        <chartProps xmlns="https://web.wps.cn/et/2018/main" chartId="{dfd1e6d3-90c0-4bbb-8982-11b67ebd62c3}"/>
      </c:ext>
    </c:extLst>
  </c:chart>
  <c:spPr>
    <a:noFill/>
    <a:ln w="9525" cap="flat" cmpd="sng" algn="ctr">
      <a:no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r>
              <a:rPr lang="es-MX">
                <a:solidFill>
                  <a:schemeClr val="tx1"/>
                </a:solidFill>
              </a:rPr>
              <a:t>Capacidad de Pago (Cuota Mensual)</a:t>
            </a:r>
          </a:p>
        </c:rich>
      </c:tx>
      <c:layout>
        <c:manualLayout>
          <c:xMode val="edge"/>
          <c:yMode val="edge"/>
          <c:x val="1.4233652448120201E-3"/>
          <c:y val="4.7083746154247298E-2"/>
        </c:manualLayout>
      </c:layout>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endParaRPr lang="es-GT"/>
        </a:p>
      </c:txPr>
    </c:title>
    <c:autoTitleDeleted val="0"/>
    <c:plotArea>
      <c:layout>
        <c:manualLayout>
          <c:layoutTarget val="inner"/>
          <c:xMode val="edge"/>
          <c:yMode val="edge"/>
          <c:x val="0.26940980836299599"/>
          <c:y val="0.22127881329783"/>
          <c:w val="0.53953223312839305"/>
          <c:h val="0.68596550975395099"/>
        </c:manualLayout>
      </c:layout>
      <c:doughnutChart>
        <c:varyColors val="1"/>
        <c:ser>
          <c:idx val="0"/>
          <c:order val="0"/>
          <c:dPt>
            <c:idx val="0"/>
            <c:bubble3D val="0"/>
            <c:spPr>
              <a:solidFill>
                <a:srgbClr val="00B050"/>
              </a:solidFill>
              <a:ln w="19050">
                <a:solidFill>
                  <a:schemeClr val="lt1"/>
                </a:solidFill>
              </a:ln>
              <a:effectLst/>
            </c:spPr>
            <c:extLst>
              <c:ext xmlns:c16="http://schemas.microsoft.com/office/drawing/2014/chart" uri="{C3380CC4-5D6E-409C-BE32-E72D297353CC}">
                <c16:uniqueId val="{00000001-5111-4B20-A6AA-F101355F7EEB}"/>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5111-4B20-A6AA-F101355F7EE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111-4B20-A6AA-F101355F7EEB}"/>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5111-4B20-A6AA-F101355F7EEB}"/>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5111-4B20-A6AA-F101355F7EEB}"/>
              </c:ext>
            </c:extLst>
          </c:dPt>
          <c:dPt>
            <c:idx val="5"/>
            <c:bubble3D val="0"/>
            <c:spPr>
              <a:noFill/>
              <a:ln w="19050">
                <a:noFill/>
              </a:ln>
              <a:effectLst/>
            </c:spPr>
            <c:extLst>
              <c:ext xmlns:c16="http://schemas.microsoft.com/office/drawing/2014/chart" uri="{C3380CC4-5D6E-409C-BE32-E72D297353CC}">
                <c16:uniqueId val="{0000000B-5111-4B20-A6AA-F101355F7EEB}"/>
              </c:ext>
            </c:extLst>
          </c:dPt>
          <c:cat>
            <c:strRef>
              <c:f>JURIDICA!$C$185:$C$190</c:f>
              <c:strCache>
                <c:ptCount val="6"/>
                <c:pt idx="0">
                  <c:v>No Riesgo</c:v>
                </c:pt>
                <c:pt idx="1">
                  <c:v>Riesgo Muy Bajo</c:v>
                </c:pt>
                <c:pt idx="2">
                  <c:v>Riesgo Bajo</c:v>
                </c:pt>
                <c:pt idx="3">
                  <c:v>Riesgo Medio</c:v>
                </c:pt>
                <c:pt idx="4">
                  <c:v>Riesgo Alto</c:v>
                </c:pt>
                <c:pt idx="5">
                  <c:v>Total</c:v>
                </c:pt>
              </c:strCache>
            </c:strRef>
          </c:cat>
          <c:val>
            <c:numRef>
              <c:f>INDIVIDUAL!$D$122:$D$127</c:f>
              <c:numCache>
                <c:formatCode>_("Q"* #,##0.00_);_("Q"* \(#,##0.00\);_("Q"*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5111-4B20-A6AA-F101355F7EEB}"/>
            </c:ext>
          </c:extLst>
        </c:ser>
        <c:dLbls>
          <c:showLegendKey val="0"/>
          <c:showVal val="0"/>
          <c:showCatName val="0"/>
          <c:showSerName val="0"/>
          <c:showPercent val="0"/>
          <c:showBubbleSize val="0"/>
          <c:showLeaderLines val="1"/>
        </c:dLbls>
        <c:firstSliceAng val="270"/>
        <c:holeSize val="75"/>
      </c:doughnutChart>
      <c:pieChart>
        <c:varyColors val="1"/>
        <c:ser>
          <c:idx val="1"/>
          <c:order val="1"/>
          <c:tx>
            <c:v>Puntero</c:v>
          </c:tx>
          <c:dPt>
            <c:idx val="0"/>
            <c:bubble3D val="0"/>
            <c:spPr>
              <a:noFill/>
              <a:ln w="19050">
                <a:solidFill>
                  <a:schemeClr val="lt1"/>
                </a:solidFill>
              </a:ln>
              <a:effectLst/>
            </c:spPr>
            <c:extLst>
              <c:ext xmlns:c16="http://schemas.microsoft.com/office/drawing/2014/chart" uri="{C3380CC4-5D6E-409C-BE32-E72D297353CC}">
                <c16:uniqueId val="{0000000E-5111-4B20-A6AA-F101355F7EEB}"/>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10-5111-4B20-A6AA-F101355F7EEB}"/>
              </c:ext>
            </c:extLst>
          </c:dPt>
          <c:dPt>
            <c:idx val="2"/>
            <c:bubble3D val="0"/>
            <c:spPr>
              <a:noFill/>
              <a:ln w="19050">
                <a:noFill/>
              </a:ln>
              <a:effectLst/>
            </c:spPr>
            <c:extLst>
              <c:ext xmlns:c16="http://schemas.microsoft.com/office/drawing/2014/chart" uri="{C3380CC4-5D6E-409C-BE32-E72D297353CC}">
                <c16:uniqueId val="{00000012-5111-4B20-A6AA-F101355F7EEB}"/>
              </c:ext>
            </c:extLst>
          </c:dPt>
          <c:val>
            <c:numRef>
              <c:f>INDIVIDUAL!$D$135:$D$137</c:f>
              <c:numCache>
                <c:formatCode>_("Q"* #,##0.00_);_("Q"* \(#,##0.00\);_("Q"* "-"??_);_(@_)</c:formatCode>
                <c:ptCount val="3"/>
                <c:pt idx="0">
                  <c:v>90979.100831152449</c:v>
                </c:pt>
                <c:pt idx="1">
                  <c:v>1057.8965212924704</c:v>
                </c:pt>
                <c:pt idx="2">
                  <c:v>-92036.997352444916</c:v>
                </c:pt>
              </c:numCache>
            </c:numRef>
          </c:val>
          <c:extLst>
            <c:ext xmlns:c16="http://schemas.microsoft.com/office/drawing/2014/chart" uri="{C3380CC4-5D6E-409C-BE32-E72D297353CC}">
              <c16:uniqueId val="{00000013-5111-4B20-A6AA-F101355F7EEB}"/>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showDLblsOverMax val="0"/>
    <c:extLst>
      <c:ext uri="{0b15fc19-7d7d-44ad-8c2d-2c3a37ce22c3}">
        <chartProps xmlns="https://web.wps.cn/et/2018/main" chartId="{d4a041ee-409d-4b58-8ce6-a6a99b9f9e23}"/>
      </c:ext>
    </c:extLst>
  </c:chart>
  <c:spPr>
    <a:noFill/>
    <a:ln w="9525" cap="flat" cmpd="sng" algn="ctr">
      <a:no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r>
              <a:rPr lang="es-MX">
                <a:solidFill>
                  <a:schemeClr val="tx1"/>
                </a:solidFill>
              </a:rPr>
              <a:t>Capacidad de Pago (Cuota Mensual)</a:t>
            </a:r>
          </a:p>
        </c:rich>
      </c:tx>
      <c:layout>
        <c:manualLayout>
          <c:xMode val="edge"/>
          <c:yMode val="edge"/>
          <c:x val="1.42344706911636E-3"/>
          <c:y val="1.4571948998178499E-2"/>
        </c:manualLayout>
      </c:layout>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endParaRPr lang="es-GT"/>
        </a:p>
      </c:txPr>
    </c:title>
    <c:autoTitleDeleted val="0"/>
    <c:plotArea>
      <c:layout>
        <c:manualLayout>
          <c:layoutTarget val="inner"/>
          <c:xMode val="edge"/>
          <c:yMode val="edge"/>
          <c:x val="0.198633639545057"/>
          <c:y val="0.16032098446710599"/>
          <c:w val="0.58747747156605401"/>
          <c:h val="0.77046225779154698"/>
        </c:manualLayout>
      </c:layout>
      <c:doughnutChart>
        <c:varyColors val="1"/>
        <c:ser>
          <c:idx val="0"/>
          <c:order val="0"/>
          <c:spPr>
            <a:ln w="19050">
              <a:noFill/>
            </a:ln>
          </c:spPr>
          <c:dPt>
            <c:idx val="0"/>
            <c:bubble3D val="0"/>
            <c:spPr>
              <a:solidFill>
                <a:srgbClr val="00B050"/>
              </a:solidFill>
              <a:ln w="19050">
                <a:noFill/>
              </a:ln>
              <a:effectLst/>
            </c:spPr>
            <c:extLst>
              <c:ext xmlns:c16="http://schemas.microsoft.com/office/drawing/2014/chart" uri="{C3380CC4-5D6E-409C-BE32-E72D297353CC}">
                <c16:uniqueId val="{00000001-D4B1-477D-A5B9-2F37705A3EEF}"/>
              </c:ext>
            </c:extLst>
          </c:dPt>
          <c:dPt>
            <c:idx val="1"/>
            <c:bubble3D val="0"/>
            <c:spPr>
              <a:solidFill>
                <a:srgbClr val="92D050"/>
              </a:solidFill>
              <a:ln w="19050">
                <a:noFill/>
              </a:ln>
              <a:effectLst/>
            </c:spPr>
            <c:extLst>
              <c:ext xmlns:c16="http://schemas.microsoft.com/office/drawing/2014/chart" uri="{C3380CC4-5D6E-409C-BE32-E72D297353CC}">
                <c16:uniqueId val="{00000003-D4B1-477D-A5B9-2F37705A3EEF}"/>
              </c:ext>
            </c:extLst>
          </c:dPt>
          <c:dPt>
            <c:idx val="2"/>
            <c:bubble3D val="0"/>
            <c:spPr>
              <a:solidFill>
                <a:srgbClr val="FFC000"/>
              </a:solidFill>
              <a:ln w="19050">
                <a:noFill/>
              </a:ln>
              <a:effectLst/>
            </c:spPr>
            <c:extLst>
              <c:ext xmlns:c16="http://schemas.microsoft.com/office/drawing/2014/chart" uri="{C3380CC4-5D6E-409C-BE32-E72D297353CC}">
                <c16:uniqueId val="{00000005-D4B1-477D-A5B9-2F37705A3EEF}"/>
              </c:ext>
            </c:extLst>
          </c:dPt>
          <c:dPt>
            <c:idx val="3"/>
            <c:bubble3D val="0"/>
            <c:spPr>
              <a:solidFill>
                <a:schemeClr val="accent2"/>
              </a:solidFill>
              <a:ln w="19050">
                <a:noFill/>
              </a:ln>
              <a:effectLst/>
            </c:spPr>
            <c:extLst>
              <c:ext xmlns:c16="http://schemas.microsoft.com/office/drawing/2014/chart" uri="{C3380CC4-5D6E-409C-BE32-E72D297353CC}">
                <c16:uniqueId val="{00000007-D4B1-477D-A5B9-2F37705A3EEF}"/>
              </c:ext>
            </c:extLst>
          </c:dPt>
          <c:dPt>
            <c:idx val="4"/>
            <c:bubble3D val="0"/>
            <c:spPr>
              <a:solidFill>
                <a:srgbClr val="FF0000"/>
              </a:solidFill>
              <a:ln w="19050">
                <a:noFill/>
              </a:ln>
              <a:effectLst/>
            </c:spPr>
            <c:extLst>
              <c:ext xmlns:c16="http://schemas.microsoft.com/office/drawing/2014/chart" uri="{C3380CC4-5D6E-409C-BE32-E72D297353CC}">
                <c16:uniqueId val="{00000009-D4B1-477D-A5B9-2F37705A3EEF}"/>
              </c:ext>
            </c:extLst>
          </c:dPt>
          <c:dPt>
            <c:idx val="5"/>
            <c:bubble3D val="0"/>
            <c:spPr>
              <a:noFill/>
              <a:ln w="19050">
                <a:noFill/>
              </a:ln>
              <a:effectLst/>
            </c:spPr>
            <c:extLst>
              <c:ext xmlns:c16="http://schemas.microsoft.com/office/drawing/2014/chart" uri="{C3380CC4-5D6E-409C-BE32-E72D297353CC}">
                <c16:uniqueId val="{0000000B-D4B1-477D-A5B9-2F37705A3EEF}"/>
              </c:ext>
            </c:extLst>
          </c:dPt>
          <c:cat>
            <c:strRef>
              <c:f>JURIDICA!$C$185:$C$190</c:f>
              <c:strCache>
                <c:ptCount val="6"/>
                <c:pt idx="0">
                  <c:v>No Riesgo</c:v>
                </c:pt>
                <c:pt idx="1">
                  <c:v>Riesgo Muy Bajo</c:v>
                </c:pt>
                <c:pt idx="2">
                  <c:v>Riesgo Bajo</c:v>
                </c:pt>
                <c:pt idx="3">
                  <c:v>Riesgo Medio</c:v>
                </c:pt>
                <c:pt idx="4">
                  <c:v>Riesgo Alto</c:v>
                </c:pt>
                <c:pt idx="5">
                  <c:v>Total</c:v>
                </c:pt>
              </c:strCache>
            </c:strRef>
          </c:cat>
          <c:val>
            <c:numRef>
              <c:f>JURIDICA!$D$185:$D$190</c:f>
              <c:numCache>
                <c:formatCode>_("Q"* #,##0.00_);_("Q"* \(#,##0.00\);_("Q"* "-"??_);_(@_)</c:formatCode>
                <c:ptCount val="6"/>
                <c:pt idx="0">
                  <c:v>33149.211772613853</c:v>
                </c:pt>
                <c:pt idx="1">
                  <c:v>33149.211772613853</c:v>
                </c:pt>
                <c:pt idx="2">
                  <c:v>33149.211772613853</c:v>
                </c:pt>
                <c:pt idx="3">
                  <c:v>33149.211772613853</c:v>
                </c:pt>
                <c:pt idx="4">
                  <c:v>33149.211772613853</c:v>
                </c:pt>
                <c:pt idx="5">
                  <c:v>165746.05886306928</c:v>
                </c:pt>
              </c:numCache>
            </c:numRef>
          </c:val>
          <c:extLst>
            <c:ext xmlns:c16="http://schemas.microsoft.com/office/drawing/2014/chart" uri="{C3380CC4-5D6E-409C-BE32-E72D297353CC}">
              <c16:uniqueId val="{0000000C-D4B1-477D-A5B9-2F37705A3EEF}"/>
            </c:ext>
          </c:extLst>
        </c:ser>
        <c:dLbls>
          <c:showLegendKey val="0"/>
          <c:showVal val="0"/>
          <c:showCatName val="0"/>
          <c:showSerName val="0"/>
          <c:showPercent val="0"/>
          <c:showBubbleSize val="0"/>
          <c:showLeaderLines val="1"/>
        </c:dLbls>
        <c:firstSliceAng val="270"/>
        <c:holeSize val="75"/>
      </c:doughnutChart>
      <c:pieChart>
        <c:varyColors val="1"/>
        <c:ser>
          <c:idx val="1"/>
          <c:order val="1"/>
          <c:tx>
            <c:v>Puntero</c:v>
          </c:tx>
          <c:spPr>
            <a:ln w="19050">
              <a:noFill/>
            </a:ln>
          </c:spPr>
          <c:dPt>
            <c:idx val="0"/>
            <c:bubble3D val="0"/>
            <c:spPr>
              <a:noFill/>
              <a:ln w="19050">
                <a:noFill/>
              </a:ln>
              <a:effectLst/>
            </c:spPr>
            <c:extLst>
              <c:ext xmlns:c16="http://schemas.microsoft.com/office/drawing/2014/chart" uri="{C3380CC4-5D6E-409C-BE32-E72D297353CC}">
                <c16:uniqueId val="{0000000E-D4B1-477D-A5B9-2F37705A3EEF}"/>
              </c:ext>
            </c:extLst>
          </c:dPt>
          <c:dPt>
            <c:idx val="1"/>
            <c:bubble3D val="0"/>
            <c:spPr>
              <a:solidFill>
                <a:schemeClr val="tx1"/>
              </a:solidFill>
              <a:ln w="19050">
                <a:noFill/>
              </a:ln>
              <a:effectLst/>
            </c:spPr>
            <c:extLst>
              <c:ext xmlns:c16="http://schemas.microsoft.com/office/drawing/2014/chart" uri="{C3380CC4-5D6E-409C-BE32-E72D297353CC}">
                <c16:uniqueId val="{00000010-D4B1-477D-A5B9-2F37705A3EEF}"/>
              </c:ext>
            </c:extLst>
          </c:dPt>
          <c:dPt>
            <c:idx val="2"/>
            <c:bubble3D val="0"/>
            <c:spPr>
              <a:noFill/>
              <a:ln w="19050">
                <a:noFill/>
              </a:ln>
              <a:effectLst/>
            </c:spPr>
            <c:extLst>
              <c:ext xmlns:c16="http://schemas.microsoft.com/office/drawing/2014/chart" uri="{C3380CC4-5D6E-409C-BE32-E72D297353CC}">
                <c16:uniqueId val="{00000012-D4B1-477D-A5B9-2F37705A3EEF}"/>
              </c:ext>
            </c:extLst>
          </c:dPt>
          <c:val>
            <c:numRef>
              <c:f>JURIDICA!$D$194:$D$196</c:f>
              <c:numCache>
                <c:formatCode>_("Q"* #,##0.00_);_("Q"* \(#,##0.00\);_("Q"* "-"??_);_(@_)</c:formatCode>
                <c:ptCount val="3"/>
                <c:pt idx="0">
                  <c:v>72701.275173142145</c:v>
                </c:pt>
                <c:pt idx="1">
                  <c:v>1927.2797542217359</c:v>
                </c:pt>
                <c:pt idx="2">
                  <c:v>256863.56279877468</c:v>
                </c:pt>
              </c:numCache>
            </c:numRef>
          </c:val>
          <c:extLst>
            <c:ext xmlns:c16="http://schemas.microsoft.com/office/drawing/2014/chart" uri="{C3380CC4-5D6E-409C-BE32-E72D297353CC}">
              <c16:uniqueId val="{00000013-D4B1-477D-A5B9-2F37705A3EEF}"/>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showDLblsOverMax val="0"/>
    <c:extLst>
      <c:ext uri="{0b15fc19-7d7d-44ad-8c2d-2c3a37ce22c3}">
        <chartProps xmlns="https://web.wps.cn/et/2018/main" chartId="{314db726-9a4b-47ca-ad15-e48466d08fb6}"/>
      </c:ext>
    </c:extLst>
  </c:chart>
  <c:spPr>
    <a:noFill/>
    <a:ln w="9525" cap="flat" cmpd="sng" algn="ctr">
      <a:no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7756780402449698E-2"/>
          <c:y val="3.5555555555555597E-2"/>
        </c:manualLayout>
      </c:layout>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solidFill>
              <a:latin typeface="Arial" panose="020B0604020202020204" pitchFamily="7" charset="0"/>
              <a:ea typeface="+mn-ea"/>
              <a:cs typeface="Arial" panose="020B0604020202020204" pitchFamily="7" charset="0"/>
            </a:defRPr>
          </a:pPr>
          <a:endParaRPr lang="es-GT"/>
        </a:p>
      </c:txPr>
    </c:title>
    <c:autoTitleDeleted val="0"/>
    <c:plotArea>
      <c:layout>
        <c:manualLayout>
          <c:layoutTarget val="inner"/>
          <c:xMode val="edge"/>
          <c:yMode val="edge"/>
          <c:x val="8.0527777777777795E-2"/>
          <c:y val="0.39391221930592002"/>
          <c:w val="0.86097922134733196"/>
          <c:h val="0.55516185476815405"/>
        </c:manualLayout>
      </c:layout>
      <c:scatterChart>
        <c:scatterStyle val="lineMarker"/>
        <c:varyColors val="0"/>
        <c:ser>
          <c:idx val="0"/>
          <c:order val="0"/>
          <c:tx>
            <c:v>Credit Scoring</c:v>
          </c:tx>
          <c:spPr>
            <a:ln w="25400" cap="rnd">
              <a:noFill/>
              <a:round/>
            </a:ln>
            <a:effectLst/>
          </c:spPr>
          <c:marker>
            <c:symbol val="circle"/>
            <c:size val="18"/>
            <c:spPr>
              <a:solidFill>
                <a:schemeClr val="bg1"/>
              </a:solidFill>
              <a:ln w="9525">
                <a:noFill/>
              </a:ln>
              <a:effectLst/>
            </c:spPr>
          </c:marker>
          <c:dLbls>
            <c:dLbl>
              <c:idx val="0"/>
              <c:layout>
                <c:manualLayout>
                  <c:x val="-4.7877293173941203E-2"/>
                  <c:y val="-0.38439965004374499"/>
                </c:manualLayout>
              </c:layout>
              <c:dLblPos val="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86-4188-80B1-E0FC556A59F7}"/>
                </c:ext>
              </c:extLst>
            </c:dLbl>
            <c:spPr>
              <a:noFill/>
              <a:ln>
                <a:noFill/>
              </a:ln>
              <a:effectLst/>
            </c:spPr>
            <c:txPr>
              <a:bodyPr rot="0" spcFirstLastPara="1" vertOverflow="ellipsis" vert="horz" wrap="square" lIns="38100" tIns="19050" rIns="38100" bIns="19050" anchor="ctr" anchorCtr="1">
                <a:spAutoFit/>
              </a:bodyPr>
              <a:lstStyle/>
              <a:p>
                <a:pPr>
                  <a:defRPr lang="es-MX" sz="1000" b="0" i="0" u="none" strike="noStrike" kern="1200" baseline="0">
                    <a:solidFill>
                      <a:schemeClr val="tx1"/>
                    </a:solidFill>
                    <a:latin typeface="Arial" panose="020B0604020202020204" pitchFamily="7" charset="0"/>
                    <a:ea typeface="+mn-ea"/>
                    <a:cs typeface="Arial" panose="020B0604020202020204" pitchFamily="7" charset="0"/>
                  </a:defRPr>
                </a:pPr>
                <a:endParaRPr lang="es-GT"/>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xVal>
            <c:numRef>
              <c:f>JURIDICA!$E$169</c:f>
              <c:numCache>
                <c:formatCode>0%</c:formatCode>
                <c:ptCount val="1"/>
                <c:pt idx="0">
                  <c:v>0.88888888888888884</c:v>
                </c:pt>
              </c:numCache>
            </c:numRef>
          </c:xVal>
          <c:yVal>
            <c:numLit>
              <c:formatCode>General</c:formatCode>
              <c:ptCount val="1"/>
              <c:pt idx="0">
                <c:v>0</c:v>
              </c:pt>
            </c:numLit>
          </c:yVal>
          <c:smooth val="0"/>
          <c:extLst>
            <c:ext xmlns:c16="http://schemas.microsoft.com/office/drawing/2014/chart" uri="{C3380CC4-5D6E-409C-BE32-E72D297353CC}">
              <c16:uniqueId val="{00000001-A486-4188-80B1-E0FC556A59F7}"/>
            </c:ext>
          </c:extLst>
        </c:ser>
        <c:dLbls>
          <c:showLegendKey val="0"/>
          <c:showVal val="0"/>
          <c:showCatName val="0"/>
          <c:showSerName val="0"/>
          <c:showPercent val="0"/>
          <c:showBubbleSize val="0"/>
        </c:dLbls>
        <c:axId val="205137968"/>
        <c:axId val="205138360"/>
      </c:scatterChart>
      <c:valAx>
        <c:axId val="205137968"/>
        <c:scaling>
          <c:orientation val="minMax"/>
          <c:max val="1"/>
          <c:min val="0"/>
        </c:scaling>
        <c:delete val="0"/>
        <c:axPos val="b"/>
        <c:numFmt formatCode="0%" sourceLinked="1"/>
        <c:majorTickMark val="none"/>
        <c:minorTickMark val="none"/>
        <c:tickLblPos val="low"/>
        <c:spPr>
          <a:noFill/>
          <a:ln w="9525" cap="flat" cmpd="sng" algn="ctr">
            <a:solidFill>
              <a:schemeClr val="bg1"/>
            </a:solidFill>
            <a:round/>
          </a:ln>
          <a:effectLst/>
        </c:spPr>
        <c:txPr>
          <a:bodyPr rot="-60000000" spcFirstLastPara="1" vertOverflow="ellipsis" vert="horz" wrap="square" anchor="ctr" anchorCtr="1"/>
          <a:lstStyle/>
          <a:p>
            <a:pPr>
              <a:defRPr lang="es-MX" sz="900" b="0" i="0" u="none" strike="noStrike" kern="1200" baseline="0">
                <a:solidFill>
                  <a:schemeClr val="tx1"/>
                </a:solidFill>
                <a:latin typeface="Arial" panose="020B0604020202020204" pitchFamily="7" charset="0"/>
                <a:ea typeface="+mn-ea"/>
                <a:cs typeface="Arial" panose="020B0604020202020204" pitchFamily="7" charset="0"/>
              </a:defRPr>
            </a:pPr>
            <a:endParaRPr lang="es-GT"/>
          </a:p>
        </c:txPr>
        <c:crossAx val="205138360"/>
        <c:crosses val="autoZero"/>
        <c:crossBetween val="midCat"/>
      </c:valAx>
      <c:valAx>
        <c:axId val="205138360"/>
        <c:scaling>
          <c:orientation val="minMax"/>
          <c:max val="1"/>
          <c:min val="-1"/>
        </c:scaling>
        <c:delete val="1"/>
        <c:axPos val="l"/>
        <c:numFmt formatCode="General" sourceLinked="1"/>
        <c:majorTickMark val="none"/>
        <c:minorTickMark val="none"/>
        <c:tickLblPos val="nextTo"/>
        <c:crossAx val="205137968"/>
        <c:crosses val="autoZero"/>
        <c:crossBetween val="midCat"/>
      </c:valAx>
      <c:spPr>
        <a:gradFill flip="none" rotWithShape="1">
          <a:gsLst>
            <a:gs pos="0">
              <a:srgbClr val="C00000"/>
            </a:gs>
            <a:gs pos="33000">
              <a:schemeClr val="accent2"/>
            </a:gs>
            <a:gs pos="66000">
              <a:schemeClr val="accent4"/>
            </a:gs>
            <a:gs pos="100000">
              <a:srgbClr val="00B050"/>
            </a:gs>
          </a:gsLst>
          <a:lin ang="0" scaled="1"/>
          <a:tileRect/>
        </a:gradFill>
        <a:ln>
          <a:noFill/>
        </a:ln>
        <a:effectLst/>
      </c:spPr>
    </c:plotArea>
    <c:plotVisOnly val="1"/>
    <c:dispBlanksAs val="gap"/>
    <c:showDLblsOverMax val="0"/>
    <c:extLst>
      <c:ext uri="{0b15fc19-7d7d-44ad-8c2d-2c3a37ce22c3}">
        <chartProps xmlns="https://web.wps.cn/et/2018/main" chartId="{e927f2b4-90f3-4141-8e73-ad43855f7d7c}"/>
      </c:ext>
    </c:extLst>
  </c:chart>
  <c:spPr>
    <a:noFill/>
    <a:ln w="9525" cap="flat" cmpd="sng" algn="ctr">
      <a:no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 Precio</a:t>
            </a:r>
            <a:r>
              <a:rPr lang="es-ES_tradnl" baseline="0"/>
              <a:t> Producto</a:t>
            </a:r>
            <a:r>
              <a:rPr lang="es-ES_tradnl"/>
              <a:t>)</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INDIVIDUAL'!$B$3:$B$116</c:f>
              <c:numCache>
                <c:formatCode>_("Q"* #,##0.00_);_("Q"* \(#,##0.00\);_("Q"* "-"??_);_(@_)</c:formatCode>
                <c:ptCount val="114"/>
                <c:pt idx="0">
                  <c:v>66908</c:v>
                </c:pt>
                <c:pt idx="1">
                  <c:v>74664</c:v>
                </c:pt>
                <c:pt idx="2">
                  <c:v>32618</c:v>
                </c:pt>
                <c:pt idx="3">
                  <c:v>10000</c:v>
                </c:pt>
                <c:pt idx="4">
                  <c:v>43118</c:v>
                </c:pt>
                <c:pt idx="5">
                  <c:v>38118</c:v>
                </c:pt>
                <c:pt idx="6">
                  <c:v>66858</c:v>
                </c:pt>
                <c:pt idx="7">
                  <c:v>41153</c:v>
                </c:pt>
                <c:pt idx="8">
                  <c:v>84578</c:v>
                </c:pt>
                <c:pt idx="9">
                  <c:v>23985</c:v>
                </c:pt>
                <c:pt idx="10">
                  <c:v>103563</c:v>
                </c:pt>
                <c:pt idx="11">
                  <c:v>76300</c:v>
                </c:pt>
                <c:pt idx="12">
                  <c:v>41658</c:v>
                </c:pt>
                <c:pt idx="13">
                  <c:v>860000</c:v>
                </c:pt>
                <c:pt idx="14">
                  <c:v>122680</c:v>
                </c:pt>
                <c:pt idx="15">
                  <c:v>52616</c:v>
                </c:pt>
                <c:pt idx="16">
                  <c:v>109530</c:v>
                </c:pt>
                <c:pt idx="17">
                  <c:v>107308</c:v>
                </c:pt>
                <c:pt idx="18">
                  <c:v>152770</c:v>
                </c:pt>
                <c:pt idx="19">
                  <c:v>35603</c:v>
                </c:pt>
                <c:pt idx="20">
                  <c:v>89229</c:v>
                </c:pt>
                <c:pt idx="21">
                  <c:v>65898</c:v>
                </c:pt>
                <c:pt idx="22">
                  <c:v>47617</c:v>
                </c:pt>
                <c:pt idx="23">
                  <c:v>33982</c:v>
                </c:pt>
                <c:pt idx="24">
                  <c:v>32500</c:v>
                </c:pt>
                <c:pt idx="25">
                  <c:v>52116</c:v>
                </c:pt>
                <c:pt idx="26">
                  <c:v>40648</c:v>
                </c:pt>
                <c:pt idx="27">
                  <c:v>199506</c:v>
                </c:pt>
                <c:pt idx="28">
                  <c:v>48728</c:v>
                </c:pt>
                <c:pt idx="29">
                  <c:v>61964</c:v>
                </c:pt>
                <c:pt idx="30">
                  <c:v>47718</c:v>
                </c:pt>
                <c:pt idx="31">
                  <c:v>61858</c:v>
                </c:pt>
                <c:pt idx="32">
                  <c:v>51758</c:v>
                </c:pt>
                <c:pt idx="33">
                  <c:v>54010</c:v>
                </c:pt>
                <c:pt idx="34">
                  <c:v>130033</c:v>
                </c:pt>
                <c:pt idx="35">
                  <c:v>71958</c:v>
                </c:pt>
                <c:pt idx="36">
                  <c:v>30000</c:v>
                </c:pt>
                <c:pt idx="37">
                  <c:v>150718</c:v>
                </c:pt>
                <c:pt idx="38">
                  <c:v>16500</c:v>
                </c:pt>
                <c:pt idx="39">
                  <c:v>39436</c:v>
                </c:pt>
                <c:pt idx="40">
                  <c:v>119428</c:v>
                </c:pt>
                <c:pt idx="41">
                  <c:v>143092</c:v>
                </c:pt>
                <c:pt idx="42">
                  <c:v>268862</c:v>
                </c:pt>
                <c:pt idx="43">
                  <c:v>68901</c:v>
                </c:pt>
                <c:pt idx="44">
                  <c:v>44421</c:v>
                </c:pt>
                <c:pt idx="45">
                  <c:v>42500</c:v>
                </c:pt>
                <c:pt idx="46">
                  <c:v>143871</c:v>
                </c:pt>
                <c:pt idx="47">
                  <c:v>42070</c:v>
                </c:pt>
                <c:pt idx="48">
                  <c:v>30000</c:v>
                </c:pt>
                <c:pt idx="49">
                  <c:v>36250</c:v>
                </c:pt>
                <c:pt idx="50">
                  <c:v>195580</c:v>
                </c:pt>
                <c:pt idx="51">
                  <c:v>69284</c:v>
                </c:pt>
                <c:pt idx="52">
                  <c:v>40846</c:v>
                </c:pt>
                <c:pt idx="53">
                  <c:v>31309</c:v>
                </c:pt>
                <c:pt idx="54">
                  <c:v>79713</c:v>
                </c:pt>
                <c:pt idx="55">
                  <c:v>52270</c:v>
                </c:pt>
                <c:pt idx="56">
                  <c:v>76750</c:v>
                </c:pt>
                <c:pt idx="57">
                  <c:v>91540</c:v>
                </c:pt>
                <c:pt idx="58">
                  <c:v>40000</c:v>
                </c:pt>
                <c:pt idx="59">
                  <c:v>48593</c:v>
                </c:pt>
                <c:pt idx="60">
                  <c:v>77974</c:v>
                </c:pt>
                <c:pt idx="61">
                  <c:v>10000</c:v>
                </c:pt>
                <c:pt idx="62">
                  <c:v>146008</c:v>
                </c:pt>
                <c:pt idx="63">
                  <c:v>34216</c:v>
                </c:pt>
                <c:pt idx="64">
                  <c:v>69355</c:v>
                </c:pt>
                <c:pt idx="65">
                  <c:v>21500</c:v>
                </c:pt>
                <c:pt idx="66">
                  <c:v>121936</c:v>
                </c:pt>
                <c:pt idx="67">
                  <c:v>57753</c:v>
                </c:pt>
                <c:pt idx="68">
                  <c:v>20000</c:v>
                </c:pt>
                <c:pt idx="69">
                  <c:v>80000</c:v>
                </c:pt>
                <c:pt idx="70">
                  <c:v>83074</c:v>
                </c:pt>
                <c:pt idx="71">
                  <c:v>159676</c:v>
                </c:pt>
                <c:pt idx="72">
                  <c:v>62000</c:v>
                </c:pt>
                <c:pt idx="73">
                  <c:v>114388</c:v>
                </c:pt>
                <c:pt idx="74">
                  <c:v>74608</c:v>
                </c:pt>
                <c:pt idx="75">
                  <c:v>40000</c:v>
                </c:pt>
                <c:pt idx="76">
                  <c:v>54034.94</c:v>
                </c:pt>
                <c:pt idx="77">
                  <c:v>88888</c:v>
                </c:pt>
                <c:pt idx="78">
                  <c:v>18508</c:v>
                </c:pt>
                <c:pt idx="79">
                  <c:v>91948</c:v>
                </c:pt>
                <c:pt idx="80">
                  <c:v>30891</c:v>
                </c:pt>
                <c:pt idx="81">
                  <c:v>46869</c:v>
                </c:pt>
                <c:pt idx="82">
                  <c:v>170550</c:v>
                </c:pt>
                <c:pt idx="83">
                  <c:v>60000</c:v>
                </c:pt>
                <c:pt idx="84">
                  <c:v>65000</c:v>
                </c:pt>
                <c:pt idx="85">
                  <c:v>21045</c:v>
                </c:pt>
                <c:pt idx="86">
                  <c:v>50000</c:v>
                </c:pt>
                <c:pt idx="87">
                  <c:v>102607</c:v>
                </c:pt>
                <c:pt idx="88">
                  <c:v>71956</c:v>
                </c:pt>
                <c:pt idx="89">
                  <c:v>31972</c:v>
                </c:pt>
                <c:pt idx="90">
                  <c:v>47374</c:v>
                </c:pt>
                <c:pt idx="91">
                  <c:v>62043.96</c:v>
                </c:pt>
                <c:pt idx="92">
                  <c:v>60000</c:v>
                </c:pt>
                <c:pt idx="93">
                  <c:v>53851</c:v>
                </c:pt>
                <c:pt idx="94">
                  <c:v>19885</c:v>
                </c:pt>
                <c:pt idx="95">
                  <c:v>38811</c:v>
                </c:pt>
                <c:pt idx="96">
                  <c:v>245356</c:v>
                </c:pt>
                <c:pt idx="97">
                  <c:v>99751</c:v>
                </c:pt>
                <c:pt idx="98">
                  <c:v>41973</c:v>
                </c:pt>
                <c:pt idx="99">
                  <c:v>650000</c:v>
                </c:pt>
                <c:pt idx="100">
                  <c:v>48972</c:v>
                </c:pt>
                <c:pt idx="101">
                  <c:v>59890</c:v>
                </c:pt>
                <c:pt idx="102">
                  <c:v>212784.21</c:v>
                </c:pt>
                <c:pt idx="103">
                  <c:v>80974</c:v>
                </c:pt>
                <c:pt idx="104">
                  <c:v>37852.46</c:v>
                </c:pt>
                <c:pt idx="105">
                  <c:v>144659</c:v>
                </c:pt>
                <c:pt idx="106">
                  <c:v>79975</c:v>
                </c:pt>
                <c:pt idx="107">
                  <c:v>46500</c:v>
                </c:pt>
                <c:pt idx="108">
                  <c:v>100060</c:v>
                </c:pt>
                <c:pt idx="109">
                  <c:v>61726.03</c:v>
                </c:pt>
                <c:pt idx="110">
                  <c:v>41968</c:v>
                </c:pt>
                <c:pt idx="111">
                  <c:v>52731</c:v>
                </c:pt>
                <c:pt idx="112">
                  <c:v>14875.84</c:v>
                </c:pt>
                <c:pt idx="113">
                  <c:v>437500</c:v>
                </c:pt>
              </c:numCache>
            </c:numRef>
          </c:yVal>
          <c:smooth val="0"/>
          <c:extLst>
            <c:ext xmlns:c16="http://schemas.microsoft.com/office/drawing/2014/chart" uri="{C3380CC4-5D6E-409C-BE32-E72D297353CC}">
              <c16:uniqueId val="{00000000-1328-4A86-8956-ACFA5CE56833}"/>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INDIVIDUAL'!$B$157:$B$1130</c:f>
              <c:numCache>
                <c:formatCode>_("Q"* #,##0.00_);_("Q"* \(#,##0.00\);_("Q"* "-"??_);_(@_)</c:formatCode>
                <c:ptCount val="974"/>
                <c:pt idx="0">
                  <c:v>29593</c:v>
                </c:pt>
                <c:pt idx="1">
                  <c:v>12000</c:v>
                </c:pt>
                <c:pt idx="2">
                  <c:v>69938</c:v>
                </c:pt>
                <c:pt idx="3">
                  <c:v>195183</c:v>
                </c:pt>
                <c:pt idx="4">
                  <c:v>198263</c:v>
                </c:pt>
                <c:pt idx="5">
                  <c:v>97263</c:v>
                </c:pt>
                <c:pt idx="6">
                  <c:v>38628</c:v>
                </c:pt>
                <c:pt idx="7">
                  <c:v>58929</c:v>
                </c:pt>
                <c:pt idx="8">
                  <c:v>241956</c:v>
                </c:pt>
                <c:pt idx="9">
                  <c:v>71958</c:v>
                </c:pt>
                <c:pt idx="10">
                  <c:v>20500</c:v>
                </c:pt>
                <c:pt idx="11">
                  <c:v>15000</c:v>
                </c:pt>
                <c:pt idx="12">
                  <c:v>23548</c:v>
                </c:pt>
                <c:pt idx="13">
                  <c:v>147077</c:v>
                </c:pt>
                <c:pt idx="14">
                  <c:v>67366</c:v>
                </c:pt>
                <c:pt idx="15">
                  <c:v>30000</c:v>
                </c:pt>
                <c:pt idx="16">
                  <c:v>17800</c:v>
                </c:pt>
                <c:pt idx="17">
                  <c:v>221565</c:v>
                </c:pt>
                <c:pt idx="18">
                  <c:v>70630</c:v>
                </c:pt>
                <c:pt idx="19">
                  <c:v>52250</c:v>
                </c:pt>
                <c:pt idx="20">
                  <c:v>68009</c:v>
                </c:pt>
                <c:pt idx="21">
                  <c:v>53000</c:v>
                </c:pt>
                <c:pt idx="22">
                  <c:v>62997</c:v>
                </c:pt>
                <c:pt idx="23">
                  <c:v>41050</c:v>
                </c:pt>
                <c:pt idx="24">
                  <c:v>107118.39999999999</c:v>
                </c:pt>
                <c:pt idx="25">
                  <c:v>47476</c:v>
                </c:pt>
                <c:pt idx="26">
                  <c:v>195376</c:v>
                </c:pt>
                <c:pt idx="27">
                  <c:v>76827</c:v>
                </c:pt>
                <c:pt idx="28">
                  <c:v>13500</c:v>
                </c:pt>
                <c:pt idx="29">
                  <c:v>37888</c:v>
                </c:pt>
                <c:pt idx="30">
                  <c:v>58918</c:v>
                </c:pt>
                <c:pt idx="31">
                  <c:v>64244</c:v>
                </c:pt>
                <c:pt idx="32">
                  <c:v>41917</c:v>
                </c:pt>
                <c:pt idx="33">
                  <c:v>177628</c:v>
                </c:pt>
                <c:pt idx="34">
                  <c:v>85000</c:v>
                </c:pt>
                <c:pt idx="35">
                  <c:v>39979</c:v>
                </c:pt>
                <c:pt idx="36">
                  <c:v>23812</c:v>
                </c:pt>
                <c:pt idx="37">
                  <c:v>42769</c:v>
                </c:pt>
                <c:pt idx="38">
                  <c:v>80000</c:v>
                </c:pt>
                <c:pt idx="39">
                  <c:v>26500</c:v>
                </c:pt>
                <c:pt idx="40">
                  <c:v>13000</c:v>
                </c:pt>
                <c:pt idx="41">
                  <c:v>43976</c:v>
                </c:pt>
                <c:pt idx="42">
                  <c:v>29400</c:v>
                </c:pt>
                <c:pt idx="43">
                  <c:v>54024</c:v>
                </c:pt>
                <c:pt idx="44">
                  <c:v>69576</c:v>
                </c:pt>
                <c:pt idx="45">
                  <c:v>24908</c:v>
                </c:pt>
                <c:pt idx="46">
                  <c:v>82264</c:v>
                </c:pt>
                <c:pt idx="47">
                  <c:v>35516</c:v>
                </c:pt>
                <c:pt idx="48">
                  <c:v>39962</c:v>
                </c:pt>
                <c:pt idx="49">
                  <c:v>61984</c:v>
                </c:pt>
                <c:pt idx="50">
                  <c:v>39343.379999999997</c:v>
                </c:pt>
                <c:pt idx="51">
                  <c:v>38688</c:v>
                </c:pt>
                <c:pt idx="52">
                  <c:v>49626.68</c:v>
                </c:pt>
                <c:pt idx="53">
                  <c:v>60995</c:v>
                </c:pt>
                <c:pt idx="54">
                  <c:v>358476.21</c:v>
                </c:pt>
                <c:pt idx="55">
                  <c:v>49984.88</c:v>
                </c:pt>
                <c:pt idx="56">
                  <c:v>10450</c:v>
                </c:pt>
                <c:pt idx="57">
                  <c:v>30363</c:v>
                </c:pt>
                <c:pt idx="58">
                  <c:v>96720</c:v>
                </c:pt>
                <c:pt idx="59">
                  <c:v>58968</c:v>
                </c:pt>
                <c:pt idx="60">
                  <c:v>61932</c:v>
                </c:pt>
                <c:pt idx="61">
                  <c:v>69000</c:v>
                </c:pt>
                <c:pt idx="62">
                  <c:v>4504.49</c:v>
                </c:pt>
                <c:pt idx="63">
                  <c:v>61776</c:v>
                </c:pt>
                <c:pt idx="64">
                  <c:v>59769</c:v>
                </c:pt>
                <c:pt idx="65">
                  <c:v>100672</c:v>
                </c:pt>
                <c:pt idx="66">
                  <c:v>46306</c:v>
                </c:pt>
                <c:pt idx="67">
                  <c:v>81529.48</c:v>
                </c:pt>
                <c:pt idx="68">
                  <c:v>144248</c:v>
                </c:pt>
                <c:pt idx="69">
                  <c:v>40997</c:v>
                </c:pt>
                <c:pt idx="70">
                  <c:v>45968</c:v>
                </c:pt>
                <c:pt idx="71">
                  <c:v>73000</c:v>
                </c:pt>
                <c:pt idx="72">
                  <c:v>43940</c:v>
                </c:pt>
                <c:pt idx="73">
                  <c:v>136308</c:v>
                </c:pt>
                <c:pt idx="74">
                  <c:v>15840.96</c:v>
                </c:pt>
                <c:pt idx="75">
                  <c:v>64480</c:v>
                </c:pt>
                <c:pt idx="76">
                  <c:v>46904</c:v>
                </c:pt>
                <c:pt idx="77">
                  <c:v>39936</c:v>
                </c:pt>
                <c:pt idx="78">
                  <c:v>80808</c:v>
                </c:pt>
                <c:pt idx="79">
                  <c:v>39676</c:v>
                </c:pt>
                <c:pt idx="80">
                  <c:v>58500</c:v>
                </c:pt>
                <c:pt idx="81">
                  <c:v>110000</c:v>
                </c:pt>
                <c:pt idx="82">
                  <c:v>84968</c:v>
                </c:pt>
                <c:pt idx="83">
                  <c:v>90116</c:v>
                </c:pt>
                <c:pt idx="84">
                  <c:v>59270</c:v>
                </c:pt>
                <c:pt idx="85">
                  <c:v>34944</c:v>
                </c:pt>
                <c:pt idx="86">
                  <c:v>40550</c:v>
                </c:pt>
                <c:pt idx="87">
                  <c:v>31689</c:v>
                </c:pt>
                <c:pt idx="88">
                  <c:v>8691.58</c:v>
                </c:pt>
                <c:pt idx="89">
                  <c:v>73476</c:v>
                </c:pt>
                <c:pt idx="90">
                  <c:v>39745.879999999997</c:v>
                </c:pt>
                <c:pt idx="91">
                  <c:v>27000</c:v>
                </c:pt>
                <c:pt idx="92">
                  <c:v>48000</c:v>
                </c:pt>
                <c:pt idx="93">
                  <c:v>52832</c:v>
                </c:pt>
                <c:pt idx="94">
                  <c:v>155999.25</c:v>
                </c:pt>
                <c:pt idx="95">
                  <c:v>57304</c:v>
                </c:pt>
                <c:pt idx="96">
                  <c:v>65988</c:v>
                </c:pt>
                <c:pt idx="97">
                  <c:v>35828</c:v>
                </c:pt>
                <c:pt idx="98">
                  <c:v>45003.31</c:v>
                </c:pt>
                <c:pt idx="99">
                  <c:v>121046</c:v>
                </c:pt>
                <c:pt idx="100">
                  <c:v>211848</c:v>
                </c:pt>
                <c:pt idx="101">
                  <c:v>44928</c:v>
                </c:pt>
                <c:pt idx="102">
                  <c:v>153920</c:v>
                </c:pt>
                <c:pt idx="103">
                  <c:v>90959.360000000001</c:v>
                </c:pt>
                <c:pt idx="104">
                  <c:v>40768</c:v>
                </c:pt>
                <c:pt idx="105">
                  <c:v>81120</c:v>
                </c:pt>
                <c:pt idx="106">
                  <c:v>103896</c:v>
                </c:pt>
                <c:pt idx="107">
                  <c:v>81246.62</c:v>
                </c:pt>
                <c:pt idx="108">
                  <c:v>63908</c:v>
                </c:pt>
                <c:pt idx="109">
                  <c:v>45916</c:v>
                </c:pt>
                <c:pt idx="110">
                  <c:v>22800</c:v>
                </c:pt>
                <c:pt idx="111">
                  <c:v>142678</c:v>
                </c:pt>
                <c:pt idx="112">
                  <c:v>111696</c:v>
                </c:pt>
                <c:pt idx="113">
                  <c:v>65780</c:v>
                </c:pt>
                <c:pt idx="114">
                  <c:v>54990</c:v>
                </c:pt>
                <c:pt idx="115">
                  <c:v>112008</c:v>
                </c:pt>
                <c:pt idx="116">
                  <c:v>154994.93</c:v>
                </c:pt>
                <c:pt idx="117">
                  <c:v>86840</c:v>
                </c:pt>
                <c:pt idx="118">
                  <c:v>131463.4</c:v>
                </c:pt>
                <c:pt idx="119">
                  <c:v>36556</c:v>
                </c:pt>
                <c:pt idx="120">
                  <c:v>53710</c:v>
                </c:pt>
                <c:pt idx="121">
                  <c:v>54946</c:v>
                </c:pt>
                <c:pt idx="122">
                  <c:v>47839</c:v>
                </c:pt>
                <c:pt idx="123">
                  <c:v>94910</c:v>
                </c:pt>
                <c:pt idx="124">
                  <c:v>57830</c:v>
                </c:pt>
                <c:pt idx="125">
                  <c:v>48843</c:v>
                </c:pt>
                <c:pt idx="126">
                  <c:v>65761</c:v>
                </c:pt>
                <c:pt idx="127">
                  <c:v>70808</c:v>
                </c:pt>
                <c:pt idx="128">
                  <c:v>34363.160000000003</c:v>
                </c:pt>
                <c:pt idx="129">
                  <c:v>20540</c:v>
                </c:pt>
                <c:pt idx="130">
                  <c:v>43930</c:v>
                </c:pt>
                <c:pt idx="131">
                  <c:v>29500</c:v>
                </c:pt>
                <c:pt idx="132">
                  <c:v>111500</c:v>
                </c:pt>
                <c:pt idx="133">
                  <c:v>56290</c:v>
                </c:pt>
                <c:pt idx="134">
                  <c:v>53911</c:v>
                </c:pt>
                <c:pt idx="135">
                  <c:v>49229</c:v>
                </c:pt>
                <c:pt idx="136">
                  <c:v>27960</c:v>
                </c:pt>
                <c:pt idx="137">
                  <c:v>61950</c:v>
                </c:pt>
                <c:pt idx="138">
                  <c:v>67914</c:v>
                </c:pt>
                <c:pt idx="139">
                  <c:v>80840</c:v>
                </c:pt>
                <c:pt idx="140">
                  <c:v>64000</c:v>
                </c:pt>
                <c:pt idx="141">
                  <c:v>65864</c:v>
                </c:pt>
                <c:pt idx="142">
                  <c:v>47942</c:v>
                </c:pt>
                <c:pt idx="143">
                  <c:v>34977</c:v>
                </c:pt>
                <c:pt idx="144">
                  <c:v>44400</c:v>
                </c:pt>
                <c:pt idx="145">
                  <c:v>37951</c:v>
                </c:pt>
                <c:pt idx="146">
                  <c:v>117570</c:v>
                </c:pt>
                <c:pt idx="147">
                  <c:v>60843</c:v>
                </c:pt>
                <c:pt idx="148">
                  <c:v>40994</c:v>
                </c:pt>
                <c:pt idx="149">
                  <c:v>33934</c:v>
                </c:pt>
                <c:pt idx="150">
                  <c:v>32955</c:v>
                </c:pt>
                <c:pt idx="151">
                  <c:v>42998</c:v>
                </c:pt>
                <c:pt idx="152">
                  <c:v>39810</c:v>
                </c:pt>
                <c:pt idx="153">
                  <c:v>51985</c:v>
                </c:pt>
                <c:pt idx="154">
                  <c:v>33934</c:v>
                </c:pt>
                <c:pt idx="155">
                  <c:v>53916</c:v>
                </c:pt>
                <c:pt idx="156">
                  <c:v>37745</c:v>
                </c:pt>
                <c:pt idx="157">
                  <c:v>42848</c:v>
                </c:pt>
                <c:pt idx="158">
                  <c:v>14000</c:v>
                </c:pt>
                <c:pt idx="159">
                  <c:v>134997</c:v>
                </c:pt>
                <c:pt idx="160">
                  <c:v>71967</c:v>
                </c:pt>
                <c:pt idx="161">
                  <c:v>57933</c:v>
                </c:pt>
                <c:pt idx="162">
                  <c:v>55924</c:v>
                </c:pt>
                <c:pt idx="163">
                  <c:v>30998</c:v>
                </c:pt>
                <c:pt idx="164">
                  <c:v>90300</c:v>
                </c:pt>
                <c:pt idx="165">
                  <c:v>47633</c:v>
                </c:pt>
                <c:pt idx="166">
                  <c:v>124491</c:v>
                </c:pt>
                <c:pt idx="167">
                  <c:v>121999</c:v>
                </c:pt>
                <c:pt idx="168">
                  <c:v>39702</c:v>
                </c:pt>
                <c:pt idx="169">
                  <c:v>76370</c:v>
                </c:pt>
                <c:pt idx="170">
                  <c:v>31977</c:v>
                </c:pt>
                <c:pt idx="171">
                  <c:v>98500</c:v>
                </c:pt>
                <c:pt idx="172">
                  <c:v>38260</c:v>
                </c:pt>
                <c:pt idx="173">
                  <c:v>75000</c:v>
                </c:pt>
                <c:pt idx="174">
                  <c:v>5485</c:v>
                </c:pt>
                <c:pt idx="175">
                  <c:v>21545</c:v>
                </c:pt>
                <c:pt idx="176">
                  <c:v>335467</c:v>
                </c:pt>
                <c:pt idx="177">
                  <c:v>110000</c:v>
                </c:pt>
                <c:pt idx="178">
                  <c:v>29021.05</c:v>
                </c:pt>
                <c:pt idx="179">
                  <c:v>64937</c:v>
                </c:pt>
                <c:pt idx="180">
                  <c:v>39100</c:v>
                </c:pt>
                <c:pt idx="181">
                  <c:v>56491</c:v>
                </c:pt>
                <c:pt idx="182">
                  <c:v>160835</c:v>
                </c:pt>
                <c:pt idx="183">
                  <c:v>43899</c:v>
                </c:pt>
                <c:pt idx="184">
                  <c:v>23000</c:v>
                </c:pt>
                <c:pt idx="185">
                  <c:v>36869</c:v>
                </c:pt>
                <c:pt idx="186">
                  <c:v>45000</c:v>
                </c:pt>
                <c:pt idx="187">
                  <c:v>32909</c:v>
                </c:pt>
                <c:pt idx="188">
                  <c:v>397992</c:v>
                </c:pt>
                <c:pt idx="189">
                  <c:v>19000</c:v>
                </c:pt>
                <c:pt idx="190">
                  <c:v>49899</c:v>
                </c:pt>
                <c:pt idx="191">
                  <c:v>42998</c:v>
                </c:pt>
                <c:pt idx="192">
                  <c:v>19800</c:v>
                </c:pt>
                <c:pt idx="193">
                  <c:v>232940</c:v>
                </c:pt>
                <c:pt idx="194">
                  <c:v>155165</c:v>
                </c:pt>
                <c:pt idx="195">
                  <c:v>49500</c:v>
                </c:pt>
                <c:pt idx="196">
                  <c:v>32698</c:v>
                </c:pt>
                <c:pt idx="197">
                  <c:v>17500</c:v>
                </c:pt>
                <c:pt idx="198">
                  <c:v>65416</c:v>
                </c:pt>
                <c:pt idx="199">
                  <c:v>39000</c:v>
                </c:pt>
                <c:pt idx="200">
                  <c:v>84713</c:v>
                </c:pt>
                <c:pt idx="201">
                  <c:v>42637</c:v>
                </c:pt>
                <c:pt idx="202">
                  <c:v>45000</c:v>
                </c:pt>
                <c:pt idx="203">
                  <c:v>52989</c:v>
                </c:pt>
                <c:pt idx="204">
                  <c:v>35994</c:v>
                </c:pt>
                <c:pt idx="205">
                  <c:v>48560</c:v>
                </c:pt>
                <c:pt idx="206">
                  <c:v>48920</c:v>
                </c:pt>
                <c:pt idx="207">
                  <c:v>93000</c:v>
                </c:pt>
                <c:pt idx="208">
                  <c:v>107064</c:v>
                </c:pt>
                <c:pt idx="209">
                  <c:v>41906</c:v>
                </c:pt>
                <c:pt idx="210">
                  <c:v>65890</c:v>
                </c:pt>
                <c:pt idx="211">
                  <c:v>38826</c:v>
                </c:pt>
                <c:pt idx="212">
                  <c:v>62000</c:v>
                </c:pt>
                <c:pt idx="213">
                  <c:v>17000</c:v>
                </c:pt>
                <c:pt idx="214">
                  <c:v>37899</c:v>
                </c:pt>
                <c:pt idx="215">
                  <c:v>165500</c:v>
                </c:pt>
                <c:pt idx="216">
                  <c:v>32909</c:v>
                </c:pt>
                <c:pt idx="217">
                  <c:v>60920</c:v>
                </c:pt>
                <c:pt idx="218">
                  <c:v>52000</c:v>
                </c:pt>
                <c:pt idx="219">
                  <c:v>12000</c:v>
                </c:pt>
                <c:pt idx="220">
                  <c:v>79460</c:v>
                </c:pt>
                <c:pt idx="221">
                  <c:v>46706</c:v>
                </c:pt>
                <c:pt idx="222">
                  <c:v>76885</c:v>
                </c:pt>
                <c:pt idx="223">
                  <c:v>47942</c:v>
                </c:pt>
                <c:pt idx="224">
                  <c:v>41350</c:v>
                </c:pt>
                <c:pt idx="225">
                  <c:v>35994</c:v>
                </c:pt>
                <c:pt idx="226">
                  <c:v>38672</c:v>
                </c:pt>
                <c:pt idx="227">
                  <c:v>24875</c:v>
                </c:pt>
                <c:pt idx="228">
                  <c:v>48560</c:v>
                </c:pt>
                <c:pt idx="229">
                  <c:v>58139</c:v>
                </c:pt>
                <c:pt idx="230">
                  <c:v>56805</c:v>
                </c:pt>
                <c:pt idx="231">
                  <c:v>37384</c:v>
                </c:pt>
                <c:pt idx="232">
                  <c:v>10000</c:v>
                </c:pt>
                <c:pt idx="233">
                  <c:v>142800</c:v>
                </c:pt>
                <c:pt idx="234">
                  <c:v>128900</c:v>
                </c:pt>
                <c:pt idx="235">
                  <c:v>102600</c:v>
                </c:pt>
                <c:pt idx="236">
                  <c:v>142032</c:v>
                </c:pt>
                <c:pt idx="237">
                  <c:v>40000</c:v>
                </c:pt>
                <c:pt idx="238">
                  <c:v>59225</c:v>
                </c:pt>
                <c:pt idx="239">
                  <c:v>34608</c:v>
                </c:pt>
                <c:pt idx="240">
                  <c:v>43873</c:v>
                </c:pt>
                <c:pt idx="241">
                  <c:v>43976</c:v>
                </c:pt>
                <c:pt idx="242">
                  <c:v>15000</c:v>
                </c:pt>
                <c:pt idx="243">
                  <c:v>44000</c:v>
                </c:pt>
                <c:pt idx="244">
                  <c:v>81422</c:v>
                </c:pt>
                <c:pt idx="245">
                  <c:v>27991</c:v>
                </c:pt>
                <c:pt idx="246">
                  <c:v>113450</c:v>
                </c:pt>
                <c:pt idx="247">
                  <c:v>54740</c:v>
                </c:pt>
                <c:pt idx="248">
                  <c:v>46963</c:v>
                </c:pt>
                <c:pt idx="249">
                  <c:v>34608</c:v>
                </c:pt>
                <c:pt idx="250">
                  <c:v>29845</c:v>
                </c:pt>
                <c:pt idx="251">
                  <c:v>55255</c:v>
                </c:pt>
                <c:pt idx="252">
                  <c:v>37750</c:v>
                </c:pt>
                <c:pt idx="253">
                  <c:v>57984</c:v>
                </c:pt>
                <c:pt idx="254">
                  <c:v>105215</c:v>
                </c:pt>
                <c:pt idx="255">
                  <c:v>53143</c:v>
                </c:pt>
                <c:pt idx="256">
                  <c:v>73718</c:v>
                </c:pt>
                <c:pt idx="257">
                  <c:v>31000</c:v>
                </c:pt>
                <c:pt idx="258">
                  <c:v>68954</c:v>
                </c:pt>
                <c:pt idx="259">
                  <c:v>36617</c:v>
                </c:pt>
                <c:pt idx="260">
                  <c:v>139359</c:v>
                </c:pt>
                <c:pt idx="261">
                  <c:v>46000</c:v>
                </c:pt>
                <c:pt idx="262">
                  <c:v>34258</c:v>
                </c:pt>
                <c:pt idx="263">
                  <c:v>96460</c:v>
                </c:pt>
                <c:pt idx="264">
                  <c:v>79465</c:v>
                </c:pt>
                <c:pt idx="265">
                  <c:v>40994</c:v>
                </c:pt>
                <c:pt idx="266">
                  <c:v>31874</c:v>
                </c:pt>
                <c:pt idx="267">
                  <c:v>31570</c:v>
                </c:pt>
                <c:pt idx="268">
                  <c:v>40891</c:v>
                </c:pt>
                <c:pt idx="269">
                  <c:v>43878</c:v>
                </c:pt>
                <c:pt idx="270">
                  <c:v>24900</c:v>
                </c:pt>
                <c:pt idx="271">
                  <c:v>126510</c:v>
                </c:pt>
                <c:pt idx="272">
                  <c:v>89657</c:v>
                </c:pt>
                <c:pt idx="273">
                  <c:v>14000</c:v>
                </c:pt>
                <c:pt idx="274">
                  <c:v>35000</c:v>
                </c:pt>
                <c:pt idx="275">
                  <c:v>167015</c:v>
                </c:pt>
                <c:pt idx="276">
                  <c:v>79465</c:v>
                </c:pt>
                <c:pt idx="277">
                  <c:v>70499</c:v>
                </c:pt>
                <c:pt idx="278">
                  <c:v>57938</c:v>
                </c:pt>
                <c:pt idx="279">
                  <c:v>55723</c:v>
                </c:pt>
                <c:pt idx="280">
                  <c:v>47993</c:v>
                </c:pt>
                <c:pt idx="281">
                  <c:v>39676</c:v>
                </c:pt>
                <c:pt idx="282">
                  <c:v>39211.440000000002</c:v>
                </c:pt>
                <c:pt idx="283">
                  <c:v>27150.94</c:v>
                </c:pt>
                <c:pt idx="284">
                  <c:v>96150.95</c:v>
                </c:pt>
                <c:pt idx="285">
                  <c:v>46923.25</c:v>
                </c:pt>
                <c:pt idx="286">
                  <c:v>46306</c:v>
                </c:pt>
                <c:pt idx="287">
                  <c:v>49626.68</c:v>
                </c:pt>
                <c:pt idx="288">
                  <c:v>31500</c:v>
                </c:pt>
                <c:pt idx="289">
                  <c:v>60995</c:v>
                </c:pt>
                <c:pt idx="290">
                  <c:v>144248</c:v>
                </c:pt>
                <c:pt idx="291">
                  <c:v>21500</c:v>
                </c:pt>
                <c:pt idx="292">
                  <c:v>59270</c:v>
                </c:pt>
                <c:pt idx="293">
                  <c:v>61226.75</c:v>
                </c:pt>
                <c:pt idx="294">
                  <c:v>48000</c:v>
                </c:pt>
                <c:pt idx="295">
                  <c:v>61776</c:v>
                </c:pt>
                <c:pt idx="296">
                  <c:v>90116</c:v>
                </c:pt>
                <c:pt idx="297">
                  <c:v>65780</c:v>
                </c:pt>
                <c:pt idx="298">
                  <c:v>54102.61</c:v>
                </c:pt>
                <c:pt idx="299">
                  <c:v>31689</c:v>
                </c:pt>
                <c:pt idx="300">
                  <c:v>51863.7</c:v>
                </c:pt>
                <c:pt idx="301">
                  <c:v>146974.9</c:v>
                </c:pt>
                <c:pt idx="302">
                  <c:v>39962</c:v>
                </c:pt>
                <c:pt idx="303">
                  <c:v>65988</c:v>
                </c:pt>
                <c:pt idx="304">
                  <c:v>53927.75</c:v>
                </c:pt>
                <c:pt idx="305">
                  <c:v>49984.88</c:v>
                </c:pt>
                <c:pt idx="306">
                  <c:v>61984</c:v>
                </c:pt>
                <c:pt idx="307">
                  <c:v>45224.59</c:v>
                </c:pt>
                <c:pt idx="308">
                  <c:v>36556</c:v>
                </c:pt>
                <c:pt idx="309">
                  <c:v>131463.4</c:v>
                </c:pt>
                <c:pt idx="310">
                  <c:v>154994.93</c:v>
                </c:pt>
                <c:pt idx="311">
                  <c:v>61932</c:v>
                </c:pt>
                <c:pt idx="312">
                  <c:v>211848</c:v>
                </c:pt>
                <c:pt idx="313">
                  <c:v>81246.62</c:v>
                </c:pt>
                <c:pt idx="314">
                  <c:v>56627.68</c:v>
                </c:pt>
                <c:pt idx="315">
                  <c:v>40997</c:v>
                </c:pt>
                <c:pt idx="316">
                  <c:v>87583.62</c:v>
                </c:pt>
                <c:pt idx="317">
                  <c:v>119925.27</c:v>
                </c:pt>
                <c:pt idx="318">
                  <c:v>66423.64</c:v>
                </c:pt>
                <c:pt idx="319">
                  <c:v>38688</c:v>
                </c:pt>
                <c:pt idx="320">
                  <c:v>58968</c:v>
                </c:pt>
                <c:pt idx="321">
                  <c:v>52832</c:v>
                </c:pt>
                <c:pt idx="322">
                  <c:v>92772.12</c:v>
                </c:pt>
                <c:pt idx="323">
                  <c:v>110294.23</c:v>
                </c:pt>
                <c:pt idx="324">
                  <c:v>73000</c:v>
                </c:pt>
                <c:pt idx="325">
                  <c:v>71060.12</c:v>
                </c:pt>
                <c:pt idx="326">
                  <c:v>40550</c:v>
                </c:pt>
                <c:pt idx="327">
                  <c:v>21725.52</c:v>
                </c:pt>
                <c:pt idx="328">
                  <c:v>24910.37</c:v>
                </c:pt>
                <c:pt idx="329">
                  <c:v>8691.58</c:v>
                </c:pt>
                <c:pt idx="330">
                  <c:v>63670.09</c:v>
                </c:pt>
                <c:pt idx="331">
                  <c:v>142374.25</c:v>
                </c:pt>
                <c:pt idx="332">
                  <c:v>110000</c:v>
                </c:pt>
                <c:pt idx="333">
                  <c:v>34293.9</c:v>
                </c:pt>
                <c:pt idx="334">
                  <c:v>47638.59</c:v>
                </c:pt>
                <c:pt idx="335">
                  <c:v>216304.5</c:v>
                </c:pt>
                <c:pt idx="336">
                  <c:v>10450</c:v>
                </c:pt>
                <c:pt idx="337">
                  <c:v>40768</c:v>
                </c:pt>
                <c:pt idx="338">
                  <c:v>50885.66</c:v>
                </c:pt>
                <c:pt idx="339">
                  <c:v>132786.39000000001</c:v>
                </c:pt>
                <c:pt idx="340">
                  <c:v>44928</c:v>
                </c:pt>
                <c:pt idx="341">
                  <c:v>30363</c:v>
                </c:pt>
                <c:pt idx="342">
                  <c:v>50000</c:v>
                </c:pt>
                <c:pt idx="343">
                  <c:v>46904</c:v>
                </c:pt>
                <c:pt idx="344">
                  <c:v>81529.48</c:v>
                </c:pt>
                <c:pt idx="345">
                  <c:v>24908</c:v>
                </c:pt>
                <c:pt idx="346">
                  <c:v>64916.639999999999</c:v>
                </c:pt>
                <c:pt idx="347">
                  <c:v>4504.49</c:v>
                </c:pt>
                <c:pt idx="348">
                  <c:v>90959.360000000001</c:v>
                </c:pt>
                <c:pt idx="349">
                  <c:v>43955.59</c:v>
                </c:pt>
                <c:pt idx="350">
                  <c:v>124275.44</c:v>
                </c:pt>
                <c:pt idx="351">
                  <c:v>22800</c:v>
                </c:pt>
                <c:pt idx="352">
                  <c:v>86840</c:v>
                </c:pt>
                <c:pt idx="353">
                  <c:v>58500</c:v>
                </c:pt>
                <c:pt idx="354">
                  <c:v>64015.38</c:v>
                </c:pt>
                <c:pt idx="355">
                  <c:v>60870.64</c:v>
                </c:pt>
                <c:pt idx="356">
                  <c:v>15000</c:v>
                </c:pt>
                <c:pt idx="357">
                  <c:v>78881.61</c:v>
                </c:pt>
                <c:pt idx="358">
                  <c:v>97224.93</c:v>
                </c:pt>
                <c:pt idx="359">
                  <c:v>59769</c:v>
                </c:pt>
                <c:pt idx="360">
                  <c:v>73476</c:v>
                </c:pt>
                <c:pt idx="361">
                  <c:v>142678</c:v>
                </c:pt>
                <c:pt idx="362">
                  <c:v>95160</c:v>
                </c:pt>
                <c:pt idx="363">
                  <c:v>50000</c:v>
                </c:pt>
                <c:pt idx="364">
                  <c:v>40264.89</c:v>
                </c:pt>
                <c:pt idx="365">
                  <c:v>358476.21</c:v>
                </c:pt>
                <c:pt idx="366">
                  <c:v>111696</c:v>
                </c:pt>
                <c:pt idx="367">
                  <c:v>153920</c:v>
                </c:pt>
                <c:pt idx="368">
                  <c:v>74544.61</c:v>
                </c:pt>
                <c:pt idx="369">
                  <c:v>50837.25</c:v>
                </c:pt>
                <c:pt idx="370">
                  <c:v>167984.91</c:v>
                </c:pt>
                <c:pt idx="371">
                  <c:v>45916</c:v>
                </c:pt>
                <c:pt idx="372">
                  <c:v>85489.86</c:v>
                </c:pt>
                <c:pt idx="373">
                  <c:v>68500</c:v>
                </c:pt>
                <c:pt idx="374">
                  <c:v>75297.81</c:v>
                </c:pt>
                <c:pt idx="375">
                  <c:v>111965.27</c:v>
                </c:pt>
                <c:pt idx="376">
                  <c:v>41998.59</c:v>
                </c:pt>
                <c:pt idx="377">
                  <c:v>121046</c:v>
                </c:pt>
                <c:pt idx="378">
                  <c:v>54990</c:v>
                </c:pt>
                <c:pt idx="379">
                  <c:v>87837.95</c:v>
                </c:pt>
                <c:pt idx="380">
                  <c:v>15840.96</c:v>
                </c:pt>
                <c:pt idx="381">
                  <c:v>155622.57999999999</c:v>
                </c:pt>
                <c:pt idx="382">
                  <c:v>96720</c:v>
                </c:pt>
                <c:pt idx="383">
                  <c:v>131717.93</c:v>
                </c:pt>
                <c:pt idx="384">
                  <c:v>64480</c:v>
                </c:pt>
                <c:pt idx="385">
                  <c:v>47981.25</c:v>
                </c:pt>
                <c:pt idx="386">
                  <c:v>100672</c:v>
                </c:pt>
                <c:pt idx="387">
                  <c:v>80808</c:v>
                </c:pt>
                <c:pt idx="388">
                  <c:v>31268.44</c:v>
                </c:pt>
                <c:pt idx="389">
                  <c:v>55619.75</c:v>
                </c:pt>
                <c:pt idx="390">
                  <c:v>69576</c:v>
                </c:pt>
                <c:pt idx="391">
                  <c:v>81120</c:v>
                </c:pt>
                <c:pt idx="392">
                  <c:v>49817.73</c:v>
                </c:pt>
                <c:pt idx="393">
                  <c:v>31000</c:v>
                </c:pt>
                <c:pt idx="394">
                  <c:v>45902.64</c:v>
                </c:pt>
                <c:pt idx="395">
                  <c:v>42950.59</c:v>
                </c:pt>
                <c:pt idx="396">
                  <c:v>35461.339999999997</c:v>
                </c:pt>
                <c:pt idx="397">
                  <c:v>42983.25</c:v>
                </c:pt>
                <c:pt idx="398">
                  <c:v>57304</c:v>
                </c:pt>
                <c:pt idx="399">
                  <c:v>10000</c:v>
                </c:pt>
                <c:pt idx="400">
                  <c:v>22200</c:v>
                </c:pt>
                <c:pt idx="401">
                  <c:v>82264</c:v>
                </c:pt>
                <c:pt idx="402">
                  <c:v>27000</c:v>
                </c:pt>
                <c:pt idx="403">
                  <c:v>45968</c:v>
                </c:pt>
                <c:pt idx="404">
                  <c:v>60314.64</c:v>
                </c:pt>
                <c:pt idx="405">
                  <c:v>27000</c:v>
                </c:pt>
                <c:pt idx="406">
                  <c:v>66066.350000000006</c:v>
                </c:pt>
                <c:pt idx="407">
                  <c:v>69000</c:v>
                </c:pt>
                <c:pt idx="408">
                  <c:v>194688</c:v>
                </c:pt>
                <c:pt idx="409">
                  <c:v>55207.07</c:v>
                </c:pt>
                <c:pt idx="410">
                  <c:v>112008</c:v>
                </c:pt>
                <c:pt idx="411">
                  <c:v>39936</c:v>
                </c:pt>
                <c:pt idx="412">
                  <c:v>84968</c:v>
                </c:pt>
                <c:pt idx="413">
                  <c:v>39745.879999999997</c:v>
                </c:pt>
                <c:pt idx="414">
                  <c:v>63908</c:v>
                </c:pt>
                <c:pt idx="415">
                  <c:v>39343.379999999997</c:v>
                </c:pt>
                <c:pt idx="416">
                  <c:v>6198.95</c:v>
                </c:pt>
                <c:pt idx="417">
                  <c:v>136308</c:v>
                </c:pt>
                <c:pt idx="418">
                  <c:v>34944</c:v>
                </c:pt>
                <c:pt idx="419">
                  <c:v>103896</c:v>
                </c:pt>
                <c:pt idx="420">
                  <c:v>35516</c:v>
                </c:pt>
                <c:pt idx="421">
                  <c:v>100000</c:v>
                </c:pt>
                <c:pt idx="422">
                  <c:v>44907.59</c:v>
                </c:pt>
                <c:pt idx="423">
                  <c:v>155999.25</c:v>
                </c:pt>
                <c:pt idx="424">
                  <c:v>45003.31</c:v>
                </c:pt>
                <c:pt idx="425">
                  <c:v>43940</c:v>
                </c:pt>
                <c:pt idx="426">
                  <c:v>35828</c:v>
                </c:pt>
                <c:pt idx="427">
                  <c:v>39541.75</c:v>
                </c:pt>
                <c:pt idx="428">
                  <c:v>49975.73</c:v>
                </c:pt>
                <c:pt idx="429">
                  <c:v>41945.59</c:v>
                </c:pt>
                <c:pt idx="430">
                  <c:v>41945.59</c:v>
                </c:pt>
                <c:pt idx="431">
                  <c:v>67904.639999999999</c:v>
                </c:pt>
                <c:pt idx="432">
                  <c:v>46070.46</c:v>
                </c:pt>
                <c:pt idx="433">
                  <c:v>47275.87</c:v>
                </c:pt>
                <c:pt idx="434">
                  <c:v>175986.71</c:v>
                </c:pt>
                <c:pt idx="435">
                  <c:v>82811.86</c:v>
                </c:pt>
                <c:pt idx="436">
                  <c:v>30356.59</c:v>
                </c:pt>
                <c:pt idx="437">
                  <c:v>36000</c:v>
                </c:pt>
                <c:pt idx="438">
                  <c:v>42129.02</c:v>
                </c:pt>
                <c:pt idx="439">
                  <c:v>110112.6</c:v>
                </c:pt>
                <c:pt idx="440">
                  <c:v>29972.44</c:v>
                </c:pt>
                <c:pt idx="441">
                  <c:v>45816.59</c:v>
                </c:pt>
                <c:pt idx="442">
                  <c:v>40993.589999999997</c:v>
                </c:pt>
                <c:pt idx="443">
                  <c:v>51456.73</c:v>
                </c:pt>
                <c:pt idx="444">
                  <c:v>79939.61</c:v>
                </c:pt>
                <c:pt idx="445">
                  <c:v>68198.95</c:v>
                </c:pt>
                <c:pt idx="446">
                  <c:v>95807.27</c:v>
                </c:pt>
                <c:pt idx="447">
                  <c:v>34488.589999999997</c:v>
                </c:pt>
                <c:pt idx="448">
                  <c:v>84415.12</c:v>
                </c:pt>
                <c:pt idx="449">
                  <c:v>35975.440000000002</c:v>
                </c:pt>
                <c:pt idx="450">
                  <c:v>29998.44</c:v>
                </c:pt>
                <c:pt idx="451">
                  <c:v>70985.350000000006</c:v>
                </c:pt>
                <c:pt idx="452">
                  <c:v>117886.25</c:v>
                </c:pt>
                <c:pt idx="453">
                  <c:v>40993.589999999997</c:v>
                </c:pt>
                <c:pt idx="454">
                  <c:v>49235.73</c:v>
                </c:pt>
                <c:pt idx="455">
                  <c:v>38983.589999999997</c:v>
                </c:pt>
                <c:pt idx="456">
                  <c:v>80283.350000000006</c:v>
                </c:pt>
                <c:pt idx="457">
                  <c:v>113948.27</c:v>
                </c:pt>
                <c:pt idx="458">
                  <c:v>33991.440000000002</c:v>
                </c:pt>
                <c:pt idx="459">
                  <c:v>42051.59</c:v>
                </c:pt>
                <c:pt idx="460">
                  <c:v>68800.09</c:v>
                </c:pt>
                <c:pt idx="461">
                  <c:v>69995.61</c:v>
                </c:pt>
                <c:pt idx="462">
                  <c:v>102995.3</c:v>
                </c:pt>
                <c:pt idx="463">
                  <c:v>124592.44</c:v>
                </c:pt>
                <c:pt idx="464">
                  <c:v>7239.6</c:v>
                </c:pt>
                <c:pt idx="465">
                  <c:v>47276.59</c:v>
                </c:pt>
                <c:pt idx="466">
                  <c:v>58876.25</c:v>
                </c:pt>
                <c:pt idx="467">
                  <c:v>127474.76</c:v>
                </c:pt>
                <c:pt idx="468">
                  <c:v>46585</c:v>
                </c:pt>
                <c:pt idx="469">
                  <c:v>105288.78</c:v>
                </c:pt>
                <c:pt idx="470">
                  <c:v>56895.86</c:v>
                </c:pt>
                <c:pt idx="471">
                  <c:v>57818.25</c:v>
                </c:pt>
                <c:pt idx="472">
                  <c:v>103908.78</c:v>
                </c:pt>
                <c:pt idx="473">
                  <c:v>25328.639999999999</c:v>
                </c:pt>
                <c:pt idx="474">
                  <c:v>122912.6</c:v>
                </c:pt>
                <c:pt idx="475">
                  <c:v>51895.25</c:v>
                </c:pt>
                <c:pt idx="476">
                  <c:v>50000</c:v>
                </c:pt>
                <c:pt idx="477">
                  <c:v>449893.73</c:v>
                </c:pt>
                <c:pt idx="478">
                  <c:v>47710.59</c:v>
                </c:pt>
                <c:pt idx="479">
                  <c:v>68486.64</c:v>
                </c:pt>
                <c:pt idx="480">
                  <c:v>77628.86</c:v>
                </c:pt>
                <c:pt idx="481">
                  <c:v>40676.589999999997</c:v>
                </c:pt>
                <c:pt idx="482">
                  <c:v>76399.78</c:v>
                </c:pt>
                <c:pt idx="483">
                  <c:v>67814.759999999995</c:v>
                </c:pt>
                <c:pt idx="484">
                  <c:v>67814.759999999995</c:v>
                </c:pt>
                <c:pt idx="485">
                  <c:v>64664.75</c:v>
                </c:pt>
                <c:pt idx="486">
                  <c:v>73820.86</c:v>
                </c:pt>
                <c:pt idx="487">
                  <c:v>99324.95</c:v>
                </c:pt>
                <c:pt idx="488">
                  <c:v>141383.41</c:v>
                </c:pt>
                <c:pt idx="489">
                  <c:v>111979.11</c:v>
                </c:pt>
                <c:pt idx="490">
                  <c:v>80008.509999999995</c:v>
                </c:pt>
                <c:pt idx="491">
                  <c:v>58000</c:v>
                </c:pt>
                <c:pt idx="492">
                  <c:v>56299.62</c:v>
                </c:pt>
                <c:pt idx="493">
                  <c:v>50625.25</c:v>
                </c:pt>
                <c:pt idx="494">
                  <c:v>55157.279999999999</c:v>
                </c:pt>
                <c:pt idx="495">
                  <c:v>32960.44</c:v>
                </c:pt>
                <c:pt idx="496">
                  <c:v>54777.25</c:v>
                </c:pt>
                <c:pt idx="497">
                  <c:v>44167.59</c:v>
                </c:pt>
                <c:pt idx="498">
                  <c:v>72979.09</c:v>
                </c:pt>
                <c:pt idx="499">
                  <c:v>60459.75</c:v>
                </c:pt>
                <c:pt idx="500">
                  <c:v>36424.44</c:v>
                </c:pt>
                <c:pt idx="501">
                  <c:v>5082.75</c:v>
                </c:pt>
                <c:pt idx="502">
                  <c:v>5442.8</c:v>
                </c:pt>
                <c:pt idx="503">
                  <c:v>40789.11</c:v>
                </c:pt>
                <c:pt idx="504">
                  <c:v>37006.44</c:v>
                </c:pt>
                <c:pt idx="505">
                  <c:v>42639.25</c:v>
                </c:pt>
                <c:pt idx="506">
                  <c:v>63934.09</c:v>
                </c:pt>
                <c:pt idx="507">
                  <c:v>38719.589999999997</c:v>
                </c:pt>
                <c:pt idx="508">
                  <c:v>73947.350000000006</c:v>
                </c:pt>
                <c:pt idx="509">
                  <c:v>35922.44</c:v>
                </c:pt>
                <c:pt idx="510">
                  <c:v>45383.59</c:v>
                </c:pt>
                <c:pt idx="511">
                  <c:v>83816.86</c:v>
                </c:pt>
                <c:pt idx="512">
                  <c:v>34277.440000000002</c:v>
                </c:pt>
                <c:pt idx="513">
                  <c:v>64903.35</c:v>
                </c:pt>
                <c:pt idx="514">
                  <c:v>44067.25</c:v>
                </c:pt>
                <c:pt idx="515">
                  <c:v>235889.3</c:v>
                </c:pt>
                <c:pt idx="516">
                  <c:v>40035.589999999997</c:v>
                </c:pt>
                <c:pt idx="517">
                  <c:v>108474.95</c:v>
                </c:pt>
                <c:pt idx="518">
                  <c:v>77945.86</c:v>
                </c:pt>
                <c:pt idx="519">
                  <c:v>61250.96</c:v>
                </c:pt>
                <c:pt idx="520">
                  <c:v>53662.75</c:v>
                </c:pt>
                <c:pt idx="521">
                  <c:v>161000</c:v>
                </c:pt>
                <c:pt idx="522">
                  <c:v>29893.439999999999</c:v>
                </c:pt>
                <c:pt idx="523">
                  <c:v>62601.75</c:v>
                </c:pt>
                <c:pt idx="524">
                  <c:v>33383.440000000002</c:v>
                </c:pt>
                <c:pt idx="525">
                  <c:v>58242.25</c:v>
                </c:pt>
                <c:pt idx="526">
                  <c:v>51911.75</c:v>
                </c:pt>
                <c:pt idx="527">
                  <c:v>50520.25</c:v>
                </c:pt>
                <c:pt idx="528">
                  <c:v>62072.75</c:v>
                </c:pt>
                <c:pt idx="529">
                  <c:v>105420.11</c:v>
                </c:pt>
                <c:pt idx="530">
                  <c:v>54715</c:v>
                </c:pt>
                <c:pt idx="531">
                  <c:v>80996.61</c:v>
                </c:pt>
                <c:pt idx="532">
                  <c:v>62971.75</c:v>
                </c:pt>
                <c:pt idx="533">
                  <c:v>34441.440000000002</c:v>
                </c:pt>
                <c:pt idx="534">
                  <c:v>194924.52</c:v>
                </c:pt>
                <c:pt idx="535">
                  <c:v>180493.39</c:v>
                </c:pt>
                <c:pt idx="536">
                  <c:v>228364.91</c:v>
                </c:pt>
                <c:pt idx="537">
                  <c:v>94123.78</c:v>
                </c:pt>
                <c:pt idx="538">
                  <c:v>43009.25</c:v>
                </c:pt>
                <c:pt idx="539">
                  <c:v>96211.43</c:v>
                </c:pt>
                <c:pt idx="540">
                  <c:v>79994.62</c:v>
                </c:pt>
                <c:pt idx="541">
                  <c:v>64374.35</c:v>
                </c:pt>
                <c:pt idx="542">
                  <c:v>53957.25</c:v>
                </c:pt>
                <c:pt idx="543">
                  <c:v>75777.86</c:v>
                </c:pt>
                <c:pt idx="544">
                  <c:v>67615.61</c:v>
                </c:pt>
                <c:pt idx="545">
                  <c:v>72608.09</c:v>
                </c:pt>
                <c:pt idx="546">
                  <c:v>116059.23</c:v>
                </c:pt>
                <c:pt idx="547">
                  <c:v>36886.61</c:v>
                </c:pt>
                <c:pt idx="548">
                  <c:v>46388.59</c:v>
                </c:pt>
                <c:pt idx="549">
                  <c:v>90973.119999999995</c:v>
                </c:pt>
                <c:pt idx="550">
                  <c:v>51472.25</c:v>
                </c:pt>
                <c:pt idx="551">
                  <c:v>41460.730000000003</c:v>
                </c:pt>
                <c:pt idx="552">
                  <c:v>50927.73</c:v>
                </c:pt>
                <c:pt idx="553">
                  <c:v>126931.6</c:v>
                </c:pt>
                <c:pt idx="554">
                  <c:v>80046.62</c:v>
                </c:pt>
                <c:pt idx="555">
                  <c:v>38613.589999999997</c:v>
                </c:pt>
                <c:pt idx="556">
                  <c:v>65680.09</c:v>
                </c:pt>
                <c:pt idx="557">
                  <c:v>59904.75</c:v>
                </c:pt>
                <c:pt idx="558">
                  <c:v>61777.35</c:v>
                </c:pt>
                <c:pt idx="559">
                  <c:v>44748.59</c:v>
                </c:pt>
                <c:pt idx="560">
                  <c:v>174437.91</c:v>
                </c:pt>
                <c:pt idx="561">
                  <c:v>101150.62</c:v>
                </c:pt>
                <c:pt idx="562">
                  <c:v>133780.93</c:v>
                </c:pt>
                <c:pt idx="563">
                  <c:v>66952.639999999999</c:v>
                </c:pt>
                <c:pt idx="564">
                  <c:v>70615.350000000006</c:v>
                </c:pt>
                <c:pt idx="565">
                  <c:v>52403.73</c:v>
                </c:pt>
                <c:pt idx="566">
                  <c:v>168922.55</c:v>
                </c:pt>
                <c:pt idx="567">
                  <c:v>68906.09</c:v>
                </c:pt>
                <c:pt idx="568">
                  <c:v>78140.61</c:v>
                </c:pt>
                <c:pt idx="569">
                  <c:v>63077.75</c:v>
                </c:pt>
                <c:pt idx="570">
                  <c:v>43279.57</c:v>
                </c:pt>
                <c:pt idx="571">
                  <c:v>75058.350000000006</c:v>
                </c:pt>
                <c:pt idx="572">
                  <c:v>42897.59</c:v>
                </c:pt>
                <c:pt idx="573">
                  <c:v>62932.639999999999</c:v>
                </c:pt>
                <c:pt idx="574">
                  <c:v>5775</c:v>
                </c:pt>
                <c:pt idx="575">
                  <c:v>59812.639999999999</c:v>
                </c:pt>
                <c:pt idx="576">
                  <c:v>12000</c:v>
                </c:pt>
                <c:pt idx="577">
                  <c:v>162034.29999999999</c:v>
                </c:pt>
                <c:pt idx="578">
                  <c:v>73009.929999999993</c:v>
                </c:pt>
                <c:pt idx="579">
                  <c:v>60999.61</c:v>
                </c:pt>
                <c:pt idx="580">
                  <c:v>49960.75</c:v>
                </c:pt>
                <c:pt idx="581">
                  <c:v>72503.09</c:v>
                </c:pt>
                <c:pt idx="582">
                  <c:v>60146.25</c:v>
                </c:pt>
                <c:pt idx="583">
                  <c:v>74877.86</c:v>
                </c:pt>
                <c:pt idx="584">
                  <c:v>40987.589999999997</c:v>
                </c:pt>
                <c:pt idx="585">
                  <c:v>44702.25</c:v>
                </c:pt>
                <c:pt idx="586">
                  <c:v>47387.67</c:v>
                </c:pt>
                <c:pt idx="587">
                  <c:v>61067.75</c:v>
                </c:pt>
                <c:pt idx="588">
                  <c:v>130697.08</c:v>
                </c:pt>
                <c:pt idx="589">
                  <c:v>290405.67</c:v>
                </c:pt>
                <c:pt idx="590">
                  <c:v>46902.64</c:v>
                </c:pt>
                <c:pt idx="591">
                  <c:v>74906.37</c:v>
                </c:pt>
                <c:pt idx="592">
                  <c:v>61702.75</c:v>
                </c:pt>
                <c:pt idx="593">
                  <c:v>80532.86</c:v>
                </c:pt>
                <c:pt idx="594">
                  <c:v>108144.78</c:v>
                </c:pt>
                <c:pt idx="595">
                  <c:v>79638.86</c:v>
                </c:pt>
                <c:pt idx="596">
                  <c:v>153336.41</c:v>
                </c:pt>
                <c:pt idx="597">
                  <c:v>71741.61</c:v>
                </c:pt>
                <c:pt idx="598">
                  <c:v>110318.18</c:v>
                </c:pt>
                <c:pt idx="599">
                  <c:v>243369.96</c:v>
                </c:pt>
                <c:pt idx="600">
                  <c:v>360128.47</c:v>
                </c:pt>
                <c:pt idx="601">
                  <c:v>26000</c:v>
                </c:pt>
                <c:pt idx="602">
                  <c:v>47340.59</c:v>
                </c:pt>
                <c:pt idx="603">
                  <c:v>31902.44</c:v>
                </c:pt>
                <c:pt idx="604">
                  <c:v>75968.38</c:v>
                </c:pt>
                <c:pt idx="605">
                  <c:v>241198.3</c:v>
                </c:pt>
                <c:pt idx="606">
                  <c:v>78897.86</c:v>
                </c:pt>
                <c:pt idx="607">
                  <c:v>38672.44</c:v>
                </c:pt>
                <c:pt idx="608">
                  <c:v>193536.26</c:v>
                </c:pt>
                <c:pt idx="609">
                  <c:v>56942.75</c:v>
                </c:pt>
                <c:pt idx="610">
                  <c:v>102617.11</c:v>
                </c:pt>
                <c:pt idx="611">
                  <c:v>194941.71</c:v>
                </c:pt>
                <c:pt idx="612">
                  <c:v>66790.09</c:v>
                </c:pt>
                <c:pt idx="613">
                  <c:v>96939.38</c:v>
                </c:pt>
                <c:pt idx="614">
                  <c:v>333447.06</c:v>
                </c:pt>
                <c:pt idx="615">
                  <c:v>71514.350000000006</c:v>
                </c:pt>
                <c:pt idx="616">
                  <c:v>40405.589999999997</c:v>
                </c:pt>
                <c:pt idx="617">
                  <c:v>81960.86</c:v>
                </c:pt>
                <c:pt idx="618">
                  <c:v>72851.61</c:v>
                </c:pt>
                <c:pt idx="619">
                  <c:v>72957.61</c:v>
                </c:pt>
                <c:pt idx="620">
                  <c:v>166012.42000000001</c:v>
                </c:pt>
                <c:pt idx="621">
                  <c:v>60976.639999999999</c:v>
                </c:pt>
                <c:pt idx="622">
                  <c:v>46335.59</c:v>
                </c:pt>
                <c:pt idx="623">
                  <c:v>121821.74</c:v>
                </c:pt>
                <c:pt idx="624">
                  <c:v>66000.639999999999</c:v>
                </c:pt>
                <c:pt idx="625">
                  <c:v>61596.75</c:v>
                </c:pt>
                <c:pt idx="626">
                  <c:v>43532.59</c:v>
                </c:pt>
                <c:pt idx="627">
                  <c:v>107137.42</c:v>
                </c:pt>
                <c:pt idx="628">
                  <c:v>66484.350000000006</c:v>
                </c:pt>
                <c:pt idx="629">
                  <c:v>52937.73</c:v>
                </c:pt>
                <c:pt idx="630">
                  <c:v>41675.589999999997</c:v>
                </c:pt>
                <c:pt idx="631">
                  <c:v>231239.1</c:v>
                </c:pt>
                <c:pt idx="632">
                  <c:v>171101.07</c:v>
                </c:pt>
                <c:pt idx="633">
                  <c:v>290468.49</c:v>
                </c:pt>
                <c:pt idx="634">
                  <c:v>46752.59</c:v>
                </c:pt>
                <c:pt idx="635">
                  <c:v>75957.350000000006</c:v>
                </c:pt>
                <c:pt idx="636">
                  <c:v>80849.86</c:v>
                </c:pt>
                <c:pt idx="637">
                  <c:v>203732.3</c:v>
                </c:pt>
                <c:pt idx="638">
                  <c:v>138963.93</c:v>
                </c:pt>
                <c:pt idx="639">
                  <c:v>134520.93</c:v>
                </c:pt>
                <c:pt idx="640">
                  <c:v>136597.09</c:v>
                </c:pt>
                <c:pt idx="641">
                  <c:v>59918.64</c:v>
                </c:pt>
                <c:pt idx="642">
                  <c:v>250000</c:v>
                </c:pt>
                <c:pt idx="643">
                  <c:v>67878.64</c:v>
                </c:pt>
                <c:pt idx="644">
                  <c:v>79956.12</c:v>
                </c:pt>
                <c:pt idx="645">
                  <c:v>49191.59</c:v>
                </c:pt>
                <c:pt idx="646">
                  <c:v>73084.09</c:v>
                </c:pt>
                <c:pt idx="647">
                  <c:v>17800</c:v>
                </c:pt>
                <c:pt idx="648">
                  <c:v>131129.57999999999</c:v>
                </c:pt>
                <c:pt idx="649">
                  <c:v>39407.589999999997</c:v>
                </c:pt>
                <c:pt idx="650">
                  <c:v>170219.9</c:v>
                </c:pt>
                <c:pt idx="651">
                  <c:v>74000</c:v>
                </c:pt>
                <c:pt idx="652">
                  <c:v>453077.06</c:v>
                </c:pt>
                <c:pt idx="653">
                  <c:v>98302.78</c:v>
                </c:pt>
                <c:pt idx="654">
                  <c:v>68327.64</c:v>
                </c:pt>
                <c:pt idx="655">
                  <c:v>212480.71</c:v>
                </c:pt>
                <c:pt idx="656">
                  <c:v>50566.59</c:v>
                </c:pt>
                <c:pt idx="657">
                  <c:v>56919.25</c:v>
                </c:pt>
                <c:pt idx="658">
                  <c:v>97825.44</c:v>
                </c:pt>
                <c:pt idx="659">
                  <c:v>63898.35</c:v>
                </c:pt>
                <c:pt idx="660">
                  <c:v>35400</c:v>
                </c:pt>
                <c:pt idx="661">
                  <c:v>147716.25</c:v>
                </c:pt>
                <c:pt idx="662">
                  <c:v>46000</c:v>
                </c:pt>
                <c:pt idx="663">
                  <c:v>24999.439999999999</c:v>
                </c:pt>
                <c:pt idx="664">
                  <c:v>66476.639999999999</c:v>
                </c:pt>
                <c:pt idx="665">
                  <c:v>62760.75</c:v>
                </c:pt>
                <c:pt idx="666">
                  <c:v>134661.76000000001</c:v>
                </c:pt>
                <c:pt idx="667">
                  <c:v>165961.9</c:v>
                </c:pt>
                <c:pt idx="668">
                  <c:v>50806.75</c:v>
                </c:pt>
                <c:pt idx="669">
                  <c:v>43579.59</c:v>
                </c:pt>
                <c:pt idx="670">
                  <c:v>179964.39</c:v>
                </c:pt>
                <c:pt idx="671">
                  <c:v>41939.589999999997</c:v>
                </c:pt>
                <c:pt idx="672">
                  <c:v>39148.44</c:v>
                </c:pt>
                <c:pt idx="673">
                  <c:v>66448.38</c:v>
                </c:pt>
                <c:pt idx="674">
                  <c:v>50399.73</c:v>
                </c:pt>
                <c:pt idx="675">
                  <c:v>85200</c:v>
                </c:pt>
                <c:pt idx="676">
                  <c:v>53921.75</c:v>
                </c:pt>
                <c:pt idx="677">
                  <c:v>59400</c:v>
                </c:pt>
                <c:pt idx="678">
                  <c:v>40517.589999999997</c:v>
                </c:pt>
                <c:pt idx="679">
                  <c:v>69625.61</c:v>
                </c:pt>
                <c:pt idx="680">
                  <c:v>62932.639999999999</c:v>
                </c:pt>
                <c:pt idx="681">
                  <c:v>79844.86</c:v>
                </c:pt>
                <c:pt idx="682">
                  <c:v>90333.119999999995</c:v>
                </c:pt>
                <c:pt idx="683">
                  <c:v>42468.59</c:v>
                </c:pt>
                <c:pt idx="684">
                  <c:v>66397.64</c:v>
                </c:pt>
                <c:pt idx="685">
                  <c:v>70000</c:v>
                </c:pt>
                <c:pt idx="686">
                  <c:v>59427.75</c:v>
                </c:pt>
                <c:pt idx="687">
                  <c:v>56655.25</c:v>
                </c:pt>
                <c:pt idx="688">
                  <c:v>189301.32</c:v>
                </c:pt>
                <c:pt idx="689">
                  <c:v>85000</c:v>
                </c:pt>
                <c:pt idx="690">
                  <c:v>102644.78</c:v>
                </c:pt>
                <c:pt idx="691">
                  <c:v>63606.75</c:v>
                </c:pt>
                <c:pt idx="692">
                  <c:v>140929.09</c:v>
                </c:pt>
                <c:pt idx="693">
                  <c:v>47754.73</c:v>
                </c:pt>
                <c:pt idx="694">
                  <c:v>177095.23</c:v>
                </c:pt>
                <c:pt idx="695">
                  <c:v>168077.9</c:v>
                </c:pt>
                <c:pt idx="696">
                  <c:v>85931.86</c:v>
                </c:pt>
                <c:pt idx="697">
                  <c:v>137027.25</c:v>
                </c:pt>
                <c:pt idx="698">
                  <c:v>54413.73</c:v>
                </c:pt>
                <c:pt idx="699">
                  <c:v>51630.25</c:v>
                </c:pt>
                <c:pt idx="700">
                  <c:v>71233.09</c:v>
                </c:pt>
                <c:pt idx="701">
                  <c:v>65889.64</c:v>
                </c:pt>
                <c:pt idx="702">
                  <c:v>69187.350000000006</c:v>
                </c:pt>
                <c:pt idx="703">
                  <c:v>84885.119999999995</c:v>
                </c:pt>
                <c:pt idx="704">
                  <c:v>116474.11</c:v>
                </c:pt>
                <c:pt idx="705">
                  <c:v>105869.44</c:v>
                </c:pt>
                <c:pt idx="706">
                  <c:v>51388.75</c:v>
                </c:pt>
                <c:pt idx="707">
                  <c:v>119607.27</c:v>
                </c:pt>
                <c:pt idx="708">
                  <c:v>65326.35</c:v>
                </c:pt>
                <c:pt idx="709">
                  <c:v>51659.09</c:v>
                </c:pt>
                <c:pt idx="710">
                  <c:v>51774.73</c:v>
                </c:pt>
                <c:pt idx="711">
                  <c:v>54683.73</c:v>
                </c:pt>
                <c:pt idx="712">
                  <c:v>50859.75</c:v>
                </c:pt>
                <c:pt idx="713">
                  <c:v>46541.59</c:v>
                </c:pt>
                <c:pt idx="714">
                  <c:v>62888.35</c:v>
                </c:pt>
                <c:pt idx="715">
                  <c:v>76866.61</c:v>
                </c:pt>
                <c:pt idx="716">
                  <c:v>28500</c:v>
                </c:pt>
                <c:pt idx="717">
                  <c:v>194844.19</c:v>
                </c:pt>
                <c:pt idx="718">
                  <c:v>33960.44</c:v>
                </c:pt>
                <c:pt idx="719">
                  <c:v>51156.66</c:v>
                </c:pt>
                <c:pt idx="720">
                  <c:v>51789.25</c:v>
                </c:pt>
                <c:pt idx="721">
                  <c:v>163469.59</c:v>
                </c:pt>
                <c:pt idx="722">
                  <c:v>52847.25</c:v>
                </c:pt>
                <c:pt idx="723">
                  <c:v>136669.95000000001</c:v>
                </c:pt>
                <c:pt idx="724">
                  <c:v>56470.25</c:v>
                </c:pt>
                <c:pt idx="725">
                  <c:v>97360.31</c:v>
                </c:pt>
                <c:pt idx="726">
                  <c:v>187149.5</c:v>
                </c:pt>
                <c:pt idx="727">
                  <c:v>173571.59</c:v>
                </c:pt>
                <c:pt idx="728">
                  <c:v>62139.64</c:v>
                </c:pt>
                <c:pt idx="729">
                  <c:v>103750.84</c:v>
                </c:pt>
                <c:pt idx="730">
                  <c:v>84979.86</c:v>
                </c:pt>
                <c:pt idx="731">
                  <c:v>60817.64</c:v>
                </c:pt>
                <c:pt idx="732">
                  <c:v>96150.95</c:v>
                </c:pt>
                <c:pt idx="733">
                  <c:v>179236.84</c:v>
                </c:pt>
                <c:pt idx="734">
                  <c:v>51890.25</c:v>
                </c:pt>
                <c:pt idx="735">
                  <c:v>86279.16</c:v>
                </c:pt>
                <c:pt idx="736">
                  <c:v>62612.09</c:v>
                </c:pt>
                <c:pt idx="737">
                  <c:v>35910.589999999997</c:v>
                </c:pt>
                <c:pt idx="738">
                  <c:v>62141.68</c:v>
                </c:pt>
                <c:pt idx="739">
                  <c:v>79440.639999999999</c:v>
                </c:pt>
                <c:pt idx="740">
                  <c:v>34912.44</c:v>
                </c:pt>
                <c:pt idx="741">
                  <c:v>103909.84</c:v>
                </c:pt>
                <c:pt idx="742">
                  <c:v>86780.89</c:v>
                </c:pt>
                <c:pt idx="743">
                  <c:v>25800</c:v>
                </c:pt>
                <c:pt idx="744">
                  <c:v>60999.9</c:v>
                </c:pt>
                <c:pt idx="745">
                  <c:v>59944.82</c:v>
                </c:pt>
                <c:pt idx="746">
                  <c:v>90973.119999999995</c:v>
                </c:pt>
                <c:pt idx="747">
                  <c:v>104200.84</c:v>
                </c:pt>
                <c:pt idx="748">
                  <c:v>59442.64</c:v>
                </c:pt>
                <c:pt idx="749">
                  <c:v>80538.59</c:v>
                </c:pt>
                <c:pt idx="750">
                  <c:v>110993.57</c:v>
                </c:pt>
                <c:pt idx="751">
                  <c:v>81256.61</c:v>
                </c:pt>
                <c:pt idx="752">
                  <c:v>86408.86</c:v>
                </c:pt>
                <c:pt idx="753">
                  <c:v>113936.11</c:v>
                </c:pt>
                <c:pt idx="754">
                  <c:v>46864.59</c:v>
                </c:pt>
                <c:pt idx="755">
                  <c:v>165602.57</c:v>
                </c:pt>
                <c:pt idx="756">
                  <c:v>59686.75</c:v>
                </c:pt>
                <c:pt idx="757">
                  <c:v>111968.42</c:v>
                </c:pt>
                <c:pt idx="758">
                  <c:v>73656.86</c:v>
                </c:pt>
                <c:pt idx="759">
                  <c:v>96449.48</c:v>
                </c:pt>
                <c:pt idx="760">
                  <c:v>209856.67</c:v>
                </c:pt>
                <c:pt idx="761">
                  <c:v>128730.6</c:v>
                </c:pt>
                <c:pt idx="762">
                  <c:v>530134.34</c:v>
                </c:pt>
                <c:pt idx="763">
                  <c:v>86795.12</c:v>
                </c:pt>
                <c:pt idx="764">
                  <c:v>78838.78</c:v>
                </c:pt>
                <c:pt idx="765">
                  <c:v>108575.95</c:v>
                </c:pt>
                <c:pt idx="766">
                  <c:v>86143.86</c:v>
                </c:pt>
                <c:pt idx="767">
                  <c:v>39872.74</c:v>
                </c:pt>
                <c:pt idx="768">
                  <c:v>176867.28</c:v>
                </c:pt>
                <c:pt idx="769">
                  <c:v>53000</c:v>
                </c:pt>
                <c:pt idx="770">
                  <c:v>48500</c:v>
                </c:pt>
                <c:pt idx="771">
                  <c:v>37836.519999999997</c:v>
                </c:pt>
                <c:pt idx="772">
                  <c:v>56031.25</c:v>
                </c:pt>
                <c:pt idx="773">
                  <c:v>174095.59</c:v>
                </c:pt>
                <c:pt idx="774">
                  <c:v>304231.81</c:v>
                </c:pt>
                <c:pt idx="775">
                  <c:v>56704.01</c:v>
                </c:pt>
                <c:pt idx="776">
                  <c:v>37265.85</c:v>
                </c:pt>
                <c:pt idx="777">
                  <c:v>37979.589999999997</c:v>
                </c:pt>
                <c:pt idx="778">
                  <c:v>363960.74</c:v>
                </c:pt>
                <c:pt idx="779">
                  <c:v>75134.539999999994</c:v>
                </c:pt>
                <c:pt idx="780">
                  <c:v>147291.63</c:v>
                </c:pt>
                <c:pt idx="781">
                  <c:v>52574.35</c:v>
                </c:pt>
                <c:pt idx="782">
                  <c:v>252199</c:v>
                </c:pt>
                <c:pt idx="783">
                  <c:v>69239.570000000007</c:v>
                </c:pt>
                <c:pt idx="784">
                  <c:v>22426</c:v>
                </c:pt>
                <c:pt idx="785">
                  <c:v>59110.75</c:v>
                </c:pt>
                <c:pt idx="786">
                  <c:v>130326.37</c:v>
                </c:pt>
                <c:pt idx="787">
                  <c:v>73519.350000000006</c:v>
                </c:pt>
                <c:pt idx="788">
                  <c:v>77496.58</c:v>
                </c:pt>
                <c:pt idx="789">
                  <c:v>69592.639999999999</c:v>
                </c:pt>
                <c:pt idx="790">
                  <c:v>118378.22</c:v>
                </c:pt>
                <c:pt idx="791">
                  <c:v>27563</c:v>
                </c:pt>
                <c:pt idx="792">
                  <c:v>86049.919999999998</c:v>
                </c:pt>
                <c:pt idx="793">
                  <c:v>135533.44</c:v>
                </c:pt>
                <c:pt idx="794">
                  <c:v>43734.73</c:v>
                </c:pt>
                <c:pt idx="795">
                  <c:v>50096.25</c:v>
                </c:pt>
                <c:pt idx="796">
                  <c:v>204250.29</c:v>
                </c:pt>
                <c:pt idx="797">
                  <c:v>60939.25</c:v>
                </c:pt>
                <c:pt idx="798">
                  <c:v>109571.44</c:v>
                </c:pt>
                <c:pt idx="799">
                  <c:v>165552.63</c:v>
                </c:pt>
                <c:pt idx="800">
                  <c:v>36000</c:v>
                </c:pt>
                <c:pt idx="801">
                  <c:v>49318.29</c:v>
                </c:pt>
                <c:pt idx="802">
                  <c:v>44712.52</c:v>
                </c:pt>
                <c:pt idx="803">
                  <c:v>115864.19</c:v>
                </c:pt>
                <c:pt idx="804">
                  <c:v>57359.18</c:v>
                </c:pt>
                <c:pt idx="805">
                  <c:v>148572.04</c:v>
                </c:pt>
                <c:pt idx="806">
                  <c:v>48229.64</c:v>
                </c:pt>
                <c:pt idx="807">
                  <c:v>88820.38</c:v>
                </c:pt>
                <c:pt idx="808">
                  <c:v>88820.38</c:v>
                </c:pt>
                <c:pt idx="809">
                  <c:v>132022.76</c:v>
                </c:pt>
                <c:pt idx="810">
                  <c:v>162147.59</c:v>
                </c:pt>
                <c:pt idx="811">
                  <c:v>78165.289999999994</c:v>
                </c:pt>
                <c:pt idx="812">
                  <c:v>49905.59</c:v>
                </c:pt>
                <c:pt idx="813">
                  <c:v>69274.64</c:v>
                </c:pt>
                <c:pt idx="814">
                  <c:v>133432.4</c:v>
                </c:pt>
                <c:pt idx="815">
                  <c:v>66542.570000000007</c:v>
                </c:pt>
                <c:pt idx="816">
                  <c:v>171607.39</c:v>
                </c:pt>
                <c:pt idx="817">
                  <c:v>345817.44</c:v>
                </c:pt>
                <c:pt idx="818">
                  <c:v>173677.59</c:v>
                </c:pt>
                <c:pt idx="819">
                  <c:v>56000</c:v>
                </c:pt>
                <c:pt idx="820">
                  <c:v>161473.42000000001</c:v>
                </c:pt>
                <c:pt idx="821">
                  <c:v>149700.25</c:v>
                </c:pt>
                <c:pt idx="822">
                  <c:v>240113.95</c:v>
                </c:pt>
                <c:pt idx="823">
                  <c:v>133432.4</c:v>
                </c:pt>
                <c:pt idx="824">
                  <c:v>69981.64</c:v>
                </c:pt>
                <c:pt idx="825">
                  <c:v>91411.61</c:v>
                </c:pt>
                <c:pt idx="826">
                  <c:v>140440.06</c:v>
                </c:pt>
                <c:pt idx="827">
                  <c:v>110047.44</c:v>
                </c:pt>
                <c:pt idx="828">
                  <c:v>86143.86</c:v>
                </c:pt>
                <c:pt idx="829">
                  <c:v>78385.119999999995</c:v>
                </c:pt>
                <c:pt idx="830">
                  <c:v>69990.350000000006</c:v>
                </c:pt>
                <c:pt idx="831">
                  <c:v>85427.99</c:v>
                </c:pt>
                <c:pt idx="832">
                  <c:v>41152.589999999997</c:v>
                </c:pt>
                <c:pt idx="833">
                  <c:v>101915.95</c:v>
                </c:pt>
                <c:pt idx="834">
                  <c:v>134200.99</c:v>
                </c:pt>
                <c:pt idx="835">
                  <c:v>127748.3</c:v>
                </c:pt>
                <c:pt idx="836">
                  <c:v>69570.64</c:v>
                </c:pt>
                <c:pt idx="837">
                  <c:v>99616.62</c:v>
                </c:pt>
                <c:pt idx="838">
                  <c:v>50108.18</c:v>
                </c:pt>
                <c:pt idx="839">
                  <c:v>48997.18</c:v>
                </c:pt>
                <c:pt idx="840">
                  <c:v>257917.55</c:v>
                </c:pt>
                <c:pt idx="841">
                  <c:v>63990.64</c:v>
                </c:pt>
                <c:pt idx="842">
                  <c:v>174203.57</c:v>
                </c:pt>
                <c:pt idx="843">
                  <c:v>56690.54</c:v>
                </c:pt>
                <c:pt idx="844">
                  <c:v>41475.25</c:v>
                </c:pt>
                <c:pt idx="845">
                  <c:v>84535.61</c:v>
                </c:pt>
                <c:pt idx="846">
                  <c:v>28873.71</c:v>
                </c:pt>
                <c:pt idx="847">
                  <c:v>85320.46</c:v>
                </c:pt>
                <c:pt idx="848">
                  <c:v>43993.52</c:v>
                </c:pt>
                <c:pt idx="849">
                  <c:v>76496.61</c:v>
                </c:pt>
                <c:pt idx="850">
                  <c:v>174332.01</c:v>
                </c:pt>
                <c:pt idx="851">
                  <c:v>94797.38</c:v>
                </c:pt>
                <c:pt idx="852">
                  <c:v>51875.09</c:v>
                </c:pt>
                <c:pt idx="853">
                  <c:v>68874.61</c:v>
                </c:pt>
                <c:pt idx="854">
                  <c:v>97046.8</c:v>
                </c:pt>
                <c:pt idx="855">
                  <c:v>46282.59</c:v>
                </c:pt>
                <c:pt idx="856">
                  <c:v>126110.74</c:v>
                </c:pt>
                <c:pt idx="857">
                  <c:v>86561.86</c:v>
                </c:pt>
                <c:pt idx="858">
                  <c:v>71969.86</c:v>
                </c:pt>
                <c:pt idx="859">
                  <c:v>61945.57</c:v>
                </c:pt>
                <c:pt idx="860">
                  <c:v>88622.32</c:v>
                </c:pt>
                <c:pt idx="861">
                  <c:v>79410.61</c:v>
                </c:pt>
                <c:pt idx="862">
                  <c:v>42196.73</c:v>
                </c:pt>
                <c:pt idx="863">
                  <c:v>168964.74</c:v>
                </c:pt>
                <c:pt idx="864">
                  <c:v>77169.119999999995</c:v>
                </c:pt>
                <c:pt idx="865">
                  <c:v>21600</c:v>
                </c:pt>
                <c:pt idx="866">
                  <c:v>177485.61</c:v>
                </c:pt>
                <c:pt idx="867">
                  <c:v>42792.59</c:v>
                </c:pt>
                <c:pt idx="868">
                  <c:v>17200</c:v>
                </c:pt>
                <c:pt idx="869">
                  <c:v>57501.25</c:v>
                </c:pt>
                <c:pt idx="870">
                  <c:v>63475.35</c:v>
                </c:pt>
                <c:pt idx="871">
                  <c:v>53821.16</c:v>
                </c:pt>
                <c:pt idx="872">
                  <c:v>93195.12</c:v>
                </c:pt>
                <c:pt idx="873">
                  <c:v>92281.96</c:v>
                </c:pt>
                <c:pt idx="874">
                  <c:v>65760.38</c:v>
                </c:pt>
                <c:pt idx="875">
                  <c:v>162643.07</c:v>
                </c:pt>
                <c:pt idx="876">
                  <c:v>75249.210000000006</c:v>
                </c:pt>
                <c:pt idx="877">
                  <c:v>93639.62</c:v>
                </c:pt>
                <c:pt idx="878">
                  <c:v>81507.92</c:v>
                </c:pt>
                <c:pt idx="879">
                  <c:v>180565.37</c:v>
                </c:pt>
                <c:pt idx="880">
                  <c:v>60660.68</c:v>
                </c:pt>
                <c:pt idx="881">
                  <c:v>62774.64</c:v>
                </c:pt>
                <c:pt idx="882">
                  <c:v>35869.440000000002</c:v>
                </c:pt>
                <c:pt idx="883">
                  <c:v>97733.89</c:v>
                </c:pt>
                <c:pt idx="884">
                  <c:v>98928.62</c:v>
                </c:pt>
                <c:pt idx="885">
                  <c:v>80961.89</c:v>
                </c:pt>
                <c:pt idx="886">
                  <c:v>51210.37</c:v>
                </c:pt>
                <c:pt idx="887">
                  <c:v>120441.22</c:v>
                </c:pt>
                <c:pt idx="888">
                  <c:v>57554.25</c:v>
                </c:pt>
                <c:pt idx="889">
                  <c:v>47885.52</c:v>
                </c:pt>
                <c:pt idx="890">
                  <c:v>378513.91999999998</c:v>
                </c:pt>
                <c:pt idx="891">
                  <c:v>113406.52</c:v>
                </c:pt>
                <c:pt idx="892">
                  <c:v>61607.68</c:v>
                </c:pt>
                <c:pt idx="893">
                  <c:v>53640.25</c:v>
                </c:pt>
                <c:pt idx="894">
                  <c:v>125821.6</c:v>
                </c:pt>
                <c:pt idx="895">
                  <c:v>84256.12</c:v>
                </c:pt>
                <c:pt idx="896">
                  <c:v>50037.59</c:v>
                </c:pt>
                <c:pt idx="897">
                  <c:v>43000</c:v>
                </c:pt>
                <c:pt idx="898">
                  <c:v>336790.93</c:v>
                </c:pt>
                <c:pt idx="899">
                  <c:v>192200.93</c:v>
                </c:pt>
                <c:pt idx="900">
                  <c:v>64889.64</c:v>
                </c:pt>
                <c:pt idx="901">
                  <c:v>25984</c:v>
                </c:pt>
                <c:pt idx="902">
                  <c:v>18000</c:v>
                </c:pt>
                <c:pt idx="903">
                  <c:v>173989.59</c:v>
                </c:pt>
                <c:pt idx="904">
                  <c:v>89545.12</c:v>
                </c:pt>
                <c:pt idx="905">
                  <c:v>122736.44</c:v>
                </c:pt>
                <c:pt idx="906">
                  <c:v>242201.66</c:v>
                </c:pt>
                <c:pt idx="907">
                  <c:v>78702.31</c:v>
                </c:pt>
                <c:pt idx="908">
                  <c:v>76796.990000000005</c:v>
                </c:pt>
                <c:pt idx="909">
                  <c:v>54909.25</c:v>
                </c:pt>
                <c:pt idx="910">
                  <c:v>175102</c:v>
                </c:pt>
                <c:pt idx="911">
                  <c:v>96649.62</c:v>
                </c:pt>
                <c:pt idx="912">
                  <c:v>85107.09</c:v>
                </c:pt>
                <c:pt idx="913">
                  <c:v>140157.01999999999</c:v>
                </c:pt>
                <c:pt idx="914">
                  <c:v>74105.350000000006</c:v>
                </c:pt>
                <c:pt idx="915">
                  <c:v>126767.14</c:v>
                </c:pt>
                <c:pt idx="916">
                  <c:v>57234.35</c:v>
                </c:pt>
                <c:pt idx="917">
                  <c:v>98413.78</c:v>
                </c:pt>
                <c:pt idx="918">
                  <c:v>75036.86</c:v>
                </c:pt>
                <c:pt idx="919">
                  <c:v>49808.66</c:v>
                </c:pt>
                <c:pt idx="920">
                  <c:v>46908.73</c:v>
                </c:pt>
                <c:pt idx="921">
                  <c:v>181380.41</c:v>
                </c:pt>
                <c:pt idx="922">
                  <c:v>68796.490000000005</c:v>
                </c:pt>
                <c:pt idx="923">
                  <c:v>67231.02</c:v>
                </c:pt>
                <c:pt idx="924">
                  <c:v>58693.09</c:v>
                </c:pt>
                <c:pt idx="925">
                  <c:v>76813.61</c:v>
                </c:pt>
                <c:pt idx="926">
                  <c:v>86839.22</c:v>
                </c:pt>
                <c:pt idx="927">
                  <c:v>46388.59</c:v>
                </c:pt>
                <c:pt idx="928">
                  <c:v>120950.6</c:v>
                </c:pt>
                <c:pt idx="929">
                  <c:v>108944.46</c:v>
                </c:pt>
                <c:pt idx="930">
                  <c:v>40861.589999999997</c:v>
                </c:pt>
                <c:pt idx="931">
                  <c:v>104168.84</c:v>
                </c:pt>
                <c:pt idx="932">
                  <c:v>63500</c:v>
                </c:pt>
                <c:pt idx="933">
                  <c:v>73238.86</c:v>
                </c:pt>
                <c:pt idx="934">
                  <c:v>79431.509999999995</c:v>
                </c:pt>
                <c:pt idx="935">
                  <c:v>23205.54</c:v>
                </c:pt>
                <c:pt idx="936">
                  <c:v>47997.18</c:v>
                </c:pt>
                <c:pt idx="937">
                  <c:v>103235.49</c:v>
                </c:pt>
                <c:pt idx="938">
                  <c:v>62277.75</c:v>
                </c:pt>
                <c:pt idx="939">
                  <c:v>94977.72</c:v>
                </c:pt>
                <c:pt idx="940">
                  <c:v>63136.44</c:v>
                </c:pt>
                <c:pt idx="941">
                  <c:v>66635.64</c:v>
                </c:pt>
                <c:pt idx="942">
                  <c:v>55422.64</c:v>
                </c:pt>
                <c:pt idx="943">
                  <c:v>80960.86</c:v>
                </c:pt>
                <c:pt idx="944">
                  <c:v>53989.64</c:v>
                </c:pt>
                <c:pt idx="945">
                  <c:v>81956.83</c:v>
                </c:pt>
                <c:pt idx="946">
                  <c:v>92009.44</c:v>
                </c:pt>
                <c:pt idx="947">
                  <c:v>71810.09</c:v>
                </c:pt>
                <c:pt idx="948">
                  <c:v>60373.39</c:v>
                </c:pt>
                <c:pt idx="949">
                  <c:v>94691.38</c:v>
                </c:pt>
                <c:pt idx="950">
                  <c:v>87000</c:v>
                </c:pt>
                <c:pt idx="951">
                  <c:v>30178.98</c:v>
                </c:pt>
                <c:pt idx="952">
                  <c:v>246153.21</c:v>
                </c:pt>
                <c:pt idx="953">
                  <c:v>80907.86</c:v>
                </c:pt>
                <c:pt idx="954">
                  <c:v>75745.350000000006</c:v>
                </c:pt>
                <c:pt idx="955">
                  <c:v>130334.48</c:v>
                </c:pt>
                <c:pt idx="956">
                  <c:v>78702.350000000006</c:v>
                </c:pt>
                <c:pt idx="957">
                  <c:v>155146.57999999999</c:v>
                </c:pt>
                <c:pt idx="958">
                  <c:v>91000</c:v>
                </c:pt>
                <c:pt idx="959">
                  <c:v>101909.4</c:v>
                </c:pt>
                <c:pt idx="960">
                  <c:v>60447.64</c:v>
                </c:pt>
                <c:pt idx="961">
                  <c:v>77438.350000000006</c:v>
                </c:pt>
                <c:pt idx="962">
                  <c:v>174366.57</c:v>
                </c:pt>
                <c:pt idx="963">
                  <c:v>189576.92</c:v>
                </c:pt>
                <c:pt idx="964">
                  <c:v>202333.29</c:v>
                </c:pt>
                <c:pt idx="965">
                  <c:v>74089.09</c:v>
                </c:pt>
                <c:pt idx="966">
                  <c:v>98632.89</c:v>
                </c:pt>
                <c:pt idx="967">
                  <c:v>104479.02</c:v>
                </c:pt>
                <c:pt idx="968">
                  <c:v>129616.09</c:v>
                </c:pt>
                <c:pt idx="969">
                  <c:v>46759.25</c:v>
                </c:pt>
                <c:pt idx="970">
                  <c:v>117902.11</c:v>
                </c:pt>
                <c:pt idx="973">
                  <c:v>54024</c:v>
                </c:pt>
              </c:numCache>
            </c:numRef>
          </c:yVal>
          <c:smooth val="0"/>
          <c:extLst>
            <c:ext xmlns:c16="http://schemas.microsoft.com/office/drawing/2014/chart" uri="{C3380CC4-5D6E-409C-BE32-E72D297353CC}">
              <c16:uniqueId val="{00000001-1328-4A86-8956-ACFA5CE56833}"/>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INDIVIDUAL'!$B$117:$B$126</c:f>
              <c:numCache>
                <c:formatCode>_("Q"* #,##0.00_);_("Q"* \(#,##0.00\);_("Q"* "-"??_);_(@_)</c:formatCode>
                <c:ptCount val="10"/>
                <c:pt idx="0">
                  <c:v>48980</c:v>
                </c:pt>
                <c:pt idx="1">
                  <c:v>253977</c:v>
                </c:pt>
                <c:pt idx="2">
                  <c:v>86000</c:v>
                </c:pt>
                <c:pt idx="3">
                  <c:v>28000</c:v>
                </c:pt>
                <c:pt idx="4">
                  <c:v>264469</c:v>
                </c:pt>
                <c:pt idx="5">
                  <c:v>73276</c:v>
                </c:pt>
                <c:pt idx="6">
                  <c:v>23500</c:v>
                </c:pt>
                <c:pt idx="7">
                  <c:v>205576</c:v>
                </c:pt>
                <c:pt idx="8">
                  <c:v>206086</c:v>
                </c:pt>
                <c:pt idx="9">
                  <c:v>35000</c:v>
                </c:pt>
              </c:numCache>
            </c:numRef>
          </c:yVal>
          <c:smooth val="0"/>
          <c:extLst>
            <c:ext xmlns:c16="http://schemas.microsoft.com/office/drawing/2014/chart" uri="{C3380CC4-5D6E-409C-BE32-E72D297353CC}">
              <c16:uniqueId val="{00000002-1328-4A86-8956-ACFA5CE56833}"/>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INDIVIDUAL'!$B$127:$B$156</c:f>
              <c:numCache>
                <c:formatCode>_("Q"* #,##0.00_);_("Q"* \(#,##0.00\);_("Q"* "-"??_);_(@_)</c:formatCode>
                <c:ptCount val="30"/>
                <c:pt idx="0">
                  <c:v>40000</c:v>
                </c:pt>
                <c:pt idx="1">
                  <c:v>35000</c:v>
                </c:pt>
                <c:pt idx="2">
                  <c:v>54156.21</c:v>
                </c:pt>
                <c:pt idx="3">
                  <c:v>39900</c:v>
                </c:pt>
                <c:pt idx="4">
                  <c:v>45350</c:v>
                </c:pt>
                <c:pt idx="5">
                  <c:v>31200</c:v>
                </c:pt>
                <c:pt idx="6">
                  <c:v>45600</c:v>
                </c:pt>
                <c:pt idx="7">
                  <c:v>49750</c:v>
                </c:pt>
                <c:pt idx="8">
                  <c:v>39945</c:v>
                </c:pt>
                <c:pt idx="9">
                  <c:v>39116</c:v>
                </c:pt>
                <c:pt idx="10">
                  <c:v>31795</c:v>
                </c:pt>
                <c:pt idx="11">
                  <c:v>19500</c:v>
                </c:pt>
                <c:pt idx="12">
                  <c:v>38068</c:v>
                </c:pt>
                <c:pt idx="13">
                  <c:v>155225</c:v>
                </c:pt>
                <c:pt idx="14">
                  <c:v>44688</c:v>
                </c:pt>
                <c:pt idx="15">
                  <c:v>58625.41</c:v>
                </c:pt>
                <c:pt idx="16">
                  <c:v>72872</c:v>
                </c:pt>
                <c:pt idx="17">
                  <c:v>38027</c:v>
                </c:pt>
                <c:pt idx="18">
                  <c:v>56687</c:v>
                </c:pt>
                <c:pt idx="19">
                  <c:v>17810</c:v>
                </c:pt>
                <c:pt idx="20">
                  <c:v>69513</c:v>
                </c:pt>
                <c:pt idx="21">
                  <c:v>66963</c:v>
                </c:pt>
                <c:pt idx="22">
                  <c:v>56763</c:v>
                </c:pt>
                <c:pt idx="23">
                  <c:v>111328</c:v>
                </c:pt>
                <c:pt idx="24">
                  <c:v>13000</c:v>
                </c:pt>
                <c:pt idx="25">
                  <c:v>59971</c:v>
                </c:pt>
                <c:pt idx="26">
                  <c:v>139378</c:v>
                </c:pt>
                <c:pt idx="27">
                  <c:v>66448</c:v>
                </c:pt>
                <c:pt idx="28">
                  <c:v>71038</c:v>
                </c:pt>
                <c:pt idx="29">
                  <c:v>63294</c:v>
                </c:pt>
              </c:numCache>
            </c:numRef>
          </c:yVal>
          <c:smooth val="0"/>
          <c:extLst>
            <c:ext xmlns:c16="http://schemas.microsoft.com/office/drawing/2014/chart" uri="{C3380CC4-5D6E-409C-BE32-E72D297353CC}">
              <c16:uniqueId val="{00000003-1328-4A86-8956-ACFA5CE56833}"/>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INDIVIDUAL'!$B$1136</c:f>
              <c:numCache>
                <c:formatCode>_("Q"* #,##0.00_);_("Q"* \(#,##0.00\);_("Q"* "-"??_);_(@_)</c:formatCode>
                <c:ptCount val="1"/>
                <c:pt idx="0">
                  <c:v>180000</c:v>
                </c:pt>
              </c:numCache>
            </c:numRef>
          </c:yVal>
          <c:smooth val="0"/>
          <c:extLst>
            <c:ext xmlns:c16="http://schemas.microsoft.com/office/drawing/2014/chart" uri="{C3380CC4-5D6E-409C-BE32-E72D297353CC}">
              <c16:uniqueId val="{00000004-1328-4A86-8956-ACFA5CE56833}"/>
            </c:ext>
          </c:extLst>
        </c:ser>
        <c:dLbls>
          <c:showLegendKey val="0"/>
          <c:showVal val="0"/>
          <c:showCatName val="0"/>
          <c:showSerName val="0"/>
          <c:showPercent val="0"/>
          <c:showBubbleSize val="0"/>
        </c:dLbls>
        <c:axId val="264135160"/>
        <c:axId val="264138296"/>
      </c:scatterChart>
      <c:valAx>
        <c:axId val="264135160"/>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8296"/>
        <c:crosses val="autoZero"/>
        <c:crossBetween val="midCat"/>
      </c:valAx>
      <c:valAx>
        <c:axId val="264138296"/>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Precio</a:t>
                </a:r>
                <a:r>
                  <a:rPr lang="es-MX" baseline="0"/>
                  <a:t> Producto</a:t>
                </a:r>
                <a:endParaRPr lang="es-MX"/>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51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7f7656f0-e036-4db4-91ce-2cc788c91224}"/>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 Precio</a:t>
            </a:r>
            <a:r>
              <a:rPr lang="es-ES_tradnl" baseline="0"/>
              <a:t> Producto</a:t>
            </a:r>
            <a:r>
              <a:rPr lang="es-ES_tradnl"/>
              <a:t>)</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INDIVIDUAL'!$B$3:$B$116</c:f>
              <c:numCache>
                <c:formatCode>_("Q"* #,##0.00_);_("Q"* \(#,##0.00\);_("Q"* "-"??_);_(@_)</c:formatCode>
                <c:ptCount val="114"/>
                <c:pt idx="0">
                  <c:v>66908</c:v>
                </c:pt>
                <c:pt idx="1">
                  <c:v>74664</c:v>
                </c:pt>
                <c:pt idx="2">
                  <c:v>32618</c:v>
                </c:pt>
                <c:pt idx="3">
                  <c:v>10000</c:v>
                </c:pt>
                <c:pt idx="4">
                  <c:v>43118</c:v>
                </c:pt>
                <c:pt idx="5">
                  <c:v>38118</c:v>
                </c:pt>
                <c:pt idx="6">
                  <c:v>66858</c:v>
                </c:pt>
                <c:pt idx="7">
                  <c:v>41153</c:v>
                </c:pt>
                <c:pt idx="8">
                  <c:v>84578</c:v>
                </c:pt>
                <c:pt idx="9">
                  <c:v>23985</c:v>
                </c:pt>
                <c:pt idx="10">
                  <c:v>103563</c:v>
                </c:pt>
                <c:pt idx="11">
                  <c:v>76300</c:v>
                </c:pt>
                <c:pt idx="12">
                  <c:v>41658</c:v>
                </c:pt>
                <c:pt idx="13">
                  <c:v>860000</c:v>
                </c:pt>
                <c:pt idx="14">
                  <c:v>122680</c:v>
                </c:pt>
                <c:pt idx="15">
                  <c:v>52616</c:v>
                </c:pt>
                <c:pt idx="16">
                  <c:v>109530</c:v>
                </c:pt>
                <c:pt idx="17">
                  <c:v>107308</c:v>
                </c:pt>
                <c:pt idx="18">
                  <c:v>152770</c:v>
                </c:pt>
                <c:pt idx="19">
                  <c:v>35603</c:v>
                </c:pt>
                <c:pt idx="20">
                  <c:v>89229</c:v>
                </c:pt>
                <c:pt idx="21">
                  <c:v>65898</c:v>
                </c:pt>
                <c:pt idx="22">
                  <c:v>47617</c:v>
                </c:pt>
                <c:pt idx="23">
                  <c:v>33982</c:v>
                </c:pt>
                <c:pt idx="24">
                  <c:v>32500</c:v>
                </c:pt>
                <c:pt idx="25">
                  <c:v>52116</c:v>
                </c:pt>
                <c:pt idx="26">
                  <c:v>40648</c:v>
                </c:pt>
                <c:pt idx="27">
                  <c:v>199506</c:v>
                </c:pt>
                <c:pt idx="28">
                  <c:v>48728</c:v>
                </c:pt>
                <c:pt idx="29">
                  <c:v>61964</c:v>
                </c:pt>
                <c:pt idx="30">
                  <c:v>47718</c:v>
                </c:pt>
                <c:pt idx="31">
                  <c:v>61858</c:v>
                </c:pt>
                <c:pt idx="32">
                  <c:v>51758</c:v>
                </c:pt>
                <c:pt idx="33">
                  <c:v>54010</c:v>
                </c:pt>
                <c:pt idx="34">
                  <c:v>130033</c:v>
                </c:pt>
                <c:pt idx="35">
                  <c:v>71958</c:v>
                </c:pt>
                <c:pt idx="36">
                  <c:v>30000</c:v>
                </c:pt>
                <c:pt idx="37">
                  <c:v>150718</c:v>
                </c:pt>
                <c:pt idx="38">
                  <c:v>16500</c:v>
                </c:pt>
                <c:pt idx="39">
                  <c:v>39436</c:v>
                </c:pt>
                <c:pt idx="40">
                  <c:v>119428</c:v>
                </c:pt>
                <c:pt idx="41">
                  <c:v>143092</c:v>
                </c:pt>
                <c:pt idx="42">
                  <c:v>268862</c:v>
                </c:pt>
                <c:pt idx="43">
                  <c:v>68901</c:v>
                </c:pt>
                <c:pt idx="44">
                  <c:v>44421</c:v>
                </c:pt>
                <c:pt idx="45">
                  <c:v>42500</c:v>
                </c:pt>
                <c:pt idx="46">
                  <c:v>143871</c:v>
                </c:pt>
                <c:pt idx="47">
                  <c:v>42070</c:v>
                </c:pt>
                <c:pt idx="48">
                  <c:v>30000</c:v>
                </c:pt>
                <c:pt idx="49">
                  <c:v>36250</c:v>
                </c:pt>
                <c:pt idx="50">
                  <c:v>195580</c:v>
                </c:pt>
                <c:pt idx="51">
                  <c:v>69284</c:v>
                </c:pt>
                <c:pt idx="52">
                  <c:v>40846</c:v>
                </c:pt>
                <c:pt idx="53">
                  <c:v>31309</c:v>
                </c:pt>
                <c:pt idx="54">
                  <c:v>79713</c:v>
                </c:pt>
                <c:pt idx="55">
                  <c:v>52270</c:v>
                </c:pt>
                <c:pt idx="56">
                  <c:v>76750</c:v>
                </c:pt>
                <c:pt idx="57">
                  <c:v>91540</c:v>
                </c:pt>
                <c:pt idx="58">
                  <c:v>40000</c:v>
                </c:pt>
                <c:pt idx="59">
                  <c:v>48593</c:v>
                </c:pt>
                <c:pt idx="60">
                  <c:v>77974</c:v>
                </c:pt>
                <c:pt idx="61">
                  <c:v>10000</c:v>
                </c:pt>
                <c:pt idx="62">
                  <c:v>146008</c:v>
                </c:pt>
                <c:pt idx="63">
                  <c:v>34216</c:v>
                </c:pt>
                <c:pt idx="64">
                  <c:v>69355</c:v>
                </c:pt>
                <c:pt idx="65">
                  <c:v>21500</c:v>
                </c:pt>
                <c:pt idx="66">
                  <c:v>121936</c:v>
                </c:pt>
                <c:pt idx="67">
                  <c:v>57753</c:v>
                </c:pt>
                <c:pt idx="68">
                  <c:v>20000</c:v>
                </c:pt>
                <c:pt idx="69">
                  <c:v>80000</c:v>
                </c:pt>
                <c:pt idx="70">
                  <c:v>83074</c:v>
                </c:pt>
                <c:pt idx="71">
                  <c:v>159676</c:v>
                </c:pt>
                <c:pt idx="72">
                  <c:v>62000</c:v>
                </c:pt>
                <c:pt idx="73">
                  <c:v>114388</c:v>
                </c:pt>
                <c:pt idx="74">
                  <c:v>74608</c:v>
                </c:pt>
                <c:pt idx="75">
                  <c:v>40000</c:v>
                </c:pt>
                <c:pt idx="76">
                  <c:v>54034.94</c:v>
                </c:pt>
                <c:pt idx="77">
                  <c:v>88888</c:v>
                </c:pt>
                <c:pt idx="78">
                  <c:v>18508</c:v>
                </c:pt>
                <c:pt idx="79">
                  <c:v>91948</c:v>
                </c:pt>
                <c:pt idx="80">
                  <c:v>30891</c:v>
                </c:pt>
                <c:pt idx="81">
                  <c:v>46869</c:v>
                </c:pt>
                <c:pt idx="82">
                  <c:v>170550</c:v>
                </c:pt>
                <c:pt idx="83">
                  <c:v>60000</c:v>
                </c:pt>
                <c:pt idx="84">
                  <c:v>65000</c:v>
                </c:pt>
                <c:pt idx="85">
                  <c:v>21045</c:v>
                </c:pt>
                <c:pt idx="86">
                  <c:v>50000</c:v>
                </c:pt>
                <c:pt idx="87">
                  <c:v>102607</c:v>
                </c:pt>
                <c:pt idx="88">
                  <c:v>71956</c:v>
                </c:pt>
                <c:pt idx="89">
                  <c:v>31972</c:v>
                </c:pt>
                <c:pt idx="90">
                  <c:v>47374</c:v>
                </c:pt>
                <c:pt idx="91">
                  <c:v>62043.96</c:v>
                </c:pt>
                <c:pt idx="92">
                  <c:v>60000</c:v>
                </c:pt>
                <c:pt idx="93">
                  <c:v>53851</c:v>
                </c:pt>
                <c:pt idx="94">
                  <c:v>19885</c:v>
                </c:pt>
                <c:pt idx="95">
                  <c:v>38811</c:v>
                </c:pt>
                <c:pt idx="96">
                  <c:v>245356</c:v>
                </c:pt>
                <c:pt idx="97">
                  <c:v>99751</c:v>
                </c:pt>
                <c:pt idx="98">
                  <c:v>41973</c:v>
                </c:pt>
                <c:pt idx="99">
                  <c:v>650000</c:v>
                </c:pt>
                <c:pt idx="100">
                  <c:v>48972</c:v>
                </c:pt>
                <c:pt idx="101">
                  <c:v>59890</c:v>
                </c:pt>
                <c:pt idx="102">
                  <c:v>212784.21</c:v>
                </c:pt>
                <c:pt idx="103">
                  <c:v>80974</c:v>
                </c:pt>
                <c:pt idx="104">
                  <c:v>37852.46</c:v>
                </c:pt>
                <c:pt idx="105">
                  <c:v>144659</c:v>
                </c:pt>
                <c:pt idx="106">
                  <c:v>79975</c:v>
                </c:pt>
                <c:pt idx="107">
                  <c:v>46500</c:v>
                </c:pt>
                <c:pt idx="108">
                  <c:v>100060</c:v>
                </c:pt>
                <c:pt idx="109">
                  <c:v>61726.03</c:v>
                </c:pt>
                <c:pt idx="110">
                  <c:v>41968</c:v>
                </c:pt>
                <c:pt idx="111">
                  <c:v>52731</c:v>
                </c:pt>
                <c:pt idx="112">
                  <c:v>14875.84</c:v>
                </c:pt>
                <c:pt idx="113">
                  <c:v>437500</c:v>
                </c:pt>
              </c:numCache>
            </c:numRef>
          </c:yVal>
          <c:smooth val="0"/>
          <c:extLst>
            <c:ext xmlns:c16="http://schemas.microsoft.com/office/drawing/2014/chart" uri="{C3380CC4-5D6E-409C-BE32-E72D297353CC}">
              <c16:uniqueId val="{00000000-5E87-4556-8208-0F269D49E1CF}"/>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INDIVIDUAL'!$B$157:$B$1130</c:f>
              <c:numCache>
                <c:formatCode>_("Q"* #,##0.00_);_("Q"* \(#,##0.00\);_("Q"* "-"??_);_(@_)</c:formatCode>
                <c:ptCount val="974"/>
                <c:pt idx="0">
                  <c:v>29593</c:v>
                </c:pt>
                <c:pt idx="1">
                  <c:v>12000</c:v>
                </c:pt>
                <c:pt idx="2">
                  <c:v>69938</c:v>
                </c:pt>
                <c:pt idx="3">
                  <c:v>195183</c:v>
                </c:pt>
                <c:pt idx="4">
                  <c:v>198263</c:v>
                </c:pt>
                <c:pt idx="5">
                  <c:v>97263</c:v>
                </c:pt>
                <c:pt idx="6">
                  <c:v>38628</c:v>
                </c:pt>
                <c:pt idx="7">
                  <c:v>58929</c:v>
                </c:pt>
                <c:pt idx="8">
                  <c:v>241956</c:v>
                </c:pt>
                <c:pt idx="9">
                  <c:v>71958</c:v>
                </c:pt>
                <c:pt idx="10">
                  <c:v>20500</c:v>
                </c:pt>
                <c:pt idx="11">
                  <c:v>15000</c:v>
                </c:pt>
                <c:pt idx="12">
                  <c:v>23548</c:v>
                </c:pt>
                <c:pt idx="13">
                  <c:v>147077</c:v>
                </c:pt>
                <c:pt idx="14">
                  <c:v>67366</c:v>
                </c:pt>
                <c:pt idx="15">
                  <c:v>30000</c:v>
                </c:pt>
                <c:pt idx="16">
                  <c:v>17800</c:v>
                </c:pt>
                <c:pt idx="17">
                  <c:v>221565</c:v>
                </c:pt>
                <c:pt idx="18">
                  <c:v>70630</c:v>
                </c:pt>
                <c:pt idx="19">
                  <c:v>52250</c:v>
                </c:pt>
                <c:pt idx="20">
                  <c:v>68009</c:v>
                </c:pt>
                <c:pt idx="21">
                  <c:v>53000</c:v>
                </c:pt>
                <c:pt idx="22">
                  <c:v>62997</c:v>
                </c:pt>
                <c:pt idx="23">
                  <c:v>41050</c:v>
                </c:pt>
                <c:pt idx="24">
                  <c:v>107118.39999999999</c:v>
                </c:pt>
                <c:pt idx="25">
                  <c:v>47476</c:v>
                </c:pt>
                <c:pt idx="26">
                  <c:v>195376</c:v>
                </c:pt>
                <c:pt idx="27">
                  <c:v>76827</c:v>
                </c:pt>
                <c:pt idx="28">
                  <c:v>13500</c:v>
                </c:pt>
                <c:pt idx="29">
                  <c:v>37888</c:v>
                </c:pt>
                <c:pt idx="30">
                  <c:v>58918</c:v>
                </c:pt>
                <c:pt idx="31">
                  <c:v>64244</c:v>
                </c:pt>
                <c:pt idx="32">
                  <c:v>41917</c:v>
                </c:pt>
                <c:pt idx="33">
                  <c:v>177628</c:v>
                </c:pt>
                <c:pt idx="34">
                  <c:v>85000</c:v>
                </c:pt>
                <c:pt idx="35">
                  <c:v>39979</c:v>
                </c:pt>
                <c:pt idx="36">
                  <c:v>23812</c:v>
                </c:pt>
                <c:pt idx="37">
                  <c:v>42769</c:v>
                </c:pt>
                <c:pt idx="38">
                  <c:v>80000</c:v>
                </c:pt>
                <c:pt idx="39">
                  <c:v>26500</c:v>
                </c:pt>
                <c:pt idx="40">
                  <c:v>13000</c:v>
                </c:pt>
                <c:pt idx="41">
                  <c:v>43976</c:v>
                </c:pt>
                <c:pt idx="42">
                  <c:v>29400</c:v>
                </c:pt>
                <c:pt idx="43">
                  <c:v>54024</c:v>
                </c:pt>
                <c:pt idx="44">
                  <c:v>69576</c:v>
                </c:pt>
                <c:pt idx="45">
                  <c:v>24908</c:v>
                </c:pt>
                <c:pt idx="46">
                  <c:v>82264</c:v>
                </c:pt>
                <c:pt idx="47">
                  <c:v>35516</c:v>
                </c:pt>
                <c:pt idx="48">
                  <c:v>39962</c:v>
                </c:pt>
                <c:pt idx="49">
                  <c:v>61984</c:v>
                </c:pt>
                <c:pt idx="50">
                  <c:v>39343.379999999997</c:v>
                </c:pt>
                <c:pt idx="51">
                  <c:v>38688</c:v>
                </c:pt>
                <c:pt idx="52">
                  <c:v>49626.68</c:v>
                </c:pt>
                <c:pt idx="53">
                  <c:v>60995</c:v>
                </c:pt>
                <c:pt idx="54">
                  <c:v>358476.21</c:v>
                </c:pt>
                <c:pt idx="55">
                  <c:v>49984.88</c:v>
                </c:pt>
                <c:pt idx="56">
                  <c:v>10450</c:v>
                </c:pt>
                <c:pt idx="57">
                  <c:v>30363</c:v>
                </c:pt>
                <c:pt idx="58">
                  <c:v>96720</c:v>
                </c:pt>
                <c:pt idx="59">
                  <c:v>58968</c:v>
                </c:pt>
                <c:pt idx="60">
                  <c:v>61932</c:v>
                </c:pt>
                <c:pt idx="61">
                  <c:v>69000</c:v>
                </c:pt>
                <c:pt idx="62">
                  <c:v>4504.49</c:v>
                </c:pt>
                <c:pt idx="63">
                  <c:v>61776</c:v>
                </c:pt>
                <c:pt idx="64">
                  <c:v>59769</c:v>
                </c:pt>
                <c:pt idx="65">
                  <c:v>100672</c:v>
                </c:pt>
                <c:pt idx="66">
                  <c:v>46306</c:v>
                </c:pt>
                <c:pt idx="67">
                  <c:v>81529.48</c:v>
                </c:pt>
                <c:pt idx="68">
                  <c:v>144248</c:v>
                </c:pt>
                <c:pt idx="69">
                  <c:v>40997</c:v>
                </c:pt>
                <c:pt idx="70">
                  <c:v>45968</c:v>
                </c:pt>
                <c:pt idx="71">
                  <c:v>73000</c:v>
                </c:pt>
                <c:pt idx="72">
                  <c:v>43940</c:v>
                </c:pt>
                <c:pt idx="73">
                  <c:v>136308</c:v>
                </c:pt>
                <c:pt idx="74">
                  <c:v>15840.96</c:v>
                </c:pt>
                <c:pt idx="75">
                  <c:v>64480</c:v>
                </c:pt>
                <c:pt idx="76">
                  <c:v>46904</c:v>
                </c:pt>
                <c:pt idx="77">
                  <c:v>39936</c:v>
                </c:pt>
                <c:pt idx="78">
                  <c:v>80808</c:v>
                </c:pt>
                <c:pt idx="79">
                  <c:v>39676</c:v>
                </c:pt>
                <c:pt idx="80">
                  <c:v>58500</c:v>
                </c:pt>
                <c:pt idx="81">
                  <c:v>110000</c:v>
                </c:pt>
                <c:pt idx="82">
                  <c:v>84968</c:v>
                </c:pt>
                <c:pt idx="83">
                  <c:v>90116</c:v>
                </c:pt>
                <c:pt idx="84">
                  <c:v>59270</c:v>
                </c:pt>
                <c:pt idx="85">
                  <c:v>34944</c:v>
                </c:pt>
                <c:pt idx="86">
                  <c:v>40550</c:v>
                </c:pt>
                <c:pt idx="87">
                  <c:v>31689</c:v>
                </c:pt>
                <c:pt idx="88">
                  <c:v>8691.58</c:v>
                </c:pt>
                <c:pt idx="89">
                  <c:v>73476</c:v>
                </c:pt>
                <c:pt idx="90">
                  <c:v>39745.879999999997</c:v>
                </c:pt>
                <c:pt idx="91">
                  <c:v>27000</c:v>
                </c:pt>
                <c:pt idx="92">
                  <c:v>48000</c:v>
                </c:pt>
                <c:pt idx="93">
                  <c:v>52832</c:v>
                </c:pt>
                <c:pt idx="94">
                  <c:v>155999.25</c:v>
                </c:pt>
                <c:pt idx="95">
                  <c:v>57304</c:v>
                </c:pt>
                <c:pt idx="96">
                  <c:v>65988</c:v>
                </c:pt>
                <c:pt idx="97">
                  <c:v>35828</c:v>
                </c:pt>
                <c:pt idx="98">
                  <c:v>45003.31</c:v>
                </c:pt>
                <c:pt idx="99">
                  <c:v>121046</c:v>
                </c:pt>
                <c:pt idx="100">
                  <c:v>211848</c:v>
                </c:pt>
                <c:pt idx="101">
                  <c:v>44928</c:v>
                </c:pt>
                <c:pt idx="102">
                  <c:v>153920</c:v>
                </c:pt>
                <c:pt idx="103">
                  <c:v>90959.360000000001</c:v>
                </c:pt>
                <c:pt idx="104">
                  <c:v>40768</c:v>
                </c:pt>
                <c:pt idx="105">
                  <c:v>81120</c:v>
                </c:pt>
                <c:pt idx="106">
                  <c:v>103896</c:v>
                </c:pt>
                <c:pt idx="107">
                  <c:v>81246.62</c:v>
                </c:pt>
                <c:pt idx="108">
                  <c:v>63908</c:v>
                </c:pt>
                <c:pt idx="109">
                  <c:v>45916</c:v>
                </c:pt>
                <c:pt idx="110">
                  <c:v>22800</c:v>
                </c:pt>
                <c:pt idx="111">
                  <c:v>142678</c:v>
                </c:pt>
                <c:pt idx="112">
                  <c:v>111696</c:v>
                </c:pt>
                <c:pt idx="113">
                  <c:v>65780</c:v>
                </c:pt>
                <c:pt idx="114">
                  <c:v>54990</c:v>
                </c:pt>
                <c:pt idx="115">
                  <c:v>112008</c:v>
                </c:pt>
                <c:pt idx="116">
                  <c:v>154994.93</c:v>
                </c:pt>
                <c:pt idx="117">
                  <c:v>86840</c:v>
                </c:pt>
                <c:pt idx="118">
                  <c:v>131463.4</c:v>
                </c:pt>
                <c:pt idx="119">
                  <c:v>36556</c:v>
                </c:pt>
                <c:pt idx="120">
                  <c:v>53710</c:v>
                </c:pt>
                <c:pt idx="121">
                  <c:v>54946</c:v>
                </c:pt>
                <c:pt idx="122">
                  <c:v>47839</c:v>
                </c:pt>
                <c:pt idx="123">
                  <c:v>94910</c:v>
                </c:pt>
                <c:pt idx="124">
                  <c:v>57830</c:v>
                </c:pt>
                <c:pt idx="125">
                  <c:v>48843</c:v>
                </c:pt>
                <c:pt idx="126">
                  <c:v>65761</c:v>
                </c:pt>
                <c:pt idx="127">
                  <c:v>70808</c:v>
                </c:pt>
                <c:pt idx="128">
                  <c:v>34363.160000000003</c:v>
                </c:pt>
                <c:pt idx="129">
                  <c:v>20540</c:v>
                </c:pt>
                <c:pt idx="130">
                  <c:v>43930</c:v>
                </c:pt>
                <c:pt idx="131">
                  <c:v>29500</c:v>
                </c:pt>
                <c:pt idx="132">
                  <c:v>111500</c:v>
                </c:pt>
                <c:pt idx="133">
                  <c:v>56290</c:v>
                </c:pt>
                <c:pt idx="134">
                  <c:v>53911</c:v>
                </c:pt>
                <c:pt idx="135">
                  <c:v>49229</c:v>
                </c:pt>
                <c:pt idx="136">
                  <c:v>27960</c:v>
                </c:pt>
                <c:pt idx="137">
                  <c:v>61950</c:v>
                </c:pt>
                <c:pt idx="138">
                  <c:v>67914</c:v>
                </c:pt>
                <c:pt idx="139">
                  <c:v>80840</c:v>
                </c:pt>
                <c:pt idx="140">
                  <c:v>64000</c:v>
                </c:pt>
                <c:pt idx="141">
                  <c:v>65864</c:v>
                </c:pt>
                <c:pt idx="142">
                  <c:v>47942</c:v>
                </c:pt>
                <c:pt idx="143">
                  <c:v>34977</c:v>
                </c:pt>
                <c:pt idx="144">
                  <c:v>44400</c:v>
                </c:pt>
                <c:pt idx="145">
                  <c:v>37951</c:v>
                </c:pt>
                <c:pt idx="146">
                  <c:v>117570</c:v>
                </c:pt>
                <c:pt idx="147">
                  <c:v>60843</c:v>
                </c:pt>
                <c:pt idx="148">
                  <c:v>40994</c:v>
                </c:pt>
                <c:pt idx="149">
                  <c:v>33934</c:v>
                </c:pt>
                <c:pt idx="150">
                  <c:v>32955</c:v>
                </c:pt>
                <c:pt idx="151">
                  <c:v>42998</c:v>
                </c:pt>
                <c:pt idx="152">
                  <c:v>39810</c:v>
                </c:pt>
                <c:pt idx="153">
                  <c:v>51985</c:v>
                </c:pt>
                <c:pt idx="154">
                  <c:v>33934</c:v>
                </c:pt>
                <c:pt idx="155">
                  <c:v>53916</c:v>
                </c:pt>
                <c:pt idx="156">
                  <c:v>37745</c:v>
                </c:pt>
                <c:pt idx="157">
                  <c:v>42848</c:v>
                </c:pt>
                <c:pt idx="158">
                  <c:v>14000</c:v>
                </c:pt>
                <c:pt idx="159">
                  <c:v>134997</c:v>
                </c:pt>
                <c:pt idx="160">
                  <c:v>71967</c:v>
                </c:pt>
                <c:pt idx="161">
                  <c:v>57933</c:v>
                </c:pt>
                <c:pt idx="162">
                  <c:v>55924</c:v>
                </c:pt>
                <c:pt idx="163">
                  <c:v>30998</c:v>
                </c:pt>
                <c:pt idx="164">
                  <c:v>90300</c:v>
                </c:pt>
                <c:pt idx="165">
                  <c:v>47633</c:v>
                </c:pt>
                <c:pt idx="166">
                  <c:v>124491</c:v>
                </c:pt>
                <c:pt idx="167">
                  <c:v>121999</c:v>
                </c:pt>
                <c:pt idx="168">
                  <c:v>39702</c:v>
                </c:pt>
                <c:pt idx="169">
                  <c:v>76370</c:v>
                </c:pt>
                <c:pt idx="170">
                  <c:v>31977</c:v>
                </c:pt>
                <c:pt idx="171">
                  <c:v>98500</c:v>
                </c:pt>
                <c:pt idx="172">
                  <c:v>38260</c:v>
                </c:pt>
                <c:pt idx="173">
                  <c:v>75000</c:v>
                </c:pt>
                <c:pt idx="174">
                  <c:v>5485</c:v>
                </c:pt>
                <c:pt idx="175">
                  <c:v>21545</c:v>
                </c:pt>
                <c:pt idx="176">
                  <c:v>335467</c:v>
                </c:pt>
                <c:pt idx="177">
                  <c:v>110000</c:v>
                </c:pt>
                <c:pt idx="178">
                  <c:v>29021.05</c:v>
                </c:pt>
                <c:pt idx="179">
                  <c:v>64937</c:v>
                </c:pt>
                <c:pt idx="180">
                  <c:v>39100</c:v>
                </c:pt>
                <c:pt idx="181">
                  <c:v>56491</c:v>
                </c:pt>
                <c:pt idx="182">
                  <c:v>160835</c:v>
                </c:pt>
                <c:pt idx="183">
                  <c:v>43899</c:v>
                </c:pt>
                <c:pt idx="184">
                  <c:v>23000</c:v>
                </c:pt>
                <c:pt idx="185">
                  <c:v>36869</c:v>
                </c:pt>
                <c:pt idx="186">
                  <c:v>45000</c:v>
                </c:pt>
                <c:pt idx="187">
                  <c:v>32909</c:v>
                </c:pt>
                <c:pt idx="188">
                  <c:v>397992</c:v>
                </c:pt>
                <c:pt idx="189">
                  <c:v>19000</c:v>
                </c:pt>
                <c:pt idx="190">
                  <c:v>49899</c:v>
                </c:pt>
                <c:pt idx="191">
                  <c:v>42998</c:v>
                </c:pt>
                <c:pt idx="192">
                  <c:v>19800</c:v>
                </c:pt>
                <c:pt idx="193">
                  <c:v>232940</c:v>
                </c:pt>
                <c:pt idx="194">
                  <c:v>155165</c:v>
                </c:pt>
                <c:pt idx="195">
                  <c:v>49500</c:v>
                </c:pt>
                <c:pt idx="196">
                  <c:v>32698</c:v>
                </c:pt>
                <c:pt idx="197">
                  <c:v>17500</c:v>
                </c:pt>
                <c:pt idx="198">
                  <c:v>65416</c:v>
                </c:pt>
                <c:pt idx="199">
                  <c:v>39000</c:v>
                </c:pt>
                <c:pt idx="200">
                  <c:v>84713</c:v>
                </c:pt>
                <c:pt idx="201">
                  <c:v>42637</c:v>
                </c:pt>
                <c:pt idx="202">
                  <c:v>45000</c:v>
                </c:pt>
                <c:pt idx="203">
                  <c:v>52989</c:v>
                </c:pt>
                <c:pt idx="204">
                  <c:v>35994</c:v>
                </c:pt>
                <c:pt idx="205">
                  <c:v>48560</c:v>
                </c:pt>
                <c:pt idx="206">
                  <c:v>48920</c:v>
                </c:pt>
                <c:pt idx="207">
                  <c:v>93000</c:v>
                </c:pt>
                <c:pt idx="208">
                  <c:v>107064</c:v>
                </c:pt>
                <c:pt idx="209">
                  <c:v>41906</c:v>
                </c:pt>
                <c:pt idx="210">
                  <c:v>65890</c:v>
                </c:pt>
                <c:pt idx="211">
                  <c:v>38826</c:v>
                </c:pt>
                <c:pt idx="212">
                  <c:v>62000</c:v>
                </c:pt>
                <c:pt idx="213">
                  <c:v>17000</c:v>
                </c:pt>
                <c:pt idx="214">
                  <c:v>37899</c:v>
                </c:pt>
                <c:pt idx="215">
                  <c:v>165500</c:v>
                </c:pt>
                <c:pt idx="216">
                  <c:v>32909</c:v>
                </c:pt>
                <c:pt idx="217">
                  <c:v>60920</c:v>
                </c:pt>
                <c:pt idx="218">
                  <c:v>52000</c:v>
                </c:pt>
                <c:pt idx="219">
                  <c:v>12000</c:v>
                </c:pt>
                <c:pt idx="220">
                  <c:v>79460</c:v>
                </c:pt>
                <c:pt idx="221">
                  <c:v>46706</c:v>
                </c:pt>
                <c:pt idx="222">
                  <c:v>76885</c:v>
                </c:pt>
                <c:pt idx="223">
                  <c:v>47942</c:v>
                </c:pt>
                <c:pt idx="224">
                  <c:v>41350</c:v>
                </c:pt>
                <c:pt idx="225">
                  <c:v>35994</c:v>
                </c:pt>
                <c:pt idx="226">
                  <c:v>38672</c:v>
                </c:pt>
                <c:pt idx="227">
                  <c:v>24875</c:v>
                </c:pt>
                <c:pt idx="228">
                  <c:v>48560</c:v>
                </c:pt>
                <c:pt idx="229">
                  <c:v>58139</c:v>
                </c:pt>
                <c:pt idx="230">
                  <c:v>56805</c:v>
                </c:pt>
                <c:pt idx="231">
                  <c:v>37384</c:v>
                </c:pt>
                <c:pt idx="232">
                  <c:v>10000</c:v>
                </c:pt>
                <c:pt idx="233">
                  <c:v>142800</c:v>
                </c:pt>
                <c:pt idx="234">
                  <c:v>128900</c:v>
                </c:pt>
                <c:pt idx="235">
                  <c:v>102600</c:v>
                </c:pt>
                <c:pt idx="236">
                  <c:v>142032</c:v>
                </c:pt>
                <c:pt idx="237">
                  <c:v>40000</c:v>
                </c:pt>
                <c:pt idx="238">
                  <c:v>59225</c:v>
                </c:pt>
                <c:pt idx="239">
                  <c:v>34608</c:v>
                </c:pt>
                <c:pt idx="240">
                  <c:v>43873</c:v>
                </c:pt>
                <c:pt idx="241">
                  <c:v>43976</c:v>
                </c:pt>
                <c:pt idx="242">
                  <c:v>15000</c:v>
                </c:pt>
                <c:pt idx="243">
                  <c:v>44000</c:v>
                </c:pt>
                <c:pt idx="244">
                  <c:v>81422</c:v>
                </c:pt>
                <c:pt idx="245">
                  <c:v>27991</c:v>
                </c:pt>
                <c:pt idx="246">
                  <c:v>113450</c:v>
                </c:pt>
                <c:pt idx="247">
                  <c:v>54740</c:v>
                </c:pt>
                <c:pt idx="248">
                  <c:v>46963</c:v>
                </c:pt>
                <c:pt idx="249">
                  <c:v>34608</c:v>
                </c:pt>
                <c:pt idx="250">
                  <c:v>29845</c:v>
                </c:pt>
                <c:pt idx="251">
                  <c:v>55255</c:v>
                </c:pt>
                <c:pt idx="252">
                  <c:v>37750</c:v>
                </c:pt>
                <c:pt idx="253">
                  <c:v>57984</c:v>
                </c:pt>
                <c:pt idx="254">
                  <c:v>105215</c:v>
                </c:pt>
                <c:pt idx="255">
                  <c:v>53143</c:v>
                </c:pt>
                <c:pt idx="256">
                  <c:v>73718</c:v>
                </c:pt>
                <c:pt idx="257">
                  <c:v>31000</c:v>
                </c:pt>
                <c:pt idx="258">
                  <c:v>68954</c:v>
                </c:pt>
                <c:pt idx="259">
                  <c:v>36617</c:v>
                </c:pt>
                <c:pt idx="260">
                  <c:v>139359</c:v>
                </c:pt>
                <c:pt idx="261">
                  <c:v>46000</c:v>
                </c:pt>
                <c:pt idx="262">
                  <c:v>34258</c:v>
                </c:pt>
                <c:pt idx="263">
                  <c:v>96460</c:v>
                </c:pt>
                <c:pt idx="264">
                  <c:v>79465</c:v>
                </c:pt>
                <c:pt idx="265">
                  <c:v>40994</c:v>
                </c:pt>
                <c:pt idx="266">
                  <c:v>31874</c:v>
                </c:pt>
                <c:pt idx="267">
                  <c:v>31570</c:v>
                </c:pt>
                <c:pt idx="268">
                  <c:v>40891</c:v>
                </c:pt>
                <c:pt idx="269">
                  <c:v>43878</c:v>
                </c:pt>
                <c:pt idx="270">
                  <c:v>24900</c:v>
                </c:pt>
                <c:pt idx="271">
                  <c:v>126510</c:v>
                </c:pt>
                <c:pt idx="272">
                  <c:v>89657</c:v>
                </c:pt>
                <c:pt idx="273">
                  <c:v>14000</c:v>
                </c:pt>
                <c:pt idx="274">
                  <c:v>35000</c:v>
                </c:pt>
                <c:pt idx="275">
                  <c:v>167015</c:v>
                </c:pt>
                <c:pt idx="276">
                  <c:v>79465</c:v>
                </c:pt>
                <c:pt idx="277">
                  <c:v>70499</c:v>
                </c:pt>
                <c:pt idx="278">
                  <c:v>57938</c:v>
                </c:pt>
                <c:pt idx="279">
                  <c:v>55723</c:v>
                </c:pt>
                <c:pt idx="280">
                  <c:v>47993</c:v>
                </c:pt>
                <c:pt idx="281">
                  <c:v>39676</c:v>
                </c:pt>
                <c:pt idx="282">
                  <c:v>39211.440000000002</c:v>
                </c:pt>
                <c:pt idx="283">
                  <c:v>27150.94</c:v>
                </c:pt>
                <c:pt idx="284">
                  <c:v>96150.95</c:v>
                </c:pt>
                <c:pt idx="285">
                  <c:v>46923.25</c:v>
                </c:pt>
                <c:pt idx="286">
                  <c:v>46306</c:v>
                </c:pt>
                <c:pt idx="287">
                  <c:v>49626.68</c:v>
                </c:pt>
                <c:pt idx="288">
                  <c:v>31500</c:v>
                </c:pt>
                <c:pt idx="289">
                  <c:v>60995</c:v>
                </c:pt>
                <c:pt idx="290">
                  <c:v>144248</c:v>
                </c:pt>
                <c:pt idx="291">
                  <c:v>21500</c:v>
                </c:pt>
                <c:pt idx="292">
                  <c:v>59270</c:v>
                </c:pt>
                <c:pt idx="293">
                  <c:v>61226.75</c:v>
                </c:pt>
                <c:pt idx="294">
                  <c:v>48000</c:v>
                </c:pt>
                <c:pt idx="295">
                  <c:v>61776</c:v>
                </c:pt>
                <c:pt idx="296">
                  <c:v>90116</c:v>
                </c:pt>
                <c:pt idx="297">
                  <c:v>65780</c:v>
                </c:pt>
                <c:pt idx="298">
                  <c:v>54102.61</c:v>
                </c:pt>
                <c:pt idx="299">
                  <c:v>31689</c:v>
                </c:pt>
                <c:pt idx="300">
                  <c:v>51863.7</c:v>
                </c:pt>
                <c:pt idx="301">
                  <c:v>146974.9</c:v>
                </c:pt>
                <c:pt idx="302">
                  <c:v>39962</c:v>
                </c:pt>
                <c:pt idx="303">
                  <c:v>65988</c:v>
                </c:pt>
                <c:pt idx="304">
                  <c:v>53927.75</c:v>
                </c:pt>
                <c:pt idx="305">
                  <c:v>49984.88</c:v>
                </c:pt>
                <c:pt idx="306">
                  <c:v>61984</c:v>
                </c:pt>
                <c:pt idx="307">
                  <c:v>45224.59</c:v>
                </c:pt>
                <c:pt idx="308">
                  <c:v>36556</c:v>
                </c:pt>
                <c:pt idx="309">
                  <c:v>131463.4</c:v>
                </c:pt>
                <c:pt idx="310">
                  <c:v>154994.93</c:v>
                </c:pt>
                <c:pt idx="311">
                  <c:v>61932</c:v>
                </c:pt>
                <c:pt idx="312">
                  <c:v>211848</c:v>
                </c:pt>
                <c:pt idx="313">
                  <c:v>81246.62</c:v>
                </c:pt>
                <c:pt idx="314">
                  <c:v>56627.68</c:v>
                </c:pt>
                <c:pt idx="315">
                  <c:v>40997</c:v>
                </c:pt>
                <c:pt idx="316">
                  <c:v>87583.62</c:v>
                </c:pt>
                <c:pt idx="317">
                  <c:v>119925.27</c:v>
                </c:pt>
                <c:pt idx="318">
                  <c:v>66423.64</c:v>
                </c:pt>
                <c:pt idx="319">
                  <c:v>38688</c:v>
                </c:pt>
                <c:pt idx="320">
                  <c:v>58968</c:v>
                </c:pt>
                <c:pt idx="321">
                  <c:v>52832</c:v>
                </c:pt>
                <c:pt idx="322">
                  <c:v>92772.12</c:v>
                </c:pt>
                <c:pt idx="323">
                  <c:v>110294.23</c:v>
                </c:pt>
                <c:pt idx="324">
                  <c:v>73000</c:v>
                </c:pt>
                <c:pt idx="325">
                  <c:v>71060.12</c:v>
                </c:pt>
                <c:pt idx="326">
                  <c:v>40550</c:v>
                </c:pt>
                <c:pt idx="327">
                  <c:v>21725.52</c:v>
                </c:pt>
                <c:pt idx="328">
                  <c:v>24910.37</c:v>
                </c:pt>
                <c:pt idx="329">
                  <c:v>8691.58</c:v>
                </c:pt>
                <c:pt idx="330">
                  <c:v>63670.09</c:v>
                </c:pt>
                <c:pt idx="331">
                  <c:v>142374.25</c:v>
                </c:pt>
                <c:pt idx="332">
                  <c:v>110000</c:v>
                </c:pt>
                <c:pt idx="333">
                  <c:v>34293.9</c:v>
                </c:pt>
                <c:pt idx="334">
                  <c:v>47638.59</c:v>
                </c:pt>
                <c:pt idx="335">
                  <c:v>216304.5</c:v>
                </c:pt>
                <c:pt idx="336">
                  <c:v>10450</c:v>
                </c:pt>
                <c:pt idx="337">
                  <c:v>40768</c:v>
                </c:pt>
                <c:pt idx="338">
                  <c:v>50885.66</c:v>
                </c:pt>
                <c:pt idx="339">
                  <c:v>132786.39000000001</c:v>
                </c:pt>
                <c:pt idx="340">
                  <c:v>44928</c:v>
                </c:pt>
                <c:pt idx="341">
                  <c:v>30363</c:v>
                </c:pt>
                <c:pt idx="342">
                  <c:v>50000</c:v>
                </c:pt>
                <c:pt idx="343">
                  <c:v>46904</c:v>
                </c:pt>
                <c:pt idx="344">
                  <c:v>81529.48</c:v>
                </c:pt>
                <c:pt idx="345">
                  <c:v>24908</c:v>
                </c:pt>
                <c:pt idx="346">
                  <c:v>64916.639999999999</c:v>
                </c:pt>
                <c:pt idx="347">
                  <c:v>4504.49</c:v>
                </c:pt>
                <c:pt idx="348">
                  <c:v>90959.360000000001</c:v>
                </c:pt>
                <c:pt idx="349">
                  <c:v>43955.59</c:v>
                </c:pt>
                <c:pt idx="350">
                  <c:v>124275.44</c:v>
                </c:pt>
                <c:pt idx="351">
                  <c:v>22800</c:v>
                </c:pt>
                <c:pt idx="352">
                  <c:v>86840</c:v>
                </c:pt>
                <c:pt idx="353">
                  <c:v>58500</c:v>
                </c:pt>
                <c:pt idx="354">
                  <c:v>64015.38</c:v>
                </c:pt>
                <c:pt idx="355">
                  <c:v>60870.64</c:v>
                </c:pt>
                <c:pt idx="356">
                  <c:v>15000</c:v>
                </c:pt>
                <c:pt idx="357">
                  <c:v>78881.61</c:v>
                </c:pt>
                <c:pt idx="358">
                  <c:v>97224.93</c:v>
                </c:pt>
                <c:pt idx="359">
                  <c:v>59769</c:v>
                </c:pt>
                <c:pt idx="360">
                  <c:v>73476</c:v>
                </c:pt>
                <c:pt idx="361">
                  <c:v>142678</c:v>
                </c:pt>
                <c:pt idx="362">
                  <c:v>95160</c:v>
                </c:pt>
                <c:pt idx="363">
                  <c:v>50000</c:v>
                </c:pt>
                <c:pt idx="364">
                  <c:v>40264.89</c:v>
                </c:pt>
                <c:pt idx="365">
                  <c:v>358476.21</c:v>
                </c:pt>
                <c:pt idx="366">
                  <c:v>111696</c:v>
                </c:pt>
                <c:pt idx="367">
                  <c:v>153920</c:v>
                </c:pt>
                <c:pt idx="368">
                  <c:v>74544.61</c:v>
                </c:pt>
                <c:pt idx="369">
                  <c:v>50837.25</c:v>
                </c:pt>
                <c:pt idx="370">
                  <c:v>167984.91</c:v>
                </c:pt>
                <c:pt idx="371">
                  <c:v>45916</c:v>
                </c:pt>
                <c:pt idx="372">
                  <c:v>85489.86</c:v>
                </c:pt>
                <c:pt idx="373">
                  <c:v>68500</c:v>
                </c:pt>
                <c:pt idx="374">
                  <c:v>75297.81</c:v>
                </c:pt>
                <c:pt idx="375">
                  <c:v>111965.27</c:v>
                </c:pt>
                <c:pt idx="376">
                  <c:v>41998.59</c:v>
                </c:pt>
                <c:pt idx="377">
                  <c:v>121046</c:v>
                </c:pt>
                <c:pt idx="378">
                  <c:v>54990</c:v>
                </c:pt>
                <c:pt idx="379">
                  <c:v>87837.95</c:v>
                </c:pt>
                <c:pt idx="380">
                  <c:v>15840.96</c:v>
                </c:pt>
                <c:pt idx="381">
                  <c:v>155622.57999999999</c:v>
                </c:pt>
                <c:pt idx="382">
                  <c:v>96720</c:v>
                </c:pt>
                <c:pt idx="383">
                  <c:v>131717.93</c:v>
                </c:pt>
                <c:pt idx="384">
                  <c:v>64480</c:v>
                </c:pt>
                <c:pt idx="385">
                  <c:v>47981.25</c:v>
                </c:pt>
                <c:pt idx="386">
                  <c:v>100672</c:v>
                </c:pt>
                <c:pt idx="387">
                  <c:v>80808</c:v>
                </c:pt>
                <c:pt idx="388">
                  <c:v>31268.44</c:v>
                </c:pt>
                <c:pt idx="389">
                  <c:v>55619.75</c:v>
                </c:pt>
                <c:pt idx="390">
                  <c:v>69576</c:v>
                </c:pt>
                <c:pt idx="391">
                  <c:v>81120</c:v>
                </c:pt>
                <c:pt idx="392">
                  <c:v>49817.73</c:v>
                </c:pt>
                <c:pt idx="393">
                  <c:v>31000</c:v>
                </c:pt>
                <c:pt idx="394">
                  <c:v>45902.64</c:v>
                </c:pt>
                <c:pt idx="395">
                  <c:v>42950.59</c:v>
                </c:pt>
                <c:pt idx="396">
                  <c:v>35461.339999999997</c:v>
                </c:pt>
                <c:pt idx="397">
                  <c:v>42983.25</c:v>
                </c:pt>
                <c:pt idx="398">
                  <c:v>57304</c:v>
                </c:pt>
                <c:pt idx="399">
                  <c:v>10000</c:v>
                </c:pt>
                <c:pt idx="400">
                  <c:v>22200</c:v>
                </c:pt>
                <c:pt idx="401">
                  <c:v>82264</c:v>
                </c:pt>
                <c:pt idx="402">
                  <c:v>27000</c:v>
                </c:pt>
                <c:pt idx="403">
                  <c:v>45968</c:v>
                </c:pt>
                <c:pt idx="404">
                  <c:v>60314.64</c:v>
                </c:pt>
                <c:pt idx="405">
                  <c:v>27000</c:v>
                </c:pt>
                <c:pt idx="406">
                  <c:v>66066.350000000006</c:v>
                </c:pt>
                <c:pt idx="407">
                  <c:v>69000</c:v>
                </c:pt>
                <c:pt idx="408">
                  <c:v>194688</c:v>
                </c:pt>
                <c:pt idx="409">
                  <c:v>55207.07</c:v>
                </c:pt>
                <c:pt idx="410">
                  <c:v>112008</c:v>
                </c:pt>
                <c:pt idx="411">
                  <c:v>39936</c:v>
                </c:pt>
                <c:pt idx="412">
                  <c:v>84968</c:v>
                </c:pt>
                <c:pt idx="413">
                  <c:v>39745.879999999997</c:v>
                </c:pt>
                <c:pt idx="414">
                  <c:v>63908</c:v>
                </c:pt>
                <c:pt idx="415">
                  <c:v>39343.379999999997</c:v>
                </c:pt>
                <c:pt idx="416">
                  <c:v>6198.95</c:v>
                </c:pt>
                <c:pt idx="417">
                  <c:v>136308</c:v>
                </c:pt>
                <c:pt idx="418">
                  <c:v>34944</c:v>
                </c:pt>
                <c:pt idx="419">
                  <c:v>103896</c:v>
                </c:pt>
                <c:pt idx="420">
                  <c:v>35516</c:v>
                </c:pt>
                <c:pt idx="421">
                  <c:v>100000</c:v>
                </c:pt>
                <c:pt idx="422">
                  <c:v>44907.59</c:v>
                </c:pt>
                <c:pt idx="423">
                  <c:v>155999.25</c:v>
                </c:pt>
                <c:pt idx="424">
                  <c:v>45003.31</c:v>
                </c:pt>
                <c:pt idx="425">
                  <c:v>43940</c:v>
                </c:pt>
                <c:pt idx="426">
                  <c:v>35828</c:v>
                </c:pt>
                <c:pt idx="427">
                  <c:v>39541.75</c:v>
                </c:pt>
                <c:pt idx="428">
                  <c:v>49975.73</c:v>
                </c:pt>
                <c:pt idx="429">
                  <c:v>41945.59</c:v>
                </c:pt>
                <c:pt idx="430">
                  <c:v>41945.59</c:v>
                </c:pt>
                <c:pt idx="431">
                  <c:v>67904.639999999999</c:v>
                </c:pt>
                <c:pt idx="432">
                  <c:v>46070.46</c:v>
                </c:pt>
                <c:pt idx="433">
                  <c:v>47275.87</c:v>
                </c:pt>
                <c:pt idx="434">
                  <c:v>175986.71</c:v>
                </c:pt>
                <c:pt idx="435">
                  <c:v>82811.86</c:v>
                </c:pt>
                <c:pt idx="436">
                  <c:v>30356.59</c:v>
                </c:pt>
                <c:pt idx="437">
                  <c:v>36000</c:v>
                </c:pt>
                <c:pt idx="438">
                  <c:v>42129.02</c:v>
                </c:pt>
                <c:pt idx="439">
                  <c:v>110112.6</c:v>
                </c:pt>
                <c:pt idx="440">
                  <c:v>29972.44</c:v>
                </c:pt>
                <c:pt idx="441">
                  <c:v>45816.59</c:v>
                </c:pt>
                <c:pt idx="442">
                  <c:v>40993.589999999997</c:v>
                </c:pt>
                <c:pt idx="443">
                  <c:v>51456.73</c:v>
                </c:pt>
                <c:pt idx="444">
                  <c:v>79939.61</c:v>
                </c:pt>
                <c:pt idx="445">
                  <c:v>68198.95</c:v>
                </c:pt>
                <c:pt idx="446">
                  <c:v>95807.27</c:v>
                </c:pt>
                <c:pt idx="447">
                  <c:v>34488.589999999997</c:v>
                </c:pt>
                <c:pt idx="448">
                  <c:v>84415.12</c:v>
                </c:pt>
                <c:pt idx="449">
                  <c:v>35975.440000000002</c:v>
                </c:pt>
                <c:pt idx="450">
                  <c:v>29998.44</c:v>
                </c:pt>
                <c:pt idx="451">
                  <c:v>70985.350000000006</c:v>
                </c:pt>
                <c:pt idx="452">
                  <c:v>117886.25</c:v>
                </c:pt>
                <c:pt idx="453">
                  <c:v>40993.589999999997</c:v>
                </c:pt>
                <c:pt idx="454">
                  <c:v>49235.73</c:v>
                </c:pt>
                <c:pt idx="455">
                  <c:v>38983.589999999997</c:v>
                </c:pt>
                <c:pt idx="456">
                  <c:v>80283.350000000006</c:v>
                </c:pt>
                <c:pt idx="457">
                  <c:v>113948.27</c:v>
                </c:pt>
                <c:pt idx="458">
                  <c:v>33991.440000000002</c:v>
                </c:pt>
                <c:pt idx="459">
                  <c:v>42051.59</c:v>
                </c:pt>
                <c:pt idx="460">
                  <c:v>68800.09</c:v>
                </c:pt>
                <c:pt idx="461">
                  <c:v>69995.61</c:v>
                </c:pt>
                <c:pt idx="462">
                  <c:v>102995.3</c:v>
                </c:pt>
                <c:pt idx="463">
                  <c:v>124592.44</c:v>
                </c:pt>
                <c:pt idx="464">
                  <c:v>7239.6</c:v>
                </c:pt>
                <c:pt idx="465">
                  <c:v>47276.59</c:v>
                </c:pt>
                <c:pt idx="466">
                  <c:v>58876.25</c:v>
                </c:pt>
                <c:pt idx="467">
                  <c:v>127474.76</c:v>
                </c:pt>
                <c:pt idx="468">
                  <c:v>46585</c:v>
                </c:pt>
                <c:pt idx="469">
                  <c:v>105288.78</c:v>
                </c:pt>
                <c:pt idx="470">
                  <c:v>56895.86</c:v>
                </c:pt>
                <c:pt idx="471">
                  <c:v>57818.25</c:v>
                </c:pt>
                <c:pt idx="472">
                  <c:v>103908.78</c:v>
                </c:pt>
                <c:pt idx="473">
                  <c:v>25328.639999999999</c:v>
                </c:pt>
                <c:pt idx="474">
                  <c:v>122912.6</c:v>
                </c:pt>
                <c:pt idx="475">
                  <c:v>51895.25</c:v>
                </c:pt>
                <c:pt idx="476">
                  <c:v>50000</c:v>
                </c:pt>
                <c:pt idx="477">
                  <c:v>449893.73</c:v>
                </c:pt>
                <c:pt idx="478">
                  <c:v>47710.59</c:v>
                </c:pt>
                <c:pt idx="479">
                  <c:v>68486.64</c:v>
                </c:pt>
                <c:pt idx="480">
                  <c:v>77628.86</c:v>
                </c:pt>
                <c:pt idx="481">
                  <c:v>40676.589999999997</c:v>
                </c:pt>
                <c:pt idx="482">
                  <c:v>76399.78</c:v>
                </c:pt>
                <c:pt idx="483">
                  <c:v>67814.759999999995</c:v>
                </c:pt>
                <c:pt idx="484">
                  <c:v>67814.759999999995</c:v>
                </c:pt>
                <c:pt idx="485">
                  <c:v>64664.75</c:v>
                </c:pt>
                <c:pt idx="486">
                  <c:v>73820.86</c:v>
                </c:pt>
                <c:pt idx="487">
                  <c:v>99324.95</c:v>
                </c:pt>
                <c:pt idx="488">
                  <c:v>141383.41</c:v>
                </c:pt>
                <c:pt idx="489">
                  <c:v>111979.11</c:v>
                </c:pt>
                <c:pt idx="490">
                  <c:v>80008.509999999995</c:v>
                </c:pt>
                <c:pt idx="491">
                  <c:v>58000</c:v>
                </c:pt>
                <c:pt idx="492">
                  <c:v>56299.62</c:v>
                </c:pt>
                <c:pt idx="493">
                  <c:v>50625.25</c:v>
                </c:pt>
                <c:pt idx="494">
                  <c:v>55157.279999999999</c:v>
                </c:pt>
                <c:pt idx="495">
                  <c:v>32960.44</c:v>
                </c:pt>
                <c:pt idx="496">
                  <c:v>54777.25</c:v>
                </c:pt>
                <c:pt idx="497">
                  <c:v>44167.59</c:v>
                </c:pt>
                <c:pt idx="498">
                  <c:v>72979.09</c:v>
                </c:pt>
                <c:pt idx="499">
                  <c:v>60459.75</c:v>
                </c:pt>
                <c:pt idx="500">
                  <c:v>36424.44</c:v>
                </c:pt>
                <c:pt idx="501">
                  <c:v>5082.75</c:v>
                </c:pt>
                <c:pt idx="502">
                  <c:v>5442.8</c:v>
                </c:pt>
                <c:pt idx="503">
                  <c:v>40789.11</c:v>
                </c:pt>
                <c:pt idx="504">
                  <c:v>37006.44</c:v>
                </c:pt>
                <c:pt idx="505">
                  <c:v>42639.25</c:v>
                </c:pt>
                <c:pt idx="506">
                  <c:v>63934.09</c:v>
                </c:pt>
                <c:pt idx="507">
                  <c:v>38719.589999999997</c:v>
                </c:pt>
                <c:pt idx="508">
                  <c:v>73947.350000000006</c:v>
                </c:pt>
                <c:pt idx="509">
                  <c:v>35922.44</c:v>
                </c:pt>
                <c:pt idx="510">
                  <c:v>45383.59</c:v>
                </c:pt>
                <c:pt idx="511">
                  <c:v>83816.86</c:v>
                </c:pt>
                <c:pt idx="512">
                  <c:v>34277.440000000002</c:v>
                </c:pt>
                <c:pt idx="513">
                  <c:v>64903.35</c:v>
                </c:pt>
                <c:pt idx="514">
                  <c:v>44067.25</c:v>
                </c:pt>
                <c:pt idx="515">
                  <c:v>235889.3</c:v>
                </c:pt>
                <c:pt idx="516">
                  <c:v>40035.589999999997</c:v>
                </c:pt>
                <c:pt idx="517">
                  <c:v>108474.95</c:v>
                </c:pt>
                <c:pt idx="518">
                  <c:v>77945.86</c:v>
                </c:pt>
                <c:pt idx="519">
                  <c:v>61250.96</c:v>
                </c:pt>
                <c:pt idx="520">
                  <c:v>53662.75</c:v>
                </c:pt>
                <c:pt idx="521">
                  <c:v>161000</c:v>
                </c:pt>
                <c:pt idx="522">
                  <c:v>29893.439999999999</c:v>
                </c:pt>
                <c:pt idx="523">
                  <c:v>62601.75</c:v>
                </c:pt>
                <c:pt idx="524">
                  <c:v>33383.440000000002</c:v>
                </c:pt>
                <c:pt idx="525">
                  <c:v>58242.25</c:v>
                </c:pt>
                <c:pt idx="526">
                  <c:v>51911.75</c:v>
                </c:pt>
                <c:pt idx="527">
                  <c:v>50520.25</c:v>
                </c:pt>
                <c:pt idx="528">
                  <c:v>62072.75</c:v>
                </c:pt>
                <c:pt idx="529">
                  <c:v>105420.11</c:v>
                </c:pt>
                <c:pt idx="530">
                  <c:v>54715</c:v>
                </c:pt>
                <c:pt idx="531">
                  <c:v>80996.61</c:v>
                </c:pt>
                <c:pt idx="532">
                  <c:v>62971.75</c:v>
                </c:pt>
                <c:pt idx="533">
                  <c:v>34441.440000000002</c:v>
                </c:pt>
                <c:pt idx="534">
                  <c:v>194924.52</c:v>
                </c:pt>
                <c:pt idx="535">
                  <c:v>180493.39</c:v>
                </c:pt>
                <c:pt idx="536">
                  <c:v>228364.91</c:v>
                </c:pt>
                <c:pt idx="537">
                  <c:v>94123.78</c:v>
                </c:pt>
                <c:pt idx="538">
                  <c:v>43009.25</c:v>
                </c:pt>
                <c:pt idx="539">
                  <c:v>96211.43</c:v>
                </c:pt>
                <c:pt idx="540">
                  <c:v>79994.62</c:v>
                </c:pt>
                <c:pt idx="541">
                  <c:v>64374.35</c:v>
                </c:pt>
                <c:pt idx="542">
                  <c:v>53957.25</c:v>
                </c:pt>
                <c:pt idx="543">
                  <c:v>75777.86</c:v>
                </c:pt>
                <c:pt idx="544">
                  <c:v>67615.61</c:v>
                </c:pt>
                <c:pt idx="545">
                  <c:v>72608.09</c:v>
                </c:pt>
                <c:pt idx="546">
                  <c:v>116059.23</c:v>
                </c:pt>
                <c:pt idx="547">
                  <c:v>36886.61</c:v>
                </c:pt>
                <c:pt idx="548">
                  <c:v>46388.59</c:v>
                </c:pt>
                <c:pt idx="549">
                  <c:v>90973.119999999995</c:v>
                </c:pt>
                <c:pt idx="550">
                  <c:v>51472.25</c:v>
                </c:pt>
                <c:pt idx="551">
                  <c:v>41460.730000000003</c:v>
                </c:pt>
                <c:pt idx="552">
                  <c:v>50927.73</c:v>
                </c:pt>
                <c:pt idx="553">
                  <c:v>126931.6</c:v>
                </c:pt>
                <c:pt idx="554">
                  <c:v>80046.62</c:v>
                </c:pt>
                <c:pt idx="555">
                  <c:v>38613.589999999997</c:v>
                </c:pt>
                <c:pt idx="556">
                  <c:v>65680.09</c:v>
                </c:pt>
                <c:pt idx="557">
                  <c:v>59904.75</c:v>
                </c:pt>
                <c:pt idx="558">
                  <c:v>61777.35</c:v>
                </c:pt>
                <c:pt idx="559">
                  <c:v>44748.59</c:v>
                </c:pt>
                <c:pt idx="560">
                  <c:v>174437.91</c:v>
                </c:pt>
                <c:pt idx="561">
                  <c:v>101150.62</c:v>
                </c:pt>
                <c:pt idx="562">
                  <c:v>133780.93</c:v>
                </c:pt>
                <c:pt idx="563">
                  <c:v>66952.639999999999</c:v>
                </c:pt>
                <c:pt idx="564">
                  <c:v>70615.350000000006</c:v>
                </c:pt>
                <c:pt idx="565">
                  <c:v>52403.73</c:v>
                </c:pt>
                <c:pt idx="566">
                  <c:v>168922.55</c:v>
                </c:pt>
                <c:pt idx="567">
                  <c:v>68906.09</c:v>
                </c:pt>
                <c:pt idx="568">
                  <c:v>78140.61</c:v>
                </c:pt>
                <c:pt idx="569">
                  <c:v>63077.75</c:v>
                </c:pt>
                <c:pt idx="570">
                  <c:v>43279.57</c:v>
                </c:pt>
                <c:pt idx="571">
                  <c:v>75058.350000000006</c:v>
                </c:pt>
                <c:pt idx="572">
                  <c:v>42897.59</c:v>
                </c:pt>
                <c:pt idx="573">
                  <c:v>62932.639999999999</c:v>
                </c:pt>
                <c:pt idx="574">
                  <c:v>5775</c:v>
                </c:pt>
                <c:pt idx="575">
                  <c:v>59812.639999999999</c:v>
                </c:pt>
                <c:pt idx="576">
                  <c:v>12000</c:v>
                </c:pt>
                <c:pt idx="577">
                  <c:v>162034.29999999999</c:v>
                </c:pt>
                <c:pt idx="578">
                  <c:v>73009.929999999993</c:v>
                </c:pt>
                <c:pt idx="579">
                  <c:v>60999.61</c:v>
                </c:pt>
                <c:pt idx="580">
                  <c:v>49960.75</c:v>
                </c:pt>
                <c:pt idx="581">
                  <c:v>72503.09</c:v>
                </c:pt>
                <c:pt idx="582">
                  <c:v>60146.25</c:v>
                </c:pt>
                <c:pt idx="583">
                  <c:v>74877.86</c:v>
                </c:pt>
                <c:pt idx="584">
                  <c:v>40987.589999999997</c:v>
                </c:pt>
                <c:pt idx="585">
                  <c:v>44702.25</c:v>
                </c:pt>
                <c:pt idx="586">
                  <c:v>47387.67</c:v>
                </c:pt>
                <c:pt idx="587">
                  <c:v>61067.75</c:v>
                </c:pt>
                <c:pt idx="588">
                  <c:v>130697.08</c:v>
                </c:pt>
                <c:pt idx="589">
                  <c:v>290405.67</c:v>
                </c:pt>
                <c:pt idx="590">
                  <c:v>46902.64</c:v>
                </c:pt>
                <c:pt idx="591">
                  <c:v>74906.37</c:v>
                </c:pt>
                <c:pt idx="592">
                  <c:v>61702.75</c:v>
                </c:pt>
                <c:pt idx="593">
                  <c:v>80532.86</c:v>
                </c:pt>
                <c:pt idx="594">
                  <c:v>108144.78</c:v>
                </c:pt>
                <c:pt idx="595">
                  <c:v>79638.86</c:v>
                </c:pt>
                <c:pt idx="596">
                  <c:v>153336.41</c:v>
                </c:pt>
                <c:pt idx="597">
                  <c:v>71741.61</c:v>
                </c:pt>
                <c:pt idx="598">
                  <c:v>110318.18</c:v>
                </c:pt>
                <c:pt idx="599">
                  <c:v>243369.96</c:v>
                </c:pt>
                <c:pt idx="600">
                  <c:v>360128.47</c:v>
                </c:pt>
                <c:pt idx="601">
                  <c:v>26000</c:v>
                </c:pt>
                <c:pt idx="602">
                  <c:v>47340.59</c:v>
                </c:pt>
                <c:pt idx="603">
                  <c:v>31902.44</c:v>
                </c:pt>
                <c:pt idx="604">
                  <c:v>75968.38</c:v>
                </c:pt>
                <c:pt idx="605">
                  <c:v>241198.3</c:v>
                </c:pt>
                <c:pt idx="606">
                  <c:v>78897.86</c:v>
                </c:pt>
                <c:pt idx="607">
                  <c:v>38672.44</c:v>
                </c:pt>
                <c:pt idx="608">
                  <c:v>193536.26</c:v>
                </c:pt>
                <c:pt idx="609">
                  <c:v>56942.75</c:v>
                </c:pt>
                <c:pt idx="610">
                  <c:v>102617.11</c:v>
                </c:pt>
                <c:pt idx="611">
                  <c:v>194941.71</c:v>
                </c:pt>
                <c:pt idx="612">
                  <c:v>66790.09</c:v>
                </c:pt>
                <c:pt idx="613">
                  <c:v>96939.38</c:v>
                </c:pt>
                <c:pt idx="614">
                  <c:v>333447.06</c:v>
                </c:pt>
                <c:pt idx="615">
                  <c:v>71514.350000000006</c:v>
                </c:pt>
                <c:pt idx="616">
                  <c:v>40405.589999999997</c:v>
                </c:pt>
                <c:pt idx="617">
                  <c:v>81960.86</c:v>
                </c:pt>
                <c:pt idx="618">
                  <c:v>72851.61</c:v>
                </c:pt>
                <c:pt idx="619">
                  <c:v>72957.61</c:v>
                </c:pt>
                <c:pt idx="620">
                  <c:v>166012.42000000001</c:v>
                </c:pt>
                <c:pt idx="621">
                  <c:v>60976.639999999999</c:v>
                </c:pt>
                <c:pt idx="622">
                  <c:v>46335.59</c:v>
                </c:pt>
                <c:pt idx="623">
                  <c:v>121821.74</c:v>
                </c:pt>
                <c:pt idx="624">
                  <c:v>66000.639999999999</c:v>
                </c:pt>
                <c:pt idx="625">
                  <c:v>61596.75</c:v>
                </c:pt>
                <c:pt idx="626">
                  <c:v>43532.59</c:v>
                </c:pt>
                <c:pt idx="627">
                  <c:v>107137.42</c:v>
                </c:pt>
                <c:pt idx="628">
                  <c:v>66484.350000000006</c:v>
                </c:pt>
                <c:pt idx="629">
                  <c:v>52937.73</c:v>
                </c:pt>
                <c:pt idx="630">
                  <c:v>41675.589999999997</c:v>
                </c:pt>
                <c:pt idx="631">
                  <c:v>231239.1</c:v>
                </c:pt>
                <c:pt idx="632">
                  <c:v>171101.07</c:v>
                </c:pt>
                <c:pt idx="633">
                  <c:v>290468.49</c:v>
                </c:pt>
                <c:pt idx="634">
                  <c:v>46752.59</c:v>
                </c:pt>
                <c:pt idx="635">
                  <c:v>75957.350000000006</c:v>
                </c:pt>
                <c:pt idx="636">
                  <c:v>80849.86</c:v>
                </c:pt>
                <c:pt idx="637">
                  <c:v>203732.3</c:v>
                </c:pt>
                <c:pt idx="638">
                  <c:v>138963.93</c:v>
                </c:pt>
                <c:pt idx="639">
                  <c:v>134520.93</c:v>
                </c:pt>
                <c:pt idx="640">
                  <c:v>136597.09</c:v>
                </c:pt>
                <c:pt idx="641">
                  <c:v>59918.64</c:v>
                </c:pt>
                <c:pt idx="642">
                  <c:v>250000</c:v>
                </c:pt>
                <c:pt idx="643">
                  <c:v>67878.64</c:v>
                </c:pt>
                <c:pt idx="644">
                  <c:v>79956.12</c:v>
                </c:pt>
                <c:pt idx="645">
                  <c:v>49191.59</c:v>
                </c:pt>
                <c:pt idx="646">
                  <c:v>73084.09</c:v>
                </c:pt>
                <c:pt idx="647">
                  <c:v>17800</c:v>
                </c:pt>
                <c:pt idx="648">
                  <c:v>131129.57999999999</c:v>
                </c:pt>
                <c:pt idx="649">
                  <c:v>39407.589999999997</c:v>
                </c:pt>
                <c:pt idx="650">
                  <c:v>170219.9</c:v>
                </c:pt>
                <c:pt idx="651">
                  <c:v>74000</c:v>
                </c:pt>
                <c:pt idx="652">
                  <c:v>453077.06</c:v>
                </c:pt>
                <c:pt idx="653">
                  <c:v>98302.78</c:v>
                </c:pt>
                <c:pt idx="654">
                  <c:v>68327.64</c:v>
                </c:pt>
                <c:pt idx="655">
                  <c:v>212480.71</c:v>
                </c:pt>
                <c:pt idx="656">
                  <c:v>50566.59</c:v>
                </c:pt>
                <c:pt idx="657">
                  <c:v>56919.25</c:v>
                </c:pt>
                <c:pt idx="658">
                  <c:v>97825.44</c:v>
                </c:pt>
                <c:pt idx="659">
                  <c:v>63898.35</c:v>
                </c:pt>
                <c:pt idx="660">
                  <c:v>35400</c:v>
                </c:pt>
                <c:pt idx="661">
                  <c:v>147716.25</c:v>
                </c:pt>
                <c:pt idx="662">
                  <c:v>46000</c:v>
                </c:pt>
                <c:pt idx="663">
                  <c:v>24999.439999999999</c:v>
                </c:pt>
                <c:pt idx="664">
                  <c:v>66476.639999999999</c:v>
                </c:pt>
                <c:pt idx="665">
                  <c:v>62760.75</c:v>
                </c:pt>
                <c:pt idx="666">
                  <c:v>134661.76000000001</c:v>
                </c:pt>
                <c:pt idx="667">
                  <c:v>165961.9</c:v>
                </c:pt>
                <c:pt idx="668">
                  <c:v>50806.75</c:v>
                </c:pt>
                <c:pt idx="669">
                  <c:v>43579.59</c:v>
                </c:pt>
                <c:pt idx="670">
                  <c:v>179964.39</c:v>
                </c:pt>
                <c:pt idx="671">
                  <c:v>41939.589999999997</c:v>
                </c:pt>
                <c:pt idx="672">
                  <c:v>39148.44</c:v>
                </c:pt>
                <c:pt idx="673">
                  <c:v>66448.38</c:v>
                </c:pt>
                <c:pt idx="674">
                  <c:v>50399.73</c:v>
                </c:pt>
                <c:pt idx="675">
                  <c:v>85200</c:v>
                </c:pt>
                <c:pt idx="676">
                  <c:v>53921.75</c:v>
                </c:pt>
                <c:pt idx="677">
                  <c:v>59400</c:v>
                </c:pt>
                <c:pt idx="678">
                  <c:v>40517.589999999997</c:v>
                </c:pt>
                <c:pt idx="679">
                  <c:v>69625.61</c:v>
                </c:pt>
                <c:pt idx="680">
                  <c:v>62932.639999999999</c:v>
                </c:pt>
                <c:pt idx="681">
                  <c:v>79844.86</c:v>
                </c:pt>
                <c:pt idx="682">
                  <c:v>90333.119999999995</c:v>
                </c:pt>
                <c:pt idx="683">
                  <c:v>42468.59</c:v>
                </c:pt>
                <c:pt idx="684">
                  <c:v>66397.64</c:v>
                </c:pt>
                <c:pt idx="685">
                  <c:v>70000</c:v>
                </c:pt>
                <c:pt idx="686">
                  <c:v>59427.75</c:v>
                </c:pt>
                <c:pt idx="687">
                  <c:v>56655.25</c:v>
                </c:pt>
                <c:pt idx="688">
                  <c:v>189301.32</c:v>
                </c:pt>
                <c:pt idx="689">
                  <c:v>85000</c:v>
                </c:pt>
                <c:pt idx="690">
                  <c:v>102644.78</c:v>
                </c:pt>
                <c:pt idx="691">
                  <c:v>63606.75</c:v>
                </c:pt>
                <c:pt idx="692">
                  <c:v>140929.09</c:v>
                </c:pt>
                <c:pt idx="693">
                  <c:v>47754.73</c:v>
                </c:pt>
                <c:pt idx="694">
                  <c:v>177095.23</c:v>
                </c:pt>
                <c:pt idx="695">
                  <c:v>168077.9</c:v>
                </c:pt>
                <c:pt idx="696">
                  <c:v>85931.86</c:v>
                </c:pt>
                <c:pt idx="697">
                  <c:v>137027.25</c:v>
                </c:pt>
                <c:pt idx="698">
                  <c:v>54413.73</c:v>
                </c:pt>
                <c:pt idx="699">
                  <c:v>51630.25</c:v>
                </c:pt>
                <c:pt idx="700">
                  <c:v>71233.09</c:v>
                </c:pt>
                <c:pt idx="701">
                  <c:v>65889.64</c:v>
                </c:pt>
                <c:pt idx="702">
                  <c:v>69187.350000000006</c:v>
                </c:pt>
                <c:pt idx="703">
                  <c:v>84885.119999999995</c:v>
                </c:pt>
                <c:pt idx="704">
                  <c:v>116474.11</c:v>
                </c:pt>
                <c:pt idx="705">
                  <c:v>105869.44</c:v>
                </c:pt>
                <c:pt idx="706">
                  <c:v>51388.75</c:v>
                </c:pt>
                <c:pt idx="707">
                  <c:v>119607.27</c:v>
                </c:pt>
                <c:pt idx="708">
                  <c:v>65326.35</c:v>
                </c:pt>
                <c:pt idx="709">
                  <c:v>51659.09</c:v>
                </c:pt>
                <c:pt idx="710">
                  <c:v>51774.73</c:v>
                </c:pt>
                <c:pt idx="711">
                  <c:v>54683.73</c:v>
                </c:pt>
                <c:pt idx="712">
                  <c:v>50859.75</c:v>
                </c:pt>
                <c:pt idx="713">
                  <c:v>46541.59</c:v>
                </c:pt>
                <c:pt idx="714">
                  <c:v>62888.35</c:v>
                </c:pt>
                <c:pt idx="715">
                  <c:v>76866.61</c:v>
                </c:pt>
                <c:pt idx="716">
                  <c:v>28500</c:v>
                </c:pt>
                <c:pt idx="717">
                  <c:v>194844.19</c:v>
                </c:pt>
                <c:pt idx="718">
                  <c:v>33960.44</c:v>
                </c:pt>
                <c:pt idx="719">
                  <c:v>51156.66</c:v>
                </c:pt>
                <c:pt idx="720">
                  <c:v>51789.25</c:v>
                </c:pt>
                <c:pt idx="721">
                  <c:v>163469.59</c:v>
                </c:pt>
                <c:pt idx="722">
                  <c:v>52847.25</c:v>
                </c:pt>
                <c:pt idx="723">
                  <c:v>136669.95000000001</c:v>
                </c:pt>
                <c:pt idx="724">
                  <c:v>56470.25</c:v>
                </c:pt>
                <c:pt idx="725">
                  <c:v>97360.31</c:v>
                </c:pt>
                <c:pt idx="726">
                  <c:v>187149.5</c:v>
                </c:pt>
                <c:pt idx="727">
                  <c:v>173571.59</c:v>
                </c:pt>
                <c:pt idx="728">
                  <c:v>62139.64</c:v>
                </c:pt>
                <c:pt idx="729">
                  <c:v>103750.84</c:v>
                </c:pt>
                <c:pt idx="730">
                  <c:v>84979.86</c:v>
                </c:pt>
                <c:pt idx="731">
                  <c:v>60817.64</c:v>
                </c:pt>
                <c:pt idx="732">
                  <c:v>96150.95</c:v>
                </c:pt>
                <c:pt idx="733">
                  <c:v>179236.84</c:v>
                </c:pt>
                <c:pt idx="734">
                  <c:v>51890.25</c:v>
                </c:pt>
                <c:pt idx="735">
                  <c:v>86279.16</c:v>
                </c:pt>
                <c:pt idx="736">
                  <c:v>62612.09</c:v>
                </c:pt>
                <c:pt idx="737">
                  <c:v>35910.589999999997</c:v>
                </c:pt>
                <c:pt idx="738">
                  <c:v>62141.68</c:v>
                </c:pt>
                <c:pt idx="739">
                  <c:v>79440.639999999999</c:v>
                </c:pt>
                <c:pt idx="740">
                  <c:v>34912.44</c:v>
                </c:pt>
                <c:pt idx="741">
                  <c:v>103909.84</c:v>
                </c:pt>
                <c:pt idx="742">
                  <c:v>86780.89</c:v>
                </c:pt>
                <c:pt idx="743">
                  <c:v>25800</c:v>
                </c:pt>
                <c:pt idx="744">
                  <c:v>60999.9</c:v>
                </c:pt>
                <c:pt idx="745">
                  <c:v>59944.82</c:v>
                </c:pt>
                <c:pt idx="746">
                  <c:v>90973.119999999995</c:v>
                </c:pt>
                <c:pt idx="747">
                  <c:v>104200.84</c:v>
                </c:pt>
                <c:pt idx="748">
                  <c:v>59442.64</c:v>
                </c:pt>
                <c:pt idx="749">
                  <c:v>80538.59</c:v>
                </c:pt>
                <c:pt idx="750">
                  <c:v>110993.57</c:v>
                </c:pt>
                <c:pt idx="751">
                  <c:v>81256.61</c:v>
                </c:pt>
                <c:pt idx="752">
                  <c:v>86408.86</c:v>
                </c:pt>
                <c:pt idx="753">
                  <c:v>113936.11</c:v>
                </c:pt>
                <c:pt idx="754">
                  <c:v>46864.59</c:v>
                </c:pt>
                <c:pt idx="755">
                  <c:v>165602.57</c:v>
                </c:pt>
                <c:pt idx="756">
                  <c:v>59686.75</c:v>
                </c:pt>
                <c:pt idx="757">
                  <c:v>111968.42</c:v>
                </c:pt>
                <c:pt idx="758">
                  <c:v>73656.86</c:v>
                </c:pt>
                <c:pt idx="759">
                  <c:v>96449.48</c:v>
                </c:pt>
                <c:pt idx="760">
                  <c:v>209856.67</c:v>
                </c:pt>
                <c:pt idx="761">
                  <c:v>128730.6</c:v>
                </c:pt>
                <c:pt idx="762">
                  <c:v>530134.34</c:v>
                </c:pt>
                <c:pt idx="763">
                  <c:v>86795.12</c:v>
                </c:pt>
                <c:pt idx="764">
                  <c:v>78838.78</c:v>
                </c:pt>
                <c:pt idx="765">
                  <c:v>108575.95</c:v>
                </c:pt>
                <c:pt idx="766">
                  <c:v>86143.86</c:v>
                </c:pt>
                <c:pt idx="767">
                  <c:v>39872.74</c:v>
                </c:pt>
                <c:pt idx="768">
                  <c:v>176867.28</c:v>
                </c:pt>
                <c:pt idx="769">
                  <c:v>53000</c:v>
                </c:pt>
                <c:pt idx="770">
                  <c:v>48500</c:v>
                </c:pt>
                <c:pt idx="771">
                  <c:v>37836.519999999997</c:v>
                </c:pt>
                <c:pt idx="772">
                  <c:v>56031.25</c:v>
                </c:pt>
                <c:pt idx="773">
                  <c:v>174095.59</c:v>
                </c:pt>
                <c:pt idx="774">
                  <c:v>304231.81</c:v>
                </c:pt>
                <c:pt idx="775">
                  <c:v>56704.01</c:v>
                </c:pt>
                <c:pt idx="776">
                  <c:v>37265.85</c:v>
                </c:pt>
                <c:pt idx="777">
                  <c:v>37979.589999999997</c:v>
                </c:pt>
                <c:pt idx="778">
                  <c:v>363960.74</c:v>
                </c:pt>
                <c:pt idx="779">
                  <c:v>75134.539999999994</c:v>
                </c:pt>
                <c:pt idx="780">
                  <c:v>147291.63</c:v>
                </c:pt>
                <c:pt idx="781">
                  <c:v>52574.35</c:v>
                </c:pt>
                <c:pt idx="782">
                  <c:v>252199</c:v>
                </c:pt>
                <c:pt idx="783">
                  <c:v>69239.570000000007</c:v>
                </c:pt>
                <c:pt idx="784">
                  <c:v>22426</c:v>
                </c:pt>
                <c:pt idx="785">
                  <c:v>59110.75</c:v>
                </c:pt>
                <c:pt idx="786">
                  <c:v>130326.37</c:v>
                </c:pt>
                <c:pt idx="787">
                  <c:v>73519.350000000006</c:v>
                </c:pt>
                <c:pt idx="788">
                  <c:v>77496.58</c:v>
                </c:pt>
                <c:pt idx="789">
                  <c:v>69592.639999999999</c:v>
                </c:pt>
                <c:pt idx="790">
                  <c:v>118378.22</c:v>
                </c:pt>
                <c:pt idx="791">
                  <c:v>27563</c:v>
                </c:pt>
                <c:pt idx="792">
                  <c:v>86049.919999999998</c:v>
                </c:pt>
                <c:pt idx="793">
                  <c:v>135533.44</c:v>
                </c:pt>
                <c:pt idx="794">
                  <c:v>43734.73</c:v>
                </c:pt>
                <c:pt idx="795">
                  <c:v>50096.25</c:v>
                </c:pt>
                <c:pt idx="796">
                  <c:v>204250.29</c:v>
                </c:pt>
                <c:pt idx="797">
                  <c:v>60939.25</c:v>
                </c:pt>
                <c:pt idx="798">
                  <c:v>109571.44</c:v>
                </c:pt>
                <c:pt idx="799">
                  <c:v>165552.63</c:v>
                </c:pt>
                <c:pt idx="800">
                  <c:v>36000</c:v>
                </c:pt>
                <c:pt idx="801">
                  <c:v>49318.29</c:v>
                </c:pt>
                <c:pt idx="802">
                  <c:v>44712.52</c:v>
                </c:pt>
                <c:pt idx="803">
                  <c:v>115864.19</c:v>
                </c:pt>
                <c:pt idx="804">
                  <c:v>57359.18</c:v>
                </c:pt>
                <c:pt idx="805">
                  <c:v>148572.04</c:v>
                </c:pt>
                <c:pt idx="806">
                  <c:v>48229.64</c:v>
                </c:pt>
                <c:pt idx="807">
                  <c:v>88820.38</c:v>
                </c:pt>
                <c:pt idx="808">
                  <c:v>88820.38</c:v>
                </c:pt>
                <c:pt idx="809">
                  <c:v>132022.76</c:v>
                </c:pt>
                <c:pt idx="810">
                  <c:v>162147.59</c:v>
                </c:pt>
                <c:pt idx="811">
                  <c:v>78165.289999999994</c:v>
                </c:pt>
                <c:pt idx="812">
                  <c:v>49905.59</c:v>
                </c:pt>
                <c:pt idx="813">
                  <c:v>69274.64</c:v>
                </c:pt>
                <c:pt idx="814">
                  <c:v>133432.4</c:v>
                </c:pt>
                <c:pt idx="815">
                  <c:v>66542.570000000007</c:v>
                </c:pt>
                <c:pt idx="816">
                  <c:v>171607.39</c:v>
                </c:pt>
                <c:pt idx="817">
                  <c:v>345817.44</c:v>
                </c:pt>
                <c:pt idx="818">
                  <c:v>173677.59</c:v>
                </c:pt>
                <c:pt idx="819">
                  <c:v>56000</c:v>
                </c:pt>
                <c:pt idx="820">
                  <c:v>161473.42000000001</c:v>
                </c:pt>
                <c:pt idx="821">
                  <c:v>149700.25</c:v>
                </c:pt>
                <c:pt idx="822">
                  <c:v>240113.95</c:v>
                </c:pt>
                <c:pt idx="823">
                  <c:v>133432.4</c:v>
                </c:pt>
                <c:pt idx="824">
                  <c:v>69981.64</c:v>
                </c:pt>
                <c:pt idx="825">
                  <c:v>91411.61</c:v>
                </c:pt>
                <c:pt idx="826">
                  <c:v>140440.06</c:v>
                </c:pt>
                <c:pt idx="827">
                  <c:v>110047.44</c:v>
                </c:pt>
                <c:pt idx="828">
                  <c:v>86143.86</c:v>
                </c:pt>
                <c:pt idx="829">
                  <c:v>78385.119999999995</c:v>
                </c:pt>
                <c:pt idx="830">
                  <c:v>69990.350000000006</c:v>
                </c:pt>
                <c:pt idx="831">
                  <c:v>85427.99</c:v>
                </c:pt>
                <c:pt idx="832">
                  <c:v>41152.589999999997</c:v>
                </c:pt>
                <c:pt idx="833">
                  <c:v>101915.95</c:v>
                </c:pt>
                <c:pt idx="834">
                  <c:v>134200.99</c:v>
                </c:pt>
                <c:pt idx="835">
                  <c:v>127748.3</c:v>
                </c:pt>
                <c:pt idx="836">
                  <c:v>69570.64</c:v>
                </c:pt>
                <c:pt idx="837">
                  <c:v>99616.62</c:v>
                </c:pt>
                <c:pt idx="838">
                  <c:v>50108.18</c:v>
                </c:pt>
                <c:pt idx="839">
                  <c:v>48997.18</c:v>
                </c:pt>
                <c:pt idx="840">
                  <c:v>257917.55</c:v>
                </c:pt>
                <c:pt idx="841">
                  <c:v>63990.64</c:v>
                </c:pt>
                <c:pt idx="842">
                  <c:v>174203.57</c:v>
                </c:pt>
                <c:pt idx="843">
                  <c:v>56690.54</c:v>
                </c:pt>
                <c:pt idx="844">
                  <c:v>41475.25</c:v>
                </c:pt>
                <c:pt idx="845">
                  <c:v>84535.61</c:v>
                </c:pt>
                <c:pt idx="846">
                  <c:v>28873.71</c:v>
                </c:pt>
                <c:pt idx="847">
                  <c:v>85320.46</c:v>
                </c:pt>
                <c:pt idx="848">
                  <c:v>43993.52</c:v>
                </c:pt>
                <c:pt idx="849">
                  <c:v>76496.61</c:v>
                </c:pt>
                <c:pt idx="850">
                  <c:v>174332.01</c:v>
                </c:pt>
                <c:pt idx="851">
                  <c:v>94797.38</c:v>
                </c:pt>
                <c:pt idx="852">
                  <c:v>51875.09</c:v>
                </c:pt>
                <c:pt idx="853">
                  <c:v>68874.61</c:v>
                </c:pt>
                <c:pt idx="854">
                  <c:v>97046.8</c:v>
                </c:pt>
                <c:pt idx="855">
                  <c:v>46282.59</c:v>
                </c:pt>
                <c:pt idx="856">
                  <c:v>126110.74</c:v>
                </c:pt>
                <c:pt idx="857">
                  <c:v>86561.86</c:v>
                </c:pt>
                <c:pt idx="858">
                  <c:v>71969.86</c:v>
                </c:pt>
                <c:pt idx="859">
                  <c:v>61945.57</c:v>
                </c:pt>
                <c:pt idx="860">
                  <c:v>88622.32</c:v>
                </c:pt>
                <c:pt idx="861">
                  <c:v>79410.61</c:v>
                </c:pt>
                <c:pt idx="862">
                  <c:v>42196.73</c:v>
                </c:pt>
                <c:pt idx="863">
                  <c:v>168964.74</c:v>
                </c:pt>
                <c:pt idx="864">
                  <c:v>77169.119999999995</c:v>
                </c:pt>
                <c:pt idx="865">
                  <c:v>21600</c:v>
                </c:pt>
                <c:pt idx="866">
                  <c:v>177485.61</c:v>
                </c:pt>
                <c:pt idx="867">
                  <c:v>42792.59</c:v>
                </c:pt>
                <c:pt idx="868">
                  <c:v>17200</c:v>
                </c:pt>
                <c:pt idx="869">
                  <c:v>57501.25</c:v>
                </c:pt>
                <c:pt idx="870">
                  <c:v>63475.35</c:v>
                </c:pt>
                <c:pt idx="871">
                  <c:v>53821.16</c:v>
                </c:pt>
                <c:pt idx="872">
                  <c:v>93195.12</c:v>
                </c:pt>
                <c:pt idx="873">
                  <c:v>92281.96</c:v>
                </c:pt>
                <c:pt idx="874">
                  <c:v>65760.38</c:v>
                </c:pt>
                <c:pt idx="875">
                  <c:v>162643.07</c:v>
                </c:pt>
                <c:pt idx="876">
                  <c:v>75249.210000000006</c:v>
                </c:pt>
                <c:pt idx="877">
                  <c:v>93639.62</c:v>
                </c:pt>
                <c:pt idx="878">
                  <c:v>81507.92</c:v>
                </c:pt>
                <c:pt idx="879">
                  <c:v>180565.37</c:v>
                </c:pt>
                <c:pt idx="880">
                  <c:v>60660.68</c:v>
                </c:pt>
                <c:pt idx="881">
                  <c:v>62774.64</c:v>
                </c:pt>
                <c:pt idx="882">
                  <c:v>35869.440000000002</c:v>
                </c:pt>
                <c:pt idx="883">
                  <c:v>97733.89</c:v>
                </c:pt>
                <c:pt idx="884">
                  <c:v>98928.62</c:v>
                </c:pt>
                <c:pt idx="885">
                  <c:v>80961.89</c:v>
                </c:pt>
                <c:pt idx="886">
                  <c:v>51210.37</c:v>
                </c:pt>
                <c:pt idx="887">
                  <c:v>120441.22</c:v>
                </c:pt>
                <c:pt idx="888">
                  <c:v>57554.25</c:v>
                </c:pt>
                <c:pt idx="889">
                  <c:v>47885.52</c:v>
                </c:pt>
                <c:pt idx="890">
                  <c:v>378513.91999999998</c:v>
                </c:pt>
                <c:pt idx="891">
                  <c:v>113406.52</c:v>
                </c:pt>
                <c:pt idx="892">
                  <c:v>61607.68</c:v>
                </c:pt>
                <c:pt idx="893">
                  <c:v>53640.25</c:v>
                </c:pt>
                <c:pt idx="894">
                  <c:v>125821.6</c:v>
                </c:pt>
                <c:pt idx="895">
                  <c:v>84256.12</c:v>
                </c:pt>
                <c:pt idx="896">
                  <c:v>50037.59</c:v>
                </c:pt>
                <c:pt idx="897">
                  <c:v>43000</c:v>
                </c:pt>
                <c:pt idx="898">
                  <c:v>336790.93</c:v>
                </c:pt>
                <c:pt idx="899">
                  <c:v>192200.93</c:v>
                </c:pt>
                <c:pt idx="900">
                  <c:v>64889.64</c:v>
                </c:pt>
                <c:pt idx="901">
                  <c:v>25984</c:v>
                </c:pt>
                <c:pt idx="902">
                  <c:v>18000</c:v>
                </c:pt>
                <c:pt idx="903">
                  <c:v>173989.59</c:v>
                </c:pt>
                <c:pt idx="904">
                  <c:v>89545.12</c:v>
                </c:pt>
                <c:pt idx="905">
                  <c:v>122736.44</c:v>
                </c:pt>
                <c:pt idx="906">
                  <c:v>242201.66</c:v>
                </c:pt>
                <c:pt idx="907">
                  <c:v>78702.31</c:v>
                </c:pt>
                <c:pt idx="908">
                  <c:v>76796.990000000005</c:v>
                </c:pt>
                <c:pt idx="909">
                  <c:v>54909.25</c:v>
                </c:pt>
                <c:pt idx="910">
                  <c:v>175102</c:v>
                </c:pt>
                <c:pt idx="911">
                  <c:v>96649.62</c:v>
                </c:pt>
                <c:pt idx="912">
                  <c:v>85107.09</c:v>
                </c:pt>
                <c:pt idx="913">
                  <c:v>140157.01999999999</c:v>
                </c:pt>
                <c:pt idx="914">
                  <c:v>74105.350000000006</c:v>
                </c:pt>
                <c:pt idx="915">
                  <c:v>126767.14</c:v>
                </c:pt>
                <c:pt idx="916">
                  <c:v>57234.35</c:v>
                </c:pt>
                <c:pt idx="917">
                  <c:v>98413.78</c:v>
                </c:pt>
                <c:pt idx="918">
                  <c:v>75036.86</c:v>
                </c:pt>
                <c:pt idx="919">
                  <c:v>49808.66</c:v>
                </c:pt>
                <c:pt idx="920">
                  <c:v>46908.73</c:v>
                </c:pt>
                <c:pt idx="921">
                  <c:v>181380.41</c:v>
                </c:pt>
                <c:pt idx="922">
                  <c:v>68796.490000000005</c:v>
                </c:pt>
                <c:pt idx="923">
                  <c:v>67231.02</c:v>
                </c:pt>
                <c:pt idx="924">
                  <c:v>58693.09</c:v>
                </c:pt>
                <c:pt idx="925">
                  <c:v>76813.61</c:v>
                </c:pt>
                <c:pt idx="926">
                  <c:v>86839.22</c:v>
                </c:pt>
                <c:pt idx="927">
                  <c:v>46388.59</c:v>
                </c:pt>
                <c:pt idx="928">
                  <c:v>120950.6</c:v>
                </c:pt>
                <c:pt idx="929">
                  <c:v>108944.46</c:v>
                </c:pt>
                <c:pt idx="930">
                  <c:v>40861.589999999997</c:v>
                </c:pt>
                <c:pt idx="931">
                  <c:v>104168.84</c:v>
                </c:pt>
                <c:pt idx="932">
                  <c:v>63500</c:v>
                </c:pt>
                <c:pt idx="933">
                  <c:v>73238.86</c:v>
                </c:pt>
                <c:pt idx="934">
                  <c:v>79431.509999999995</c:v>
                </c:pt>
                <c:pt idx="935">
                  <c:v>23205.54</c:v>
                </c:pt>
                <c:pt idx="936">
                  <c:v>47997.18</c:v>
                </c:pt>
                <c:pt idx="937">
                  <c:v>103235.49</c:v>
                </c:pt>
                <c:pt idx="938">
                  <c:v>62277.75</c:v>
                </c:pt>
                <c:pt idx="939">
                  <c:v>94977.72</c:v>
                </c:pt>
                <c:pt idx="940">
                  <c:v>63136.44</c:v>
                </c:pt>
                <c:pt idx="941">
                  <c:v>66635.64</c:v>
                </c:pt>
                <c:pt idx="942">
                  <c:v>55422.64</c:v>
                </c:pt>
                <c:pt idx="943">
                  <c:v>80960.86</c:v>
                </c:pt>
                <c:pt idx="944">
                  <c:v>53989.64</c:v>
                </c:pt>
                <c:pt idx="945">
                  <c:v>81956.83</c:v>
                </c:pt>
                <c:pt idx="946">
                  <c:v>92009.44</c:v>
                </c:pt>
                <c:pt idx="947">
                  <c:v>71810.09</c:v>
                </c:pt>
                <c:pt idx="948">
                  <c:v>60373.39</c:v>
                </c:pt>
                <c:pt idx="949">
                  <c:v>94691.38</c:v>
                </c:pt>
                <c:pt idx="950">
                  <c:v>87000</c:v>
                </c:pt>
                <c:pt idx="951">
                  <c:v>30178.98</c:v>
                </c:pt>
                <c:pt idx="952">
                  <c:v>246153.21</c:v>
                </c:pt>
                <c:pt idx="953">
                  <c:v>80907.86</c:v>
                </c:pt>
                <c:pt idx="954">
                  <c:v>75745.350000000006</c:v>
                </c:pt>
                <c:pt idx="955">
                  <c:v>130334.48</c:v>
                </c:pt>
                <c:pt idx="956">
                  <c:v>78702.350000000006</c:v>
                </c:pt>
                <c:pt idx="957">
                  <c:v>155146.57999999999</c:v>
                </c:pt>
                <c:pt idx="958">
                  <c:v>91000</c:v>
                </c:pt>
                <c:pt idx="959">
                  <c:v>101909.4</c:v>
                </c:pt>
                <c:pt idx="960">
                  <c:v>60447.64</c:v>
                </c:pt>
                <c:pt idx="961">
                  <c:v>77438.350000000006</c:v>
                </c:pt>
                <c:pt idx="962">
                  <c:v>174366.57</c:v>
                </c:pt>
                <c:pt idx="963">
                  <c:v>189576.92</c:v>
                </c:pt>
                <c:pt idx="964">
                  <c:v>202333.29</c:v>
                </c:pt>
                <c:pt idx="965">
                  <c:v>74089.09</c:v>
                </c:pt>
                <c:pt idx="966">
                  <c:v>98632.89</c:v>
                </c:pt>
                <c:pt idx="967">
                  <c:v>104479.02</c:v>
                </c:pt>
                <c:pt idx="968">
                  <c:v>129616.09</c:v>
                </c:pt>
                <c:pt idx="969">
                  <c:v>46759.25</c:v>
                </c:pt>
                <c:pt idx="970">
                  <c:v>117902.11</c:v>
                </c:pt>
                <c:pt idx="973">
                  <c:v>54024</c:v>
                </c:pt>
              </c:numCache>
            </c:numRef>
          </c:yVal>
          <c:smooth val="0"/>
          <c:extLst>
            <c:ext xmlns:c16="http://schemas.microsoft.com/office/drawing/2014/chart" uri="{C3380CC4-5D6E-409C-BE32-E72D297353CC}">
              <c16:uniqueId val="{00000001-5E87-4556-8208-0F269D49E1CF}"/>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INDIVIDUAL'!$B$117:$B$126</c:f>
              <c:numCache>
                <c:formatCode>_("Q"* #,##0.00_);_("Q"* \(#,##0.00\);_("Q"* "-"??_);_(@_)</c:formatCode>
                <c:ptCount val="10"/>
                <c:pt idx="0">
                  <c:v>48980</c:v>
                </c:pt>
                <c:pt idx="1">
                  <c:v>253977</c:v>
                </c:pt>
                <c:pt idx="2">
                  <c:v>86000</c:v>
                </c:pt>
                <c:pt idx="3">
                  <c:v>28000</c:v>
                </c:pt>
                <c:pt idx="4">
                  <c:v>264469</c:v>
                </c:pt>
                <c:pt idx="5">
                  <c:v>73276</c:v>
                </c:pt>
                <c:pt idx="6">
                  <c:v>23500</c:v>
                </c:pt>
                <c:pt idx="7">
                  <c:v>205576</c:v>
                </c:pt>
                <c:pt idx="8">
                  <c:v>206086</c:v>
                </c:pt>
                <c:pt idx="9">
                  <c:v>35000</c:v>
                </c:pt>
              </c:numCache>
            </c:numRef>
          </c:yVal>
          <c:smooth val="0"/>
          <c:extLst>
            <c:ext xmlns:c16="http://schemas.microsoft.com/office/drawing/2014/chart" uri="{C3380CC4-5D6E-409C-BE32-E72D297353CC}">
              <c16:uniqueId val="{00000002-5E87-4556-8208-0F269D49E1CF}"/>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INDIVIDUAL'!$B$127:$B$156</c:f>
              <c:numCache>
                <c:formatCode>_("Q"* #,##0.00_);_("Q"* \(#,##0.00\);_("Q"* "-"??_);_(@_)</c:formatCode>
                <c:ptCount val="30"/>
                <c:pt idx="0">
                  <c:v>40000</c:v>
                </c:pt>
                <c:pt idx="1">
                  <c:v>35000</c:v>
                </c:pt>
                <c:pt idx="2">
                  <c:v>54156.21</c:v>
                </c:pt>
                <c:pt idx="3">
                  <c:v>39900</c:v>
                </c:pt>
                <c:pt idx="4">
                  <c:v>45350</c:v>
                </c:pt>
                <c:pt idx="5">
                  <c:v>31200</c:v>
                </c:pt>
                <c:pt idx="6">
                  <c:v>45600</c:v>
                </c:pt>
                <c:pt idx="7">
                  <c:v>49750</c:v>
                </c:pt>
                <c:pt idx="8">
                  <c:v>39945</c:v>
                </c:pt>
                <c:pt idx="9">
                  <c:v>39116</c:v>
                </c:pt>
                <c:pt idx="10">
                  <c:v>31795</c:v>
                </c:pt>
                <c:pt idx="11">
                  <c:v>19500</c:v>
                </c:pt>
                <c:pt idx="12">
                  <c:v>38068</c:v>
                </c:pt>
                <c:pt idx="13">
                  <c:v>155225</c:v>
                </c:pt>
                <c:pt idx="14">
                  <c:v>44688</c:v>
                </c:pt>
                <c:pt idx="15">
                  <c:v>58625.41</c:v>
                </c:pt>
                <c:pt idx="16">
                  <c:v>72872</c:v>
                </c:pt>
                <c:pt idx="17">
                  <c:v>38027</c:v>
                </c:pt>
                <c:pt idx="18">
                  <c:v>56687</c:v>
                </c:pt>
                <c:pt idx="19">
                  <c:v>17810</c:v>
                </c:pt>
                <c:pt idx="20">
                  <c:v>69513</c:v>
                </c:pt>
                <c:pt idx="21">
                  <c:v>66963</c:v>
                </c:pt>
                <c:pt idx="22">
                  <c:v>56763</c:v>
                </c:pt>
                <c:pt idx="23">
                  <c:v>111328</c:v>
                </c:pt>
                <c:pt idx="24">
                  <c:v>13000</c:v>
                </c:pt>
                <c:pt idx="25">
                  <c:v>59971</c:v>
                </c:pt>
                <c:pt idx="26">
                  <c:v>139378</c:v>
                </c:pt>
                <c:pt idx="27">
                  <c:v>66448</c:v>
                </c:pt>
                <c:pt idx="28">
                  <c:v>71038</c:v>
                </c:pt>
                <c:pt idx="29">
                  <c:v>63294</c:v>
                </c:pt>
              </c:numCache>
            </c:numRef>
          </c:yVal>
          <c:smooth val="0"/>
          <c:extLst>
            <c:ext xmlns:c16="http://schemas.microsoft.com/office/drawing/2014/chart" uri="{C3380CC4-5D6E-409C-BE32-E72D297353CC}">
              <c16:uniqueId val="{00000003-5E87-4556-8208-0F269D49E1CF}"/>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INDIVIDUAL'!$B$1136</c:f>
              <c:numCache>
                <c:formatCode>_("Q"* #,##0.00_);_("Q"* \(#,##0.00\);_("Q"* "-"??_);_(@_)</c:formatCode>
                <c:ptCount val="1"/>
                <c:pt idx="0">
                  <c:v>180000</c:v>
                </c:pt>
              </c:numCache>
            </c:numRef>
          </c:yVal>
          <c:smooth val="0"/>
          <c:extLst>
            <c:ext xmlns:c16="http://schemas.microsoft.com/office/drawing/2014/chart" uri="{C3380CC4-5D6E-409C-BE32-E72D297353CC}">
              <c16:uniqueId val="{00000004-5E87-4556-8208-0F269D49E1CF}"/>
            </c:ext>
          </c:extLst>
        </c:ser>
        <c:dLbls>
          <c:showLegendKey val="0"/>
          <c:showVal val="0"/>
          <c:showCatName val="0"/>
          <c:showSerName val="0"/>
          <c:showPercent val="0"/>
          <c:showBubbleSize val="0"/>
        </c:dLbls>
        <c:axId val="264141432"/>
        <c:axId val="264136728"/>
      </c:scatterChart>
      <c:valAx>
        <c:axId val="264141432"/>
        <c:scaling>
          <c:orientation val="minMax"/>
          <c:max val="150000"/>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6728"/>
        <c:crosses val="autoZero"/>
        <c:crossBetween val="midCat"/>
      </c:valAx>
      <c:valAx>
        <c:axId val="264136728"/>
        <c:scaling>
          <c:orientation val="minMax"/>
          <c:max val="300000"/>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Precio</a:t>
                </a:r>
                <a:r>
                  <a:rPr lang="es-MX" baseline="0"/>
                  <a:t> Producto</a:t>
                </a:r>
                <a:endParaRPr lang="es-MX"/>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414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0707bd58-7825-416c-bbd4-5cc5162efeaf}"/>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 Edad)</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INDIVIDUAL'!$G$3:$G$116</c:f>
              <c:numCache>
                <c:formatCode>0</c:formatCode>
                <c:ptCount val="114"/>
                <c:pt idx="0">
                  <c:v>4</c:v>
                </c:pt>
                <c:pt idx="1">
                  <c:v>1</c:v>
                </c:pt>
                <c:pt idx="2">
                  <c:v>2</c:v>
                </c:pt>
                <c:pt idx="3">
                  <c:v>4</c:v>
                </c:pt>
                <c:pt idx="4">
                  <c:v>2</c:v>
                </c:pt>
                <c:pt idx="5">
                  <c:v>2</c:v>
                </c:pt>
                <c:pt idx="6">
                  <c:v>3</c:v>
                </c:pt>
                <c:pt idx="7">
                  <c:v>3</c:v>
                </c:pt>
                <c:pt idx="8">
                  <c:v>2</c:v>
                </c:pt>
                <c:pt idx="9">
                  <c:v>2</c:v>
                </c:pt>
                <c:pt idx="10">
                  <c:v>1</c:v>
                </c:pt>
                <c:pt idx="11">
                  <c:v>2</c:v>
                </c:pt>
                <c:pt idx="12">
                  <c:v>1</c:v>
                </c:pt>
                <c:pt idx="13">
                  <c:v>3</c:v>
                </c:pt>
                <c:pt idx="14">
                  <c:v>3</c:v>
                </c:pt>
                <c:pt idx="15">
                  <c:v>3</c:v>
                </c:pt>
                <c:pt idx="16">
                  <c:v>2</c:v>
                </c:pt>
                <c:pt idx="17">
                  <c:v>2</c:v>
                </c:pt>
                <c:pt idx="18">
                  <c:v>3</c:v>
                </c:pt>
                <c:pt idx="19">
                  <c:v>2</c:v>
                </c:pt>
                <c:pt idx="20">
                  <c:v>2</c:v>
                </c:pt>
                <c:pt idx="21">
                  <c:v>1</c:v>
                </c:pt>
                <c:pt idx="22">
                  <c:v>2</c:v>
                </c:pt>
                <c:pt idx="23">
                  <c:v>1</c:v>
                </c:pt>
                <c:pt idx="24">
                  <c:v>3</c:v>
                </c:pt>
                <c:pt idx="25">
                  <c:v>2</c:v>
                </c:pt>
                <c:pt idx="26">
                  <c:v>2</c:v>
                </c:pt>
                <c:pt idx="27">
                  <c:v>1</c:v>
                </c:pt>
                <c:pt idx="28">
                  <c:v>1</c:v>
                </c:pt>
                <c:pt idx="29">
                  <c:v>3</c:v>
                </c:pt>
                <c:pt idx="30">
                  <c:v>2</c:v>
                </c:pt>
                <c:pt idx="31">
                  <c:v>2</c:v>
                </c:pt>
                <c:pt idx="32">
                  <c:v>2</c:v>
                </c:pt>
                <c:pt idx="33">
                  <c:v>2</c:v>
                </c:pt>
                <c:pt idx="34">
                  <c:v>1</c:v>
                </c:pt>
                <c:pt idx="35">
                  <c:v>1</c:v>
                </c:pt>
                <c:pt idx="36">
                  <c:v>1</c:v>
                </c:pt>
                <c:pt idx="37">
                  <c:v>3</c:v>
                </c:pt>
                <c:pt idx="38">
                  <c:v>3</c:v>
                </c:pt>
                <c:pt idx="39">
                  <c:v>1</c:v>
                </c:pt>
                <c:pt idx="40">
                  <c:v>2</c:v>
                </c:pt>
                <c:pt idx="41">
                  <c:v>2</c:v>
                </c:pt>
                <c:pt idx="42">
                  <c:v>1</c:v>
                </c:pt>
                <c:pt idx="43">
                  <c:v>2</c:v>
                </c:pt>
                <c:pt idx="44">
                  <c:v>2</c:v>
                </c:pt>
                <c:pt idx="45">
                  <c:v>2</c:v>
                </c:pt>
                <c:pt idx="46">
                  <c:v>2</c:v>
                </c:pt>
                <c:pt idx="47">
                  <c:v>4</c:v>
                </c:pt>
                <c:pt idx="48">
                  <c:v>2</c:v>
                </c:pt>
                <c:pt idx="49">
                  <c:v>1</c:v>
                </c:pt>
                <c:pt idx="50">
                  <c:v>3</c:v>
                </c:pt>
                <c:pt idx="51">
                  <c:v>1</c:v>
                </c:pt>
                <c:pt idx="52">
                  <c:v>1</c:v>
                </c:pt>
                <c:pt idx="53">
                  <c:v>3</c:v>
                </c:pt>
                <c:pt idx="54">
                  <c:v>1</c:v>
                </c:pt>
                <c:pt idx="55">
                  <c:v>2</c:v>
                </c:pt>
                <c:pt idx="56">
                  <c:v>1</c:v>
                </c:pt>
                <c:pt idx="57">
                  <c:v>2</c:v>
                </c:pt>
                <c:pt idx="58">
                  <c:v>2</c:v>
                </c:pt>
                <c:pt idx="59">
                  <c:v>3</c:v>
                </c:pt>
                <c:pt idx="60">
                  <c:v>4</c:v>
                </c:pt>
                <c:pt idx="61">
                  <c:v>1</c:v>
                </c:pt>
                <c:pt idx="62">
                  <c:v>3</c:v>
                </c:pt>
                <c:pt idx="63">
                  <c:v>1</c:v>
                </c:pt>
                <c:pt idx="64">
                  <c:v>2</c:v>
                </c:pt>
                <c:pt idx="65">
                  <c:v>2</c:v>
                </c:pt>
                <c:pt idx="66">
                  <c:v>4</c:v>
                </c:pt>
                <c:pt idx="67">
                  <c:v>1</c:v>
                </c:pt>
                <c:pt idx="68">
                  <c:v>3</c:v>
                </c:pt>
                <c:pt idx="69">
                  <c:v>1</c:v>
                </c:pt>
                <c:pt idx="70">
                  <c:v>1</c:v>
                </c:pt>
                <c:pt idx="71">
                  <c:v>1</c:v>
                </c:pt>
                <c:pt idx="72">
                  <c:v>1</c:v>
                </c:pt>
                <c:pt idx="73">
                  <c:v>4</c:v>
                </c:pt>
                <c:pt idx="74">
                  <c:v>2</c:v>
                </c:pt>
                <c:pt idx="75">
                  <c:v>1</c:v>
                </c:pt>
                <c:pt idx="76">
                  <c:v>2</c:v>
                </c:pt>
                <c:pt idx="77">
                  <c:v>1</c:v>
                </c:pt>
                <c:pt idx="78">
                  <c:v>3</c:v>
                </c:pt>
                <c:pt idx="79">
                  <c:v>2</c:v>
                </c:pt>
                <c:pt idx="80">
                  <c:v>2</c:v>
                </c:pt>
                <c:pt idx="81">
                  <c:v>2</c:v>
                </c:pt>
                <c:pt idx="82">
                  <c:v>4</c:v>
                </c:pt>
                <c:pt idx="83">
                  <c:v>3</c:v>
                </c:pt>
                <c:pt idx="84">
                  <c:v>2</c:v>
                </c:pt>
                <c:pt idx="85">
                  <c:v>1</c:v>
                </c:pt>
                <c:pt idx="86">
                  <c:v>3</c:v>
                </c:pt>
                <c:pt idx="87">
                  <c:v>1</c:v>
                </c:pt>
                <c:pt idx="88">
                  <c:v>3</c:v>
                </c:pt>
                <c:pt idx="89">
                  <c:v>1</c:v>
                </c:pt>
                <c:pt idx="90">
                  <c:v>2</c:v>
                </c:pt>
                <c:pt idx="91">
                  <c:v>1</c:v>
                </c:pt>
                <c:pt idx="92">
                  <c:v>1</c:v>
                </c:pt>
                <c:pt idx="93">
                  <c:v>3</c:v>
                </c:pt>
                <c:pt idx="94">
                  <c:v>2</c:v>
                </c:pt>
                <c:pt idx="95">
                  <c:v>3</c:v>
                </c:pt>
                <c:pt idx="96">
                  <c:v>2</c:v>
                </c:pt>
                <c:pt idx="97">
                  <c:v>2</c:v>
                </c:pt>
                <c:pt idx="98">
                  <c:v>2</c:v>
                </c:pt>
                <c:pt idx="99">
                  <c:v>4</c:v>
                </c:pt>
                <c:pt idx="100">
                  <c:v>2</c:v>
                </c:pt>
                <c:pt idx="101">
                  <c:v>3</c:v>
                </c:pt>
                <c:pt idx="102">
                  <c:v>1</c:v>
                </c:pt>
                <c:pt idx="103">
                  <c:v>2</c:v>
                </c:pt>
                <c:pt idx="104">
                  <c:v>2</c:v>
                </c:pt>
                <c:pt idx="105">
                  <c:v>3</c:v>
                </c:pt>
                <c:pt idx="106">
                  <c:v>1</c:v>
                </c:pt>
                <c:pt idx="107">
                  <c:v>2</c:v>
                </c:pt>
                <c:pt idx="108">
                  <c:v>4</c:v>
                </c:pt>
                <c:pt idx="109">
                  <c:v>1</c:v>
                </c:pt>
                <c:pt idx="110">
                  <c:v>1</c:v>
                </c:pt>
                <c:pt idx="111">
                  <c:v>1</c:v>
                </c:pt>
                <c:pt idx="112">
                  <c:v>3</c:v>
                </c:pt>
                <c:pt idx="113">
                  <c:v>4</c:v>
                </c:pt>
              </c:numCache>
            </c:numRef>
          </c:yVal>
          <c:smooth val="0"/>
          <c:extLst>
            <c:ext xmlns:c16="http://schemas.microsoft.com/office/drawing/2014/chart" uri="{C3380CC4-5D6E-409C-BE32-E72D297353CC}">
              <c16:uniqueId val="{00000000-B515-437B-BC74-ED415E32F71D}"/>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INDIVIDUAL'!$G$157:$G$1130</c:f>
              <c:numCache>
                <c:formatCode>0</c:formatCode>
                <c:ptCount val="974"/>
                <c:pt idx="0">
                  <c:v>2</c:v>
                </c:pt>
                <c:pt idx="1">
                  <c:v>1</c:v>
                </c:pt>
                <c:pt idx="2">
                  <c:v>1</c:v>
                </c:pt>
                <c:pt idx="3">
                  <c:v>1</c:v>
                </c:pt>
                <c:pt idx="4">
                  <c:v>1</c:v>
                </c:pt>
                <c:pt idx="5">
                  <c:v>4</c:v>
                </c:pt>
                <c:pt idx="6">
                  <c:v>3</c:v>
                </c:pt>
                <c:pt idx="7">
                  <c:v>2</c:v>
                </c:pt>
                <c:pt idx="8">
                  <c:v>1</c:v>
                </c:pt>
                <c:pt idx="9">
                  <c:v>1</c:v>
                </c:pt>
                <c:pt idx="10">
                  <c:v>1</c:v>
                </c:pt>
                <c:pt idx="11">
                  <c:v>2</c:v>
                </c:pt>
                <c:pt idx="12">
                  <c:v>2</c:v>
                </c:pt>
                <c:pt idx="13">
                  <c:v>1</c:v>
                </c:pt>
                <c:pt idx="14">
                  <c:v>2</c:v>
                </c:pt>
                <c:pt idx="15">
                  <c:v>4</c:v>
                </c:pt>
                <c:pt idx="16">
                  <c:v>4</c:v>
                </c:pt>
                <c:pt idx="17">
                  <c:v>3</c:v>
                </c:pt>
                <c:pt idx="18">
                  <c:v>2</c:v>
                </c:pt>
                <c:pt idx="19">
                  <c:v>2</c:v>
                </c:pt>
                <c:pt idx="20">
                  <c:v>1</c:v>
                </c:pt>
                <c:pt idx="21">
                  <c:v>3</c:v>
                </c:pt>
                <c:pt idx="22">
                  <c:v>2</c:v>
                </c:pt>
                <c:pt idx="23">
                  <c:v>4</c:v>
                </c:pt>
                <c:pt idx="24">
                  <c:v>3</c:v>
                </c:pt>
                <c:pt idx="25">
                  <c:v>1</c:v>
                </c:pt>
                <c:pt idx="26">
                  <c:v>3</c:v>
                </c:pt>
                <c:pt idx="27">
                  <c:v>2</c:v>
                </c:pt>
                <c:pt idx="28">
                  <c:v>2</c:v>
                </c:pt>
                <c:pt idx="29">
                  <c:v>2</c:v>
                </c:pt>
                <c:pt idx="30">
                  <c:v>1</c:v>
                </c:pt>
                <c:pt idx="31">
                  <c:v>4</c:v>
                </c:pt>
                <c:pt idx="32">
                  <c:v>4</c:v>
                </c:pt>
                <c:pt idx="33">
                  <c:v>1</c:v>
                </c:pt>
                <c:pt idx="34">
                  <c:v>3</c:v>
                </c:pt>
                <c:pt idx="35">
                  <c:v>4</c:v>
                </c:pt>
                <c:pt idx="36">
                  <c:v>3</c:v>
                </c:pt>
                <c:pt idx="37">
                  <c:v>1</c:v>
                </c:pt>
                <c:pt idx="38">
                  <c:v>2</c:v>
                </c:pt>
                <c:pt idx="39">
                  <c:v>2</c:v>
                </c:pt>
                <c:pt idx="40">
                  <c:v>1</c:v>
                </c:pt>
                <c:pt idx="41">
                  <c:v>2</c:v>
                </c:pt>
                <c:pt idx="42">
                  <c:v>4</c:v>
                </c:pt>
                <c:pt idx="43">
                  <c:v>3</c:v>
                </c:pt>
                <c:pt idx="44">
                  <c:v>3</c:v>
                </c:pt>
                <c:pt idx="45">
                  <c:v>2</c:v>
                </c:pt>
                <c:pt idx="46">
                  <c:v>3</c:v>
                </c:pt>
                <c:pt idx="47">
                  <c:v>2</c:v>
                </c:pt>
                <c:pt idx="48">
                  <c:v>3</c:v>
                </c:pt>
                <c:pt idx="49">
                  <c:v>2</c:v>
                </c:pt>
                <c:pt idx="50">
                  <c:v>2</c:v>
                </c:pt>
                <c:pt idx="51">
                  <c:v>2</c:v>
                </c:pt>
                <c:pt idx="52">
                  <c:v>2</c:v>
                </c:pt>
                <c:pt idx="53">
                  <c:v>2</c:v>
                </c:pt>
                <c:pt idx="54">
                  <c:v>4</c:v>
                </c:pt>
                <c:pt idx="55">
                  <c:v>1</c:v>
                </c:pt>
                <c:pt idx="56">
                  <c:v>3</c:v>
                </c:pt>
                <c:pt idx="57">
                  <c:v>2</c:v>
                </c:pt>
                <c:pt idx="58">
                  <c:v>2</c:v>
                </c:pt>
                <c:pt idx="59">
                  <c:v>2</c:v>
                </c:pt>
                <c:pt idx="60">
                  <c:v>2</c:v>
                </c:pt>
                <c:pt idx="61">
                  <c:v>3</c:v>
                </c:pt>
                <c:pt idx="62">
                  <c:v>3</c:v>
                </c:pt>
                <c:pt idx="63">
                  <c:v>1</c:v>
                </c:pt>
                <c:pt idx="64">
                  <c:v>2</c:v>
                </c:pt>
                <c:pt idx="65">
                  <c:v>4</c:v>
                </c:pt>
                <c:pt idx="66">
                  <c:v>3</c:v>
                </c:pt>
                <c:pt idx="67">
                  <c:v>2</c:v>
                </c:pt>
                <c:pt idx="68">
                  <c:v>3</c:v>
                </c:pt>
                <c:pt idx="69">
                  <c:v>1</c:v>
                </c:pt>
                <c:pt idx="70">
                  <c:v>3</c:v>
                </c:pt>
                <c:pt idx="71">
                  <c:v>2</c:v>
                </c:pt>
                <c:pt idx="72">
                  <c:v>2</c:v>
                </c:pt>
                <c:pt idx="73">
                  <c:v>2</c:v>
                </c:pt>
                <c:pt idx="74">
                  <c:v>3</c:v>
                </c:pt>
                <c:pt idx="75">
                  <c:v>4</c:v>
                </c:pt>
                <c:pt idx="76">
                  <c:v>3</c:v>
                </c:pt>
                <c:pt idx="77">
                  <c:v>4</c:v>
                </c:pt>
                <c:pt idx="78">
                  <c:v>1</c:v>
                </c:pt>
                <c:pt idx="79">
                  <c:v>2</c:v>
                </c:pt>
                <c:pt idx="80">
                  <c:v>2</c:v>
                </c:pt>
                <c:pt idx="81">
                  <c:v>4</c:v>
                </c:pt>
                <c:pt idx="82">
                  <c:v>3</c:v>
                </c:pt>
                <c:pt idx="83">
                  <c:v>2</c:v>
                </c:pt>
                <c:pt idx="84">
                  <c:v>1</c:v>
                </c:pt>
                <c:pt idx="85">
                  <c:v>1</c:v>
                </c:pt>
                <c:pt idx="86">
                  <c:v>2</c:v>
                </c:pt>
                <c:pt idx="87">
                  <c:v>1</c:v>
                </c:pt>
                <c:pt idx="88">
                  <c:v>4</c:v>
                </c:pt>
                <c:pt idx="89">
                  <c:v>2</c:v>
                </c:pt>
                <c:pt idx="90">
                  <c:v>2</c:v>
                </c:pt>
                <c:pt idx="91">
                  <c:v>3</c:v>
                </c:pt>
                <c:pt idx="92">
                  <c:v>1</c:v>
                </c:pt>
                <c:pt idx="93">
                  <c:v>4</c:v>
                </c:pt>
                <c:pt idx="94">
                  <c:v>2</c:v>
                </c:pt>
                <c:pt idx="95">
                  <c:v>1</c:v>
                </c:pt>
                <c:pt idx="96">
                  <c:v>2</c:v>
                </c:pt>
                <c:pt idx="97">
                  <c:v>3</c:v>
                </c:pt>
                <c:pt idx="98">
                  <c:v>2</c:v>
                </c:pt>
                <c:pt idx="99">
                  <c:v>2</c:v>
                </c:pt>
                <c:pt idx="100">
                  <c:v>3</c:v>
                </c:pt>
                <c:pt idx="101">
                  <c:v>2</c:v>
                </c:pt>
                <c:pt idx="102">
                  <c:v>2</c:v>
                </c:pt>
                <c:pt idx="103">
                  <c:v>1</c:v>
                </c:pt>
                <c:pt idx="104">
                  <c:v>1</c:v>
                </c:pt>
                <c:pt idx="105">
                  <c:v>2</c:v>
                </c:pt>
                <c:pt idx="106">
                  <c:v>1</c:v>
                </c:pt>
                <c:pt idx="107">
                  <c:v>1</c:v>
                </c:pt>
                <c:pt idx="108">
                  <c:v>1</c:v>
                </c:pt>
                <c:pt idx="109">
                  <c:v>2</c:v>
                </c:pt>
                <c:pt idx="110">
                  <c:v>2</c:v>
                </c:pt>
                <c:pt idx="111">
                  <c:v>2</c:v>
                </c:pt>
                <c:pt idx="112">
                  <c:v>1</c:v>
                </c:pt>
                <c:pt idx="113">
                  <c:v>2</c:v>
                </c:pt>
                <c:pt idx="114">
                  <c:v>3</c:v>
                </c:pt>
                <c:pt idx="115">
                  <c:v>3</c:v>
                </c:pt>
                <c:pt idx="116">
                  <c:v>1</c:v>
                </c:pt>
                <c:pt idx="117">
                  <c:v>1</c:v>
                </c:pt>
                <c:pt idx="118">
                  <c:v>2</c:v>
                </c:pt>
                <c:pt idx="119">
                  <c:v>2</c:v>
                </c:pt>
                <c:pt idx="120">
                  <c:v>2</c:v>
                </c:pt>
                <c:pt idx="121">
                  <c:v>3</c:v>
                </c:pt>
                <c:pt idx="122">
                  <c:v>2</c:v>
                </c:pt>
                <c:pt idx="123">
                  <c:v>1</c:v>
                </c:pt>
                <c:pt idx="124">
                  <c:v>1</c:v>
                </c:pt>
                <c:pt idx="125">
                  <c:v>2</c:v>
                </c:pt>
                <c:pt idx="126">
                  <c:v>2</c:v>
                </c:pt>
                <c:pt idx="127">
                  <c:v>2</c:v>
                </c:pt>
                <c:pt idx="128">
                  <c:v>1</c:v>
                </c:pt>
                <c:pt idx="129">
                  <c:v>1</c:v>
                </c:pt>
                <c:pt idx="130">
                  <c:v>2</c:v>
                </c:pt>
                <c:pt idx="131">
                  <c:v>2</c:v>
                </c:pt>
                <c:pt idx="132">
                  <c:v>4</c:v>
                </c:pt>
                <c:pt idx="133">
                  <c:v>3</c:v>
                </c:pt>
                <c:pt idx="134">
                  <c:v>2</c:v>
                </c:pt>
                <c:pt idx="135">
                  <c:v>2</c:v>
                </c:pt>
                <c:pt idx="136">
                  <c:v>2</c:v>
                </c:pt>
                <c:pt idx="137">
                  <c:v>2</c:v>
                </c:pt>
                <c:pt idx="138">
                  <c:v>3</c:v>
                </c:pt>
                <c:pt idx="139">
                  <c:v>1</c:v>
                </c:pt>
                <c:pt idx="140">
                  <c:v>3</c:v>
                </c:pt>
                <c:pt idx="141">
                  <c:v>2</c:v>
                </c:pt>
                <c:pt idx="142">
                  <c:v>2</c:v>
                </c:pt>
                <c:pt idx="143">
                  <c:v>2</c:v>
                </c:pt>
                <c:pt idx="144">
                  <c:v>1</c:v>
                </c:pt>
                <c:pt idx="145">
                  <c:v>3</c:v>
                </c:pt>
                <c:pt idx="146">
                  <c:v>2</c:v>
                </c:pt>
                <c:pt idx="147">
                  <c:v>2</c:v>
                </c:pt>
                <c:pt idx="148">
                  <c:v>4</c:v>
                </c:pt>
                <c:pt idx="149">
                  <c:v>1</c:v>
                </c:pt>
                <c:pt idx="150">
                  <c:v>3</c:v>
                </c:pt>
                <c:pt idx="151">
                  <c:v>1</c:v>
                </c:pt>
                <c:pt idx="152">
                  <c:v>4</c:v>
                </c:pt>
                <c:pt idx="153">
                  <c:v>1</c:v>
                </c:pt>
                <c:pt idx="154">
                  <c:v>3</c:v>
                </c:pt>
                <c:pt idx="155">
                  <c:v>4</c:v>
                </c:pt>
                <c:pt idx="156">
                  <c:v>2</c:v>
                </c:pt>
                <c:pt idx="157">
                  <c:v>2</c:v>
                </c:pt>
                <c:pt idx="158">
                  <c:v>1</c:v>
                </c:pt>
                <c:pt idx="159">
                  <c:v>2</c:v>
                </c:pt>
                <c:pt idx="160">
                  <c:v>1</c:v>
                </c:pt>
                <c:pt idx="161">
                  <c:v>4</c:v>
                </c:pt>
                <c:pt idx="162">
                  <c:v>3</c:v>
                </c:pt>
                <c:pt idx="163">
                  <c:v>3</c:v>
                </c:pt>
                <c:pt idx="164">
                  <c:v>2</c:v>
                </c:pt>
                <c:pt idx="165">
                  <c:v>1</c:v>
                </c:pt>
                <c:pt idx="166">
                  <c:v>3</c:v>
                </c:pt>
                <c:pt idx="167">
                  <c:v>1</c:v>
                </c:pt>
                <c:pt idx="168">
                  <c:v>1</c:v>
                </c:pt>
                <c:pt idx="169">
                  <c:v>3</c:v>
                </c:pt>
                <c:pt idx="170">
                  <c:v>3</c:v>
                </c:pt>
                <c:pt idx="171">
                  <c:v>3</c:v>
                </c:pt>
                <c:pt idx="172">
                  <c:v>2</c:v>
                </c:pt>
                <c:pt idx="173">
                  <c:v>4</c:v>
                </c:pt>
                <c:pt idx="174">
                  <c:v>4</c:v>
                </c:pt>
                <c:pt idx="175">
                  <c:v>2</c:v>
                </c:pt>
                <c:pt idx="176">
                  <c:v>3</c:v>
                </c:pt>
                <c:pt idx="177">
                  <c:v>4</c:v>
                </c:pt>
                <c:pt idx="178">
                  <c:v>1</c:v>
                </c:pt>
                <c:pt idx="179">
                  <c:v>1</c:v>
                </c:pt>
                <c:pt idx="180">
                  <c:v>3</c:v>
                </c:pt>
                <c:pt idx="181">
                  <c:v>2</c:v>
                </c:pt>
                <c:pt idx="182">
                  <c:v>1</c:v>
                </c:pt>
                <c:pt idx="183">
                  <c:v>3</c:v>
                </c:pt>
                <c:pt idx="184">
                  <c:v>2</c:v>
                </c:pt>
                <c:pt idx="185">
                  <c:v>1</c:v>
                </c:pt>
                <c:pt idx="186">
                  <c:v>1</c:v>
                </c:pt>
                <c:pt idx="187">
                  <c:v>1</c:v>
                </c:pt>
                <c:pt idx="188">
                  <c:v>4</c:v>
                </c:pt>
                <c:pt idx="189">
                  <c:v>2</c:v>
                </c:pt>
                <c:pt idx="190">
                  <c:v>2</c:v>
                </c:pt>
                <c:pt idx="191">
                  <c:v>2</c:v>
                </c:pt>
                <c:pt idx="192">
                  <c:v>4</c:v>
                </c:pt>
                <c:pt idx="193">
                  <c:v>4</c:v>
                </c:pt>
                <c:pt idx="194">
                  <c:v>1</c:v>
                </c:pt>
                <c:pt idx="195">
                  <c:v>4</c:v>
                </c:pt>
                <c:pt idx="196">
                  <c:v>1</c:v>
                </c:pt>
                <c:pt idx="197">
                  <c:v>1</c:v>
                </c:pt>
                <c:pt idx="198">
                  <c:v>3</c:v>
                </c:pt>
                <c:pt idx="199">
                  <c:v>2</c:v>
                </c:pt>
                <c:pt idx="200">
                  <c:v>1</c:v>
                </c:pt>
                <c:pt idx="201">
                  <c:v>2</c:v>
                </c:pt>
                <c:pt idx="202">
                  <c:v>1</c:v>
                </c:pt>
                <c:pt idx="203">
                  <c:v>4</c:v>
                </c:pt>
                <c:pt idx="204">
                  <c:v>3</c:v>
                </c:pt>
                <c:pt idx="205">
                  <c:v>4</c:v>
                </c:pt>
                <c:pt idx="206">
                  <c:v>2</c:v>
                </c:pt>
                <c:pt idx="207">
                  <c:v>1</c:v>
                </c:pt>
                <c:pt idx="208">
                  <c:v>3</c:v>
                </c:pt>
                <c:pt idx="209">
                  <c:v>2</c:v>
                </c:pt>
                <c:pt idx="210">
                  <c:v>2</c:v>
                </c:pt>
                <c:pt idx="211">
                  <c:v>2</c:v>
                </c:pt>
                <c:pt idx="212">
                  <c:v>2</c:v>
                </c:pt>
                <c:pt idx="213">
                  <c:v>2</c:v>
                </c:pt>
                <c:pt idx="214">
                  <c:v>2</c:v>
                </c:pt>
                <c:pt idx="215">
                  <c:v>3</c:v>
                </c:pt>
                <c:pt idx="216">
                  <c:v>1</c:v>
                </c:pt>
                <c:pt idx="217">
                  <c:v>2</c:v>
                </c:pt>
                <c:pt idx="218">
                  <c:v>1</c:v>
                </c:pt>
                <c:pt idx="219">
                  <c:v>2</c:v>
                </c:pt>
                <c:pt idx="220">
                  <c:v>2</c:v>
                </c:pt>
                <c:pt idx="221">
                  <c:v>1</c:v>
                </c:pt>
                <c:pt idx="222">
                  <c:v>1</c:v>
                </c:pt>
                <c:pt idx="223">
                  <c:v>1</c:v>
                </c:pt>
                <c:pt idx="224">
                  <c:v>2</c:v>
                </c:pt>
                <c:pt idx="225">
                  <c:v>2</c:v>
                </c:pt>
                <c:pt idx="226">
                  <c:v>2</c:v>
                </c:pt>
                <c:pt idx="227">
                  <c:v>1</c:v>
                </c:pt>
                <c:pt idx="228">
                  <c:v>2</c:v>
                </c:pt>
                <c:pt idx="229">
                  <c:v>2</c:v>
                </c:pt>
                <c:pt idx="230">
                  <c:v>2</c:v>
                </c:pt>
                <c:pt idx="231">
                  <c:v>1</c:v>
                </c:pt>
                <c:pt idx="232">
                  <c:v>3</c:v>
                </c:pt>
                <c:pt idx="233">
                  <c:v>2</c:v>
                </c:pt>
                <c:pt idx="234">
                  <c:v>2</c:v>
                </c:pt>
                <c:pt idx="235">
                  <c:v>1</c:v>
                </c:pt>
                <c:pt idx="236">
                  <c:v>2</c:v>
                </c:pt>
                <c:pt idx="237">
                  <c:v>2</c:v>
                </c:pt>
                <c:pt idx="238">
                  <c:v>3</c:v>
                </c:pt>
                <c:pt idx="239">
                  <c:v>1</c:v>
                </c:pt>
                <c:pt idx="240">
                  <c:v>1</c:v>
                </c:pt>
                <c:pt idx="241">
                  <c:v>1</c:v>
                </c:pt>
                <c:pt idx="242">
                  <c:v>1</c:v>
                </c:pt>
                <c:pt idx="243">
                  <c:v>3</c:v>
                </c:pt>
                <c:pt idx="244">
                  <c:v>3</c:v>
                </c:pt>
                <c:pt idx="245">
                  <c:v>1</c:v>
                </c:pt>
                <c:pt idx="246">
                  <c:v>4</c:v>
                </c:pt>
                <c:pt idx="247">
                  <c:v>1</c:v>
                </c:pt>
                <c:pt idx="248">
                  <c:v>2</c:v>
                </c:pt>
                <c:pt idx="249">
                  <c:v>2</c:v>
                </c:pt>
                <c:pt idx="250">
                  <c:v>2</c:v>
                </c:pt>
                <c:pt idx="251">
                  <c:v>1</c:v>
                </c:pt>
                <c:pt idx="252">
                  <c:v>1</c:v>
                </c:pt>
                <c:pt idx="253">
                  <c:v>3</c:v>
                </c:pt>
                <c:pt idx="254">
                  <c:v>2</c:v>
                </c:pt>
                <c:pt idx="255">
                  <c:v>1</c:v>
                </c:pt>
                <c:pt idx="256">
                  <c:v>2</c:v>
                </c:pt>
                <c:pt idx="257">
                  <c:v>1</c:v>
                </c:pt>
                <c:pt idx="258">
                  <c:v>4</c:v>
                </c:pt>
                <c:pt idx="259">
                  <c:v>2</c:v>
                </c:pt>
                <c:pt idx="260">
                  <c:v>3</c:v>
                </c:pt>
                <c:pt idx="261">
                  <c:v>3</c:v>
                </c:pt>
                <c:pt idx="262">
                  <c:v>3</c:v>
                </c:pt>
                <c:pt idx="263">
                  <c:v>2</c:v>
                </c:pt>
                <c:pt idx="264">
                  <c:v>4</c:v>
                </c:pt>
                <c:pt idx="265">
                  <c:v>3</c:v>
                </c:pt>
                <c:pt idx="266">
                  <c:v>4</c:v>
                </c:pt>
                <c:pt idx="267">
                  <c:v>4</c:v>
                </c:pt>
                <c:pt idx="268">
                  <c:v>3</c:v>
                </c:pt>
                <c:pt idx="269">
                  <c:v>3</c:v>
                </c:pt>
                <c:pt idx="270">
                  <c:v>4</c:v>
                </c:pt>
                <c:pt idx="271">
                  <c:v>2</c:v>
                </c:pt>
                <c:pt idx="272">
                  <c:v>2</c:v>
                </c:pt>
                <c:pt idx="273">
                  <c:v>3</c:v>
                </c:pt>
                <c:pt idx="274">
                  <c:v>2</c:v>
                </c:pt>
                <c:pt idx="275">
                  <c:v>2</c:v>
                </c:pt>
                <c:pt idx="276">
                  <c:v>2</c:v>
                </c:pt>
                <c:pt idx="277">
                  <c:v>3</c:v>
                </c:pt>
                <c:pt idx="278">
                  <c:v>2</c:v>
                </c:pt>
                <c:pt idx="279">
                  <c:v>3</c:v>
                </c:pt>
                <c:pt idx="280">
                  <c:v>4</c:v>
                </c:pt>
                <c:pt idx="281">
                  <c:v>2</c:v>
                </c:pt>
                <c:pt idx="282">
                  <c:v>2</c:v>
                </c:pt>
                <c:pt idx="283">
                  <c:v>3</c:v>
                </c:pt>
                <c:pt idx="284">
                  <c:v>2</c:v>
                </c:pt>
                <c:pt idx="285">
                  <c:v>2</c:v>
                </c:pt>
                <c:pt idx="286">
                  <c:v>3</c:v>
                </c:pt>
                <c:pt idx="287">
                  <c:v>2</c:v>
                </c:pt>
                <c:pt idx="288">
                  <c:v>3</c:v>
                </c:pt>
                <c:pt idx="289">
                  <c:v>2</c:v>
                </c:pt>
                <c:pt idx="290">
                  <c:v>3</c:v>
                </c:pt>
                <c:pt idx="291">
                  <c:v>2</c:v>
                </c:pt>
                <c:pt idx="292">
                  <c:v>1</c:v>
                </c:pt>
                <c:pt idx="293">
                  <c:v>1</c:v>
                </c:pt>
                <c:pt idx="294">
                  <c:v>1</c:v>
                </c:pt>
                <c:pt idx="295">
                  <c:v>1</c:v>
                </c:pt>
                <c:pt idx="296">
                  <c:v>2</c:v>
                </c:pt>
                <c:pt idx="297">
                  <c:v>2</c:v>
                </c:pt>
                <c:pt idx="298">
                  <c:v>2</c:v>
                </c:pt>
                <c:pt idx="299">
                  <c:v>1</c:v>
                </c:pt>
                <c:pt idx="300">
                  <c:v>2</c:v>
                </c:pt>
                <c:pt idx="301">
                  <c:v>1</c:v>
                </c:pt>
                <c:pt idx="302">
                  <c:v>3</c:v>
                </c:pt>
                <c:pt idx="303">
                  <c:v>2</c:v>
                </c:pt>
                <c:pt idx="304">
                  <c:v>2</c:v>
                </c:pt>
                <c:pt idx="305">
                  <c:v>1</c:v>
                </c:pt>
                <c:pt idx="306">
                  <c:v>2</c:v>
                </c:pt>
                <c:pt idx="307">
                  <c:v>3</c:v>
                </c:pt>
                <c:pt idx="308">
                  <c:v>2</c:v>
                </c:pt>
                <c:pt idx="309">
                  <c:v>2</c:v>
                </c:pt>
                <c:pt idx="310">
                  <c:v>1</c:v>
                </c:pt>
                <c:pt idx="311">
                  <c:v>2</c:v>
                </c:pt>
                <c:pt idx="312">
                  <c:v>3</c:v>
                </c:pt>
                <c:pt idx="313">
                  <c:v>1</c:v>
                </c:pt>
                <c:pt idx="314">
                  <c:v>1</c:v>
                </c:pt>
                <c:pt idx="315">
                  <c:v>1</c:v>
                </c:pt>
                <c:pt idx="316">
                  <c:v>1</c:v>
                </c:pt>
                <c:pt idx="317">
                  <c:v>1</c:v>
                </c:pt>
                <c:pt idx="318">
                  <c:v>2</c:v>
                </c:pt>
                <c:pt idx="319">
                  <c:v>2</c:v>
                </c:pt>
                <c:pt idx="320">
                  <c:v>2</c:v>
                </c:pt>
                <c:pt idx="321">
                  <c:v>4</c:v>
                </c:pt>
                <c:pt idx="322">
                  <c:v>2</c:v>
                </c:pt>
                <c:pt idx="323">
                  <c:v>2</c:v>
                </c:pt>
                <c:pt idx="324">
                  <c:v>2</c:v>
                </c:pt>
                <c:pt idx="325">
                  <c:v>2</c:v>
                </c:pt>
                <c:pt idx="326">
                  <c:v>2</c:v>
                </c:pt>
                <c:pt idx="327">
                  <c:v>2</c:v>
                </c:pt>
                <c:pt idx="328">
                  <c:v>2</c:v>
                </c:pt>
                <c:pt idx="329">
                  <c:v>4</c:v>
                </c:pt>
                <c:pt idx="330">
                  <c:v>2</c:v>
                </c:pt>
                <c:pt idx="331">
                  <c:v>1</c:v>
                </c:pt>
                <c:pt idx="332">
                  <c:v>4</c:v>
                </c:pt>
                <c:pt idx="333">
                  <c:v>2</c:v>
                </c:pt>
                <c:pt idx="334">
                  <c:v>2</c:v>
                </c:pt>
                <c:pt idx="335">
                  <c:v>2</c:v>
                </c:pt>
                <c:pt idx="336">
                  <c:v>3</c:v>
                </c:pt>
                <c:pt idx="337">
                  <c:v>1</c:v>
                </c:pt>
                <c:pt idx="338">
                  <c:v>2</c:v>
                </c:pt>
                <c:pt idx="339">
                  <c:v>3</c:v>
                </c:pt>
                <c:pt idx="340">
                  <c:v>2</c:v>
                </c:pt>
                <c:pt idx="341">
                  <c:v>2</c:v>
                </c:pt>
                <c:pt idx="342">
                  <c:v>2</c:v>
                </c:pt>
                <c:pt idx="343">
                  <c:v>3</c:v>
                </c:pt>
                <c:pt idx="344">
                  <c:v>2</c:v>
                </c:pt>
                <c:pt idx="345">
                  <c:v>2</c:v>
                </c:pt>
                <c:pt idx="346">
                  <c:v>2</c:v>
                </c:pt>
                <c:pt idx="347">
                  <c:v>3</c:v>
                </c:pt>
                <c:pt idx="348">
                  <c:v>1</c:v>
                </c:pt>
                <c:pt idx="349">
                  <c:v>2</c:v>
                </c:pt>
                <c:pt idx="350">
                  <c:v>1</c:v>
                </c:pt>
                <c:pt idx="351">
                  <c:v>2</c:v>
                </c:pt>
                <c:pt idx="352">
                  <c:v>1</c:v>
                </c:pt>
                <c:pt idx="353">
                  <c:v>2</c:v>
                </c:pt>
                <c:pt idx="354">
                  <c:v>1</c:v>
                </c:pt>
                <c:pt idx="355">
                  <c:v>1</c:v>
                </c:pt>
                <c:pt idx="356">
                  <c:v>1</c:v>
                </c:pt>
                <c:pt idx="357">
                  <c:v>2</c:v>
                </c:pt>
                <c:pt idx="358">
                  <c:v>3</c:v>
                </c:pt>
                <c:pt idx="359">
                  <c:v>2</c:v>
                </c:pt>
                <c:pt idx="360">
                  <c:v>2</c:v>
                </c:pt>
                <c:pt idx="361">
                  <c:v>2</c:v>
                </c:pt>
                <c:pt idx="362">
                  <c:v>1</c:v>
                </c:pt>
                <c:pt idx="363">
                  <c:v>2</c:v>
                </c:pt>
                <c:pt idx="364">
                  <c:v>1</c:v>
                </c:pt>
                <c:pt idx="365">
                  <c:v>4</c:v>
                </c:pt>
                <c:pt idx="366">
                  <c:v>1</c:v>
                </c:pt>
                <c:pt idx="367">
                  <c:v>2</c:v>
                </c:pt>
                <c:pt idx="368">
                  <c:v>3</c:v>
                </c:pt>
                <c:pt idx="369">
                  <c:v>2</c:v>
                </c:pt>
                <c:pt idx="370">
                  <c:v>3</c:v>
                </c:pt>
                <c:pt idx="371">
                  <c:v>2</c:v>
                </c:pt>
                <c:pt idx="372">
                  <c:v>3</c:v>
                </c:pt>
                <c:pt idx="373">
                  <c:v>1</c:v>
                </c:pt>
                <c:pt idx="374">
                  <c:v>4</c:v>
                </c:pt>
                <c:pt idx="375">
                  <c:v>2</c:v>
                </c:pt>
                <c:pt idx="376">
                  <c:v>3</c:v>
                </c:pt>
                <c:pt idx="377">
                  <c:v>2</c:v>
                </c:pt>
                <c:pt idx="378">
                  <c:v>3</c:v>
                </c:pt>
                <c:pt idx="379">
                  <c:v>2</c:v>
                </c:pt>
                <c:pt idx="380">
                  <c:v>3</c:v>
                </c:pt>
                <c:pt idx="381">
                  <c:v>2</c:v>
                </c:pt>
                <c:pt idx="382">
                  <c:v>2</c:v>
                </c:pt>
                <c:pt idx="383">
                  <c:v>2</c:v>
                </c:pt>
                <c:pt idx="384">
                  <c:v>4</c:v>
                </c:pt>
                <c:pt idx="385">
                  <c:v>3</c:v>
                </c:pt>
                <c:pt idx="386">
                  <c:v>4</c:v>
                </c:pt>
                <c:pt idx="387">
                  <c:v>1</c:v>
                </c:pt>
                <c:pt idx="388">
                  <c:v>3</c:v>
                </c:pt>
                <c:pt idx="389">
                  <c:v>3</c:v>
                </c:pt>
                <c:pt idx="390">
                  <c:v>3</c:v>
                </c:pt>
                <c:pt idx="391">
                  <c:v>2</c:v>
                </c:pt>
                <c:pt idx="392">
                  <c:v>1</c:v>
                </c:pt>
                <c:pt idx="393">
                  <c:v>3</c:v>
                </c:pt>
                <c:pt idx="394">
                  <c:v>2</c:v>
                </c:pt>
                <c:pt idx="395">
                  <c:v>2</c:v>
                </c:pt>
                <c:pt idx="396">
                  <c:v>2</c:v>
                </c:pt>
                <c:pt idx="397">
                  <c:v>3</c:v>
                </c:pt>
                <c:pt idx="398">
                  <c:v>1</c:v>
                </c:pt>
                <c:pt idx="399">
                  <c:v>1</c:v>
                </c:pt>
                <c:pt idx="400">
                  <c:v>1</c:v>
                </c:pt>
                <c:pt idx="401">
                  <c:v>3</c:v>
                </c:pt>
                <c:pt idx="402">
                  <c:v>4</c:v>
                </c:pt>
                <c:pt idx="403">
                  <c:v>3</c:v>
                </c:pt>
                <c:pt idx="404">
                  <c:v>4</c:v>
                </c:pt>
                <c:pt idx="405">
                  <c:v>3</c:v>
                </c:pt>
                <c:pt idx="406">
                  <c:v>2</c:v>
                </c:pt>
                <c:pt idx="407">
                  <c:v>3</c:v>
                </c:pt>
                <c:pt idx="408">
                  <c:v>2</c:v>
                </c:pt>
                <c:pt idx="409">
                  <c:v>2</c:v>
                </c:pt>
                <c:pt idx="410">
                  <c:v>3</c:v>
                </c:pt>
                <c:pt idx="411">
                  <c:v>4</c:v>
                </c:pt>
                <c:pt idx="412">
                  <c:v>3</c:v>
                </c:pt>
                <c:pt idx="413">
                  <c:v>2</c:v>
                </c:pt>
                <c:pt idx="414">
                  <c:v>1</c:v>
                </c:pt>
                <c:pt idx="415">
                  <c:v>2</c:v>
                </c:pt>
                <c:pt idx="416">
                  <c:v>3</c:v>
                </c:pt>
                <c:pt idx="417">
                  <c:v>2</c:v>
                </c:pt>
                <c:pt idx="418">
                  <c:v>1</c:v>
                </c:pt>
                <c:pt idx="419">
                  <c:v>1</c:v>
                </c:pt>
                <c:pt idx="420">
                  <c:v>2</c:v>
                </c:pt>
                <c:pt idx="421">
                  <c:v>1</c:v>
                </c:pt>
                <c:pt idx="422">
                  <c:v>2</c:v>
                </c:pt>
                <c:pt idx="423">
                  <c:v>2</c:v>
                </c:pt>
                <c:pt idx="424">
                  <c:v>2</c:v>
                </c:pt>
                <c:pt idx="425">
                  <c:v>2</c:v>
                </c:pt>
                <c:pt idx="426">
                  <c:v>3</c:v>
                </c:pt>
                <c:pt idx="427">
                  <c:v>1</c:v>
                </c:pt>
                <c:pt idx="428">
                  <c:v>1</c:v>
                </c:pt>
                <c:pt idx="429">
                  <c:v>2</c:v>
                </c:pt>
                <c:pt idx="430">
                  <c:v>2</c:v>
                </c:pt>
                <c:pt idx="431">
                  <c:v>3</c:v>
                </c:pt>
                <c:pt idx="432">
                  <c:v>1</c:v>
                </c:pt>
                <c:pt idx="433">
                  <c:v>1</c:v>
                </c:pt>
                <c:pt idx="434">
                  <c:v>1</c:v>
                </c:pt>
                <c:pt idx="435">
                  <c:v>1</c:v>
                </c:pt>
                <c:pt idx="436">
                  <c:v>2</c:v>
                </c:pt>
                <c:pt idx="437">
                  <c:v>2</c:v>
                </c:pt>
                <c:pt idx="438">
                  <c:v>1</c:v>
                </c:pt>
                <c:pt idx="439">
                  <c:v>1</c:v>
                </c:pt>
                <c:pt idx="440">
                  <c:v>2</c:v>
                </c:pt>
                <c:pt idx="441">
                  <c:v>1</c:v>
                </c:pt>
                <c:pt idx="442">
                  <c:v>3</c:v>
                </c:pt>
                <c:pt idx="443">
                  <c:v>2</c:v>
                </c:pt>
                <c:pt idx="444">
                  <c:v>2</c:v>
                </c:pt>
                <c:pt idx="445">
                  <c:v>3</c:v>
                </c:pt>
                <c:pt idx="446">
                  <c:v>2</c:v>
                </c:pt>
                <c:pt idx="447">
                  <c:v>4</c:v>
                </c:pt>
                <c:pt idx="448">
                  <c:v>2</c:v>
                </c:pt>
                <c:pt idx="449">
                  <c:v>1</c:v>
                </c:pt>
                <c:pt idx="450">
                  <c:v>1</c:v>
                </c:pt>
                <c:pt idx="451">
                  <c:v>1</c:v>
                </c:pt>
                <c:pt idx="452">
                  <c:v>4</c:v>
                </c:pt>
                <c:pt idx="453">
                  <c:v>1</c:v>
                </c:pt>
                <c:pt idx="454">
                  <c:v>2</c:v>
                </c:pt>
                <c:pt idx="455">
                  <c:v>2</c:v>
                </c:pt>
                <c:pt idx="456">
                  <c:v>3</c:v>
                </c:pt>
                <c:pt idx="457">
                  <c:v>2</c:v>
                </c:pt>
                <c:pt idx="458">
                  <c:v>2</c:v>
                </c:pt>
                <c:pt idx="459">
                  <c:v>1</c:v>
                </c:pt>
                <c:pt idx="460">
                  <c:v>2</c:v>
                </c:pt>
                <c:pt idx="461">
                  <c:v>1</c:v>
                </c:pt>
                <c:pt idx="462">
                  <c:v>1</c:v>
                </c:pt>
                <c:pt idx="463">
                  <c:v>3</c:v>
                </c:pt>
                <c:pt idx="464">
                  <c:v>3</c:v>
                </c:pt>
                <c:pt idx="465">
                  <c:v>1</c:v>
                </c:pt>
                <c:pt idx="466">
                  <c:v>2</c:v>
                </c:pt>
                <c:pt idx="467">
                  <c:v>2</c:v>
                </c:pt>
                <c:pt idx="468">
                  <c:v>4</c:v>
                </c:pt>
                <c:pt idx="469">
                  <c:v>2</c:v>
                </c:pt>
                <c:pt idx="470">
                  <c:v>4</c:v>
                </c:pt>
                <c:pt idx="471">
                  <c:v>3</c:v>
                </c:pt>
                <c:pt idx="472">
                  <c:v>1</c:v>
                </c:pt>
                <c:pt idx="473">
                  <c:v>2</c:v>
                </c:pt>
                <c:pt idx="474">
                  <c:v>4</c:v>
                </c:pt>
                <c:pt idx="475">
                  <c:v>2</c:v>
                </c:pt>
                <c:pt idx="476">
                  <c:v>3</c:v>
                </c:pt>
                <c:pt idx="477">
                  <c:v>2</c:v>
                </c:pt>
                <c:pt idx="478">
                  <c:v>1</c:v>
                </c:pt>
                <c:pt idx="479">
                  <c:v>3</c:v>
                </c:pt>
                <c:pt idx="480">
                  <c:v>2</c:v>
                </c:pt>
                <c:pt idx="481">
                  <c:v>2</c:v>
                </c:pt>
                <c:pt idx="482">
                  <c:v>1</c:v>
                </c:pt>
                <c:pt idx="483">
                  <c:v>1</c:v>
                </c:pt>
                <c:pt idx="484">
                  <c:v>1</c:v>
                </c:pt>
                <c:pt idx="485">
                  <c:v>1</c:v>
                </c:pt>
                <c:pt idx="486">
                  <c:v>3</c:v>
                </c:pt>
                <c:pt idx="487">
                  <c:v>2</c:v>
                </c:pt>
                <c:pt idx="488">
                  <c:v>2</c:v>
                </c:pt>
                <c:pt idx="489">
                  <c:v>2</c:v>
                </c:pt>
                <c:pt idx="490">
                  <c:v>2</c:v>
                </c:pt>
                <c:pt idx="491">
                  <c:v>1</c:v>
                </c:pt>
                <c:pt idx="492">
                  <c:v>2</c:v>
                </c:pt>
                <c:pt idx="493">
                  <c:v>2</c:v>
                </c:pt>
                <c:pt idx="494">
                  <c:v>4</c:v>
                </c:pt>
                <c:pt idx="495">
                  <c:v>1</c:v>
                </c:pt>
                <c:pt idx="496">
                  <c:v>2</c:v>
                </c:pt>
                <c:pt idx="497">
                  <c:v>3</c:v>
                </c:pt>
                <c:pt idx="498">
                  <c:v>3</c:v>
                </c:pt>
                <c:pt idx="499">
                  <c:v>3</c:v>
                </c:pt>
                <c:pt idx="500">
                  <c:v>1</c:v>
                </c:pt>
                <c:pt idx="501">
                  <c:v>2</c:v>
                </c:pt>
                <c:pt idx="502">
                  <c:v>2</c:v>
                </c:pt>
                <c:pt idx="503">
                  <c:v>1</c:v>
                </c:pt>
                <c:pt idx="504">
                  <c:v>3</c:v>
                </c:pt>
                <c:pt idx="505">
                  <c:v>2</c:v>
                </c:pt>
                <c:pt idx="506">
                  <c:v>4</c:v>
                </c:pt>
                <c:pt idx="507">
                  <c:v>1</c:v>
                </c:pt>
                <c:pt idx="508">
                  <c:v>2</c:v>
                </c:pt>
                <c:pt idx="509">
                  <c:v>1</c:v>
                </c:pt>
                <c:pt idx="510">
                  <c:v>2</c:v>
                </c:pt>
                <c:pt idx="511">
                  <c:v>2</c:v>
                </c:pt>
                <c:pt idx="512">
                  <c:v>1</c:v>
                </c:pt>
                <c:pt idx="513">
                  <c:v>2</c:v>
                </c:pt>
                <c:pt idx="514">
                  <c:v>3</c:v>
                </c:pt>
                <c:pt idx="515">
                  <c:v>2</c:v>
                </c:pt>
                <c:pt idx="516">
                  <c:v>2</c:v>
                </c:pt>
                <c:pt idx="517">
                  <c:v>1</c:v>
                </c:pt>
                <c:pt idx="518">
                  <c:v>2</c:v>
                </c:pt>
                <c:pt idx="519">
                  <c:v>2</c:v>
                </c:pt>
                <c:pt idx="520">
                  <c:v>3</c:v>
                </c:pt>
                <c:pt idx="521">
                  <c:v>2</c:v>
                </c:pt>
                <c:pt idx="522">
                  <c:v>2</c:v>
                </c:pt>
                <c:pt idx="523">
                  <c:v>1</c:v>
                </c:pt>
                <c:pt idx="524">
                  <c:v>2</c:v>
                </c:pt>
                <c:pt idx="525">
                  <c:v>1</c:v>
                </c:pt>
                <c:pt idx="526">
                  <c:v>2</c:v>
                </c:pt>
                <c:pt idx="527">
                  <c:v>3</c:v>
                </c:pt>
                <c:pt idx="528">
                  <c:v>2</c:v>
                </c:pt>
                <c:pt idx="529">
                  <c:v>3</c:v>
                </c:pt>
                <c:pt idx="530">
                  <c:v>1</c:v>
                </c:pt>
                <c:pt idx="531">
                  <c:v>2</c:v>
                </c:pt>
                <c:pt idx="532">
                  <c:v>2</c:v>
                </c:pt>
                <c:pt idx="533">
                  <c:v>2</c:v>
                </c:pt>
                <c:pt idx="534">
                  <c:v>1</c:v>
                </c:pt>
                <c:pt idx="535">
                  <c:v>1</c:v>
                </c:pt>
                <c:pt idx="536">
                  <c:v>3</c:v>
                </c:pt>
                <c:pt idx="537">
                  <c:v>3</c:v>
                </c:pt>
                <c:pt idx="538">
                  <c:v>3</c:v>
                </c:pt>
                <c:pt idx="539">
                  <c:v>2</c:v>
                </c:pt>
                <c:pt idx="540">
                  <c:v>2</c:v>
                </c:pt>
                <c:pt idx="541">
                  <c:v>1</c:v>
                </c:pt>
                <c:pt idx="542">
                  <c:v>1</c:v>
                </c:pt>
                <c:pt idx="543">
                  <c:v>3</c:v>
                </c:pt>
                <c:pt idx="544">
                  <c:v>3</c:v>
                </c:pt>
                <c:pt idx="545">
                  <c:v>1</c:v>
                </c:pt>
                <c:pt idx="546">
                  <c:v>2</c:v>
                </c:pt>
                <c:pt idx="547">
                  <c:v>3</c:v>
                </c:pt>
                <c:pt idx="548">
                  <c:v>2</c:v>
                </c:pt>
                <c:pt idx="549">
                  <c:v>2</c:v>
                </c:pt>
                <c:pt idx="550">
                  <c:v>2</c:v>
                </c:pt>
                <c:pt idx="551">
                  <c:v>2</c:v>
                </c:pt>
                <c:pt idx="552">
                  <c:v>2</c:v>
                </c:pt>
                <c:pt idx="553">
                  <c:v>1</c:v>
                </c:pt>
                <c:pt idx="554">
                  <c:v>1</c:v>
                </c:pt>
                <c:pt idx="555">
                  <c:v>1</c:v>
                </c:pt>
                <c:pt idx="556">
                  <c:v>2</c:v>
                </c:pt>
                <c:pt idx="557">
                  <c:v>2</c:v>
                </c:pt>
                <c:pt idx="558">
                  <c:v>1</c:v>
                </c:pt>
                <c:pt idx="559">
                  <c:v>2</c:v>
                </c:pt>
                <c:pt idx="560">
                  <c:v>2</c:v>
                </c:pt>
                <c:pt idx="561">
                  <c:v>2</c:v>
                </c:pt>
                <c:pt idx="562">
                  <c:v>4</c:v>
                </c:pt>
                <c:pt idx="563">
                  <c:v>1</c:v>
                </c:pt>
                <c:pt idx="564">
                  <c:v>1</c:v>
                </c:pt>
                <c:pt idx="565">
                  <c:v>3</c:v>
                </c:pt>
                <c:pt idx="566">
                  <c:v>2</c:v>
                </c:pt>
                <c:pt idx="567">
                  <c:v>1</c:v>
                </c:pt>
                <c:pt idx="568">
                  <c:v>1</c:v>
                </c:pt>
                <c:pt idx="569">
                  <c:v>4</c:v>
                </c:pt>
                <c:pt idx="570">
                  <c:v>3</c:v>
                </c:pt>
                <c:pt idx="571">
                  <c:v>2</c:v>
                </c:pt>
                <c:pt idx="572">
                  <c:v>2</c:v>
                </c:pt>
                <c:pt idx="573">
                  <c:v>3</c:v>
                </c:pt>
                <c:pt idx="574">
                  <c:v>1</c:v>
                </c:pt>
                <c:pt idx="575">
                  <c:v>2</c:v>
                </c:pt>
                <c:pt idx="576">
                  <c:v>2</c:v>
                </c:pt>
                <c:pt idx="577">
                  <c:v>2</c:v>
                </c:pt>
                <c:pt idx="578">
                  <c:v>3</c:v>
                </c:pt>
                <c:pt idx="579">
                  <c:v>3</c:v>
                </c:pt>
                <c:pt idx="580">
                  <c:v>3</c:v>
                </c:pt>
                <c:pt idx="581">
                  <c:v>1</c:v>
                </c:pt>
                <c:pt idx="582">
                  <c:v>1</c:v>
                </c:pt>
                <c:pt idx="583">
                  <c:v>1</c:v>
                </c:pt>
                <c:pt idx="584">
                  <c:v>2</c:v>
                </c:pt>
                <c:pt idx="585">
                  <c:v>1</c:v>
                </c:pt>
                <c:pt idx="586">
                  <c:v>2</c:v>
                </c:pt>
                <c:pt idx="587">
                  <c:v>2</c:v>
                </c:pt>
                <c:pt idx="588">
                  <c:v>2</c:v>
                </c:pt>
                <c:pt idx="589">
                  <c:v>2</c:v>
                </c:pt>
                <c:pt idx="590">
                  <c:v>1</c:v>
                </c:pt>
                <c:pt idx="591">
                  <c:v>2</c:v>
                </c:pt>
                <c:pt idx="592">
                  <c:v>2</c:v>
                </c:pt>
                <c:pt idx="593">
                  <c:v>2</c:v>
                </c:pt>
                <c:pt idx="594">
                  <c:v>1</c:v>
                </c:pt>
                <c:pt idx="595">
                  <c:v>1</c:v>
                </c:pt>
                <c:pt idx="596">
                  <c:v>2</c:v>
                </c:pt>
                <c:pt idx="597">
                  <c:v>2</c:v>
                </c:pt>
                <c:pt idx="598">
                  <c:v>2</c:v>
                </c:pt>
                <c:pt idx="599">
                  <c:v>4</c:v>
                </c:pt>
                <c:pt idx="600">
                  <c:v>3</c:v>
                </c:pt>
                <c:pt idx="601">
                  <c:v>4</c:v>
                </c:pt>
                <c:pt idx="602">
                  <c:v>2</c:v>
                </c:pt>
                <c:pt idx="603">
                  <c:v>2</c:v>
                </c:pt>
                <c:pt idx="604">
                  <c:v>1</c:v>
                </c:pt>
                <c:pt idx="605">
                  <c:v>3</c:v>
                </c:pt>
                <c:pt idx="606">
                  <c:v>3</c:v>
                </c:pt>
                <c:pt idx="607">
                  <c:v>2</c:v>
                </c:pt>
                <c:pt idx="608">
                  <c:v>2</c:v>
                </c:pt>
                <c:pt idx="609">
                  <c:v>2</c:v>
                </c:pt>
                <c:pt idx="610">
                  <c:v>1</c:v>
                </c:pt>
                <c:pt idx="611">
                  <c:v>2</c:v>
                </c:pt>
                <c:pt idx="612">
                  <c:v>2</c:v>
                </c:pt>
                <c:pt idx="613">
                  <c:v>1</c:v>
                </c:pt>
                <c:pt idx="614">
                  <c:v>4</c:v>
                </c:pt>
                <c:pt idx="615">
                  <c:v>1</c:v>
                </c:pt>
                <c:pt idx="616">
                  <c:v>1</c:v>
                </c:pt>
                <c:pt idx="617">
                  <c:v>1</c:v>
                </c:pt>
                <c:pt idx="618">
                  <c:v>1</c:v>
                </c:pt>
                <c:pt idx="619">
                  <c:v>2</c:v>
                </c:pt>
                <c:pt idx="620">
                  <c:v>1</c:v>
                </c:pt>
                <c:pt idx="621">
                  <c:v>4</c:v>
                </c:pt>
                <c:pt idx="622">
                  <c:v>1</c:v>
                </c:pt>
                <c:pt idx="623">
                  <c:v>2</c:v>
                </c:pt>
                <c:pt idx="624">
                  <c:v>2</c:v>
                </c:pt>
                <c:pt idx="625">
                  <c:v>3</c:v>
                </c:pt>
                <c:pt idx="626">
                  <c:v>3</c:v>
                </c:pt>
                <c:pt idx="627">
                  <c:v>1</c:v>
                </c:pt>
                <c:pt idx="628">
                  <c:v>1</c:v>
                </c:pt>
                <c:pt idx="629">
                  <c:v>2</c:v>
                </c:pt>
                <c:pt idx="630">
                  <c:v>3</c:v>
                </c:pt>
                <c:pt idx="631">
                  <c:v>2</c:v>
                </c:pt>
                <c:pt idx="632">
                  <c:v>1</c:v>
                </c:pt>
                <c:pt idx="633">
                  <c:v>2</c:v>
                </c:pt>
                <c:pt idx="634">
                  <c:v>2</c:v>
                </c:pt>
                <c:pt idx="635">
                  <c:v>1</c:v>
                </c:pt>
                <c:pt idx="636">
                  <c:v>3</c:v>
                </c:pt>
                <c:pt idx="637">
                  <c:v>1</c:v>
                </c:pt>
                <c:pt idx="638">
                  <c:v>1</c:v>
                </c:pt>
                <c:pt idx="639">
                  <c:v>4</c:v>
                </c:pt>
                <c:pt idx="640">
                  <c:v>1</c:v>
                </c:pt>
                <c:pt idx="641">
                  <c:v>1</c:v>
                </c:pt>
                <c:pt idx="642">
                  <c:v>2</c:v>
                </c:pt>
                <c:pt idx="643">
                  <c:v>1</c:v>
                </c:pt>
                <c:pt idx="644">
                  <c:v>2</c:v>
                </c:pt>
                <c:pt idx="645">
                  <c:v>2</c:v>
                </c:pt>
                <c:pt idx="646">
                  <c:v>2</c:v>
                </c:pt>
                <c:pt idx="647">
                  <c:v>4</c:v>
                </c:pt>
                <c:pt idx="648">
                  <c:v>1</c:v>
                </c:pt>
                <c:pt idx="649">
                  <c:v>1</c:v>
                </c:pt>
                <c:pt idx="650">
                  <c:v>2</c:v>
                </c:pt>
                <c:pt idx="651">
                  <c:v>2</c:v>
                </c:pt>
                <c:pt idx="652">
                  <c:v>3</c:v>
                </c:pt>
                <c:pt idx="653">
                  <c:v>2</c:v>
                </c:pt>
                <c:pt idx="654">
                  <c:v>3</c:v>
                </c:pt>
                <c:pt idx="655">
                  <c:v>3</c:v>
                </c:pt>
                <c:pt idx="656">
                  <c:v>2</c:v>
                </c:pt>
                <c:pt idx="657">
                  <c:v>2</c:v>
                </c:pt>
                <c:pt idx="658">
                  <c:v>1</c:v>
                </c:pt>
                <c:pt idx="659">
                  <c:v>1</c:v>
                </c:pt>
                <c:pt idx="660">
                  <c:v>4</c:v>
                </c:pt>
                <c:pt idx="661">
                  <c:v>4</c:v>
                </c:pt>
                <c:pt idx="662">
                  <c:v>1</c:v>
                </c:pt>
                <c:pt idx="663">
                  <c:v>3</c:v>
                </c:pt>
                <c:pt idx="664">
                  <c:v>1</c:v>
                </c:pt>
                <c:pt idx="665">
                  <c:v>3</c:v>
                </c:pt>
                <c:pt idx="666">
                  <c:v>3</c:v>
                </c:pt>
                <c:pt idx="667">
                  <c:v>2</c:v>
                </c:pt>
                <c:pt idx="668">
                  <c:v>3</c:v>
                </c:pt>
                <c:pt idx="669">
                  <c:v>2</c:v>
                </c:pt>
                <c:pt idx="670">
                  <c:v>2</c:v>
                </c:pt>
                <c:pt idx="671">
                  <c:v>2</c:v>
                </c:pt>
                <c:pt idx="672">
                  <c:v>1</c:v>
                </c:pt>
                <c:pt idx="673">
                  <c:v>3</c:v>
                </c:pt>
                <c:pt idx="674">
                  <c:v>2</c:v>
                </c:pt>
                <c:pt idx="675">
                  <c:v>2</c:v>
                </c:pt>
                <c:pt idx="676">
                  <c:v>1</c:v>
                </c:pt>
                <c:pt idx="677">
                  <c:v>2</c:v>
                </c:pt>
                <c:pt idx="678">
                  <c:v>3</c:v>
                </c:pt>
                <c:pt idx="679">
                  <c:v>4</c:v>
                </c:pt>
                <c:pt idx="680">
                  <c:v>1</c:v>
                </c:pt>
                <c:pt idx="681">
                  <c:v>4</c:v>
                </c:pt>
                <c:pt idx="682">
                  <c:v>3</c:v>
                </c:pt>
                <c:pt idx="683">
                  <c:v>1</c:v>
                </c:pt>
                <c:pt idx="684">
                  <c:v>2</c:v>
                </c:pt>
                <c:pt idx="685">
                  <c:v>2</c:v>
                </c:pt>
                <c:pt idx="686">
                  <c:v>4</c:v>
                </c:pt>
                <c:pt idx="687">
                  <c:v>3</c:v>
                </c:pt>
                <c:pt idx="688">
                  <c:v>2</c:v>
                </c:pt>
                <c:pt idx="689">
                  <c:v>4</c:v>
                </c:pt>
                <c:pt idx="690">
                  <c:v>3</c:v>
                </c:pt>
                <c:pt idx="691">
                  <c:v>1</c:v>
                </c:pt>
                <c:pt idx="692">
                  <c:v>2</c:v>
                </c:pt>
                <c:pt idx="693">
                  <c:v>1</c:v>
                </c:pt>
                <c:pt idx="694">
                  <c:v>2</c:v>
                </c:pt>
                <c:pt idx="695">
                  <c:v>2</c:v>
                </c:pt>
                <c:pt idx="696">
                  <c:v>2</c:v>
                </c:pt>
                <c:pt idx="697">
                  <c:v>4</c:v>
                </c:pt>
                <c:pt idx="698">
                  <c:v>2</c:v>
                </c:pt>
                <c:pt idx="699">
                  <c:v>1</c:v>
                </c:pt>
                <c:pt idx="700">
                  <c:v>2</c:v>
                </c:pt>
                <c:pt idx="701">
                  <c:v>1</c:v>
                </c:pt>
                <c:pt idx="702">
                  <c:v>1</c:v>
                </c:pt>
                <c:pt idx="703">
                  <c:v>3</c:v>
                </c:pt>
                <c:pt idx="704">
                  <c:v>2</c:v>
                </c:pt>
                <c:pt idx="705">
                  <c:v>2</c:v>
                </c:pt>
                <c:pt idx="706">
                  <c:v>2</c:v>
                </c:pt>
                <c:pt idx="707">
                  <c:v>2</c:v>
                </c:pt>
                <c:pt idx="708">
                  <c:v>2</c:v>
                </c:pt>
                <c:pt idx="709">
                  <c:v>2</c:v>
                </c:pt>
                <c:pt idx="710">
                  <c:v>2</c:v>
                </c:pt>
                <c:pt idx="711">
                  <c:v>2</c:v>
                </c:pt>
                <c:pt idx="712">
                  <c:v>4</c:v>
                </c:pt>
                <c:pt idx="713">
                  <c:v>2</c:v>
                </c:pt>
                <c:pt idx="714">
                  <c:v>3</c:v>
                </c:pt>
                <c:pt idx="715">
                  <c:v>3</c:v>
                </c:pt>
                <c:pt idx="716">
                  <c:v>3</c:v>
                </c:pt>
                <c:pt idx="717">
                  <c:v>2</c:v>
                </c:pt>
                <c:pt idx="718">
                  <c:v>3</c:v>
                </c:pt>
                <c:pt idx="719">
                  <c:v>3</c:v>
                </c:pt>
                <c:pt idx="720">
                  <c:v>1</c:v>
                </c:pt>
                <c:pt idx="721">
                  <c:v>2</c:v>
                </c:pt>
                <c:pt idx="722">
                  <c:v>2</c:v>
                </c:pt>
                <c:pt idx="723">
                  <c:v>4</c:v>
                </c:pt>
                <c:pt idx="724">
                  <c:v>1</c:v>
                </c:pt>
                <c:pt idx="725">
                  <c:v>3</c:v>
                </c:pt>
                <c:pt idx="726">
                  <c:v>2</c:v>
                </c:pt>
                <c:pt idx="727">
                  <c:v>3</c:v>
                </c:pt>
                <c:pt idx="728">
                  <c:v>2</c:v>
                </c:pt>
                <c:pt idx="729">
                  <c:v>3</c:v>
                </c:pt>
                <c:pt idx="730">
                  <c:v>4</c:v>
                </c:pt>
                <c:pt idx="731">
                  <c:v>1</c:v>
                </c:pt>
                <c:pt idx="732">
                  <c:v>3</c:v>
                </c:pt>
                <c:pt idx="733">
                  <c:v>2</c:v>
                </c:pt>
                <c:pt idx="734">
                  <c:v>2</c:v>
                </c:pt>
                <c:pt idx="735">
                  <c:v>1</c:v>
                </c:pt>
                <c:pt idx="736">
                  <c:v>2</c:v>
                </c:pt>
                <c:pt idx="737">
                  <c:v>2</c:v>
                </c:pt>
                <c:pt idx="738">
                  <c:v>2</c:v>
                </c:pt>
                <c:pt idx="739">
                  <c:v>2</c:v>
                </c:pt>
                <c:pt idx="740">
                  <c:v>2</c:v>
                </c:pt>
                <c:pt idx="741">
                  <c:v>2</c:v>
                </c:pt>
                <c:pt idx="742">
                  <c:v>2</c:v>
                </c:pt>
                <c:pt idx="743">
                  <c:v>2</c:v>
                </c:pt>
                <c:pt idx="744">
                  <c:v>4</c:v>
                </c:pt>
                <c:pt idx="745">
                  <c:v>2</c:v>
                </c:pt>
                <c:pt idx="746">
                  <c:v>1</c:v>
                </c:pt>
                <c:pt idx="747">
                  <c:v>1</c:v>
                </c:pt>
                <c:pt idx="748">
                  <c:v>3</c:v>
                </c:pt>
                <c:pt idx="749">
                  <c:v>3</c:v>
                </c:pt>
                <c:pt idx="750">
                  <c:v>3</c:v>
                </c:pt>
                <c:pt idx="751">
                  <c:v>2</c:v>
                </c:pt>
                <c:pt idx="752">
                  <c:v>1</c:v>
                </c:pt>
                <c:pt idx="753">
                  <c:v>2</c:v>
                </c:pt>
                <c:pt idx="754">
                  <c:v>3</c:v>
                </c:pt>
                <c:pt idx="755">
                  <c:v>1</c:v>
                </c:pt>
                <c:pt idx="756">
                  <c:v>2</c:v>
                </c:pt>
                <c:pt idx="757">
                  <c:v>1</c:v>
                </c:pt>
                <c:pt idx="758">
                  <c:v>1</c:v>
                </c:pt>
                <c:pt idx="759">
                  <c:v>1</c:v>
                </c:pt>
                <c:pt idx="760">
                  <c:v>4</c:v>
                </c:pt>
                <c:pt idx="761">
                  <c:v>2</c:v>
                </c:pt>
                <c:pt idx="762">
                  <c:v>2</c:v>
                </c:pt>
                <c:pt idx="763">
                  <c:v>3</c:v>
                </c:pt>
                <c:pt idx="764">
                  <c:v>2</c:v>
                </c:pt>
                <c:pt idx="765">
                  <c:v>4</c:v>
                </c:pt>
                <c:pt idx="766">
                  <c:v>2</c:v>
                </c:pt>
                <c:pt idx="767">
                  <c:v>1</c:v>
                </c:pt>
                <c:pt idx="768">
                  <c:v>3</c:v>
                </c:pt>
                <c:pt idx="769">
                  <c:v>3</c:v>
                </c:pt>
                <c:pt idx="770">
                  <c:v>2</c:v>
                </c:pt>
                <c:pt idx="771">
                  <c:v>3</c:v>
                </c:pt>
                <c:pt idx="772">
                  <c:v>1</c:v>
                </c:pt>
                <c:pt idx="773">
                  <c:v>1</c:v>
                </c:pt>
                <c:pt idx="774">
                  <c:v>1</c:v>
                </c:pt>
                <c:pt idx="775">
                  <c:v>1</c:v>
                </c:pt>
                <c:pt idx="776">
                  <c:v>1</c:v>
                </c:pt>
                <c:pt idx="777">
                  <c:v>2</c:v>
                </c:pt>
                <c:pt idx="778">
                  <c:v>1</c:v>
                </c:pt>
                <c:pt idx="779">
                  <c:v>3</c:v>
                </c:pt>
                <c:pt idx="780">
                  <c:v>1</c:v>
                </c:pt>
                <c:pt idx="781">
                  <c:v>2</c:v>
                </c:pt>
                <c:pt idx="782">
                  <c:v>2</c:v>
                </c:pt>
                <c:pt idx="783">
                  <c:v>2</c:v>
                </c:pt>
                <c:pt idx="784">
                  <c:v>2</c:v>
                </c:pt>
                <c:pt idx="785">
                  <c:v>1</c:v>
                </c:pt>
                <c:pt idx="786">
                  <c:v>1</c:v>
                </c:pt>
                <c:pt idx="787">
                  <c:v>3</c:v>
                </c:pt>
                <c:pt idx="788">
                  <c:v>2</c:v>
                </c:pt>
                <c:pt idx="789">
                  <c:v>1</c:v>
                </c:pt>
                <c:pt idx="790">
                  <c:v>3</c:v>
                </c:pt>
                <c:pt idx="791">
                  <c:v>2</c:v>
                </c:pt>
                <c:pt idx="792">
                  <c:v>3</c:v>
                </c:pt>
                <c:pt idx="793">
                  <c:v>3</c:v>
                </c:pt>
                <c:pt idx="794">
                  <c:v>3</c:v>
                </c:pt>
                <c:pt idx="795">
                  <c:v>2</c:v>
                </c:pt>
                <c:pt idx="796">
                  <c:v>3</c:v>
                </c:pt>
                <c:pt idx="797">
                  <c:v>1</c:v>
                </c:pt>
                <c:pt idx="798">
                  <c:v>1</c:v>
                </c:pt>
                <c:pt idx="799">
                  <c:v>1</c:v>
                </c:pt>
                <c:pt idx="800">
                  <c:v>2</c:v>
                </c:pt>
                <c:pt idx="801">
                  <c:v>2</c:v>
                </c:pt>
                <c:pt idx="802">
                  <c:v>1</c:v>
                </c:pt>
                <c:pt idx="803">
                  <c:v>2</c:v>
                </c:pt>
                <c:pt idx="804">
                  <c:v>2</c:v>
                </c:pt>
                <c:pt idx="805">
                  <c:v>2</c:v>
                </c:pt>
                <c:pt idx="806">
                  <c:v>2</c:v>
                </c:pt>
                <c:pt idx="807">
                  <c:v>3</c:v>
                </c:pt>
                <c:pt idx="808">
                  <c:v>3</c:v>
                </c:pt>
                <c:pt idx="809">
                  <c:v>3</c:v>
                </c:pt>
                <c:pt idx="810">
                  <c:v>1</c:v>
                </c:pt>
                <c:pt idx="811">
                  <c:v>3</c:v>
                </c:pt>
                <c:pt idx="812">
                  <c:v>3</c:v>
                </c:pt>
                <c:pt idx="813">
                  <c:v>3</c:v>
                </c:pt>
                <c:pt idx="814">
                  <c:v>2</c:v>
                </c:pt>
                <c:pt idx="815">
                  <c:v>2</c:v>
                </c:pt>
                <c:pt idx="816">
                  <c:v>1</c:v>
                </c:pt>
                <c:pt idx="817">
                  <c:v>2</c:v>
                </c:pt>
                <c:pt idx="818">
                  <c:v>2</c:v>
                </c:pt>
                <c:pt idx="819">
                  <c:v>3</c:v>
                </c:pt>
                <c:pt idx="820">
                  <c:v>2</c:v>
                </c:pt>
                <c:pt idx="821">
                  <c:v>2</c:v>
                </c:pt>
                <c:pt idx="822">
                  <c:v>1</c:v>
                </c:pt>
                <c:pt idx="823">
                  <c:v>1</c:v>
                </c:pt>
                <c:pt idx="824">
                  <c:v>2</c:v>
                </c:pt>
                <c:pt idx="825">
                  <c:v>1</c:v>
                </c:pt>
                <c:pt idx="826">
                  <c:v>1</c:v>
                </c:pt>
                <c:pt idx="827">
                  <c:v>3</c:v>
                </c:pt>
                <c:pt idx="828">
                  <c:v>3</c:v>
                </c:pt>
                <c:pt idx="829">
                  <c:v>3</c:v>
                </c:pt>
                <c:pt idx="830">
                  <c:v>2</c:v>
                </c:pt>
                <c:pt idx="831">
                  <c:v>1</c:v>
                </c:pt>
                <c:pt idx="832">
                  <c:v>2</c:v>
                </c:pt>
                <c:pt idx="833">
                  <c:v>1</c:v>
                </c:pt>
                <c:pt idx="834">
                  <c:v>3</c:v>
                </c:pt>
                <c:pt idx="835">
                  <c:v>3</c:v>
                </c:pt>
                <c:pt idx="836">
                  <c:v>2</c:v>
                </c:pt>
                <c:pt idx="837">
                  <c:v>2</c:v>
                </c:pt>
                <c:pt idx="838">
                  <c:v>2</c:v>
                </c:pt>
                <c:pt idx="839">
                  <c:v>2</c:v>
                </c:pt>
                <c:pt idx="840">
                  <c:v>3</c:v>
                </c:pt>
                <c:pt idx="841">
                  <c:v>2</c:v>
                </c:pt>
                <c:pt idx="842">
                  <c:v>2</c:v>
                </c:pt>
                <c:pt idx="843">
                  <c:v>1</c:v>
                </c:pt>
                <c:pt idx="844">
                  <c:v>1</c:v>
                </c:pt>
                <c:pt idx="845">
                  <c:v>2</c:v>
                </c:pt>
                <c:pt idx="846">
                  <c:v>1</c:v>
                </c:pt>
                <c:pt idx="847">
                  <c:v>2</c:v>
                </c:pt>
                <c:pt idx="848">
                  <c:v>3</c:v>
                </c:pt>
                <c:pt idx="849">
                  <c:v>1</c:v>
                </c:pt>
                <c:pt idx="850">
                  <c:v>1</c:v>
                </c:pt>
                <c:pt idx="851">
                  <c:v>3</c:v>
                </c:pt>
                <c:pt idx="852">
                  <c:v>2</c:v>
                </c:pt>
                <c:pt idx="853">
                  <c:v>1</c:v>
                </c:pt>
                <c:pt idx="854">
                  <c:v>1</c:v>
                </c:pt>
                <c:pt idx="855">
                  <c:v>2</c:v>
                </c:pt>
                <c:pt idx="856">
                  <c:v>1</c:v>
                </c:pt>
                <c:pt idx="857">
                  <c:v>3</c:v>
                </c:pt>
                <c:pt idx="858">
                  <c:v>4</c:v>
                </c:pt>
                <c:pt idx="859">
                  <c:v>3</c:v>
                </c:pt>
                <c:pt idx="860">
                  <c:v>1</c:v>
                </c:pt>
                <c:pt idx="861">
                  <c:v>3</c:v>
                </c:pt>
                <c:pt idx="862">
                  <c:v>3</c:v>
                </c:pt>
                <c:pt idx="863">
                  <c:v>2</c:v>
                </c:pt>
                <c:pt idx="864">
                  <c:v>2</c:v>
                </c:pt>
                <c:pt idx="865">
                  <c:v>3</c:v>
                </c:pt>
                <c:pt idx="866">
                  <c:v>2</c:v>
                </c:pt>
                <c:pt idx="867">
                  <c:v>2</c:v>
                </c:pt>
                <c:pt idx="868">
                  <c:v>1</c:v>
                </c:pt>
                <c:pt idx="869">
                  <c:v>1</c:v>
                </c:pt>
                <c:pt idx="870">
                  <c:v>2</c:v>
                </c:pt>
                <c:pt idx="871">
                  <c:v>3</c:v>
                </c:pt>
                <c:pt idx="872">
                  <c:v>3</c:v>
                </c:pt>
                <c:pt idx="873">
                  <c:v>4</c:v>
                </c:pt>
                <c:pt idx="874">
                  <c:v>1</c:v>
                </c:pt>
                <c:pt idx="875">
                  <c:v>2</c:v>
                </c:pt>
                <c:pt idx="876">
                  <c:v>1</c:v>
                </c:pt>
                <c:pt idx="877">
                  <c:v>3</c:v>
                </c:pt>
                <c:pt idx="878">
                  <c:v>4</c:v>
                </c:pt>
                <c:pt idx="879">
                  <c:v>1</c:v>
                </c:pt>
                <c:pt idx="880">
                  <c:v>3</c:v>
                </c:pt>
                <c:pt idx="881">
                  <c:v>1</c:v>
                </c:pt>
                <c:pt idx="882">
                  <c:v>2</c:v>
                </c:pt>
                <c:pt idx="883">
                  <c:v>1</c:v>
                </c:pt>
                <c:pt idx="884">
                  <c:v>4</c:v>
                </c:pt>
                <c:pt idx="885">
                  <c:v>2</c:v>
                </c:pt>
                <c:pt idx="886">
                  <c:v>3</c:v>
                </c:pt>
                <c:pt idx="887">
                  <c:v>2</c:v>
                </c:pt>
                <c:pt idx="888">
                  <c:v>2</c:v>
                </c:pt>
                <c:pt idx="889">
                  <c:v>2</c:v>
                </c:pt>
                <c:pt idx="890">
                  <c:v>1</c:v>
                </c:pt>
                <c:pt idx="891">
                  <c:v>2</c:v>
                </c:pt>
                <c:pt idx="892">
                  <c:v>4</c:v>
                </c:pt>
                <c:pt idx="893">
                  <c:v>2</c:v>
                </c:pt>
                <c:pt idx="894">
                  <c:v>2</c:v>
                </c:pt>
                <c:pt idx="895">
                  <c:v>1</c:v>
                </c:pt>
                <c:pt idx="896">
                  <c:v>1</c:v>
                </c:pt>
                <c:pt idx="897">
                  <c:v>3</c:v>
                </c:pt>
                <c:pt idx="898">
                  <c:v>2</c:v>
                </c:pt>
                <c:pt idx="899">
                  <c:v>1</c:v>
                </c:pt>
                <c:pt idx="900">
                  <c:v>2</c:v>
                </c:pt>
                <c:pt idx="901">
                  <c:v>2</c:v>
                </c:pt>
                <c:pt idx="902">
                  <c:v>2</c:v>
                </c:pt>
                <c:pt idx="903">
                  <c:v>3</c:v>
                </c:pt>
                <c:pt idx="904">
                  <c:v>2</c:v>
                </c:pt>
                <c:pt idx="905">
                  <c:v>2</c:v>
                </c:pt>
                <c:pt idx="906">
                  <c:v>1</c:v>
                </c:pt>
                <c:pt idx="907">
                  <c:v>3</c:v>
                </c:pt>
                <c:pt idx="908">
                  <c:v>2</c:v>
                </c:pt>
                <c:pt idx="909">
                  <c:v>4</c:v>
                </c:pt>
                <c:pt idx="910">
                  <c:v>3</c:v>
                </c:pt>
                <c:pt idx="911">
                  <c:v>3</c:v>
                </c:pt>
                <c:pt idx="912">
                  <c:v>1</c:v>
                </c:pt>
                <c:pt idx="913">
                  <c:v>2</c:v>
                </c:pt>
                <c:pt idx="914">
                  <c:v>3</c:v>
                </c:pt>
                <c:pt idx="915">
                  <c:v>3</c:v>
                </c:pt>
                <c:pt idx="916">
                  <c:v>2</c:v>
                </c:pt>
                <c:pt idx="917">
                  <c:v>2</c:v>
                </c:pt>
                <c:pt idx="918">
                  <c:v>2</c:v>
                </c:pt>
                <c:pt idx="919">
                  <c:v>3</c:v>
                </c:pt>
                <c:pt idx="920">
                  <c:v>1</c:v>
                </c:pt>
                <c:pt idx="921">
                  <c:v>3</c:v>
                </c:pt>
                <c:pt idx="922">
                  <c:v>2</c:v>
                </c:pt>
                <c:pt idx="923">
                  <c:v>2</c:v>
                </c:pt>
                <c:pt idx="924">
                  <c:v>2</c:v>
                </c:pt>
                <c:pt idx="925">
                  <c:v>4</c:v>
                </c:pt>
                <c:pt idx="926">
                  <c:v>2</c:v>
                </c:pt>
                <c:pt idx="927">
                  <c:v>2</c:v>
                </c:pt>
                <c:pt idx="928">
                  <c:v>2</c:v>
                </c:pt>
                <c:pt idx="929">
                  <c:v>1</c:v>
                </c:pt>
                <c:pt idx="930">
                  <c:v>4</c:v>
                </c:pt>
                <c:pt idx="931">
                  <c:v>2</c:v>
                </c:pt>
                <c:pt idx="932">
                  <c:v>4</c:v>
                </c:pt>
                <c:pt idx="933">
                  <c:v>2</c:v>
                </c:pt>
                <c:pt idx="934">
                  <c:v>1</c:v>
                </c:pt>
                <c:pt idx="935">
                  <c:v>1</c:v>
                </c:pt>
                <c:pt idx="936">
                  <c:v>4</c:v>
                </c:pt>
                <c:pt idx="937">
                  <c:v>2</c:v>
                </c:pt>
                <c:pt idx="938">
                  <c:v>2</c:v>
                </c:pt>
                <c:pt idx="939">
                  <c:v>1</c:v>
                </c:pt>
                <c:pt idx="940">
                  <c:v>1</c:v>
                </c:pt>
                <c:pt idx="941">
                  <c:v>2</c:v>
                </c:pt>
                <c:pt idx="942">
                  <c:v>4</c:v>
                </c:pt>
                <c:pt idx="943">
                  <c:v>4</c:v>
                </c:pt>
                <c:pt idx="944">
                  <c:v>2</c:v>
                </c:pt>
                <c:pt idx="945">
                  <c:v>1</c:v>
                </c:pt>
                <c:pt idx="946">
                  <c:v>1</c:v>
                </c:pt>
                <c:pt idx="947">
                  <c:v>4</c:v>
                </c:pt>
                <c:pt idx="948">
                  <c:v>2</c:v>
                </c:pt>
                <c:pt idx="949">
                  <c:v>2</c:v>
                </c:pt>
                <c:pt idx="950">
                  <c:v>2</c:v>
                </c:pt>
                <c:pt idx="951">
                  <c:v>1</c:v>
                </c:pt>
                <c:pt idx="952">
                  <c:v>3</c:v>
                </c:pt>
                <c:pt idx="953">
                  <c:v>1</c:v>
                </c:pt>
                <c:pt idx="954">
                  <c:v>3</c:v>
                </c:pt>
                <c:pt idx="955">
                  <c:v>4</c:v>
                </c:pt>
                <c:pt idx="956">
                  <c:v>2</c:v>
                </c:pt>
                <c:pt idx="957">
                  <c:v>3</c:v>
                </c:pt>
                <c:pt idx="958">
                  <c:v>2</c:v>
                </c:pt>
                <c:pt idx="959">
                  <c:v>2</c:v>
                </c:pt>
                <c:pt idx="960">
                  <c:v>3</c:v>
                </c:pt>
                <c:pt idx="961">
                  <c:v>1</c:v>
                </c:pt>
                <c:pt idx="962">
                  <c:v>3</c:v>
                </c:pt>
                <c:pt idx="963">
                  <c:v>2</c:v>
                </c:pt>
                <c:pt idx="964">
                  <c:v>3</c:v>
                </c:pt>
                <c:pt idx="965">
                  <c:v>1</c:v>
                </c:pt>
                <c:pt idx="966">
                  <c:v>2</c:v>
                </c:pt>
                <c:pt idx="967">
                  <c:v>2</c:v>
                </c:pt>
                <c:pt idx="968">
                  <c:v>2</c:v>
                </c:pt>
                <c:pt idx="969">
                  <c:v>1</c:v>
                </c:pt>
                <c:pt idx="970">
                  <c:v>4</c:v>
                </c:pt>
                <c:pt idx="973">
                  <c:v>3</c:v>
                </c:pt>
              </c:numCache>
            </c:numRef>
          </c:yVal>
          <c:smooth val="0"/>
          <c:extLst>
            <c:ext xmlns:c16="http://schemas.microsoft.com/office/drawing/2014/chart" uri="{C3380CC4-5D6E-409C-BE32-E72D297353CC}">
              <c16:uniqueId val="{00000001-B515-437B-BC74-ED415E32F71D}"/>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INDIVIDUAL'!$G$117:$G$126</c:f>
              <c:numCache>
                <c:formatCode>0</c:formatCode>
                <c:ptCount val="10"/>
                <c:pt idx="0">
                  <c:v>2</c:v>
                </c:pt>
                <c:pt idx="1">
                  <c:v>2</c:v>
                </c:pt>
                <c:pt idx="2">
                  <c:v>3</c:v>
                </c:pt>
                <c:pt idx="3">
                  <c:v>1</c:v>
                </c:pt>
                <c:pt idx="4">
                  <c:v>3</c:v>
                </c:pt>
                <c:pt idx="5">
                  <c:v>2</c:v>
                </c:pt>
                <c:pt idx="6">
                  <c:v>2</c:v>
                </c:pt>
                <c:pt idx="7">
                  <c:v>1</c:v>
                </c:pt>
                <c:pt idx="8">
                  <c:v>1</c:v>
                </c:pt>
                <c:pt idx="9">
                  <c:v>3</c:v>
                </c:pt>
              </c:numCache>
            </c:numRef>
          </c:yVal>
          <c:smooth val="0"/>
          <c:extLst>
            <c:ext xmlns:c16="http://schemas.microsoft.com/office/drawing/2014/chart" uri="{C3380CC4-5D6E-409C-BE32-E72D297353CC}">
              <c16:uniqueId val="{00000002-B515-437B-BC74-ED415E32F71D}"/>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INDIVIDUAL'!$G$127:$G$156</c:f>
              <c:numCache>
                <c:formatCode>0</c:formatCode>
                <c:ptCount val="30"/>
                <c:pt idx="0">
                  <c:v>1</c:v>
                </c:pt>
                <c:pt idx="1">
                  <c:v>2</c:v>
                </c:pt>
                <c:pt idx="2">
                  <c:v>2</c:v>
                </c:pt>
                <c:pt idx="3">
                  <c:v>2</c:v>
                </c:pt>
                <c:pt idx="4">
                  <c:v>3</c:v>
                </c:pt>
                <c:pt idx="5">
                  <c:v>2</c:v>
                </c:pt>
                <c:pt idx="6">
                  <c:v>2</c:v>
                </c:pt>
                <c:pt idx="7">
                  <c:v>4</c:v>
                </c:pt>
                <c:pt idx="8">
                  <c:v>3</c:v>
                </c:pt>
                <c:pt idx="9">
                  <c:v>2</c:v>
                </c:pt>
                <c:pt idx="10">
                  <c:v>1</c:v>
                </c:pt>
                <c:pt idx="11">
                  <c:v>2</c:v>
                </c:pt>
                <c:pt idx="12">
                  <c:v>2</c:v>
                </c:pt>
                <c:pt idx="13">
                  <c:v>2</c:v>
                </c:pt>
                <c:pt idx="14">
                  <c:v>2</c:v>
                </c:pt>
                <c:pt idx="15">
                  <c:v>2</c:v>
                </c:pt>
                <c:pt idx="16">
                  <c:v>1</c:v>
                </c:pt>
                <c:pt idx="17">
                  <c:v>2</c:v>
                </c:pt>
                <c:pt idx="18">
                  <c:v>1</c:v>
                </c:pt>
                <c:pt idx="19">
                  <c:v>2</c:v>
                </c:pt>
                <c:pt idx="20">
                  <c:v>1</c:v>
                </c:pt>
                <c:pt idx="21">
                  <c:v>1</c:v>
                </c:pt>
                <c:pt idx="22">
                  <c:v>1</c:v>
                </c:pt>
                <c:pt idx="23">
                  <c:v>1</c:v>
                </c:pt>
                <c:pt idx="24">
                  <c:v>4</c:v>
                </c:pt>
                <c:pt idx="25">
                  <c:v>1</c:v>
                </c:pt>
                <c:pt idx="26">
                  <c:v>1</c:v>
                </c:pt>
                <c:pt idx="27">
                  <c:v>1</c:v>
                </c:pt>
                <c:pt idx="28">
                  <c:v>2</c:v>
                </c:pt>
                <c:pt idx="29">
                  <c:v>3</c:v>
                </c:pt>
              </c:numCache>
            </c:numRef>
          </c:yVal>
          <c:smooth val="0"/>
          <c:extLst>
            <c:ext xmlns:c16="http://schemas.microsoft.com/office/drawing/2014/chart" uri="{C3380CC4-5D6E-409C-BE32-E72D297353CC}">
              <c16:uniqueId val="{00000003-B515-437B-BC74-ED415E32F71D}"/>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INDIVIDUAL'!$G$1136</c:f>
              <c:numCache>
                <c:formatCode>0</c:formatCode>
                <c:ptCount val="1"/>
                <c:pt idx="0">
                  <c:v>2</c:v>
                </c:pt>
              </c:numCache>
            </c:numRef>
          </c:yVal>
          <c:smooth val="0"/>
          <c:extLst>
            <c:ext xmlns:c16="http://schemas.microsoft.com/office/drawing/2014/chart" uri="{C3380CC4-5D6E-409C-BE32-E72D297353CC}">
              <c16:uniqueId val="{00000004-B515-437B-BC74-ED415E32F71D}"/>
            </c:ext>
          </c:extLst>
        </c:ser>
        <c:dLbls>
          <c:showLegendKey val="0"/>
          <c:showVal val="0"/>
          <c:showCatName val="0"/>
          <c:showSerName val="0"/>
          <c:showPercent val="0"/>
          <c:showBubbleSize val="0"/>
        </c:dLbls>
        <c:axId val="264135552"/>
        <c:axId val="264136336"/>
      </c:scatterChart>
      <c:valAx>
        <c:axId val="264135552"/>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6336"/>
        <c:crosses val="autoZero"/>
        <c:crossBetween val="midCat"/>
      </c:valAx>
      <c:valAx>
        <c:axId val="264136336"/>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Edad</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5552"/>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4af38db4-f316-4fbd-8d68-678042e0c694}"/>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Dependientes</a:t>
            </a:r>
            <a:r>
              <a:rPr lang="es-ES_tradnl"/>
              <a:t>)</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INDIVIDUAL'!$J$3:$J$116</c:f>
              <c:numCache>
                <c:formatCode>0</c:formatCode>
                <c:ptCount val="114"/>
                <c:pt idx="0">
                  <c:v>1</c:v>
                </c:pt>
                <c:pt idx="1">
                  <c:v>0</c:v>
                </c:pt>
                <c:pt idx="2">
                  <c:v>0</c:v>
                </c:pt>
                <c:pt idx="3">
                  <c:v>0</c:v>
                </c:pt>
                <c:pt idx="4">
                  <c:v>2</c:v>
                </c:pt>
                <c:pt idx="5">
                  <c:v>1</c:v>
                </c:pt>
                <c:pt idx="6">
                  <c:v>2</c:v>
                </c:pt>
                <c:pt idx="7">
                  <c:v>3</c:v>
                </c:pt>
                <c:pt idx="8">
                  <c:v>0</c:v>
                </c:pt>
                <c:pt idx="9">
                  <c:v>0</c:v>
                </c:pt>
                <c:pt idx="10">
                  <c:v>0</c:v>
                </c:pt>
                <c:pt idx="11">
                  <c:v>0</c:v>
                </c:pt>
                <c:pt idx="12">
                  <c:v>0</c:v>
                </c:pt>
                <c:pt idx="13">
                  <c:v>5</c:v>
                </c:pt>
                <c:pt idx="14">
                  <c:v>2</c:v>
                </c:pt>
                <c:pt idx="15">
                  <c:v>0</c:v>
                </c:pt>
                <c:pt idx="16">
                  <c:v>0</c:v>
                </c:pt>
                <c:pt idx="17">
                  <c:v>1</c:v>
                </c:pt>
                <c:pt idx="18">
                  <c:v>2</c:v>
                </c:pt>
                <c:pt idx="19">
                  <c:v>2</c:v>
                </c:pt>
                <c:pt idx="20">
                  <c:v>1</c:v>
                </c:pt>
                <c:pt idx="21">
                  <c:v>0</c:v>
                </c:pt>
                <c:pt idx="22">
                  <c:v>2</c:v>
                </c:pt>
                <c:pt idx="23">
                  <c:v>0</c:v>
                </c:pt>
                <c:pt idx="24">
                  <c:v>2</c:v>
                </c:pt>
                <c:pt idx="25">
                  <c:v>1</c:v>
                </c:pt>
                <c:pt idx="26">
                  <c:v>2</c:v>
                </c:pt>
                <c:pt idx="27">
                  <c:v>0</c:v>
                </c:pt>
                <c:pt idx="28">
                  <c:v>0</c:v>
                </c:pt>
                <c:pt idx="29">
                  <c:v>0</c:v>
                </c:pt>
                <c:pt idx="30">
                  <c:v>4</c:v>
                </c:pt>
                <c:pt idx="31">
                  <c:v>3</c:v>
                </c:pt>
                <c:pt idx="32">
                  <c:v>2</c:v>
                </c:pt>
                <c:pt idx="33">
                  <c:v>1</c:v>
                </c:pt>
                <c:pt idx="34">
                  <c:v>0</c:v>
                </c:pt>
                <c:pt idx="35">
                  <c:v>0</c:v>
                </c:pt>
                <c:pt idx="36">
                  <c:v>0</c:v>
                </c:pt>
                <c:pt idx="37">
                  <c:v>3</c:v>
                </c:pt>
                <c:pt idx="38">
                  <c:v>3</c:v>
                </c:pt>
                <c:pt idx="39">
                  <c:v>0</c:v>
                </c:pt>
                <c:pt idx="40">
                  <c:v>2</c:v>
                </c:pt>
                <c:pt idx="41">
                  <c:v>4</c:v>
                </c:pt>
                <c:pt idx="42">
                  <c:v>0</c:v>
                </c:pt>
                <c:pt idx="43">
                  <c:v>0</c:v>
                </c:pt>
                <c:pt idx="44">
                  <c:v>0</c:v>
                </c:pt>
                <c:pt idx="45">
                  <c:v>4</c:v>
                </c:pt>
                <c:pt idx="46">
                  <c:v>1</c:v>
                </c:pt>
                <c:pt idx="47">
                  <c:v>0</c:v>
                </c:pt>
                <c:pt idx="48">
                  <c:v>1</c:v>
                </c:pt>
                <c:pt idx="49">
                  <c:v>1</c:v>
                </c:pt>
                <c:pt idx="50">
                  <c:v>2</c:v>
                </c:pt>
                <c:pt idx="51">
                  <c:v>0</c:v>
                </c:pt>
                <c:pt idx="52">
                  <c:v>0</c:v>
                </c:pt>
                <c:pt idx="53">
                  <c:v>2</c:v>
                </c:pt>
                <c:pt idx="54">
                  <c:v>0</c:v>
                </c:pt>
                <c:pt idx="55">
                  <c:v>2</c:v>
                </c:pt>
                <c:pt idx="56">
                  <c:v>0</c:v>
                </c:pt>
                <c:pt idx="57">
                  <c:v>0</c:v>
                </c:pt>
                <c:pt idx="58">
                  <c:v>0</c:v>
                </c:pt>
                <c:pt idx="59">
                  <c:v>3</c:v>
                </c:pt>
                <c:pt idx="60">
                  <c:v>1</c:v>
                </c:pt>
                <c:pt idx="61">
                  <c:v>1</c:v>
                </c:pt>
                <c:pt idx="62">
                  <c:v>2</c:v>
                </c:pt>
                <c:pt idx="63">
                  <c:v>1</c:v>
                </c:pt>
                <c:pt idx="64">
                  <c:v>1</c:v>
                </c:pt>
                <c:pt idx="65">
                  <c:v>2</c:v>
                </c:pt>
                <c:pt idx="66">
                  <c:v>1</c:v>
                </c:pt>
                <c:pt idx="67">
                  <c:v>0</c:v>
                </c:pt>
                <c:pt idx="68">
                  <c:v>3</c:v>
                </c:pt>
                <c:pt idx="69">
                  <c:v>0</c:v>
                </c:pt>
                <c:pt idx="70">
                  <c:v>0</c:v>
                </c:pt>
                <c:pt idx="71">
                  <c:v>0</c:v>
                </c:pt>
                <c:pt idx="72">
                  <c:v>0</c:v>
                </c:pt>
                <c:pt idx="73">
                  <c:v>0</c:v>
                </c:pt>
                <c:pt idx="74">
                  <c:v>3</c:v>
                </c:pt>
                <c:pt idx="75">
                  <c:v>0</c:v>
                </c:pt>
                <c:pt idx="76">
                  <c:v>0</c:v>
                </c:pt>
                <c:pt idx="77">
                  <c:v>0</c:v>
                </c:pt>
                <c:pt idx="78">
                  <c:v>0</c:v>
                </c:pt>
                <c:pt idx="79">
                  <c:v>0</c:v>
                </c:pt>
                <c:pt idx="80">
                  <c:v>0</c:v>
                </c:pt>
                <c:pt idx="81">
                  <c:v>2</c:v>
                </c:pt>
                <c:pt idx="82">
                  <c:v>2</c:v>
                </c:pt>
                <c:pt idx="83">
                  <c:v>2</c:v>
                </c:pt>
                <c:pt idx="84">
                  <c:v>1</c:v>
                </c:pt>
                <c:pt idx="85">
                  <c:v>1</c:v>
                </c:pt>
                <c:pt idx="86">
                  <c:v>1</c:v>
                </c:pt>
                <c:pt idx="87">
                  <c:v>0</c:v>
                </c:pt>
                <c:pt idx="88">
                  <c:v>1</c:v>
                </c:pt>
                <c:pt idx="89">
                  <c:v>0</c:v>
                </c:pt>
                <c:pt idx="90">
                  <c:v>1</c:v>
                </c:pt>
                <c:pt idx="91">
                  <c:v>0</c:v>
                </c:pt>
                <c:pt idx="92">
                  <c:v>0</c:v>
                </c:pt>
                <c:pt idx="93">
                  <c:v>1</c:v>
                </c:pt>
                <c:pt idx="94">
                  <c:v>0</c:v>
                </c:pt>
                <c:pt idx="95">
                  <c:v>1</c:v>
                </c:pt>
                <c:pt idx="96">
                  <c:v>0</c:v>
                </c:pt>
                <c:pt idx="97">
                  <c:v>1</c:v>
                </c:pt>
                <c:pt idx="98">
                  <c:v>0</c:v>
                </c:pt>
                <c:pt idx="99">
                  <c:v>2</c:v>
                </c:pt>
                <c:pt idx="100">
                  <c:v>1</c:v>
                </c:pt>
                <c:pt idx="101">
                  <c:v>0</c:v>
                </c:pt>
                <c:pt idx="102">
                  <c:v>1</c:v>
                </c:pt>
                <c:pt idx="103">
                  <c:v>0</c:v>
                </c:pt>
                <c:pt idx="104">
                  <c:v>2</c:v>
                </c:pt>
                <c:pt idx="105">
                  <c:v>2</c:v>
                </c:pt>
                <c:pt idx="106">
                  <c:v>0</c:v>
                </c:pt>
                <c:pt idx="107">
                  <c:v>1</c:v>
                </c:pt>
                <c:pt idx="108">
                  <c:v>0</c:v>
                </c:pt>
                <c:pt idx="109">
                  <c:v>1</c:v>
                </c:pt>
                <c:pt idx="110">
                  <c:v>0</c:v>
                </c:pt>
                <c:pt idx="111">
                  <c:v>0</c:v>
                </c:pt>
                <c:pt idx="112">
                  <c:v>1</c:v>
                </c:pt>
                <c:pt idx="113">
                  <c:v>3</c:v>
                </c:pt>
              </c:numCache>
            </c:numRef>
          </c:yVal>
          <c:smooth val="0"/>
          <c:extLst>
            <c:ext xmlns:c16="http://schemas.microsoft.com/office/drawing/2014/chart" uri="{C3380CC4-5D6E-409C-BE32-E72D297353CC}">
              <c16:uniqueId val="{00000000-A82B-42A5-9FC4-E9B8FAF0DF5B}"/>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INDIVIDUAL'!$J$157:$J$1130</c:f>
              <c:numCache>
                <c:formatCode>0</c:formatCode>
                <c:ptCount val="974"/>
                <c:pt idx="0">
                  <c:v>0</c:v>
                </c:pt>
                <c:pt idx="1">
                  <c:v>1</c:v>
                </c:pt>
                <c:pt idx="2">
                  <c:v>0</c:v>
                </c:pt>
                <c:pt idx="3">
                  <c:v>0</c:v>
                </c:pt>
                <c:pt idx="4">
                  <c:v>0</c:v>
                </c:pt>
                <c:pt idx="5">
                  <c:v>0</c:v>
                </c:pt>
                <c:pt idx="6">
                  <c:v>2</c:v>
                </c:pt>
                <c:pt idx="7">
                  <c:v>0</c:v>
                </c:pt>
                <c:pt idx="8">
                  <c:v>0</c:v>
                </c:pt>
                <c:pt idx="9">
                  <c:v>1</c:v>
                </c:pt>
                <c:pt idx="10">
                  <c:v>0</c:v>
                </c:pt>
                <c:pt idx="11">
                  <c:v>2</c:v>
                </c:pt>
                <c:pt idx="12">
                  <c:v>2</c:v>
                </c:pt>
                <c:pt idx="13">
                  <c:v>0</c:v>
                </c:pt>
                <c:pt idx="14">
                  <c:v>0</c:v>
                </c:pt>
                <c:pt idx="15">
                  <c:v>2</c:v>
                </c:pt>
                <c:pt idx="16">
                  <c:v>0</c:v>
                </c:pt>
                <c:pt idx="17">
                  <c:v>5</c:v>
                </c:pt>
                <c:pt idx="18">
                  <c:v>3</c:v>
                </c:pt>
                <c:pt idx="19">
                  <c:v>2</c:v>
                </c:pt>
                <c:pt idx="20">
                  <c:v>0</c:v>
                </c:pt>
                <c:pt idx="21">
                  <c:v>0</c:v>
                </c:pt>
                <c:pt idx="22">
                  <c:v>0</c:v>
                </c:pt>
                <c:pt idx="23">
                  <c:v>0</c:v>
                </c:pt>
                <c:pt idx="24">
                  <c:v>0</c:v>
                </c:pt>
                <c:pt idx="25">
                  <c:v>0</c:v>
                </c:pt>
                <c:pt idx="26">
                  <c:v>0</c:v>
                </c:pt>
                <c:pt idx="27">
                  <c:v>2</c:v>
                </c:pt>
                <c:pt idx="28">
                  <c:v>1</c:v>
                </c:pt>
                <c:pt idx="29">
                  <c:v>2</c:v>
                </c:pt>
                <c:pt idx="30">
                  <c:v>1</c:v>
                </c:pt>
                <c:pt idx="31">
                  <c:v>0</c:v>
                </c:pt>
                <c:pt idx="32">
                  <c:v>0</c:v>
                </c:pt>
                <c:pt idx="33">
                  <c:v>0</c:v>
                </c:pt>
                <c:pt idx="34">
                  <c:v>0</c:v>
                </c:pt>
                <c:pt idx="35">
                  <c:v>0</c:v>
                </c:pt>
                <c:pt idx="36">
                  <c:v>0</c:v>
                </c:pt>
                <c:pt idx="37">
                  <c:v>0</c:v>
                </c:pt>
                <c:pt idx="38">
                  <c:v>2</c:v>
                </c:pt>
                <c:pt idx="39">
                  <c:v>2</c:v>
                </c:pt>
                <c:pt idx="40">
                  <c:v>0</c:v>
                </c:pt>
                <c:pt idx="41">
                  <c:v>1</c:v>
                </c:pt>
                <c:pt idx="42">
                  <c:v>2</c:v>
                </c:pt>
                <c:pt idx="43">
                  <c:v>3</c:v>
                </c:pt>
                <c:pt idx="44">
                  <c:v>3</c:v>
                </c:pt>
                <c:pt idx="45">
                  <c:v>2</c:v>
                </c:pt>
                <c:pt idx="46">
                  <c:v>2</c:v>
                </c:pt>
                <c:pt idx="47">
                  <c:v>2</c:v>
                </c:pt>
                <c:pt idx="48">
                  <c:v>3</c:v>
                </c:pt>
                <c:pt idx="49">
                  <c:v>3</c:v>
                </c:pt>
                <c:pt idx="50">
                  <c:v>0</c:v>
                </c:pt>
                <c:pt idx="51">
                  <c:v>1</c:v>
                </c:pt>
                <c:pt idx="52">
                  <c:v>2</c:v>
                </c:pt>
                <c:pt idx="53">
                  <c:v>0</c:v>
                </c:pt>
                <c:pt idx="54">
                  <c:v>3</c:v>
                </c:pt>
                <c:pt idx="55">
                  <c:v>1</c:v>
                </c:pt>
                <c:pt idx="56">
                  <c:v>2</c:v>
                </c:pt>
                <c:pt idx="57">
                  <c:v>3</c:v>
                </c:pt>
                <c:pt idx="58">
                  <c:v>3</c:v>
                </c:pt>
                <c:pt idx="59">
                  <c:v>2</c:v>
                </c:pt>
                <c:pt idx="60">
                  <c:v>2</c:v>
                </c:pt>
                <c:pt idx="61">
                  <c:v>0</c:v>
                </c:pt>
                <c:pt idx="62">
                  <c:v>3</c:v>
                </c:pt>
                <c:pt idx="63">
                  <c:v>0</c:v>
                </c:pt>
                <c:pt idx="64">
                  <c:v>3</c:v>
                </c:pt>
                <c:pt idx="65">
                  <c:v>1</c:v>
                </c:pt>
                <c:pt idx="66">
                  <c:v>3</c:v>
                </c:pt>
                <c:pt idx="67">
                  <c:v>2</c:v>
                </c:pt>
                <c:pt idx="68">
                  <c:v>4</c:v>
                </c:pt>
                <c:pt idx="69">
                  <c:v>3</c:v>
                </c:pt>
                <c:pt idx="70">
                  <c:v>2</c:v>
                </c:pt>
                <c:pt idx="71">
                  <c:v>5</c:v>
                </c:pt>
                <c:pt idx="72">
                  <c:v>3</c:v>
                </c:pt>
                <c:pt idx="73">
                  <c:v>0</c:v>
                </c:pt>
                <c:pt idx="74">
                  <c:v>4</c:v>
                </c:pt>
                <c:pt idx="75">
                  <c:v>2</c:v>
                </c:pt>
                <c:pt idx="76">
                  <c:v>1</c:v>
                </c:pt>
                <c:pt idx="77">
                  <c:v>2</c:v>
                </c:pt>
                <c:pt idx="78">
                  <c:v>0</c:v>
                </c:pt>
                <c:pt idx="79">
                  <c:v>2</c:v>
                </c:pt>
                <c:pt idx="80">
                  <c:v>2</c:v>
                </c:pt>
                <c:pt idx="81">
                  <c:v>4</c:v>
                </c:pt>
                <c:pt idx="82">
                  <c:v>0</c:v>
                </c:pt>
                <c:pt idx="83">
                  <c:v>1</c:v>
                </c:pt>
                <c:pt idx="84">
                  <c:v>0</c:v>
                </c:pt>
                <c:pt idx="85">
                  <c:v>0</c:v>
                </c:pt>
                <c:pt idx="86">
                  <c:v>0</c:v>
                </c:pt>
                <c:pt idx="87">
                  <c:v>1</c:v>
                </c:pt>
                <c:pt idx="88">
                  <c:v>1</c:v>
                </c:pt>
                <c:pt idx="89">
                  <c:v>2</c:v>
                </c:pt>
                <c:pt idx="90">
                  <c:v>2</c:v>
                </c:pt>
                <c:pt idx="91">
                  <c:v>1</c:v>
                </c:pt>
                <c:pt idx="92">
                  <c:v>0</c:v>
                </c:pt>
                <c:pt idx="93">
                  <c:v>1</c:v>
                </c:pt>
                <c:pt idx="94">
                  <c:v>2</c:v>
                </c:pt>
                <c:pt idx="95">
                  <c:v>2</c:v>
                </c:pt>
                <c:pt idx="96">
                  <c:v>1</c:v>
                </c:pt>
                <c:pt idx="97">
                  <c:v>3</c:v>
                </c:pt>
                <c:pt idx="98">
                  <c:v>3</c:v>
                </c:pt>
                <c:pt idx="99">
                  <c:v>0</c:v>
                </c:pt>
                <c:pt idx="100">
                  <c:v>4</c:v>
                </c:pt>
                <c:pt idx="101">
                  <c:v>2</c:v>
                </c:pt>
                <c:pt idx="102">
                  <c:v>4</c:v>
                </c:pt>
                <c:pt idx="103">
                  <c:v>1</c:v>
                </c:pt>
                <c:pt idx="104">
                  <c:v>1</c:v>
                </c:pt>
                <c:pt idx="105">
                  <c:v>3</c:v>
                </c:pt>
                <c:pt idx="106">
                  <c:v>0</c:v>
                </c:pt>
                <c:pt idx="107">
                  <c:v>0</c:v>
                </c:pt>
                <c:pt idx="108">
                  <c:v>0</c:v>
                </c:pt>
                <c:pt idx="109">
                  <c:v>2</c:v>
                </c:pt>
                <c:pt idx="110">
                  <c:v>0</c:v>
                </c:pt>
                <c:pt idx="111">
                  <c:v>4</c:v>
                </c:pt>
                <c:pt idx="112">
                  <c:v>1</c:v>
                </c:pt>
                <c:pt idx="113">
                  <c:v>3</c:v>
                </c:pt>
                <c:pt idx="114">
                  <c:v>3</c:v>
                </c:pt>
                <c:pt idx="115">
                  <c:v>3</c:v>
                </c:pt>
                <c:pt idx="116">
                  <c:v>2</c:v>
                </c:pt>
                <c:pt idx="117">
                  <c:v>0</c:v>
                </c:pt>
                <c:pt idx="118">
                  <c:v>3</c:v>
                </c:pt>
                <c:pt idx="119">
                  <c:v>0</c:v>
                </c:pt>
                <c:pt idx="120">
                  <c:v>2</c:v>
                </c:pt>
                <c:pt idx="121">
                  <c:v>4</c:v>
                </c:pt>
                <c:pt idx="122">
                  <c:v>2</c:v>
                </c:pt>
                <c:pt idx="123">
                  <c:v>1</c:v>
                </c:pt>
                <c:pt idx="124">
                  <c:v>2</c:v>
                </c:pt>
                <c:pt idx="125">
                  <c:v>2</c:v>
                </c:pt>
                <c:pt idx="126">
                  <c:v>0</c:v>
                </c:pt>
                <c:pt idx="127">
                  <c:v>2</c:v>
                </c:pt>
                <c:pt idx="128">
                  <c:v>0</c:v>
                </c:pt>
                <c:pt idx="129">
                  <c:v>0</c:v>
                </c:pt>
                <c:pt idx="130">
                  <c:v>1</c:v>
                </c:pt>
                <c:pt idx="131">
                  <c:v>2</c:v>
                </c:pt>
                <c:pt idx="132">
                  <c:v>0</c:v>
                </c:pt>
                <c:pt idx="133">
                  <c:v>0</c:v>
                </c:pt>
                <c:pt idx="134">
                  <c:v>1</c:v>
                </c:pt>
                <c:pt idx="135">
                  <c:v>1</c:v>
                </c:pt>
                <c:pt idx="136">
                  <c:v>3</c:v>
                </c:pt>
                <c:pt idx="137">
                  <c:v>0</c:v>
                </c:pt>
                <c:pt idx="138">
                  <c:v>2</c:v>
                </c:pt>
                <c:pt idx="139">
                  <c:v>0</c:v>
                </c:pt>
                <c:pt idx="140">
                  <c:v>1</c:v>
                </c:pt>
                <c:pt idx="141">
                  <c:v>3</c:v>
                </c:pt>
                <c:pt idx="142">
                  <c:v>1</c:v>
                </c:pt>
                <c:pt idx="143">
                  <c:v>2</c:v>
                </c:pt>
                <c:pt idx="144">
                  <c:v>0</c:v>
                </c:pt>
                <c:pt idx="145">
                  <c:v>1</c:v>
                </c:pt>
                <c:pt idx="146">
                  <c:v>2</c:v>
                </c:pt>
                <c:pt idx="147">
                  <c:v>4</c:v>
                </c:pt>
                <c:pt idx="148">
                  <c:v>1</c:v>
                </c:pt>
                <c:pt idx="149">
                  <c:v>1</c:v>
                </c:pt>
                <c:pt idx="150">
                  <c:v>1</c:v>
                </c:pt>
                <c:pt idx="151">
                  <c:v>0</c:v>
                </c:pt>
                <c:pt idx="152">
                  <c:v>1</c:v>
                </c:pt>
                <c:pt idx="153">
                  <c:v>0</c:v>
                </c:pt>
                <c:pt idx="154">
                  <c:v>4</c:v>
                </c:pt>
                <c:pt idx="155">
                  <c:v>3</c:v>
                </c:pt>
                <c:pt idx="156">
                  <c:v>3</c:v>
                </c:pt>
                <c:pt idx="157">
                  <c:v>1</c:v>
                </c:pt>
                <c:pt idx="158">
                  <c:v>1</c:v>
                </c:pt>
                <c:pt idx="159">
                  <c:v>2</c:v>
                </c:pt>
                <c:pt idx="160">
                  <c:v>0</c:v>
                </c:pt>
                <c:pt idx="161">
                  <c:v>1</c:v>
                </c:pt>
                <c:pt idx="162">
                  <c:v>0</c:v>
                </c:pt>
                <c:pt idx="163">
                  <c:v>2</c:v>
                </c:pt>
                <c:pt idx="164">
                  <c:v>2</c:v>
                </c:pt>
                <c:pt idx="165">
                  <c:v>3</c:v>
                </c:pt>
                <c:pt idx="166">
                  <c:v>2</c:v>
                </c:pt>
                <c:pt idx="167">
                  <c:v>0</c:v>
                </c:pt>
                <c:pt idx="168">
                  <c:v>0</c:v>
                </c:pt>
                <c:pt idx="169">
                  <c:v>2</c:v>
                </c:pt>
                <c:pt idx="170">
                  <c:v>1</c:v>
                </c:pt>
                <c:pt idx="171">
                  <c:v>0</c:v>
                </c:pt>
                <c:pt idx="172">
                  <c:v>1</c:v>
                </c:pt>
                <c:pt idx="173">
                  <c:v>1</c:v>
                </c:pt>
                <c:pt idx="174">
                  <c:v>2</c:v>
                </c:pt>
                <c:pt idx="175">
                  <c:v>0</c:v>
                </c:pt>
                <c:pt idx="176">
                  <c:v>3</c:v>
                </c:pt>
                <c:pt idx="177">
                  <c:v>0</c:v>
                </c:pt>
                <c:pt idx="178">
                  <c:v>0</c:v>
                </c:pt>
                <c:pt idx="179">
                  <c:v>2</c:v>
                </c:pt>
                <c:pt idx="180">
                  <c:v>0</c:v>
                </c:pt>
                <c:pt idx="181">
                  <c:v>4</c:v>
                </c:pt>
                <c:pt idx="182">
                  <c:v>0</c:v>
                </c:pt>
                <c:pt idx="183">
                  <c:v>1</c:v>
                </c:pt>
                <c:pt idx="184">
                  <c:v>0</c:v>
                </c:pt>
                <c:pt idx="185">
                  <c:v>0</c:v>
                </c:pt>
                <c:pt idx="186">
                  <c:v>1</c:v>
                </c:pt>
                <c:pt idx="187">
                  <c:v>0</c:v>
                </c:pt>
                <c:pt idx="188">
                  <c:v>0</c:v>
                </c:pt>
                <c:pt idx="189">
                  <c:v>1</c:v>
                </c:pt>
                <c:pt idx="190">
                  <c:v>2</c:v>
                </c:pt>
                <c:pt idx="191">
                  <c:v>0</c:v>
                </c:pt>
                <c:pt idx="192">
                  <c:v>1</c:v>
                </c:pt>
                <c:pt idx="193">
                  <c:v>0</c:v>
                </c:pt>
                <c:pt idx="194">
                  <c:v>0</c:v>
                </c:pt>
                <c:pt idx="195">
                  <c:v>1</c:v>
                </c:pt>
                <c:pt idx="196">
                  <c:v>0</c:v>
                </c:pt>
                <c:pt idx="197">
                  <c:v>0</c:v>
                </c:pt>
                <c:pt idx="198">
                  <c:v>2</c:v>
                </c:pt>
                <c:pt idx="199">
                  <c:v>0</c:v>
                </c:pt>
                <c:pt idx="200">
                  <c:v>0</c:v>
                </c:pt>
                <c:pt idx="201">
                  <c:v>2</c:v>
                </c:pt>
                <c:pt idx="202">
                  <c:v>0</c:v>
                </c:pt>
                <c:pt idx="203">
                  <c:v>0</c:v>
                </c:pt>
                <c:pt idx="204">
                  <c:v>2</c:v>
                </c:pt>
                <c:pt idx="205">
                  <c:v>0</c:v>
                </c:pt>
                <c:pt idx="206">
                  <c:v>1</c:v>
                </c:pt>
                <c:pt idx="207">
                  <c:v>0</c:v>
                </c:pt>
                <c:pt idx="208">
                  <c:v>1</c:v>
                </c:pt>
                <c:pt idx="209">
                  <c:v>2</c:v>
                </c:pt>
                <c:pt idx="210">
                  <c:v>1</c:v>
                </c:pt>
                <c:pt idx="211">
                  <c:v>1</c:v>
                </c:pt>
                <c:pt idx="212">
                  <c:v>3</c:v>
                </c:pt>
                <c:pt idx="213">
                  <c:v>2</c:v>
                </c:pt>
                <c:pt idx="214">
                  <c:v>2</c:v>
                </c:pt>
                <c:pt idx="215">
                  <c:v>0</c:v>
                </c:pt>
                <c:pt idx="216">
                  <c:v>0</c:v>
                </c:pt>
                <c:pt idx="217">
                  <c:v>1</c:v>
                </c:pt>
                <c:pt idx="218">
                  <c:v>0</c:v>
                </c:pt>
                <c:pt idx="219">
                  <c:v>1</c:v>
                </c:pt>
                <c:pt idx="220">
                  <c:v>2</c:v>
                </c:pt>
                <c:pt idx="221">
                  <c:v>0</c:v>
                </c:pt>
                <c:pt idx="222">
                  <c:v>1</c:v>
                </c:pt>
                <c:pt idx="223">
                  <c:v>0</c:v>
                </c:pt>
                <c:pt idx="224">
                  <c:v>2</c:v>
                </c:pt>
                <c:pt idx="225">
                  <c:v>2</c:v>
                </c:pt>
                <c:pt idx="226">
                  <c:v>1</c:v>
                </c:pt>
                <c:pt idx="227">
                  <c:v>0</c:v>
                </c:pt>
                <c:pt idx="228">
                  <c:v>1</c:v>
                </c:pt>
                <c:pt idx="229">
                  <c:v>0</c:v>
                </c:pt>
                <c:pt idx="230">
                  <c:v>2</c:v>
                </c:pt>
                <c:pt idx="231">
                  <c:v>0</c:v>
                </c:pt>
                <c:pt idx="232">
                  <c:v>3</c:v>
                </c:pt>
                <c:pt idx="233">
                  <c:v>0</c:v>
                </c:pt>
                <c:pt idx="234">
                  <c:v>2</c:v>
                </c:pt>
                <c:pt idx="235">
                  <c:v>0</c:v>
                </c:pt>
                <c:pt idx="236">
                  <c:v>2</c:v>
                </c:pt>
                <c:pt idx="237">
                  <c:v>2</c:v>
                </c:pt>
                <c:pt idx="238">
                  <c:v>2</c:v>
                </c:pt>
                <c:pt idx="239">
                  <c:v>2</c:v>
                </c:pt>
                <c:pt idx="240">
                  <c:v>3</c:v>
                </c:pt>
                <c:pt idx="241">
                  <c:v>0</c:v>
                </c:pt>
                <c:pt idx="242">
                  <c:v>0</c:v>
                </c:pt>
                <c:pt idx="243">
                  <c:v>1</c:v>
                </c:pt>
                <c:pt idx="244">
                  <c:v>2</c:v>
                </c:pt>
                <c:pt idx="245">
                  <c:v>1</c:v>
                </c:pt>
                <c:pt idx="246">
                  <c:v>3</c:v>
                </c:pt>
                <c:pt idx="247">
                  <c:v>0</c:v>
                </c:pt>
                <c:pt idx="248">
                  <c:v>1</c:v>
                </c:pt>
                <c:pt idx="249">
                  <c:v>2</c:v>
                </c:pt>
                <c:pt idx="250">
                  <c:v>2</c:v>
                </c:pt>
                <c:pt idx="251">
                  <c:v>1</c:v>
                </c:pt>
                <c:pt idx="252">
                  <c:v>2</c:v>
                </c:pt>
                <c:pt idx="253">
                  <c:v>2</c:v>
                </c:pt>
                <c:pt idx="254">
                  <c:v>3</c:v>
                </c:pt>
                <c:pt idx="255">
                  <c:v>0</c:v>
                </c:pt>
                <c:pt idx="256">
                  <c:v>2</c:v>
                </c:pt>
                <c:pt idx="257">
                  <c:v>2</c:v>
                </c:pt>
                <c:pt idx="258">
                  <c:v>5</c:v>
                </c:pt>
                <c:pt idx="259">
                  <c:v>2</c:v>
                </c:pt>
                <c:pt idx="260">
                  <c:v>3</c:v>
                </c:pt>
                <c:pt idx="261">
                  <c:v>2</c:v>
                </c:pt>
                <c:pt idx="262">
                  <c:v>2</c:v>
                </c:pt>
                <c:pt idx="263">
                  <c:v>2</c:v>
                </c:pt>
                <c:pt idx="264">
                  <c:v>1</c:v>
                </c:pt>
                <c:pt idx="265">
                  <c:v>3</c:v>
                </c:pt>
                <c:pt idx="266">
                  <c:v>1</c:v>
                </c:pt>
                <c:pt idx="267">
                  <c:v>2</c:v>
                </c:pt>
                <c:pt idx="268">
                  <c:v>3</c:v>
                </c:pt>
                <c:pt idx="269">
                  <c:v>1</c:v>
                </c:pt>
                <c:pt idx="270">
                  <c:v>3</c:v>
                </c:pt>
                <c:pt idx="271">
                  <c:v>2</c:v>
                </c:pt>
                <c:pt idx="272">
                  <c:v>1</c:v>
                </c:pt>
                <c:pt idx="273">
                  <c:v>0</c:v>
                </c:pt>
                <c:pt idx="274">
                  <c:v>3</c:v>
                </c:pt>
                <c:pt idx="275">
                  <c:v>3</c:v>
                </c:pt>
                <c:pt idx="276">
                  <c:v>2</c:v>
                </c:pt>
                <c:pt idx="277">
                  <c:v>2</c:v>
                </c:pt>
                <c:pt idx="278">
                  <c:v>2</c:v>
                </c:pt>
                <c:pt idx="279">
                  <c:v>2</c:v>
                </c:pt>
                <c:pt idx="280">
                  <c:v>0</c:v>
                </c:pt>
                <c:pt idx="281">
                  <c:v>2</c:v>
                </c:pt>
                <c:pt idx="282">
                  <c:v>3</c:v>
                </c:pt>
                <c:pt idx="283">
                  <c:v>1</c:v>
                </c:pt>
                <c:pt idx="284">
                  <c:v>0</c:v>
                </c:pt>
                <c:pt idx="285">
                  <c:v>1</c:v>
                </c:pt>
                <c:pt idx="286">
                  <c:v>3</c:v>
                </c:pt>
                <c:pt idx="287">
                  <c:v>2</c:v>
                </c:pt>
                <c:pt idx="288">
                  <c:v>1</c:v>
                </c:pt>
                <c:pt idx="289">
                  <c:v>0</c:v>
                </c:pt>
                <c:pt idx="290">
                  <c:v>4</c:v>
                </c:pt>
                <c:pt idx="291">
                  <c:v>0</c:v>
                </c:pt>
                <c:pt idx="292">
                  <c:v>0</c:v>
                </c:pt>
                <c:pt idx="293">
                  <c:v>0</c:v>
                </c:pt>
                <c:pt idx="294">
                  <c:v>0</c:v>
                </c:pt>
                <c:pt idx="295">
                  <c:v>0</c:v>
                </c:pt>
                <c:pt idx="296">
                  <c:v>1</c:v>
                </c:pt>
                <c:pt idx="297">
                  <c:v>3</c:v>
                </c:pt>
                <c:pt idx="298">
                  <c:v>1</c:v>
                </c:pt>
                <c:pt idx="299">
                  <c:v>1</c:v>
                </c:pt>
                <c:pt idx="300">
                  <c:v>2</c:v>
                </c:pt>
                <c:pt idx="301">
                  <c:v>1</c:v>
                </c:pt>
                <c:pt idx="302">
                  <c:v>3</c:v>
                </c:pt>
                <c:pt idx="303">
                  <c:v>1</c:v>
                </c:pt>
                <c:pt idx="304">
                  <c:v>2</c:v>
                </c:pt>
                <c:pt idx="305">
                  <c:v>1</c:v>
                </c:pt>
                <c:pt idx="306">
                  <c:v>3</c:v>
                </c:pt>
                <c:pt idx="307">
                  <c:v>1</c:v>
                </c:pt>
                <c:pt idx="308">
                  <c:v>0</c:v>
                </c:pt>
                <c:pt idx="309">
                  <c:v>3</c:v>
                </c:pt>
                <c:pt idx="310">
                  <c:v>2</c:v>
                </c:pt>
                <c:pt idx="311">
                  <c:v>2</c:v>
                </c:pt>
                <c:pt idx="312">
                  <c:v>4</c:v>
                </c:pt>
                <c:pt idx="313">
                  <c:v>0</c:v>
                </c:pt>
                <c:pt idx="314">
                  <c:v>0</c:v>
                </c:pt>
                <c:pt idx="315">
                  <c:v>3</c:v>
                </c:pt>
                <c:pt idx="316">
                  <c:v>0</c:v>
                </c:pt>
                <c:pt idx="317">
                  <c:v>0</c:v>
                </c:pt>
                <c:pt idx="318">
                  <c:v>0</c:v>
                </c:pt>
                <c:pt idx="319">
                  <c:v>1</c:v>
                </c:pt>
                <c:pt idx="320">
                  <c:v>2</c:v>
                </c:pt>
                <c:pt idx="321">
                  <c:v>1</c:v>
                </c:pt>
                <c:pt idx="322">
                  <c:v>2</c:v>
                </c:pt>
                <c:pt idx="323">
                  <c:v>1</c:v>
                </c:pt>
                <c:pt idx="324">
                  <c:v>5</c:v>
                </c:pt>
                <c:pt idx="325">
                  <c:v>3</c:v>
                </c:pt>
                <c:pt idx="326">
                  <c:v>0</c:v>
                </c:pt>
                <c:pt idx="327">
                  <c:v>1</c:v>
                </c:pt>
                <c:pt idx="328">
                  <c:v>1</c:v>
                </c:pt>
                <c:pt idx="329">
                  <c:v>1</c:v>
                </c:pt>
                <c:pt idx="330">
                  <c:v>4</c:v>
                </c:pt>
                <c:pt idx="331">
                  <c:v>0</c:v>
                </c:pt>
                <c:pt idx="332">
                  <c:v>4</c:v>
                </c:pt>
                <c:pt idx="333">
                  <c:v>2</c:v>
                </c:pt>
                <c:pt idx="334">
                  <c:v>3</c:v>
                </c:pt>
                <c:pt idx="335">
                  <c:v>1</c:v>
                </c:pt>
                <c:pt idx="336">
                  <c:v>2</c:v>
                </c:pt>
                <c:pt idx="337">
                  <c:v>1</c:v>
                </c:pt>
                <c:pt idx="338">
                  <c:v>2</c:v>
                </c:pt>
                <c:pt idx="339">
                  <c:v>2</c:v>
                </c:pt>
                <c:pt idx="340">
                  <c:v>2</c:v>
                </c:pt>
                <c:pt idx="341">
                  <c:v>3</c:v>
                </c:pt>
                <c:pt idx="342">
                  <c:v>3</c:v>
                </c:pt>
                <c:pt idx="343">
                  <c:v>1</c:v>
                </c:pt>
                <c:pt idx="344">
                  <c:v>2</c:v>
                </c:pt>
                <c:pt idx="345">
                  <c:v>2</c:v>
                </c:pt>
                <c:pt idx="346">
                  <c:v>3</c:v>
                </c:pt>
                <c:pt idx="347">
                  <c:v>3</c:v>
                </c:pt>
                <c:pt idx="348">
                  <c:v>1</c:v>
                </c:pt>
                <c:pt idx="349">
                  <c:v>2</c:v>
                </c:pt>
                <c:pt idx="350">
                  <c:v>0</c:v>
                </c:pt>
                <c:pt idx="351">
                  <c:v>0</c:v>
                </c:pt>
                <c:pt idx="352">
                  <c:v>0</c:v>
                </c:pt>
                <c:pt idx="353">
                  <c:v>2</c:v>
                </c:pt>
                <c:pt idx="354">
                  <c:v>0</c:v>
                </c:pt>
                <c:pt idx="355">
                  <c:v>1</c:v>
                </c:pt>
                <c:pt idx="356">
                  <c:v>0</c:v>
                </c:pt>
                <c:pt idx="357">
                  <c:v>1</c:v>
                </c:pt>
                <c:pt idx="358">
                  <c:v>2</c:v>
                </c:pt>
                <c:pt idx="359">
                  <c:v>3</c:v>
                </c:pt>
                <c:pt idx="360">
                  <c:v>2</c:v>
                </c:pt>
                <c:pt idx="361">
                  <c:v>4</c:v>
                </c:pt>
                <c:pt idx="362">
                  <c:v>0</c:v>
                </c:pt>
                <c:pt idx="363">
                  <c:v>3</c:v>
                </c:pt>
                <c:pt idx="364">
                  <c:v>0</c:v>
                </c:pt>
                <c:pt idx="365">
                  <c:v>3</c:v>
                </c:pt>
                <c:pt idx="366">
                  <c:v>1</c:v>
                </c:pt>
                <c:pt idx="367">
                  <c:v>4</c:v>
                </c:pt>
                <c:pt idx="368">
                  <c:v>2</c:v>
                </c:pt>
                <c:pt idx="369">
                  <c:v>1</c:v>
                </c:pt>
                <c:pt idx="370">
                  <c:v>0</c:v>
                </c:pt>
                <c:pt idx="371">
                  <c:v>2</c:v>
                </c:pt>
                <c:pt idx="372">
                  <c:v>0</c:v>
                </c:pt>
                <c:pt idx="373">
                  <c:v>0</c:v>
                </c:pt>
                <c:pt idx="374">
                  <c:v>1</c:v>
                </c:pt>
                <c:pt idx="375">
                  <c:v>2</c:v>
                </c:pt>
                <c:pt idx="376">
                  <c:v>1</c:v>
                </c:pt>
                <c:pt idx="377">
                  <c:v>0</c:v>
                </c:pt>
                <c:pt idx="378">
                  <c:v>3</c:v>
                </c:pt>
                <c:pt idx="379">
                  <c:v>1</c:v>
                </c:pt>
                <c:pt idx="380">
                  <c:v>4</c:v>
                </c:pt>
                <c:pt idx="381">
                  <c:v>4</c:v>
                </c:pt>
                <c:pt idx="382">
                  <c:v>3</c:v>
                </c:pt>
                <c:pt idx="383">
                  <c:v>0</c:v>
                </c:pt>
                <c:pt idx="384">
                  <c:v>2</c:v>
                </c:pt>
                <c:pt idx="385">
                  <c:v>1</c:v>
                </c:pt>
                <c:pt idx="386">
                  <c:v>1</c:v>
                </c:pt>
                <c:pt idx="387">
                  <c:v>0</c:v>
                </c:pt>
                <c:pt idx="388">
                  <c:v>1</c:v>
                </c:pt>
                <c:pt idx="389">
                  <c:v>1</c:v>
                </c:pt>
                <c:pt idx="390">
                  <c:v>3</c:v>
                </c:pt>
                <c:pt idx="391">
                  <c:v>3</c:v>
                </c:pt>
                <c:pt idx="392">
                  <c:v>0</c:v>
                </c:pt>
                <c:pt idx="393">
                  <c:v>2</c:v>
                </c:pt>
                <c:pt idx="394">
                  <c:v>1</c:v>
                </c:pt>
                <c:pt idx="395">
                  <c:v>2</c:v>
                </c:pt>
                <c:pt idx="396">
                  <c:v>4</c:v>
                </c:pt>
                <c:pt idx="397">
                  <c:v>1</c:v>
                </c:pt>
                <c:pt idx="398">
                  <c:v>2</c:v>
                </c:pt>
                <c:pt idx="399">
                  <c:v>2</c:v>
                </c:pt>
                <c:pt idx="400">
                  <c:v>0</c:v>
                </c:pt>
                <c:pt idx="401">
                  <c:v>2</c:v>
                </c:pt>
                <c:pt idx="402">
                  <c:v>4</c:v>
                </c:pt>
                <c:pt idx="403">
                  <c:v>2</c:v>
                </c:pt>
                <c:pt idx="404">
                  <c:v>1</c:v>
                </c:pt>
                <c:pt idx="405">
                  <c:v>1</c:v>
                </c:pt>
                <c:pt idx="406">
                  <c:v>0</c:v>
                </c:pt>
                <c:pt idx="407">
                  <c:v>0</c:v>
                </c:pt>
                <c:pt idx="408">
                  <c:v>1</c:v>
                </c:pt>
                <c:pt idx="409">
                  <c:v>0</c:v>
                </c:pt>
                <c:pt idx="410">
                  <c:v>3</c:v>
                </c:pt>
                <c:pt idx="411">
                  <c:v>2</c:v>
                </c:pt>
                <c:pt idx="412">
                  <c:v>0</c:v>
                </c:pt>
                <c:pt idx="413">
                  <c:v>2</c:v>
                </c:pt>
                <c:pt idx="414">
                  <c:v>0</c:v>
                </c:pt>
                <c:pt idx="415">
                  <c:v>0</c:v>
                </c:pt>
                <c:pt idx="416">
                  <c:v>1</c:v>
                </c:pt>
                <c:pt idx="417">
                  <c:v>0</c:v>
                </c:pt>
                <c:pt idx="418">
                  <c:v>0</c:v>
                </c:pt>
                <c:pt idx="419">
                  <c:v>0</c:v>
                </c:pt>
                <c:pt idx="420">
                  <c:v>2</c:v>
                </c:pt>
                <c:pt idx="421">
                  <c:v>0</c:v>
                </c:pt>
                <c:pt idx="422">
                  <c:v>2</c:v>
                </c:pt>
                <c:pt idx="423">
                  <c:v>2</c:v>
                </c:pt>
                <c:pt idx="424">
                  <c:v>3</c:v>
                </c:pt>
                <c:pt idx="425">
                  <c:v>3</c:v>
                </c:pt>
                <c:pt idx="426">
                  <c:v>3</c:v>
                </c:pt>
                <c:pt idx="427">
                  <c:v>0</c:v>
                </c:pt>
                <c:pt idx="428">
                  <c:v>0</c:v>
                </c:pt>
                <c:pt idx="429">
                  <c:v>0</c:v>
                </c:pt>
                <c:pt idx="430">
                  <c:v>0</c:v>
                </c:pt>
                <c:pt idx="431">
                  <c:v>3</c:v>
                </c:pt>
                <c:pt idx="432">
                  <c:v>0</c:v>
                </c:pt>
                <c:pt idx="433">
                  <c:v>1</c:v>
                </c:pt>
                <c:pt idx="434">
                  <c:v>0</c:v>
                </c:pt>
                <c:pt idx="435">
                  <c:v>0</c:v>
                </c:pt>
                <c:pt idx="436">
                  <c:v>1</c:v>
                </c:pt>
                <c:pt idx="437">
                  <c:v>2</c:v>
                </c:pt>
                <c:pt idx="438">
                  <c:v>0</c:v>
                </c:pt>
                <c:pt idx="439">
                  <c:v>0</c:v>
                </c:pt>
                <c:pt idx="440">
                  <c:v>1</c:v>
                </c:pt>
                <c:pt idx="441">
                  <c:v>1</c:v>
                </c:pt>
                <c:pt idx="442">
                  <c:v>1</c:v>
                </c:pt>
                <c:pt idx="443">
                  <c:v>1</c:v>
                </c:pt>
                <c:pt idx="444">
                  <c:v>2</c:v>
                </c:pt>
                <c:pt idx="445">
                  <c:v>3</c:v>
                </c:pt>
                <c:pt idx="446">
                  <c:v>3</c:v>
                </c:pt>
                <c:pt idx="447">
                  <c:v>0</c:v>
                </c:pt>
                <c:pt idx="448">
                  <c:v>1</c:v>
                </c:pt>
                <c:pt idx="449">
                  <c:v>0</c:v>
                </c:pt>
                <c:pt idx="450">
                  <c:v>0</c:v>
                </c:pt>
                <c:pt idx="451">
                  <c:v>0</c:v>
                </c:pt>
                <c:pt idx="452">
                  <c:v>0</c:v>
                </c:pt>
                <c:pt idx="453">
                  <c:v>0</c:v>
                </c:pt>
                <c:pt idx="454">
                  <c:v>2</c:v>
                </c:pt>
                <c:pt idx="455">
                  <c:v>1</c:v>
                </c:pt>
                <c:pt idx="456">
                  <c:v>1</c:v>
                </c:pt>
                <c:pt idx="457">
                  <c:v>0</c:v>
                </c:pt>
                <c:pt idx="458">
                  <c:v>0</c:v>
                </c:pt>
                <c:pt idx="459">
                  <c:v>0</c:v>
                </c:pt>
                <c:pt idx="460">
                  <c:v>3</c:v>
                </c:pt>
                <c:pt idx="461">
                  <c:v>0</c:v>
                </c:pt>
                <c:pt idx="462">
                  <c:v>3</c:v>
                </c:pt>
                <c:pt idx="463">
                  <c:v>0</c:v>
                </c:pt>
                <c:pt idx="464">
                  <c:v>2</c:v>
                </c:pt>
                <c:pt idx="465">
                  <c:v>0</c:v>
                </c:pt>
                <c:pt idx="466">
                  <c:v>4</c:v>
                </c:pt>
                <c:pt idx="467">
                  <c:v>3</c:v>
                </c:pt>
                <c:pt idx="468">
                  <c:v>2</c:v>
                </c:pt>
                <c:pt idx="469">
                  <c:v>0</c:v>
                </c:pt>
                <c:pt idx="470">
                  <c:v>1</c:v>
                </c:pt>
                <c:pt idx="471">
                  <c:v>3</c:v>
                </c:pt>
                <c:pt idx="472">
                  <c:v>1</c:v>
                </c:pt>
                <c:pt idx="473">
                  <c:v>2</c:v>
                </c:pt>
                <c:pt idx="474">
                  <c:v>4</c:v>
                </c:pt>
                <c:pt idx="475">
                  <c:v>1</c:v>
                </c:pt>
                <c:pt idx="476">
                  <c:v>0</c:v>
                </c:pt>
                <c:pt idx="477">
                  <c:v>4</c:v>
                </c:pt>
                <c:pt idx="478">
                  <c:v>1</c:v>
                </c:pt>
                <c:pt idx="479">
                  <c:v>4</c:v>
                </c:pt>
                <c:pt idx="480">
                  <c:v>2</c:v>
                </c:pt>
                <c:pt idx="481">
                  <c:v>1</c:v>
                </c:pt>
                <c:pt idx="482">
                  <c:v>0</c:v>
                </c:pt>
                <c:pt idx="483">
                  <c:v>0</c:v>
                </c:pt>
                <c:pt idx="484">
                  <c:v>0</c:v>
                </c:pt>
                <c:pt idx="485">
                  <c:v>0</c:v>
                </c:pt>
                <c:pt idx="486">
                  <c:v>1</c:v>
                </c:pt>
                <c:pt idx="487">
                  <c:v>4</c:v>
                </c:pt>
                <c:pt idx="488">
                  <c:v>1</c:v>
                </c:pt>
                <c:pt idx="489">
                  <c:v>0</c:v>
                </c:pt>
                <c:pt idx="490">
                  <c:v>3</c:v>
                </c:pt>
                <c:pt idx="491">
                  <c:v>0</c:v>
                </c:pt>
                <c:pt idx="492">
                  <c:v>1</c:v>
                </c:pt>
                <c:pt idx="493">
                  <c:v>0</c:v>
                </c:pt>
                <c:pt idx="494">
                  <c:v>3</c:v>
                </c:pt>
                <c:pt idx="495">
                  <c:v>2</c:v>
                </c:pt>
                <c:pt idx="496">
                  <c:v>2</c:v>
                </c:pt>
                <c:pt idx="497">
                  <c:v>1</c:v>
                </c:pt>
                <c:pt idx="498">
                  <c:v>3</c:v>
                </c:pt>
                <c:pt idx="499">
                  <c:v>1</c:v>
                </c:pt>
                <c:pt idx="500">
                  <c:v>1</c:v>
                </c:pt>
                <c:pt idx="501">
                  <c:v>2</c:v>
                </c:pt>
                <c:pt idx="502">
                  <c:v>0</c:v>
                </c:pt>
                <c:pt idx="503">
                  <c:v>0</c:v>
                </c:pt>
                <c:pt idx="504">
                  <c:v>3</c:v>
                </c:pt>
                <c:pt idx="505">
                  <c:v>2</c:v>
                </c:pt>
                <c:pt idx="506">
                  <c:v>3</c:v>
                </c:pt>
                <c:pt idx="507">
                  <c:v>0</c:v>
                </c:pt>
                <c:pt idx="508">
                  <c:v>1</c:v>
                </c:pt>
                <c:pt idx="509">
                  <c:v>0</c:v>
                </c:pt>
                <c:pt idx="510">
                  <c:v>0</c:v>
                </c:pt>
                <c:pt idx="511">
                  <c:v>2</c:v>
                </c:pt>
                <c:pt idx="512">
                  <c:v>0</c:v>
                </c:pt>
                <c:pt idx="513">
                  <c:v>1</c:v>
                </c:pt>
                <c:pt idx="514">
                  <c:v>3</c:v>
                </c:pt>
                <c:pt idx="515">
                  <c:v>0</c:v>
                </c:pt>
                <c:pt idx="516">
                  <c:v>1</c:v>
                </c:pt>
                <c:pt idx="517">
                  <c:v>1</c:v>
                </c:pt>
                <c:pt idx="518">
                  <c:v>1</c:v>
                </c:pt>
                <c:pt idx="519">
                  <c:v>1</c:v>
                </c:pt>
                <c:pt idx="520">
                  <c:v>1</c:v>
                </c:pt>
                <c:pt idx="521">
                  <c:v>3</c:v>
                </c:pt>
                <c:pt idx="522">
                  <c:v>0</c:v>
                </c:pt>
                <c:pt idx="523">
                  <c:v>0</c:v>
                </c:pt>
                <c:pt idx="524">
                  <c:v>2</c:v>
                </c:pt>
                <c:pt idx="525">
                  <c:v>1</c:v>
                </c:pt>
                <c:pt idx="526">
                  <c:v>1</c:v>
                </c:pt>
                <c:pt idx="527">
                  <c:v>4</c:v>
                </c:pt>
                <c:pt idx="528">
                  <c:v>3</c:v>
                </c:pt>
                <c:pt idx="529">
                  <c:v>3</c:v>
                </c:pt>
                <c:pt idx="530">
                  <c:v>1</c:v>
                </c:pt>
                <c:pt idx="531">
                  <c:v>2</c:v>
                </c:pt>
                <c:pt idx="532">
                  <c:v>3</c:v>
                </c:pt>
                <c:pt idx="533">
                  <c:v>0</c:v>
                </c:pt>
                <c:pt idx="534">
                  <c:v>0</c:v>
                </c:pt>
                <c:pt idx="535">
                  <c:v>0</c:v>
                </c:pt>
                <c:pt idx="536">
                  <c:v>1</c:v>
                </c:pt>
                <c:pt idx="537">
                  <c:v>1</c:v>
                </c:pt>
                <c:pt idx="538">
                  <c:v>0</c:v>
                </c:pt>
                <c:pt idx="539">
                  <c:v>1</c:v>
                </c:pt>
                <c:pt idx="540">
                  <c:v>2</c:v>
                </c:pt>
                <c:pt idx="541">
                  <c:v>1</c:v>
                </c:pt>
                <c:pt idx="542">
                  <c:v>0</c:v>
                </c:pt>
                <c:pt idx="543">
                  <c:v>3</c:v>
                </c:pt>
                <c:pt idx="544">
                  <c:v>1</c:v>
                </c:pt>
                <c:pt idx="545">
                  <c:v>0</c:v>
                </c:pt>
                <c:pt idx="546">
                  <c:v>2</c:v>
                </c:pt>
                <c:pt idx="547">
                  <c:v>2</c:v>
                </c:pt>
                <c:pt idx="548">
                  <c:v>0</c:v>
                </c:pt>
                <c:pt idx="549">
                  <c:v>2</c:v>
                </c:pt>
                <c:pt idx="550">
                  <c:v>3</c:v>
                </c:pt>
                <c:pt idx="551">
                  <c:v>2</c:v>
                </c:pt>
                <c:pt idx="552">
                  <c:v>0</c:v>
                </c:pt>
                <c:pt idx="553">
                  <c:v>2</c:v>
                </c:pt>
                <c:pt idx="554">
                  <c:v>2</c:v>
                </c:pt>
                <c:pt idx="555">
                  <c:v>2</c:v>
                </c:pt>
                <c:pt idx="556">
                  <c:v>3</c:v>
                </c:pt>
                <c:pt idx="557">
                  <c:v>3</c:v>
                </c:pt>
                <c:pt idx="558">
                  <c:v>0</c:v>
                </c:pt>
                <c:pt idx="559">
                  <c:v>2</c:v>
                </c:pt>
                <c:pt idx="560">
                  <c:v>0</c:v>
                </c:pt>
                <c:pt idx="561">
                  <c:v>1</c:v>
                </c:pt>
                <c:pt idx="562">
                  <c:v>0</c:v>
                </c:pt>
                <c:pt idx="563">
                  <c:v>1</c:v>
                </c:pt>
                <c:pt idx="564">
                  <c:v>0</c:v>
                </c:pt>
                <c:pt idx="565">
                  <c:v>2</c:v>
                </c:pt>
                <c:pt idx="566">
                  <c:v>0</c:v>
                </c:pt>
                <c:pt idx="567">
                  <c:v>0</c:v>
                </c:pt>
                <c:pt idx="568">
                  <c:v>2</c:v>
                </c:pt>
                <c:pt idx="569">
                  <c:v>1</c:v>
                </c:pt>
                <c:pt idx="570">
                  <c:v>3</c:v>
                </c:pt>
                <c:pt idx="571">
                  <c:v>0</c:v>
                </c:pt>
                <c:pt idx="572">
                  <c:v>2</c:v>
                </c:pt>
                <c:pt idx="573">
                  <c:v>0</c:v>
                </c:pt>
                <c:pt idx="574">
                  <c:v>0</c:v>
                </c:pt>
                <c:pt idx="575">
                  <c:v>1</c:v>
                </c:pt>
                <c:pt idx="576">
                  <c:v>3</c:v>
                </c:pt>
                <c:pt idx="577">
                  <c:v>2</c:v>
                </c:pt>
                <c:pt idx="578">
                  <c:v>1</c:v>
                </c:pt>
                <c:pt idx="579">
                  <c:v>2</c:v>
                </c:pt>
                <c:pt idx="580">
                  <c:v>0</c:v>
                </c:pt>
                <c:pt idx="581">
                  <c:v>1</c:v>
                </c:pt>
                <c:pt idx="582">
                  <c:v>0</c:v>
                </c:pt>
                <c:pt idx="583">
                  <c:v>0</c:v>
                </c:pt>
                <c:pt idx="584">
                  <c:v>0</c:v>
                </c:pt>
                <c:pt idx="585">
                  <c:v>1</c:v>
                </c:pt>
                <c:pt idx="586">
                  <c:v>0</c:v>
                </c:pt>
                <c:pt idx="587">
                  <c:v>2</c:v>
                </c:pt>
                <c:pt idx="588">
                  <c:v>2</c:v>
                </c:pt>
                <c:pt idx="589">
                  <c:v>3</c:v>
                </c:pt>
                <c:pt idx="590">
                  <c:v>0</c:v>
                </c:pt>
                <c:pt idx="591">
                  <c:v>0</c:v>
                </c:pt>
                <c:pt idx="592">
                  <c:v>3</c:v>
                </c:pt>
                <c:pt idx="593">
                  <c:v>1</c:v>
                </c:pt>
                <c:pt idx="594">
                  <c:v>0</c:v>
                </c:pt>
                <c:pt idx="595">
                  <c:v>2</c:v>
                </c:pt>
                <c:pt idx="596">
                  <c:v>1</c:v>
                </c:pt>
                <c:pt idx="597">
                  <c:v>2</c:v>
                </c:pt>
                <c:pt idx="598">
                  <c:v>0</c:v>
                </c:pt>
                <c:pt idx="599">
                  <c:v>1</c:v>
                </c:pt>
                <c:pt idx="600">
                  <c:v>0</c:v>
                </c:pt>
                <c:pt idx="601">
                  <c:v>2</c:v>
                </c:pt>
                <c:pt idx="602">
                  <c:v>0</c:v>
                </c:pt>
                <c:pt idx="603">
                  <c:v>1</c:v>
                </c:pt>
                <c:pt idx="604">
                  <c:v>0</c:v>
                </c:pt>
                <c:pt idx="605">
                  <c:v>3</c:v>
                </c:pt>
                <c:pt idx="606">
                  <c:v>2</c:v>
                </c:pt>
                <c:pt idx="607">
                  <c:v>3</c:v>
                </c:pt>
                <c:pt idx="608">
                  <c:v>2</c:v>
                </c:pt>
                <c:pt idx="609">
                  <c:v>2</c:v>
                </c:pt>
                <c:pt idx="610">
                  <c:v>1</c:v>
                </c:pt>
                <c:pt idx="611">
                  <c:v>3</c:v>
                </c:pt>
                <c:pt idx="612">
                  <c:v>0</c:v>
                </c:pt>
                <c:pt idx="613">
                  <c:v>0</c:v>
                </c:pt>
                <c:pt idx="614">
                  <c:v>3</c:v>
                </c:pt>
                <c:pt idx="615">
                  <c:v>1</c:v>
                </c:pt>
                <c:pt idx="616">
                  <c:v>1</c:v>
                </c:pt>
                <c:pt idx="617">
                  <c:v>0</c:v>
                </c:pt>
                <c:pt idx="618">
                  <c:v>0</c:v>
                </c:pt>
                <c:pt idx="619">
                  <c:v>0</c:v>
                </c:pt>
                <c:pt idx="620">
                  <c:v>0</c:v>
                </c:pt>
                <c:pt idx="621">
                  <c:v>1</c:v>
                </c:pt>
                <c:pt idx="622">
                  <c:v>0</c:v>
                </c:pt>
                <c:pt idx="623">
                  <c:v>1</c:v>
                </c:pt>
                <c:pt idx="624">
                  <c:v>0</c:v>
                </c:pt>
                <c:pt idx="625">
                  <c:v>2</c:v>
                </c:pt>
                <c:pt idx="626">
                  <c:v>3</c:v>
                </c:pt>
                <c:pt idx="627">
                  <c:v>3</c:v>
                </c:pt>
                <c:pt idx="628">
                  <c:v>0</c:v>
                </c:pt>
                <c:pt idx="629">
                  <c:v>1</c:v>
                </c:pt>
                <c:pt idx="630">
                  <c:v>0</c:v>
                </c:pt>
                <c:pt idx="631">
                  <c:v>3</c:v>
                </c:pt>
                <c:pt idx="632">
                  <c:v>2</c:v>
                </c:pt>
                <c:pt idx="633">
                  <c:v>2</c:v>
                </c:pt>
                <c:pt idx="634">
                  <c:v>3</c:v>
                </c:pt>
                <c:pt idx="635">
                  <c:v>0</c:v>
                </c:pt>
                <c:pt idx="636">
                  <c:v>2</c:v>
                </c:pt>
                <c:pt idx="637">
                  <c:v>0</c:v>
                </c:pt>
                <c:pt idx="638">
                  <c:v>0</c:v>
                </c:pt>
                <c:pt idx="639">
                  <c:v>2</c:v>
                </c:pt>
                <c:pt idx="640">
                  <c:v>0</c:v>
                </c:pt>
                <c:pt idx="641">
                  <c:v>0</c:v>
                </c:pt>
                <c:pt idx="642">
                  <c:v>3</c:v>
                </c:pt>
                <c:pt idx="643">
                  <c:v>2</c:v>
                </c:pt>
                <c:pt idx="644">
                  <c:v>4</c:v>
                </c:pt>
                <c:pt idx="645">
                  <c:v>0</c:v>
                </c:pt>
                <c:pt idx="646">
                  <c:v>0</c:v>
                </c:pt>
                <c:pt idx="647">
                  <c:v>2</c:v>
                </c:pt>
                <c:pt idx="648">
                  <c:v>0</c:v>
                </c:pt>
                <c:pt idx="649">
                  <c:v>1</c:v>
                </c:pt>
                <c:pt idx="650">
                  <c:v>0</c:v>
                </c:pt>
                <c:pt idx="651">
                  <c:v>0</c:v>
                </c:pt>
                <c:pt idx="652">
                  <c:v>4</c:v>
                </c:pt>
                <c:pt idx="653">
                  <c:v>1</c:v>
                </c:pt>
                <c:pt idx="654">
                  <c:v>3</c:v>
                </c:pt>
                <c:pt idx="655">
                  <c:v>1</c:v>
                </c:pt>
                <c:pt idx="656">
                  <c:v>0</c:v>
                </c:pt>
                <c:pt idx="657">
                  <c:v>1</c:v>
                </c:pt>
                <c:pt idx="658">
                  <c:v>0</c:v>
                </c:pt>
                <c:pt idx="659">
                  <c:v>2</c:v>
                </c:pt>
                <c:pt idx="660">
                  <c:v>1</c:v>
                </c:pt>
                <c:pt idx="661">
                  <c:v>1</c:v>
                </c:pt>
                <c:pt idx="662">
                  <c:v>0</c:v>
                </c:pt>
                <c:pt idx="663">
                  <c:v>1</c:v>
                </c:pt>
                <c:pt idx="664">
                  <c:v>0</c:v>
                </c:pt>
                <c:pt idx="665">
                  <c:v>3</c:v>
                </c:pt>
                <c:pt idx="666">
                  <c:v>2</c:v>
                </c:pt>
                <c:pt idx="667">
                  <c:v>1</c:v>
                </c:pt>
                <c:pt idx="668">
                  <c:v>1</c:v>
                </c:pt>
                <c:pt idx="669">
                  <c:v>0</c:v>
                </c:pt>
                <c:pt idx="670">
                  <c:v>4</c:v>
                </c:pt>
                <c:pt idx="671">
                  <c:v>2</c:v>
                </c:pt>
                <c:pt idx="672">
                  <c:v>0</c:v>
                </c:pt>
                <c:pt idx="673">
                  <c:v>0</c:v>
                </c:pt>
                <c:pt idx="674">
                  <c:v>0</c:v>
                </c:pt>
                <c:pt idx="675">
                  <c:v>1</c:v>
                </c:pt>
                <c:pt idx="676">
                  <c:v>0</c:v>
                </c:pt>
                <c:pt idx="677">
                  <c:v>1</c:v>
                </c:pt>
                <c:pt idx="678">
                  <c:v>0</c:v>
                </c:pt>
                <c:pt idx="679">
                  <c:v>0</c:v>
                </c:pt>
                <c:pt idx="680">
                  <c:v>0</c:v>
                </c:pt>
                <c:pt idx="681">
                  <c:v>1</c:v>
                </c:pt>
                <c:pt idx="682">
                  <c:v>1</c:v>
                </c:pt>
                <c:pt idx="683">
                  <c:v>2</c:v>
                </c:pt>
                <c:pt idx="684">
                  <c:v>3</c:v>
                </c:pt>
                <c:pt idx="685">
                  <c:v>2</c:v>
                </c:pt>
                <c:pt idx="686">
                  <c:v>1</c:v>
                </c:pt>
                <c:pt idx="687">
                  <c:v>3</c:v>
                </c:pt>
                <c:pt idx="688">
                  <c:v>3</c:v>
                </c:pt>
                <c:pt idx="689">
                  <c:v>0</c:v>
                </c:pt>
                <c:pt idx="690">
                  <c:v>0</c:v>
                </c:pt>
                <c:pt idx="691">
                  <c:v>0</c:v>
                </c:pt>
                <c:pt idx="692">
                  <c:v>0</c:v>
                </c:pt>
                <c:pt idx="693">
                  <c:v>0</c:v>
                </c:pt>
                <c:pt idx="694">
                  <c:v>2</c:v>
                </c:pt>
                <c:pt idx="695">
                  <c:v>4</c:v>
                </c:pt>
                <c:pt idx="696">
                  <c:v>2</c:v>
                </c:pt>
                <c:pt idx="697">
                  <c:v>0</c:v>
                </c:pt>
                <c:pt idx="698">
                  <c:v>4</c:v>
                </c:pt>
                <c:pt idx="699">
                  <c:v>0</c:v>
                </c:pt>
                <c:pt idx="700">
                  <c:v>2</c:v>
                </c:pt>
                <c:pt idx="701">
                  <c:v>0</c:v>
                </c:pt>
                <c:pt idx="702">
                  <c:v>3</c:v>
                </c:pt>
                <c:pt idx="703">
                  <c:v>5</c:v>
                </c:pt>
                <c:pt idx="704">
                  <c:v>2</c:v>
                </c:pt>
                <c:pt idx="705">
                  <c:v>2</c:v>
                </c:pt>
                <c:pt idx="706">
                  <c:v>2</c:v>
                </c:pt>
                <c:pt idx="707">
                  <c:v>2</c:v>
                </c:pt>
                <c:pt idx="708">
                  <c:v>1</c:v>
                </c:pt>
                <c:pt idx="709">
                  <c:v>3</c:v>
                </c:pt>
                <c:pt idx="710">
                  <c:v>1</c:v>
                </c:pt>
                <c:pt idx="711">
                  <c:v>2</c:v>
                </c:pt>
                <c:pt idx="712">
                  <c:v>0</c:v>
                </c:pt>
                <c:pt idx="713">
                  <c:v>2</c:v>
                </c:pt>
                <c:pt idx="714">
                  <c:v>3</c:v>
                </c:pt>
                <c:pt idx="715">
                  <c:v>2</c:v>
                </c:pt>
                <c:pt idx="716">
                  <c:v>0</c:v>
                </c:pt>
                <c:pt idx="717">
                  <c:v>4</c:v>
                </c:pt>
                <c:pt idx="718">
                  <c:v>2</c:v>
                </c:pt>
                <c:pt idx="719">
                  <c:v>2</c:v>
                </c:pt>
                <c:pt idx="720">
                  <c:v>0</c:v>
                </c:pt>
                <c:pt idx="721">
                  <c:v>2</c:v>
                </c:pt>
                <c:pt idx="722">
                  <c:v>0</c:v>
                </c:pt>
                <c:pt idx="723">
                  <c:v>3</c:v>
                </c:pt>
                <c:pt idx="724">
                  <c:v>0</c:v>
                </c:pt>
                <c:pt idx="725">
                  <c:v>3</c:v>
                </c:pt>
                <c:pt idx="726">
                  <c:v>0</c:v>
                </c:pt>
                <c:pt idx="727">
                  <c:v>3</c:v>
                </c:pt>
                <c:pt idx="728">
                  <c:v>0</c:v>
                </c:pt>
                <c:pt idx="729">
                  <c:v>0</c:v>
                </c:pt>
                <c:pt idx="730">
                  <c:v>0</c:v>
                </c:pt>
                <c:pt idx="731">
                  <c:v>0</c:v>
                </c:pt>
                <c:pt idx="732">
                  <c:v>0</c:v>
                </c:pt>
                <c:pt idx="733">
                  <c:v>4</c:v>
                </c:pt>
                <c:pt idx="734">
                  <c:v>1</c:v>
                </c:pt>
                <c:pt idx="735">
                  <c:v>2</c:v>
                </c:pt>
                <c:pt idx="736">
                  <c:v>1</c:v>
                </c:pt>
                <c:pt idx="737">
                  <c:v>1</c:v>
                </c:pt>
                <c:pt idx="738">
                  <c:v>0</c:v>
                </c:pt>
                <c:pt idx="739">
                  <c:v>0</c:v>
                </c:pt>
                <c:pt idx="740">
                  <c:v>0</c:v>
                </c:pt>
                <c:pt idx="741">
                  <c:v>2</c:v>
                </c:pt>
                <c:pt idx="742">
                  <c:v>3</c:v>
                </c:pt>
                <c:pt idx="743">
                  <c:v>3</c:v>
                </c:pt>
                <c:pt idx="744">
                  <c:v>2</c:v>
                </c:pt>
                <c:pt idx="745">
                  <c:v>0</c:v>
                </c:pt>
                <c:pt idx="746">
                  <c:v>2</c:v>
                </c:pt>
                <c:pt idx="747">
                  <c:v>1</c:v>
                </c:pt>
                <c:pt idx="748">
                  <c:v>0</c:v>
                </c:pt>
                <c:pt idx="749">
                  <c:v>3</c:v>
                </c:pt>
                <c:pt idx="750">
                  <c:v>1</c:v>
                </c:pt>
                <c:pt idx="751">
                  <c:v>0</c:v>
                </c:pt>
                <c:pt idx="752">
                  <c:v>0</c:v>
                </c:pt>
                <c:pt idx="753">
                  <c:v>2</c:v>
                </c:pt>
                <c:pt idx="754">
                  <c:v>1</c:v>
                </c:pt>
                <c:pt idx="755">
                  <c:v>0</c:v>
                </c:pt>
                <c:pt idx="756">
                  <c:v>1</c:v>
                </c:pt>
                <c:pt idx="757">
                  <c:v>1</c:v>
                </c:pt>
                <c:pt idx="758">
                  <c:v>2</c:v>
                </c:pt>
                <c:pt idx="759">
                  <c:v>0</c:v>
                </c:pt>
                <c:pt idx="760">
                  <c:v>0</c:v>
                </c:pt>
                <c:pt idx="761">
                  <c:v>0</c:v>
                </c:pt>
                <c:pt idx="762">
                  <c:v>3</c:v>
                </c:pt>
                <c:pt idx="763">
                  <c:v>4</c:v>
                </c:pt>
                <c:pt idx="764">
                  <c:v>3</c:v>
                </c:pt>
                <c:pt idx="765">
                  <c:v>3</c:v>
                </c:pt>
                <c:pt idx="766">
                  <c:v>0</c:v>
                </c:pt>
                <c:pt idx="767">
                  <c:v>1</c:v>
                </c:pt>
                <c:pt idx="768">
                  <c:v>4</c:v>
                </c:pt>
                <c:pt idx="769">
                  <c:v>3</c:v>
                </c:pt>
                <c:pt idx="770">
                  <c:v>1</c:v>
                </c:pt>
                <c:pt idx="771">
                  <c:v>1</c:v>
                </c:pt>
                <c:pt idx="772">
                  <c:v>0</c:v>
                </c:pt>
                <c:pt idx="773">
                  <c:v>4</c:v>
                </c:pt>
                <c:pt idx="774">
                  <c:v>0</c:v>
                </c:pt>
                <c:pt idx="775">
                  <c:v>0</c:v>
                </c:pt>
                <c:pt idx="776">
                  <c:v>0</c:v>
                </c:pt>
                <c:pt idx="777">
                  <c:v>3</c:v>
                </c:pt>
                <c:pt idx="778">
                  <c:v>2</c:v>
                </c:pt>
                <c:pt idx="779">
                  <c:v>3</c:v>
                </c:pt>
                <c:pt idx="780">
                  <c:v>1</c:v>
                </c:pt>
                <c:pt idx="781">
                  <c:v>1</c:v>
                </c:pt>
                <c:pt idx="782">
                  <c:v>3</c:v>
                </c:pt>
                <c:pt idx="783">
                  <c:v>5</c:v>
                </c:pt>
                <c:pt idx="784">
                  <c:v>1</c:v>
                </c:pt>
                <c:pt idx="785">
                  <c:v>1</c:v>
                </c:pt>
                <c:pt idx="786">
                  <c:v>0</c:v>
                </c:pt>
                <c:pt idx="787">
                  <c:v>2</c:v>
                </c:pt>
                <c:pt idx="788">
                  <c:v>1</c:v>
                </c:pt>
                <c:pt idx="789">
                  <c:v>0</c:v>
                </c:pt>
                <c:pt idx="790">
                  <c:v>4</c:v>
                </c:pt>
                <c:pt idx="791">
                  <c:v>2</c:v>
                </c:pt>
                <c:pt idx="792">
                  <c:v>0</c:v>
                </c:pt>
                <c:pt idx="793">
                  <c:v>1</c:v>
                </c:pt>
                <c:pt idx="794">
                  <c:v>0</c:v>
                </c:pt>
                <c:pt idx="795">
                  <c:v>2</c:v>
                </c:pt>
                <c:pt idx="796">
                  <c:v>5</c:v>
                </c:pt>
                <c:pt idx="797">
                  <c:v>3</c:v>
                </c:pt>
                <c:pt idx="798">
                  <c:v>0</c:v>
                </c:pt>
                <c:pt idx="799">
                  <c:v>3</c:v>
                </c:pt>
                <c:pt idx="800">
                  <c:v>0</c:v>
                </c:pt>
                <c:pt idx="801">
                  <c:v>3</c:v>
                </c:pt>
                <c:pt idx="802">
                  <c:v>0</c:v>
                </c:pt>
                <c:pt idx="803">
                  <c:v>1</c:v>
                </c:pt>
                <c:pt idx="804">
                  <c:v>0</c:v>
                </c:pt>
                <c:pt idx="805">
                  <c:v>4</c:v>
                </c:pt>
                <c:pt idx="806">
                  <c:v>3</c:v>
                </c:pt>
                <c:pt idx="807">
                  <c:v>0</c:v>
                </c:pt>
                <c:pt idx="808">
                  <c:v>2</c:v>
                </c:pt>
                <c:pt idx="809">
                  <c:v>1</c:v>
                </c:pt>
                <c:pt idx="810">
                  <c:v>0</c:v>
                </c:pt>
                <c:pt idx="811">
                  <c:v>4</c:v>
                </c:pt>
                <c:pt idx="812">
                  <c:v>4</c:v>
                </c:pt>
                <c:pt idx="813">
                  <c:v>3</c:v>
                </c:pt>
                <c:pt idx="814">
                  <c:v>2</c:v>
                </c:pt>
                <c:pt idx="815">
                  <c:v>3</c:v>
                </c:pt>
                <c:pt idx="816">
                  <c:v>1</c:v>
                </c:pt>
                <c:pt idx="817">
                  <c:v>1</c:v>
                </c:pt>
                <c:pt idx="818">
                  <c:v>2</c:v>
                </c:pt>
                <c:pt idx="819">
                  <c:v>2</c:v>
                </c:pt>
                <c:pt idx="820">
                  <c:v>0</c:v>
                </c:pt>
                <c:pt idx="821">
                  <c:v>3</c:v>
                </c:pt>
                <c:pt idx="822">
                  <c:v>0</c:v>
                </c:pt>
                <c:pt idx="823">
                  <c:v>0</c:v>
                </c:pt>
                <c:pt idx="824">
                  <c:v>2</c:v>
                </c:pt>
                <c:pt idx="825">
                  <c:v>0</c:v>
                </c:pt>
                <c:pt idx="826">
                  <c:v>0</c:v>
                </c:pt>
                <c:pt idx="827">
                  <c:v>1</c:v>
                </c:pt>
                <c:pt idx="828">
                  <c:v>1</c:v>
                </c:pt>
                <c:pt idx="829">
                  <c:v>2</c:v>
                </c:pt>
                <c:pt idx="830">
                  <c:v>2</c:v>
                </c:pt>
                <c:pt idx="831">
                  <c:v>1</c:v>
                </c:pt>
                <c:pt idx="832">
                  <c:v>1</c:v>
                </c:pt>
                <c:pt idx="833">
                  <c:v>1</c:v>
                </c:pt>
                <c:pt idx="834">
                  <c:v>1</c:v>
                </c:pt>
                <c:pt idx="835">
                  <c:v>5</c:v>
                </c:pt>
                <c:pt idx="836">
                  <c:v>4</c:v>
                </c:pt>
                <c:pt idx="837">
                  <c:v>1</c:v>
                </c:pt>
                <c:pt idx="838">
                  <c:v>0</c:v>
                </c:pt>
                <c:pt idx="839">
                  <c:v>0</c:v>
                </c:pt>
                <c:pt idx="840">
                  <c:v>1</c:v>
                </c:pt>
                <c:pt idx="841">
                  <c:v>3</c:v>
                </c:pt>
                <c:pt idx="842">
                  <c:v>2</c:v>
                </c:pt>
                <c:pt idx="843">
                  <c:v>0</c:v>
                </c:pt>
                <c:pt idx="844">
                  <c:v>1</c:v>
                </c:pt>
                <c:pt idx="845">
                  <c:v>2</c:v>
                </c:pt>
                <c:pt idx="846">
                  <c:v>1</c:v>
                </c:pt>
                <c:pt idx="847">
                  <c:v>2</c:v>
                </c:pt>
                <c:pt idx="848">
                  <c:v>3</c:v>
                </c:pt>
                <c:pt idx="849">
                  <c:v>2</c:v>
                </c:pt>
                <c:pt idx="850">
                  <c:v>1</c:v>
                </c:pt>
                <c:pt idx="851">
                  <c:v>3</c:v>
                </c:pt>
                <c:pt idx="852">
                  <c:v>1</c:v>
                </c:pt>
                <c:pt idx="853">
                  <c:v>0</c:v>
                </c:pt>
                <c:pt idx="854">
                  <c:v>0</c:v>
                </c:pt>
                <c:pt idx="855">
                  <c:v>0</c:v>
                </c:pt>
                <c:pt idx="856">
                  <c:v>0</c:v>
                </c:pt>
                <c:pt idx="857">
                  <c:v>3</c:v>
                </c:pt>
                <c:pt idx="858">
                  <c:v>1</c:v>
                </c:pt>
                <c:pt idx="859">
                  <c:v>0</c:v>
                </c:pt>
                <c:pt idx="860">
                  <c:v>2</c:v>
                </c:pt>
                <c:pt idx="861">
                  <c:v>1</c:v>
                </c:pt>
                <c:pt idx="862">
                  <c:v>1</c:v>
                </c:pt>
                <c:pt idx="863">
                  <c:v>0</c:v>
                </c:pt>
                <c:pt idx="864">
                  <c:v>0</c:v>
                </c:pt>
                <c:pt idx="865">
                  <c:v>2</c:v>
                </c:pt>
                <c:pt idx="866">
                  <c:v>3</c:v>
                </c:pt>
                <c:pt idx="867">
                  <c:v>3</c:v>
                </c:pt>
                <c:pt idx="868">
                  <c:v>1</c:v>
                </c:pt>
                <c:pt idx="869">
                  <c:v>1</c:v>
                </c:pt>
                <c:pt idx="870">
                  <c:v>1</c:v>
                </c:pt>
                <c:pt idx="871">
                  <c:v>2</c:v>
                </c:pt>
                <c:pt idx="872">
                  <c:v>2</c:v>
                </c:pt>
                <c:pt idx="873">
                  <c:v>1</c:v>
                </c:pt>
                <c:pt idx="874">
                  <c:v>0</c:v>
                </c:pt>
                <c:pt idx="875">
                  <c:v>0</c:v>
                </c:pt>
                <c:pt idx="876">
                  <c:v>0</c:v>
                </c:pt>
                <c:pt idx="877">
                  <c:v>1</c:v>
                </c:pt>
                <c:pt idx="878">
                  <c:v>1</c:v>
                </c:pt>
                <c:pt idx="879">
                  <c:v>2</c:v>
                </c:pt>
                <c:pt idx="880">
                  <c:v>3</c:v>
                </c:pt>
                <c:pt idx="881">
                  <c:v>0</c:v>
                </c:pt>
                <c:pt idx="882">
                  <c:v>4</c:v>
                </c:pt>
                <c:pt idx="883">
                  <c:v>1</c:v>
                </c:pt>
                <c:pt idx="884">
                  <c:v>0</c:v>
                </c:pt>
                <c:pt idx="885">
                  <c:v>2</c:v>
                </c:pt>
                <c:pt idx="886">
                  <c:v>2</c:v>
                </c:pt>
                <c:pt idx="887">
                  <c:v>3</c:v>
                </c:pt>
                <c:pt idx="888">
                  <c:v>2</c:v>
                </c:pt>
                <c:pt idx="889">
                  <c:v>1</c:v>
                </c:pt>
                <c:pt idx="890">
                  <c:v>1</c:v>
                </c:pt>
                <c:pt idx="891">
                  <c:v>2</c:v>
                </c:pt>
                <c:pt idx="892">
                  <c:v>3</c:v>
                </c:pt>
                <c:pt idx="893">
                  <c:v>2</c:v>
                </c:pt>
                <c:pt idx="894">
                  <c:v>1</c:v>
                </c:pt>
                <c:pt idx="895">
                  <c:v>0</c:v>
                </c:pt>
                <c:pt idx="896">
                  <c:v>0</c:v>
                </c:pt>
                <c:pt idx="897">
                  <c:v>1</c:v>
                </c:pt>
                <c:pt idx="898">
                  <c:v>4</c:v>
                </c:pt>
                <c:pt idx="899">
                  <c:v>2</c:v>
                </c:pt>
                <c:pt idx="900">
                  <c:v>0</c:v>
                </c:pt>
                <c:pt idx="901">
                  <c:v>2</c:v>
                </c:pt>
                <c:pt idx="902">
                  <c:v>0</c:v>
                </c:pt>
                <c:pt idx="903">
                  <c:v>3</c:v>
                </c:pt>
                <c:pt idx="904">
                  <c:v>1</c:v>
                </c:pt>
                <c:pt idx="905">
                  <c:v>1</c:v>
                </c:pt>
                <c:pt idx="906">
                  <c:v>2</c:v>
                </c:pt>
                <c:pt idx="907">
                  <c:v>0</c:v>
                </c:pt>
                <c:pt idx="908">
                  <c:v>3</c:v>
                </c:pt>
                <c:pt idx="909">
                  <c:v>1</c:v>
                </c:pt>
                <c:pt idx="910">
                  <c:v>3</c:v>
                </c:pt>
                <c:pt idx="911">
                  <c:v>1</c:v>
                </c:pt>
                <c:pt idx="912">
                  <c:v>0</c:v>
                </c:pt>
                <c:pt idx="913">
                  <c:v>1</c:v>
                </c:pt>
                <c:pt idx="914">
                  <c:v>2</c:v>
                </c:pt>
                <c:pt idx="915">
                  <c:v>0</c:v>
                </c:pt>
                <c:pt idx="916">
                  <c:v>2</c:v>
                </c:pt>
                <c:pt idx="917">
                  <c:v>0</c:v>
                </c:pt>
                <c:pt idx="918">
                  <c:v>2</c:v>
                </c:pt>
                <c:pt idx="919">
                  <c:v>3</c:v>
                </c:pt>
                <c:pt idx="920">
                  <c:v>0</c:v>
                </c:pt>
                <c:pt idx="921">
                  <c:v>0</c:v>
                </c:pt>
                <c:pt idx="922">
                  <c:v>2</c:v>
                </c:pt>
                <c:pt idx="923">
                  <c:v>0</c:v>
                </c:pt>
                <c:pt idx="924">
                  <c:v>1</c:v>
                </c:pt>
                <c:pt idx="925">
                  <c:v>1</c:v>
                </c:pt>
                <c:pt idx="926">
                  <c:v>0</c:v>
                </c:pt>
                <c:pt idx="927">
                  <c:v>2</c:v>
                </c:pt>
                <c:pt idx="928">
                  <c:v>3</c:v>
                </c:pt>
                <c:pt idx="929">
                  <c:v>2</c:v>
                </c:pt>
                <c:pt idx="930">
                  <c:v>0</c:v>
                </c:pt>
                <c:pt idx="931">
                  <c:v>1</c:v>
                </c:pt>
                <c:pt idx="932">
                  <c:v>3</c:v>
                </c:pt>
                <c:pt idx="933">
                  <c:v>2</c:v>
                </c:pt>
                <c:pt idx="934">
                  <c:v>1</c:v>
                </c:pt>
                <c:pt idx="935">
                  <c:v>1</c:v>
                </c:pt>
                <c:pt idx="936">
                  <c:v>0</c:v>
                </c:pt>
                <c:pt idx="937">
                  <c:v>1</c:v>
                </c:pt>
                <c:pt idx="938">
                  <c:v>2</c:v>
                </c:pt>
                <c:pt idx="939">
                  <c:v>3</c:v>
                </c:pt>
                <c:pt idx="940">
                  <c:v>2</c:v>
                </c:pt>
                <c:pt idx="941">
                  <c:v>2</c:v>
                </c:pt>
                <c:pt idx="942">
                  <c:v>0</c:v>
                </c:pt>
                <c:pt idx="943">
                  <c:v>2</c:v>
                </c:pt>
                <c:pt idx="944">
                  <c:v>3</c:v>
                </c:pt>
                <c:pt idx="945">
                  <c:v>1</c:v>
                </c:pt>
                <c:pt idx="946">
                  <c:v>1</c:v>
                </c:pt>
                <c:pt idx="947">
                  <c:v>1</c:v>
                </c:pt>
                <c:pt idx="948">
                  <c:v>0</c:v>
                </c:pt>
                <c:pt idx="949">
                  <c:v>3</c:v>
                </c:pt>
                <c:pt idx="950">
                  <c:v>3</c:v>
                </c:pt>
                <c:pt idx="951">
                  <c:v>0</c:v>
                </c:pt>
                <c:pt idx="952">
                  <c:v>2</c:v>
                </c:pt>
                <c:pt idx="953">
                  <c:v>0</c:v>
                </c:pt>
                <c:pt idx="954">
                  <c:v>2</c:v>
                </c:pt>
                <c:pt idx="955">
                  <c:v>2</c:v>
                </c:pt>
                <c:pt idx="956">
                  <c:v>2</c:v>
                </c:pt>
                <c:pt idx="957">
                  <c:v>2</c:v>
                </c:pt>
                <c:pt idx="958">
                  <c:v>0</c:v>
                </c:pt>
                <c:pt idx="959">
                  <c:v>2</c:v>
                </c:pt>
                <c:pt idx="960">
                  <c:v>2</c:v>
                </c:pt>
                <c:pt idx="961">
                  <c:v>0</c:v>
                </c:pt>
                <c:pt idx="962">
                  <c:v>1</c:v>
                </c:pt>
                <c:pt idx="963">
                  <c:v>3</c:v>
                </c:pt>
                <c:pt idx="964">
                  <c:v>1</c:v>
                </c:pt>
                <c:pt idx="965">
                  <c:v>1</c:v>
                </c:pt>
                <c:pt idx="966">
                  <c:v>3</c:v>
                </c:pt>
                <c:pt idx="967">
                  <c:v>0</c:v>
                </c:pt>
                <c:pt idx="968">
                  <c:v>1</c:v>
                </c:pt>
                <c:pt idx="969">
                  <c:v>1</c:v>
                </c:pt>
                <c:pt idx="970">
                  <c:v>0</c:v>
                </c:pt>
                <c:pt idx="973">
                  <c:v>3</c:v>
                </c:pt>
              </c:numCache>
            </c:numRef>
          </c:yVal>
          <c:smooth val="0"/>
          <c:extLst>
            <c:ext xmlns:c16="http://schemas.microsoft.com/office/drawing/2014/chart" uri="{C3380CC4-5D6E-409C-BE32-E72D297353CC}">
              <c16:uniqueId val="{00000001-A82B-42A5-9FC4-E9B8FAF0DF5B}"/>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INDIVIDUAL'!$J$117:$J$126</c:f>
              <c:numCache>
                <c:formatCode>0</c:formatCode>
                <c:ptCount val="10"/>
                <c:pt idx="0">
                  <c:v>2</c:v>
                </c:pt>
                <c:pt idx="1">
                  <c:v>0</c:v>
                </c:pt>
                <c:pt idx="2">
                  <c:v>2</c:v>
                </c:pt>
                <c:pt idx="3">
                  <c:v>0</c:v>
                </c:pt>
                <c:pt idx="4">
                  <c:v>2</c:v>
                </c:pt>
                <c:pt idx="5">
                  <c:v>1</c:v>
                </c:pt>
                <c:pt idx="6">
                  <c:v>2</c:v>
                </c:pt>
                <c:pt idx="7">
                  <c:v>0</c:v>
                </c:pt>
                <c:pt idx="8">
                  <c:v>0</c:v>
                </c:pt>
                <c:pt idx="9">
                  <c:v>2</c:v>
                </c:pt>
              </c:numCache>
            </c:numRef>
          </c:yVal>
          <c:smooth val="0"/>
          <c:extLst>
            <c:ext xmlns:c16="http://schemas.microsoft.com/office/drawing/2014/chart" uri="{C3380CC4-5D6E-409C-BE32-E72D297353CC}">
              <c16:uniqueId val="{00000002-A82B-42A5-9FC4-E9B8FAF0DF5B}"/>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INDIVIDUAL'!$J$127:$J$156</c:f>
              <c:numCache>
                <c:formatCode>0</c:formatCode>
                <c:ptCount val="30"/>
                <c:pt idx="0">
                  <c:v>0</c:v>
                </c:pt>
                <c:pt idx="1">
                  <c:v>3</c:v>
                </c:pt>
                <c:pt idx="2">
                  <c:v>1</c:v>
                </c:pt>
                <c:pt idx="3">
                  <c:v>2</c:v>
                </c:pt>
                <c:pt idx="4">
                  <c:v>2</c:v>
                </c:pt>
                <c:pt idx="5">
                  <c:v>4</c:v>
                </c:pt>
                <c:pt idx="6">
                  <c:v>3</c:v>
                </c:pt>
                <c:pt idx="7">
                  <c:v>0</c:v>
                </c:pt>
                <c:pt idx="8">
                  <c:v>1</c:v>
                </c:pt>
                <c:pt idx="9">
                  <c:v>2</c:v>
                </c:pt>
                <c:pt idx="10">
                  <c:v>2</c:v>
                </c:pt>
                <c:pt idx="11">
                  <c:v>1</c:v>
                </c:pt>
                <c:pt idx="12">
                  <c:v>3</c:v>
                </c:pt>
                <c:pt idx="13">
                  <c:v>2</c:v>
                </c:pt>
                <c:pt idx="14">
                  <c:v>0</c:v>
                </c:pt>
                <c:pt idx="15">
                  <c:v>3</c:v>
                </c:pt>
                <c:pt idx="16">
                  <c:v>0</c:v>
                </c:pt>
                <c:pt idx="17">
                  <c:v>0</c:v>
                </c:pt>
                <c:pt idx="18">
                  <c:v>0</c:v>
                </c:pt>
                <c:pt idx="19">
                  <c:v>0</c:v>
                </c:pt>
                <c:pt idx="20">
                  <c:v>1</c:v>
                </c:pt>
                <c:pt idx="21">
                  <c:v>1</c:v>
                </c:pt>
                <c:pt idx="22">
                  <c:v>1</c:v>
                </c:pt>
                <c:pt idx="23">
                  <c:v>2</c:v>
                </c:pt>
                <c:pt idx="24">
                  <c:v>0</c:v>
                </c:pt>
                <c:pt idx="25">
                  <c:v>0</c:v>
                </c:pt>
                <c:pt idx="26">
                  <c:v>2</c:v>
                </c:pt>
                <c:pt idx="27">
                  <c:v>0</c:v>
                </c:pt>
                <c:pt idx="28">
                  <c:v>1</c:v>
                </c:pt>
                <c:pt idx="29">
                  <c:v>3</c:v>
                </c:pt>
              </c:numCache>
            </c:numRef>
          </c:yVal>
          <c:smooth val="0"/>
          <c:extLst>
            <c:ext xmlns:c16="http://schemas.microsoft.com/office/drawing/2014/chart" uri="{C3380CC4-5D6E-409C-BE32-E72D297353CC}">
              <c16:uniqueId val="{00000003-A82B-42A5-9FC4-E9B8FAF0DF5B}"/>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INDIVIDUAL'!$J$1136</c:f>
              <c:numCache>
                <c:formatCode>0</c:formatCode>
                <c:ptCount val="1"/>
                <c:pt idx="0">
                  <c:v>1</c:v>
                </c:pt>
              </c:numCache>
            </c:numRef>
          </c:yVal>
          <c:smooth val="0"/>
          <c:extLst>
            <c:ext xmlns:c16="http://schemas.microsoft.com/office/drawing/2014/chart" uri="{C3380CC4-5D6E-409C-BE32-E72D297353CC}">
              <c16:uniqueId val="{00000004-A82B-42A5-9FC4-E9B8FAF0DF5B}"/>
            </c:ext>
          </c:extLst>
        </c:ser>
        <c:dLbls>
          <c:showLegendKey val="0"/>
          <c:showVal val="0"/>
          <c:showCatName val="0"/>
          <c:showSerName val="0"/>
          <c:showPercent val="0"/>
          <c:showBubbleSize val="0"/>
        </c:dLbls>
        <c:axId val="264137904"/>
        <c:axId val="264140256"/>
      </c:scatterChart>
      <c:valAx>
        <c:axId val="264137904"/>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40256"/>
        <c:crosses val="autoZero"/>
        <c:crossBetween val="midCat"/>
      </c:valAx>
      <c:valAx>
        <c:axId val="264140256"/>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Dependientes</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7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d3bb37a9-7ff1-4467-a18f-9a91c9171a41}"/>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Ocupación</a:t>
            </a:r>
            <a:r>
              <a:rPr lang="es-ES_tradnl"/>
              <a:t>)</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INDIVIDUAL'!$N$3:$N$116</c:f>
              <c:numCache>
                <c:formatCode>0</c:formatCode>
                <c:ptCount val="114"/>
                <c:pt idx="0">
                  <c:v>1</c:v>
                </c:pt>
                <c:pt idx="1">
                  <c:v>2</c:v>
                </c:pt>
                <c:pt idx="2">
                  <c:v>2</c:v>
                </c:pt>
                <c:pt idx="3">
                  <c:v>2</c:v>
                </c:pt>
                <c:pt idx="4">
                  <c:v>2</c:v>
                </c:pt>
                <c:pt idx="5">
                  <c:v>2</c:v>
                </c:pt>
                <c:pt idx="6">
                  <c:v>2</c:v>
                </c:pt>
                <c:pt idx="7">
                  <c:v>2</c:v>
                </c:pt>
                <c:pt idx="8">
                  <c:v>2</c:v>
                </c:pt>
                <c:pt idx="9">
                  <c:v>2</c:v>
                </c:pt>
                <c:pt idx="10">
                  <c:v>2</c:v>
                </c:pt>
                <c:pt idx="11">
                  <c:v>1</c:v>
                </c:pt>
                <c:pt idx="12">
                  <c:v>2</c:v>
                </c:pt>
                <c:pt idx="13">
                  <c:v>1</c:v>
                </c:pt>
                <c:pt idx="14">
                  <c:v>1</c:v>
                </c:pt>
                <c:pt idx="15">
                  <c:v>1</c:v>
                </c:pt>
                <c:pt idx="16">
                  <c:v>2</c:v>
                </c:pt>
                <c:pt idx="17">
                  <c:v>1</c:v>
                </c:pt>
                <c:pt idx="18">
                  <c:v>1</c:v>
                </c:pt>
                <c:pt idx="19">
                  <c:v>2</c:v>
                </c:pt>
                <c:pt idx="20">
                  <c:v>2</c:v>
                </c:pt>
                <c:pt idx="21">
                  <c:v>2</c:v>
                </c:pt>
                <c:pt idx="22">
                  <c:v>2</c:v>
                </c:pt>
                <c:pt idx="23">
                  <c:v>1</c:v>
                </c:pt>
                <c:pt idx="24">
                  <c:v>2</c:v>
                </c:pt>
                <c:pt idx="25">
                  <c:v>1</c:v>
                </c:pt>
                <c:pt idx="26">
                  <c:v>2</c:v>
                </c:pt>
                <c:pt idx="27">
                  <c:v>2</c:v>
                </c:pt>
                <c:pt idx="28">
                  <c:v>2</c:v>
                </c:pt>
                <c:pt idx="29">
                  <c:v>2</c:v>
                </c:pt>
                <c:pt idx="30">
                  <c:v>1</c:v>
                </c:pt>
                <c:pt idx="31">
                  <c:v>2</c:v>
                </c:pt>
                <c:pt idx="32">
                  <c:v>1</c:v>
                </c:pt>
                <c:pt idx="33">
                  <c:v>2</c:v>
                </c:pt>
                <c:pt idx="34">
                  <c:v>2</c:v>
                </c:pt>
                <c:pt idx="35">
                  <c:v>2</c:v>
                </c:pt>
                <c:pt idx="36">
                  <c:v>2</c:v>
                </c:pt>
                <c:pt idx="37">
                  <c:v>2</c:v>
                </c:pt>
                <c:pt idx="38">
                  <c:v>2</c:v>
                </c:pt>
                <c:pt idx="39">
                  <c:v>2</c:v>
                </c:pt>
                <c:pt idx="40">
                  <c:v>2</c:v>
                </c:pt>
                <c:pt idx="41">
                  <c:v>2</c:v>
                </c:pt>
                <c:pt idx="42">
                  <c:v>1</c:v>
                </c:pt>
                <c:pt idx="43">
                  <c:v>1</c:v>
                </c:pt>
                <c:pt idx="44">
                  <c:v>1</c:v>
                </c:pt>
                <c:pt idx="45">
                  <c:v>2</c:v>
                </c:pt>
                <c:pt idx="46">
                  <c:v>2</c:v>
                </c:pt>
                <c:pt idx="47">
                  <c:v>1</c:v>
                </c:pt>
                <c:pt idx="48">
                  <c:v>2</c:v>
                </c:pt>
                <c:pt idx="49">
                  <c:v>2</c:v>
                </c:pt>
                <c:pt idx="50">
                  <c:v>2</c:v>
                </c:pt>
                <c:pt idx="51">
                  <c:v>2</c:v>
                </c:pt>
                <c:pt idx="52">
                  <c:v>2</c:v>
                </c:pt>
                <c:pt idx="53">
                  <c:v>2</c:v>
                </c:pt>
                <c:pt idx="54">
                  <c:v>1</c:v>
                </c:pt>
                <c:pt idx="55">
                  <c:v>2</c:v>
                </c:pt>
                <c:pt idx="56">
                  <c:v>1</c:v>
                </c:pt>
                <c:pt idx="57">
                  <c:v>1</c:v>
                </c:pt>
                <c:pt idx="58">
                  <c:v>2</c:v>
                </c:pt>
                <c:pt idx="59">
                  <c:v>1</c:v>
                </c:pt>
                <c:pt idx="60">
                  <c:v>1</c:v>
                </c:pt>
                <c:pt idx="61">
                  <c:v>2</c:v>
                </c:pt>
                <c:pt idx="62">
                  <c:v>1</c:v>
                </c:pt>
                <c:pt idx="63">
                  <c:v>1</c:v>
                </c:pt>
                <c:pt idx="64">
                  <c:v>2</c:v>
                </c:pt>
                <c:pt idx="65">
                  <c:v>2</c:v>
                </c:pt>
                <c:pt idx="66">
                  <c:v>1</c:v>
                </c:pt>
                <c:pt idx="67">
                  <c:v>2</c:v>
                </c:pt>
                <c:pt idx="68">
                  <c:v>1</c:v>
                </c:pt>
                <c:pt idx="69">
                  <c:v>2</c:v>
                </c:pt>
                <c:pt idx="70">
                  <c:v>2</c:v>
                </c:pt>
                <c:pt idx="71">
                  <c:v>2</c:v>
                </c:pt>
                <c:pt idx="72">
                  <c:v>1</c:v>
                </c:pt>
                <c:pt idx="73">
                  <c:v>1</c:v>
                </c:pt>
                <c:pt idx="74">
                  <c:v>1</c:v>
                </c:pt>
                <c:pt idx="75">
                  <c:v>1</c:v>
                </c:pt>
                <c:pt idx="76">
                  <c:v>2</c:v>
                </c:pt>
                <c:pt idx="77">
                  <c:v>1</c:v>
                </c:pt>
                <c:pt idx="78">
                  <c:v>2</c:v>
                </c:pt>
                <c:pt idx="79">
                  <c:v>2</c:v>
                </c:pt>
                <c:pt idx="80">
                  <c:v>2</c:v>
                </c:pt>
                <c:pt idx="81">
                  <c:v>2</c:v>
                </c:pt>
                <c:pt idx="82">
                  <c:v>2</c:v>
                </c:pt>
                <c:pt idx="83">
                  <c:v>1</c:v>
                </c:pt>
                <c:pt idx="84">
                  <c:v>1</c:v>
                </c:pt>
                <c:pt idx="85">
                  <c:v>2</c:v>
                </c:pt>
                <c:pt idx="86">
                  <c:v>2</c:v>
                </c:pt>
                <c:pt idx="87">
                  <c:v>1</c:v>
                </c:pt>
                <c:pt idx="88">
                  <c:v>2</c:v>
                </c:pt>
                <c:pt idx="89">
                  <c:v>2</c:v>
                </c:pt>
                <c:pt idx="90">
                  <c:v>2</c:v>
                </c:pt>
                <c:pt idx="91">
                  <c:v>2</c:v>
                </c:pt>
                <c:pt idx="92">
                  <c:v>2</c:v>
                </c:pt>
                <c:pt idx="93">
                  <c:v>1</c:v>
                </c:pt>
                <c:pt idx="94">
                  <c:v>2</c:v>
                </c:pt>
                <c:pt idx="95">
                  <c:v>2</c:v>
                </c:pt>
                <c:pt idx="96">
                  <c:v>2</c:v>
                </c:pt>
                <c:pt idx="97">
                  <c:v>1</c:v>
                </c:pt>
                <c:pt idx="98">
                  <c:v>1</c:v>
                </c:pt>
                <c:pt idx="99">
                  <c:v>2</c:v>
                </c:pt>
                <c:pt idx="100">
                  <c:v>2</c:v>
                </c:pt>
                <c:pt idx="101">
                  <c:v>2</c:v>
                </c:pt>
                <c:pt idx="102">
                  <c:v>2</c:v>
                </c:pt>
                <c:pt idx="103">
                  <c:v>2</c:v>
                </c:pt>
                <c:pt idx="104">
                  <c:v>2</c:v>
                </c:pt>
                <c:pt idx="105">
                  <c:v>1</c:v>
                </c:pt>
                <c:pt idx="106">
                  <c:v>2</c:v>
                </c:pt>
                <c:pt idx="107">
                  <c:v>1</c:v>
                </c:pt>
                <c:pt idx="108">
                  <c:v>1</c:v>
                </c:pt>
                <c:pt idx="109">
                  <c:v>2</c:v>
                </c:pt>
                <c:pt idx="110">
                  <c:v>1</c:v>
                </c:pt>
                <c:pt idx="111">
                  <c:v>2</c:v>
                </c:pt>
                <c:pt idx="112">
                  <c:v>2</c:v>
                </c:pt>
                <c:pt idx="113">
                  <c:v>1</c:v>
                </c:pt>
              </c:numCache>
            </c:numRef>
          </c:yVal>
          <c:smooth val="0"/>
          <c:extLst>
            <c:ext xmlns:c16="http://schemas.microsoft.com/office/drawing/2014/chart" uri="{C3380CC4-5D6E-409C-BE32-E72D297353CC}">
              <c16:uniqueId val="{00000000-51E6-4C4C-AA36-A795ABDCCAF7}"/>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INDIVIDUAL'!$N$157:$N$1130</c:f>
              <c:numCache>
                <c:formatCode>0</c:formatCode>
                <c:ptCount val="974"/>
                <c:pt idx="0">
                  <c:v>2</c:v>
                </c:pt>
                <c:pt idx="1">
                  <c:v>1</c:v>
                </c:pt>
                <c:pt idx="2">
                  <c:v>2</c:v>
                </c:pt>
                <c:pt idx="3">
                  <c:v>2</c:v>
                </c:pt>
                <c:pt idx="4">
                  <c:v>2</c:v>
                </c:pt>
                <c:pt idx="5">
                  <c:v>2</c:v>
                </c:pt>
                <c:pt idx="6">
                  <c:v>1</c:v>
                </c:pt>
                <c:pt idx="7">
                  <c:v>2</c:v>
                </c:pt>
                <c:pt idx="8">
                  <c:v>1</c:v>
                </c:pt>
                <c:pt idx="9">
                  <c:v>1</c:v>
                </c:pt>
                <c:pt idx="10">
                  <c:v>2</c:v>
                </c:pt>
                <c:pt idx="11">
                  <c:v>2</c:v>
                </c:pt>
                <c:pt idx="12">
                  <c:v>2</c:v>
                </c:pt>
                <c:pt idx="13">
                  <c:v>1</c:v>
                </c:pt>
                <c:pt idx="14">
                  <c:v>2</c:v>
                </c:pt>
                <c:pt idx="15">
                  <c:v>2</c:v>
                </c:pt>
                <c:pt idx="16">
                  <c:v>2</c:v>
                </c:pt>
                <c:pt idx="17">
                  <c:v>1</c:v>
                </c:pt>
                <c:pt idx="18">
                  <c:v>2</c:v>
                </c:pt>
                <c:pt idx="19">
                  <c:v>2</c:v>
                </c:pt>
                <c:pt idx="20">
                  <c:v>1</c:v>
                </c:pt>
                <c:pt idx="21">
                  <c:v>2</c:v>
                </c:pt>
                <c:pt idx="22">
                  <c:v>2</c:v>
                </c:pt>
                <c:pt idx="23">
                  <c:v>1</c:v>
                </c:pt>
                <c:pt idx="24">
                  <c:v>1</c:v>
                </c:pt>
                <c:pt idx="25">
                  <c:v>2</c:v>
                </c:pt>
                <c:pt idx="26">
                  <c:v>2</c:v>
                </c:pt>
                <c:pt idx="27">
                  <c:v>2</c:v>
                </c:pt>
                <c:pt idx="28">
                  <c:v>2</c:v>
                </c:pt>
                <c:pt idx="29">
                  <c:v>2</c:v>
                </c:pt>
                <c:pt idx="30">
                  <c:v>2</c:v>
                </c:pt>
                <c:pt idx="31">
                  <c:v>1</c:v>
                </c:pt>
                <c:pt idx="32">
                  <c:v>1</c:v>
                </c:pt>
                <c:pt idx="33">
                  <c:v>2</c:v>
                </c:pt>
                <c:pt idx="34">
                  <c:v>2</c:v>
                </c:pt>
                <c:pt idx="35">
                  <c:v>1</c:v>
                </c:pt>
                <c:pt idx="36">
                  <c:v>2</c:v>
                </c:pt>
                <c:pt idx="37">
                  <c:v>2</c:v>
                </c:pt>
                <c:pt idx="38">
                  <c:v>1</c:v>
                </c:pt>
                <c:pt idx="39">
                  <c:v>2</c:v>
                </c:pt>
                <c:pt idx="40">
                  <c:v>2</c:v>
                </c:pt>
                <c:pt idx="41">
                  <c:v>1</c:v>
                </c:pt>
                <c:pt idx="42">
                  <c:v>1</c:v>
                </c:pt>
                <c:pt idx="43">
                  <c:v>1</c:v>
                </c:pt>
                <c:pt idx="44">
                  <c:v>1</c:v>
                </c:pt>
                <c:pt idx="45">
                  <c:v>2</c:v>
                </c:pt>
                <c:pt idx="46">
                  <c:v>2</c:v>
                </c:pt>
                <c:pt idx="47">
                  <c:v>2</c:v>
                </c:pt>
                <c:pt idx="48">
                  <c:v>1</c:v>
                </c:pt>
                <c:pt idx="49">
                  <c:v>2</c:v>
                </c:pt>
                <c:pt idx="50">
                  <c:v>2</c:v>
                </c:pt>
                <c:pt idx="51">
                  <c:v>2</c:v>
                </c:pt>
                <c:pt idx="52">
                  <c:v>2</c:v>
                </c:pt>
                <c:pt idx="53">
                  <c:v>2</c:v>
                </c:pt>
                <c:pt idx="54">
                  <c:v>1</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1</c:v>
                </c:pt>
                <c:pt idx="70">
                  <c:v>2</c:v>
                </c:pt>
                <c:pt idx="71">
                  <c:v>2</c:v>
                </c:pt>
                <c:pt idx="72">
                  <c:v>2</c:v>
                </c:pt>
                <c:pt idx="73">
                  <c:v>2</c:v>
                </c:pt>
                <c:pt idx="74">
                  <c:v>2</c:v>
                </c:pt>
                <c:pt idx="75">
                  <c:v>1</c:v>
                </c:pt>
                <c:pt idx="76">
                  <c:v>2</c:v>
                </c:pt>
                <c:pt idx="77">
                  <c:v>2</c:v>
                </c:pt>
                <c:pt idx="78">
                  <c:v>2</c:v>
                </c:pt>
                <c:pt idx="79">
                  <c:v>1</c:v>
                </c:pt>
                <c:pt idx="80">
                  <c:v>1</c:v>
                </c:pt>
                <c:pt idx="81">
                  <c:v>1</c:v>
                </c:pt>
                <c:pt idx="82">
                  <c:v>2</c:v>
                </c:pt>
                <c:pt idx="83">
                  <c:v>2</c:v>
                </c:pt>
                <c:pt idx="84">
                  <c:v>2</c:v>
                </c:pt>
                <c:pt idx="85">
                  <c:v>2</c:v>
                </c:pt>
                <c:pt idx="86">
                  <c:v>2</c:v>
                </c:pt>
                <c:pt idx="87">
                  <c:v>2</c:v>
                </c:pt>
                <c:pt idx="88">
                  <c:v>2</c:v>
                </c:pt>
                <c:pt idx="89">
                  <c:v>1</c:v>
                </c:pt>
                <c:pt idx="90">
                  <c:v>2</c:v>
                </c:pt>
                <c:pt idx="91">
                  <c:v>2</c:v>
                </c:pt>
                <c:pt idx="92">
                  <c:v>2</c:v>
                </c:pt>
                <c:pt idx="93">
                  <c:v>2</c:v>
                </c:pt>
                <c:pt idx="94">
                  <c:v>1</c:v>
                </c:pt>
                <c:pt idx="95">
                  <c:v>2</c:v>
                </c:pt>
                <c:pt idx="96">
                  <c:v>2</c:v>
                </c:pt>
                <c:pt idx="97">
                  <c:v>2</c:v>
                </c:pt>
                <c:pt idx="98">
                  <c:v>2</c:v>
                </c:pt>
                <c:pt idx="99">
                  <c:v>2</c:v>
                </c:pt>
                <c:pt idx="100">
                  <c:v>1</c:v>
                </c:pt>
                <c:pt idx="101">
                  <c:v>1</c:v>
                </c:pt>
                <c:pt idx="102">
                  <c:v>1</c:v>
                </c:pt>
                <c:pt idx="103">
                  <c:v>2</c:v>
                </c:pt>
                <c:pt idx="104">
                  <c:v>2</c:v>
                </c:pt>
                <c:pt idx="105">
                  <c:v>2</c:v>
                </c:pt>
                <c:pt idx="106">
                  <c:v>2</c:v>
                </c:pt>
                <c:pt idx="107">
                  <c:v>1</c:v>
                </c:pt>
                <c:pt idx="108">
                  <c:v>2</c:v>
                </c:pt>
                <c:pt idx="109">
                  <c:v>2</c:v>
                </c:pt>
                <c:pt idx="110">
                  <c:v>1</c:v>
                </c:pt>
                <c:pt idx="111">
                  <c:v>2</c:v>
                </c:pt>
                <c:pt idx="112">
                  <c:v>1</c:v>
                </c:pt>
                <c:pt idx="113">
                  <c:v>2</c:v>
                </c:pt>
                <c:pt idx="114">
                  <c:v>1</c:v>
                </c:pt>
                <c:pt idx="115">
                  <c:v>2</c:v>
                </c:pt>
                <c:pt idx="116">
                  <c:v>2</c:v>
                </c:pt>
                <c:pt idx="117">
                  <c:v>1</c:v>
                </c:pt>
                <c:pt idx="118">
                  <c:v>1</c:v>
                </c:pt>
                <c:pt idx="119">
                  <c:v>2</c:v>
                </c:pt>
                <c:pt idx="120">
                  <c:v>2</c:v>
                </c:pt>
                <c:pt idx="121">
                  <c:v>2</c:v>
                </c:pt>
                <c:pt idx="122">
                  <c:v>2</c:v>
                </c:pt>
                <c:pt idx="123">
                  <c:v>1</c:v>
                </c:pt>
                <c:pt idx="124">
                  <c:v>2</c:v>
                </c:pt>
                <c:pt idx="125">
                  <c:v>2</c:v>
                </c:pt>
                <c:pt idx="126">
                  <c:v>2</c:v>
                </c:pt>
                <c:pt idx="127">
                  <c:v>2</c:v>
                </c:pt>
                <c:pt idx="128">
                  <c:v>1</c:v>
                </c:pt>
                <c:pt idx="129">
                  <c:v>2</c:v>
                </c:pt>
                <c:pt idx="130">
                  <c:v>1</c:v>
                </c:pt>
                <c:pt idx="131">
                  <c:v>2</c:v>
                </c:pt>
                <c:pt idx="132">
                  <c:v>2</c:v>
                </c:pt>
                <c:pt idx="133">
                  <c:v>2</c:v>
                </c:pt>
                <c:pt idx="134">
                  <c:v>1</c:v>
                </c:pt>
                <c:pt idx="135">
                  <c:v>2</c:v>
                </c:pt>
                <c:pt idx="136">
                  <c:v>2</c:v>
                </c:pt>
                <c:pt idx="137">
                  <c:v>2</c:v>
                </c:pt>
                <c:pt idx="138">
                  <c:v>2</c:v>
                </c:pt>
                <c:pt idx="139">
                  <c:v>1</c:v>
                </c:pt>
                <c:pt idx="140">
                  <c:v>2</c:v>
                </c:pt>
                <c:pt idx="141">
                  <c:v>1</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1</c:v>
                </c:pt>
                <c:pt idx="176">
                  <c:v>1</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1</c:v>
                </c:pt>
                <c:pt idx="199">
                  <c:v>2</c:v>
                </c:pt>
                <c:pt idx="200">
                  <c:v>2</c:v>
                </c:pt>
                <c:pt idx="201">
                  <c:v>2</c:v>
                </c:pt>
                <c:pt idx="202">
                  <c:v>2</c:v>
                </c:pt>
                <c:pt idx="203">
                  <c:v>1</c:v>
                </c:pt>
                <c:pt idx="204">
                  <c:v>2</c:v>
                </c:pt>
                <c:pt idx="205">
                  <c:v>2</c:v>
                </c:pt>
                <c:pt idx="206">
                  <c:v>2</c:v>
                </c:pt>
                <c:pt idx="207">
                  <c:v>1</c:v>
                </c:pt>
                <c:pt idx="208">
                  <c:v>2</c:v>
                </c:pt>
                <c:pt idx="209">
                  <c:v>2</c:v>
                </c:pt>
                <c:pt idx="210">
                  <c:v>2</c:v>
                </c:pt>
                <c:pt idx="211">
                  <c:v>2</c:v>
                </c:pt>
                <c:pt idx="212">
                  <c:v>2</c:v>
                </c:pt>
                <c:pt idx="213">
                  <c:v>2</c:v>
                </c:pt>
                <c:pt idx="214">
                  <c:v>2</c:v>
                </c:pt>
                <c:pt idx="215">
                  <c:v>1</c:v>
                </c:pt>
                <c:pt idx="216">
                  <c:v>1</c:v>
                </c:pt>
                <c:pt idx="217">
                  <c:v>2</c:v>
                </c:pt>
                <c:pt idx="218">
                  <c:v>2</c:v>
                </c:pt>
                <c:pt idx="219">
                  <c:v>2</c:v>
                </c:pt>
                <c:pt idx="220">
                  <c:v>1</c:v>
                </c:pt>
                <c:pt idx="221">
                  <c:v>2</c:v>
                </c:pt>
                <c:pt idx="222">
                  <c:v>2</c:v>
                </c:pt>
                <c:pt idx="223">
                  <c:v>2</c:v>
                </c:pt>
                <c:pt idx="224">
                  <c:v>2</c:v>
                </c:pt>
                <c:pt idx="225">
                  <c:v>2</c:v>
                </c:pt>
                <c:pt idx="226">
                  <c:v>1</c:v>
                </c:pt>
                <c:pt idx="227">
                  <c:v>2</c:v>
                </c:pt>
                <c:pt idx="228">
                  <c:v>2</c:v>
                </c:pt>
                <c:pt idx="229">
                  <c:v>2</c:v>
                </c:pt>
                <c:pt idx="230">
                  <c:v>2</c:v>
                </c:pt>
                <c:pt idx="231">
                  <c:v>2</c:v>
                </c:pt>
                <c:pt idx="232">
                  <c:v>2</c:v>
                </c:pt>
                <c:pt idx="233">
                  <c:v>2</c:v>
                </c:pt>
                <c:pt idx="234">
                  <c:v>2</c:v>
                </c:pt>
                <c:pt idx="235">
                  <c:v>2</c:v>
                </c:pt>
                <c:pt idx="236">
                  <c:v>2</c:v>
                </c:pt>
                <c:pt idx="237">
                  <c:v>2</c:v>
                </c:pt>
                <c:pt idx="238">
                  <c:v>1</c:v>
                </c:pt>
                <c:pt idx="239">
                  <c:v>2</c:v>
                </c:pt>
                <c:pt idx="240">
                  <c:v>1</c:v>
                </c:pt>
                <c:pt idx="241">
                  <c:v>2</c:v>
                </c:pt>
                <c:pt idx="242">
                  <c:v>2</c:v>
                </c:pt>
                <c:pt idx="243">
                  <c:v>2</c:v>
                </c:pt>
                <c:pt idx="244">
                  <c:v>2</c:v>
                </c:pt>
                <c:pt idx="245">
                  <c:v>2</c:v>
                </c:pt>
                <c:pt idx="246">
                  <c:v>1</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1</c:v>
                </c:pt>
                <c:pt idx="269">
                  <c:v>2</c:v>
                </c:pt>
                <c:pt idx="270">
                  <c:v>2</c:v>
                </c:pt>
                <c:pt idx="271">
                  <c:v>2</c:v>
                </c:pt>
                <c:pt idx="272">
                  <c:v>2</c:v>
                </c:pt>
                <c:pt idx="273">
                  <c:v>2</c:v>
                </c:pt>
                <c:pt idx="274">
                  <c:v>2</c:v>
                </c:pt>
                <c:pt idx="275">
                  <c:v>2</c:v>
                </c:pt>
                <c:pt idx="276">
                  <c:v>2</c:v>
                </c:pt>
                <c:pt idx="277">
                  <c:v>2</c:v>
                </c:pt>
                <c:pt idx="278">
                  <c:v>2</c:v>
                </c:pt>
                <c:pt idx="279">
                  <c:v>2</c:v>
                </c:pt>
                <c:pt idx="280">
                  <c:v>2</c:v>
                </c:pt>
                <c:pt idx="281">
                  <c:v>1</c:v>
                </c:pt>
                <c:pt idx="282">
                  <c:v>2</c:v>
                </c:pt>
                <c:pt idx="283">
                  <c:v>1</c:v>
                </c:pt>
                <c:pt idx="284">
                  <c:v>1</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1</c:v>
                </c:pt>
                <c:pt idx="299">
                  <c:v>2</c:v>
                </c:pt>
                <c:pt idx="300">
                  <c:v>2</c:v>
                </c:pt>
                <c:pt idx="301">
                  <c:v>2</c:v>
                </c:pt>
                <c:pt idx="302">
                  <c:v>1</c:v>
                </c:pt>
                <c:pt idx="303">
                  <c:v>2</c:v>
                </c:pt>
                <c:pt idx="304">
                  <c:v>2</c:v>
                </c:pt>
                <c:pt idx="305">
                  <c:v>2</c:v>
                </c:pt>
                <c:pt idx="306">
                  <c:v>2</c:v>
                </c:pt>
                <c:pt idx="307">
                  <c:v>2</c:v>
                </c:pt>
                <c:pt idx="308">
                  <c:v>2</c:v>
                </c:pt>
                <c:pt idx="309">
                  <c:v>1</c:v>
                </c:pt>
                <c:pt idx="310">
                  <c:v>2</c:v>
                </c:pt>
                <c:pt idx="311">
                  <c:v>2</c:v>
                </c:pt>
                <c:pt idx="312">
                  <c:v>1</c:v>
                </c:pt>
                <c:pt idx="313">
                  <c:v>1</c:v>
                </c:pt>
                <c:pt idx="314">
                  <c:v>2</c:v>
                </c:pt>
                <c:pt idx="315">
                  <c:v>1</c:v>
                </c:pt>
                <c:pt idx="316">
                  <c:v>2</c:v>
                </c:pt>
                <c:pt idx="317">
                  <c:v>1</c:v>
                </c:pt>
                <c:pt idx="318">
                  <c:v>2</c:v>
                </c:pt>
                <c:pt idx="319">
                  <c:v>2</c:v>
                </c:pt>
                <c:pt idx="320">
                  <c:v>2</c:v>
                </c:pt>
                <c:pt idx="321">
                  <c:v>2</c:v>
                </c:pt>
                <c:pt idx="322">
                  <c:v>2</c:v>
                </c:pt>
                <c:pt idx="323">
                  <c:v>2</c:v>
                </c:pt>
                <c:pt idx="324">
                  <c:v>2</c:v>
                </c:pt>
                <c:pt idx="325">
                  <c:v>2</c:v>
                </c:pt>
                <c:pt idx="326">
                  <c:v>2</c:v>
                </c:pt>
                <c:pt idx="327">
                  <c:v>1</c:v>
                </c:pt>
                <c:pt idx="328">
                  <c:v>1</c:v>
                </c:pt>
                <c:pt idx="329">
                  <c:v>2</c:v>
                </c:pt>
                <c:pt idx="330">
                  <c:v>2</c:v>
                </c:pt>
                <c:pt idx="331">
                  <c:v>2</c:v>
                </c:pt>
                <c:pt idx="332">
                  <c:v>1</c:v>
                </c:pt>
                <c:pt idx="333">
                  <c:v>2</c:v>
                </c:pt>
                <c:pt idx="334">
                  <c:v>2</c:v>
                </c:pt>
                <c:pt idx="335">
                  <c:v>2</c:v>
                </c:pt>
                <c:pt idx="336">
                  <c:v>2</c:v>
                </c:pt>
                <c:pt idx="337">
                  <c:v>2</c:v>
                </c:pt>
                <c:pt idx="338">
                  <c:v>2</c:v>
                </c:pt>
                <c:pt idx="339">
                  <c:v>1</c:v>
                </c:pt>
                <c:pt idx="340">
                  <c:v>1</c:v>
                </c:pt>
                <c:pt idx="341">
                  <c:v>2</c:v>
                </c:pt>
                <c:pt idx="342">
                  <c:v>2</c:v>
                </c:pt>
                <c:pt idx="343">
                  <c:v>2</c:v>
                </c:pt>
                <c:pt idx="344">
                  <c:v>2</c:v>
                </c:pt>
                <c:pt idx="345">
                  <c:v>2</c:v>
                </c:pt>
                <c:pt idx="346">
                  <c:v>2</c:v>
                </c:pt>
                <c:pt idx="347">
                  <c:v>2</c:v>
                </c:pt>
                <c:pt idx="348">
                  <c:v>2</c:v>
                </c:pt>
                <c:pt idx="349">
                  <c:v>2</c:v>
                </c:pt>
                <c:pt idx="350">
                  <c:v>2</c:v>
                </c:pt>
                <c:pt idx="351">
                  <c:v>1</c:v>
                </c:pt>
                <c:pt idx="352">
                  <c:v>1</c:v>
                </c:pt>
                <c:pt idx="353">
                  <c:v>1</c:v>
                </c:pt>
                <c:pt idx="354">
                  <c:v>2</c:v>
                </c:pt>
                <c:pt idx="355">
                  <c:v>2</c:v>
                </c:pt>
                <c:pt idx="356">
                  <c:v>2</c:v>
                </c:pt>
                <c:pt idx="357">
                  <c:v>1</c:v>
                </c:pt>
                <c:pt idx="358">
                  <c:v>2</c:v>
                </c:pt>
                <c:pt idx="359">
                  <c:v>2</c:v>
                </c:pt>
                <c:pt idx="360">
                  <c:v>1</c:v>
                </c:pt>
                <c:pt idx="361">
                  <c:v>2</c:v>
                </c:pt>
                <c:pt idx="362">
                  <c:v>1</c:v>
                </c:pt>
                <c:pt idx="363">
                  <c:v>2</c:v>
                </c:pt>
                <c:pt idx="364">
                  <c:v>1</c:v>
                </c:pt>
                <c:pt idx="365">
                  <c:v>1</c:v>
                </c:pt>
                <c:pt idx="366">
                  <c:v>1</c:v>
                </c:pt>
                <c:pt idx="367">
                  <c:v>1</c:v>
                </c:pt>
                <c:pt idx="368">
                  <c:v>2</c:v>
                </c:pt>
                <c:pt idx="369">
                  <c:v>2</c:v>
                </c:pt>
                <c:pt idx="370">
                  <c:v>2</c:v>
                </c:pt>
                <c:pt idx="371">
                  <c:v>2</c:v>
                </c:pt>
                <c:pt idx="372">
                  <c:v>2</c:v>
                </c:pt>
                <c:pt idx="373">
                  <c:v>1</c:v>
                </c:pt>
                <c:pt idx="374">
                  <c:v>1</c:v>
                </c:pt>
                <c:pt idx="375">
                  <c:v>2</c:v>
                </c:pt>
                <c:pt idx="376">
                  <c:v>2</c:v>
                </c:pt>
                <c:pt idx="377">
                  <c:v>2</c:v>
                </c:pt>
                <c:pt idx="378">
                  <c:v>1</c:v>
                </c:pt>
                <c:pt idx="379">
                  <c:v>2</c:v>
                </c:pt>
                <c:pt idx="380">
                  <c:v>2</c:v>
                </c:pt>
                <c:pt idx="381">
                  <c:v>2</c:v>
                </c:pt>
                <c:pt idx="382">
                  <c:v>2</c:v>
                </c:pt>
                <c:pt idx="383">
                  <c:v>2</c:v>
                </c:pt>
                <c:pt idx="384">
                  <c:v>1</c:v>
                </c:pt>
                <c:pt idx="385">
                  <c:v>2</c:v>
                </c:pt>
                <c:pt idx="386">
                  <c:v>2</c:v>
                </c:pt>
                <c:pt idx="387">
                  <c:v>2</c:v>
                </c:pt>
                <c:pt idx="388">
                  <c:v>2</c:v>
                </c:pt>
                <c:pt idx="389">
                  <c:v>2</c:v>
                </c:pt>
                <c:pt idx="390">
                  <c:v>1</c:v>
                </c:pt>
                <c:pt idx="391">
                  <c:v>2</c:v>
                </c:pt>
                <c:pt idx="392">
                  <c:v>2</c:v>
                </c:pt>
                <c:pt idx="393">
                  <c:v>2</c:v>
                </c:pt>
                <c:pt idx="394">
                  <c:v>2</c:v>
                </c:pt>
                <c:pt idx="395">
                  <c:v>2</c:v>
                </c:pt>
                <c:pt idx="396">
                  <c:v>2</c:v>
                </c:pt>
                <c:pt idx="397">
                  <c:v>2</c:v>
                </c:pt>
                <c:pt idx="398">
                  <c:v>2</c:v>
                </c:pt>
                <c:pt idx="399">
                  <c:v>2</c:v>
                </c:pt>
                <c:pt idx="400">
                  <c:v>2</c:v>
                </c:pt>
                <c:pt idx="401">
                  <c:v>2</c:v>
                </c:pt>
                <c:pt idx="402">
                  <c:v>1</c:v>
                </c:pt>
                <c:pt idx="403">
                  <c:v>2</c:v>
                </c:pt>
                <c:pt idx="404">
                  <c:v>1</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1</c:v>
                </c:pt>
                <c:pt idx="422">
                  <c:v>2</c:v>
                </c:pt>
                <c:pt idx="423">
                  <c:v>1</c:v>
                </c:pt>
                <c:pt idx="424">
                  <c:v>2</c:v>
                </c:pt>
                <c:pt idx="425">
                  <c:v>2</c:v>
                </c:pt>
                <c:pt idx="426">
                  <c:v>2</c:v>
                </c:pt>
                <c:pt idx="427">
                  <c:v>2</c:v>
                </c:pt>
                <c:pt idx="428">
                  <c:v>2</c:v>
                </c:pt>
                <c:pt idx="429">
                  <c:v>2</c:v>
                </c:pt>
                <c:pt idx="430">
                  <c:v>2</c:v>
                </c:pt>
                <c:pt idx="431">
                  <c:v>1</c:v>
                </c:pt>
                <c:pt idx="432">
                  <c:v>2</c:v>
                </c:pt>
                <c:pt idx="433">
                  <c:v>2</c:v>
                </c:pt>
                <c:pt idx="434">
                  <c:v>1</c:v>
                </c:pt>
                <c:pt idx="435">
                  <c:v>2</c:v>
                </c:pt>
                <c:pt idx="436">
                  <c:v>2</c:v>
                </c:pt>
                <c:pt idx="437">
                  <c:v>2</c:v>
                </c:pt>
                <c:pt idx="438">
                  <c:v>2</c:v>
                </c:pt>
                <c:pt idx="439">
                  <c:v>2</c:v>
                </c:pt>
                <c:pt idx="440">
                  <c:v>2</c:v>
                </c:pt>
                <c:pt idx="441">
                  <c:v>2</c:v>
                </c:pt>
                <c:pt idx="442">
                  <c:v>2</c:v>
                </c:pt>
                <c:pt idx="443">
                  <c:v>1</c:v>
                </c:pt>
                <c:pt idx="444">
                  <c:v>2</c:v>
                </c:pt>
                <c:pt idx="445">
                  <c:v>2</c:v>
                </c:pt>
                <c:pt idx="446">
                  <c:v>1</c:v>
                </c:pt>
                <c:pt idx="447">
                  <c:v>2</c:v>
                </c:pt>
                <c:pt idx="448">
                  <c:v>2</c:v>
                </c:pt>
                <c:pt idx="449">
                  <c:v>2</c:v>
                </c:pt>
                <c:pt idx="450">
                  <c:v>2</c:v>
                </c:pt>
                <c:pt idx="451">
                  <c:v>2</c:v>
                </c:pt>
                <c:pt idx="452">
                  <c:v>2</c:v>
                </c:pt>
                <c:pt idx="453">
                  <c:v>1</c:v>
                </c:pt>
                <c:pt idx="454">
                  <c:v>2</c:v>
                </c:pt>
                <c:pt idx="455">
                  <c:v>2</c:v>
                </c:pt>
                <c:pt idx="456">
                  <c:v>2</c:v>
                </c:pt>
                <c:pt idx="457">
                  <c:v>2</c:v>
                </c:pt>
                <c:pt idx="458">
                  <c:v>2</c:v>
                </c:pt>
                <c:pt idx="459">
                  <c:v>2</c:v>
                </c:pt>
                <c:pt idx="460">
                  <c:v>2</c:v>
                </c:pt>
                <c:pt idx="461">
                  <c:v>1</c:v>
                </c:pt>
                <c:pt idx="462">
                  <c:v>2</c:v>
                </c:pt>
                <c:pt idx="463">
                  <c:v>1</c:v>
                </c:pt>
                <c:pt idx="464">
                  <c:v>1</c:v>
                </c:pt>
                <c:pt idx="465">
                  <c:v>2</c:v>
                </c:pt>
                <c:pt idx="466">
                  <c:v>2</c:v>
                </c:pt>
                <c:pt idx="467">
                  <c:v>2</c:v>
                </c:pt>
                <c:pt idx="468">
                  <c:v>2</c:v>
                </c:pt>
                <c:pt idx="469">
                  <c:v>2</c:v>
                </c:pt>
                <c:pt idx="470">
                  <c:v>2</c:v>
                </c:pt>
                <c:pt idx="471">
                  <c:v>2</c:v>
                </c:pt>
                <c:pt idx="472">
                  <c:v>2</c:v>
                </c:pt>
                <c:pt idx="473">
                  <c:v>2</c:v>
                </c:pt>
                <c:pt idx="474">
                  <c:v>2</c:v>
                </c:pt>
                <c:pt idx="475">
                  <c:v>2</c:v>
                </c:pt>
                <c:pt idx="476">
                  <c:v>1</c:v>
                </c:pt>
                <c:pt idx="477">
                  <c:v>2</c:v>
                </c:pt>
                <c:pt idx="478">
                  <c:v>2</c:v>
                </c:pt>
                <c:pt idx="479">
                  <c:v>2</c:v>
                </c:pt>
                <c:pt idx="480">
                  <c:v>2</c:v>
                </c:pt>
                <c:pt idx="481">
                  <c:v>1</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1</c:v>
                </c:pt>
                <c:pt idx="499">
                  <c:v>2</c:v>
                </c:pt>
                <c:pt idx="500">
                  <c:v>2</c:v>
                </c:pt>
                <c:pt idx="501">
                  <c:v>2</c:v>
                </c:pt>
                <c:pt idx="502">
                  <c:v>2</c:v>
                </c:pt>
                <c:pt idx="503">
                  <c:v>1</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1</c:v>
                </c:pt>
                <c:pt idx="519">
                  <c:v>2</c:v>
                </c:pt>
                <c:pt idx="520">
                  <c:v>2</c:v>
                </c:pt>
                <c:pt idx="521">
                  <c:v>1</c:v>
                </c:pt>
                <c:pt idx="522">
                  <c:v>2</c:v>
                </c:pt>
                <c:pt idx="523">
                  <c:v>1</c:v>
                </c:pt>
                <c:pt idx="524">
                  <c:v>2</c:v>
                </c:pt>
                <c:pt idx="525">
                  <c:v>2</c:v>
                </c:pt>
                <c:pt idx="526">
                  <c:v>1</c:v>
                </c:pt>
                <c:pt idx="527">
                  <c:v>2</c:v>
                </c:pt>
                <c:pt idx="528">
                  <c:v>1</c:v>
                </c:pt>
                <c:pt idx="529">
                  <c:v>2</c:v>
                </c:pt>
                <c:pt idx="530">
                  <c:v>2</c:v>
                </c:pt>
                <c:pt idx="531">
                  <c:v>2</c:v>
                </c:pt>
                <c:pt idx="532">
                  <c:v>2</c:v>
                </c:pt>
                <c:pt idx="533">
                  <c:v>2</c:v>
                </c:pt>
                <c:pt idx="534">
                  <c:v>2</c:v>
                </c:pt>
                <c:pt idx="535">
                  <c:v>2</c:v>
                </c:pt>
                <c:pt idx="536">
                  <c:v>1</c:v>
                </c:pt>
                <c:pt idx="537">
                  <c:v>2</c:v>
                </c:pt>
                <c:pt idx="538">
                  <c:v>2</c:v>
                </c:pt>
                <c:pt idx="539">
                  <c:v>2</c:v>
                </c:pt>
                <c:pt idx="540">
                  <c:v>2</c:v>
                </c:pt>
                <c:pt idx="541">
                  <c:v>2</c:v>
                </c:pt>
                <c:pt idx="542">
                  <c:v>2</c:v>
                </c:pt>
                <c:pt idx="543">
                  <c:v>2</c:v>
                </c:pt>
                <c:pt idx="544">
                  <c:v>2</c:v>
                </c:pt>
                <c:pt idx="545">
                  <c:v>2</c:v>
                </c:pt>
                <c:pt idx="546">
                  <c:v>1</c:v>
                </c:pt>
                <c:pt idx="547">
                  <c:v>2</c:v>
                </c:pt>
                <c:pt idx="548">
                  <c:v>2</c:v>
                </c:pt>
                <c:pt idx="549">
                  <c:v>2</c:v>
                </c:pt>
                <c:pt idx="550">
                  <c:v>2</c:v>
                </c:pt>
                <c:pt idx="551">
                  <c:v>2</c:v>
                </c:pt>
                <c:pt idx="552">
                  <c:v>2</c:v>
                </c:pt>
                <c:pt idx="553">
                  <c:v>1</c:v>
                </c:pt>
                <c:pt idx="554">
                  <c:v>2</c:v>
                </c:pt>
                <c:pt idx="555">
                  <c:v>2</c:v>
                </c:pt>
                <c:pt idx="556">
                  <c:v>2</c:v>
                </c:pt>
                <c:pt idx="557">
                  <c:v>2</c:v>
                </c:pt>
                <c:pt idx="558">
                  <c:v>2</c:v>
                </c:pt>
                <c:pt idx="559">
                  <c:v>2</c:v>
                </c:pt>
                <c:pt idx="560">
                  <c:v>2</c:v>
                </c:pt>
                <c:pt idx="561">
                  <c:v>2</c:v>
                </c:pt>
                <c:pt idx="562">
                  <c:v>1</c:v>
                </c:pt>
                <c:pt idx="563">
                  <c:v>1</c:v>
                </c:pt>
                <c:pt idx="564">
                  <c:v>2</c:v>
                </c:pt>
                <c:pt idx="565">
                  <c:v>2</c:v>
                </c:pt>
                <c:pt idx="566">
                  <c:v>2</c:v>
                </c:pt>
                <c:pt idx="567">
                  <c:v>2</c:v>
                </c:pt>
                <c:pt idx="568">
                  <c:v>1</c:v>
                </c:pt>
                <c:pt idx="569">
                  <c:v>2</c:v>
                </c:pt>
                <c:pt idx="570">
                  <c:v>2</c:v>
                </c:pt>
                <c:pt idx="571">
                  <c:v>2</c:v>
                </c:pt>
                <c:pt idx="572">
                  <c:v>2</c:v>
                </c:pt>
                <c:pt idx="573">
                  <c:v>2</c:v>
                </c:pt>
                <c:pt idx="574">
                  <c:v>2</c:v>
                </c:pt>
                <c:pt idx="575">
                  <c:v>2</c:v>
                </c:pt>
                <c:pt idx="576">
                  <c:v>2</c:v>
                </c:pt>
                <c:pt idx="577">
                  <c:v>2</c:v>
                </c:pt>
                <c:pt idx="578">
                  <c:v>2</c:v>
                </c:pt>
                <c:pt idx="579">
                  <c:v>1</c:v>
                </c:pt>
                <c:pt idx="580">
                  <c:v>2</c:v>
                </c:pt>
                <c:pt idx="581">
                  <c:v>2</c:v>
                </c:pt>
                <c:pt idx="582">
                  <c:v>2</c:v>
                </c:pt>
                <c:pt idx="583">
                  <c:v>2</c:v>
                </c:pt>
                <c:pt idx="584">
                  <c:v>1</c:v>
                </c:pt>
                <c:pt idx="585">
                  <c:v>2</c:v>
                </c:pt>
                <c:pt idx="586">
                  <c:v>2</c:v>
                </c:pt>
                <c:pt idx="587">
                  <c:v>2</c:v>
                </c:pt>
                <c:pt idx="588">
                  <c:v>1</c:v>
                </c:pt>
                <c:pt idx="589">
                  <c:v>2</c:v>
                </c:pt>
                <c:pt idx="590">
                  <c:v>2</c:v>
                </c:pt>
                <c:pt idx="591">
                  <c:v>2</c:v>
                </c:pt>
                <c:pt idx="592">
                  <c:v>2</c:v>
                </c:pt>
                <c:pt idx="593">
                  <c:v>2</c:v>
                </c:pt>
                <c:pt idx="594">
                  <c:v>2</c:v>
                </c:pt>
                <c:pt idx="595">
                  <c:v>2</c:v>
                </c:pt>
                <c:pt idx="596">
                  <c:v>1</c:v>
                </c:pt>
                <c:pt idx="597">
                  <c:v>2</c:v>
                </c:pt>
                <c:pt idx="598">
                  <c:v>2</c:v>
                </c:pt>
                <c:pt idx="599">
                  <c:v>2</c:v>
                </c:pt>
                <c:pt idx="600">
                  <c:v>2</c:v>
                </c:pt>
                <c:pt idx="601">
                  <c:v>2</c:v>
                </c:pt>
                <c:pt idx="602">
                  <c:v>2</c:v>
                </c:pt>
                <c:pt idx="603">
                  <c:v>2</c:v>
                </c:pt>
                <c:pt idx="604">
                  <c:v>2</c:v>
                </c:pt>
                <c:pt idx="605">
                  <c:v>1</c:v>
                </c:pt>
                <c:pt idx="606">
                  <c:v>2</c:v>
                </c:pt>
                <c:pt idx="607">
                  <c:v>2</c:v>
                </c:pt>
                <c:pt idx="608">
                  <c:v>2</c:v>
                </c:pt>
                <c:pt idx="609">
                  <c:v>1</c:v>
                </c:pt>
                <c:pt idx="610">
                  <c:v>2</c:v>
                </c:pt>
                <c:pt idx="611">
                  <c:v>2</c:v>
                </c:pt>
                <c:pt idx="612">
                  <c:v>2</c:v>
                </c:pt>
                <c:pt idx="613">
                  <c:v>2</c:v>
                </c:pt>
                <c:pt idx="614">
                  <c:v>1</c:v>
                </c:pt>
                <c:pt idx="615">
                  <c:v>2</c:v>
                </c:pt>
                <c:pt idx="616">
                  <c:v>1</c:v>
                </c:pt>
                <c:pt idx="617">
                  <c:v>2</c:v>
                </c:pt>
                <c:pt idx="618">
                  <c:v>1</c:v>
                </c:pt>
                <c:pt idx="619">
                  <c:v>2</c:v>
                </c:pt>
                <c:pt idx="620">
                  <c:v>2</c:v>
                </c:pt>
                <c:pt idx="621">
                  <c:v>2</c:v>
                </c:pt>
                <c:pt idx="622">
                  <c:v>2</c:v>
                </c:pt>
                <c:pt idx="623">
                  <c:v>1</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1</c:v>
                </c:pt>
                <c:pt idx="640">
                  <c:v>2</c:v>
                </c:pt>
                <c:pt idx="641">
                  <c:v>2</c:v>
                </c:pt>
                <c:pt idx="642">
                  <c:v>1</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1</c:v>
                </c:pt>
                <c:pt idx="660">
                  <c:v>2</c:v>
                </c:pt>
                <c:pt idx="661">
                  <c:v>2</c:v>
                </c:pt>
                <c:pt idx="662">
                  <c:v>2</c:v>
                </c:pt>
                <c:pt idx="663">
                  <c:v>1</c:v>
                </c:pt>
                <c:pt idx="664">
                  <c:v>2</c:v>
                </c:pt>
                <c:pt idx="665">
                  <c:v>2</c:v>
                </c:pt>
                <c:pt idx="666">
                  <c:v>2</c:v>
                </c:pt>
                <c:pt idx="667">
                  <c:v>1</c:v>
                </c:pt>
                <c:pt idx="668">
                  <c:v>2</c:v>
                </c:pt>
                <c:pt idx="669">
                  <c:v>2</c:v>
                </c:pt>
                <c:pt idx="670">
                  <c:v>2</c:v>
                </c:pt>
                <c:pt idx="671">
                  <c:v>2</c:v>
                </c:pt>
                <c:pt idx="672">
                  <c:v>2</c:v>
                </c:pt>
                <c:pt idx="673">
                  <c:v>2</c:v>
                </c:pt>
                <c:pt idx="674">
                  <c:v>2</c:v>
                </c:pt>
                <c:pt idx="675">
                  <c:v>2</c:v>
                </c:pt>
                <c:pt idx="676">
                  <c:v>2</c:v>
                </c:pt>
                <c:pt idx="677">
                  <c:v>2</c:v>
                </c:pt>
                <c:pt idx="678">
                  <c:v>1</c:v>
                </c:pt>
                <c:pt idx="679">
                  <c:v>2</c:v>
                </c:pt>
                <c:pt idx="680">
                  <c:v>2</c:v>
                </c:pt>
                <c:pt idx="681">
                  <c:v>2</c:v>
                </c:pt>
                <c:pt idx="682">
                  <c:v>2</c:v>
                </c:pt>
                <c:pt idx="683">
                  <c:v>2</c:v>
                </c:pt>
                <c:pt idx="684">
                  <c:v>2</c:v>
                </c:pt>
                <c:pt idx="685">
                  <c:v>2</c:v>
                </c:pt>
                <c:pt idx="686">
                  <c:v>1</c:v>
                </c:pt>
                <c:pt idx="687">
                  <c:v>2</c:v>
                </c:pt>
                <c:pt idx="688">
                  <c:v>2</c:v>
                </c:pt>
                <c:pt idx="689">
                  <c:v>1</c:v>
                </c:pt>
                <c:pt idx="690">
                  <c:v>2</c:v>
                </c:pt>
                <c:pt idx="691">
                  <c:v>2</c:v>
                </c:pt>
                <c:pt idx="692">
                  <c:v>2</c:v>
                </c:pt>
                <c:pt idx="693">
                  <c:v>2</c:v>
                </c:pt>
                <c:pt idx="694">
                  <c:v>2</c:v>
                </c:pt>
                <c:pt idx="695">
                  <c:v>2</c:v>
                </c:pt>
                <c:pt idx="696">
                  <c:v>2</c:v>
                </c:pt>
                <c:pt idx="697">
                  <c:v>2</c:v>
                </c:pt>
                <c:pt idx="698">
                  <c:v>2</c:v>
                </c:pt>
                <c:pt idx="699">
                  <c:v>2</c:v>
                </c:pt>
                <c:pt idx="700">
                  <c:v>1</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1</c:v>
                </c:pt>
                <c:pt idx="716">
                  <c:v>2</c:v>
                </c:pt>
                <c:pt idx="717">
                  <c:v>2</c:v>
                </c:pt>
                <c:pt idx="718">
                  <c:v>2</c:v>
                </c:pt>
                <c:pt idx="719">
                  <c:v>2</c:v>
                </c:pt>
                <c:pt idx="720">
                  <c:v>2</c:v>
                </c:pt>
                <c:pt idx="721">
                  <c:v>2</c:v>
                </c:pt>
                <c:pt idx="722">
                  <c:v>2</c:v>
                </c:pt>
                <c:pt idx="723">
                  <c:v>2</c:v>
                </c:pt>
                <c:pt idx="724">
                  <c:v>2</c:v>
                </c:pt>
                <c:pt idx="725">
                  <c:v>1</c:v>
                </c:pt>
                <c:pt idx="726">
                  <c:v>2</c:v>
                </c:pt>
                <c:pt idx="727">
                  <c:v>1</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1</c:v>
                </c:pt>
                <c:pt idx="742">
                  <c:v>2</c:v>
                </c:pt>
                <c:pt idx="743">
                  <c:v>2</c:v>
                </c:pt>
                <c:pt idx="744">
                  <c:v>2</c:v>
                </c:pt>
                <c:pt idx="745">
                  <c:v>2</c:v>
                </c:pt>
                <c:pt idx="746">
                  <c:v>2</c:v>
                </c:pt>
                <c:pt idx="747">
                  <c:v>2</c:v>
                </c:pt>
                <c:pt idx="748">
                  <c:v>2</c:v>
                </c:pt>
                <c:pt idx="749">
                  <c:v>1</c:v>
                </c:pt>
                <c:pt idx="750">
                  <c:v>2</c:v>
                </c:pt>
                <c:pt idx="751">
                  <c:v>2</c:v>
                </c:pt>
                <c:pt idx="752">
                  <c:v>2</c:v>
                </c:pt>
                <c:pt idx="753">
                  <c:v>2</c:v>
                </c:pt>
                <c:pt idx="754">
                  <c:v>2</c:v>
                </c:pt>
                <c:pt idx="755">
                  <c:v>2</c:v>
                </c:pt>
                <c:pt idx="756">
                  <c:v>2</c:v>
                </c:pt>
                <c:pt idx="757">
                  <c:v>1</c:v>
                </c:pt>
                <c:pt idx="758">
                  <c:v>2</c:v>
                </c:pt>
                <c:pt idx="759">
                  <c:v>2</c:v>
                </c:pt>
                <c:pt idx="760">
                  <c:v>1</c:v>
                </c:pt>
                <c:pt idx="761">
                  <c:v>2</c:v>
                </c:pt>
                <c:pt idx="762">
                  <c:v>2</c:v>
                </c:pt>
                <c:pt idx="763">
                  <c:v>2</c:v>
                </c:pt>
                <c:pt idx="764">
                  <c:v>1</c:v>
                </c:pt>
                <c:pt idx="765">
                  <c:v>2</c:v>
                </c:pt>
                <c:pt idx="766">
                  <c:v>1</c:v>
                </c:pt>
                <c:pt idx="767">
                  <c:v>1</c:v>
                </c:pt>
                <c:pt idx="768">
                  <c:v>2</c:v>
                </c:pt>
                <c:pt idx="769">
                  <c:v>2</c:v>
                </c:pt>
                <c:pt idx="770">
                  <c:v>2</c:v>
                </c:pt>
                <c:pt idx="771">
                  <c:v>1</c:v>
                </c:pt>
                <c:pt idx="772">
                  <c:v>2</c:v>
                </c:pt>
                <c:pt idx="773">
                  <c:v>2</c:v>
                </c:pt>
                <c:pt idx="774">
                  <c:v>2</c:v>
                </c:pt>
                <c:pt idx="775">
                  <c:v>2</c:v>
                </c:pt>
                <c:pt idx="776">
                  <c:v>2</c:v>
                </c:pt>
                <c:pt idx="777">
                  <c:v>2</c:v>
                </c:pt>
                <c:pt idx="778">
                  <c:v>1</c:v>
                </c:pt>
                <c:pt idx="779">
                  <c:v>2</c:v>
                </c:pt>
                <c:pt idx="780">
                  <c:v>2</c:v>
                </c:pt>
                <c:pt idx="781">
                  <c:v>2</c:v>
                </c:pt>
                <c:pt idx="782">
                  <c:v>2</c:v>
                </c:pt>
                <c:pt idx="783">
                  <c:v>1</c:v>
                </c:pt>
                <c:pt idx="784">
                  <c:v>2</c:v>
                </c:pt>
                <c:pt idx="785">
                  <c:v>2</c:v>
                </c:pt>
                <c:pt idx="786">
                  <c:v>2</c:v>
                </c:pt>
                <c:pt idx="787">
                  <c:v>2</c:v>
                </c:pt>
                <c:pt idx="788">
                  <c:v>1</c:v>
                </c:pt>
                <c:pt idx="789">
                  <c:v>2</c:v>
                </c:pt>
                <c:pt idx="790">
                  <c:v>1</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1</c:v>
                </c:pt>
                <c:pt idx="816">
                  <c:v>2</c:v>
                </c:pt>
                <c:pt idx="817">
                  <c:v>2</c:v>
                </c:pt>
                <c:pt idx="818">
                  <c:v>2</c:v>
                </c:pt>
                <c:pt idx="819">
                  <c:v>2</c:v>
                </c:pt>
                <c:pt idx="820">
                  <c:v>1</c:v>
                </c:pt>
                <c:pt idx="821">
                  <c:v>2</c:v>
                </c:pt>
                <c:pt idx="822">
                  <c:v>2</c:v>
                </c:pt>
                <c:pt idx="823">
                  <c:v>1</c:v>
                </c:pt>
                <c:pt idx="824">
                  <c:v>2</c:v>
                </c:pt>
                <c:pt idx="825">
                  <c:v>2</c:v>
                </c:pt>
                <c:pt idx="826">
                  <c:v>1</c:v>
                </c:pt>
                <c:pt idx="827">
                  <c:v>2</c:v>
                </c:pt>
                <c:pt idx="828">
                  <c:v>2</c:v>
                </c:pt>
                <c:pt idx="829">
                  <c:v>2</c:v>
                </c:pt>
                <c:pt idx="830">
                  <c:v>2</c:v>
                </c:pt>
                <c:pt idx="831">
                  <c:v>2</c:v>
                </c:pt>
                <c:pt idx="832">
                  <c:v>1</c:v>
                </c:pt>
                <c:pt idx="833">
                  <c:v>2</c:v>
                </c:pt>
                <c:pt idx="834">
                  <c:v>2</c:v>
                </c:pt>
                <c:pt idx="835">
                  <c:v>2</c:v>
                </c:pt>
                <c:pt idx="836">
                  <c:v>2</c:v>
                </c:pt>
                <c:pt idx="837">
                  <c:v>1</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1</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1</c:v>
                </c:pt>
                <c:pt idx="874">
                  <c:v>2</c:v>
                </c:pt>
                <c:pt idx="875">
                  <c:v>2</c:v>
                </c:pt>
                <c:pt idx="876">
                  <c:v>1</c:v>
                </c:pt>
                <c:pt idx="877">
                  <c:v>2</c:v>
                </c:pt>
                <c:pt idx="878">
                  <c:v>2</c:v>
                </c:pt>
                <c:pt idx="879">
                  <c:v>2</c:v>
                </c:pt>
                <c:pt idx="880">
                  <c:v>2</c:v>
                </c:pt>
                <c:pt idx="881">
                  <c:v>2</c:v>
                </c:pt>
                <c:pt idx="882">
                  <c:v>2</c:v>
                </c:pt>
                <c:pt idx="883">
                  <c:v>2</c:v>
                </c:pt>
                <c:pt idx="884">
                  <c:v>2</c:v>
                </c:pt>
                <c:pt idx="885">
                  <c:v>2</c:v>
                </c:pt>
                <c:pt idx="886">
                  <c:v>2</c:v>
                </c:pt>
                <c:pt idx="887">
                  <c:v>1</c:v>
                </c:pt>
                <c:pt idx="888">
                  <c:v>2</c:v>
                </c:pt>
                <c:pt idx="889">
                  <c:v>2</c:v>
                </c:pt>
                <c:pt idx="890">
                  <c:v>2</c:v>
                </c:pt>
                <c:pt idx="891">
                  <c:v>2</c:v>
                </c:pt>
                <c:pt idx="892">
                  <c:v>2</c:v>
                </c:pt>
                <c:pt idx="893">
                  <c:v>2</c:v>
                </c:pt>
                <c:pt idx="894">
                  <c:v>2</c:v>
                </c:pt>
                <c:pt idx="895">
                  <c:v>2</c:v>
                </c:pt>
                <c:pt idx="896">
                  <c:v>2</c:v>
                </c:pt>
                <c:pt idx="897">
                  <c:v>2</c:v>
                </c:pt>
                <c:pt idx="898">
                  <c:v>2</c:v>
                </c:pt>
                <c:pt idx="899">
                  <c:v>2</c:v>
                </c:pt>
                <c:pt idx="900">
                  <c:v>1</c:v>
                </c:pt>
                <c:pt idx="901">
                  <c:v>2</c:v>
                </c:pt>
                <c:pt idx="902">
                  <c:v>2</c:v>
                </c:pt>
                <c:pt idx="903">
                  <c:v>1</c:v>
                </c:pt>
                <c:pt idx="904">
                  <c:v>2</c:v>
                </c:pt>
                <c:pt idx="905">
                  <c:v>2</c:v>
                </c:pt>
                <c:pt idx="906">
                  <c:v>2</c:v>
                </c:pt>
                <c:pt idx="907">
                  <c:v>2</c:v>
                </c:pt>
                <c:pt idx="908">
                  <c:v>2</c:v>
                </c:pt>
                <c:pt idx="909">
                  <c:v>2</c:v>
                </c:pt>
                <c:pt idx="910">
                  <c:v>2</c:v>
                </c:pt>
                <c:pt idx="911">
                  <c:v>2</c:v>
                </c:pt>
                <c:pt idx="912">
                  <c:v>1</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1</c:v>
                </c:pt>
                <c:pt idx="943">
                  <c:v>2</c:v>
                </c:pt>
                <c:pt idx="944">
                  <c:v>2</c:v>
                </c:pt>
                <c:pt idx="945">
                  <c:v>2</c:v>
                </c:pt>
                <c:pt idx="946">
                  <c:v>2</c:v>
                </c:pt>
                <c:pt idx="947">
                  <c:v>2</c:v>
                </c:pt>
                <c:pt idx="948">
                  <c:v>2</c:v>
                </c:pt>
                <c:pt idx="949">
                  <c:v>2</c:v>
                </c:pt>
                <c:pt idx="950">
                  <c:v>2</c:v>
                </c:pt>
                <c:pt idx="951">
                  <c:v>2</c:v>
                </c:pt>
                <c:pt idx="952">
                  <c:v>2</c:v>
                </c:pt>
                <c:pt idx="953">
                  <c:v>1</c:v>
                </c:pt>
                <c:pt idx="954">
                  <c:v>2</c:v>
                </c:pt>
                <c:pt idx="955">
                  <c:v>2</c:v>
                </c:pt>
                <c:pt idx="956">
                  <c:v>2</c:v>
                </c:pt>
                <c:pt idx="957">
                  <c:v>2</c:v>
                </c:pt>
                <c:pt idx="958">
                  <c:v>2</c:v>
                </c:pt>
                <c:pt idx="959">
                  <c:v>2</c:v>
                </c:pt>
                <c:pt idx="960">
                  <c:v>1</c:v>
                </c:pt>
                <c:pt idx="961">
                  <c:v>2</c:v>
                </c:pt>
                <c:pt idx="962">
                  <c:v>2</c:v>
                </c:pt>
                <c:pt idx="963">
                  <c:v>2</c:v>
                </c:pt>
                <c:pt idx="964">
                  <c:v>1</c:v>
                </c:pt>
                <c:pt idx="965">
                  <c:v>2</c:v>
                </c:pt>
                <c:pt idx="966">
                  <c:v>2</c:v>
                </c:pt>
                <c:pt idx="967">
                  <c:v>2</c:v>
                </c:pt>
                <c:pt idx="968">
                  <c:v>2</c:v>
                </c:pt>
                <c:pt idx="969">
                  <c:v>2</c:v>
                </c:pt>
                <c:pt idx="970">
                  <c:v>2</c:v>
                </c:pt>
                <c:pt idx="973">
                  <c:v>1</c:v>
                </c:pt>
              </c:numCache>
            </c:numRef>
          </c:yVal>
          <c:smooth val="0"/>
          <c:extLst>
            <c:ext xmlns:c16="http://schemas.microsoft.com/office/drawing/2014/chart" uri="{C3380CC4-5D6E-409C-BE32-E72D297353CC}">
              <c16:uniqueId val="{00000001-51E6-4C4C-AA36-A795ABDCCAF7}"/>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INDIVIDUAL'!$N$117:$N$126</c:f>
              <c:numCache>
                <c:formatCode>0</c:formatCode>
                <c:ptCount val="10"/>
                <c:pt idx="0">
                  <c:v>2</c:v>
                </c:pt>
                <c:pt idx="1">
                  <c:v>2</c:v>
                </c:pt>
                <c:pt idx="2">
                  <c:v>1</c:v>
                </c:pt>
                <c:pt idx="3">
                  <c:v>2</c:v>
                </c:pt>
                <c:pt idx="4">
                  <c:v>1</c:v>
                </c:pt>
                <c:pt idx="5">
                  <c:v>2</c:v>
                </c:pt>
                <c:pt idx="6">
                  <c:v>1</c:v>
                </c:pt>
                <c:pt idx="7">
                  <c:v>1</c:v>
                </c:pt>
                <c:pt idx="8">
                  <c:v>1</c:v>
                </c:pt>
                <c:pt idx="9">
                  <c:v>1</c:v>
                </c:pt>
              </c:numCache>
            </c:numRef>
          </c:yVal>
          <c:smooth val="0"/>
          <c:extLst>
            <c:ext xmlns:c16="http://schemas.microsoft.com/office/drawing/2014/chart" uri="{C3380CC4-5D6E-409C-BE32-E72D297353CC}">
              <c16:uniqueId val="{00000002-51E6-4C4C-AA36-A795ABDCCAF7}"/>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INDIVIDUAL'!$N$127:$N$156</c:f>
              <c:numCache>
                <c:formatCode>0</c:formatCode>
                <c:ptCount val="30"/>
                <c:pt idx="0">
                  <c:v>2</c:v>
                </c:pt>
                <c:pt idx="1">
                  <c:v>2</c:v>
                </c:pt>
                <c:pt idx="2">
                  <c:v>2</c:v>
                </c:pt>
                <c:pt idx="3">
                  <c:v>2</c:v>
                </c:pt>
                <c:pt idx="4">
                  <c:v>2</c:v>
                </c:pt>
                <c:pt idx="5">
                  <c:v>2</c:v>
                </c:pt>
                <c:pt idx="6">
                  <c:v>2</c:v>
                </c:pt>
                <c:pt idx="7">
                  <c:v>2</c:v>
                </c:pt>
                <c:pt idx="8">
                  <c:v>2</c:v>
                </c:pt>
                <c:pt idx="9">
                  <c:v>1</c:v>
                </c:pt>
                <c:pt idx="10">
                  <c:v>2</c:v>
                </c:pt>
                <c:pt idx="11">
                  <c:v>2</c:v>
                </c:pt>
                <c:pt idx="12">
                  <c:v>2</c:v>
                </c:pt>
                <c:pt idx="13">
                  <c:v>1</c:v>
                </c:pt>
                <c:pt idx="14">
                  <c:v>1</c:v>
                </c:pt>
                <c:pt idx="15">
                  <c:v>2</c:v>
                </c:pt>
                <c:pt idx="16">
                  <c:v>2</c:v>
                </c:pt>
                <c:pt idx="17">
                  <c:v>2</c:v>
                </c:pt>
                <c:pt idx="18">
                  <c:v>2</c:v>
                </c:pt>
                <c:pt idx="19">
                  <c:v>1</c:v>
                </c:pt>
                <c:pt idx="20">
                  <c:v>2</c:v>
                </c:pt>
                <c:pt idx="21">
                  <c:v>2</c:v>
                </c:pt>
                <c:pt idx="22">
                  <c:v>2</c:v>
                </c:pt>
                <c:pt idx="23">
                  <c:v>1</c:v>
                </c:pt>
                <c:pt idx="24">
                  <c:v>1</c:v>
                </c:pt>
                <c:pt idx="25">
                  <c:v>2</c:v>
                </c:pt>
                <c:pt idx="26">
                  <c:v>1</c:v>
                </c:pt>
                <c:pt idx="27">
                  <c:v>2</c:v>
                </c:pt>
                <c:pt idx="28">
                  <c:v>2</c:v>
                </c:pt>
                <c:pt idx="29">
                  <c:v>2</c:v>
                </c:pt>
              </c:numCache>
            </c:numRef>
          </c:yVal>
          <c:smooth val="0"/>
          <c:extLst>
            <c:ext xmlns:c16="http://schemas.microsoft.com/office/drawing/2014/chart" uri="{C3380CC4-5D6E-409C-BE32-E72D297353CC}">
              <c16:uniqueId val="{00000003-51E6-4C4C-AA36-A795ABDCCAF7}"/>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INDIVIDUAL'!$N$1136</c:f>
              <c:numCache>
                <c:formatCode>0</c:formatCode>
                <c:ptCount val="1"/>
                <c:pt idx="0">
                  <c:v>2</c:v>
                </c:pt>
              </c:numCache>
            </c:numRef>
          </c:yVal>
          <c:smooth val="0"/>
          <c:extLst>
            <c:ext xmlns:c16="http://schemas.microsoft.com/office/drawing/2014/chart" uri="{C3380CC4-5D6E-409C-BE32-E72D297353CC}">
              <c16:uniqueId val="{00000004-51E6-4C4C-AA36-A795ABDCCAF7}"/>
            </c:ext>
          </c:extLst>
        </c:ser>
        <c:dLbls>
          <c:showLegendKey val="0"/>
          <c:showVal val="0"/>
          <c:showCatName val="0"/>
          <c:showSerName val="0"/>
          <c:showPercent val="0"/>
          <c:showBubbleSize val="0"/>
        </c:dLbls>
        <c:axId val="264141040"/>
        <c:axId val="264141824"/>
      </c:scatterChart>
      <c:valAx>
        <c:axId val="264141040"/>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41824"/>
        <c:crosses val="autoZero"/>
        <c:crossBetween val="midCat"/>
      </c:valAx>
      <c:valAx>
        <c:axId val="264141824"/>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Ocupacion</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41040"/>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f83ff80b-3823-44cd-b415-2b8cf6896707}"/>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Antiguedad</a:t>
            </a:r>
            <a:r>
              <a:rPr lang="es-ES_tradnl"/>
              <a:t>)</a:t>
            </a:r>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INDIVIDUAL'!$Q$3:$Q$116</c:f>
              <c:numCache>
                <c:formatCode>0</c:formatCode>
                <c:ptCount val="114"/>
                <c:pt idx="0">
                  <c:v>3</c:v>
                </c:pt>
                <c:pt idx="1">
                  <c:v>2</c:v>
                </c:pt>
                <c:pt idx="2">
                  <c:v>1</c:v>
                </c:pt>
                <c:pt idx="3">
                  <c:v>2</c:v>
                </c:pt>
                <c:pt idx="4">
                  <c:v>1</c:v>
                </c:pt>
                <c:pt idx="5">
                  <c:v>3</c:v>
                </c:pt>
                <c:pt idx="6">
                  <c:v>3</c:v>
                </c:pt>
                <c:pt idx="7">
                  <c:v>2</c:v>
                </c:pt>
                <c:pt idx="8">
                  <c:v>2</c:v>
                </c:pt>
                <c:pt idx="9">
                  <c:v>3</c:v>
                </c:pt>
                <c:pt idx="10">
                  <c:v>1</c:v>
                </c:pt>
                <c:pt idx="11">
                  <c:v>2</c:v>
                </c:pt>
                <c:pt idx="12">
                  <c:v>3</c:v>
                </c:pt>
                <c:pt idx="13">
                  <c:v>2</c:v>
                </c:pt>
                <c:pt idx="14">
                  <c:v>3</c:v>
                </c:pt>
                <c:pt idx="15">
                  <c:v>2</c:v>
                </c:pt>
                <c:pt idx="16">
                  <c:v>2</c:v>
                </c:pt>
                <c:pt idx="17">
                  <c:v>2</c:v>
                </c:pt>
                <c:pt idx="18">
                  <c:v>3</c:v>
                </c:pt>
                <c:pt idx="19">
                  <c:v>1</c:v>
                </c:pt>
                <c:pt idx="20">
                  <c:v>1</c:v>
                </c:pt>
                <c:pt idx="21">
                  <c:v>3</c:v>
                </c:pt>
                <c:pt idx="22">
                  <c:v>2</c:v>
                </c:pt>
                <c:pt idx="23">
                  <c:v>1</c:v>
                </c:pt>
                <c:pt idx="24">
                  <c:v>3</c:v>
                </c:pt>
                <c:pt idx="25">
                  <c:v>2</c:v>
                </c:pt>
                <c:pt idx="26">
                  <c:v>2</c:v>
                </c:pt>
                <c:pt idx="27">
                  <c:v>1</c:v>
                </c:pt>
                <c:pt idx="28">
                  <c:v>2</c:v>
                </c:pt>
                <c:pt idx="29">
                  <c:v>3</c:v>
                </c:pt>
                <c:pt idx="30">
                  <c:v>2</c:v>
                </c:pt>
                <c:pt idx="31">
                  <c:v>2</c:v>
                </c:pt>
                <c:pt idx="32">
                  <c:v>3</c:v>
                </c:pt>
                <c:pt idx="33">
                  <c:v>3</c:v>
                </c:pt>
                <c:pt idx="34">
                  <c:v>3</c:v>
                </c:pt>
                <c:pt idx="35">
                  <c:v>2</c:v>
                </c:pt>
                <c:pt idx="36">
                  <c:v>2</c:v>
                </c:pt>
                <c:pt idx="37">
                  <c:v>3</c:v>
                </c:pt>
                <c:pt idx="38">
                  <c:v>2</c:v>
                </c:pt>
                <c:pt idx="39">
                  <c:v>1</c:v>
                </c:pt>
                <c:pt idx="40">
                  <c:v>1</c:v>
                </c:pt>
                <c:pt idx="41">
                  <c:v>2</c:v>
                </c:pt>
                <c:pt idx="42">
                  <c:v>2</c:v>
                </c:pt>
                <c:pt idx="43">
                  <c:v>2</c:v>
                </c:pt>
                <c:pt idx="44">
                  <c:v>2</c:v>
                </c:pt>
                <c:pt idx="45">
                  <c:v>3</c:v>
                </c:pt>
                <c:pt idx="46">
                  <c:v>2</c:v>
                </c:pt>
                <c:pt idx="47">
                  <c:v>1</c:v>
                </c:pt>
                <c:pt idx="48">
                  <c:v>3</c:v>
                </c:pt>
                <c:pt idx="49">
                  <c:v>2</c:v>
                </c:pt>
                <c:pt idx="50">
                  <c:v>2</c:v>
                </c:pt>
                <c:pt idx="51">
                  <c:v>2</c:v>
                </c:pt>
                <c:pt idx="52">
                  <c:v>1</c:v>
                </c:pt>
                <c:pt idx="53">
                  <c:v>2</c:v>
                </c:pt>
                <c:pt idx="54">
                  <c:v>2</c:v>
                </c:pt>
                <c:pt idx="55">
                  <c:v>2</c:v>
                </c:pt>
                <c:pt idx="56">
                  <c:v>2</c:v>
                </c:pt>
                <c:pt idx="57">
                  <c:v>2</c:v>
                </c:pt>
                <c:pt idx="58">
                  <c:v>2</c:v>
                </c:pt>
                <c:pt idx="59">
                  <c:v>2</c:v>
                </c:pt>
                <c:pt idx="60">
                  <c:v>3</c:v>
                </c:pt>
                <c:pt idx="61">
                  <c:v>2</c:v>
                </c:pt>
                <c:pt idx="62">
                  <c:v>2</c:v>
                </c:pt>
                <c:pt idx="63">
                  <c:v>3</c:v>
                </c:pt>
                <c:pt idx="64">
                  <c:v>2</c:v>
                </c:pt>
                <c:pt idx="65">
                  <c:v>2</c:v>
                </c:pt>
                <c:pt idx="66">
                  <c:v>3</c:v>
                </c:pt>
                <c:pt idx="67">
                  <c:v>2</c:v>
                </c:pt>
                <c:pt idx="68">
                  <c:v>3</c:v>
                </c:pt>
                <c:pt idx="69">
                  <c:v>1</c:v>
                </c:pt>
                <c:pt idx="70">
                  <c:v>2</c:v>
                </c:pt>
                <c:pt idx="71">
                  <c:v>2</c:v>
                </c:pt>
                <c:pt idx="72">
                  <c:v>2</c:v>
                </c:pt>
                <c:pt idx="73">
                  <c:v>3</c:v>
                </c:pt>
                <c:pt idx="74">
                  <c:v>3</c:v>
                </c:pt>
                <c:pt idx="75">
                  <c:v>2</c:v>
                </c:pt>
                <c:pt idx="76">
                  <c:v>1</c:v>
                </c:pt>
                <c:pt idx="77">
                  <c:v>2</c:v>
                </c:pt>
                <c:pt idx="78">
                  <c:v>2</c:v>
                </c:pt>
                <c:pt idx="79">
                  <c:v>2</c:v>
                </c:pt>
                <c:pt idx="80">
                  <c:v>2</c:v>
                </c:pt>
                <c:pt idx="81">
                  <c:v>1</c:v>
                </c:pt>
                <c:pt idx="82">
                  <c:v>3</c:v>
                </c:pt>
                <c:pt idx="83">
                  <c:v>3</c:v>
                </c:pt>
                <c:pt idx="84">
                  <c:v>2</c:v>
                </c:pt>
                <c:pt idx="85">
                  <c:v>2</c:v>
                </c:pt>
                <c:pt idx="86">
                  <c:v>2</c:v>
                </c:pt>
                <c:pt idx="87">
                  <c:v>3</c:v>
                </c:pt>
                <c:pt idx="88">
                  <c:v>3</c:v>
                </c:pt>
                <c:pt idx="89">
                  <c:v>2</c:v>
                </c:pt>
                <c:pt idx="90">
                  <c:v>2</c:v>
                </c:pt>
                <c:pt idx="91">
                  <c:v>2</c:v>
                </c:pt>
                <c:pt idx="92">
                  <c:v>2</c:v>
                </c:pt>
                <c:pt idx="93">
                  <c:v>2</c:v>
                </c:pt>
                <c:pt idx="94">
                  <c:v>2</c:v>
                </c:pt>
                <c:pt idx="95">
                  <c:v>3</c:v>
                </c:pt>
                <c:pt idx="96">
                  <c:v>2</c:v>
                </c:pt>
                <c:pt idx="97">
                  <c:v>2</c:v>
                </c:pt>
                <c:pt idx="98">
                  <c:v>2</c:v>
                </c:pt>
                <c:pt idx="99">
                  <c:v>3</c:v>
                </c:pt>
                <c:pt idx="100">
                  <c:v>2</c:v>
                </c:pt>
                <c:pt idx="101">
                  <c:v>2</c:v>
                </c:pt>
                <c:pt idx="102">
                  <c:v>2</c:v>
                </c:pt>
                <c:pt idx="103">
                  <c:v>3</c:v>
                </c:pt>
                <c:pt idx="104">
                  <c:v>2</c:v>
                </c:pt>
                <c:pt idx="105">
                  <c:v>2</c:v>
                </c:pt>
                <c:pt idx="106">
                  <c:v>2</c:v>
                </c:pt>
                <c:pt idx="107">
                  <c:v>2</c:v>
                </c:pt>
                <c:pt idx="108">
                  <c:v>2</c:v>
                </c:pt>
                <c:pt idx="109">
                  <c:v>1</c:v>
                </c:pt>
                <c:pt idx="110">
                  <c:v>1</c:v>
                </c:pt>
                <c:pt idx="111">
                  <c:v>2</c:v>
                </c:pt>
                <c:pt idx="112">
                  <c:v>2</c:v>
                </c:pt>
                <c:pt idx="113">
                  <c:v>3</c:v>
                </c:pt>
              </c:numCache>
            </c:numRef>
          </c:yVal>
          <c:smooth val="0"/>
          <c:extLst>
            <c:ext xmlns:c16="http://schemas.microsoft.com/office/drawing/2014/chart" uri="{C3380CC4-5D6E-409C-BE32-E72D297353CC}">
              <c16:uniqueId val="{00000000-6E24-41FF-8DA2-5FA974DA0B16}"/>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INDIVIDUAL'!$Q$157:$Q$1130</c:f>
              <c:numCache>
                <c:formatCode>0</c:formatCode>
                <c:ptCount val="974"/>
                <c:pt idx="0">
                  <c:v>2</c:v>
                </c:pt>
                <c:pt idx="1">
                  <c:v>2</c:v>
                </c:pt>
                <c:pt idx="2">
                  <c:v>2</c:v>
                </c:pt>
                <c:pt idx="3">
                  <c:v>2</c:v>
                </c:pt>
                <c:pt idx="4">
                  <c:v>2</c:v>
                </c:pt>
                <c:pt idx="5">
                  <c:v>3</c:v>
                </c:pt>
                <c:pt idx="6">
                  <c:v>2</c:v>
                </c:pt>
                <c:pt idx="7">
                  <c:v>2</c:v>
                </c:pt>
                <c:pt idx="8">
                  <c:v>2</c:v>
                </c:pt>
                <c:pt idx="9">
                  <c:v>2</c:v>
                </c:pt>
                <c:pt idx="10">
                  <c:v>2</c:v>
                </c:pt>
                <c:pt idx="11">
                  <c:v>2</c:v>
                </c:pt>
                <c:pt idx="12">
                  <c:v>3</c:v>
                </c:pt>
                <c:pt idx="13">
                  <c:v>2</c:v>
                </c:pt>
                <c:pt idx="14">
                  <c:v>1</c:v>
                </c:pt>
                <c:pt idx="15">
                  <c:v>3</c:v>
                </c:pt>
                <c:pt idx="16">
                  <c:v>3</c:v>
                </c:pt>
                <c:pt idx="17">
                  <c:v>3</c:v>
                </c:pt>
                <c:pt idx="18">
                  <c:v>2</c:v>
                </c:pt>
                <c:pt idx="19">
                  <c:v>2</c:v>
                </c:pt>
                <c:pt idx="20">
                  <c:v>2</c:v>
                </c:pt>
                <c:pt idx="21">
                  <c:v>2</c:v>
                </c:pt>
                <c:pt idx="22">
                  <c:v>2</c:v>
                </c:pt>
                <c:pt idx="23">
                  <c:v>2</c:v>
                </c:pt>
                <c:pt idx="24">
                  <c:v>3</c:v>
                </c:pt>
                <c:pt idx="25">
                  <c:v>2</c:v>
                </c:pt>
                <c:pt idx="26">
                  <c:v>3</c:v>
                </c:pt>
                <c:pt idx="27">
                  <c:v>3</c:v>
                </c:pt>
                <c:pt idx="28">
                  <c:v>2</c:v>
                </c:pt>
                <c:pt idx="29">
                  <c:v>2</c:v>
                </c:pt>
                <c:pt idx="30">
                  <c:v>2</c:v>
                </c:pt>
                <c:pt idx="31">
                  <c:v>3</c:v>
                </c:pt>
                <c:pt idx="32">
                  <c:v>3</c:v>
                </c:pt>
                <c:pt idx="33">
                  <c:v>2</c:v>
                </c:pt>
                <c:pt idx="34">
                  <c:v>3</c:v>
                </c:pt>
                <c:pt idx="35">
                  <c:v>3</c:v>
                </c:pt>
                <c:pt idx="36">
                  <c:v>3</c:v>
                </c:pt>
                <c:pt idx="37">
                  <c:v>2</c:v>
                </c:pt>
                <c:pt idx="38">
                  <c:v>3</c:v>
                </c:pt>
                <c:pt idx="39">
                  <c:v>3</c:v>
                </c:pt>
                <c:pt idx="40">
                  <c:v>3</c:v>
                </c:pt>
                <c:pt idx="41">
                  <c:v>3</c:v>
                </c:pt>
                <c:pt idx="42">
                  <c:v>2</c:v>
                </c:pt>
                <c:pt idx="43">
                  <c:v>2</c:v>
                </c:pt>
                <c:pt idx="44">
                  <c:v>2</c:v>
                </c:pt>
                <c:pt idx="45">
                  <c:v>2</c:v>
                </c:pt>
                <c:pt idx="46">
                  <c:v>2</c:v>
                </c:pt>
                <c:pt idx="47">
                  <c:v>2</c:v>
                </c:pt>
                <c:pt idx="48">
                  <c:v>3</c:v>
                </c:pt>
                <c:pt idx="49">
                  <c:v>3</c:v>
                </c:pt>
                <c:pt idx="50">
                  <c:v>2</c:v>
                </c:pt>
                <c:pt idx="51">
                  <c:v>3</c:v>
                </c:pt>
                <c:pt idx="52">
                  <c:v>1</c:v>
                </c:pt>
                <c:pt idx="53">
                  <c:v>2</c:v>
                </c:pt>
                <c:pt idx="54">
                  <c:v>2</c:v>
                </c:pt>
                <c:pt idx="55">
                  <c:v>3</c:v>
                </c:pt>
                <c:pt idx="56">
                  <c:v>3</c:v>
                </c:pt>
                <c:pt idx="57">
                  <c:v>1</c:v>
                </c:pt>
                <c:pt idx="58">
                  <c:v>2</c:v>
                </c:pt>
                <c:pt idx="59">
                  <c:v>3</c:v>
                </c:pt>
                <c:pt idx="60">
                  <c:v>2</c:v>
                </c:pt>
                <c:pt idx="61">
                  <c:v>3</c:v>
                </c:pt>
                <c:pt idx="62">
                  <c:v>2</c:v>
                </c:pt>
                <c:pt idx="63">
                  <c:v>2</c:v>
                </c:pt>
                <c:pt idx="64">
                  <c:v>3</c:v>
                </c:pt>
                <c:pt idx="65">
                  <c:v>3</c:v>
                </c:pt>
                <c:pt idx="66">
                  <c:v>3</c:v>
                </c:pt>
                <c:pt idx="67">
                  <c:v>2</c:v>
                </c:pt>
                <c:pt idx="68">
                  <c:v>3</c:v>
                </c:pt>
                <c:pt idx="69">
                  <c:v>2</c:v>
                </c:pt>
                <c:pt idx="70">
                  <c:v>3</c:v>
                </c:pt>
                <c:pt idx="71">
                  <c:v>3</c:v>
                </c:pt>
                <c:pt idx="72">
                  <c:v>3</c:v>
                </c:pt>
                <c:pt idx="73">
                  <c:v>3</c:v>
                </c:pt>
                <c:pt idx="74">
                  <c:v>3</c:v>
                </c:pt>
                <c:pt idx="75">
                  <c:v>3</c:v>
                </c:pt>
                <c:pt idx="76">
                  <c:v>1</c:v>
                </c:pt>
                <c:pt idx="77">
                  <c:v>2</c:v>
                </c:pt>
                <c:pt idx="78">
                  <c:v>3</c:v>
                </c:pt>
                <c:pt idx="79">
                  <c:v>1</c:v>
                </c:pt>
                <c:pt idx="80">
                  <c:v>2</c:v>
                </c:pt>
                <c:pt idx="81">
                  <c:v>3</c:v>
                </c:pt>
                <c:pt idx="82">
                  <c:v>3</c:v>
                </c:pt>
                <c:pt idx="83">
                  <c:v>3</c:v>
                </c:pt>
                <c:pt idx="84">
                  <c:v>2</c:v>
                </c:pt>
                <c:pt idx="85">
                  <c:v>2</c:v>
                </c:pt>
                <c:pt idx="86">
                  <c:v>2</c:v>
                </c:pt>
                <c:pt idx="87">
                  <c:v>1</c:v>
                </c:pt>
                <c:pt idx="88">
                  <c:v>2</c:v>
                </c:pt>
                <c:pt idx="89">
                  <c:v>2</c:v>
                </c:pt>
                <c:pt idx="90">
                  <c:v>1</c:v>
                </c:pt>
                <c:pt idx="91">
                  <c:v>3</c:v>
                </c:pt>
                <c:pt idx="92">
                  <c:v>1</c:v>
                </c:pt>
                <c:pt idx="93">
                  <c:v>1</c:v>
                </c:pt>
                <c:pt idx="94">
                  <c:v>2</c:v>
                </c:pt>
                <c:pt idx="95">
                  <c:v>2</c:v>
                </c:pt>
                <c:pt idx="96">
                  <c:v>2</c:v>
                </c:pt>
                <c:pt idx="97">
                  <c:v>3</c:v>
                </c:pt>
                <c:pt idx="98">
                  <c:v>2</c:v>
                </c:pt>
                <c:pt idx="99">
                  <c:v>3</c:v>
                </c:pt>
                <c:pt idx="100">
                  <c:v>3</c:v>
                </c:pt>
                <c:pt idx="101">
                  <c:v>3</c:v>
                </c:pt>
                <c:pt idx="102">
                  <c:v>2</c:v>
                </c:pt>
                <c:pt idx="103">
                  <c:v>2</c:v>
                </c:pt>
                <c:pt idx="104">
                  <c:v>3</c:v>
                </c:pt>
                <c:pt idx="105">
                  <c:v>2</c:v>
                </c:pt>
                <c:pt idx="106">
                  <c:v>2</c:v>
                </c:pt>
                <c:pt idx="107">
                  <c:v>2</c:v>
                </c:pt>
                <c:pt idx="108">
                  <c:v>2</c:v>
                </c:pt>
                <c:pt idx="109">
                  <c:v>1</c:v>
                </c:pt>
                <c:pt idx="110">
                  <c:v>2</c:v>
                </c:pt>
                <c:pt idx="111">
                  <c:v>3</c:v>
                </c:pt>
                <c:pt idx="112">
                  <c:v>3</c:v>
                </c:pt>
                <c:pt idx="113">
                  <c:v>3</c:v>
                </c:pt>
                <c:pt idx="114">
                  <c:v>3</c:v>
                </c:pt>
                <c:pt idx="115">
                  <c:v>1</c:v>
                </c:pt>
                <c:pt idx="116">
                  <c:v>1</c:v>
                </c:pt>
                <c:pt idx="117">
                  <c:v>2</c:v>
                </c:pt>
                <c:pt idx="118">
                  <c:v>3</c:v>
                </c:pt>
                <c:pt idx="119">
                  <c:v>1</c:v>
                </c:pt>
                <c:pt idx="120">
                  <c:v>3</c:v>
                </c:pt>
                <c:pt idx="121">
                  <c:v>3</c:v>
                </c:pt>
                <c:pt idx="122">
                  <c:v>2</c:v>
                </c:pt>
                <c:pt idx="123">
                  <c:v>2</c:v>
                </c:pt>
                <c:pt idx="124">
                  <c:v>1</c:v>
                </c:pt>
                <c:pt idx="125">
                  <c:v>1</c:v>
                </c:pt>
                <c:pt idx="126">
                  <c:v>1</c:v>
                </c:pt>
                <c:pt idx="127">
                  <c:v>2</c:v>
                </c:pt>
                <c:pt idx="128">
                  <c:v>3</c:v>
                </c:pt>
                <c:pt idx="129">
                  <c:v>1</c:v>
                </c:pt>
                <c:pt idx="130">
                  <c:v>2</c:v>
                </c:pt>
                <c:pt idx="131">
                  <c:v>1</c:v>
                </c:pt>
                <c:pt idx="132">
                  <c:v>3</c:v>
                </c:pt>
                <c:pt idx="133">
                  <c:v>2</c:v>
                </c:pt>
                <c:pt idx="134">
                  <c:v>3</c:v>
                </c:pt>
                <c:pt idx="135">
                  <c:v>1</c:v>
                </c:pt>
                <c:pt idx="136">
                  <c:v>2</c:v>
                </c:pt>
                <c:pt idx="137">
                  <c:v>3</c:v>
                </c:pt>
                <c:pt idx="138">
                  <c:v>2</c:v>
                </c:pt>
                <c:pt idx="139">
                  <c:v>2</c:v>
                </c:pt>
                <c:pt idx="140">
                  <c:v>3</c:v>
                </c:pt>
                <c:pt idx="141">
                  <c:v>2</c:v>
                </c:pt>
                <c:pt idx="142">
                  <c:v>3</c:v>
                </c:pt>
                <c:pt idx="143">
                  <c:v>1</c:v>
                </c:pt>
                <c:pt idx="144">
                  <c:v>1</c:v>
                </c:pt>
                <c:pt idx="145">
                  <c:v>1</c:v>
                </c:pt>
                <c:pt idx="146">
                  <c:v>2</c:v>
                </c:pt>
                <c:pt idx="147">
                  <c:v>3</c:v>
                </c:pt>
                <c:pt idx="148">
                  <c:v>1</c:v>
                </c:pt>
                <c:pt idx="149">
                  <c:v>2</c:v>
                </c:pt>
                <c:pt idx="150">
                  <c:v>1</c:v>
                </c:pt>
                <c:pt idx="151">
                  <c:v>3</c:v>
                </c:pt>
                <c:pt idx="152">
                  <c:v>3</c:v>
                </c:pt>
                <c:pt idx="153">
                  <c:v>1</c:v>
                </c:pt>
                <c:pt idx="154">
                  <c:v>1</c:v>
                </c:pt>
                <c:pt idx="155">
                  <c:v>2</c:v>
                </c:pt>
                <c:pt idx="156">
                  <c:v>2</c:v>
                </c:pt>
                <c:pt idx="157">
                  <c:v>1</c:v>
                </c:pt>
                <c:pt idx="158">
                  <c:v>2</c:v>
                </c:pt>
                <c:pt idx="159">
                  <c:v>3</c:v>
                </c:pt>
                <c:pt idx="160">
                  <c:v>2</c:v>
                </c:pt>
                <c:pt idx="161">
                  <c:v>1</c:v>
                </c:pt>
                <c:pt idx="162">
                  <c:v>1</c:v>
                </c:pt>
                <c:pt idx="163">
                  <c:v>1</c:v>
                </c:pt>
                <c:pt idx="164">
                  <c:v>1</c:v>
                </c:pt>
                <c:pt idx="165">
                  <c:v>1</c:v>
                </c:pt>
                <c:pt idx="166">
                  <c:v>2</c:v>
                </c:pt>
                <c:pt idx="167">
                  <c:v>2</c:v>
                </c:pt>
                <c:pt idx="168">
                  <c:v>3</c:v>
                </c:pt>
                <c:pt idx="169">
                  <c:v>2</c:v>
                </c:pt>
                <c:pt idx="170">
                  <c:v>3</c:v>
                </c:pt>
                <c:pt idx="171">
                  <c:v>3</c:v>
                </c:pt>
                <c:pt idx="172">
                  <c:v>3</c:v>
                </c:pt>
                <c:pt idx="173">
                  <c:v>3</c:v>
                </c:pt>
                <c:pt idx="174">
                  <c:v>3</c:v>
                </c:pt>
                <c:pt idx="175">
                  <c:v>2</c:v>
                </c:pt>
                <c:pt idx="176">
                  <c:v>2</c:v>
                </c:pt>
                <c:pt idx="177">
                  <c:v>3</c:v>
                </c:pt>
                <c:pt idx="178">
                  <c:v>3</c:v>
                </c:pt>
                <c:pt idx="179">
                  <c:v>3</c:v>
                </c:pt>
                <c:pt idx="180">
                  <c:v>3</c:v>
                </c:pt>
                <c:pt idx="181">
                  <c:v>1</c:v>
                </c:pt>
                <c:pt idx="182">
                  <c:v>2</c:v>
                </c:pt>
                <c:pt idx="183">
                  <c:v>2</c:v>
                </c:pt>
                <c:pt idx="184">
                  <c:v>3</c:v>
                </c:pt>
                <c:pt idx="185">
                  <c:v>2</c:v>
                </c:pt>
                <c:pt idx="186">
                  <c:v>2</c:v>
                </c:pt>
                <c:pt idx="187">
                  <c:v>1</c:v>
                </c:pt>
                <c:pt idx="188">
                  <c:v>3</c:v>
                </c:pt>
                <c:pt idx="189">
                  <c:v>1</c:v>
                </c:pt>
                <c:pt idx="190">
                  <c:v>2</c:v>
                </c:pt>
                <c:pt idx="191">
                  <c:v>2</c:v>
                </c:pt>
                <c:pt idx="192">
                  <c:v>2</c:v>
                </c:pt>
                <c:pt idx="193">
                  <c:v>3</c:v>
                </c:pt>
                <c:pt idx="194">
                  <c:v>2</c:v>
                </c:pt>
                <c:pt idx="195">
                  <c:v>3</c:v>
                </c:pt>
                <c:pt idx="196">
                  <c:v>2</c:v>
                </c:pt>
                <c:pt idx="197">
                  <c:v>1</c:v>
                </c:pt>
                <c:pt idx="198">
                  <c:v>3</c:v>
                </c:pt>
                <c:pt idx="199">
                  <c:v>3</c:v>
                </c:pt>
                <c:pt idx="200">
                  <c:v>1</c:v>
                </c:pt>
                <c:pt idx="201">
                  <c:v>1</c:v>
                </c:pt>
                <c:pt idx="202">
                  <c:v>2</c:v>
                </c:pt>
                <c:pt idx="203">
                  <c:v>2</c:v>
                </c:pt>
                <c:pt idx="204">
                  <c:v>1</c:v>
                </c:pt>
                <c:pt idx="205">
                  <c:v>2</c:v>
                </c:pt>
                <c:pt idx="206">
                  <c:v>2</c:v>
                </c:pt>
                <c:pt idx="207">
                  <c:v>2</c:v>
                </c:pt>
                <c:pt idx="208">
                  <c:v>3</c:v>
                </c:pt>
                <c:pt idx="209">
                  <c:v>3</c:v>
                </c:pt>
                <c:pt idx="210">
                  <c:v>2</c:v>
                </c:pt>
                <c:pt idx="211">
                  <c:v>3</c:v>
                </c:pt>
                <c:pt idx="212">
                  <c:v>1</c:v>
                </c:pt>
                <c:pt idx="213">
                  <c:v>2</c:v>
                </c:pt>
                <c:pt idx="214">
                  <c:v>3</c:v>
                </c:pt>
                <c:pt idx="215">
                  <c:v>3</c:v>
                </c:pt>
                <c:pt idx="216">
                  <c:v>2</c:v>
                </c:pt>
                <c:pt idx="217">
                  <c:v>1</c:v>
                </c:pt>
                <c:pt idx="218">
                  <c:v>1</c:v>
                </c:pt>
                <c:pt idx="219">
                  <c:v>3</c:v>
                </c:pt>
                <c:pt idx="220">
                  <c:v>1</c:v>
                </c:pt>
                <c:pt idx="221">
                  <c:v>2</c:v>
                </c:pt>
                <c:pt idx="222">
                  <c:v>2</c:v>
                </c:pt>
                <c:pt idx="223">
                  <c:v>3</c:v>
                </c:pt>
                <c:pt idx="224">
                  <c:v>2</c:v>
                </c:pt>
                <c:pt idx="225">
                  <c:v>3</c:v>
                </c:pt>
                <c:pt idx="226">
                  <c:v>1</c:v>
                </c:pt>
                <c:pt idx="227">
                  <c:v>1</c:v>
                </c:pt>
                <c:pt idx="228">
                  <c:v>2</c:v>
                </c:pt>
                <c:pt idx="229">
                  <c:v>2</c:v>
                </c:pt>
                <c:pt idx="230">
                  <c:v>3</c:v>
                </c:pt>
                <c:pt idx="231">
                  <c:v>2</c:v>
                </c:pt>
                <c:pt idx="232">
                  <c:v>3</c:v>
                </c:pt>
                <c:pt idx="233">
                  <c:v>2</c:v>
                </c:pt>
                <c:pt idx="234">
                  <c:v>2</c:v>
                </c:pt>
                <c:pt idx="235">
                  <c:v>1</c:v>
                </c:pt>
                <c:pt idx="236">
                  <c:v>3</c:v>
                </c:pt>
                <c:pt idx="237">
                  <c:v>3</c:v>
                </c:pt>
                <c:pt idx="238">
                  <c:v>3</c:v>
                </c:pt>
                <c:pt idx="239">
                  <c:v>2</c:v>
                </c:pt>
                <c:pt idx="240">
                  <c:v>1</c:v>
                </c:pt>
                <c:pt idx="241">
                  <c:v>1</c:v>
                </c:pt>
                <c:pt idx="242">
                  <c:v>1</c:v>
                </c:pt>
                <c:pt idx="243">
                  <c:v>3</c:v>
                </c:pt>
                <c:pt idx="244">
                  <c:v>2</c:v>
                </c:pt>
                <c:pt idx="245">
                  <c:v>2</c:v>
                </c:pt>
                <c:pt idx="246">
                  <c:v>3</c:v>
                </c:pt>
                <c:pt idx="247">
                  <c:v>2</c:v>
                </c:pt>
                <c:pt idx="248">
                  <c:v>2</c:v>
                </c:pt>
                <c:pt idx="249">
                  <c:v>1</c:v>
                </c:pt>
                <c:pt idx="250">
                  <c:v>2</c:v>
                </c:pt>
                <c:pt idx="251">
                  <c:v>2</c:v>
                </c:pt>
                <c:pt idx="252">
                  <c:v>2</c:v>
                </c:pt>
                <c:pt idx="253">
                  <c:v>3</c:v>
                </c:pt>
                <c:pt idx="254">
                  <c:v>3</c:v>
                </c:pt>
                <c:pt idx="255">
                  <c:v>1</c:v>
                </c:pt>
                <c:pt idx="256">
                  <c:v>3</c:v>
                </c:pt>
                <c:pt idx="257">
                  <c:v>1</c:v>
                </c:pt>
                <c:pt idx="258">
                  <c:v>3</c:v>
                </c:pt>
                <c:pt idx="259">
                  <c:v>2</c:v>
                </c:pt>
                <c:pt idx="260">
                  <c:v>3</c:v>
                </c:pt>
                <c:pt idx="261">
                  <c:v>2</c:v>
                </c:pt>
                <c:pt idx="262">
                  <c:v>2</c:v>
                </c:pt>
                <c:pt idx="263">
                  <c:v>2</c:v>
                </c:pt>
                <c:pt idx="264">
                  <c:v>3</c:v>
                </c:pt>
                <c:pt idx="265">
                  <c:v>1</c:v>
                </c:pt>
                <c:pt idx="266">
                  <c:v>2</c:v>
                </c:pt>
                <c:pt idx="267">
                  <c:v>1</c:v>
                </c:pt>
                <c:pt idx="268">
                  <c:v>2</c:v>
                </c:pt>
                <c:pt idx="269">
                  <c:v>2</c:v>
                </c:pt>
                <c:pt idx="270">
                  <c:v>3</c:v>
                </c:pt>
                <c:pt idx="271">
                  <c:v>3</c:v>
                </c:pt>
                <c:pt idx="272">
                  <c:v>2</c:v>
                </c:pt>
                <c:pt idx="273">
                  <c:v>2</c:v>
                </c:pt>
                <c:pt idx="274">
                  <c:v>3</c:v>
                </c:pt>
                <c:pt idx="275">
                  <c:v>3</c:v>
                </c:pt>
                <c:pt idx="276">
                  <c:v>2</c:v>
                </c:pt>
                <c:pt idx="277">
                  <c:v>3</c:v>
                </c:pt>
                <c:pt idx="278">
                  <c:v>2</c:v>
                </c:pt>
                <c:pt idx="279">
                  <c:v>3</c:v>
                </c:pt>
                <c:pt idx="280">
                  <c:v>3</c:v>
                </c:pt>
                <c:pt idx="281">
                  <c:v>1</c:v>
                </c:pt>
                <c:pt idx="282">
                  <c:v>2</c:v>
                </c:pt>
                <c:pt idx="283">
                  <c:v>1</c:v>
                </c:pt>
                <c:pt idx="284">
                  <c:v>2</c:v>
                </c:pt>
                <c:pt idx="285">
                  <c:v>1</c:v>
                </c:pt>
                <c:pt idx="286">
                  <c:v>3</c:v>
                </c:pt>
                <c:pt idx="287">
                  <c:v>1</c:v>
                </c:pt>
                <c:pt idx="288">
                  <c:v>3</c:v>
                </c:pt>
                <c:pt idx="289">
                  <c:v>2</c:v>
                </c:pt>
                <c:pt idx="290">
                  <c:v>3</c:v>
                </c:pt>
                <c:pt idx="291">
                  <c:v>2</c:v>
                </c:pt>
                <c:pt idx="292">
                  <c:v>2</c:v>
                </c:pt>
                <c:pt idx="293">
                  <c:v>1</c:v>
                </c:pt>
                <c:pt idx="294">
                  <c:v>1</c:v>
                </c:pt>
                <c:pt idx="295">
                  <c:v>2</c:v>
                </c:pt>
                <c:pt idx="296">
                  <c:v>3</c:v>
                </c:pt>
                <c:pt idx="297">
                  <c:v>3</c:v>
                </c:pt>
                <c:pt idx="298">
                  <c:v>3</c:v>
                </c:pt>
                <c:pt idx="299">
                  <c:v>1</c:v>
                </c:pt>
                <c:pt idx="300">
                  <c:v>2</c:v>
                </c:pt>
                <c:pt idx="301">
                  <c:v>1</c:v>
                </c:pt>
                <c:pt idx="302">
                  <c:v>3</c:v>
                </c:pt>
                <c:pt idx="303">
                  <c:v>2</c:v>
                </c:pt>
                <c:pt idx="304">
                  <c:v>3</c:v>
                </c:pt>
                <c:pt idx="305">
                  <c:v>3</c:v>
                </c:pt>
                <c:pt idx="306">
                  <c:v>3</c:v>
                </c:pt>
                <c:pt idx="307">
                  <c:v>2</c:v>
                </c:pt>
                <c:pt idx="308">
                  <c:v>1</c:v>
                </c:pt>
                <c:pt idx="309">
                  <c:v>3</c:v>
                </c:pt>
                <c:pt idx="310">
                  <c:v>1</c:v>
                </c:pt>
                <c:pt idx="311">
                  <c:v>2</c:v>
                </c:pt>
                <c:pt idx="312">
                  <c:v>3</c:v>
                </c:pt>
                <c:pt idx="313">
                  <c:v>2</c:v>
                </c:pt>
                <c:pt idx="314">
                  <c:v>1</c:v>
                </c:pt>
                <c:pt idx="315">
                  <c:v>2</c:v>
                </c:pt>
                <c:pt idx="316">
                  <c:v>2</c:v>
                </c:pt>
                <c:pt idx="317">
                  <c:v>3</c:v>
                </c:pt>
                <c:pt idx="318">
                  <c:v>3</c:v>
                </c:pt>
                <c:pt idx="319">
                  <c:v>3</c:v>
                </c:pt>
                <c:pt idx="320">
                  <c:v>3</c:v>
                </c:pt>
                <c:pt idx="321">
                  <c:v>1</c:v>
                </c:pt>
                <c:pt idx="322">
                  <c:v>2</c:v>
                </c:pt>
                <c:pt idx="323">
                  <c:v>3</c:v>
                </c:pt>
                <c:pt idx="324">
                  <c:v>3</c:v>
                </c:pt>
                <c:pt idx="325">
                  <c:v>3</c:v>
                </c:pt>
                <c:pt idx="326">
                  <c:v>2</c:v>
                </c:pt>
                <c:pt idx="327">
                  <c:v>2</c:v>
                </c:pt>
                <c:pt idx="328">
                  <c:v>2</c:v>
                </c:pt>
                <c:pt idx="329">
                  <c:v>2</c:v>
                </c:pt>
                <c:pt idx="330">
                  <c:v>2</c:v>
                </c:pt>
                <c:pt idx="331">
                  <c:v>2</c:v>
                </c:pt>
                <c:pt idx="332">
                  <c:v>3</c:v>
                </c:pt>
                <c:pt idx="333">
                  <c:v>2</c:v>
                </c:pt>
                <c:pt idx="334">
                  <c:v>3</c:v>
                </c:pt>
                <c:pt idx="335">
                  <c:v>2</c:v>
                </c:pt>
                <c:pt idx="336">
                  <c:v>3</c:v>
                </c:pt>
                <c:pt idx="337">
                  <c:v>3</c:v>
                </c:pt>
                <c:pt idx="338">
                  <c:v>3</c:v>
                </c:pt>
                <c:pt idx="339">
                  <c:v>2</c:v>
                </c:pt>
                <c:pt idx="340">
                  <c:v>3</c:v>
                </c:pt>
                <c:pt idx="341">
                  <c:v>1</c:v>
                </c:pt>
                <c:pt idx="342">
                  <c:v>1</c:v>
                </c:pt>
                <c:pt idx="343">
                  <c:v>1</c:v>
                </c:pt>
                <c:pt idx="344">
                  <c:v>2</c:v>
                </c:pt>
                <c:pt idx="345">
                  <c:v>2</c:v>
                </c:pt>
                <c:pt idx="346">
                  <c:v>3</c:v>
                </c:pt>
                <c:pt idx="347">
                  <c:v>2</c:v>
                </c:pt>
                <c:pt idx="348">
                  <c:v>2</c:v>
                </c:pt>
                <c:pt idx="349">
                  <c:v>2</c:v>
                </c:pt>
                <c:pt idx="350">
                  <c:v>3</c:v>
                </c:pt>
                <c:pt idx="351">
                  <c:v>2</c:v>
                </c:pt>
                <c:pt idx="352">
                  <c:v>2</c:v>
                </c:pt>
                <c:pt idx="353">
                  <c:v>2</c:v>
                </c:pt>
                <c:pt idx="354">
                  <c:v>3</c:v>
                </c:pt>
                <c:pt idx="355">
                  <c:v>2</c:v>
                </c:pt>
                <c:pt idx="356">
                  <c:v>1</c:v>
                </c:pt>
                <c:pt idx="357">
                  <c:v>3</c:v>
                </c:pt>
                <c:pt idx="358">
                  <c:v>3</c:v>
                </c:pt>
                <c:pt idx="359">
                  <c:v>3</c:v>
                </c:pt>
                <c:pt idx="360">
                  <c:v>2</c:v>
                </c:pt>
                <c:pt idx="361">
                  <c:v>3</c:v>
                </c:pt>
                <c:pt idx="362">
                  <c:v>3</c:v>
                </c:pt>
                <c:pt idx="363">
                  <c:v>2</c:v>
                </c:pt>
                <c:pt idx="364">
                  <c:v>2</c:v>
                </c:pt>
                <c:pt idx="365">
                  <c:v>2</c:v>
                </c:pt>
                <c:pt idx="366">
                  <c:v>3</c:v>
                </c:pt>
                <c:pt idx="367">
                  <c:v>2</c:v>
                </c:pt>
                <c:pt idx="368">
                  <c:v>2</c:v>
                </c:pt>
                <c:pt idx="369">
                  <c:v>1</c:v>
                </c:pt>
                <c:pt idx="370">
                  <c:v>2</c:v>
                </c:pt>
                <c:pt idx="371">
                  <c:v>1</c:v>
                </c:pt>
                <c:pt idx="372">
                  <c:v>3</c:v>
                </c:pt>
                <c:pt idx="373">
                  <c:v>2</c:v>
                </c:pt>
                <c:pt idx="374">
                  <c:v>3</c:v>
                </c:pt>
                <c:pt idx="375">
                  <c:v>2</c:v>
                </c:pt>
                <c:pt idx="376">
                  <c:v>2</c:v>
                </c:pt>
                <c:pt idx="377">
                  <c:v>3</c:v>
                </c:pt>
                <c:pt idx="378">
                  <c:v>3</c:v>
                </c:pt>
                <c:pt idx="379">
                  <c:v>2</c:v>
                </c:pt>
                <c:pt idx="380">
                  <c:v>3</c:v>
                </c:pt>
                <c:pt idx="381">
                  <c:v>2</c:v>
                </c:pt>
                <c:pt idx="382">
                  <c:v>2</c:v>
                </c:pt>
                <c:pt idx="383">
                  <c:v>1</c:v>
                </c:pt>
                <c:pt idx="384">
                  <c:v>3</c:v>
                </c:pt>
                <c:pt idx="385">
                  <c:v>2</c:v>
                </c:pt>
                <c:pt idx="386">
                  <c:v>3</c:v>
                </c:pt>
                <c:pt idx="387">
                  <c:v>3</c:v>
                </c:pt>
                <c:pt idx="388">
                  <c:v>3</c:v>
                </c:pt>
                <c:pt idx="389">
                  <c:v>1</c:v>
                </c:pt>
                <c:pt idx="390">
                  <c:v>2</c:v>
                </c:pt>
                <c:pt idx="391">
                  <c:v>2</c:v>
                </c:pt>
                <c:pt idx="392">
                  <c:v>2</c:v>
                </c:pt>
                <c:pt idx="393">
                  <c:v>3</c:v>
                </c:pt>
                <c:pt idx="394">
                  <c:v>3</c:v>
                </c:pt>
                <c:pt idx="395">
                  <c:v>2</c:v>
                </c:pt>
                <c:pt idx="396">
                  <c:v>2</c:v>
                </c:pt>
                <c:pt idx="397">
                  <c:v>1</c:v>
                </c:pt>
                <c:pt idx="398">
                  <c:v>2</c:v>
                </c:pt>
                <c:pt idx="399">
                  <c:v>1</c:v>
                </c:pt>
                <c:pt idx="400">
                  <c:v>2</c:v>
                </c:pt>
                <c:pt idx="401">
                  <c:v>2</c:v>
                </c:pt>
                <c:pt idx="402">
                  <c:v>2</c:v>
                </c:pt>
                <c:pt idx="403">
                  <c:v>3</c:v>
                </c:pt>
                <c:pt idx="404">
                  <c:v>3</c:v>
                </c:pt>
                <c:pt idx="405">
                  <c:v>3</c:v>
                </c:pt>
                <c:pt idx="406">
                  <c:v>3</c:v>
                </c:pt>
                <c:pt idx="407">
                  <c:v>3</c:v>
                </c:pt>
                <c:pt idx="408">
                  <c:v>2</c:v>
                </c:pt>
                <c:pt idx="409">
                  <c:v>1</c:v>
                </c:pt>
                <c:pt idx="410">
                  <c:v>1</c:v>
                </c:pt>
                <c:pt idx="411">
                  <c:v>2</c:v>
                </c:pt>
                <c:pt idx="412">
                  <c:v>3</c:v>
                </c:pt>
                <c:pt idx="413">
                  <c:v>1</c:v>
                </c:pt>
                <c:pt idx="414">
                  <c:v>2</c:v>
                </c:pt>
                <c:pt idx="415">
                  <c:v>2</c:v>
                </c:pt>
                <c:pt idx="416">
                  <c:v>3</c:v>
                </c:pt>
                <c:pt idx="417">
                  <c:v>3</c:v>
                </c:pt>
                <c:pt idx="418">
                  <c:v>2</c:v>
                </c:pt>
                <c:pt idx="419">
                  <c:v>2</c:v>
                </c:pt>
                <c:pt idx="420">
                  <c:v>2</c:v>
                </c:pt>
                <c:pt idx="421">
                  <c:v>2</c:v>
                </c:pt>
                <c:pt idx="422">
                  <c:v>2</c:v>
                </c:pt>
                <c:pt idx="423">
                  <c:v>2</c:v>
                </c:pt>
                <c:pt idx="424">
                  <c:v>2</c:v>
                </c:pt>
                <c:pt idx="425">
                  <c:v>3</c:v>
                </c:pt>
                <c:pt idx="426">
                  <c:v>3</c:v>
                </c:pt>
                <c:pt idx="427">
                  <c:v>1</c:v>
                </c:pt>
                <c:pt idx="428">
                  <c:v>1</c:v>
                </c:pt>
                <c:pt idx="429">
                  <c:v>1</c:v>
                </c:pt>
                <c:pt idx="430">
                  <c:v>2</c:v>
                </c:pt>
                <c:pt idx="431">
                  <c:v>3</c:v>
                </c:pt>
                <c:pt idx="432">
                  <c:v>2</c:v>
                </c:pt>
                <c:pt idx="433">
                  <c:v>1</c:v>
                </c:pt>
                <c:pt idx="434">
                  <c:v>3</c:v>
                </c:pt>
                <c:pt idx="435">
                  <c:v>2</c:v>
                </c:pt>
                <c:pt idx="436">
                  <c:v>1</c:v>
                </c:pt>
                <c:pt idx="437">
                  <c:v>1</c:v>
                </c:pt>
                <c:pt idx="438">
                  <c:v>1</c:v>
                </c:pt>
                <c:pt idx="439">
                  <c:v>3</c:v>
                </c:pt>
                <c:pt idx="440">
                  <c:v>1</c:v>
                </c:pt>
                <c:pt idx="441">
                  <c:v>1</c:v>
                </c:pt>
                <c:pt idx="442">
                  <c:v>3</c:v>
                </c:pt>
                <c:pt idx="443">
                  <c:v>1</c:v>
                </c:pt>
                <c:pt idx="444">
                  <c:v>2</c:v>
                </c:pt>
                <c:pt idx="445">
                  <c:v>3</c:v>
                </c:pt>
                <c:pt idx="446">
                  <c:v>2</c:v>
                </c:pt>
                <c:pt idx="447">
                  <c:v>2</c:v>
                </c:pt>
                <c:pt idx="448">
                  <c:v>2</c:v>
                </c:pt>
                <c:pt idx="449">
                  <c:v>1</c:v>
                </c:pt>
                <c:pt idx="450">
                  <c:v>1</c:v>
                </c:pt>
                <c:pt idx="451">
                  <c:v>1</c:v>
                </c:pt>
                <c:pt idx="452">
                  <c:v>3</c:v>
                </c:pt>
                <c:pt idx="453">
                  <c:v>1</c:v>
                </c:pt>
                <c:pt idx="454">
                  <c:v>1</c:v>
                </c:pt>
                <c:pt idx="455">
                  <c:v>2</c:v>
                </c:pt>
                <c:pt idx="456">
                  <c:v>3</c:v>
                </c:pt>
                <c:pt idx="457">
                  <c:v>2</c:v>
                </c:pt>
                <c:pt idx="458">
                  <c:v>3</c:v>
                </c:pt>
                <c:pt idx="459">
                  <c:v>2</c:v>
                </c:pt>
                <c:pt idx="460">
                  <c:v>1</c:v>
                </c:pt>
                <c:pt idx="461">
                  <c:v>3</c:v>
                </c:pt>
                <c:pt idx="462">
                  <c:v>3</c:v>
                </c:pt>
                <c:pt idx="463">
                  <c:v>3</c:v>
                </c:pt>
                <c:pt idx="464">
                  <c:v>3</c:v>
                </c:pt>
                <c:pt idx="465">
                  <c:v>2</c:v>
                </c:pt>
                <c:pt idx="466">
                  <c:v>3</c:v>
                </c:pt>
                <c:pt idx="467">
                  <c:v>3</c:v>
                </c:pt>
                <c:pt idx="468">
                  <c:v>3</c:v>
                </c:pt>
                <c:pt idx="469">
                  <c:v>2</c:v>
                </c:pt>
                <c:pt idx="470">
                  <c:v>1</c:v>
                </c:pt>
                <c:pt idx="471">
                  <c:v>1</c:v>
                </c:pt>
                <c:pt idx="472">
                  <c:v>2</c:v>
                </c:pt>
                <c:pt idx="473">
                  <c:v>2</c:v>
                </c:pt>
                <c:pt idx="474">
                  <c:v>3</c:v>
                </c:pt>
                <c:pt idx="475">
                  <c:v>1</c:v>
                </c:pt>
                <c:pt idx="476">
                  <c:v>3</c:v>
                </c:pt>
                <c:pt idx="477">
                  <c:v>2</c:v>
                </c:pt>
                <c:pt idx="478">
                  <c:v>3</c:v>
                </c:pt>
                <c:pt idx="479">
                  <c:v>1</c:v>
                </c:pt>
                <c:pt idx="480">
                  <c:v>2</c:v>
                </c:pt>
                <c:pt idx="481">
                  <c:v>3</c:v>
                </c:pt>
                <c:pt idx="482">
                  <c:v>2</c:v>
                </c:pt>
                <c:pt idx="483">
                  <c:v>2</c:v>
                </c:pt>
                <c:pt idx="484">
                  <c:v>2</c:v>
                </c:pt>
                <c:pt idx="485">
                  <c:v>2</c:v>
                </c:pt>
                <c:pt idx="486">
                  <c:v>1</c:v>
                </c:pt>
                <c:pt idx="487">
                  <c:v>1</c:v>
                </c:pt>
                <c:pt idx="488">
                  <c:v>2</c:v>
                </c:pt>
                <c:pt idx="489">
                  <c:v>3</c:v>
                </c:pt>
                <c:pt idx="490">
                  <c:v>2</c:v>
                </c:pt>
                <c:pt idx="491">
                  <c:v>1</c:v>
                </c:pt>
                <c:pt idx="492">
                  <c:v>1</c:v>
                </c:pt>
                <c:pt idx="493">
                  <c:v>3</c:v>
                </c:pt>
                <c:pt idx="494">
                  <c:v>3</c:v>
                </c:pt>
                <c:pt idx="495">
                  <c:v>2</c:v>
                </c:pt>
                <c:pt idx="496">
                  <c:v>2</c:v>
                </c:pt>
                <c:pt idx="497">
                  <c:v>2</c:v>
                </c:pt>
                <c:pt idx="498">
                  <c:v>3</c:v>
                </c:pt>
                <c:pt idx="499">
                  <c:v>2</c:v>
                </c:pt>
                <c:pt idx="500">
                  <c:v>1</c:v>
                </c:pt>
                <c:pt idx="501">
                  <c:v>2</c:v>
                </c:pt>
                <c:pt idx="502">
                  <c:v>2</c:v>
                </c:pt>
                <c:pt idx="503">
                  <c:v>2</c:v>
                </c:pt>
                <c:pt idx="504">
                  <c:v>3</c:v>
                </c:pt>
                <c:pt idx="505">
                  <c:v>3</c:v>
                </c:pt>
                <c:pt idx="506">
                  <c:v>3</c:v>
                </c:pt>
                <c:pt idx="507">
                  <c:v>1</c:v>
                </c:pt>
                <c:pt idx="508">
                  <c:v>2</c:v>
                </c:pt>
                <c:pt idx="509">
                  <c:v>1</c:v>
                </c:pt>
                <c:pt idx="510">
                  <c:v>2</c:v>
                </c:pt>
                <c:pt idx="511">
                  <c:v>2</c:v>
                </c:pt>
                <c:pt idx="512">
                  <c:v>2</c:v>
                </c:pt>
                <c:pt idx="513">
                  <c:v>2</c:v>
                </c:pt>
                <c:pt idx="514">
                  <c:v>2</c:v>
                </c:pt>
                <c:pt idx="515">
                  <c:v>2</c:v>
                </c:pt>
                <c:pt idx="516">
                  <c:v>3</c:v>
                </c:pt>
                <c:pt idx="517">
                  <c:v>2</c:v>
                </c:pt>
                <c:pt idx="518">
                  <c:v>2</c:v>
                </c:pt>
                <c:pt idx="519">
                  <c:v>3</c:v>
                </c:pt>
                <c:pt idx="520">
                  <c:v>2</c:v>
                </c:pt>
                <c:pt idx="521">
                  <c:v>3</c:v>
                </c:pt>
                <c:pt idx="522">
                  <c:v>1</c:v>
                </c:pt>
                <c:pt idx="523">
                  <c:v>2</c:v>
                </c:pt>
                <c:pt idx="524">
                  <c:v>2</c:v>
                </c:pt>
                <c:pt idx="525">
                  <c:v>1</c:v>
                </c:pt>
                <c:pt idx="526">
                  <c:v>2</c:v>
                </c:pt>
                <c:pt idx="527">
                  <c:v>3</c:v>
                </c:pt>
                <c:pt idx="528">
                  <c:v>3</c:v>
                </c:pt>
                <c:pt idx="529">
                  <c:v>3</c:v>
                </c:pt>
                <c:pt idx="530">
                  <c:v>2</c:v>
                </c:pt>
                <c:pt idx="531">
                  <c:v>1</c:v>
                </c:pt>
                <c:pt idx="532">
                  <c:v>2</c:v>
                </c:pt>
                <c:pt idx="533">
                  <c:v>1</c:v>
                </c:pt>
                <c:pt idx="534">
                  <c:v>2</c:v>
                </c:pt>
                <c:pt idx="535">
                  <c:v>1</c:v>
                </c:pt>
                <c:pt idx="536">
                  <c:v>2</c:v>
                </c:pt>
                <c:pt idx="537">
                  <c:v>2</c:v>
                </c:pt>
                <c:pt idx="538">
                  <c:v>2</c:v>
                </c:pt>
                <c:pt idx="539">
                  <c:v>2</c:v>
                </c:pt>
                <c:pt idx="540">
                  <c:v>3</c:v>
                </c:pt>
                <c:pt idx="541">
                  <c:v>1</c:v>
                </c:pt>
                <c:pt idx="542">
                  <c:v>3</c:v>
                </c:pt>
                <c:pt idx="543">
                  <c:v>3</c:v>
                </c:pt>
                <c:pt idx="544">
                  <c:v>2</c:v>
                </c:pt>
                <c:pt idx="545">
                  <c:v>2</c:v>
                </c:pt>
                <c:pt idx="546">
                  <c:v>2</c:v>
                </c:pt>
                <c:pt idx="547">
                  <c:v>1</c:v>
                </c:pt>
                <c:pt idx="548">
                  <c:v>2</c:v>
                </c:pt>
                <c:pt idx="549">
                  <c:v>2</c:v>
                </c:pt>
                <c:pt idx="550">
                  <c:v>1</c:v>
                </c:pt>
                <c:pt idx="551">
                  <c:v>1</c:v>
                </c:pt>
                <c:pt idx="552">
                  <c:v>2</c:v>
                </c:pt>
                <c:pt idx="553">
                  <c:v>2</c:v>
                </c:pt>
                <c:pt idx="554">
                  <c:v>2</c:v>
                </c:pt>
                <c:pt idx="555">
                  <c:v>2</c:v>
                </c:pt>
                <c:pt idx="556">
                  <c:v>3</c:v>
                </c:pt>
                <c:pt idx="557">
                  <c:v>2</c:v>
                </c:pt>
                <c:pt idx="558">
                  <c:v>1</c:v>
                </c:pt>
                <c:pt idx="559">
                  <c:v>3</c:v>
                </c:pt>
                <c:pt idx="560">
                  <c:v>3</c:v>
                </c:pt>
                <c:pt idx="561">
                  <c:v>3</c:v>
                </c:pt>
                <c:pt idx="562">
                  <c:v>3</c:v>
                </c:pt>
                <c:pt idx="563">
                  <c:v>2</c:v>
                </c:pt>
                <c:pt idx="564">
                  <c:v>2</c:v>
                </c:pt>
                <c:pt idx="565">
                  <c:v>3</c:v>
                </c:pt>
                <c:pt idx="566">
                  <c:v>3</c:v>
                </c:pt>
                <c:pt idx="567">
                  <c:v>2</c:v>
                </c:pt>
                <c:pt idx="568">
                  <c:v>2</c:v>
                </c:pt>
                <c:pt idx="569">
                  <c:v>1</c:v>
                </c:pt>
                <c:pt idx="570">
                  <c:v>3</c:v>
                </c:pt>
                <c:pt idx="571">
                  <c:v>1</c:v>
                </c:pt>
                <c:pt idx="572">
                  <c:v>2</c:v>
                </c:pt>
                <c:pt idx="573">
                  <c:v>3</c:v>
                </c:pt>
                <c:pt idx="574">
                  <c:v>1</c:v>
                </c:pt>
                <c:pt idx="575">
                  <c:v>1</c:v>
                </c:pt>
                <c:pt idx="576">
                  <c:v>2</c:v>
                </c:pt>
                <c:pt idx="577">
                  <c:v>2</c:v>
                </c:pt>
                <c:pt idx="578">
                  <c:v>2</c:v>
                </c:pt>
                <c:pt idx="579">
                  <c:v>3</c:v>
                </c:pt>
                <c:pt idx="580">
                  <c:v>1</c:v>
                </c:pt>
                <c:pt idx="581">
                  <c:v>1</c:v>
                </c:pt>
                <c:pt idx="582">
                  <c:v>1</c:v>
                </c:pt>
                <c:pt idx="583">
                  <c:v>2</c:v>
                </c:pt>
                <c:pt idx="584">
                  <c:v>2</c:v>
                </c:pt>
                <c:pt idx="585">
                  <c:v>2</c:v>
                </c:pt>
                <c:pt idx="586">
                  <c:v>1</c:v>
                </c:pt>
                <c:pt idx="587">
                  <c:v>1</c:v>
                </c:pt>
                <c:pt idx="588">
                  <c:v>1</c:v>
                </c:pt>
                <c:pt idx="589">
                  <c:v>3</c:v>
                </c:pt>
                <c:pt idx="590">
                  <c:v>1</c:v>
                </c:pt>
                <c:pt idx="591">
                  <c:v>2</c:v>
                </c:pt>
                <c:pt idx="592">
                  <c:v>3</c:v>
                </c:pt>
                <c:pt idx="593">
                  <c:v>3</c:v>
                </c:pt>
                <c:pt idx="594">
                  <c:v>1</c:v>
                </c:pt>
                <c:pt idx="595">
                  <c:v>3</c:v>
                </c:pt>
                <c:pt idx="596">
                  <c:v>2</c:v>
                </c:pt>
                <c:pt idx="597">
                  <c:v>1</c:v>
                </c:pt>
                <c:pt idx="598">
                  <c:v>2</c:v>
                </c:pt>
                <c:pt idx="599">
                  <c:v>3</c:v>
                </c:pt>
                <c:pt idx="600">
                  <c:v>2</c:v>
                </c:pt>
                <c:pt idx="601">
                  <c:v>1</c:v>
                </c:pt>
                <c:pt idx="602">
                  <c:v>3</c:v>
                </c:pt>
                <c:pt idx="603">
                  <c:v>2</c:v>
                </c:pt>
                <c:pt idx="604">
                  <c:v>2</c:v>
                </c:pt>
                <c:pt idx="605">
                  <c:v>2</c:v>
                </c:pt>
                <c:pt idx="606">
                  <c:v>1</c:v>
                </c:pt>
                <c:pt idx="607">
                  <c:v>2</c:v>
                </c:pt>
                <c:pt idx="608">
                  <c:v>3</c:v>
                </c:pt>
                <c:pt idx="609">
                  <c:v>3</c:v>
                </c:pt>
                <c:pt idx="610">
                  <c:v>3</c:v>
                </c:pt>
                <c:pt idx="611">
                  <c:v>2</c:v>
                </c:pt>
                <c:pt idx="612">
                  <c:v>2</c:v>
                </c:pt>
                <c:pt idx="613">
                  <c:v>2</c:v>
                </c:pt>
                <c:pt idx="614">
                  <c:v>2</c:v>
                </c:pt>
                <c:pt idx="615">
                  <c:v>1</c:v>
                </c:pt>
                <c:pt idx="616">
                  <c:v>2</c:v>
                </c:pt>
                <c:pt idx="617">
                  <c:v>2</c:v>
                </c:pt>
                <c:pt idx="618">
                  <c:v>2</c:v>
                </c:pt>
                <c:pt idx="619">
                  <c:v>3</c:v>
                </c:pt>
                <c:pt idx="620">
                  <c:v>3</c:v>
                </c:pt>
                <c:pt idx="621">
                  <c:v>1</c:v>
                </c:pt>
                <c:pt idx="622">
                  <c:v>1</c:v>
                </c:pt>
                <c:pt idx="623">
                  <c:v>2</c:v>
                </c:pt>
                <c:pt idx="624">
                  <c:v>2</c:v>
                </c:pt>
                <c:pt idx="625">
                  <c:v>2</c:v>
                </c:pt>
                <c:pt idx="626">
                  <c:v>3</c:v>
                </c:pt>
                <c:pt idx="627">
                  <c:v>2</c:v>
                </c:pt>
                <c:pt idx="628">
                  <c:v>2</c:v>
                </c:pt>
                <c:pt idx="629">
                  <c:v>3</c:v>
                </c:pt>
                <c:pt idx="630">
                  <c:v>2</c:v>
                </c:pt>
                <c:pt idx="631">
                  <c:v>1</c:v>
                </c:pt>
                <c:pt idx="632">
                  <c:v>2</c:v>
                </c:pt>
                <c:pt idx="633">
                  <c:v>3</c:v>
                </c:pt>
                <c:pt idx="634">
                  <c:v>2</c:v>
                </c:pt>
                <c:pt idx="635">
                  <c:v>2</c:v>
                </c:pt>
                <c:pt idx="636">
                  <c:v>2</c:v>
                </c:pt>
                <c:pt idx="637">
                  <c:v>3</c:v>
                </c:pt>
                <c:pt idx="638">
                  <c:v>3</c:v>
                </c:pt>
                <c:pt idx="639">
                  <c:v>3</c:v>
                </c:pt>
                <c:pt idx="640">
                  <c:v>3</c:v>
                </c:pt>
                <c:pt idx="641">
                  <c:v>2</c:v>
                </c:pt>
                <c:pt idx="642">
                  <c:v>3</c:v>
                </c:pt>
                <c:pt idx="643">
                  <c:v>1</c:v>
                </c:pt>
                <c:pt idx="644">
                  <c:v>2</c:v>
                </c:pt>
                <c:pt idx="645">
                  <c:v>3</c:v>
                </c:pt>
                <c:pt idx="646">
                  <c:v>3</c:v>
                </c:pt>
                <c:pt idx="647">
                  <c:v>3</c:v>
                </c:pt>
                <c:pt idx="648">
                  <c:v>1</c:v>
                </c:pt>
                <c:pt idx="649">
                  <c:v>2</c:v>
                </c:pt>
                <c:pt idx="650">
                  <c:v>2</c:v>
                </c:pt>
                <c:pt idx="651">
                  <c:v>1</c:v>
                </c:pt>
                <c:pt idx="652">
                  <c:v>3</c:v>
                </c:pt>
                <c:pt idx="653">
                  <c:v>3</c:v>
                </c:pt>
                <c:pt idx="654">
                  <c:v>2</c:v>
                </c:pt>
                <c:pt idx="655">
                  <c:v>3</c:v>
                </c:pt>
                <c:pt idx="656">
                  <c:v>1</c:v>
                </c:pt>
                <c:pt idx="657">
                  <c:v>3</c:v>
                </c:pt>
                <c:pt idx="658">
                  <c:v>2</c:v>
                </c:pt>
                <c:pt idx="659">
                  <c:v>2</c:v>
                </c:pt>
                <c:pt idx="660">
                  <c:v>3</c:v>
                </c:pt>
                <c:pt idx="661">
                  <c:v>3</c:v>
                </c:pt>
                <c:pt idx="662">
                  <c:v>2</c:v>
                </c:pt>
                <c:pt idx="663">
                  <c:v>1</c:v>
                </c:pt>
                <c:pt idx="664">
                  <c:v>1</c:v>
                </c:pt>
                <c:pt idx="665">
                  <c:v>3</c:v>
                </c:pt>
                <c:pt idx="666">
                  <c:v>1</c:v>
                </c:pt>
                <c:pt idx="667">
                  <c:v>2</c:v>
                </c:pt>
                <c:pt idx="668">
                  <c:v>2</c:v>
                </c:pt>
                <c:pt idx="669">
                  <c:v>2</c:v>
                </c:pt>
                <c:pt idx="670">
                  <c:v>2</c:v>
                </c:pt>
                <c:pt idx="671">
                  <c:v>2</c:v>
                </c:pt>
                <c:pt idx="672">
                  <c:v>3</c:v>
                </c:pt>
                <c:pt idx="673">
                  <c:v>3</c:v>
                </c:pt>
                <c:pt idx="674">
                  <c:v>2</c:v>
                </c:pt>
                <c:pt idx="675">
                  <c:v>2</c:v>
                </c:pt>
                <c:pt idx="676">
                  <c:v>1</c:v>
                </c:pt>
                <c:pt idx="677">
                  <c:v>2</c:v>
                </c:pt>
                <c:pt idx="678">
                  <c:v>2</c:v>
                </c:pt>
                <c:pt idx="679">
                  <c:v>3</c:v>
                </c:pt>
                <c:pt idx="680">
                  <c:v>2</c:v>
                </c:pt>
                <c:pt idx="681">
                  <c:v>2</c:v>
                </c:pt>
                <c:pt idx="682">
                  <c:v>1</c:v>
                </c:pt>
                <c:pt idx="683">
                  <c:v>2</c:v>
                </c:pt>
                <c:pt idx="684">
                  <c:v>3</c:v>
                </c:pt>
                <c:pt idx="685">
                  <c:v>1</c:v>
                </c:pt>
                <c:pt idx="686">
                  <c:v>3</c:v>
                </c:pt>
                <c:pt idx="687">
                  <c:v>2</c:v>
                </c:pt>
                <c:pt idx="688">
                  <c:v>2</c:v>
                </c:pt>
                <c:pt idx="689">
                  <c:v>3</c:v>
                </c:pt>
                <c:pt idx="690">
                  <c:v>3</c:v>
                </c:pt>
                <c:pt idx="691">
                  <c:v>2</c:v>
                </c:pt>
                <c:pt idx="692">
                  <c:v>2</c:v>
                </c:pt>
                <c:pt idx="693">
                  <c:v>2</c:v>
                </c:pt>
                <c:pt idx="694">
                  <c:v>2</c:v>
                </c:pt>
                <c:pt idx="695">
                  <c:v>2</c:v>
                </c:pt>
                <c:pt idx="696">
                  <c:v>3</c:v>
                </c:pt>
                <c:pt idx="697">
                  <c:v>3</c:v>
                </c:pt>
                <c:pt idx="698">
                  <c:v>2</c:v>
                </c:pt>
                <c:pt idx="699">
                  <c:v>2</c:v>
                </c:pt>
                <c:pt idx="700">
                  <c:v>2</c:v>
                </c:pt>
                <c:pt idx="701">
                  <c:v>2</c:v>
                </c:pt>
                <c:pt idx="702">
                  <c:v>2</c:v>
                </c:pt>
                <c:pt idx="703">
                  <c:v>3</c:v>
                </c:pt>
                <c:pt idx="704">
                  <c:v>2</c:v>
                </c:pt>
                <c:pt idx="705">
                  <c:v>2</c:v>
                </c:pt>
                <c:pt idx="706">
                  <c:v>2</c:v>
                </c:pt>
                <c:pt idx="707">
                  <c:v>2</c:v>
                </c:pt>
                <c:pt idx="708">
                  <c:v>1</c:v>
                </c:pt>
                <c:pt idx="709">
                  <c:v>2</c:v>
                </c:pt>
                <c:pt idx="710">
                  <c:v>1</c:v>
                </c:pt>
                <c:pt idx="711">
                  <c:v>2</c:v>
                </c:pt>
                <c:pt idx="712">
                  <c:v>2</c:v>
                </c:pt>
                <c:pt idx="713">
                  <c:v>3</c:v>
                </c:pt>
                <c:pt idx="714">
                  <c:v>3</c:v>
                </c:pt>
                <c:pt idx="715">
                  <c:v>3</c:v>
                </c:pt>
                <c:pt idx="716">
                  <c:v>3</c:v>
                </c:pt>
                <c:pt idx="717">
                  <c:v>2</c:v>
                </c:pt>
                <c:pt idx="718">
                  <c:v>1</c:v>
                </c:pt>
                <c:pt idx="719">
                  <c:v>3</c:v>
                </c:pt>
                <c:pt idx="720">
                  <c:v>2</c:v>
                </c:pt>
                <c:pt idx="721">
                  <c:v>3</c:v>
                </c:pt>
                <c:pt idx="722">
                  <c:v>1</c:v>
                </c:pt>
                <c:pt idx="723">
                  <c:v>3</c:v>
                </c:pt>
                <c:pt idx="724">
                  <c:v>2</c:v>
                </c:pt>
                <c:pt idx="725">
                  <c:v>2</c:v>
                </c:pt>
                <c:pt idx="726">
                  <c:v>3</c:v>
                </c:pt>
                <c:pt idx="727">
                  <c:v>3</c:v>
                </c:pt>
                <c:pt idx="728">
                  <c:v>3</c:v>
                </c:pt>
                <c:pt idx="729">
                  <c:v>1</c:v>
                </c:pt>
                <c:pt idx="730">
                  <c:v>2</c:v>
                </c:pt>
                <c:pt idx="731">
                  <c:v>2</c:v>
                </c:pt>
                <c:pt idx="732">
                  <c:v>2</c:v>
                </c:pt>
                <c:pt idx="733">
                  <c:v>2</c:v>
                </c:pt>
                <c:pt idx="734">
                  <c:v>3</c:v>
                </c:pt>
                <c:pt idx="735">
                  <c:v>2</c:v>
                </c:pt>
                <c:pt idx="736">
                  <c:v>3</c:v>
                </c:pt>
                <c:pt idx="737">
                  <c:v>3</c:v>
                </c:pt>
                <c:pt idx="738">
                  <c:v>2</c:v>
                </c:pt>
                <c:pt idx="739">
                  <c:v>1</c:v>
                </c:pt>
                <c:pt idx="740">
                  <c:v>1</c:v>
                </c:pt>
                <c:pt idx="741">
                  <c:v>3</c:v>
                </c:pt>
                <c:pt idx="742">
                  <c:v>3</c:v>
                </c:pt>
                <c:pt idx="743">
                  <c:v>3</c:v>
                </c:pt>
                <c:pt idx="744">
                  <c:v>1</c:v>
                </c:pt>
                <c:pt idx="745">
                  <c:v>2</c:v>
                </c:pt>
                <c:pt idx="746">
                  <c:v>2</c:v>
                </c:pt>
                <c:pt idx="747">
                  <c:v>1</c:v>
                </c:pt>
                <c:pt idx="748">
                  <c:v>1</c:v>
                </c:pt>
                <c:pt idx="749">
                  <c:v>3</c:v>
                </c:pt>
                <c:pt idx="750">
                  <c:v>3</c:v>
                </c:pt>
                <c:pt idx="751">
                  <c:v>3</c:v>
                </c:pt>
                <c:pt idx="752">
                  <c:v>2</c:v>
                </c:pt>
                <c:pt idx="753">
                  <c:v>1</c:v>
                </c:pt>
                <c:pt idx="754">
                  <c:v>3</c:v>
                </c:pt>
                <c:pt idx="755">
                  <c:v>2</c:v>
                </c:pt>
                <c:pt idx="756">
                  <c:v>2</c:v>
                </c:pt>
                <c:pt idx="757">
                  <c:v>2</c:v>
                </c:pt>
                <c:pt idx="758">
                  <c:v>2</c:v>
                </c:pt>
                <c:pt idx="759">
                  <c:v>2</c:v>
                </c:pt>
                <c:pt idx="760">
                  <c:v>3</c:v>
                </c:pt>
                <c:pt idx="761">
                  <c:v>2</c:v>
                </c:pt>
                <c:pt idx="762">
                  <c:v>3</c:v>
                </c:pt>
                <c:pt idx="763">
                  <c:v>2</c:v>
                </c:pt>
                <c:pt idx="764">
                  <c:v>3</c:v>
                </c:pt>
                <c:pt idx="765">
                  <c:v>3</c:v>
                </c:pt>
                <c:pt idx="766">
                  <c:v>2</c:v>
                </c:pt>
                <c:pt idx="767">
                  <c:v>2</c:v>
                </c:pt>
                <c:pt idx="768">
                  <c:v>3</c:v>
                </c:pt>
                <c:pt idx="769">
                  <c:v>2</c:v>
                </c:pt>
                <c:pt idx="770">
                  <c:v>2</c:v>
                </c:pt>
                <c:pt idx="771">
                  <c:v>3</c:v>
                </c:pt>
                <c:pt idx="772">
                  <c:v>2</c:v>
                </c:pt>
                <c:pt idx="773">
                  <c:v>2</c:v>
                </c:pt>
                <c:pt idx="774">
                  <c:v>1</c:v>
                </c:pt>
                <c:pt idx="775">
                  <c:v>1</c:v>
                </c:pt>
                <c:pt idx="776">
                  <c:v>1</c:v>
                </c:pt>
                <c:pt idx="777">
                  <c:v>2</c:v>
                </c:pt>
                <c:pt idx="778">
                  <c:v>2</c:v>
                </c:pt>
                <c:pt idx="779">
                  <c:v>1</c:v>
                </c:pt>
                <c:pt idx="780">
                  <c:v>2</c:v>
                </c:pt>
                <c:pt idx="781">
                  <c:v>2</c:v>
                </c:pt>
                <c:pt idx="782">
                  <c:v>2</c:v>
                </c:pt>
                <c:pt idx="783">
                  <c:v>3</c:v>
                </c:pt>
                <c:pt idx="784">
                  <c:v>1</c:v>
                </c:pt>
                <c:pt idx="785">
                  <c:v>2</c:v>
                </c:pt>
                <c:pt idx="786">
                  <c:v>3</c:v>
                </c:pt>
                <c:pt idx="787">
                  <c:v>3</c:v>
                </c:pt>
                <c:pt idx="788">
                  <c:v>2</c:v>
                </c:pt>
                <c:pt idx="789">
                  <c:v>2</c:v>
                </c:pt>
                <c:pt idx="790">
                  <c:v>2</c:v>
                </c:pt>
                <c:pt idx="791">
                  <c:v>2</c:v>
                </c:pt>
                <c:pt idx="792">
                  <c:v>3</c:v>
                </c:pt>
                <c:pt idx="793">
                  <c:v>3</c:v>
                </c:pt>
                <c:pt idx="794">
                  <c:v>1</c:v>
                </c:pt>
                <c:pt idx="795">
                  <c:v>2</c:v>
                </c:pt>
                <c:pt idx="796">
                  <c:v>2</c:v>
                </c:pt>
                <c:pt idx="797">
                  <c:v>2</c:v>
                </c:pt>
                <c:pt idx="798">
                  <c:v>2</c:v>
                </c:pt>
                <c:pt idx="799">
                  <c:v>3</c:v>
                </c:pt>
                <c:pt idx="800">
                  <c:v>2</c:v>
                </c:pt>
                <c:pt idx="801">
                  <c:v>1</c:v>
                </c:pt>
                <c:pt idx="802">
                  <c:v>2</c:v>
                </c:pt>
                <c:pt idx="803">
                  <c:v>3</c:v>
                </c:pt>
                <c:pt idx="804">
                  <c:v>2</c:v>
                </c:pt>
                <c:pt idx="805">
                  <c:v>1</c:v>
                </c:pt>
                <c:pt idx="806">
                  <c:v>1</c:v>
                </c:pt>
                <c:pt idx="807">
                  <c:v>3</c:v>
                </c:pt>
                <c:pt idx="808">
                  <c:v>3</c:v>
                </c:pt>
                <c:pt idx="809">
                  <c:v>3</c:v>
                </c:pt>
                <c:pt idx="810">
                  <c:v>3</c:v>
                </c:pt>
                <c:pt idx="811">
                  <c:v>2</c:v>
                </c:pt>
                <c:pt idx="812">
                  <c:v>2</c:v>
                </c:pt>
                <c:pt idx="813">
                  <c:v>2</c:v>
                </c:pt>
                <c:pt idx="814">
                  <c:v>3</c:v>
                </c:pt>
                <c:pt idx="815">
                  <c:v>2</c:v>
                </c:pt>
                <c:pt idx="816">
                  <c:v>1</c:v>
                </c:pt>
                <c:pt idx="817">
                  <c:v>2</c:v>
                </c:pt>
                <c:pt idx="818">
                  <c:v>3</c:v>
                </c:pt>
                <c:pt idx="819">
                  <c:v>3</c:v>
                </c:pt>
                <c:pt idx="820">
                  <c:v>3</c:v>
                </c:pt>
                <c:pt idx="821">
                  <c:v>2</c:v>
                </c:pt>
                <c:pt idx="822">
                  <c:v>2</c:v>
                </c:pt>
                <c:pt idx="823">
                  <c:v>3</c:v>
                </c:pt>
                <c:pt idx="824">
                  <c:v>2</c:v>
                </c:pt>
                <c:pt idx="825">
                  <c:v>2</c:v>
                </c:pt>
                <c:pt idx="826">
                  <c:v>2</c:v>
                </c:pt>
                <c:pt idx="827">
                  <c:v>3</c:v>
                </c:pt>
                <c:pt idx="828">
                  <c:v>2</c:v>
                </c:pt>
                <c:pt idx="829">
                  <c:v>3</c:v>
                </c:pt>
                <c:pt idx="830">
                  <c:v>2</c:v>
                </c:pt>
                <c:pt idx="831">
                  <c:v>2</c:v>
                </c:pt>
                <c:pt idx="832">
                  <c:v>2</c:v>
                </c:pt>
                <c:pt idx="833">
                  <c:v>1</c:v>
                </c:pt>
                <c:pt idx="834">
                  <c:v>3</c:v>
                </c:pt>
                <c:pt idx="835">
                  <c:v>3</c:v>
                </c:pt>
                <c:pt idx="836">
                  <c:v>3</c:v>
                </c:pt>
                <c:pt idx="837">
                  <c:v>2</c:v>
                </c:pt>
                <c:pt idx="838">
                  <c:v>3</c:v>
                </c:pt>
                <c:pt idx="839">
                  <c:v>2</c:v>
                </c:pt>
                <c:pt idx="840">
                  <c:v>3</c:v>
                </c:pt>
                <c:pt idx="841">
                  <c:v>2</c:v>
                </c:pt>
                <c:pt idx="842">
                  <c:v>3</c:v>
                </c:pt>
                <c:pt idx="843">
                  <c:v>1</c:v>
                </c:pt>
                <c:pt idx="844">
                  <c:v>2</c:v>
                </c:pt>
                <c:pt idx="845">
                  <c:v>2</c:v>
                </c:pt>
                <c:pt idx="846">
                  <c:v>1</c:v>
                </c:pt>
                <c:pt idx="847">
                  <c:v>3</c:v>
                </c:pt>
                <c:pt idx="848">
                  <c:v>3</c:v>
                </c:pt>
                <c:pt idx="849">
                  <c:v>1</c:v>
                </c:pt>
                <c:pt idx="850">
                  <c:v>2</c:v>
                </c:pt>
                <c:pt idx="851">
                  <c:v>3</c:v>
                </c:pt>
                <c:pt idx="852">
                  <c:v>1</c:v>
                </c:pt>
                <c:pt idx="853">
                  <c:v>2</c:v>
                </c:pt>
                <c:pt idx="854">
                  <c:v>2</c:v>
                </c:pt>
                <c:pt idx="855">
                  <c:v>2</c:v>
                </c:pt>
                <c:pt idx="856">
                  <c:v>3</c:v>
                </c:pt>
                <c:pt idx="857">
                  <c:v>2</c:v>
                </c:pt>
                <c:pt idx="858">
                  <c:v>2</c:v>
                </c:pt>
                <c:pt idx="859">
                  <c:v>3</c:v>
                </c:pt>
                <c:pt idx="860">
                  <c:v>2</c:v>
                </c:pt>
                <c:pt idx="861">
                  <c:v>3</c:v>
                </c:pt>
                <c:pt idx="862">
                  <c:v>1</c:v>
                </c:pt>
                <c:pt idx="863">
                  <c:v>2</c:v>
                </c:pt>
                <c:pt idx="864">
                  <c:v>3</c:v>
                </c:pt>
                <c:pt idx="865">
                  <c:v>1</c:v>
                </c:pt>
                <c:pt idx="866">
                  <c:v>1</c:v>
                </c:pt>
                <c:pt idx="867">
                  <c:v>2</c:v>
                </c:pt>
                <c:pt idx="868">
                  <c:v>1</c:v>
                </c:pt>
                <c:pt idx="869">
                  <c:v>3</c:v>
                </c:pt>
                <c:pt idx="870">
                  <c:v>2</c:v>
                </c:pt>
                <c:pt idx="871">
                  <c:v>2</c:v>
                </c:pt>
                <c:pt idx="872">
                  <c:v>2</c:v>
                </c:pt>
                <c:pt idx="873">
                  <c:v>3</c:v>
                </c:pt>
                <c:pt idx="874">
                  <c:v>2</c:v>
                </c:pt>
                <c:pt idx="875">
                  <c:v>2</c:v>
                </c:pt>
                <c:pt idx="876">
                  <c:v>2</c:v>
                </c:pt>
                <c:pt idx="877">
                  <c:v>3</c:v>
                </c:pt>
                <c:pt idx="878">
                  <c:v>3</c:v>
                </c:pt>
                <c:pt idx="879">
                  <c:v>3</c:v>
                </c:pt>
                <c:pt idx="880">
                  <c:v>1</c:v>
                </c:pt>
                <c:pt idx="881">
                  <c:v>2</c:v>
                </c:pt>
                <c:pt idx="882">
                  <c:v>1</c:v>
                </c:pt>
                <c:pt idx="883">
                  <c:v>1</c:v>
                </c:pt>
                <c:pt idx="884">
                  <c:v>3</c:v>
                </c:pt>
                <c:pt idx="885">
                  <c:v>2</c:v>
                </c:pt>
                <c:pt idx="886">
                  <c:v>3</c:v>
                </c:pt>
                <c:pt idx="887">
                  <c:v>2</c:v>
                </c:pt>
                <c:pt idx="888">
                  <c:v>3</c:v>
                </c:pt>
                <c:pt idx="889">
                  <c:v>2</c:v>
                </c:pt>
                <c:pt idx="890">
                  <c:v>2</c:v>
                </c:pt>
                <c:pt idx="891">
                  <c:v>2</c:v>
                </c:pt>
                <c:pt idx="892">
                  <c:v>2</c:v>
                </c:pt>
                <c:pt idx="893">
                  <c:v>1</c:v>
                </c:pt>
                <c:pt idx="894">
                  <c:v>2</c:v>
                </c:pt>
                <c:pt idx="895">
                  <c:v>2</c:v>
                </c:pt>
                <c:pt idx="896">
                  <c:v>1</c:v>
                </c:pt>
                <c:pt idx="897">
                  <c:v>2</c:v>
                </c:pt>
                <c:pt idx="898">
                  <c:v>3</c:v>
                </c:pt>
                <c:pt idx="899">
                  <c:v>2</c:v>
                </c:pt>
                <c:pt idx="900">
                  <c:v>3</c:v>
                </c:pt>
                <c:pt idx="901">
                  <c:v>2</c:v>
                </c:pt>
                <c:pt idx="902">
                  <c:v>2</c:v>
                </c:pt>
                <c:pt idx="903">
                  <c:v>3</c:v>
                </c:pt>
                <c:pt idx="904">
                  <c:v>2</c:v>
                </c:pt>
                <c:pt idx="905">
                  <c:v>2</c:v>
                </c:pt>
                <c:pt idx="906">
                  <c:v>2</c:v>
                </c:pt>
                <c:pt idx="907">
                  <c:v>3</c:v>
                </c:pt>
                <c:pt idx="908">
                  <c:v>1</c:v>
                </c:pt>
                <c:pt idx="909">
                  <c:v>1</c:v>
                </c:pt>
                <c:pt idx="910">
                  <c:v>1</c:v>
                </c:pt>
                <c:pt idx="911">
                  <c:v>2</c:v>
                </c:pt>
                <c:pt idx="912">
                  <c:v>2</c:v>
                </c:pt>
                <c:pt idx="913">
                  <c:v>3</c:v>
                </c:pt>
                <c:pt idx="914">
                  <c:v>3</c:v>
                </c:pt>
                <c:pt idx="915">
                  <c:v>1</c:v>
                </c:pt>
                <c:pt idx="916">
                  <c:v>2</c:v>
                </c:pt>
                <c:pt idx="917">
                  <c:v>2</c:v>
                </c:pt>
                <c:pt idx="918">
                  <c:v>3</c:v>
                </c:pt>
                <c:pt idx="919">
                  <c:v>3</c:v>
                </c:pt>
                <c:pt idx="920">
                  <c:v>1</c:v>
                </c:pt>
                <c:pt idx="921">
                  <c:v>2</c:v>
                </c:pt>
                <c:pt idx="922">
                  <c:v>2</c:v>
                </c:pt>
                <c:pt idx="923">
                  <c:v>1</c:v>
                </c:pt>
                <c:pt idx="924">
                  <c:v>2</c:v>
                </c:pt>
                <c:pt idx="925">
                  <c:v>3</c:v>
                </c:pt>
                <c:pt idx="926">
                  <c:v>2</c:v>
                </c:pt>
                <c:pt idx="927">
                  <c:v>2</c:v>
                </c:pt>
                <c:pt idx="928">
                  <c:v>3</c:v>
                </c:pt>
                <c:pt idx="929">
                  <c:v>2</c:v>
                </c:pt>
                <c:pt idx="930">
                  <c:v>1</c:v>
                </c:pt>
                <c:pt idx="931">
                  <c:v>3</c:v>
                </c:pt>
                <c:pt idx="932">
                  <c:v>3</c:v>
                </c:pt>
                <c:pt idx="933">
                  <c:v>1</c:v>
                </c:pt>
                <c:pt idx="934">
                  <c:v>2</c:v>
                </c:pt>
                <c:pt idx="935">
                  <c:v>1</c:v>
                </c:pt>
                <c:pt idx="936">
                  <c:v>3</c:v>
                </c:pt>
                <c:pt idx="937">
                  <c:v>2</c:v>
                </c:pt>
                <c:pt idx="938">
                  <c:v>3</c:v>
                </c:pt>
                <c:pt idx="939">
                  <c:v>2</c:v>
                </c:pt>
                <c:pt idx="940">
                  <c:v>2</c:v>
                </c:pt>
                <c:pt idx="941">
                  <c:v>2</c:v>
                </c:pt>
                <c:pt idx="942">
                  <c:v>2</c:v>
                </c:pt>
                <c:pt idx="943">
                  <c:v>2</c:v>
                </c:pt>
                <c:pt idx="944">
                  <c:v>2</c:v>
                </c:pt>
                <c:pt idx="945">
                  <c:v>2</c:v>
                </c:pt>
                <c:pt idx="946">
                  <c:v>2</c:v>
                </c:pt>
                <c:pt idx="947">
                  <c:v>3</c:v>
                </c:pt>
                <c:pt idx="948">
                  <c:v>1</c:v>
                </c:pt>
                <c:pt idx="949">
                  <c:v>2</c:v>
                </c:pt>
                <c:pt idx="950">
                  <c:v>2</c:v>
                </c:pt>
                <c:pt idx="951">
                  <c:v>2</c:v>
                </c:pt>
                <c:pt idx="952">
                  <c:v>3</c:v>
                </c:pt>
                <c:pt idx="953">
                  <c:v>2</c:v>
                </c:pt>
                <c:pt idx="954">
                  <c:v>2</c:v>
                </c:pt>
                <c:pt idx="955">
                  <c:v>3</c:v>
                </c:pt>
                <c:pt idx="956">
                  <c:v>3</c:v>
                </c:pt>
                <c:pt idx="957">
                  <c:v>1</c:v>
                </c:pt>
                <c:pt idx="958">
                  <c:v>3</c:v>
                </c:pt>
                <c:pt idx="959">
                  <c:v>1</c:v>
                </c:pt>
                <c:pt idx="960">
                  <c:v>2</c:v>
                </c:pt>
                <c:pt idx="961">
                  <c:v>2</c:v>
                </c:pt>
                <c:pt idx="962">
                  <c:v>2</c:v>
                </c:pt>
                <c:pt idx="963">
                  <c:v>2</c:v>
                </c:pt>
                <c:pt idx="964">
                  <c:v>3</c:v>
                </c:pt>
                <c:pt idx="965">
                  <c:v>2</c:v>
                </c:pt>
                <c:pt idx="966">
                  <c:v>2</c:v>
                </c:pt>
                <c:pt idx="967">
                  <c:v>1</c:v>
                </c:pt>
                <c:pt idx="968">
                  <c:v>3</c:v>
                </c:pt>
                <c:pt idx="969">
                  <c:v>2</c:v>
                </c:pt>
                <c:pt idx="970">
                  <c:v>3</c:v>
                </c:pt>
                <c:pt idx="973">
                  <c:v>2</c:v>
                </c:pt>
              </c:numCache>
            </c:numRef>
          </c:yVal>
          <c:smooth val="0"/>
          <c:extLst>
            <c:ext xmlns:c16="http://schemas.microsoft.com/office/drawing/2014/chart" uri="{C3380CC4-5D6E-409C-BE32-E72D297353CC}">
              <c16:uniqueId val="{00000001-6E24-41FF-8DA2-5FA974DA0B16}"/>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INDIVIDUAL'!$Q$117:$Q$126</c:f>
              <c:numCache>
                <c:formatCode>0</c:formatCode>
                <c:ptCount val="10"/>
                <c:pt idx="0">
                  <c:v>1</c:v>
                </c:pt>
                <c:pt idx="1">
                  <c:v>2</c:v>
                </c:pt>
                <c:pt idx="2">
                  <c:v>2</c:v>
                </c:pt>
                <c:pt idx="3">
                  <c:v>2</c:v>
                </c:pt>
                <c:pt idx="4">
                  <c:v>2</c:v>
                </c:pt>
                <c:pt idx="5">
                  <c:v>2</c:v>
                </c:pt>
                <c:pt idx="6">
                  <c:v>2</c:v>
                </c:pt>
                <c:pt idx="7">
                  <c:v>2</c:v>
                </c:pt>
                <c:pt idx="8">
                  <c:v>2</c:v>
                </c:pt>
                <c:pt idx="9">
                  <c:v>2</c:v>
                </c:pt>
              </c:numCache>
            </c:numRef>
          </c:yVal>
          <c:smooth val="0"/>
          <c:extLst>
            <c:ext xmlns:c16="http://schemas.microsoft.com/office/drawing/2014/chart" uri="{C3380CC4-5D6E-409C-BE32-E72D297353CC}">
              <c16:uniqueId val="{00000002-6E24-41FF-8DA2-5FA974DA0B16}"/>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INDIVIDUAL'!$Q$127:$Q$156</c:f>
              <c:numCache>
                <c:formatCode>0</c:formatCode>
                <c:ptCount val="30"/>
                <c:pt idx="0">
                  <c:v>3</c:v>
                </c:pt>
                <c:pt idx="1">
                  <c:v>2</c:v>
                </c:pt>
                <c:pt idx="2">
                  <c:v>3</c:v>
                </c:pt>
                <c:pt idx="3">
                  <c:v>2</c:v>
                </c:pt>
                <c:pt idx="4">
                  <c:v>3</c:v>
                </c:pt>
                <c:pt idx="5">
                  <c:v>2</c:v>
                </c:pt>
                <c:pt idx="6">
                  <c:v>2</c:v>
                </c:pt>
                <c:pt idx="7">
                  <c:v>2</c:v>
                </c:pt>
                <c:pt idx="8">
                  <c:v>2</c:v>
                </c:pt>
                <c:pt idx="9">
                  <c:v>3</c:v>
                </c:pt>
                <c:pt idx="10">
                  <c:v>1</c:v>
                </c:pt>
                <c:pt idx="11">
                  <c:v>2</c:v>
                </c:pt>
                <c:pt idx="12">
                  <c:v>2</c:v>
                </c:pt>
                <c:pt idx="13">
                  <c:v>2</c:v>
                </c:pt>
                <c:pt idx="14">
                  <c:v>3</c:v>
                </c:pt>
                <c:pt idx="15">
                  <c:v>3</c:v>
                </c:pt>
                <c:pt idx="16">
                  <c:v>2</c:v>
                </c:pt>
                <c:pt idx="17">
                  <c:v>3</c:v>
                </c:pt>
                <c:pt idx="18">
                  <c:v>2</c:v>
                </c:pt>
                <c:pt idx="19">
                  <c:v>2</c:v>
                </c:pt>
                <c:pt idx="20">
                  <c:v>3</c:v>
                </c:pt>
                <c:pt idx="21">
                  <c:v>3</c:v>
                </c:pt>
                <c:pt idx="22">
                  <c:v>3</c:v>
                </c:pt>
                <c:pt idx="23">
                  <c:v>3</c:v>
                </c:pt>
                <c:pt idx="24">
                  <c:v>3</c:v>
                </c:pt>
                <c:pt idx="25">
                  <c:v>2</c:v>
                </c:pt>
                <c:pt idx="26">
                  <c:v>3</c:v>
                </c:pt>
                <c:pt idx="27">
                  <c:v>2</c:v>
                </c:pt>
                <c:pt idx="28">
                  <c:v>2</c:v>
                </c:pt>
                <c:pt idx="29">
                  <c:v>2</c:v>
                </c:pt>
              </c:numCache>
            </c:numRef>
          </c:yVal>
          <c:smooth val="0"/>
          <c:extLst>
            <c:ext xmlns:c16="http://schemas.microsoft.com/office/drawing/2014/chart" uri="{C3380CC4-5D6E-409C-BE32-E72D297353CC}">
              <c16:uniqueId val="{00000003-6E24-41FF-8DA2-5FA974DA0B16}"/>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INDIVIDUAL'!$Q$1136</c:f>
              <c:numCache>
                <c:formatCode>0</c:formatCode>
                <c:ptCount val="1"/>
                <c:pt idx="0">
                  <c:v>2</c:v>
                </c:pt>
              </c:numCache>
            </c:numRef>
          </c:yVal>
          <c:smooth val="0"/>
          <c:extLst>
            <c:ext xmlns:c16="http://schemas.microsoft.com/office/drawing/2014/chart" uri="{C3380CC4-5D6E-409C-BE32-E72D297353CC}">
              <c16:uniqueId val="{00000004-6E24-41FF-8DA2-5FA974DA0B16}"/>
            </c:ext>
          </c:extLst>
        </c:ser>
        <c:dLbls>
          <c:showLegendKey val="0"/>
          <c:showVal val="0"/>
          <c:showCatName val="0"/>
          <c:showSerName val="0"/>
          <c:showPercent val="0"/>
          <c:showBubbleSize val="0"/>
        </c:dLbls>
        <c:axId val="264134768"/>
        <c:axId val="264137512"/>
      </c:scatterChart>
      <c:valAx>
        <c:axId val="264134768"/>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7512"/>
        <c:crosses val="autoZero"/>
        <c:crossBetween val="midCat"/>
      </c:valAx>
      <c:valAx>
        <c:axId val="264137512"/>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Antiguedad</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4768"/>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2f0eed78-534b-4130-a680-477cf2cf069d}"/>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Estado Civil)</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INDIVIDUAL'!$T$3:$T$116</c:f>
              <c:numCache>
                <c:formatCode>0</c:formatCode>
                <c:ptCount val="114"/>
                <c:pt idx="0">
                  <c:v>2</c:v>
                </c:pt>
                <c:pt idx="1">
                  <c:v>1</c:v>
                </c:pt>
                <c:pt idx="2">
                  <c:v>1</c:v>
                </c:pt>
                <c:pt idx="3">
                  <c:v>2</c:v>
                </c:pt>
                <c:pt idx="4">
                  <c:v>1</c:v>
                </c:pt>
                <c:pt idx="5">
                  <c:v>2</c:v>
                </c:pt>
                <c:pt idx="6">
                  <c:v>2</c:v>
                </c:pt>
                <c:pt idx="7">
                  <c:v>2</c:v>
                </c:pt>
                <c:pt idx="8">
                  <c:v>1</c:v>
                </c:pt>
                <c:pt idx="9">
                  <c:v>1</c:v>
                </c:pt>
                <c:pt idx="10">
                  <c:v>1</c:v>
                </c:pt>
                <c:pt idx="11">
                  <c:v>1</c:v>
                </c:pt>
                <c:pt idx="12">
                  <c:v>1</c:v>
                </c:pt>
                <c:pt idx="13">
                  <c:v>2</c:v>
                </c:pt>
                <c:pt idx="14">
                  <c:v>2</c:v>
                </c:pt>
                <c:pt idx="15">
                  <c:v>1</c:v>
                </c:pt>
                <c:pt idx="16">
                  <c:v>1</c:v>
                </c:pt>
                <c:pt idx="17">
                  <c:v>2</c:v>
                </c:pt>
                <c:pt idx="18">
                  <c:v>2</c:v>
                </c:pt>
                <c:pt idx="19">
                  <c:v>2</c:v>
                </c:pt>
                <c:pt idx="20">
                  <c:v>2</c:v>
                </c:pt>
                <c:pt idx="21">
                  <c:v>1</c:v>
                </c:pt>
                <c:pt idx="22">
                  <c:v>1</c:v>
                </c:pt>
                <c:pt idx="23">
                  <c:v>1</c:v>
                </c:pt>
                <c:pt idx="24">
                  <c:v>2</c:v>
                </c:pt>
                <c:pt idx="25">
                  <c:v>2</c:v>
                </c:pt>
                <c:pt idx="26">
                  <c:v>1</c:v>
                </c:pt>
                <c:pt idx="27">
                  <c:v>1</c:v>
                </c:pt>
                <c:pt idx="28">
                  <c:v>1</c:v>
                </c:pt>
                <c:pt idx="29">
                  <c:v>2</c:v>
                </c:pt>
                <c:pt idx="30">
                  <c:v>1</c:v>
                </c:pt>
                <c:pt idx="31">
                  <c:v>1</c:v>
                </c:pt>
                <c:pt idx="32">
                  <c:v>2</c:v>
                </c:pt>
                <c:pt idx="33">
                  <c:v>2</c:v>
                </c:pt>
                <c:pt idx="34">
                  <c:v>1</c:v>
                </c:pt>
                <c:pt idx="35">
                  <c:v>1</c:v>
                </c:pt>
                <c:pt idx="36">
                  <c:v>1</c:v>
                </c:pt>
                <c:pt idx="37">
                  <c:v>2</c:v>
                </c:pt>
                <c:pt idx="38">
                  <c:v>2</c:v>
                </c:pt>
                <c:pt idx="39">
                  <c:v>1</c:v>
                </c:pt>
                <c:pt idx="40">
                  <c:v>1</c:v>
                </c:pt>
                <c:pt idx="41">
                  <c:v>1</c:v>
                </c:pt>
                <c:pt idx="42">
                  <c:v>1</c:v>
                </c:pt>
                <c:pt idx="43">
                  <c:v>1</c:v>
                </c:pt>
                <c:pt idx="44">
                  <c:v>1</c:v>
                </c:pt>
                <c:pt idx="45">
                  <c:v>2</c:v>
                </c:pt>
                <c:pt idx="46">
                  <c:v>1</c:v>
                </c:pt>
                <c:pt idx="47">
                  <c:v>2</c:v>
                </c:pt>
                <c:pt idx="48">
                  <c:v>2</c:v>
                </c:pt>
                <c:pt idx="49">
                  <c:v>1</c:v>
                </c:pt>
                <c:pt idx="50">
                  <c:v>2</c:v>
                </c:pt>
                <c:pt idx="51">
                  <c:v>1</c:v>
                </c:pt>
                <c:pt idx="52">
                  <c:v>1</c:v>
                </c:pt>
                <c:pt idx="53">
                  <c:v>2</c:v>
                </c:pt>
                <c:pt idx="54">
                  <c:v>2</c:v>
                </c:pt>
                <c:pt idx="55">
                  <c:v>2</c:v>
                </c:pt>
                <c:pt idx="56">
                  <c:v>1</c:v>
                </c:pt>
                <c:pt idx="57">
                  <c:v>1</c:v>
                </c:pt>
                <c:pt idx="58">
                  <c:v>1</c:v>
                </c:pt>
                <c:pt idx="59">
                  <c:v>2</c:v>
                </c:pt>
                <c:pt idx="60">
                  <c:v>2</c:v>
                </c:pt>
                <c:pt idx="61">
                  <c:v>1</c:v>
                </c:pt>
                <c:pt idx="62">
                  <c:v>2</c:v>
                </c:pt>
                <c:pt idx="63">
                  <c:v>1</c:v>
                </c:pt>
                <c:pt idx="64">
                  <c:v>1</c:v>
                </c:pt>
                <c:pt idx="65">
                  <c:v>1</c:v>
                </c:pt>
                <c:pt idx="66">
                  <c:v>2</c:v>
                </c:pt>
                <c:pt idx="67">
                  <c:v>1</c:v>
                </c:pt>
                <c:pt idx="68">
                  <c:v>2</c:v>
                </c:pt>
                <c:pt idx="69">
                  <c:v>1</c:v>
                </c:pt>
                <c:pt idx="70">
                  <c:v>1</c:v>
                </c:pt>
                <c:pt idx="71">
                  <c:v>1</c:v>
                </c:pt>
                <c:pt idx="72">
                  <c:v>1</c:v>
                </c:pt>
                <c:pt idx="73">
                  <c:v>2</c:v>
                </c:pt>
                <c:pt idx="74">
                  <c:v>2</c:v>
                </c:pt>
                <c:pt idx="75">
                  <c:v>1</c:v>
                </c:pt>
                <c:pt idx="76">
                  <c:v>1</c:v>
                </c:pt>
                <c:pt idx="77">
                  <c:v>1</c:v>
                </c:pt>
                <c:pt idx="78">
                  <c:v>2</c:v>
                </c:pt>
                <c:pt idx="79">
                  <c:v>2</c:v>
                </c:pt>
                <c:pt idx="80">
                  <c:v>1</c:v>
                </c:pt>
                <c:pt idx="81">
                  <c:v>2</c:v>
                </c:pt>
                <c:pt idx="82">
                  <c:v>2</c:v>
                </c:pt>
                <c:pt idx="83">
                  <c:v>1</c:v>
                </c:pt>
                <c:pt idx="84">
                  <c:v>2</c:v>
                </c:pt>
                <c:pt idx="85">
                  <c:v>1</c:v>
                </c:pt>
                <c:pt idx="86">
                  <c:v>2</c:v>
                </c:pt>
                <c:pt idx="87">
                  <c:v>1</c:v>
                </c:pt>
                <c:pt idx="88">
                  <c:v>1</c:v>
                </c:pt>
                <c:pt idx="89">
                  <c:v>1</c:v>
                </c:pt>
                <c:pt idx="90">
                  <c:v>1</c:v>
                </c:pt>
                <c:pt idx="91">
                  <c:v>1</c:v>
                </c:pt>
                <c:pt idx="92">
                  <c:v>1</c:v>
                </c:pt>
                <c:pt idx="93">
                  <c:v>2</c:v>
                </c:pt>
                <c:pt idx="94">
                  <c:v>1</c:v>
                </c:pt>
                <c:pt idx="95">
                  <c:v>1</c:v>
                </c:pt>
                <c:pt idx="96">
                  <c:v>1</c:v>
                </c:pt>
                <c:pt idx="97">
                  <c:v>1</c:v>
                </c:pt>
                <c:pt idx="98">
                  <c:v>1</c:v>
                </c:pt>
                <c:pt idx="99">
                  <c:v>2</c:v>
                </c:pt>
                <c:pt idx="100">
                  <c:v>1</c:v>
                </c:pt>
                <c:pt idx="101">
                  <c:v>1</c:v>
                </c:pt>
                <c:pt idx="102">
                  <c:v>1</c:v>
                </c:pt>
                <c:pt idx="103">
                  <c:v>1</c:v>
                </c:pt>
                <c:pt idx="104">
                  <c:v>2</c:v>
                </c:pt>
                <c:pt idx="105">
                  <c:v>2</c:v>
                </c:pt>
                <c:pt idx="106">
                  <c:v>1</c:v>
                </c:pt>
                <c:pt idx="107">
                  <c:v>1</c:v>
                </c:pt>
                <c:pt idx="108">
                  <c:v>2</c:v>
                </c:pt>
                <c:pt idx="109">
                  <c:v>1</c:v>
                </c:pt>
                <c:pt idx="110">
                  <c:v>1</c:v>
                </c:pt>
                <c:pt idx="111">
                  <c:v>1</c:v>
                </c:pt>
                <c:pt idx="112">
                  <c:v>2</c:v>
                </c:pt>
                <c:pt idx="113">
                  <c:v>2</c:v>
                </c:pt>
              </c:numCache>
            </c:numRef>
          </c:yVal>
          <c:smooth val="0"/>
          <c:extLst>
            <c:ext xmlns:c16="http://schemas.microsoft.com/office/drawing/2014/chart" uri="{C3380CC4-5D6E-409C-BE32-E72D297353CC}">
              <c16:uniqueId val="{00000000-7CF3-4BA7-86A5-659BE379EA78}"/>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INDIVIDUAL'!$T$157:$T$1130</c:f>
              <c:numCache>
                <c:formatCode>0</c:formatCode>
                <c:ptCount val="974"/>
                <c:pt idx="0">
                  <c:v>1</c:v>
                </c:pt>
                <c:pt idx="1">
                  <c:v>1</c:v>
                </c:pt>
                <c:pt idx="2">
                  <c:v>1</c:v>
                </c:pt>
                <c:pt idx="3">
                  <c:v>1</c:v>
                </c:pt>
                <c:pt idx="4">
                  <c:v>1</c:v>
                </c:pt>
                <c:pt idx="5">
                  <c:v>2</c:v>
                </c:pt>
                <c:pt idx="6">
                  <c:v>1</c:v>
                </c:pt>
                <c:pt idx="7">
                  <c:v>1</c:v>
                </c:pt>
                <c:pt idx="8">
                  <c:v>1</c:v>
                </c:pt>
                <c:pt idx="9">
                  <c:v>1</c:v>
                </c:pt>
                <c:pt idx="10">
                  <c:v>1</c:v>
                </c:pt>
                <c:pt idx="11">
                  <c:v>2</c:v>
                </c:pt>
                <c:pt idx="12">
                  <c:v>1</c:v>
                </c:pt>
                <c:pt idx="13">
                  <c:v>1</c:v>
                </c:pt>
                <c:pt idx="14">
                  <c:v>1</c:v>
                </c:pt>
                <c:pt idx="15">
                  <c:v>1</c:v>
                </c:pt>
                <c:pt idx="16">
                  <c:v>1</c:v>
                </c:pt>
                <c:pt idx="17">
                  <c:v>2</c:v>
                </c:pt>
                <c:pt idx="18">
                  <c:v>1</c:v>
                </c:pt>
                <c:pt idx="19">
                  <c:v>2</c:v>
                </c:pt>
                <c:pt idx="20">
                  <c:v>1</c:v>
                </c:pt>
                <c:pt idx="21">
                  <c:v>1</c:v>
                </c:pt>
                <c:pt idx="22">
                  <c:v>1</c:v>
                </c:pt>
                <c:pt idx="23">
                  <c:v>2</c:v>
                </c:pt>
                <c:pt idx="24">
                  <c:v>1</c:v>
                </c:pt>
                <c:pt idx="25">
                  <c:v>1</c:v>
                </c:pt>
                <c:pt idx="26">
                  <c:v>1</c:v>
                </c:pt>
                <c:pt idx="27">
                  <c:v>2</c:v>
                </c:pt>
                <c:pt idx="28">
                  <c:v>1</c:v>
                </c:pt>
                <c:pt idx="29">
                  <c:v>2</c:v>
                </c:pt>
                <c:pt idx="30">
                  <c:v>2</c:v>
                </c:pt>
                <c:pt idx="31">
                  <c:v>2</c:v>
                </c:pt>
                <c:pt idx="32">
                  <c:v>1</c:v>
                </c:pt>
                <c:pt idx="33">
                  <c:v>1</c:v>
                </c:pt>
                <c:pt idx="34">
                  <c:v>2</c:v>
                </c:pt>
                <c:pt idx="35">
                  <c:v>1</c:v>
                </c:pt>
                <c:pt idx="36">
                  <c:v>1</c:v>
                </c:pt>
                <c:pt idx="37">
                  <c:v>1</c:v>
                </c:pt>
                <c:pt idx="38">
                  <c:v>1</c:v>
                </c:pt>
                <c:pt idx="39">
                  <c:v>2</c:v>
                </c:pt>
                <c:pt idx="40">
                  <c:v>1</c:v>
                </c:pt>
                <c:pt idx="41">
                  <c:v>1</c:v>
                </c:pt>
                <c:pt idx="42">
                  <c:v>1</c:v>
                </c:pt>
                <c:pt idx="43">
                  <c:v>2</c:v>
                </c:pt>
                <c:pt idx="44">
                  <c:v>2</c:v>
                </c:pt>
                <c:pt idx="45">
                  <c:v>1</c:v>
                </c:pt>
                <c:pt idx="46">
                  <c:v>1</c:v>
                </c:pt>
                <c:pt idx="47">
                  <c:v>1</c:v>
                </c:pt>
                <c:pt idx="48">
                  <c:v>2</c:v>
                </c:pt>
                <c:pt idx="49">
                  <c:v>2</c:v>
                </c:pt>
                <c:pt idx="50">
                  <c:v>1</c:v>
                </c:pt>
                <c:pt idx="51">
                  <c:v>2</c:v>
                </c:pt>
                <c:pt idx="52">
                  <c:v>2</c:v>
                </c:pt>
                <c:pt idx="53">
                  <c:v>1</c:v>
                </c:pt>
                <c:pt idx="54">
                  <c:v>2</c:v>
                </c:pt>
                <c:pt idx="55">
                  <c:v>1</c:v>
                </c:pt>
                <c:pt idx="56">
                  <c:v>2</c:v>
                </c:pt>
                <c:pt idx="57">
                  <c:v>2</c:v>
                </c:pt>
                <c:pt idx="58">
                  <c:v>1</c:v>
                </c:pt>
                <c:pt idx="59">
                  <c:v>2</c:v>
                </c:pt>
                <c:pt idx="60">
                  <c:v>2</c:v>
                </c:pt>
                <c:pt idx="61">
                  <c:v>1</c:v>
                </c:pt>
                <c:pt idx="62">
                  <c:v>2</c:v>
                </c:pt>
                <c:pt idx="63">
                  <c:v>1</c:v>
                </c:pt>
                <c:pt idx="64">
                  <c:v>2</c:v>
                </c:pt>
                <c:pt idx="65">
                  <c:v>2</c:v>
                </c:pt>
                <c:pt idx="66">
                  <c:v>2</c:v>
                </c:pt>
                <c:pt idx="67">
                  <c:v>2</c:v>
                </c:pt>
                <c:pt idx="68">
                  <c:v>2</c:v>
                </c:pt>
                <c:pt idx="69">
                  <c:v>1</c:v>
                </c:pt>
                <c:pt idx="70">
                  <c:v>1</c:v>
                </c:pt>
                <c:pt idx="71">
                  <c:v>1</c:v>
                </c:pt>
                <c:pt idx="72">
                  <c:v>2</c:v>
                </c:pt>
                <c:pt idx="73">
                  <c:v>1</c:v>
                </c:pt>
                <c:pt idx="74">
                  <c:v>2</c:v>
                </c:pt>
                <c:pt idx="75">
                  <c:v>2</c:v>
                </c:pt>
                <c:pt idx="76">
                  <c:v>1</c:v>
                </c:pt>
                <c:pt idx="77">
                  <c:v>1</c:v>
                </c:pt>
                <c:pt idx="78">
                  <c:v>1</c:v>
                </c:pt>
                <c:pt idx="79">
                  <c:v>2</c:v>
                </c:pt>
                <c:pt idx="80">
                  <c:v>1</c:v>
                </c:pt>
                <c:pt idx="81">
                  <c:v>2</c:v>
                </c:pt>
                <c:pt idx="82">
                  <c:v>1</c:v>
                </c:pt>
                <c:pt idx="83">
                  <c:v>1</c:v>
                </c:pt>
                <c:pt idx="84">
                  <c:v>1</c:v>
                </c:pt>
                <c:pt idx="85">
                  <c:v>1</c:v>
                </c:pt>
                <c:pt idx="86">
                  <c:v>1</c:v>
                </c:pt>
                <c:pt idx="87">
                  <c:v>1</c:v>
                </c:pt>
                <c:pt idx="88">
                  <c:v>2</c:v>
                </c:pt>
                <c:pt idx="89">
                  <c:v>2</c:v>
                </c:pt>
                <c:pt idx="90">
                  <c:v>1</c:v>
                </c:pt>
                <c:pt idx="91">
                  <c:v>1</c:v>
                </c:pt>
                <c:pt idx="92">
                  <c:v>1</c:v>
                </c:pt>
                <c:pt idx="93">
                  <c:v>1</c:v>
                </c:pt>
                <c:pt idx="94">
                  <c:v>2</c:v>
                </c:pt>
                <c:pt idx="95">
                  <c:v>1</c:v>
                </c:pt>
                <c:pt idx="96">
                  <c:v>1</c:v>
                </c:pt>
                <c:pt idx="97">
                  <c:v>1</c:v>
                </c:pt>
                <c:pt idx="98">
                  <c:v>2</c:v>
                </c:pt>
                <c:pt idx="99">
                  <c:v>1</c:v>
                </c:pt>
                <c:pt idx="100">
                  <c:v>2</c:v>
                </c:pt>
                <c:pt idx="101">
                  <c:v>1</c:v>
                </c:pt>
                <c:pt idx="102">
                  <c:v>1</c:v>
                </c:pt>
                <c:pt idx="103">
                  <c:v>1</c:v>
                </c:pt>
                <c:pt idx="104">
                  <c:v>1</c:v>
                </c:pt>
                <c:pt idx="105">
                  <c:v>2</c:v>
                </c:pt>
                <c:pt idx="106">
                  <c:v>1</c:v>
                </c:pt>
                <c:pt idx="107">
                  <c:v>2</c:v>
                </c:pt>
                <c:pt idx="108">
                  <c:v>1</c:v>
                </c:pt>
                <c:pt idx="109">
                  <c:v>1</c:v>
                </c:pt>
                <c:pt idx="110">
                  <c:v>1</c:v>
                </c:pt>
                <c:pt idx="111">
                  <c:v>2</c:v>
                </c:pt>
                <c:pt idx="112">
                  <c:v>1</c:v>
                </c:pt>
                <c:pt idx="113">
                  <c:v>1</c:v>
                </c:pt>
                <c:pt idx="114">
                  <c:v>1</c:v>
                </c:pt>
                <c:pt idx="115">
                  <c:v>1</c:v>
                </c:pt>
                <c:pt idx="116">
                  <c:v>1</c:v>
                </c:pt>
                <c:pt idx="117">
                  <c:v>1</c:v>
                </c:pt>
                <c:pt idx="118">
                  <c:v>1</c:v>
                </c:pt>
                <c:pt idx="119">
                  <c:v>1</c:v>
                </c:pt>
                <c:pt idx="120">
                  <c:v>1</c:v>
                </c:pt>
                <c:pt idx="121">
                  <c:v>2</c:v>
                </c:pt>
                <c:pt idx="122">
                  <c:v>1</c:v>
                </c:pt>
                <c:pt idx="123">
                  <c:v>2</c:v>
                </c:pt>
                <c:pt idx="124">
                  <c:v>1</c:v>
                </c:pt>
                <c:pt idx="125">
                  <c:v>2</c:v>
                </c:pt>
                <c:pt idx="126">
                  <c:v>1</c:v>
                </c:pt>
                <c:pt idx="127">
                  <c:v>1</c:v>
                </c:pt>
                <c:pt idx="128">
                  <c:v>1</c:v>
                </c:pt>
                <c:pt idx="129">
                  <c:v>1</c:v>
                </c:pt>
                <c:pt idx="130">
                  <c:v>1</c:v>
                </c:pt>
                <c:pt idx="131">
                  <c:v>1</c:v>
                </c:pt>
                <c:pt idx="132">
                  <c:v>2</c:v>
                </c:pt>
                <c:pt idx="133">
                  <c:v>1</c:v>
                </c:pt>
                <c:pt idx="134">
                  <c:v>1</c:v>
                </c:pt>
                <c:pt idx="135">
                  <c:v>1</c:v>
                </c:pt>
                <c:pt idx="136">
                  <c:v>1</c:v>
                </c:pt>
                <c:pt idx="137">
                  <c:v>1</c:v>
                </c:pt>
                <c:pt idx="138">
                  <c:v>2</c:v>
                </c:pt>
                <c:pt idx="139">
                  <c:v>1</c:v>
                </c:pt>
                <c:pt idx="140">
                  <c:v>1</c:v>
                </c:pt>
                <c:pt idx="141">
                  <c:v>2</c:v>
                </c:pt>
                <c:pt idx="142">
                  <c:v>2</c:v>
                </c:pt>
                <c:pt idx="143">
                  <c:v>2</c:v>
                </c:pt>
                <c:pt idx="144">
                  <c:v>1</c:v>
                </c:pt>
                <c:pt idx="145">
                  <c:v>1</c:v>
                </c:pt>
                <c:pt idx="146">
                  <c:v>1</c:v>
                </c:pt>
                <c:pt idx="147">
                  <c:v>2</c:v>
                </c:pt>
                <c:pt idx="148">
                  <c:v>2</c:v>
                </c:pt>
                <c:pt idx="149">
                  <c:v>1</c:v>
                </c:pt>
                <c:pt idx="150">
                  <c:v>1</c:v>
                </c:pt>
                <c:pt idx="151">
                  <c:v>1</c:v>
                </c:pt>
                <c:pt idx="152">
                  <c:v>1</c:v>
                </c:pt>
                <c:pt idx="153">
                  <c:v>1</c:v>
                </c:pt>
                <c:pt idx="154">
                  <c:v>2</c:v>
                </c:pt>
                <c:pt idx="155">
                  <c:v>2</c:v>
                </c:pt>
                <c:pt idx="156">
                  <c:v>2</c:v>
                </c:pt>
                <c:pt idx="157">
                  <c:v>1</c:v>
                </c:pt>
                <c:pt idx="158">
                  <c:v>1</c:v>
                </c:pt>
                <c:pt idx="159">
                  <c:v>1</c:v>
                </c:pt>
                <c:pt idx="160">
                  <c:v>1</c:v>
                </c:pt>
                <c:pt idx="161">
                  <c:v>2</c:v>
                </c:pt>
                <c:pt idx="162">
                  <c:v>2</c:v>
                </c:pt>
                <c:pt idx="163">
                  <c:v>2</c:v>
                </c:pt>
                <c:pt idx="164">
                  <c:v>2</c:v>
                </c:pt>
                <c:pt idx="165">
                  <c:v>1</c:v>
                </c:pt>
                <c:pt idx="166">
                  <c:v>1</c:v>
                </c:pt>
                <c:pt idx="167">
                  <c:v>1</c:v>
                </c:pt>
                <c:pt idx="168">
                  <c:v>1</c:v>
                </c:pt>
                <c:pt idx="169">
                  <c:v>1</c:v>
                </c:pt>
                <c:pt idx="170">
                  <c:v>1</c:v>
                </c:pt>
                <c:pt idx="171">
                  <c:v>1</c:v>
                </c:pt>
                <c:pt idx="172">
                  <c:v>1</c:v>
                </c:pt>
                <c:pt idx="173">
                  <c:v>2</c:v>
                </c:pt>
                <c:pt idx="174">
                  <c:v>2</c:v>
                </c:pt>
                <c:pt idx="175">
                  <c:v>1</c:v>
                </c:pt>
                <c:pt idx="176">
                  <c:v>2</c:v>
                </c:pt>
                <c:pt idx="177">
                  <c:v>2</c:v>
                </c:pt>
                <c:pt idx="178">
                  <c:v>1</c:v>
                </c:pt>
                <c:pt idx="179">
                  <c:v>1</c:v>
                </c:pt>
                <c:pt idx="180">
                  <c:v>1</c:v>
                </c:pt>
                <c:pt idx="181">
                  <c:v>1</c:v>
                </c:pt>
                <c:pt idx="182">
                  <c:v>1</c:v>
                </c:pt>
                <c:pt idx="183">
                  <c:v>2</c:v>
                </c:pt>
                <c:pt idx="184">
                  <c:v>1</c:v>
                </c:pt>
                <c:pt idx="185">
                  <c:v>1</c:v>
                </c:pt>
                <c:pt idx="186">
                  <c:v>2</c:v>
                </c:pt>
                <c:pt idx="187">
                  <c:v>1</c:v>
                </c:pt>
                <c:pt idx="188">
                  <c:v>1</c:v>
                </c:pt>
                <c:pt idx="189">
                  <c:v>2</c:v>
                </c:pt>
                <c:pt idx="190">
                  <c:v>1</c:v>
                </c:pt>
                <c:pt idx="191">
                  <c:v>1</c:v>
                </c:pt>
                <c:pt idx="192">
                  <c:v>2</c:v>
                </c:pt>
                <c:pt idx="193">
                  <c:v>2</c:v>
                </c:pt>
                <c:pt idx="194">
                  <c:v>1</c:v>
                </c:pt>
                <c:pt idx="195">
                  <c:v>1</c:v>
                </c:pt>
                <c:pt idx="196">
                  <c:v>1</c:v>
                </c:pt>
                <c:pt idx="197">
                  <c:v>1</c:v>
                </c:pt>
                <c:pt idx="198">
                  <c:v>2</c:v>
                </c:pt>
                <c:pt idx="199">
                  <c:v>1</c:v>
                </c:pt>
                <c:pt idx="200">
                  <c:v>1</c:v>
                </c:pt>
                <c:pt idx="201">
                  <c:v>2</c:v>
                </c:pt>
                <c:pt idx="202">
                  <c:v>1</c:v>
                </c:pt>
                <c:pt idx="203">
                  <c:v>1</c:v>
                </c:pt>
                <c:pt idx="204">
                  <c:v>2</c:v>
                </c:pt>
                <c:pt idx="205">
                  <c:v>2</c:v>
                </c:pt>
                <c:pt idx="206">
                  <c:v>1</c:v>
                </c:pt>
                <c:pt idx="207">
                  <c:v>2</c:v>
                </c:pt>
                <c:pt idx="208">
                  <c:v>1</c:v>
                </c:pt>
                <c:pt idx="209">
                  <c:v>1</c:v>
                </c:pt>
                <c:pt idx="210">
                  <c:v>1</c:v>
                </c:pt>
                <c:pt idx="211">
                  <c:v>2</c:v>
                </c:pt>
                <c:pt idx="212">
                  <c:v>1</c:v>
                </c:pt>
                <c:pt idx="213">
                  <c:v>2</c:v>
                </c:pt>
                <c:pt idx="214">
                  <c:v>1</c:v>
                </c:pt>
                <c:pt idx="215">
                  <c:v>2</c:v>
                </c:pt>
                <c:pt idx="216">
                  <c:v>1</c:v>
                </c:pt>
                <c:pt idx="217">
                  <c:v>1</c:v>
                </c:pt>
                <c:pt idx="218">
                  <c:v>1</c:v>
                </c:pt>
                <c:pt idx="219">
                  <c:v>1</c:v>
                </c:pt>
                <c:pt idx="220">
                  <c:v>1</c:v>
                </c:pt>
                <c:pt idx="221">
                  <c:v>1</c:v>
                </c:pt>
                <c:pt idx="222">
                  <c:v>1</c:v>
                </c:pt>
                <c:pt idx="223">
                  <c:v>1</c:v>
                </c:pt>
                <c:pt idx="224">
                  <c:v>1</c:v>
                </c:pt>
                <c:pt idx="225">
                  <c:v>2</c:v>
                </c:pt>
                <c:pt idx="226">
                  <c:v>2</c:v>
                </c:pt>
                <c:pt idx="227">
                  <c:v>1</c:v>
                </c:pt>
                <c:pt idx="228">
                  <c:v>1</c:v>
                </c:pt>
                <c:pt idx="229">
                  <c:v>1</c:v>
                </c:pt>
                <c:pt idx="230">
                  <c:v>2</c:v>
                </c:pt>
                <c:pt idx="231">
                  <c:v>1</c:v>
                </c:pt>
                <c:pt idx="232">
                  <c:v>2</c:v>
                </c:pt>
                <c:pt idx="233">
                  <c:v>2</c:v>
                </c:pt>
                <c:pt idx="234">
                  <c:v>1</c:v>
                </c:pt>
                <c:pt idx="235">
                  <c:v>1</c:v>
                </c:pt>
                <c:pt idx="236">
                  <c:v>1</c:v>
                </c:pt>
                <c:pt idx="237">
                  <c:v>1</c:v>
                </c:pt>
                <c:pt idx="238">
                  <c:v>2</c:v>
                </c:pt>
                <c:pt idx="239">
                  <c:v>1</c:v>
                </c:pt>
                <c:pt idx="240">
                  <c:v>2</c:v>
                </c:pt>
                <c:pt idx="241">
                  <c:v>1</c:v>
                </c:pt>
                <c:pt idx="242">
                  <c:v>1</c:v>
                </c:pt>
                <c:pt idx="243">
                  <c:v>2</c:v>
                </c:pt>
                <c:pt idx="244">
                  <c:v>2</c:v>
                </c:pt>
                <c:pt idx="245">
                  <c:v>1</c:v>
                </c:pt>
                <c:pt idx="246">
                  <c:v>2</c:v>
                </c:pt>
                <c:pt idx="247">
                  <c:v>1</c:v>
                </c:pt>
                <c:pt idx="248">
                  <c:v>1</c:v>
                </c:pt>
                <c:pt idx="249">
                  <c:v>2</c:v>
                </c:pt>
                <c:pt idx="250">
                  <c:v>1</c:v>
                </c:pt>
                <c:pt idx="251">
                  <c:v>1</c:v>
                </c:pt>
                <c:pt idx="252">
                  <c:v>1</c:v>
                </c:pt>
                <c:pt idx="253">
                  <c:v>2</c:v>
                </c:pt>
                <c:pt idx="254">
                  <c:v>2</c:v>
                </c:pt>
                <c:pt idx="255">
                  <c:v>1</c:v>
                </c:pt>
                <c:pt idx="256">
                  <c:v>1</c:v>
                </c:pt>
                <c:pt idx="257">
                  <c:v>1</c:v>
                </c:pt>
                <c:pt idx="258">
                  <c:v>2</c:v>
                </c:pt>
                <c:pt idx="259">
                  <c:v>2</c:v>
                </c:pt>
                <c:pt idx="260">
                  <c:v>2</c:v>
                </c:pt>
                <c:pt idx="261">
                  <c:v>2</c:v>
                </c:pt>
                <c:pt idx="262">
                  <c:v>2</c:v>
                </c:pt>
                <c:pt idx="263">
                  <c:v>2</c:v>
                </c:pt>
                <c:pt idx="264">
                  <c:v>2</c:v>
                </c:pt>
                <c:pt idx="265">
                  <c:v>2</c:v>
                </c:pt>
                <c:pt idx="266">
                  <c:v>1</c:v>
                </c:pt>
                <c:pt idx="267">
                  <c:v>1</c:v>
                </c:pt>
                <c:pt idx="268">
                  <c:v>2</c:v>
                </c:pt>
                <c:pt idx="269">
                  <c:v>2</c:v>
                </c:pt>
                <c:pt idx="270">
                  <c:v>1</c:v>
                </c:pt>
                <c:pt idx="271">
                  <c:v>1</c:v>
                </c:pt>
                <c:pt idx="272">
                  <c:v>1</c:v>
                </c:pt>
                <c:pt idx="273">
                  <c:v>2</c:v>
                </c:pt>
                <c:pt idx="274">
                  <c:v>2</c:v>
                </c:pt>
                <c:pt idx="275">
                  <c:v>2</c:v>
                </c:pt>
                <c:pt idx="276">
                  <c:v>2</c:v>
                </c:pt>
                <c:pt idx="277">
                  <c:v>2</c:v>
                </c:pt>
                <c:pt idx="278">
                  <c:v>1</c:v>
                </c:pt>
                <c:pt idx="279">
                  <c:v>1</c:v>
                </c:pt>
                <c:pt idx="280">
                  <c:v>1</c:v>
                </c:pt>
                <c:pt idx="281">
                  <c:v>2</c:v>
                </c:pt>
                <c:pt idx="282">
                  <c:v>1</c:v>
                </c:pt>
                <c:pt idx="283">
                  <c:v>1</c:v>
                </c:pt>
                <c:pt idx="284">
                  <c:v>2</c:v>
                </c:pt>
                <c:pt idx="285">
                  <c:v>1</c:v>
                </c:pt>
                <c:pt idx="286">
                  <c:v>2</c:v>
                </c:pt>
                <c:pt idx="287">
                  <c:v>2</c:v>
                </c:pt>
                <c:pt idx="288">
                  <c:v>2</c:v>
                </c:pt>
                <c:pt idx="289">
                  <c:v>1</c:v>
                </c:pt>
                <c:pt idx="290">
                  <c:v>2</c:v>
                </c:pt>
                <c:pt idx="291">
                  <c:v>1</c:v>
                </c:pt>
                <c:pt idx="292">
                  <c:v>1</c:v>
                </c:pt>
                <c:pt idx="293">
                  <c:v>1</c:v>
                </c:pt>
                <c:pt idx="294">
                  <c:v>1</c:v>
                </c:pt>
                <c:pt idx="295">
                  <c:v>1</c:v>
                </c:pt>
                <c:pt idx="296">
                  <c:v>1</c:v>
                </c:pt>
                <c:pt idx="297">
                  <c:v>1</c:v>
                </c:pt>
                <c:pt idx="298">
                  <c:v>1</c:v>
                </c:pt>
                <c:pt idx="299">
                  <c:v>1</c:v>
                </c:pt>
                <c:pt idx="300">
                  <c:v>2</c:v>
                </c:pt>
                <c:pt idx="301">
                  <c:v>1</c:v>
                </c:pt>
                <c:pt idx="302">
                  <c:v>2</c:v>
                </c:pt>
                <c:pt idx="303">
                  <c:v>1</c:v>
                </c:pt>
                <c:pt idx="304">
                  <c:v>2</c:v>
                </c:pt>
                <c:pt idx="305">
                  <c:v>1</c:v>
                </c:pt>
                <c:pt idx="306">
                  <c:v>2</c:v>
                </c:pt>
                <c:pt idx="307">
                  <c:v>2</c:v>
                </c:pt>
                <c:pt idx="308">
                  <c:v>1</c:v>
                </c:pt>
                <c:pt idx="309">
                  <c:v>1</c:v>
                </c:pt>
                <c:pt idx="310">
                  <c:v>1</c:v>
                </c:pt>
                <c:pt idx="311">
                  <c:v>2</c:v>
                </c:pt>
                <c:pt idx="312">
                  <c:v>2</c:v>
                </c:pt>
                <c:pt idx="313">
                  <c:v>2</c:v>
                </c:pt>
                <c:pt idx="314">
                  <c:v>1</c:v>
                </c:pt>
                <c:pt idx="315">
                  <c:v>1</c:v>
                </c:pt>
                <c:pt idx="316">
                  <c:v>1</c:v>
                </c:pt>
                <c:pt idx="317">
                  <c:v>1</c:v>
                </c:pt>
                <c:pt idx="318">
                  <c:v>2</c:v>
                </c:pt>
                <c:pt idx="319">
                  <c:v>2</c:v>
                </c:pt>
                <c:pt idx="320">
                  <c:v>2</c:v>
                </c:pt>
                <c:pt idx="321">
                  <c:v>1</c:v>
                </c:pt>
                <c:pt idx="322">
                  <c:v>2</c:v>
                </c:pt>
                <c:pt idx="323">
                  <c:v>1</c:v>
                </c:pt>
                <c:pt idx="324">
                  <c:v>1</c:v>
                </c:pt>
                <c:pt idx="325">
                  <c:v>2</c:v>
                </c:pt>
                <c:pt idx="326">
                  <c:v>1</c:v>
                </c:pt>
                <c:pt idx="327">
                  <c:v>1</c:v>
                </c:pt>
                <c:pt idx="328">
                  <c:v>1</c:v>
                </c:pt>
                <c:pt idx="329">
                  <c:v>2</c:v>
                </c:pt>
                <c:pt idx="330">
                  <c:v>2</c:v>
                </c:pt>
                <c:pt idx="331">
                  <c:v>1</c:v>
                </c:pt>
                <c:pt idx="332">
                  <c:v>2</c:v>
                </c:pt>
                <c:pt idx="333">
                  <c:v>2</c:v>
                </c:pt>
                <c:pt idx="334">
                  <c:v>1</c:v>
                </c:pt>
                <c:pt idx="335">
                  <c:v>1</c:v>
                </c:pt>
                <c:pt idx="336">
                  <c:v>2</c:v>
                </c:pt>
                <c:pt idx="337">
                  <c:v>1</c:v>
                </c:pt>
                <c:pt idx="338">
                  <c:v>2</c:v>
                </c:pt>
                <c:pt idx="339">
                  <c:v>1</c:v>
                </c:pt>
                <c:pt idx="340">
                  <c:v>1</c:v>
                </c:pt>
                <c:pt idx="341">
                  <c:v>2</c:v>
                </c:pt>
                <c:pt idx="342">
                  <c:v>1</c:v>
                </c:pt>
                <c:pt idx="343">
                  <c:v>1</c:v>
                </c:pt>
                <c:pt idx="344">
                  <c:v>2</c:v>
                </c:pt>
                <c:pt idx="345">
                  <c:v>1</c:v>
                </c:pt>
                <c:pt idx="346">
                  <c:v>1</c:v>
                </c:pt>
                <c:pt idx="347">
                  <c:v>2</c:v>
                </c:pt>
                <c:pt idx="348">
                  <c:v>1</c:v>
                </c:pt>
                <c:pt idx="349">
                  <c:v>2</c:v>
                </c:pt>
                <c:pt idx="350">
                  <c:v>1</c:v>
                </c:pt>
                <c:pt idx="351">
                  <c:v>1</c:v>
                </c:pt>
                <c:pt idx="352">
                  <c:v>1</c:v>
                </c:pt>
                <c:pt idx="353">
                  <c:v>1</c:v>
                </c:pt>
                <c:pt idx="354">
                  <c:v>1</c:v>
                </c:pt>
                <c:pt idx="355">
                  <c:v>1</c:v>
                </c:pt>
                <c:pt idx="356">
                  <c:v>1</c:v>
                </c:pt>
                <c:pt idx="357">
                  <c:v>1</c:v>
                </c:pt>
                <c:pt idx="358">
                  <c:v>1</c:v>
                </c:pt>
                <c:pt idx="359">
                  <c:v>2</c:v>
                </c:pt>
                <c:pt idx="360">
                  <c:v>2</c:v>
                </c:pt>
                <c:pt idx="361">
                  <c:v>2</c:v>
                </c:pt>
                <c:pt idx="362">
                  <c:v>1</c:v>
                </c:pt>
                <c:pt idx="363">
                  <c:v>1</c:v>
                </c:pt>
                <c:pt idx="364">
                  <c:v>1</c:v>
                </c:pt>
                <c:pt idx="365">
                  <c:v>2</c:v>
                </c:pt>
                <c:pt idx="366">
                  <c:v>1</c:v>
                </c:pt>
                <c:pt idx="367">
                  <c:v>1</c:v>
                </c:pt>
                <c:pt idx="368">
                  <c:v>2</c:v>
                </c:pt>
                <c:pt idx="369">
                  <c:v>2</c:v>
                </c:pt>
                <c:pt idx="370">
                  <c:v>2</c:v>
                </c:pt>
                <c:pt idx="371">
                  <c:v>1</c:v>
                </c:pt>
                <c:pt idx="372">
                  <c:v>1</c:v>
                </c:pt>
                <c:pt idx="373">
                  <c:v>1</c:v>
                </c:pt>
                <c:pt idx="374">
                  <c:v>2</c:v>
                </c:pt>
                <c:pt idx="375">
                  <c:v>2</c:v>
                </c:pt>
                <c:pt idx="376">
                  <c:v>2</c:v>
                </c:pt>
                <c:pt idx="377">
                  <c:v>1</c:v>
                </c:pt>
                <c:pt idx="378">
                  <c:v>1</c:v>
                </c:pt>
                <c:pt idx="379">
                  <c:v>1</c:v>
                </c:pt>
                <c:pt idx="380">
                  <c:v>2</c:v>
                </c:pt>
                <c:pt idx="381">
                  <c:v>2</c:v>
                </c:pt>
                <c:pt idx="382">
                  <c:v>1</c:v>
                </c:pt>
                <c:pt idx="383">
                  <c:v>1</c:v>
                </c:pt>
                <c:pt idx="384">
                  <c:v>2</c:v>
                </c:pt>
                <c:pt idx="385">
                  <c:v>2</c:v>
                </c:pt>
                <c:pt idx="386">
                  <c:v>2</c:v>
                </c:pt>
                <c:pt idx="387">
                  <c:v>1</c:v>
                </c:pt>
                <c:pt idx="388">
                  <c:v>1</c:v>
                </c:pt>
                <c:pt idx="389">
                  <c:v>2</c:v>
                </c:pt>
                <c:pt idx="390">
                  <c:v>2</c:v>
                </c:pt>
                <c:pt idx="391">
                  <c:v>2</c:v>
                </c:pt>
                <c:pt idx="392">
                  <c:v>1</c:v>
                </c:pt>
                <c:pt idx="393">
                  <c:v>2</c:v>
                </c:pt>
                <c:pt idx="394">
                  <c:v>1</c:v>
                </c:pt>
                <c:pt idx="395">
                  <c:v>2</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2</c:v>
                </c:pt>
                <c:pt idx="410">
                  <c:v>1</c:v>
                </c:pt>
                <c:pt idx="411">
                  <c:v>1</c:v>
                </c:pt>
                <c:pt idx="412">
                  <c:v>1</c:v>
                </c:pt>
                <c:pt idx="413">
                  <c:v>1</c:v>
                </c:pt>
                <c:pt idx="414">
                  <c:v>1</c:v>
                </c:pt>
                <c:pt idx="415">
                  <c:v>1</c:v>
                </c:pt>
                <c:pt idx="416">
                  <c:v>1</c:v>
                </c:pt>
                <c:pt idx="417">
                  <c:v>1</c:v>
                </c:pt>
                <c:pt idx="418">
                  <c:v>1</c:v>
                </c:pt>
                <c:pt idx="419">
                  <c:v>1</c:v>
                </c:pt>
                <c:pt idx="420">
                  <c:v>1</c:v>
                </c:pt>
                <c:pt idx="421">
                  <c:v>2</c:v>
                </c:pt>
                <c:pt idx="422">
                  <c:v>2</c:v>
                </c:pt>
                <c:pt idx="423">
                  <c:v>2</c:v>
                </c:pt>
                <c:pt idx="424">
                  <c:v>2</c:v>
                </c:pt>
                <c:pt idx="425">
                  <c:v>2</c:v>
                </c:pt>
                <c:pt idx="426">
                  <c:v>1</c:v>
                </c:pt>
                <c:pt idx="427">
                  <c:v>1</c:v>
                </c:pt>
                <c:pt idx="428">
                  <c:v>1</c:v>
                </c:pt>
                <c:pt idx="429">
                  <c:v>1</c:v>
                </c:pt>
                <c:pt idx="430">
                  <c:v>2</c:v>
                </c:pt>
                <c:pt idx="431">
                  <c:v>2</c:v>
                </c:pt>
                <c:pt idx="432">
                  <c:v>1</c:v>
                </c:pt>
                <c:pt idx="433">
                  <c:v>1</c:v>
                </c:pt>
                <c:pt idx="434">
                  <c:v>1</c:v>
                </c:pt>
                <c:pt idx="435">
                  <c:v>1</c:v>
                </c:pt>
                <c:pt idx="436">
                  <c:v>1</c:v>
                </c:pt>
                <c:pt idx="437">
                  <c:v>2</c:v>
                </c:pt>
                <c:pt idx="438">
                  <c:v>1</c:v>
                </c:pt>
                <c:pt idx="439">
                  <c:v>1</c:v>
                </c:pt>
                <c:pt idx="440">
                  <c:v>1</c:v>
                </c:pt>
                <c:pt idx="441">
                  <c:v>1</c:v>
                </c:pt>
                <c:pt idx="442">
                  <c:v>1</c:v>
                </c:pt>
                <c:pt idx="443">
                  <c:v>1</c:v>
                </c:pt>
                <c:pt idx="444">
                  <c:v>2</c:v>
                </c:pt>
                <c:pt idx="445">
                  <c:v>2</c:v>
                </c:pt>
                <c:pt idx="446">
                  <c:v>1</c:v>
                </c:pt>
                <c:pt idx="447">
                  <c:v>2</c:v>
                </c:pt>
                <c:pt idx="448">
                  <c:v>1</c:v>
                </c:pt>
                <c:pt idx="449">
                  <c:v>1</c:v>
                </c:pt>
                <c:pt idx="450">
                  <c:v>1</c:v>
                </c:pt>
                <c:pt idx="451">
                  <c:v>1</c:v>
                </c:pt>
                <c:pt idx="452">
                  <c:v>2</c:v>
                </c:pt>
                <c:pt idx="453">
                  <c:v>1</c:v>
                </c:pt>
                <c:pt idx="454">
                  <c:v>2</c:v>
                </c:pt>
                <c:pt idx="455">
                  <c:v>1</c:v>
                </c:pt>
                <c:pt idx="456">
                  <c:v>1</c:v>
                </c:pt>
                <c:pt idx="457">
                  <c:v>1</c:v>
                </c:pt>
                <c:pt idx="458">
                  <c:v>1</c:v>
                </c:pt>
                <c:pt idx="459">
                  <c:v>1</c:v>
                </c:pt>
                <c:pt idx="460">
                  <c:v>1</c:v>
                </c:pt>
                <c:pt idx="461">
                  <c:v>1</c:v>
                </c:pt>
                <c:pt idx="462">
                  <c:v>2</c:v>
                </c:pt>
                <c:pt idx="463">
                  <c:v>1</c:v>
                </c:pt>
                <c:pt idx="464">
                  <c:v>2</c:v>
                </c:pt>
                <c:pt idx="465">
                  <c:v>1</c:v>
                </c:pt>
                <c:pt idx="466">
                  <c:v>1</c:v>
                </c:pt>
                <c:pt idx="467">
                  <c:v>2</c:v>
                </c:pt>
                <c:pt idx="468">
                  <c:v>2</c:v>
                </c:pt>
                <c:pt idx="469">
                  <c:v>1</c:v>
                </c:pt>
                <c:pt idx="470">
                  <c:v>2</c:v>
                </c:pt>
                <c:pt idx="471">
                  <c:v>1</c:v>
                </c:pt>
                <c:pt idx="472">
                  <c:v>2</c:v>
                </c:pt>
                <c:pt idx="473">
                  <c:v>2</c:v>
                </c:pt>
                <c:pt idx="474">
                  <c:v>2</c:v>
                </c:pt>
                <c:pt idx="475">
                  <c:v>1</c:v>
                </c:pt>
                <c:pt idx="476">
                  <c:v>1</c:v>
                </c:pt>
                <c:pt idx="477">
                  <c:v>2</c:v>
                </c:pt>
                <c:pt idx="478">
                  <c:v>1</c:v>
                </c:pt>
                <c:pt idx="479">
                  <c:v>1</c:v>
                </c:pt>
                <c:pt idx="480">
                  <c:v>1</c:v>
                </c:pt>
                <c:pt idx="481">
                  <c:v>1</c:v>
                </c:pt>
                <c:pt idx="482">
                  <c:v>1</c:v>
                </c:pt>
                <c:pt idx="483">
                  <c:v>2</c:v>
                </c:pt>
                <c:pt idx="484">
                  <c:v>2</c:v>
                </c:pt>
                <c:pt idx="485">
                  <c:v>1</c:v>
                </c:pt>
                <c:pt idx="486">
                  <c:v>2</c:v>
                </c:pt>
                <c:pt idx="487">
                  <c:v>1</c:v>
                </c:pt>
                <c:pt idx="488">
                  <c:v>1</c:v>
                </c:pt>
                <c:pt idx="489">
                  <c:v>2</c:v>
                </c:pt>
                <c:pt idx="490">
                  <c:v>1</c:v>
                </c:pt>
                <c:pt idx="491">
                  <c:v>1</c:v>
                </c:pt>
                <c:pt idx="492">
                  <c:v>2</c:v>
                </c:pt>
                <c:pt idx="493">
                  <c:v>1</c:v>
                </c:pt>
                <c:pt idx="494">
                  <c:v>2</c:v>
                </c:pt>
                <c:pt idx="495">
                  <c:v>1</c:v>
                </c:pt>
                <c:pt idx="496">
                  <c:v>1</c:v>
                </c:pt>
                <c:pt idx="497">
                  <c:v>2</c:v>
                </c:pt>
                <c:pt idx="498">
                  <c:v>2</c:v>
                </c:pt>
                <c:pt idx="499">
                  <c:v>2</c:v>
                </c:pt>
                <c:pt idx="500">
                  <c:v>2</c:v>
                </c:pt>
                <c:pt idx="501">
                  <c:v>1</c:v>
                </c:pt>
                <c:pt idx="502">
                  <c:v>1</c:v>
                </c:pt>
                <c:pt idx="503">
                  <c:v>1</c:v>
                </c:pt>
                <c:pt idx="504">
                  <c:v>2</c:v>
                </c:pt>
                <c:pt idx="505">
                  <c:v>2</c:v>
                </c:pt>
                <c:pt idx="506">
                  <c:v>2</c:v>
                </c:pt>
                <c:pt idx="507">
                  <c:v>1</c:v>
                </c:pt>
                <c:pt idx="508">
                  <c:v>2</c:v>
                </c:pt>
                <c:pt idx="509">
                  <c:v>1</c:v>
                </c:pt>
                <c:pt idx="510">
                  <c:v>2</c:v>
                </c:pt>
                <c:pt idx="511">
                  <c:v>1</c:v>
                </c:pt>
                <c:pt idx="512">
                  <c:v>1</c:v>
                </c:pt>
                <c:pt idx="513">
                  <c:v>1</c:v>
                </c:pt>
                <c:pt idx="514">
                  <c:v>2</c:v>
                </c:pt>
                <c:pt idx="515">
                  <c:v>1</c:v>
                </c:pt>
                <c:pt idx="516">
                  <c:v>2</c:v>
                </c:pt>
                <c:pt idx="517">
                  <c:v>1</c:v>
                </c:pt>
                <c:pt idx="518">
                  <c:v>1</c:v>
                </c:pt>
                <c:pt idx="519">
                  <c:v>1</c:v>
                </c:pt>
                <c:pt idx="520">
                  <c:v>2</c:v>
                </c:pt>
                <c:pt idx="521">
                  <c:v>1</c:v>
                </c:pt>
                <c:pt idx="522">
                  <c:v>1</c:v>
                </c:pt>
                <c:pt idx="523">
                  <c:v>1</c:v>
                </c:pt>
                <c:pt idx="524">
                  <c:v>1</c:v>
                </c:pt>
                <c:pt idx="525">
                  <c:v>2</c:v>
                </c:pt>
                <c:pt idx="526">
                  <c:v>1</c:v>
                </c:pt>
                <c:pt idx="527">
                  <c:v>1</c:v>
                </c:pt>
                <c:pt idx="528">
                  <c:v>1</c:v>
                </c:pt>
                <c:pt idx="529">
                  <c:v>2</c:v>
                </c:pt>
                <c:pt idx="530">
                  <c:v>1</c:v>
                </c:pt>
                <c:pt idx="531">
                  <c:v>2</c:v>
                </c:pt>
                <c:pt idx="532">
                  <c:v>2</c:v>
                </c:pt>
                <c:pt idx="533">
                  <c:v>2</c:v>
                </c:pt>
                <c:pt idx="534">
                  <c:v>1</c:v>
                </c:pt>
                <c:pt idx="535">
                  <c:v>1</c:v>
                </c:pt>
                <c:pt idx="536">
                  <c:v>2</c:v>
                </c:pt>
                <c:pt idx="537">
                  <c:v>1</c:v>
                </c:pt>
                <c:pt idx="538">
                  <c:v>1</c:v>
                </c:pt>
                <c:pt idx="539">
                  <c:v>1</c:v>
                </c:pt>
                <c:pt idx="540">
                  <c:v>2</c:v>
                </c:pt>
                <c:pt idx="541">
                  <c:v>1</c:v>
                </c:pt>
                <c:pt idx="542">
                  <c:v>1</c:v>
                </c:pt>
                <c:pt idx="543">
                  <c:v>2</c:v>
                </c:pt>
                <c:pt idx="544">
                  <c:v>1</c:v>
                </c:pt>
                <c:pt idx="545">
                  <c:v>1</c:v>
                </c:pt>
                <c:pt idx="546">
                  <c:v>2</c:v>
                </c:pt>
                <c:pt idx="547">
                  <c:v>2</c:v>
                </c:pt>
                <c:pt idx="548">
                  <c:v>1</c:v>
                </c:pt>
                <c:pt idx="549">
                  <c:v>1</c:v>
                </c:pt>
                <c:pt idx="550">
                  <c:v>2</c:v>
                </c:pt>
                <c:pt idx="551">
                  <c:v>1</c:v>
                </c:pt>
                <c:pt idx="552">
                  <c:v>1</c:v>
                </c:pt>
                <c:pt idx="553">
                  <c:v>1</c:v>
                </c:pt>
                <c:pt idx="554">
                  <c:v>1</c:v>
                </c:pt>
                <c:pt idx="555">
                  <c:v>1</c:v>
                </c:pt>
                <c:pt idx="556">
                  <c:v>2</c:v>
                </c:pt>
                <c:pt idx="557">
                  <c:v>2</c:v>
                </c:pt>
                <c:pt idx="558">
                  <c:v>1</c:v>
                </c:pt>
                <c:pt idx="559">
                  <c:v>2</c:v>
                </c:pt>
                <c:pt idx="560">
                  <c:v>1</c:v>
                </c:pt>
                <c:pt idx="561">
                  <c:v>1</c:v>
                </c:pt>
                <c:pt idx="562">
                  <c:v>1</c:v>
                </c:pt>
                <c:pt idx="563">
                  <c:v>1</c:v>
                </c:pt>
                <c:pt idx="564">
                  <c:v>1</c:v>
                </c:pt>
                <c:pt idx="565">
                  <c:v>2</c:v>
                </c:pt>
                <c:pt idx="566">
                  <c:v>1</c:v>
                </c:pt>
                <c:pt idx="567">
                  <c:v>1</c:v>
                </c:pt>
                <c:pt idx="568">
                  <c:v>1</c:v>
                </c:pt>
                <c:pt idx="569">
                  <c:v>2</c:v>
                </c:pt>
                <c:pt idx="570">
                  <c:v>1</c:v>
                </c:pt>
                <c:pt idx="571">
                  <c:v>1</c:v>
                </c:pt>
                <c:pt idx="572">
                  <c:v>2</c:v>
                </c:pt>
                <c:pt idx="573">
                  <c:v>1</c:v>
                </c:pt>
                <c:pt idx="574">
                  <c:v>1</c:v>
                </c:pt>
                <c:pt idx="575">
                  <c:v>2</c:v>
                </c:pt>
                <c:pt idx="576">
                  <c:v>1</c:v>
                </c:pt>
                <c:pt idx="577">
                  <c:v>1</c:v>
                </c:pt>
                <c:pt idx="578">
                  <c:v>1</c:v>
                </c:pt>
                <c:pt idx="579">
                  <c:v>1</c:v>
                </c:pt>
                <c:pt idx="580">
                  <c:v>2</c:v>
                </c:pt>
                <c:pt idx="581">
                  <c:v>2</c:v>
                </c:pt>
                <c:pt idx="582">
                  <c:v>1</c:v>
                </c:pt>
                <c:pt idx="583">
                  <c:v>1</c:v>
                </c:pt>
                <c:pt idx="584">
                  <c:v>1</c:v>
                </c:pt>
                <c:pt idx="585">
                  <c:v>1</c:v>
                </c:pt>
                <c:pt idx="586">
                  <c:v>1</c:v>
                </c:pt>
                <c:pt idx="587">
                  <c:v>2</c:v>
                </c:pt>
                <c:pt idx="588">
                  <c:v>1</c:v>
                </c:pt>
                <c:pt idx="589">
                  <c:v>2</c:v>
                </c:pt>
                <c:pt idx="590">
                  <c:v>1</c:v>
                </c:pt>
                <c:pt idx="591">
                  <c:v>1</c:v>
                </c:pt>
                <c:pt idx="592">
                  <c:v>2</c:v>
                </c:pt>
                <c:pt idx="593">
                  <c:v>1</c:v>
                </c:pt>
                <c:pt idx="594">
                  <c:v>1</c:v>
                </c:pt>
                <c:pt idx="595">
                  <c:v>1</c:v>
                </c:pt>
                <c:pt idx="596">
                  <c:v>1</c:v>
                </c:pt>
                <c:pt idx="597">
                  <c:v>2</c:v>
                </c:pt>
                <c:pt idx="598">
                  <c:v>1</c:v>
                </c:pt>
                <c:pt idx="599">
                  <c:v>1</c:v>
                </c:pt>
                <c:pt idx="600">
                  <c:v>1</c:v>
                </c:pt>
                <c:pt idx="601">
                  <c:v>2</c:v>
                </c:pt>
                <c:pt idx="602">
                  <c:v>2</c:v>
                </c:pt>
                <c:pt idx="603">
                  <c:v>1</c:v>
                </c:pt>
                <c:pt idx="604">
                  <c:v>1</c:v>
                </c:pt>
                <c:pt idx="605">
                  <c:v>2</c:v>
                </c:pt>
                <c:pt idx="606">
                  <c:v>2</c:v>
                </c:pt>
                <c:pt idx="607">
                  <c:v>1</c:v>
                </c:pt>
                <c:pt idx="608">
                  <c:v>2</c:v>
                </c:pt>
                <c:pt idx="609">
                  <c:v>2</c:v>
                </c:pt>
                <c:pt idx="610">
                  <c:v>2</c:v>
                </c:pt>
                <c:pt idx="611">
                  <c:v>2</c:v>
                </c:pt>
                <c:pt idx="612">
                  <c:v>1</c:v>
                </c:pt>
                <c:pt idx="613">
                  <c:v>1</c:v>
                </c:pt>
                <c:pt idx="614">
                  <c:v>2</c:v>
                </c:pt>
                <c:pt idx="615">
                  <c:v>2</c:v>
                </c:pt>
                <c:pt idx="616">
                  <c:v>1</c:v>
                </c:pt>
                <c:pt idx="617">
                  <c:v>1</c:v>
                </c:pt>
                <c:pt idx="618">
                  <c:v>1</c:v>
                </c:pt>
                <c:pt idx="619">
                  <c:v>1</c:v>
                </c:pt>
                <c:pt idx="620">
                  <c:v>1</c:v>
                </c:pt>
                <c:pt idx="621">
                  <c:v>2</c:v>
                </c:pt>
                <c:pt idx="622">
                  <c:v>1</c:v>
                </c:pt>
                <c:pt idx="623">
                  <c:v>2</c:v>
                </c:pt>
                <c:pt idx="624">
                  <c:v>2</c:v>
                </c:pt>
                <c:pt idx="625">
                  <c:v>2</c:v>
                </c:pt>
                <c:pt idx="626">
                  <c:v>1</c:v>
                </c:pt>
                <c:pt idx="627">
                  <c:v>1</c:v>
                </c:pt>
                <c:pt idx="628">
                  <c:v>2</c:v>
                </c:pt>
                <c:pt idx="629">
                  <c:v>2</c:v>
                </c:pt>
                <c:pt idx="630">
                  <c:v>1</c:v>
                </c:pt>
                <c:pt idx="631">
                  <c:v>2</c:v>
                </c:pt>
                <c:pt idx="632">
                  <c:v>2</c:v>
                </c:pt>
                <c:pt idx="633">
                  <c:v>2</c:v>
                </c:pt>
                <c:pt idx="634">
                  <c:v>1</c:v>
                </c:pt>
                <c:pt idx="635">
                  <c:v>1</c:v>
                </c:pt>
                <c:pt idx="636">
                  <c:v>1</c:v>
                </c:pt>
                <c:pt idx="637">
                  <c:v>1</c:v>
                </c:pt>
                <c:pt idx="638">
                  <c:v>1</c:v>
                </c:pt>
                <c:pt idx="639">
                  <c:v>1</c:v>
                </c:pt>
                <c:pt idx="640">
                  <c:v>1</c:v>
                </c:pt>
                <c:pt idx="641">
                  <c:v>1</c:v>
                </c:pt>
                <c:pt idx="642">
                  <c:v>1</c:v>
                </c:pt>
                <c:pt idx="643">
                  <c:v>2</c:v>
                </c:pt>
                <c:pt idx="644">
                  <c:v>1</c:v>
                </c:pt>
                <c:pt idx="645">
                  <c:v>2</c:v>
                </c:pt>
                <c:pt idx="646">
                  <c:v>2</c:v>
                </c:pt>
                <c:pt idx="647">
                  <c:v>1</c:v>
                </c:pt>
                <c:pt idx="648">
                  <c:v>1</c:v>
                </c:pt>
                <c:pt idx="649">
                  <c:v>1</c:v>
                </c:pt>
                <c:pt idx="650">
                  <c:v>1</c:v>
                </c:pt>
                <c:pt idx="651">
                  <c:v>1</c:v>
                </c:pt>
                <c:pt idx="652">
                  <c:v>1</c:v>
                </c:pt>
                <c:pt idx="653">
                  <c:v>2</c:v>
                </c:pt>
                <c:pt idx="654">
                  <c:v>2</c:v>
                </c:pt>
                <c:pt idx="655">
                  <c:v>2</c:v>
                </c:pt>
                <c:pt idx="656">
                  <c:v>1</c:v>
                </c:pt>
                <c:pt idx="657">
                  <c:v>2</c:v>
                </c:pt>
                <c:pt idx="658">
                  <c:v>1</c:v>
                </c:pt>
                <c:pt idx="659">
                  <c:v>1</c:v>
                </c:pt>
                <c:pt idx="660">
                  <c:v>2</c:v>
                </c:pt>
                <c:pt idx="661">
                  <c:v>1</c:v>
                </c:pt>
                <c:pt idx="662">
                  <c:v>1</c:v>
                </c:pt>
                <c:pt idx="663">
                  <c:v>1</c:v>
                </c:pt>
                <c:pt idx="664">
                  <c:v>1</c:v>
                </c:pt>
                <c:pt idx="665">
                  <c:v>2</c:v>
                </c:pt>
                <c:pt idx="666">
                  <c:v>2</c:v>
                </c:pt>
                <c:pt idx="667">
                  <c:v>2</c:v>
                </c:pt>
                <c:pt idx="668">
                  <c:v>1</c:v>
                </c:pt>
                <c:pt idx="669">
                  <c:v>1</c:v>
                </c:pt>
                <c:pt idx="670">
                  <c:v>2</c:v>
                </c:pt>
                <c:pt idx="671">
                  <c:v>2</c:v>
                </c:pt>
                <c:pt idx="672">
                  <c:v>1</c:v>
                </c:pt>
                <c:pt idx="673">
                  <c:v>1</c:v>
                </c:pt>
                <c:pt idx="674">
                  <c:v>1</c:v>
                </c:pt>
                <c:pt idx="675">
                  <c:v>2</c:v>
                </c:pt>
                <c:pt idx="676">
                  <c:v>1</c:v>
                </c:pt>
                <c:pt idx="677">
                  <c:v>2</c:v>
                </c:pt>
                <c:pt idx="678">
                  <c:v>1</c:v>
                </c:pt>
                <c:pt idx="679">
                  <c:v>2</c:v>
                </c:pt>
                <c:pt idx="680">
                  <c:v>2</c:v>
                </c:pt>
                <c:pt idx="681">
                  <c:v>2</c:v>
                </c:pt>
                <c:pt idx="682">
                  <c:v>1</c:v>
                </c:pt>
                <c:pt idx="683">
                  <c:v>1</c:v>
                </c:pt>
                <c:pt idx="684">
                  <c:v>1</c:v>
                </c:pt>
                <c:pt idx="685">
                  <c:v>1</c:v>
                </c:pt>
                <c:pt idx="686">
                  <c:v>1</c:v>
                </c:pt>
                <c:pt idx="687">
                  <c:v>1</c:v>
                </c:pt>
                <c:pt idx="688">
                  <c:v>2</c:v>
                </c:pt>
                <c:pt idx="689">
                  <c:v>1</c:v>
                </c:pt>
                <c:pt idx="690">
                  <c:v>2</c:v>
                </c:pt>
                <c:pt idx="691">
                  <c:v>1</c:v>
                </c:pt>
                <c:pt idx="692">
                  <c:v>1</c:v>
                </c:pt>
                <c:pt idx="693">
                  <c:v>1</c:v>
                </c:pt>
                <c:pt idx="694">
                  <c:v>2</c:v>
                </c:pt>
                <c:pt idx="695">
                  <c:v>1</c:v>
                </c:pt>
                <c:pt idx="696">
                  <c:v>2</c:v>
                </c:pt>
                <c:pt idx="697">
                  <c:v>2</c:v>
                </c:pt>
                <c:pt idx="698">
                  <c:v>1</c:v>
                </c:pt>
                <c:pt idx="699">
                  <c:v>1</c:v>
                </c:pt>
                <c:pt idx="700">
                  <c:v>2</c:v>
                </c:pt>
                <c:pt idx="701">
                  <c:v>2</c:v>
                </c:pt>
                <c:pt idx="702">
                  <c:v>1</c:v>
                </c:pt>
                <c:pt idx="703">
                  <c:v>1</c:v>
                </c:pt>
                <c:pt idx="704">
                  <c:v>1</c:v>
                </c:pt>
                <c:pt idx="705">
                  <c:v>1</c:v>
                </c:pt>
                <c:pt idx="706">
                  <c:v>2</c:v>
                </c:pt>
                <c:pt idx="707">
                  <c:v>1</c:v>
                </c:pt>
                <c:pt idx="708">
                  <c:v>1</c:v>
                </c:pt>
                <c:pt idx="709">
                  <c:v>1</c:v>
                </c:pt>
                <c:pt idx="710">
                  <c:v>1</c:v>
                </c:pt>
                <c:pt idx="711">
                  <c:v>2</c:v>
                </c:pt>
                <c:pt idx="712">
                  <c:v>2</c:v>
                </c:pt>
                <c:pt idx="713">
                  <c:v>2</c:v>
                </c:pt>
                <c:pt idx="714">
                  <c:v>1</c:v>
                </c:pt>
                <c:pt idx="715">
                  <c:v>2</c:v>
                </c:pt>
                <c:pt idx="716">
                  <c:v>1</c:v>
                </c:pt>
                <c:pt idx="717">
                  <c:v>1</c:v>
                </c:pt>
                <c:pt idx="718">
                  <c:v>2</c:v>
                </c:pt>
                <c:pt idx="719">
                  <c:v>2</c:v>
                </c:pt>
                <c:pt idx="720">
                  <c:v>1</c:v>
                </c:pt>
                <c:pt idx="721">
                  <c:v>2</c:v>
                </c:pt>
                <c:pt idx="722">
                  <c:v>2</c:v>
                </c:pt>
                <c:pt idx="723">
                  <c:v>2</c:v>
                </c:pt>
                <c:pt idx="724">
                  <c:v>1</c:v>
                </c:pt>
                <c:pt idx="725">
                  <c:v>2</c:v>
                </c:pt>
                <c:pt idx="726">
                  <c:v>1</c:v>
                </c:pt>
                <c:pt idx="727">
                  <c:v>1</c:v>
                </c:pt>
                <c:pt idx="728">
                  <c:v>1</c:v>
                </c:pt>
                <c:pt idx="729">
                  <c:v>1</c:v>
                </c:pt>
                <c:pt idx="730">
                  <c:v>1</c:v>
                </c:pt>
                <c:pt idx="731">
                  <c:v>1</c:v>
                </c:pt>
                <c:pt idx="732">
                  <c:v>2</c:v>
                </c:pt>
                <c:pt idx="733">
                  <c:v>1</c:v>
                </c:pt>
                <c:pt idx="734">
                  <c:v>2</c:v>
                </c:pt>
                <c:pt idx="735">
                  <c:v>1</c:v>
                </c:pt>
                <c:pt idx="736">
                  <c:v>2</c:v>
                </c:pt>
                <c:pt idx="737">
                  <c:v>2</c:v>
                </c:pt>
                <c:pt idx="738">
                  <c:v>2</c:v>
                </c:pt>
                <c:pt idx="739">
                  <c:v>2</c:v>
                </c:pt>
                <c:pt idx="740">
                  <c:v>1</c:v>
                </c:pt>
                <c:pt idx="741">
                  <c:v>2</c:v>
                </c:pt>
                <c:pt idx="742">
                  <c:v>1</c:v>
                </c:pt>
                <c:pt idx="743">
                  <c:v>1</c:v>
                </c:pt>
                <c:pt idx="744">
                  <c:v>2</c:v>
                </c:pt>
                <c:pt idx="745">
                  <c:v>1</c:v>
                </c:pt>
                <c:pt idx="746">
                  <c:v>1</c:v>
                </c:pt>
                <c:pt idx="747">
                  <c:v>1</c:v>
                </c:pt>
                <c:pt idx="748">
                  <c:v>1</c:v>
                </c:pt>
                <c:pt idx="749">
                  <c:v>2</c:v>
                </c:pt>
                <c:pt idx="750">
                  <c:v>1</c:v>
                </c:pt>
                <c:pt idx="751">
                  <c:v>2</c:v>
                </c:pt>
                <c:pt idx="752">
                  <c:v>1</c:v>
                </c:pt>
                <c:pt idx="753">
                  <c:v>1</c:v>
                </c:pt>
                <c:pt idx="754">
                  <c:v>1</c:v>
                </c:pt>
                <c:pt idx="755">
                  <c:v>1</c:v>
                </c:pt>
                <c:pt idx="756">
                  <c:v>1</c:v>
                </c:pt>
                <c:pt idx="757">
                  <c:v>1</c:v>
                </c:pt>
                <c:pt idx="758">
                  <c:v>1</c:v>
                </c:pt>
                <c:pt idx="759">
                  <c:v>2</c:v>
                </c:pt>
                <c:pt idx="760">
                  <c:v>2</c:v>
                </c:pt>
                <c:pt idx="761">
                  <c:v>2</c:v>
                </c:pt>
                <c:pt idx="762">
                  <c:v>1</c:v>
                </c:pt>
                <c:pt idx="763">
                  <c:v>1</c:v>
                </c:pt>
                <c:pt idx="764">
                  <c:v>2</c:v>
                </c:pt>
                <c:pt idx="765">
                  <c:v>2</c:v>
                </c:pt>
                <c:pt idx="766">
                  <c:v>2</c:v>
                </c:pt>
                <c:pt idx="767">
                  <c:v>1</c:v>
                </c:pt>
                <c:pt idx="768">
                  <c:v>1</c:v>
                </c:pt>
                <c:pt idx="769">
                  <c:v>2</c:v>
                </c:pt>
                <c:pt idx="770">
                  <c:v>1</c:v>
                </c:pt>
                <c:pt idx="771">
                  <c:v>2</c:v>
                </c:pt>
                <c:pt idx="772">
                  <c:v>1</c:v>
                </c:pt>
                <c:pt idx="773">
                  <c:v>2</c:v>
                </c:pt>
                <c:pt idx="774">
                  <c:v>1</c:v>
                </c:pt>
                <c:pt idx="775">
                  <c:v>1</c:v>
                </c:pt>
                <c:pt idx="776">
                  <c:v>1</c:v>
                </c:pt>
                <c:pt idx="777">
                  <c:v>1</c:v>
                </c:pt>
                <c:pt idx="778">
                  <c:v>1</c:v>
                </c:pt>
                <c:pt idx="779">
                  <c:v>2</c:v>
                </c:pt>
                <c:pt idx="780">
                  <c:v>1</c:v>
                </c:pt>
                <c:pt idx="781">
                  <c:v>1</c:v>
                </c:pt>
                <c:pt idx="782">
                  <c:v>2</c:v>
                </c:pt>
                <c:pt idx="783">
                  <c:v>1</c:v>
                </c:pt>
                <c:pt idx="784">
                  <c:v>1</c:v>
                </c:pt>
                <c:pt idx="785">
                  <c:v>1</c:v>
                </c:pt>
                <c:pt idx="786">
                  <c:v>1</c:v>
                </c:pt>
                <c:pt idx="787">
                  <c:v>2</c:v>
                </c:pt>
                <c:pt idx="788">
                  <c:v>1</c:v>
                </c:pt>
                <c:pt idx="789">
                  <c:v>1</c:v>
                </c:pt>
                <c:pt idx="790">
                  <c:v>2</c:v>
                </c:pt>
                <c:pt idx="791">
                  <c:v>1</c:v>
                </c:pt>
                <c:pt idx="792">
                  <c:v>2</c:v>
                </c:pt>
                <c:pt idx="793">
                  <c:v>2</c:v>
                </c:pt>
                <c:pt idx="794">
                  <c:v>2</c:v>
                </c:pt>
                <c:pt idx="795">
                  <c:v>1</c:v>
                </c:pt>
                <c:pt idx="796">
                  <c:v>2</c:v>
                </c:pt>
                <c:pt idx="797">
                  <c:v>2</c:v>
                </c:pt>
                <c:pt idx="798">
                  <c:v>1</c:v>
                </c:pt>
                <c:pt idx="799">
                  <c:v>2</c:v>
                </c:pt>
                <c:pt idx="800">
                  <c:v>2</c:v>
                </c:pt>
                <c:pt idx="801">
                  <c:v>1</c:v>
                </c:pt>
                <c:pt idx="802">
                  <c:v>1</c:v>
                </c:pt>
                <c:pt idx="803">
                  <c:v>2</c:v>
                </c:pt>
                <c:pt idx="804">
                  <c:v>1</c:v>
                </c:pt>
                <c:pt idx="805">
                  <c:v>2</c:v>
                </c:pt>
                <c:pt idx="806">
                  <c:v>1</c:v>
                </c:pt>
                <c:pt idx="807">
                  <c:v>1</c:v>
                </c:pt>
                <c:pt idx="808">
                  <c:v>1</c:v>
                </c:pt>
                <c:pt idx="809">
                  <c:v>1</c:v>
                </c:pt>
                <c:pt idx="810">
                  <c:v>1</c:v>
                </c:pt>
                <c:pt idx="811">
                  <c:v>1</c:v>
                </c:pt>
                <c:pt idx="812">
                  <c:v>2</c:v>
                </c:pt>
                <c:pt idx="813">
                  <c:v>2</c:v>
                </c:pt>
                <c:pt idx="814">
                  <c:v>2</c:v>
                </c:pt>
                <c:pt idx="815">
                  <c:v>1</c:v>
                </c:pt>
                <c:pt idx="816">
                  <c:v>2</c:v>
                </c:pt>
                <c:pt idx="817">
                  <c:v>2</c:v>
                </c:pt>
                <c:pt idx="818">
                  <c:v>2</c:v>
                </c:pt>
                <c:pt idx="819">
                  <c:v>2</c:v>
                </c:pt>
                <c:pt idx="820">
                  <c:v>2</c:v>
                </c:pt>
                <c:pt idx="821">
                  <c:v>2</c:v>
                </c:pt>
                <c:pt idx="822">
                  <c:v>2</c:v>
                </c:pt>
                <c:pt idx="823">
                  <c:v>1</c:v>
                </c:pt>
                <c:pt idx="824">
                  <c:v>2</c:v>
                </c:pt>
                <c:pt idx="825">
                  <c:v>1</c:v>
                </c:pt>
                <c:pt idx="826">
                  <c:v>1</c:v>
                </c:pt>
                <c:pt idx="827">
                  <c:v>1</c:v>
                </c:pt>
                <c:pt idx="828">
                  <c:v>1</c:v>
                </c:pt>
                <c:pt idx="829">
                  <c:v>2</c:v>
                </c:pt>
                <c:pt idx="830">
                  <c:v>2</c:v>
                </c:pt>
                <c:pt idx="831">
                  <c:v>2</c:v>
                </c:pt>
                <c:pt idx="832">
                  <c:v>1</c:v>
                </c:pt>
                <c:pt idx="833">
                  <c:v>1</c:v>
                </c:pt>
                <c:pt idx="834">
                  <c:v>2</c:v>
                </c:pt>
                <c:pt idx="835">
                  <c:v>2</c:v>
                </c:pt>
                <c:pt idx="836">
                  <c:v>2</c:v>
                </c:pt>
                <c:pt idx="837">
                  <c:v>1</c:v>
                </c:pt>
                <c:pt idx="838">
                  <c:v>2</c:v>
                </c:pt>
                <c:pt idx="839">
                  <c:v>1</c:v>
                </c:pt>
                <c:pt idx="840">
                  <c:v>2</c:v>
                </c:pt>
                <c:pt idx="841">
                  <c:v>1</c:v>
                </c:pt>
                <c:pt idx="842">
                  <c:v>1</c:v>
                </c:pt>
                <c:pt idx="843">
                  <c:v>1</c:v>
                </c:pt>
                <c:pt idx="844">
                  <c:v>1</c:v>
                </c:pt>
                <c:pt idx="845">
                  <c:v>1</c:v>
                </c:pt>
                <c:pt idx="846">
                  <c:v>1</c:v>
                </c:pt>
                <c:pt idx="847">
                  <c:v>2</c:v>
                </c:pt>
                <c:pt idx="848">
                  <c:v>2</c:v>
                </c:pt>
                <c:pt idx="849">
                  <c:v>1</c:v>
                </c:pt>
                <c:pt idx="850">
                  <c:v>1</c:v>
                </c:pt>
                <c:pt idx="851">
                  <c:v>2</c:v>
                </c:pt>
                <c:pt idx="852">
                  <c:v>1</c:v>
                </c:pt>
                <c:pt idx="853">
                  <c:v>1</c:v>
                </c:pt>
                <c:pt idx="854">
                  <c:v>1</c:v>
                </c:pt>
                <c:pt idx="855">
                  <c:v>1</c:v>
                </c:pt>
                <c:pt idx="856">
                  <c:v>1</c:v>
                </c:pt>
                <c:pt idx="857">
                  <c:v>2</c:v>
                </c:pt>
                <c:pt idx="858">
                  <c:v>1</c:v>
                </c:pt>
                <c:pt idx="859">
                  <c:v>2</c:v>
                </c:pt>
                <c:pt idx="860">
                  <c:v>1</c:v>
                </c:pt>
                <c:pt idx="861">
                  <c:v>1</c:v>
                </c:pt>
                <c:pt idx="862">
                  <c:v>2</c:v>
                </c:pt>
                <c:pt idx="863">
                  <c:v>1</c:v>
                </c:pt>
                <c:pt idx="864">
                  <c:v>1</c:v>
                </c:pt>
                <c:pt idx="865">
                  <c:v>2</c:v>
                </c:pt>
                <c:pt idx="866">
                  <c:v>1</c:v>
                </c:pt>
                <c:pt idx="867">
                  <c:v>1</c:v>
                </c:pt>
                <c:pt idx="868">
                  <c:v>1</c:v>
                </c:pt>
                <c:pt idx="869">
                  <c:v>1</c:v>
                </c:pt>
                <c:pt idx="870">
                  <c:v>1</c:v>
                </c:pt>
                <c:pt idx="871">
                  <c:v>2</c:v>
                </c:pt>
                <c:pt idx="872">
                  <c:v>2</c:v>
                </c:pt>
                <c:pt idx="873">
                  <c:v>2</c:v>
                </c:pt>
                <c:pt idx="874">
                  <c:v>1</c:v>
                </c:pt>
                <c:pt idx="875">
                  <c:v>1</c:v>
                </c:pt>
                <c:pt idx="876">
                  <c:v>1</c:v>
                </c:pt>
                <c:pt idx="877">
                  <c:v>1</c:v>
                </c:pt>
                <c:pt idx="878">
                  <c:v>2</c:v>
                </c:pt>
                <c:pt idx="879">
                  <c:v>1</c:v>
                </c:pt>
                <c:pt idx="880">
                  <c:v>2</c:v>
                </c:pt>
                <c:pt idx="881">
                  <c:v>1</c:v>
                </c:pt>
                <c:pt idx="882">
                  <c:v>2</c:v>
                </c:pt>
                <c:pt idx="883">
                  <c:v>1</c:v>
                </c:pt>
                <c:pt idx="884">
                  <c:v>2</c:v>
                </c:pt>
                <c:pt idx="885">
                  <c:v>1</c:v>
                </c:pt>
                <c:pt idx="886">
                  <c:v>1</c:v>
                </c:pt>
                <c:pt idx="887">
                  <c:v>2</c:v>
                </c:pt>
                <c:pt idx="888">
                  <c:v>2</c:v>
                </c:pt>
                <c:pt idx="889">
                  <c:v>1</c:v>
                </c:pt>
                <c:pt idx="890">
                  <c:v>1</c:v>
                </c:pt>
                <c:pt idx="891">
                  <c:v>1</c:v>
                </c:pt>
                <c:pt idx="892">
                  <c:v>2</c:v>
                </c:pt>
                <c:pt idx="893">
                  <c:v>1</c:v>
                </c:pt>
                <c:pt idx="894">
                  <c:v>1</c:v>
                </c:pt>
                <c:pt idx="895">
                  <c:v>1</c:v>
                </c:pt>
                <c:pt idx="896">
                  <c:v>1</c:v>
                </c:pt>
                <c:pt idx="897">
                  <c:v>2</c:v>
                </c:pt>
                <c:pt idx="898">
                  <c:v>1</c:v>
                </c:pt>
                <c:pt idx="899">
                  <c:v>1</c:v>
                </c:pt>
                <c:pt idx="900">
                  <c:v>2</c:v>
                </c:pt>
                <c:pt idx="901">
                  <c:v>1</c:v>
                </c:pt>
                <c:pt idx="902">
                  <c:v>1</c:v>
                </c:pt>
                <c:pt idx="903">
                  <c:v>1</c:v>
                </c:pt>
                <c:pt idx="904">
                  <c:v>1</c:v>
                </c:pt>
                <c:pt idx="905">
                  <c:v>1</c:v>
                </c:pt>
                <c:pt idx="906">
                  <c:v>1</c:v>
                </c:pt>
                <c:pt idx="907">
                  <c:v>2</c:v>
                </c:pt>
                <c:pt idx="908">
                  <c:v>1</c:v>
                </c:pt>
                <c:pt idx="909">
                  <c:v>2</c:v>
                </c:pt>
                <c:pt idx="910">
                  <c:v>2</c:v>
                </c:pt>
                <c:pt idx="911">
                  <c:v>1</c:v>
                </c:pt>
                <c:pt idx="912">
                  <c:v>1</c:v>
                </c:pt>
                <c:pt idx="913">
                  <c:v>1</c:v>
                </c:pt>
                <c:pt idx="914">
                  <c:v>2</c:v>
                </c:pt>
                <c:pt idx="915">
                  <c:v>2</c:v>
                </c:pt>
                <c:pt idx="916">
                  <c:v>2</c:v>
                </c:pt>
                <c:pt idx="917">
                  <c:v>2</c:v>
                </c:pt>
                <c:pt idx="918">
                  <c:v>2</c:v>
                </c:pt>
                <c:pt idx="919">
                  <c:v>2</c:v>
                </c:pt>
                <c:pt idx="920">
                  <c:v>1</c:v>
                </c:pt>
                <c:pt idx="921">
                  <c:v>1</c:v>
                </c:pt>
                <c:pt idx="922">
                  <c:v>2</c:v>
                </c:pt>
                <c:pt idx="923">
                  <c:v>1</c:v>
                </c:pt>
                <c:pt idx="924">
                  <c:v>1</c:v>
                </c:pt>
                <c:pt idx="925">
                  <c:v>1</c:v>
                </c:pt>
                <c:pt idx="926">
                  <c:v>2</c:v>
                </c:pt>
                <c:pt idx="927">
                  <c:v>2</c:v>
                </c:pt>
                <c:pt idx="928">
                  <c:v>1</c:v>
                </c:pt>
                <c:pt idx="929">
                  <c:v>1</c:v>
                </c:pt>
                <c:pt idx="930">
                  <c:v>1</c:v>
                </c:pt>
                <c:pt idx="931">
                  <c:v>2</c:v>
                </c:pt>
                <c:pt idx="932">
                  <c:v>2</c:v>
                </c:pt>
                <c:pt idx="933">
                  <c:v>2</c:v>
                </c:pt>
                <c:pt idx="934">
                  <c:v>2</c:v>
                </c:pt>
                <c:pt idx="935">
                  <c:v>1</c:v>
                </c:pt>
                <c:pt idx="936">
                  <c:v>2</c:v>
                </c:pt>
                <c:pt idx="937">
                  <c:v>1</c:v>
                </c:pt>
                <c:pt idx="938">
                  <c:v>2</c:v>
                </c:pt>
                <c:pt idx="939">
                  <c:v>1</c:v>
                </c:pt>
                <c:pt idx="940">
                  <c:v>2</c:v>
                </c:pt>
                <c:pt idx="941">
                  <c:v>1</c:v>
                </c:pt>
                <c:pt idx="942">
                  <c:v>2</c:v>
                </c:pt>
                <c:pt idx="943">
                  <c:v>1</c:v>
                </c:pt>
                <c:pt idx="944">
                  <c:v>2</c:v>
                </c:pt>
                <c:pt idx="945">
                  <c:v>1</c:v>
                </c:pt>
                <c:pt idx="946">
                  <c:v>1</c:v>
                </c:pt>
                <c:pt idx="947">
                  <c:v>1</c:v>
                </c:pt>
                <c:pt idx="948">
                  <c:v>1</c:v>
                </c:pt>
                <c:pt idx="949">
                  <c:v>2</c:v>
                </c:pt>
                <c:pt idx="950">
                  <c:v>2</c:v>
                </c:pt>
                <c:pt idx="951">
                  <c:v>1</c:v>
                </c:pt>
                <c:pt idx="952">
                  <c:v>2</c:v>
                </c:pt>
                <c:pt idx="953">
                  <c:v>1</c:v>
                </c:pt>
                <c:pt idx="954">
                  <c:v>2</c:v>
                </c:pt>
                <c:pt idx="955">
                  <c:v>2</c:v>
                </c:pt>
                <c:pt idx="956">
                  <c:v>2</c:v>
                </c:pt>
                <c:pt idx="957">
                  <c:v>1</c:v>
                </c:pt>
                <c:pt idx="958">
                  <c:v>1</c:v>
                </c:pt>
                <c:pt idx="959">
                  <c:v>1</c:v>
                </c:pt>
                <c:pt idx="960">
                  <c:v>1</c:v>
                </c:pt>
                <c:pt idx="961">
                  <c:v>1</c:v>
                </c:pt>
                <c:pt idx="962">
                  <c:v>1</c:v>
                </c:pt>
                <c:pt idx="963">
                  <c:v>2</c:v>
                </c:pt>
                <c:pt idx="964">
                  <c:v>2</c:v>
                </c:pt>
                <c:pt idx="965">
                  <c:v>1</c:v>
                </c:pt>
                <c:pt idx="966">
                  <c:v>2</c:v>
                </c:pt>
                <c:pt idx="967">
                  <c:v>1</c:v>
                </c:pt>
                <c:pt idx="968">
                  <c:v>1</c:v>
                </c:pt>
                <c:pt idx="969">
                  <c:v>1</c:v>
                </c:pt>
                <c:pt idx="970">
                  <c:v>1</c:v>
                </c:pt>
                <c:pt idx="973">
                  <c:v>2</c:v>
                </c:pt>
              </c:numCache>
            </c:numRef>
          </c:yVal>
          <c:smooth val="0"/>
          <c:extLst>
            <c:ext xmlns:c16="http://schemas.microsoft.com/office/drawing/2014/chart" uri="{C3380CC4-5D6E-409C-BE32-E72D297353CC}">
              <c16:uniqueId val="{00000001-7CF3-4BA7-86A5-659BE379EA78}"/>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INDIVIDUAL'!$T$117:$T$126</c:f>
              <c:numCache>
                <c:formatCode>0</c:formatCode>
                <c:ptCount val="10"/>
                <c:pt idx="0">
                  <c:v>2</c:v>
                </c:pt>
                <c:pt idx="1">
                  <c:v>1</c:v>
                </c:pt>
                <c:pt idx="2">
                  <c:v>2</c:v>
                </c:pt>
                <c:pt idx="3">
                  <c:v>1</c:v>
                </c:pt>
                <c:pt idx="4">
                  <c:v>2</c:v>
                </c:pt>
                <c:pt idx="5">
                  <c:v>1</c:v>
                </c:pt>
                <c:pt idx="6">
                  <c:v>1</c:v>
                </c:pt>
                <c:pt idx="7">
                  <c:v>1</c:v>
                </c:pt>
                <c:pt idx="8">
                  <c:v>1</c:v>
                </c:pt>
                <c:pt idx="9">
                  <c:v>2</c:v>
                </c:pt>
              </c:numCache>
            </c:numRef>
          </c:yVal>
          <c:smooth val="0"/>
          <c:extLst>
            <c:ext xmlns:c16="http://schemas.microsoft.com/office/drawing/2014/chart" uri="{C3380CC4-5D6E-409C-BE32-E72D297353CC}">
              <c16:uniqueId val="{00000002-7CF3-4BA7-86A5-659BE379EA78}"/>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INDIVIDUAL'!$T$127:$T$156</c:f>
              <c:numCache>
                <c:formatCode>0</c:formatCode>
                <c:ptCount val="30"/>
                <c:pt idx="0">
                  <c:v>1</c:v>
                </c:pt>
                <c:pt idx="1">
                  <c:v>1</c:v>
                </c:pt>
                <c:pt idx="2">
                  <c:v>1</c:v>
                </c:pt>
                <c:pt idx="3">
                  <c:v>2</c:v>
                </c:pt>
                <c:pt idx="4">
                  <c:v>2</c:v>
                </c:pt>
                <c:pt idx="5">
                  <c:v>1</c:v>
                </c:pt>
                <c:pt idx="6">
                  <c:v>1</c:v>
                </c:pt>
                <c:pt idx="7">
                  <c:v>1</c:v>
                </c:pt>
                <c:pt idx="8">
                  <c:v>1</c:v>
                </c:pt>
                <c:pt idx="9">
                  <c:v>1</c:v>
                </c:pt>
                <c:pt idx="10">
                  <c:v>1</c:v>
                </c:pt>
                <c:pt idx="11">
                  <c:v>1</c:v>
                </c:pt>
                <c:pt idx="12">
                  <c:v>2</c:v>
                </c:pt>
                <c:pt idx="13">
                  <c:v>1</c:v>
                </c:pt>
                <c:pt idx="14">
                  <c:v>1</c:v>
                </c:pt>
                <c:pt idx="15">
                  <c:v>1</c:v>
                </c:pt>
                <c:pt idx="16">
                  <c:v>1</c:v>
                </c:pt>
                <c:pt idx="17">
                  <c:v>2</c:v>
                </c:pt>
                <c:pt idx="18">
                  <c:v>1</c:v>
                </c:pt>
                <c:pt idx="19">
                  <c:v>1</c:v>
                </c:pt>
                <c:pt idx="20">
                  <c:v>2</c:v>
                </c:pt>
                <c:pt idx="21">
                  <c:v>2</c:v>
                </c:pt>
                <c:pt idx="22">
                  <c:v>2</c:v>
                </c:pt>
                <c:pt idx="23">
                  <c:v>2</c:v>
                </c:pt>
                <c:pt idx="24">
                  <c:v>2</c:v>
                </c:pt>
                <c:pt idx="25">
                  <c:v>1</c:v>
                </c:pt>
                <c:pt idx="26">
                  <c:v>2</c:v>
                </c:pt>
                <c:pt idx="27">
                  <c:v>1</c:v>
                </c:pt>
                <c:pt idx="28">
                  <c:v>1</c:v>
                </c:pt>
                <c:pt idx="29">
                  <c:v>1</c:v>
                </c:pt>
              </c:numCache>
            </c:numRef>
          </c:yVal>
          <c:smooth val="0"/>
          <c:extLst>
            <c:ext xmlns:c16="http://schemas.microsoft.com/office/drawing/2014/chart" uri="{C3380CC4-5D6E-409C-BE32-E72D297353CC}">
              <c16:uniqueId val="{00000003-7CF3-4BA7-86A5-659BE379EA78}"/>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INDIVIDUAL'!$T$1136</c:f>
              <c:numCache>
                <c:formatCode>0</c:formatCode>
                <c:ptCount val="1"/>
                <c:pt idx="0">
                  <c:v>1</c:v>
                </c:pt>
              </c:numCache>
            </c:numRef>
          </c:yVal>
          <c:smooth val="0"/>
          <c:extLst>
            <c:ext xmlns:c16="http://schemas.microsoft.com/office/drawing/2014/chart" uri="{C3380CC4-5D6E-409C-BE32-E72D297353CC}">
              <c16:uniqueId val="{00000004-7CF3-4BA7-86A5-659BE379EA78}"/>
            </c:ext>
          </c:extLst>
        </c:ser>
        <c:dLbls>
          <c:showLegendKey val="0"/>
          <c:showVal val="0"/>
          <c:showCatName val="0"/>
          <c:showSerName val="0"/>
          <c:showPercent val="0"/>
          <c:showBubbleSize val="0"/>
        </c:dLbls>
        <c:axId val="264137120"/>
        <c:axId val="264139864"/>
      </c:scatterChart>
      <c:valAx>
        <c:axId val="264137120"/>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9864"/>
        <c:crosses val="autoZero"/>
        <c:crossBetween val="midCat"/>
      </c:valAx>
      <c:valAx>
        <c:axId val="264139864"/>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Estado</a:t>
                </a:r>
                <a:r>
                  <a:rPr lang="es-MX" baseline="0"/>
                  <a:t> Civil</a:t>
                </a:r>
                <a:endParaRPr lang="es-MX"/>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4137120"/>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05d71138-3833-4cf7-8f9e-43f35c73b2e3}"/>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Utilizacion DInero)</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INDIVIDUAL'!$W$3:$W$116</c:f>
              <c:numCache>
                <c:formatCode>0</c:formatCode>
                <c:ptCount val="114"/>
                <c:pt idx="0">
                  <c:v>1</c:v>
                </c:pt>
                <c:pt idx="1">
                  <c:v>1</c:v>
                </c:pt>
                <c:pt idx="2">
                  <c:v>1</c:v>
                </c:pt>
                <c:pt idx="3">
                  <c:v>4</c:v>
                </c:pt>
                <c:pt idx="4">
                  <c:v>1</c:v>
                </c:pt>
                <c:pt idx="5">
                  <c:v>1</c:v>
                </c:pt>
                <c:pt idx="6">
                  <c:v>1</c:v>
                </c:pt>
                <c:pt idx="7">
                  <c:v>1</c:v>
                </c:pt>
                <c:pt idx="8">
                  <c:v>1</c:v>
                </c:pt>
                <c:pt idx="9">
                  <c:v>1</c:v>
                </c:pt>
                <c:pt idx="10">
                  <c:v>1</c:v>
                </c:pt>
                <c:pt idx="11">
                  <c:v>1</c:v>
                </c:pt>
                <c:pt idx="12">
                  <c:v>1</c:v>
                </c:pt>
                <c:pt idx="13">
                  <c:v>3</c:v>
                </c:pt>
                <c:pt idx="14">
                  <c:v>1</c:v>
                </c:pt>
                <c:pt idx="15">
                  <c:v>1</c:v>
                </c:pt>
                <c:pt idx="16">
                  <c:v>1</c:v>
                </c:pt>
                <c:pt idx="17">
                  <c:v>1</c:v>
                </c:pt>
                <c:pt idx="18">
                  <c:v>1</c:v>
                </c:pt>
                <c:pt idx="19">
                  <c:v>1</c:v>
                </c:pt>
                <c:pt idx="20">
                  <c:v>1</c:v>
                </c:pt>
                <c:pt idx="21">
                  <c:v>1</c:v>
                </c:pt>
                <c:pt idx="22">
                  <c:v>1</c:v>
                </c:pt>
                <c:pt idx="23">
                  <c:v>1</c:v>
                </c:pt>
                <c:pt idx="24">
                  <c:v>4</c:v>
                </c:pt>
                <c:pt idx="25">
                  <c:v>1</c:v>
                </c:pt>
                <c:pt idx="26">
                  <c:v>1</c:v>
                </c:pt>
                <c:pt idx="27">
                  <c:v>1</c:v>
                </c:pt>
                <c:pt idx="28">
                  <c:v>1</c:v>
                </c:pt>
                <c:pt idx="29">
                  <c:v>1</c:v>
                </c:pt>
                <c:pt idx="30">
                  <c:v>1</c:v>
                </c:pt>
                <c:pt idx="31">
                  <c:v>1</c:v>
                </c:pt>
                <c:pt idx="32">
                  <c:v>1</c:v>
                </c:pt>
                <c:pt idx="33">
                  <c:v>1</c:v>
                </c:pt>
                <c:pt idx="34">
                  <c:v>1</c:v>
                </c:pt>
                <c:pt idx="35">
                  <c:v>1</c:v>
                </c:pt>
                <c:pt idx="36">
                  <c:v>4</c:v>
                </c:pt>
                <c:pt idx="37">
                  <c:v>1</c:v>
                </c:pt>
                <c:pt idx="38">
                  <c:v>6</c:v>
                </c:pt>
                <c:pt idx="39">
                  <c:v>1</c:v>
                </c:pt>
                <c:pt idx="40">
                  <c:v>1</c:v>
                </c:pt>
                <c:pt idx="41">
                  <c:v>1</c:v>
                </c:pt>
                <c:pt idx="42">
                  <c:v>1</c:v>
                </c:pt>
                <c:pt idx="43">
                  <c:v>1</c:v>
                </c:pt>
                <c:pt idx="44">
                  <c:v>1</c:v>
                </c:pt>
                <c:pt idx="45">
                  <c:v>5</c:v>
                </c:pt>
                <c:pt idx="46">
                  <c:v>1</c:v>
                </c:pt>
                <c:pt idx="47">
                  <c:v>1</c:v>
                </c:pt>
                <c:pt idx="48">
                  <c:v>4</c:v>
                </c:pt>
                <c:pt idx="49">
                  <c:v>1</c:v>
                </c:pt>
                <c:pt idx="50">
                  <c:v>1</c:v>
                </c:pt>
                <c:pt idx="51">
                  <c:v>1</c:v>
                </c:pt>
                <c:pt idx="52">
                  <c:v>1</c:v>
                </c:pt>
                <c:pt idx="53">
                  <c:v>1</c:v>
                </c:pt>
                <c:pt idx="54">
                  <c:v>1</c:v>
                </c:pt>
                <c:pt idx="55">
                  <c:v>1</c:v>
                </c:pt>
                <c:pt idx="56">
                  <c:v>1</c:v>
                </c:pt>
                <c:pt idx="57">
                  <c:v>1</c:v>
                </c:pt>
                <c:pt idx="58">
                  <c:v>3</c:v>
                </c:pt>
                <c:pt idx="59">
                  <c:v>1</c:v>
                </c:pt>
                <c:pt idx="60">
                  <c:v>1</c:v>
                </c:pt>
                <c:pt idx="61">
                  <c:v>1</c:v>
                </c:pt>
                <c:pt idx="62">
                  <c:v>1</c:v>
                </c:pt>
                <c:pt idx="63">
                  <c:v>3</c:v>
                </c:pt>
                <c:pt idx="64">
                  <c:v>1</c:v>
                </c:pt>
                <c:pt idx="65">
                  <c:v>4</c:v>
                </c:pt>
                <c:pt idx="66">
                  <c:v>1</c:v>
                </c:pt>
                <c:pt idx="67">
                  <c:v>1</c:v>
                </c:pt>
                <c:pt idx="68">
                  <c:v>3</c:v>
                </c:pt>
                <c:pt idx="69">
                  <c:v>5</c:v>
                </c:pt>
                <c:pt idx="70">
                  <c:v>1</c:v>
                </c:pt>
                <c:pt idx="71">
                  <c:v>1</c:v>
                </c:pt>
                <c:pt idx="72">
                  <c:v>3</c:v>
                </c:pt>
                <c:pt idx="73">
                  <c:v>1</c:v>
                </c:pt>
                <c:pt idx="74">
                  <c:v>1</c:v>
                </c:pt>
                <c:pt idx="75">
                  <c:v>6</c:v>
                </c:pt>
                <c:pt idx="76">
                  <c:v>1</c:v>
                </c:pt>
                <c:pt idx="77">
                  <c:v>1</c:v>
                </c:pt>
                <c:pt idx="78">
                  <c:v>1</c:v>
                </c:pt>
                <c:pt idx="79">
                  <c:v>1</c:v>
                </c:pt>
                <c:pt idx="80">
                  <c:v>1</c:v>
                </c:pt>
                <c:pt idx="81">
                  <c:v>3</c:v>
                </c:pt>
                <c:pt idx="82">
                  <c:v>4</c:v>
                </c:pt>
                <c:pt idx="83">
                  <c:v>6</c:v>
                </c:pt>
                <c:pt idx="84">
                  <c:v>1</c:v>
                </c:pt>
                <c:pt idx="85">
                  <c:v>1</c:v>
                </c:pt>
                <c:pt idx="86">
                  <c:v>4</c:v>
                </c:pt>
                <c:pt idx="87">
                  <c:v>1</c:v>
                </c:pt>
                <c:pt idx="88">
                  <c:v>1</c:v>
                </c:pt>
                <c:pt idx="89">
                  <c:v>1</c:v>
                </c:pt>
                <c:pt idx="90">
                  <c:v>1</c:v>
                </c:pt>
                <c:pt idx="91">
                  <c:v>1</c:v>
                </c:pt>
                <c:pt idx="92">
                  <c:v>1</c:v>
                </c:pt>
                <c:pt idx="93">
                  <c:v>1</c:v>
                </c:pt>
                <c:pt idx="94">
                  <c:v>1</c:v>
                </c:pt>
                <c:pt idx="95">
                  <c:v>1</c:v>
                </c:pt>
                <c:pt idx="96">
                  <c:v>1</c:v>
                </c:pt>
                <c:pt idx="97">
                  <c:v>1</c:v>
                </c:pt>
                <c:pt idx="98">
                  <c:v>3</c:v>
                </c:pt>
                <c:pt idx="99">
                  <c:v>4</c:v>
                </c:pt>
                <c:pt idx="100">
                  <c:v>1</c:v>
                </c:pt>
                <c:pt idx="101">
                  <c:v>1</c:v>
                </c:pt>
                <c:pt idx="102">
                  <c:v>3</c:v>
                </c:pt>
                <c:pt idx="103">
                  <c:v>1</c:v>
                </c:pt>
                <c:pt idx="104">
                  <c:v>1</c:v>
                </c:pt>
                <c:pt idx="105">
                  <c:v>1</c:v>
                </c:pt>
                <c:pt idx="106">
                  <c:v>1</c:v>
                </c:pt>
                <c:pt idx="107">
                  <c:v>1</c:v>
                </c:pt>
                <c:pt idx="108">
                  <c:v>1</c:v>
                </c:pt>
                <c:pt idx="109">
                  <c:v>1</c:v>
                </c:pt>
                <c:pt idx="110">
                  <c:v>3</c:v>
                </c:pt>
                <c:pt idx="111">
                  <c:v>1</c:v>
                </c:pt>
                <c:pt idx="112">
                  <c:v>6</c:v>
                </c:pt>
                <c:pt idx="113">
                  <c:v>3</c:v>
                </c:pt>
              </c:numCache>
            </c:numRef>
          </c:yVal>
          <c:smooth val="0"/>
          <c:extLst>
            <c:ext xmlns:c16="http://schemas.microsoft.com/office/drawing/2014/chart" uri="{C3380CC4-5D6E-409C-BE32-E72D297353CC}">
              <c16:uniqueId val="{00000000-44EC-4C6D-9C33-B870111ED2CB}"/>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INDIVIDUAL'!$W$157:$W$1130</c:f>
              <c:numCache>
                <c:formatCode>0</c:formatCode>
                <c:ptCount val="974"/>
                <c:pt idx="0">
                  <c:v>1</c:v>
                </c:pt>
                <c:pt idx="1">
                  <c:v>3</c:v>
                </c:pt>
                <c:pt idx="2">
                  <c:v>1</c:v>
                </c:pt>
                <c:pt idx="3">
                  <c:v>1</c:v>
                </c:pt>
                <c:pt idx="4">
                  <c:v>1</c:v>
                </c:pt>
                <c:pt idx="5">
                  <c:v>1</c:v>
                </c:pt>
                <c:pt idx="6">
                  <c:v>1</c:v>
                </c:pt>
                <c:pt idx="7">
                  <c:v>1</c:v>
                </c:pt>
                <c:pt idx="8">
                  <c:v>1</c:v>
                </c:pt>
                <c:pt idx="9">
                  <c:v>1</c:v>
                </c:pt>
                <c:pt idx="10">
                  <c:v>4</c:v>
                </c:pt>
                <c:pt idx="11">
                  <c:v>4</c:v>
                </c:pt>
                <c:pt idx="12">
                  <c:v>6</c:v>
                </c:pt>
                <c:pt idx="13">
                  <c:v>1</c:v>
                </c:pt>
                <c:pt idx="14">
                  <c:v>1</c:v>
                </c:pt>
                <c:pt idx="15">
                  <c:v>4</c:v>
                </c:pt>
                <c:pt idx="16">
                  <c:v>1</c:v>
                </c:pt>
                <c:pt idx="17">
                  <c:v>1</c:v>
                </c:pt>
                <c:pt idx="18">
                  <c:v>1</c:v>
                </c:pt>
                <c:pt idx="19">
                  <c:v>1</c:v>
                </c:pt>
                <c:pt idx="20">
                  <c:v>1</c:v>
                </c:pt>
                <c:pt idx="21">
                  <c:v>4</c:v>
                </c:pt>
                <c:pt idx="22">
                  <c:v>1</c:v>
                </c:pt>
                <c:pt idx="23">
                  <c:v>1</c:v>
                </c:pt>
                <c:pt idx="24">
                  <c:v>3</c:v>
                </c:pt>
                <c:pt idx="25">
                  <c:v>1</c:v>
                </c:pt>
                <c:pt idx="26">
                  <c:v>1</c:v>
                </c:pt>
                <c:pt idx="27">
                  <c:v>1</c:v>
                </c:pt>
                <c:pt idx="28">
                  <c:v>6</c:v>
                </c:pt>
                <c:pt idx="29">
                  <c:v>1</c:v>
                </c:pt>
                <c:pt idx="30">
                  <c:v>1</c:v>
                </c:pt>
                <c:pt idx="31">
                  <c:v>1</c:v>
                </c:pt>
                <c:pt idx="32">
                  <c:v>1</c:v>
                </c:pt>
                <c:pt idx="33">
                  <c:v>1</c:v>
                </c:pt>
                <c:pt idx="34">
                  <c:v>3</c:v>
                </c:pt>
                <c:pt idx="35">
                  <c:v>1</c:v>
                </c:pt>
                <c:pt idx="36">
                  <c:v>1</c:v>
                </c:pt>
                <c:pt idx="37">
                  <c:v>1</c:v>
                </c:pt>
                <c:pt idx="38">
                  <c:v>4</c:v>
                </c:pt>
                <c:pt idx="39">
                  <c:v>5</c:v>
                </c:pt>
                <c:pt idx="40">
                  <c:v>2</c:v>
                </c:pt>
                <c:pt idx="41">
                  <c:v>1</c:v>
                </c:pt>
                <c:pt idx="42">
                  <c:v>3</c:v>
                </c:pt>
                <c:pt idx="43">
                  <c:v>1</c:v>
                </c:pt>
                <c:pt idx="44">
                  <c:v>3</c:v>
                </c:pt>
                <c:pt idx="45">
                  <c:v>3</c:v>
                </c:pt>
                <c:pt idx="46">
                  <c:v>3</c:v>
                </c:pt>
                <c:pt idx="47">
                  <c:v>3</c:v>
                </c:pt>
                <c:pt idx="48">
                  <c:v>1</c:v>
                </c:pt>
                <c:pt idx="49">
                  <c:v>1</c:v>
                </c:pt>
                <c:pt idx="50">
                  <c:v>3</c:v>
                </c:pt>
                <c:pt idx="51">
                  <c:v>3</c:v>
                </c:pt>
                <c:pt idx="52">
                  <c:v>1</c:v>
                </c:pt>
                <c:pt idx="53">
                  <c:v>6</c:v>
                </c:pt>
                <c:pt idx="54">
                  <c:v>1</c:v>
                </c:pt>
                <c:pt idx="55">
                  <c:v>1</c:v>
                </c:pt>
                <c:pt idx="56">
                  <c:v>1</c:v>
                </c:pt>
                <c:pt idx="57">
                  <c:v>1</c:v>
                </c:pt>
                <c:pt idx="58">
                  <c:v>1</c:v>
                </c:pt>
                <c:pt idx="59">
                  <c:v>1</c:v>
                </c:pt>
                <c:pt idx="60">
                  <c:v>3</c:v>
                </c:pt>
                <c:pt idx="61">
                  <c:v>1</c:v>
                </c:pt>
                <c:pt idx="62">
                  <c:v>1</c:v>
                </c:pt>
                <c:pt idx="63">
                  <c:v>1</c:v>
                </c:pt>
                <c:pt idx="64">
                  <c:v>1</c:v>
                </c:pt>
                <c:pt idx="65">
                  <c:v>1</c:v>
                </c:pt>
                <c:pt idx="66">
                  <c:v>1</c:v>
                </c:pt>
                <c:pt idx="67">
                  <c:v>1</c:v>
                </c:pt>
                <c:pt idx="68">
                  <c:v>1</c:v>
                </c:pt>
                <c:pt idx="69">
                  <c:v>1</c:v>
                </c:pt>
                <c:pt idx="70">
                  <c:v>1</c:v>
                </c:pt>
                <c:pt idx="71">
                  <c:v>3</c:v>
                </c:pt>
                <c:pt idx="72">
                  <c:v>1</c:v>
                </c:pt>
                <c:pt idx="73">
                  <c:v>3</c:v>
                </c:pt>
                <c:pt idx="74">
                  <c:v>3</c:v>
                </c:pt>
                <c:pt idx="75">
                  <c:v>1</c:v>
                </c:pt>
                <c:pt idx="76">
                  <c:v>1</c:v>
                </c:pt>
                <c:pt idx="77">
                  <c:v>1</c:v>
                </c:pt>
                <c:pt idx="78">
                  <c:v>3</c:v>
                </c:pt>
                <c:pt idx="79">
                  <c:v>3</c:v>
                </c:pt>
                <c:pt idx="80">
                  <c:v>3</c:v>
                </c:pt>
                <c:pt idx="81">
                  <c:v>3</c:v>
                </c:pt>
                <c:pt idx="82">
                  <c:v>1</c:v>
                </c:pt>
                <c:pt idx="83">
                  <c:v>1</c:v>
                </c:pt>
                <c:pt idx="84">
                  <c:v>3</c:v>
                </c:pt>
                <c:pt idx="85">
                  <c:v>3</c:v>
                </c:pt>
                <c:pt idx="86">
                  <c:v>3</c:v>
                </c:pt>
                <c:pt idx="87">
                  <c:v>3</c:v>
                </c:pt>
                <c:pt idx="88">
                  <c:v>1</c:v>
                </c:pt>
                <c:pt idx="89">
                  <c:v>3</c:v>
                </c:pt>
                <c:pt idx="90">
                  <c:v>3</c:v>
                </c:pt>
                <c:pt idx="91">
                  <c:v>3</c:v>
                </c:pt>
                <c:pt idx="92">
                  <c:v>3</c:v>
                </c:pt>
                <c:pt idx="93">
                  <c:v>1</c:v>
                </c:pt>
                <c:pt idx="94">
                  <c:v>3</c:v>
                </c:pt>
                <c:pt idx="95">
                  <c:v>1</c:v>
                </c:pt>
                <c:pt idx="96">
                  <c:v>1</c:v>
                </c:pt>
                <c:pt idx="97">
                  <c:v>1</c:v>
                </c:pt>
                <c:pt idx="98">
                  <c:v>3</c:v>
                </c:pt>
                <c:pt idx="99">
                  <c:v>3</c:v>
                </c:pt>
                <c:pt idx="100">
                  <c:v>1</c:v>
                </c:pt>
                <c:pt idx="101">
                  <c:v>1</c:v>
                </c:pt>
                <c:pt idx="102">
                  <c:v>1</c:v>
                </c:pt>
                <c:pt idx="103">
                  <c:v>1</c:v>
                </c:pt>
                <c:pt idx="104">
                  <c:v>1</c:v>
                </c:pt>
                <c:pt idx="105">
                  <c:v>1</c:v>
                </c:pt>
                <c:pt idx="106">
                  <c:v>1</c:v>
                </c:pt>
                <c:pt idx="107">
                  <c:v>3</c:v>
                </c:pt>
                <c:pt idx="108">
                  <c:v>3</c:v>
                </c:pt>
                <c:pt idx="109">
                  <c:v>1</c:v>
                </c:pt>
                <c:pt idx="110">
                  <c:v>3</c:v>
                </c:pt>
                <c:pt idx="111">
                  <c:v>3</c:v>
                </c:pt>
                <c:pt idx="112">
                  <c:v>1</c:v>
                </c:pt>
                <c:pt idx="113">
                  <c:v>1</c:v>
                </c:pt>
                <c:pt idx="114">
                  <c:v>1</c:v>
                </c:pt>
                <c:pt idx="115">
                  <c:v>1</c:v>
                </c:pt>
                <c:pt idx="116">
                  <c:v>1</c:v>
                </c:pt>
                <c:pt idx="117">
                  <c:v>1</c:v>
                </c:pt>
                <c:pt idx="118">
                  <c:v>3</c:v>
                </c:pt>
                <c:pt idx="119">
                  <c:v>1</c:v>
                </c:pt>
                <c:pt idx="120">
                  <c:v>1</c:v>
                </c:pt>
                <c:pt idx="121">
                  <c:v>1</c:v>
                </c:pt>
                <c:pt idx="122">
                  <c:v>1</c:v>
                </c:pt>
                <c:pt idx="123">
                  <c:v>1</c:v>
                </c:pt>
                <c:pt idx="124">
                  <c:v>1</c:v>
                </c:pt>
                <c:pt idx="125">
                  <c:v>3</c:v>
                </c:pt>
                <c:pt idx="126">
                  <c:v>3</c:v>
                </c:pt>
                <c:pt idx="127">
                  <c:v>1</c:v>
                </c:pt>
                <c:pt idx="128">
                  <c:v>3</c:v>
                </c:pt>
                <c:pt idx="129">
                  <c:v>1</c:v>
                </c:pt>
                <c:pt idx="130">
                  <c:v>1</c:v>
                </c:pt>
                <c:pt idx="131">
                  <c:v>3</c:v>
                </c:pt>
                <c:pt idx="132">
                  <c:v>3</c:v>
                </c:pt>
                <c:pt idx="133">
                  <c:v>1</c:v>
                </c:pt>
                <c:pt idx="134">
                  <c:v>1</c:v>
                </c:pt>
                <c:pt idx="135">
                  <c:v>1</c:v>
                </c:pt>
                <c:pt idx="136">
                  <c:v>1</c:v>
                </c:pt>
                <c:pt idx="137">
                  <c:v>1</c:v>
                </c:pt>
                <c:pt idx="138">
                  <c:v>1</c:v>
                </c:pt>
                <c:pt idx="139">
                  <c:v>1</c:v>
                </c:pt>
                <c:pt idx="140">
                  <c:v>3</c:v>
                </c:pt>
                <c:pt idx="141">
                  <c:v>1</c:v>
                </c:pt>
                <c:pt idx="142">
                  <c:v>1</c:v>
                </c:pt>
                <c:pt idx="143">
                  <c:v>3</c:v>
                </c:pt>
                <c:pt idx="144">
                  <c:v>1</c:v>
                </c:pt>
                <c:pt idx="145">
                  <c:v>1</c:v>
                </c:pt>
                <c:pt idx="146">
                  <c:v>1</c:v>
                </c:pt>
                <c:pt idx="147">
                  <c:v>1</c:v>
                </c:pt>
                <c:pt idx="148">
                  <c:v>1</c:v>
                </c:pt>
                <c:pt idx="149">
                  <c:v>3</c:v>
                </c:pt>
                <c:pt idx="150">
                  <c:v>3</c:v>
                </c:pt>
                <c:pt idx="151">
                  <c:v>1</c:v>
                </c:pt>
                <c:pt idx="152">
                  <c:v>1</c:v>
                </c:pt>
                <c:pt idx="153">
                  <c:v>1</c:v>
                </c:pt>
                <c:pt idx="154">
                  <c:v>3</c:v>
                </c:pt>
                <c:pt idx="155">
                  <c:v>1</c:v>
                </c:pt>
                <c:pt idx="156">
                  <c:v>1</c:v>
                </c:pt>
                <c:pt idx="157">
                  <c:v>1</c:v>
                </c:pt>
                <c:pt idx="158">
                  <c:v>6</c:v>
                </c:pt>
                <c:pt idx="159">
                  <c:v>1</c:v>
                </c:pt>
                <c:pt idx="160">
                  <c:v>3</c:v>
                </c:pt>
                <c:pt idx="161">
                  <c:v>1</c:v>
                </c:pt>
                <c:pt idx="162">
                  <c:v>1</c:v>
                </c:pt>
                <c:pt idx="163">
                  <c:v>1</c:v>
                </c:pt>
                <c:pt idx="164">
                  <c:v>4</c:v>
                </c:pt>
                <c:pt idx="165">
                  <c:v>1</c:v>
                </c:pt>
                <c:pt idx="166">
                  <c:v>1</c:v>
                </c:pt>
                <c:pt idx="167">
                  <c:v>1</c:v>
                </c:pt>
                <c:pt idx="168">
                  <c:v>1</c:v>
                </c:pt>
                <c:pt idx="169">
                  <c:v>1</c:v>
                </c:pt>
                <c:pt idx="170">
                  <c:v>1</c:v>
                </c:pt>
                <c:pt idx="171">
                  <c:v>1</c:v>
                </c:pt>
                <c:pt idx="172">
                  <c:v>3</c:v>
                </c:pt>
                <c:pt idx="173">
                  <c:v>4</c:v>
                </c:pt>
                <c:pt idx="174">
                  <c:v>1</c:v>
                </c:pt>
                <c:pt idx="175">
                  <c:v>1</c:v>
                </c:pt>
                <c:pt idx="176">
                  <c:v>3</c:v>
                </c:pt>
                <c:pt idx="177">
                  <c:v>3</c:v>
                </c:pt>
                <c:pt idx="178">
                  <c:v>4</c:v>
                </c:pt>
                <c:pt idx="179">
                  <c:v>3</c:v>
                </c:pt>
                <c:pt idx="180">
                  <c:v>3</c:v>
                </c:pt>
                <c:pt idx="181">
                  <c:v>3</c:v>
                </c:pt>
                <c:pt idx="182">
                  <c:v>1</c:v>
                </c:pt>
                <c:pt idx="183">
                  <c:v>1</c:v>
                </c:pt>
                <c:pt idx="184">
                  <c:v>3</c:v>
                </c:pt>
                <c:pt idx="185">
                  <c:v>3</c:v>
                </c:pt>
                <c:pt idx="186">
                  <c:v>3</c:v>
                </c:pt>
                <c:pt idx="187">
                  <c:v>1</c:v>
                </c:pt>
                <c:pt idx="188">
                  <c:v>1</c:v>
                </c:pt>
                <c:pt idx="189">
                  <c:v>6</c:v>
                </c:pt>
                <c:pt idx="190">
                  <c:v>1</c:v>
                </c:pt>
                <c:pt idx="191">
                  <c:v>3</c:v>
                </c:pt>
                <c:pt idx="192">
                  <c:v>3</c:v>
                </c:pt>
                <c:pt idx="193">
                  <c:v>1</c:v>
                </c:pt>
                <c:pt idx="194">
                  <c:v>1</c:v>
                </c:pt>
                <c:pt idx="195">
                  <c:v>4</c:v>
                </c:pt>
                <c:pt idx="196">
                  <c:v>3</c:v>
                </c:pt>
                <c:pt idx="197">
                  <c:v>3</c:v>
                </c:pt>
                <c:pt idx="198">
                  <c:v>3</c:v>
                </c:pt>
                <c:pt idx="199">
                  <c:v>4</c:v>
                </c:pt>
                <c:pt idx="200">
                  <c:v>1</c:v>
                </c:pt>
                <c:pt idx="201">
                  <c:v>1</c:v>
                </c:pt>
                <c:pt idx="202">
                  <c:v>1</c:v>
                </c:pt>
                <c:pt idx="203">
                  <c:v>3</c:v>
                </c:pt>
                <c:pt idx="204">
                  <c:v>1</c:v>
                </c:pt>
                <c:pt idx="205">
                  <c:v>1</c:v>
                </c:pt>
                <c:pt idx="206">
                  <c:v>1</c:v>
                </c:pt>
                <c:pt idx="207">
                  <c:v>3</c:v>
                </c:pt>
                <c:pt idx="208">
                  <c:v>3</c:v>
                </c:pt>
                <c:pt idx="209">
                  <c:v>3</c:v>
                </c:pt>
                <c:pt idx="210">
                  <c:v>3</c:v>
                </c:pt>
                <c:pt idx="211">
                  <c:v>3</c:v>
                </c:pt>
                <c:pt idx="212">
                  <c:v>3</c:v>
                </c:pt>
                <c:pt idx="213">
                  <c:v>4</c:v>
                </c:pt>
                <c:pt idx="214">
                  <c:v>3</c:v>
                </c:pt>
                <c:pt idx="215">
                  <c:v>3</c:v>
                </c:pt>
                <c:pt idx="216">
                  <c:v>1</c:v>
                </c:pt>
                <c:pt idx="217">
                  <c:v>1</c:v>
                </c:pt>
                <c:pt idx="218">
                  <c:v>3</c:v>
                </c:pt>
                <c:pt idx="219">
                  <c:v>4</c:v>
                </c:pt>
                <c:pt idx="220">
                  <c:v>3</c:v>
                </c:pt>
                <c:pt idx="221">
                  <c:v>3</c:v>
                </c:pt>
                <c:pt idx="222">
                  <c:v>1</c:v>
                </c:pt>
                <c:pt idx="223">
                  <c:v>1</c:v>
                </c:pt>
                <c:pt idx="224">
                  <c:v>1</c:v>
                </c:pt>
                <c:pt idx="225">
                  <c:v>1</c:v>
                </c:pt>
                <c:pt idx="226">
                  <c:v>3</c:v>
                </c:pt>
                <c:pt idx="227">
                  <c:v>1</c:v>
                </c:pt>
                <c:pt idx="228">
                  <c:v>1</c:v>
                </c:pt>
                <c:pt idx="229">
                  <c:v>3</c:v>
                </c:pt>
                <c:pt idx="230">
                  <c:v>1</c:v>
                </c:pt>
                <c:pt idx="231">
                  <c:v>3</c:v>
                </c:pt>
                <c:pt idx="232">
                  <c:v>4</c:v>
                </c:pt>
                <c:pt idx="233">
                  <c:v>1</c:v>
                </c:pt>
                <c:pt idx="234">
                  <c:v>1</c:v>
                </c:pt>
                <c:pt idx="235">
                  <c:v>4</c:v>
                </c:pt>
                <c:pt idx="236">
                  <c:v>3</c:v>
                </c:pt>
                <c:pt idx="237">
                  <c:v>3</c:v>
                </c:pt>
                <c:pt idx="238">
                  <c:v>1</c:v>
                </c:pt>
                <c:pt idx="239">
                  <c:v>1</c:v>
                </c:pt>
                <c:pt idx="240">
                  <c:v>1</c:v>
                </c:pt>
                <c:pt idx="241">
                  <c:v>3</c:v>
                </c:pt>
                <c:pt idx="242">
                  <c:v>4</c:v>
                </c:pt>
                <c:pt idx="243">
                  <c:v>3</c:v>
                </c:pt>
                <c:pt idx="244">
                  <c:v>1</c:v>
                </c:pt>
                <c:pt idx="245">
                  <c:v>1</c:v>
                </c:pt>
                <c:pt idx="246">
                  <c:v>1</c:v>
                </c:pt>
                <c:pt idx="247">
                  <c:v>3</c:v>
                </c:pt>
                <c:pt idx="248">
                  <c:v>3</c:v>
                </c:pt>
                <c:pt idx="249">
                  <c:v>1</c:v>
                </c:pt>
                <c:pt idx="250">
                  <c:v>1</c:v>
                </c:pt>
                <c:pt idx="251">
                  <c:v>3</c:v>
                </c:pt>
                <c:pt idx="252">
                  <c:v>1</c:v>
                </c:pt>
                <c:pt idx="253">
                  <c:v>1</c:v>
                </c:pt>
                <c:pt idx="254">
                  <c:v>1</c:v>
                </c:pt>
                <c:pt idx="255">
                  <c:v>3</c:v>
                </c:pt>
                <c:pt idx="256">
                  <c:v>3</c:v>
                </c:pt>
                <c:pt idx="257">
                  <c:v>3</c:v>
                </c:pt>
                <c:pt idx="258">
                  <c:v>3</c:v>
                </c:pt>
                <c:pt idx="259">
                  <c:v>3</c:v>
                </c:pt>
                <c:pt idx="260">
                  <c:v>1</c:v>
                </c:pt>
                <c:pt idx="261">
                  <c:v>4</c:v>
                </c:pt>
                <c:pt idx="262">
                  <c:v>3</c:v>
                </c:pt>
                <c:pt idx="263">
                  <c:v>3</c:v>
                </c:pt>
                <c:pt idx="264">
                  <c:v>1</c:v>
                </c:pt>
                <c:pt idx="265">
                  <c:v>1</c:v>
                </c:pt>
                <c:pt idx="266">
                  <c:v>1</c:v>
                </c:pt>
                <c:pt idx="267">
                  <c:v>1</c:v>
                </c:pt>
                <c:pt idx="268">
                  <c:v>3</c:v>
                </c:pt>
                <c:pt idx="269">
                  <c:v>1</c:v>
                </c:pt>
                <c:pt idx="270">
                  <c:v>4</c:v>
                </c:pt>
                <c:pt idx="271">
                  <c:v>1</c:v>
                </c:pt>
                <c:pt idx="272">
                  <c:v>1</c:v>
                </c:pt>
                <c:pt idx="273">
                  <c:v>1</c:v>
                </c:pt>
                <c:pt idx="274">
                  <c:v>1</c:v>
                </c:pt>
                <c:pt idx="275">
                  <c:v>1</c:v>
                </c:pt>
                <c:pt idx="276">
                  <c:v>1</c:v>
                </c:pt>
                <c:pt idx="277">
                  <c:v>3</c:v>
                </c:pt>
                <c:pt idx="278">
                  <c:v>1</c:v>
                </c:pt>
                <c:pt idx="279">
                  <c:v>1</c:v>
                </c:pt>
                <c:pt idx="280">
                  <c:v>3</c:v>
                </c:pt>
                <c:pt idx="281">
                  <c:v>3</c:v>
                </c:pt>
                <c:pt idx="282">
                  <c:v>1</c:v>
                </c:pt>
                <c:pt idx="283">
                  <c:v>1</c:v>
                </c:pt>
                <c:pt idx="284">
                  <c:v>1</c:v>
                </c:pt>
                <c:pt idx="285">
                  <c:v>1</c:v>
                </c:pt>
                <c:pt idx="286">
                  <c:v>1</c:v>
                </c:pt>
                <c:pt idx="287">
                  <c:v>1</c:v>
                </c:pt>
                <c:pt idx="288">
                  <c:v>2</c:v>
                </c:pt>
                <c:pt idx="289">
                  <c:v>6</c:v>
                </c:pt>
                <c:pt idx="290">
                  <c:v>1</c:v>
                </c:pt>
                <c:pt idx="291">
                  <c:v>1</c:v>
                </c:pt>
                <c:pt idx="292">
                  <c:v>3</c:v>
                </c:pt>
                <c:pt idx="293">
                  <c:v>1</c:v>
                </c:pt>
                <c:pt idx="294">
                  <c:v>3</c:v>
                </c:pt>
                <c:pt idx="295">
                  <c:v>1</c:v>
                </c:pt>
                <c:pt idx="296">
                  <c:v>1</c:v>
                </c:pt>
                <c:pt idx="297">
                  <c:v>1</c:v>
                </c:pt>
                <c:pt idx="298">
                  <c:v>1</c:v>
                </c:pt>
                <c:pt idx="299">
                  <c:v>3</c:v>
                </c:pt>
                <c:pt idx="300">
                  <c:v>1</c:v>
                </c:pt>
                <c:pt idx="301">
                  <c:v>1</c:v>
                </c:pt>
                <c:pt idx="302">
                  <c:v>1</c:v>
                </c:pt>
                <c:pt idx="303">
                  <c:v>1</c:v>
                </c:pt>
                <c:pt idx="304">
                  <c:v>1</c:v>
                </c:pt>
                <c:pt idx="305">
                  <c:v>1</c:v>
                </c:pt>
                <c:pt idx="306">
                  <c:v>1</c:v>
                </c:pt>
                <c:pt idx="307">
                  <c:v>3</c:v>
                </c:pt>
                <c:pt idx="308">
                  <c:v>1</c:v>
                </c:pt>
                <c:pt idx="309">
                  <c:v>3</c:v>
                </c:pt>
                <c:pt idx="310">
                  <c:v>1</c:v>
                </c:pt>
                <c:pt idx="311">
                  <c:v>3</c:v>
                </c:pt>
                <c:pt idx="312">
                  <c:v>1</c:v>
                </c:pt>
                <c:pt idx="313">
                  <c:v>3</c:v>
                </c:pt>
                <c:pt idx="314">
                  <c:v>1</c:v>
                </c:pt>
                <c:pt idx="315">
                  <c:v>1</c:v>
                </c:pt>
                <c:pt idx="316">
                  <c:v>1</c:v>
                </c:pt>
                <c:pt idx="317">
                  <c:v>1</c:v>
                </c:pt>
                <c:pt idx="318">
                  <c:v>1</c:v>
                </c:pt>
                <c:pt idx="319">
                  <c:v>3</c:v>
                </c:pt>
                <c:pt idx="320">
                  <c:v>1</c:v>
                </c:pt>
                <c:pt idx="321">
                  <c:v>1</c:v>
                </c:pt>
                <c:pt idx="322">
                  <c:v>1</c:v>
                </c:pt>
                <c:pt idx="323">
                  <c:v>1</c:v>
                </c:pt>
                <c:pt idx="324">
                  <c:v>3</c:v>
                </c:pt>
                <c:pt idx="325">
                  <c:v>1</c:v>
                </c:pt>
                <c:pt idx="326">
                  <c:v>3</c:v>
                </c:pt>
                <c:pt idx="327">
                  <c:v>1</c:v>
                </c:pt>
                <c:pt idx="328">
                  <c:v>1</c:v>
                </c:pt>
                <c:pt idx="329">
                  <c:v>1</c:v>
                </c:pt>
                <c:pt idx="330">
                  <c:v>3</c:v>
                </c:pt>
                <c:pt idx="331">
                  <c:v>1</c:v>
                </c:pt>
                <c:pt idx="332">
                  <c:v>3</c:v>
                </c:pt>
                <c:pt idx="333">
                  <c:v>1</c:v>
                </c:pt>
                <c:pt idx="334">
                  <c:v>1</c:v>
                </c:pt>
                <c:pt idx="335">
                  <c:v>3</c:v>
                </c:pt>
                <c:pt idx="336">
                  <c:v>1</c:v>
                </c:pt>
                <c:pt idx="337">
                  <c:v>1</c:v>
                </c:pt>
                <c:pt idx="338">
                  <c:v>1</c:v>
                </c:pt>
                <c:pt idx="339">
                  <c:v>1</c:v>
                </c:pt>
                <c:pt idx="340">
                  <c:v>1</c:v>
                </c:pt>
                <c:pt idx="341">
                  <c:v>1</c:v>
                </c:pt>
                <c:pt idx="342">
                  <c:v>3</c:v>
                </c:pt>
                <c:pt idx="343">
                  <c:v>1</c:v>
                </c:pt>
                <c:pt idx="344">
                  <c:v>1</c:v>
                </c:pt>
                <c:pt idx="345">
                  <c:v>3</c:v>
                </c:pt>
                <c:pt idx="346">
                  <c:v>1</c:v>
                </c:pt>
                <c:pt idx="347">
                  <c:v>1</c:v>
                </c:pt>
                <c:pt idx="348">
                  <c:v>1</c:v>
                </c:pt>
                <c:pt idx="349">
                  <c:v>1</c:v>
                </c:pt>
                <c:pt idx="350">
                  <c:v>1</c:v>
                </c:pt>
                <c:pt idx="351">
                  <c:v>3</c:v>
                </c:pt>
                <c:pt idx="352">
                  <c:v>1</c:v>
                </c:pt>
                <c:pt idx="353">
                  <c:v>3</c:v>
                </c:pt>
                <c:pt idx="354">
                  <c:v>3</c:v>
                </c:pt>
                <c:pt idx="355">
                  <c:v>3</c:v>
                </c:pt>
                <c:pt idx="356">
                  <c:v>1</c:v>
                </c:pt>
                <c:pt idx="357">
                  <c:v>1</c:v>
                </c:pt>
                <c:pt idx="358">
                  <c:v>1</c:v>
                </c:pt>
                <c:pt idx="359">
                  <c:v>1</c:v>
                </c:pt>
                <c:pt idx="360">
                  <c:v>3</c:v>
                </c:pt>
                <c:pt idx="361">
                  <c:v>3</c:v>
                </c:pt>
                <c:pt idx="362">
                  <c:v>1</c:v>
                </c:pt>
                <c:pt idx="363">
                  <c:v>3</c:v>
                </c:pt>
                <c:pt idx="364">
                  <c:v>1</c:v>
                </c:pt>
                <c:pt idx="365">
                  <c:v>1</c:v>
                </c:pt>
                <c:pt idx="366">
                  <c:v>1</c:v>
                </c:pt>
                <c:pt idx="367">
                  <c:v>1</c:v>
                </c:pt>
                <c:pt idx="368">
                  <c:v>1</c:v>
                </c:pt>
                <c:pt idx="369">
                  <c:v>1</c:v>
                </c:pt>
                <c:pt idx="370">
                  <c:v>1</c:v>
                </c:pt>
                <c:pt idx="371">
                  <c:v>1</c:v>
                </c:pt>
                <c:pt idx="372">
                  <c:v>1</c:v>
                </c:pt>
                <c:pt idx="373">
                  <c:v>1</c:v>
                </c:pt>
                <c:pt idx="374">
                  <c:v>1</c:v>
                </c:pt>
                <c:pt idx="375">
                  <c:v>1</c:v>
                </c:pt>
                <c:pt idx="376">
                  <c:v>3</c:v>
                </c:pt>
                <c:pt idx="377">
                  <c:v>3</c:v>
                </c:pt>
                <c:pt idx="378">
                  <c:v>1</c:v>
                </c:pt>
                <c:pt idx="379">
                  <c:v>1</c:v>
                </c:pt>
                <c:pt idx="380">
                  <c:v>3</c:v>
                </c:pt>
                <c:pt idx="381">
                  <c:v>1</c:v>
                </c:pt>
                <c:pt idx="382">
                  <c:v>1</c:v>
                </c:pt>
                <c:pt idx="383">
                  <c:v>3</c:v>
                </c:pt>
                <c:pt idx="384">
                  <c:v>1</c:v>
                </c:pt>
                <c:pt idx="385">
                  <c:v>1</c:v>
                </c:pt>
                <c:pt idx="386">
                  <c:v>1</c:v>
                </c:pt>
                <c:pt idx="387">
                  <c:v>3</c:v>
                </c:pt>
                <c:pt idx="388">
                  <c:v>1</c:v>
                </c:pt>
                <c:pt idx="389">
                  <c:v>1</c:v>
                </c:pt>
                <c:pt idx="390">
                  <c:v>3</c:v>
                </c:pt>
                <c:pt idx="391">
                  <c:v>1</c:v>
                </c:pt>
                <c:pt idx="392">
                  <c:v>1</c:v>
                </c:pt>
                <c:pt idx="393">
                  <c:v>1</c:v>
                </c:pt>
                <c:pt idx="394">
                  <c:v>1</c:v>
                </c:pt>
                <c:pt idx="395">
                  <c:v>1</c:v>
                </c:pt>
                <c:pt idx="396">
                  <c:v>3</c:v>
                </c:pt>
                <c:pt idx="397">
                  <c:v>1</c:v>
                </c:pt>
                <c:pt idx="398">
                  <c:v>1</c:v>
                </c:pt>
                <c:pt idx="399">
                  <c:v>3</c:v>
                </c:pt>
                <c:pt idx="400">
                  <c:v>1</c:v>
                </c:pt>
                <c:pt idx="401">
                  <c:v>3</c:v>
                </c:pt>
                <c:pt idx="402">
                  <c:v>4</c:v>
                </c:pt>
                <c:pt idx="403">
                  <c:v>1</c:v>
                </c:pt>
                <c:pt idx="404">
                  <c:v>1</c:v>
                </c:pt>
                <c:pt idx="405">
                  <c:v>3</c:v>
                </c:pt>
                <c:pt idx="406">
                  <c:v>3</c:v>
                </c:pt>
                <c:pt idx="407">
                  <c:v>1</c:v>
                </c:pt>
                <c:pt idx="408">
                  <c:v>1</c:v>
                </c:pt>
                <c:pt idx="409">
                  <c:v>3</c:v>
                </c:pt>
                <c:pt idx="410">
                  <c:v>1</c:v>
                </c:pt>
                <c:pt idx="411">
                  <c:v>1</c:v>
                </c:pt>
                <c:pt idx="412">
                  <c:v>1</c:v>
                </c:pt>
                <c:pt idx="413">
                  <c:v>3</c:v>
                </c:pt>
                <c:pt idx="414">
                  <c:v>3</c:v>
                </c:pt>
                <c:pt idx="415">
                  <c:v>3</c:v>
                </c:pt>
                <c:pt idx="416">
                  <c:v>1</c:v>
                </c:pt>
                <c:pt idx="417">
                  <c:v>3</c:v>
                </c:pt>
                <c:pt idx="418">
                  <c:v>3</c:v>
                </c:pt>
                <c:pt idx="419">
                  <c:v>1</c:v>
                </c:pt>
                <c:pt idx="420">
                  <c:v>3</c:v>
                </c:pt>
                <c:pt idx="421">
                  <c:v>3</c:v>
                </c:pt>
                <c:pt idx="422">
                  <c:v>1</c:v>
                </c:pt>
                <c:pt idx="423">
                  <c:v>3</c:v>
                </c:pt>
                <c:pt idx="424">
                  <c:v>3</c:v>
                </c:pt>
                <c:pt idx="425">
                  <c:v>1</c:v>
                </c:pt>
                <c:pt idx="426">
                  <c:v>1</c:v>
                </c:pt>
                <c:pt idx="427">
                  <c:v>1</c:v>
                </c:pt>
                <c:pt idx="428">
                  <c:v>1</c:v>
                </c:pt>
                <c:pt idx="429">
                  <c:v>1</c:v>
                </c:pt>
                <c:pt idx="430">
                  <c:v>1</c:v>
                </c:pt>
                <c:pt idx="431">
                  <c:v>1</c:v>
                </c:pt>
                <c:pt idx="432">
                  <c:v>3</c:v>
                </c:pt>
                <c:pt idx="433">
                  <c:v>1</c:v>
                </c:pt>
                <c:pt idx="434">
                  <c:v>1</c:v>
                </c:pt>
                <c:pt idx="435">
                  <c:v>1</c:v>
                </c:pt>
                <c:pt idx="436">
                  <c:v>3</c:v>
                </c:pt>
                <c:pt idx="437">
                  <c:v>3</c:v>
                </c:pt>
                <c:pt idx="438">
                  <c:v>1</c:v>
                </c:pt>
                <c:pt idx="439">
                  <c:v>3</c:v>
                </c:pt>
                <c:pt idx="440">
                  <c:v>1</c:v>
                </c:pt>
                <c:pt idx="441">
                  <c:v>3</c:v>
                </c:pt>
                <c:pt idx="442">
                  <c:v>3</c:v>
                </c:pt>
                <c:pt idx="443">
                  <c:v>1</c:v>
                </c:pt>
                <c:pt idx="444">
                  <c:v>1</c:v>
                </c:pt>
                <c:pt idx="445">
                  <c:v>1</c:v>
                </c:pt>
                <c:pt idx="446">
                  <c:v>1</c:v>
                </c:pt>
                <c:pt idx="447">
                  <c:v>3</c:v>
                </c:pt>
                <c:pt idx="448">
                  <c:v>1</c:v>
                </c:pt>
                <c:pt idx="449">
                  <c:v>3</c:v>
                </c:pt>
                <c:pt idx="450">
                  <c:v>3</c:v>
                </c:pt>
                <c:pt idx="451">
                  <c:v>1</c:v>
                </c:pt>
                <c:pt idx="452">
                  <c:v>3</c:v>
                </c:pt>
                <c:pt idx="453">
                  <c:v>1</c:v>
                </c:pt>
                <c:pt idx="454">
                  <c:v>1</c:v>
                </c:pt>
                <c:pt idx="455">
                  <c:v>3</c:v>
                </c:pt>
                <c:pt idx="456">
                  <c:v>1</c:v>
                </c:pt>
                <c:pt idx="457">
                  <c:v>1</c:v>
                </c:pt>
                <c:pt idx="458">
                  <c:v>1</c:v>
                </c:pt>
                <c:pt idx="459">
                  <c:v>3</c:v>
                </c:pt>
                <c:pt idx="460">
                  <c:v>1</c:v>
                </c:pt>
                <c:pt idx="461">
                  <c:v>3</c:v>
                </c:pt>
                <c:pt idx="462">
                  <c:v>1</c:v>
                </c:pt>
                <c:pt idx="463">
                  <c:v>1</c:v>
                </c:pt>
                <c:pt idx="464">
                  <c:v>1</c:v>
                </c:pt>
                <c:pt idx="465">
                  <c:v>3</c:v>
                </c:pt>
                <c:pt idx="466">
                  <c:v>1</c:v>
                </c:pt>
                <c:pt idx="467">
                  <c:v>1</c:v>
                </c:pt>
                <c:pt idx="468">
                  <c:v>3</c:v>
                </c:pt>
                <c:pt idx="469">
                  <c:v>3</c:v>
                </c:pt>
                <c:pt idx="470">
                  <c:v>1</c:v>
                </c:pt>
                <c:pt idx="471">
                  <c:v>1</c:v>
                </c:pt>
                <c:pt idx="472">
                  <c:v>1</c:v>
                </c:pt>
                <c:pt idx="473">
                  <c:v>1</c:v>
                </c:pt>
                <c:pt idx="474">
                  <c:v>1</c:v>
                </c:pt>
                <c:pt idx="475">
                  <c:v>1</c:v>
                </c:pt>
                <c:pt idx="476">
                  <c:v>1</c:v>
                </c:pt>
                <c:pt idx="477">
                  <c:v>1</c:v>
                </c:pt>
                <c:pt idx="478">
                  <c:v>1</c:v>
                </c:pt>
                <c:pt idx="479">
                  <c:v>3</c:v>
                </c:pt>
                <c:pt idx="480">
                  <c:v>1</c:v>
                </c:pt>
                <c:pt idx="481">
                  <c:v>1</c:v>
                </c:pt>
                <c:pt idx="482">
                  <c:v>3</c:v>
                </c:pt>
                <c:pt idx="483">
                  <c:v>1</c:v>
                </c:pt>
                <c:pt idx="484">
                  <c:v>1</c:v>
                </c:pt>
                <c:pt idx="485">
                  <c:v>1</c:v>
                </c:pt>
                <c:pt idx="486">
                  <c:v>3</c:v>
                </c:pt>
                <c:pt idx="487">
                  <c:v>1</c:v>
                </c:pt>
                <c:pt idx="488">
                  <c:v>3</c:v>
                </c:pt>
                <c:pt idx="489">
                  <c:v>1</c:v>
                </c:pt>
                <c:pt idx="490">
                  <c:v>3</c:v>
                </c:pt>
                <c:pt idx="491">
                  <c:v>3</c:v>
                </c:pt>
                <c:pt idx="492">
                  <c:v>1</c:v>
                </c:pt>
                <c:pt idx="493">
                  <c:v>1</c:v>
                </c:pt>
                <c:pt idx="494">
                  <c:v>1</c:v>
                </c:pt>
                <c:pt idx="495">
                  <c:v>1</c:v>
                </c:pt>
                <c:pt idx="496">
                  <c:v>1</c:v>
                </c:pt>
                <c:pt idx="497">
                  <c:v>1</c:v>
                </c:pt>
                <c:pt idx="498">
                  <c:v>1</c:v>
                </c:pt>
                <c:pt idx="499">
                  <c:v>3</c:v>
                </c:pt>
                <c:pt idx="500">
                  <c:v>1</c:v>
                </c:pt>
                <c:pt idx="501">
                  <c:v>1</c:v>
                </c:pt>
                <c:pt idx="502">
                  <c:v>1</c:v>
                </c:pt>
                <c:pt idx="503">
                  <c:v>1</c:v>
                </c:pt>
                <c:pt idx="504">
                  <c:v>1</c:v>
                </c:pt>
                <c:pt idx="505">
                  <c:v>1</c:v>
                </c:pt>
                <c:pt idx="506">
                  <c:v>1</c:v>
                </c:pt>
                <c:pt idx="507">
                  <c:v>3</c:v>
                </c:pt>
                <c:pt idx="508">
                  <c:v>1</c:v>
                </c:pt>
                <c:pt idx="509">
                  <c:v>1</c:v>
                </c:pt>
                <c:pt idx="510">
                  <c:v>1</c:v>
                </c:pt>
                <c:pt idx="511">
                  <c:v>1</c:v>
                </c:pt>
                <c:pt idx="512">
                  <c:v>3</c:v>
                </c:pt>
                <c:pt idx="513">
                  <c:v>1</c:v>
                </c:pt>
                <c:pt idx="514">
                  <c:v>1</c:v>
                </c:pt>
                <c:pt idx="515">
                  <c:v>1</c:v>
                </c:pt>
                <c:pt idx="516">
                  <c:v>1</c:v>
                </c:pt>
                <c:pt idx="517">
                  <c:v>1</c:v>
                </c:pt>
                <c:pt idx="518">
                  <c:v>1</c:v>
                </c:pt>
                <c:pt idx="519">
                  <c:v>3</c:v>
                </c:pt>
                <c:pt idx="520">
                  <c:v>1</c:v>
                </c:pt>
                <c:pt idx="521">
                  <c:v>3</c:v>
                </c:pt>
                <c:pt idx="522">
                  <c:v>1</c:v>
                </c:pt>
                <c:pt idx="523">
                  <c:v>3</c:v>
                </c:pt>
                <c:pt idx="524">
                  <c:v>1</c:v>
                </c:pt>
                <c:pt idx="525">
                  <c:v>1</c:v>
                </c:pt>
                <c:pt idx="526">
                  <c:v>1</c:v>
                </c:pt>
                <c:pt idx="527">
                  <c:v>3</c:v>
                </c:pt>
                <c:pt idx="528">
                  <c:v>1</c:v>
                </c:pt>
                <c:pt idx="529">
                  <c:v>1</c:v>
                </c:pt>
                <c:pt idx="530">
                  <c:v>1</c:v>
                </c:pt>
                <c:pt idx="531">
                  <c:v>1</c:v>
                </c:pt>
                <c:pt idx="532">
                  <c:v>1</c:v>
                </c:pt>
                <c:pt idx="533">
                  <c:v>1</c:v>
                </c:pt>
                <c:pt idx="534">
                  <c:v>1</c:v>
                </c:pt>
                <c:pt idx="535">
                  <c:v>1</c:v>
                </c:pt>
                <c:pt idx="536">
                  <c:v>1</c:v>
                </c:pt>
                <c:pt idx="537">
                  <c:v>1</c:v>
                </c:pt>
                <c:pt idx="538">
                  <c:v>1</c:v>
                </c:pt>
                <c:pt idx="539">
                  <c:v>1</c:v>
                </c:pt>
                <c:pt idx="540">
                  <c:v>3</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3</c:v>
                </c:pt>
                <c:pt idx="555">
                  <c:v>3</c:v>
                </c:pt>
                <c:pt idx="556">
                  <c:v>1</c:v>
                </c:pt>
                <c:pt idx="557">
                  <c:v>1</c:v>
                </c:pt>
                <c:pt idx="558">
                  <c:v>3</c:v>
                </c:pt>
                <c:pt idx="559">
                  <c:v>1</c:v>
                </c:pt>
                <c:pt idx="560">
                  <c:v>1</c:v>
                </c:pt>
                <c:pt idx="561">
                  <c:v>1</c:v>
                </c:pt>
                <c:pt idx="562">
                  <c:v>1</c:v>
                </c:pt>
                <c:pt idx="563">
                  <c:v>1</c:v>
                </c:pt>
                <c:pt idx="564">
                  <c:v>1</c:v>
                </c:pt>
                <c:pt idx="565">
                  <c:v>1</c:v>
                </c:pt>
                <c:pt idx="566">
                  <c:v>3</c:v>
                </c:pt>
                <c:pt idx="567">
                  <c:v>1</c:v>
                </c:pt>
                <c:pt idx="568">
                  <c:v>3</c:v>
                </c:pt>
                <c:pt idx="569">
                  <c:v>1</c:v>
                </c:pt>
                <c:pt idx="570">
                  <c:v>3</c:v>
                </c:pt>
                <c:pt idx="571">
                  <c:v>1</c:v>
                </c:pt>
                <c:pt idx="572">
                  <c:v>3</c:v>
                </c:pt>
                <c:pt idx="573">
                  <c:v>3</c:v>
                </c:pt>
                <c:pt idx="574">
                  <c:v>1</c:v>
                </c:pt>
                <c:pt idx="575">
                  <c:v>1</c:v>
                </c:pt>
                <c:pt idx="576">
                  <c:v>1</c:v>
                </c:pt>
                <c:pt idx="577">
                  <c:v>1</c:v>
                </c:pt>
                <c:pt idx="578">
                  <c:v>1</c:v>
                </c:pt>
                <c:pt idx="579">
                  <c:v>3</c:v>
                </c:pt>
                <c:pt idx="580">
                  <c:v>1</c:v>
                </c:pt>
                <c:pt idx="581">
                  <c:v>1</c:v>
                </c:pt>
                <c:pt idx="582">
                  <c:v>1</c:v>
                </c:pt>
                <c:pt idx="583">
                  <c:v>1</c:v>
                </c:pt>
                <c:pt idx="584">
                  <c:v>1</c:v>
                </c:pt>
                <c:pt idx="585">
                  <c:v>3</c:v>
                </c:pt>
                <c:pt idx="586">
                  <c:v>1</c:v>
                </c:pt>
                <c:pt idx="587">
                  <c:v>3</c:v>
                </c:pt>
                <c:pt idx="588">
                  <c:v>1</c:v>
                </c:pt>
                <c:pt idx="589">
                  <c:v>1</c:v>
                </c:pt>
                <c:pt idx="590">
                  <c:v>1</c:v>
                </c:pt>
                <c:pt idx="591">
                  <c:v>3</c:v>
                </c:pt>
                <c:pt idx="592">
                  <c:v>1</c:v>
                </c:pt>
                <c:pt idx="593">
                  <c:v>1</c:v>
                </c:pt>
                <c:pt idx="594">
                  <c:v>1</c:v>
                </c:pt>
                <c:pt idx="595">
                  <c:v>1</c:v>
                </c:pt>
                <c:pt idx="596">
                  <c:v>3</c:v>
                </c:pt>
                <c:pt idx="597">
                  <c:v>3</c:v>
                </c:pt>
                <c:pt idx="598">
                  <c:v>3</c:v>
                </c:pt>
                <c:pt idx="599">
                  <c:v>1</c:v>
                </c:pt>
                <c:pt idx="600">
                  <c:v>1</c:v>
                </c:pt>
                <c:pt idx="601">
                  <c:v>6</c:v>
                </c:pt>
                <c:pt idx="602">
                  <c:v>1</c:v>
                </c:pt>
                <c:pt idx="603">
                  <c:v>1</c:v>
                </c:pt>
                <c:pt idx="604">
                  <c:v>1</c:v>
                </c:pt>
                <c:pt idx="605">
                  <c:v>1</c:v>
                </c:pt>
                <c:pt idx="606">
                  <c:v>1</c:v>
                </c:pt>
                <c:pt idx="607">
                  <c:v>1</c:v>
                </c:pt>
                <c:pt idx="608">
                  <c:v>1</c:v>
                </c:pt>
                <c:pt idx="609">
                  <c:v>3</c:v>
                </c:pt>
                <c:pt idx="610">
                  <c:v>1</c:v>
                </c:pt>
                <c:pt idx="611">
                  <c:v>1</c:v>
                </c:pt>
                <c:pt idx="612">
                  <c:v>1</c:v>
                </c:pt>
                <c:pt idx="613">
                  <c:v>1</c:v>
                </c:pt>
                <c:pt idx="614">
                  <c:v>1</c:v>
                </c:pt>
                <c:pt idx="615">
                  <c:v>1</c:v>
                </c:pt>
                <c:pt idx="616">
                  <c:v>1</c:v>
                </c:pt>
                <c:pt idx="617">
                  <c:v>1</c:v>
                </c:pt>
                <c:pt idx="618">
                  <c:v>1</c:v>
                </c:pt>
                <c:pt idx="619">
                  <c:v>1</c:v>
                </c:pt>
                <c:pt idx="620">
                  <c:v>1</c:v>
                </c:pt>
                <c:pt idx="621">
                  <c:v>1</c:v>
                </c:pt>
                <c:pt idx="622">
                  <c:v>3</c:v>
                </c:pt>
                <c:pt idx="623">
                  <c:v>3</c:v>
                </c:pt>
                <c:pt idx="624">
                  <c:v>1</c:v>
                </c:pt>
                <c:pt idx="625">
                  <c:v>1</c:v>
                </c:pt>
                <c:pt idx="626">
                  <c:v>1</c:v>
                </c:pt>
                <c:pt idx="627">
                  <c:v>3</c:v>
                </c:pt>
                <c:pt idx="628">
                  <c:v>1</c:v>
                </c:pt>
                <c:pt idx="629">
                  <c:v>1</c:v>
                </c:pt>
                <c:pt idx="630">
                  <c:v>1</c:v>
                </c:pt>
                <c:pt idx="631">
                  <c:v>3</c:v>
                </c:pt>
                <c:pt idx="632">
                  <c:v>3</c:v>
                </c:pt>
                <c:pt idx="633">
                  <c:v>1</c:v>
                </c:pt>
                <c:pt idx="634">
                  <c:v>3</c:v>
                </c:pt>
                <c:pt idx="635">
                  <c:v>3</c:v>
                </c:pt>
                <c:pt idx="636">
                  <c:v>3</c:v>
                </c:pt>
                <c:pt idx="637">
                  <c:v>1</c:v>
                </c:pt>
                <c:pt idx="638">
                  <c:v>1</c:v>
                </c:pt>
                <c:pt idx="639">
                  <c:v>3</c:v>
                </c:pt>
                <c:pt idx="640">
                  <c:v>1</c:v>
                </c:pt>
                <c:pt idx="641">
                  <c:v>1</c:v>
                </c:pt>
                <c:pt idx="642">
                  <c:v>1</c:v>
                </c:pt>
                <c:pt idx="643">
                  <c:v>3</c:v>
                </c:pt>
                <c:pt idx="644">
                  <c:v>1</c:v>
                </c:pt>
                <c:pt idx="645">
                  <c:v>3</c:v>
                </c:pt>
                <c:pt idx="646">
                  <c:v>3</c:v>
                </c:pt>
                <c:pt idx="647">
                  <c:v>3</c:v>
                </c:pt>
                <c:pt idx="648">
                  <c:v>3</c:v>
                </c:pt>
                <c:pt idx="649">
                  <c:v>3</c:v>
                </c:pt>
                <c:pt idx="650">
                  <c:v>1</c:v>
                </c:pt>
                <c:pt idx="651">
                  <c:v>3</c:v>
                </c:pt>
                <c:pt idx="652">
                  <c:v>1</c:v>
                </c:pt>
                <c:pt idx="653">
                  <c:v>3</c:v>
                </c:pt>
                <c:pt idx="654">
                  <c:v>1</c:v>
                </c:pt>
                <c:pt idx="655">
                  <c:v>1</c:v>
                </c:pt>
                <c:pt idx="656">
                  <c:v>1</c:v>
                </c:pt>
                <c:pt idx="657">
                  <c:v>1</c:v>
                </c:pt>
                <c:pt idx="658">
                  <c:v>3</c:v>
                </c:pt>
                <c:pt idx="659">
                  <c:v>1</c:v>
                </c:pt>
                <c:pt idx="660">
                  <c:v>4</c:v>
                </c:pt>
                <c:pt idx="661">
                  <c:v>1</c:v>
                </c:pt>
                <c:pt idx="662">
                  <c:v>1</c:v>
                </c:pt>
                <c:pt idx="663">
                  <c:v>1</c:v>
                </c:pt>
                <c:pt idx="664">
                  <c:v>3</c:v>
                </c:pt>
                <c:pt idx="665">
                  <c:v>1</c:v>
                </c:pt>
                <c:pt idx="666">
                  <c:v>1</c:v>
                </c:pt>
                <c:pt idx="667">
                  <c:v>3</c:v>
                </c:pt>
                <c:pt idx="668">
                  <c:v>3</c:v>
                </c:pt>
                <c:pt idx="669">
                  <c:v>1</c:v>
                </c:pt>
                <c:pt idx="670">
                  <c:v>3</c:v>
                </c:pt>
                <c:pt idx="671">
                  <c:v>1</c:v>
                </c:pt>
                <c:pt idx="672">
                  <c:v>1</c:v>
                </c:pt>
                <c:pt idx="673">
                  <c:v>1</c:v>
                </c:pt>
                <c:pt idx="674">
                  <c:v>1</c:v>
                </c:pt>
                <c:pt idx="675">
                  <c:v>3</c:v>
                </c:pt>
                <c:pt idx="676">
                  <c:v>1</c:v>
                </c:pt>
                <c:pt idx="677">
                  <c:v>3</c:v>
                </c:pt>
                <c:pt idx="678">
                  <c:v>1</c:v>
                </c:pt>
                <c:pt idx="679">
                  <c:v>1</c:v>
                </c:pt>
                <c:pt idx="680">
                  <c:v>1</c:v>
                </c:pt>
                <c:pt idx="681">
                  <c:v>3</c:v>
                </c:pt>
                <c:pt idx="682">
                  <c:v>1</c:v>
                </c:pt>
                <c:pt idx="683">
                  <c:v>1</c:v>
                </c:pt>
                <c:pt idx="684">
                  <c:v>1</c:v>
                </c:pt>
                <c:pt idx="685">
                  <c:v>6</c:v>
                </c:pt>
                <c:pt idx="686">
                  <c:v>1</c:v>
                </c:pt>
                <c:pt idx="687">
                  <c:v>1</c:v>
                </c:pt>
                <c:pt idx="688">
                  <c:v>3</c:v>
                </c:pt>
                <c:pt idx="689">
                  <c:v>3</c:v>
                </c:pt>
                <c:pt idx="690">
                  <c:v>1</c:v>
                </c:pt>
                <c:pt idx="691">
                  <c:v>1</c:v>
                </c:pt>
                <c:pt idx="692">
                  <c:v>3</c:v>
                </c:pt>
                <c:pt idx="693">
                  <c:v>3</c:v>
                </c:pt>
                <c:pt idx="694">
                  <c:v>3</c:v>
                </c:pt>
                <c:pt idx="695">
                  <c:v>3</c:v>
                </c:pt>
                <c:pt idx="696">
                  <c:v>1</c:v>
                </c:pt>
                <c:pt idx="697">
                  <c:v>1</c:v>
                </c:pt>
                <c:pt idx="698">
                  <c:v>1</c:v>
                </c:pt>
                <c:pt idx="699">
                  <c:v>3</c:v>
                </c:pt>
                <c:pt idx="700">
                  <c:v>1</c:v>
                </c:pt>
                <c:pt idx="701">
                  <c:v>3</c:v>
                </c:pt>
                <c:pt idx="702">
                  <c:v>1</c:v>
                </c:pt>
                <c:pt idx="703">
                  <c:v>3</c:v>
                </c:pt>
                <c:pt idx="704">
                  <c:v>1</c:v>
                </c:pt>
                <c:pt idx="705">
                  <c:v>3</c:v>
                </c:pt>
                <c:pt idx="706">
                  <c:v>3</c:v>
                </c:pt>
                <c:pt idx="707">
                  <c:v>1</c:v>
                </c:pt>
                <c:pt idx="708">
                  <c:v>1</c:v>
                </c:pt>
                <c:pt idx="709">
                  <c:v>1</c:v>
                </c:pt>
                <c:pt idx="710">
                  <c:v>3</c:v>
                </c:pt>
                <c:pt idx="711">
                  <c:v>3</c:v>
                </c:pt>
                <c:pt idx="712">
                  <c:v>1</c:v>
                </c:pt>
                <c:pt idx="713">
                  <c:v>1</c:v>
                </c:pt>
                <c:pt idx="714">
                  <c:v>1</c:v>
                </c:pt>
                <c:pt idx="715">
                  <c:v>1</c:v>
                </c:pt>
                <c:pt idx="716">
                  <c:v>1</c:v>
                </c:pt>
                <c:pt idx="717">
                  <c:v>3</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3</c:v>
                </c:pt>
                <c:pt idx="742">
                  <c:v>3</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3</c:v>
                </c:pt>
                <c:pt idx="761">
                  <c:v>1</c:v>
                </c:pt>
                <c:pt idx="762">
                  <c:v>1</c:v>
                </c:pt>
                <c:pt idx="763">
                  <c:v>1</c:v>
                </c:pt>
                <c:pt idx="764">
                  <c:v>1</c:v>
                </c:pt>
                <c:pt idx="765">
                  <c:v>1</c:v>
                </c:pt>
                <c:pt idx="766">
                  <c:v>1</c:v>
                </c:pt>
                <c:pt idx="767">
                  <c:v>1</c:v>
                </c:pt>
                <c:pt idx="768">
                  <c:v>1</c:v>
                </c:pt>
                <c:pt idx="769">
                  <c:v>1</c:v>
                </c:pt>
                <c:pt idx="770">
                  <c:v>3</c:v>
                </c:pt>
                <c:pt idx="771">
                  <c:v>3</c:v>
                </c:pt>
                <c:pt idx="772">
                  <c:v>1</c:v>
                </c:pt>
                <c:pt idx="773">
                  <c:v>1</c:v>
                </c:pt>
                <c:pt idx="774">
                  <c:v>1</c:v>
                </c:pt>
                <c:pt idx="775">
                  <c:v>1</c:v>
                </c:pt>
                <c:pt idx="776">
                  <c:v>1</c:v>
                </c:pt>
                <c:pt idx="777">
                  <c:v>1</c:v>
                </c:pt>
                <c:pt idx="778">
                  <c:v>1</c:v>
                </c:pt>
                <c:pt idx="779">
                  <c:v>1</c:v>
                </c:pt>
                <c:pt idx="780">
                  <c:v>1</c:v>
                </c:pt>
                <c:pt idx="781">
                  <c:v>1</c:v>
                </c:pt>
                <c:pt idx="782">
                  <c:v>1</c:v>
                </c:pt>
                <c:pt idx="783">
                  <c:v>1</c:v>
                </c:pt>
                <c:pt idx="784">
                  <c:v>3</c:v>
                </c:pt>
                <c:pt idx="785">
                  <c:v>1</c:v>
                </c:pt>
                <c:pt idx="786">
                  <c:v>1</c:v>
                </c:pt>
                <c:pt idx="787">
                  <c:v>1</c:v>
                </c:pt>
                <c:pt idx="788">
                  <c:v>1</c:v>
                </c:pt>
                <c:pt idx="789">
                  <c:v>1</c:v>
                </c:pt>
                <c:pt idx="790">
                  <c:v>3</c:v>
                </c:pt>
                <c:pt idx="791">
                  <c:v>1</c:v>
                </c:pt>
                <c:pt idx="792">
                  <c:v>1</c:v>
                </c:pt>
                <c:pt idx="793">
                  <c:v>1</c:v>
                </c:pt>
                <c:pt idx="794">
                  <c:v>1</c:v>
                </c:pt>
                <c:pt idx="795">
                  <c:v>1</c:v>
                </c:pt>
                <c:pt idx="796">
                  <c:v>3</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3</c:v>
                </c:pt>
                <c:pt idx="811">
                  <c:v>1</c:v>
                </c:pt>
                <c:pt idx="812">
                  <c:v>3</c:v>
                </c:pt>
                <c:pt idx="813">
                  <c:v>1</c:v>
                </c:pt>
                <c:pt idx="814">
                  <c:v>1</c:v>
                </c:pt>
                <c:pt idx="815">
                  <c:v>1</c:v>
                </c:pt>
                <c:pt idx="816">
                  <c:v>1</c:v>
                </c:pt>
                <c:pt idx="817">
                  <c:v>1</c:v>
                </c:pt>
                <c:pt idx="818">
                  <c:v>1</c:v>
                </c:pt>
                <c:pt idx="819">
                  <c:v>3</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3</c:v>
                </c:pt>
                <c:pt idx="835">
                  <c:v>1</c:v>
                </c:pt>
                <c:pt idx="836">
                  <c:v>1</c:v>
                </c:pt>
                <c:pt idx="837">
                  <c:v>3</c:v>
                </c:pt>
                <c:pt idx="838">
                  <c:v>1</c:v>
                </c:pt>
                <c:pt idx="839">
                  <c:v>1</c:v>
                </c:pt>
                <c:pt idx="840">
                  <c:v>3</c:v>
                </c:pt>
                <c:pt idx="841">
                  <c:v>1</c:v>
                </c:pt>
                <c:pt idx="842">
                  <c:v>3</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3</c:v>
                </c:pt>
                <c:pt idx="857">
                  <c:v>1</c:v>
                </c:pt>
                <c:pt idx="858">
                  <c:v>1</c:v>
                </c:pt>
                <c:pt idx="859">
                  <c:v>1</c:v>
                </c:pt>
                <c:pt idx="860">
                  <c:v>1</c:v>
                </c:pt>
                <c:pt idx="861">
                  <c:v>1</c:v>
                </c:pt>
                <c:pt idx="862">
                  <c:v>1</c:v>
                </c:pt>
                <c:pt idx="863">
                  <c:v>1</c:v>
                </c:pt>
                <c:pt idx="864">
                  <c:v>1</c:v>
                </c:pt>
                <c:pt idx="865">
                  <c:v>4</c:v>
                </c:pt>
                <c:pt idx="866">
                  <c:v>1</c:v>
                </c:pt>
                <c:pt idx="867">
                  <c:v>1</c:v>
                </c:pt>
                <c:pt idx="868">
                  <c:v>3</c:v>
                </c:pt>
                <c:pt idx="869">
                  <c:v>1</c:v>
                </c:pt>
                <c:pt idx="870">
                  <c:v>3</c:v>
                </c:pt>
                <c:pt idx="871">
                  <c:v>1</c:v>
                </c:pt>
                <c:pt idx="872">
                  <c:v>1</c:v>
                </c:pt>
                <c:pt idx="873">
                  <c:v>3</c:v>
                </c:pt>
                <c:pt idx="874">
                  <c:v>1</c:v>
                </c:pt>
                <c:pt idx="875">
                  <c:v>3</c:v>
                </c:pt>
                <c:pt idx="876">
                  <c:v>3</c:v>
                </c:pt>
                <c:pt idx="877">
                  <c:v>1</c:v>
                </c:pt>
                <c:pt idx="878">
                  <c:v>1</c:v>
                </c:pt>
                <c:pt idx="879">
                  <c:v>1</c:v>
                </c:pt>
                <c:pt idx="880">
                  <c:v>1</c:v>
                </c:pt>
                <c:pt idx="881">
                  <c:v>1</c:v>
                </c:pt>
                <c:pt idx="882">
                  <c:v>1</c:v>
                </c:pt>
                <c:pt idx="883">
                  <c:v>1</c:v>
                </c:pt>
                <c:pt idx="884">
                  <c:v>1</c:v>
                </c:pt>
                <c:pt idx="885">
                  <c:v>1</c:v>
                </c:pt>
                <c:pt idx="886">
                  <c:v>1</c:v>
                </c:pt>
                <c:pt idx="887">
                  <c:v>1</c:v>
                </c:pt>
                <c:pt idx="888">
                  <c:v>3</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3</c:v>
                </c:pt>
                <c:pt idx="905">
                  <c:v>1</c:v>
                </c:pt>
                <c:pt idx="906">
                  <c:v>1</c:v>
                </c:pt>
                <c:pt idx="907">
                  <c:v>1</c:v>
                </c:pt>
                <c:pt idx="908">
                  <c:v>1</c:v>
                </c:pt>
                <c:pt idx="909">
                  <c:v>1</c:v>
                </c:pt>
                <c:pt idx="910">
                  <c:v>1</c:v>
                </c:pt>
                <c:pt idx="911">
                  <c:v>1</c:v>
                </c:pt>
                <c:pt idx="912">
                  <c:v>1</c:v>
                </c:pt>
                <c:pt idx="913">
                  <c:v>1</c:v>
                </c:pt>
                <c:pt idx="914">
                  <c:v>1</c:v>
                </c:pt>
                <c:pt idx="915">
                  <c:v>3</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4</c:v>
                </c:pt>
                <c:pt idx="933">
                  <c:v>1</c:v>
                </c:pt>
                <c:pt idx="934">
                  <c:v>1</c:v>
                </c:pt>
                <c:pt idx="935">
                  <c:v>1</c:v>
                </c:pt>
                <c:pt idx="936">
                  <c:v>1</c:v>
                </c:pt>
                <c:pt idx="937">
                  <c:v>1</c:v>
                </c:pt>
                <c:pt idx="938">
                  <c:v>1</c:v>
                </c:pt>
                <c:pt idx="939">
                  <c:v>1</c:v>
                </c:pt>
                <c:pt idx="940">
                  <c:v>1</c:v>
                </c:pt>
                <c:pt idx="941">
                  <c:v>1</c:v>
                </c:pt>
                <c:pt idx="942">
                  <c:v>3</c:v>
                </c:pt>
                <c:pt idx="943">
                  <c:v>1</c:v>
                </c:pt>
                <c:pt idx="944">
                  <c:v>1</c:v>
                </c:pt>
                <c:pt idx="945">
                  <c:v>1</c:v>
                </c:pt>
                <c:pt idx="946">
                  <c:v>1</c:v>
                </c:pt>
                <c:pt idx="947">
                  <c:v>1</c:v>
                </c:pt>
                <c:pt idx="948">
                  <c:v>1</c:v>
                </c:pt>
                <c:pt idx="949">
                  <c:v>1</c:v>
                </c:pt>
                <c:pt idx="950">
                  <c:v>3</c:v>
                </c:pt>
                <c:pt idx="951">
                  <c:v>1</c:v>
                </c:pt>
                <c:pt idx="952">
                  <c:v>1</c:v>
                </c:pt>
                <c:pt idx="953">
                  <c:v>3</c:v>
                </c:pt>
                <c:pt idx="954">
                  <c:v>3</c:v>
                </c:pt>
                <c:pt idx="955">
                  <c:v>1</c:v>
                </c:pt>
                <c:pt idx="956">
                  <c:v>1</c:v>
                </c:pt>
                <c:pt idx="957">
                  <c:v>1</c:v>
                </c:pt>
                <c:pt idx="958">
                  <c:v>1</c:v>
                </c:pt>
                <c:pt idx="959">
                  <c:v>1</c:v>
                </c:pt>
                <c:pt idx="960">
                  <c:v>1</c:v>
                </c:pt>
                <c:pt idx="961">
                  <c:v>1</c:v>
                </c:pt>
                <c:pt idx="962">
                  <c:v>1</c:v>
                </c:pt>
                <c:pt idx="963">
                  <c:v>1</c:v>
                </c:pt>
                <c:pt idx="964">
                  <c:v>1</c:v>
                </c:pt>
                <c:pt idx="965">
                  <c:v>1</c:v>
                </c:pt>
                <c:pt idx="966">
                  <c:v>3</c:v>
                </c:pt>
                <c:pt idx="967">
                  <c:v>1</c:v>
                </c:pt>
                <c:pt idx="968">
                  <c:v>1</c:v>
                </c:pt>
                <c:pt idx="969">
                  <c:v>1</c:v>
                </c:pt>
                <c:pt idx="970">
                  <c:v>1</c:v>
                </c:pt>
                <c:pt idx="973">
                  <c:v>1</c:v>
                </c:pt>
              </c:numCache>
            </c:numRef>
          </c:yVal>
          <c:smooth val="0"/>
          <c:extLst>
            <c:ext xmlns:c16="http://schemas.microsoft.com/office/drawing/2014/chart" uri="{C3380CC4-5D6E-409C-BE32-E72D297353CC}">
              <c16:uniqueId val="{00000001-44EC-4C6D-9C33-B870111ED2CB}"/>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INDIVIDUAL'!$W$117:$W$126</c:f>
              <c:numCache>
                <c:formatCode>0</c:formatCode>
                <c:ptCount val="10"/>
                <c:pt idx="0">
                  <c:v>1</c:v>
                </c:pt>
                <c:pt idx="1">
                  <c:v>1</c:v>
                </c:pt>
                <c:pt idx="2">
                  <c:v>5</c:v>
                </c:pt>
                <c:pt idx="3">
                  <c:v>4</c:v>
                </c:pt>
                <c:pt idx="4">
                  <c:v>1</c:v>
                </c:pt>
                <c:pt idx="5">
                  <c:v>1</c:v>
                </c:pt>
                <c:pt idx="6">
                  <c:v>3</c:v>
                </c:pt>
                <c:pt idx="7">
                  <c:v>1</c:v>
                </c:pt>
                <c:pt idx="8">
                  <c:v>1</c:v>
                </c:pt>
                <c:pt idx="9">
                  <c:v>5</c:v>
                </c:pt>
              </c:numCache>
            </c:numRef>
          </c:yVal>
          <c:smooth val="0"/>
          <c:extLst>
            <c:ext xmlns:c16="http://schemas.microsoft.com/office/drawing/2014/chart" uri="{C3380CC4-5D6E-409C-BE32-E72D297353CC}">
              <c16:uniqueId val="{00000002-44EC-4C6D-9C33-B870111ED2CB}"/>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INDIVIDUAL'!$W$127:$W$156</c:f>
              <c:numCache>
                <c:formatCode>0</c:formatCode>
                <c:ptCount val="30"/>
                <c:pt idx="0">
                  <c:v>1</c:v>
                </c:pt>
                <c:pt idx="1">
                  <c:v>3</c:v>
                </c:pt>
                <c:pt idx="2">
                  <c:v>3</c:v>
                </c:pt>
                <c:pt idx="3">
                  <c:v>1</c:v>
                </c:pt>
                <c:pt idx="4">
                  <c:v>1</c:v>
                </c:pt>
                <c:pt idx="5">
                  <c:v>1</c:v>
                </c:pt>
                <c:pt idx="6">
                  <c:v>1</c:v>
                </c:pt>
                <c:pt idx="7">
                  <c:v>3</c:v>
                </c:pt>
                <c:pt idx="8">
                  <c:v>1</c:v>
                </c:pt>
                <c:pt idx="9">
                  <c:v>1</c:v>
                </c:pt>
                <c:pt idx="10">
                  <c:v>1</c:v>
                </c:pt>
                <c:pt idx="11">
                  <c:v>4</c:v>
                </c:pt>
                <c:pt idx="12">
                  <c:v>1</c:v>
                </c:pt>
                <c:pt idx="13">
                  <c:v>1</c:v>
                </c:pt>
                <c:pt idx="14">
                  <c:v>1</c:v>
                </c:pt>
                <c:pt idx="15">
                  <c:v>1</c:v>
                </c:pt>
                <c:pt idx="16">
                  <c:v>1</c:v>
                </c:pt>
                <c:pt idx="17">
                  <c:v>1</c:v>
                </c:pt>
                <c:pt idx="18">
                  <c:v>1</c:v>
                </c:pt>
                <c:pt idx="19">
                  <c:v>3</c:v>
                </c:pt>
                <c:pt idx="20">
                  <c:v>1</c:v>
                </c:pt>
                <c:pt idx="21">
                  <c:v>1</c:v>
                </c:pt>
                <c:pt idx="22">
                  <c:v>1</c:v>
                </c:pt>
                <c:pt idx="23">
                  <c:v>1</c:v>
                </c:pt>
                <c:pt idx="24">
                  <c:v>4</c:v>
                </c:pt>
                <c:pt idx="25">
                  <c:v>1</c:v>
                </c:pt>
                <c:pt idx="26">
                  <c:v>1</c:v>
                </c:pt>
                <c:pt idx="27">
                  <c:v>1</c:v>
                </c:pt>
                <c:pt idx="28">
                  <c:v>1</c:v>
                </c:pt>
                <c:pt idx="29">
                  <c:v>1</c:v>
                </c:pt>
              </c:numCache>
            </c:numRef>
          </c:yVal>
          <c:smooth val="0"/>
          <c:extLst>
            <c:ext xmlns:c16="http://schemas.microsoft.com/office/drawing/2014/chart" uri="{C3380CC4-5D6E-409C-BE32-E72D297353CC}">
              <c16:uniqueId val="{00000003-44EC-4C6D-9C33-B870111ED2CB}"/>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INDIVIDUAL'!$W$1136</c:f>
              <c:numCache>
                <c:formatCode>0</c:formatCode>
                <c:ptCount val="1"/>
                <c:pt idx="0">
                  <c:v>1</c:v>
                </c:pt>
              </c:numCache>
            </c:numRef>
          </c:yVal>
          <c:smooth val="0"/>
          <c:extLst>
            <c:ext xmlns:c16="http://schemas.microsoft.com/office/drawing/2014/chart" uri="{C3380CC4-5D6E-409C-BE32-E72D297353CC}">
              <c16:uniqueId val="{00000004-44EC-4C6D-9C33-B870111ED2CB}"/>
            </c:ext>
          </c:extLst>
        </c:ser>
        <c:dLbls>
          <c:showLegendKey val="0"/>
          <c:showVal val="0"/>
          <c:showCatName val="0"/>
          <c:showSerName val="0"/>
          <c:showPercent val="0"/>
          <c:showBubbleSize val="0"/>
        </c:dLbls>
        <c:axId val="266017912"/>
        <c:axId val="266016736"/>
      </c:scatterChart>
      <c:valAx>
        <c:axId val="266017912"/>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6736"/>
        <c:crosses val="autoZero"/>
        <c:crossBetween val="midCat"/>
      </c:valAx>
      <c:valAx>
        <c:axId val="266016736"/>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Utilizacion del dinero</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7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a91749f3-899d-42f8-98dd-c97d8987970b}"/>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Vivienda Propia)</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INDIVIDUAL'!$Z$3:$Z$116</c:f>
              <c:numCache>
                <c:formatCode>0</c:formatCode>
                <c:ptCount val="114"/>
                <c:pt idx="0">
                  <c:v>1</c:v>
                </c:pt>
                <c:pt idx="1">
                  <c:v>1</c:v>
                </c:pt>
                <c:pt idx="2">
                  <c:v>1</c:v>
                </c:pt>
                <c:pt idx="3">
                  <c:v>1</c:v>
                </c:pt>
                <c:pt idx="4">
                  <c:v>1</c:v>
                </c:pt>
                <c:pt idx="5">
                  <c:v>1</c:v>
                </c:pt>
                <c:pt idx="6">
                  <c:v>2</c:v>
                </c:pt>
                <c:pt idx="7">
                  <c:v>2</c:v>
                </c:pt>
                <c:pt idx="8">
                  <c:v>1</c:v>
                </c:pt>
                <c:pt idx="9">
                  <c:v>2</c:v>
                </c:pt>
                <c:pt idx="10">
                  <c:v>1</c:v>
                </c:pt>
                <c:pt idx="11">
                  <c:v>1</c:v>
                </c:pt>
                <c:pt idx="12">
                  <c:v>1</c:v>
                </c:pt>
                <c:pt idx="13">
                  <c:v>1</c:v>
                </c:pt>
                <c:pt idx="14">
                  <c:v>1</c:v>
                </c:pt>
                <c:pt idx="15">
                  <c:v>1</c:v>
                </c:pt>
                <c:pt idx="16">
                  <c:v>1</c:v>
                </c:pt>
                <c:pt idx="17">
                  <c:v>2</c:v>
                </c:pt>
                <c:pt idx="18">
                  <c:v>1</c:v>
                </c:pt>
                <c:pt idx="19">
                  <c:v>1</c:v>
                </c:pt>
                <c:pt idx="20">
                  <c:v>2</c:v>
                </c:pt>
                <c:pt idx="21">
                  <c:v>2</c:v>
                </c:pt>
                <c:pt idx="22">
                  <c:v>2</c:v>
                </c:pt>
                <c:pt idx="23">
                  <c:v>1</c:v>
                </c:pt>
                <c:pt idx="24">
                  <c:v>2</c:v>
                </c:pt>
                <c:pt idx="25">
                  <c:v>2</c:v>
                </c:pt>
                <c:pt idx="26">
                  <c:v>2</c:v>
                </c:pt>
                <c:pt idx="27">
                  <c:v>2</c:v>
                </c:pt>
                <c:pt idx="28">
                  <c:v>2</c:v>
                </c:pt>
                <c:pt idx="29">
                  <c:v>1</c:v>
                </c:pt>
                <c:pt idx="30">
                  <c:v>2</c:v>
                </c:pt>
                <c:pt idx="31">
                  <c:v>1</c:v>
                </c:pt>
                <c:pt idx="32">
                  <c:v>1</c:v>
                </c:pt>
                <c:pt idx="33">
                  <c:v>1</c:v>
                </c:pt>
                <c:pt idx="34">
                  <c:v>1</c:v>
                </c:pt>
                <c:pt idx="35">
                  <c:v>1</c:v>
                </c:pt>
                <c:pt idx="36">
                  <c:v>2</c:v>
                </c:pt>
                <c:pt idx="37">
                  <c:v>1</c:v>
                </c:pt>
                <c:pt idx="38">
                  <c:v>1</c:v>
                </c:pt>
                <c:pt idx="39">
                  <c:v>2</c:v>
                </c:pt>
                <c:pt idx="40">
                  <c:v>2</c:v>
                </c:pt>
                <c:pt idx="41">
                  <c:v>1</c:v>
                </c:pt>
                <c:pt idx="42">
                  <c:v>1</c:v>
                </c:pt>
                <c:pt idx="43">
                  <c:v>2</c:v>
                </c:pt>
                <c:pt idx="44">
                  <c:v>2</c:v>
                </c:pt>
                <c:pt idx="45">
                  <c:v>1</c:v>
                </c:pt>
                <c:pt idx="46">
                  <c:v>2</c:v>
                </c:pt>
                <c:pt idx="47">
                  <c:v>2</c:v>
                </c:pt>
                <c:pt idx="48">
                  <c:v>1</c:v>
                </c:pt>
                <c:pt idx="49">
                  <c:v>1</c:v>
                </c:pt>
                <c:pt idx="50">
                  <c:v>1</c:v>
                </c:pt>
                <c:pt idx="51">
                  <c:v>1</c:v>
                </c:pt>
                <c:pt idx="52">
                  <c:v>2</c:v>
                </c:pt>
                <c:pt idx="53">
                  <c:v>1</c:v>
                </c:pt>
                <c:pt idx="54">
                  <c:v>1</c:v>
                </c:pt>
                <c:pt idx="55">
                  <c:v>1</c:v>
                </c:pt>
                <c:pt idx="56">
                  <c:v>1</c:v>
                </c:pt>
                <c:pt idx="57">
                  <c:v>2</c:v>
                </c:pt>
                <c:pt idx="58">
                  <c:v>2</c:v>
                </c:pt>
                <c:pt idx="59">
                  <c:v>1</c:v>
                </c:pt>
                <c:pt idx="60">
                  <c:v>1</c:v>
                </c:pt>
                <c:pt idx="61">
                  <c:v>2</c:v>
                </c:pt>
                <c:pt idx="62">
                  <c:v>1</c:v>
                </c:pt>
                <c:pt idx="63">
                  <c:v>2</c:v>
                </c:pt>
                <c:pt idx="64">
                  <c:v>1</c:v>
                </c:pt>
                <c:pt idx="65">
                  <c:v>1</c:v>
                </c:pt>
                <c:pt idx="66">
                  <c:v>1</c:v>
                </c:pt>
                <c:pt idx="67">
                  <c:v>2</c:v>
                </c:pt>
                <c:pt idx="68">
                  <c:v>1</c:v>
                </c:pt>
                <c:pt idx="69">
                  <c:v>1</c:v>
                </c:pt>
                <c:pt idx="70">
                  <c:v>1</c:v>
                </c:pt>
                <c:pt idx="71">
                  <c:v>2</c:v>
                </c:pt>
                <c:pt idx="72">
                  <c:v>2</c:v>
                </c:pt>
                <c:pt idx="73">
                  <c:v>1</c:v>
                </c:pt>
                <c:pt idx="74">
                  <c:v>2</c:v>
                </c:pt>
                <c:pt idx="75">
                  <c:v>2</c:v>
                </c:pt>
                <c:pt idx="76">
                  <c:v>1</c:v>
                </c:pt>
                <c:pt idx="77">
                  <c:v>1</c:v>
                </c:pt>
                <c:pt idx="78">
                  <c:v>2</c:v>
                </c:pt>
                <c:pt idx="79">
                  <c:v>2</c:v>
                </c:pt>
                <c:pt idx="80">
                  <c:v>1</c:v>
                </c:pt>
                <c:pt idx="81">
                  <c:v>2</c:v>
                </c:pt>
                <c:pt idx="82">
                  <c:v>1</c:v>
                </c:pt>
                <c:pt idx="83">
                  <c:v>2</c:v>
                </c:pt>
                <c:pt idx="84">
                  <c:v>1</c:v>
                </c:pt>
                <c:pt idx="85">
                  <c:v>1</c:v>
                </c:pt>
                <c:pt idx="86">
                  <c:v>2</c:v>
                </c:pt>
                <c:pt idx="87">
                  <c:v>2</c:v>
                </c:pt>
                <c:pt idx="88">
                  <c:v>2</c:v>
                </c:pt>
                <c:pt idx="89">
                  <c:v>1</c:v>
                </c:pt>
                <c:pt idx="90">
                  <c:v>2</c:v>
                </c:pt>
                <c:pt idx="91">
                  <c:v>1</c:v>
                </c:pt>
                <c:pt idx="92">
                  <c:v>1</c:v>
                </c:pt>
                <c:pt idx="93">
                  <c:v>1</c:v>
                </c:pt>
                <c:pt idx="94">
                  <c:v>1</c:v>
                </c:pt>
                <c:pt idx="95">
                  <c:v>2</c:v>
                </c:pt>
                <c:pt idx="96">
                  <c:v>1</c:v>
                </c:pt>
                <c:pt idx="97">
                  <c:v>2</c:v>
                </c:pt>
                <c:pt idx="98">
                  <c:v>1</c:v>
                </c:pt>
                <c:pt idx="99">
                  <c:v>1</c:v>
                </c:pt>
                <c:pt idx="100">
                  <c:v>2</c:v>
                </c:pt>
                <c:pt idx="101">
                  <c:v>2</c:v>
                </c:pt>
                <c:pt idx="102">
                  <c:v>1</c:v>
                </c:pt>
                <c:pt idx="103">
                  <c:v>1</c:v>
                </c:pt>
                <c:pt idx="104">
                  <c:v>1</c:v>
                </c:pt>
                <c:pt idx="105">
                  <c:v>1</c:v>
                </c:pt>
                <c:pt idx="106">
                  <c:v>1</c:v>
                </c:pt>
                <c:pt idx="107">
                  <c:v>2</c:v>
                </c:pt>
                <c:pt idx="108">
                  <c:v>2</c:v>
                </c:pt>
                <c:pt idx="109">
                  <c:v>1</c:v>
                </c:pt>
                <c:pt idx="110">
                  <c:v>1</c:v>
                </c:pt>
                <c:pt idx="111">
                  <c:v>2</c:v>
                </c:pt>
                <c:pt idx="112">
                  <c:v>1</c:v>
                </c:pt>
                <c:pt idx="113">
                  <c:v>1</c:v>
                </c:pt>
              </c:numCache>
            </c:numRef>
          </c:yVal>
          <c:smooth val="0"/>
          <c:extLst>
            <c:ext xmlns:c16="http://schemas.microsoft.com/office/drawing/2014/chart" uri="{C3380CC4-5D6E-409C-BE32-E72D297353CC}">
              <c16:uniqueId val="{00000000-6FA6-422C-8C1E-092A6F0DF2BE}"/>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INDIVIDUAL'!$Z$157:$Z$1130</c:f>
              <c:numCache>
                <c:formatCode>0</c:formatCode>
                <c:ptCount val="974"/>
                <c:pt idx="0">
                  <c:v>1</c:v>
                </c:pt>
                <c:pt idx="1">
                  <c:v>2</c:v>
                </c:pt>
                <c:pt idx="2">
                  <c:v>2</c:v>
                </c:pt>
                <c:pt idx="3">
                  <c:v>2</c:v>
                </c:pt>
                <c:pt idx="4">
                  <c:v>2</c:v>
                </c:pt>
                <c:pt idx="5">
                  <c:v>1</c:v>
                </c:pt>
                <c:pt idx="6">
                  <c:v>2</c:v>
                </c:pt>
                <c:pt idx="7">
                  <c:v>1</c:v>
                </c:pt>
                <c:pt idx="8">
                  <c:v>1</c:v>
                </c:pt>
                <c:pt idx="9">
                  <c:v>2</c:v>
                </c:pt>
                <c:pt idx="10">
                  <c:v>2</c:v>
                </c:pt>
                <c:pt idx="11">
                  <c:v>2</c:v>
                </c:pt>
                <c:pt idx="12">
                  <c:v>1</c:v>
                </c:pt>
                <c:pt idx="13">
                  <c:v>2</c:v>
                </c:pt>
                <c:pt idx="14">
                  <c:v>2</c:v>
                </c:pt>
                <c:pt idx="15">
                  <c:v>1</c:v>
                </c:pt>
                <c:pt idx="16">
                  <c:v>2</c:v>
                </c:pt>
                <c:pt idx="17">
                  <c:v>1</c:v>
                </c:pt>
                <c:pt idx="18">
                  <c:v>2</c:v>
                </c:pt>
                <c:pt idx="19">
                  <c:v>1</c:v>
                </c:pt>
                <c:pt idx="20">
                  <c:v>1</c:v>
                </c:pt>
                <c:pt idx="21">
                  <c:v>1</c:v>
                </c:pt>
                <c:pt idx="22">
                  <c:v>1</c:v>
                </c:pt>
                <c:pt idx="23">
                  <c:v>1</c:v>
                </c:pt>
                <c:pt idx="24">
                  <c:v>1</c:v>
                </c:pt>
                <c:pt idx="25">
                  <c:v>2</c:v>
                </c:pt>
                <c:pt idx="26">
                  <c:v>1</c:v>
                </c:pt>
                <c:pt idx="27">
                  <c:v>2</c:v>
                </c:pt>
                <c:pt idx="28">
                  <c:v>2</c:v>
                </c:pt>
                <c:pt idx="29">
                  <c:v>1</c:v>
                </c:pt>
                <c:pt idx="30">
                  <c:v>1</c:v>
                </c:pt>
                <c:pt idx="31">
                  <c:v>1</c:v>
                </c:pt>
                <c:pt idx="32">
                  <c:v>1</c:v>
                </c:pt>
                <c:pt idx="33">
                  <c:v>1</c:v>
                </c:pt>
                <c:pt idx="34">
                  <c:v>2</c:v>
                </c:pt>
                <c:pt idx="35">
                  <c:v>1</c:v>
                </c:pt>
                <c:pt idx="36">
                  <c:v>1</c:v>
                </c:pt>
                <c:pt idx="37">
                  <c:v>1</c:v>
                </c:pt>
                <c:pt idx="38">
                  <c:v>1</c:v>
                </c:pt>
                <c:pt idx="39">
                  <c:v>1</c:v>
                </c:pt>
                <c:pt idx="40">
                  <c:v>1</c:v>
                </c:pt>
                <c:pt idx="41">
                  <c:v>1</c:v>
                </c:pt>
                <c:pt idx="42">
                  <c:v>1</c:v>
                </c:pt>
                <c:pt idx="43">
                  <c:v>1</c:v>
                </c:pt>
                <c:pt idx="44">
                  <c:v>1</c:v>
                </c:pt>
                <c:pt idx="45">
                  <c:v>1</c:v>
                </c:pt>
                <c:pt idx="46">
                  <c:v>1</c:v>
                </c:pt>
                <c:pt idx="47">
                  <c:v>1</c:v>
                </c:pt>
                <c:pt idx="48">
                  <c:v>2</c:v>
                </c:pt>
                <c:pt idx="49">
                  <c:v>2</c:v>
                </c:pt>
                <c:pt idx="50">
                  <c:v>1</c:v>
                </c:pt>
                <c:pt idx="51">
                  <c:v>1</c:v>
                </c:pt>
                <c:pt idx="52">
                  <c:v>1</c:v>
                </c:pt>
                <c:pt idx="53">
                  <c:v>1</c:v>
                </c:pt>
                <c:pt idx="54">
                  <c:v>2</c:v>
                </c:pt>
                <c:pt idx="55">
                  <c:v>1</c:v>
                </c:pt>
                <c:pt idx="56">
                  <c:v>2</c:v>
                </c:pt>
                <c:pt idx="57">
                  <c:v>1</c:v>
                </c:pt>
                <c:pt idx="58">
                  <c:v>1</c:v>
                </c:pt>
                <c:pt idx="59">
                  <c:v>2</c:v>
                </c:pt>
                <c:pt idx="60">
                  <c:v>1</c:v>
                </c:pt>
                <c:pt idx="61">
                  <c:v>2</c:v>
                </c:pt>
                <c:pt idx="62">
                  <c:v>2</c:v>
                </c:pt>
                <c:pt idx="63">
                  <c:v>2</c:v>
                </c:pt>
                <c:pt idx="64">
                  <c:v>1</c:v>
                </c:pt>
                <c:pt idx="65">
                  <c:v>1</c:v>
                </c:pt>
                <c:pt idx="66">
                  <c:v>1</c:v>
                </c:pt>
                <c:pt idx="67">
                  <c:v>2</c:v>
                </c:pt>
                <c:pt idx="68">
                  <c:v>2</c:v>
                </c:pt>
                <c:pt idx="69">
                  <c:v>2</c:v>
                </c:pt>
                <c:pt idx="70">
                  <c:v>1</c:v>
                </c:pt>
                <c:pt idx="71">
                  <c:v>1</c:v>
                </c:pt>
                <c:pt idx="72">
                  <c:v>1</c:v>
                </c:pt>
                <c:pt idx="73">
                  <c:v>1</c:v>
                </c:pt>
                <c:pt idx="74">
                  <c:v>2</c:v>
                </c:pt>
                <c:pt idx="75">
                  <c:v>1</c:v>
                </c:pt>
                <c:pt idx="76">
                  <c:v>2</c:v>
                </c:pt>
                <c:pt idx="77">
                  <c:v>2</c:v>
                </c:pt>
                <c:pt idx="78">
                  <c:v>1</c:v>
                </c:pt>
                <c:pt idx="79">
                  <c:v>1</c:v>
                </c:pt>
                <c:pt idx="80">
                  <c:v>1</c:v>
                </c:pt>
                <c:pt idx="81">
                  <c:v>1</c:v>
                </c:pt>
                <c:pt idx="82">
                  <c:v>2</c:v>
                </c:pt>
                <c:pt idx="83">
                  <c:v>1</c:v>
                </c:pt>
                <c:pt idx="84">
                  <c:v>1</c:v>
                </c:pt>
                <c:pt idx="85">
                  <c:v>1</c:v>
                </c:pt>
                <c:pt idx="86">
                  <c:v>1</c:v>
                </c:pt>
                <c:pt idx="87">
                  <c:v>1</c:v>
                </c:pt>
                <c:pt idx="88">
                  <c:v>2</c:v>
                </c:pt>
                <c:pt idx="89">
                  <c:v>1</c:v>
                </c:pt>
                <c:pt idx="90">
                  <c:v>1</c:v>
                </c:pt>
                <c:pt idx="91">
                  <c:v>1</c:v>
                </c:pt>
                <c:pt idx="92">
                  <c:v>1</c:v>
                </c:pt>
                <c:pt idx="93">
                  <c:v>2</c:v>
                </c:pt>
                <c:pt idx="94">
                  <c:v>1</c:v>
                </c:pt>
                <c:pt idx="95">
                  <c:v>1</c:v>
                </c:pt>
                <c:pt idx="96">
                  <c:v>2</c:v>
                </c:pt>
                <c:pt idx="97">
                  <c:v>1</c:v>
                </c:pt>
                <c:pt idx="98">
                  <c:v>1</c:v>
                </c:pt>
                <c:pt idx="99">
                  <c:v>1</c:v>
                </c:pt>
                <c:pt idx="100">
                  <c:v>1</c:v>
                </c:pt>
                <c:pt idx="101">
                  <c:v>2</c:v>
                </c:pt>
                <c:pt idx="102">
                  <c:v>2</c:v>
                </c:pt>
                <c:pt idx="103">
                  <c:v>2</c:v>
                </c:pt>
                <c:pt idx="104">
                  <c:v>1</c:v>
                </c:pt>
                <c:pt idx="105">
                  <c:v>1</c:v>
                </c:pt>
                <c:pt idx="106">
                  <c:v>1</c:v>
                </c:pt>
                <c:pt idx="107">
                  <c:v>1</c:v>
                </c:pt>
                <c:pt idx="108">
                  <c:v>1</c:v>
                </c:pt>
                <c:pt idx="109">
                  <c:v>2</c:v>
                </c:pt>
                <c:pt idx="110">
                  <c:v>1</c:v>
                </c:pt>
                <c:pt idx="111">
                  <c:v>1</c:v>
                </c:pt>
                <c:pt idx="112">
                  <c:v>1</c:v>
                </c:pt>
                <c:pt idx="113">
                  <c:v>1</c:v>
                </c:pt>
                <c:pt idx="114">
                  <c:v>2</c:v>
                </c:pt>
                <c:pt idx="115">
                  <c:v>1</c:v>
                </c:pt>
                <c:pt idx="116">
                  <c:v>1</c:v>
                </c:pt>
                <c:pt idx="117">
                  <c:v>2</c:v>
                </c:pt>
                <c:pt idx="118">
                  <c:v>1</c:v>
                </c:pt>
                <c:pt idx="119">
                  <c:v>2</c:v>
                </c:pt>
                <c:pt idx="120">
                  <c:v>1</c:v>
                </c:pt>
                <c:pt idx="121">
                  <c:v>1</c:v>
                </c:pt>
                <c:pt idx="122">
                  <c:v>2</c:v>
                </c:pt>
                <c:pt idx="123">
                  <c:v>2</c:v>
                </c:pt>
                <c:pt idx="124">
                  <c:v>2</c:v>
                </c:pt>
                <c:pt idx="125">
                  <c:v>1</c:v>
                </c:pt>
                <c:pt idx="126">
                  <c:v>1</c:v>
                </c:pt>
                <c:pt idx="127">
                  <c:v>2</c:v>
                </c:pt>
                <c:pt idx="128">
                  <c:v>1</c:v>
                </c:pt>
                <c:pt idx="129">
                  <c:v>1</c:v>
                </c:pt>
                <c:pt idx="130">
                  <c:v>2</c:v>
                </c:pt>
                <c:pt idx="131">
                  <c:v>1</c:v>
                </c:pt>
                <c:pt idx="132">
                  <c:v>1</c:v>
                </c:pt>
                <c:pt idx="133">
                  <c:v>2</c:v>
                </c:pt>
                <c:pt idx="134">
                  <c:v>2</c:v>
                </c:pt>
                <c:pt idx="135">
                  <c:v>1</c:v>
                </c:pt>
                <c:pt idx="136">
                  <c:v>2</c:v>
                </c:pt>
                <c:pt idx="137">
                  <c:v>1</c:v>
                </c:pt>
                <c:pt idx="138">
                  <c:v>2</c:v>
                </c:pt>
                <c:pt idx="139">
                  <c:v>1</c:v>
                </c:pt>
                <c:pt idx="140">
                  <c:v>2</c:v>
                </c:pt>
                <c:pt idx="141">
                  <c:v>2</c:v>
                </c:pt>
                <c:pt idx="142">
                  <c:v>1</c:v>
                </c:pt>
                <c:pt idx="143">
                  <c:v>1</c:v>
                </c:pt>
                <c:pt idx="144">
                  <c:v>2</c:v>
                </c:pt>
                <c:pt idx="145">
                  <c:v>1</c:v>
                </c:pt>
                <c:pt idx="146">
                  <c:v>1</c:v>
                </c:pt>
                <c:pt idx="147">
                  <c:v>1</c:v>
                </c:pt>
                <c:pt idx="148">
                  <c:v>1</c:v>
                </c:pt>
                <c:pt idx="149">
                  <c:v>1</c:v>
                </c:pt>
                <c:pt idx="150">
                  <c:v>1</c:v>
                </c:pt>
                <c:pt idx="151">
                  <c:v>1</c:v>
                </c:pt>
                <c:pt idx="152">
                  <c:v>2</c:v>
                </c:pt>
                <c:pt idx="153">
                  <c:v>1</c:v>
                </c:pt>
                <c:pt idx="154">
                  <c:v>1</c:v>
                </c:pt>
                <c:pt idx="155">
                  <c:v>2</c:v>
                </c:pt>
                <c:pt idx="156">
                  <c:v>2</c:v>
                </c:pt>
                <c:pt idx="157">
                  <c:v>2</c:v>
                </c:pt>
                <c:pt idx="158">
                  <c:v>2</c:v>
                </c:pt>
                <c:pt idx="159">
                  <c:v>1</c:v>
                </c:pt>
                <c:pt idx="160">
                  <c:v>1</c:v>
                </c:pt>
                <c:pt idx="161">
                  <c:v>1</c:v>
                </c:pt>
                <c:pt idx="162">
                  <c:v>1</c:v>
                </c:pt>
                <c:pt idx="163">
                  <c:v>2</c:v>
                </c:pt>
                <c:pt idx="164">
                  <c:v>1</c:v>
                </c:pt>
                <c:pt idx="165">
                  <c:v>1</c:v>
                </c:pt>
                <c:pt idx="166">
                  <c:v>1</c:v>
                </c:pt>
                <c:pt idx="167">
                  <c:v>1</c:v>
                </c:pt>
                <c:pt idx="168">
                  <c:v>2</c:v>
                </c:pt>
                <c:pt idx="169">
                  <c:v>2</c:v>
                </c:pt>
                <c:pt idx="170">
                  <c:v>1</c:v>
                </c:pt>
                <c:pt idx="171">
                  <c:v>1</c:v>
                </c:pt>
                <c:pt idx="172">
                  <c:v>1</c:v>
                </c:pt>
                <c:pt idx="173">
                  <c:v>1</c:v>
                </c:pt>
                <c:pt idx="174">
                  <c:v>2</c:v>
                </c:pt>
                <c:pt idx="175">
                  <c:v>1</c:v>
                </c:pt>
                <c:pt idx="176">
                  <c:v>1</c:v>
                </c:pt>
                <c:pt idx="177">
                  <c:v>1</c:v>
                </c:pt>
                <c:pt idx="178">
                  <c:v>1</c:v>
                </c:pt>
                <c:pt idx="179">
                  <c:v>1</c:v>
                </c:pt>
                <c:pt idx="180">
                  <c:v>1</c:v>
                </c:pt>
                <c:pt idx="181">
                  <c:v>1</c:v>
                </c:pt>
                <c:pt idx="182">
                  <c:v>1</c:v>
                </c:pt>
                <c:pt idx="183">
                  <c:v>2</c:v>
                </c:pt>
                <c:pt idx="184">
                  <c:v>1</c:v>
                </c:pt>
                <c:pt idx="185">
                  <c:v>1</c:v>
                </c:pt>
                <c:pt idx="186">
                  <c:v>1</c:v>
                </c:pt>
                <c:pt idx="187">
                  <c:v>2</c:v>
                </c:pt>
                <c:pt idx="188">
                  <c:v>2</c:v>
                </c:pt>
                <c:pt idx="189">
                  <c:v>2</c:v>
                </c:pt>
                <c:pt idx="190">
                  <c:v>1</c:v>
                </c:pt>
                <c:pt idx="191">
                  <c:v>1</c:v>
                </c:pt>
                <c:pt idx="192">
                  <c:v>1</c:v>
                </c:pt>
                <c:pt idx="193">
                  <c:v>1</c:v>
                </c:pt>
                <c:pt idx="194">
                  <c:v>1</c:v>
                </c:pt>
                <c:pt idx="195">
                  <c:v>1</c:v>
                </c:pt>
                <c:pt idx="196">
                  <c:v>1</c:v>
                </c:pt>
                <c:pt idx="197">
                  <c:v>1</c:v>
                </c:pt>
                <c:pt idx="198">
                  <c:v>2</c:v>
                </c:pt>
                <c:pt idx="199">
                  <c:v>2</c:v>
                </c:pt>
                <c:pt idx="200">
                  <c:v>1</c:v>
                </c:pt>
                <c:pt idx="201">
                  <c:v>1</c:v>
                </c:pt>
                <c:pt idx="202">
                  <c:v>2</c:v>
                </c:pt>
                <c:pt idx="203">
                  <c:v>1</c:v>
                </c:pt>
                <c:pt idx="204">
                  <c:v>1</c:v>
                </c:pt>
                <c:pt idx="205">
                  <c:v>1</c:v>
                </c:pt>
                <c:pt idx="206">
                  <c:v>1</c:v>
                </c:pt>
                <c:pt idx="207">
                  <c:v>1</c:v>
                </c:pt>
                <c:pt idx="208">
                  <c:v>1</c:v>
                </c:pt>
                <c:pt idx="209">
                  <c:v>1</c:v>
                </c:pt>
                <c:pt idx="210">
                  <c:v>1</c:v>
                </c:pt>
                <c:pt idx="211">
                  <c:v>1</c:v>
                </c:pt>
                <c:pt idx="212">
                  <c:v>1</c:v>
                </c:pt>
                <c:pt idx="213">
                  <c:v>2</c:v>
                </c:pt>
                <c:pt idx="214">
                  <c:v>1</c:v>
                </c:pt>
                <c:pt idx="215">
                  <c:v>2</c:v>
                </c:pt>
                <c:pt idx="216">
                  <c:v>2</c:v>
                </c:pt>
                <c:pt idx="217">
                  <c:v>1</c:v>
                </c:pt>
                <c:pt idx="218">
                  <c:v>1</c:v>
                </c:pt>
                <c:pt idx="219">
                  <c:v>2</c:v>
                </c:pt>
                <c:pt idx="220">
                  <c:v>1</c:v>
                </c:pt>
                <c:pt idx="221">
                  <c:v>1</c:v>
                </c:pt>
                <c:pt idx="222">
                  <c:v>1</c:v>
                </c:pt>
                <c:pt idx="223">
                  <c:v>1</c:v>
                </c:pt>
                <c:pt idx="224">
                  <c:v>1</c:v>
                </c:pt>
                <c:pt idx="225">
                  <c:v>1</c:v>
                </c:pt>
                <c:pt idx="226">
                  <c:v>1</c:v>
                </c:pt>
                <c:pt idx="227">
                  <c:v>2</c:v>
                </c:pt>
                <c:pt idx="228">
                  <c:v>1</c:v>
                </c:pt>
                <c:pt idx="229">
                  <c:v>1</c:v>
                </c:pt>
                <c:pt idx="230">
                  <c:v>2</c:v>
                </c:pt>
                <c:pt idx="231">
                  <c:v>1</c:v>
                </c:pt>
                <c:pt idx="232">
                  <c:v>1</c:v>
                </c:pt>
                <c:pt idx="233">
                  <c:v>2</c:v>
                </c:pt>
                <c:pt idx="234">
                  <c:v>1</c:v>
                </c:pt>
                <c:pt idx="235">
                  <c:v>1</c:v>
                </c:pt>
                <c:pt idx="236">
                  <c:v>1</c:v>
                </c:pt>
                <c:pt idx="237">
                  <c:v>2</c:v>
                </c:pt>
                <c:pt idx="238">
                  <c:v>2</c:v>
                </c:pt>
                <c:pt idx="239">
                  <c:v>2</c:v>
                </c:pt>
                <c:pt idx="240">
                  <c:v>2</c:v>
                </c:pt>
                <c:pt idx="241">
                  <c:v>1</c:v>
                </c:pt>
                <c:pt idx="242">
                  <c:v>1</c:v>
                </c:pt>
                <c:pt idx="243">
                  <c:v>2</c:v>
                </c:pt>
                <c:pt idx="244">
                  <c:v>2</c:v>
                </c:pt>
                <c:pt idx="245">
                  <c:v>1</c:v>
                </c:pt>
                <c:pt idx="246">
                  <c:v>1</c:v>
                </c:pt>
                <c:pt idx="247">
                  <c:v>1</c:v>
                </c:pt>
                <c:pt idx="248">
                  <c:v>1</c:v>
                </c:pt>
                <c:pt idx="249">
                  <c:v>2</c:v>
                </c:pt>
                <c:pt idx="250">
                  <c:v>2</c:v>
                </c:pt>
                <c:pt idx="251">
                  <c:v>1</c:v>
                </c:pt>
                <c:pt idx="252">
                  <c:v>2</c:v>
                </c:pt>
                <c:pt idx="253">
                  <c:v>1</c:v>
                </c:pt>
                <c:pt idx="254">
                  <c:v>2</c:v>
                </c:pt>
                <c:pt idx="255">
                  <c:v>1</c:v>
                </c:pt>
                <c:pt idx="256">
                  <c:v>1</c:v>
                </c:pt>
                <c:pt idx="257">
                  <c:v>1</c:v>
                </c:pt>
                <c:pt idx="258">
                  <c:v>1</c:v>
                </c:pt>
                <c:pt idx="259">
                  <c:v>2</c:v>
                </c:pt>
                <c:pt idx="260">
                  <c:v>1</c:v>
                </c:pt>
                <c:pt idx="261">
                  <c:v>2</c:v>
                </c:pt>
                <c:pt idx="262">
                  <c:v>1</c:v>
                </c:pt>
                <c:pt idx="263">
                  <c:v>1</c:v>
                </c:pt>
                <c:pt idx="264">
                  <c:v>2</c:v>
                </c:pt>
                <c:pt idx="265">
                  <c:v>1</c:v>
                </c:pt>
                <c:pt idx="266">
                  <c:v>1</c:v>
                </c:pt>
                <c:pt idx="267">
                  <c:v>2</c:v>
                </c:pt>
                <c:pt idx="268">
                  <c:v>2</c:v>
                </c:pt>
                <c:pt idx="269">
                  <c:v>2</c:v>
                </c:pt>
                <c:pt idx="270">
                  <c:v>1</c:v>
                </c:pt>
                <c:pt idx="271">
                  <c:v>2</c:v>
                </c:pt>
                <c:pt idx="272">
                  <c:v>1</c:v>
                </c:pt>
                <c:pt idx="273">
                  <c:v>2</c:v>
                </c:pt>
                <c:pt idx="274">
                  <c:v>1</c:v>
                </c:pt>
                <c:pt idx="275">
                  <c:v>2</c:v>
                </c:pt>
                <c:pt idx="276">
                  <c:v>2</c:v>
                </c:pt>
                <c:pt idx="277">
                  <c:v>1</c:v>
                </c:pt>
                <c:pt idx="278">
                  <c:v>1</c:v>
                </c:pt>
                <c:pt idx="279">
                  <c:v>2</c:v>
                </c:pt>
                <c:pt idx="280">
                  <c:v>1</c:v>
                </c:pt>
                <c:pt idx="281">
                  <c:v>1</c:v>
                </c:pt>
                <c:pt idx="282">
                  <c:v>1</c:v>
                </c:pt>
                <c:pt idx="283">
                  <c:v>2</c:v>
                </c:pt>
                <c:pt idx="284">
                  <c:v>1</c:v>
                </c:pt>
                <c:pt idx="285">
                  <c:v>2</c:v>
                </c:pt>
                <c:pt idx="286">
                  <c:v>1</c:v>
                </c:pt>
                <c:pt idx="287">
                  <c:v>1</c:v>
                </c:pt>
                <c:pt idx="288">
                  <c:v>1</c:v>
                </c:pt>
                <c:pt idx="289">
                  <c:v>1</c:v>
                </c:pt>
                <c:pt idx="290">
                  <c:v>2</c:v>
                </c:pt>
                <c:pt idx="291">
                  <c:v>1</c:v>
                </c:pt>
                <c:pt idx="292">
                  <c:v>1</c:v>
                </c:pt>
                <c:pt idx="293">
                  <c:v>2</c:v>
                </c:pt>
                <c:pt idx="294">
                  <c:v>1</c:v>
                </c:pt>
                <c:pt idx="295">
                  <c:v>2</c:v>
                </c:pt>
                <c:pt idx="296">
                  <c:v>1</c:v>
                </c:pt>
                <c:pt idx="297">
                  <c:v>1</c:v>
                </c:pt>
                <c:pt idx="298">
                  <c:v>2</c:v>
                </c:pt>
                <c:pt idx="299">
                  <c:v>1</c:v>
                </c:pt>
                <c:pt idx="300">
                  <c:v>2</c:v>
                </c:pt>
                <c:pt idx="301">
                  <c:v>2</c:v>
                </c:pt>
                <c:pt idx="302">
                  <c:v>2</c:v>
                </c:pt>
                <c:pt idx="303">
                  <c:v>2</c:v>
                </c:pt>
                <c:pt idx="304">
                  <c:v>2</c:v>
                </c:pt>
                <c:pt idx="305">
                  <c:v>1</c:v>
                </c:pt>
                <c:pt idx="306">
                  <c:v>2</c:v>
                </c:pt>
                <c:pt idx="307">
                  <c:v>1</c:v>
                </c:pt>
                <c:pt idx="308">
                  <c:v>2</c:v>
                </c:pt>
                <c:pt idx="309">
                  <c:v>1</c:v>
                </c:pt>
                <c:pt idx="310">
                  <c:v>1</c:v>
                </c:pt>
                <c:pt idx="311">
                  <c:v>1</c:v>
                </c:pt>
                <c:pt idx="312">
                  <c:v>1</c:v>
                </c:pt>
                <c:pt idx="313">
                  <c:v>1</c:v>
                </c:pt>
                <c:pt idx="314">
                  <c:v>2</c:v>
                </c:pt>
                <c:pt idx="315">
                  <c:v>2</c:v>
                </c:pt>
                <c:pt idx="316">
                  <c:v>2</c:v>
                </c:pt>
                <c:pt idx="317">
                  <c:v>2</c:v>
                </c:pt>
                <c:pt idx="318">
                  <c:v>2</c:v>
                </c:pt>
                <c:pt idx="319">
                  <c:v>1</c:v>
                </c:pt>
                <c:pt idx="320">
                  <c:v>2</c:v>
                </c:pt>
                <c:pt idx="321">
                  <c:v>2</c:v>
                </c:pt>
                <c:pt idx="322">
                  <c:v>1</c:v>
                </c:pt>
                <c:pt idx="323">
                  <c:v>1</c:v>
                </c:pt>
                <c:pt idx="324">
                  <c:v>1</c:v>
                </c:pt>
                <c:pt idx="325">
                  <c:v>2</c:v>
                </c:pt>
                <c:pt idx="326">
                  <c:v>1</c:v>
                </c:pt>
                <c:pt idx="327">
                  <c:v>2</c:v>
                </c:pt>
                <c:pt idx="328">
                  <c:v>1</c:v>
                </c:pt>
                <c:pt idx="329">
                  <c:v>2</c:v>
                </c:pt>
                <c:pt idx="330">
                  <c:v>1</c:v>
                </c:pt>
                <c:pt idx="331">
                  <c:v>1</c:v>
                </c:pt>
                <c:pt idx="332">
                  <c:v>1</c:v>
                </c:pt>
                <c:pt idx="333">
                  <c:v>2</c:v>
                </c:pt>
                <c:pt idx="334">
                  <c:v>2</c:v>
                </c:pt>
                <c:pt idx="335">
                  <c:v>1</c:v>
                </c:pt>
                <c:pt idx="336">
                  <c:v>2</c:v>
                </c:pt>
                <c:pt idx="337">
                  <c:v>1</c:v>
                </c:pt>
                <c:pt idx="338">
                  <c:v>2</c:v>
                </c:pt>
                <c:pt idx="339">
                  <c:v>2</c:v>
                </c:pt>
                <c:pt idx="340">
                  <c:v>2</c:v>
                </c:pt>
                <c:pt idx="341">
                  <c:v>1</c:v>
                </c:pt>
                <c:pt idx="342">
                  <c:v>1</c:v>
                </c:pt>
                <c:pt idx="343">
                  <c:v>2</c:v>
                </c:pt>
                <c:pt idx="344">
                  <c:v>2</c:v>
                </c:pt>
                <c:pt idx="345">
                  <c:v>1</c:v>
                </c:pt>
                <c:pt idx="346">
                  <c:v>2</c:v>
                </c:pt>
                <c:pt idx="347">
                  <c:v>2</c:v>
                </c:pt>
                <c:pt idx="348">
                  <c:v>2</c:v>
                </c:pt>
                <c:pt idx="349">
                  <c:v>2</c:v>
                </c:pt>
                <c:pt idx="350">
                  <c:v>2</c:v>
                </c:pt>
                <c:pt idx="351">
                  <c:v>1</c:v>
                </c:pt>
                <c:pt idx="352">
                  <c:v>2</c:v>
                </c:pt>
                <c:pt idx="353">
                  <c:v>1</c:v>
                </c:pt>
                <c:pt idx="354">
                  <c:v>1</c:v>
                </c:pt>
                <c:pt idx="355">
                  <c:v>1</c:v>
                </c:pt>
                <c:pt idx="356">
                  <c:v>2</c:v>
                </c:pt>
                <c:pt idx="357">
                  <c:v>2</c:v>
                </c:pt>
                <c:pt idx="358">
                  <c:v>1</c:v>
                </c:pt>
                <c:pt idx="359">
                  <c:v>1</c:v>
                </c:pt>
                <c:pt idx="360">
                  <c:v>1</c:v>
                </c:pt>
                <c:pt idx="361">
                  <c:v>1</c:v>
                </c:pt>
                <c:pt idx="362">
                  <c:v>1</c:v>
                </c:pt>
                <c:pt idx="363">
                  <c:v>1</c:v>
                </c:pt>
                <c:pt idx="364">
                  <c:v>2</c:v>
                </c:pt>
                <c:pt idx="365">
                  <c:v>2</c:v>
                </c:pt>
                <c:pt idx="366">
                  <c:v>1</c:v>
                </c:pt>
                <c:pt idx="367">
                  <c:v>2</c:v>
                </c:pt>
                <c:pt idx="368">
                  <c:v>1</c:v>
                </c:pt>
                <c:pt idx="369">
                  <c:v>2</c:v>
                </c:pt>
                <c:pt idx="370">
                  <c:v>2</c:v>
                </c:pt>
                <c:pt idx="371">
                  <c:v>2</c:v>
                </c:pt>
                <c:pt idx="372">
                  <c:v>2</c:v>
                </c:pt>
                <c:pt idx="373">
                  <c:v>2</c:v>
                </c:pt>
                <c:pt idx="374">
                  <c:v>2</c:v>
                </c:pt>
                <c:pt idx="375">
                  <c:v>2</c:v>
                </c:pt>
                <c:pt idx="376">
                  <c:v>1</c:v>
                </c:pt>
                <c:pt idx="377">
                  <c:v>1</c:v>
                </c:pt>
                <c:pt idx="378">
                  <c:v>2</c:v>
                </c:pt>
                <c:pt idx="379">
                  <c:v>2</c:v>
                </c:pt>
                <c:pt idx="380">
                  <c:v>2</c:v>
                </c:pt>
                <c:pt idx="381">
                  <c:v>1</c:v>
                </c:pt>
                <c:pt idx="382">
                  <c:v>1</c:v>
                </c:pt>
                <c:pt idx="383">
                  <c:v>1</c:v>
                </c:pt>
                <c:pt idx="384">
                  <c:v>1</c:v>
                </c:pt>
                <c:pt idx="385">
                  <c:v>2</c:v>
                </c:pt>
                <c:pt idx="386">
                  <c:v>1</c:v>
                </c:pt>
                <c:pt idx="387">
                  <c:v>1</c:v>
                </c:pt>
                <c:pt idx="388">
                  <c:v>1</c:v>
                </c:pt>
                <c:pt idx="389">
                  <c:v>1</c:v>
                </c:pt>
                <c:pt idx="390">
                  <c:v>1</c:v>
                </c:pt>
                <c:pt idx="391">
                  <c:v>1</c:v>
                </c:pt>
                <c:pt idx="392">
                  <c:v>1</c:v>
                </c:pt>
                <c:pt idx="393">
                  <c:v>2</c:v>
                </c:pt>
                <c:pt idx="394">
                  <c:v>2</c:v>
                </c:pt>
                <c:pt idx="395">
                  <c:v>2</c:v>
                </c:pt>
                <c:pt idx="396">
                  <c:v>1</c:v>
                </c:pt>
                <c:pt idx="397">
                  <c:v>2</c:v>
                </c:pt>
                <c:pt idx="398">
                  <c:v>1</c:v>
                </c:pt>
                <c:pt idx="399">
                  <c:v>1</c:v>
                </c:pt>
                <c:pt idx="400">
                  <c:v>2</c:v>
                </c:pt>
                <c:pt idx="401">
                  <c:v>1</c:v>
                </c:pt>
                <c:pt idx="402">
                  <c:v>2</c:v>
                </c:pt>
                <c:pt idx="403">
                  <c:v>1</c:v>
                </c:pt>
                <c:pt idx="404">
                  <c:v>2</c:v>
                </c:pt>
                <c:pt idx="405">
                  <c:v>1</c:v>
                </c:pt>
                <c:pt idx="406">
                  <c:v>1</c:v>
                </c:pt>
                <c:pt idx="407">
                  <c:v>2</c:v>
                </c:pt>
                <c:pt idx="408">
                  <c:v>2</c:v>
                </c:pt>
                <c:pt idx="409">
                  <c:v>1</c:v>
                </c:pt>
                <c:pt idx="410">
                  <c:v>1</c:v>
                </c:pt>
                <c:pt idx="411">
                  <c:v>2</c:v>
                </c:pt>
                <c:pt idx="412">
                  <c:v>2</c:v>
                </c:pt>
                <c:pt idx="413">
                  <c:v>1</c:v>
                </c:pt>
                <c:pt idx="414">
                  <c:v>1</c:v>
                </c:pt>
                <c:pt idx="415">
                  <c:v>1</c:v>
                </c:pt>
                <c:pt idx="416">
                  <c:v>2</c:v>
                </c:pt>
                <c:pt idx="417">
                  <c:v>1</c:v>
                </c:pt>
                <c:pt idx="418">
                  <c:v>1</c:v>
                </c:pt>
                <c:pt idx="419">
                  <c:v>1</c:v>
                </c:pt>
                <c:pt idx="420">
                  <c:v>1</c:v>
                </c:pt>
                <c:pt idx="421">
                  <c:v>1</c:v>
                </c:pt>
                <c:pt idx="422">
                  <c:v>2</c:v>
                </c:pt>
                <c:pt idx="423">
                  <c:v>1</c:v>
                </c:pt>
                <c:pt idx="424">
                  <c:v>1</c:v>
                </c:pt>
                <c:pt idx="425">
                  <c:v>1</c:v>
                </c:pt>
                <c:pt idx="426">
                  <c:v>1</c:v>
                </c:pt>
                <c:pt idx="427">
                  <c:v>2</c:v>
                </c:pt>
                <c:pt idx="428">
                  <c:v>2</c:v>
                </c:pt>
                <c:pt idx="429">
                  <c:v>2</c:v>
                </c:pt>
                <c:pt idx="430">
                  <c:v>1</c:v>
                </c:pt>
                <c:pt idx="431">
                  <c:v>2</c:v>
                </c:pt>
                <c:pt idx="432">
                  <c:v>1</c:v>
                </c:pt>
                <c:pt idx="433">
                  <c:v>1</c:v>
                </c:pt>
                <c:pt idx="434">
                  <c:v>2</c:v>
                </c:pt>
                <c:pt idx="435">
                  <c:v>2</c:v>
                </c:pt>
                <c:pt idx="436">
                  <c:v>1</c:v>
                </c:pt>
                <c:pt idx="437">
                  <c:v>1</c:v>
                </c:pt>
                <c:pt idx="438">
                  <c:v>2</c:v>
                </c:pt>
                <c:pt idx="439">
                  <c:v>1</c:v>
                </c:pt>
                <c:pt idx="440">
                  <c:v>2</c:v>
                </c:pt>
                <c:pt idx="441">
                  <c:v>1</c:v>
                </c:pt>
                <c:pt idx="442">
                  <c:v>1</c:v>
                </c:pt>
                <c:pt idx="443">
                  <c:v>2</c:v>
                </c:pt>
                <c:pt idx="444">
                  <c:v>1</c:v>
                </c:pt>
                <c:pt idx="445">
                  <c:v>2</c:v>
                </c:pt>
                <c:pt idx="446">
                  <c:v>1</c:v>
                </c:pt>
                <c:pt idx="447">
                  <c:v>1</c:v>
                </c:pt>
                <c:pt idx="448">
                  <c:v>2</c:v>
                </c:pt>
                <c:pt idx="449">
                  <c:v>1</c:v>
                </c:pt>
                <c:pt idx="450">
                  <c:v>1</c:v>
                </c:pt>
                <c:pt idx="451">
                  <c:v>2</c:v>
                </c:pt>
                <c:pt idx="452">
                  <c:v>1</c:v>
                </c:pt>
                <c:pt idx="453">
                  <c:v>2</c:v>
                </c:pt>
                <c:pt idx="454">
                  <c:v>2</c:v>
                </c:pt>
                <c:pt idx="455">
                  <c:v>1</c:v>
                </c:pt>
                <c:pt idx="456">
                  <c:v>2</c:v>
                </c:pt>
                <c:pt idx="457">
                  <c:v>2</c:v>
                </c:pt>
                <c:pt idx="458">
                  <c:v>2</c:v>
                </c:pt>
                <c:pt idx="459">
                  <c:v>1</c:v>
                </c:pt>
                <c:pt idx="460">
                  <c:v>2</c:v>
                </c:pt>
                <c:pt idx="461">
                  <c:v>1</c:v>
                </c:pt>
                <c:pt idx="462">
                  <c:v>2</c:v>
                </c:pt>
                <c:pt idx="463">
                  <c:v>1</c:v>
                </c:pt>
                <c:pt idx="464">
                  <c:v>2</c:v>
                </c:pt>
                <c:pt idx="465">
                  <c:v>1</c:v>
                </c:pt>
                <c:pt idx="466">
                  <c:v>2</c:v>
                </c:pt>
                <c:pt idx="467">
                  <c:v>2</c:v>
                </c:pt>
                <c:pt idx="468">
                  <c:v>1</c:v>
                </c:pt>
                <c:pt idx="469">
                  <c:v>1</c:v>
                </c:pt>
                <c:pt idx="470">
                  <c:v>1</c:v>
                </c:pt>
                <c:pt idx="471">
                  <c:v>1</c:v>
                </c:pt>
                <c:pt idx="472">
                  <c:v>1</c:v>
                </c:pt>
                <c:pt idx="473">
                  <c:v>2</c:v>
                </c:pt>
                <c:pt idx="474">
                  <c:v>2</c:v>
                </c:pt>
                <c:pt idx="475">
                  <c:v>2</c:v>
                </c:pt>
                <c:pt idx="476">
                  <c:v>2</c:v>
                </c:pt>
                <c:pt idx="477">
                  <c:v>1</c:v>
                </c:pt>
                <c:pt idx="478">
                  <c:v>1</c:v>
                </c:pt>
                <c:pt idx="479">
                  <c:v>1</c:v>
                </c:pt>
                <c:pt idx="480">
                  <c:v>1</c:v>
                </c:pt>
                <c:pt idx="481">
                  <c:v>2</c:v>
                </c:pt>
                <c:pt idx="482">
                  <c:v>1</c:v>
                </c:pt>
                <c:pt idx="483">
                  <c:v>2</c:v>
                </c:pt>
                <c:pt idx="484">
                  <c:v>2</c:v>
                </c:pt>
                <c:pt idx="485">
                  <c:v>1</c:v>
                </c:pt>
                <c:pt idx="486">
                  <c:v>1</c:v>
                </c:pt>
                <c:pt idx="487">
                  <c:v>1</c:v>
                </c:pt>
                <c:pt idx="488">
                  <c:v>1</c:v>
                </c:pt>
                <c:pt idx="489">
                  <c:v>1</c:v>
                </c:pt>
                <c:pt idx="490">
                  <c:v>1</c:v>
                </c:pt>
                <c:pt idx="491">
                  <c:v>1</c:v>
                </c:pt>
                <c:pt idx="492">
                  <c:v>2</c:v>
                </c:pt>
                <c:pt idx="493">
                  <c:v>2</c:v>
                </c:pt>
                <c:pt idx="494">
                  <c:v>2</c:v>
                </c:pt>
                <c:pt idx="495">
                  <c:v>1</c:v>
                </c:pt>
                <c:pt idx="496">
                  <c:v>2</c:v>
                </c:pt>
                <c:pt idx="497">
                  <c:v>1</c:v>
                </c:pt>
                <c:pt idx="498">
                  <c:v>2</c:v>
                </c:pt>
                <c:pt idx="499">
                  <c:v>1</c:v>
                </c:pt>
                <c:pt idx="500">
                  <c:v>2</c:v>
                </c:pt>
                <c:pt idx="501">
                  <c:v>2</c:v>
                </c:pt>
                <c:pt idx="502">
                  <c:v>2</c:v>
                </c:pt>
                <c:pt idx="503">
                  <c:v>2</c:v>
                </c:pt>
                <c:pt idx="504">
                  <c:v>2</c:v>
                </c:pt>
                <c:pt idx="505">
                  <c:v>2</c:v>
                </c:pt>
                <c:pt idx="506">
                  <c:v>1</c:v>
                </c:pt>
                <c:pt idx="507">
                  <c:v>1</c:v>
                </c:pt>
                <c:pt idx="508">
                  <c:v>2</c:v>
                </c:pt>
                <c:pt idx="509">
                  <c:v>1</c:v>
                </c:pt>
                <c:pt idx="510">
                  <c:v>1</c:v>
                </c:pt>
                <c:pt idx="511">
                  <c:v>1</c:v>
                </c:pt>
                <c:pt idx="512">
                  <c:v>1</c:v>
                </c:pt>
                <c:pt idx="513">
                  <c:v>1</c:v>
                </c:pt>
                <c:pt idx="514">
                  <c:v>2</c:v>
                </c:pt>
                <c:pt idx="515">
                  <c:v>2</c:v>
                </c:pt>
                <c:pt idx="516">
                  <c:v>2</c:v>
                </c:pt>
                <c:pt idx="517">
                  <c:v>1</c:v>
                </c:pt>
                <c:pt idx="518">
                  <c:v>2</c:v>
                </c:pt>
                <c:pt idx="519">
                  <c:v>1</c:v>
                </c:pt>
                <c:pt idx="520">
                  <c:v>1</c:v>
                </c:pt>
                <c:pt idx="521">
                  <c:v>1</c:v>
                </c:pt>
                <c:pt idx="522">
                  <c:v>2</c:v>
                </c:pt>
                <c:pt idx="523">
                  <c:v>1</c:v>
                </c:pt>
                <c:pt idx="524">
                  <c:v>1</c:v>
                </c:pt>
                <c:pt idx="525">
                  <c:v>2</c:v>
                </c:pt>
                <c:pt idx="526">
                  <c:v>2</c:v>
                </c:pt>
                <c:pt idx="527">
                  <c:v>1</c:v>
                </c:pt>
                <c:pt idx="528">
                  <c:v>2</c:v>
                </c:pt>
                <c:pt idx="529">
                  <c:v>1</c:v>
                </c:pt>
                <c:pt idx="530">
                  <c:v>2</c:v>
                </c:pt>
                <c:pt idx="531">
                  <c:v>1</c:v>
                </c:pt>
                <c:pt idx="532">
                  <c:v>1</c:v>
                </c:pt>
                <c:pt idx="533">
                  <c:v>1</c:v>
                </c:pt>
                <c:pt idx="534">
                  <c:v>2</c:v>
                </c:pt>
                <c:pt idx="535">
                  <c:v>2</c:v>
                </c:pt>
                <c:pt idx="536">
                  <c:v>1</c:v>
                </c:pt>
                <c:pt idx="537">
                  <c:v>2</c:v>
                </c:pt>
                <c:pt idx="538">
                  <c:v>1</c:v>
                </c:pt>
                <c:pt idx="539">
                  <c:v>1</c:v>
                </c:pt>
                <c:pt idx="540">
                  <c:v>1</c:v>
                </c:pt>
                <c:pt idx="541">
                  <c:v>1</c:v>
                </c:pt>
                <c:pt idx="542">
                  <c:v>2</c:v>
                </c:pt>
                <c:pt idx="543">
                  <c:v>1</c:v>
                </c:pt>
                <c:pt idx="544">
                  <c:v>2</c:v>
                </c:pt>
                <c:pt idx="545">
                  <c:v>2</c:v>
                </c:pt>
                <c:pt idx="546">
                  <c:v>1</c:v>
                </c:pt>
                <c:pt idx="547">
                  <c:v>2</c:v>
                </c:pt>
                <c:pt idx="548">
                  <c:v>2</c:v>
                </c:pt>
                <c:pt idx="549">
                  <c:v>2</c:v>
                </c:pt>
                <c:pt idx="550">
                  <c:v>2</c:v>
                </c:pt>
                <c:pt idx="551">
                  <c:v>2</c:v>
                </c:pt>
                <c:pt idx="552">
                  <c:v>2</c:v>
                </c:pt>
                <c:pt idx="553">
                  <c:v>1</c:v>
                </c:pt>
                <c:pt idx="554">
                  <c:v>1</c:v>
                </c:pt>
                <c:pt idx="555">
                  <c:v>1</c:v>
                </c:pt>
                <c:pt idx="556">
                  <c:v>2</c:v>
                </c:pt>
                <c:pt idx="557">
                  <c:v>2</c:v>
                </c:pt>
                <c:pt idx="558">
                  <c:v>1</c:v>
                </c:pt>
                <c:pt idx="559">
                  <c:v>1</c:v>
                </c:pt>
                <c:pt idx="560">
                  <c:v>1</c:v>
                </c:pt>
                <c:pt idx="561">
                  <c:v>2</c:v>
                </c:pt>
                <c:pt idx="562">
                  <c:v>1</c:v>
                </c:pt>
                <c:pt idx="563">
                  <c:v>2</c:v>
                </c:pt>
                <c:pt idx="564">
                  <c:v>2</c:v>
                </c:pt>
                <c:pt idx="565">
                  <c:v>1</c:v>
                </c:pt>
                <c:pt idx="566">
                  <c:v>1</c:v>
                </c:pt>
                <c:pt idx="567">
                  <c:v>2</c:v>
                </c:pt>
                <c:pt idx="568">
                  <c:v>1</c:v>
                </c:pt>
                <c:pt idx="569">
                  <c:v>1</c:v>
                </c:pt>
                <c:pt idx="570">
                  <c:v>1</c:v>
                </c:pt>
                <c:pt idx="571">
                  <c:v>1</c:v>
                </c:pt>
                <c:pt idx="572">
                  <c:v>1</c:v>
                </c:pt>
                <c:pt idx="573">
                  <c:v>1</c:v>
                </c:pt>
                <c:pt idx="574">
                  <c:v>2</c:v>
                </c:pt>
                <c:pt idx="575">
                  <c:v>2</c:v>
                </c:pt>
                <c:pt idx="576">
                  <c:v>2</c:v>
                </c:pt>
                <c:pt idx="577">
                  <c:v>1</c:v>
                </c:pt>
                <c:pt idx="578">
                  <c:v>1</c:v>
                </c:pt>
                <c:pt idx="579">
                  <c:v>1</c:v>
                </c:pt>
                <c:pt idx="580">
                  <c:v>2</c:v>
                </c:pt>
                <c:pt idx="581">
                  <c:v>2</c:v>
                </c:pt>
                <c:pt idx="582">
                  <c:v>1</c:v>
                </c:pt>
                <c:pt idx="583">
                  <c:v>1</c:v>
                </c:pt>
                <c:pt idx="584">
                  <c:v>2</c:v>
                </c:pt>
                <c:pt idx="585">
                  <c:v>1</c:v>
                </c:pt>
                <c:pt idx="586">
                  <c:v>1</c:v>
                </c:pt>
                <c:pt idx="587">
                  <c:v>1</c:v>
                </c:pt>
                <c:pt idx="588">
                  <c:v>1</c:v>
                </c:pt>
                <c:pt idx="589">
                  <c:v>1</c:v>
                </c:pt>
                <c:pt idx="590">
                  <c:v>2</c:v>
                </c:pt>
                <c:pt idx="591">
                  <c:v>1</c:v>
                </c:pt>
                <c:pt idx="592">
                  <c:v>1</c:v>
                </c:pt>
                <c:pt idx="593">
                  <c:v>1</c:v>
                </c:pt>
                <c:pt idx="594">
                  <c:v>2</c:v>
                </c:pt>
                <c:pt idx="595">
                  <c:v>1</c:v>
                </c:pt>
                <c:pt idx="596">
                  <c:v>1</c:v>
                </c:pt>
                <c:pt idx="597">
                  <c:v>1</c:v>
                </c:pt>
                <c:pt idx="598">
                  <c:v>1</c:v>
                </c:pt>
                <c:pt idx="599">
                  <c:v>2</c:v>
                </c:pt>
                <c:pt idx="600">
                  <c:v>1</c:v>
                </c:pt>
                <c:pt idx="601">
                  <c:v>1</c:v>
                </c:pt>
                <c:pt idx="602">
                  <c:v>2</c:v>
                </c:pt>
                <c:pt idx="603">
                  <c:v>2</c:v>
                </c:pt>
                <c:pt idx="604">
                  <c:v>1</c:v>
                </c:pt>
                <c:pt idx="605">
                  <c:v>1</c:v>
                </c:pt>
                <c:pt idx="606">
                  <c:v>2</c:v>
                </c:pt>
                <c:pt idx="607">
                  <c:v>2</c:v>
                </c:pt>
                <c:pt idx="608">
                  <c:v>1</c:v>
                </c:pt>
                <c:pt idx="609">
                  <c:v>1</c:v>
                </c:pt>
                <c:pt idx="610">
                  <c:v>1</c:v>
                </c:pt>
                <c:pt idx="611">
                  <c:v>1</c:v>
                </c:pt>
                <c:pt idx="612">
                  <c:v>2</c:v>
                </c:pt>
                <c:pt idx="613">
                  <c:v>1</c:v>
                </c:pt>
                <c:pt idx="614">
                  <c:v>1</c:v>
                </c:pt>
                <c:pt idx="615">
                  <c:v>1</c:v>
                </c:pt>
                <c:pt idx="616">
                  <c:v>2</c:v>
                </c:pt>
                <c:pt idx="617">
                  <c:v>2</c:v>
                </c:pt>
                <c:pt idx="618">
                  <c:v>1</c:v>
                </c:pt>
                <c:pt idx="619">
                  <c:v>1</c:v>
                </c:pt>
                <c:pt idx="620">
                  <c:v>1</c:v>
                </c:pt>
                <c:pt idx="621">
                  <c:v>2</c:v>
                </c:pt>
                <c:pt idx="622">
                  <c:v>1</c:v>
                </c:pt>
                <c:pt idx="623">
                  <c:v>1</c:v>
                </c:pt>
                <c:pt idx="624">
                  <c:v>2</c:v>
                </c:pt>
                <c:pt idx="625">
                  <c:v>1</c:v>
                </c:pt>
                <c:pt idx="626">
                  <c:v>2</c:v>
                </c:pt>
                <c:pt idx="627">
                  <c:v>1</c:v>
                </c:pt>
                <c:pt idx="628">
                  <c:v>2</c:v>
                </c:pt>
                <c:pt idx="629">
                  <c:v>1</c:v>
                </c:pt>
                <c:pt idx="630">
                  <c:v>1</c:v>
                </c:pt>
                <c:pt idx="631">
                  <c:v>1</c:v>
                </c:pt>
                <c:pt idx="632">
                  <c:v>1</c:v>
                </c:pt>
                <c:pt idx="633">
                  <c:v>1</c:v>
                </c:pt>
                <c:pt idx="634">
                  <c:v>1</c:v>
                </c:pt>
                <c:pt idx="635">
                  <c:v>1</c:v>
                </c:pt>
                <c:pt idx="636">
                  <c:v>1</c:v>
                </c:pt>
                <c:pt idx="637">
                  <c:v>1</c:v>
                </c:pt>
                <c:pt idx="638">
                  <c:v>1</c:v>
                </c:pt>
                <c:pt idx="639">
                  <c:v>1</c:v>
                </c:pt>
                <c:pt idx="640">
                  <c:v>1</c:v>
                </c:pt>
                <c:pt idx="641">
                  <c:v>2</c:v>
                </c:pt>
                <c:pt idx="642">
                  <c:v>1</c:v>
                </c:pt>
                <c:pt idx="643">
                  <c:v>1</c:v>
                </c:pt>
                <c:pt idx="644">
                  <c:v>2</c:v>
                </c:pt>
                <c:pt idx="645">
                  <c:v>1</c:v>
                </c:pt>
                <c:pt idx="646">
                  <c:v>1</c:v>
                </c:pt>
                <c:pt idx="647">
                  <c:v>1</c:v>
                </c:pt>
                <c:pt idx="648">
                  <c:v>1</c:v>
                </c:pt>
                <c:pt idx="649">
                  <c:v>1</c:v>
                </c:pt>
                <c:pt idx="650">
                  <c:v>1</c:v>
                </c:pt>
                <c:pt idx="651">
                  <c:v>1</c:v>
                </c:pt>
                <c:pt idx="652">
                  <c:v>2</c:v>
                </c:pt>
                <c:pt idx="653">
                  <c:v>1</c:v>
                </c:pt>
                <c:pt idx="654">
                  <c:v>1</c:v>
                </c:pt>
                <c:pt idx="655">
                  <c:v>1</c:v>
                </c:pt>
                <c:pt idx="656">
                  <c:v>1</c:v>
                </c:pt>
                <c:pt idx="657">
                  <c:v>2</c:v>
                </c:pt>
                <c:pt idx="658">
                  <c:v>1</c:v>
                </c:pt>
                <c:pt idx="659">
                  <c:v>2</c:v>
                </c:pt>
                <c:pt idx="660">
                  <c:v>1</c:v>
                </c:pt>
                <c:pt idx="661">
                  <c:v>1</c:v>
                </c:pt>
                <c:pt idx="662">
                  <c:v>1</c:v>
                </c:pt>
                <c:pt idx="663">
                  <c:v>1</c:v>
                </c:pt>
                <c:pt idx="664">
                  <c:v>1</c:v>
                </c:pt>
                <c:pt idx="665">
                  <c:v>2</c:v>
                </c:pt>
                <c:pt idx="666">
                  <c:v>1</c:v>
                </c:pt>
                <c:pt idx="667">
                  <c:v>1</c:v>
                </c:pt>
                <c:pt idx="668">
                  <c:v>1</c:v>
                </c:pt>
                <c:pt idx="669">
                  <c:v>1</c:v>
                </c:pt>
                <c:pt idx="670">
                  <c:v>1</c:v>
                </c:pt>
                <c:pt idx="671">
                  <c:v>2</c:v>
                </c:pt>
                <c:pt idx="672">
                  <c:v>2</c:v>
                </c:pt>
                <c:pt idx="673">
                  <c:v>1</c:v>
                </c:pt>
                <c:pt idx="674">
                  <c:v>2</c:v>
                </c:pt>
                <c:pt idx="675">
                  <c:v>1</c:v>
                </c:pt>
                <c:pt idx="676">
                  <c:v>1</c:v>
                </c:pt>
                <c:pt idx="677">
                  <c:v>1</c:v>
                </c:pt>
                <c:pt idx="678">
                  <c:v>1</c:v>
                </c:pt>
                <c:pt idx="679">
                  <c:v>1</c:v>
                </c:pt>
                <c:pt idx="680">
                  <c:v>2</c:v>
                </c:pt>
                <c:pt idx="681">
                  <c:v>1</c:v>
                </c:pt>
                <c:pt idx="682">
                  <c:v>2</c:v>
                </c:pt>
                <c:pt idx="683">
                  <c:v>2</c:v>
                </c:pt>
                <c:pt idx="684">
                  <c:v>2</c:v>
                </c:pt>
                <c:pt idx="685">
                  <c:v>1</c:v>
                </c:pt>
                <c:pt idx="686">
                  <c:v>1</c:v>
                </c:pt>
                <c:pt idx="687">
                  <c:v>1</c:v>
                </c:pt>
                <c:pt idx="688">
                  <c:v>1</c:v>
                </c:pt>
                <c:pt idx="689">
                  <c:v>1</c:v>
                </c:pt>
                <c:pt idx="690">
                  <c:v>1</c:v>
                </c:pt>
                <c:pt idx="691">
                  <c:v>2</c:v>
                </c:pt>
                <c:pt idx="692">
                  <c:v>2</c:v>
                </c:pt>
                <c:pt idx="693">
                  <c:v>1</c:v>
                </c:pt>
                <c:pt idx="694">
                  <c:v>1</c:v>
                </c:pt>
                <c:pt idx="695">
                  <c:v>1</c:v>
                </c:pt>
                <c:pt idx="696">
                  <c:v>2</c:v>
                </c:pt>
                <c:pt idx="697">
                  <c:v>1</c:v>
                </c:pt>
                <c:pt idx="698">
                  <c:v>2</c:v>
                </c:pt>
                <c:pt idx="699">
                  <c:v>1</c:v>
                </c:pt>
                <c:pt idx="700">
                  <c:v>2</c:v>
                </c:pt>
                <c:pt idx="701">
                  <c:v>1</c:v>
                </c:pt>
                <c:pt idx="702">
                  <c:v>1</c:v>
                </c:pt>
                <c:pt idx="703">
                  <c:v>1</c:v>
                </c:pt>
                <c:pt idx="704">
                  <c:v>2</c:v>
                </c:pt>
                <c:pt idx="705">
                  <c:v>1</c:v>
                </c:pt>
                <c:pt idx="706">
                  <c:v>1</c:v>
                </c:pt>
                <c:pt idx="707">
                  <c:v>2</c:v>
                </c:pt>
                <c:pt idx="708">
                  <c:v>1</c:v>
                </c:pt>
                <c:pt idx="709">
                  <c:v>1</c:v>
                </c:pt>
                <c:pt idx="710">
                  <c:v>1</c:v>
                </c:pt>
                <c:pt idx="711">
                  <c:v>1</c:v>
                </c:pt>
                <c:pt idx="712">
                  <c:v>2</c:v>
                </c:pt>
                <c:pt idx="713">
                  <c:v>1</c:v>
                </c:pt>
                <c:pt idx="714">
                  <c:v>1</c:v>
                </c:pt>
                <c:pt idx="715">
                  <c:v>2</c:v>
                </c:pt>
                <c:pt idx="716">
                  <c:v>1</c:v>
                </c:pt>
                <c:pt idx="717">
                  <c:v>1</c:v>
                </c:pt>
                <c:pt idx="718">
                  <c:v>2</c:v>
                </c:pt>
                <c:pt idx="719">
                  <c:v>2</c:v>
                </c:pt>
                <c:pt idx="720">
                  <c:v>2</c:v>
                </c:pt>
                <c:pt idx="721">
                  <c:v>1</c:v>
                </c:pt>
                <c:pt idx="722">
                  <c:v>1</c:v>
                </c:pt>
                <c:pt idx="723">
                  <c:v>1</c:v>
                </c:pt>
                <c:pt idx="724">
                  <c:v>1</c:v>
                </c:pt>
                <c:pt idx="725">
                  <c:v>1</c:v>
                </c:pt>
                <c:pt idx="726">
                  <c:v>2</c:v>
                </c:pt>
                <c:pt idx="727">
                  <c:v>1</c:v>
                </c:pt>
                <c:pt idx="728">
                  <c:v>2</c:v>
                </c:pt>
                <c:pt idx="729">
                  <c:v>1</c:v>
                </c:pt>
                <c:pt idx="730">
                  <c:v>1</c:v>
                </c:pt>
                <c:pt idx="731">
                  <c:v>1</c:v>
                </c:pt>
                <c:pt idx="732">
                  <c:v>1</c:v>
                </c:pt>
                <c:pt idx="733">
                  <c:v>1</c:v>
                </c:pt>
                <c:pt idx="734">
                  <c:v>2</c:v>
                </c:pt>
                <c:pt idx="735">
                  <c:v>2</c:v>
                </c:pt>
                <c:pt idx="736">
                  <c:v>1</c:v>
                </c:pt>
                <c:pt idx="737">
                  <c:v>2</c:v>
                </c:pt>
                <c:pt idx="738">
                  <c:v>1</c:v>
                </c:pt>
                <c:pt idx="739">
                  <c:v>1</c:v>
                </c:pt>
                <c:pt idx="740">
                  <c:v>1</c:v>
                </c:pt>
                <c:pt idx="741">
                  <c:v>1</c:v>
                </c:pt>
                <c:pt idx="742">
                  <c:v>1</c:v>
                </c:pt>
                <c:pt idx="743">
                  <c:v>1</c:v>
                </c:pt>
                <c:pt idx="744">
                  <c:v>1</c:v>
                </c:pt>
                <c:pt idx="745">
                  <c:v>1</c:v>
                </c:pt>
                <c:pt idx="746">
                  <c:v>1</c:v>
                </c:pt>
                <c:pt idx="747">
                  <c:v>2</c:v>
                </c:pt>
                <c:pt idx="748">
                  <c:v>1</c:v>
                </c:pt>
                <c:pt idx="749">
                  <c:v>2</c:v>
                </c:pt>
                <c:pt idx="750">
                  <c:v>1</c:v>
                </c:pt>
                <c:pt idx="751">
                  <c:v>1</c:v>
                </c:pt>
                <c:pt idx="752">
                  <c:v>1</c:v>
                </c:pt>
                <c:pt idx="753">
                  <c:v>2</c:v>
                </c:pt>
                <c:pt idx="754">
                  <c:v>2</c:v>
                </c:pt>
                <c:pt idx="755">
                  <c:v>1</c:v>
                </c:pt>
                <c:pt idx="756">
                  <c:v>2</c:v>
                </c:pt>
                <c:pt idx="757">
                  <c:v>2</c:v>
                </c:pt>
                <c:pt idx="758">
                  <c:v>2</c:v>
                </c:pt>
                <c:pt idx="759">
                  <c:v>1</c:v>
                </c:pt>
                <c:pt idx="760">
                  <c:v>1</c:v>
                </c:pt>
                <c:pt idx="761">
                  <c:v>1</c:v>
                </c:pt>
                <c:pt idx="762">
                  <c:v>1</c:v>
                </c:pt>
                <c:pt idx="763">
                  <c:v>1</c:v>
                </c:pt>
                <c:pt idx="764">
                  <c:v>1</c:v>
                </c:pt>
                <c:pt idx="765">
                  <c:v>1</c:v>
                </c:pt>
                <c:pt idx="766">
                  <c:v>1</c:v>
                </c:pt>
                <c:pt idx="767">
                  <c:v>1</c:v>
                </c:pt>
                <c:pt idx="768">
                  <c:v>1</c:v>
                </c:pt>
                <c:pt idx="769">
                  <c:v>2</c:v>
                </c:pt>
                <c:pt idx="770">
                  <c:v>1</c:v>
                </c:pt>
                <c:pt idx="771">
                  <c:v>1</c:v>
                </c:pt>
                <c:pt idx="772">
                  <c:v>1</c:v>
                </c:pt>
                <c:pt idx="773">
                  <c:v>1</c:v>
                </c:pt>
                <c:pt idx="774">
                  <c:v>1</c:v>
                </c:pt>
                <c:pt idx="775">
                  <c:v>2</c:v>
                </c:pt>
                <c:pt idx="776">
                  <c:v>2</c:v>
                </c:pt>
                <c:pt idx="777">
                  <c:v>1</c:v>
                </c:pt>
                <c:pt idx="778">
                  <c:v>1</c:v>
                </c:pt>
                <c:pt idx="779">
                  <c:v>1</c:v>
                </c:pt>
                <c:pt idx="780">
                  <c:v>1</c:v>
                </c:pt>
                <c:pt idx="781">
                  <c:v>1</c:v>
                </c:pt>
                <c:pt idx="782">
                  <c:v>1</c:v>
                </c:pt>
                <c:pt idx="783">
                  <c:v>1</c:v>
                </c:pt>
                <c:pt idx="784">
                  <c:v>1</c:v>
                </c:pt>
                <c:pt idx="785">
                  <c:v>2</c:v>
                </c:pt>
                <c:pt idx="786">
                  <c:v>1</c:v>
                </c:pt>
                <c:pt idx="787">
                  <c:v>1</c:v>
                </c:pt>
                <c:pt idx="788">
                  <c:v>2</c:v>
                </c:pt>
                <c:pt idx="789">
                  <c:v>1</c:v>
                </c:pt>
                <c:pt idx="790">
                  <c:v>1</c:v>
                </c:pt>
                <c:pt idx="791">
                  <c:v>2</c:v>
                </c:pt>
                <c:pt idx="792">
                  <c:v>1</c:v>
                </c:pt>
                <c:pt idx="793">
                  <c:v>1</c:v>
                </c:pt>
                <c:pt idx="794">
                  <c:v>2</c:v>
                </c:pt>
                <c:pt idx="795">
                  <c:v>1</c:v>
                </c:pt>
                <c:pt idx="796">
                  <c:v>1</c:v>
                </c:pt>
                <c:pt idx="797">
                  <c:v>1</c:v>
                </c:pt>
                <c:pt idx="798">
                  <c:v>2</c:v>
                </c:pt>
                <c:pt idx="799">
                  <c:v>1</c:v>
                </c:pt>
                <c:pt idx="800">
                  <c:v>1</c:v>
                </c:pt>
                <c:pt idx="801">
                  <c:v>2</c:v>
                </c:pt>
                <c:pt idx="802">
                  <c:v>2</c:v>
                </c:pt>
                <c:pt idx="803">
                  <c:v>1</c:v>
                </c:pt>
                <c:pt idx="804">
                  <c:v>1</c:v>
                </c:pt>
                <c:pt idx="805">
                  <c:v>1</c:v>
                </c:pt>
                <c:pt idx="806">
                  <c:v>2</c:v>
                </c:pt>
                <c:pt idx="807">
                  <c:v>1</c:v>
                </c:pt>
                <c:pt idx="808">
                  <c:v>2</c:v>
                </c:pt>
                <c:pt idx="809">
                  <c:v>1</c:v>
                </c:pt>
                <c:pt idx="810">
                  <c:v>1</c:v>
                </c:pt>
                <c:pt idx="811">
                  <c:v>1</c:v>
                </c:pt>
                <c:pt idx="812">
                  <c:v>1</c:v>
                </c:pt>
                <c:pt idx="813">
                  <c:v>2</c:v>
                </c:pt>
                <c:pt idx="814">
                  <c:v>1</c:v>
                </c:pt>
                <c:pt idx="815">
                  <c:v>2</c:v>
                </c:pt>
                <c:pt idx="816">
                  <c:v>2</c:v>
                </c:pt>
                <c:pt idx="817">
                  <c:v>1</c:v>
                </c:pt>
                <c:pt idx="818">
                  <c:v>1</c:v>
                </c:pt>
                <c:pt idx="819">
                  <c:v>1</c:v>
                </c:pt>
                <c:pt idx="820">
                  <c:v>1</c:v>
                </c:pt>
                <c:pt idx="821">
                  <c:v>1</c:v>
                </c:pt>
                <c:pt idx="822">
                  <c:v>1</c:v>
                </c:pt>
                <c:pt idx="823">
                  <c:v>1</c:v>
                </c:pt>
                <c:pt idx="824">
                  <c:v>1</c:v>
                </c:pt>
                <c:pt idx="825">
                  <c:v>2</c:v>
                </c:pt>
                <c:pt idx="826">
                  <c:v>2</c:v>
                </c:pt>
                <c:pt idx="827">
                  <c:v>1</c:v>
                </c:pt>
                <c:pt idx="828">
                  <c:v>1</c:v>
                </c:pt>
                <c:pt idx="829">
                  <c:v>1</c:v>
                </c:pt>
                <c:pt idx="830">
                  <c:v>1</c:v>
                </c:pt>
                <c:pt idx="831">
                  <c:v>2</c:v>
                </c:pt>
                <c:pt idx="832">
                  <c:v>1</c:v>
                </c:pt>
                <c:pt idx="833">
                  <c:v>1</c:v>
                </c:pt>
                <c:pt idx="834">
                  <c:v>1</c:v>
                </c:pt>
                <c:pt idx="835">
                  <c:v>1</c:v>
                </c:pt>
                <c:pt idx="836">
                  <c:v>1</c:v>
                </c:pt>
                <c:pt idx="837">
                  <c:v>1</c:v>
                </c:pt>
                <c:pt idx="838">
                  <c:v>2</c:v>
                </c:pt>
                <c:pt idx="839">
                  <c:v>2</c:v>
                </c:pt>
                <c:pt idx="840">
                  <c:v>2</c:v>
                </c:pt>
                <c:pt idx="841">
                  <c:v>2</c:v>
                </c:pt>
                <c:pt idx="842">
                  <c:v>1</c:v>
                </c:pt>
                <c:pt idx="843">
                  <c:v>2</c:v>
                </c:pt>
                <c:pt idx="844">
                  <c:v>2</c:v>
                </c:pt>
                <c:pt idx="845">
                  <c:v>1</c:v>
                </c:pt>
                <c:pt idx="846">
                  <c:v>1</c:v>
                </c:pt>
                <c:pt idx="847">
                  <c:v>1</c:v>
                </c:pt>
                <c:pt idx="848">
                  <c:v>1</c:v>
                </c:pt>
                <c:pt idx="849">
                  <c:v>2</c:v>
                </c:pt>
                <c:pt idx="850">
                  <c:v>1</c:v>
                </c:pt>
                <c:pt idx="851">
                  <c:v>1</c:v>
                </c:pt>
                <c:pt idx="852">
                  <c:v>1</c:v>
                </c:pt>
                <c:pt idx="853">
                  <c:v>1</c:v>
                </c:pt>
                <c:pt idx="854">
                  <c:v>1</c:v>
                </c:pt>
                <c:pt idx="855">
                  <c:v>1</c:v>
                </c:pt>
                <c:pt idx="856">
                  <c:v>1</c:v>
                </c:pt>
                <c:pt idx="857">
                  <c:v>1</c:v>
                </c:pt>
                <c:pt idx="858">
                  <c:v>1</c:v>
                </c:pt>
                <c:pt idx="859">
                  <c:v>1</c:v>
                </c:pt>
                <c:pt idx="860">
                  <c:v>2</c:v>
                </c:pt>
                <c:pt idx="861">
                  <c:v>1</c:v>
                </c:pt>
                <c:pt idx="862">
                  <c:v>1</c:v>
                </c:pt>
                <c:pt idx="863">
                  <c:v>1</c:v>
                </c:pt>
                <c:pt idx="864">
                  <c:v>1</c:v>
                </c:pt>
                <c:pt idx="865">
                  <c:v>1</c:v>
                </c:pt>
                <c:pt idx="866">
                  <c:v>2</c:v>
                </c:pt>
                <c:pt idx="867">
                  <c:v>2</c:v>
                </c:pt>
                <c:pt idx="868">
                  <c:v>1</c:v>
                </c:pt>
                <c:pt idx="869">
                  <c:v>2</c:v>
                </c:pt>
                <c:pt idx="870">
                  <c:v>1</c:v>
                </c:pt>
                <c:pt idx="871">
                  <c:v>2</c:v>
                </c:pt>
                <c:pt idx="872">
                  <c:v>1</c:v>
                </c:pt>
                <c:pt idx="873">
                  <c:v>1</c:v>
                </c:pt>
                <c:pt idx="874">
                  <c:v>2</c:v>
                </c:pt>
                <c:pt idx="875">
                  <c:v>1</c:v>
                </c:pt>
                <c:pt idx="876">
                  <c:v>1</c:v>
                </c:pt>
                <c:pt idx="877">
                  <c:v>2</c:v>
                </c:pt>
                <c:pt idx="878">
                  <c:v>1</c:v>
                </c:pt>
                <c:pt idx="879">
                  <c:v>1</c:v>
                </c:pt>
                <c:pt idx="880">
                  <c:v>2</c:v>
                </c:pt>
                <c:pt idx="881">
                  <c:v>1</c:v>
                </c:pt>
                <c:pt idx="882">
                  <c:v>1</c:v>
                </c:pt>
                <c:pt idx="883">
                  <c:v>1</c:v>
                </c:pt>
                <c:pt idx="884">
                  <c:v>1</c:v>
                </c:pt>
                <c:pt idx="885">
                  <c:v>1</c:v>
                </c:pt>
                <c:pt idx="886">
                  <c:v>1</c:v>
                </c:pt>
                <c:pt idx="887">
                  <c:v>2</c:v>
                </c:pt>
                <c:pt idx="888">
                  <c:v>1</c:v>
                </c:pt>
                <c:pt idx="889">
                  <c:v>2</c:v>
                </c:pt>
                <c:pt idx="890">
                  <c:v>1</c:v>
                </c:pt>
                <c:pt idx="891">
                  <c:v>2</c:v>
                </c:pt>
                <c:pt idx="892">
                  <c:v>2</c:v>
                </c:pt>
                <c:pt idx="893">
                  <c:v>1</c:v>
                </c:pt>
                <c:pt idx="894">
                  <c:v>2</c:v>
                </c:pt>
                <c:pt idx="895">
                  <c:v>1</c:v>
                </c:pt>
                <c:pt idx="896">
                  <c:v>2</c:v>
                </c:pt>
                <c:pt idx="897">
                  <c:v>1</c:v>
                </c:pt>
                <c:pt idx="898">
                  <c:v>1</c:v>
                </c:pt>
                <c:pt idx="899">
                  <c:v>1</c:v>
                </c:pt>
                <c:pt idx="900">
                  <c:v>1</c:v>
                </c:pt>
                <c:pt idx="901">
                  <c:v>1</c:v>
                </c:pt>
                <c:pt idx="902">
                  <c:v>2</c:v>
                </c:pt>
                <c:pt idx="903">
                  <c:v>1</c:v>
                </c:pt>
                <c:pt idx="904">
                  <c:v>1</c:v>
                </c:pt>
                <c:pt idx="905">
                  <c:v>2</c:v>
                </c:pt>
                <c:pt idx="906">
                  <c:v>1</c:v>
                </c:pt>
                <c:pt idx="907">
                  <c:v>1</c:v>
                </c:pt>
                <c:pt idx="908">
                  <c:v>2</c:v>
                </c:pt>
                <c:pt idx="909">
                  <c:v>1</c:v>
                </c:pt>
                <c:pt idx="910">
                  <c:v>1</c:v>
                </c:pt>
                <c:pt idx="911">
                  <c:v>1</c:v>
                </c:pt>
                <c:pt idx="912">
                  <c:v>1</c:v>
                </c:pt>
                <c:pt idx="913">
                  <c:v>1</c:v>
                </c:pt>
                <c:pt idx="914">
                  <c:v>1</c:v>
                </c:pt>
                <c:pt idx="915">
                  <c:v>1</c:v>
                </c:pt>
                <c:pt idx="916">
                  <c:v>1</c:v>
                </c:pt>
                <c:pt idx="917">
                  <c:v>2</c:v>
                </c:pt>
                <c:pt idx="918">
                  <c:v>1</c:v>
                </c:pt>
                <c:pt idx="919">
                  <c:v>2</c:v>
                </c:pt>
                <c:pt idx="920">
                  <c:v>1</c:v>
                </c:pt>
                <c:pt idx="921">
                  <c:v>1</c:v>
                </c:pt>
                <c:pt idx="922">
                  <c:v>2</c:v>
                </c:pt>
                <c:pt idx="923">
                  <c:v>1</c:v>
                </c:pt>
                <c:pt idx="924">
                  <c:v>2</c:v>
                </c:pt>
                <c:pt idx="925">
                  <c:v>1</c:v>
                </c:pt>
                <c:pt idx="926">
                  <c:v>1</c:v>
                </c:pt>
                <c:pt idx="927">
                  <c:v>1</c:v>
                </c:pt>
                <c:pt idx="928">
                  <c:v>1</c:v>
                </c:pt>
                <c:pt idx="929">
                  <c:v>1</c:v>
                </c:pt>
                <c:pt idx="930">
                  <c:v>2</c:v>
                </c:pt>
                <c:pt idx="931">
                  <c:v>1</c:v>
                </c:pt>
                <c:pt idx="932">
                  <c:v>1</c:v>
                </c:pt>
                <c:pt idx="933">
                  <c:v>2</c:v>
                </c:pt>
                <c:pt idx="934">
                  <c:v>1</c:v>
                </c:pt>
                <c:pt idx="935">
                  <c:v>1</c:v>
                </c:pt>
                <c:pt idx="936">
                  <c:v>2</c:v>
                </c:pt>
                <c:pt idx="937">
                  <c:v>1</c:v>
                </c:pt>
                <c:pt idx="938">
                  <c:v>2</c:v>
                </c:pt>
                <c:pt idx="939">
                  <c:v>1</c:v>
                </c:pt>
                <c:pt idx="940">
                  <c:v>2</c:v>
                </c:pt>
                <c:pt idx="941">
                  <c:v>1</c:v>
                </c:pt>
                <c:pt idx="942">
                  <c:v>1</c:v>
                </c:pt>
                <c:pt idx="943">
                  <c:v>2</c:v>
                </c:pt>
                <c:pt idx="944">
                  <c:v>1</c:v>
                </c:pt>
                <c:pt idx="945">
                  <c:v>2</c:v>
                </c:pt>
                <c:pt idx="946">
                  <c:v>2</c:v>
                </c:pt>
                <c:pt idx="947">
                  <c:v>1</c:v>
                </c:pt>
                <c:pt idx="948">
                  <c:v>1</c:v>
                </c:pt>
                <c:pt idx="949">
                  <c:v>2</c:v>
                </c:pt>
                <c:pt idx="950">
                  <c:v>2</c:v>
                </c:pt>
                <c:pt idx="951">
                  <c:v>2</c:v>
                </c:pt>
                <c:pt idx="952">
                  <c:v>1</c:v>
                </c:pt>
                <c:pt idx="953">
                  <c:v>1</c:v>
                </c:pt>
                <c:pt idx="954">
                  <c:v>1</c:v>
                </c:pt>
                <c:pt idx="955">
                  <c:v>1</c:v>
                </c:pt>
                <c:pt idx="956">
                  <c:v>1</c:v>
                </c:pt>
                <c:pt idx="957">
                  <c:v>1</c:v>
                </c:pt>
                <c:pt idx="958">
                  <c:v>1</c:v>
                </c:pt>
                <c:pt idx="959">
                  <c:v>1</c:v>
                </c:pt>
                <c:pt idx="960">
                  <c:v>1</c:v>
                </c:pt>
                <c:pt idx="961">
                  <c:v>2</c:v>
                </c:pt>
                <c:pt idx="962">
                  <c:v>1</c:v>
                </c:pt>
                <c:pt idx="963">
                  <c:v>1</c:v>
                </c:pt>
                <c:pt idx="964">
                  <c:v>1</c:v>
                </c:pt>
                <c:pt idx="965">
                  <c:v>1</c:v>
                </c:pt>
                <c:pt idx="966">
                  <c:v>1</c:v>
                </c:pt>
                <c:pt idx="967">
                  <c:v>2</c:v>
                </c:pt>
                <c:pt idx="968">
                  <c:v>2</c:v>
                </c:pt>
                <c:pt idx="969">
                  <c:v>1</c:v>
                </c:pt>
                <c:pt idx="970">
                  <c:v>1</c:v>
                </c:pt>
                <c:pt idx="973">
                  <c:v>1</c:v>
                </c:pt>
              </c:numCache>
            </c:numRef>
          </c:yVal>
          <c:smooth val="0"/>
          <c:extLst>
            <c:ext xmlns:c16="http://schemas.microsoft.com/office/drawing/2014/chart" uri="{C3380CC4-5D6E-409C-BE32-E72D297353CC}">
              <c16:uniqueId val="{00000001-6FA6-422C-8C1E-092A6F0DF2BE}"/>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INDIVIDUAL'!$Z$117:$Z$126</c:f>
              <c:numCache>
                <c:formatCode>0</c:formatCode>
                <c:ptCount val="10"/>
                <c:pt idx="0">
                  <c:v>1</c:v>
                </c:pt>
                <c:pt idx="1">
                  <c:v>1</c:v>
                </c:pt>
                <c:pt idx="2">
                  <c:v>1</c:v>
                </c:pt>
                <c:pt idx="3">
                  <c:v>1</c:v>
                </c:pt>
                <c:pt idx="4">
                  <c:v>1</c:v>
                </c:pt>
                <c:pt idx="5">
                  <c:v>1</c:v>
                </c:pt>
                <c:pt idx="6">
                  <c:v>1</c:v>
                </c:pt>
                <c:pt idx="7">
                  <c:v>1</c:v>
                </c:pt>
                <c:pt idx="8">
                  <c:v>1</c:v>
                </c:pt>
                <c:pt idx="9">
                  <c:v>1</c:v>
                </c:pt>
              </c:numCache>
            </c:numRef>
          </c:yVal>
          <c:smooth val="0"/>
          <c:extLst>
            <c:ext xmlns:c16="http://schemas.microsoft.com/office/drawing/2014/chart" uri="{C3380CC4-5D6E-409C-BE32-E72D297353CC}">
              <c16:uniqueId val="{00000002-6FA6-422C-8C1E-092A6F0DF2BE}"/>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INDIVIDUAL'!$Z$127:$Z$156</c:f>
              <c:numCache>
                <c:formatCode>0</c:formatCode>
                <c:ptCount val="30"/>
                <c:pt idx="0">
                  <c:v>2</c:v>
                </c:pt>
                <c:pt idx="1">
                  <c:v>2</c:v>
                </c:pt>
                <c:pt idx="2">
                  <c:v>2</c:v>
                </c:pt>
                <c:pt idx="3">
                  <c:v>2</c:v>
                </c:pt>
                <c:pt idx="4">
                  <c:v>2</c:v>
                </c:pt>
                <c:pt idx="5">
                  <c:v>2</c:v>
                </c:pt>
                <c:pt idx="6">
                  <c:v>2</c:v>
                </c:pt>
                <c:pt idx="7">
                  <c:v>1</c:v>
                </c:pt>
                <c:pt idx="8">
                  <c:v>1</c:v>
                </c:pt>
                <c:pt idx="9">
                  <c:v>2</c:v>
                </c:pt>
                <c:pt idx="10">
                  <c:v>1</c:v>
                </c:pt>
                <c:pt idx="11">
                  <c:v>2</c:v>
                </c:pt>
                <c:pt idx="12">
                  <c:v>1</c:v>
                </c:pt>
                <c:pt idx="13">
                  <c:v>1</c:v>
                </c:pt>
                <c:pt idx="14">
                  <c:v>1</c:v>
                </c:pt>
                <c:pt idx="15">
                  <c:v>1</c:v>
                </c:pt>
                <c:pt idx="16">
                  <c:v>2</c:v>
                </c:pt>
                <c:pt idx="17">
                  <c:v>1</c:v>
                </c:pt>
                <c:pt idx="18">
                  <c:v>2</c:v>
                </c:pt>
                <c:pt idx="19">
                  <c:v>2</c:v>
                </c:pt>
                <c:pt idx="20">
                  <c:v>1</c:v>
                </c:pt>
                <c:pt idx="21">
                  <c:v>2</c:v>
                </c:pt>
                <c:pt idx="22">
                  <c:v>2</c:v>
                </c:pt>
                <c:pt idx="23">
                  <c:v>2</c:v>
                </c:pt>
                <c:pt idx="24">
                  <c:v>1</c:v>
                </c:pt>
                <c:pt idx="25">
                  <c:v>1</c:v>
                </c:pt>
                <c:pt idx="26">
                  <c:v>2</c:v>
                </c:pt>
                <c:pt idx="27">
                  <c:v>1</c:v>
                </c:pt>
                <c:pt idx="28">
                  <c:v>2</c:v>
                </c:pt>
                <c:pt idx="29">
                  <c:v>2</c:v>
                </c:pt>
              </c:numCache>
            </c:numRef>
          </c:yVal>
          <c:smooth val="0"/>
          <c:extLst>
            <c:ext xmlns:c16="http://schemas.microsoft.com/office/drawing/2014/chart" uri="{C3380CC4-5D6E-409C-BE32-E72D297353CC}">
              <c16:uniqueId val="{00000003-6FA6-422C-8C1E-092A6F0DF2BE}"/>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INDIVIDUAL'!$Z$1136</c:f>
              <c:numCache>
                <c:formatCode>0</c:formatCode>
                <c:ptCount val="1"/>
                <c:pt idx="0">
                  <c:v>1</c:v>
                </c:pt>
              </c:numCache>
            </c:numRef>
          </c:yVal>
          <c:smooth val="0"/>
          <c:extLst>
            <c:ext xmlns:c16="http://schemas.microsoft.com/office/drawing/2014/chart" uri="{C3380CC4-5D6E-409C-BE32-E72D297353CC}">
              <c16:uniqueId val="{00000004-6FA6-422C-8C1E-092A6F0DF2BE}"/>
            </c:ext>
          </c:extLst>
        </c:ser>
        <c:dLbls>
          <c:showLegendKey val="0"/>
          <c:showVal val="0"/>
          <c:showCatName val="0"/>
          <c:showSerName val="0"/>
          <c:showPercent val="0"/>
          <c:showBubbleSize val="0"/>
        </c:dLbls>
        <c:axId val="266013208"/>
        <c:axId val="266014384"/>
      </c:scatterChart>
      <c:valAx>
        <c:axId val="266013208"/>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4384"/>
        <c:crosses val="autoZero"/>
        <c:crossBetween val="midCat"/>
      </c:valAx>
      <c:valAx>
        <c:axId val="266014384"/>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Vivienda Propia</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3208"/>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e84249f9-aa02-41b8-a2f5-d74ee70c61ea}"/>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Vehiculo Propio)</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INDIVIDUAL'!$AC$3:$AC$116</c:f>
              <c:numCache>
                <c:formatCode>0</c:formatCode>
                <c:ptCount val="114"/>
                <c:pt idx="0">
                  <c:v>2</c:v>
                </c:pt>
                <c:pt idx="1">
                  <c:v>1</c:v>
                </c:pt>
                <c:pt idx="2">
                  <c:v>2</c:v>
                </c:pt>
                <c:pt idx="3">
                  <c:v>1</c:v>
                </c:pt>
                <c:pt idx="4">
                  <c:v>2</c:v>
                </c:pt>
                <c:pt idx="5">
                  <c:v>2</c:v>
                </c:pt>
                <c:pt idx="6">
                  <c:v>2</c:v>
                </c:pt>
                <c:pt idx="7">
                  <c:v>2</c:v>
                </c:pt>
                <c:pt idx="8">
                  <c:v>2</c:v>
                </c:pt>
                <c:pt idx="9">
                  <c:v>2</c:v>
                </c:pt>
                <c:pt idx="10">
                  <c:v>1</c:v>
                </c:pt>
                <c:pt idx="11">
                  <c:v>1</c:v>
                </c:pt>
                <c:pt idx="12">
                  <c:v>2</c:v>
                </c:pt>
                <c:pt idx="13">
                  <c:v>1</c:v>
                </c:pt>
                <c:pt idx="14">
                  <c:v>1</c:v>
                </c:pt>
                <c:pt idx="15">
                  <c:v>2</c:v>
                </c:pt>
                <c:pt idx="16">
                  <c:v>2</c:v>
                </c:pt>
                <c:pt idx="17">
                  <c:v>2</c:v>
                </c:pt>
                <c:pt idx="18">
                  <c:v>1</c:v>
                </c:pt>
                <c:pt idx="19">
                  <c:v>1</c:v>
                </c:pt>
                <c:pt idx="20">
                  <c:v>2</c:v>
                </c:pt>
                <c:pt idx="21">
                  <c:v>2</c:v>
                </c:pt>
                <c:pt idx="22">
                  <c:v>2</c:v>
                </c:pt>
                <c:pt idx="23">
                  <c:v>2</c:v>
                </c:pt>
                <c:pt idx="24">
                  <c:v>1</c:v>
                </c:pt>
                <c:pt idx="25">
                  <c:v>2</c:v>
                </c:pt>
                <c:pt idx="26">
                  <c:v>2</c:v>
                </c:pt>
                <c:pt idx="27">
                  <c:v>2</c:v>
                </c:pt>
                <c:pt idx="28">
                  <c:v>2</c:v>
                </c:pt>
                <c:pt idx="29">
                  <c:v>2</c:v>
                </c:pt>
                <c:pt idx="30">
                  <c:v>2</c:v>
                </c:pt>
                <c:pt idx="31">
                  <c:v>2</c:v>
                </c:pt>
                <c:pt idx="32">
                  <c:v>2</c:v>
                </c:pt>
                <c:pt idx="33">
                  <c:v>2</c:v>
                </c:pt>
                <c:pt idx="34">
                  <c:v>2</c:v>
                </c:pt>
                <c:pt idx="35">
                  <c:v>2</c:v>
                </c:pt>
                <c:pt idx="36">
                  <c:v>1</c:v>
                </c:pt>
                <c:pt idx="37">
                  <c:v>1</c:v>
                </c:pt>
                <c:pt idx="38">
                  <c:v>1</c:v>
                </c:pt>
                <c:pt idx="39">
                  <c:v>2</c:v>
                </c:pt>
                <c:pt idx="40">
                  <c:v>2</c:v>
                </c:pt>
                <c:pt idx="41">
                  <c:v>1</c:v>
                </c:pt>
                <c:pt idx="42">
                  <c:v>2</c:v>
                </c:pt>
                <c:pt idx="43">
                  <c:v>2</c:v>
                </c:pt>
                <c:pt idx="44">
                  <c:v>1</c:v>
                </c:pt>
                <c:pt idx="45">
                  <c:v>1</c:v>
                </c:pt>
                <c:pt idx="46">
                  <c:v>2</c:v>
                </c:pt>
                <c:pt idx="47">
                  <c:v>2</c:v>
                </c:pt>
                <c:pt idx="48">
                  <c:v>1</c:v>
                </c:pt>
                <c:pt idx="49">
                  <c:v>1</c:v>
                </c:pt>
                <c:pt idx="50">
                  <c:v>1</c:v>
                </c:pt>
                <c:pt idx="51">
                  <c:v>2</c:v>
                </c:pt>
                <c:pt idx="52">
                  <c:v>2</c:v>
                </c:pt>
                <c:pt idx="53">
                  <c:v>2</c:v>
                </c:pt>
                <c:pt idx="54">
                  <c:v>2</c:v>
                </c:pt>
                <c:pt idx="55">
                  <c:v>2</c:v>
                </c:pt>
                <c:pt idx="56">
                  <c:v>2</c:v>
                </c:pt>
                <c:pt idx="57">
                  <c:v>1</c:v>
                </c:pt>
                <c:pt idx="58">
                  <c:v>1</c:v>
                </c:pt>
                <c:pt idx="59">
                  <c:v>2</c:v>
                </c:pt>
                <c:pt idx="60">
                  <c:v>2</c:v>
                </c:pt>
                <c:pt idx="61">
                  <c:v>1</c:v>
                </c:pt>
                <c:pt idx="62">
                  <c:v>1</c:v>
                </c:pt>
                <c:pt idx="63">
                  <c:v>2</c:v>
                </c:pt>
                <c:pt idx="64">
                  <c:v>1</c:v>
                </c:pt>
                <c:pt idx="65">
                  <c:v>1</c:v>
                </c:pt>
                <c:pt idx="66">
                  <c:v>2</c:v>
                </c:pt>
                <c:pt idx="67">
                  <c:v>2</c:v>
                </c:pt>
                <c:pt idx="68">
                  <c:v>1</c:v>
                </c:pt>
                <c:pt idx="69">
                  <c:v>2</c:v>
                </c:pt>
                <c:pt idx="70">
                  <c:v>2</c:v>
                </c:pt>
                <c:pt idx="71">
                  <c:v>2</c:v>
                </c:pt>
                <c:pt idx="72">
                  <c:v>1</c:v>
                </c:pt>
                <c:pt idx="73">
                  <c:v>1</c:v>
                </c:pt>
                <c:pt idx="74">
                  <c:v>2</c:v>
                </c:pt>
                <c:pt idx="75">
                  <c:v>1</c:v>
                </c:pt>
                <c:pt idx="76">
                  <c:v>2</c:v>
                </c:pt>
                <c:pt idx="77">
                  <c:v>1</c:v>
                </c:pt>
                <c:pt idx="78">
                  <c:v>2</c:v>
                </c:pt>
                <c:pt idx="79">
                  <c:v>2</c:v>
                </c:pt>
                <c:pt idx="80">
                  <c:v>1</c:v>
                </c:pt>
                <c:pt idx="81">
                  <c:v>2</c:v>
                </c:pt>
                <c:pt idx="82">
                  <c:v>1</c:v>
                </c:pt>
                <c:pt idx="83">
                  <c:v>1</c:v>
                </c:pt>
                <c:pt idx="84">
                  <c:v>2</c:v>
                </c:pt>
                <c:pt idx="85">
                  <c:v>1</c:v>
                </c:pt>
                <c:pt idx="86">
                  <c:v>1</c:v>
                </c:pt>
                <c:pt idx="87">
                  <c:v>2</c:v>
                </c:pt>
                <c:pt idx="88">
                  <c:v>2</c:v>
                </c:pt>
                <c:pt idx="89">
                  <c:v>1</c:v>
                </c:pt>
                <c:pt idx="90">
                  <c:v>2</c:v>
                </c:pt>
                <c:pt idx="91">
                  <c:v>1</c:v>
                </c:pt>
                <c:pt idx="92">
                  <c:v>1</c:v>
                </c:pt>
                <c:pt idx="93">
                  <c:v>1</c:v>
                </c:pt>
                <c:pt idx="94">
                  <c:v>2</c:v>
                </c:pt>
                <c:pt idx="95">
                  <c:v>2</c:v>
                </c:pt>
                <c:pt idx="96">
                  <c:v>2</c:v>
                </c:pt>
                <c:pt idx="97">
                  <c:v>2</c:v>
                </c:pt>
                <c:pt idx="98">
                  <c:v>2</c:v>
                </c:pt>
                <c:pt idx="99">
                  <c:v>1</c:v>
                </c:pt>
                <c:pt idx="100">
                  <c:v>2</c:v>
                </c:pt>
                <c:pt idx="101">
                  <c:v>2</c:v>
                </c:pt>
                <c:pt idx="102">
                  <c:v>1</c:v>
                </c:pt>
                <c:pt idx="103">
                  <c:v>1</c:v>
                </c:pt>
                <c:pt idx="104">
                  <c:v>1</c:v>
                </c:pt>
                <c:pt idx="105">
                  <c:v>1</c:v>
                </c:pt>
                <c:pt idx="106">
                  <c:v>1</c:v>
                </c:pt>
                <c:pt idx="107">
                  <c:v>1</c:v>
                </c:pt>
                <c:pt idx="108">
                  <c:v>2</c:v>
                </c:pt>
                <c:pt idx="109">
                  <c:v>2</c:v>
                </c:pt>
                <c:pt idx="110">
                  <c:v>2</c:v>
                </c:pt>
                <c:pt idx="111">
                  <c:v>2</c:v>
                </c:pt>
                <c:pt idx="112">
                  <c:v>1</c:v>
                </c:pt>
                <c:pt idx="113">
                  <c:v>1</c:v>
                </c:pt>
              </c:numCache>
            </c:numRef>
          </c:yVal>
          <c:smooth val="0"/>
          <c:extLst>
            <c:ext xmlns:c16="http://schemas.microsoft.com/office/drawing/2014/chart" uri="{C3380CC4-5D6E-409C-BE32-E72D297353CC}">
              <c16:uniqueId val="{00000000-0BCE-4AE5-9A44-D86F6B22C1CA}"/>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INDIVIDUAL'!$AC$157:$AC$1130</c:f>
              <c:numCache>
                <c:formatCode>0</c:formatCode>
                <c:ptCount val="974"/>
                <c:pt idx="0">
                  <c:v>2</c:v>
                </c:pt>
                <c:pt idx="1">
                  <c:v>1</c:v>
                </c:pt>
                <c:pt idx="2">
                  <c:v>1</c:v>
                </c:pt>
                <c:pt idx="3">
                  <c:v>1</c:v>
                </c:pt>
                <c:pt idx="4">
                  <c:v>2</c:v>
                </c:pt>
                <c:pt idx="5">
                  <c:v>2</c:v>
                </c:pt>
                <c:pt idx="6">
                  <c:v>2</c:v>
                </c:pt>
                <c:pt idx="7">
                  <c:v>2</c:v>
                </c:pt>
                <c:pt idx="8">
                  <c:v>1</c:v>
                </c:pt>
                <c:pt idx="9">
                  <c:v>1</c:v>
                </c:pt>
                <c:pt idx="10">
                  <c:v>1</c:v>
                </c:pt>
                <c:pt idx="11">
                  <c:v>1</c:v>
                </c:pt>
                <c:pt idx="12">
                  <c:v>1</c:v>
                </c:pt>
                <c:pt idx="13">
                  <c:v>2</c:v>
                </c:pt>
                <c:pt idx="14">
                  <c:v>2</c:v>
                </c:pt>
                <c:pt idx="15">
                  <c:v>1</c:v>
                </c:pt>
                <c:pt idx="16">
                  <c:v>1</c:v>
                </c:pt>
                <c:pt idx="17">
                  <c:v>2</c:v>
                </c:pt>
                <c:pt idx="18">
                  <c:v>2</c:v>
                </c:pt>
                <c:pt idx="19">
                  <c:v>2</c:v>
                </c:pt>
                <c:pt idx="20">
                  <c:v>2</c:v>
                </c:pt>
                <c:pt idx="21">
                  <c:v>1</c:v>
                </c:pt>
                <c:pt idx="22">
                  <c:v>2</c:v>
                </c:pt>
                <c:pt idx="23">
                  <c:v>2</c:v>
                </c:pt>
                <c:pt idx="24">
                  <c:v>1</c:v>
                </c:pt>
                <c:pt idx="25">
                  <c:v>2</c:v>
                </c:pt>
                <c:pt idx="26">
                  <c:v>1</c:v>
                </c:pt>
                <c:pt idx="27">
                  <c:v>2</c:v>
                </c:pt>
                <c:pt idx="28">
                  <c:v>1</c:v>
                </c:pt>
                <c:pt idx="29">
                  <c:v>1</c:v>
                </c:pt>
                <c:pt idx="30">
                  <c:v>1</c:v>
                </c:pt>
                <c:pt idx="31">
                  <c:v>1</c:v>
                </c:pt>
                <c:pt idx="32">
                  <c:v>1</c:v>
                </c:pt>
                <c:pt idx="33">
                  <c:v>1</c:v>
                </c:pt>
                <c:pt idx="34">
                  <c:v>1</c:v>
                </c:pt>
                <c:pt idx="35">
                  <c:v>1</c:v>
                </c:pt>
                <c:pt idx="36">
                  <c:v>2</c:v>
                </c:pt>
                <c:pt idx="37">
                  <c:v>1</c:v>
                </c:pt>
                <c:pt idx="38">
                  <c:v>1</c:v>
                </c:pt>
                <c:pt idx="39">
                  <c:v>1</c:v>
                </c:pt>
                <c:pt idx="40">
                  <c:v>1</c:v>
                </c:pt>
                <c:pt idx="41">
                  <c:v>1</c:v>
                </c:pt>
                <c:pt idx="42">
                  <c:v>1</c:v>
                </c:pt>
                <c:pt idx="43">
                  <c:v>2</c:v>
                </c:pt>
                <c:pt idx="44">
                  <c:v>2</c:v>
                </c:pt>
                <c:pt idx="45">
                  <c:v>2</c:v>
                </c:pt>
                <c:pt idx="46">
                  <c:v>2</c:v>
                </c:pt>
                <c:pt idx="47">
                  <c:v>2</c:v>
                </c:pt>
                <c:pt idx="48">
                  <c:v>2</c:v>
                </c:pt>
                <c:pt idx="49">
                  <c:v>2</c:v>
                </c:pt>
                <c:pt idx="50">
                  <c:v>2</c:v>
                </c:pt>
                <c:pt idx="51">
                  <c:v>2</c:v>
                </c:pt>
                <c:pt idx="52">
                  <c:v>2</c:v>
                </c:pt>
                <c:pt idx="53">
                  <c:v>1</c:v>
                </c:pt>
                <c:pt idx="54">
                  <c:v>1</c:v>
                </c:pt>
                <c:pt idx="55">
                  <c:v>2</c:v>
                </c:pt>
                <c:pt idx="56">
                  <c:v>2</c:v>
                </c:pt>
                <c:pt idx="57">
                  <c:v>1</c:v>
                </c:pt>
                <c:pt idx="58">
                  <c:v>1</c:v>
                </c:pt>
                <c:pt idx="59">
                  <c:v>1</c:v>
                </c:pt>
                <c:pt idx="60">
                  <c:v>2</c:v>
                </c:pt>
                <c:pt idx="61">
                  <c:v>1</c:v>
                </c:pt>
                <c:pt idx="62">
                  <c:v>2</c:v>
                </c:pt>
                <c:pt idx="63">
                  <c:v>2</c:v>
                </c:pt>
                <c:pt idx="64">
                  <c:v>2</c:v>
                </c:pt>
                <c:pt idx="65">
                  <c:v>1</c:v>
                </c:pt>
                <c:pt idx="66">
                  <c:v>1</c:v>
                </c:pt>
                <c:pt idx="67">
                  <c:v>2</c:v>
                </c:pt>
                <c:pt idx="68">
                  <c:v>2</c:v>
                </c:pt>
                <c:pt idx="69">
                  <c:v>1</c:v>
                </c:pt>
                <c:pt idx="70">
                  <c:v>1</c:v>
                </c:pt>
                <c:pt idx="71">
                  <c:v>2</c:v>
                </c:pt>
                <c:pt idx="72">
                  <c:v>2</c:v>
                </c:pt>
                <c:pt idx="73">
                  <c:v>2</c:v>
                </c:pt>
                <c:pt idx="74">
                  <c:v>2</c:v>
                </c:pt>
                <c:pt idx="75">
                  <c:v>1</c:v>
                </c:pt>
                <c:pt idx="76">
                  <c:v>2</c:v>
                </c:pt>
                <c:pt idx="77">
                  <c:v>2</c:v>
                </c:pt>
                <c:pt idx="78">
                  <c:v>2</c:v>
                </c:pt>
                <c:pt idx="79">
                  <c:v>2</c:v>
                </c:pt>
                <c:pt idx="80">
                  <c:v>2</c:v>
                </c:pt>
                <c:pt idx="81">
                  <c:v>1</c:v>
                </c:pt>
                <c:pt idx="82">
                  <c:v>2</c:v>
                </c:pt>
                <c:pt idx="83">
                  <c:v>2</c:v>
                </c:pt>
                <c:pt idx="84">
                  <c:v>2</c:v>
                </c:pt>
                <c:pt idx="85">
                  <c:v>2</c:v>
                </c:pt>
                <c:pt idx="86">
                  <c:v>2</c:v>
                </c:pt>
                <c:pt idx="87">
                  <c:v>2</c:v>
                </c:pt>
                <c:pt idx="88">
                  <c:v>2</c:v>
                </c:pt>
                <c:pt idx="89">
                  <c:v>2</c:v>
                </c:pt>
                <c:pt idx="90">
                  <c:v>2</c:v>
                </c:pt>
                <c:pt idx="91">
                  <c:v>2</c:v>
                </c:pt>
                <c:pt idx="92">
                  <c:v>1</c:v>
                </c:pt>
                <c:pt idx="93">
                  <c:v>2</c:v>
                </c:pt>
                <c:pt idx="94">
                  <c:v>2</c:v>
                </c:pt>
                <c:pt idx="95">
                  <c:v>2</c:v>
                </c:pt>
                <c:pt idx="96">
                  <c:v>2</c:v>
                </c:pt>
                <c:pt idx="97">
                  <c:v>1</c:v>
                </c:pt>
                <c:pt idx="98">
                  <c:v>2</c:v>
                </c:pt>
                <c:pt idx="99">
                  <c:v>2</c:v>
                </c:pt>
                <c:pt idx="100">
                  <c:v>1</c:v>
                </c:pt>
                <c:pt idx="101">
                  <c:v>2</c:v>
                </c:pt>
                <c:pt idx="102">
                  <c:v>2</c:v>
                </c:pt>
                <c:pt idx="103">
                  <c:v>2</c:v>
                </c:pt>
                <c:pt idx="104">
                  <c:v>2</c:v>
                </c:pt>
                <c:pt idx="105">
                  <c:v>2</c:v>
                </c:pt>
                <c:pt idx="106">
                  <c:v>2</c:v>
                </c:pt>
                <c:pt idx="107">
                  <c:v>2</c:v>
                </c:pt>
                <c:pt idx="108">
                  <c:v>2</c:v>
                </c:pt>
                <c:pt idx="109">
                  <c:v>2</c:v>
                </c:pt>
                <c:pt idx="110">
                  <c:v>1</c:v>
                </c:pt>
                <c:pt idx="111">
                  <c:v>1</c:v>
                </c:pt>
                <c:pt idx="112">
                  <c:v>2</c:v>
                </c:pt>
                <c:pt idx="113">
                  <c:v>2</c:v>
                </c:pt>
                <c:pt idx="114">
                  <c:v>2</c:v>
                </c:pt>
                <c:pt idx="115">
                  <c:v>1</c:v>
                </c:pt>
                <c:pt idx="116">
                  <c:v>2</c:v>
                </c:pt>
                <c:pt idx="117">
                  <c:v>2</c:v>
                </c:pt>
                <c:pt idx="118">
                  <c:v>1</c:v>
                </c:pt>
                <c:pt idx="119">
                  <c:v>2</c:v>
                </c:pt>
                <c:pt idx="120">
                  <c:v>1</c:v>
                </c:pt>
                <c:pt idx="121">
                  <c:v>1</c:v>
                </c:pt>
                <c:pt idx="122">
                  <c:v>2</c:v>
                </c:pt>
                <c:pt idx="123">
                  <c:v>2</c:v>
                </c:pt>
                <c:pt idx="124">
                  <c:v>2</c:v>
                </c:pt>
                <c:pt idx="125">
                  <c:v>1</c:v>
                </c:pt>
                <c:pt idx="126">
                  <c:v>1</c:v>
                </c:pt>
                <c:pt idx="127">
                  <c:v>2</c:v>
                </c:pt>
                <c:pt idx="128">
                  <c:v>1</c:v>
                </c:pt>
                <c:pt idx="129">
                  <c:v>1</c:v>
                </c:pt>
                <c:pt idx="130">
                  <c:v>2</c:v>
                </c:pt>
                <c:pt idx="131">
                  <c:v>1</c:v>
                </c:pt>
                <c:pt idx="132">
                  <c:v>1</c:v>
                </c:pt>
                <c:pt idx="133">
                  <c:v>2</c:v>
                </c:pt>
                <c:pt idx="134">
                  <c:v>2</c:v>
                </c:pt>
                <c:pt idx="135">
                  <c:v>1</c:v>
                </c:pt>
                <c:pt idx="136">
                  <c:v>1</c:v>
                </c:pt>
                <c:pt idx="137">
                  <c:v>1</c:v>
                </c:pt>
                <c:pt idx="138">
                  <c:v>2</c:v>
                </c:pt>
                <c:pt idx="139">
                  <c:v>1</c:v>
                </c:pt>
                <c:pt idx="140">
                  <c:v>1</c:v>
                </c:pt>
                <c:pt idx="141">
                  <c:v>2</c:v>
                </c:pt>
                <c:pt idx="142">
                  <c:v>1</c:v>
                </c:pt>
                <c:pt idx="143">
                  <c:v>2</c:v>
                </c:pt>
                <c:pt idx="144">
                  <c:v>1</c:v>
                </c:pt>
                <c:pt idx="145">
                  <c:v>1</c:v>
                </c:pt>
                <c:pt idx="146">
                  <c:v>1</c:v>
                </c:pt>
                <c:pt idx="147">
                  <c:v>1</c:v>
                </c:pt>
                <c:pt idx="148">
                  <c:v>1</c:v>
                </c:pt>
                <c:pt idx="149">
                  <c:v>1</c:v>
                </c:pt>
                <c:pt idx="150">
                  <c:v>1</c:v>
                </c:pt>
                <c:pt idx="151">
                  <c:v>1</c:v>
                </c:pt>
                <c:pt idx="152">
                  <c:v>2</c:v>
                </c:pt>
                <c:pt idx="153">
                  <c:v>2</c:v>
                </c:pt>
                <c:pt idx="154">
                  <c:v>2</c:v>
                </c:pt>
                <c:pt idx="155">
                  <c:v>2</c:v>
                </c:pt>
                <c:pt idx="156">
                  <c:v>2</c:v>
                </c:pt>
                <c:pt idx="157">
                  <c:v>1</c:v>
                </c:pt>
                <c:pt idx="158">
                  <c:v>1</c:v>
                </c:pt>
                <c:pt idx="159">
                  <c:v>1</c:v>
                </c:pt>
                <c:pt idx="160">
                  <c:v>2</c:v>
                </c:pt>
                <c:pt idx="161">
                  <c:v>1</c:v>
                </c:pt>
                <c:pt idx="162">
                  <c:v>1</c:v>
                </c:pt>
                <c:pt idx="163">
                  <c:v>2</c:v>
                </c:pt>
                <c:pt idx="164">
                  <c:v>2</c:v>
                </c:pt>
                <c:pt idx="165">
                  <c:v>1</c:v>
                </c:pt>
                <c:pt idx="166">
                  <c:v>1</c:v>
                </c:pt>
                <c:pt idx="167">
                  <c:v>2</c:v>
                </c:pt>
                <c:pt idx="168">
                  <c:v>2</c:v>
                </c:pt>
                <c:pt idx="169">
                  <c:v>2</c:v>
                </c:pt>
                <c:pt idx="170">
                  <c:v>2</c:v>
                </c:pt>
                <c:pt idx="171">
                  <c:v>1</c:v>
                </c:pt>
                <c:pt idx="172">
                  <c:v>1</c:v>
                </c:pt>
                <c:pt idx="173">
                  <c:v>1</c:v>
                </c:pt>
                <c:pt idx="174">
                  <c:v>1</c:v>
                </c:pt>
                <c:pt idx="175">
                  <c:v>1</c:v>
                </c:pt>
                <c:pt idx="176">
                  <c:v>1</c:v>
                </c:pt>
                <c:pt idx="177">
                  <c:v>1</c:v>
                </c:pt>
                <c:pt idx="178">
                  <c:v>1</c:v>
                </c:pt>
                <c:pt idx="179">
                  <c:v>1</c:v>
                </c:pt>
                <c:pt idx="180">
                  <c:v>1</c:v>
                </c:pt>
                <c:pt idx="181">
                  <c:v>1</c:v>
                </c:pt>
                <c:pt idx="182">
                  <c:v>2</c:v>
                </c:pt>
                <c:pt idx="183">
                  <c:v>2</c:v>
                </c:pt>
                <c:pt idx="184">
                  <c:v>1</c:v>
                </c:pt>
                <c:pt idx="185">
                  <c:v>1</c:v>
                </c:pt>
                <c:pt idx="186">
                  <c:v>2</c:v>
                </c:pt>
                <c:pt idx="187">
                  <c:v>2</c:v>
                </c:pt>
                <c:pt idx="188">
                  <c:v>2</c:v>
                </c:pt>
                <c:pt idx="189">
                  <c:v>1</c:v>
                </c:pt>
                <c:pt idx="190">
                  <c:v>1</c:v>
                </c:pt>
                <c:pt idx="191">
                  <c:v>1</c:v>
                </c:pt>
                <c:pt idx="192">
                  <c:v>1</c:v>
                </c:pt>
                <c:pt idx="193">
                  <c:v>2</c:v>
                </c:pt>
                <c:pt idx="194">
                  <c:v>1</c:v>
                </c:pt>
                <c:pt idx="195">
                  <c:v>1</c:v>
                </c:pt>
                <c:pt idx="196">
                  <c:v>2</c:v>
                </c:pt>
                <c:pt idx="197">
                  <c:v>1</c:v>
                </c:pt>
                <c:pt idx="198">
                  <c:v>1</c:v>
                </c:pt>
                <c:pt idx="199">
                  <c:v>1</c:v>
                </c:pt>
                <c:pt idx="200">
                  <c:v>2</c:v>
                </c:pt>
                <c:pt idx="201">
                  <c:v>2</c:v>
                </c:pt>
                <c:pt idx="202">
                  <c:v>1</c:v>
                </c:pt>
                <c:pt idx="203">
                  <c:v>1</c:v>
                </c:pt>
                <c:pt idx="204">
                  <c:v>2</c:v>
                </c:pt>
                <c:pt idx="205">
                  <c:v>2</c:v>
                </c:pt>
                <c:pt idx="206">
                  <c:v>1</c:v>
                </c:pt>
                <c:pt idx="207">
                  <c:v>1</c:v>
                </c:pt>
                <c:pt idx="208">
                  <c:v>2</c:v>
                </c:pt>
                <c:pt idx="209">
                  <c:v>1</c:v>
                </c:pt>
                <c:pt idx="210">
                  <c:v>1</c:v>
                </c:pt>
                <c:pt idx="211">
                  <c:v>1</c:v>
                </c:pt>
                <c:pt idx="212">
                  <c:v>1</c:v>
                </c:pt>
                <c:pt idx="213">
                  <c:v>1</c:v>
                </c:pt>
                <c:pt idx="214">
                  <c:v>1</c:v>
                </c:pt>
                <c:pt idx="215">
                  <c:v>1</c:v>
                </c:pt>
                <c:pt idx="216">
                  <c:v>2</c:v>
                </c:pt>
                <c:pt idx="217">
                  <c:v>2</c:v>
                </c:pt>
                <c:pt idx="218">
                  <c:v>1</c:v>
                </c:pt>
                <c:pt idx="219">
                  <c:v>1</c:v>
                </c:pt>
                <c:pt idx="220">
                  <c:v>1</c:v>
                </c:pt>
                <c:pt idx="221">
                  <c:v>1</c:v>
                </c:pt>
                <c:pt idx="222">
                  <c:v>2</c:v>
                </c:pt>
                <c:pt idx="223">
                  <c:v>2</c:v>
                </c:pt>
                <c:pt idx="224">
                  <c:v>2</c:v>
                </c:pt>
                <c:pt idx="225">
                  <c:v>2</c:v>
                </c:pt>
                <c:pt idx="226">
                  <c:v>1</c:v>
                </c:pt>
                <c:pt idx="227">
                  <c:v>2</c:v>
                </c:pt>
                <c:pt idx="228">
                  <c:v>2</c:v>
                </c:pt>
                <c:pt idx="229">
                  <c:v>2</c:v>
                </c:pt>
                <c:pt idx="230">
                  <c:v>2</c:v>
                </c:pt>
                <c:pt idx="231">
                  <c:v>1</c:v>
                </c:pt>
                <c:pt idx="232">
                  <c:v>1</c:v>
                </c:pt>
                <c:pt idx="233">
                  <c:v>2</c:v>
                </c:pt>
                <c:pt idx="234">
                  <c:v>2</c:v>
                </c:pt>
                <c:pt idx="235">
                  <c:v>1</c:v>
                </c:pt>
                <c:pt idx="236">
                  <c:v>1</c:v>
                </c:pt>
                <c:pt idx="237">
                  <c:v>2</c:v>
                </c:pt>
                <c:pt idx="238">
                  <c:v>2</c:v>
                </c:pt>
                <c:pt idx="239">
                  <c:v>2</c:v>
                </c:pt>
                <c:pt idx="240">
                  <c:v>2</c:v>
                </c:pt>
                <c:pt idx="241">
                  <c:v>1</c:v>
                </c:pt>
                <c:pt idx="242">
                  <c:v>1</c:v>
                </c:pt>
                <c:pt idx="243">
                  <c:v>1</c:v>
                </c:pt>
                <c:pt idx="244">
                  <c:v>2</c:v>
                </c:pt>
                <c:pt idx="245">
                  <c:v>2</c:v>
                </c:pt>
                <c:pt idx="246">
                  <c:v>2</c:v>
                </c:pt>
                <c:pt idx="247">
                  <c:v>1</c:v>
                </c:pt>
                <c:pt idx="248">
                  <c:v>1</c:v>
                </c:pt>
                <c:pt idx="249">
                  <c:v>2</c:v>
                </c:pt>
                <c:pt idx="250">
                  <c:v>2</c:v>
                </c:pt>
                <c:pt idx="251">
                  <c:v>1</c:v>
                </c:pt>
                <c:pt idx="252">
                  <c:v>2</c:v>
                </c:pt>
                <c:pt idx="253">
                  <c:v>2</c:v>
                </c:pt>
                <c:pt idx="254">
                  <c:v>2</c:v>
                </c:pt>
                <c:pt idx="255">
                  <c:v>1</c:v>
                </c:pt>
                <c:pt idx="256">
                  <c:v>1</c:v>
                </c:pt>
                <c:pt idx="257">
                  <c:v>1</c:v>
                </c:pt>
                <c:pt idx="258">
                  <c:v>2</c:v>
                </c:pt>
                <c:pt idx="259">
                  <c:v>2</c:v>
                </c:pt>
                <c:pt idx="260">
                  <c:v>1</c:v>
                </c:pt>
                <c:pt idx="261">
                  <c:v>1</c:v>
                </c:pt>
                <c:pt idx="262">
                  <c:v>1</c:v>
                </c:pt>
                <c:pt idx="263">
                  <c:v>1</c:v>
                </c:pt>
                <c:pt idx="264">
                  <c:v>2</c:v>
                </c:pt>
                <c:pt idx="265">
                  <c:v>2</c:v>
                </c:pt>
                <c:pt idx="266">
                  <c:v>1</c:v>
                </c:pt>
                <c:pt idx="267">
                  <c:v>2</c:v>
                </c:pt>
                <c:pt idx="268">
                  <c:v>2</c:v>
                </c:pt>
                <c:pt idx="269">
                  <c:v>2</c:v>
                </c:pt>
                <c:pt idx="270">
                  <c:v>2</c:v>
                </c:pt>
                <c:pt idx="271">
                  <c:v>2</c:v>
                </c:pt>
                <c:pt idx="272">
                  <c:v>1</c:v>
                </c:pt>
                <c:pt idx="273">
                  <c:v>1</c:v>
                </c:pt>
                <c:pt idx="274">
                  <c:v>2</c:v>
                </c:pt>
                <c:pt idx="275">
                  <c:v>2</c:v>
                </c:pt>
                <c:pt idx="276">
                  <c:v>2</c:v>
                </c:pt>
                <c:pt idx="277">
                  <c:v>2</c:v>
                </c:pt>
                <c:pt idx="278">
                  <c:v>1</c:v>
                </c:pt>
                <c:pt idx="279">
                  <c:v>1</c:v>
                </c:pt>
                <c:pt idx="280">
                  <c:v>1</c:v>
                </c:pt>
                <c:pt idx="281">
                  <c:v>2</c:v>
                </c:pt>
                <c:pt idx="282">
                  <c:v>1</c:v>
                </c:pt>
                <c:pt idx="283">
                  <c:v>2</c:v>
                </c:pt>
                <c:pt idx="284">
                  <c:v>1</c:v>
                </c:pt>
                <c:pt idx="285">
                  <c:v>2</c:v>
                </c:pt>
                <c:pt idx="286">
                  <c:v>1</c:v>
                </c:pt>
                <c:pt idx="287">
                  <c:v>2</c:v>
                </c:pt>
                <c:pt idx="288">
                  <c:v>1</c:v>
                </c:pt>
                <c:pt idx="289">
                  <c:v>1</c:v>
                </c:pt>
                <c:pt idx="290">
                  <c:v>2</c:v>
                </c:pt>
                <c:pt idx="291">
                  <c:v>1</c:v>
                </c:pt>
                <c:pt idx="292">
                  <c:v>2</c:v>
                </c:pt>
                <c:pt idx="293">
                  <c:v>2</c:v>
                </c:pt>
                <c:pt idx="294">
                  <c:v>1</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1</c:v>
                </c:pt>
                <c:pt idx="310">
                  <c:v>2</c:v>
                </c:pt>
                <c:pt idx="311">
                  <c:v>2</c:v>
                </c:pt>
                <c:pt idx="312">
                  <c:v>1</c:v>
                </c:pt>
                <c:pt idx="313">
                  <c:v>2</c:v>
                </c:pt>
                <c:pt idx="314">
                  <c:v>2</c:v>
                </c:pt>
                <c:pt idx="315">
                  <c:v>1</c:v>
                </c:pt>
                <c:pt idx="316">
                  <c:v>2</c:v>
                </c:pt>
                <c:pt idx="317">
                  <c:v>2</c:v>
                </c:pt>
                <c:pt idx="318">
                  <c:v>2</c:v>
                </c:pt>
                <c:pt idx="319">
                  <c:v>2</c:v>
                </c:pt>
                <c:pt idx="320">
                  <c:v>1</c:v>
                </c:pt>
                <c:pt idx="321">
                  <c:v>2</c:v>
                </c:pt>
                <c:pt idx="322">
                  <c:v>2</c:v>
                </c:pt>
                <c:pt idx="323">
                  <c:v>2</c:v>
                </c:pt>
                <c:pt idx="324">
                  <c:v>2</c:v>
                </c:pt>
                <c:pt idx="325">
                  <c:v>2</c:v>
                </c:pt>
                <c:pt idx="326">
                  <c:v>2</c:v>
                </c:pt>
                <c:pt idx="327">
                  <c:v>2</c:v>
                </c:pt>
                <c:pt idx="328">
                  <c:v>2</c:v>
                </c:pt>
                <c:pt idx="329">
                  <c:v>2</c:v>
                </c:pt>
                <c:pt idx="330">
                  <c:v>2</c:v>
                </c:pt>
                <c:pt idx="331">
                  <c:v>2</c:v>
                </c:pt>
                <c:pt idx="332">
                  <c:v>1</c:v>
                </c:pt>
                <c:pt idx="333">
                  <c:v>2</c:v>
                </c:pt>
                <c:pt idx="334">
                  <c:v>1</c:v>
                </c:pt>
                <c:pt idx="335">
                  <c:v>2</c:v>
                </c:pt>
                <c:pt idx="336">
                  <c:v>2</c:v>
                </c:pt>
                <c:pt idx="337">
                  <c:v>2</c:v>
                </c:pt>
                <c:pt idx="338">
                  <c:v>2</c:v>
                </c:pt>
                <c:pt idx="339">
                  <c:v>1</c:v>
                </c:pt>
                <c:pt idx="340">
                  <c:v>2</c:v>
                </c:pt>
                <c:pt idx="341">
                  <c:v>1</c:v>
                </c:pt>
                <c:pt idx="342">
                  <c:v>2</c:v>
                </c:pt>
                <c:pt idx="343">
                  <c:v>2</c:v>
                </c:pt>
                <c:pt idx="344">
                  <c:v>2</c:v>
                </c:pt>
                <c:pt idx="345">
                  <c:v>2</c:v>
                </c:pt>
                <c:pt idx="346">
                  <c:v>1</c:v>
                </c:pt>
                <c:pt idx="347">
                  <c:v>2</c:v>
                </c:pt>
                <c:pt idx="348">
                  <c:v>2</c:v>
                </c:pt>
                <c:pt idx="349">
                  <c:v>2</c:v>
                </c:pt>
                <c:pt idx="350">
                  <c:v>2</c:v>
                </c:pt>
                <c:pt idx="351">
                  <c:v>1</c:v>
                </c:pt>
                <c:pt idx="352">
                  <c:v>2</c:v>
                </c:pt>
                <c:pt idx="353">
                  <c:v>2</c:v>
                </c:pt>
                <c:pt idx="354">
                  <c:v>2</c:v>
                </c:pt>
                <c:pt idx="355">
                  <c:v>2</c:v>
                </c:pt>
                <c:pt idx="356">
                  <c:v>1</c:v>
                </c:pt>
                <c:pt idx="357">
                  <c:v>2</c:v>
                </c:pt>
                <c:pt idx="358">
                  <c:v>2</c:v>
                </c:pt>
                <c:pt idx="359">
                  <c:v>2</c:v>
                </c:pt>
                <c:pt idx="360">
                  <c:v>2</c:v>
                </c:pt>
                <c:pt idx="361">
                  <c:v>1</c:v>
                </c:pt>
                <c:pt idx="362">
                  <c:v>1</c:v>
                </c:pt>
                <c:pt idx="363">
                  <c:v>2</c:v>
                </c:pt>
                <c:pt idx="364">
                  <c:v>2</c:v>
                </c:pt>
                <c:pt idx="365">
                  <c:v>1</c:v>
                </c:pt>
                <c:pt idx="366">
                  <c:v>2</c:v>
                </c:pt>
                <c:pt idx="367">
                  <c:v>2</c:v>
                </c:pt>
                <c:pt idx="368">
                  <c:v>2</c:v>
                </c:pt>
                <c:pt idx="369">
                  <c:v>2</c:v>
                </c:pt>
                <c:pt idx="370">
                  <c:v>1</c:v>
                </c:pt>
                <c:pt idx="371">
                  <c:v>2</c:v>
                </c:pt>
                <c:pt idx="372">
                  <c:v>1</c:v>
                </c:pt>
                <c:pt idx="373">
                  <c:v>1</c:v>
                </c:pt>
                <c:pt idx="374">
                  <c:v>2</c:v>
                </c:pt>
                <c:pt idx="375">
                  <c:v>2</c:v>
                </c:pt>
                <c:pt idx="376">
                  <c:v>1</c:v>
                </c:pt>
                <c:pt idx="377">
                  <c:v>2</c:v>
                </c:pt>
                <c:pt idx="378">
                  <c:v>2</c:v>
                </c:pt>
                <c:pt idx="379">
                  <c:v>1</c:v>
                </c:pt>
                <c:pt idx="380">
                  <c:v>2</c:v>
                </c:pt>
                <c:pt idx="381">
                  <c:v>1</c:v>
                </c:pt>
                <c:pt idx="382">
                  <c:v>1</c:v>
                </c:pt>
                <c:pt idx="383">
                  <c:v>2</c:v>
                </c:pt>
                <c:pt idx="384">
                  <c:v>1</c:v>
                </c:pt>
                <c:pt idx="385">
                  <c:v>2</c:v>
                </c:pt>
                <c:pt idx="386">
                  <c:v>1</c:v>
                </c:pt>
                <c:pt idx="387">
                  <c:v>2</c:v>
                </c:pt>
                <c:pt idx="388">
                  <c:v>1</c:v>
                </c:pt>
                <c:pt idx="389">
                  <c:v>2</c:v>
                </c:pt>
                <c:pt idx="390">
                  <c:v>2</c:v>
                </c:pt>
                <c:pt idx="391">
                  <c:v>2</c:v>
                </c:pt>
                <c:pt idx="392">
                  <c:v>2</c:v>
                </c:pt>
                <c:pt idx="393">
                  <c:v>1</c:v>
                </c:pt>
                <c:pt idx="394">
                  <c:v>2</c:v>
                </c:pt>
                <c:pt idx="395">
                  <c:v>2</c:v>
                </c:pt>
                <c:pt idx="396">
                  <c:v>2</c:v>
                </c:pt>
                <c:pt idx="397">
                  <c:v>2</c:v>
                </c:pt>
                <c:pt idx="398">
                  <c:v>2</c:v>
                </c:pt>
                <c:pt idx="399">
                  <c:v>1</c:v>
                </c:pt>
                <c:pt idx="400">
                  <c:v>1</c:v>
                </c:pt>
                <c:pt idx="401">
                  <c:v>2</c:v>
                </c:pt>
                <c:pt idx="402">
                  <c:v>2</c:v>
                </c:pt>
                <c:pt idx="403">
                  <c:v>1</c:v>
                </c:pt>
                <c:pt idx="404">
                  <c:v>2</c:v>
                </c:pt>
                <c:pt idx="405">
                  <c:v>2</c:v>
                </c:pt>
                <c:pt idx="406">
                  <c:v>2</c:v>
                </c:pt>
                <c:pt idx="407">
                  <c:v>1</c:v>
                </c:pt>
                <c:pt idx="408">
                  <c:v>2</c:v>
                </c:pt>
                <c:pt idx="409">
                  <c:v>2</c:v>
                </c:pt>
                <c:pt idx="410">
                  <c:v>1</c:v>
                </c:pt>
                <c:pt idx="411">
                  <c:v>2</c:v>
                </c:pt>
                <c:pt idx="412">
                  <c:v>2</c:v>
                </c:pt>
                <c:pt idx="413">
                  <c:v>2</c:v>
                </c:pt>
                <c:pt idx="414">
                  <c:v>2</c:v>
                </c:pt>
                <c:pt idx="415">
                  <c:v>2</c:v>
                </c:pt>
                <c:pt idx="416">
                  <c:v>2</c:v>
                </c:pt>
                <c:pt idx="417">
                  <c:v>2</c:v>
                </c:pt>
                <c:pt idx="418">
                  <c:v>2</c:v>
                </c:pt>
                <c:pt idx="419">
                  <c:v>2</c:v>
                </c:pt>
                <c:pt idx="420">
                  <c:v>2</c:v>
                </c:pt>
                <c:pt idx="421">
                  <c:v>1</c:v>
                </c:pt>
                <c:pt idx="422">
                  <c:v>2</c:v>
                </c:pt>
                <c:pt idx="423">
                  <c:v>2</c:v>
                </c:pt>
                <c:pt idx="424">
                  <c:v>2</c:v>
                </c:pt>
                <c:pt idx="425">
                  <c:v>2</c:v>
                </c:pt>
                <c:pt idx="426">
                  <c:v>1</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1</c:v>
                </c:pt>
                <c:pt idx="444">
                  <c:v>1</c:v>
                </c:pt>
                <c:pt idx="445">
                  <c:v>2</c:v>
                </c:pt>
                <c:pt idx="446">
                  <c:v>2</c:v>
                </c:pt>
                <c:pt idx="447">
                  <c:v>2</c:v>
                </c:pt>
                <c:pt idx="448">
                  <c:v>2</c:v>
                </c:pt>
                <c:pt idx="449">
                  <c:v>2</c:v>
                </c:pt>
                <c:pt idx="450">
                  <c:v>2</c:v>
                </c:pt>
                <c:pt idx="451">
                  <c:v>2</c:v>
                </c:pt>
                <c:pt idx="452">
                  <c:v>2</c:v>
                </c:pt>
                <c:pt idx="453">
                  <c:v>1</c:v>
                </c:pt>
                <c:pt idx="454">
                  <c:v>1</c:v>
                </c:pt>
                <c:pt idx="455">
                  <c:v>2</c:v>
                </c:pt>
                <c:pt idx="456">
                  <c:v>1</c:v>
                </c:pt>
                <c:pt idx="457">
                  <c:v>2</c:v>
                </c:pt>
                <c:pt idx="458">
                  <c:v>2</c:v>
                </c:pt>
                <c:pt idx="459">
                  <c:v>2</c:v>
                </c:pt>
                <c:pt idx="460">
                  <c:v>2</c:v>
                </c:pt>
                <c:pt idx="461">
                  <c:v>1</c:v>
                </c:pt>
                <c:pt idx="462">
                  <c:v>2</c:v>
                </c:pt>
                <c:pt idx="463">
                  <c:v>2</c:v>
                </c:pt>
                <c:pt idx="464">
                  <c:v>2</c:v>
                </c:pt>
                <c:pt idx="465">
                  <c:v>2</c:v>
                </c:pt>
                <c:pt idx="466">
                  <c:v>2</c:v>
                </c:pt>
                <c:pt idx="467">
                  <c:v>2</c:v>
                </c:pt>
                <c:pt idx="468">
                  <c:v>1</c:v>
                </c:pt>
                <c:pt idx="469">
                  <c:v>2</c:v>
                </c:pt>
                <c:pt idx="470">
                  <c:v>2</c:v>
                </c:pt>
                <c:pt idx="471">
                  <c:v>2</c:v>
                </c:pt>
                <c:pt idx="472">
                  <c:v>2</c:v>
                </c:pt>
                <c:pt idx="473">
                  <c:v>2</c:v>
                </c:pt>
                <c:pt idx="474">
                  <c:v>1</c:v>
                </c:pt>
                <c:pt idx="475">
                  <c:v>2</c:v>
                </c:pt>
                <c:pt idx="476">
                  <c:v>1</c:v>
                </c:pt>
                <c:pt idx="477">
                  <c:v>1</c:v>
                </c:pt>
                <c:pt idx="478">
                  <c:v>2</c:v>
                </c:pt>
                <c:pt idx="479">
                  <c:v>2</c:v>
                </c:pt>
                <c:pt idx="480">
                  <c:v>1</c:v>
                </c:pt>
                <c:pt idx="481">
                  <c:v>2</c:v>
                </c:pt>
                <c:pt idx="482">
                  <c:v>2</c:v>
                </c:pt>
                <c:pt idx="483">
                  <c:v>2</c:v>
                </c:pt>
                <c:pt idx="484">
                  <c:v>2</c:v>
                </c:pt>
                <c:pt idx="485">
                  <c:v>2</c:v>
                </c:pt>
                <c:pt idx="486">
                  <c:v>1</c:v>
                </c:pt>
                <c:pt idx="487">
                  <c:v>2</c:v>
                </c:pt>
                <c:pt idx="488">
                  <c:v>2</c:v>
                </c:pt>
                <c:pt idx="489">
                  <c:v>1</c:v>
                </c:pt>
                <c:pt idx="490">
                  <c:v>2</c:v>
                </c:pt>
                <c:pt idx="491">
                  <c:v>2</c:v>
                </c:pt>
                <c:pt idx="492">
                  <c:v>2</c:v>
                </c:pt>
                <c:pt idx="493">
                  <c:v>2</c:v>
                </c:pt>
                <c:pt idx="494">
                  <c:v>2</c:v>
                </c:pt>
                <c:pt idx="495">
                  <c:v>2</c:v>
                </c:pt>
                <c:pt idx="496">
                  <c:v>2</c:v>
                </c:pt>
                <c:pt idx="497">
                  <c:v>2</c:v>
                </c:pt>
                <c:pt idx="498">
                  <c:v>1</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1</c:v>
                </c:pt>
                <c:pt idx="516">
                  <c:v>2</c:v>
                </c:pt>
                <c:pt idx="517">
                  <c:v>2</c:v>
                </c:pt>
                <c:pt idx="518">
                  <c:v>2</c:v>
                </c:pt>
                <c:pt idx="519">
                  <c:v>1</c:v>
                </c:pt>
                <c:pt idx="520">
                  <c:v>2</c:v>
                </c:pt>
                <c:pt idx="521">
                  <c:v>1</c:v>
                </c:pt>
                <c:pt idx="522">
                  <c:v>2</c:v>
                </c:pt>
                <c:pt idx="523">
                  <c:v>2</c:v>
                </c:pt>
                <c:pt idx="524">
                  <c:v>2</c:v>
                </c:pt>
                <c:pt idx="525">
                  <c:v>2</c:v>
                </c:pt>
                <c:pt idx="526">
                  <c:v>2</c:v>
                </c:pt>
                <c:pt idx="527">
                  <c:v>2</c:v>
                </c:pt>
                <c:pt idx="528">
                  <c:v>2</c:v>
                </c:pt>
                <c:pt idx="529">
                  <c:v>2</c:v>
                </c:pt>
                <c:pt idx="530">
                  <c:v>1</c:v>
                </c:pt>
                <c:pt idx="531">
                  <c:v>1</c:v>
                </c:pt>
                <c:pt idx="532">
                  <c:v>2</c:v>
                </c:pt>
                <c:pt idx="533">
                  <c:v>2</c:v>
                </c:pt>
                <c:pt idx="534">
                  <c:v>2</c:v>
                </c:pt>
                <c:pt idx="535">
                  <c:v>1</c:v>
                </c:pt>
                <c:pt idx="536">
                  <c:v>2</c:v>
                </c:pt>
                <c:pt idx="537">
                  <c:v>1</c:v>
                </c:pt>
                <c:pt idx="538">
                  <c:v>1</c:v>
                </c:pt>
                <c:pt idx="539">
                  <c:v>1</c:v>
                </c:pt>
                <c:pt idx="540">
                  <c:v>2</c:v>
                </c:pt>
                <c:pt idx="541">
                  <c:v>2</c:v>
                </c:pt>
                <c:pt idx="542">
                  <c:v>2</c:v>
                </c:pt>
                <c:pt idx="543">
                  <c:v>2</c:v>
                </c:pt>
                <c:pt idx="544">
                  <c:v>2</c:v>
                </c:pt>
                <c:pt idx="545">
                  <c:v>2</c:v>
                </c:pt>
                <c:pt idx="546">
                  <c:v>1</c:v>
                </c:pt>
                <c:pt idx="547">
                  <c:v>2</c:v>
                </c:pt>
                <c:pt idx="548">
                  <c:v>2</c:v>
                </c:pt>
                <c:pt idx="549">
                  <c:v>2</c:v>
                </c:pt>
                <c:pt idx="550">
                  <c:v>1</c:v>
                </c:pt>
                <c:pt idx="551">
                  <c:v>2</c:v>
                </c:pt>
                <c:pt idx="552">
                  <c:v>2</c:v>
                </c:pt>
                <c:pt idx="553">
                  <c:v>2</c:v>
                </c:pt>
                <c:pt idx="554">
                  <c:v>2</c:v>
                </c:pt>
                <c:pt idx="555">
                  <c:v>2</c:v>
                </c:pt>
                <c:pt idx="556">
                  <c:v>2</c:v>
                </c:pt>
                <c:pt idx="557">
                  <c:v>2</c:v>
                </c:pt>
                <c:pt idx="558">
                  <c:v>2</c:v>
                </c:pt>
                <c:pt idx="559">
                  <c:v>2</c:v>
                </c:pt>
                <c:pt idx="560">
                  <c:v>2</c:v>
                </c:pt>
                <c:pt idx="561">
                  <c:v>1</c:v>
                </c:pt>
                <c:pt idx="562">
                  <c:v>2</c:v>
                </c:pt>
                <c:pt idx="563">
                  <c:v>2</c:v>
                </c:pt>
                <c:pt idx="564">
                  <c:v>1</c:v>
                </c:pt>
                <c:pt idx="565">
                  <c:v>2</c:v>
                </c:pt>
                <c:pt idx="566">
                  <c:v>2</c:v>
                </c:pt>
                <c:pt idx="567">
                  <c:v>2</c:v>
                </c:pt>
                <c:pt idx="568">
                  <c:v>2</c:v>
                </c:pt>
                <c:pt idx="569">
                  <c:v>2</c:v>
                </c:pt>
                <c:pt idx="570">
                  <c:v>2</c:v>
                </c:pt>
                <c:pt idx="571">
                  <c:v>1</c:v>
                </c:pt>
                <c:pt idx="572">
                  <c:v>2</c:v>
                </c:pt>
                <c:pt idx="573">
                  <c:v>2</c:v>
                </c:pt>
                <c:pt idx="574">
                  <c:v>1</c:v>
                </c:pt>
                <c:pt idx="575">
                  <c:v>2</c:v>
                </c:pt>
                <c:pt idx="576">
                  <c:v>2</c:v>
                </c:pt>
                <c:pt idx="577">
                  <c:v>1</c:v>
                </c:pt>
                <c:pt idx="578">
                  <c:v>1</c:v>
                </c:pt>
                <c:pt idx="579">
                  <c:v>2</c:v>
                </c:pt>
                <c:pt idx="580">
                  <c:v>1</c:v>
                </c:pt>
                <c:pt idx="581">
                  <c:v>2</c:v>
                </c:pt>
                <c:pt idx="582">
                  <c:v>2</c:v>
                </c:pt>
                <c:pt idx="583">
                  <c:v>1</c:v>
                </c:pt>
                <c:pt idx="584">
                  <c:v>2</c:v>
                </c:pt>
                <c:pt idx="585">
                  <c:v>1</c:v>
                </c:pt>
                <c:pt idx="586">
                  <c:v>2</c:v>
                </c:pt>
                <c:pt idx="587">
                  <c:v>2</c:v>
                </c:pt>
                <c:pt idx="588">
                  <c:v>1</c:v>
                </c:pt>
                <c:pt idx="589">
                  <c:v>1</c:v>
                </c:pt>
                <c:pt idx="590">
                  <c:v>2</c:v>
                </c:pt>
                <c:pt idx="591">
                  <c:v>2</c:v>
                </c:pt>
                <c:pt idx="592">
                  <c:v>2</c:v>
                </c:pt>
                <c:pt idx="593">
                  <c:v>2</c:v>
                </c:pt>
                <c:pt idx="594">
                  <c:v>2</c:v>
                </c:pt>
                <c:pt idx="595">
                  <c:v>2</c:v>
                </c:pt>
                <c:pt idx="596">
                  <c:v>1</c:v>
                </c:pt>
                <c:pt idx="597">
                  <c:v>2</c:v>
                </c:pt>
                <c:pt idx="598">
                  <c:v>2</c:v>
                </c:pt>
                <c:pt idx="599">
                  <c:v>1</c:v>
                </c:pt>
                <c:pt idx="600">
                  <c:v>1</c:v>
                </c:pt>
                <c:pt idx="601">
                  <c:v>1</c:v>
                </c:pt>
                <c:pt idx="602">
                  <c:v>2</c:v>
                </c:pt>
                <c:pt idx="603">
                  <c:v>2</c:v>
                </c:pt>
                <c:pt idx="604">
                  <c:v>2</c:v>
                </c:pt>
                <c:pt idx="605">
                  <c:v>1</c:v>
                </c:pt>
                <c:pt idx="606">
                  <c:v>2</c:v>
                </c:pt>
                <c:pt idx="607">
                  <c:v>2</c:v>
                </c:pt>
                <c:pt idx="608">
                  <c:v>1</c:v>
                </c:pt>
                <c:pt idx="609">
                  <c:v>2</c:v>
                </c:pt>
                <c:pt idx="610">
                  <c:v>2</c:v>
                </c:pt>
                <c:pt idx="611">
                  <c:v>1</c:v>
                </c:pt>
                <c:pt idx="612">
                  <c:v>2</c:v>
                </c:pt>
                <c:pt idx="613">
                  <c:v>2</c:v>
                </c:pt>
                <c:pt idx="614">
                  <c:v>1</c:v>
                </c:pt>
                <c:pt idx="615">
                  <c:v>2</c:v>
                </c:pt>
                <c:pt idx="616">
                  <c:v>2</c:v>
                </c:pt>
                <c:pt idx="617">
                  <c:v>2</c:v>
                </c:pt>
                <c:pt idx="618">
                  <c:v>2</c:v>
                </c:pt>
                <c:pt idx="619">
                  <c:v>2</c:v>
                </c:pt>
                <c:pt idx="620">
                  <c:v>2</c:v>
                </c:pt>
                <c:pt idx="621">
                  <c:v>2</c:v>
                </c:pt>
                <c:pt idx="622">
                  <c:v>2</c:v>
                </c:pt>
                <c:pt idx="623">
                  <c:v>1</c:v>
                </c:pt>
                <c:pt idx="624">
                  <c:v>2</c:v>
                </c:pt>
                <c:pt idx="625">
                  <c:v>2</c:v>
                </c:pt>
                <c:pt idx="626">
                  <c:v>1</c:v>
                </c:pt>
                <c:pt idx="627">
                  <c:v>1</c:v>
                </c:pt>
                <c:pt idx="628">
                  <c:v>1</c:v>
                </c:pt>
                <c:pt idx="629">
                  <c:v>2</c:v>
                </c:pt>
                <c:pt idx="630">
                  <c:v>2</c:v>
                </c:pt>
                <c:pt idx="631">
                  <c:v>2</c:v>
                </c:pt>
                <c:pt idx="632">
                  <c:v>1</c:v>
                </c:pt>
                <c:pt idx="633">
                  <c:v>1</c:v>
                </c:pt>
                <c:pt idx="634">
                  <c:v>2</c:v>
                </c:pt>
                <c:pt idx="635">
                  <c:v>2</c:v>
                </c:pt>
                <c:pt idx="636">
                  <c:v>2</c:v>
                </c:pt>
                <c:pt idx="637">
                  <c:v>2</c:v>
                </c:pt>
                <c:pt idx="638">
                  <c:v>2</c:v>
                </c:pt>
                <c:pt idx="639">
                  <c:v>2</c:v>
                </c:pt>
                <c:pt idx="640">
                  <c:v>1</c:v>
                </c:pt>
                <c:pt idx="641">
                  <c:v>2</c:v>
                </c:pt>
                <c:pt idx="642">
                  <c:v>1</c:v>
                </c:pt>
                <c:pt idx="643">
                  <c:v>2</c:v>
                </c:pt>
                <c:pt idx="644">
                  <c:v>2</c:v>
                </c:pt>
                <c:pt idx="645">
                  <c:v>2</c:v>
                </c:pt>
                <c:pt idx="646">
                  <c:v>1</c:v>
                </c:pt>
                <c:pt idx="647">
                  <c:v>1</c:v>
                </c:pt>
                <c:pt idx="648">
                  <c:v>2</c:v>
                </c:pt>
                <c:pt idx="649">
                  <c:v>1</c:v>
                </c:pt>
                <c:pt idx="650">
                  <c:v>2</c:v>
                </c:pt>
                <c:pt idx="651">
                  <c:v>1</c:v>
                </c:pt>
                <c:pt idx="652">
                  <c:v>2</c:v>
                </c:pt>
                <c:pt idx="653">
                  <c:v>2</c:v>
                </c:pt>
                <c:pt idx="654">
                  <c:v>1</c:v>
                </c:pt>
                <c:pt idx="655">
                  <c:v>1</c:v>
                </c:pt>
                <c:pt idx="656">
                  <c:v>2</c:v>
                </c:pt>
                <c:pt idx="657">
                  <c:v>2</c:v>
                </c:pt>
                <c:pt idx="658">
                  <c:v>2</c:v>
                </c:pt>
                <c:pt idx="659">
                  <c:v>2</c:v>
                </c:pt>
                <c:pt idx="660">
                  <c:v>1</c:v>
                </c:pt>
                <c:pt idx="661">
                  <c:v>1</c:v>
                </c:pt>
                <c:pt idx="662">
                  <c:v>1</c:v>
                </c:pt>
                <c:pt idx="663">
                  <c:v>2</c:v>
                </c:pt>
                <c:pt idx="664">
                  <c:v>1</c:v>
                </c:pt>
                <c:pt idx="665">
                  <c:v>2</c:v>
                </c:pt>
                <c:pt idx="666">
                  <c:v>2</c:v>
                </c:pt>
                <c:pt idx="667">
                  <c:v>2</c:v>
                </c:pt>
                <c:pt idx="668">
                  <c:v>2</c:v>
                </c:pt>
                <c:pt idx="669">
                  <c:v>2</c:v>
                </c:pt>
                <c:pt idx="670">
                  <c:v>2</c:v>
                </c:pt>
                <c:pt idx="671">
                  <c:v>2</c:v>
                </c:pt>
                <c:pt idx="672">
                  <c:v>2</c:v>
                </c:pt>
                <c:pt idx="673">
                  <c:v>1</c:v>
                </c:pt>
                <c:pt idx="674">
                  <c:v>2</c:v>
                </c:pt>
                <c:pt idx="675">
                  <c:v>1</c:v>
                </c:pt>
                <c:pt idx="676">
                  <c:v>1</c:v>
                </c:pt>
                <c:pt idx="677">
                  <c:v>1</c:v>
                </c:pt>
                <c:pt idx="678">
                  <c:v>2</c:v>
                </c:pt>
                <c:pt idx="679">
                  <c:v>1</c:v>
                </c:pt>
                <c:pt idx="680">
                  <c:v>1</c:v>
                </c:pt>
                <c:pt idx="681">
                  <c:v>2</c:v>
                </c:pt>
                <c:pt idx="682">
                  <c:v>2</c:v>
                </c:pt>
                <c:pt idx="683">
                  <c:v>2</c:v>
                </c:pt>
                <c:pt idx="684">
                  <c:v>1</c:v>
                </c:pt>
                <c:pt idx="685">
                  <c:v>1</c:v>
                </c:pt>
                <c:pt idx="686">
                  <c:v>2</c:v>
                </c:pt>
                <c:pt idx="687">
                  <c:v>2</c:v>
                </c:pt>
                <c:pt idx="688">
                  <c:v>2</c:v>
                </c:pt>
                <c:pt idx="689">
                  <c:v>1</c:v>
                </c:pt>
                <c:pt idx="690">
                  <c:v>2</c:v>
                </c:pt>
                <c:pt idx="691">
                  <c:v>2</c:v>
                </c:pt>
                <c:pt idx="692">
                  <c:v>2</c:v>
                </c:pt>
                <c:pt idx="693">
                  <c:v>2</c:v>
                </c:pt>
                <c:pt idx="694">
                  <c:v>2</c:v>
                </c:pt>
                <c:pt idx="695">
                  <c:v>2</c:v>
                </c:pt>
                <c:pt idx="696">
                  <c:v>2</c:v>
                </c:pt>
                <c:pt idx="697">
                  <c:v>1</c:v>
                </c:pt>
                <c:pt idx="698">
                  <c:v>2</c:v>
                </c:pt>
                <c:pt idx="699">
                  <c:v>2</c:v>
                </c:pt>
                <c:pt idx="700">
                  <c:v>2</c:v>
                </c:pt>
                <c:pt idx="701">
                  <c:v>1</c:v>
                </c:pt>
                <c:pt idx="702">
                  <c:v>1</c:v>
                </c:pt>
                <c:pt idx="703">
                  <c:v>2</c:v>
                </c:pt>
                <c:pt idx="704">
                  <c:v>1</c:v>
                </c:pt>
                <c:pt idx="705">
                  <c:v>2</c:v>
                </c:pt>
                <c:pt idx="706">
                  <c:v>1</c:v>
                </c:pt>
                <c:pt idx="707">
                  <c:v>2</c:v>
                </c:pt>
                <c:pt idx="708">
                  <c:v>2</c:v>
                </c:pt>
                <c:pt idx="709">
                  <c:v>2</c:v>
                </c:pt>
                <c:pt idx="710">
                  <c:v>2</c:v>
                </c:pt>
                <c:pt idx="711">
                  <c:v>1</c:v>
                </c:pt>
                <c:pt idx="712">
                  <c:v>2</c:v>
                </c:pt>
                <c:pt idx="713">
                  <c:v>2</c:v>
                </c:pt>
                <c:pt idx="714">
                  <c:v>2</c:v>
                </c:pt>
                <c:pt idx="715">
                  <c:v>2</c:v>
                </c:pt>
                <c:pt idx="716">
                  <c:v>1</c:v>
                </c:pt>
                <c:pt idx="717">
                  <c:v>2</c:v>
                </c:pt>
                <c:pt idx="718">
                  <c:v>2</c:v>
                </c:pt>
                <c:pt idx="719">
                  <c:v>1</c:v>
                </c:pt>
                <c:pt idx="720">
                  <c:v>2</c:v>
                </c:pt>
                <c:pt idx="721">
                  <c:v>2</c:v>
                </c:pt>
                <c:pt idx="722">
                  <c:v>2</c:v>
                </c:pt>
                <c:pt idx="723">
                  <c:v>2</c:v>
                </c:pt>
                <c:pt idx="724">
                  <c:v>2</c:v>
                </c:pt>
                <c:pt idx="725">
                  <c:v>2</c:v>
                </c:pt>
                <c:pt idx="726">
                  <c:v>2</c:v>
                </c:pt>
                <c:pt idx="727">
                  <c:v>2</c:v>
                </c:pt>
                <c:pt idx="728">
                  <c:v>2</c:v>
                </c:pt>
                <c:pt idx="729">
                  <c:v>2</c:v>
                </c:pt>
                <c:pt idx="730">
                  <c:v>2</c:v>
                </c:pt>
                <c:pt idx="731">
                  <c:v>2</c:v>
                </c:pt>
                <c:pt idx="732">
                  <c:v>1</c:v>
                </c:pt>
                <c:pt idx="733">
                  <c:v>1</c:v>
                </c:pt>
                <c:pt idx="734">
                  <c:v>2</c:v>
                </c:pt>
                <c:pt idx="735">
                  <c:v>1</c:v>
                </c:pt>
                <c:pt idx="736">
                  <c:v>2</c:v>
                </c:pt>
                <c:pt idx="737">
                  <c:v>1</c:v>
                </c:pt>
                <c:pt idx="738">
                  <c:v>2</c:v>
                </c:pt>
                <c:pt idx="739">
                  <c:v>2</c:v>
                </c:pt>
                <c:pt idx="740">
                  <c:v>2</c:v>
                </c:pt>
                <c:pt idx="741">
                  <c:v>2</c:v>
                </c:pt>
                <c:pt idx="742">
                  <c:v>2</c:v>
                </c:pt>
                <c:pt idx="743">
                  <c:v>1</c:v>
                </c:pt>
                <c:pt idx="744">
                  <c:v>1</c:v>
                </c:pt>
                <c:pt idx="745">
                  <c:v>2</c:v>
                </c:pt>
                <c:pt idx="746">
                  <c:v>2</c:v>
                </c:pt>
                <c:pt idx="747">
                  <c:v>2</c:v>
                </c:pt>
                <c:pt idx="748">
                  <c:v>2</c:v>
                </c:pt>
                <c:pt idx="749">
                  <c:v>2</c:v>
                </c:pt>
                <c:pt idx="750">
                  <c:v>2</c:v>
                </c:pt>
                <c:pt idx="751">
                  <c:v>1</c:v>
                </c:pt>
                <c:pt idx="752">
                  <c:v>2</c:v>
                </c:pt>
                <c:pt idx="753">
                  <c:v>2</c:v>
                </c:pt>
                <c:pt idx="754">
                  <c:v>2</c:v>
                </c:pt>
                <c:pt idx="755">
                  <c:v>1</c:v>
                </c:pt>
                <c:pt idx="756">
                  <c:v>1</c:v>
                </c:pt>
                <c:pt idx="757">
                  <c:v>2</c:v>
                </c:pt>
                <c:pt idx="758">
                  <c:v>2</c:v>
                </c:pt>
                <c:pt idx="759">
                  <c:v>1</c:v>
                </c:pt>
                <c:pt idx="760">
                  <c:v>2</c:v>
                </c:pt>
                <c:pt idx="761">
                  <c:v>1</c:v>
                </c:pt>
                <c:pt idx="762">
                  <c:v>1</c:v>
                </c:pt>
                <c:pt idx="763">
                  <c:v>2</c:v>
                </c:pt>
                <c:pt idx="764">
                  <c:v>2</c:v>
                </c:pt>
                <c:pt idx="765">
                  <c:v>2</c:v>
                </c:pt>
                <c:pt idx="766">
                  <c:v>2</c:v>
                </c:pt>
                <c:pt idx="767">
                  <c:v>2</c:v>
                </c:pt>
                <c:pt idx="768">
                  <c:v>2</c:v>
                </c:pt>
                <c:pt idx="769">
                  <c:v>1</c:v>
                </c:pt>
                <c:pt idx="770">
                  <c:v>1</c:v>
                </c:pt>
                <c:pt idx="771">
                  <c:v>2</c:v>
                </c:pt>
                <c:pt idx="772">
                  <c:v>2</c:v>
                </c:pt>
                <c:pt idx="773">
                  <c:v>2</c:v>
                </c:pt>
                <c:pt idx="774">
                  <c:v>2</c:v>
                </c:pt>
                <c:pt idx="775">
                  <c:v>2</c:v>
                </c:pt>
                <c:pt idx="776">
                  <c:v>1</c:v>
                </c:pt>
                <c:pt idx="777">
                  <c:v>2</c:v>
                </c:pt>
                <c:pt idx="778">
                  <c:v>2</c:v>
                </c:pt>
                <c:pt idx="779">
                  <c:v>2</c:v>
                </c:pt>
                <c:pt idx="780">
                  <c:v>2</c:v>
                </c:pt>
                <c:pt idx="781">
                  <c:v>2</c:v>
                </c:pt>
                <c:pt idx="782">
                  <c:v>1</c:v>
                </c:pt>
                <c:pt idx="783">
                  <c:v>2</c:v>
                </c:pt>
                <c:pt idx="784">
                  <c:v>1</c:v>
                </c:pt>
                <c:pt idx="785">
                  <c:v>2</c:v>
                </c:pt>
                <c:pt idx="786">
                  <c:v>2</c:v>
                </c:pt>
                <c:pt idx="787">
                  <c:v>2</c:v>
                </c:pt>
                <c:pt idx="788">
                  <c:v>2</c:v>
                </c:pt>
                <c:pt idx="789">
                  <c:v>2</c:v>
                </c:pt>
                <c:pt idx="790">
                  <c:v>2</c:v>
                </c:pt>
                <c:pt idx="791">
                  <c:v>2</c:v>
                </c:pt>
                <c:pt idx="792">
                  <c:v>2</c:v>
                </c:pt>
                <c:pt idx="793">
                  <c:v>1</c:v>
                </c:pt>
                <c:pt idx="794">
                  <c:v>2</c:v>
                </c:pt>
                <c:pt idx="795">
                  <c:v>1</c:v>
                </c:pt>
                <c:pt idx="796">
                  <c:v>2</c:v>
                </c:pt>
                <c:pt idx="797">
                  <c:v>2</c:v>
                </c:pt>
                <c:pt idx="798">
                  <c:v>1</c:v>
                </c:pt>
                <c:pt idx="799">
                  <c:v>2</c:v>
                </c:pt>
                <c:pt idx="800">
                  <c:v>1</c:v>
                </c:pt>
                <c:pt idx="801">
                  <c:v>2</c:v>
                </c:pt>
                <c:pt idx="802">
                  <c:v>2</c:v>
                </c:pt>
                <c:pt idx="803">
                  <c:v>2</c:v>
                </c:pt>
                <c:pt idx="804">
                  <c:v>2</c:v>
                </c:pt>
                <c:pt idx="805">
                  <c:v>2</c:v>
                </c:pt>
                <c:pt idx="806">
                  <c:v>1</c:v>
                </c:pt>
                <c:pt idx="807">
                  <c:v>1</c:v>
                </c:pt>
                <c:pt idx="808">
                  <c:v>2</c:v>
                </c:pt>
                <c:pt idx="809">
                  <c:v>2</c:v>
                </c:pt>
                <c:pt idx="810">
                  <c:v>2</c:v>
                </c:pt>
                <c:pt idx="811">
                  <c:v>1</c:v>
                </c:pt>
                <c:pt idx="812">
                  <c:v>2</c:v>
                </c:pt>
                <c:pt idx="813">
                  <c:v>1</c:v>
                </c:pt>
                <c:pt idx="814">
                  <c:v>2</c:v>
                </c:pt>
                <c:pt idx="815">
                  <c:v>2</c:v>
                </c:pt>
                <c:pt idx="816">
                  <c:v>2</c:v>
                </c:pt>
                <c:pt idx="817">
                  <c:v>1</c:v>
                </c:pt>
                <c:pt idx="818">
                  <c:v>2</c:v>
                </c:pt>
                <c:pt idx="819">
                  <c:v>1</c:v>
                </c:pt>
                <c:pt idx="820">
                  <c:v>1</c:v>
                </c:pt>
                <c:pt idx="821">
                  <c:v>2</c:v>
                </c:pt>
                <c:pt idx="822">
                  <c:v>1</c:v>
                </c:pt>
                <c:pt idx="823">
                  <c:v>2</c:v>
                </c:pt>
                <c:pt idx="824">
                  <c:v>2</c:v>
                </c:pt>
                <c:pt idx="825">
                  <c:v>2</c:v>
                </c:pt>
                <c:pt idx="826">
                  <c:v>2</c:v>
                </c:pt>
                <c:pt idx="827">
                  <c:v>1</c:v>
                </c:pt>
                <c:pt idx="828">
                  <c:v>2</c:v>
                </c:pt>
                <c:pt idx="829">
                  <c:v>1</c:v>
                </c:pt>
                <c:pt idx="830">
                  <c:v>2</c:v>
                </c:pt>
                <c:pt idx="831">
                  <c:v>2</c:v>
                </c:pt>
                <c:pt idx="832">
                  <c:v>2</c:v>
                </c:pt>
                <c:pt idx="833">
                  <c:v>2</c:v>
                </c:pt>
                <c:pt idx="834">
                  <c:v>2</c:v>
                </c:pt>
                <c:pt idx="835">
                  <c:v>2</c:v>
                </c:pt>
                <c:pt idx="836">
                  <c:v>2</c:v>
                </c:pt>
                <c:pt idx="837">
                  <c:v>2</c:v>
                </c:pt>
                <c:pt idx="838">
                  <c:v>1</c:v>
                </c:pt>
                <c:pt idx="839">
                  <c:v>2</c:v>
                </c:pt>
                <c:pt idx="840">
                  <c:v>1</c:v>
                </c:pt>
                <c:pt idx="841">
                  <c:v>2</c:v>
                </c:pt>
                <c:pt idx="842">
                  <c:v>2</c:v>
                </c:pt>
                <c:pt idx="843">
                  <c:v>2</c:v>
                </c:pt>
                <c:pt idx="844">
                  <c:v>1</c:v>
                </c:pt>
                <c:pt idx="845">
                  <c:v>2</c:v>
                </c:pt>
                <c:pt idx="846">
                  <c:v>2</c:v>
                </c:pt>
                <c:pt idx="847">
                  <c:v>1</c:v>
                </c:pt>
                <c:pt idx="848">
                  <c:v>2</c:v>
                </c:pt>
                <c:pt idx="849">
                  <c:v>2</c:v>
                </c:pt>
                <c:pt idx="850">
                  <c:v>2</c:v>
                </c:pt>
                <c:pt idx="851">
                  <c:v>2</c:v>
                </c:pt>
                <c:pt idx="852">
                  <c:v>2</c:v>
                </c:pt>
                <c:pt idx="853">
                  <c:v>2</c:v>
                </c:pt>
                <c:pt idx="854">
                  <c:v>2</c:v>
                </c:pt>
                <c:pt idx="855">
                  <c:v>2</c:v>
                </c:pt>
                <c:pt idx="856">
                  <c:v>2</c:v>
                </c:pt>
                <c:pt idx="857">
                  <c:v>2</c:v>
                </c:pt>
                <c:pt idx="858">
                  <c:v>1</c:v>
                </c:pt>
                <c:pt idx="859">
                  <c:v>2</c:v>
                </c:pt>
                <c:pt idx="860">
                  <c:v>2</c:v>
                </c:pt>
                <c:pt idx="861">
                  <c:v>2</c:v>
                </c:pt>
                <c:pt idx="862">
                  <c:v>2</c:v>
                </c:pt>
                <c:pt idx="863">
                  <c:v>2</c:v>
                </c:pt>
                <c:pt idx="864">
                  <c:v>1</c:v>
                </c:pt>
                <c:pt idx="865">
                  <c:v>1</c:v>
                </c:pt>
                <c:pt idx="866">
                  <c:v>1</c:v>
                </c:pt>
                <c:pt idx="867">
                  <c:v>2</c:v>
                </c:pt>
                <c:pt idx="868">
                  <c:v>1</c:v>
                </c:pt>
                <c:pt idx="869">
                  <c:v>2</c:v>
                </c:pt>
                <c:pt idx="870">
                  <c:v>2</c:v>
                </c:pt>
                <c:pt idx="871">
                  <c:v>2</c:v>
                </c:pt>
                <c:pt idx="872">
                  <c:v>2</c:v>
                </c:pt>
                <c:pt idx="873">
                  <c:v>2</c:v>
                </c:pt>
                <c:pt idx="874">
                  <c:v>2</c:v>
                </c:pt>
                <c:pt idx="875">
                  <c:v>2</c:v>
                </c:pt>
                <c:pt idx="876">
                  <c:v>1</c:v>
                </c:pt>
                <c:pt idx="877">
                  <c:v>2</c:v>
                </c:pt>
                <c:pt idx="878">
                  <c:v>2</c:v>
                </c:pt>
                <c:pt idx="879">
                  <c:v>1</c:v>
                </c:pt>
                <c:pt idx="880">
                  <c:v>2</c:v>
                </c:pt>
                <c:pt idx="881">
                  <c:v>2</c:v>
                </c:pt>
                <c:pt idx="882">
                  <c:v>2</c:v>
                </c:pt>
                <c:pt idx="883">
                  <c:v>2</c:v>
                </c:pt>
                <c:pt idx="884">
                  <c:v>2</c:v>
                </c:pt>
                <c:pt idx="885">
                  <c:v>1</c:v>
                </c:pt>
                <c:pt idx="886">
                  <c:v>2</c:v>
                </c:pt>
                <c:pt idx="887">
                  <c:v>2</c:v>
                </c:pt>
                <c:pt idx="888">
                  <c:v>2</c:v>
                </c:pt>
                <c:pt idx="889">
                  <c:v>2</c:v>
                </c:pt>
                <c:pt idx="890">
                  <c:v>1</c:v>
                </c:pt>
                <c:pt idx="891">
                  <c:v>2</c:v>
                </c:pt>
                <c:pt idx="892">
                  <c:v>2</c:v>
                </c:pt>
                <c:pt idx="893">
                  <c:v>2</c:v>
                </c:pt>
                <c:pt idx="894">
                  <c:v>2</c:v>
                </c:pt>
                <c:pt idx="895">
                  <c:v>2</c:v>
                </c:pt>
                <c:pt idx="896">
                  <c:v>2</c:v>
                </c:pt>
                <c:pt idx="897">
                  <c:v>1</c:v>
                </c:pt>
                <c:pt idx="898">
                  <c:v>2</c:v>
                </c:pt>
                <c:pt idx="899">
                  <c:v>2</c:v>
                </c:pt>
                <c:pt idx="900">
                  <c:v>2</c:v>
                </c:pt>
                <c:pt idx="901">
                  <c:v>1</c:v>
                </c:pt>
                <c:pt idx="902">
                  <c:v>1</c:v>
                </c:pt>
                <c:pt idx="903">
                  <c:v>2</c:v>
                </c:pt>
                <c:pt idx="904">
                  <c:v>2</c:v>
                </c:pt>
                <c:pt idx="905">
                  <c:v>2</c:v>
                </c:pt>
                <c:pt idx="906">
                  <c:v>2</c:v>
                </c:pt>
                <c:pt idx="907">
                  <c:v>2</c:v>
                </c:pt>
                <c:pt idx="908">
                  <c:v>2</c:v>
                </c:pt>
                <c:pt idx="909">
                  <c:v>1</c:v>
                </c:pt>
                <c:pt idx="910">
                  <c:v>1</c:v>
                </c:pt>
                <c:pt idx="911">
                  <c:v>2</c:v>
                </c:pt>
                <c:pt idx="912">
                  <c:v>2</c:v>
                </c:pt>
                <c:pt idx="913">
                  <c:v>2</c:v>
                </c:pt>
                <c:pt idx="914">
                  <c:v>2</c:v>
                </c:pt>
                <c:pt idx="915">
                  <c:v>2</c:v>
                </c:pt>
                <c:pt idx="916">
                  <c:v>1</c:v>
                </c:pt>
                <c:pt idx="917">
                  <c:v>1</c:v>
                </c:pt>
                <c:pt idx="918">
                  <c:v>2</c:v>
                </c:pt>
                <c:pt idx="919">
                  <c:v>2</c:v>
                </c:pt>
                <c:pt idx="920">
                  <c:v>2</c:v>
                </c:pt>
                <c:pt idx="921">
                  <c:v>2</c:v>
                </c:pt>
                <c:pt idx="922">
                  <c:v>2</c:v>
                </c:pt>
                <c:pt idx="923">
                  <c:v>2</c:v>
                </c:pt>
                <c:pt idx="924">
                  <c:v>1</c:v>
                </c:pt>
                <c:pt idx="925">
                  <c:v>1</c:v>
                </c:pt>
                <c:pt idx="926">
                  <c:v>2</c:v>
                </c:pt>
                <c:pt idx="927">
                  <c:v>2</c:v>
                </c:pt>
                <c:pt idx="928">
                  <c:v>2</c:v>
                </c:pt>
                <c:pt idx="929">
                  <c:v>2</c:v>
                </c:pt>
                <c:pt idx="930">
                  <c:v>2</c:v>
                </c:pt>
                <c:pt idx="931">
                  <c:v>2</c:v>
                </c:pt>
                <c:pt idx="932">
                  <c:v>1</c:v>
                </c:pt>
                <c:pt idx="933">
                  <c:v>2</c:v>
                </c:pt>
                <c:pt idx="934">
                  <c:v>2</c:v>
                </c:pt>
                <c:pt idx="935">
                  <c:v>2</c:v>
                </c:pt>
                <c:pt idx="936">
                  <c:v>2</c:v>
                </c:pt>
                <c:pt idx="937">
                  <c:v>1</c:v>
                </c:pt>
                <c:pt idx="938">
                  <c:v>2</c:v>
                </c:pt>
                <c:pt idx="939">
                  <c:v>1</c:v>
                </c:pt>
                <c:pt idx="940">
                  <c:v>2</c:v>
                </c:pt>
                <c:pt idx="941">
                  <c:v>2</c:v>
                </c:pt>
                <c:pt idx="942">
                  <c:v>2</c:v>
                </c:pt>
                <c:pt idx="943">
                  <c:v>2</c:v>
                </c:pt>
                <c:pt idx="944">
                  <c:v>1</c:v>
                </c:pt>
                <c:pt idx="945">
                  <c:v>1</c:v>
                </c:pt>
                <c:pt idx="946">
                  <c:v>2</c:v>
                </c:pt>
                <c:pt idx="947">
                  <c:v>2</c:v>
                </c:pt>
                <c:pt idx="948">
                  <c:v>2</c:v>
                </c:pt>
                <c:pt idx="949">
                  <c:v>2</c:v>
                </c:pt>
                <c:pt idx="950">
                  <c:v>1</c:v>
                </c:pt>
                <c:pt idx="951">
                  <c:v>2</c:v>
                </c:pt>
                <c:pt idx="952">
                  <c:v>1</c:v>
                </c:pt>
                <c:pt idx="953">
                  <c:v>2</c:v>
                </c:pt>
                <c:pt idx="954">
                  <c:v>2</c:v>
                </c:pt>
                <c:pt idx="955">
                  <c:v>2</c:v>
                </c:pt>
                <c:pt idx="956">
                  <c:v>1</c:v>
                </c:pt>
                <c:pt idx="957">
                  <c:v>2</c:v>
                </c:pt>
                <c:pt idx="958">
                  <c:v>1</c:v>
                </c:pt>
                <c:pt idx="959">
                  <c:v>2</c:v>
                </c:pt>
                <c:pt idx="960">
                  <c:v>1</c:v>
                </c:pt>
                <c:pt idx="961">
                  <c:v>2</c:v>
                </c:pt>
                <c:pt idx="962">
                  <c:v>1</c:v>
                </c:pt>
                <c:pt idx="963">
                  <c:v>2</c:v>
                </c:pt>
                <c:pt idx="964">
                  <c:v>2</c:v>
                </c:pt>
                <c:pt idx="965">
                  <c:v>2</c:v>
                </c:pt>
                <c:pt idx="966">
                  <c:v>2</c:v>
                </c:pt>
                <c:pt idx="967">
                  <c:v>2</c:v>
                </c:pt>
                <c:pt idx="968">
                  <c:v>2</c:v>
                </c:pt>
                <c:pt idx="969">
                  <c:v>2</c:v>
                </c:pt>
                <c:pt idx="970">
                  <c:v>1</c:v>
                </c:pt>
                <c:pt idx="973">
                  <c:v>2</c:v>
                </c:pt>
              </c:numCache>
            </c:numRef>
          </c:yVal>
          <c:smooth val="0"/>
          <c:extLst>
            <c:ext xmlns:c16="http://schemas.microsoft.com/office/drawing/2014/chart" uri="{C3380CC4-5D6E-409C-BE32-E72D297353CC}">
              <c16:uniqueId val="{00000001-0BCE-4AE5-9A44-D86F6B22C1CA}"/>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INDIVIDUAL'!$AC$117:$AC$126</c:f>
              <c:numCache>
                <c:formatCode>0</c:formatCode>
                <c:ptCount val="10"/>
                <c:pt idx="0">
                  <c:v>1</c:v>
                </c:pt>
                <c:pt idx="1">
                  <c:v>2</c:v>
                </c:pt>
                <c:pt idx="2">
                  <c:v>1</c:v>
                </c:pt>
                <c:pt idx="3">
                  <c:v>1</c:v>
                </c:pt>
                <c:pt idx="4">
                  <c:v>2</c:v>
                </c:pt>
                <c:pt idx="5">
                  <c:v>2</c:v>
                </c:pt>
                <c:pt idx="6">
                  <c:v>1</c:v>
                </c:pt>
                <c:pt idx="7">
                  <c:v>1</c:v>
                </c:pt>
                <c:pt idx="8">
                  <c:v>1</c:v>
                </c:pt>
                <c:pt idx="9">
                  <c:v>1</c:v>
                </c:pt>
              </c:numCache>
            </c:numRef>
          </c:yVal>
          <c:smooth val="0"/>
          <c:extLst>
            <c:ext xmlns:c16="http://schemas.microsoft.com/office/drawing/2014/chart" uri="{C3380CC4-5D6E-409C-BE32-E72D297353CC}">
              <c16:uniqueId val="{00000002-0BCE-4AE5-9A44-D86F6B22C1CA}"/>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INDIVIDUAL'!$AC$127:$AC$156</c:f>
              <c:numCache>
                <c:formatCode>0</c:formatCode>
                <c:ptCount val="30"/>
                <c:pt idx="0">
                  <c:v>1</c:v>
                </c:pt>
                <c:pt idx="1">
                  <c:v>1</c:v>
                </c:pt>
                <c:pt idx="2">
                  <c:v>1</c:v>
                </c:pt>
                <c:pt idx="3">
                  <c:v>2</c:v>
                </c:pt>
                <c:pt idx="4">
                  <c:v>2</c:v>
                </c:pt>
                <c:pt idx="5">
                  <c:v>2</c:v>
                </c:pt>
                <c:pt idx="6">
                  <c:v>2</c:v>
                </c:pt>
                <c:pt idx="7">
                  <c:v>2</c:v>
                </c:pt>
                <c:pt idx="8">
                  <c:v>2</c:v>
                </c:pt>
                <c:pt idx="9">
                  <c:v>2</c:v>
                </c:pt>
                <c:pt idx="10">
                  <c:v>2</c:v>
                </c:pt>
                <c:pt idx="11">
                  <c:v>1</c:v>
                </c:pt>
                <c:pt idx="12">
                  <c:v>2</c:v>
                </c:pt>
                <c:pt idx="13">
                  <c:v>1</c:v>
                </c:pt>
                <c:pt idx="14">
                  <c:v>2</c:v>
                </c:pt>
                <c:pt idx="15">
                  <c:v>2</c:v>
                </c:pt>
                <c:pt idx="16">
                  <c:v>2</c:v>
                </c:pt>
                <c:pt idx="17">
                  <c:v>2</c:v>
                </c:pt>
                <c:pt idx="18">
                  <c:v>2</c:v>
                </c:pt>
                <c:pt idx="19">
                  <c:v>2</c:v>
                </c:pt>
                <c:pt idx="20">
                  <c:v>1</c:v>
                </c:pt>
                <c:pt idx="21">
                  <c:v>2</c:v>
                </c:pt>
                <c:pt idx="22">
                  <c:v>2</c:v>
                </c:pt>
                <c:pt idx="23">
                  <c:v>2</c:v>
                </c:pt>
                <c:pt idx="24">
                  <c:v>1</c:v>
                </c:pt>
                <c:pt idx="25">
                  <c:v>1</c:v>
                </c:pt>
                <c:pt idx="26">
                  <c:v>2</c:v>
                </c:pt>
                <c:pt idx="27">
                  <c:v>1</c:v>
                </c:pt>
                <c:pt idx="28">
                  <c:v>1</c:v>
                </c:pt>
                <c:pt idx="29">
                  <c:v>2</c:v>
                </c:pt>
              </c:numCache>
            </c:numRef>
          </c:yVal>
          <c:smooth val="0"/>
          <c:extLst>
            <c:ext xmlns:c16="http://schemas.microsoft.com/office/drawing/2014/chart" uri="{C3380CC4-5D6E-409C-BE32-E72D297353CC}">
              <c16:uniqueId val="{00000003-0BCE-4AE5-9A44-D86F6B22C1CA}"/>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INDIVIDUAL'!$AC$1136</c:f>
              <c:numCache>
                <c:formatCode>0</c:formatCode>
                <c:ptCount val="1"/>
                <c:pt idx="0">
                  <c:v>2</c:v>
                </c:pt>
              </c:numCache>
            </c:numRef>
          </c:yVal>
          <c:smooth val="0"/>
          <c:extLst>
            <c:ext xmlns:c16="http://schemas.microsoft.com/office/drawing/2014/chart" uri="{C3380CC4-5D6E-409C-BE32-E72D297353CC}">
              <c16:uniqueId val="{00000004-0BCE-4AE5-9A44-D86F6B22C1CA}"/>
            </c:ext>
          </c:extLst>
        </c:ser>
        <c:dLbls>
          <c:showLegendKey val="0"/>
          <c:showVal val="0"/>
          <c:showCatName val="0"/>
          <c:showSerName val="0"/>
          <c:showPercent val="0"/>
          <c:showBubbleSize val="0"/>
        </c:dLbls>
        <c:axId val="266013600"/>
        <c:axId val="266015168"/>
      </c:scatterChart>
      <c:valAx>
        <c:axId val="266013600"/>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5168"/>
        <c:crosses val="autoZero"/>
        <c:crossBetween val="midCat"/>
      </c:valAx>
      <c:valAx>
        <c:axId val="266015168"/>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Vehiculo</a:t>
                </a:r>
                <a:r>
                  <a:rPr lang="es-MX" baseline="0"/>
                  <a:t> </a:t>
                </a:r>
                <a:r>
                  <a:rPr lang="es-MX"/>
                  <a:t> Propio</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3600"/>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32ec272b-593c-4ecf-bf3f-7d6897103c6b}"/>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Tarjeta de Credito)</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INDIVIDUAL'!$AF$3:$AF$116</c:f>
              <c:numCache>
                <c:formatCode>0</c:formatCode>
                <c:ptCount val="114"/>
                <c:pt idx="0">
                  <c:v>1</c:v>
                </c:pt>
                <c:pt idx="1">
                  <c:v>1</c:v>
                </c:pt>
                <c:pt idx="2">
                  <c:v>1</c:v>
                </c:pt>
                <c:pt idx="3">
                  <c:v>2</c:v>
                </c:pt>
                <c:pt idx="4">
                  <c:v>1</c:v>
                </c:pt>
                <c:pt idx="5">
                  <c:v>2</c:v>
                </c:pt>
                <c:pt idx="6">
                  <c:v>1</c:v>
                </c:pt>
                <c:pt idx="7">
                  <c:v>1</c:v>
                </c:pt>
                <c:pt idx="8">
                  <c:v>2</c:v>
                </c:pt>
                <c:pt idx="9">
                  <c:v>1</c:v>
                </c:pt>
                <c:pt idx="10">
                  <c:v>1</c:v>
                </c:pt>
                <c:pt idx="11">
                  <c:v>2</c:v>
                </c:pt>
                <c:pt idx="12">
                  <c:v>1</c:v>
                </c:pt>
                <c:pt idx="13">
                  <c:v>1</c:v>
                </c:pt>
                <c:pt idx="14">
                  <c:v>1</c:v>
                </c:pt>
                <c:pt idx="15">
                  <c:v>2</c:v>
                </c:pt>
                <c:pt idx="16">
                  <c:v>2</c:v>
                </c:pt>
                <c:pt idx="17">
                  <c:v>1</c:v>
                </c:pt>
                <c:pt idx="18">
                  <c:v>1</c:v>
                </c:pt>
                <c:pt idx="19">
                  <c:v>2</c:v>
                </c:pt>
                <c:pt idx="20">
                  <c:v>1</c:v>
                </c:pt>
                <c:pt idx="21">
                  <c:v>1</c:v>
                </c:pt>
                <c:pt idx="22">
                  <c:v>1</c:v>
                </c:pt>
                <c:pt idx="23">
                  <c:v>1</c:v>
                </c:pt>
                <c:pt idx="24">
                  <c:v>1</c:v>
                </c:pt>
                <c:pt idx="25">
                  <c:v>1</c:v>
                </c:pt>
                <c:pt idx="26">
                  <c:v>1</c:v>
                </c:pt>
                <c:pt idx="27">
                  <c:v>1</c:v>
                </c:pt>
                <c:pt idx="28">
                  <c:v>1</c:v>
                </c:pt>
                <c:pt idx="29">
                  <c:v>2</c:v>
                </c:pt>
                <c:pt idx="30">
                  <c:v>1</c:v>
                </c:pt>
                <c:pt idx="31">
                  <c:v>2</c:v>
                </c:pt>
                <c:pt idx="32">
                  <c:v>1</c:v>
                </c:pt>
                <c:pt idx="33">
                  <c:v>2</c:v>
                </c:pt>
                <c:pt idx="34">
                  <c:v>2</c:v>
                </c:pt>
                <c:pt idx="35">
                  <c:v>2</c:v>
                </c:pt>
                <c:pt idx="36">
                  <c:v>1</c:v>
                </c:pt>
                <c:pt idx="37">
                  <c:v>2</c:v>
                </c:pt>
                <c:pt idx="38">
                  <c:v>1</c:v>
                </c:pt>
                <c:pt idx="39">
                  <c:v>2</c:v>
                </c:pt>
                <c:pt idx="40">
                  <c:v>1</c:v>
                </c:pt>
                <c:pt idx="41">
                  <c:v>2</c:v>
                </c:pt>
                <c:pt idx="42">
                  <c:v>1</c:v>
                </c:pt>
                <c:pt idx="43">
                  <c:v>1</c:v>
                </c:pt>
                <c:pt idx="44">
                  <c:v>1</c:v>
                </c:pt>
                <c:pt idx="45">
                  <c:v>2</c:v>
                </c:pt>
                <c:pt idx="46">
                  <c:v>2</c:v>
                </c:pt>
                <c:pt idx="47">
                  <c:v>1</c:v>
                </c:pt>
                <c:pt idx="48">
                  <c:v>1</c:v>
                </c:pt>
                <c:pt idx="49">
                  <c:v>2</c:v>
                </c:pt>
                <c:pt idx="50">
                  <c:v>1</c:v>
                </c:pt>
                <c:pt idx="51">
                  <c:v>2</c:v>
                </c:pt>
                <c:pt idx="52">
                  <c:v>1</c:v>
                </c:pt>
                <c:pt idx="53">
                  <c:v>2</c:v>
                </c:pt>
                <c:pt idx="54">
                  <c:v>2</c:v>
                </c:pt>
                <c:pt idx="55">
                  <c:v>1</c:v>
                </c:pt>
                <c:pt idx="56">
                  <c:v>1</c:v>
                </c:pt>
                <c:pt idx="57">
                  <c:v>1</c:v>
                </c:pt>
                <c:pt idx="58">
                  <c:v>1</c:v>
                </c:pt>
                <c:pt idx="59">
                  <c:v>2</c:v>
                </c:pt>
                <c:pt idx="60">
                  <c:v>1</c:v>
                </c:pt>
                <c:pt idx="61">
                  <c:v>1</c:v>
                </c:pt>
                <c:pt idx="62">
                  <c:v>1</c:v>
                </c:pt>
                <c:pt idx="63">
                  <c:v>1</c:v>
                </c:pt>
                <c:pt idx="64">
                  <c:v>1</c:v>
                </c:pt>
                <c:pt idx="65">
                  <c:v>1</c:v>
                </c:pt>
                <c:pt idx="66">
                  <c:v>1</c:v>
                </c:pt>
                <c:pt idx="67">
                  <c:v>1</c:v>
                </c:pt>
                <c:pt idx="68">
                  <c:v>1</c:v>
                </c:pt>
                <c:pt idx="69">
                  <c:v>2</c:v>
                </c:pt>
                <c:pt idx="70">
                  <c:v>2</c:v>
                </c:pt>
                <c:pt idx="71">
                  <c:v>2</c:v>
                </c:pt>
                <c:pt idx="72">
                  <c:v>1</c:v>
                </c:pt>
                <c:pt idx="73">
                  <c:v>1</c:v>
                </c:pt>
                <c:pt idx="74">
                  <c:v>1</c:v>
                </c:pt>
                <c:pt idx="75">
                  <c:v>1</c:v>
                </c:pt>
                <c:pt idx="76">
                  <c:v>2</c:v>
                </c:pt>
                <c:pt idx="77">
                  <c:v>1</c:v>
                </c:pt>
                <c:pt idx="78">
                  <c:v>1</c:v>
                </c:pt>
                <c:pt idx="79">
                  <c:v>1</c:v>
                </c:pt>
                <c:pt idx="80">
                  <c:v>1</c:v>
                </c:pt>
                <c:pt idx="81">
                  <c:v>2</c:v>
                </c:pt>
                <c:pt idx="82">
                  <c:v>1</c:v>
                </c:pt>
                <c:pt idx="83">
                  <c:v>1</c:v>
                </c:pt>
                <c:pt idx="84">
                  <c:v>1</c:v>
                </c:pt>
                <c:pt idx="85">
                  <c:v>1</c:v>
                </c:pt>
                <c:pt idx="86">
                  <c:v>1</c:v>
                </c:pt>
                <c:pt idx="87">
                  <c:v>2</c:v>
                </c:pt>
                <c:pt idx="88">
                  <c:v>1</c:v>
                </c:pt>
                <c:pt idx="89">
                  <c:v>1</c:v>
                </c:pt>
                <c:pt idx="90">
                  <c:v>1</c:v>
                </c:pt>
                <c:pt idx="91">
                  <c:v>1</c:v>
                </c:pt>
                <c:pt idx="92">
                  <c:v>1</c:v>
                </c:pt>
                <c:pt idx="93">
                  <c:v>1</c:v>
                </c:pt>
                <c:pt idx="94">
                  <c:v>1</c:v>
                </c:pt>
                <c:pt idx="95">
                  <c:v>1</c:v>
                </c:pt>
                <c:pt idx="96">
                  <c:v>2</c:v>
                </c:pt>
                <c:pt idx="97">
                  <c:v>1</c:v>
                </c:pt>
                <c:pt idx="98">
                  <c:v>2</c:v>
                </c:pt>
                <c:pt idx="99">
                  <c:v>2</c:v>
                </c:pt>
                <c:pt idx="100">
                  <c:v>2</c:v>
                </c:pt>
                <c:pt idx="101">
                  <c:v>1</c:v>
                </c:pt>
                <c:pt idx="102">
                  <c:v>2</c:v>
                </c:pt>
                <c:pt idx="103">
                  <c:v>1</c:v>
                </c:pt>
                <c:pt idx="104">
                  <c:v>1</c:v>
                </c:pt>
                <c:pt idx="105">
                  <c:v>1</c:v>
                </c:pt>
                <c:pt idx="106">
                  <c:v>1</c:v>
                </c:pt>
                <c:pt idx="107">
                  <c:v>1</c:v>
                </c:pt>
                <c:pt idx="108">
                  <c:v>1</c:v>
                </c:pt>
                <c:pt idx="109">
                  <c:v>1</c:v>
                </c:pt>
                <c:pt idx="110">
                  <c:v>1</c:v>
                </c:pt>
                <c:pt idx="111">
                  <c:v>1</c:v>
                </c:pt>
                <c:pt idx="112">
                  <c:v>1</c:v>
                </c:pt>
                <c:pt idx="113">
                  <c:v>1</c:v>
                </c:pt>
              </c:numCache>
            </c:numRef>
          </c:yVal>
          <c:smooth val="0"/>
          <c:extLst>
            <c:ext xmlns:c16="http://schemas.microsoft.com/office/drawing/2014/chart" uri="{C3380CC4-5D6E-409C-BE32-E72D297353CC}">
              <c16:uniqueId val="{00000000-F816-4DC4-822E-1AA68CF0AE17}"/>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INDIVIDUAL'!$AF$157:$AF$1130</c:f>
              <c:numCache>
                <c:formatCode>0</c:formatCode>
                <c:ptCount val="974"/>
                <c:pt idx="0">
                  <c:v>1</c:v>
                </c:pt>
                <c:pt idx="1">
                  <c:v>2</c:v>
                </c:pt>
                <c:pt idx="2">
                  <c:v>1</c:v>
                </c:pt>
                <c:pt idx="3">
                  <c:v>1</c:v>
                </c:pt>
                <c:pt idx="4">
                  <c:v>1</c:v>
                </c:pt>
                <c:pt idx="5">
                  <c:v>1</c:v>
                </c:pt>
                <c:pt idx="6">
                  <c:v>1</c:v>
                </c:pt>
                <c:pt idx="7">
                  <c:v>1</c:v>
                </c:pt>
                <c:pt idx="8">
                  <c:v>2</c:v>
                </c:pt>
                <c:pt idx="9">
                  <c:v>1</c:v>
                </c:pt>
                <c:pt idx="10">
                  <c:v>1</c:v>
                </c:pt>
                <c:pt idx="11">
                  <c:v>1</c:v>
                </c:pt>
                <c:pt idx="12">
                  <c:v>2</c:v>
                </c:pt>
                <c:pt idx="13">
                  <c:v>1</c:v>
                </c:pt>
                <c:pt idx="14">
                  <c:v>1</c:v>
                </c:pt>
                <c:pt idx="15">
                  <c:v>2</c:v>
                </c:pt>
                <c:pt idx="16">
                  <c:v>1</c:v>
                </c:pt>
                <c:pt idx="17">
                  <c:v>2</c:v>
                </c:pt>
                <c:pt idx="18">
                  <c:v>1</c:v>
                </c:pt>
                <c:pt idx="19">
                  <c:v>2</c:v>
                </c:pt>
                <c:pt idx="20">
                  <c:v>2</c:v>
                </c:pt>
                <c:pt idx="21">
                  <c:v>2</c:v>
                </c:pt>
                <c:pt idx="22">
                  <c:v>2</c:v>
                </c:pt>
                <c:pt idx="23">
                  <c:v>2</c:v>
                </c:pt>
                <c:pt idx="24">
                  <c:v>2</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2</c:v>
                </c:pt>
                <c:pt idx="42">
                  <c:v>1</c:v>
                </c:pt>
                <c:pt idx="43">
                  <c:v>2</c:v>
                </c:pt>
                <c:pt idx="44">
                  <c:v>2</c:v>
                </c:pt>
                <c:pt idx="45">
                  <c:v>2</c:v>
                </c:pt>
                <c:pt idx="46">
                  <c:v>2</c:v>
                </c:pt>
                <c:pt idx="47">
                  <c:v>2</c:v>
                </c:pt>
                <c:pt idx="48">
                  <c:v>1</c:v>
                </c:pt>
                <c:pt idx="49">
                  <c:v>1</c:v>
                </c:pt>
                <c:pt idx="50">
                  <c:v>2</c:v>
                </c:pt>
                <c:pt idx="51">
                  <c:v>2</c:v>
                </c:pt>
                <c:pt idx="52">
                  <c:v>1</c:v>
                </c:pt>
                <c:pt idx="53">
                  <c:v>2</c:v>
                </c:pt>
                <c:pt idx="54">
                  <c:v>1</c:v>
                </c:pt>
                <c:pt idx="55">
                  <c:v>1</c:v>
                </c:pt>
                <c:pt idx="56">
                  <c:v>1</c:v>
                </c:pt>
                <c:pt idx="57">
                  <c:v>1</c:v>
                </c:pt>
                <c:pt idx="58">
                  <c:v>1</c:v>
                </c:pt>
                <c:pt idx="59">
                  <c:v>1</c:v>
                </c:pt>
                <c:pt idx="60">
                  <c:v>2</c:v>
                </c:pt>
                <c:pt idx="61">
                  <c:v>1</c:v>
                </c:pt>
                <c:pt idx="62">
                  <c:v>1</c:v>
                </c:pt>
                <c:pt idx="63">
                  <c:v>1</c:v>
                </c:pt>
                <c:pt idx="64">
                  <c:v>1</c:v>
                </c:pt>
                <c:pt idx="65">
                  <c:v>1</c:v>
                </c:pt>
                <c:pt idx="66">
                  <c:v>1</c:v>
                </c:pt>
                <c:pt idx="67">
                  <c:v>1</c:v>
                </c:pt>
                <c:pt idx="68">
                  <c:v>1</c:v>
                </c:pt>
                <c:pt idx="69">
                  <c:v>1</c:v>
                </c:pt>
                <c:pt idx="70">
                  <c:v>1</c:v>
                </c:pt>
                <c:pt idx="71">
                  <c:v>2</c:v>
                </c:pt>
                <c:pt idx="72">
                  <c:v>2</c:v>
                </c:pt>
                <c:pt idx="73">
                  <c:v>2</c:v>
                </c:pt>
                <c:pt idx="74">
                  <c:v>2</c:v>
                </c:pt>
                <c:pt idx="75">
                  <c:v>1</c:v>
                </c:pt>
                <c:pt idx="76">
                  <c:v>1</c:v>
                </c:pt>
                <c:pt idx="77">
                  <c:v>1</c:v>
                </c:pt>
                <c:pt idx="78">
                  <c:v>2</c:v>
                </c:pt>
                <c:pt idx="79">
                  <c:v>2</c:v>
                </c:pt>
                <c:pt idx="80">
                  <c:v>2</c:v>
                </c:pt>
                <c:pt idx="81">
                  <c:v>2</c:v>
                </c:pt>
                <c:pt idx="82">
                  <c:v>1</c:v>
                </c:pt>
                <c:pt idx="83">
                  <c:v>1</c:v>
                </c:pt>
                <c:pt idx="84">
                  <c:v>2</c:v>
                </c:pt>
                <c:pt idx="85">
                  <c:v>2</c:v>
                </c:pt>
                <c:pt idx="86">
                  <c:v>2</c:v>
                </c:pt>
                <c:pt idx="87">
                  <c:v>2</c:v>
                </c:pt>
                <c:pt idx="88">
                  <c:v>2</c:v>
                </c:pt>
                <c:pt idx="89">
                  <c:v>2</c:v>
                </c:pt>
                <c:pt idx="90">
                  <c:v>2</c:v>
                </c:pt>
                <c:pt idx="91">
                  <c:v>2</c:v>
                </c:pt>
                <c:pt idx="92">
                  <c:v>2</c:v>
                </c:pt>
                <c:pt idx="93">
                  <c:v>1</c:v>
                </c:pt>
                <c:pt idx="94">
                  <c:v>2</c:v>
                </c:pt>
                <c:pt idx="95">
                  <c:v>2</c:v>
                </c:pt>
                <c:pt idx="96">
                  <c:v>2</c:v>
                </c:pt>
                <c:pt idx="97">
                  <c:v>1</c:v>
                </c:pt>
                <c:pt idx="98">
                  <c:v>1</c:v>
                </c:pt>
                <c:pt idx="99">
                  <c:v>2</c:v>
                </c:pt>
                <c:pt idx="100">
                  <c:v>1</c:v>
                </c:pt>
                <c:pt idx="101">
                  <c:v>1</c:v>
                </c:pt>
                <c:pt idx="102">
                  <c:v>1</c:v>
                </c:pt>
                <c:pt idx="103">
                  <c:v>1</c:v>
                </c:pt>
                <c:pt idx="104">
                  <c:v>1</c:v>
                </c:pt>
                <c:pt idx="105">
                  <c:v>1</c:v>
                </c:pt>
                <c:pt idx="106">
                  <c:v>2</c:v>
                </c:pt>
                <c:pt idx="107">
                  <c:v>1</c:v>
                </c:pt>
                <c:pt idx="108">
                  <c:v>2</c:v>
                </c:pt>
                <c:pt idx="109">
                  <c:v>1</c:v>
                </c:pt>
                <c:pt idx="110">
                  <c:v>2</c:v>
                </c:pt>
                <c:pt idx="111">
                  <c:v>2</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2</c:v>
                </c:pt>
                <c:pt idx="127">
                  <c:v>1</c:v>
                </c:pt>
                <c:pt idx="128">
                  <c:v>1</c:v>
                </c:pt>
                <c:pt idx="129">
                  <c:v>1</c:v>
                </c:pt>
                <c:pt idx="130">
                  <c:v>1</c:v>
                </c:pt>
                <c:pt idx="131">
                  <c:v>1</c:v>
                </c:pt>
                <c:pt idx="132">
                  <c:v>2</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2</c:v>
                </c:pt>
                <c:pt idx="147">
                  <c:v>1</c:v>
                </c:pt>
                <c:pt idx="148">
                  <c:v>1</c:v>
                </c:pt>
                <c:pt idx="149">
                  <c:v>2</c:v>
                </c:pt>
                <c:pt idx="150">
                  <c:v>1</c:v>
                </c:pt>
                <c:pt idx="151">
                  <c:v>1</c:v>
                </c:pt>
                <c:pt idx="152">
                  <c:v>1</c:v>
                </c:pt>
                <c:pt idx="153">
                  <c:v>1</c:v>
                </c:pt>
                <c:pt idx="154">
                  <c:v>2</c:v>
                </c:pt>
                <c:pt idx="155">
                  <c:v>1</c:v>
                </c:pt>
                <c:pt idx="156">
                  <c:v>1</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1</c:v>
                </c:pt>
                <c:pt idx="171">
                  <c:v>1</c:v>
                </c:pt>
                <c:pt idx="172">
                  <c:v>2</c:v>
                </c:pt>
                <c:pt idx="173">
                  <c:v>1</c:v>
                </c:pt>
                <c:pt idx="174">
                  <c:v>1</c:v>
                </c:pt>
                <c:pt idx="175">
                  <c:v>1</c:v>
                </c:pt>
                <c:pt idx="176">
                  <c:v>1</c:v>
                </c:pt>
                <c:pt idx="177">
                  <c:v>1</c:v>
                </c:pt>
                <c:pt idx="178">
                  <c:v>1</c:v>
                </c:pt>
                <c:pt idx="179">
                  <c:v>2</c:v>
                </c:pt>
                <c:pt idx="180">
                  <c:v>2</c:v>
                </c:pt>
                <c:pt idx="181">
                  <c:v>2</c:v>
                </c:pt>
                <c:pt idx="182">
                  <c:v>1</c:v>
                </c:pt>
                <c:pt idx="183">
                  <c:v>1</c:v>
                </c:pt>
                <c:pt idx="184">
                  <c:v>2</c:v>
                </c:pt>
                <c:pt idx="185">
                  <c:v>2</c:v>
                </c:pt>
                <c:pt idx="186">
                  <c:v>2</c:v>
                </c:pt>
                <c:pt idx="187">
                  <c:v>2</c:v>
                </c:pt>
                <c:pt idx="188">
                  <c:v>1</c:v>
                </c:pt>
                <c:pt idx="189">
                  <c:v>1</c:v>
                </c:pt>
                <c:pt idx="190">
                  <c:v>1</c:v>
                </c:pt>
                <c:pt idx="191">
                  <c:v>2</c:v>
                </c:pt>
                <c:pt idx="192">
                  <c:v>1</c:v>
                </c:pt>
                <c:pt idx="193">
                  <c:v>1</c:v>
                </c:pt>
                <c:pt idx="194">
                  <c:v>1</c:v>
                </c:pt>
                <c:pt idx="195">
                  <c:v>1</c:v>
                </c:pt>
                <c:pt idx="196">
                  <c:v>2</c:v>
                </c:pt>
                <c:pt idx="197">
                  <c:v>2</c:v>
                </c:pt>
                <c:pt idx="198">
                  <c:v>1</c:v>
                </c:pt>
                <c:pt idx="199">
                  <c:v>1</c:v>
                </c:pt>
                <c:pt idx="200">
                  <c:v>1</c:v>
                </c:pt>
                <c:pt idx="201">
                  <c:v>1</c:v>
                </c:pt>
                <c:pt idx="202">
                  <c:v>1</c:v>
                </c:pt>
                <c:pt idx="203">
                  <c:v>2</c:v>
                </c:pt>
                <c:pt idx="204">
                  <c:v>1</c:v>
                </c:pt>
                <c:pt idx="205">
                  <c:v>1</c:v>
                </c:pt>
                <c:pt idx="206">
                  <c:v>1</c:v>
                </c:pt>
                <c:pt idx="207">
                  <c:v>1</c:v>
                </c:pt>
                <c:pt idx="208">
                  <c:v>2</c:v>
                </c:pt>
                <c:pt idx="209">
                  <c:v>2</c:v>
                </c:pt>
                <c:pt idx="210">
                  <c:v>1</c:v>
                </c:pt>
                <c:pt idx="211">
                  <c:v>2</c:v>
                </c:pt>
                <c:pt idx="212">
                  <c:v>2</c:v>
                </c:pt>
                <c:pt idx="213">
                  <c:v>1</c:v>
                </c:pt>
                <c:pt idx="214">
                  <c:v>2</c:v>
                </c:pt>
                <c:pt idx="215">
                  <c:v>2</c:v>
                </c:pt>
                <c:pt idx="216">
                  <c:v>1</c:v>
                </c:pt>
                <c:pt idx="217">
                  <c:v>1</c:v>
                </c:pt>
                <c:pt idx="218">
                  <c:v>2</c:v>
                </c:pt>
                <c:pt idx="219">
                  <c:v>1</c:v>
                </c:pt>
                <c:pt idx="220">
                  <c:v>2</c:v>
                </c:pt>
                <c:pt idx="221">
                  <c:v>2</c:v>
                </c:pt>
                <c:pt idx="222">
                  <c:v>1</c:v>
                </c:pt>
                <c:pt idx="223">
                  <c:v>1</c:v>
                </c:pt>
                <c:pt idx="224">
                  <c:v>1</c:v>
                </c:pt>
                <c:pt idx="225">
                  <c:v>1</c:v>
                </c:pt>
                <c:pt idx="226">
                  <c:v>2</c:v>
                </c:pt>
                <c:pt idx="227">
                  <c:v>1</c:v>
                </c:pt>
                <c:pt idx="228">
                  <c:v>1</c:v>
                </c:pt>
                <c:pt idx="229">
                  <c:v>2</c:v>
                </c:pt>
                <c:pt idx="230">
                  <c:v>1</c:v>
                </c:pt>
                <c:pt idx="231">
                  <c:v>2</c:v>
                </c:pt>
                <c:pt idx="232">
                  <c:v>1</c:v>
                </c:pt>
                <c:pt idx="233">
                  <c:v>1</c:v>
                </c:pt>
                <c:pt idx="234">
                  <c:v>1</c:v>
                </c:pt>
                <c:pt idx="235">
                  <c:v>1</c:v>
                </c:pt>
                <c:pt idx="236">
                  <c:v>2</c:v>
                </c:pt>
                <c:pt idx="237">
                  <c:v>1</c:v>
                </c:pt>
                <c:pt idx="238">
                  <c:v>1</c:v>
                </c:pt>
                <c:pt idx="239">
                  <c:v>2</c:v>
                </c:pt>
                <c:pt idx="240">
                  <c:v>2</c:v>
                </c:pt>
                <c:pt idx="241">
                  <c:v>2</c:v>
                </c:pt>
                <c:pt idx="242">
                  <c:v>1</c:v>
                </c:pt>
                <c:pt idx="243">
                  <c:v>1</c:v>
                </c:pt>
                <c:pt idx="244">
                  <c:v>1</c:v>
                </c:pt>
                <c:pt idx="245">
                  <c:v>1</c:v>
                </c:pt>
                <c:pt idx="246">
                  <c:v>1</c:v>
                </c:pt>
                <c:pt idx="247">
                  <c:v>2</c:v>
                </c:pt>
                <c:pt idx="248">
                  <c:v>2</c:v>
                </c:pt>
                <c:pt idx="249">
                  <c:v>1</c:v>
                </c:pt>
                <c:pt idx="250">
                  <c:v>1</c:v>
                </c:pt>
                <c:pt idx="251">
                  <c:v>2</c:v>
                </c:pt>
                <c:pt idx="252">
                  <c:v>1</c:v>
                </c:pt>
                <c:pt idx="253">
                  <c:v>1</c:v>
                </c:pt>
                <c:pt idx="254">
                  <c:v>1</c:v>
                </c:pt>
                <c:pt idx="255">
                  <c:v>1</c:v>
                </c:pt>
                <c:pt idx="256">
                  <c:v>2</c:v>
                </c:pt>
                <c:pt idx="257">
                  <c:v>2</c:v>
                </c:pt>
                <c:pt idx="258">
                  <c:v>2</c:v>
                </c:pt>
                <c:pt idx="259">
                  <c:v>1</c:v>
                </c:pt>
                <c:pt idx="260">
                  <c:v>1</c:v>
                </c:pt>
                <c:pt idx="261">
                  <c:v>1</c:v>
                </c:pt>
                <c:pt idx="262">
                  <c:v>2</c:v>
                </c:pt>
                <c:pt idx="263">
                  <c:v>2</c:v>
                </c:pt>
                <c:pt idx="264">
                  <c:v>1</c:v>
                </c:pt>
                <c:pt idx="265">
                  <c:v>1</c:v>
                </c:pt>
                <c:pt idx="266">
                  <c:v>1</c:v>
                </c:pt>
                <c:pt idx="267">
                  <c:v>1</c:v>
                </c:pt>
                <c:pt idx="268">
                  <c:v>1</c:v>
                </c:pt>
                <c:pt idx="269">
                  <c:v>1</c:v>
                </c:pt>
                <c:pt idx="270">
                  <c:v>1</c:v>
                </c:pt>
                <c:pt idx="271">
                  <c:v>1</c:v>
                </c:pt>
                <c:pt idx="272">
                  <c:v>2</c:v>
                </c:pt>
                <c:pt idx="273">
                  <c:v>1</c:v>
                </c:pt>
                <c:pt idx="274">
                  <c:v>1</c:v>
                </c:pt>
                <c:pt idx="275">
                  <c:v>1</c:v>
                </c:pt>
                <c:pt idx="276">
                  <c:v>1</c:v>
                </c:pt>
                <c:pt idx="277">
                  <c:v>2</c:v>
                </c:pt>
                <c:pt idx="278">
                  <c:v>1</c:v>
                </c:pt>
                <c:pt idx="279">
                  <c:v>1</c:v>
                </c:pt>
                <c:pt idx="280">
                  <c:v>2</c:v>
                </c:pt>
                <c:pt idx="281">
                  <c:v>2</c:v>
                </c:pt>
                <c:pt idx="282">
                  <c:v>2</c:v>
                </c:pt>
                <c:pt idx="283">
                  <c:v>1</c:v>
                </c:pt>
                <c:pt idx="284">
                  <c:v>1</c:v>
                </c:pt>
                <c:pt idx="285">
                  <c:v>1</c:v>
                </c:pt>
                <c:pt idx="286">
                  <c:v>1</c:v>
                </c:pt>
                <c:pt idx="287">
                  <c:v>1</c:v>
                </c:pt>
                <c:pt idx="288">
                  <c:v>2</c:v>
                </c:pt>
                <c:pt idx="289">
                  <c:v>2</c:v>
                </c:pt>
                <c:pt idx="290">
                  <c:v>1</c:v>
                </c:pt>
                <c:pt idx="291">
                  <c:v>1</c:v>
                </c:pt>
                <c:pt idx="292">
                  <c:v>2</c:v>
                </c:pt>
                <c:pt idx="293">
                  <c:v>1</c:v>
                </c:pt>
                <c:pt idx="294">
                  <c:v>2</c:v>
                </c:pt>
                <c:pt idx="295">
                  <c:v>1</c:v>
                </c:pt>
                <c:pt idx="296">
                  <c:v>1</c:v>
                </c:pt>
                <c:pt idx="297">
                  <c:v>1</c:v>
                </c:pt>
                <c:pt idx="298">
                  <c:v>1</c:v>
                </c:pt>
                <c:pt idx="299">
                  <c:v>2</c:v>
                </c:pt>
                <c:pt idx="300">
                  <c:v>1</c:v>
                </c:pt>
                <c:pt idx="301">
                  <c:v>1</c:v>
                </c:pt>
                <c:pt idx="302">
                  <c:v>1</c:v>
                </c:pt>
                <c:pt idx="303">
                  <c:v>2</c:v>
                </c:pt>
                <c:pt idx="304">
                  <c:v>2</c:v>
                </c:pt>
                <c:pt idx="305">
                  <c:v>1</c:v>
                </c:pt>
                <c:pt idx="306">
                  <c:v>1</c:v>
                </c:pt>
                <c:pt idx="307">
                  <c:v>2</c:v>
                </c:pt>
                <c:pt idx="308">
                  <c:v>1</c:v>
                </c:pt>
                <c:pt idx="309">
                  <c:v>1</c:v>
                </c:pt>
                <c:pt idx="310">
                  <c:v>1</c:v>
                </c:pt>
                <c:pt idx="311">
                  <c:v>2</c:v>
                </c:pt>
                <c:pt idx="312">
                  <c:v>1</c:v>
                </c:pt>
                <c:pt idx="313">
                  <c:v>1</c:v>
                </c:pt>
                <c:pt idx="314">
                  <c:v>1</c:v>
                </c:pt>
                <c:pt idx="315">
                  <c:v>1</c:v>
                </c:pt>
                <c:pt idx="316">
                  <c:v>1</c:v>
                </c:pt>
                <c:pt idx="317">
                  <c:v>1</c:v>
                </c:pt>
                <c:pt idx="318">
                  <c:v>1</c:v>
                </c:pt>
                <c:pt idx="319">
                  <c:v>2</c:v>
                </c:pt>
                <c:pt idx="320">
                  <c:v>1</c:v>
                </c:pt>
                <c:pt idx="321">
                  <c:v>1</c:v>
                </c:pt>
                <c:pt idx="322">
                  <c:v>1</c:v>
                </c:pt>
                <c:pt idx="323">
                  <c:v>2</c:v>
                </c:pt>
                <c:pt idx="324">
                  <c:v>2</c:v>
                </c:pt>
                <c:pt idx="325">
                  <c:v>1</c:v>
                </c:pt>
                <c:pt idx="326">
                  <c:v>2</c:v>
                </c:pt>
                <c:pt idx="327">
                  <c:v>1</c:v>
                </c:pt>
                <c:pt idx="328">
                  <c:v>1</c:v>
                </c:pt>
                <c:pt idx="329">
                  <c:v>2</c:v>
                </c:pt>
                <c:pt idx="330">
                  <c:v>2</c:v>
                </c:pt>
                <c:pt idx="331">
                  <c:v>1</c:v>
                </c:pt>
                <c:pt idx="332">
                  <c:v>2</c:v>
                </c:pt>
                <c:pt idx="333">
                  <c:v>1</c:v>
                </c:pt>
                <c:pt idx="334">
                  <c:v>2</c:v>
                </c:pt>
                <c:pt idx="335">
                  <c:v>2</c:v>
                </c:pt>
                <c:pt idx="336">
                  <c:v>1</c:v>
                </c:pt>
                <c:pt idx="337">
                  <c:v>1</c:v>
                </c:pt>
                <c:pt idx="338">
                  <c:v>2</c:v>
                </c:pt>
                <c:pt idx="339">
                  <c:v>1</c:v>
                </c:pt>
                <c:pt idx="340">
                  <c:v>1</c:v>
                </c:pt>
                <c:pt idx="341">
                  <c:v>1</c:v>
                </c:pt>
                <c:pt idx="342">
                  <c:v>2</c:v>
                </c:pt>
                <c:pt idx="343">
                  <c:v>1</c:v>
                </c:pt>
                <c:pt idx="344">
                  <c:v>1</c:v>
                </c:pt>
                <c:pt idx="345">
                  <c:v>2</c:v>
                </c:pt>
                <c:pt idx="346">
                  <c:v>1</c:v>
                </c:pt>
                <c:pt idx="347">
                  <c:v>1</c:v>
                </c:pt>
                <c:pt idx="348">
                  <c:v>1</c:v>
                </c:pt>
                <c:pt idx="349">
                  <c:v>1</c:v>
                </c:pt>
                <c:pt idx="350">
                  <c:v>1</c:v>
                </c:pt>
                <c:pt idx="351">
                  <c:v>2</c:v>
                </c:pt>
                <c:pt idx="352">
                  <c:v>1</c:v>
                </c:pt>
                <c:pt idx="353">
                  <c:v>2</c:v>
                </c:pt>
                <c:pt idx="354">
                  <c:v>1</c:v>
                </c:pt>
                <c:pt idx="355">
                  <c:v>2</c:v>
                </c:pt>
                <c:pt idx="356">
                  <c:v>1</c:v>
                </c:pt>
                <c:pt idx="357">
                  <c:v>1</c:v>
                </c:pt>
                <c:pt idx="358">
                  <c:v>1</c:v>
                </c:pt>
                <c:pt idx="359">
                  <c:v>1</c:v>
                </c:pt>
                <c:pt idx="360">
                  <c:v>2</c:v>
                </c:pt>
                <c:pt idx="361">
                  <c:v>2</c:v>
                </c:pt>
                <c:pt idx="362">
                  <c:v>1</c:v>
                </c:pt>
                <c:pt idx="363">
                  <c:v>2</c:v>
                </c:pt>
                <c:pt idx="364">
                  <c:v>1</c:v>
                </c:pt>
                <c:pt idx="365">
                  <c:v>1</c:v>
                </c:pt>
                <c:pt idx="366">
                  <c:v>1</c:v>
                </c:pt>
                <c:pt idx="367">
                  <c:v>1</c:v>
                </c:pt>
                <c:pt idx="368">
                  <c:v>1</c:v>
                </c:pt>
                <c:pt idx="369">
                  <c:v>1</c:v>
                </c:pt>
                <c:pt idx="370">
                  <c:v>1</c:v>
                </c:pt>
                <c:pt idx="371">
                  <c:v>1</c:v>
                </c:pt>
                <c:pt idx="372">
                  <c:v>2</c:v>
                </c:pt>
                <c:pt idx="373">
                  <c:v>1</c:v>
                </c:pt>
                <c:pt idx="374">
                  <c:v>1</c:v>
                </c:pt>
                <c:pt idx="375">
                  <c:v>1</c:v>
                </c:pt>
                <c:pt idx="376">
                  <c:v>2</c:v>
                </c:pt>
                <c:pt idx="377">
                  <c:v>2</c:v>
                </c:pt>
                <c:pt idx="378">
                  <c:v>1</c:v>
                </c:pt>
                <c:pt idx="379">
                  <c:v>1</c:v>
                </c:pt>
                <c:pt idx="380">
                  <c:v>2</c:v>
                </c:pt>
                <c:pt idx="381">
                  <c:v>2</c:v>
                </c:pt>
                <c:pt idx="382">
                  <c:v>1</c:v>
                </c:pt>
                <c:pt idx="383">
                  <c:v>2</c:v>
                </c:pt>
                <c:pt idx="384">
                  <c:v>1</c:v>
                </c:pt>
                <c:pt idx="385">
                  <c:v>2</c:v>
                </c:pt>
                <c:pt idx="386">
                  <c:v>1</c:v>
                </c:pt>
                <c:pt idx="387">
                  <c:v>2</c:v>
                </c:pt>
                <c:pt idx="388">
                  <c:v>2</c:v>
                </c:pt>
                <c:pt idx="389">
                  <c:v>1</c:v>
                </c:pt>
                <c:pt idx="390">
                  <c:v>2</c:v>
                </c:pt>
                <c:pt idx="391">
                  <c:v>1</c:v>
                </c:pt>
                <c:pt idx="392">
                  <c:v>1</c:v>
                </c:pt>
                <c:pt idx="393">
                  <c:v>1</c:v>
                </c:pt>
                <c:pt idx="394">
                  <c:v>1</c:v>
                </c:pt>
                <c:pt idx="395">
                  <c:v>1</c:v>
                </c:pt>
                <c:pt idx="396">
                  <c:v>2</c:v>
                </c:pt>
                <c:pt idx="397">
                  <c:v>1</c:v>
                </c:pt>
                <c:pt idx="398">
                  <c:v>2</c:v>
                </c:pt>
                <c:pt idx="399">
                  <c:v>2</c:v>
                </c:pt>
                <c:pt idx="400">
                  <c:v>1</c:v>
                </c:pt>
                <c:pt idx="401">
                  <c:v>2</c:v>
                </c:pt>
                <c:pt idx="402">
                  <c:v>2</c:v>
                </c:pt>
                <c:pt idx="403">
                  <c:v>1</c:v>
                </c:pt>
                <c:pt idx="404">
                  <c:v>1</c:v>
                </c:pt>
                <c:pt idx="405">
                  <c:v>2</c:v>
                </c:pt>
                <c:pt idx="406">
                  <c:v>2</c:v>
                </c:pt>
                <c:pt idx="407">
                  <c:v>1</c:v>
                </c:pt>
                <c:pt idx="408">
                  <c:v>1</c:v>
                </c:pt>
                <c:pt idx="409">
                  <c:v>2</c:v>
                </c:pt>
                <c:pt idx="410">
                  <c:v>1</c:v>
                </c:pt>
                <c:pt idx="411">
                  <c:v>1</c:v>
                </c:pt>
                <c:pt idx="412">
                  <c:v>1</c:v>
                </c:pt>
                <c:pt idx="413">
                  <c:v>2</c:v>
                </c:pt>
                <c:pt idx="414">
                  <c:v>2</c:v>
                </c:pt>
                <c:pt idx="415">
                  <c:v>2</c:v>
                </c:pt>
                <c:pt idx="416">
                  <c:v>2</c:v>
                </c:pt>
                <c:pt idx="417">
                  <c:v>2</c:v>
                </c:pt>
                <c:pt idx="418">
                  <c:v>2</c:v>
                </c:pt>
                <c:pt idx="419">
                  <c:v>2</c:v>
                </c:pt>
                <c:pt idx="420">
                  <c:v>2</c:v>
                </c:pt>
                <c:pt idx="421">
                  <c:v>1</c:v>
                </c:pt>
                <c:pt idx="422">
                  <c:v>1</c:v>
                </c:pt>
                <c:pt idx="423">
                  <c:v>2</c:v>
                </c:pt>
                <c:pt idx="424">
                  <c:v>1</c:v>
                </c:pt>
                <c:pt idx="425">
                  <c:v>2</c:v>
                </c:pt>
                <c:pt idx="426">
                  <c:v>1</c:v>
                </c:pt>
                <c:pt idx="427">
                  <c:v>1</c:v>
                </c:pt>
                <c:pt idx="428">
                  <c:v>1</c:v>
                </c:pt>
                <c:pt idx="429">
                  <c:v>1</c:v>
                </c:pt>
                <c:pt idx="430">
                  <c:v>2</c:v>
                </c:pt>
                <c:pt idx="431">
                  <c:v>1</c:v>
                </c:pt>
                <c:pt idx="432">
                  <c:v>2</c:v>
                </c:pt>
                <c:pt idx="433">
                  <c:v>1</c:v>
                </c:pt>
                <c:pt idx="434">
                  <c:v>1</c:v>
                </c:pt>
                <c:pt idx="435">
                  <c:v>1</c:v>
                </c:pt>
                <c:pt idx="436">
                  <c:v>1</c:v>
                </c:pt>
                <c:pt idx="437">
                  <c:v>2</c:v>
                </c:pt>
                <c:pt idx="438">
                  <c:v>2</c:v>
                </c:pt>
                <c:pt idx="439">
                  <c:v>2</c:v>
                </c:pt>
                <c:pt idx="440">
                  <c:v>1</c:v>
                </c:pt>
                <c:pt idx="441">
                  <c:v>2</c:v>
                </c:pt>
                <c:pt idx="442">
                  <c:v>2</c:v>
                </c:pt>
                <c:pt idx="443">
                  <c:v>1</c:v>
                </c:pt>
                <c:pt idx="444">
                  <c:v>2</c:v>
                </c:pt>
                <c:pt idx="445">
                  <c:v>1</c:v>
                </c:pt>
                <c:pt idx="446">
                  <c:v>1</c:v>
                </c:pt>
                <c:pt idx="447">
                  <c:v>2</c:v>
                </c:pt>
                <c:pt idx="448">
                  <c:v>1</c:v>
                </c:pt>
                <c:pt idx="449">
                  <c:v>2</c:v>
                </c:pt>
                <c:pt idx="450">
                  <c:v>2</c:v>
                </c:pt>
                <c:pt idx="451">
                  <c:v>1</c:v>
                </c:pt>
                <c:pt idx="452">
                  <c:v>2</c:v>
                </c:pt>
                <c:pt idx="453">
                  <c:v>2</c:v>
                </c:pt>
                <c:pt idx="454">
                  <c:v>1</c:v>
                </c:pt>
                <c:pt idx="455">
                  <c:v>2</c:v>
                </c:pt>
                <c:pt idx="456">
                  <c:v>1</c:v>
                </c:pt>
                <c:pt idx="457">
                  <c:v>1</c:v>
                </c:pt>
                <c:pt idx="458">
                  <c:v>1</c:v>
                </c:pt>
                <c:pt idx="459">
                  <c:v>2</c:v>
                </c:pt>
                <c:pt idx="460">
                  <c:v>1</c:v>
                </c:pt>
                <c:pt idx="461">
                  <c:v>1</c:v>
                </c:pt>
                <c:pt idx="462">
                  <c:v>1</c:v>
                </c:pt>
                <c:pt idx="463">
                  <c:v>2</c:v>
                </c:pt>
                <c:pt idx="464">
                  <c:v>2</c:v>
                </c:pt>
                <c:pt idx="465">
                  <c:v>2</c:v>
                </c:pt>
                <c:pt idx="466">
                  <c:v>2</c:v>
                </c:pt>
                <c:pt idx="467">
                  <c:v>1</c:v>
                </c:pt>
                <c:pt idx="468">
                  <c:v>2</c:v>
                </c:pt>
                <c:pt idx="469">
                  <c:v>2</c:v>
                </c:pt>
                <c:pt idx="470">
                  <c:v>2</c:v>
                </c:pt>
                <c:pt idx="471">
                  <c:v>1</c:v>
                </c:pt>
                <c:pt idx="472">
                  <c:v>1</c:v>
                </c:pt>
                <c:pt idx="473">
                  <c:v>1</c:v>
                </c:pt>
                <c:pt idx="474">
                  <c:v>1</c:v>
                </c:pt>
                <c:pt idx="475">
                  <c:v>1</c:v>
                </c:pt>
                <c:pt idx="476">
                  <c:v>1</c:v>
                </c:pt>
                <c:pt idx="477">
                  <c:v>1</c:v>
                </c:pt>
                <c:pt idx="478">
                  <c:v>1</c:v>
                </c:pt>
                <c:pt idx="479">
                  <c:v>2</c:v>
                </c:pt>
                <c:pt idx="480">
                  <c:v>1</c:v>
                </c:pt>
                <c:pt idx="481">
                  <c:v>1</c:v>
                </c:pt>
                <c:pt idx="482">
                  <c:v>2</c:v>
                </c:pt>
                <c:pt idx="483">
                  <c:v>1</c:v>
                </c:pt>
                <c:pt idx="484">
                  <c:v>1</c:v>
                </c:pt>
                <c:pt idx="485">
                  <c:v>1</c:v>
                </c:pt>
                <c:pt idx="486">
                  <c:v>2</c:v>
                </c:pt>
                <c:pt idx="487">
                  <c:v>2</c:v>
                </c:pt>
                <c:pt idx="488">
                  <c:v>1</c:v>
                </c:pt>
                <c:pt idx="489">
                  <c:v>1</c:v>
                </c:pt>
                <c:pt idx="490">
                  <c:v>1</c:v>
                </c:pt>
                <c:pt idx="491">
                  <c:v>2</c:v>
                </c:pt>
                <c:pt idx="492">
                  <c:v>1</c:v>
                </c:pt>
                <c:pt idx="493">
                  <c:v>1</c:v>
                </c:pt>
                <c:pt idx="494">
                  <c:v>1</c:v>
                </c:pt>
                <c:pt idx="495">
                  <c:v>1</c:v>
                </c:pt>
                <c:pt idx="496">
                  <c:v>1</c:v>
                </c:pt>
                <c:pt idx="497">
                  <c:v>1</c:v>
                </c:pt>
                <c:pt idx="498">
                  <c:v>1</c:v>
                </c:pt>
                <c:pt idx="499">
                  <c:v>2</c:v>
                </c:pt>
                <c:pt idx="500">
                  <c:v>1</c:v>
                </c:pt>
                <c:pt idx="501">
                  <c:v>2</c:v>
                </c:pt>
                <c:pt idx="502">
                  <c:v>2</c:v>
                </c:pt>
                <c:pt idx="503">
                  <c:v>1</c:v>
                </c:pt>
                <c:pt idx="504">
                  <c:v>1</c:v>
                </c:pt>
                <c:pt idx="505">
                  <c:v>1</c:v>
                </c:pt>
                <c:pt idx="506">
                  <c:v>2</c:v>
                </c:pt>
                <c:pt idx="507">
                  <c:v>2</c:v>
                </c:pt>
                <c:pt idx="508">
                  <c:v>1</c:v>
                </c:pt>
                <c:pt idx="509">
                  <c:v>2</c:v>
                </c:pt>
                <c:pt idx="510">
                  <c:v>2</c:v>
                </c:pt>
                <c:pt idx="511">
                  <c:v>1</c:v>
                </c:pt>
                <c:pt idx="512">
                  <c:v>2</c:v>
                </c:pt>
                <c:pt idx="513">
                  <c:v>2</c:v>
                </c:pt>
                <c:pt idx="514">
                  <c:v>1</c:v>
                </c:pt>
                <c:pt idx="515">
                  <c:v>1</c:v>
                </c:pt>
                <c:pt idx="516">
                  <c:v>1</c:v>
                </c:pt>
                <c:pt idx="517">
                  <c:v>2</c:v>
                </c:pt>
                <c:pt idx="518">
                  <c:v>1</c:v>
                </c:pt>
                <c:pt idx="519">
                  <c:v>1</c:v>
                </c:pt>
                <c:pt idx="520">
                  <c:v>1</c:v>
                </c:pt>
                <c:pt idx="521">
                  <c:v>1</c:v>
                </c:pt>
                <c:pt idx="522">
                  <c:v>1</c:v>
                </c:pt>
                <c:pt idx="523">
                  <c:v>2</c:v>
                </c:pt>
                <c:pt idx="524">
                  <c:v>2</c:v>
                </c:pt>
                <c:pt idx="525">
                  <c:v>2</c:v>
                </c:pt>
                <c:pt idx="526">
                  <c:v>1</c:v>
                </c:pt>
                <c:pt idx="527">
                  <c:v>2</c:v>
                </c:pt>
                <c:pt idx="528">
                  <c:v>1</c:v>
                </c:pt>
                <c:pt idx="529">
                  <c:v>1</c:v>
                </c:pt>
                <c:pt idx="530">
                  <c:v>1</c:v>
                </c:pt>
                <c:pt idx="531">
                  <c:v>2</c:v>
                </c:pt>
                <c:pt idx="532">
                  <c:v>1</c:v>
                </c:pt>
                <c:pt idx="533">
                  <c:v>1</c:v>
                </c:pt>
                <c:pt idx="534">
                  <c:v>1</c:v>
                </c:pt>
                <c:pt idx="535">
                  <c:v>1</c:v>
                </c:pt>
                <c:pt idx="536">
                  <c:v>1</c:v>
                </c:pt>
                <c:pt idx="537">
                  <c:v>1</c:v>
                </c:pt>
                <c:pt idx="538">
                  <c:v>1</c:v>
                </c:pt>
                <c:pt idx="539">
                  <c:v>2</c:v>
                </c:pt>
                <c:pt idx="540">
                  <c:v>2</c:v>
                </c:pt>
                <c:pt idx="541">
                  <c:v>2</c:v>
                </c:pt>
                <c:pt idx="542">
                  <c:v>1</c:v>
                </c:pt>
                <c:pt idx="543">
                  <c:v>1</c:v>
                </c:pt>
                <c:pt idx="544">
                  <c:v>1</c:v>
                </c:pt>
                <c:pt idx="545">
                  <c:v>1</c:v>
                </c:pt>
                <c:pt idx="546">
                  <c:v>1</c:v>
                </c:pt>
                <c:pt idx="547">
                  <c:v>1</c:v>
                </c:pt>
                <c:pt idx="548">
                  <c:v>1</c:v>
                </c:pt>
                <c:pt idx="549">
                  <c:v>1</c:v>
                </c:pt>
                <c:pt idx="550">
                  <c:v>1</c:v>
                </c:pt>
                <c:pt idx="551">
                  <c:v>1</c:v>
                </c:pt>
                <c:pt idx="552">
                  <c:v>1</c:v>
                </c:pt>
                <c:pt idx="553">
                  <c:v>1</c:v>
                </c:pt>
                <c:pt idx="554">
                  <c:v>2</c:v>
                </c:pt>
                <c:pt idx="555">
                  <c:v>2</c:v>
                </c:pt>
                <c:pt idx="556">
                  <c:v>1</c:v>
                </c:pt>
                <c:pt idx="557">
                  <c:v>1</c:v>
                </c:pt>
                <c:pt idx="558">
                  <c:v>2</c:v>
                </c:pt>
                <c:pt idx="559">
                  <c:v>2</c:v>
                </c:pt>
                <c:pt idx="560">
                  <c:v>2</c:v>
                </c:pt>
                <c:pt idx="561">
                  <c:v>1</c:v>
                </c:pt>
                <c:pt idx="562">
                  <c:v>1</c:v>
                </c:pt>
                <c:pt idx="563">
                  <c:v>1</c:v>
                </c:pt>
                <c:pt idx="564">
                  <c:v>1</c:v>
                </c:pt>
                <c:pt idx="565">
                  <c:v>1</c:v>
                </c:pt>
                <c:pt idx="566">
                  <c:v>1</c:v>
                </c:pt>
                <c:pt idx="567">
                  <c:v>1</c:v>
                </c:pt>
                <c:pt idx="568">
                  <c:v>2</c:v>
                </c:pt>
                <c:pt idx="569">
                  <c:v>1</c:v>
                </c:pt>
                <c:pt idx="570">
                  <c:v>2</c:v>
                </c:pt>
                <c:pt idx="571">
                  <c:v>2</c:v>
                </c:pt>
                <c:pt idx="572">
                  <c:v>2</c:v>
                </c:pt>
                <c:pt idx="573">
                  <c:v>1</c:v>
                </c:pt>
                <c:pt idx="574">
                  <c:v>1</c:v>
                </c:pt>
                <c:pt idx="575">
                  <c:v>1</c:v>
                </c:pt>
                <c:pt idx="576">
                  <c:v>2</c:v>
                </c:pt>
                <c:pt idx="577">
                  <c:v>1</c:v>
                </c:pt>
                <c:pt idx="578">
                  <c:v>1</c:v>
                </c:pt>
                <c:pt idx="579">
                  <c:v>2</c:v>
                </c:pt>
                <c:pt idx="580">
                  <c:v>1</c:v>
                </c:pt>
                <c:pt idx="581">
                  <c:v>1</c:v>
                </c:pt>
                <c:pt idx="582">
                  <c:v>2</c:v>
                </c:pt>
                <c:pt idx="583">
                  <c:v>1</c:v>
                </c:pt>
                <c:pt idx="584">
                  <c:v>1</c:v>
                </c:pt>
                <c:pt idx="585">
                  <c:v>2</c:v>
                </c:pt>
                <c:pt idx="586">
                  <c:v>2</c:v>
                </c:pt>
                <c:pt idx="587">
                  <c:v>1</c:v>
                </c:pt>
                <c:pt idx="588">
                  <c:v>1</c:v>
                </c:pt>
                <c:pt idx="589">
                  <c:v>2</c:v>
                </c:pt>
                <c:pt idx="590">
                  <c:v>1</c:v>
                </c:pt>
                <c:pt idx="591">
                  <c:v>2</c:v>
                </c:pt>
                <c:pt idx="592">
                  <c:v>2</c:v>
                </c:pt>
                <c:pt idx="593">
                  <c:v>1</c:v>
                </c:pt>
                <c:pt idx="594">
                  <c:v>1</c:v>
                </c:pt>
                <c:pt idx="595">
                  <c:v>1</c:v>
                </c:pt>
                <c:pt idx="596">
                  <c:v>2</c:v>
                </c:pt>
                <c:pt idx="597">
                  <c:v>2</c:v>
                </c:pt>
                <c:pt idx="598">
                  <c:v>1</c:v>
                </c:pt>
                <c:pt idx="599">
                  <c:v>1</c:v>
                </c:pt>
                <c:pt idx="600">
                  <c:v>1</c:v>
                </c:pt>
                <c:pt idx="601">
                  <c:v>1</c:v>
                </c:pt>
                <c:pt idx="602">
                  <c:v>1</c:v>
                </c:pt>
                <c:pt idx="603">
                  <c:v>1</c:v>
                </c:pt>
                <c:pt idx="604">
                  <c:v>1</c:v>
                </c:pt>
                <c:pt idx="605">
                  <c:v>1</c:v>
                </c:pt>
                <c:pt idx="606">
                  <c:v>1</c:v>
                </c:pt>
                <c:pt idx="607">
                  <c:v>1</c:v>
                </c:pt>
                <c:pt idx="608">
                  <c:v>1</c:v>
                </c:pt>
                <c:pt idx="609">
                  <c:v>2</c:v>
                </c:pt>
                <c:pt idx="610">
                  <c:v>1</c:v>
                </c:pt>
                <c:pt idx="611">
                  <c:v>1</c:v>
                </c:pt>
                <c:pt idx="612">
                  <c:v>2</c:v>
                </c:pt>
                <c:pt idx="613">
                  <c:v>1</c:v>
                </c:pt>
                <c:pt idx="614">
                  <c:v>1</c:v>
                </c:pt>
                <c:pt idx="615">
                  <c:v>1</c:v>
                </c:pt>
                <c:pt idx="616">
                  <c:v>1</c:v>
                </c:pt>
                <c:pt idx="617">
                  <c:v>1</c:v>
                </c:pt>
                <c:pt idx="618">
                  <c:v>1</c:v>
                </c:pt>
                <c:pt idx="619">
                  <c:v>2</c:v>
                </c:pt>
                <c:pt idx="620">
                  <c:v>1</c:v>
                </c:pt>
                <c:pt idx="621">
                  <c:v>1</c:v>
                </c:pt>
                <c:pt idx="622">
                  <c:v>2</c:v>
                </c:pt>
                <c:pt idx="623">
                  <c:v>2</c:v>
                </c:pt>
                <c:pt idx="624">
                  <c:v>1</c:v>
                </c:pt>
                <c:pt idx="625">
                  <c:v>2</c:v>
                </c:pt>
                <c:pt idx="626">
                  <c:v>1</c:v>
                </c:pt>
                <c:pt idx="627">
                  <c:v>2</c:v>
                </c:pt>
                <c:pt idx="628">
                  <c:v>2</c:v>
                </c:pt>
                <c:pt idx="629">
                  <c:v>1</c:v>
                </c:pt>
                <c:pt idx="630">
                  <c:v>1</c:v>
                </c:pt>
                <c:pt idx="631">
                  <c:v>2</c:v>
                </c:pt>
                <c:pt idx="632">
                  <c:v>1</c:v>
                </c:pt>
                <c:pt idx="633">
                  <c:v>1</c:v>
                </c:pt>
                <c:pt idx="634">
                  <c:v>2</c:v>
                </c:pt>
                <c:pt idx="635">
                  <c:v>2</c:v>
                </c:pt>
                <c:pt idx="636">
                  <c:v>1</c:v>
                </c:pt>
                <c:pt idx="637">
                  <c:v>2</c:v>
                </c:pt>
                <c:pt idx="638">
                  <c:v>1</c:v>
                </c:pt>
                <c:pt idx="639">
                  <c:v>2</c:v>
                </c:pt>
                <c:pt idx="640">
                  <c:v>1</c:v>
                </c:pt>
                <c:pt idx="641">
                  <c:v>1</c:v>
                </c:pt>
                <c:pt idx="642">
                  <c:v>1</c:v>
                </c:pt>
                <c:pt idx="643">
                  <c:v>2</c:v>
                </c:pt>
                <c:pt idx="644">
                  <c:v>2</c:v>
                </c:pt>
                <c:pt idx="645">
                  <c:v>2</c:v>
                </c:pt>
                <c:pt idx="646">
                  <c:v>2</c:v>
                </c:pt>
                <c:pt idx="647">
                  <c:v>2</c:v>
                </c:pt>
                <c:pt idx="648">
                  <c:v>2</c:v>
                </c:pt>
                <c:pt idx="649">
                  <c:v>2</c:v>
                </c:pt>
                <c:pt idx="650">
                  <c:v>1</c:v>
                </c:pt>
                <c:pt idx="651">
                  <c:v>2</c:v>
                </c:pt>
                <c:pt idx="652">
                  <c:v>1</c:v>
                </c:pt>
                <c:pt idx="653">
                  <c:v>2</c:v>
                </c:pt>
                <c:pt idx="654">
                  <c:v>2</c:v>
                </c:pt>
                <c:pt idx="655">
                  <c:v>1</c:v>
                </c:pt>
                <c:pt idx="656">
                  <c:v>1</c:v>
                </c:pt>
                <c:pt idx="657">
                  <c:v>1</c:v>
                </c:pt>
                <c:pt idx="658">
                  <c:v>2</c:v>
                </c:pt>
                <c:pt idx="659">
                  <c:v>1</c:v>
                </c:pt>
                <c:pt idx="660">
                  <c:v>1</c:v>
                </c:pt>
                <c:pt idx="661">
                  <c:v>1</c:v>
                </c:pt>
                <c:pt idx="662">
                  <c:v>2</c:v>
                </c:pt>
                <c:pt idx="663">
                  <c:v>1</c:v>
                </c:pt>
                <c:pt idx="664">
                  <c:v>2</c:v>
                </c:pt>
                <c:pt idx="665">
                  <c:v>1</c:v>
                </c:pt>
                <c:pt idx="666">
                  <c:v>2</c:v>
                </c:pt>
                <c:pt idx="667">
                  <c:v>1</c:v>
                </c:pt>
                <c:pt idx="668">
                  <c:v>2</c:v>
                </c:pt>
                <c:pt idx="669">
                  <c:v>1</c:v>
                </c:pt>
                <c:pt idx="670">
                  <c:v>2</c:v>
                </c:pt>
                <c:pt idx="671">
                  <c:v>1</c:v>
                </c:pt>
                <c:pt idx="672">
                  <c:v>1</c:v>
                </c:pt>
                <c:pt idx="673">
                  <c:v>1</c:v>
                </c:pt>
                <c:pt idx="674">
                  <c:v>1</c:v>
                </c:pt>
                <c:pt idx="675">
                  <c:v>1</c:v>
                </c:pt>
                <c:pt idx="676">
                  <c:v>2</c:v>
                </c:pt>
                <c:pt idx="677">
                  <c:v>1</c:v>
                </c:pt>
                <c:pt idx="678">
                  <c:v>2</c:v>
                </c:pt>
                <c:pt idx="679">
                  <c:v>1</c:v>
                </c:pt>
                <c:pt idx="680">
                  <c:v>1</c:v>
                </c:pt>
                <c:pt idx="681">
                  <c:v>1</c:v>
                </c:pt>
                <c:pt idx="682">
                  <c:v>1</c:v>
                </c:pt>
                <c:pt idx="683">
                  <c:v>1</c:v>
                </c:pt>
                <c:pt idx="684">
                  <c:v>1</c:v>
                </c:pt>
                <c:pt idx="685">
                  <c:v>2</c:v>
                </c:pt>
                <c:pt idx="686">
                  <c:v>1</c:v>
                </c:pt>
                <c:pt idx="687">
                  <c:v>1</c:v>
                </c:pt>
                <c:pt idx="688">
                  <c:v>1</c:v>
                </c:pt>
                <c:pt idx="689">
                  <c:v>1</c:v>
                </c:pt>
                <c:pt idx="690">
                  <c:v>1</c:v>
                </c:pt>
                <c:pt idx="691">
                  <c:v>2</c:v>
                </c:pt>
                <c:pt idx="692">
                  <c:v>1</c:v>
                </c:pt>
                <c:pt idx="693">
                  <c:v>2</c:v>
                </c:pt>
                <c:pt idx="694">
                  <c:v>2</c:v>
                </c:pt>
                <c:pt idx="695">
                  <c:v>2</c:v>
                </c:pt>
                <c:pt idx="696">
                  <c:v>1</c:v>
                </c:pt>
                <c:pt idx="697">
                  <c:v>1</c:v>
                </c:pt>
                <c:pt idx="698">
                  <c:v>1</c:v>
                </c:pt>
                <c:pt idx="699">
                  <c:v>2</c:v>
                </c:pt>
                <c:pt idx="700">
                  <c:v>1</c:v>
                </c:pt>
                <c:pt idx="701">
                  <c:v>2</c:v>
                </c:pt>
                <c:pt idx="702">
                  <c:v>1</c:v>
                </c:pt>
                <c:pt idx="703">
                  <c:v>2</c:v>
                </c:pt>
                <c:pt idx="704">
                  <c:v>1</c:v>
                </c:pt>
                <c:pt idx="705">
                  <c:v>2</c:v>
                </c:pt>
                <c:pt idx="706">
                  <c:v>1</c:v>
                </c:pt>
                <c:pt idx="707">
                  <c:v>1</c:v>
                </c:pt>
                <c:pt idx="708">
                  <c:v>1</c:v>
                </c:pt>
                <c:pt idx="709">
                  <c:v>2</c:v>
                </c:pt>
                <c:pt idx="710">
                  <c:v>2</c:v>
                </c:pt>
                <c:pt idx="711">
                  <c:v>1</c:v>
                </c:pt>
                <c:pt idx="712">
                  <c:v>1</c:v>
                </c:pt>
                <c:pt idx="713">
                  <c:v>1</c:v>
                </c:pt>
                <c:pt idx="714">
                  <c:v>1</c:v>
                </c:pt>
                <c:pt idx="715">
                  <c:v>1</c:v>
                </c:pt>
                <c:pt idx="716">
                  <c:v>1</c:v>
                </c:pt>
                <c:pt idx="717">
                  <c:v>2</c:v>
                </c:pt>
                <c:pt idx="718">
                  <c:v>2</c:v>
                </c:pt>
                <c:pt idx="719">
                  <c:v>1</c:v>
                </c:pt>
                <c:pt idx="720">
                  <c:v>2</c:v>
                </c:pt>
                <c:pt idx="721">
                  <c:v>1</c:v>
                </c:pt>
                <c:pt idx="722">
                  <c:v>1</c:v>
                </c:pt>
                <c:pt idx="723">
                  <c:v>1</c:v>
                </c:pt>
                <c:pt idx="724">
                  <c:v>2</c:v>
                </c:pt>
                <c:pt idx="725">
                  <c:v>2</c:v>
                </c:pt>
                <c:pt idx="726">
                  <c:v>2</c:v>
                </c:pt>
                <c:pt idx="727">
                  <c:v>2</c:v>
                </c:pt>
                <c:pt idx="728">
                  <c:v>2</c:v>
                </c:pt>
                <c:pt idx="729">
                  <c:v>2</c:v>
                </c:pt>
                <c:pt idx="730">
                  <c:v>2</c:v>
                </c:pt>
                <c:pt idx="731">
                  <c:v>1</c:v>
                </c:pt>
                <c:pt idx="732">
                  <c:v>1</c:v>
                </c:pt>
                <c:pt idx="733">
                  <c:v>1</c:v>
                </c:pt>
                <c:pt idx="734">
                  <c:v>1</c:v>
                </c:pt>
                <c:pt idx="735">
                  <c:v>1</c:v>
                </c:pt>
                <c:pt idx="736">
                  <c:v>1</c:v>
                </c:pt>
                <c:pt idx="737">
                  <c:v>1</c:v>
                </c:pt>
                <c:pt idx="738">
                  <c:v>1</c:v>
                </c:pt>
                <c:pt idx="739">
                  <c:v>1</c:v>
                </c:pt>
                <c:pt idx="740">
                  <c:v>2</c:v>
                </c:pt>
                <c:pt idx="741">
                  <c:v>2</c:v>
                </c:pt>
                <c:pt idx="742">
                  <c:v>2</c:v>
                </c:pt>
                <c:pt idx="743">
                  <c:v>2</c:v>
                </c:pt>
                <c:pt idx="744">
                  <c:v>1</c:v>
                </c:pt>
                <c:pt idx="745">
                  <c:v>2</c:v>
                </c:pt>
                <c:pt idx="746">
                  <c:v>2</c:v>
                </c:pt>
                <c:pt idx="747">
                  <c:v>2</c:v>
                </c:pt>
                <c:pt idx="748">
                  <c:v>1</c:v>
                </c:pt>
                <c:pt idx="749">
                  <c:v>1</c:v>
                </c:pt>
                <c:pt idx="750">
                  <c:v>2</c:v>
                </c:pt>
                <c:pt idx="751">
                  <c:v>2</c:v>
                </c:pt>
                <c:pt idx="752">
                  <c:v>1</c:v>
                </c:pt>
                <c:pt idx="753">
                  <c:v>2</c:v>
                </c:pt>
                <c:pt idx="754">
                  <c:v>2</c:v>
                </c:pt>
                <c:pt idx="755">
                  <c:v>1</c:v>
                </c:pt>
                <c:pt idx="756">
                  <c:v>2</c:v>
                </c:pt>
                <c:pt idx="757">
                  <c:v>2</c:v>
                </c:pt>
                <c:pt idx="758">
                  <c:v>1</c:v>
                </c:pt>
                <c:pt idx="759">
                  <c:v>1</c:v>
                </c:pt>
                <c:pt idx="760">
                  <c:v>1</c:v>
                </c:pt>
                <c:pt idx="761">
                  <c:v>1</c:v>
                </c:pt>
                <c:pt idx="762">
                  <c:v>1</c:v>
                </c:pt>
                <c:pt idx="763">
                  <c:v>2</c:v>
                </c:pt>
                <c:pt idx="764">
                  <c:v>1</c:v>
                </c:pt>
                <c:pt idx="765">
                  <c:v>1</c:v>
                </c:pt>
                <c:pt idx="766">
                  <c:v>2</c:v>
                </c:pt>
                <c:pt idx="767">
                  <c:v>2</c:v>
                </c:pt>
                <c:pt idx="768">
                  <c:v>1</c:v>
                </c:pt>
                <c:pt idx="769">
                  <c:v>2</c:v>
                </c:pt>
                <c:pt idx="770">
                  <c:v>2</c:v>
                </c:pt>
                <c:pt idx="771">
                  <c:v>2</c:v>
                </c:pt>
                <c:pt idx="772">
                  <c:v>1</c:v>
                </c:pt>
                <c:pt idx="773">
                  <c:v>2</c:v>
                </c:pt>
                <c:pt idx="774">
                  <c:v>2</c:v>
                </c:pt>
                <c:pt idx="775">
                  <c:v>2</c:v>
                </c:pt>
                <c:pt idx="776">
                  <c:v>1</c:v>
                </c:pt>
                <c:pt idx="777">
                  <c:v>1</c:v>
                </c:pt>
                <c:pt idx="778">
                  <c:v>2</c:v>
                </c:pt>
                <c:pt idx="779">
                  <c:v>2</c:v>
                </c:pt>
                <c:pt idx="780">
                  <c:v>2</c:v>
                </c:pt>
                <c:pt idx="781">
                  <c:v>2</c:v>
                </c:pt>
                <c:pt idx="782">
                  <c:v>1</c:v>
                </c:pt>
                <c:pt idx="783">
                  <c:v>2</c:v>
                </c:pt>
                <c:pt idx="784">
                  <c:v>2</c:v>
                </c:pt>
                <c:pt idx="785">
                  <c:v>2</c:v>
                </c:pt>
                <c:pt idx="786">
                  <c:v>2</c:v>
                </c:pt>
                <c:pt idx="787">
                  <c:v>2</c:v>
                </c:pt>
                <c:pt idx="788">
                  <c:v>2</c:v>
                </c:pt>
                <c:pt idx="789">
                  <c:v>2</c:v>
                </c:pt>
                <c:pt idx="790">
                  <c:v>2</c:v>
                </c:pt>
                <c:pt idx="791">
                  <c:v>2</c:v>
                </c:pt>
                <c:pt idx="792">
                  <c:v>2</c:v>
                </c:pt>
                <c:pt idx="793">
                  <c:v>1</c:v>
                </c:pt>
                <c:pt idx="794">
                  <c:v>1</c:v>
                </c:pt>
                <c:pt idx="795">
                  <c:v>1</c:v>
                </c:pt>
                <c:pt idx="796">
                  <c:v>2</c:v>
                </c:pt>
                <c:pt idx="797">
                  <c:v>2</c:v>
                </c:pt>
                <c:pt idx="798">
                  <c:v>1</c:v>
                </c:pt>
                <c:pt idx="799">
                  <c:v>2</c:v>
                </c:pt>
                <c:pt idx="800">
                  <c:v>1</c:v>
                </c:pt>
                <c:pt idx="801">
                  <c:v>2</c:v>
                </c:pt>
                <c:pt idx="802">
                  <c:v>1</c:v>
                </c:pt>
                <c:pt idx="803">
                  <c:v>1</c:v>
                </c:pt>
                <c:pt idx="804">
                  <c:v>2</c:v>
                </c:pt>
                <c:pt idx="805">
                  <c:v>2</c:v>
                </c:pt>
                <c:pt idx="806">
                  <c:v>2</c:v>
                </c:pt>
                <c:pt idx="807">
                  <c:v>1</c:v>
                </c:pt>
                <c:pt idx="808">
                  <c:v>1</c:v>
                </c:pt>
                <c:pt idx="809">
                  <c:v>2</c:v>
                </c:pt>
                <c:pt idx="810">
                  <c:v>2</c:v>
                </c:pt>
                <c:pt idx="811">
                  <c:v>1</c:v>
                </c:pt>
                <c:pt idx="812">
                  <c:v>2</c:v>
                </c:pt>
                <c:pt idx="813">
                  <c:v>2</c:v>
                </c:pt>
                <c:pt idx="814">
                  <c:v>2</c:v>
                </c:pt>
                <c:pt idx="815">
                  <c:v>1</c:v>
                </c:pt>
                <c:pt idx="816">
                  <c:v>1</c:v>
                </c:pt>
                <c:pt idx="817">
                  <c:v>1</c:v>
                </c:pt>
                <c:pt idx="818">
                  <c:v>2</c:v>
                </c:pt>
                <c:pt idx="819">
                  <c:v>2</c:v>
                </c:pt>
                <c:pt idx="820">
                  <c:v>1</c:v>
                </c:pt>
                <c:pt idx="821">
                  <c:v>2</c:v>
                </c:pt>
                <c:pt idx="822">
                  <c:v>1</c:v>
                </c:pt>
                <c:pt idx="823">
                  <c:v>2</c:v>
                </c:pt>
                <c:pt idx="824">
                  <c:v>2</c:v>
                </c:pt>
                <c:pt idx="825">
                  <c:v>1</c:v>
                </c:pt>
                <c:pt idx="826">
                  <c:v>1</c:v>
                </c:pt>
                <c:pt idx="827">
                  <c:v>1</c:v>
                </c:pt>
                <c:pt idx="828">
                  <c:v>1</c:v>
                </c:pt>
                <c:pt idx="829">
                  <c:v>2</c:v>
                </c:pt>
                <c:pt idx="830">
                  <c:v>2</c:v>
                </c:pt>
                <c:pt idx="831">
                  <c:v>1</c:v>
                </c:pt>
                <c:pt idx="832">
                  <c:v>2</c:v>
                </c:pt>
                <c:pt idx="833">
                  <c:v>2</c:v>
                </c:pt>
                <c:pt idx="834">
                  <c:v>2</c:v>
                </c:pt>
                <c:pt idx="835">
                  <c:v>2</c:v>
                </c:pt>
                <c:pt idx="836">
                  <c:v>1</c:v>
                </c:pt>
                <c:pt idx="837">
                  <c:v>2</c:v>
                </c:pt>
                <c:pt idx="838">
                  <c:v>1</c:v>
                </c:pt>
                <c:pt idx="839">
                  <c:v>1</c:v>
                </c:pt>
                <c:pt idx="840">
                  <c:v>1</c:v>
                </c:pt>
                <c:pt idx="841">
                  <c:v>1</c:v>
                </c:pt>
                <c:pt idx="842">
                  <c:v>2</c:v>
                </c:pt>
                <c:pt idx="843">
                  <c:v>1</c:v>
                </c:pt>
                <c:pt idx="844">
                  <c:v>1</c:v>
                </c:pt>
                <c:pt idx="845">
                  <c:v>1</c:v>
                </c:pt>
                <c:pt idx="846">
                  <c:v>2</c:v>
                </c:pt>
                <c:pt idx="847">
                  <c:v>2</c:v>
                </c:pt>
                <c:pt idx="848">
                  <c:v>2</c:v>
                </c:pt>
                <c:pt idx="849">
                  <c:v>2</c:v>
                </c:pt>
                <c:pt idx="850">
                  <c:v>2</c:v>
                </c:pt>
                <c:pt idx="851">
                  <c:v>1</c:v>
                </c:pt>
                <c:pt idx="852">
                  <c:v>1</c:v>
                </c:pt>
                <c:pt idx="853">
                  <c:v>2</c:v>
                </c:pt>
                <c:pt idx="854">
                  <c:v>2</c:v>
                </c:pt>
                <c:pt idx="855">
                  <c:v>1</c:v>
                </c:pt>
                <c:pt idx="856">
                  <c:v>2</c:v>
                </c:pt>
                <c:pt idx="857">
                  <c:v>2</c:v>
                </c:pt>
                <c:pt idx="858">
                  <c:v>1</c:v>
                </c:pt>
                <c:pt idx="859">
                  <c:v>1</c:v>
                </c:pt>
                <c:pt idx="860">
                  <c:v>1</c:v>
                </c:pt>
                <c:pt idx="861">
                  <c:v>2</c:v>
                </c:pt>
                <c:pt idx="862">
                  <c:v>1</c:v>
                </c:pt>
                <c:pt idx="863">
                  <c:v>2</c:v>
                </c:pt>
                <c:pt idx="864">
                  <c:v>2</c:v>
                </c:pt>
                <c:pt idx="865">
                  <c:v>1</c:v>
                </c:pt>
                <c:pt idx="866">
                  <c:v>1</c:v>
                </c:pt>
                <c:pt idx="867">
                  <c:v>2</c:v>
                </c:pt>
                <c:pt idx="868">
                  <c:v>2</c:v>
                </c:pt>
                <c:pt idx="869">
                  <c:v>1</c:v>
                </c:pt>
                <c:pt idx="870">
                  <c:v>2</c:v>
                </c:pt>
                <c:pt idx="871">
                  <c:v>1</c:v>
                </c:pt>
                <c:pt idx="872">
                  <c:v>2</c:v>
                </c:pt>
                <c:pt idx="873">
                  <c:v>2</c:v>
                </c:pt>
                <c:pt idx="874">
                  <c:v>1</c:v>
                </c:pt>
                <c:pt idx="875">
                  <c:v>2</c:v>
                </c:pt>
                <c:pt idx="876">
                  <c:v>1</c:v>
                </c:pt>
                <c:pt idx="877">
                  <c:v>1</c:v>
                </c:pt>
                <c:pt idx="878">
                  <c:v>2</c:v>
                </c:pt>
                <c:pt idx="879">
                  <c:v>1</c:v>
                </c:pt>
                <c:pt idx="880">
                  <c:v>2</c:v>
                </c:pt>
                <c:pt idx="881">
                  <c:v>2</c:v>
                </c:pt>
                <c:pt idx="882">
                  <c:v>1</c:v>
                </c:pt>
                <c:pt idx="883">
                  <c:v>2</c:v>
                </c:pt>
                <c:pt idx="884">
                  <c:v>2</c:v>
                </c:pt>
                <c:pt idx="885">
                  <c:v>1</c:v>
                </c:pt>
                <c:pt idx="886">
                  <c:v>1</c:v>
                </c:pt>
                <c:pt idx="887">
                  <c:v>1</c:v>
                </c:pt>
                <c:pt idx="888">
                  <c:v>2</c:v>
                </c:pt>
                <c:pt idx="889">
                  <c:v>1</c:v>
                </c:pt>
                <c:pt idx="890">
                  <c:v>1</c:v>
                </c:pt>
                <c:pt idx="891">
                  <c:v>2</c:v>
                </c:pt>
                <c:pt idx="892">
                  <c:v>2</c:v>
                </c:pt>
                <c:pt idx="893">
                  <c:v>1</c:v>
                </c:pt>
                <c:pt idx="894">
                  <c:v>1</c:v>
                </c:pt>
                <c:pt idx="895">
                  <c:v>2</c:v>
                </c:pt>
                <c:pt idx="896">
                  <c:v>1</c:v>
                </c:pt>
                <c:pt idx="897">
                  <c:v>1</c:v>
                </c:pt>
                <c:pt idx="898">
                  <c:v>2</c:v>
                </c:pt>
                <c:pt idx="899">
                  <c:v>1</c:v>
                </c:pt>
                <c:pt idx="900">
                  <c:v>1</c:v>
                </c:pt>
                <c:pt idx="901">
                  <c:v>1</c:v>
                </c:pt>
                <c:pt idx="902">
                  <c:v>1</c:v>
                </c:pt>
                <c:pt idx="903">
                  <c:v>2</c:v>
                </c:pt>
                <c:pt idx="904">
                  <c:v>2</c:v>
                </c:pt>
                <c:pt idx="905">
                  <c:v>2</c:v>
                </c:pt>
                <c:pt idx="906">
                  <c:v>1</c:v>
                </c:pt>
                <c:pt idx="907">
                  <c:v>2</c:v>
                </c:pt>
                <c:pt idx="908">
                  <c:v>1</c:v>
                </c:pt>
                <c:pt idx="909">
                  <c:v>1</c:v>
                </c:pt>
                <c:pt idx="910">
                  <c:v>1</c:v>
                </c:pt>
                <c:pt idx="911">
                  <c:v>1</c:v>
                </c:pt>
                <c:pt idx="912">
                  <c:v>2</c:v>
                </c:pt>
                <c:pt idx="913">
                  <c:v>1</c:v>
                </c:pt>
                <c:pt idx="914">
                  <c:v>1</c:v>
                </c:pt>
                <c:pt idx="915">
                  <c:v>2</c:v>
                </c:pt>
                <c:pt idx="916">
                  <c:v>1</c:v>
                </c:pt>
                <c:pt idx="917">
                  <c:v>1</c:v>
                </c:pt>
                <c:pt idx="918">
                  <c:v>1</c:v>
                </c:pt>
                <c:pt idx="919">
                  <c:v>1</c:v>
                </c:pt>
                <c:pt idx="920">
                  <c:v>2</c:v>
                </c:pt>
                <c:pt idx="921">
                  <c:v>2</c:v>
                </c:pt>
                <c:pt idx="922">
                  <c:v>1</c:v>
                </c:pt>
                <c:pt idx="923">
                  <c:v>1</c:v>
                </c:pt>
                <c:pt idx="924">
                  <c:v>1</c:v>
                </c:pt>
                <c:pt idx="925">
                  <c:v>2</c:v>
                </c:pt>
                <c:pt idx="926">
                  <c:v>1</c:v>
                </c:pt>
                <c:pt idx="927">
                  <c:v>1</c:v>
                </c:pt>
                <c:pt idx="928">
                  <c:v>1</c:v>
                </c:pt>
                <c:pt idx="929">
                  <c:v>2</c:v>
                </c:pt>
                <c:pt idx="930">
                  <c:v>1</c:v>
                </c:pt>
                <c:pt idx="931">
                  <c:v>1</c:v>
                </c:pt>
                <c:pt idx="932">
                  <c:v>1</c:v>
                </c:pt>
                <c:pt idx="933">
                  <c:v>1</c:v>
                </c:pt>
                <c:pt idx="934">
                  <c:v>1</c:v>
                </c:pt>
                <c:pt idx="935">
                  <c:v>2</c:v>
                </c:pt>
                <c:pt idx="936">
                  <c:v>1</c:v>
                </c:pt>
                <c:pt idx="937">
                  <c:v>1</c:v>
                </c:pt>
                <c:pt idx="938">
                  <c:v>1</c:v>
                </c:pt>
                <c:pt idx="939">
                  <c:v>1</c:v>
                </c:pt>
                <c:pt idx="940">
                  <c:v>1</c:v>
                </c:pt>
                <c:pt idx="941">
                  <c:v>2</c:v>
                </c:pt>
                <c:pt idx="942">
                  <c:v>2</c:v>
                </c:pt>
                <c:pt idx="943">
                  <c:v>1</c:v>
                </c:pt>
                <c:pt idx="944">
                  <c:v>1</c:v>
                </c:pt>
                <c:pt idx="945">
                  <c:v>1</c:v>
                </c:pt>
                <c:pt idx="946">
                  <c:v>2</c:v>
                </c:pt>
                <c:pt idx="947">
                  <c:v>1</c:v>
                </c:pt>
                <c:pt idx="948">
                  <c:v>1</c:v>
                </c:pt>
                <c:pt idx="949">
                  <c:v>1</c:v>
                </c:pt>
                <c:pt idx="950">
                  <c:v>2</c:v>
                </c:pt>
                <c:pt idx="951">
                  <c:v>2</c:v>
                </c:pt>
                <c:pt idx="952">
                  <c:v>1</c:v>
                </c:pt>
                <c:pt idx="953">
                  <c:v>2</c:v>
                </c:pt>
                <c:pt idx="954">
                  <c:v>2</c:v>
                </c:pt>
                <c:pt idx="955">
                  <c:v>2</c:v>
                </c:pt>
                <c:pt idx="956">
                  <c:v>1</c:v>
                </c:pt>
                <c:pt idx="957">
                  <c:v>1</c:v>
                </c:pt>
                <c:pt idx="958">
                  <c:v>1</c:v>
                </c:pt>
                <c:pt idx="959">
                  <c:v>2</c:v>
                </c:pt>
                <c:pt idx="960">
                  <c:v>2</c:v>
                </c:pt>
                <c:pt idx="961">
                  <c:v>1</c:v>
                </c:pt>
                <c:pt idx="962">
                  <c:v>1</c:v>
                </c:pt>
                <c:pt idx="963">
                  <c:v>1</c:v>
                </c:pt>
                <c:pt idx="964">
                  <c:v>1</c:v>
                </c:pt>
                <c:pt idx="965">
                  <c:v>2</c:v>
                </c:pt>
                <c:pt idx="966">
                  <c:v>2</c:v>
                </c:pt>
                <c:pt idx="967">
                  <c:v>2</c:v>
                </c:pt>
                <c:pt idx="968">
                  <c:v>2</c:v>
                </c:pt>
                <c:pt idx="969">
                  <c:v>1</c:v>
                </c:pt>
                <c:pt idx="970">
                  <c:v>1</c:v>
                </c:pt>
                <c:pt idx="973">
                  <c:v>2</c:v>
                </c:pt>
              </c:numCache>
            </c:numRef>
          </c:yVal>
          <c:smooth val="0"/>
          <c:extLst>
            <c:ext xmlns:c16="http://schemas.microsoft.com/office/drawing/2014/chart" uri="{C3380CC4-5D6E-409C-BE32-E72D297353CC}">
              <c16:uniqueId val="{00000001-F816-4DC4-822E-1AA68CF0AE17}"/>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INDIVIDUAL'!$AF$117:$AF$126</c:f>
              <c:numCache>
                <c:formatCode>0</c:formatCode>
                <c:ptCount val="10"/>
                <c:pt idx="0">
                  <c:v>1</c:v>
                </c:pt>
                <c:pt idx="1">
                  <c:v>1</c:v>
                </c:pt>
                <c:pt idx="2">
                  <c:v>1</c:v>
                </c:pt>
                <c:pt idx="3">
                  <c:v>2</c:v>
                </c:pt>
                <c:pt idx="4">
                  <c:v>2</c:v>
                </c:pt>
                <c:pt idx="5">
                  <c:v>1</c:v>
                </c:pt>
                <c:pt idx="6">
                  <c:v>1</c:v>
                </c:pt>
                <c:pt idx="7">
                  <c:v>1</c:v>
                </c:pt>
                <c:pt idx="8">
                  <c:v>1</c:v>
                </c:pt>
                <c:pt idx="9">
                  <c:v>1</c:v>
                </c:pt>
              </c:numCache>
            </c:numRef>
          </c:yVal>
          <c:smooth val="0"/>
          <c:extLst>
            <c:ext xmlns:c16="http://schemas.microsoft.com/office/drawing/2014/chart" uri="{C3380CC4-5D6E-409C-BE32-E72D297353CC}">
              <c16:uniqueId val="{00000002-F816-4DC4-822E-1AA68CF0AE17}"/>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INDIVIDUAL'!$AF$127:$AF$156</c:f>
              <c:numCache>
                <c:formatCode>0</c:formatCode>
                <c:ptCount val="30"/>
                <c:pt idx="0">
                  <c:v>1</c:v>
                </c:pt>
                <c:pt idx="1">
                  <c:v>1</c:v>
                </c:pt>
                <c:pt idx="2">
                  <c:v>1</c:v>
                </c:pt>
                <c:pt idx="3">
                  <c:v>2</c:v>
                </c:pt>
                <c:pt idx="4">
                  <c:v>2</c:v>
                </c:pt>
                <c:pt idx="5">
                  <c:v>1</c:v>
                </c:pt>
                <c:pt idx="6">
                  <c:v>1</c:v>
                </c:pt>
                <c:pt idx="7">
                  <c:v>2</c:v>
                </c:pt>
                <c:pt idx="8">
                  <c:v>2</c:v>
                </c:pt>
                <c:pt idx="9">
                  <c:v>2</c:v>
                </c:pt>
                <c:pt idx="10">
                  <c:v>1</c:v>
                </c:pt>
                <c:pt idx="11">
                  <c:v>1</c:v>
                </c:pt>
                <c:pt idx="12">
                  <c:v>1</c:v>
                </c:pt>
                <c:pt idx="13">
                  <c:v>2</c:v>
                </c:pt>
                <c:pt idx="14">
                  <c:v>1</c:v>
                </c:pt>
                <c:pt idx="15">
                  <c:v>2</c:v>
                </c:pt>
                <c:pt idx="16">
                  <c:v>1</c:v>
                </c:pt>
                <c:pt idx="17">
                  <c:v>2</c:v>
                </c:pt>
                <c:pt idx="18">
                  <c:v>1</c:v>
                </c:pt>
                <c:pt idx="19">
                  <c:v>2</c:v>
                </c:pt>
                <c:pt idx="20">
                  <c:v>1</c:v>
                </c:pt>
                <c:pt idx="21">
                  <c:v>1</c:v>
                </c:pt>
                <c:pt idx="22">
                  <c:v>1</c:v>
                </c:pt>
                <c:pt idx="23">
                  <c:v>1</c:v>
                </c:pt>
                <c:pt idx="24">
                  <c:v>2</c:v>
                </c:pt>
                <c:pt idx="25">
                  <c:v>1</c:v>
                </c:pt>
                <c:pt idx="26">
                  <c:v>1</c:v>
                </c:pt>
                <c:pt idx="27">
                  <c:v>1</c:v>
                </c:pt>
                <c:pt idx="28">
                  <c:v>1</c:v>
                </c:pt>
                <c:pt idx="29">
                  <c:v>1</c:v>
                </c:pt>
              </c:numCache>
            </c:numRef>
          </c:yVal>
          <c:smooth val="0"/>
          <c:extLst>
            <c:ext xmlns:c16="http://schemas.microsoft.com/office/drawing/2014/chart" uri="{C3380CC4-5D6E-409C-BE32-E72D297353CC}">
              <c16:uniqueId val="{00000003-F816-4DC4-822E-1AA68CF0AE17}"/>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INDIVIDUAL'!$AF$1136</c:f>
              <c:numCache>
                <c:formatCode>0</c:formatCode>
                <c:ptCount val="1"/>
                <c:pt idx="0">
                  <c:v>2</c:v>
                </c:pt>
              </c:numCache>
            </c:numRef>
          </c:yVal>
          <c:smooth val="0"/>
          <c:extLst>
            <c:ext xmlns:c16="http://schemas.microsoft.com/office/drawing/2014/chart" uri="{C3380CC4-5D6E-409C-BE32-E72D297353CC}">
              <c16:uniqueId val="{00000004-F816-4DC4-822E-1AA68CF0AE17}"/>
            </c:ext>
          </c:extLst>
        </c:ser>
        <c:dLbls>
          <c:showLegendKey val="0"/>
          <c:showVal val="0"/>
          <c:showCatName val="0"/>
          <c:showSerName val="0"/>
          <c:showPercent val="0"/>
          <c:showBubbleSize val="0"/>
        </c:dLbls>
        <c:axId val="266016344"/>
        <c:axId val="266013992"/>
      </c:scatterChart>
      <c:valAx>
        <c:axId val="266016344"/>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3992"/>
        <c:crosses val="autoZero"/>
        <c:crossBetween val="midCat"/>
      </c:valAx>
      <c:valAx>
        <c:axId val="266013992"/>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Tarjeta de credito</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6344"/>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5e980aec-d909-4677-b440-f0b7b9bc5f15}"/>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r>
              <a:rPr lang="es-ES_tradnl"/>
              <a:t>Grafico de Dispersión Clientes (Ingresos /</a:t>
            </a:r>
            <a:r>
              <a:rPr lang="es-ES_tradnl" baseline="0"/>
              <a:t> Tipo de compras)</a:t>
            </a:r>
            <a:endParaRPr lang="es-ES_tradnl"/>
          </a:p>
        </c:rich>
      </c:tx>
      <c:overlay val="0"/>
      <c:spPr>
        <a:noFill/>
        <a:ln>
          <a:noFill/>
        </a:ln>
        <a:effectLst/>
      </c:spPr>
      <c:txPr>
        <a:bodyPr rot="0" spcFirstLastPara="1" vertOverflow="ellipsis" vert="horz" wrap="square" anchor="ctr" anchorCtr="1"/>
        <a:lstStyle/>
        <a:p>
          <a:pPr>
            <a:defRPr lang="es-MX" sz="1400" b="0" i="0" u="none" strike="noStrike" kern="1200" spc="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autoTitleDeleted val="0"/>
    <c:plotArea>
      <c:layout/>
      <c:scatterChart>
        <c:scatterStyle val="lineMarker"/>
        <c:varyColors val="0"/>
        <c:ser>
          <c:idx val="0"/>
          <c:order val="0"/>
          <c:tx>
            <c:v>BUENO</c:v>
          </c:tx>
          <c:spPr>
            <a:ln w="25400" cap="rnd">
              <a:noFill/>
              <a:round/>
            </a:ln>
            <a:effectLst/>
          </c:spPr>
          <c:marker>
            <c:symbol val="circle"/>
            <c:size val="5"/>
            <c:spPr>
              <a:solidFill>
                <a:srgbClr val="00B050"/>
              </a:solidFill>
              <a:ln w="88900">
                <a:noFill/>
              </a:ln>
              <a:effectLst/>
            </c:spPr>
          </c:marker>
          <c:xVal>
            <c:numRef>
              <c:f>'BASE DE DATOS INDIVIDUAL'!$D$3:$D$116</c:f>
              <c:numCache>
                <c:formatCode>_("Q"* #,##0.00_);_("Q"* \(#,##0.00\);_("Q"* "-"??_);_(@_)</c:formatCode>
                <c:ptCount val="114"/>
                <c:pt idx="0">
                  <c:v>60000</c:v>
                </c:pt>
                <c:pt idx="1">
                  <c:v>7303.75</c:v>
                </c:pt>
                <c:pt idx="2">
                  <c:v>7350</c:v>
                </c:pt>
                <c:pt idx="3">
                  <c:v>12000</c:v>
                </c:pt>
                <c:pt idx="4">
                  <c:v>7820</c:v>
                </c:pt>
                <c:pt idx="5">
                  <c:v>5000</c:v>
                </c:pt>
                <c:pt idx="6">
                  <c:v>23800</c:v>
                </c:pt>
                <c:pt idx="7">
                  <c:v>54000</c:v>
                </c:pt>
                <c:pt idx="8">
                  <c:v>9000</c:v>
                </c:pt>
                <c:pt idx="9">
                  <c:v>9600</c:v>
                </c:pt>
                <c:pt idx="10">
                  <c:v>15500</c:v>
                </c:pt>
                <c:pt idx="11">
                  <c:v>15000</c:v>
                </c:pt>
                <c:pt idx="12">
                  <c:v>5000</c:v>
                </c:pt>
                <c:pt idx="13">
                  <c:v>100000</c:v>
                </c:pt>
                <c:pt idx="14">
                  <c:v>80000</c:v>
                </c:pt>
                <c:pt idx="15">
                  <c:v>15000</c:v>
                </c:pt>
                <c:pt idx="16">
                  <c:v>34500</c:v>
                </c:pt>
                <c:pt idx="17">
                  <c:v>13000</c:v>
                </c:pt>
                <c:pt idx="18">
                  <c:v>80000</c:v>
                </c:pt>
                <c:pt idx="19">
                  <c:v>12000</c:v>
                </c:pt>
                <c:pt idx="20">
                  <c:v>40000</c:v>
                </c:pt>
                <c:pt idx="21">
                  <c:v>12000</c:v>
                </c:pt>
                <c:pt idx="22">
                  <c:v>13000</c:v>
                </c:pt>
                <c:pt idx="23">
                  <c:v>19000</c:v>
                </c:pt>
                <c:pt idx="24">
                  <c:v>27000</c:v>
                </c:pt>
                <c:pt idx="25">
                  <c:v>25000</c:v>
                </c:pt>
                <c:pt idx="26">
                  <c:v>17000</c:v>
                </c:pt>
                <c:pt idx="27">
                  <c:v>28000</c:v>
                </c:pt>
                <c:pt idx="28">
                  <c:v>11500</c:v>
                </c:pt>
                <c:pt idx="29">
                  <c:v>20000</c:v>
                </c:pt>
                <c:pt idx="30">
                  <c:v>12000</c:v>
                </c:pt>
                <c:pt idx="31">
                  <c:v>15000</c:v>
                </c:pt>
                <c:pt idx="32">
                  <c:v>10000</c:v>
                </c:pt>
                <c:pt idx="33">
                  <c:v>6000</c:v>
                </c:pt>
                <c:pt idx="34">
                  <c:v>10800</c:v>
                </c:pt>
                <c:pt idx="35">
                  <c:v>25000</c:v>
                </c:pt>
                <c:pt idx="36">
                  <c:v>4000</c:v>
                </c:pt>
                <c:pt idx="37">
                  <c:v>9000</c:v>
                </c:pt>
                <c:pt idx="38">
                  <c:v>54000</c:v>
                </c:pt>
                <c:pt idx="39">
                  <c:v>6500</c:v>
                </c:pt>
                <c:pt idx="40">
                  <c:v>25000</c:v>
                </c:pt>
                <c:pt idx="41">
                  <c:v>5000</c:v>
                </c:pt>
                <c:pt idx="42">
                  <c:v>250000</c:v>
                </c:pt>
                <c:pt idx="43">
                  <c:v>17500</c:v>
                </c:pt>
                <c:pt idx="44">
                  <c:v>30000</c:v>
                </c:pt>
                <c:pt idx="45">
                  <c:v>5500</c:v>
                </c:pt>
                <c:pt idx="46">
                  <c:v>35000</c:v>
                </c:pt>
                <c:pt idx="47">
                  <c:v>17000</c:v>
                </c:pt>
                <c:pt idx="48">
                  <c:v>12000</c:v>
                </c:pt>
                <c:pt idx="49">
                  <c:v>3100</c:v>
                </c:pt>
                <c:pt idx="50">
                  <c:v>50000</c:v>
                </c:pt>
                <c:pt idx="51">
                  <c:v>18190</c:v>
                </c:pt>
                <c:pt idx="52">
                  <c:v>6500</c:v>
                </c:pt>
                <c:pt idx="53">
                  <c:v>9000</c:v>
                </c:pt>
                <c:pt idx="54">
                  <c:v>23450</c:v>
                </c:pt>
                <c:pt idx="55">
                  <c:v>25000</c:v>
                </c:pt>
                <c:pt idx="56">
                  <c:v>38000</c:v>
                </c:pt>
                <c:pt idx="57">
                  <c:v>60000</c:v>
                </c:pt>
                <c:pt idx="58">
                  <c:v>5000</c:v>
                </c:pt>
                <c:pt idx="59">
                  <c:v>10000</c:v>
                </c:pt>
                <c:pt idx="60">
                  <c:v>60000</c:v>
                </c:pt>
                <c:pt idx="61">
                  <c:v>3100</c:v>
                </c:pt>
                <c:pt idx="62">
                  <c:v>30000</c:v>
                </c:pt>
                <c:pt idx="63">
                  <c:v>10000</c:v>
                </c:pt>
                <c:pt idx="64">
                  <c:v>35000</c:v>
                </c:pt>
                <c:pt idx="65">
                  <c:v>10000</c:v>
                </c:pt>
                <c:pt idx="66">
                  <c:v>60000</c:v>
                </c:pt>
                <c:pt idx="67">
                  <c:v>12600</c:v>
                </c:pt>
                <c:pt idx="68">
                  <c:v>25000</c:v>
                </c:pt>
                <c:pt idx="69">
                  <c:v>3700</c:v>
                </c:pt>
                <c:pt idx="70">
                  <c:v>8250</c:v>
                </c:pt>
                <c:pt idx="71">
                  <c:v>71428.570000000007</c:v>
                </c:pt>
                <c:pt idx="72">
                  <c:v>80000</c:v>
                </c:pt>
                <c:pt idx="73">
                  <c:v>25000</c:v>
                </c:pt>
                <c:pt idx="74">
                  <c:v>35000</c:v>
                </c:pt>
                <c:pt idx="75">
                  <c:v>15000</c:v>
                </c:pt>
                <c:pt idx="76">
                  <c:v>11000</c:v>
                </c:pt>
                <c:pt idx="77">
                  <c:v>100000</c:v>
                </c:pt>
                <c:pt idx="78">
                  <c:v>3416</c:v>
                </c:pt>
                <c:pt idx="79">
                  <c:v>15500</c:v>
                </c:pt>
                <c:pt idx="80">
                  <c:v>8000</c:v>
                </c:pt>
                <c:pt idx="81">
                  <c:v>5000</c:v>
                </c:pt>
                <c:pt idx="82">
                  <c:v>25500</c:v>
                </c:pt>
                <c:pt idx="83">
                  <c:v>9000</c:v>
                </c:pt>
                <c:pt idx="84">
                  <c:v>32000</c:v>
                </c:pt>
                <c:pt idx="85">
                  <c:v>7000</c:v>
                </c:pt>
                <c:pt idx="86">
                  <c:v>6250</c:v>
                </c:pt>
                <c:pt idx="87">
                  <c:v>100000</c:v>
                </c:pt>
                <c:pt idx="88">
                  <c:v>30000</c:v>
                </c:pt>
                <c:pt idx="89">
                  <c:v>4800</c:v>
                </c:pt>
                <c:pt idx="90">
                  <c:v>25000</c:v>
                </c:pt>
                <c:pt idx="91">
                  <c:v>4000</c:v>
                </c:pt>
                <c:pt idx="92">
                  <c:v>4000</c:v>
                </c:pt>
                <c:pt idx="93">
                  <c:v>6000</c:v>
                </c:pt>
                <c:pt idx="94">
                  <c:v>12000</c:v>
                </c:pt>
                <c:pt idx="95">
                  <c:v>7000</c:v>
                </c:pt>
                <c:pt idx="96">
                  <c:v>60000</c:v>
                </c:pt>
                <c:pt idx="97">
                  <c:v>50000</c:v>
                </c:pt>
                <c:pt idx="98">
                  <c:v>15000</c:v>
                </c:pt>
                <c:pt idx="99">
                  <c:v>30000</c:v>
                </c:pt>
                <c:pt idx="100">
                  <c:v>12500</c:v>
                </c:pt>
                <c:pt idx="101">
                  <c:v>10000</c:v>
                </c:pt>
                <c:pt idx="102">
                  <c:v>40000</c:v>
                </c:pt>
                <c:pt idx="103">
                  <c:v>8500</c:v>
                </c:pt>
                <c:pt idx="104">
                  <c:v>5500</c:v>
                </c:pt>
                <c:pt idx="105">
                  <c:v>15000</c:v>
                </c:pt>
                <c:pt idx="106">
                  <c:v>20000</c:v>
                </c:pt>
                <c:pt idx="107">
                  <c:v>15000</c:v>
                </c:pt>
                <c:pt idx="108">
                  <c:v>7500</c:v>
                </c:pt>
                <c:pt idx="109">
                  <c:v>7500</c:v>
                </c:pt>
                <c:pt idx="110">
                  <c:v>19000</c:v>
                </c:pt>
                <c:pt idx="111">
                  <c:v>5000</c:v>
                </c:pt>
                <c:pt idx="112">
                  <c:v>20000</c:v>
                </c:pt>
                <c:pt idx="113">
                  <c:v>100000</c:v>
                </c:pt>
              </c:numCache>
            </c:numRef>
          </c:xVal>
          <c:yVal>
            <c:numRef>
              <c:f>'BASE DE DATOS INDIVIDUAL'!$AI$3:$AI$116</c:f>
              <c:numCache>
                <c:formatCode>0</c:formatCode>
                <c:ptCount val="114"/>
                <c:pt idx="0">
                  <c:v>1</c:v>
                </c:pt>
                <c:pt idx="1">
                  <c:v>1</c:v>
                </c:pt>
                <c:pt idx="2">
                  <c:v>1</c:v>
                </c:pt>
                <c:pt idx="3">
                  <c:v>2</c:v>
                </c:pt>
                <c:pt idx="4">
                  <c:v>1</c:v>
                </c:pt>
                <c:pt idx="5">
                  <c:v>1</c:v>
                </c:pt>
                <c:pt idx="6">
                  <c:v>1</c:v>
                </c:pt>
                <c:pt idx="7">
                  <c:v>1</c:v>
                </c:pt>
                <c:pt idx="8">
                  <c:v>1</c:v>
                </c:pt>
                <c:pt idx="9">
                  <c:v>1</c:v>
                </c:pt>
                <c:pt idx="10">
                  <c:v>1</c:v>
                </c:pt>
                <c:pt idx="11">
                  <c:v>1</c:v>
                </c:pt>
                <c:pt idx="12">
                  <c:v>1</c:v>
                </c:pt>
                <c:pt idx="13">
                  <c:v>4</c:v>
                </c:pt>
                <c:pt idx="14">
                  <c:v>1</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pt idx="30">
                  <c:v>1</c:v>
                </c:pt>
                <c:pt idx="31">
                  <c:v>1</c:v>
                </c:pt>
                <c:pt idx="32">
                  <c:v>1</c:v>
                </c:pt>
                <c:pt idx="33">
                  <c:v>1</c:v>
                </c:pt>
                <c:pt idx="34">
                  <c:v>1</c:v>
                </c:pt>
                <c:pt idx="35">
                  <c:v>1</c:v>
                </c:pt>
                <c:pt idx="36">
                  <c:v>2</c:v>
                </c:pt>
                <c:pt idx="37">
                  <c:v>1</c:v>
                </c:pt>
                <c:pt idx="38">
                  <c:v>2</c:v>
                </c:pt>
                <c:pt idx="39">
                  <c:v>1</c:v>
                </c:pt>
                <c:pt idx="40">
                  <c:v>1</c:v>
                </c:pt>
                <c:pt idx="41">
                  <c:v>1</c:v>
                </c:pt>
                <c:pt idx="42">
                  <c:v>1</c:v>
                </c:pt>
                <c:pt idx="43">
                  <c:v>1</c:v>
                </c:pt>
                <c:pt idx="44">
                  <c:v>1</c:v>
                </c:pt>
                <c:pt idx="45">
                  <c:v>2</c:v>
                </c:pt>
                <c:pt idx="46">
                  <c:v>1</c:v>
                </c:pt>
                <c:pt idx="47">
                  <c:v>1</c:v>
                </c:pt>
                <c:pt idx="48">
                  <c:v>2</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2</c:v>
                </c:pt>
                <c:pt idx="66">
                  <c:v>1</c:v>
                </c:pt>
                <c:pt idx="67">
                  <c:v>1</c:v>
                </c:pt>
                <c:pt idx="68">
                  <c:v>3</c:v>
                </c:pt>
                <c:pt idx="69">
                  <c:v>4</c:v>
                </c:pt>
                <c:pt idx="70">
                  <c:v>1</c:v>
                </c:pt>
                <c:pt idx="71">
                  <c:v>1</c:v>
                </c:pt>
                <c:pt idx="72">
                  <c:v>2</c:v>
                </c:pt>
                <c:pt idx="73">
                  <c:v>1</c:v>
                </c:pt>
                <c:pt idx="74">
                  <c:v>1</c:v>
                </c:pt>
                <c:pt idx="75">
                  <c:v>2</c:v>
                </c:pt>
                <c:pt idx="76">
                  <c:v>1</c:v>
                </c:pt>
                <c:pt idx="77">
                  <c:v>1</c:v>
                </c:pt>
                <c:pt idx="78">
                  <c:v>1</c:v>
                </c:pt>
                <c:pt idx="79">
                  <c:v>1</c:v>
                </c:pt>
                <c:pt idx="80">
                  <c:v>1</c:v>
                </c:pt>
                <c:pt idx="81">
                  <c:v>1</c:v>
                </c:pt>
                <c:pt idx="82">
                  <c:v>2</c:v>
                </c:pt>
                <c:pt idx="83">
                  <c:v>2</c:v>
                </c:pt>
                <c:pt idx="84">
                  <c:v>1</c:v>
                </c:pt>
                <c:pt idx="85">
                  <c:v>1</c:v>
                </c:pt>
                <c:pt idx="86">
                  <c:v>2</c:v>
                </c:pt>
                <c:pt idx="87">
                  <c:v>1</c:v>
                </c:pt>
                <c:pt idx="88">
                  <c:v>1</c:v>
                </c:pt>
                <c:pt idx="89">
                  <c:v>1</c:v>
                </c:pt>
                <c:pt idx="90">
                  <c:v>1</c:v>
                </c:pt>
                <c:pt idx="91">
                  <c:v>1</c:v>
                </c:pt>
                <c:pt idx="92">
                  <c:v>1</c:v>
                </c:pt>
                <c:pt idx="93">
                  <c:v>1</c:v>
                </c:pt>
                <c:pt idx="94">
                  <c:v>1</c:v>
                </c:pt>
                <c:pt idx="95">
                  <c:v>1</c:v>
                </c:pt>
                <c:pt idx="96">
                  <c:v>1</c:v>
                </c:pt>
                <c:pt idx="97">
                  <c:v>1</c:v>
                </c:pt>
                <c:pt idx="98">
                  <c:v>1</c:v>
                </c:pt>
                <c:pt idx="99">
                  <c:v>4</c:v>
                </c:pt>
                <c:pt idx="100">
                  <c:v>1</c:v>
                </c:pt>
                <c:pt idx="101">
                  <c:v>1</c:v>
                </c:pt>
                <c:pt idx="102">
                  <c:v>2</c:v>
                </c:pt>
                <c:pt idx="103">
                  <c:v>1</c:v>
                </c:pt>
                <c:pt idx="104">
                  <c:v>1</c:v>
                </c:pt>
                <c:pt idx="105">
                  <c:v>1</c:v>
                </c:pt>
                <c:pt idx="106">
                  <c:v>1</c:v>
                </c:pt>
                <c:pt idx="107">
                  <c:v>2</c:v>
                </c:pt>
                <c:pt idx="108">
                  <c:v>1</c:v>
                </c:pt>
                <c:pt idx="109">
                  <c:v>1</c:v>
                </c:pt>
                <c:pt idx="110">
                  <c:v>1</c:v>
                </c:pt>
                <c:pt idx="111">
                  <c:v>1</c:v>
                </c:pt>
                <c:pt idx="112">
                  <c:v>2</c:v>
                </c:pt>
                <c:pt idx="113">
                  <c:v>2</c:v>
                </c:pt>
              </c:numCache>
            </c:numRef>
          </c:yVal>
          <c:smooth val="0"/>
          <c:extLst>
            <c:ext xmlns:c16="http://schemas.microsoft.com/office/drawing/2014/chart" uri="{C3380CC4-5D6E-409C-BE32-E72D297353CC}">
              <c16:uniqueId val="{00000000-5C87-455A-A78D-E5A071BCC0E0}"/>
            </c:ext>
          </c:extLst>
        </c:ser>
        <c:ser>
          <c:idx val="4"/>
          <c:order val="1"/>
          <c:tx>
            <c:v>REGULAR</c:v>
          </c:tx>
          <c:spPr>
            <a:ln w="25400" cap="rnd">
              <a:noFill/>
              <a:round/>
            </a:ln>
            <a:effectLst/>
          </c:spPr>
          <c:marker>
            <c:symbol val="circle"/>
            <c:size val="5"/>
            <c:spPr>
              <a:solidFill>
                <a:schemeClr val="accent4"/>
              </a:solidFill>
              <a:ln w="9525">
                <a:noFill/>
              </a:ln>
              <a:effectLst/>
            </c:spPr>
          </c:marker>
          <c:xVal>
            <c:numRef>
              <c:f>'BASE DE DATOS INDIVIDUAL'!$D$157:$D$1130</c:f>
              <c:numCache>
                <c:formatCode>_("Q"* #,##0.00_);_("Q"* \(#,##0.00\);_("Q"* "-"??_);_(@_)</c:formatCode>
                <c:ptCount val="974"/>
                <c:pt idx="0">
                  <c:v>9000</c:v>
                </c:pt>
                <c:pt idx="1">
                  <c:v>7000</c:v>
                </c:pt>
                <c:pt idx="2">
                  <c:v>75000</c:v>
                </c:pt>
                <c:pt idx="3">
                  <c:v>45000</c:v>
                </c:pt>
                <c:pt idx="4">
                  <c:v>75000</c:v>
                </c:pt>
                <c:pt idx="5">
                  <c:v>23600</c:v>
                </c:pt>
                <c:pt idx="6">
                  <c:v>10000</c:v>
                </c:pt>
                <c:pt idx="7">
                  <c:v>10000</c:v>
                </c:pt>
                <c:pt idx="8">
                  <c:v>28000</c:v>
                </c:pt>
                <c:pt idx="9">
                  <c:v>80000</c:v>
                </c:pt>
                <c:pt idx="10">
                  <c:v>5116.43</c:v>
                </c:pt>
                <c:pt idx="11">
                  <c:v>4200</c:v>
                </c:pt>
                <c:pt idx="12">
                  <c:v>5000</c:v>
                </c:pt>
                <c:pt idx="13">
                  <c:v>10000</c:v>
                </c:pt>
                <c:pt idx="14">
                  <c:v>9500</c:v>
                </c:pt>
                <c:pt idx="15">
                  <c:v>12000</c:v>
                </c:pt>
                <c:pt idx="16">
                  <c:v>15384</c:v>
                </c:pt>
                <c:pt idx="17">
                  <c:v>30000</c:v>
                </c:pt>
                <c:pt idx="18">
                  <c:v>10000</c:v>
                </c:pt>
                <c:pt idx="19">
                  <c:v>18000</c:v>
                </c:pt>
                <c:pt idx="20">
                  <c:v>10000</c:v>
                </c:pt>
                <c:pt idx="21">
                  <c:v>20000</c:v>
                </c:pt>
                <c:pt idx="22">
                  <c:v>10000</c:v>
                </c:pt>
                <c:pt idx="23">
                  <c:v>16000</c:v>
                </c:pt>
                <c:pt idx="24">
                  <c:v>100000</c:v>
                </c:pt>
                <c:pt idx="25">
                  <c:v>6000</c:v>
                </c:pt>
                <c:pt idx="26">
                  <c:v>50000</c:v>
                </c:pt>
                <c:pt idx="27">
                  <c:v>17000</c:v>
                </c:pt>
                <c:pt idx="28">
                  <c:v>7050</c:v>
                </c:pt>
                <c:pt idx="29">
                  <c:v>4000</c:v>
                </c:pt>
                <c:pt idx="30">
                  <c:v>9500</c:v>
                </c:pt>
                <c:pt idx="31">
                  <c:v>27500</c:v>
                </c:pt>
                <c:pt idx="32">
                  <c:v>15000</c:v>
                </c:pt>
                <c:pt idx="33">
                  <c:v>75000</c:v>
                </c:pt>
                <c:pt idx="34">
                  <c:v>6000</c:v>
                </c:pt>
                <c:pt idx="35">
                  <c:v>15000</c:v>
                </c:pt>
                <c:pt idx="36">
                  <c:v>50000</c:v>
                </c:pt>
                <c:pt idx="37">
                  <c:v>12000</c:v>
                </c:pt>
                <c:pt idx="38">
                  <c:v>15000</c:v>
                </c:pt>
                <c:pt idx="39">
                  <c:v>10200</c:v>
                </c:pt>
                <c:pt idx="40">
                  <c:v>9250</c:v>
                </c:pt>
                <c:pt idx="41">
                  <c:v>18000</c:v>
                </c:pt>
                <c:pt idx="42">
                  <c:v>15000</c:v>
                </c:pt>
                <c:pt idx="43">
                  <c:v>25000</c:v>
                </c:pt>
                <c:pt idx="44">
                  <c:v>68000</c:v>
                </c:pt>
                <c:pt idx="45">
                  <c:v>90000</c:v>
                </c:pt>
                <c:pt idx="46">
                  <c:v>7000</c:v>
                </c:pt>
                <c:pt idx="47">
                  <c:v>90000</c:v>
                </c:pt>
                <c:pt idx="48">
                  <c:v>8000</c:v>
                </c:pt>
                <c:pt idx="49">
                  <c:v>7500</c:v>
                </c:pt>
                <c:pt idx="50">
                  <c:v>10000</c:v>
                </c:pt>
                <c:pt idx="51">
                  <c:v>7800</c:v>
                </c:pt>
                <c:pt idx="52">
                  <c:v>9000</c:v>
                </c:pt>
                <c:pt idx="53">
                  <c:v>15000</c:v>
                </c:pt>
                <c:pt idx="54">
                  <c:v>50000</c:v>
                </c:pt>
                <c:pt idx="55">
                  <c:v>6000</c:v>
                </c:pt>
                <c:pt idx="56">
                  <c:v>7000</c:v>
                </c:pt>
                <c:pt idx="57">
                  <c:v>7000</c:v>
                </c:pt>
                <c:pt idx="58">
                  <c:v>11415.2</c:v>
                </c:pt>
                <c:pt idx="59">
                  <c:v>14000</c:v>
                </c:pt>
                <c:pt idx="60">
                  <c:v>25000</c:v>
                </c:pt>
                <c:pt idx="62">
                  <c:v>4000</c:v>
                </c:pt>
                <c:pt idx="63">
                  <c:v>18000</c:v>
                </c:pt>
                <c:pt idx="64">
                  <c:v>6500</c:v>
                </c:pt>
                <c:pt idx="65">
                  <c:v>20000</c:v>
                </c:pt>
                <c:pt idx="66">
                  <c:v>10000</c:v>
                </c:pt>
                <c:pt idx="67">
                  <c:v>30000</c:v>
                </c:pt>
                <c:pt idx="68">
                  <c:v>47050</c:v>
                </c:pt>
                <c:pt idx="69">
                  <c:v>11000</c:v>
                </c:pt>
                <c:pt idx="70">
                  <c:v>118000</c:v>
                </c:pt>
                <c:pt idx="71">
                  <c:v>15000</c:v>
                </c:pt>
                <c:pt idx="72">
                  <c:v>7000</c:v>
                </c:pt>
                <c:pt idx="73">
                  <c:v>34000</c:v>
                </c:pt>
                <c:pt idx="74">
                  <c:v>25000</c:v>
                </c:pt>
                <c:pt idx="75">
                  <c:v>12000</c:v>
                </c:pt>
                <c:pt idx="76">
                  <c:v>120000</c:v>
                </c:pt>
                <c:pt idx="77">
                  <c:v>14000</c:v>
                </c:pt>
                <c:pt idx="78">
                  <c:v>6500</c:v>
                </c:pt>
                <c:pt idx="79">
                  <c:v>240000</c:v>
                </c:pt>
                <c:pt idx="80">
                  <c:v>15000</c:v>
                </c:pt>
                <c:pt idx="81">
                  <c:v>25000</c:v>
                </c:pt>
                <c:pt idx="82">
                  <c:v>28000</c:v>
                </c:pt>
                <c:pt idx="83">
                  <c:v>9000</c:v>
                </c:pt>
                <c:pt idx="84">
                  <c:v>12500</c:v>
                </c:pt>
                <c:pt idx="85">
                  <c:v>10000</c:v>
                </c:pt>
                <c:pt idx="86">
                  <c:v>10000</c:v>
                </c:pt>
                <c:pt idx="87">
                  <c:v>4600</c:v>
                </c:pt>
                <c:pt idx="88">
                  <c:v>17687</c:v>
                </c:pt>
                <c:pt idx="89">
                  <c:v>15000</c:v>
                </c:pt>
                <c:pt idx="90">
                  <c:v>8000</c:v>
                </c:pt>
                <c:pt idx="91">
                  <c:v>6000</c:v>
                </c:pt>
                <c:pt idx="92">
                  <c:v>7000</c:v>
                </c:pt>
                <c:pt idx="93">
                  <c:v>10000</c:v>
                </c:pt>
                <c:pt idx="94">
                  <c:v>27500</c:v>
                </c:pt>
                <c:pt idx="95">
                  <c:v>12000</c:v>
                </c:pt>
                <c:pt idx="96">
                  <c:v>18000</c:v>
                </c:pt>
                <c:pt idx="97">
                  <c:v>20475</c:v>
                </c:pt>
                <c:pt idx="98">
                  <c:v>7216</c:v>
                </c:pt>
                <c:pt idx="99">
                  <c:v>22000</c:v>
                </c:pt>
                <c:pt idx="100">
                  <c:v>48000</c:v>
                </c:pt>
                <c:pt idx="101">
                  <c:v>22000</c:v>
                </c:pt>
                <c:pt idx="102">
                  <c:v>50000</c:v>
                </c:pt>
                <c:pt idx="103">
                  <c:v>18000</c:v>
                </c:pt>
                <c:pt idx="104">
                  <c:v>7600</c:v>
                </c:pt>
                <c:pt idx="106">
                  <c:v>15000</c:v>
                </c:pt>
                <c:pt idx="107">
                  <c:v>13000</c:v>
                </c:pt>
                <c:pt idx="108">
                  <c:v>12000</c:v>
                </c:pt>
                <c:pt idx="109">
                  <c:v>9500</c:v>
                </c:pt>
                <c:pt idx="110">
                  <c:v>10000</c:v>
                </c:pt>
                <c:pt idx="111">
                  <c:v>25000</c:v>
                </c:pt>
                <c:pt idx="112">
                  <c:v>300000</c:v>
                </c:pt>
                <c:pt idx="113">
                  <c:v>18000</c:v>
                </c:pt>
                <c:pt idx="114">
                  <c:v>18000</c:v>
                </c:pt>
                <c:pt idx="115">
                  <c:v>20000</c:v>
                </c:pt>
                <c:pt idx="116">
                  <c:v>15000</c:v>
                </c:pt>
                <c:pt idx="117">
                  <c:v>8750</c:v>
                </c:pt>
                <c:pt idx="118">
                  <c:v>60000</c:v>
                </c:pt>
                <c:pt idx="119">
                  <c:v>22000</c:v>
                </c:pt>
                <c:pt idx="120">
                  <c:v>5000</c:v>
                </c:pt>
                <c:pt idx="121">
                  <c:v>11012.5</c:v>
                </c:pt>
                <c:pt idx="122">
                  <c:v>8500</c:v>
                </c:pt>
                <c:pt idx="123">
                  <c:v>15</c:v>
                </c:pt>
                <c:pt idx="124">
                  <c:v>18000</c:v>
                </c:pt>
                <c:pt idx="125">
                  <c:v>18063.189999999999</c:v>
                </c:pt>
                <c:pt idx="126">
                  <c:v>4000</c:v>
                </c:pt>
                <c:pt idx="127">
                  <c:v>22500</c:v>
                </c:pt>
                <c:pt idx="128">
                  <c:v>11000</c:v>
                </c:pt>
                <c:pt idx="129">
                  <c:v>3416.38</c:v>
                </c:pt>
                <c:pt idx="130">
                  <c:v>6000</c:v>
                </c:pt>
                <c:pt idx="131">
                  <c:v>8000</c:v>
                </c:pt>
                <c:pt idx="132">
                  <c:v>10000</c:v>
                </c:pt>
                <c:pt idx="133">
                  <c:v>5000</c:v>
                </c:pt>
                <c:pt idx="134">
                  <c:v>20000</c:v>
                </c:pt>
                <c:pt idx="135">
                  <c:v>5000</c:v>
                </c:pt>
                <c:pt idx="136">
                  <c:v>8000</c:v>
                </c:pt>
                <c:pt idx="137">
                  <c:v>12000</c:v>
                </c:pt>
                <c:pt idx="138">
                  <c:v>15000</c:v>
                </c:pt>
                <c:pt idx="139">
                  <c:v>11000</c:v>
                </c:pt>
                <c:pt idx="140">
                  <c:v>15000</c:v>
                </c:pt>
                <c:pt idx="141">
                  <c:v>180000</c:v>
                </c:pt>
                <c:pt idx="142">
                  <c:v>5785</c:v>
                </c:pt>
                <c:pt idx="143">
                  <c:v>5000</c:v>
                </c:pt>
                <c:pt idx="144">
                  <c:v>4250</c:v>
                </c:pt>
                <c:pt idx="145">
                  <c:v>10000</c:v>
                </c:pt>
                <c:pt idx="146">
                  <c:v>21000</c:v>
                </c:pt>
                <c:pt idx="147">
                  <c:v>6800</c:v>
                </c:pt>
                <c:pt idx="148">
                  <c:v>1700</c:v>
                </c:pt>
                <c:pt idx="149">
                  <c:v>4200</c:v>
                </c:pt>
                <c:pt idx="150">
                  <c:v>7000</c:v>
                </c:pt>
                <c:pt idx="151">
                  <c:v>3212.62</c:v>
                </c:pt>
                <c:pt idx="152">
                  <c:v>2000</c:v>
                </c:pt>
                <c:pt idx="153">
                  <c:v>1800</c:v>
                </c:pt>
                <c:pt idx="154">
                  <c:v>5000</c:v>
                </c:pt>
                <c:pt idx="155">
                  <c:v>10000</c:v>
                </c:pt>
                <c:pt idx="156">
                  <c:v>12100</c:v>
                </c:pt>
                <c:pt idx="157">
                  <c:v>7000</c:v>
                </c:pt>
                <c:pt idx="158">
                  <c:v>15000</c:v>
                </c:pt>
                <c:pt idx="159">
                  <c:v>15000</c:v>
                </c:pt>
                <c:pt idx="160">
                  <c:v>3500</c:v>
                </c:pt>
                <c:pt idx="161">
                  <c:v>8000</c:v>
                </c:pt>
                <c:pt idx="163">
                  <c:v>2000</c:v>
                </c:pt>
                <c:pt idx="164">
                  <c:v>8000</c:v>
                </c:pt>
                <c:pt idx="165">
                  <c:v>2600</c:v>
                </c:pt>
                <c:pt idx="166">
                  <c:v>20000</c:v>
                </c:pt>
                <c:pt idx="167">
                  <c:v>8500</c:v>
                </c:pt>
                <c:pt idx="169">
                  <c:v>9000</c:v>
                </c:pt>
                <c:pt idx="170">
                  <c:v>8800</c:v>
                </c:pt>
                <c:pt idx="171">
                  <c:v>40000</c:v>
                </c:pt>
                <c:pt idx="172">
                  <c:v>3500</c:v>
                </c:pt>
                <c:pt idx="173">
                  <c:v>65000</c:v>
                </c:pt>
                <c:pt idx="174">
                  <c:v>3416</c:v>
                </c:pt>
                <c:pt idx="175">
                  <c:v>3000</c:v>
                </c:pt>
                <c:pt idx="176">
                  <c:v>120000</c:v>
                </c:pt>
                <c:pt idx="177">
                  <c:v>20000</c:v>
                </c:pt>
                <c:pt idx="179">
                  <c:v>3000</c:v>
                </c:pt>
                <c:pt idx="180">
                  <c:v>25000</c:v>
                </c:pt>
                <c:pt idx="181">
                  <c:v>9500</c:v>
                </c:pt>
                <c:pt idx="182">
                  <c:v>25000</c:v>
                </c:pt>
                <c:pt idx="183">
                  <c:v>2000</c:v>
                </c:pt>
                <c:pt idx="184">
                  <c:v>11000</c:v>
                </c:pt>
                <c:pt idx="185">
                  <c:v>2800</c:v>
                </c:pt>
                <c:pt idx="186">
                  <c:v>2000</c:v>
                </c:pt>
                <c:pt idx="187">
                  <c:v>4500</c:v>
                </c:pt>
                <c:pt idx="188">
                  <c:v>45000</c:v>
                </c:pt>
                <c:pt idx="189">
                  <c:v>2500</c:v>
                </c:pt>
                <c:pt idx="190">
                  <c:v>5500</c:v>
                </c:pt>
                <c:pt idx="191">
                  <c:v>6000</c:v>
                </c:pt>
                <c:pt idx="192">
                  <c:v>2225</c:v>
                </c:pt>
                <c:pt idx="193">
                  <c:v>50000</c:v>
                </c:pt>
                <c:pt idx="194">
                  <c:v>3500</c:v>
                </c:pt>
                <c:pt idx="195">
                  <c:v>25000</c:v>
                </c:pt>
                <c:pt idx="196">
                  <c:v>2000</c:v>
                </c:pt>
                <c:pt idx="197">
                  <c:v>4500</c:v>
                </c:pt>
                <c:pt idx="198">
                  <c:v>10000</c:v>
                </c:pt>
                <c:pt idx="199">
                  <c:v>4500</c:v>
                </c:pt>
                <c:pt idx="200">
                  <c:v>4200</c:v>
                </c:pt>
                <c:pt idx="201">
                  <c:v>45000</c:v>
                </c:pt>
                <c:pt idx="202">
                  <c:v>8500</c:v>
                </c:pt>
                <c:pt idx="203">
                  <c:v>3000</c:v>
                </c:pt>
                <c:pt idx="204">
                  <c:v>7000</c:v>
                </c:pt>
                <c:pt idx="205">
                  <c:v>8000</c:v>
                </c:pt>
                <c:pt idx="206">
                  <c:v>10000</c:v>
                </c:pt>
                <c:pt idx="207">
                  <c:v>14000</c:v>
                </c:pt>
                <c:pt idx="208">
                  <c:v>120000</c:v>
                </c:pt>
                <c:pt idx="209">
                  <c:v>10000</c:v>
                </c:pt>
                <c:pt idx="210">
                  <c:v>120000</c:v>
                </c:pt>
                <c:pt idx="211">
                  <c:v>8000</c:v>
                </c:pt>
                <c:pt idx="212">
                  <c:v>7500</c:v>
                </c:pt>
                <c:pt idx="213">
                  <c:v>4500</c:v>
                </c:pt>
                <c:pt idx="214">
                  <c:v>2800</c:v>
                </c:pt>
                <c:pt idx="215">
                  <c:v>25000</c:v>
                </c:pt>
                <c:pt idx="216">
                  <c:v>12000</c:v>
                </c:pt>
                <c:pt idx="217">
                  <c:v>5000</c:v>
                </c:pt>
                <c:pt idx="218">
                  <c:v>3000</c:v>
                </c:pt>
                <c:pt idx="219">
                  <c:v>4400</c:v>
                </c:pt>
                <c:pt idx="220">
                  <c:v>2500</c:v>
                </c:pt>
                <c:pt idx="221">
                  <c:v>1000</c:v>
                </c:pt>
                <c:pt idx="222">
                  <c:v>4500</c:v>
                </c:pt>
                <c:pt idx="223">
                  <c:v>4500</c:v>
                </c:pt>
                <c:pt idx="224">
                  <c:v>4000</c:v>
                </c:pt>
                <c:pt idx="225">
                  <c:v>2500</c:v>
                </c:pt>
                <c:pt idx="226">
                  <c:v>3000</c:v>
                </c:pt>
                <c:pt idx="227">
                  <c:v>299</c:v>
                </c:pt>
                <c:pt idx="228">
                  <c:v>8000</c:v>
                </c:pt>
                <c:pt idx="229">
                  <c:v>4000</c:v>
                </c:pt>
                <c:pt idx="230">
                  <c:v>22000</c:v>
                </c:pt>
                <c:pt idx="231">
                  <c:v>8000</c:v>
                </c:pt>
                <c:pt idx="232">
                  <c:v>4000</c:v>
                </c:pt>
                <c:pt idx="233">
                  <c:v>1500</c:v>
                </c:pt>
                <c:pt idx="234">
                  <c:v>13000</c:v>
                </c:pt>
                <c:pt idx="235">
                  <c:v>2000</c:v>
                </c:pt>
                <c:pt idx="236">
                  <c:v>4000</c:v>
                </c:pt>
                <c:pt idx="237">
                  <c:v>2000</c:v>
                </c:pt>
                <c:pt idx="238">
                  <c:v>18500</c:v>
                </c:pt>
                <c:pt idx="239">
                  <c:v>3000</c:v>
                </c:pt>
                <c:pt idx="240">
                  <c:v>2500</c:v>
                </c:pt>
                <c:pt idx="241">
                  <c:v>3000</c:v>
                </c:pt>
                <c:pt idx="242">
                  <c:v>3000</c:v>
                </c:pt>
                <c:pt idx="243">
                  <c:v>20000</c:v>
                </c:pt>
                <c:pt idx="244">
                  <c:v>22000</c:v>
                </c:pt>
                <c:pt idx="245">
                  <c:v>4500</c:v>
                </c:pt>
                <c:pt idx="246">
                  <c:v>25000</c:v>
                </c:pt>
                <c:pt idx="247">
                  <c:v>25000</c:v>
                </c:pt>
                <c:pt idx="248">
                  <c:v>4000</c:v>
                </c:pt>
                <c:pt idx="249">
                  <c:v>4500</c:v>
                </c:pt>
                <c:pt idx="250">
                  <c:v>8000</c:v>
                </c:pt>
                <c:pt idx="251">
                  <c:v>1250</c:v>
                </c:pt>
                <c:pt idx="252">
                  <c:v>9000</c:v>
                </c:pt>
                <c:pt idx="253">
                  <c:v>3500</c:v>
                </c:pt>
                <c:pt idx="254">
                  <c:v>8000</c:v>
                </c:pt>
                <c:pt idx="255">
                  <c:v>6500</c:v>
                </c:pt>
                <c:pt idx="256">
                  <c:v>3000</c:v>
                </c:pt>
                <c:pt idx="257">
                  <c:v>4000</c:v>
                </c:pt>
                <c:pt idx="258">
                  <c:v>15000</c:v>
                </c:pt>
                <c:pt idx="259">
                  <c:v>6500</c:v>
                </c:pt>
                <c:pt idx="260">
                  <c:v>6000</c:v>
                </c:pt>
                <c:pt idx="261">
                  <c:v>8000</c:v>
                </c:pt>
                <c:pt idx="262">
                  <c:v>6000</c:v>
                </c:pt>
                <c:pt idx="263">
                  <c:v>10000</c:v>
                </c:pt>
                <c:pt idx="264">
                  <c:v>3500</c:v>
                </c:pt>
                <c:pt idx="265">
                  <c:v>7000</c:v>
                </c:pt>
                <c:pt idx="266">
                  <c:v>6000</c:v>
                </c:pt>
                <c:pt idx="267">
                  <c:v>3000</c:v>
                </c:pt>
                <c:pt idx="268">
                  <c:v>8800</c:v>
                </c:pt>
                <c:pt idx="269">
                  <c:v>12000</c:v>
                </c:pt>
                <c:pt idx="270">
                  <c:v>12080</c:v>
                </c:pt>
                <c:pt idx="271">
                  <c:v>48000</c:v>
                </c:pt>
                <c:pt idx="272">
                  <c:v>3500</c:v>
                </c:pt>
                <c:pt idx="273">
                  <c:v>2000</c:v>
                </c:pt>
                <c:pt idx="274">
                  <c:v>11500</c:v>
                </c:pt>
                <c:pt idx="275">
                  <c:v>1500</c:v>
                </c:pt>
                <c:pt idx="276">
                  <c:v>25000</c:v>
                </c:pt>
                <c:pt idx="277">
                  <c:v>40000</c:v>
                </c:pt>
                <c:pt idx="278">
                  <c:v>11000</c:v>
                </c:pt>
                <c:pt idx="279">
                  <c:v>8500</c:v>
                </c:pt>
                <c:pt idx="280">
                  <c:v>56000</c:v>
                </c:pt>
                <c:pt idx="281">
                  <c:v>240000</c:v>
                </c:pt>
                <c:pt idx="282">
                  <c:v>37000</c:v>
                </c:pt>
                <c:pt idx="283">
                  <c:v>4500</c:v>
                </c:pt>
                <c:pt idx="284">
                  <c:v>10000</c:v>
                </c:pt>
                <c:pt idx="285">
                  <c:v>19750</c:v>
                </c:pt>
                <c:pt idx="286">
                  <c:v>10000</c:v>
                </c:pt>
                <c:pt idx="287">
                  <c:v>9000</c:v>
                </c:pt>
                <c:pt idx="288">
                  <c:v>13000</c:v>
                </c:pt>
                <c:pt idx="289">
                  <c:v>15000</c:v>
                </c:pt>
                <c:pt idx="290">
                  <c:v>47050</c:v>
                </c:pt>
                <c:pt idx="291">
                  <c:v>5500</c:v>
                </c:pt>
                <c:pt idx="292">
                  <c:v>12500</c:v>
                </c:pt>
                <c:pt idx="293">
                  <c:v>5600</c:v>
                </c:pt>
                <c:pt idx="294">
                  <c:v>7000</c:v>
                </c:pt>
                <c:pt idx="295">
                  <c:v>18000</c:v>
                </c:pt>
                <c:pt idx="296">
                  <c:v>9000</c:v>
                </c:pt>
                <c:pt idx="297">
                  <c:v>18000</c:v>
                </c:pt>
                <c:pt idx="298">
                  <c:v>15000</c:v>
                </c:pt>
                <c:pt idx="299">
                  <c:v>4600</c:v>
                </c:pt>
                <c:pt idx="300">
                  <c:v>9000</c:v>
                </c:pt>
                <c:pt idx="301">
                  <c:v>15000</c:v>
                </c:pt>
                <c:pt idx="302">
                  <c:v>8000</c:v>
                </c:pt>
                <c:pt idx="303">
                  <c:v>18000</c:v>
                </c:pt>
                <c:pt idx="304">
                  <c:v>9000</c:v>
                </c:pt>
                <c:pt idx="305">
                  <c:v>6000</c:v>
                </c:pt>
                <c:pt idx="306">
                  <c:v>7500</c:v>
                </c:pt>
                <c:pt idx="307">
                  <c:v>10000</c:v>
                </c:pt>
                <c:pt idx="308">
                  <c:v>22000</c:v>
                </c:pt>
                <c:pt idx="309">
                  <c:v>60000</c:v>
                </c:pt>
                <c:pt idx="310">
                  <c:v>15000</c:v>
                </c:pt>
                <c:pt idx="311">
                  <c:v>25000</c:v>
                </c:pt>
                <c:pt idx="312">
                  <c:v>48000</c:v>
                </c:pt>
                <c:pt idx="313">
                  <c:v>13000</c:v>
                </c:pt>
                <c:pt idx="314">
                  <c:v>5000</c:v>
                </c:pt>
                <c:pt idx="315">
                  <c:v>11000</c:v>
                </c:pt>
                <c:pt idx="316">
                  <c:v>10720</c:v>
                </c:pt>
                <c:pt idx="317">
                  <c:v>75000</c:v>
                </c:pt>
                <c:pt idx="318">
                  <c:v>15000</c:v>
                </c:pt>
                <c:pt idx="319">
                  <c:v>7800</c:v>
                </c:pt>
                <c:pt idx="320">
                  <c:v>14000</c:v>
                </c:pt>
                <c:pt idx="321">
                  <c:v>10000</c:v>
                </c:pt>
                <c:pt idx="322">
                  <c:v>17500</c:v>
                </c:pt>
                <c:pt idx="323">
                  <c:v>22000</c:v>
                </c:pt>
                <c:pt idx="324">
                  <c:v>15000</c:v>
                </c:pt>
                <c:pt idx="325">
                  <c:v>13500</c:v>
                </c:pt>
                <c:pt idx="326">
                  <c:v>10000</c:v>
                </c:pt>
                <c:pt idx="327">
                  <c:v>8500</c:v>
                </c:pt>
                <c:pt idx="328">
                  <c:v>8500</c:v>
                </c:pt>
                <c:pt idx="329">
                  <c:v>17687</c:v>
                </c:pt>
                <c:pt idx="330">
                  <c:v>15000</c:v>
                </c:pt>
                <c:pt idx="331">
                  <c:v>25000</c:v>
                </c:pt>
                <c:pt idx="332">
                  <c:v>25000</c:v>
                </c:pt>
                <c:pt idx="333">
                  <c:v>37000</c:v>
                </c:pt>
                <c:pt idx="334">
                  <c:v>15000</c:v>
                </c:pt>
                <c:pt idx="335">
                  <c:v>15000</c:v>
                </c:pt>
                <c:pt idx="336">
                  <c:v>7000</c:v>
                </c:pt>
                <c:pt idx="337">
                  <c:v>7600</c:v>
                </c:pt>
                <c:pt idx="338">
                  <c:v>7000</c:v>
                </c:pt>
                <c:pt idx="339">
                  <c:v>70000</c:v>
                </c:pt>
                <c:pt idx="340">
                  <c:v>22000</c:v>
                </c:pt>
                <c:pt idx="341">
                  <c:v>7000</c:v>
                </c:pt>
                <c:pt idx="342">
                  <c:v>4800</c:v>
                </c:pt>
                <c:pt idx="343">
                  <c:v>120000</c:v>
                </c:pt>
                <c:pt idx="344">
                  <c:v>30000</c:v>
                </c:pt>
                <c:pt idx="345">
                  <c:v>90000</c:v>
                </c:pt>
                <c:pt idx="346">
                  <c:v>11000</c:v>
                </c:pt>
                <c:pt idx="347">
                  <c:v>4000</c:v>
                </c:pt>
                <c:pt idx="348">
                  <c:v>18000</c:v>
                </c:pt>
                <c:pt idx="349">
                  <c:v>24000</c:v>
                </c:pt>
                <c:pt idx="351">
                  <c:v>10000</c:v>
                </c:pt>
                <c:pt idx="352">
                  <c:v>8750</c:v>
                </c:pt>
                <c:pt idx="353">
                  <c:v>15000</c:v>
                </c:pt>
                <c:pt idx="355">
                  <c:v>13500</c:v>
                </c:pt>
                <c:pt idx="356">
                  <c:v>13900</c:v>
                </c:pt>
                <c:pt idx="357">
                  <c:v>45000</c:v>
                </c:pt>
                <c:pt idx="358">
                  <c:v>25000</c:v>
                </c:pt>
                <c:pt idx="359">
                  <c:v>6500</c:v>
                </c:pt>
                <c:pt idx="360">
                  <c:v>15000</c:v>
                </c:pt>
                <c:pt idx="361">
                  <c:v>25000</c:v>
                </c:pt>
                <c:pt idx="362">
                  <c:v>500000</c:v>
                </c:pt>
                <c:pt idx="363">
                  <c:v>30000</c:v>
                </c:pt>
                <c:pt idx="364">
                  <c:v>7000</c:v>
                </c:pt>
                <c:pt idx="365">
                  <c:v>50000</c:v>
                </c:pt>
                <c:pt idx="366">
                  <c:v>300000</c:v>
                </c:pt>
                <c:pt idx="367">
                  <c:v>50000</c:v>
                </c:pt>
                <c:pt idx="368">
                  <c:v>15695</c:v>
                </c:pt>
                <c:pt idx="369">
                  <c:v>10000</c:v>
                </c:pt>
                <c:pt idx="370">
                  <c:v>32000</c:v>
                </c:pt>
                <c:pt idx="371">
                  <c:v>9500</c:v>
                </c:pt>
                <c:pt idx="372">
                  <c:v>35000</c:v>
                </c:pt>
                <c:pt idx="373">
                  <c:v>45000</c:v>
                </c:pt>
                <c:pt idx="374">
                  <c:v>45000</c:v>
                </c:pt>
                <c:pt idx="375">
                  <c:v>20000</c:v>
                </c:pt>
                <c:pt idx="376">
                  <c:v>3210</c:v>
                </c:pt>
                <c:pt idx="377">
                  <c:v>22000</c:v>
                </c:pt>
                <c:pt idx="378">
                  <c:v>18000</c:v>
                </c:pt>
                <c:pt idx="379">
                  <c:v>35000</c:v>
                </c:pt>
                <c:pt idx="380">
                  <c:v>25000</c:v>
                </c:pt>
                <c:pt idx="381">
                  <c:v>50000</c:v>
                </c:pt>
                <c:pt idx="382">
                  <c:v>11415.2</c:v>
                </c:pt>
                <c:pt idx="383">
                  <c:v>17000</c:v>
                </c:pt>
                <c:pt idx="384">
                  <c:v>12000</c:v>
                </c:pt>
                <c:pt idx="385">
                  <c:v>13000</c:v>
                </c:pt>
                <c:pt idx="386">
                  <c:v>20000</c:v>
                </c:pt>
                <c:pt idx="387">
                  <c:v>6500</c:v>
                </c:pt>
                <c:pt idx="388">
                  <c:v>10000</c:v>
                </c:pt>
                <c:pt idx="389">
                  <c:v>15000</c:v>
                </c:pt>
                <c:pt idx="390">
                  <c:v>68000</c:v>
                </c:pt>
                <c:pt idx="392">
                  <c:v>7200</c:v>
                </c:pt>
                <c:pt idx="393">
                  <c:v>27000</c:v>
                </c:pt>
                <c:pt idx="394">
                  <c:v>6200</c:v>
                </c:pt>
                <c:pt idx="395">
                  <c:v>12000</c:v>
                </c:pt>
                <c:pt idx="396">
                  <c:v>25000</c:v>
                </c:pt>
                <c:pt idx="397">
                  <c:v>15000</c:v>
                </c:pt>
                <c:pt idx="398">
                  <c:v>12000</c:v>
                </c:pt>
                <c:pt idx="399">
                  <c:v>4200</c:v>
                </c:pt>
                <c:pt idx="400">
                  <c:v>8500</c:v>
                </c:pt>
                <c:pt idx="401">
                  <c:v>7000</c:v>
                </c:pt>
                <c:pt idx="402">
                  <c:v>15000</c:v>
                </c:pt>
                <c:pt idx="403">
                  <c:v>118000</c:v>
                </c:pt>
                <c:pt idx="404">
                  <c:v>35000</c:v>
                </c:pt>
                <c:pt idx="405">
                  <c:v>6000</c:v>
                </c:pt>
                <c:pt idx="406">
                  <c:v>20000</c:v>
                </c:pt>
                <c:pt idx="408">
                  <c:v>35000</c:v>
                </c:pt>
                <c:pt idx="409">
                  <c:v>12000</c:v>
                </c:pt>
                <c:pt idx="410">
                  <c:v>20000</c:v>
                </c:pt>
                <c:pt idx="411">
                  <c:v>14000</c:v>
                </c:pt>
                <c:pt idx="412">
                  <c:v>28000</c:v>
                </c:pt>
                <c:pt idx="413">
                  <c:v>8000</c:v>
                </c:pt>
                <c:pt idx="414">
                  <c:v>12000</c:v>
                </c:pt>
                <c:pt idx="415">
                  <c:v>10000</c:v>
                </c:pt>
                <c:pt idx="416">
                  <c:v>14000</c:v>
                </c:pt>
                <c:pt idx="417">
                  <c:v>34000</c:v>
                </c:pt>
                <c:pt idx="418">
                  <c:v>10000</c:v>
                </c:pt>
                <c:pt idx="419">
                  <c:v>15000</c:v>
                </c:pt>
                <c:pt idx="420">
                  <c:v>90000</c:v>
                </c:pt>
                <c:pt idx="421">
                  <c:v>14000</c:v>
                </c:pt>
                <c:pt idx="422">
                  <c:v>8000</c:v>
                </c:pt>
                <c:pt idx="423">
                  <c:v>27500</c:v>
                </c:pt>
                <c:pt idx="424">
                  <c:v>7216</c:v>
                </c:pt>
                <c:pt idx="425">
                  <c:v>7000</c:v>
                </c:pt>
                <c:pt idx="426">
                  <c:v>20475</c:v>
                </c:pt>
                <c:pt idx="427">
                  <c:v>6500</c:v>
                </c:pt>
                <c:pt idx="428">
                  <c:v>10000</c:v>
                </c:pt>
                <c:pt idx="429">
                  <c:v>8000</c:v>
                </c:pt>
                <c:pt idx="430">
                  <c:v>6000</c:v>
                </c:pt>
                <c:pt idx="431">
                  <c:v>18000</c:v>
                </c:pt>
                <c:pt idx="432">
                  <c:v>7000</c:v>
                </c:pt>
                <c:pt idx="433">
                  <c:v>60000</c:v>
                </c:pt>
                <c:pt idx="434">
                  <c:v>20000</c:v>
                </c:pt>
                <c:pt idx="435">
                  <c:v>34500</c:v>
                </c:pt>
                <c:pt idx="436">
                  <c:v>12000</c:v>
                </c:pt>
                <c:pt idx="437">
                  <c:v>9000</c:v>
                </c:pt>
                <c:pt idx="438">
                  <c:v>8000</c:v>
                </c:pt>
                <c:pt idx="439">
                  <c:v>20000</c:v>
                </c:pt>
                <c:pt idx="440">
                  <c:v>11200</c:v>
                </c:pt>
                <c:pt idx="441">
                  <c:v>3500</c:v>
                </c:pt>
                <c:pt idx="442">
                  <c:v>15000</c:v>
                </c:pt>
                <c:pt idx="443">
                  <c:v>12500</c:v>
                </c:pt>
                <c:pt idx="444">
                  <c:v>18150</c:v>
                </c:pt>
                <c:pt idx="445">
                  <c:v>20000</c:v>
                </c:pt>
                <c:pt idx="446">
                  <c:v>12000</c:v>
                </c:pt>
                <c:pt idx="447">
                  <c:v>15000</c:v>
                </c:pt>
                <c:pt idx="448">
                  <c:v>34000</c:v>
                </c:pt>
                <c:pt idx="449">
                  <c:v>11000</c:v>
                </c:pt>
                <c:pt idx="450">
                  <c:v>7000</c:v>
                </c:pt>
                <c:pt idx="451">
                  <c:v>7300</c:v>
                </c:pt>
                <c:pt idx="452">
                  <c:v>23000</c:v>
                </c:pt>
                <c:pt idx="453">
                  <c:v>7500</c:v>
                </c:pt>
                <c:pt idx="454">
                  <c:v>8000</c:v>
                </c:pt>
                <c:pt idx="455">
                  <c:v>9000</c:v>
                </c:pt>
                <c:pt idx="456">
                  <c:v>17000</c:v>
                </c:pt>
                <c:pt idx="457">
                  <c:v>25000</c:v>
                </c:pt>
                <c:pt idx="458">
                  <c:v>7000</c:v>
                </c:pt>
                <c:pt idx="459">
                  <c:v>7500</c:v>
                </c:pt>
                <c:pt idx="460">
                  <c:v>16500</c:v>
                </c:pt>
                <c:pt idx="461">
                  <c:v>12000</c:v>
                </c:pt>
                <c:pt idx="462">
                  <c:v>7000</c:v>
                </c:pt>
                <c:pt idx="463">
                  <c:v>15000</c:v>
                </c:pt>
                <c:pt idx="464">
                  <c:v>78000</c:v>
                </c:pt>
                <c:pt idx="465">
                  <c:v>15000</c:v>
                </c:pt>
                <c:pt idx="466">
                  <c:v>12500</c:v>
                </c:pt>
                <c:pt idx="467">
                  <c:v>30000</c:v>
                </c:pt>
                <c:pt idx="468">
                  <c:v>40000</c:v>
                </c:pt>
                <c:pt idx="469">
                  <c:v>27000</c:v>
                </c:pt>
                <c:pt idx="470">
                  <c:v>18000</c:v>
                </c:pt>
                <c:pt idx="471">
                  <c:v>20000</c:v>
                </c:pt>
                <c:pt idx="472">
                  <c:v>20000</c:v>
                </c:pt>
                <c:pt idx="473">
                  <c:v>18000</c:v>
                </c:pt>
                <c:pt idx="474">
                  <c:v>10000</c:v>
                </c:pt>
                <c:pt idx="475">
                  <c:v>60000</c:v>
                </c:pt>
                <c:pt idx="476">
                  <c:v>65000</c:v>
                </c:pt>
                <c:pt idx="477">
                  <c:v>50000</c:v>
                </c:pt>
                <c:pt idx="478">
                  <c:v>8125</c:v>
                </c:pt>
                <c:pt idx="479">
                  <c:v>14000</c:v>
                </c:pt>
                <c:pt idx="480">
                  <c:v>35000</c:v>
                </c:pt>
                <c:pt idx="481">
                  <c:v>10000</c:v>
                </c:pt>
                <c:pt idx="482">
                  <c:v>35000</c:v>
                </c:pt>
                <c:pt idx="483">
                  <c:v>9500</c:v>
                </c:pt>
                <c:pt idx="484">
                  <c:v>9500</c:v>
                </c:pt>
                <c:pt idx="485">
                  <c:v>15000</c:v>
                </c:pt>
                <c:pt idx="486">
                  <c:v>9000</c:v>
                </c:pt>
                <c:pt idx="487">
                  <c:v>14000</c:v>
                </c:pt>
                <c:pt idx="488">
                  <c:v>8000</c:v>
                </c:pt>
                <c:pt idx="490">
                  <c:v>15000</c:v>
                </c:pt>
                <c:pt idx="491">
                  <c:v>5750</c:v>
                </c:pt>
                <c:pt idx="492">
                  <c:v>20000</c:v>
                </c:pt>
                <c:pt idx="494">
                  <c:v>32000</c:v>
                </c:pt>
                <c:pt idx="495">
                  <c:v>2500</c:v>
                </c:pt>
                <c:pt idx="496">
                  <c:v>6000</c:v>
                </c:pt>
                <c:pt idx="498">
                  <c:v>70000</c:v>
                </c:pt>
                <c:pt idx="499">
                  <c:v>8500</c:v>
                </c:pt>
                <c:pt idx="500">
                  <c:v>6500</c:v>
                </c:pt>
                <c:pt idx="501">
                  <c:v>10000</c:v>
                </c:pt>
                <c:pt idx="502">
                  <c:v>10000</c:v>
                </c:pt>
                <c:pt idx="503">
                  <c:v>20000</c:v>
                </c:pt>
                <c:pt idx="504">
                  <c:v>9000</c:v>
                </c:pt>
                <c:pt idx="505">
                  <c:v>10000</c:v>
                </c:pt>
                <c:pt idx="507">
                  <c:v>5000</c:v>
                </c:pt>
                <c:pt idx="508">
                  <c:v>17250</c:v>
                </c:pt>
                <c:pt idx="509">
                  <c:v>10000</c:v>
                </c:pt>
                <c:pt idx="510">
                  <c:v>7000</c:v>
                </c:pt>
                <c:pt idx="511">
                  <c:v>13500</c:v>
                </c:pt>
                <c:pt idx="512">
                  <c:v>6000</c:v>
                </c:pt>
                <c:pt idx="513">
                  <c:v>9000</c:v>
                </c:pt>
                <c:pt idx="514">
                  <c:v>29000</c:v>
                </c:pt>
                <c:pt idx="515">
                  <c:v>110000</c:v>
                </c:pt>
                <c:pt idx="516">
                  <c:v>5000</c:v>
                </c:pt>
                <c:pt idx="517">
                  <c:v>20000</c:v>
                </c:pt>
                <c:pt idx="518">
                  <c:v>13000</c:v>
                </c:pt>
                <c:pt idx="519">
                  <c:v>15000</c:v>
                </c:pt>
                <c:pt idx="520">
                  <c:v>15000</c:v>
                </c:pt>
                <c:pt idx="521">
                  <c:v>60000</c:v>
                </c:pt>
                <c:pt idx="522">
                  <c:v>1600</c:v>
                </c:pt>
                <c:pt idx="523">
                  <c:v>10000</c:v>
                </c:pt>
                <c:pt idx="524">
                  <c:v>8000</c:v>
                </c:pt>
                <c:pt idx="525">
                  <c:v>16000</c:v>
                </c:pt>
                <c:pt idx="526">
                  <c:v>25000</c:v>
                </c:pt>
                <c:pt idx="527">
                  <c:v>9000</c:v>
                </c:pt>
                <c:pt idx="528">
                  <c:v>6000</c:v>
                </c:pt>
                <c:pt idx="529">
                  <c:v>50000</c:v>
                </c:pt>
                <c:pt idx="530">
                  <c:v>3400</c:v>
                </c:pt>
                <c:pt idx="531">
                  <c:v>15000</c:v>
                </c:pt>
                <c:pt idx="532">
                  <c:v>10000</c:v>
                </c:pt>
                <c:pt idx="533">
                  <c:v>11500</c:v>
                </c:pt>
                <c:pt idx="534">
                  <c:v>13386.11</c:v>
                </c:pt>
                <c:pt idx="535">
                  <c:v>4200</c:v>
                </c:pt>
                <c:pt idx="536">
                  <c:v>50000</c:v>
                </c:pt>
                <c:pt idx="537">
                  <c:v>15000</c:v>
                </c:pt>
                <c:pt idx="538">
                  <c:v>8000</c:v>
                </c:pt>
                <c:pt idx="539">
                  <c:v>25000</c:v>
                </c:pt>
                <c:pt idx="540">
                  <c:v>100000</c:v>
                </c:pt>
                <c:pt idx="541">
                  <c:v>8500</c:v>
                </c:pt>
                <c:pt idx="542">
                  <c:v>5000</c:v>
                </c:pt>
                <c:pt idx="543">
                  <c:v>18500</c:v>
                </c:pt>
                <c:pt idx="544">
                  <c:v>9000</c:v>
                </c:pt>
                <c:pt idx="545">
                  <c:v>21000</c:v>
                </c:pt>
                <c:pt idx="546">
                  <c:v>90000</c:v>
                </c:pt>
                <c:pt idx="547">
                  <c:v>20000</c:v>
                </c:pt>
                <c:pt idx="548">
                  <c:v>12000</c:v>
                </c:pt>
                <c:pt idx="549">
                  <c:v>9000</c:v>
                </c:pt>
                <c:pt idx="550">
                  <c:v>17000</c:v>
                </c:pt>
                <c:pt idx="551">
                  <c:v>8000</c:v>
                </c:pt>
                <c:pt idx="552">
                  <c:v>9000</c:v>
                </c:pt>
                <c:pt idx="553">
                  <c:v>20000</c:v>
                </c:pt>
                <c:pt idx="554">
                  <c:v>50000</c:v>
                </c:pt>
                <c:pt idx="555">
                  <c:v>14000</c:v>
                </c:pt>
                <c:pt idx="556">
                  <c:v>11500</c:v>
                </c:pt>
                <c:pt idx="557">
                  <c:v>35000</c:v>
                </c:pt>
                <c:pt idx="558">
                  <c:v>15000</c:v>
                </c:pt>
                <c:pt idx="559">
                  <c:v>13000</c:v>
                </c:pt>
                <c:pt idx="560">
                  <c:v>35000</c:v>
                </c:pt>
                <c:pt idx="561">
                  <c:v>9500</c:v>
                </c:pt>
                <c:pt idx="562">
                  <c:v>83000</c:v>
                </c:pt>
                <c:pt idx="563">
                  <c:v>15000</c:v>
                </c:pt>
                <c:pt idx="564">
                  <c:v>10000</c:v>
                </c:pt>
                <c:pt idx="565">
                  <c:v>8000</c:v>
                </c:pt>
                <c:pt idx="566">
                  <c:v>5000</c:v>
                </c:pt>
                <c:pt idx="567">
                  <c:v>7500</c:v>
                </c:pt>
                <c:pt idx="568">
                  <c:v>25000</c:v>
                </c:pt>
                <c:pt idx="569">
                  <c:v>20000</c:v>
                </c:pt>
                <c:pt idx="570">
                  <c:v>7500</c:v>
                </c:pt>
                <c:pt idx="571">
                  <c:v>16000</c:v>
                </c:pt>
                <c:pt idx="572">
                  <c:v>6250</c:v>
                </c:pt>
                <c:pt idx="573">
                  <c:v>30000</c:v>
                </c:pt>
                <c:pt idx="574">
                  <c:v>4500</c:v>
                </c:pt>
                <c:pt idx="575">
                  <c:v>7600</c:v>
                </c:pt>
                <c:pt idx="576">
                  <c:v>5000</c:v>
                </c:pt>
                <c:pt idx="577">
                  <c:v>30000</c:v>
                </c:pt>
                <c:pt idx="578">
                  <c:v>12000</c:v>
                </c:pt>
                <c:pt idx="579">
                  <c:v>35000</c:v>
                </c:pt>
                <c:pt idx="580">
                  <c:v>35000</c:v>
                </c:pt>
                <c:pt idx="581">
                  <c:v>10000</c:v>
                </c:pt>
                <c:pt idx="582">
                  <c:v>6800</c:v>
                </c:pt>
                <c:pt idx="583">
                  <c:v>6000</c:v>
                </c:pt>
                <c:pt idx="584">
                  <c:v>9000</c:v>
                </c:pt>
                <c:pt idx="585">
                  <c:v>6000</c:v>
                </c:pt>
                <c:pt idx="586">
                  <c:v>8000</c:v>
                </c:pt>
                <c:pt idx="587">
                  <c:v>12000</c:v>
                </c:pt>
                <c:pt idx="588">
                  <c:v>20000</c:v>
                </c:pt>
                <c:pt idx="589">
                  <c:v>25000</c:v>
                </c:pt>
                <c:pt idx="590">
                  <c:v>6000</c:v>
                </c:pt>
                <c:pt idx="591">
                  <c:v>6530</c:v>
                </c:pt>
                <c:pt idx="592">
                  <c:v>25000</c:v>
                </c:pt>
                <c:pt idx="593">
                  <c:v>7000</c:v>
                </c:pt>
                <c:pt idx="594">
                  <c:v>12000</c:v>
                </c:pt>
                <c:pt idx="595">
                  <c:v>12000</c:v>
                </c:pt>
                <c:pt idx="596">
                  <c:v>20000</c:v>
                </c:pt>
                <c:pt idx="597">
                  <c:v>8000</c:v>
                </c:pt>
                <c:pt idx="598">
                  <c:v>35000</c:v>
                </c:pt>
                <c:pt idx="599">
                  <c:v>125000</c:v>
                </c:pt>
                <c:pt idx="601">
                  <c:v>15000</c:v>
                </c:pt>
                <c:pt idx="603">
                  <c:v>7100</c:v>
                </c:pt>
                <c:pt idx="604">
                  <c:v>14000</c:v>
                </c:pt>
                <c:pt idx="605">
                  <c:v>6000</c:v>
                </c:pt>
                <c:pt idx="606">
                  <c:v>8000</c:v>
                </c:pt>
                <c:pt idx="607">
                  <c:v>10000</c:v>
                </c:pt>
                <c:pt idx="608">
                  <c:v>20000</c:v>
                </c:pt>
                <c:pt idx="609">
                  <c:v>12000</c:v>
                </c:pt>
                <c:pt idx="610">
                  <c:v>25000</c:v>
                </c:pt>
                <c:pt idx="611">
                  <c:v>15486</c:v>
                </c:pt>
                <c:pt idx="612">
                  <c:v>20000</c:v>
                </c:pt>
                <c:pt idx="613">
                  <c:v>8000</c:v>
                </c:pt>
                <c:pt idx="614">
                  <c:v>65000</c:v>
                </c:pt>
                <c:pt idx="615">
                  <c:v>35000</c:v>
                </c:pt>
                <c:pt idx="616">
                  <c:v>8500</c:v>
                </c:pt>
                <c:pt idx="617">
                  <c:v>15000</c:v>
                </c:pt>
                <c:pt idx="618">
                  <c:v>18500</c:v>
                </c:pt>
                <c:pt idx="619">
                  <c:v>43000</c:v>
                </c:pt>
                <c:pt idx="621">
                  <c:v>10000</c:v>
                </c:pt>
                <c:pt idx="622">
                  <c:v>5000</c:v>
                </c:pt>
                <c:pt idx="623">
                  <c:v>16000</c:v>
                </c:pt>
                <c:pt idx="624">
                  <c:v>35000</c:v>
                </c:pt>
                <c:pt idx="625">
                  <c:v>10500</c:v>
                </c:pt>
                <c:pt idx="626">
                  <c:v>70000</c:v>
                </c:pt>
                <c:pt idx="627">
                  <c:v>25000</c:v>
                </c:pt>
                <c:pt idx="628">
                  <c:v>45000</c:v>
                </c:pt>
                <c:pt idx="629">
                  <c:v>12000</c:v>
                </c:pt>
                <c:pt idx="630">
                  <c:v>5000</c:v>
                </c:pt>
                <c:pt idx="631">
                  <c:v>12000</c:v>
                </c:pt>
                <c:pt idx="632">
                  <c:v>30000</c:v>
                </c:pt>
                <c:pt idx="633">
                  <c:v>35000</c:v>
                </c:pt>
                <c:pt idx="634">
                  <c:v>4200</c:v>
                </c:pt>
                <c:pt idx="635">
                  <c:v>15000</c:v>
                </c:pt>
                <c:pt idx="636">
                  <c:v>30000</c:v>
                </c:pt>
                <c:pt idx="637">
                  <c:v>25000</c:v>
                </c:pt>
                <c:pt idx="638">
                  <c:v>15000</c:v>
                </c:pt>
                <c:pt idx="639">
                  <c:v>80000</c:v>
                </c:pt>
                <c:pt idx="640">
                  <c:v>15000</c:v>
                </c:pt>
                <c:pt idx="641">
                  <c:v>15000</c:v>
                </c:pt>
                <c:pt idx="642">
                  <c:v>60000</c:v>
                </c:pt>
                <c:pt idx="643">
                  <c:v>5000</c:v>
                </c:pt>
                <c:pt idx="644">
                  <c:v>6000</c:v>
                </c:pt>
                <c:pt idx="646">
                  <c:v>8000</c:v>
                </c:pt>
                <c:pt idx="647">
                  <c:v>20000</c:v>
                </c:pt>
                <c:pt idx="648">
                  <c:v>10500</c:v>
                </c:pt>
                <c:pt idx="649">
                  <c:v>3400</c:v>
                </c:pt>
                <c:pt idx="650">
                  <c:v>18400</c:v>
                </c:pt>
                <c:pt idx="651">
                  <c:v>125000</c:v>
                </c:pt>
                <c:pt idx="652">
                  <c:v>75000</c:v>
                </c:pt>
                <c:pt idx="653">
                  <c:v>50000</c:v>
                </c:pt>
                <c:pt idx="654">
                  <c:v>7800</c:v>
                </c:pt>
                <c:pt idx="655">
                  <c:v>25000</c:v>
                </c:pt>
                <c:pt idx="657">
                  <c:v>10500</c:v>
                </c:pt>
                <c:pt idx="658">
                  <c:v>20000</c:v>
                </c:pt>
                <c:pt idx="659">
                  <c:v>10000</c:v>
                </c:pt>
                <c:pt idx="660">
                  <c:v>14500</c:v>
                </c:pt>
                <c:pt idx="661">
                  <c:v>25000</c:v>
                </c:pt>
                <c:pt idx="662">
                  <c:v>37000</c:v>
                </c:pt>
                <c:pt idx="663">
                  <c:v>17000</c:v>
                </c:pt>
                <c:pt idx="664">
                  <c:v>10000</c:v>
                </c:pt>
                <c:pt idx="665">
                  <c:v>17231</c:v>
                </c:pt>
                <c:pt idx="666">
                  <c:v>15000</c:v>
                </c:pt>
                <c:pt idx="667">
                  <c:v>25000</c:v>
                </c:pt>
                <c:pt idx="668">
                  <c:v>12000</c:v>
                </c:pt>
                <c:pt idx="669">
                  <c:v>10000</c:v>
                </c:pt>
                <c:pt idx="670">
                  <c:v>12000</c:v>
                </c:pt>
                <c:pt idx="671">
                  <c:v>8600</c:v>
                </c:pt>
                <c:pt idx="673">
                  <c:v>18000</c:v>
                </c:pt>
                <c:pt idx="674">
                  <c:v>14000</c:v>
                </c:pt>
                <c:pt idx="675">
                  <c:v>30000</c:v>
                </c:pt>
                <c:pt idx="676">
                  <c:v>9550</c:v>
                </c:pt>
                <c:pt idx="677">
                  <c:v>30000</c:v>
                </c:pt>
                <c:pt idx="678">
                  <c:v>15000</c:v>
                </c:pt>
                <c:pt idx="679">
                  <c:v>12000</c:v>
                </c:pt>
                <c:pt idx="680">
                  <c:v>4500</c:v>
                </c:pt>
                <c:pt idx="681">
                  <c:v>22000</c:v>
                </c:pt>
                <c:pt idx="682">
                  <c:v>18000</c:v>
                </c:pt>
                <c:pt idx="683">
                  <c:v>5000</c:v>
                </c:pt>
                <c:pt idx="684">
                  <c:v>10000</c:v>
                </c:pt>
                <c:pt idx="685">
                  <c:v>22000</c:v>
                </c:pt>
                <c:pt idx="686">
                  <c:v>20000</c:v>
                </c:pt>
                <c:pt idx="687">
                  <c:v>10000</c:v>
                </c:pt>
                <c:pt idx="688">
                  <c:v>19650</c:v>
                </c:pt>
                <c:pt idx="689">
                  <c:v>10000</c:v>
                </c:pt>
                <c:pt idx="691">
                  <c:v>14000</c:v>
                </c:pt>
                <c:pt idx="692">
                  <c:v>15000</c:v>
                </c:pt>
                <c:pt idx="693">
                  <c:v>6930</c:v>
                </c:pt>
                <c:pt idx="694">
                  <c:v>40000</c:v>
                </c:pt>
                <c:pt idx="695">
                  <c:v>15300</c:v>
                </c:pt>
                <c:pt idx="696">
                  <c:v>15000</c:v>
                </c:pt>
                <c:pt idx="697">
                  <c:v>9000</c:v>
                </c:pt>
                <c:pt idx="698">
                  <c:v>3600</c:v>
                </c:pt>
                <c:pt idx="699">
                  <c:v>7500</c:v>
                </c:pt>
                <c:pt idx="700">
                  <c:v>15000</c:v>
                </c:pt>
                <c:pt idx="701">
                  <c:v>7000</c:v>
                </c:pt>
                <c:pt idx="702">
                  <c:v>9000</c:v>
                </c:pt>
                <c:pt idx="703">
                  <c:v>45000</c:v>
                </c:pt>
                <c:pt idx="704">
                  <c:v>15000</c:v>
                </c:pt>
                <c:pt idx="705">
                  <c:v>17000</c:v>
                </c:pt>
                <c:pt idx="706">
                  <c:v>35000</c:v>
                </c:pt>
                <c:pt idx="707">
                  <c:v>20000</c:v>
                </c:pt>
                <c:pt idx="708">
                  <c:v>18250</c:v>
                </c:pt>
                <c:pt idx="709">
                  <c:v>4200</c:v>
                </c:pt>
                <c:pt idx="710">
                  <c:v>9000</c:v>
                </c:pt>
                <c:pt idx="711">
                  <c:v>16000</c:v>
                </c:pt>
                <c:pt idx="712">
                  <c:v>6000</c:v>
                </c:pt>
                <c:pt idx="713">
                  <c:v>37000</c:v>
                </c:pt>
                <c:pt idx="715">
                  <c:v>15000</c:v>
                </c:pt>
                <c:pt idx="716">
                  <c:v>20000</c:v>
                </c:pt>
                <c:pt idx="717">
                  <c:v>6000</c:v>
                </c:pt>
                <c:pt idx="718">
                  <c:v>6000</c:v>
                </c:pt>
                <c:pt idx="719">
                  <c:v>4250</c:v>
                </c:pt>
                <c:pt idx="720">
                  <c:v>12000</c:v>
                </c:pt>
                <c:pt idx="721">
                  <c:v>3000</c:v>
                </c:pt>
                <c:pt idx="722">
                  <c:v>12500</c:v>
                </c:pt>
                <c:pt idx="723">
                  <c:v>30000</c:v>
                </c:pt>
                <c:pt idx="724">
                  <c:v>55000</c:v>
                </c:pt>
                <c:pt idx="725">
                  <c:v>35000</c:v>
                </c:pt>
                <c:pt idx="726">
                  <c:v>50000</c:v>
                </c:pt>
                <c:pt idx="727">
                  <c:v>45000</c:v>
                </c:pt>
                <c:pt idx="728">
                  <c:v>8475</c:v>
                </c:pt>
                <c:pt idx="729">
                  <c:v>15000</c:v>
                </c:pt>
                <c:pt idx="730">
                  <c:v>10000</c:v>
                </c:pt>
                <c:pt idx="731">
                  <c:v>10000</c:v>
                </c:pt>
                <c:pt idx="732">
                  <c:v>6000</c:v>
                </c:pt>
                <c:pt idx="733">
                  <c:v>10000</c:v>
                </c:pt>
                <c:pt idx="734">
                  <c:v>6750</c:v>
                </c:pt>
                <c:pt idx="735">
                  <c:v>9000</c:v>
                </c:pt>
                <c:pt idx="736">
                  <c:v>20000</c:v>
                </c:pt>
                <c:pt idx="737">
                  <c:v>4500</c:v>
                </c:pt>
                <c:pt idx="738">
                  <c:v>5500</c:v>
                </c:pt>
                <c:pt idx="739">
                  <c:v>13000</c:v>
                </c:pt>
                <c:pt idx="740">
                  <c:v>14900</c:v>
                </c:pt>
                <c:pt idx="741">
                  <c:v>15000</c:v>
                </c:pt>
                <c:pt idx="742">
                  <c:v>6000</c:v>
                </c:pt>
                <c:pt idx="743">
                  <c:v>18000</c:v>
                </c:pt>
                <c:pt idx="744">
                  <c:v>25000</c:v>
                </c:pt>
                <c:pt idx="745">
                  <c:v>7000</c:v>
                </c:pt>
                <c:pt idx="746">
                  <c:v>8000</c:v>
                </c:pt>
                <c:pt idx="747">
                  <c:v>30000</c:v>
                </c:pt>
                <c:pt idx="748">
                  <c:v>12000</c:v>
                </c:pt>
                <c:pt idx="749">
                  <c:v>8000</c:v>
                </c:pt>
                <c:pt idx="750">
                  <c:v>23000</c:v>
                </c:pt>
                <c:pt idx="751">
                  <c:v>35000</c:v>
                </c:pt>
                <c:pt idx="752">
                  <c:v>85000</c:v>
                </c:pt>
                <c:pt idx="753">
                  <c:v>11000</c:v>
                </c:pt>
                <c:pt idx="754">
                  <c:v>5000</c:v>
                </c:pt>
                <c:pt idx="755">
                  <c:v>40000</c:v>
                </c:pt>
                <c:pt idx="756">
                  <c:v>13500</c:v>
                </c:pt>
                <c:pt idx="757">
                  <c:v>40000</c:v>
                </c:pt>
                <c:pt idx="758">
                  <c:v>28000</c:v>
                </c:pt>
                <c:pt idx="759">
                  <c:v>4000</c:v>
                </c:pt>
                <c:pt idx="760">
                  <c:v>15000</c:v>
                </c:pt>
                <c:pt idx="761">
                  <c:v>20000</c:v>
                </c:pt>
                <c:pt idx="762">
                  <c:v>40000</c:v>
                </c:pt>
                <c:pt idx="763">
                  <c:v>10500</c:v>
                </c:pt>
                <c:pt idx="764">
                  <c:v>25000</c:v>
                </c:pt>
                <c:pt idx="765">
                  <c:v>40000</c:v>
                </c:pt>
                <c:pt idx="766">
                  <c:v>6000</c:v>
                </c:pt>
                <c:pt idx="767">
                  <c:v>3500</c:v>
                </c:pt>
                <c:pt idx="768">
                  <c:v>50000</c:v>
                </c:pt>
                <c:pt idx="769">
                  <c:v>50000</c:v>
                </c:pt>
                <c:pt idx="770">
                  <c:v>25000</c:v>
                </c:pt>
                <c:pt idx="771">
                  <c:v>1500</c:v>
                </c:pt>
                <c:pt idx="772">
                  <c:v>10000</c:v>
                </c:pt>
                <c:pt idx="773">
                  <c:v>25000</c:v>
                </c:pt>
                <c:pt idx="774">
                  <c:v>37000</c:v>
                </c:pt>
                <c:pt idx="775">
                  <c:v>4200</c:v>
                </c:pt>
                <c:pt idx="776">
                  <c:v>3416.38</c:v>
                </c:pt>
                <c:pt idx="777">
                  <c:v>3500</c:v>
                </c:pt>
                <c:pt idx="778">
                  <c:v>40000</c:v>
                </c:pt>
                <c:pt idx="779">
                  <c:v>30000</c:v>
                </c:pt>
                <c:pt idx="780">
                  <c:v>8000</c:v>
                </c:pt>
                <c:pt idx="781">
                  <c:v>7000</c:v>
                </c:pt>
                <c:pt idx="782">
                  <c:v>30000</c:v>
                </c:pt>
                <c:pt idx="783">
                  <c:v>17000</c:v>
                </c:pt>
                <c:pt idx="784">
                  <c:v>17000</c:v>
                </c:pt>
                <c:pt idx="785">
                  <c:v>28000</c:v>
                </c:pt>
                <c:pt idx="786">
                  <c:v>1000</c:v>
                </c:pt>
                <c:pt idx="787">
                  <c:v>10000</c:v>
                </c:pt>
                <c:pt idx="788">
                  <c:v>20000</c:v>
                </c:pt>
                <c:pt idx="789">
                  <c:v>11000</c:v>
                </c:pt>
                <c:pt idx="790">
                  <c:v>15000</c:v>
                </c:pt>
                <c:pt idx="791">
                  <c:v>3860</c:v>
                </c:pt>
                <c:pt idx="792">
                  <c:v>15000</c:v>
                </c:pt>
                <c:pt idx="793">
                  <c:v>25000</c:v>
                </c:pt>
                <c:pt idx="794">
                  <c:v>12500</c:v>
                </c:pt>
                <c:pt idx="795">
                  <c:v>6000</c:v>
                </c:pt>
                <c:pt idx="796">
                  <c:v>15000</c:v>
                </c:pt>
                <c:pt idx="797">
                  <c:v>8500</c:v>
                </c:pt>
                <c:pt idx="798">
                  <c:v>12000</c:v>
                </c:pt>
                <c:pt idx="799">
                  <c:v>30000</c:v>
                </c:pt>
                <c:pt idx="800">
                  <c:v>14000</c:v>
                </c:pt>
                <c:pt idx="801">
                  <c:v>14000</c:v>
                </c:pt>
                <c:pt idx="802">
                  <c:v>8500</c:v>
                </c:pt>
                <c:pt idx="803">
                  <c:v>45000</c:v>
                </c:pt>
                <c:pt idx="804">
                  <c:v>7000</c:v>
                </c:pt>
                <c:pt idx="805">
                  <c:v>40000</c:v>
                </c:pt>
                <c:pt idx="806">
                  <c:v>30000</c:v>
                </c:pt>
                <c:pt idx="807">
                  <c:v>30000</c:v>
                </c:pt>
                <c:pt idx="808">
                  <c:v>10000</c:v>
                </c:pt>
                <c:pt idx="809">
                  <c:v>6000</c:v>
                </c:pt>
                <c:pt idx="810">
                  <c:v>20000</c:v>
                </c:pt>
                <c:pt idx="811">
                  <c:v>12500</c:v>
                </c:pt>
                <c:pt idx="812">
                  <c:v>10000</c:v>
                </c:pt>
                <c:pt idx="813">
                  <c:v>18000</c:v>
                </c:pt>
                <c:pt idx="814">
                  <c:v>10500</c:v>
                </c:pt>
                <c:pt idx="815">
                  <c:v>25000</c:v>
                </c:pt>
                <c:pt idx="816">
                  <c:v>20000</c:v>
                </c:pt>
                <c:pt idx="817">
                  <c:v>50000</c:v>
                </c:pt>
                <c:pt idx="818">
                  <c:v>100000</c:v>
                </c:pt>
                <c:pt idx="819">
                  <c:v>15000</c:v>
                </c:pt>
                <c:pt idx="820">
                  <c:v>8000</c:v>
                </c:pt>
                <c:pt idx="821">
                  <c:v>23000</c:v>
                </c:pt>
                <c:pt idx="822">
                  <c:v>12000</c:v>
                </c:pt>
                <c:pt idx="823">
                  <c:v>75000</c:v>
                </c:pt>
                <c:pt idx="824">
                  <c:v>20000</c:v>
                </c:pt>
                <c:pt idx="825">
                  <c:v>15000</c:v>
                </c:pt>
                <c:pt idx="826">
                  <c:v>30000</c:v>
                </c:pt>
                <c:pt idx="827">
                  <c:v>40000</c:v>
                </c:pt>
                <c:pt idx="828">
                  <c:v>10000</c:v>
                </c:pt>
                <c:pt idx="829">
                  <c:v>25000</c:v>
                </c:pt>
                <c:pt idx="830">
                  <c:v>35000</c:v>
                </c:pt>
                <c:pt idx="831">
                  <c:v>7500</c:v>
                </c:pt>
                <c:pt idx="832">
                  <c:v>22000</c:v>
                </c:pt>
                <c:pt idx="833">
                  <c:v>20000</c:v>
                </c:pt>
                <c:pt idx="834">
                  <c:v>12000</c:v>
                </c:pt>
                <c:pt idx="835">
                  <c:v>15000</c:v>
                </c:pt>
                <c:pt idx="836">
                  <c:v>6800</c:v>
                </c:pt>
                <c:pt idx="837">
                  <c:v>55000</c:v>
                </c:pt>
                <c:pt idx="838">
                  <c:v>9800</c:v>
                </c:pt>
                <c:pt idx="839">
                  <c:v>8000</c:v>
                </c:pt>
                <c:pt idx="840">
                  <c:v>40000</c:v>
                </c:pt>
                <c:pt idx="841">
                  <c:v>8000</c:v>
                </c:pt>
                <c:pt idx="842">
                  <c:v>16000</c:v>
                </c:pt>
                <c:pt idx="843">
                  <c:v>3600</c:v>
                </c:pt>
                <c:pt idx="844">
                  <c:v>3750</c:v>
                </c:pt>
                <c:pt idx="845">
                  <c:v>12000</c:v>
                </c:pt>
                <c:pt idx="846">
                  <c:v>4500</c:v>
                </c:pt>
                <c:pt idx="847">
                  <c:v>20000</c:v>
                </c:pt>
                <c:pt idx="848">
                  <c:v>7000</c:v>
                </c:pt>
                <c:pt idx="849">
                  <c:v>3200</c:v>
                </c:pt>
                <c:pt idx="850">
                  <c:v>15000</c:v>
                </c:pt>
                <c:pt idx="851">
                  <c:v>25000</c:v>
                </c:pt>
                <c:pt idx="852">
                  <c:v>12000</c:v>
                </c:pt>
                <c:pt idx="853">
                  <c:v>5000</c:v>
                </c:pt>
                <c:pt idx="854">
                  <c:v>7000</c:v>
                </c:pt>
                <c:pt idx="855">
                  <c:v>10000</c:v>
                </c:pt>
                <c:pt idx="856">
                  <c:v>18400</c:v>
                </c:pt>
                <c:pt idx="857">
                  <c:v>39000</c:v>
                </c:pt>
                <c:pt idx="858">
                  <c:v>11200</c:v>
                </c:pt>
                <c:pt idx="859">
                  <c:v>25000</c:v>
                </c:pt>
                <c:pt idx="860">
                  <c:v>10000</c:v>
                </c:pt>
                <c:pt idx="861">
                  <c:v>10000</c:v>
                </c:pt>
                <c:pt idx="862">
                  <c:v>3000</c:v>
                </c:pt>
                <c:pt idx="863">
                  <c:v>35000</c:v>
                </c:pt>
                <c:pt idx="864">
                  <c:v>5000</c:v>
                </c:pt>
                <c:pt idx="865">
                  <c:v>7500</c:v>
                </c:pt>
                <c:pt idx="866">
                  <c:v>16500</c:v>
                </c:pt>
                <c:pt idx="867">
                  <c:v>12000</c:v>
                </c:pt>
                <c:pt idx="868">
                  <c:v>8000</c:v>
                </c:pt>
                <c:pt idx="869">
                  <c:v>6200</c:v>
                </c:pt>
                <c:pt idx="870">
                  <c:v>15000</c:v>
                </c:pt>
                <c:pt idx="871">
                  <c:v>4000</c:v>
                </c:pt>
                <c:pt idx="872">
                  <c:v>30000</c:v>
                </c:pt>
                <c:pt idx="873">
                  <c:v>35000</c:v>
                </c:pt>
                <c:pt idx="874">
                  <c:v>13000</c:v>
                </c:pt>
                <c:pt idx="875">
                  <c:v>30000</c:v>
                </c:pt>
                <c:pt idx="876">
                  <c:v>100000</c:v>
                </c:pt>
                <c:pt idx="877">
                  <c:v>15000</c:v>
                </c:pt>
                <c:pt idx="878">
                  <c:v>50000</c:v>
                </c:pt>
                <c:pt idx="879">
                  <c:v>7000</c:v>
                </c:pt>
                <c:pt idx="880">
                  <c:v>8000</c:v>
                </c:pt>
                <c:pt idx="881">
                  <c:v>12000</c:v>
                </c:pt>
                <c:pt idx="882">
                  <c:v>9500</c:v>
                </c:pt>
                <c:pt idx="883">
                  <c:v>8000</c:v>
                </c:pt>
                <c:pt idx="884">
                  <c:v>10000</c:v>
                </c:pt>
                <c:pt idx="885">
                  <c:v>20000</c:v>
                </c:pt>
                <c:pt idx="886">
                  <c:v>6000</c:v>
                </c:pt>
                <c:pt idx="887">
                  <c:v>15000</c:v>
                </c:pt>
                <c:pt idx="888">
                  <c:v>6000</c:v>
                </c:pt>
                <c:pt idx="889">
                  <c:v>8253.1299999999992</c:v>
                </c:pt>
                <c:pt idx="890">
                  <c:v>20000</c:v>
                </c:pt>
                <c:pt idx="891">
                  <c:v>8000</c:v>
                </c:pt>
                <c:pt idx="892">
                  <c:v>13200</c:v>
                </c:pt>
                <c:pt idx="893">
                  <c:v>10000</c:v>
                </c:pt>
                <c:pt idx="894">
                  <c:v>20000</c:v>
                </c:pt>
                <c:pt idx="895">
                  <c:v>6750</c:v>
                </c:pt>
                <c:pt idx="896">
                  <c:v>20000</c:v>
                </c:pt>
                <c:pt idx="897">
                  <c:v>20000</c:v>
                </c:pt>
                <c:pt idx="898">
                  <c:v>130000</c:v>
                </c:pt>
                <c:pt idx="899">
                  <c:v>2500</c:v>
                </c:pt>
                <c:pt idx="900">
                  <c:v>25000</c:v>
                </c:pt>
                <c:pt idx="901">
                  <c:v>5000</c:v>
                </c:pt>
                <c:pt idx="902">
                  <c:v>8000</c:v>
                </c:pt>
                <c:pt idx="903">
                  <c:v>5000</c:v>
                </c:pt>
                <c:pt idx="904">
                  <c:v>8500</c:v>
                </c:pt>
                <c:pt idx="905">
                  <c:v>19500</c:v>
                </c:pt>
                <c:pt idx="906">
                  <c:v>25000</c:v>
                </c:pt>
                <c:pt idx="907">
                  <c:v>20000</c:v>
                </c:pt>
                <c:pt idx="908">
                  <c:v>10000</c:v>
                </c:pt>
                <c:pt idx="909">
                  <c:v>60000</c:v>
                </c:pt>
                <c:pt idx="910">
                  <c:v>15000</c:v>
                </c:pt>
                <c:pt idx="911">
                  <c:v>18000</c:v>
                </c:pt>
                <c:pt idx="912">
                  <c:v>20000</c:v>
                </c:pt>
                <c:pt idx="913">
                  <c:v>30000</c:v>
                </c:pt>
                <c:pt idx="914">
                  <c:v>20000</c:v>
                </c:pt>
                <c:pt idx="915">
                  <c:v>8180</c:v>
                </c:pt>
                <c:pt idx="916">
                  <c:v>12000</c:v>
                </c:pt>
                <c:pt idx="917">
                  <c:v>10000</c:v>
                </c:pt>
                <c:pt idx="918">
                  <c:v>11500</c:v>
                </c:pt>
                <c:pt idx="919">
                  <c:v>12000</c:v>
                </c:pt>
                <c:pt idx="920">
                  <c:v>6000</c:v>
                </c:pt>
                <c:pt idx="921">
                  <c:v>11000</c:v>
                </c:pt>
                <c:pt idx="922">
                  <c:v>8800</c:v>
                </c:pt>
                <c:pt idx="923">
                  <c:v>6000</c:v>
                </c:pt>
                <c:pt idx="924">
                  <c:v>15000</c:v>
                </c:pt>
                <c:pt idx="925">
                  <c:v>20000</c:v>
                </c:pt>
                <c:pt idx="926">
                  <c:v>18000</c:v>
                </c:pt>
                <c:pt idx="927">
                  <c:v>3973</c:v>
                </c:pt>
                <c:pt idx="928">
                  <c:v>12600</c:v>
                </c:pt>
                <c:pt idx="929">
                  <c:v>6000</c:v>
                </c:pt>
                <c:pt idx="930">
                  <c:v>6000</c:v>
                </c:pt>
                <c:pt idx="931">
                  <c:v>25000</c:v>
                </c:pt>
                <c:pt idx="932">
                  <c:v>25000</c:v>
                </c:pt>
                <c:pt idx="933">
                  <c:v>14000</c:v>
                </c:pt>
                <c:pt idx="934">
                  <c:v>6000</c:v>
                </c:pt>
                <c:pt idx="935">
                  <c:v>3973.05</c:v>
                </c:pt>
                <c:pt idx="936">
                  <c:v>9000</c:v>
                </c:pt>
                <c:pt idx="937">
                  <c:v>11000</c:v>
                </c:pt>
                <c:pt idx="938">
                  <c:v>10500</c:v>
                </c:pt>
                <c:pt idx="939">
                  <c:v>7000</c:v>
                </c:pt>
                <c:pt idx="940">
                  <c:v>7900</c:v>
                </c:pt>
                <c:pt idx="941">
                  <c:v>6000</c:v>
                </c:pt>
                <c:pt idx="942">
                  <c:v>35000</c:v>
                </c:pt>
                <c:pt idx="943">
                  <c:v>15000</c:v>
                </c:pt>
                <c:pt idx="944">
                  <c:v>19000</c:v>
                </c:pt>
                <c:pt idx="945">
                  <c:v>3400</c:v>
                </c:pt>
                <c:pt idx="946">
                  <c:v>15000</c:v>
                </c:pt>
                <c:pt idx="947">
                  <c:v>23000</c:v>
                </c:pt>
                <c:pt idx="948">
                  <c:v>10000</c:v>
                </c:pt>
                <c:pt idx="949">
                  <c:v>15000</c:v>
                </c:pt>
                <c:pt idx="950">
                  <c:v>25000</c:v>
                </c:pt>
                <c:pt idx="951">
                  <c:v>5200</c:v>
                </c:pt>
                <c:pt idx="952">
                  <c:v>45000</c:v>
                </c:pt>
                <c:pt idx="953">
                  <c:v>7500</c:v>
                </c:pt>
                <c:pt idx="954">
                  <c:v>10000</c:v>
                </c:pt>
                <c:pt idx="955">
                  <c:v>10000</c:v>
                </c:pt>
                <c:pt idx="956">
                  <c:v>11000</c:v>
                </c:pt>
                <c:pt idx="957">
                  <c:v>60000</c:v>
                </c:pt>
                <c:pt idx="958">
                  <c:v>22000</c:v>
                </c:pt>
                <c:pt idx="959">
                  <c:v>8000</c:v>
                </c:pt>
                <c:pt idx="960">
                  <c:v>20000</c:v>
                </c:pt>
                <c:pt idx="961">
                  <c:v>10000</c:v>
                </c:pt>
                <c:pt idx="962">
                  <c:v>15000</c:v>
                </c:pt>
                <c:pt idx="963">
                  <c:v>20000</c:v>
                </c:pt>
                <c:pt idx="964">
                  <c:v>21000</c:v>
                </c:pt>
                <c:pt idx="965">
                  <c:v>18000</c:v>
                </c:pt>
                <c:pt idx="966">
                  <c:v>3800</c:v>
                </c:pt>
                <c:pt idx="967">
                  <c:v>20000</c:v>
                </c:pt>
                <c:pt idx="968">
                  <c:v>40000</c:v>
                </c:pt>
                <c:pt idx="969">
                  <c:v>5000</c:v>
                </c:pt>
                <c:pt idx="970">
                  <c:v>15000</c:v>
                </c:pt>
                <c:pt idx="973">
                  <c:v>25000</c:v>
                </c:pt>
              </c:numCache>
            </c:numRef>
          </c:xVal>
          <c:yVal>
            <c:numRef>
              <c:f>'BASE DE DATOS INDIVIDUAL'!$AI$157:$AI$1130</c:f>
              <c:numCache>
                <c:formatCode>0</c:formatCode>
                <c:ptCount val="974"/>
                <c:pt idx="0">
                  <c:v>1</c:v>
                </c:pt>
                <c:pt idx="1">
                  <c:v>2</c:v>
                </c:pt>
                <c:pt idx="2">
                  <c:v>1</c:v>
                </c:pt>
                <c:pt idx="3">
                  <c:v>1</c:v>
                </c:pt>
                <c:pt idx="4">
                  <c:v>1</c:v>
                </c:pt>
                <c:pt idx="5">
                  <c:v>1</c:v>
                </c:pt>
                <c:pt idx="6">
                  <c:v>1</c:v>
                </c:pt>
                <c:pt idx="7">
                  <c:v>1</c:v>
                </c:pt>
                <c:pt idx="8">
                  <c:v>1</c:v>
                </c:pt>
                <c:pt idx="9">
                  <c:v>1</c:v>
                </c:pt>
                <c:pt idx="10">
                  <c:v>2</c:v>
                </c:pt>
                <c:pt idx="11">
                  <c:v>2</c:v>
                </c:pt>
                <c:pt idx="12">
                  <c:v>2</c:v>
                </c:pt>
                <c:pt idx="13">
                  <c:v>1</c:v>
                </c:pt>
                <c:pt idx="14">
                  <c:v>1</c:v>
                </c:pt>
                <c:pt idx="15">
                  <c:v>2</c:v>
                </c:pt>
                <c:pt idx="16">
                  <c:v>2</c:v>
                </c:pt>
                <c:pt idx="17">
                  <c:v>1</c:v>
                </c:pt>
                <c:pt idx="18">
                  <c:v>1</c:v>
                </c:pt>
                <c:pt idx="19">
                  <c:v>1</c:v>
                </c:pt>
                <c:pt idx="20">
                  <c:v>1</c:v>
                </c:pt>
                <c:pt idx="21">
                  <c:v>2</c:v>
                </c:pt>
                <c:pt idx="22">
                  <c:v>1</c:v>
                </c:pt>
                <c:pt idx="23">
                  <c:v>1</c:v>
                </c:pt>
                <c:pt idx="24">
                  <c:v>2</c:v>
                </c:pt>
                <c:pt idx="25">
                  <c:v>1</c:v>
                </c:pt>
                <c:pt idx="26">
                  <c:v>1</c:v>
                </c:pt>
                <c:pt idx="27">
                  <c:v>1</c:v>
                </c:pt>
                <c:pt idx="28">
                  <c:v>2</c:v>
                </c:pt>
                <c:pt idx="29">
                  <c:v>1</c:v>
                </c:pt>
                <c:pt idx="30">
                  <c:v>1</c:v>
                </c:pt>
                <c:pt idx="31">
                  <c:v>1</c:v>
                </c:pt>
                <c:pt idx="32">
                  <c:v>1</c:v>
                </c:pt>
                <c:pt idx="33">
                  <c:v>1</c:v>
                </c:pt>
                <c:pt idx="34">
                  <c:v>2</c:v>
                </c:pt>
                <c:pt idx="35">
                  <c:v>1</c:v>
                </c:pt>
                <c:pt idx="36">
                  <c:v>1</c:v>
                </c:pt>
                <c:pt idx="37">
                  <c:v>1</c:v>
                </c:pt>
                <c:pt idx="38">
                  <c:v>2</c:v>
                </c:pt>
                <c:pt idx="39">
                  <c:v>2</c:v>
                </c:pt>
                <c:pt idx="40">
                  <c:v>2</c:v>
                </c:pt>
                <c:pt idx="41">
                  <c:v>1</c:v>
                </c:pt>
                <c:pt idx="42">
                  <c:v>2</c:v>
                </c:pt>
                <c:pt idx="43">
                  <c:v>1</c:v>
                </c:pt>
                <c:pt idx="44">
                  <c:v>1</c:v>
                </c:pt>
                <c:pt idx="45">
                  <c:v>1</c:v>
                </c:pt>
                <c:pt idx="46">
                  <c:v>1</c:v>
                </c:pt>
                <c:pt idx="47">
                  <c:v>1</c:v>
                </c:pt>
                <c:pt idx="48">
                  <c:v>1</c:v>
                </c:pt>
                <c:pt idx="49">
                  <c:v>1</c:v>
                </c:pt>
                <c:pt idx="50">
                  <c:v>1</c:v>
                </c:pt>
                <c:pt idx="51">
                  <c:v>1</c:v>
                </c:pt>
                <c:pt idx="52">
                  <c:v>1</c:v>
                </c:pt>
                <c:pt idx="53">
                  <c:v>2</c:v>
                </c:pt>
                <c:pt idx="54">
                  <c:v>1</c:v>
                </c:pt>
                <c:pt idx="55">
                  <c:v>1</c:v>
                </c:pt>
                <c:pt idx="56">
                  <c:v>1</c:v>
                </c:pt>
                <c:pt idx="57">
                  <c:v>1</c:v>
                </c:pt>
                <c:pt idx="58">
                  <c:v>1</c:v>
                </c:pt>
                <c:pt idx="59">
                  <c:v>1</c:v>
                </c:pt>
                <c:pt idx="60">
                  <c:v>1</c:v>
                </c:pt>
                <c:pt idx="61">
                  <c:v>2</c:v>
                </c:pt>
                <c:pt idx="62">
                  <c:v>1</c:v>
                </c:pt>
                <c:pt idx="63">
                  <c:v>1</c:v>
                </c:pt>
                <c:pt idx="64">
                  <c:v>1</c:v>
                </c:pt>
                <c:pt idx="65">
                  <c:v>1</c:v>
                </c:pt>
                <c:pt idx="66">
                  <c:v>1</c:v>
                </c:pt>
                <c:pt idx="67">
                  <c:v>1</c:v>
                </c:pt>
                <c:pt idx="68">
                  <c:v>1</c:v>
                </c:pt>
                <c:pt idx="69">
                  <c:v>1</c:v>
                </c:pt>
                <c:pt idx="70">
                  <c:v>1</c:v>
                </c:pt>
                <c:pt idx="71">
                  <c:v>1</c:v>
                </c:pt>
                <c:pt idx="72">
                  <c:v>1</c:v>
                </c:pt>
                <c:pt idx="73">
                  <c:v>1</c:v>
                </c:pt>
                <c:pt idx="74">
                  <c:v>2</c:v>
                </c:pt>
                <c:pt idx="75">
                  <c:v>1</c:v>
                </c:pt>
                <c:pt idx="76">
                  <c:v>1</c:v>
                </c:pt>
                <c:pt idx="77">
                  <c:v>1</c:v>
                </c:pt>
                <c:pt idx="78">
                  <c:v>1</c:v>
                </c:pt>
                <c:pt idx="79">
                  <c:v>1</c:v>
                </c:pt>
                <c:pt idx="80">
                  <c:v>1</c:v>
                </c:pt>
                <c:pt idx="81">
                  <c:v>2</c:v>
                </c:pt>
                <c:pt idx="82">
                  <c:v>1</c:v>
                </c:pt>
                <c:pt idx="83">
                  <c:v>1</c:v>
                </c:pt>
                <c:pt idx="84">
                  <c:v>1</c:v>
                </c:pt>
                <c:pt idx="85">
                  <c:v>1</c:v>
                </c:pt>
                <c:pt idx="86">
                  <c:v>1</c:v>
                </c:pt>
                <c:pt idx="87">
                  <c:v>1</c:v>
                </c:pt>
                <c:pt idx="88">
                  <c:v>2</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2</c:v>
                </c:pt>
                <c:pt idx="111">
                  <c:v>1</c:v>
                </c:pt>
                <c:pt idx="112">
                  <c:v>1</c:v>
                </c:pt>
                <c:pt idx="113">
                  <c:v>1</c:v>
                </c:pt>
                <c:pt idx="114">
                  <c:v>1</c:v>
                </c:pt>
                <c:pt idx="115">
                  <c:v>1</c:v>
                </c:pt>
                <c:pt idx="116">
                  <c:v>1</c:v>
                </c:pt>
                <c:pt idx="117">
                  <c:v>1</c:v>
                </c:pt>
                <c:pt idx="118">
                  <c:v>2</c:v>
                </c:pt>
                <c:pt idx="119">
                  <c:v>1</c:v>
                </c:pt>
                <c:pt idx="120">
                  <c:v>1</c:v>
                </c:pt>
                <c:pt idx="121">
                  <c:v>1</c:v>
                </c:pt>
                <c:pt idx="122">
                  <c:v>1</c:v>
                </c:pt>
                <c:pt idx="123">
                  <c:v>1</c:v>
                </c:pt>
                <c:pt idx="124">
                  <c:v>1</c:v>
                </c:pt>
                <c:pt idx="125">
                  <c:v>1</c:v>
                </c:pt>
                <c:pt idx="126">
                  <c:v>1</c:v>
                </c:pt>
                <c:pt idx="127">
                  <c:v>1</c:v>
                </c:pt>
                <c:pt idx="128">
                  <c:v>2</c:v>
                </c:pt>
                <c:pt idx="129">
                  <c:v>1</c:v>
                </c:pt>
                <c:pt idx="130">
                  <c:v>1</c:v>
                </c:pt>
                <c:pt idx="131">
                  <c:v>2</c:v>
                </c:pt>
                <c:pt idx="132">
                  <c:v>4</c:v>
                </c:pt>
                <c:pt idx="133">
                  <c:v>1</c:v>
                </c:pt>
                <c:pt idx="134">
                  <c:v>1</c:v>
                </c:pt>
                <c:pt idx="135">
                  <c:v>1</c:v>
                </c:pt>
                <c:pt idx="136">
                  <c:v>1</c:v>
                </c:pt>
                <c:pt idx="137">
                  <c:v>1</c:v>
                </c:pt>
                <c:pt idx="138">
                  <c:v>1</c:v>
                </c:pt>
                <c:pt idx="139">
                  <c:v>1</c:v>
                </c:pt>
                <c:pt idx="140">
                  <c:v>2</c:v>
                </c:pt>
                <c:pt idx="141">
                  <c:v>1</c:v>
                </c:pt>
                <c:pt idx="142">
                  <c:v>1</c:v>
                </c:pt>
                <c:pt idx="143">
                  <c:v>1</c:v>
                </c:pt>
                <c:pt idx="144">
                  <c:v>2</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2</c:v>
                </c:pt>
                <c:pt idx="159">
                  <c:v>1</c:v>
                </c:pt>
                <c:pt idx="160">
                  <c:v>1</c:v>
                </c:pt>
                <c:pt idx="161">
                  <c:v>1</c:v>
                </c:pt>
                <c:pt idx="162">
                  <c:v>1</c:v>
                </c:pt>
                <c:pt idx="163">
                  <c:v>1</c:v>
                </c:pt>
                <c:pt idx="164">
                  <c:v>4</c:v>
                </c:pt>
                <c:pt idx="165">
                  <c:v>1</c:v>
                </c:pt>
                <c:pt idx="166">
                  <c:v>1</c:v>
                </c:pt>
                <c:pt idx="167">
                  <c:v>1</c:v>
                </c:pt>
                <c:pt idx="168">
                  <c:v>1</c:v>
                </c:pt>
                <c:pt idx="169">
                  <c:v>1</c:v>
                </c:pt>
                <c:pt idx="170">
                  <c:v>1</c:v>
                </c:pt>
                <c:pt idx="171">
                  <c:v>2</c:v>
                </c:pt>
                <c:pt idx="172">
                  <c:v>1</c:v>
                </c:pt>
                <c:pt idx="173">
                  <c:v>2</c:v>
                </c:pt>
                <c:pt idx="174">
                  <c:v>1</c:v>
                </c:pt>
                <c:pt idx="175">
                  <c:v>2</c:v>
                </c:pt>
                <c:pt idx="176">
                  <c:v>1</c:v>
                </c:pt>
                <c:pt idx="177">
                  <c:v>2</c:v>
                </c:pt>
                <c:pt idx="178">
                  <c:v>2</c:v>
                </c:pt>
                <c:pt idx="179">
                  <c:v>1</c:v>
                </c:pt>
                <c:pt idx="180">
                  <c:v>2</c:v>
                </c:pt>
                <c:pt idx="181">
                  <c:v>1</c:v>
                </c:pt>
                <c:pt idx="182">
                  <c:v>1</c:v>
                </c:pt>
                <c:pt idx="183">
                  <c:v>1</c:v>
                </c:pt>
                <c:pt idx="184">
                  <c:v>2</c:v>
                </c:pt>
                <c:pt idx="185">
                  <c:v>1</c:v>
                </c:pt>
                <c:pt idx="186">
                  <c:v>1</c:v>
                </c:pt>
                <c:pt idx="187">
                  <c:v>1</c:v>
                </c:pt>
                <c:pt idx="188">
                  <c:v>1</c:v>
                </c:pt>
                <c:pt idx="189">
                  <c:v>2</c:v>
                </c:pt>
                <c:pt idx="190">
                  <c:v>1</c:v>
                </c:pt>
                <c:pt idx="191">
                  <c:v>1</c:v>
                </c:pt>
                <c:pt idx="192">
                  <c:v>2</c:v>
                </c:pt>
                <c:pt idx="193">
                  <c:v>1</c:v>
                </c:pt>
                <c:pt idx="194">
                  <c:v>1</c:v>
                </c:pt>
                <c:pt idx="195">
                  <c:v>2</c:v>
                </c:pt>
                <c:pt idx="196">
                  <c:v>1</c:v>
                </c:pt>
                <c:pt idx="197">
                  <c:v>2</c:v>
                </c:pt>
                <c:pt idx="198">
                  <c:v>1</c:v>
                </c:pt>
                <c:pt idx="199">
                  <c:v>2</c:v>
                </c:pt>
                <c:pt idx="200">
                  <c:v>1</c:v>
                </c:pt>
                <c:pt idx="201">
                  <c:v>1</c:v>
                </c:pt>
                <c:pt idx="202">
                  <c:v>2</c:v>
                </c:pt>
                <c:pt idx="203">
                  <c:v>1</c:v>
                </c:pt>
                <c:pt idx="204">
                  <c:v>1</c:v>
                </c:pt>
                <c:pt idx="205">
                  <c:v>1</c:v>
                </c:pt>
                <c:pt idx="206">
                  <c:v>1</c:v>
                </c:pt>
                <c:pt idx="207">
                  <c:v>2</c:v>
                </c:pt>
                <c:pt idx="208">
                  <c:v>1</c:v>
                </c:pt>
                <c:pt idx="209">
                  <c:v>1</c:v>
                </c:pt>
                <c:pt idx="210">
                  <c:v>2</c:v>
                </c:pt>
                <c:pt idx="211">
                  <c:v>1</c:v>
                </c:pt>
                <c:pt idx="212">
                  <c:v>1</c:v>
                </c:pt>
                <c:pt idx="213">
                  <c:v>2</c:v>
                </c:pt>
                <c:pt idx="214">
                  <c:v>1</c:v>
                </c:pt>
                <c:pt idx="215">
                  <c:v>2</c:v>
                </c:pt>
                <c:pt idx="216">
                  <c:v>1</c:v>
                </c:pt>
                <c:pt idx="217">
                  <c:v>1</c:v>
                </c:pt>
                <c:pt idx="218">
                  <c:v>2</c:v>
                </c:pt>
                <c:pt idx="219">
                  <c:v>2</c:v>
                </c:pt>
                <c:pt idx="220">
                  <c:v>1</c:v>
                </c:pt>
                <c:pt idx="221">
                  <c:v>1</c:v>
                </c:pt>
                <c:pt idx="222">
                  <c:v>1</c:v>
                </c:pt>
                <c:pt idx="223">
                  <c:v>1</c:v>
                </c:pt>
                <c:pt idx="224">
                  <c:v>1</c:v>
                </c:pt>
                <c:pt idx="225">
                  <c:v>1</c:v>
                </c:pt>
                <c:pt idx="226">
                  <c:v>1</c:v>
                </c:pt>
                <c:pt idx="227">
                  <c:v>1</c:v>
                </c:pt>
                <c:pt idx="228">
                  <c:v>1</c:v>
                </c:pt>
                <c:pt idx="229">
                  <c:v>1</c:v>
                </c:pt>
                <c:pt idx="230">
                  <c:v>1</c:v>
                </c:pt>
                <c:pt idx="231">
                  <c:v>1</c:v>
                </c:pt>
                <c:pt idx="232">
                  <c:v>2</c:v>
                </c:pt>
                <c:pt idx="233">
                  <c:v>1</c:v>
                </c:pt>
                <c:pt idx="234">
                  <c:v>1</c:v>
                </c:pt>
                <c:pt idx="235">
                  <c:v>2</c:v>
                </c:pt>
                <c:pt idx="236">
                  <c:v>1</c:v>
                </c:pt>
                <c:pt idx="237">
                  <c:v>2</c:v>
                </c:pt>
                <c:pt idx="238">
                  <c:v>1</c:v>
                </c:pt>
                <c:pt idx="239">
                  <c:v>1</c:v>
                </c:pt>
                <c:pt idx="240">
                  <c:v>1</c:v>
                </c:pt>
                <c:pt idx="241">
                  <c:v>1</c:v>
                </c:pt>
                <c:pt idx="242">
                  <c:v>2</c:v>
                </c:pt>
                <c:pt idx="243">
                  <c:v>2</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2</c:v>
                </c:pt>
                <c:pt idx="262">
                  <c:v>2</c:v>
                </c:pt>
                <c:pt idx="263">
                  <c:v>1</c:v>
                </c:pt>
                <c:pt idx="264">
                  <c:v>1</c:v>
                </c:pt>
                <c:pt idx="265">
                  <c:v>1</c:v>
                </c:pt>
                <c:pt idx="266">
                  <c:v>1</c:v>
                </c:pt>
                <c:pt idx="267">
                  <c:v>1</c:v>
                </c:pt>
                <c:pt idx="268">
                  <c:v>1</c:v>
                </c:pt>
                <c:pt idx="269">
                  <c:v>1</c:v>
                </c:pt>
                <c:pt idx="270">
                  <c:v>2</c:v>
                </c:pt>
                <c:pt idx="271">
                  <c:v>1</c:v>
                </c:pt>
                <c:pt idx="272">
                  <c:v>1</c:v>
                </c:pt>
                <c:pt idx="273">
                  <c:v>2</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2</c:v>
                </c:pt>
                <c:pt idx="289">
                  <c:v>2</c:v>
                </c:pt>
                <c:pt idx="290">
                  <c:v>1</c:v>
                </c:pt>
                <c:pt idx="291">
                  <c:v>2</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2</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2</c:v>
                </c:pt>
                <c:pt idx="330">
                  <c:v>1</c:v>
                </c:pt>
                <c:pt idx="331">
                  <c:v>1</c:v>
                </c:pt>
                <c:pt idx="332">
                  <c:v>2</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2</c:v>
                </c:pt>
                <c:pt idx="352">
                  <c:v>1</c:v>
                </c:pt>
                <c:pt idx="353">
                  <c:v>1</c:v>
                </c:pt>
                <c:pt idx="354">
                  <c:v>1</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2</c:v>
                </c:pt>
                <c:pt idx="374">
                  <c:v>1</c:v>
                </c:pt>
                <c:pt idx="375">
                  <c:v>1</c:v>
                </c:pt>
                <c:pt idx="376">
                  <c:v>1</c:v>
                </c:pt>
                <c:pt idx="377">
                  <c:v>1</c:v>
                </c:pt>
                <c:pt idx="378">
                  <c:v>1</c:v>
                </c:pt>
                <c:pt idx="379">
                  <c:v>1</c:v>
                </c:pt>
                <c:pt idx="380">
                  <c:v>2</c:v>
                </c:pt>
                <c:pt idx="381">
                  <c:v>1</c:v>
                </c:pt>
                <c:pt idx="382">
                  <c:v>1</c:v>
                </c:pt>
                <c:pt idx="383">
                  <c:v>1</c:v>
                </c:pt>
                <c:pt idx="384">
                  <c:v>1</c:v>
                </c:pt>
                <c:pt idx="385">
                  <c:v>1</c:v>
                </c:pt>
                <c:pt idx="386">
                  <c:v>1</c:v>
                </c:pt>
                <c:pt idx="387">
                  <c:v>1</c:v>
                </c:pt>
                <c:pt idx="388">
                  <c:v>1</c:v>
                </c:pt>
                <c:pt idx="389">
                  <c:v>1</c:v>
                </c:pt>
                <c:pt idx="390">
                  <c:v>1</c:v>
                </c:pt>
                <c:pt idx="391">
                  <c:v>1</c:v>
                </c:pt>
                <c:pt idx="392">
                  <c:v>1</c:v>
                </c:pt>
                <c:pt idx="393">
                  <c:v>2</c:v>
                </c:pt>
                <c:pt idx="394">
                  <c:v>1</c:v>
                </c:pt>
                <c:pt idx="395">
                  <c:v>1</c:v>
                </c:pt>
                <c:pt idx="396">
                  <c:v>1</c:v>
                </c:pt>
                <c:pt idx="397">
                  <c:v>1</c:v>
                </c:pt>
                <c:pt idx="398">
                  <c:v>1</c:v>
                </c:pt>
                <c:pt idx="399">
                  <c:v>2</c:v>
                </c:pt>
                <c:pt idx="400">
                  <c:v>2</c:v>
                </c:pt>
                <c:pt idx="401">
                  <c:v>1</c:v>
                </c:pt>
                <c:pt idx="402">
                  <c:v>2</c:v>
                </c:pt>
                <c:pt idx="403">
                  <c:v>1</c:v>
                </c:pt>
                <c:pt idx="404">
                  <c:v>1</c:v>
                </c:pt>
                <c:pt idx="405">
                  <c:v>1</c:v>
                </c:pt>
                <c:pt idx="406">
                  <c:v>1</c:v>
                </c:pt>
                <c:pt idx="407">
                  <c:v>2</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2</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2</c:v>
                </c:pt>
                <c:pt idx="469">
                  <c:v>2</c:v>
                </c:pt>
                <c:pt idx="470">
                  <c:v>1</c:v>
                </c:pt>
                <c:pt idx="471">
                  <c:v>1</c:v>
                </c:pt>
                <c:pt idx="472">
                  <c:v>1</c:v>
                </c:pt>
                <c:pt idx="473">
                  <c:v>1</c:v>
                </c:pt>
                <c:pt idx="474">
                  <c:v>1</c:v>
                </c:pt>
                <c:pt idx="475">
                  <c:v>1</c:v>
                </c:pt>
                <c:pt idx="476">
                  <c:v>2</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2</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2</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2</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2</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2</c:v>
                </c:pt>
                <c:pt idx="648">
                  <c:v>1</c:v>
                </c:pt>
                <c:pt idx="649">
                  <c:v>1</c:v>
                </c:pt>
                <c:pt idx="650">
                  <c:v>1</c:v>
                </c:pt>
                <c:pt idx="651">
                  <c:v>2</c:v>
                </c:pt>
                <c:pt idx="652">
                  <c:v>1</c:v>
                </c:pt>
                <c:pt idx="653">
                  <c:v>1</c:v>
                </c:pt>
                <c:pt idx="654">
                  <c:v>1</c:v>
                </c:pt>
                <c:pt idx="655">
                  <c:v>1</c:v>
                </c:pt>
                <c:pt idx="656">
                  <c:v>1</c:v>
                </c:pt>
                <c:pt idx="657">
                  <c:v>1</c:v>
                </c:pt>
                <c:pt idx="658">
                  <c:v>1</c:v>
                </c:pt>
                <c:pt idx="659">
                  <c:v>1</c:v>
                </c:pt>
                <c:pt idx="660">
                  <c:v>2</c:v>
                </c:pt>
                <c:pt idx="661">
                  <c:v>1</c:v>
                </c:pt>
                <c:pt idx="662">
                  <c:v>2</c:v>
                </c:pt>
                <c:pt idx="663">
                  <c:v>1</c:v>
                </c:pt>
                <c:pt idx="664">
                  <c:v>1</c:v>
                </c:pt>
                <c:pt idx="665">
                  <c:v>1</c:v>
                </c:pt>
                <c:pt idx="666">
                  <c:v>1</c:v>
                </c:pt>
                <c:pt idx="667">
                  <c:v>1</c:v>
                </c:pt>
                <c:pt idx="668">
                  <c:v>1</c:v>
                </c:pt>
                <c:pt idx="669">
                  <c:v>1</c:v>
                </c:pt>
                <c:pt idx="670">
                  <c:v>1</c:v>
                </c:pt>
                <c:pt idx="671">
                  <c:v>1</c:v>
                </c:pt>
                <c:pt idx="672">
                  <c:v>1</c:v>
                </c:pt>
                <c:pt idx="673">
                  <c:v>1</c:v>
                </c:pt>
                <c:pt idx="674">
                  <c:v>1</c:v>
                </c:pt>
                <c:pt idx="675">
                  <c:v>2</c:v>
                </c:pt>
                <c:pt idx="676">
                  <c:v>1</c:v>
                </c:pt>
                <c:pt idx="677">
                  <c:v>2</c:v>
                </c:pt>
                <c:pt idx="678">
                  <c:v>1</c:v>
                </c:pt>
                <c:pt idx="679">
                  <c:v>1</c:v>
                </c:pt>
                <c:pt idx="680">
                  <c:v>1</c:v>
                </c:pt>
                <c:pt idx="681">
                  <c:v>1</c:v>
                </c:pt>
                <c:pt idx="682">
                  <c:v>1</c:v>
                </c:pt>
                <c:pt idx="683">
                  <c:v>1</c:v>
                </c:pt>
                <c:pt idx="684">
                  <c:v>1</c:v>
                </c:pt>
                <c:pt idx="685">
                  <c:v>2</c:v>
                </c:pt>
                <c:pt idx="686">
                  <c:v>1</c:v>
                </c:pt>
                <c:pt idx="687">
                  <c:v>1</c:v>
                </c:pt>
                <c:pt idx="688">
                  <c:v>1</c:v>
                </c:pt>
                <c:pt idx="689">
                  <c:v>2</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2</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2</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2</c:v>
                </c:pt>
                <c:pt idx="770">
                  <c:v>2</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2</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2</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2</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2</c:v>
                </c:pt>
                <c:pt idx="866">
                  <c:v>1</c:v>
                </c:pt>
                <c:pt idx="867">
                  <c:v>1</c:v>
                </c:pt>
                <c:pt idx="868">
                  <c:v>2</c:v>
                </c:pt>
                <c:pt idx="869">
                  <c:v>1</c:v>
                </c:pt>
                <c:pt idx="870">
                  <c:v>1</c:v>
                </c:pt>
                <c:pt idx="871">
                  <c:v>1</c:v>
                </c:pt>
                <c:pt idx="872">
                  <c:v>1</c:v>
                </c:pt>
                <c:pt idx="873">
                  <c:v>1</c:v>
                </c:pt>
                <c:pt idx="874">
                  <c:v>1</c:v>
                </c:pt>
                <c:pt idx="875">
                  <c:v>1</c:v>
                </c:pt>
                <c:pt idx="876">
                  <c:v>2</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2</c:v>
                </c:pt>
                <c:pt idx="898">
                  <c:v>1</c:v>
                </c:pt>
                <c:pt idx="899">
                  <c:v>1</c:v>
                </c:pt>
                <c:pt idx="900">
                  <c:v>1</c:v>
                </c:pt>
                <c:pt idx="901">
                  <c:v>1</c:v>
                </c:pt>
                <c:pt idx="902">
                  <c:v>2</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2</c:v>
                </c:pt>
                <c:pt idx="951">
                  <c:v>1</c:v>
                </c:pt>
                <c:pt idx="952">
                  <c:v>1</c:v>
                </c:pt>
                <c:pt idx="953">
                  <c:v>1</c:v>
                </c:pt>
                <c:pt idx="954">
                  <c:v>1</c:v>
                </c:pt>
                <c:pt idx="955">
                  <c:v>1</c:v>
                </c:pt>
                <c:pt idx="956">
                  <c:v>1</c:v>
                </c:pt>
                <c:pt idx="957">
                  <c:v>1</c:v>
                </c:pt>
                <c:pt idx="958">
                  <c:v>2</c:v>
                </c:pt>
                <c:pt idx="959">
                  <c:v>1</c:v>
                </c:pt>
                <c:pt idx="960">
                  <c:v>1</c:v>
                </c:pt>
                <c:pt idx="961">
                  <c:v>1</c:v>
                </c:pt>
                <c:pt idx="962">
                  <c:v>1</c:v>
                </c:pt>
                <c:pt idx="963">
                  <c:v>1</c:v>
                </c:pt>
                <c:pt idx="964">
                  <c:v>1</c:v>
                </c:pt>
                <c:pt idx="965">
                  <c:v>1</c:v>
                </c:pt>
                <c:pt idx="966">
                  <c:v>1</c:v>
                </c:pt>
                <c:pt idx="967">
                  <c:v>1</c:v>
                </c:pt>
                <c:pt idx="968">
                  <c:v>1</c:v>
                </c:pt>
                <c:pt idx="969">
                  <c:v>1</c:v>
                </c:pt>
                <c:pt idx="970">
                  <c:v>1</c:v>
                </c:pt>
                <c:pt idx="973">
                  <c:v>1</c:v>
                </c:pt>
              </c:numCache>
            </c:numRef>
          </c:yVal>
          <c:smooth val="0"/>
          <c:extLst>
            <c:ext xmlns:c16="http://schemas.microsoft.com/office/drawing/2014/chart" uri="{C3380CC4-5D6E-409C-BE32-E72D297353CC}">
              <c16:uniqueId val="{00000001-5C87-455A-A78D-E5A071BCC0E0}"/>
            </c:ext>
          </c:extLst>
        </c:ser>
        <c:ser>
          <c:idx val="1"/>
          <c:order val="2"/>
          <c:tx>
            <c:v>MALO</c:v>
          </c:tx>
          <c:spPr>
            <a:ln w="25400" cap="rnd">
              <a:noFill/>
              <a:round/>
            </a:ln>
            <a:effectLst/>
          </c:spPr>
          <c:marker>
            <c:symbol val="circle"/>
            <c:size val="5"/>
            <c:spPr>
              <a:solidFill>
                <a:schemeClr val="accent2"/>
              </a:solidFill>
              <a:ln w="88900">
                <a:noFill/>
              </a:ln>
              <a:effectLst/>
            </c:spPr>
          </c:marker>
          <c:xVal>
            <c:numRef>
              <c:f>'BASE DE DATOS INDIVIDUAL'!$D$117:$D$126</c:f>
              <c:numCache>
                <c:formatCode>_("Q"* #,##0.00_);_("Q"* \(#,##0.00\);_("Q"* "-"??_);_(@_)</c:formatCode>
                <c:ptCount val="10"/>
                <c:pt idx="0">
                  <c:v>6250</c:v>
                </c:pt>
                <c:pt idx="1">
                  <c:v>40000</c:v>
                </c:pt>
                <c:pt idx="2">
                  <c:v>20000</c:v>
                </c:pt>
                <c:pt idx="3">
                  <c:v>11000</c:v>
                </c:pt>
                <c:pt idx="4">
                  <c:v>40000</c:v>
                </c:pt>
                <c:pt idx="5">
                  <c:v>8000</c:v>
                </c:pt>
                <c:pt idx="6">
                  <c:v>20000</c:v>
                </c:pt>
                <c:pt idx="7">
                  <c:v>100000</c:v>
                </c:pt>
                <c:pt idx="8">
                  <c:v>100000</c:v>
                </c:pt>
                <c:pt idx="9">
                  <c:v>20000</c:v>
                </c:pt>
              </c:numCache>
            </c:numRef>
          </c:xVal>
          <c:yVal>
            <c:numRef>
              <c:f>'BASE DE DATOS INDIVIDUAL'!$AI$117:$AI$126</c:f>
              <c:numCache>
                <c:formatCode>0</c:formatCode>
                <c:ptCount val="10"/>
                <c:pt idx="0">
                  <c:v>1</c:v>
                </c:pt>
                <c:pt idx="1">
                  <c:v>1</c:v>
                </c:pt>
                <c:pt idx="2">
                  <c:v>2</c:v>
                </c:pt>
                <c:pt idx="3">
                  <c:v>2</c:v>
                </c:pt>
                <c:pt idx="4">
                  <c:v>1</c:v>
                </c:pt>
                <c:pt idx="5">
                  <c:v>1</c:v>
                </c:pt>
                <c:pt idx="6">
                  <c:v>2</c:v>
                </c:pt>
                <c:pt idx="7">
                  <c:v>1</c:v>
                </c:pt>
                <c:pt idx="8">
                  <c:v>1</c:v>
                </c:pt>
                <c:pt idx="9">
                  <c:v>2</c:v>
                </c:pt>
              </c:numCache>
            </c:numRef>
          </c:yVal>
          <c:smooth val="0"/>
          <c:extLst>
            <c:ext xmlns:c16="http://schemas.microsoft.com/office/drawing/2014/chart" uri="{C3380CC4-5D6E-409C-BE32-E72D297353CC}">
              <c16:uniqueId val="{00000002-5C87-455A-A78D-E5A071BCC0E0}"/>
            </c:ext>
          </c:extLst>
        </c:ser>
        <c:ser>
          <c:idx val="3"/>
          <c:order val="3"/>
          <c:tx>
            <c:v>MUY MALO</c:v>
          </c:tx>
          <c:spPr>
            <a:ln w="25400" cap="rnd">
              <a:noFill/>
              <a:round/>
            </a:ln>
            <a:effectLst/>
          </c:spPr>
          <c:marker>
            <c:symbol val="circle"/>
            <c:size val="5"/>
            <c:spPr>
              <a:solidFill>
                <a:srgbClr val="FF0000"/>
              </a:solidFill>
              <a:ln w="9525">
                <a:noFill/>
              </a:ln>
              <a:effectLst/>
            </c:spPr>
          </c:marker>
          <c:xVal>
            <c:numRef>
              <c:f>'BASE DE DATOS INDIVIDUAL'!$D$127:$D$156</c:f>
              <c:numCache>
                <c:formatCode>_("Q"* #,##0.00_);_("Q"* \(#,##0.00\);_("Q"* "-"??_);_(@_)</c:formatCode>
                <c:ptCount val="30"/>
                <c:pt idx="0">
                  <c:v>5400</c:v>
                </c:pt>
                <c:pt idx="1">
                  <c:v>5000</c:v>
                </c:pt>
                <c:pt idx="2">
                  <c:v>50000</c:v>
                </c:pt>
                <c:pt idx="3">
                  <c:v>10000</c:v>
                </c:pt>
                <c:pt idx="4">
                  <c:v>7400</c:v>
                </c:pt>
                <c:pt idx="5">
                  <c:v>5000</c:v>
                </c:pt>
                <c:pt idx="6">
                  <c:v>7500</c:v>
                </c:pt>
                <c:pt idx="7">
                  <c:v>15400</c:v>
                </c:pt>
                <c:pt idx="8">
                  <c:v>5000</c:v>
                </c:pt>
                <c:pt idx="9">
                  <c:v>10000</c:v>
                </c:pt>
                <c:pt idx="10">
                  <c:v>13000</c:v>
                </c:pt>
                <c:pt idx="11">
                  <c:v>5000</c:v>
                </c:pt>
                <c:pt idx="12">
                  <c:v>5710</c:v>
                </c:pt>
                <c:pt idx="13">
                  <c:v>20000</c:v>
                </c:pt>
                <c:pt idx="14">
                  <c:v>18000</c:v>
                </c:pt>
                <c:pt idx="15">
                  <c:v>7000</c:v>
                </c:pt>
                <c:pt idx="16">
                  <c:v>12000</c:v>
                </c:pt>
                <c:pt idx="17">
                  <c:v>18650</c:v>
                </c:pt>
                <c:pt idx="18">
                  <c:v>12000</c:v>
                </c:pt>
                <c:pt idx="19">
                  <c:v>15000</c:v>
                </c:pt>
                <c:pt idx="20">
                  <c:v>10000</c:v>
                </c:pt>
                <c:pt idx="21">
                  <c:v>10000</c:v>
                </c:pt>
                <c:pt idx="22">
                  <c:v>10000</c:v>
                </c:pt>
                <c:pt idx="23">
                  <c:v>125000</c:v>
                </c:pt>
                <c:pt idx="24">
                  <c:v>15000</c:v>
                </c:pt>
                <c:pt idx="25">
                  <c:v>12000</c:v>
                </c:pt>
                <c:pt idx="26">
                  <c:v>125000</c:v>
                </c:pt>
                <c:pt idx="27">
                  <c:v>12000</c:v>
                </c:pt>
                <c:pt idx="28">
                  <c:v>14175</c:v>
                </c:pt>
                <c:pt idx="29">
                  <c:v>18000</c:v>
                </c:pt>
              </c:numCache>
            </c:numRef>
          </c:xVal>
          <c:yVal>
            <c:numRef>
              <c:f>'BASE DE DATOS INDIVIDUAL'!$AI$127:$AI$156</c:f>
              <c:numCache>
                <c:formatCode>0</c:formatCode>
                <c:ptCount val="30"/>
                <c:pt idx="0">
                  <c:v>2</c:v>
                </c:pt>
                <c:pt idx="1">
                  <c:v>2</c:v>
                </c:pt>
                <c:pt idx="2">
                  <c:v>2</c:v>
                </c:pt>
                <c:pt idx="3">
                  <c:v>2</c:v>
                </c:pt>
                <c:pt idx="4">
                  <c:v>2</c:v>
                </c:pt>
                <c:pt idx="5">
                  <c:v>2</c:v>
                </c:pt>
                <c:pt idx="6">
                  <c:v>2</c:v>
                </c:pt>
                <c:pt idx="7">
                  <c:v>2</c:v>
                </c:pt>
                <c:pt idx="8">
                  <c:v>2</c:v>
                </c:pt>
                <c:pt idx="9">
                  <c:v>2</c:v>
                </c:pt>
                <c:pt idx="10">
                  <c:v>2</c:v>
                </c:pt>
                <c:pt idx="11">
                  <c:v>2</c:v>
                </c:pt>
                <c:pt idx="12">
                  <c:v>1</c:v>
                </c:pt>
                <c:pt idx="13">
                  <c:v>2</c:v>
                </c:pt>
                <c:pt idx="14">
                  <c:v>1</c:v>
                </c:pt>
                <c:pt idx="15">
                  <c:v>1</c:v>
                </c:pt>
                <c:pt idx="16">
                  <c:v>1</c:v>
                </c:pt>
                <c:pt idx="17">
                  <c:v>1</c:v>
                </c:pt>
                <c:pt idx="18">
                  <c:v>1</c:v>
                </c:pt>
                <c:pt idx="19">
                  <c:v>1</c:v>
                </c:pt>
                <c:pt idx="20">
                  <c:v>1</c:v>
                </c:pt>
                <c:pt idx="21">
                  <c:v>1</c:v>
                </c:pt>
                <c:pt idx="22">
                  <c:v>1</c:v>
                </c:pt>
                <c:pt idx="23">
                  <c:v>1</c:v>
                </c:pt>
                <c:pt idx="24">
                  <c:v>2</c:v>
                </c:pt>
                <c:pt idx="25">
                  <c:v>1</c:v>
                </c:pt>
                <c:pt idx="26">
                  <c:v>1</c:v>
                </c:pt>
                <c:pt idx="27">
                  <c:v>1</c:v>
                </c:pt>
                <c:pt idx="28">
                  <c:v>1</c:v>
                </c:pt>
                <c:pt idx="29">
                  <c:v>1</c:v>
                </c:pt>
              </c:numCache>
            </c:numRef>
          </c:yVal>
          <c:smooth val="0"/>
          <c:extLst>
            <c:ext xmlns:c16="http://schemas.microsoft.com/office/drawing/2014/chart" uri="{C3380CC4-5D6E-409C-BE32-E72D297353CC}">
              <c16:uniqueId val="{00000003-5C87-455A-A78D-E5A071BCC0E0}"/>
            </c:ext>
          </c:extLst>
        </c:ser>
        <c:ser>
          <c:idx val="2"/>
          <c:order val="4"/>
          <c:tx>
            <c:v>ACTUAL</c:v>
          </c:tx>
          <c:spPr>
            <a:ln w="25400" cap="rnd">
              <a:noFill/>
              <a:round/>
            </a:ln>
            <a:effectLst/>
          </c:spPr>
          <c:marker>
            <c:symbol val="circle"/>
            <c:size val="5"/>
            <c:spPr>
              <a:solidFill>
                <a:srgbClr val="41CCFF"/>
              </a:solidFill>
              <a:ln w="88900">
                <a:solidFill>
                  <a:srgbClr val="41CCFF"/>
                </a:solidFill>
              </a:ln>
              <a:effectLst/>
            </c:spPr>
          </c:marker>
          <c:xVal>
            <c:numRef>
              <c:f>'BASE DE DATOS INDIVIDUAL'!$D$1136</c:f>
              <c:numCache>
                <c:formatCode>_("Q"* #,##0.00_);_("Q"* \(#,##0.00\);_("Q"* "-"??_);_(@_)</c:formatCode>
                <c:ptCount val="1"/>
                <c:pt idx="0">
                  <c:v>0</c:v>
                </c:pt>
              </c:numCache>
            </c:numRef>
          </c:xVal>
          <c:yVal>
            <c:numRef>
              <c:f>'BASE DE DATOS INDIVIDUAL'!$AI$1136</c:f>
              <c:numCache>
                <c:formatCode>0</c:formatCode>
                <c:ptCount val="1"/>
                <c:pt idx="0">
                  <c:v>1</c:v>
                </c:pt>
              </c:numCache>
            </c:numRef>
          </c:yVal>
          <c:smooth val="0"/>
          <c:extLst>
            <c:ext xmlns:c16="http://schemas.microsoft.com/office/drawing/2014/chart" uri="{C3380CC4-5D6E-409C-BE32-E72D297353CC}">
              <c16:uniqueId val="{00000004-5C87-455A-A78D-E5A071BCC0E0}"/>
            </c:ext>
          </c:extLst>
        </c:ser>
        <c:dLbls>
          <c:showLegendKey val="0"/>
          <c:showVal val="0"/>
          <c:showCatName val="0"/>
          <c:showSerName val="0"/>
          <c:showPercent val="0"/>
          <c:showBubbleSize val="0"/>
        </c:dLbls>
        <c:axId val="266015952"/>
        <c:axId val="266017128"/>
      </c:scatterChart>
      <c:valAx>
        <c:axId val="266015952"/>
        <c:scaling>
          <c:orientation val="minMax"/>
        </c:scaling>
        <c:delete val="0"/>
        <c:axPos val="b"/>
        <c:title>
          <c:tx>
            <c:rich>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Ingresos</a:t>
                </a:r>
              </a:p>
            </c:rich>
          </c:tx>
          <c:overlay val="0"/>
          <c:spPr>
            <a:noFill/>
            <a:ln>
              <a:noFill/>
            </a:ln>
            <a:effectLst/>
          </c:spPr>
          <c:txPr>
            <a:bodyPr rot="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_(&quot;Q&quot;* #,##0.00_);_(&quot;Q&quot;* \(#,##0.00\);_(&quot;Q&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7128"/>
        <c:crosses val="autoZero"/>
        <c:crossBetween val="midCat"/>
      </c:valAx>
      <c:valAx>
        <c:axId val="266017128"/>
        <c:scaling>
          <c:orientation val="minMax"/>
        </c:scaling>
        <c:delete val="0"/>
        <c:axPos val="l"/>
        <c:title>
          <c:tx>
            <c:rich>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r>
                  <a:rPr lang="es-MX"/>
                  <a:t>Vehiculo</a:t>
                </a:r>
                <a:r>
                  <a:rPr lang="es-MX" baseline="0"/>
                  <a:t> </a:t>
                </a:r>
                <a:r>
                  <a:rPr lang="es-MX"/>
                  <a:t> Propio</a:t>
                </a:r>
              </a:p>
            </c:rich>
          </c:tx>
          <c:overlay val="0"/>
          <c:spPr>
            <a:noFill/>
            <a:ln>
              <a:noFill/>
            </a:ln>
            <a:effectLst/>
          </c:spPr>
          <c:txPr>
            <a:bodyPr rot="-5400000" spcFirstLastPara="1" vertOverflow="ellipsis" vert="horz" wrap="square" anchor="ctr" anchorCtr="1"/>
            <a:lstStyle/>
            <a:p>
              <a:pPr>
                <a:defRPr lang="es-MX" sz="10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crossAx val="266015952"/>
        <c:crosses val="autoZero"/>
        <c:crossBetween val="midCat"/>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s-MX" sz="900" b="0" i="0" u="none" strike="noStrike" kern="1200" baseline="0">
              <a:solidFill>
                <a:schemeClr val="tx1">
                  <a:lumMod val="65000"/>
                  <a:lumOff val="35000"/>
                </a:schemeClr>
              </a:solidFill>
              <a:latin typeface="Arial" panose="020B0604020202020204" pitchFamily="7" charset="0"/>
              <a:ea typeface="+mn-ea"/>
              <a:cs typeface="Arial" panose="020B0604020202020204" pitchFamily="7" charset="0"/>
            </a:defRPr>
          </a:pPr>
          <a:endParaRPr lang="es-GT"/>
        </a:p>
      </c:txPr>
    </c:legend>
    <c:plotVisOnly val="1"/>
    <c:dispBlanksAs val="gap"/>
    <c:showDLblsOverMax val="0"/>
    <c:extLst>
      <c:ext uri="{0b15fc19-7d7d-44ad-8c2d-2c3a37ce22c3}">
        <chartProps xmlns="https://web.wps.cn/et/2018/main" chartId="{302354eb-9933-4f10-bf0e-95f109c141c9}"/>
      </c:ext>
    </c:extLst>
  </c:chart>
  <c:spPr>
    <a:solidFill>
      <a:schemeClr val="bg1"/>
    </a:solidFill>
    <a:ln w="9525" cap="flat" cmpd="sng" algn="ctr">
      <a:solidFill>
        <a:schemeClr val="tx1">
          <a:lumMod val="15000"/>
          <a:lumOff val="85000"/>
        </a:schemeClr>
      </a:solidFill>
      <a:round/>
    </a:ln>
    <a:effectLst/>
  </c:spPr>
  <c:txPr>
    <a:bodyPr/>
    <a:lstStyle/>
    <a:p>
      <a:pPr>
        <a:defRPr lang="es-MX" b="0" i="0">
          <a:latin typeface="Arial" panose="020B0604020202020204" pitchFamily="7" charset="0"/>
          <a:cs typeface="Arial" panose="020B0604020202020204" pitchFamily="7" charset="0"/>
        </a:defRPr>
      </a:pPr>
      <a:endParaRPr lang="es-G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INDIVIDUAL!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MENU PRINICIPAL'!A1"/><Relationship Id="rId1" Type="http://schemas.openxmlformats.org/officeDocument/2006/relationships/image" Target="../media/image1.png"/><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MENU PRINICIPAL'!A1"/><Relationship Id="rId2" Type="http://schemas.openxmlformats.org/officeDocument/2006/relationships/image" Target="../media/image1.png"/><Relationship Id="rId1" Type="http://schemas.openxmlformats.org/officeDocument/2006/relationships/chart" Target="../charts/chart3.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0</xdr:row>
      <xdr:rowOff>152400</xdr:rowOff>
    </xdr:from>
    <xdr:to>
      <xdr:col>7</xdr:col>
      <xdr:colOff>444500</xdr:colOff>
      <xdr:row>9</xdr:row>
      <xdr:rowOff>76200</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571500" y="152400"/>
          <a:ext cx="5251450" cy="1352550"/>
        </a:xfrm>
        <a:prstGeom prst="rect">
          <a:avLst/>
        </a:prstGeom>
      </xdr:spPr>
    </xdr:pic>
    <xdr:clientData/>
  </xdr:twoCellAnchor>
  <xdr:twoCellAnchor>
    <xdr:from>
      <xdr:col>0</xdr:col>
      <xdr:colOff>596900</xdr:colOff>
      <xdr:row>9</xdr:row>
      <xdr:rowOff>38100</xdr:rowOff>
    </xdr:from>
    <xdr:to>
      <xdr:col>7</xdr:col>
      <xdr:colOff>406400</xdr:colOff>
      <xdr:row>30</xdr:row>
      <xdr:rowOff>139700</xdr:rowOff>
    </xdr:to>
    <xdr:sp macro="" textlink="">
      <xdr:nvSpPr>
        <xdr:cNvPr id="4" name="Rectángulo redondeado 3">
          <a:extLst>
            <a:ext uri="{FF2B5EF4-FFF2-40B4-BE49-F238E27FC236}">
              <a16:creationId xmlns:a16="http://schemas.microsoft.com/office/drawing/2014/main" id="{00000000-0008-0000-0000-000004000000}"/>
            </a:ext>
          </a:extLst>
        </xdr:cNvPr>
        <xdr:cNvSpPr/>
      </xdr:nvSpPr>
      <xdr:spPr>
        <a:xfrm>
          <a:off x="596900" y="1466850"/>
          <a:ext cx="5187950" cy="3435350"/>
        </a:xfrm>
        <a:prstGeom prst="roundRect">
          <a:avLst/>
        </a:prstGeom>
        <a:solidFill>
          <a:srgbClr val="0000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2</xdr:col>
      <xdr:colOff>63500</xdr:colOff>
      <xdr:row>12</xdr:row>
      <xdr:rowOff>101600</xdr:rowOff>
    </xdr:from>
    <xdr:to>
      <xdr:col>6</xdr:col>
      <xdr:colOff>317500</xdr:colOff>
      <xdr:row>17</xdr:row>
      <xdr:rowOff>139700</xdr:rowOff>
    </xdr:to>
    <xdr:sp macro="" textlink="">
      <xdr:nvSpPr>
        <xdr:cNvPr id="5" name="Rectángulo redondeado 4">
          <a:hlinkClick xmlns:r="http://schemas.openxmlformats.org/officeDocument/2006/relationships" r:id="rId2"/>
          <a:extLst>
            <a:ext uri="{FF2B5EF4-FFF2-40B4-BE49-F238E27FC236}">
              <a16:creationId xmlns:a16="http://schemas.microsoft.com/office/drawing/2014/main" id="{00000000-0008-0000-0000-000005000000}"/>
            </a:ext>
          </a:extLst>
        </xdr:cNvPr>
        <xdr:cNvSpPr/>
      </xdr:nvSpPr>
      <xdr:spPr>
        <a:xfrm>
          <a:off x="1600200" y="2006600"/>
          <a:ext cx="3327400" cy="83185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2400" b="0" i="0">
              <a:latin typeface="Arial" panose="020B0604020202020204" pitchFamily="7" charset="0"/>
              <a:cs typeface="Arial" panose="020B0604020202020204" pitchFamily="7" charset="0"/>
            </a:rPr>
            <a:t>Persona</a:t>
          </a:r>
          <a:r>
            <a:rPr lang="es-ES_tradnl" sz="2400" b="0" i="0" baseline="0">
              <a:latin typeface="Arial" panose="020B0604020202020204" pitchFamily="7" charset="0"/>
              <a:cs typeface="Arial" panose="020B0604020202020204" pitchFamily="7" charset="0"/>
            </a:rPr>
            <a:t> Individual</a:t>
          </a:r>
          <a:endParaRPr lang="es-ES_tradnl" sz="2400" b="0" i="0">
            <a:latin typeface="Arial" panose="020B0604020202020204" pitchFamily="7" charset="0"/>
            <a:cs typeface="Arial" panose="020B0604020202020204" pitchFamily="7" charset="0"/>
          </a:endParaRPr>
        </a:p>
      </xdr:txBody>
    </xdr:sp>
    <xdr:clientData/>
  </xdr:twoCellAnchor>
  <xdr:twoCellAnchor>
    <xdr:from>
      <xdr:col>2</xdr:col>
      <xdr:colOff>50800</xdr:colOff>
      <xdr:row>21</xdr:row>
      <xdr:rowOff>50800</xdr:rowOff>
    </xdr:from>
    <xdr:to>
      <xdr:col>6</xdr:col>
      <xdr:colOff>304800</xdr:colOff>
      <xdr:row>26</xdr:row>
      <xdr:rowOff>88900</xdr:rowOff>
    </xdr:to>
    <xdr:sp macro="" textlink="">
      <xdr:nvSpPr>
        <xdr:cNvPr id="6" name="Rectángulo redondeado 5">
          <a:extLst>
            <a:ext uri="{FF2B5EF4-FFF2-40B4-BE49-F238E27FC236}">
              <a16:creationId xmlns:a16="http://schemas.microsoft.com/office/drawing/2014/main" id="{00000000-0008-0000-0000-000006000000}"/>
            </a:ext>
          </a:extLst>
        </xdr:cNvPr>
        <xdr:cNvSpPr/>
      </xdr:nvSpPr>
      <xdr:spPr>
        <a:xfrm>
          <a:off x="1587500" y="3384550"/>
          <a:ext cx="3327400" cy="831850"/>
        </a:xfrm>
        <a:prstGeom prst="roundRect">
          <a:avLst/>
        </a:prstGeom>
        <a:solidFill>
          <a:srgbClr val="3BFFC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2400" b="0" i="0">
              <a:latin typeface="Arial" panose="020B0604020202020204" pitchFamily="7" charset="0"/>
              <a:cs typeface="Arial" panose="020B0604020202020204" pitchFamily="7" charset="0"/>
            </a:rPr>
            <a:t>Persona</a:t>
          </a:r>
          <a:r>
            <a:rPr lang="es-ES_tradnl" sz="2400" b="0" i="0" baseline="0">
              <a:latin typeface="Arial" panose="020B0604020202020204" pitchFamily="7" charset="0"/>
              <a:cs typeface="Arial" panose="020B0604020202020204" pitchFamily="7" charset="0"/>
            </a:rPr>
            <a:t> Juridica</a:t>
          </a:r>
          <a:endParaRPr lang="es-ES_tradnl" sz="2400" b="0" i="0">
            <a:latin typeface="Arial" panose="020B0604020202020204" pitchFamily="7" charset="0"/>
            <a:cs typeface="Arial" panose="020B0604020202020204" pitchFamily="7"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101600</xdr:rowOff>
    </xdr:from>
    <xdr:to>
      <xdr:col>11</xdr:col>
      <xdr:colOff>0</xdr:colOff>
      <xdr:row>7</xdr:row>
      <xdr:rowOff>50800</xdr:rowOff>
    </xdr:to>
    <xdr:sp macro="" textlink="">
      <xdr:nvSpPr>
        <xdr:cNvPr id="3" name="Rectángulo redondeado 2">
          <a:extLst>
            <a:ext uri="{FF2B5EF4-FFF2-40B4-BE49-F238E27FC236}">
              <a16:creationId xmlns:a16="http://schemas.microsoft.com/office/drawing/2014/main" id="{00000000-0008-0000-0100-000003000000}"/>
            </a:ext>
          </a:extLst>
        </xdr:cNvPr>
        <xdr:cNvSpPr/>
      </xdr:nvSpPr>
      <xdr:spPr>
        <a:xfrm>
          <a:off x="793750" y="577850"/>
          <a:ext cx="14027150" cy="5842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600" b="0" i="0">
              <a:latin typeface="Arial" panose="020B0604020202020204" pitchFamily="7" charset="0"/>
              <a:cs typeface="Arial" panose="020B0604020202020204" pitchFamily="7" charset="0"/>
            </a:rPr>
            <a:t>Persona</a:t>
          </a:r>
          <a:r>
            <a:rPr lang="es-ES_tradnl" sz="1600" b="0" i="0" baseline="0">
              <a:latin typeface="Arial" panose="020B0604020202020204" pitchFamily="7" charset="0"/>
              <a:cs typeface="Arial" panose="020B0604020202020204" pitchFamily="7" charset="0"/>
            </a:rPr>
            <a:t> Individual - Análisis de Capacidad de Pago y Credit Scoring</a:t>
          </a:r>
          <a:endParaRPr lang="es-ES_tradnl" sz="1600" b="0" i="0">
            <a:latin typeface="Arial" panose="020B0604020202020204" pitchFamily="7" charset="0"/>
            <a:cs typeface="Arial" panose="020B0604020202020204" pitchFamily="7" charset="0"/>
          </a:endParaRPr>
        </a:p>
      </xdr:txBody>
    </xdr:sp>
    <xdr:clientData/>
  </xdr:twoCellAnchor>
  <xdr:twoCellAnchor>
    <xdr:from>
      <xdr:col>1</xdr:col>
      <xdr:colOff>393700</xdr:colOff>
      <xdr:row>9</xdr:row>
      <xdr:rowOff>139700</xdr:rowOff>
    </xdr:from>
    <xdr:to>
      <xdr:col>4</xdr:col>
      <xdr:colOff>342900</xdr:colOff>
      <xdr:row>12</xdr:row>
      <xdr:rowOff>12700</xdr:rowOff>
    </xdr:to>
    <xdr:sp macro="" textlink="">
      <xdr:nvSpPr>
        <xdr:cNvPr id="4" name="Rectángulo redondeado 3">
          <a:extLst>
            <a:ext uri="{FF2B5EF4-FFF2-40B4-BE49-F238E27FC236}">
              <a16:creationId xmlns:a16="http://schemas.microsoft.com/office/drawing/2014/main" id="{00000000-0008-0000-0100-000004000000}"/>
            </a:ext>
          </a:extLst>
        </xdr:cNvPr>
        <xdr:cNvSpPr/>
      </xdr:nvSpPr>
      <xdr:spPr>
        <a:xfrm>
          <a:off x="1162050" y="1568450"/>
          <a:ext cx="5499100" cy="34925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Capacidad</a:t>
          </a:r>
          <a:r>
            <a:rPr lang="es-ES_tradnl" sz="1200" b="0" i="0" baseline="0">
              <a:latin typeface="Arial" panose="020B0604020202020204" pitchFamily="7" charset="0"/>
              <a:cs typeface="Arial" panose="020B0604020202020204" pitchFamily="7" charset="0"/>
            </a:rPr>
            <a:t> de Pago</a:t>
          </a:r>
          <a:endParaRPr lang="es-ES_tradnl" sz="1200" b="0" i="0">
            <a:latin typeface="Arial" panose="020B0604020202020204" pitchFamily="7" charset="0"/>
            <a:cs typeface="Arial" panose="020B0604020202020204" pitchFamily="7" charset="0"/>
          </a:endParaRPr>
        </a:p>
      </xdr:txBody>
    </xdr:sp>
    <xdr:clientData/>
  </xdr:twoCellAnchor>
  <xdr:twoCellAnchor editAs="oneCell">
    <xdr:from>
      <xdr:col>0</xdr:col>
      <xdr:colOff>685800</xdr:colOff>
      <xdr:row>1</xdr:row>
      <xdr:rowOff>12700</xdr:rowOff>
    </xdr:from>
    <xdr:to>
      <xdr:col>2</xdr:col>
      <xdr:colOff>482600</xdr:colOff>
      <xdr:row>3</xdr:row>
      <xdr:rowOff>35865</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685800" y="171450"/>
          <a:ext cx="1333500" cy="340360"/>
        </a:xfrm>
        <a:prstGeom prst="rect">
          <a:avLst/>
        </a:prstGeom>
      </xdr:spPr>
    </xdr:pic>
    <xdr:clientData/>
  </xdr:twoCellAnchor>
  <xdr:twoCellAnchor>
    <xdr:from>
      <xdr:col>7</xdr:col>
      <xdr:colOff>12700</xdr:colOff>
      <xdr:row>0</xdr:row>
      <xdr:rowOff>139700</xdr:rowOff>
    </xdr:from>
    <xdr:to>
      <xdr:col>11</xdr:col>
      <xdr:colOff>0</xdr:colOff>
      <xdr:row>3</xdr:row>
      <xdr:rowOff>25400</xdr:rowOff>
    </xdr:to>
    <xdr:sp macro="" textlink="">
      <xdr:nvSpPr>
        <xdr:cNvPr id="6" name="Rectángulo redondeado 5">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11144250" y="139700"/>
          <a:ext cx="3676650" cy="361950"/>
        </a:xfrm>
        <a:prstGeom prst="roundRect">
          <a:avLst/>
        </a:prstGeom>
        <a:solidFill>
          <a:srgbClr val="0000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800" b="0" i="0">
              <a:latin typeface="Arial" panose="020B0604020202020204" pitchFamily="7" charset="0"/>
              <a:cs typeface="Arial" panose="020B0604020202020204" pitchFamily="7" charset="0"/>
            </a:rPr>
            <a:t>MENU PRINCIPAL</a:t>
          </a:r>
        </a:p>
      </xdr:txBody>
    </xdr:sp>
    <xdr:clientData/>
  </xdr:twoCellAnchor>
  <xdr:twoCellAnchor>
    <xdr:from>
      <xdr:col>1</xdr:col>
      <xdr:colOff>381000</xdr:colOff>
      <xdr:row>59</xdr:row>
      <xdr:rowOff>12700</xdr:rowOff>
    </xdr:from>
    <xdr:to>
      <xdr:col>4</xdr:col>
      <xdr:colOff>330200</xdr:colOff>
      <xdr:row>61</xdr:row>
      <xdr:rowOff>50800</xdr:rowOff>
    </xdr:to>
    <xdr:sp macro="" textlink="">
      <xdr:nvSpPr>
        <xdr:cNvPr id="8" name="Rectángulo redondeado 7">
          <a:extLst>
            <a:ext uri="{FF2B5EF4-FFF2-40B4-BE49-F238E27FC236}">
              <a16:creationId xmlns:a16="http://schemas.microsoft.com/office/drawing/2014/main" id="{00000000-0008-0000-0100-000008000000}"/>
            </a:ext>
          </a:extLst>
        </xdr:cNvPr>
        <xdr:cNvSpPr/>
      </xdr:nvSpPr>
      <xdr:spPr>
        <a:xfrm>
          <a:off x="1149350" y="9499600"/>
          <a:ext cx="5499100" cy="3556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Datos</a:t>
          </a:r>
          <a:r>
            <a:rPr lang="es-ES_tradnl" sz="1200" b="0" i="0" baseline="0">
              <a:latin typeface="Arial" panose="020B0604020202020204" pitchFamily="7" charset="0"/>
              <a:cs typeface="Arial" panose="020B0604020202020204" pitchFamily="7" charset="0"/>
            </a:rPr>
            <a:t> Historicos</a:t>
          </a:r>
          <a:endParaRPr lang="es-ES_tradnl" sz="1200" b="0" i="0">
            <a:latin typeface="Arial" panose="020B0604020202020204" pitchFamily="7" charset="0"/>
            <a:cs typeface="Arial" panose="020B0604020202020204" pitchFamily="7" charset="0"/>
          </a:endParaRPr>
        </a:p>
      </xdr:txBody>
    </xdr:sp>
    <xdr:clientData/>
  </xdr:twoCellAnchor>
  <xdr:twoCellAnchor>
    <xdr:from>
      <xdr:col>1</xdr:col>
      <xdr:colOff>381000</xdr:colOff>
      <xdr:row>92</xdr:row>
      <xdr:rowOff>12700</xdr:rowOff>
    </xdr:from>
    <xdr:to>
      <xdr:col>4</xdr:col>
      <xdr:colOff>330200</xdr:colOff>
      <xdr:row>94</xdr:row>
      <xdr:rowOff>50800</xdr:rowOff>
    </xdr:to>
    <xdr:sp macro="" textlink="">
      <xdr:nvSpPr>
        <xdr:cNvPr id="9" name="Rectángulo redondeado 8">
          <a:extLst>
            <a:ext uri="{FF2B5EF4-FFF2-40B4-BE49-F238E27FC236}">
              <a16:creationId xmlns:a16="http://schemas.microsoft.com/office/drawing/2014/main" id="{00000000-0008-0000-0100-000009000000}"/>
            </a:ext>
          </a:extLst>
        </xdr:cNvPr>
        <xdr:cNvSpPr/>
      </xdr:nvSpPr>
      <xdr:spPr>
        <a:xfrm>
          <a:off x="1149350" y="14776450"/>
          <a:ext cx="5499100" cy="3556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Credit Scoring</a:t>
          </a:r>
        </a:p>
      </xdr:txBody>
    </xdr:sp>
    <xdr:clientData/>
  </xdr:twoCellAnchor>
  <xdr:twoCellAnchor>
    <xdr:from>
      <xdr:col>2</xdr:col>
      <xdr:colOff>12700</xdr:colOff>
      <xdr:row>115</xdr:row>
      <xdr:rowOff>139700</xdr:rowOff>
    </xdr:from>
    <xdr:to>
      <xdr:col>2</xdr:col>
      <xdr:colOff>2209800</xdr:colOff>
      <xdr:row>117</xdr:row>
      <xdr:rowOff>25400</xdr:rowOff>
    </xdr:to>
    <xdr:sp macro="" textlink="">
      <xdr:nvSpPr>
        <xdr:cNvPr id="2" name="Rectángulo redondeado 1">
          <a:extLst>
            <a:ext uri="{FF2B5EF4-FFF2-40B4-BE49-F238E27FC236}">
              <a16:creationId xmlns:a16="http://schemas.microsoft.com/office/drawing/2014/main" id="{00000000-0008-0000-0100-000002000000}"/>
            </a:ext>
          </a:extLst>
        </xdr:cNvPr>
        <xdr:cNvSpPr/>
      </xdr:nvSpPr>
      <xdr:spPr>
        <a:xfrm>
          <a:off x="1549400" y="18561050"/>
          <a:ext cx="2197100" cy="3302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Credit</a:t>
          </a:r>
          <a:r>
            <a:rPr lang="es-ES_tradnl" sz="1200" b="0" i="0" baseline="0">
              <a:solidFill>
                <a:schemeClr val="tx1"/>
              </a:solidFill>
              <a:latin typeface="Arial" panose="020B0604020202020204" pitchFamily="7" charset="0"/>
              <a:cs typeface="Arial" panose="020B0604020202020204" pitchFamily="7" charset="0"/>
            </a:rPr>
            <a:t> Scoring</a:t>
          </a: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4</xdr:col>
      <xdr:colOff>812800</xdr:colOff>
      <xdr:row>95</xdr:row>
      <xdr:rowOff>152400</xdr:rowOff>
    </xdr:from>
    <xdr:to>
      <xdr:col>9</xdr:col>
      <xdr:colOff>419100</xdr:colOff>
      <xdr:row>110</xdr:row>
      <xdr:rowOff>0</xdr:rowOff>
    </xdr:to>
    <xdr:sp macro="" textlink="">
      <xdr:nvSpPr>
        <xdr:cNvPr id="7" name="Rectángulo redondeado 6">
          <a:extLst>
            <a:ext uri="{FF2B5EF4-FFF2-40B4-BE49-F238E27FC236}">
              <a16:creationId xmlns:a16="http://schemas.microsoft.com/office/drawing/2014/main" id="{00000000-0008-0000-0100-000007000000}"/>
            </a:ext>
          </a:extLst>
        </xdr:cNvPr>
        <xdr:cNvSpPr/>
      </xdr:nvSpPr>
      <xdr:spPr>
        <a:xfrm>
          <a:off x="7131050" y="15392400"/>
          <a:ext cx="6572250" cy="222885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4</xdr:col>
      <xdr:colOff>1009650</xdr:colOff>
      <xdr:row>98</xdr:row>
      <xdr:rowOff>95250</xdr:rowOff>
    </xdr:from>
    <xdr:to>
      <xdr:col>9</xdr:col>
      <xdr:colOff>292100</xdr:colOff>
      <xdr:row>107</xdr:row>
      <xdr:rowOff>38100</xdr:rowOff>
    </xdr:to>
    <xdr:graphicFrame macro="">
      <xdr:nvGraphicFramePr>
        <xdr:cNvPr id="10" name="Gráfico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787400</xdr:colOff>
      <xdr:row>111</xdr:row>
      <xdr:rowOff>0</xdr:rowOff>
    </xdr:from>
    <xdr:to>
      <xdr:col>9</xdr:col>
      <xdr:colOff>393700</xdr:colOff>
      <xdr:row>124</xdr:row>
      <xdr:rowOff>0</xdr:rowOff>
    </xdr:to>
    <xdr:sp macro="" textlink="">
      <xdr:nvSpPr>
        <xdr:cNvPr id="11" name="Rectángulo redondeado 10">
          <a:extLst>
            <a:ext uri="{FF2B5EF4-FFF2-40B4-BE49-F238E27FC236}">
              <a16:creationId xmlns:a16="http://schemas.microsoft.com/office/drawing/2014/main" id="{00000000-0008-0000-0100-00000B000000}"/>
            </a:ext>
          </a:extLst>
        </xdr:cNvPr>
        <xdr:cNvSpPr/>
      </xdr:nvSpPr>
      <xdr:spPr>
        <a:xfrm>
          <a:off x="7105650" y="17780000"/>
          <a:ext cx="6572250" cy="2336800"/>
        </a:xfrm>
        <a:prstGeom prst="roundRect">
          <a:avLst/>
        </a:prstGeom>
        <a:solidFill>
          <a:srgbClr val="BDD8E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4</xdr:col>
      <xdr:colOff>990600</xdr:colOff>
      <xdr:row>110</xdr:row>
      <xdr:rowOff>88900</xdr:rowOff>
    </xdr:from>
    <xdr:to>
      <xdr:col>8</xdr:col>
      <xdr:colOff>660400</xdr:colOff>
      <xdr:row>133</xdr:row>
      <xdr:rowOff>0</xdr:rowOff>
    </xdr:to>
    <xdr:graphicFrame macro="">
      <xdr:nvGraphicFramePr>
        <xdr:cNvPr id="12" name="Gráfico 23">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228600</xdr:colOff>
      <xdr:row>117</xdr:row>
      <xdr:rowOff>0</xdr:rowOff>
    </xdr:from>
    <xdr:to>
      <xdr:col>5</xdr:col>
      <xdr:colOff>1384300</xdr:colOff>
      <xdr:row>118</xdr:row>
      <xdr:rowOff>76200</xdr:rowOff>
    </xdr:to>
    <xdr:sp macro="" textlink="$D122">
      <xdr:nvSpPr>
        <xdr:cNvPr id="20" name="CuadroTexto 19">
          <a:extLst>
            <a:ext uri="{FF2B5EF4-FFF2-40B4-BE49-F238E27FC236}">
              <a16:creationId xmlns:a16="http://schemas.microsoft.com/office/drawing/2014/main" id="{00000000-0008-0000-0100-000014000000}"/>
            </a:ext>
          </a:extLst>
        </xdr:cNvPr>
        <xdr:cNvSpPr txBox="1"/>
      </xdr:nvSpPr>
      <xdr:spPr>
        <a:xfrm>
          <a:off x="8083550" y="18865850"/>
          <a:ext cx="11557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F50089-AFA4-604C-9FA9-CE7293398DA6}" type="TxLink">
            <a:rPr lang="en-US" sz="1000" b="0" i="0" u="none" strike="noStrike">
              <a:solidFill>
                <a:srgbClr val="000000"/>
              </a:solidFill>
              <a:latin typeface="Arial" panose="020B0604020202020204"/>
              <a:cs typeface="Arial" panose="020B0604020202020204"/>
            </a:rPr>
            <a:pPr algn="ctr"/>
            <a:t> Q-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5</xdr:col>
      <xdr:colOff>1168400</xdr:colOff>
      <xdr:row>114</xdr:row>
      <xdr:rowOff>50800</xdr:rowOff>
    </xdr:from>
    <xdr:to>
      <xdr:col>6</xdr:col>
      <xdr:colOff>774700</xdr:colOff>
      <xdr:row>115</xdr:row>
      <xdr:rowOff>127000</xdr:rowOff>
    </xdr:to>
    <xdr:sp macro="" textlink="$D130">
      <xdr:nvSpPr>
        <xdr:cNvPr id="21" name="CuadroTexto 20">
          <a:extLst>
            <a:ext uri="{FF2B5EF4-FFF2-40B4-BE49-F238E27FC236}">
              <a16:creationId xmlns:a16="http://schemas.microsoft.com/office/drawing/2014/main" id="{00000000-0008-0000-0100-000015000000}"/>
            </a:ext>
          </a:extLst>
        </xdr:cNvPr>
        <xdr:cNvSpPr txBox="1"/>
      </xdr:nvSpPr>
      <xdr:spPr>
        <a:xfrm>
          <a:off x="9023350" y="18313400"/>
          <a:ext cx="1314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0A2F1DB-9067-EC43-B79E-71C7011FE5D9}" type="TxLink">
            <a:rPr lang="en-US" sz="1000" b="0" i="0" u="none" strike="noStrike">
              <a:solidFill>
                <a:srgbClr val="000000"/>
              </a:solidFill>
              <a:latin typeface="Arial" panose="020B0604020202020204"/>
              <a:cs typeface="Arial" panose="020B0604020202020204"/>
            </a:rPr>
            <a:pPr algn="ctr"/>
            <a:t> Q-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6</xdr:col>
      <xdr:colOff>1016000</xdr:colOff>
      <xdr:row>114</xdr:row>
      <xdr:rowOff>63500</xdr:rowOff>
    </xdr:from>
    <xdr:to>
      <xdr:col>7</xdr:col>
      <xdr:colOff>749300</xdr:colOff>
      <xdr:row>115</xdr:row>
      <xdr:rowOff>139700</xdr:rowOff>
    </xdr:to>
    <xdr:sp macro="" textlink="$D131">
      <xdr:nvSpPr>
        <xdr:cNvPr id="22" name="CuadroTexto 21">
          <a:extLst>
            <a:ext uri="{FF2B5EF4-FFF2-40B4-BE49-F238E27FC236}">
              <a16:creationId xmlns:a16="http://schemas.microsoft.com/office/drawing/2014/main" id="{00000000-0008-0000-0100-000016000000}"/>
            </a:ext>
          </a:extLst>
        </xdr:cNvPr>
        <xdr:cNvSpPr txBox="1"/>
      </xdr:nvSpPr>
      <xdr:spPr>
        <a:xfrm>
          <a:off x="10579100" y="18326100"/>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37C19B-ACBF-C24A-881E-9C5D9C29338D}" type="TxLink">
            <a:rPr lang="en-US" sz="1000" b="0" i="0" u="none" strike="noStrike">
              <a:solidFill>
                <a:srgbClr val="000000"/>
              </a:solidFill>
              <a:latin typeface="Arial" panose="020B0604020202020204"/>
              <a:cs typeface="Arial" panose="020B0604020202020204"/>
            </a:rPr>
            <a:pPr algn="ctr"/>
            <a:t> Q-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7</xdr:col>
      <xdr:colOff>381000</xdr:colOff>
      <xdr:row>117</xdr:row>
      <xdr:rowOff>0</xdr:rowOff>
    </xdr:from>
    <xdr:to>
      <xdr:col>8</xdr:col>
      <xdr:colOff>279400</xdr:colOff>
      <xdr:row>118</xdr:row>
      <xdr:rowOff>76200</xdr:rowOff>
    </xdr:to>
    <xdr:sp macro="" textlink="$D132">
      <xdr:nvSpPr>
        <xdr:cNvPr id="23" name="CuadroTexto 22">
          <a:extLst>
            <a:ext uri="{FF2B5EF4-FFF2-40B4-BE49-F238E27FC236}">
              <a16:creationId xmlns:a16="http://schemas.microsoft.com/office/drawing/2014/main" id="{00000000-0008-0000-0100-000017000000}"/>
            </a:ext>
          </a:extLst>
        </xdr:cNvPr>
        <xdr:cNvSpPr txBox="1"/>
      </xdr:nvSpPr>
      <xdr:spPr>
        <a:xfrm>
          <a:off x="11512550" y="18865850"/>
          <a:ext cx="12827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2555A0F-173A-134C-9096-9DC1C130E6CB}" type="TxLink">
            <a:rPr lang="en-US" sz="1000" b="0" i="0" u="none" strike="noStrike">
              <a:solidFill>
                <a:srgbClr val="000000"/>
              </a:solidFill>
              <a:latin typeface="Arial" panose="020B0604020202020204"/>
              <a:cs typeface="Arial" panose="020B0604020202020204"/>
            </a:rPr>
            <a:pPr algn="ctr"/>
            <a:t> Q-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7</xdr:col>
      <xdr:colOff>711200</xdr:colOff>
      <xdr:row>121</xdr:row>
      <xdr:rowOff>114300</xdr:rowOff>
    </xdr:from>
    <xdr:to>
      <xdr:col>8</xdr:col>
      <xdr:colOff>609600</xdr:colOff>
      <xdr:row>123</xdr:row>
      <xdr:rowOff>25400</xdr:rowOff>
    </xdr:to>
    <xdr:sp macro="" textlink="$D133">
      <xdr:nvSpPr>
        <xdr:cNvPr id="24" name="CuadroTexto 23">
          <a:extLst>
            <a:ext uri="{FF2B5EF4-FFF2-40B4-BE49-F238E27FC236}">
              <a16:creationId xmlns:a16="http://schemas.microsoft.com/office/drawing/2014/main" id="{00000000-0008-0000-0100-000018000000}"/>
            </a:ext>
          </a:extLst>
        </xdr:cNvPr>
        <xdr:cNvSpPr txBox="1"/>
      </xdr:nvSpPr>
      <xdr:spPr>
        <a:xfrm>
          <a:off x="11842750" y="19754850"/>
          <a:ext cx="1282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16801D-051F-FB44-98AC-68D1C1391676}" type="TxLink">
            <a:rPr lang="en-US" sz="1000" b="0" i="0" u="none" strike="noStrike">
              <a:solidFill>
                <a:srgbClr val="000000"/>
              </a:solidFill>
              <a:latin typeface="Arial" panose="020B0604020202020204"/>
              <a:cs typeface="Arial" panose="020B0604020202020204"/>
            </a:rPr>
            <a:pPr algn="ctr"/>
            <a:t> Q-   </a:t>
          </a:fld>
          <a:endParaRPr lang="en-US" sz="1000" b="0" i="0" u="none" strike="noStrike">
            <a:solidFill>
              <a:srgbClr val="000000"/>
            </a:solidFill>
            <a:latin typeface="Arial" panose="020B0604020202020204"/>
            <a:cs typeface="Arial" panose="020B0604020202020204"/>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266700</xdr:colOff>
      <xdr:row>169</xdr:row>
      <xdr:rowOff>114300</xdr:rowOff>
    </xdr:from>
    <xdr:to>
      <xdr:col>10</xdr:col>
      <xdr:colOff>571500</xdr:colOff>
      <xdr:row>181</xdr:row>
      <xdr:rowOff>38100</xdr:rowOff>
    </xdr:to>
    <xdr:sp macro="" textlink="">
      <xdr:nvSpPr>
        <xdr:cNvPr id="27" name="Rectángulo redondeado 26">
          <a:extLst>
            <a:ext uri="{FF2B5EF4-FFF2-40B4-BE49-F238E27FC236}">
              <a16:creationId xmlns:a16="http://schemas.microsoft.com/office/drawing/2014/main" id="{00000000-0008-0000-0200-00001B000000}"/>
            </a:ext>
          </a:extLst>
        </xdr:cNvPr>
        <xdr:cNvSpPr/>
      </xdr:nvSpPr>
      <xdr:spPr>
        <a:xfrm>
          <a:off x="8223250" y="27819350"/>
          <a:ext cx="6502400" cy="2108200"/>
        </a:xfrm>
        <a:prstGeom prst="roundRect">
          <a:avLst/>
        </a:prstGeom>
        <a:solidFill>
          <a:srgbClr val="BDD8E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5</xdr:col>
      <xdr:colOff>914400</xdr:colOff>
      <xdr:row>169</xdr:row>
      <xdr:rowOff>152400</xdr:rowOff>
    </xdr:from>
    <xdr:to>
      <xdr:col>9</xdr:col>
      <xdr:colOff>558800</xdr:colOff>
      <xdr:row>189</xdr:row>
      <xdr:rowOff>82550</xdr:rowOff>
    </xdr:to>
    <xdr:graphicFrame macro="">
      <xdr:nvGraphicFramePr>
        <xdr:cNvPr id="29" name="Gráfico 23">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241300</xdr:colOff>
      <xdr:row>159</xdr:row>
      <xdr:rowOff>152400</xdr:rowOff>
    </xdr:from>
    <xdr:to>
      <xdr:col>10</xdr:col>
      <xdr:colOff>546100</xdr:colOff>
      <xdr:row>169</xdr:row>
      <xdr:rowOff>25400</xdr:rowOff>
    </xdr:to>
    <xdr:sp macro="" textlink="">
      <xdr:nvSpPr>
        <xdr:cNvPr id="23" name="Rectángulo redondeado 22">
          <a:extLst>
            <a:ext uri="{FF2B5EF4-FFF2-40B4-BE49-F238E27FC236}">
              <a16:creationId xmlns:a16="http://schemas.microsoft.com/office/drawing/2014/main" id="{00000000-0008-0000-0200-000017000000}"/>
            </a:ext>
          </a:extLst>
        </xdr:cNvPr>
        <xdr:cNvSpPr/>
      </xdr:nvSpPr>
      <xdr:spPr>
        <a:xfrm>
          <a:off x="8197850" y="25634950"/>
          <a:ext cx="6502400" cy="20955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1</xdr:col>
      <xdr:colOff>25400</xdr:colOff>
      <xdr:row>3</xdr:row>
      <xdr:rowOff>101600</xdr:rowOff>
    </xdr:from>
    <xdr:to>
      <xdr:col>11</xdr:col>
      <xdr:colOff>0</xdr:colOff>
      <xdr:row>7</xdr:row>
      <xdr:rowOff>50800</xdr:rowOff>
    </xdr:to>
    <xdr:sp macro="" textlink="">
      <xdr:nvSpPr>
        <xdr:cNvPr id="2" name="Rectángulo redondeado 1">
          <a:extLst>
            <a:ext uri="{FF2B5EF4-FFF2-40B4-BE49-F238E27FC236}">
              <a16:creationId xmlns:a16="http://schemas.microsoft.com/office/drawing/2014/main" id="{00000000-0008-0000-0200-000002000000}"/>
            </a:ext>
          </a:extLst>
        </xdr:cNvPr>
        <xdr:cNvSpPr/>
      </xdr:nvSpPr>
      <xdr:spPr>
        <a:xfrm>
          <a:off x="793750" y="577850"/>
          <a:ext cx="14128750" cy="5842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600" b="0" i="0">
              <a:latin typeface="Arial" panose="020B0604020202020204" pitchFamily="7" charset="0"/>
              <a:cs typeface="Arial" panose="020B0604020202020204" pitchFamily="7" charset="0"/>
            </a:rPr>
            <a:t>Persona</a:t>
          </a:r>
          <a:r>
            <a:rPr lang="es-ES_tradnl" sz="1600" b="0" i="0" baseline="0">
              <a:latin typeface="Arial" panose="020B0604020202020204" pitchFamily="7" charset="0"/>
              <a:cs typeface="Arial" panose="020B0604020202020204" pitchFamily="7" charset="0"/>
            </a:rPr>
            <a:t> Juridica - Análisis de Capacidad de Pago y Credit Scoring</a:t>
          </a:r>
          <a:endParaRPr lang="es-ES_tradnl" sz="1600" b="0" i="0">
            <a:latin typeface="Arial" panose="020B0604020202020204" pitchFamily="7" charset="0"/>
            <a:cs typeface="Arial" panose="020B0604020202020204" pitchFamily="7" charset="0"/>
          </a:endParaRPr>
        </a:p>
      </xdr:txBody>
    </xdr:sp>
    <xdr:clientData/>
  </xdr:twoCellAnchor>
  <xdr:twoCellAnchor>
    <xdr:from>
      <xdr:col>1</xdr:col>
      <xdr:colOff>393700</xdr:colOff>
      <xdr:row>9</xdr:row>
      <xdr:rowOff>139700</xdr:rowOff>
    </xdr:from>
    <xdr:to>
      <xdr:col>4</xdr:col>
      <xdr:colOff>342900</xdr:colOff>
      <xdr:row>12</xdr:row>
      <xdr:rowOff>12700</xdr:rowOff>
    </xdr:to>
    <xdr:sp macro="" textlink="">
      <xdr:nvSpPr>
        <xdr:cNvPr id="3" name="Rectángulo redondeado 2">
          <a:extLst>
            <a:ext uri="{FF2B5EF4-FFF2-40B4-BE49-F238E27FC236}">
              <a16:creationId xmlns:a16="http://schemas.microsoft.com/office/drawing/2014/main" id="{00000000-0008-0000-0200-000003000000}"/>
            </a:ext>
          </a:extLst>
        </xdr:cNvPr>
        <xdr:cNvSpPr/>
      </xdr:nvSpPr>
      <xdr:spPr>
        <a:xfrm>
          <a:off x="1162050" y="1568450"/>
          <a:ext cx="5600700" cy="34925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Capacidad</a:t>
          </a:r>
          <a:r>
            <a:rPr lang="es-ES_tradnl" sz="1200" b="0" i="0" baseline="0">
              <a:latin typeface="Arial" panose="020B0604020202020204" pitchFamily="7" charset="0"/>
              <a:cs typeface="Arial" panose="020B0604020202020204" pitchFamily="7" charset="0"/>
            </a:rPr>
            <a:t> de Pago</a:t>
          </a:r>
          <a:endParaRPr lang="es-ES_tradnl" sz="1200" b="0" i="0">
            <a:latin typeface="Arial" panose="020B0604020202020204" pitchFamily="7" charset="0"/>
            <a:cs typeface="Arial" panose="020B0604020202020204" pitchFamily="7" charset="0"/>
          </a:endParaRPr>
        </a:p>
      </xdr:txBody>
    </xdr:sp>
    <xdr:clientData/>
  </xdr:twoCellAnchor>
  <xdr:twoCellAnchor editAs="oneCell">
    <xdr:from>
      <xdr:col>0</xdr:col>
      <xdr:colOff>685800</xdr:colOff>
      <xdr:row>1</xdr:row>
      <xdr:rowOff>12700</xdr:rowOff>
    </xdr:from>
    <xdr:to>
      <xdr:col>2</xdr:col>
      <xdr:colOff>482600</xdr:colOff>
      <xdr:row>3</xdr:row>
      <xdr:rowOff>35865</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685800" y="171450"/>
          <a:ext cx="1333500" cy="340360"/>
        </a:xfrm>
        <a:prstGeom prst="rect">
          <a:avLst/>
        </a:prstGeom>
      </xdr:spPr>
    </xdr:pic>
    <xdr:clientData/>
  </xdr:twoCellAnchor>
  <xdr:twoCellAnchor>
    <xdr:from>
      <xdr:col>7</xdr:col>
      <xdr:colOff>12700</xdr:colOff>
      <xdr:row>0</xdr:row>
      <xdr:rowOff>139700</xdr:rowOff>
    </xdr:from>
    <xdr:to>
      <xdr:col>11</xdr:col>
      <xdr:colOff>0</xdr:colOff>
      <xdr:row>3</xdr:row>
      <xdr:rowOff>25400</xdr:rowOff>
    </xdr:to>
    <xdr:sp macro="" textlink="">
      <xdr:nvSpPr>
        <xdr:cNvPr id="5" name="Rectángulo redondeado 4">
          <a:hlinkClick xmlns:r="http://schemas.openxmlformats.org/officeDocument/2006/relationships" r:id="rId3"/>
          <a:extLst>
            <a:ext uri="{FF2B5EF4-FFF2-40B4-BE49-F238E27FC236}">
              <a16:creationId xmlns:a16="http://schemas.microsoft.com/office/drawing/2014/main" id="{00000000-0008-0000-0200-000005000000}"/>
            </a:ext>
          </a:extLst>
        </xdr:cNvPr>
        <xdr:cNvSpPr/>
      </xdr:nvSpPr>
      <xdr:spPr>
        <a:xfrm>
          <a:off x="11245850" y="139700"/>
          <a:ext cx="3676650" cy="361950"/>
        </a:xfrm>
        <a:prstGeom prst="roundRect">
          <a:avLst/>
        </a:prstGeom>
        <a:solidFill>
          <a:srgbClr val="00003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800" b="0" i="0">
              <a:latin typeface="Arial" panose="020B0604020202020204" pitchFamily="7" charset="0"/>
              <a:cs typeface="Arial" panose="020B0604020202020204" pitchFamily="7" charset="0"/>
            </a:rPr>
            <a:t>MENU PRINCIPAL</a:t>
          </a:r>
        </a:p>
      </xdr:txBody>
    </xdr:sp>
    <xdr:clientData/>
  </xdr:twoCellAnchor>
  <xdr:twoCellAnchor>
    <xdr:from>
      <xdr:col>1</xdr:col>
      <xdr:colOff>381000</xdr:colOff>
      <xdr:row>59</xdr:row>
      <xdr:rowOff>12700</xdr:rowOff>
    </xdr:from>
    <xdr:to>
      <xdr:col>4</xdr:col>
      <xdr:colOff>330200</xdr:colOff>
      <xdr:row>61</xdr:row>
      <xdr:rowOff>50800</xdr:rowOff>
    </xdr:to>
    <xdr:sp macro="" textlink="">
      <xdr:nvSpPr>
        <xdr:cNvPr id="6" name="Rectángulo redondeado 5">
          <a:extLst>
            <a:ext uri="{FF2B5EF4-FFF2-40B4-BE49-F238E27FC236}">
              <a16:creationId xmlns:a16="http://schemas.microsoft.com/office/drawing/2014/main" id="{00000000-0008-0000-0200-000006000000}"/>
            </a:ext>
          </a:extLst>
        </xdr:cNvPr>
        <xdr:cNvSpPr/>
      </xdr:nvSpPr>
      <xdr:spPr>
        <a:xfrm>
          <a:off x="1149350" y="9410700"/>
          <a:ext cx="5600700" cy="3556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Datos</a:t>
          </a:r>
          <a:r>
            <a:rPr lang="es-ES_tradnl" sz="1200" b="0" i="0" baseline="0">
              <a:latin typeface="Arial" panose="020B0604020202020204" pitchFamily="7" charset="0"/>
              <a:cs typeface="Arial" panose="020B0604020202020204" pitchFamily="7" charset="0"/>
            </a:rPr>
            <a:t> Historicos</a:t>
          </a:r>
          <a:endParaRPr lang="es-ES_tradnl" sz="1200" b="0" i="0">
            <a:latin typeface="Arial" panose="020B0604020202020204" pitchFamily="7" charset="0"/>
            <a:cs typeface="Arial" panose="020B0604020202020204" pitchFamily="7" charset="0"/>
          </a:endParaRPr>
        </a:p>
      </xdr:txBody>
    </xdr:sp>
    <xdr:clientData/>
  </xdr:twoCellAnchor>
  <xdr:twoCellAnchor>
    <xdr:from>
      <xdr:col>1</xdr:col>
      <xdr:colOff>381000</xdr:colOff>
      <xdr:row>154</xdr:row>
      <xdr:rowOff>12700</xdr:rowOff>
    </xdr:from>
    <xdr:to>
      <xdr:col>4</xdr:col>
      <xdr:colOff>330200</xdr:colOff>
      <xdr:row>156</xdr:row>
      <xdr:rowOff>50800</xdr:rowOff>
    </xdr:to>
    <xdr:sp macro="" textlink="">
      <xdr:nvSpPr>
        <xdr:cNvPr id="7" name="Rectángulo redondeado 6">
          <a:extLst>
            <a:ext uri="{FF2B5EF4-FFF2-40B4-BE49-F238E27FC236}">
              <a16:creationId xmlns:a16="http://schemas.microsoft.com/office/drawing/2014/main" id="{00000000-0008-0000-0200-000007000000}"/>
            </a:ext>
          </a:extLst>
        </xdr:cNvPr>
        <xdr:cNvSpPr/>
      </xdr:nvSpPr>
      <xdr:spPr>
        <a:xfrm>
          <a:off x="1149350" y="24701500"/>
          <a:ext cx="5600700" cy="355600"/>
        </a:xfrm>
        <a:prstGeom prst="roundRect">
          <a:avLst/>
        </a:prstGeom>
        <a:solidFill>
          <a:srgbClr val="41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latin typeface="Arial" panose="020B0604020202020204" pitchFamily="7" charset="0"/>
              <a:cs typeface="Arial" panose="020B0604020202020204" pitchFamily="7" charset="0"/>
            </a:rPr>
            <a:t>Credit Scoring</a:t>
          </a:r>
        </a:p>
      </xdr:txBody>
    </xdr:sp>
    <xdr:clientData/>
  </xdr:twoCellAnchor>
  <xdr:twoCellAnchor>
    <xdr:from>
      <xdr:col>2</xdr:col>
      <xdr:colOff>12700</xdr:colOff>
      <xdr:row>159</xdr:row>
      <xdr:rowOff>152400</xdr:rowOff>
    </xdr:from>
    <xdr:to>
      <xdr:col>3</xdr:col>
      <xdr:colOff>1282700</xdr:colOff>
      <xdr:row>161</xdr:row>
      <xdr:rowOff>12700</xdr:rowOff>
    </xdr:to>
    <xdr:sp macro="" textlink="">
      <xdr:nvSpPr>
        <xdr:cNvPr id="10" name="Rectángulo redondeado 9">
          <a:extLst>
            <a:ext uri="{FF2B5EF4-FFF2-40B4-BE49-F238E27FC236}">
              <a16:creationId xmlns:a16="http://schemas.microsoft.com/office/drawing/2014/main" id="{00000000-0008-0000-0200-00000A000000}"/>
            </a:ext>
          </a:extLst>
        </xdr:cNvPr>
        <xdr:cNvSpPr/>
      </xdr:nvSpPr>
      <xdr:spPr>
        <a:xfrm>
          <a:off x="1549400" y="25634950"/>
          <a:ext cx="4445000" cy="3048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Liquidez</a:t>
          </a:r>
        </a:p>
      </xdr:txBody>
    </xdr:sp>
    <xdr:clientData/>
  </xdr:twoCellAnchor>
  <xdr:twoCellAnchor>
    <xdr:from>
      <xdr:col>1</xdr:col>
      <xdr:colOff>685800</xdr:colOff>
      <xdr:row>168</xdr:row>
      <xdr:rowOff>0</xdr:rowOff>
    </xdr:from>
    <xdr:to>
      <xdr:col>3</xdr:col>
      <xdr:colOff>1295400</xdr:colOff>
      <xdr:row>169</xdr:row>
      <xdr:rowOff>0</xdr:rowOff>
    </xdr:to>
    <xdr:sp macro="" textlink="">
      <xdr:nvSpPr>
        <xdr:cNvPr id="17" name="Rectángulo redondeado 16">
          <a:extLst>
            <a:ext uri="{FF2B5EF4-FFF2-40B4-BE49-F238E27FC236}">
              <a16:creationId xmlns:a16="http://schemas.microsoft.com/office/drawing/2014/main" id="{00000000-0008-0000-0200-000011000000}"/>
            </a:ext>
          </a:extLst>
        </xdr:cNvPr>
        <xdr:cNvSpPr/>
      </xdr:nvSpPr>
      <xdr:spPr>
        <a:xfrm>
          <a:off x="1454150" y="27419300"/>
          <a:ext cx="4552950" cy="28575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Credit</a:t>
          </a:r>
          <a:r>
            <a:rPr lang="es-ES_tradnl" sz="1200" b="0" i="0" baseline="0">
              <a:solidFill>
                <a:schemeClr val="tx1"/>
              </a:solidFill>
              <a:latin typeface="Arial" panose="020B0604020202020204" pitchFamily="7" charset="0"/>
              <a:cs typeface="Arial" panose="020B0604020202020204" pitchFamily="7" charset="0"/>
            </a:rPr>
            <a:t> Scoring</a:t>
          </a:r>
          <a:endParaRPr lang="es-ES_tradnl" sz="1200" b="0" i="0">
            <a:solidFill>
              <a:schemeClr val="tx1"/>
            </a:solidFill>
            <a:latin typeface="Arial" panose="020B0604020202020204" pitchFamily="7" charset="0"/>
            <a:cs typeface="Arial" panose="020B0604020202020204" pitchFamily="7" charset="0"/>
          </a:endParaRPr>
        </a:p>
      </xdr:txBody>
    </xdr:sp>
    <xdr:clientData/>
  </xdr:twoCellAnchor>
  <xdr:twoCellAnchor>
    <xdr:from>
      <xdr:col>2</xdr:col>
      <xdr:colOff>12700</xdr:colOff>
      <xdr:row>161</xdr:row>
      <xdr:rowOff>139700</xdr:rowOff>
    </xdr:from>
    <xdr:to>
      <xdr:col>3</xdr:col>
      <xdr:colOff>1282700</xdr:colOff>
      <xdr:row>163</xdr:row>
      <xdr:rowOff>0</xdr:rowOff>
    </xdr:to>
    <xdr:sp macro="" textlink="">
      <xdr:nvSpPr>
        <xdr:cNvPr id="18" name="Rectángulo redondeado 17">
          <a:extLst>
            <a:ext uri="{FF2B5EF4-FFF2-40B4-BE49-F238E27FC236}">
              <a16:creationId xmlns:a16="http://schemas.microsoft.com/office/drawing/2014/main" id="{00000000-0008-0000-0200-000012000000}"/>
            </a:ext>
          </a:extLst>
        </xdr:cNvPr>
        <xdr:cNvSpPr/>
      </xdr:nvSpPr>
      <xdr:spPr>
        <a:xfrm>
          <a:off x="1549400" y="26066750"/>
          <a:ext cx="4445000" cy="3048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Rentabilidad</a:t>
          </a:r>
        </a:p>
      </xdr:txBody>
    </xdr:sp>
    <xdr:clientData/>
  </xdr:twoCellAnchor>
  <xdr:twoCellAnchor>
    <xdr:from>
      <xdr:col>2</xdr:col>
      <xdr:colOff>0</xdr:colOff>
      <xdr:row>163</xdr:row>
      <xdr:rowOff>152400</xdr:rowOff>
    </xdr:from>
    <xdr:to>
      <xdr:col>3</xdr:col>
      <xdr:colOff>1270000</xdr:colOff>
      <xdr:row>165</xdr:row>
      <xdr:rowOff>12700</xdr:rowOff>
    </xdr:to>
    <xdr:sp macro="" textlink="">
      <xdr:nvSpPr>
        <xdr:cNvPr id="19" name="Rectángulo redondeado 18">
          <a:extLst>
            <a:ext uri="{FF2B5EF4-FFF2-40B4-BE49-F238E27FC236}">
              <a16:creationId xmlns:a16="http://schemas.microsoft.com/office/drawing/2014/main" id="{00000000-0008-0000-0200-000013000000}"/>
            </a:ext>
          </a:extLst>
        </xdr:cNvPr>
        <xdr:cNvSpPr/>
      </xdr:nvSpPr>
      <xdr:spPr>
        <a:xfrm>
          <a:off x="1536700" y="26523950"/>
          <a:ext cx="4445000" cy="3048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Solvencia</a:t>
          </a:r>
        </a:p>
      </xdr:txBody>
    </xdr:sp>
    <xdr:clientData/>
  </xdr:twoCellAnchor>
  <xdr:twoCellAnchor>
    <xdr:from>
      <xdr:col>1</xdr:col>
      <xdr:colOff>685800</xdr:colOff>
      <xdr:row>165</xdr:row>
      <xdr:rowOff>139700</xdr:rowOff>
    </xdr:from>
    <xdr:to>
      <xdr:col>3</xdr:col>
      <xdr:colOff>1257300</xdr:colOff>
      <xdr:row>167</xdr:row>
      <xdr:rowOff>0</xdr:rowOff>
    </xdr:to>
    <xdr:sp macro="" textlink="">
      <xdr:nvSpPr>
        <xdr:cNvPr id="20" name="Rectángulo redondeado 19">
          <a:extLst>
            <a:ext uri="{FF2B5EF4-FFF2-40B4-BE49-F238E27FC236}">
              <a16:creationId xmlns:a16="http://schemas.microsoft.com/office/drawing/2014/main" id="{00000000-0008-0000-0200-000014000000}"/>
            </a:ext>
          </a:extLst>
        </xdr:cNvPr>
        <xdr:cNvSpPr/>
      </xdr:nvSpPr>
      <xdr:spPr>
        <a:xfrm>
          <a:off x="1454150" y="26955750"/>
          <a:ext cx="4514850" cy="3048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Calificacion Ponderada</a:t>
          </a:r>
        </a:p>
      </xdr:txBody>
    </xdr:sp>
    <xdr:clientData/>
  </xdr:twoCellAnchor>
  <xdr:twoCellAnchor>
    <xdr:from>
      <xdr:col>5</xdr:col>
      <xdr:colOff>438150</xdr:colOff>
      <xdr:row>160</xdr:row>
      <xdr:rowOff>260350</xdr:rowOff>
    </xdr:from>
    <xdr:to>
      <xdr:col>10</xdr:col>
      <xdr:colOff>419100</xdr:colOff>
      <xdr:row>167</xdr:row>
      <xdr:rowOff>25400</xdr:rowOff>
    </xdr:to>
    <xdr:graphicFrame macro="">
      <xdr:nvGraphicFramePr>
        <xdr:cNvPr id="22" name="Gráfico 21">
          <a:extLst>
            <a:ext uri="{FF2B5EF4-FFF2-40B4-BE49-F238E27FC236}">
              <a16:creationId xmlns:a16="http://schemas.microsoft.com/office/drawing/2014/main" id="{00000000-0008-0000-02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787400</xdr:colOff>
      <xdr:row>176</xdr:row>
      <xdr:rowOff>63500</xdr:rowOff>
    </xdr:from>
    <xdr:to>
      <xdr:col>7</xdr:col>
      <xdr:colOff>977900</xdr:colOff>
      <xdr:row>177</xdr:row>
      <xdr:rowOff>165100</xdr:rowOff>
    </xdr:to>
    <xdr:sp macro="" textlink="$E$175">
      <xdr:nvSpPr>
        <xdr:cNvPr id="26" name="CuadroTexto 25">
          <a:extLst>
            <a:ext uri="{FF2B5EF4-FFF2-40B4-BE49-F238E27FC236}">
              <a16:creationId xmlns:a16="http://schemas.microsoft.com/office/drawing/2014/main" id="{00000000-0008-0000-0200-00001A000000}"/>
            </a:ext>
          </a:extLst>
        </xdr:cNvPr>
        <xdr:cNvSpPr txBox="1"/>
      </xdr:nvSpPr>
      <xdr:spPr>
        <a:xfrm>
          <a:off x="10452100" y="29083000"/>
          <a:ext cx="17589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F4274C-18CE-B640-9326-1CB2D02E7DBE}" type="TxLink">
            <a:rPr lang="en-US" sz="1400" b="0" i="0" u="none" strike="noStrike">
              <a:solidFill>
                <a:srgbClr val="000000"/>
              </a:solidFill>
              <a:latin typeface="Arial" panose="020B0604020202020204"/>
              <a:cs typeface="Arial" panose="020B0604020202020204"/>
            </a:rPr>
            <a:pPr algn="ctr"/>
            <a:t>Q73,664.92</a:t>
          </a:fld>
          <a:endParaRPr lang="en-US" sz="1400" b="0" i="0" u="none" strike="noStrike">
            <a:solidFill>
              <a:srgbClr val="000000"/>
            </a:solidFill>
            <a:latin typeface="Arial" panose="020B0604020202020204"/>
            <a:cs typeface="Arial" panose="020B0604020202020204"/>
          </a:endParaRPr>
        </a:p>
      </xdr:txBody>
    </xdr:sp>
    <xdr:clientData/>
  </xdr:twoCellAnchor>
  <xdr:twoCellAnchor>
    <xdr:from>
      <xdr:col>8</xdr:col>
      <xdr:colOff>342900</xdr:colOff>
      <xdr:row>178</xdr:row>
      <xdr:rowOff>101600</xdr:rowOff>
    </xdr:from>
    <xdr:to>
      <xdr:col>10</xdr:col>
      <xdr:colOff>101600</xdr:colOff>
      <xdr:row>180</xdr:row>
      <xdr:rowOff>12700</xdr:rowOff>
    </xdr:to>
    <xdr:sp macro="" textlink="$E$189">
      <xdr:nvSpPr>
        <xdr:cNvPr id="32" name="CuadroTexto 31">
          <a:extLst>
            <a:ext uri="{FF2B5EF4-FFF2-40B4-BE49-F238E27FC236}">
              <a16:creationId xmlns:a16="http://schemas.microsoft.com/office/drawing/2014/main" id="{00000000-0008-0000-0200-000020000000}"/>
            </a:ext>
          </a:extLst>
        </xdr:cNvPr>
        <xdr:cNvSpPr txBox="1"/>
      </xdr:nvSpPr>
      <xdr:spPr>
        <a:xfrm>
          <a:off x="12960350" y="29514800"/>
          <a:ext cx="1295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BE4ED2-97B6-2943-A2D9-BCB8E72FB75B}" type="TxLink">
            <a:rPr lang="en-US" sz="1000" b="0" i="0" u="none" strike="noStrike">
              <a:solidFill>
                <a:srgbClr val="000000"/>
              </a:solidFill>
              <a:latin typeface="Arial" panose="020B0604020202020204"/>
              <a:cs typeface="Arial" panose="020B0604020202020204"/>
            </a:rPr>
            <a:pPr/>
            <a:t> Q165,746.06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8</xdr:col>
      <xdr:colOff>38100</xdr:colOff>
      <xdr:row>174</xdr:row>
      <xdr:rowOff>127000</xdr:rowOff>
    </xdr:from>
    <xdr:to>
      <xdr:col>9</xdr:col>
      <xdr:colOff>495300</xdr:colOff>
      <xdr:row>175</xdr:row>
      <xdr:rowOff>139700</xdr:rowOff>
    </xdr:to>
    <xdr:sp macro="" textlink="$E$188">
      <xdr:nvSpPr>
        <xdr:cNvPr id="33" name="CuadroTexto 32">
          <a:extLst>
            <a:ext uri="{FF2B5EF4-FFF2-40B4-BE49-F238E27FC236}">
              <a16:creationId xmlns:a16="http://schemas.microsoft.com/office/drawing/2014/main" id="{00000000-0008-0000-0200-000021000000}"/>
            </a:ext>
          </a:extLst>
        </xdr:cNvPr>
        <xdr:cNvSpPr txBox="1"/>
      </xdr:nvSpPr>
      <xdr:spPr>
        <a:xfrm>
          <a:off x="12655550" y="28790900"/>
          <a:ext cx="1225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4BC125-DB38-A94A-BACB-FAEE581B2BE1}" type="TxLink">
            <a:rPr lang="en-US" sz="1000" b="0" i="0" u="none" strike="noStrike">
              <a:solidFill>
                <a:srgbClr val="000000"/>
              </a:solidFill>
              <a:latin typeface="Arial" panose="020B0604020202020204"/>
              <a:cs typeface="Arial" panose="020B0604020202020204"/>
            </a:rPr>
            <a:pPr/>
            <a:t> Q132,596.85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7</xdr:col>
      <xdr:colOff>596900</xdr:colOff>
      <xdr:row>171</xdr:row>
      <xdr:rowOff>127000</xdr:rowOff>
    </xdr:from>
    <xdr:to>
      <xdr:col>8</xdr:col>
      <xdr:colOff>495300</xdr:colOff>
      <xdr:row>173</xdr:row>
      <xdr:rowOff>38100</xdr:rowOff>
    </xdr:to>
    <xdr:sp macro="" textlink="$E$187">
      <xdr:nvSpPr>
        <xdr:cNvPr id="34" name="CuadroTexto 33">
          <a:extLst>
            <a:ext uri="{FF2B5EF4-FFF2-40B4-BE49-F238E27FC236}">
              <a16:creationId xmlns:a16="http://schemas.microsoft.com/office/drawing/2014/main" id="{00000000-0008-0000-0200-000022000000}"/>
            </a:ext>
          </a:extLst>
        </xdr:cNvPr>
        <xdr:cNvSpPr txBox="1"/>
      </xdr:nvSpPr>
      <xdr:spPr>
        <a:xfrm>
          <a:off x="11830050" y="28276550"/>
          <a:ext cx="1282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A341D0-ABF3-EA4A-98DA-38A32696B09D}" type="TxLink">
            <a:rPr lang="en-US" sz="1000" b="0" i="0" u="none" strike="noStrike">
              <a:solidFill>
                <a:srgbClr val="000000"/>
              </a:solidFill>
              <a:latin typeface="Arial" panose="020B0604020202020204"/>
              <a:cs typeface="Arial" panose="020B0604020202020204"/>
            </a:rPr>
            <a:pPr/>
            <a:t> Q99,447.64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6</xdr:col>
      <xdr:colOff>190500</xdr:colOff>
      <xdr:row>172</xdr:row>
      <xdr:rowOff>38100</xdr:rowOff>
    </xdr:from>
    <xdr:to>
      <xdr:col>6</xdr:col>
      <xdr:colOff>1346200</xdr:colOff>
      <xdr:row>173</xdr:row>
      <xdr:rowOff>114300</xdr:rowOff>
    </xdr:to>
    <xdr:sp macro="" textlink="$E$186">
      <xdr:nvSpPr>
        <xdr:cNvPr id="35" name="CuadroTexto 34">
          <a:extLst>
            <a:ext uri="{FF2B5EF4-FFF2-40B4-BE49-F238E27FC236}">
              <a16:creationId xmlns:a16="http://schemas.microsoft.com/office/drawing/2014/main" id="{00000000-0008-0000-0200-000023000000}"/>
            </a:ext>
          </a:extLst>
        </xdr:cNvPr>
        <xdr:cNvSpPr txBox="1"/>
      </xdr:nvSpPr>
      <xdr:spPr>
        <a:xfrm>
          <a:off x="9855200" y="28346400"/>
          <a:ext cx="11557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4F8C02-6D4B-0E42-AC01-07A70E3D5451}" type="TxLink">
            <a:rPr lang="en-US" sz="1000" b="0" i="0" u="none" strike="noStrike">
              <a:solidFill>
                <a:srgbClr val="000000"/>
              </a:solidFill>
              <a:latin typeface="Arial" panose="020B0604020202020204"/>
              <a:cs typeface="Arial" panose="020B0604020202020204"/>
            </a:rPr>
            <a:pPr/>
            <a:t> Q66,298.42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5</xdr:col>
      <xdr:colOff>1143000</xdr:colOff>
      <xdr:row>175</xdr:row>
      <xdr:rowOff>25400</xdr:rowOff>
    </xdr:from>
    <xdr:to>
      <xdr:col>6</xdr:col>
      <xdr:colOff>749300</xdr:colOff>
      <xdr:row>176</xdr:row>
      <xdr:rowOff>101600</xdr:rowOff>
    </xdr:to>
    <xdr:sp macro="" textlink="$E$185">
      <xdr:nvSpPr>
        <xdr:cNvPr id="36" name="CuadroTexto 35">
          <a:extLst>
            <a:ext uri="{FF2B5EF4-FFF2-40B4-BE49-F238E27FC236}">
              <a16:creationId xmlns:a16="http://schemas.microsoft.com/office/drawing/2014/main" id="{00000000-0008-0000-0200-000024000000}"/>
            </a:ext>
          </a:extLst>
        </xdr:cNvPr>
        <xdr:cNvSpPr txBox="1"/>
      </xdr:nvSpPr>
      <xdr:spPr>
        <a:xfrm>
          <a:off x="9099550" y="28886150"/>
          <a:ext cx="1314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94C710-35C2-5B42-9520-4CD200A1645C}" type="TxLink">
            <a:rPr lang="en-US" sz="1000" b="0" i="0" u="none" strike="noStrike">
              <a:solidFill>
                <a:srgbClr val="000000"/>
              </a:solidFill>
              <a:latin typeface="Arial" panose="020B0604020202020204"/>
              <a:cs typeface="Arial" panose="020B0604020202020204"/>
            </a:rPr>
            <a:pPr/>
            <a:t> Q33,149.21 </a:t>
          </a:fld>
          <a:endParaRPr lang="en-US" sz="1000" b="0" i="0" u="none" strike="noStrike">
            <a:solidFill>
              <a:srgbClr val="000000"/>
            </a:solidFill>
            <a:latin typeface="Arial" panose="020B0604020202020204"/>
            <a:cs typeface="Arial" panose="020B0604020202020204"/>
          </a:endParaRPr>
        </a:p>
      </xdr:txBody>
    </xdr:sp>
    <xdr:clientData/>
  </xdr:twoCellAnchor>
  <xdr:twoCellAnchor>
    <xdr:from>
      <xdr:col>2</xdr:col>
      <xdr:colOff>0</xdr:colOff>
      <xdr:row>170</xdr:row>
      <xdr:rowOff>0</xdr:rowOff>
    </xdr:from>
    <xdr:to>
      <xdr:col>3</xdr:col>
      <xdr:colOff>1270000</xdr:colOff>
      <xdr:row>171</xdr:row>
      <xdr:rowOff>152400</xdr:rowOff>
    </xdr:to>
    <xdr:sp macro="" textlink="">
      <xdr:nvSpPr>
        <xdr:cNvPr id="8" name="Rectángulo redondeado 7">
          <a:extLst>
            <a:ext uri="{FF2B5EF4-FFF2-40B4-BE49-F238E27FC236}">
              <a16:creationId xmlns:a16="http://schemas.microsoft.com/office/drawing/2014/main" id="{00000000-0008-0000-0200-000008000000}"/>
            </a:ext>
          </a:extLst>
        </xdr:cNvPr>
        <xdr:cNvSpPr/>
      </xdr:nvSpPr>
      <xdr:spPr>
        <a:xfrm>
          <a:off x="1536700" y="27863800"/>
          <a:ext cx="4445000" cy="43815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_tradnl" sz="1200" b="0" i="0">
              <a:solidFill>
                <a:schemeClr val="tx1"/>
              </a:solidFill>
              <a:latin typeface="Arial" panose="020B0604020202020204" pitchFamily="7" charset="0"/>
              <a:cs typeface="Arial" panose="020B0604020202020204" pitchFamily="7" charset="0"/>
            </a:rPr>
            <a:t>Estados Financieros Auditados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37</xdr:col>
      <xdr:colOff>47980</xdr:colOff>
      <xdr:row>1146</xdr:row>
      <xdr:rowOff>26811</xdr:rowOff>
    </xdr:from>
    <xdr:to>
      <xdr:col>42</xdr:col>
      <xdr:colOff>917632</xdr:colOff>
      <xdr:row>1169</xdr:row>
      <xdr:rowOff>47978</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56446</xdr:colOff>
      <xdr:row>1169</xdr:row>
      <xdr:rowOff>141112</xdr:rowOff>
    </xdr:from>
    <xdr:to>
      <xdr:col>42</xdr:col>
      <xdr:colOff>945445</xdr:colOff>
      <xdr:row>1192</xdr:row>
      <xdr:rowOff>162278</xdr:rowOff>
    </xdr:to>
    <xdr:graphicFrame macro="">
      <xdr:nvGraphicFramePr>
        <xdr:cNvPr id="3" name="Gráfico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1016001</xdr:colOff>
      <xdr:row>1146</xdr:row>
      <xdr:rowOff>42333</xdr:rowOff>
    </xdr:from>
    <xdr:to>
      <xdr:col>48</xdr:col>
      <xdr:colOff>1024466</xdr:colOff>
      <xdr:row>1169</xdr:row>
      <xdr:rowOff>63500</xdr:rowOff>
    </xdr:to>
    <xdr:graphicFrame macro="">
      <xdr:nvGraphicFramePr>
        <xdr:cNvPr id="4" name="Gráfico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1016001</xdr:colOff>
      <xdr:row>1146</xdr:row>
      <xdr:rowOff>42333</xdr:rowOff>
    </xdr:from>
    <xdr:to>
      <xdr:col>54</xdr:col>
      <xdr:colOff>1024466</xdr:colOff>
      <xdr:row>1169</xdr:row>
      <xdr:rowOff>63500</xdr:rowOff>
    </xdr:to>
    <xdr:graphicFrame macro="">
      <xdr:nvGraphicFramePr>
        <xdr:cNvPr id="6" name="Gráfico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1016001</xdr:colOff>
      <xdr:row>1146</xdr:row>
      <xdr:rowOff>42333</xdr:rowOff>
    </xdr:from>
    <xdr:to>
      <xdr:col>60</xdr:col>
      <xdr:colOff>1024466</xdr:colOff>
      <xdr:row>1169</xdr:row>
      <xdr:rowOff>63500</xdr:rowOff>
    </xdr:to>
    <xdr:graphicFrame macro="">
      <xdr:nvGraphicFramePr>
        <xdr:cNvPr id="8" name="Gráfico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1016001</xdr:colOff>
      <xdr:row>1146</xdr:row>
      <xdr:rowOff>42333</xdr:rowOff>
    </xdr:from>
    <xdr:to>
      <xdr:col>66</xdr:col>
      <xdr:colOff>1024466</xdr:colOff>
      <xdr:row>1169</xdr:row>
      <xdr:rowOff>63500</xdr:rowOff>
    </xdr:to>
    <xdr:graphicFrame macro="">
      <xdr:nvGraphicFramePr>
        <xdr:cNvPr id="7" name="Gráfico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67</xdr:col>
      <xdr:colOff>183444</xdr:colOff>
      <xdr:row>1146</xdr:row>
      <xdr:rowOff>28222</xdr:rowOff>
    </xdr:from>
    <xdr:to>
      <xdr:col>73</xdr:col>
      <xdr:colOff>191909</xdr:colOff>
      <xdr:row>1169</xdr:row>
      <xdr:rowOff>49389</xdr:rowOff>
    </xdr:to>
    <xdr:graphicFrame macro="">
      <xdr:nvGraphicFramePr>
        <xdr:cNvPr id="10" name="Gráfico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73</xdr:col>
      <xdr:colOff>183444</xdr:colOff>
      <xdr:row>1146</xdr:row>
      <xdr:rowOff>28222</xdr:rowOff>
    </xdr:from>
    <xdr:to>
      <xdr:col>79</xdr:col>
      <xdr:colOff>191909</xdr:colOff>
      <xdr:row>1169</xdr:row>
      <xdr:rowOff>49389</xdr:rowOff>
    </xdr:to>
    <xdr:graphicFrame macro="">
      <xdr:nvGraphicFramePr>
        <xdr:cNvPr id="11" name="Gráfico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79</xdr:col>
      <xdr:colOff>324556</xdr:colOff>
      <xdr:row>1146</xdr:row>
      <xdr:rowOff>42333</xdr:rowOff>
    </xdr:from>
    <xdr:to>
      <xdr:col>85</xdr:col>
      <xdr:colOff>333021</xdr:colOff>
      <xdr:row>1169</xdr:row>
      <xdr:rowOff>63500</xdr:rowOff>
    </xdr:to>
    <xdr:graphicFrame macro="">
      <xdr:nvGraphicFramePr>
        <xdr:cNvPr id="13" name="Gráfico 12">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85</xdr:col>
      <xdr:colOff>324556</xdr:colOff>
      <xdr:row>1146</xdr:row>
      <xdr:rowOff>42333</xdr:rowOff>
    </xdr:from>
    <xdr:to>
      <xdr:col>91</xdr:col>
      <xdr:colOff>333021</xdr:colOff>
      <xdr:row>1169</xdr:row>
      <xdr:rowOff>63500</xdr:rowOff>
    </xdr:to>
    <xdr:graphicFrame macro="">
      <xdr:nvGraphicFramePr>
        <xdr:cNvPr id="14" name="Gráfico 13">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91</xdr:col>
      <xdr:colOff>324556</xdr:colOff>
      <xdr:row>1146</xdr:row>
      <xdr:rowOff>42333</xdr:rowOff>
    </xdr:from>
    <xdr:to>
      <xdr:col>97</xdr:col>
      <xdr:colOff>333021</xdr:colOff>
      <xdr:row>1169</xdr:row>
      <xdr:rowOff>63500</xdr:rowOff>
    </xdr:to>
    <xdr:graphicFrame macro="">
      <xdr:nvGraphicFramePr>
        <xdr:cNvPr id="15" name="Gráfico 14">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97</xdr:col>
      <xdr:colOff>324556</xdr:colOff>
      <xdr:row>1146</xdr:row>
      <xdr:rowOff>42333</xdr:rowOff>
    </xdr:from>
    <xdr:to>
      <xdr:col>103</xdr:col>
      <xdr:colOff>333021</xdr:colOff>
      <xdr:row>1169</xdr:row>
      <xdr:rowOff>63500</xdr:rowOff>
    </xdr:to>
    <xdr:graphicFrame macro="">
      <xdr:nvGraphicFramePr>
        <xdr:cNvPr id="16" name="Gráfico 15">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3D"/>
  </sheetPr>
  <dimension ref="A1"/>
  <sheetViews>
    <sheetView showGridLines="0" workbookViewId="0">
      <selection activeCell="I17" sqref="I17"/>
    </sheetView>
  </sheetViews>
  <sheetFormatPr baseColWidth="10" defaultColWidth="11" defaultRowHeight="14.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1CCFF"/>
    <pageSetUpPr fitToPage="1"/>
  </sheetPr>
  <dimension ref="B10:M140"/>
  <sheetViews>
    <sheetView showGridLines="0" tabSelected="1" topLeftCell="A97" zoomScale="85" zoomScaleNormal="85" workbookViewId="0">
      <selection activeCell="C121" sqref="C121"/>
    </sheetView>
  </sheetViews>
  <sheetFormatPr baseColWidth="10" defaultColWidth="11" defaultRowHeight="12.75"/>
  <cols>
    <col min="1" max="2" width="11" style="2"/>
    <col min="3" max="3" width="39" style="2" customWidth="1"/>
    <col min="4" max="4" width="29.42578125" style="2" customWidth="1"/>
    <col min="5" max="5" width="22" style="2" customWidth="1"/>
    <col min="6" max="6" width="26" style="2" customWidth="1"/>
    <col min="7" max="7" width="22.42578125" style="2" customWidth="1"/>
    <col min="8" max="8" width="21.42578125" style="2" customWidth="1"/>
    <col min="9" max="12" width="11" style="2"/>
    <col min="13" max="13" width="12.42578125" style="2" customWidth="1"/>
    <col min="14" max="16384" width="11" style="2"/>
  </cols>
  <sheetData>
    <row r="10" spans="2:13">
      <c r="B10" s="110"/>
      <c r="C10" s="111"/>
      <c r="D10" s="111"/>
      <c r="E10" s="111"/>
      <c r="F10" s="111"/>
      <c r="G10" s="111"/>
      <c r="H10" s="111"/>
      <c r="I10" s="111"/>
      <c r="J10" s="111"/>
      <c r="K10" s="129"/>
    </row>
    <row r="11" spans="2:13">
      <c r="B11" s="112"/>
      <c r="K11" s="130"/>
      <c r="M11" s="46" t="s">
        <v>0</v>
      </c>
    </row>
    <row r="12" spans="2:13">
      <c r="B12" s="112"/>
      <c r="K12" s="130"/>
    </row>
    <row r="13" spans="2:13">
      <c r="B13" s="112"/>
      <c r="K13" s="130"/>
    </row>
    <row r="14" spans="2:13">
      <c r="B14" s="112"/>
      <c r="K14" s="130"/>
    </row>
    <row r="15" spans="2:13">
      <c r="B15" s="112"/>
      <c r="C15" s="113" t="s">
        <v>1</v>
      </c>
      <c r="D15" s="113"/>
      <c r="E15" s="113"/>
      <c r="F15" s="113"/>
      <c r="G15" s="113"/>
      <c r="H15" s="113"/>
      <c r="I15" s="113"/>
      <c r="J15" s="113"/>
      <c r="K15" s="130"/>
    </row>
    <row r="16" spans="2:13">
      <c r="B16" s="112"/>
      <c r="K16" s="130"/>
    </row>
    <row r="17" spans="2:11">
      <c r="B17" s="112"/>
      <c r="C17" s="114" t="s">
        <v>2</v>
      </c>
      <c r="F17" s="114" t="s">
        <v>3</v>
      </c>
      <c r="K17" s="130"/>
    </row>
    <row r="18" spans="2:11">
      <c r="B18" s="112"/>
      <c r="C18" s="2" t="s">
        <v>4</v>
      </c>
      <c r="D18" s="115"/>
      <c r="F18" s="2" t="s">
        <v>4</v>
      </c>
      <c r="G18" s="115"/>
      <c r="K18" s="130"/>
    </row>
    <row r="19" spans="2:11">
      <c r="B19" s="112"/>
      <c r="C19" s="2" t="s">
        <v>5</v>
      </c>
      <c r="D19" s="115"/>
      <c r="F19" s="2" t="s">
        <v>5</v>
      </c>
      <c r="G19" s="115"/>
      <c r="K19" s="130"/>
    </row>
    <row r="20" spans="2:11">
      <c r="B20" s="112"/>
      <c r="D20" s="117"/>
      <c r="F20" s="22"/>
      <c r="G20" s="117"/>
      <c r="H20" s="22"/>
      <c r="K20" s="130"/>
    </row>
    <row r="21" spans="2:11">
      <c r="B21" s="112"/>
      <c r="K21" s="130"/>
    </row>
    <row r="22" spans="2:11">
      <c r="B22" s="112"/>
      <c r="C22" s="118" t="s">
        <v>6</v>
      </c>
      <c r="F22" s="118" t="s">
        <v>6</v>
      </c>
      <c r="K22" s="130"/>
    </row>
    <row r="23" spans="2:11">
      <c r="B23" s="112"/>
      <c r="C23" s="2" t="s">
        <v>4</v>
      </c>
      <c r="D23" s="119">
        <v>0.2</v>
      </c>
      <c r="F23" s="116" t="s">
        <v>4</v>
      </c>
      <c r="G23" s="119">
        <v>0.3</v>
      </c>
      <c r="K23" s="130"/>
    </row>
    <row r="24" spans="2:11">
      <c r="B24" s="112"/>
      <c r="C24" s="2" t="s">
        <v>5</v>
      </c>
      <c r="D24" s="119">
        <v>0.3</v>
      </c>
      <c r="F24" s="116" t="s">
        <v>5</v>
      </c>
      <c r="G24" s="119">
        <v>0.2</v>
      </c>
      <c r="K24" s="130"/>
    </row>
    <row r="25" spans="2:11">
      <c r="B25" s="112"/>
      <c r="D25" s="120"/>
      <c r="F25" s="22"/>
      <c r="G25" s="120"/>
      <c r="K25" s="130"/>
    </row>
    <row r="26" spans="2:11">
      <c r="B26" s="112"/>
      <c r="C26" s="2" t="s">
        <v>7</v>
      </c>
      <c r="D26" s="120"/>
      <c r="G26" s="120"/>
      <c r="K26" s="130"/>
    </row>
    <row r="27" spans="2:11">
      <c r="B27" s="112"/>
      <c r="C27" s="2" t="s">
        <v>8</v>
      </c>
      <c r="D27" s="121">
        <f>D18*D23+D19*D24</f>
        <v>0</v>
      </c>
      <c r="F27" s="2" t="s">
        <v>9</v>
      </c>
      <c r="G27" s="121">
        <f>G18*G23+G19*G24</f>
        <v>0</v>
      </c>
      <c r="K27" s="130"/>
    </row>
    <row r="28" spans="2:11">
      <c r="B28" s="112"/>
      <c r="D28" s="120"/>
      <c r="K28" s="130"/>
    </row>
    <row r="29" spans="2:11">
      <c r="B29" s="112"/>
      <c r="C29" s="113" t="s">
        <v>10</v>
      </c>
      <c r="D29" s="113"/>
      <c r="E29" s="113"/>
      <c r="F29" s="113"/>
      <c r="G29" s="113"/>
      <c r="H29" s="113"/>
      <c r="I29" s="113"/>
      <c r="J29" s="113"/>
      <c r="K29" s="130"/>
    </row>
    <row r="30" spans="2:11">
      <c r="B30" s="112"/>
      <c r="D30" s="120"/>
      <c r="K30" s="130"/>
    </row>
    <row r="31" spans="2:11">
      <c r="B31" s="112"/>
      <c r="C31" s="2" t="s">
        <v>11</v>
      </c>
      <c r="D31" s="159">
        <f>D27-G27</f>
        <v>0</v>
      </c>
      <c r="K31" s="130"/>
    </row>
    <row r="32" spans="2:11">
      <c r="B32" s="112"/>
      <c r="C32" s="2" t="s">
        <v>12</v>
      </c>
      <c r="D32" s="122">
        <f>IFERROR(G27/D27,0)</f>
        <v>0</v>
      </c>
      <c r="K32" s="130"/>
    </row>
    <row r="33" spans="2:11">
      <c r="B33" s="112"/>
      <c r="C33" s="22" t="s">
        <v>13</v>
      </c>
      <c r="D33" s="123" t="str">
        <f>IF(D32&lt;'DATOS DE SOPORTE'!$E$5,"Baja",IF(AND(D32&lt;'DATOS DE SOPORTE'!$E$6,D32&gt;='DATOS DE SOPORTE'!$E$5),"Media",IF(AND(INDIVIDUAL!D32&lt;'DATOS DE SOPORTE'!$E$7,D32&gt;='DATOS DE SOPORTE'!$E$6),"Alta (Riesgo Iliquidez)","Sobreendudamiento")))</f>
        <v>Baja</v>
      </c>
      <c r="K33" s="130"/>
    </row>
    <row r="34" spans="2:11">
      <c r="B34" s="112"/>
      <c r="D34" s="117"/>
      <c r="K34" s="130"/>
    </row>
    <row r="35" spans="2:11">
      <c r="B35" s="112"/>
      <c r="C35" s="113" t="s">
        <v>14</v>
      </c>
      <c r="D35" s="113"/>
      <c r="E35" s="113"/>
      <c r="F35" s="113"/>
      <c r="G35" s="113"/>
      <c r="H35" s="113"/>
      <c r="I35" s="113"/>
      <c r="J35" s="113"/>
      <c r="K35" s="130"/>
    </row>
    <row r="36" spans="2:11">
      <c r="B36" s="112"/>
      <c r="D36" s="117"/>
      <c r="K36" s="130"/>
    </row>
    <row r="37" spans="2:11" ht="15.75">
      <c r="B37" s="112"/>
      <c r="C37" s="2" t="s">
        <v>15</v>
      </c>
      <c r="D37" s="119">
        <v>0.2</v>
      </c>
      <c r="F37" s="160" t="s">
        <v>16</v>
      </c>
      <c r="H37" s="161" t="s">
        <v>17</v>
      </c>
      <c r="K37" s="130"/>
    </row>
    <row r="38" spans="2:11">
      <c r="B38" s="112"/>
      <c r="C38" s="22" t="s">
        <v>18</v>
      </c>
      <c r="D38" s="121">
        <f>D37*D27</f>
        <v>0</v>
      </c>
      <c r="F38" s="170">
        <f>MIN(D40,D47)</f>
        <v>0</v>
      </c>
      <c r="H38" s="171">
        <f>AVERAGE(D47,D40)</f>
        <v>0</v>
      </c>
      <c r="K38" s="130"/>
    </row>
    <row r="39" spans="2:11">
      <c r="B39" s="112"/>
      <c r="C39" s="2" t="s">
        <v>19</v>
      </c>
      <c r="D39" s="115"/>
      <c r="F39" s="170"/>
      <c r="H39" s="171"/>
      <c r="K39" s="130"/>
    </row>
    <row r="40" spans="2:11">
      <c r="B40" s="112"/>
      <c r="C40" s="114" t="s">
        <v>20</v>
      </c>
      <c r="D40" s="124">
        <f>D38-D39</f>
        <v>0</v>
      </c>
      <c r="F40" s="170"/>
      <c r="H40" s="171"/>
      <c r="K40" s="130"/>
    </row>
    <row r="41" spans="2:11">
      <c r="B41" s="112"/>
      <c r="K41" s="130"/>
    </row>
    <row r="42" spans="2:11">
      <c r="B42" s="112"/>
      <c r="C42" s="113" t="s">
        <v>21</v>
      </c>
      <c r="D42" s="113"/>
      <c r="E42" s="113"/>
      <c r="F42" s="113"/>
      <c r="G42" s="113"/>
      <c r="H42" s="113"/>
      <c r="I42" s="113"/>
      <c r="J42" s="113"/>
      <c r="K42" s="130"/>
    </row>
    <row r="43" spans="2:11">
      <c r="B43" s="112"/>
      <c r="G43" s="162" t="s">
        <v>22</v>
      </c>
      <c r="K43" s="130"/>
    </row>
    <row r="44" spans="2:11" ht="15">
      <c r="B44" s="112"/>
      <c r="C44" s="2" t="s">
        <v>23</v>
      </c>
      <c r="D44" s="119">
        <v>0.3</v>
      </c>
      <c r="G44" s="163">
        <v>45856</v>
      </c>
      <c r="K44" s="130"/>
    </row>
    <row r="45" spans="2:11">
      <c r="B45" s="112"/>
      <c r="C45" s="22" t="s">
        <v>18</v>
      </c>
      <c r="D45" s="121">
        <f>G27*D44</f>
        <v>0</v>
      </c>
      <c r="K45" s="130"/>
    </row>
    <row r="46" spans="2:11">
      <c r="B46" s="112"/>
      <c r="C46" s="2" t="s">
        <v>19</v>
      </c>
      <c r="D46" s="115"/>
      <c r="K46" s="130"/>
    </row>
    <row r="47" spans="2:11">
      <c r="B47" s="112"/>
      <c r="C47" s="114" t="s">
        <v>20</v>
      </c>
      <c r="D47" s="124">
        <f>D45-D46</f>
        <v>0</v>
      </c>
      <c r="K47" s="130"/>
    </row>
    <row r="48" spans="2:11">
      <c r="B48" s="112"/>
      <c r="K48" s="130"/>
    </row>
    <row r="49" spans="2:11">
      <c r="B49" s="112"/>
      <c r="C49" s="113" t="s">
        <v>24</v>
      </c>
      <c r="D49" s="113"/>
      <c r="E49" s="113"/>
      <c r="F49" s="113"/>
      <c r="G49" s="113"/>
      <c r="H49" s="113"/>
      <c r="I49" s="113"/>
      <c r="J49" s="113"/>
      <c r="K49" s="130"/>
    </row>
    <row r="50" spans="2:11">
      <c r="B50" s="112"/>
      <c r="K50" s="130"/>
    </row>
    <row r="51" spans="2:11">
      <c r="B51" s="112"/>
      <c r="C51" s="114" t="s">
        <v>25</v>
      </c>
      <c r="D51" s="124">
        <f>AVERAGE(D47,D40,D31)</f>
        <v>0</v>
      </c>
      <c r="K51" s="130"/>
    </row>
    <row r="52" spans="2:11">
      <c r="B52" s="112"/>
      <c r="K52" s="130"/>
    </row>
    <row r="53" spans="2:11">
      <c r="B53" s="112"/>
      <c r="C53" s="2" t="s">
        <v>26</v>
      </c>
      <c r="D53" s="119">
        <v>0.18</v>
      </c>
      <c r="K53" s="130"/>
    </row>
    <row r="54" spans="2:11">
      <c r="B54" s="112"/>
      <c r="C54" s="2" t="s">
        <v>27</v>
      </c>
      <c r="D54" s="125">
        <v>60</v>
      </c>
      <c r="K54" s="130"/>
    </row>
    <row r="55" spans="2:11">
      <c r="B55" s="112"/>
      <c r="K55" s="130"/>
    </row>
    <row r="56" spans="2:11">
      <c r="B56" s="112"/>
      <c r="C56" s="114" t="s">
        <v>28</v>
      </c>
      <c r="D56" s="126">
        <f>-PV(D53/12,D54,D40,,0)</f>
        <v>0</v>
      </c>
      <c r="K56" s="130"/>
    </row>
    <row r="57" spans="2:11">
      <c r="B57" s="127"/>
      <c r="C57" s="128"/>
      <c r="D57" s="128"/>
      <c r="E57" s="128"/>
      <c r="F57" s="128"/>
      <c r="G57" s="128"/>
      <c r="H57" s="128"/>
      <c r="I57" s="128"/>
      <c r="J57" s="128"/>
      <c r="K57" s="131"/>
    </row>
    <row r="59" spans="2:11">
      <c r="B59" s="110"/>
      <c r="C59" s="111"/>
      <c r="D59" s="111"/>
      <c r="E59" s="111"/>
      <c r="F59" s="111"/>
      <c r="G59" s="111"/>
      <c r="H59" s="111"/>
      <c r="I59" s="111"/>
      <c r="J59" s="111"/>
      <c r="K59" s="129"/>
    </row>
    <row r="60" spans="2:11">
      <c r="B60" s="112"/>
      <c r="K60" s="130"/>
    </row>
    <row r="61" spans="2:11">
      <c r="B61" s="112"/>
      <c r="K61" s="130"/>
    </row>
    <row r="62" spans="2:11">
      <c r="B62" s="112"/>
      <c r="K62" s="130"/>
    </row>
    <row r="63" spans="2:11">
      <c r="B63" s="112"/>
      <c r="K63" s="130"/>
    </row>
    <row r="64" spans="2:11">
      <c r="B64" s="112"/>
      <c r="C64" s="2" t="s">
        <v>29</v>
      </c>
      <c r="D64" s="132">
        <v>8</v>
      </c>
      <c r="K64" s="130"/>
    </row>
    <row r="65" spans="2:11">
      <c r="B65" s="112"/>
      <c r="K65" s="130"/>
    </row>
    <row r="66" spans="2:11">
      <c r="B66" s="112"/>
      <c r="C66" s="133" t="s">
        <v>30</v>
      </c>
      <c r="D66" s="24" t="s">
        <v>31</v>
      </c>
      <c r="E66" s="24" t="s">
        <v>32</v>
      </c>
      <c r="F66" s="24" t="s">
        <v>33</v>
      </c>
      <c r="G66" s="24" t="s">
        <v>34</v>
      </c>
      <c r="H66" s="24" t="s">
        <v>35</v>
      </c>
      <c r="K66" s="130"/>
    </row>
    <row r="67" spans="2:11">
      <c r="B67" s="112"/>
      <c r="C67" s="22" t="s">
        <v>36</v>
      </c>
      <c r="D67" s="24" t="s">
        <v>37</v>
      </c>
      <c r="E67" s="24" t="s">
        <v>37</v>
      </c>
      <c r="F67" s="24" t="s">
        <v>37</v>
      </c>
      <c r="G67" s="24" t="s">
        <v>37</v>
      </c>
      <c r="H67" s="35"/>
      <c r="K67" s="130"/>
    </row>
    <row r="68" spans="2:11">
      <c r="B68" s="112"/>
      <c r="C68" s="133"/>
      <c r="D68" s="69"/>
      <c r="E68" s="69"/>
      <c r="F68" s="69"/>
      <c r="G68" s="69"/>
      <c r="H68" s="22"/>
      <c r="K68" s="130"/>
    </row>
    <row r="69" spans="2:11">
      <c r="B69" s="112"/>
      <c r="C69" s="133" t="s">
        <v>38</v>
      </c>
      <c r="D69" s="117"/>
      <c r="E69" s="117"/>
      <c r="F69" s="117"/>
      <c r="G69" s="117"/>
      <c r="H69" s="22"/>
      <c r="K69" s="130"/>
    </row>
    <row r="70" spans="2:11">
      <c r="B70" s="112"/>
      <c r="C70" s="22" t="s">
        <v>39</v>
      </c>
      <c r="D70" s="134"/>
      <c r="E70" s="134"/>
      <c r="F70" s="134"/>
      <c r="G70" s="134"/>
      <c r="H70" s="135"/>
      <c r="K70" s="130"/>
    </row>
    <row r="71" spans="2:11">
      <c r="B71" s="112"/>
      <c r="C71" s="22" t="s">
        <v>40</v>
      </c>
      <c r="D71" s="136">
        <f>IF(D$67="GTQ",D70,D70*$D$64)</f>
        <v>0</v>
      </c>
      <c r="E71" s="136">
        <f t="shared" ref="E71:G71" si="0">IF(E$67="GTQ",E70,E70*$D$64)</f>
        <v>0</v>
      </c>
      <c r="F71" s="136">
        <f t="shared" si="0"/>
        <v>0</v>
      </c>
      <c r="G71" s="136">
        <f t="shared" si="0"/>
        <v>0</v>
      </c>
      <c r="H71" s="137">
        <f>SUM(D71:G71)</f>
        <v>0</v>
      </c>
      <c r="K71" s="130"/>
    </row>
    <row r="72" spans="2:11">
      <c r="B72" s="112"/>
      <c r="C72" s="22" t="s">
        <v>41</v>
      </c>
      <c r="D72" s="134"/>
      <c r="E72" s="134"/>
      <c r="F72" s="134">
        <v>0</v>
      </c>
      <c r="G72" s="134">
        <v>0</v>
      </c>
      <c r="H72" s="135"/>
      <c r="K72" s="130"/>
    </row>
    <row r="73" spans="2:11">
      <c r="B73" s="112"/>
      <c r="C73" s="22" t="s">
        <v>40</v>
      </c>
      <c r="D73" s="136">
        <f>IF(D$67="GTQ",D72,D72*$D$64)</f>
        <v>0</v>
      </c>
      <c r="E73" s="136">
        <f t="shared" ref="E73:G73" si="1">IF(E$67="GTQ",E72,E72*$D$64)</f>
        <v>0</v>
      </c>
      <c r="F73" s="136">
        <f t="shared" si="1"/>
        <v>0</v>
      </c>
      <c r="G73" s="136">
        <f t="shared" si="1"/>
        <v>0</v>
      </c>
      <c r="H73" s="137">
        <f>SUM(D73:G73)</f>
        <v>0</v>
      </c>
      <c r="K73" s="130"/>
    </row>
    <row r="74" spans="2:11">
      <c r="B74" s="112"/>
      <c r="C74" s="22"/>
      <c r="D74" s="138"/>
      <c r="E74" s="138"/>
      <c r="F74" s="138"/>
      <c r="G74" s="138"/>
      <c r="H74" s="138"/>
      <c r="K74" s="130"/>
    </row>
    <row r="75" spans="2:11">
      <c r="B75" s="112"/>
      <c r="C75" s="133" t="s">
        <v>42</v>
      </c>
      <c r="D75" s="117"/>
      <c r="E75" s="117"/>
      <c r="F75" s="117"/>
      <c r="G75" s="117"/>
      <c r="H75" s="22"/>
      <c r="K75" s="130"/>
    </row>
    <row r="76" spans="2:11">
      <c r="B76" s="112"/>
      <c r="C76" s="22" t="s">
        <v>39</v>
      </c>
      <c r="D76" s="134"/>
      <c r="E76" s="134"/>
      <c r="F76" s="134"/>
      <c r="G76" s="134"/>
      <c r="H76" s="135"/>
      <c r="K76" s="130"/>
    </row>
    <row r="77" spans="2:11">
      <c r="B77" s="112"/>
      <c r="C77" s="22" t="s">
        <v>40</v>
      </c>
      <c r="D77" s="136">
        <f>IF(D$67="GTQ",D76,D76*$D$64)</f>
        <v>0</v>
      </c>
      <c r="E77" s="136">
        <f t="shared" ref="E77" si="2">IF(E$67="GTQ",E76,E76*$D$64)</f>
        <v>0</v>
      </c>
      <c r="F77" s="136">
        <f t="shared" ref="F77" si="3">IF(F$67="GTQ",F76,F76*$D$64)</f>
        <v>0</v>
      </c>
      <c r="G77" s="136">
        <f t="shared" ref="G77" si="4">IF(G$67="GTQ",G76,G76*$D$64)</f>
        <v>0</v>
      </c>
      <c r="H77" s="137">
        <f>SUM(D77:G77)</f>
        <v>0</v>
      </c>
      <c r="K77" s="130"/>
    </row>
    <row r="78" spans="2:11">
      <c r="B78" s="112"/>
      <c r="C78" s="22" t="s">
        <v>41</v>
      </c>
      <c r="D78" s="134"/>
      <c r="E78" s="134"/>
      <c r="F78" s="134">
        <v>0</v>
      </c>
      <c r="G78" s="134">
        <v>0</v>
      </c>
      <c r="H78" s="135"/>
      <c r="K78" s="130"/>
    </row>
    <row r="79" spans="2:11">
      <c r="B79" s="112"/>
      <c r="C79" s="22" t="s">
        <v>40</v>
      </c>
      <c r="D79" s="136">
        <f>IF(D$67="GTQ",D78,D78*$D$64)</f>
        <v>0</v>
      </c>
      <c r="E79" s="136">
        <f t="shared" ref="E79" si="5">IF(E$67="GTQ",E78,E78*$D$64)</f>
        <v>0</v>
      </c>
      <c r="F79" s="136">
        <f t="shared" ref="F79" si="6">IF(F$67="GTQ",F78,F78*$D$64)</f>
        <v>0</v>
      </c>
      <c r="G79" s="136">
        <f t="shared" ref="G79" si="7">IF(G$67="GTQ",G78,G78*$D$64)</f>
        <v>0</v>
      </c>
      <c r="H79" s="137">
        <f>SUM(D79:G79)</f>
        <v>0</v>
      </c>
      <c r="K79" s="130"/>
    </row>
    <row r="80" spans="2:11">
      <c r="B80" s="112"/>
      <c r="C80" s="22"/>
      <c r="D80" s="117"/>
      <c r="E80" s="22"/>
      <c r="F80" s="22"/>
      <c r="G80" s="22"/>
      <c r="H80" s="22"/>
      <c r="K80" s="130"/>
    </row>
    <row r="81" spans="2:11">
      <c r="B81" s="112"/>
      <c r="C81" s="133" t="s">
        <v>43</v>
      </c>
      <c r="D81" s="117"/>
      <c r="E81" s="117"/>
      <c r="F81" s="117"/>
      <c r="G81" s="117"/>
      <c r="H81" s="22"/>
      <c r="K81" s="130"/>
    </row>
    <row r="82" spans="2:11">
      <c r="B82" s="112"/>
      <c r="C82" s="22" t="s">
        <v>39</v>
      </c>
      <c r="D82" s="134"/>
      <c r="E82" s="134"/>
      <c r="F82" s="134"/>
      <c r="G82" s="134"/>
      <c r="H82" s="135"/>
      <c r="K82" s="130"/>
    </row>
    <row r="83" spans="2:11">
      <c r="B83" s="112"/>
      <c r="C83" s="22" t="s">
        <v>40</v>
      </c>
      <c r="D83" s="136">
        <f>IF(D$67="GTQ",D82,D82*$D$64)</f>
        <v>0</v>
      </c>
      <c r="E83" s="136">
        <f t="shared" ref="E83" si="8">IF(E$67="GTQ",E82,E82*$D$64)</f>
        <v>0</v>
      </c>
      <c r="F83" s="136">
        <f t="shared" ref="F83" si="9">IF(F$67="GTQ",F82,F82*$D$64)</f>
        <v>0</v>
      </c>
      <c r="G83" s="136">
        <f t="shared" ref="G83" si="10">IF(G$67="GTQ",G82,G82*$D$64)</f>
        <v>0</v>
      </c>
      <c r="H83" s="137">
        <f>SUM(D83:G83)</f>
        <v>0</v>
      </c>
      <c r="K83" s="130"/>
    </row>
    <row r="84" spans="2:11">
      <c r="B84" s="112"/>
      <c r="C84" s="22" t="s">
        <v>41</v>
      </c>
      <c r="D84" s="134"/>
      <c r="E84" s="134"/>
      <c r="F84" s="134"/>
      <c r="G84" s="134"/>
      <c r="H84" s="135"/>
      <c r="K84" s="130"/>
    </row>
    <row r="85" spans="2:11">
      <c r="B85" s="112"/>
      <c r="C85" s="22" t="s">
        <v>40</v>
      </c>
      <c r="D85" s="136">
        <f>IF(D$67="GTQ",D84,D84*$D$64)</f>
        <v>0</v>
      </c>
      <c r="E85" s="136">
        <f t="shared" ref="E85" si="11">IF(E$67="GTQ",E84,E84*$D$64)</f>
        <v>0</v>
      </c>
      <c r="F85" s="136">
        <f t="shared" ref="F85" si="12">IF(F$67="GTQ",F84,F84*$D$64)</f>
        <v>0</v>
      </c>
      <c r="G85" s="136">
        <f t="shared" ref="G85" si="13">IF(G$67="GTQ",G84,G84*$D$64)</f>
        <v>0</v>
      </c>
      <c r="H85" s="137">
        <f>SUM(D85:G85)</f>
        <v>0</v>
      </c>
      <c r="K85" s="130"/>
    </row>
    <row r="86" spans="2:11">
      <c r="B86" s="112"/>
      <c r="C86" s="22"/>
      <c r="D86" s="117"/>
      <c r="E86" s="22"/>
      <c r="F86" s="22"/>
      <c r="G86" s="22"/>
      <c r="H86" s="22"/>
      <c r="K86" s="130"/>
    </row>
    <row r="87" spans="2:11">
      <c r="B87" s="112"/>
      <c r="C87" s="133" t="s">
        <v>44</v>
      </c>
      <c r="D87" s="22"/>
      <c r="E87" s="22"/>
      <c r="F87" s="22"/>
      <c r="G87" s="22"/>
      <c r="H87" s="22"/>
      <c r="K87" s="130"/>
    </row>
    <row r="88" spans="2:11">
      <c r="B88" s="112"/>
      <c r="C88" s="22" t="s">
        <v>45</v>
      </c>
      <c r="D88" s="139">
        <f>AVERAGE(H71,H77,H83)</f>
        <v>0</v>
      </c>
      <c r="E88" s="22"/>
      <c r="F88" s="22"/>
      <c r="G88" s="22"/>
      <c r="H88" s="22"/>
      <c r="K88" s="130"/>
    </row>
    <row r="89" spans="2:11">
      <c r="B89" s="112"/>
      <c r="C89" s="22" t="s">
        <v>46</v>
      </c>
      <c r="D89" s="139">
        <f>AVERAGE(H73,H79,H85)</f>
        <v>0</v>
      </c>
      <c r="E89" s="22"/>
      <c r="F89" s="22"/>
      <c r="G89" s="22"/>
      <c r="H89" s="22"/>
      <c r="K89" s="130"/>
    </row>
    <row r="90" spans="2:11">
      <c r="B90" s="127"/>
      <c r="C90" s="128"/>
      <c r="D90" s="128"/>
      <c r="E90" s="128"/>
      <c r="F90" s="128"/>
      <c r="G90" s="128"/>
      <c r="H90" s="128"/>
      <c r="I90" s="128"/>
      <c r="J90" s="128"/>
      <c r="K90" s="131"/>
    </row>
    <row r="92" spans="2:11">
      <c r="B92" s="110"/>
      <c r="C92" s="111"/>
      <c r="D92" s="111"/>
      <c r="E92" s="111"/>
      <c r="F92" s="111"/>
      <c r="G92" s="111"/>
      <c r="H92" s="111"/>
      <c r="I92" s="111"/>
      <c r="J92" s="111"/>
      <c r="K92" s="129"/>
    </row>
    <row r="93" spans="2:11">
      <c r="B93" s="112"/>
      <c r="K93" s="130"/>
    </row>
    <row r="94" spans="2:11">
      <c r="B94" s="112"/>
      <c r="K94" s="130"/>
    </row>
    <row r="95" spans="2:11">
      <c r="B95" s="112"/>
      <c r="K95" s="130"/>
    </row>
    <row r="96" spans="2:11">
      <c r="B96" s="112"/>
      <c r="K96" s="130"/>
    </row>
    <row r="97" spans="2:11">
      <c r="B97" s="112"/>
      <c r="C97" s="2" t="s">
        <v>47</v>
      </c>
      <c r="D97" s="134"/>
      <c r="K97" s="130"/>
    </row>
    <row r="98" spans="2:11">
      <c r="B98" s="112"/>
      <c r="C98" s="22" t="s">
        <v>48</v>
      </c>
      <c r="D98" s="134">
        <v>180000</v>
      </c>
      <c r="E98" s="22"/>
      <c r="F98" s="22"/>
      <c r="G98" s="22"/>
      <c r="H98" s="22"/>
      <c r="I98" s="22"/>
      <c r="J98" s="22"/>
      <c r="K98" s="130"/>
    </row>
    <row r="99" spans="2:11">
      <c r="B99" s="112"/>
      <c r="C99" s="22" t="s">
        <v>49</v>
      </c>
      <c r="D99" s="136">
        <f>D27</f>
        <v>0</v>
      </c>
      <c r="E99" s="22"/>
      <c r="F99" s="22"/>
      <c r="G99" s="22"/>
      <c r="H99" s="22"/>
      <c r="I99" s="22"/>
      <c r="J99" s="22"/>
      <c r="K99" s="130"/>
    </row>
    <row r="100" spans="2:11">
      <c r="B100" s="112"/>
      <c r="C100" s="22" t="s">
        <v>50</v>
      </c>
      <c r="D100" s="136">
        <f>D56</f>
        <v>0</v>
      </c>
      <c r="E100" s="22"/>
      <c r="F100" s="22"/>
      <c r="G100" s="22"/>
      <c r="H100" s="22"/>
      <c r="I100" s="22"/>
      <c r="J100" s="22"/>
      <c r="K100" s="130"/>
    </row>
    <row r="101" spans="2:11">
      <c r="B101" s="112"/>
      <c r="C101" s="22" t="s">
        <v>51</v>
      </c>
      <c r="D101" s="136">
        <f>AVERAGE('BASE DE DATOS INDIVIDUAL'!AQ1136,'BASE DE DATOS INDIVIDUAL'!AW1136,'BASE DE DATOS INDIVIDUAL'!BC1136,'BASE DE DATOS INDIVIDUAL'!BI1136,'BASE DE DATOS INDIVIDUAL'!BO1136,'BASE DE DATOS INDIVIDUAL'!BU1136,'BASE DE DATOS INDIVIDUAL'!CA1136,'BASE DE DATOS INDIVIDUAL'!CG1136,'BASE DE DATOS INDIVIDUAL'!CM1136,'BASE DE DATOS INDIVIDUAL'!CS1136,'BASE DE DATOS INDIVIDUAL'!CY1136)</f>
        <v>93094.893873737383</v>
      </c>
      <c r="E101" s="22"/>
      <c r="F101" s="22"/>
      <c r="G101" s="22"/>
      <c r="H101" s="22"/>
      <c r="I101" s="22"/>
      <c r="J101" s="22"/>
      <c r="K101" s="130"/>
    </row>
    <row r="102" spans="2:11">
      <c r="B102" s="112"/>
      <c r="C102" s="22"/>
      <c r="D102" s="71"/>
      <c r="E102" s="135"/>
      <c r="F102" s="135"/>
      <c r="G102" s="135"/>
      <c r="H102" s="135"/>
      <c r="I102" s="22"/>
      <c r="J102" s="22"/>
      <c r="K102" s="130"/>
    </row>
    <row r="103" spans="2:11">
      <c r="B103" s="112"/>
      <c r="C103" s="22"/>
      <c r="D103" s="135"/>
      <c r="E103" s="135"/>
      <c r="F103" s="135"/>
      <c r="G103" s="135"/>
      <c r="H103" s="135"/>
      <c r="I103" s="22"/>
      <c r="J103" s="22"/>
      <c r="K103" s="130"/>
    </row>
    <row r="104" spans="2:11">
      <c r="B104" s="112"/>
      <c r="C104" s="22" t="s">
        <v>52</v>
      </c>
      <c r="D104" s="24" t="s">
        <v>53</v>
      </c>
      <c r="E104" s="22"/>
      <c r="F104" s="22"/>
      <c r="G104" s="22"/>
      <c r="H104" s="22"/>
      <c r="I104" s="22"/>
      <c r="J104" s="22"/>
      <c r="K104" s="130"/>
    </row>
    <row r="105" spans="2:11">
      <c r="B105" s="112"/>
      <c r="C105" s="22" t="s">
        <v>54</v>
      </c>
      <c r="D105" s="24">
        <v>1</v>
      </c>
      <c r="E105" s="69"/>
      <c r="F105" s="69"/>
      <c r="G105" s="69"/>
      <c r="H105" s="69"/>
      <c r="I105" s="22"/>
      <c r="J105" s="22"/>
      <c r="K105" s="130"/>
    </row>
    <row r="106" spans="2:11">
      <c r="B106" s="112"/>
      <c r="C106" s="22" t="s">
        <v>55</v>
      </c>
      <c r="D106" s="24" t="s">
        <v>192</v>
      </c>
      <c r="E106" s="69"/>
      <c r="F106" s="69"/>
      <c r="G106" s="69"/>
      <c r="H106" s="22"/>
      <c r="I106" s="22"/>
      <c r="J106" s="22"/>
      <c r="K106" s="130"/>
    </row>
    <row r="107" spans="2:11">
      <c r="B107" s="112"/>
      <c r="C107" s="22" t="s">
        <v>57</v>
      </c>
      <c r="D107" s="24" t="s">
        <v>193</v>
      </c>
      <c r="E107" s="69"/>
      <c r="F107" s="69"/>
      <c r="G107" s="69"/>
      <c r="H107" s="22"/>
      <c r="I107" s="22"/>
      <c r="J107" s="22"/>
      <c r="K107" s="130"/>
    </row>
    <row r="108" spans="2:11">
      <c r="B108" s="112"/>
      <c r="C108" s="22" t="s">
        <v>59</v>
      </c>
      <c r="D108" s="46" t="s">
        <v>194</v>
      </c>
      <c r="E108" s="117"/>
      <c r="F108" s="117"/>
      <c r="G108" s="117"/>
      <c r="H108" s="22"/>
      <c r="I108" s="22"/>
      <c r="J108" s="22"/>
      <c r="K108" s="130"/>
    </row>
    <row r="109" spans="2:11">
      <c r="B109" s="112"/>
      <c r="C109" s="22" t="s">
        <v>61</v>
      </c>
      <c r="D109" s="134" t="s">
        <v>62</v>
      </c>
      <c r="E109" s="135"/>
      <c r="F109" s="135"/>
      <c r="G109" s="135"/>
      <c r="H109" s="135"/>
      <c r="I109" s="22"/>
      <c r="J109" s="22"/>
      <c r="K109" s="130"/>
    </row>
    <row r="110" spans="2:11">
      <c r="B110" s="112"/>
      <c r="C110" s="22" t="s">
        <v>63</v>
      </c>
      <c r="D110" s="164" t="s">
        <v>188</v>
      </c>
      <c r="E110" s="135"/>
      <c r="F110" s="135"/>
      <c r="G110" s="135"/>
      <c r="H110" s="135"/>
      <c r="I110" s="22"/>
      <c r="J110" s="22"/>
      <c r="K110" s="130"/>
    </row>
    <row r="111" spans="2:11">
      <c r="B111" s="112"/>
      <c r="C111" s="22" t="s">
        <v>64</v>
      </c>
      <c r="D111" s="164" t="s">
        <v>136</v>
      </c>
      <c r="E111" s="135"/>
      <c r="F111" s="135"/>
      <c r="G111" s="135"/>
      <c r="H111" s="135"/>
      <c r="I111" s="22"/>
      <c r="J111" s="22"/>
      <c r="K111" s="130"/>
    </row>
    <row r="112" spans="2:11">
      <c r="B112" s="112"/>
      <c r="C112" s="22" t="s">
        <v>65</v>
      </c>
      <c r="D112" s="164" t="s">
        <v>136</v>
      </c>
      <c r="E112" s="135"/>
      <c r="F112" s="135"/>
      <c r="G112" s="135"/>
      <c r="H112" s="135"/>
      <c r="I112" s="22"/>
      <c r="J112" s="22"/>
      <c r="K112" s="130"/>
    </row>
    <row r="113" spans="2:11">
      <c r="B113" s="112"/>
      <c r="C113" s="22" t="s">
        <v>66</v>
      </c>
      <c r="D113" s="165" t="s">
        <v>67</v>
      </c>
      <c r="E113" s="138"/>
      <c r="F113" s="138"/>
      <c r="G113" s="138"/>
      <c r="H113" s="138"/>
      <c r="I113" s="22"/>
      <c r="J113" s="22"/>
      <c r="K113" s="130"/>
    </row>
    <row r="114" spans="2:11">
      <c r="B114" s="112"/>
      <c r="C114" s="133"/>
      <c r="D114" s="117"/>
      <c r="E114" s="117"/>
      <c r="F114" s="117"/>
      <c r="G114" s="117"/>
      <c r="H114" s="22"/>
      <c r="I114" s="22"/>
      <c r="J114" s="22"/>
      <c r="K114" s="130"/>
    </row>
    <row r="115" spans="2:11">
      <c r="B115" s="112"/>
      <c r="C115" s="22"/>
      <c r="D115" s="135"/>
      <c r="E115" s="135"/>
      <c r="F115" s="135"/>
      <c r="G115" s="135"/>
      <c r="H115" s="135"/>
      <c r="I115" s="22"/>
      <c r="J115" s="22"/>
      <c r="K115" s="130"/>
    </row>
    <row r="116" spans="2:11">
      <c r="B116" s="112"/>
      <c r="C116" s="22"/>
      <c r="D116" s="135"/>
      <c r="E116" s="135"/>
      <c r="F116" s="135"/>
      <c r="G116" s="135"/>
      <c r="H116" s="135"/>
      <c r="I116" s="22"/>
      <c r="J116" s="22"/>
      <c r="K116" s="130"/>
    </row>
    <row r="117" spans="2:11" ht="23.25">
      <c r="B117" s="112"/>
      <c r="C117" s="22"/>
      <c r="D117" s="152">
        <f>('BASE DE DATOS INDIVIDUAL'!AO1144+'BASE DE DATOS INDIVIDUAL'!AU1144+'BASE DE DATOS INDIVIDUAL'!BA1144+'BASE DE DATOS INDIVIDUAL'!BG1144+'BASE DE DATOS INDIVIDUAL'!BM1144+'BASE DE DATOS INDIVIDUAL'!BS1144+'BASE DE DATOS INDIVIDUAL'!BY1144+'BASE DE DATOS INDIVIDUAL'!CE1144+'BASE DE DATOS INDIVIDUAL'!CK1144+'BASE DE DATOS INDIVIDUAL'!CQ1144+'BASE DE DATOS INDIVIDUAL'!CW1144)/(4*11)</f>
        <v>0.97727272727272729</v>
      </c>
      <c r="E117" s="135"/>
      <c r="F117" s="135"/>
      <c r="G117" s="135"/>
      <c r="H117" s="135"/>
      <c r="I117" s="22"/>
      <c r="J117" s="22"/>
      <c r="K117" s="130"/>
    </row>
    <row r="118" spans="2:11">
      <c r="B118" s="112"/>
      <c r="C118" s="22"/>
      <c r="D118" s="135"/>
      <c r="E118" s="135"/>
      <c r="F118" s="135"/>
      <c r="G118" s="135"/>
      <c r="H118" s="135"/>
      <c r="I118" s="22"/>
      <c r="J118" s="22"/>
      <c r="K118" s="130"/>
    </row>
    <row r="119" spans="2:11">
      <c r="B119" s="112"/>
      <c r="C119" s="22"/>
      <c r="D119" s="117"/>
      <c r="E119" s="22"/>
      <c r="F119" s="22"/>
      <c r="G119" s="22"/>
      <c r="H119" s="22"/>
      <c r="I119" s="22"/>
      <c r="J119" s="22"/>
      <c r="K119" s="130"/>
    </row>
    <row r="120" spans="2:11" ht="18">
      <c r="B120" s="112"/>
      <c r="C120" s="22" t="s">
        <v>68</v>
      </c>
      <c r="D120" s="166">
        <f>D101*D117</f>
        <v>90979.100831152449</v>
      </c>
      <c r="E120" s="117"/>
      <c r="F120" s="117"/>
      <c r="G120" s="117"/>
      <c r="H120" s="22"/>
      <c r="I120" s="22"/>
      <c r="J120" s="22"/>
      <c r="K120" s="130"/>
    </row>
    <row r="121" spans="2:11" ht="18">
      <c r="B121" s="112"/>
      <c r="C121" s="22" t="s">
        <v>69</v>
      </c>
      <c r="D121" s="166">
        <f>-PMT(D53/12,D54,D120)</f>
        <v>2310.2711943395093</v>
      </c>
      <c r="E121" s="135"/>
      <c r="F121" s="135"/>
      <c r="G121" s="135"/>
      <c r="H121" s="135"/>
      <c r="I121" s="22"/>
      <c r="J121" s="22"/>
      <c r="K121" s="130"/>
    </row>
    <row r="122" spans="2:11">
      <c r="B122" s="112"/>
      <c r="C122" s="157" t="s">
        <v>70</v>
      </c>
      <c r="D122" s="158">
        <f>D100/5</f>
        <v>0</v>
      </c>
      <c r="E122" s="135"/>
      <c r="F122" s="135"/>
      <c r="G122" s="135"/>
      <c r="H122" s="135"/>
      <c r="I122" s="22"/>
      <c r="J122" s="22"/>
      <c r="K122" s="130"/>
    </row>
    <row r="123" spans="2:11">
      <c r="B123" s="112"/>
      <c r="C123" s="157" t="s">
        <v>71</v>
      </c>
      <c r="D123" s="158">
        <f>D122</f>
        <v>0</v>
      </c>
      <c r="E123" s="135"/>
      <c r="F123" s="135"/>
      <c r="G123" s="135"/>
      <c r="H123" s="135"/>
      <c r="I123" s="22"/>
      <c r="J123" s="22"/>
      <c r="K123" s="130"/>
    </row>
    <row r="124" spans="2:11">
      <c r="B124" s="112"/>
      <c r="C124" s="157" t="s">
        <v>72</v>
      </c>
      <c r="D124" s="158">
        <f>D123</f>
        <v>0</v>
      </c>
      <c r="E124" s="135"/>
      <c r="F124" s="135"/>
      <c r="G124" s="135"/>
      <c r="H124" s="135"/>
      <c r="I124" s="22"/>
      <c r="J124" s="22"/>
      <c r="K124" s="130"/>
    </row>
    <row r="125" spans="2:11">
      <c r="B125" s="112"/>
      <c r="C125" s="157" t="s">
        <v>73</v>
      </c>
      <c r="D125" s="158">
        <f>D124</f>
        <v>0</v>
      </c>
      <c r="E125" s="22"/>
      <c r="F125" s="22"/>
      <c r="G125" s="22"/>
      <c r="H125" s="22"/>
      <c r="I125" s="22"/>
      <c r="J125" s="22"/>
      <c r="K125" s="130"/>
    </row>
    <row r="126" spans="2:11">
      <c r="B126" s="112"/>
      <c r="C126" s="157" t="s">
        <v>74</v>
      </c>
      <c r="D126" s="158">
        <f>D125</f>
        <v>0</v>
      </c>
      <c r="E126" s="22"/>
      <c r="F126" s="22"/>
      <c r="G126" s="22"/>
      <c r="H126" s="22"/>
      <c r="I126" s="22"/>
      <c r="J126" s="22"/>
      <c r="K126" s="130"/>
    </row>
    <row r="127" spans="2:11">
      <c r="B127" s="112"/>
      <c r="C127" s="157" t="s">
        <v>35</v>
      </c>
      <c r="D127" s="158">
        <f>SUM(D122:D126)</f>
        <v>0</v>
      </c>
      <c r="E127" s="22"/>
      <c r="F127" s="22"/>
      <c r="G127" s="22"/>
      <c r="H127" s="22"/>
      <c r="I127" s="22"/>
      <c r="J127" s="22"/>
      <c r="K127" s="130"/>
    </row>
    <row r="128" spans="2:11">
      <c r="B128" s="112"/>
      <c r="C128" s="157"/>
      <c r="D128" s="167"/>
      <c r="E128" s="22"/>
      <c r="F128" s="22"/>
      <c r="G128" s="22"/>
      <c r="H128" s="22"/>
      <c r="I128" s="22"/>
      <c r="J128" s="22"/>
      <c r="K128" s="130"/>
    </row>
    <row r="129" spans="2:11">
      <c r="B129" s="112"/>
      <c r="C129" s="157" t="s">
        <v>70</v>
      </c>
      <c r="D129" s="158">
        <f>D122</f>
        <v>0</v>
      </c>
      <c r="E129" s="22"/>
      <c r="F129" s="22"/>
      <c r="G129" s="22"/>
      <c r="H129" s="22"/>
      <c r="I129" s="22"/>
      <c r="J129" s="22"/>
      <c r="K129" s="130"/>
    </row>
    <row r="130" spans="2:11">
      <c r="B130" s="112"/>
      <c r="C130" s="157" t="s">
        <v>71</v>
      </c>
      <c r="D130" s="158">
        <f>D129+D123</f>
        <v>0</v>
      </c>
      <c r="E130" s="22"/>
      <c r="F130" s="22"/>
      <c r="G130" s="22"/>
      <c r="H130" s="22"/>
      <c r="I130" s="22"/>
      <c r="J130" s="22"/>
      <c r="K130" s="130"/>
    </row>
    <row r="131" spans="2:11">
      <c r="B131" s="112"/>
      <c r="C131" s="157" t="s">
        <v>72</v>
      </c>
      <c r="D131" s="158">
        <f>D130+D124</f>
        <v>0</v>
      </c>
      <c r="E131" s="22"/>
      <c r="F131" s="22"/>
      <c r="G131" s="22"/>
      <c r="H131" s="22"/>
      <c r="I131" s="22"/>
      <c r="J131" s="22"/>
      <c r="K131" s="130"/>
    </row>
    <row r="132" spans="2:11">
      <c r="B132" s="112"/>
      <c r="C132" s="157" t="s">
        <v>73</v>
      </c>
      <c r="D132" s="158">
        <f>D131+D125</f>
        <v>0</v>
      </c>
      <c r="E132" s="22"/>
      <c r="F132" s="22"/>
      <c r="G132" s="22"/>
      <c r="H132" s="22"/>
      <c r="I132" s="22"/>
      <c r="J132" s="22"/>
      <c r="K132" s="130"/>
    </row>
    <row r="133" spans="2:11">
      <c r="B133" s="112"/>
      <c r="C133" s="157" t="s">
        <v>74</v>
      </c>
      <c r="D133" s="158">
        <f>D132+D126</f>
        <v>0</v>
      </c>
      <c r="E133" s="22"/>
      <c r="F133" s="22"/>
      <c r="G133" s="22"/>
      <c r="H133" s="22"/>
      <c r="I133" s="22"/>
      <c r="J133" s="22"/>
      <c r="K133" s="130"/>
    </row>
    <row r="134" spans="2:11">
      <c r="B134" s="112"/>
      <c r="C134" s="157"/>
      <c r="D134" s="167"/>
      <c r="E134" s="22"/>
      <c r="F134" s="22"/>
      <c r="G134" s="22"/>
      <c r="H134" s="22"/>
      <c r="I134" s="22"/>
      <c r="J134" s="22"/>
      <c r="K134" s="130"/>
    </row>
    <row r="135" spans="2:11">
      <c r="B135" s="112"/>
      <c r="C135" s="157" t="s">
        <v>75</v>
      </c>
      <c r="D135" s="158">
        <f>D120</f>
        <v>90979.100831152449</v>
      </c>
      <c r="E135" s="22"/>
      <c r="F135" s="22"/>
      <c r="G135" s="22"/>
      <c r="H135" s="22"/>
      <c r="I135" s="22"/>
      <c r="J135" s="22"/>
      <c r="K135" s="130"/>
    </row>
    <row r="136" spans="2:11">
      <c r="B136" s="112"/>
      <c r="C136" s="157" t="s">
        <v>76</v>
      </c>
      <c r="D136" s="158">
        <f>D135/86</f>
        <v>1057.8965212924704</v>
      </c>
      <c r="E136" s="22"/>
      <c r="F136" s="22"/>
      <c r="G136" s="22"/>
      <c r="H136" s="22"/>
      <c r="I136" s="22"/>
      <c r="J136" s="22"/>
      <c r="K136" s="130"/>
    </row>
    <row r="137" spans="2:11">
      <c r="B137" s="112"/>
      <c r="C137" s="157" t="s">
        <v>77</v>
      </c>
      <c r="D137" s="158">
        <f>SUM(D122:D127)-D135-D136</f>
        <v>-92036.997352444916</v>
      </c>
      <c r="E137" s="22"/>
      <c r="F137" s="22"/>
      <c r="G137" s="22"/>
      <c r="H137" s="22"/>
      <c r="I137" s="22"/>
      <c r="J137" s="22"/>
      <c r="K137" s="130"/>
    </row>
    <row r="138" spans="2:11">
      <c r="B138" s="112"/>
      <c r="C138" s="22"/>
      <c r="D138" s="22"/>
      <c r="E138" s="22"/>
      <c r="F138" s="22"/>
      <c r="G138" s="22"/>
      <c r="H138" s="22"/>
      <c r="K138" s="130"/>
    </row>
    <row r="139" spans="2:11">
      <c r="B139" s="112"/>
      <c r="C139" s="22"/>
      <c r="D139" s="22"/>
      <c r="E139" s="22"/>
      <c r="F139" s="22"/>
      <c r="G139" s="22"/>
      <c r="H139" s="22"/>
      <c r="K139" s="130"/>
    </row>
    <row r="140" spans="2:11">
      <c r="B140" s="127"/>
      <c r="C140" s="128"/>
      <c r="D140" s="128"/>
      <c r="E140" s="128"/>
      <c r="F140" s="128"/>
      <c r="G140" s="128"/>
      <c r="H140" s="128"/>
      <c r="I140" s="128"/>
      <c r="J140" s="128"/>
      <c r="K140" s="131"/>
    </row>
  </sheetData>
  <mergeCells count="2">
    <mergeCell ref="F38:F40"/>
    <mergeCell ref="H38:H40"/>
  </mergeCells>
  <conditionalFormatting sqref="D32">
    <cfRule type="colorScale" priority="3">
      <colorScale>
        <cfvo type="min"/>
        <cfvo type="percentile" val="50"/>
        <cfvo type="max"/>
        <color rgb="FF63BE7B"/>
        <color rgb="FFFFEB84"/>
        <color rgb="FFF8696B"/>
      </colorScale>
    </cfRule>
  </conditionalFormatting>
  <conditionalFormatting sqref="D117">
    <cfRule type="colorScale" priority="1">
      <colorScale>
        <cfvo type="num" val="0"/>
        <cfvo type="num" val="0.5"/>
        <cfvo type="num" val="1"/>
        <color rgb="FFFF0000"/>
        <color rgb="FFFFEB84"/>
        <color rgb="FF00B050"/>
      </colorScale>
    </cfRule>
  </conditionalFormatting>
  <pageMargins left="0.7" right="0.7" top="0.75" bottom="0.75" header="0.3" footer="0.3"/>
  <pageSetup paperSize="9" scale="43" fitToWidth="0" orientation="portrait" r:id="rId1"/>
  <drawing r:id="rId2"/>
  <legacyDrawing r:id="rId3"/>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'DATOS DE SOPORTE'!$G$5:$G$6</xm:f>
          </x14:formula1>
          <xm:sqref>D67:G67 E106:G106</xm:sqref>
        </x14:dataValidation>
        <x14:dataValidation type="list" allowBlank="1" showInputMessage="1" showErrorMessage="1" xr:uid="{00000000-0002-0000-0100-000001000000}">
          <x14:formula1>
            <xm:f>'DATOS DE SOPORTE'!$Y$5:$Y$8</xm:f>
          </x14:formula1>
          <xm:sqref>D104</xm:sqref>
        </x14:dataValidation>
        <x14:dataValidation type="list" allowBlank="1" showInputMessage="1" showErrorMessage="1" xr:uid="{00000000-0002-0000-0100-000002000000}">
          <x14:formula1>
            <xm:f>'DATOS DE SOPORTE'!$AB$5:$AB$10</xm:f>
          </x14:formula1>
          <xm:sqref>D105</xm:sqref>
        </x14:dataValidation>
        <x14:dataValidation type="list" allowBlank="1" showInputMessage="1" showErrorMessage="1" xr:uid="{00000000-0002-0000-0100-000003000000}">
          <x14:formula1>
            <xm:f>'DATOS DE SOPORTE'!$AD$5:$AD$6</xm:f>
          </x14:formula1>
          <xm:sqref>D106</xm:sqref>
        </x14:dataValidation>
        <x14:dataValidation type="list" allowBlank="1" showInputMessage="1" showErrorMessage="1" xr:uid="{00000000-0002-0000-0100-000004000000}">
          <x14:formula1>
            <xm:f>'DATOS DE SOPORTE'!$AF$5:$AF$7</xm:f>
          </x14:formula1>
          <xm:sqref>D107</xm:sqref>
        </x14:dataValidation>
        <x14:dataValidation type="list" allowBlank="1" showInputMessage="1" showErrorMessage="1" xr:uid="{00000000-0002-0000-0100-000005000000}">
          <x14:formula1>
            <xm:f>'DATOS DE SOPORTE'!$AJ$5:$AJ$6</xm:f>
          </x14:formula1>
          <xm:sqref>D108</xm:sqref>
        </x14:dataValidation>
        <x14:dataValidation type="list" allowBlank="1" showInputMessage="1" showErrorMessage="1" xr:uid="{00000000-0002-0000-0100-000006000000}">
          <x14:formula1>
            <xm:f>'DATOS DE SOPORTE'!$S$5:$S$10</xm:f>
          </x14:formula1>
          <xm:sqref>D109</xm:sqref>
        </x14:dataValidation>
        <x14:dataValidation type="list" allowBlank="1" showInputMessage="1" showErrorMessage="1" xr:uid="{00000000-0002-0000-0100-000007000000}">
          <x14:formula1>
            <xm:f>'DATOS DE SOPORTE'!$V$5:$V$8</xm:f>
          </x14:formula1>
          <xm:sqref>D113</xm:sqref>
        </x14:dataValidation>
        <x14:dataValidation type="list" allowBlank="1" showInputMessage="1" showErrorMessage="1" xr:uid="{00000000-0002-0000-0100-000008000000}">
          <x14:formula1>
            <xm:f>'DATOS DE SOPORTE'!$AH$5:$AH$6</xm:f>
          </x14:formula1>
          <xm:sqref>D110:D112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BFFC2"/>
  </sheetPr>
  <dimension ref="B10:R199"/>
  <sheetViews>
    <sheetView showGridLines="0" workbookViewId="0">
      <selection activeCell="D111" sqref="D110:G111"/>
    </sheetView>
  </sheetViews>
  <sheetFormatPr baseColWidth="10" defaultColWidth="11" defaultRowHeight="12.75"/>
  <cols>
    <col min="1" max="2" width="11" style="2"/>
    <col min="3" max="3" width="45.42578125" style="2" customWidth="1"/>
    <col min="4" max="4" width="24.42578125" style="2" customWidth="1"/>
    <col min="5" max="5" width="22" style="2" customWidth="1"/>
    <col min="6" max="6" width="24.42578125" style="2" customWidth="1"/>
    <col min="7" max="7" width="22.42578125" style="2" customWidth="1"/>
    <col min="8" max="8" width="19.85546875" style="2" customWidth="1"/>
    <col min="9" max="12" width="11" style="2"/>
    <col min="13" max="13" width="12.42578125" style="2" customWidth="1"/>
    <col min="14" max="14" width="13.85546875" style="2" customWidth="1"/>
    <col min="15" max="16384" width="11" style="2"/>
  </cols>
  <sheetData>
    <row r="10" spans="2:13">
      <c r="B10" s="110"/>
      <c r="C10" s="111"/>
      <c r="D10" s="111"/>
      <c r="E10" s="111"/>
      <c r="F10" s="111"/>
      <c r="G10" s="111"/>
      <c r="H10" s="111"/>
      <c r="I10" s="111"/>
      <c r="J10" s="111"/>
      <c r="K10" s="129"/>
    </row>
    <row r="11" spans="2:13">
      <c r="B11" s="112"/>
      <c r="K11" s="130"/>
      <c r="M11" s="46" t="s">
        <v>0</v>
      </c>
    </row>
    <row r="12" spans="2:13">
      <c r="B12" s="112"/>
      <c r="K12" s="130"/>
    </row>
    <row r="13" spans="2:13">
      <c r="B13" s="112"/>
      <c r="K13" s="130"/>
    </row>
    <row r="14" spans="2:13">
      <c r="B14" s="112"/>
      <c r="K14" s="130"/>
    </row>
    <row r="15" spans="2:13">
      <c r="B15" s="112"/>
      <c r="C15" s="113" t="s">
        <v>1</v>
      </c>
      <c r="D15" s="113"/>
      <c r="E15" s="113"/>
      <c r="F15" s="113"/>
      <c r="G15" s="113"/>
      <c r="H15" s="113"/>
      <c r="I15" s="113"/>
      <c r="J15" s="113"/>
      <c r="K15" s="130"/>
    </row>
    <row r="16" spans="2:13">
      <c r="B16" s="112"/>
      <c r="K16" s="130"/>
    </row>
    <row r="17" spans="2:11">
      <c r="B17" s="112"/>
      <c r="C17" s="114" t="s">
        <v>2</v>
      </c>
      <c r="F17" s="114" t="s">
        <v>3</v>
      </c>
      <c r="K17" s="130"/>
    </row>
    <row r="18" spans="2:11">
      <c r="B18" s="112"/>
      <c r="C18" s="2" t="s">
        <v>4</v>
      </c>
      <c r="D18" s="115">
        <f>MIN(H73,H79,H85)</f>
        <v>374968.30999999994</v>
      </c>
      <c r="F18" s="116" t="s">
        <v>4</v>
      </c>
      <c r="G18" s="115">
        <f>MIN(H75,H81,H87)</f>
        <v>267874.2</v>
      </c>
      <c r="K18" s="130"/>
    </row>
    <row r="19" spans="2:11">
      <c r="B19" s="112"/>
      <c r="C19" s="2" t="s">
        <v>5</v>
      </c>
      <c r="D19" s="115">
        <f>AVERAGE(H73-D18,H79-D18,H85-D18)</f>
        <v>103362.60333333339</v>
      </c>
      <c r="F19" s="116" t="s">
        <v>5</v>
      </c>
      <c r="G19" s="115">
        <f>AVERAGE(H75-G18,H81-G18,H87-G18)</f>
        <v>193431.66333333333</v>
      </c>
      <c r="K19" s="130"/>
    </row>
    <row r="20" spans="2:11">
      <c r="B20" s="112"/>
      <c r="D20" s="117"/>
      <c r="G20" s="117"/>
      <c r="K20" s="130"/>
    </row>
    <row r="21" spans="2:11">
      <c r="B21" s="112"/>
      <c r="K21" s="130"/>
    </row>
    <row r="22" spans="2:11">
      <c r="B22" s="112"/>
      <c r="C22" s="118" t="s">
        <v>6</v>
      </c>
      <c r="F22" s="118" t="s">
        <v>6</v>
      </c>
      <c r="K22" s="130"/>
    </row>
    <row r="23" spans="2:11">
      <c r="B23" s="112"/>
      <c r="C23" s="2" t="s">
        <v>4</v>
      </c>
      <c r="D23" s="119">
        <v>1</v>
      </c>
      <c r="F23" s="116" t="s">
        <v>4</v>
      </c>
      <c r="G23" s="119">
        <v>1</v>
      </c>
      <c r="K23" s="130"/>
    </row>
    <row r="24" spans="2:11">
      <c r="B24" s="112"/>
      <c r="C24" s="2" t="s">
        <v>5</v>
      </c>
      <c r="D24" s="119">
        <v>0.5</v>
      </c>
      <c r="F24" s="116" t="s">
        <v>5</v>
      </c>
      <c r="G24" s="119">
        <v>0.5</v>
      </c>
      <c r="K24" s="130"/>
    </row>
    <row r="25" spans="2:11">
      <c r="B25" s="112"/>
      <c r="D25" s="120"/>
      <c r="G25" s="120"/>
      <c r="K25" s="130"/>
    </row>
    <row r="26" spans="2:11">
      <c r="B26" s="112"/>
      <c r="D26" s="120"/>
      <c r="G26" s="120"/>
      <c r="K26" s="130"/>
    </row>
    <row r="27" spans="2:11">
      <c r="B27" s="112"/>
      <c r="C27" s="2" t="s">
        <v>8</v>
      </c>
      <c r="D27" s="121">
        <f>D18*D23+D19*D24</f>
        <v>426649.61166666663</v>
      </c>
      <c r="F27" s="2" t="s">
        <v>9</v>
      </c>
      <c r="G27" s="121">
        <f>G18*G23+G19*G24</f>
        <v>364590.03166666668</v>
      </c>
      <c r="K27" s="130"/>
    </row>
    <row r="28" spans="2:11">
      <c r="B28" s="112"/>
      <c r="D28" s="120"/>
      <c r="K28" s="130"/>
    </row>
    <row r="29" spans="2:11">
      <c r="B29" s="112"/>
      <c r="C29" s="113" t="s">
        <v>10</v>
      </c>
      <c r="D29" s="113"/>
      <c r="E29" s="113"/>
      <c r="F29" s="113"/>
      <c r="G29" s="113"/>
      <c r="H29" s="113"/>
      <c r="I29" s="113"/>
      <c r="J29" s="113"/>
      <c r="K29" s="130"/>
    </row>
    <row r="30" spans="2:11">
      <c r="B30" s="112"/>
      <c r="D30" s="120"/>
      <c r="K30" s="130"/>
    </row>
    <row r="31" spans="2:11">
      <c r="B31" s="112"/>
      <c r="C31" s="2" t="s">
        <v>11</v>
      </c>
      <c r="D31" s="121">
        <f>D27-G27</f>
        <v>62059.579999999958</v>
      </c>
      <c r="K31" s="130"/>
    </row>
    <row r="32" spans="2:11">
      <c r="B32" s="112"/>
      <c r="C32" s="2" t="s">
        <v>78</v>
      </c>
      <c r="D32" s="122">
        <f>IFERROR(G27/D27,0)</f>
        <v>0.85454204503416742</v>
      </c>
      <c r="K32" s="130"/>
    </row>
    <row r="33" spans="2:11">
      <c r="B33" s="112"/>
      <c r="C33" s="22" t="s">
        <v>13</v>
      </c>
      <c r="D33" s="123" t="str">
        <f>IF(D32&lt;'DATOS DE SOPORTE'!$E$5,"Baja",IF(AND(D32&lt;'DATOS DE SOPORTE'!$E$6,D32&gt;='DATOS DE SOPORTE'!$E$5),"Media",IF(AND(JURIDICA!D32&lt;'DATOS DE SOPORTE'!$E$7,D32&gt;='DATOS DE SOPORTE'!$E$6),"Alta (Riesgo Iliquidez)","Sobreendudamiento")))</f>
        <v>Sobreendudamiento</v>
      </c>
      <c r="K33" s="130"/>
    </row>
    <row r="34" spans="2:11">
      <c r="B34" s="112"/>
      <c r="D34" s="117"/>
      <c r="K34" s="130"/>
    </row>
    <row r="35" spans="2:11">
      <c r="B35" s="112"/>
      <c r="C35" s="113" t="s">
        <v>14</v>
      </c>
      <c r="D35" s="113"/>
      <c r="E35" s="113"/>
      <c r="F35" s="113"/>
      <c r="G35" s="113"/>
      <c r="H35" s="113"/>
      <c r="I35" s="113"/>
      <c r="J35" s="113"/>
      <c r="K35" s="130"/>
    </row>
    <row r="36" spans="2:11">
      <c r="B36" s="112"/>
      <c r="D36" s="117"/>
      <c r="K36" s="130"/>
    </row>
    <row r="37" spans="2:11">
      <c r="B37" s="112"/>
      <c r="C37" s="2" t="s">
        <v>15</v>
      </c>
      <c r="D37" s="119">
        <v>0.1</v>
      </c>
      <c r="K37" s="130"/>
    </row>
    <row r="38" spans="2:11">
      <c r="B38" s="112"/>
      <c r="C38" s="22" t="s">
        <v>18</v>
      </c>
      <c r="D38" s="121">
        <f>D37*D27</f>
        <v>42664.961166666668</v>
      </c>
      <c r="K38" s="130"/>
    </row>
    <row r="39" spans="2:11">
      <c r="B39" s="112"/>
      <c r="C39" s="2" t="s">
        <v>19</v>
      </c>
      <c r="D39" s="115"/>
      <c r="K39" s="130"/>
    </row>
    <row r="40" spans="2:11">
      <c r="B40" s="112"/>
      <c r="C40" s="114" t="s">
        <v>79</v>
      </c>
      <c r="D40" s="124">
        <f>D38-D39</f>
        <v>42664.961166666668</v>
      </c>
      <c r="K40" s="130"/>
    </row>
    <row r="41" spans="2:11">
      <c r="B41" s="112"/>
      <c r="K41" s="130"/>
    </row>
    <row r="42" spans="2:11">
      <c r="B42" s="112"/>
      <c r="C42" s="113" t="s">
        <v>21</v>
      </c>
      <c r="D42" s="113"/>
      <c r="E42" s="113"/>
      <c r="F42" s="113"/>
      <c r="G42" s="113"/>
      <c r="H42" s="113"/>
      <c r="I42" s="113"/>
      <c r="J42" s="113"/>
      <c r="K42" s="130"/>
    </row>
    <row r="43" spans="2:11">
      <c r="B43" s="112"/>
      <c r="K43" s="130"/>
    </row>
    <row r="44" spans="2:11">
      <c r="B44" s="112"/>
      <c r="C44" s="2" t="s">
        <v>23</v>
      </c>
      <c r="D44" s="119">
        <v>0.3</v>
      </c>
      <c r="K44" s="130"/>
    </row>
    <row r="45" spans="2:11">
      <c r="B45" s="112"/>
      <c r="C45" s="22" t="s">
        <v>18</v>
      </c>
      <c r="D45" s="121">
        <f>G19*D44</f>
        <v>58029.498999999996</v>
      </c>
      <c r="K45" s="130"/>
    </row>
    <row r="46" spans="2:11">
      <c r="B46" s="112"/>
      <c r="C46" s="2" t="s">
        <v>19</v>
      </c>
      <c r="D46" s="115">
        <v>0</v>
      </c>
      <c r="K46" s="130"/>
    </row>
    <row r="47" spans="2:11">
      <c r="B47" s="112"/>
      <c r="C47" s="114" t="s">
        <v>20</v>
      </c>
      <c r="D47" s="124">
        <f>D45-D46</f>
        <v>58029.498999999996</v>
      </c>
      <c r="K47" s="130"/>
    </row>
    <row r="48" spans="2:11">
      <c r="B48" s="112"/>
      <c r="K48" s="130"/>
    </row>
    <row r="49" spans="2:11">
      <c r="B49" s="112"/>
      <c r="C49" s="113" t="s">
        <v>24</v>
      </c>
      <c r="D49" s="113"/>
      <c r="E49" s="113"/>
      <c r="F49" s="113"/>
      <c r="G49" s="113"/>
      <c r="H49" s="113"/>
      <c r="I49" s="113"/>
      <c r="J49" s="113"/>
      <c r="K49" s="130"/>
    </row>
    <row r="50" spans="2:11">
      <c r="B50" s="112"/>
      <c r="K50" s="130"/>
    </row>
    <row r="51" spans="2:11">
      <c r="B51" s="112"/>
      <c r="C51" s="114" t="s">
        <v>25</v>
      </c>
      <c r="D51" s="124">
        <f>AVERAGE(D47,D40,D31)</f>
        <v>54251.346722222203</v>
      </c>
      <c r="K51" s="130"/>
    </row>
    <row r="52" spans="2:11">
      <c r="B52" s="112"/>
      <c r="K52" s="130"/>
    </row>
    <row r="53" spans="2:11">
      <c r="B53" s="112"/>
      <c r="C53" s="2" t="s">
        <v>26</v>
      </c>
      <c r="D53" s="119">
        <v>0.18</v>
      </c>
      <c r="K53" s="130"/>
    </row>
    <row r="54" spans="2:11">
      <c r="B54" s="112"/>
      <c r="C54" s="2" t="s">
        <v>27</v>
      </c>
      <c r="D54" s="125">
        <v>240</v>
      </c>
      <c r="K54" s="130"/>
    </row>
    <row r="55" spans="2:11">
      <c r="B55" s="112"/>
      <c r="K55" s="130"/>
    </row>
    <row r="56" spans="2:11">
      <c r="B56" s="112"/>
      <c r="C56" s="114" t="s">
        <v>28</v>
      </c>
      <c r="D56" s="126">
        <f>-PV(D53/12,D54,D40,,0)</f>
        <v>2764507.3934063404</v>
      </c>
      <c r="K56" s="130"/>
    </row>
    <row r="57" spans="2:11">
      <c r="B57" s="127"/>
      <c r="C57" s="128"/>
      <c r="D57" s="128"/>
      <c r="E57" s="128"/>
      <c r="F57" s="128"/>
      <c r="G57" s="128"/>
      <c r="H57" s="128"/>
      <c r="I57" s="128"/>
      <c r="J57" s="128"/>
      <c r="K57" s="131"/>
    </row>
    <row r="59" spans="2:11">
      <c r="B59" s="110"/>
      <c r="C59" s="111"/>
      <c r="D59" s="111"/>
      <c r="E59" s="111"/>
      <c r="F59" s="111"/>
      <c r="G59" s="111"/>
      <c r="H59" s="111"/>
      <c r="I59" s="111"/>
      <c r="J59" s="111"/>
      <c r="K59" s="129"/>
    </row>
    <row r="60" spans="2:11">
      <c r="B60" s="112"/>
      <c r="K60" s="130"/>
    </row>
    <row r="61" spans="2:11">
      <c r="B61" s="112"/>
      <c r="K61" s="130"/>
    </row>
    <row r="62" spans="2:11">
      <c r="B62" s="112"/>
      <c r="K62" s="130"/>
    </row>
    <row r="63" spans="2:11">
      <c r="B63" s="112"/>
      <c r="K63" s="130"/>
    </row>
    <row r="64" spans="2:11">
      <c r="B64" s="112"/>
      <c r="C64" s="114" t="s">
        <v>80</v>
      </c>
      <c r="K64" s="130"/>
    </row>
    <row r="65" spans="2:18">
      <c r="B65" s="112"/>
      <c r="K65" s="130"/>
    </row>
    <row r="66" spans="2:18">
      <c r="B66" s="112"/>
      <c r="C66" s="2" t="s">
        <v>29</v>
      </c>
      <c r="D66" s="132">
        <v>8</v>
      </c>
      <c r="K66" s="130"/>
    </row>
    <row r="67" spans="2:18">
      <c r="B67" s="112"/>
      <c r="K67" s="130"/>
    </row>
    <row r="68" spans="2:18">
      <c r="B68" s="112"/>
      <c r="C68" s="133" t="s">
        <v>30</v>
      </c>
      <c r="D68" s="24" t="s">
        <v>81</v>
      </c>
      <c r="E68" s="24" t="s">
        <v>32</v>
      </c>
      <c r="F68" s="24" t="s">
        <v>33</v>
      </c>
      <c r="G68" s="24" t="s">
        <v>34</v>
      </c>
      <c r="H68" s="24" t="s">
        <v>35</v>
      </c>
      <c r="K68" s="130"/>
      <c r="N68" s="141"/>
      <c r="O68" s="141" t="s">
        <v>82</v>
      </c>
      <c r="P68" s="141" t="s">
        <v>83</v>
      </c>
      <c r="Q68" s="141" t="s">
        <v>84</v>
      </c>
      <c r="R68" s="141"/>
    </row>
    <row r="69" spans="2:18">
      <c r="B69" s="112"/>
      <c r="C69" s="22" t="s">
        <v>36</v>
      </c>
      <c r="D69" s="24" t="s">
        <v>37</v>
      </c>
      <c r="E69" s="24" t="s">
        <v>37</v>
      </c>
      <c r="F69" s="24" t="s">
        <v>37</v>
      </c>
      <c r="G69" s="24" t="s">
        <v>37</v>
      </c>
      <c r="H69" s="35"/>
      <c r="K69" s="130"/>
      <c r="N69" s="141" t="s">
        <v>85</v>
      </c>
      <c r="O69" s="142">
        <f>6585.05-5000</f>
        <v>1585.0500000000002</v>
      </c>
      <c r="P69" s="142">
        <f>O72</f>
        <v>38949.699999999997</v>
      </c>
      <c r="Q69" s="142">
        <f>P72</f>
        <v>54779.93</v>
      </c>
      <c r="R69" s="142"/>
    </row>
    <row r="70" spans="2:18">
      <c r="B70" s="112"/>
      <c r="C70" s="133"/>
      <c r="D70" s="69"/>
      <c r="E70" s="69"/>
      <c r="F70" s="69"/>
      <c r="G70" s="69"/>
      <c r="H70" s="22"/>
      <c r="K70" s="130"/>
      <c r="N70" s="141" t="s">
        <v>86</v>
      </c>
      <c r="O70" s="142">
        <f>D74</f>
        <v>65290.75</v>
      </c>
      <c r="P70" s="142">
        <f>D80</f>
        <v>124712.85</v>
      </c>
      <c r="Q70" s="142">
        <f>D86</f>
        <v>133274.20000000001</v>
      </c>
      <c r="R70" s="142"/>
    </row>
    <row r="71" spans="2:18">
      <c r="B71" s="112"/>
      <c r="C71" s="133" t="s">
        <v>38</v>
      </c>
      <c r="D71" s="117"/>
      <c r="E71" s="117"/>
      <c r="F71" s="117"/>
      <c r="G71" s="117"/>
      <c r="H71" s="22"/>
      <c r="K71" s="130"/>
      <c r="N71" s="141" t="s">
        <v>87</v>
      </c>
      <c r="O71" s="142">
        <f>O72-O69+O70</f>
        <v>102655.4</v>
      </c>
      <c r="P71" s="142">
        <f>P72-P69+P70</f>
        <v>140543.08000000002</v>
      </c>
      <c r="Q71" s="142">
        <f>Q72-Q69+Q70</f>
        <v>93293.080000000016</v>
      </c>
      <c r="R71" s="142"/>
    </row>
    <row r="72" spans="2:18">
      <c r="B72" s="112"/>
      <c r="C72" s="22" t="s">
        <v>39</v>
      </c>
      <c r="D72" s="134">
        <f>O71</f>
        <v>102655.4</v>
      </c>
      <c r="E72" s="134">
        <v>90770.97</v>
      </c>
      <c r="F72" s="134">
        <v>90770.97</v>
      </c>
      <c r="G72" s="134">
        <v>90770.97</v>
      </c>
      <c r="H72" s="135"/>
      <c r="K72" s="130"/>
      <c r="N72" s="141" t="s">
        <v>88</v>
      </c>
      <c r="O72" s="142">
        <v>38949.699999999997</v>
      </c>
      <c r="P72" s="142">
        <v>54779.93</v>
      </c>
      <c r="Q72" s="142">
        <v>14798.81</v>
      </c>
      <c r="R72" s="142"/>
    </row>
    <row r="73" spans="2:18">
      <c r="B73" s="112"/>
      <c r="C73" s="22" t="s">
        <v>40</v>
      </c>
      <c r="D73" s="136">
        <f>IF(D$69="GTQ",D72,D72*$D$66)</f>
        <v>102655.4</v>
      </c>
      <c r="E73" s="136">
        <f t="shared" ref="E73:G73" si="0">IF(E$69="GTQ",E72,E72*$D$66)</f>
        <v>90770.97</v>
      </c>
      <c r="F73" s="136">
        <f t="shared" si="0"/>
        <v>90770.97</v>
      </c>
      <c r="G73" s="136">
        <f t="shared" si="0"/>
        <v>90770.97</v>
      </c>
      <c r="H73" s="137">
        <f>SUM(D73:G73)</f>
        <v>374968.30999999994</v>
      </c>
      <c r="K73" s="130"/>
      <c r="N73" s="141"/>
      <c r="O73" s="141"/>
      <c r="P73" s="141"/>
      <c r="Q73" s="141"/>
      <c r="R73" s="141"/>
    </row>
    <row r="74" spans="2:18">
      <c r="B74" s="112"/>
      <c r="C74" s="22" t="s">
        <v>41</v>
      </c>
      <c r="D74" s="134">
        <f>11000+500+985+2370+850+1500+1500+3200+6600+600+4939.5+2000+9000+5900+1700+440+3100+2000+150+6956.25</f>
        <v>65290.75</v>
      </c>
      <c r="E74" s="134">
        <f>89856.97+9322.96+7000+2500</f>
        <v>108679.93</v>
      </c>
      <c r="F74" s="134">
        <f t="shared" ref="F74:G74" si="1">89856.97+9322.96+7000+2500</f>
        <v>108679.93</v>
      </c>
      <c r="G74" s="134">
        <f t="shared" si="1"/>
        <v>108679.93</v>
      </c>
      <c r="H74" s="135"/>
      <c r="K74" s="130"/>
      <c r="N74" s="141"/>
      <c r="O74" s="141"/>
      <c r="P74" s="141"/>
      <c r="Q74" s="141"/>
      <c r="R74" s="141"/>
    </row>
    <row r="75" spans="2:18">
      <c r="B75" s="112"/>
      <c r="C75" s="22" t="s">
        <v>40</v>
      </c>
      <c r="D75" s="136">
        <f>IF(D$69="GTQ",D74,D74*$D$66)</f>
        <v>65290.75</v>
      </c>
      <c r="E75" s="136">
        <f t="shared" ref="E75:G75" si="2">IF(E$69="GTQ",E74,E74*$D$66)</f>
        <v>108679.93</v>
      </c>
      <c r="F75" s="136">
        <f t="shared" si="2"/>
        <v>108679.93</v>
      </c>
      <c r="G75" s="136">
        <f t="shared" si="2"/>
        <v>108679.93</v>
      </c>
      <c r="H75" s="137">
        <f>SUM(D75:G75)</f>
        <v>391330.54</v>
      </c>
      <c r="K75" s="130"/>
    </row>
    <row r="76" spans="2:18">
      <c r="B76" s="112"/>
      <c r="C76" s="22"/>
      <c r="D76" s="138"/>
      <c r="E76" s="138"/>
      <c r="F76" s="138"/>
      <c r="G76" s="138"/>
      <c r="H76" s="138"/>
      <c r="K76" s="130"/>
    </row>
    <row r="77" spans="2:18">
      <c r="B77" s="112"/>
      <c r="C77" s="133" t="s">
        <v>42</v>
      </c>
      <c r="D77" s="117"/>
      <c r="E77" s="117"/>
      <c r="F77" s="117"/>
      <c r="G77" s="117"/>
      <c r="H77" s="22"/>
      <c r="K77" s="130"/>
      <c r="N77" s="143"/>
    </row>
    <row r="78" spans="2:18">
      <c r="B78" s="112"/>
      <c r="C78" s="22" t="s">
        <v>39</v>
      </c>
      <c r="D78" s="134">
        <f>P71</f>
        <v>140543.08000000002</v>
      </c>
      <c r="E78" s="134">
        <v>129343.57</v>
      </c>
      <c r="F78" s="134">
        <v>129343.57</v>
      </c>
      <c r="G78" s="134">
        <v>129343.57</v>
      </c>
      <c r="H78" s="135"/>
      <c r="K78" s="130"/>
      <c r="N78" s="143"/>
    </row>
    <row r="79" spans="2:18">
      <c r="B79" s="112"/>
      <c r="C79" s="22" t="s">
        <v>40</v>
      </c>
      <c r="D79" s="136">
        <f>IF(D$69="GTQ",D78,D78*$D$66)</f>
        <v>140543.08000000002</v>
      </c>
      <c r="E79" s="136">
        <f t="shared" ref="E79:G79" si="3">IF(E$69="GTQ",E78,E78*$D$66)</f>
        <v>129343.57</v>
      </c>
      <c r="F79" s="136">
        <f t="shared" si="3"/>
        <v>129343.57</v>
      </c>
      <c r="G79" s="136">
        <f t="shared" si="3"/>
        <v>129343.57</v>
      </c>
      <c r="H79" s="137">
        <f>SUM(D79:G79)</f>
        <v>528573.79</v>
      </c>
      <c r="K79" s="130"/>
      <c r="N79" s="143"/>
    </row>
    <row r="80" spans="2:18">
      <c r="B80" s="112"/>
      <c r="C80" s="22" t="s">
        <v>41</v>
      </c>
      <c r="D80" s="134">
        <f>11000+6600+3200+1500+2370+440+850+3895.5+1500+4900+7700+10400+9480+6500+6930+20000+1400+2117.35+2680+750+9800+8500+1200+1000</f>
        <v>124712.85</v>
      </c>
      <c r="E80" s="134">
        <v>200000</v>
      </c>
      <c r="F80" s="134">
        <v>200000</v>
      </c>
      <c r="G80" s="134">
        <v>200000</v>
      </c>
      <c r="H80" s="135"/>
      <c r="K80" s="130"/>
      <c r="N80" s="143"/>
    </row>
    <row r="81" spans="2:14">
      <c r="B81" s="112"/>
      <c r="C81" s="22" t="s">
        <v>40</v>
      </c>
      <c r="D81" s="136">
        <f>IF(D$69="GTQ",D80,D80*$D$66)</f>
        <v>124712.85</v>
      </c>
      <c r="E81" s="136">
        <f t="shared" ref="E81:G81" si="4">IF(E$69="GTQ",E80,E80*$D$66)</f>
        <v>200000</v>
      </c>
      <c r="F81" s="136">
        <f t="shared" si="4"/>
        <v>200000</v>
      </c>
      <c r="G81" s="136">
        <f t="shared" si="4"/>
        <v>200000</v>
      </c>
      <c r="H81" s="137">
        <f>SUM(D81:G81)</f>
        <v>724712.85</v>
      </c>
      <c r="K81" s="130"/>
      <c r="N81" s="143"/>
    </row>
    <row r="82" spans="2:14">
      <c r="B82" s="112"/>
      <c r="C82" s="22"/>
      <c r="D82" s="117"/>
      <c r="E82" s="22"/>
      <c r="F82" s="22"/>
      <c r="G82" s="22"/>
      <c r="H82" s="22"/>
      <c r="K82" s="130"/>
      <c r="N82" s="143"/>
    </row>
    <row r="83" spans="2:14">
      <c r="B83" s="112"/>
      <c r="C83" s="133" t="s">
        <v>43</v>
      </c>
      <c r="D83" s="117"/>
      <c r="E83" s="117"/>
      <c r="F83" s="117"/>
      <c r="G83" s="117"/>
      <c r="H83" s="22"/>
      <c r="K83" s="130"/>
      <c r="N83" s="143"/>
    </row>
    <row r="84" spans="2:14">
      <c r="B84" s="112"/>
      <c r="C84" s="22" t="s">
        <v>39</v>
      </c>
      <c r="D84" s="134">
        <f>Q71</f>
        <v>93293.080000000016</v>
      </c>
      <c r="E84" s="134">
        <v>146052.51999999999</v>
      </c>
      <c r="F84" s="134">
        <v>146052.51999999999</v>
      </c>
      <c r="G84" s="134">
        <v>146052.51999999999</v>
      </c>
      <c r="H84" s="135"/>
      <c r="K84" s="130"/>
    </row>
    <row r="85" spans="2:14">
      <c r="B85" s="112"/>
      <c r="C85" s="22" t="s">
        <v>40</v>
      </c>
      <c r="D85" s="136">
        <f>IF(D$69="GTQ",D84,D84*$D$66)</f>
        <v>93293.080000000016</v>
      </c>
      <c r="E85" s="136">
        <f t="shared" ref="E85:G85" si="5">IF(E$69="GTQ",E84,E84*$D$66)</f>
        <v>146052.51999999999</v>
      </c>
      <c r="F85" s="136">
        <f t="shared" si="5"/>
        <v>146052.51999999999</v>
      </c>
      <c r="G85" s="136">
        <f t="shared" si="5"/>
        <v>146052.51999999999</v>
      </c>
      <c r="H85" s="137">
        <f>SUM(D85:G85)</f>
        <v>531450.64</v>
      </c>
      <c r="K85" s="130"/>
    </row>
    <row r="86" spans="2:14">
      <c r="B86" s="112"/>
      <c r="C86" s="22" t="s">
        <v>41</v>
      </c>
      <c r="D86" s="134">
        <f>7900+1750+2370+440+500+11000+2000+350+1300+5000+760+550+1000+1000+12511.2+1885+7000+10000+5000+3500+5208+5000+1300+34500+350+6000+5100</f>
        <v>133274.20000000001</v>
      </c>
      <c r="E86" s="134">
        <v>134600</v>
      </c>
      <c r="F86" s="134">
        <v>0</v>
      </c>
      <c r="G86" s="134">
        <v>0</v>
      </c>
      <c r="H86" s="135"/>
      <c r="K86" s="130"/>
    </row>
    <row r="87" spans="2:14">
      <c r="B87" s="112"/>
      <c r="C87" s="22" t="s">
        <v>40</v>
      </c>
      <c r="D87" s="136">
        <f>IF(D$69="GTQ",D86,D86*$D$66)</f>
        <v>133274.20000000001</v>
      </c>
      <c r="E87" s="136">
        <f t="shared" ref="E87:G87" si="6">IF(E$69="GTQ",E86,E86*$D$66)</f>
        <v>134600</v>
      </c>
      <c r="F87" s="136">
        <f t="shared" si="6"/>
        <v>0</v>
      </c>
      <c r="G87" s="136">
        <f t="shared" si="6"/>
        <v>0</v>
      </c>
      <c r="H87" s="137">
        <f>SUM(D87:G87)</f>
        <v>267874.2</v>
      </c>
      <c r="K87" s="130"/>
    </row>
    <row r="88" spans="2:14">
      <c r="B88" s="112"/>
      <c r="C88" s="22"/>
      <c r="D88" s="117"/>
      <c r="E88" s="22"/>
      <c r="F88" s="22"/>
      <c r="G88" s="22"/>
      <c r="H88" s="22"/>
      <c r="K88" s="130"/>
    </row>
    <row r="89" spans="2:14">
      <c r="B89" s="112"/>
      <c r="C89" s="133" t="s">
        <v>44</v>
      </c>
      <c r="D89" s="22"/>
      <c r="E89" s="22"/>
      <c r="F89" s="22"/>
      <c r="G89" s="22"/>
      <c r="H89" s="22"/>
      <c r="K89" s="130"/>
    </row>
    <row r="90" spans="2:14">
      <c r="B90" s="112"/>
      <c r="C90" s="22" t="s">
        <v>45</v>
      </c>
      <c r="D90" s="139">
        <f>AVERAGE(H73,H79,H85)</f>
        <v>478330.91333333333</v>
      </c>
      <c r="E90" s="22"/>
      <c r="F90" s="22"/>
      <c r="G90" s="22"/>
      <c r="H90" s="22"/>
      <c r="K90" s="130"/>
    </row>
    <row r="91" spans="2:14">
      <c r="B91" s="112"/>
      <c r="C91" s="22" t="s">
        <v>46</v>
      </c>
      <c r="D91" s="139">
        <f>AVERAGE(H75,H81,H87)</f>
        <v>461305.86333333328</v>
      </c>
      <c r="E91" s="22"/>
      <c r="F91" s="22"/>
      <c r="G91" s="22"/>
      <c r="H91" s="22"/>
      <c r="K91" s="130"/>
    </row>
    <row r="92" spans="2:14">
      <c r="B92" s="112"/>
      <c r="C92" s="22" t="s">
        <v>89</v>
      </c>
      <c r="D92" s="139">
        <f>D90-D91</f>
        <v>17025.050000000047</v>
      </c>
      <c r="E92" s="22"/>
      <c r="F92" s="22"/>
      <c r="G92" s="22"/>
      <c r="H92" s="22"/>
      <c r="K92" s="130"/>
    </row>
    <row r="93" spans="2:14">
      <c r="B93" s="112"/>
      <c r="C93" s="22"/>
      <c r="D93" s="22"/>
      <c r="E93" s="22"/>
      <c r="F93" s="22"/>
      <c r="G93" s="22"/>
      <c r="H93" s="22"/>
      <c r="K93" s="130"/>
    </row>
    <row r="94" spans="2:14">
      <c r="B94" s="112"/>
      <c r="C94" s="114" t="s">
        <v>90</v>
      </c>
      <c r="D94" s="22"/>
      <c r="E94" s="22"/>
      <c r="F94" s="22"/>
      <c r="G94" s="22"/>
      <c r="H94" s="22"/>
      <c r="K94" s="130"/>
    </row>
    <row r="95" spans="2:14">
      <c r="B95" s="112"/>
      <c r="C95" s="22"/>
      <c r="D95" s="69" t="s">
        <v>91</v>
      </c>
      <c r="E95" s="69" t="s">
        <v>92</v>
      </c>
      <c r="F95" s="69" t="s">
        <v>93</v>
      </c>
      <c r="G95" s="69" t="s">
        <v>94</v>
      </c>
      <c r="H95" s="22" t="s">
        <v>44</v>
      </c>
      <c r="K95" s="130"/>
    </row>
    <row r="96" spans="2:14">
      <c r="B96" s="112"/>
      <c r="C96" s="133" t="s">
        <v>95</v>
      </c>
      <c r="D96" s="22"/>
      <c r="E96" s="22"/>
      <c r="F96" s="22"/>
      <c r="G96" s="22"/>
      <c r="H96" s="22"/>
      <c r="K96" s="130"/>
    </row>
    <row r="97" spans="2:11">
      <c r="B97" s="112"/>
      <c r="C97" s="133"/>
      <c r="D97" s="22"/>
      <c r="E97" s="22"/>
      <c r="F97" s="22"/>
      <c r="G97" s="22"/>
      <c r="H97" s="22"/>
      <c r="K97" s="130"/>
    </row>
    <row r="98" spans="2:11">
      <c r="B98" s="112"/>
      <c r="C98" s="133" t="s">
        <v>96</v>
      </c>
      <c r="D98" s="22"/>
      <c r="E98" s="22"/>
      <c r="F98" s="22"/>
      <c r="G98" s="22"/>
      <c r="H98" s="22"/>
      <c r="K98" s="130"/>
    </row>
    <row r="99" spans="2:11">
      <c r="B99" s="112"/>
      <c r="C99" s="22" t="s">
        <v>97</v>
      </c>
      <c r="D99" s="134">
        <v>218843.71</v>
      </c>
      <c r="E99" s="134">
        <v>218844.71</v>
      </c>
      <c r="F99" s="134">
        <v>218845.71</v>
      </c>
      <c r="G99" s="134">
        <v>218846.71</v>
      </c>
      <c r="H99" s="136">
        <f>AVERAGE(D99:G99)</f>
        <v>218845.21</v>
      </c>
      <c r="K99" s="130"/>
    </row>
    <row r="100" spans="2:11">
      <c r="B100" s="112"/>
      <c r="C100" s="22" t="s">
        <v>98</v>
      </c>
      <c r="D100" s="134">
        <f>21651.79+86711</f>
        <v>108362.79000000001</v>
      </c>
      <c r="E100" s="134">
        <f t="shared" ref="E100:G100" si="7">21651.79+86711</f>
        <v>108362.79000000001</v>
      </c>
      <c r="F100" s="134">
        <f t="shared" si="7"/>
        <v>108362.79000000001</v>
      </c>
      <c r="G100" s="134">
        <f t="shared" si="7"/>
        <v>108362.79000000001</v>
      </c>
      <c r="H100" s="136">
        <f t="shared" ref="H100:H102" si="8">AVERAGE(D100:G100)</f>
        <v>108362.79000000001</v>
      </c>
      <c r="K100" s="130"/>
    </row>
    <row r="101" spans="2:11">
      <c r="B101" s="112"/>
      <c r="C101" s="22" t="s">
        <v>99</v>
      </c>
      <c r="D101" s="134">
        <v>13078480.59</v>
      </c>
      <c r="E101" s="134">
        <v>13078481.59</v>
      </c>
      <c r="F101" s="134">
        <v>13078482.59</v>
      </c>
      <c r="G101" s="134">
        <v>13078483.59</v>
      </c>
      <c r="H101" s="136">
        <f t="shared" si="8"/>
        <v>13078482.09</v>
      </c>
      <c r="K101" s="130"/>
    </row>
    <row r="102" spans="2:11">
      <c r="B102" s="112"/>
      <c r="C102" s="133" t="s">
        <v>100</v>
      </c>
      <c r="D102" s="136">
        <f>IF(SUM(D99:D101)=0,"",SUM(D99:D101))</f>
        <v>13405687.09</v>
      </c>
      <c r="E102" s="136">
        <f>IF(SUM(E99:E101)=0,"",SUM(E99:E101))</f>
        <v>13405689.09</v>
      </c>
      <c r="F102" s="136">
        <f t="shared" ref="F102:G102" si="9">IF(SUM(F99:F101)=0,"",SUM(F99:F101))</f>
        <v>13405691.09</v>
      </c>
      <c r="G102" s="136">
        <f t="shared" si="9"/>
        <v>13405693.09</v>
      </c>
      <c r="H102" s="136">
        <f t="shared" si="8"/>
        <v>13405690.09</v>
      </c>
      <c r="K102" s="130"/>
    </row>
    <row r="103" spans="2:11">
      <c r="B103" s="112"/>
      <c r="C103" s="133"/>
      <c r="D103" s="22"/>
      <c r="E103" s="22"/>
      <c r="F103" s="22"/>
      <c r="G103" s="22"/>
      <c r="H103" s="22"/>
      <c r="K103" s="130"/>
    </row>
    <row r="104" spans="2:11">
      <c r="B104" s="112"/>
      <c r="C104" s="133" t="s">
        <v>101</v>
      </c>
      <c r="D104" s="22"/>
      <c r="E104" s="22"/>
      <c r="F104" s="22"/>
      <c r="G104" s="22"/>
      <c r="H104" s="22"/>
      <c r="K104" s="130"/>
    </row>
    <row r="105" spans="2:11">
      <c r="B105" s="112"/>
      <c r="C105" s="22" t="s">
        <v>102</v>
      </c>
      <c r="D105" s="134">
        <f>298.08+8598.15+921.42</f>
        <v>9817.65</v>
      </c>
      <c r="E105" s="134">
        <f t="shared" ref="E105:G105" si="10">298.08+8598.15+921.42</f>
        <v>9817.65</v>
      </c>
      <c r="F105" s="134">
        <f t="shared" si="10"/>
        <v>9817.65</v>
      </c>
      <c r="G105" s="134">
        <f t="shared" si="10"/>
        <v>9817.65</v>
      </c>
      <c r="H105" s="136">
        <f t="shared" ref="H105:H107" si="11">AVERAGE(D105:G105)</f>
        <v>9817.65</v>
      </c>
      <c r="K105" s="130"/>
    </row>
    <row r="106" spans="2:11">
      <c r="B106" s="112"/>
      <c r="C106" s="22" t="s">
        <v>103</v>
      </c>
      <c r="D106" s="134">
        <v>4750000</v>
      </c>
      <c r="E106" s="134">
        <v>4750001</v>
      </c>
      <c r="F106" s="134">
        <v>4750002</v>
      </c>
      <c r="G106" s="134">
        <v>4750003</v>
      </c>
      <c r="H106" s="136">
        <f t="shared" si="11"/>
        <v>4750001.5</v>
      </c>
      <c r="K106" s="130"/>
    </row>
    <row r="107" spans="2:11">
      <c r="B107" s="112"/>
      <c r="C107" s="133" t="s">
        <v>104</v>
      </c>
      <c r="D107" s="136">
        <f>IF(SUM(D105:D106)=0,"",SUM(D105:D106))</f>
        <v>4759817.6500000004</v>
      </c>
      <c r="E107" s="136">
        <f t="shared" ref="E107:G107" si="12">IF(SUM(E105:E106)=0,"",SUM(E105:E106))</f>
        <v>4759818.6500000004</v>
      </c>
      <c r="F107" s="136">
        <f t="shared" si="12"/>
        <v>4759819.6500000004</v>
      </c>
      <c r="G107" s="136">
        <f t="shared" si="12"/>
        <v>4759820.6500000004</v>
      </c>
      <c r="H107" s="136">
        <f t="shared" si="11"/>
        <v>4759819.1500000004</v>
      </c>
      <c r="K107" s="130"/>
    </row>
    <row r="108" spans="2:11">
      <c r="B108" s="112"/>
      <c r="C108" s="133"/>
      <c r="D108" s="22"/>
      <c r="E108" s="22"/>
      <c r="F108" s="22"/>
      <c r="G108" s="22"/>
      <c r="H108" s="22"/>
      <c r="K108" s="130"/>
    </row>
    <row r="109" spans="2:11">
      <c r="B109" s="112"/>
      <c r="C109" s="133" t="s">
        <v>105</v>
      </c>
      <c r="D109" s="22"/>
      <c r="E109" s="22"/>
      <c r="F109" s="22"/>
      <c r="G109" s="22"/>
      <c r="H109" s="22"/>
      <c r="K109" s="130"/>
    </row>
    <row r="110" spans="2:11">
      <c r="B110" s="112"/>
      <c r="C110" s="22" t="s">
        <v>105</v>
      </c>
      <c r="D110" s="134">
        <v>10000</v>
      </c>
      <c r="E110" s="134">
        <v>10001</v>
      </c>
      <c r="F110" s="134">
        <v>10002</v>
      </c>
      <c r="G110" s="134">
        <v>10003</v>
      </c>
      <c r="H110" s="136">
        <f t="shared" ref="H110:H112" si="13">AVERAGE(D110:G110)</f>
        <v>10001.5</v>
      </c>
      <c r="K110" s="130"/>
    </row>
    <row r="111" spans="2:11">
      <c r="B111" s="112"/>
      <c r="C111" s="22" t="s">
        <v>106</v>
      </c>
      <c r="D111" s="134">
        <f>136674+8043194.85+456000.58</f>
        <v>8635869.4299999997</v>
      </c>
      <c r="E111" s="134">
        <f t="shared" ref="E111:G111" si="14">136674+8043194.85+456000.58</f>
        <v>8635869.4299999997</v>
      </c>
      <c r="F111" s="134">
        <f t="shared" si="14"/>
        <v>8635869.4299999997</v>
      </c>
      <c r="G111" s="134">
        <f t="shared" si="14"/>
        <v>8635869.4299999997</v>
      </c>
      <c r="H111" s="136">
        <f t="shared" si="13"/>
        <v>8635869.4299999997</v>
      </c>
      <c r="K111" s="130"/>
    </row>
    <row r="112" spans="2:11">
      <c r="B112" s="112"/>
      <c r="C112" s="133" t="s">
        <v>107</v>
      </c>
      <c r="D112" s="136">
        <f>IF(SUM(D110:D111)=0,"",SUM(D110:D111))</f>
        <v>8645869.4299999997</v>
      </c>
      <c r="E112" s="136">
        <f t="shared" ref="E112" si="15">IF(SUM(E110:E111)=0,"",SUM(E110:E111))</f>
        <v>8645870.4299999997</v>
      </c>
      <c r="F112" s="136">
        <f t="shared" ref="F112" si="16">IF(SUM(F110:F111)=0,"",SUM(F110:F111))</f>
        <v>8645871.4299999997</v>
      </c>
      <c r="G112" s="136">
        <f t="shared" ref="G112" si="17">IF(SUM(G110:G111)=0,"",SUM(G110:G111))</f>
        <v>8645872.4299999997</v>
      </c>
      <c r="H112" s="136">
        <f t="shared" si="13"/>
        <v>8645870.9299999997</v>
      </c>
      <c r="K112" s="130"/>
    </row>
    <row r="113" spans="2:11">
      <c r="B113" s="112"/>
      <c r="C113" s="22"/>
      <c r="D113" s="22"/>
      <c r="E113" s="22"/>
      <c r="F113" s="22"/>
      <c r="G113" s="22"/>
      <c r="H113" s="22"/>
      <c r="K113" s="130"/>
    </row>
    <row r="114" spans="2:11">
      <c r="B114" s="112"/>
      <c r="C114" s="133" t="s">
        <v>108</v>
      </c>
      <c r="D114" s="136">
        <f>IFERROR(D112+D107,"")</f>
        <v>13405687.08</v>
      </c>
      <c r="E114" s="136">
        <f t="shared" ref="E114:G114" si="18">IFERROR(E112+E107,"")</f>
        <v>13405689.08</v>
      </c>
      <c r="F114" s="136">
        <f t="shared" si="18"/>
        <v>13405691.08</v>
      </c>
      <c r="G114" s="136">
        <f t="shared" si="18"/>
        <v>13405693.08</v>
      </c>
      <c r="H114" s="136">
        <f t="shared" ref="H114" si="19">AVERAGE(D114:G114)</f>
        <v>13405690.08</v>
      </c>
      <c r="K114" s="130"/>
    </row>
    <row r="115" spans="2:11">
      <c r="B115" s="112"/>
      <c r="C115" s="133" t="s">
        <v>109</v>
      </c>
      <c r="D115" s="136">
        <f>IFERROR(D114-D102,"")</f>
        <v>-9.9999997764825821E-3</v>
      </c>
      <c r="E115" s="136">
        <f t="shared" ref="E115:G115" si="20">IFERROR(E114-E102,"")</f>
        <v>-9.9999997764825821E-3</v>
      </c>
      <c r="F115" s="136">
        <f t="shared" si="20"/>
        <v>-9.9999997764825821E-3</v>
      </c>
      <c r="G115" s="136">
        <f t="shared" si="20"/>
        <v>-9.9999997764825821E-3</v>
      </c>
      <c r="H115" s="136">
        <f t="shared" ref="H115" si="21">H114-H102</f>
        <v>-9.9999997764825821E-3</v>
      </c>
      <c r="K115" s="130"/>
    </row>
    <row r="116" spans="2:11">
      <c r="B116" s="112"/>
      <c r="C116" s="22"/>
      <c r="D116" s="22"/>
      <c r="E116" s="22"/>
      <c r="F116" s="22"/>
      <c r="G116" s="22"/>
      <c r="H116" s="22"/>
      <c r="K116" s="130"/>
    </row>
    <row r="117" spans="2:11">
      <c r="B117" s="112"/>
      <c r="C117" s="22"/>
      <c r="D117" s="22"/>
      <c r="E117" s="22"/>
      <c r="F117" s="22"/>
      <c r="G117" s="22"/>
      <c r="H117" s="22"/>
      <c r="K117" s="130"/>
    </row>
    <row r="118" spans="2:11">
      <c r="B118" s="112"/>
      <c r="C118" s="133" t="s">
        <v>110</v>
      </c>
      <c r="D118" s="22"/>
      <c r="E118" s="22"/>
      <c r="F118" s="22"/>
      <c r="G118" s="22"/>
      <c r="H118" s="22"/>
      <c r="K118" s="130"/>
    </row>
    <row r="119" spans="2:11">
      <c r="B119" s="112"/>
      <c r="C119" s="22"/>
      <c r="D119" s="22"/>
      <c r="E119" s="22"/>
      <c r="F119" s="22"/>
      <c r="G119" s="22"/>
      <c r="H119" s="22"/>
      <c r="K119" s="130"/>
    </row>
    <row r="120" spans="2:11">
      <c r="B120" s="112"/>
      <c r="C120" s="22" t="s">
        <v>111</v>
      </c>
      <c r="D120" s="134">
        <v>9382758.3599999994</v>
      </c>
      <c r="E120" s="134">
        <v>7039000</v>
      </c>
      <c r="F120" s="134">
        <v>7039000</v>
      </c>
      <c r="G120" s="134">
        <v>7039000</v>
      </c>
      <c r="H120" s="136">
        <f>AVERAGE(D120:G120)</f>
        <v>7624939.5899999999</v>
      </c>
      <c r="K120" s="130"/>
    </row>
    <row r="121" spans="2:11">
      <c r="B121" s="112"/>
      <c r="C121" s="22" t="s">
        <v>112</v>
      </c>
      <c r="D121" s="134">
        <v>0</v>
      </c>
      <c r="E121" s="134">
        <v>1630676.67</v>
      </c>
      <c r="F121" s="134">
        <v>1630676.67</v>
      </c>
      <c r="G121" s="134">
        <v>1630676.67</v>
      </c>
      <c r="H121" s="136">
        <f>AVERAGE(D121:G121)</f>
        <v>1223007.5024999999</v>
      </c>
      <c r="K121" s="130"/>
    </row>
    <row r="122" spans="2:11">
      <c r="B122" s="112"/>
      <c r="C122" s="133" t="s">
        <v>113</v>
      </c>
      <c r="D122" s="140">
        <f>IF(D120-D121=0,"",D120-D121)</f>
        <v>9382758.3599999994</v>
      </c>
      <c r="E122" s="140">
        <f>IF(E120-E121=0,"",E120-E121)</f>
        <v>5408323.3300000001</v>
      </c>
      <c r="F122" s="140">
        <f>IF(F120-F121=0,"",F120-F121)</f>
        <v>5408323.3300000001</v>
      </c>
      <c r="G122" s="140">
        <f>IF(G120-G121=0,"",G120-G121)</f>
        <v>5408323.3300000001</v>
      </c>
      <c r="H122" s="140">
        <f>H120-H121</f>
        <v>6401932.0875000004</v>
      </c>
      <c r="K122" s="130"/>
    </row>
    <row r="123" spans="2:11">
      <c r="B123" s="112"/>
      <c r="C123" s="22" t="s">
        <v>114</v>
      </c>
      <c r="D123" s="134">
        <v>909957.58</v>
      </c>
      <c r="E123" s="134">
        <v>950713.88</v>
      </c>
      <c r="F123" s="134">
        <v>950713.88</v>
      </c>
      <c r="G123" s="134">
        <v>950713.88</v>
      </c>
      <c r="H123" s="136">
        <f>AVERAGE(D123:G123)</f>
        <v>940524.80499999993</v>
      </c>
      <c r="K123" s="130"/>
    </row>
    <row r="124" spans="2:11">
      <c r="B124" s="112"/>
      <c r="C124" s="133" t="s">
        <v>115</v>
      </c>
      <c r="D124" s="140">
        <f>IFERROR(IF(D122-D123=0,"",D122-D123),"")</f>
        <v>8472800.7799999993</v>
      </c>
      <c r="E124" s="140">
        <f>IFERROR(IF(E122-E123=0,"",E122-E123),"")</f>
        <v>4457609.45</v>
      </c>
      <c r="F124" s="140">
        <f>IFERROR(IF(F122-F123=0,"",F122-F123),"")</f>
        <v>4457609.45</v>
      </c>
      <c r="G124" s="140">
        <f>IFERROR(IF(G122-G123=0,"",G122-G123),"")</f>
        <v>4457609.45</v>
      </c>
      <c r="H124" s="140">
        <f>H122-H123</f>
        <v>5461407.2825000007</v>
      </c>
      <c r="K124" s="130"/>
    </row>
    <row r="125" spans="2:11">
      <c r="B125" s="112"/>
      <c r="C125" s="22" t="s">
        <v>116</v>
      </c>
      <c r="D125" s="134">
        <v>0</v>
      </c>
      <c r="E125" s="134">
        <v>0</v>
      </c>
      <c r="F125" s="134">
        <v>0</v>
      </c>
      <c r="G125" s="134">
        <v>0</v>
      </c>
      <c r="H125" s="136">
        <f>AVERAGE(D125:G125)</f>
        <v>0</v>
      </c>
      <c r="K125" s="130"/>
    </row>
    <row r="126" spans="2:11">
      <c r="B126" s="112"/>
      <c r="C126" s="22" t="s">
        <v>117</v>
      </c>
      <c r="D126" s="136">
        <f>IFERROR(IF(D124-D125=0,"",D124-D125),"")</f>
        <v>8472800.7799999993</v>
      </c>
      <c r="E126" s="140">
        <f>IFERROR(IF(E124-E125=0,"",E124-E125),"")</f>
        <v>4457609.45</v>
      </c>
      <c r="F126" s="140">
        <f>IFERROR(IF(F124-F125=0,"",F124-F125),"")</f>
        <v>4457609.45</v>
      </c>
      <c r="G126" s="140">
        <f>IFERROR(IF(G124-G125=0,"",G124-G125),"")</f>
        <v>4457609.45</v>
      </c>
      <c r="H126" s="136">
        <f>H124-H125</f>
        <v>5461407.2825000007</v>
      </c>
      <c r="K126" s="130"/>
    </row>
    <row r="127" spans="2:11">
      <c r="B127" s="112"/>
      <c r="C127" s="22" t="s">
        <v>118</v>
      </c>
      <c r="D127" s="134">
        <v>0</v>
      </c>
      <c r="E127" s="134">
        <f>294310.98-392820</f>
        <v>-98509.020000000019</v>
      </c>
      <c r="F127" s="134">
        <f t="shared" ref="F127:G127" si="22">294310.98-392820</f>
        <v>-98509.020000000019</v>
      </c>
      <c r="G127" s="134">
        <f t="shared" si="22"/>
        <v>-98509.020000000019</v>
      </c>
      <c r="H127" s="136">
        <f>IFERROR(AVERAGE(D127:G127),0)</f>
        <v>-73881.765000000014</v>
      </c>
      <c r="K127" s="130"/>
    </row>
    <row r="128" spans="2:11">
      <c r="B128" s="112"/>
      <c r="C128" s="22" t="s">
        <v>119</v>
      </c>
      <c r="D128" s="136">
        <f>IFERROR(IF(D126-D127=0,"",D126-D127),"")</f>
        <v>8472800.7799999993</v>
      </c>
      <c r="E128" s="140">
        <f>IFERROR(IF(E126-E127=0,"",E126-E127),"")</f>
        <v>4556118.4700000007</v>
      </c>
      <c r="F128" s="140">
        <f>IFERROR(IF(F126-F127=0,"",F126-F127),"")</f>
        <v>4556118.4700000007</v>
      </c>
      <c r="G128" s="140">
        <f>IFERROR(IF(G126-G127=0,"",G126-G127),"")</f>
        <v>4556118.4700000007</v>
      </c>
      <c r="H128" s="136">
        <f>H126-H127</f>
        <v>5535289.0475000003</v>
      </c>
      <c r="K128" s="130"/>
    </row>
    <row r="129" spans="2:11">
      <c r="B129" s="112"/>
      <c r="C129" s="22" t="s">
        <v>120</v>
      </c>
      <c r="D129" s="134">
        <f>6279.88+423326.04</f>
        <v>429605.92</v>
      </c>
      <c r="E129" s="134">
        <f>5023.9+227805.92</f>
        <v>232829.82</v>
      </c>
      <c r="F129" s="134">
        <f t="shared" ref="F129:G129" si="23">5023.9+227805.92</f>
        <v>232829.82</v>
      </c>
      <c r="G129" s="134">
        <f t="shared" si="23"/>
        <v>232829.82</v>
      </c>
      <c r="H129" s="136">
        <f>IFERROR(AVERAGE(D129:G129),0)</f>
        <v>282023.84500000003</v>
      </c>
      <c r="K129" s="130"/>
    </row>
    <row r="130" spans="2:11">
      <c r="B130" s="112"/>
      <c r="C130" s="133" t="s">
        <v>121</v>
      </c>
      <c r="D130" s="140">
        <f>IFERROR(IF(D128-D129=0,"",D128-D129),"")</f>
        <v>8043194.8599999994</v>
      </c>
      <c r="E130" s="140">
        <f>IFERROR(IF(E128-E129=0,"",E128-E129),"")</f>
        <v>4323288.6500000004</v>
      </c>
      <c r="F130" s="140">
        <f>IFERROR(IF(F128-F129=0,"",F128-F129),"")</f>
        <v>4323288.6500000004</v>
      </c>
      <c r="G130" s="140">
        <f>IFERROR(IF(G128-G129=0,"",G128-G129),"")</f>
        <v>4323288.6500000004</v>
      </c>
      <c r="H130" s="140">
        <f>H128-H129</f>
        <v>5253265.2025000006</v>
      </c>
      <c r="K130" s="130"/>
    </row>
    <row r="131" spans="2:11">
      <c r="B131" s="112"/>
      <c r="C131" s="133"/>
      <c r="D131" s="144"/>
      <c r="E131" s="144"/>
      <c r="F131" s="144"/>
      <c r="G131" s="144"/>
      <c r="H131" s="144"/>
      <c r="K131" s="130"/>
    </row>
    <row r="132" spans="2:11">
      <c r="B132" s="112"/>
      <c r="C132" s="133"/>
      <c r="D132" s="144"/>
      <c r="E132" s="144"/>
      <c r="F132" s="144"/>
      <c r="G132" s="144"/>
      <c r="H132" s="144"/>
      <c r="K132" s="130"/>
    </row>
    <row r="133" spans="2:11">
      <c r="B133" s="112"/>
      <c r="C133" s="22" t="s">
        <v>122</v>
      </c>
      <c r="D133" s="136">
        <f>IFERROR(D107-D99,"")</f>
        <v>4540973.9400000004</v>
      </c>
      <c r="E133" s="136">
        <f t="shared" ref="E133:G133" si="24">IFERROR(E107-E99,"")</f>
        <v>4540973.9400000004</v>
      </c>
      <c r="F133" s="136">
        <f t="shared" si="24"/>
        <v>4540973.9400000004</v>
      </c>
      <c r="G133" s="136">
        <f t="shared" si="24"/>
        <v>4540973.9400000004</v>
      </c>
      <c r="H133" s="136">
        <f t="shared" ref="H133" si="25">H107-H99</f>
        <v>4540973.9400000004</v>
      </c>
      <c r="K133" s="130"/>
    </row>
    <row r="134" spans="2:11">
      <c r="B134" s="112"/>
      <c r="C134" s="22" t="s">
        <v>115</v>
      </c>
      <c r="D134" s="136">
        <f>D124</f>
        <v>8472800.7799999993</v>
      </c>
      <c r="E134" s="136">
        <f t="shared" ref="E134:H134" si="26">E124</f>
        <v>4457609.45</v>
      </c>
      <c r="F134" s="136">
        <f t="shared" si="26"/>
        <v>4457609.45</v>
      </c>
      <c r="G134" s="136">
        <f t="shared" si="26"/>
        <v>4457609.45</v>
      </c>
      <c r="H134" s="136">
        <f t="shared" si="26"/>
        <v>5461407.2825000007</v>
      </c>
      <c r="K134" s="130"/>
    </row>
    <row r="135" spans="2:11">
      <c r="B135" s="112"/>
      <c r="C135" s="22" t="s">
        <v>123</v>
      </c>
      <c r="D135" s="145">
        <f>IFERROR(D133/D134,0)</f>
        <v>0.53594721012666147</v>
      </c>
      <c r="E135" s="145">
        <f t="shared" ref="E135:H135" si="27">IFERROR(E133/E134,0)</f>
        <v>1.0187016137091149</v>
      </c>
      <c r="F135" s="145">
        <f t="shared" si="27"/>
        <v>1.0187016137091149</v>
      </c>
      <c r="G135" s="145">
        <f t="shared" si="27"/>
        <v>1.0187016137091149</v>
      </c>
      <c r="H135" s="145">
        <f t="shared" si="27"/>
        <v>0.83146590340380822</v>
      </c>
      <c r="K135" s="130"/>
    </row>
    <row r="136" spans="2:11">
      <c r="B136" s="112"/>
      <c r="C136" s="133"/>
      <c r="D136" s="144"/>
      <c r="E136" s="144"/>
      <c r="F136" s="144"/>
      <c r="G136" s="144"/>
      <c r="H136" s="144"/>
      <c r="K136" s="130"/>
    </row>
    <row r="137" spans="2:11">
      <c r="B137" s="112"/>
      <c r="C137" s="22" t="s">
        <v>124</v>
      </c>
      <c r="D137" s="145">
        <v>2</v>
      </c>
      <c r="E137" s="145">
        <v>2</v>
      </c>
      <c r="F137" s="145">
        <v>2</v>
      </c>
      <c r="G137" s="145">
        <v>2</v>
      </c>
      <c r="H137" s="145">
        <f>IFERROR(AVERAGE(D137:G137),0)</f>
        <v>2</v>
      </c>
      <c r="K137" s="130"/>
    </row>
    <row r="138" spans="2:11">
      <c r="B138" s="112"/>
      <c r="C138" s="133" t="s">
        <v>125</v>
      </c>
      <c r="D138" s="140">
        <f>IFERROR(D134*D137,"")</f>
        <v>16945601.559999999</v>
      </c>
      <c r="E138" s="140">
        <f t="shared" ref="E138:H138" si="28">IFERROR(E134*E137,"")</f>
        <v>8915218.9000000004</v>
      </c>
      <c r="F138" s="140">
        <f t="shared" si="28"/>
        <v>8915218.9000000004</v>
      </c>
      <c r="G138" s="140">
        <f t="shared" si="28"/>
        <v>8915218.9000000004</v>
      </c>
      <c r="H138" s="140">
        <f t="shared" si="28"/>
        <v>10922814.565000001</v>
      </c>
      <c r="K138" s="130"/>
    </row>
    <row r="139" spans="2:11">
      <c r="B139" s="112"/>
      <c r="C139" s="22"/>
      <c r="D139" s="144"/>
      <c r="E139" s="144"/>
      <c r="F139" s="144"/>
      <c r="G139" s="144"/>
      <c r="H139" s="144"/>
      <c r="K139" s="130"/>
    </row>
    <row r="140" spans="2:11">
      <c r="B140" s="112"/>
      <c r="C140" s="133" t="s">
        <v>126</v>
      </c>
      <c r="D140" s="144"/>
      <c r="E140" s="144"/>
      <c r="F140" s="144"/>
      <c r="G140" s="144"/>
      <c r="H140" s="144"/>
      <c r="K140" s="130"/>
    </row>
    <row r="141" spans="2:11">
      <c r="B141" s="112"/>
      <c r="C141" s="22" t="s">
        <v>127</v>
      </c>
      <c r="D141" s="136">
        <v>60</v>
      </c>
      <c r="E141" s="136">
        <v>60</v>
      </c>
      <c r="F141" s="136">
        <v>60</v>
      </c>
      <c r="G141" s="136">
        <v>60</v>
      </c>
      <c r="H141" s="134">
        <v>300</v>
      </c>
      <c r="K141" s="130"/>
    </row>
    <row r="142" spans="2:11">
      <c r="B142" s="112"/>
      <c r="C142" s="22" t="s">
        <v>128</v>
      </c>
      <c r="D142" s="47">
        <v>0.18</v>
      </c>
      <c r="E142" s="47">
        <v>0.18</v>
      </c>
      <c r="F142" s="47">
        <v>0.18</v>
      </c>
      <c r="G142" s="47">
        <v>0.18</v>
      </c>
      <c r="H142" s="146">
        <f>AVERAGE(D142:G142)</f>
        <v>0.18</v>
      </c>
      <c r="K142" s="130"/>
    </row>
    <row r="143" spans="2:11">
      <c r="B143" s="112"/>
      <c r="C143" s="133" t="s">
        <v>129</v>
      </c>
      <c r="D143" s="140">
        <f>IFERROR(-PMT(D142/12,D141,D138),"")</f>
        <v>430306.90342256642</v>
      </c>
      <c r="E143" s="140">
        <f t="shared" ref="E143:H143" si="29">IFERROR(-PMT(E142/12,E141,E138),"")</f>
        <v>226387.96413394131</v>
      </c>
      <c r="F143" s="140">
        <f t="shared" si="29"/>
        <v>226387.96413394131</v>
      </c>
      <c r="G143" s="140">
        <f t="shared" si="29"/>
        <v>226387.96413394131</v>
      </c>
      <c r="H143" s="140">
        <f t="shared" si="29"/>
        <v>165746.05886306928</v>
      </c>
      <c r="K143" s="130"/>
    </row>
    <row r="144" spans="2:11">
      <c r="B144" s="112"/>
      <c r="C144" s="22" t="s">
        <v>130</v>
      </c>
      <c r="D144" s="136">
        <f>IFERROR(D143*12,"")</f>
        <v>5163682.8410707973</v>
      </c>
      <c r="E144" s="136">
        <f t="shared" ref="E144:G144" si="30">IFERROR(E143*12,"")</f>
        <v>2716655.5696072956</v>
      </c>
      <c r="F144" s="136">
        <f t="shared" si="30"/>
        <v>2716655.5696072956</v>
      </c>
      <c r="G144" s="136">
        <f t="shared" si="30"/>
        <v>2716655.5696072956</v>
      </c>
      <c r="H144" s="136"/>
      <c r="K144" s="130"/>
    </row>
    <row r="145" spans="2:11">
      <c r="B145" s="112"/>
      <c r="C145" s="22" t="s">
        <v>131</v>
      </c>
      <c r="D145" s="147">
        <f>IFERROR(D134/D144,0)</f>
        <v>1.6408445368892925</v>
      </c>
      <c r="E145" s="147">
        <f t="shared" ref="E145:H145" si="31">IFERROR(E134/E144,0)</f>
        <v>1.6408445368892925</v>
      </c>
      <c r="F145" s="147">
        <f t="shared" si="31"/>
        <v>1.6408445368892925</v>
      </c>
      <c r="G145" s="147">
        <f t="shared" si="31"/>
        <v>1.6408445368892925</v>
      </c>
      <c r="H145" s="147">
        <f t="shared" si="31"/>
        <v>0</v>
      </c>
      <c r="K145" s="130"/>
    </row>
    <row r="146" spans="2:11">
      <c r="B146" s="112"/>
      <c r="C146" s="22" t="s">
        <v>132</v>
      </c>
      <c r="D146" s="147">
        <f>IFERROR(D134/(D144+D127+IF(E106="",0,E106-D106)),0)</f>
        <v>1.6408442191230259</v>
      </c>
      <c r="E146" s="147">
        <f t="shared" ref="E146:H146" si="32">IFERROR(E134/(E144+E127+IF(F106="",0,F106-E106)),0)</f>
        <v>1.7025814494941707</v>
      </c>
      <c r="F146" s="147">
        <f t="shared" si="32"/>
        <v>1.7025814494941707</v>
      </c>
      <c r="G146" s="147">
        <f t="shared" si="32"/>
        <v>1.7025830752458166</v>
      </c>
      <c r="H146" s="147">
        <f t="shared" si="32"/>
        <v>-73.920909746809642</v>
      </c>
      <c r="K146" s="130"/>
    </row>
    <row r="147" spans="2:11">
      <c r="B147" s="112"/>
      <c r="C147" s="22"/>
      <c r="D147" s="148"/>
      <c r="E147" s="148"/>
      <c r="F147" s="148"/>
      <c r="G147" s="148"/>
      <c r="H147" s="148"/>
      <c r="K147" s="130"/>
    </row>
    <row r="148" spans="2:11">
      <c r="B148" s="112"/>
      <c r="C148" s="22" t="s">
        <v>133</v>
      </c>
      <c r="D148" s="147">
        <f>IFERROR(D100/D105,0)</f>
        <v>11.037548700554614</v>
      </c>
      <c r="E148" s="147">
        <f t="shared" ref="E148:H148" si="33">IFERROR(E100/E105,0)</f>
        <v>11.037548700554614</v>
      </c>
      <c r="F148" s="147">
        <f t="shared" si="33"/>
        <v>11.037548700554614</v>
      </c>
      <c r="G148" s="147">
        <f t="shared" si="33"/>
        <v>11.037548700554614</v>
      </c>
      <c r="H148" s="147">
        <f t="shared" si="33"/>
        <v>11.037548700554614</v>
      </c>
      <c r="K148" s="130"/>
    </row>
    <row r="149" spans="2:11">
      <c r="B149" s="112"/>
      <c r="C149" s="22" t="s">
        <v>134</v>
      </c>
      <c r="D149" s="47">
        <f>IFERROR(D130/D120,0)</f>
        <v>0.85723137604068067</v>
      </c>
      <c r="E149" s="47">
        <f t="shared" ref="E149:H149" si="34">IFERROR(E130/E120,0)</f>
        <v>0.61419074442392385</v>
      </c>
      <c r="F149" s="47">
        <f t="shared" si="34"/>
        <v>0.61419074442392385</v>
      </c>
      <c r="G149" s="47">
        <f t="shared" si="34"/>
        <v>0.61419074442392385</v>
      </c>
      <c r="H149" s="47">
        <f t="shared" si="34"/>
        <v>0.68895827179923941</v>
      </c>
      <c r="K149" s="130"/>
    </row>
    <row r="150" spans="2:11">
      <c r="B150" s="112"/>
      <c r="C150" s="22" t="s">
        <v>135</v>
      </c>
      <c r="D150" s="47">
        <f>IFERROR(D112/D102,0)</f>
        <v>0.64494041759705134</v>
      </c>
      <c r="E150" s="47">
        <f t="shared" ref="E150:H150" si="35">IFERROR(E112/E102,0)</f>
        <v>0.64494039597333375</v>
      </c>
      <c r="F150" s="47">
        <f t="shared" si="35"/>
        <v>0.64494037434962259</v>
      </c>
      <c r="G150" s="47">
        <f t="shared" si="35"/>
        <v>0.64494035272591788</v>
      </c>
      <c r="H150" s="47">
        <f t="shared" si="35"/>
        <v>0.64494038516147734</v>
      </c>
      <c r="K150" s="130"/>
    </row>
    <row r="151" spans="2:11">
      <c r="B151" s="112"/>
      <c r="C151" s="22"/>
      <c r="D151" s="148"/>
      <c r="E151" s="148"/>
      <c r="F151" s="148"/>
      <c r="G151" s="148"/>
      <c r="H151" s="148"/>
      <c r="K151" s="130"/>
    </row>
    <row r="152" spans="2:11">
      <c r="B152" s="127"/>
      <c r="C152" s="128"/>
      <c r="D152" s="128"/>
      <c r="E152" s="128"/>
      <c r="F152" s="128"/>
      <c r="G152" s="128"/>
      <c r="H152" s="128"/>
      <c r="I152" s="128"/>
      <c r="J152" s="128"/>
      <c r="K152" s="131"/>
    </row>
    <row r="154" spans="2:11">
      <c r="B154" s="110"/>
      <c r="C154" s="111"/>
      <c r="D154" s="111"/>
      <c r="E154" s="111"/>
      <c r="F154" s="111"/>
      <c r="G154" s="111"/>
      <c r="H154" s="111"/>
      <c r="I154" s="111"/>
      <c r="J154" s="111"/>
      <c r="K154" s="129"/>
    </row>
    <row r="155" spans="2:11">
      <c r="B155" s="112"/>
      <c r="K155" s="130"/>
    </row>
    <row r="156" spans="2:11">
      <c r="B156" s="112"/>
      <c r="K156" s="130"/>
    </row>
    <row r="157" spans="2:11">
      <c r="B157" s="112"/>
      <c r="K157" s="130"/>
    </row>
    <row r="158" spans="2:11">
      <c r="B158" s="112"/>
      <c r="K158" s="130"/>
    </row>
    <row r="159" spans="2:11">
      <c r="B159" s="112"/>
      <c r="C159" s="22"/>
      <c r="D159" s="148"/>
      <c r="E159" s="22"/>
      <c r="F159" s="22"/>
      <c r="G159" s="22"/>
      <c r="H159" s="22"/>
      <c r="I159" s="22"/>
      <c r="J159" s="22"/>
      <c r="K159" s="130"/>
    </row>
    <row r="160" spans="2:11">
      <c r="B160" s="112"/>
      <c r="C160" s="22"/>
      <c r="D160" s="22"/>
      <c r="E160" s="22"/>
      <c r="F160" s="22"/>
      <c r="G160" s="22"/>
      <c r="H160" s="22"/>
      <c r="I160" s="22"/>
      <c r="J160" s="22"/>
      <c r="K160" s="130"/>
    </row>
    <row r="161" spans="2:11" ht="23.25">
      <c r="B161" s="112"/>
      <c r="C161" s="133"/>
      <c r="D161" s="69"/>
      <c r="E161" s="149">
        <f>IF($H$148&lt;'DATOS DE SOPORTE'!$D$111,'DATOS DE SOPORTE'!$B$111,IF(AND($H$148&gt;='DATOS DE SOPORTE'!$D$111,$H$148&lt;'DATOS DE SOPORTE'!$D$112),'DATOS DE SOPORTE'!$B$112,IF(AND($H$148&gt;='DATOS DE SOPORTE'!$D$112,$H$148&lt;'DATOS DE SOPORTE'!$D$113),'DATOS DE SOPORTE'!$B$113,IF(AND($H$148&gt;='DATOS DE SOPORTE'!$D$113,$H$148&lt;'DATOS DE SOPORTE'!$D$114),'DATOS DE SOPORTE'!$B$114,IF(AND($H$148&gt;='DATOS DE SOPORTE'!$D$114,$H$148&lt;'DATOS DE SOPORTE'!$D$115),'DATOS DE SOPORTE'!$B$115,'DATOS DE SOPORTE'!$B$116)))))</f>
        <v>1.5</v>
      </c>
      <c r="F161" s="69"/>
      <c r="I161" s="22"/>
      <c r="J161" s="22"/>
      <c r="K161" s="130"/>
    </row>
    <row r="162" spans="2:11">
      <c r="B162" s="112"/>
      <c r="C162" s="22"/>
      <c r="D162" s="69"/>
      <c r="E162" s="69"/>
      <c r="F162" s="69"/>
      <c r="I162" s="22"/>
      <c r="J162" s="22"/>
      <c r="K162" s="130"/>
    </row>
    <row r="163" spans="2:11" ht="23.25">
      <c r="B163" s="112"/>
      <c r="C163" s="133"/>
      <c r="D163" s="69"/>
      <c r="E163" s="150">
        <f>IF($H$149&lt;'DATOS DE SOPORTE'!$G$111,'DATOS DE SOPORTE'!$E$111,IF(AND($H$149&gt;='DATOS DE SOPORTE'!$G$111,$H$149&lt;'DATOS DE SOPORTE'!$G$112),'DATOS DE SOPORTE'!$E$112,IF(AND($H$149&gt;='DATOS DE SOPORTE'!$G$112,$H$149&lt;'DATOS DE SOPORTE'!$G$113),'DATOS DE SOPORTE'!$E$113,IF(AND($H$149&gt;='DATOS DE SOPORTE'!$G$113,$H$149&lt;'DATOS DE SOPORTE'!$G$114),'DATOS DE SOPORTE'!$E$114,IF(AND($H$149&gt;='DATOS DE SOPORTE'!$G$114,$H$149&lt;'DATOS DE SOPORTE'!$G$115),'DATOS DE SOPORTE'!$E$115,'DATOS DE SOPORTE'!$E$116)))))</f>
        <v>1.5</v>
      </c>
      <c r="F163" s="69"/>
      <c r="I163" s="22"/>
      <c r="J163" s="22"/>
      <c r="K163" s="130"/>
    </row>
    <row r="164" spans="2:11">
      <c r="B164" s="112"/>
      <c r="D164" s="117"/>
      <c r="E164" s="117"/>
      <c r="F164" s="117"/>
      <c r="I164" s="22"/>
      <c r="J164" s="22"/>
      <c r="K164" s="130"/>
    </row>
    <row r="165" spans="2:11" ht="23.25">
      <c r="B165" s="112"/>
      <c r="C165" s="22"/>
      <c r="D165" s="135"/>
      <c r="E165" s="149">
        <f>IF($H$150&lt;'DATOS DE SOPORTE'!$J$111,'DATOS DE SOPORTE'!$H$111,IF(AND($H$150&gt;='DATOS DE SOPORTE'!$J$111,$H$150&lt;'DATOS DE SOPORTE'!$J$112),'DATOS DE SOPORTE'!$H$112,IF(AND($H$150&gt;='DATOS DE SOPORTE'!$J$112,$H$150&lt;'DATOS DE SOPORTE'!$J$113),'DATOS DE SOPORTE'!$H$113,IF(AND($H$150&gt;='DATOS DE SOPORTE'!$J$113,$H$150&lt;'DATOS DE SOPORTE'!$J$114),'DATOS DE SOPORTE'!$H$114,IF(AND($H$150&gt;='DATOS DE SOPORTE'!$J$114,$H$150&lt;'DATOS DE SOPORTE'!$J$115),'DATOS DE SOPORTE'!$H$115,'DATOS DE SOPORTE'!$H$116)))))</f>
        <v>1</v>
      </c>
      <c r="F165" s="135"/>
      <c r="I165" s="22"/>
      <c r="J165" s="22"/>
      <c r="K165" s="130"/>
    </row>
    <row r="166" spans="2:11">
      <c r="B166" s="112"/>
      <c r="C166" s="22"/>
      <c r="D166" s="135"/>
      <c r="E166" s="135"/>
      <c r="F166" s="135"/>
      <c r="I166" s="22"/>
      <c r="J166" s="22"/>
      <c r="K166" s="130"/>
    </row>
    <row r="167" spans="2:11" ht="23.25">
      <c r="B167" s="112"/>
      <c r="C167" s="22"/>
      <c r="D167" s="135"/>
      <c r="E167" s="151">
        <f>AVERAGE(E161,E163,E165)</f>
        <v>1.3333333333333333</v>
      </c>
      <c r="F167" s="135"/>
      <c r="I167" s="22"/>
      <c r="J167" s="22"/>
      <c r="K167" s="130"/>
    </row>
    <row r="168" spans="2:11">
      <c r="B168" s="112"/>
      <c r="C168" s="22"/>
      <c r="D168" s="138"/>
      <c r="E168" s="138"/>
      <c r="F168" s="138"/>
      <c r="I168" s="22"/>
      <c r="J168" s="22"/>
      <c r="K168" s="130"/>
    </row>
    <row r="169" spans="2:11" ht="23.25">
      <c r="B169" s="112"/>
      <c r="C169" s="133"/>
      <c r="D169" s="117"/>
      <c r="E169" s="152">
        <f>(E167/1.5)</f>
        <v>0.88888888888888884</v>
      </c>
      <c r="F169" s="117"/>
      <c r="I169" s="22"/>
      <c r="J169" s="22"/>
      <c r="K169" s="130"/>
    </row>
    <row r="170" spans="2:11">
      <c r="B170" s="112"/>
      <c r="D170" s="135"/>
      <c r="E170" s="135"/>
      <c r="F170" s="135"/>
      <c r="G170" s="135"/>
      <c r="H170" s="135"/>
      <c r="I170" s="22"/>
      <c r="J170" s="22"/>
      <c r="K170" s="130"/>
    </row>
    <row r="171" spans="2:11" ht="23.25">
      <c r="B171" s="112"/>
      <c r="C171" s="22"/>
      <c r="E171" s="153" t="s">
        <v>136</v>
      </c>
      <c r="F171" s="135"/>
      <c r="G171" s="135"/>
      <c r="H171" s="135"/>
      <c r="I171" s="22"/>
      <c r="J171" s="22"/>
      <c r="K171" s="130"/>
    </row>
    <row r="172" spans="2:11">
      <c r="B172" s="112"/>
      <c r="C172" s="22"/>
      <c r="D172" s="135"/>
      <c r="E172" s="135"/>
      <c r="F172" s="135"/>
      <c r="G172" s="135"/>
      <c r="H172" s="135"/>
      <c r="I172" s="22"/>
      <c r="J172" s="22"/>
      <c r="K172" s="130"/>
    </row>
    <row r="173" spans="2:11">
      <c r="B173" s="112"/>
      <c r="C173" s="22"/>
      <c r="D173" s="117"/>
      <c r="E173" s="22"/>
      <c r="F173" s="22"/>
      <c r="G173" s="22"/>
      <c r="H173" s="22"/>
      <c r="I173" s="22"/>
      <c r="J173" s="22"/>
      <c r="K173" s="130"/>
    </row>
    <row r="174" spans="2:11" ht="15.75">
      <c r="B174" s="112"/>
      <c r="C174" s="172" t="s">
        <v>137</v>
      </c>
      <c r="D174" s="172"/>
      <c r="E174" s="154">
        <f>IFERROR(IF(E171="Si",H138*E169,H138*E169*'DATOS DE SOPORTE'!AL5),0)</f>
        <v>4854584.2511111116</v>
      </c>
      <c r="F174" s="117"/>
      <c r="G174" s="117"/>
      <c r="H174" s="22"/>
      <c r="I174" s="22"/>
      <c r="J174" s="22"/>
      <c r="K174" s="130"/>
    </row>
    <row r="175" spans="2:11" ht="15.75">
      <c r="B175" s="112"/>
      <c r="C175" s="172" t="s">
        <v>138</v>
      </c>
      <c r="D175" s="172"/>
      <c r="E175" s="154">
        <f>IFERROR(-PMT(H142/12,H141,E174),0)</f>
        <v>73664.91505025301</v>
      </c>
      <c r="F175" s="135"/>
      <c r="G175" s="135"/>
      <c r="H175" s="135"/>
      <c r="I175" s="22"/>
      <c r="J175" s="22"/>
      <c r="K175" s="130"/>
    </row>
    <row r="176" spans="2:11">
      <c r="B176" s="112"/>
      <c r="C176" s="155"/>
      <c r="E176" s="69"/>
      <c r="F176" s="135"/>
      <c r="G176" s="135"/>
      <c r="H176" s="135"/>
      <c r="I176" s="22"/>
      <c r="J176" s="22"/>
      <c r="K176" s="130"/>
    </row>
    <row r="177" spans="2:11" ht="15">
      <c r="B177" s="112"/>
      <c r="C177" s="173" t="s">
        <v>139</v>
      </c>
      <c r="D177" s="173"/>
      <c r="E177" s="156">
        <f>H138</f>
        <v>10922814.565000001</v>
      </c>
      <c r="F177" s="135"/>
      <c r="G177" s="135"/>
      <c r="H177" s="135"/>
      <c r="I177" s="22"/>
      <c r="J177" s="22"/>
      <c r="K177" s="130"/>
    </row>
    <row r="178" spans="2:11" ht="15">
      <c r="B178" s="112"/>
      <c r="C178" s="173" t="s">
        <v>140</v>
      </c>
      <c r="D178" s="173"/>
      <c r="E178" s="156">
        <f>H143</f>
        <v>165746.05886306928</v>
      </c>
      <c r="F178" s="22"/>
      <c r="G178" s="22"/>
      <c r="H178" s="22"/>
      <c r="I178" s="22"/>
      <c r="J178" s="22"/>
      <c r="K178" s="130"/>
    </row>
    <row r="179" spans="2:11">
      <c r="B179" s="112"/>
      <c r="C179" s="135"/>
      <c r="D179" s="135"/>
      <c r="E179" s="22"/>
      <c r="F179" s="22"/>
      <c r="G179" s="22"/>
      <c r="H179" s="22"/>
      <c r="I179" s="22"/>
      <c r="J179" s="22"/>
      <c r="K179" s="130"/>
    </row>
    <row r="180" spans="2:11">
      <c r="B180" s="112"/>
      <c r="C180" s="135"/>
      <c r="D180" s="135"/>
      <c r="E180" s="22"/>
      <c r="F180" s="22"/>
      <c r="G180" s="22"/>
      <c r="H180" s="22"/>
      <c r="I180" s="22"/>
      <c r="J180" s="22"/>
      <c r="K180" s="130"/>
    </row>
    <row r="181" spans="2:11">
      <c r="B181" s="112"/>
      <c r="C181" s="138"/>
      <c r="D181" s="138"/>
      <c r="E181" s="22"/>
      <c r="F181" s="22"/>
      <c r="G181" s="22"/>
      <c r="H181" s="22"/>
      <c r="I181" s="22"/>
      <c r="J181" s="22"/>
      <c r="K181" s="130"/>
    </row>
    <row r="182" spans="2:11">
      <c r="B182" s="127"/>
      <c r="C182" s="128"/>
      <c r="D182" s="128"/>
      <c r="E182" s="128"/>
      <c r="F182" s="128"/>
      <c r="G182" s="128"/>
      <c r="H182" s="128"/>
      <c r="I182" s="128"/>
      <c r="J182" s="128"/>
      <c r="K182" s="131"/>
    </row>
    <row r="185" spans="2:11">
      <c r="C185" s="157" t="s">
        <v>70</v>
      </c>
      <c r="D185" s="158">
        <f>E178/5</f>
        <v>33149.211772613853</v>
      </c>
      <c r="E185" s="158">
        <f>D185</f>
        <v>33149.211772613853</v>
      </c>
      <c r="F185" s="157"/>
    </row>
    <row r="186" spans="2:11">
      <c r="C186" s="157" t="s">
        <v>71</v>
      </c>
      <c r="D186" s="158">
        <f>D185</f>
        <v>33149.211772613853</v>
      </c>
      <c r="E186" s="158">
        <f>D186+E185</f>
        <v>66298.423545227706</v>
      </c>
      <c r="F186" s="157"/>
    </row>
    <row r="187" spans="2:11">
      <c r="C187" s="157" t="s">
        <v>72</v>
      </c>
      <c r="D187" s="158">
        <f>D186</f>
        <v>33149.211772613853</v>
      </c>
      <c r="E187" s="158">
        <f>D187+E186</f>
        <v>99447.635317841559</v>
      </c>
      <c r="F187" s="157"/>
    </row>
    <row r="188" spans="2:11">
      <c r="C188" s="157" t="s">
        <v>73</v>
      </c>
      <c r="D188" s="158">
        <f>D187</f>
        <v>33149.211772613853</v>
      </c>
      <c r="E188" s="158">
        <f>D188+E187</f>
        <v>132596.84709045541</v>
      </c>
      <c r="F188" s="157"/>
    </row>
    <row r="189" spans="2:11">
      <c r="C189" s="157" t="s">
        <v>74</v>
      </c>
      <c r="D189" s="158">
        <f>D188</f>
        <v>33149.211772613853</v>
      </c>
      <c r="E189" s="158">
        <f>D189+E188</f>
        <v>165746.05886306928</v>
      </c>
      <c r="F189" s="157"/>
    </row>
    <row r="190" spans="2:11">
      <c r="C190" s="157" t="s">
        <v>35</v>
      </c>
      <c r="D190" s="158">
        <f>SUM(D185:D189)</f>
        <v>165746.05886306928</v>
      </c>
      <c r="E190" s="157"/>
      <c r="F190" s="157"/>
    </row>
    <row r="191" spans="2:11">
      <c r="C191" s="157"/>
      <c r="D191" s="157"/>
      <c r="E191" s="157"/>
      <c r="F191" s="157"/>
    </row>
    <row r="192" spans="2:11">
      <c r="C192" s="157" t="s">
        <v>141</v>
      </c>
      <c r="D192" s="158">
        <f>E175</f>
        <v>73664.91505025301</v>
      </c>
      <c r="E192" s="157"/>
      <c r="F192" s="157"/>
    </row>
    <row r="193" spans="3:6">
      <c r="C193" s="157"/>
      <c r="D193" s="157"/>
      <c r="E193" s="157"/>
      <c r="F193" s="157"/>
    </row>
    <row r="194" spans="3:6">
      <c r="C194" s="157" t="s">
        <v>75</v>
      </c>
      <c r="D194" s="158">
        <f>D192-D195/2</f>
        <v>72701.275173142145</v>
      </c>
      <c r="E194" s="157"/>
      <c r="F194" s="157"/>
    </row>
    <row r="195" spans="3:6">
      <c r="C195" s="157" t="s">
        <v>76</v>
      </c>
      <c r="D195" s="158">
        <f>D190/86</f>
        <v>1927.2797542217359</v>
      </c>
      <c r="E195" s="157"/>
      <c r="F195" s="157"/>
    </row>
    <row r="196" spans="3:6">
      <c r="C196" s="157" t="s">
        <v>77</v>
      </c>
      <c r="D196" s="158">
        <f>SUM(D185:D190)-D194-D195</f>
        <v>256863.56279877468</v>
      </c>
      <c r="E196" s="157"/>
      <c r="F196" s="157"/>
    </row>
    <row r="197" spans="3:6">
      <c r="C197" s="157"/>
      <c r="D197" s="157"/>
      <c r="E197" s="157"/>
      <c r="F197" s="157"/>
    </row>
    <row r="198" spans="3:6">
      <c r="C198" s="157"/>
      <c r="D198" s="157"/>
      <c r="E198" s="157"/>
      <c r="F198" s="157"/>
    </row>
    <row r="199" spans="3:6">
      <c r="C199" s="141"/>
      <c r="D199" s="141"/>
      <c r="E199" s="141"/>
      <c r="F199" s="141"/>
    </row>
  </sheetData>
  <mergeCells count="4">
    <mergeCell ref="C174:D174"/>
    <mergeCell ref="C175:D175"/>
    <mergeCell ref="C177:D177"/>
    <mergeCell ref="C178:D178"/>
  </mergeCells>
  <conditionalFormatting sqref="D32">
    <cfRule type="colorScale" priority="1">
      <colorScale>
        <cfvo type="min"/>
        <cfvo type="percentile" val="50"/>
        <cfvo type="max"/>
        <color rgb="FFF8696B"/>
        <color rgb="FFFFEB84"/>
        <color rgb="FF63BE7B"/>
      </colorScale>
    </cfRule>
  </conditionalFormatting>
  <conditionalFormatting sqref="D115:H115">
    <cfRule type="cellIs" dxfId="1" priority="25" operator="equal">
      <formula>0</formula>
    </cfRule>
  </conditionalFormatting>
  <conditionalFormatting sqref="D145:H147 D149:H151">
    <cfRule type="cellIs" dxfId="0" priority="23" operator="greaterThan">
      <formula>1.2</formula>
    </cfRule>
  </conditionalFormatting>
  <conditionalFormatting sqref="E161">
    <cfRule type="colorScale" priority="11">
      <colorScale>
        <cfvo type="num" val="0"/>
        <cfvo type="num" val="0.75"/>
        <cfvo type="num" val="1.5"/>
        <color rgb="FFFF7128"/>
        <color rgb="FFFFEB84"/>
        <color rgb="FF00B050"/>
      </colorScale>
    </cfRule>
    <cfRule type="colorScale" priority="12">
      <colorScale>
        <cfvo type="num" val="0"/>
        <cfvo type="num" val="1.5"/>
        <color rgb="FFFF0000"/>
        <color rgb="FF00B050"/>
      </colorScale>
    </cfRule>
    <cfRule type="colorScale" priority="13">
      <colorScale>
        <cfvo type="min"/>
        <cfvo type="percentile" val="50"/>
        <cfvo type="max"/>
        <color rgb="FFF8696B"/>
        <color rgb="FFFFEB84"/>
        <color rgb="FF63BE7B"/>
      </colorScale>
    </cfRule>
  </conditionalFormatting>
  <conditionalFormatting sqref="E163">
    <cfRule type="colorScale" priority="14">
      <colorScale>
        <cfvo type="num" val="0"/>
        <cfvo type="num" val="0.75"/>
        <cfvo type="num" val="1.5"/>
        <color rgb="FFFF7128"/>
        <color rgb="FFFFEB84"/>
        <color rgb="FF00B050"/>
      </colorScale>
    </cfRule>
    <cfRule type="colorScale" priority="15">
      <colorScale>
        <cfvo type="num" val="0"/>
        <cfvo type="num" val="1.5"/>
        <color rgb="FFFF0000"/>
        <color rgb="FF00B050"/>
      </colorScale>
    </cfRule>
    <cfRule type="colorScale" priority="16">
      <colorScale>
        <cfvo type="min"/>
        <cfvo type="percentile" val="50"/>
        <cfvo type="max"/>
        <color rgb="FFF8696B"/>
        <color rgb="FFFFEB84"/>
        <color rgb="FF63BE7B"/>
      </colorScale>
    </cfRule>
  </conditionalFormatting>
  <conditionalFormatting sqref="E165">
    <cfRule type="colorScale" priority="8">
      <colorScale>
        <cfvo type="num" val="0"/>
        <cfvo type="num" val="0.75"/>
        <cfvo type="num" val="1.5"/>
        <color rgb="FFFF7128"/>
        <color rgb="FFFFEB84"/>
        <color rgb="FF00B050"/>
      </colorScale>
    </cfRule>
    <cfRule type="colorScale" priority="9">
      <colorScale>
        <cfvo type="num" val="0"/>
        <cfvo type="num" val="1.5"/>
        <color rgb="FFFF0000"/>
        <color rgb="FF00B050"/>
      </colorScale>
    </cfRule>
    <cfRule type="colorScale" priority="10">
      <colorScale>
        <cfvo type="min"/>
        <cfvo type="percentile" val="50"/>
        <cfvo type="max"/>
        <color rgb="FFF8696B"/>
        <color rgb="FFFFEB84"/>
        <color rgb="FF63BE7B"/>
      </colorScale>
    </cfRule>
  </conditionalFormatting>
  <conditionalFormatting sqref="E167">
    <cfRule type="colorScale" priority="5">
      <colorScale>
        <cfvo type="num" val="0"/>
        <cfvo type="num" val="0.75"/>
        <cfvo type="num" val="1.5"/>
        <color rgb="FFFF7128"/>
        <color rgb="FFFFEB84"/>
        <color rgb="FF00B050"/>
      </colorScale>
    </cfRule>
    <cfRule type="colorScale" priority="6">
      <colorScale>
        <cfvo type="num" val="0"/>
        <cfvo type="num" val="1.5"/>
        <color rgb="FFFF0000"/>
        <color rgb="FF00B050"/>
      </colorScale>
    </cfRule>
    <cfRule type="colorScale" priority="7">
      <colorScale>
        <cfvo type="min"/>
        <cfvo type="percentile" val="50"/>
        <cfvo type="max"/>
        <color rgb="FFF8696B"/>
        <color rgb="FFFFEB84"/>
        <color rgb="FF63BE7B"/>
      </colorScale>
    </cfRule>
  </conditionalFormatting>
  <conditionalFormatting sqref="E169">
    <cfRule type="colorScale" priority="4">
      <colorScale>
        <cfvo type="num" val="0"/>
        <cfvo type="num" val="0.5"/>
        <cfvo type="num" val="1"/>
        <color rgb="FFFF0000"/>
        <color rgb="FFFFEB84"/>
        <color rgb="FF00B050"/>
      </colorScale>
    </cfRule>
  </conditionalFormatting>
  <conditionalFormatting sqref="E171">
    <cfRule type="colorScale" priority="3">
      <colorScale>
        <cfvo type="num" val="0"/>
        <cfvo type="num" val="0.5"/>
        <cfvo type="num" val="1"/>
        <color rgb="FFFF0000"/>
        <color rgb="FFFFEB84"/>
        <color rgb="FF00B050"/>
      </colorScale>
    </cfRule>
  </conditionalFormatting>
  <dataValidations count="1">
    <dataValidation type="list" allowBlank="1" showInputMessage="1" showErrorMessage="1" sqref="E171" xr:uid="{00000000-0002-0000-0200-000000000000}">
      <formula1>"Si, No"</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1000000}">
          <x14:formula1>
            <xm:f>'DATOS DE SOPORTE'!$G$5:$G$6</xm:f>
          </x14:formula1>
          <xm:sqref>D69:G69 D162:F162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1CCFF"/>
  </sheetPr>
  <dimension ref="A1:DD1144"/>
  <sheetViews>
    <sheetView showGridLines="0" zoomScale="90" zoomScaleNormal="90" workbookViewId="0">
      <pane xSplit="1" ySplit="2" topLeftCell="L1113" activePane="bottomRight" state="frozen"/>
      <selection pane="topRight"/>
      <selection pane="bottomLeft"/>
      <selection pane="bottomRight" activeCell="AI1133" sqref="AI1133"/>
    </sheetView>
  </sheetViews>
  <sheetFormatPr baseColWidth="10" defaultColWidth="11" defaultRowHeight="12.75"/>
  <cols>
    <col min="1" max="1" width="64" style="2" customWidth="1"/>
    <col min="2" max="3" width="27" style="2" customWidth="1"/>
    <col min="4" max="4" width="15" style="2" customWidth="1"/>
    <col min="5" max="5" width="17.85546875" style="2" customWidth="1"/>
    <col min="6" max="7" width="15" style="2" customWidth="1"/>
    <col min="8" max="8" width="19.42578125" style="2" customWidth="1"/>
    <col min="9" max="9" width="16.85546875" style="2" customWidth="1"/>
    <col min="10" max="10" width="17.140625" style="2" customWidth="1"/>
    <col min="11" max="11" width="18.140625" style="2" customWidth="1"/>
    <col min="12" max="21" width="15" style="2" customWidth="1"/>
    <col min="22" max="22" width="32.42578125" style="2" customWidth="1"/>
    <col min="23" max="23" width="23.85546875" style="2" customWidth="1"/>
    <col min="24" max="24" width="24.42578125" style="2" customWidth="1"/>
    <col min="25" max="25" width="15" style="2" customWidth="1"/>
    <col min="26" max="26" width="23.85546875" style="2" customWidth="1"/>
    <col min="27" max="27" width="24.42578125" style="2" customWidth="1"/>
    <col min="28" max="28" width="15" style="2" customWidth="1"/>
    <col min="29" max="29" width="23.85546875" style="2" customWidth="1"/>
    <col min="30" max="30" width="24.42578125" style="2" customWidth="1"/>
    <col min="31" max="31" width="15" style="2" customWidth="1"/>
    <col min="32" max="32" width="23.85546875" style="2" customWidth="1"/>
    <col min="33" max="34" width="24.42578125" style="2" customWidth="1"/>
    <col min="35" max="35" width="23.85546875" style="2" customWidth="1"/>
    <col min="36" max="36" width="24.42578125" style="2" customWidth="1"/>
    <col min="37" max="37" width="24" style="2" customWidth="1"/>
    <col min="38" max="38" width="24.42578125" style="2" customWidth="1"/>
    <col min="39" max="39" width="22" style="2" customWidth="1"/>
    <col min="40" max="40" width="18" style="2" customWidth="1"/>
    <col min="41" max="42" width="24" style="2" customWidth="1"/>
    <col min="43" max="43" width="16.140625" style="2" customWidth="1"/>
    <col min="44" max="44" width="24.42578125" style="2" customWidth="1"/>
    <col min="45" max="45" width="22" style="2" customWidth="1"/>
    <col min="46" max="46" width="18" style="2" customWidth="1"/>
    <col min="47" max="48" width="24" style="2" customWidth="1"/>
    <col min="49" max="49" width="16.140625" style="2" customWidth="1"/>
    <col min="50" max="50" width="24.42578125" style="2" customWidth="1"/>
    <col min="51" max="51" width="22" style="2" customWidth="1"/>
    <col min="52" max="52" width="18" style="2" customWidth="1"/>
    <col min="53" max="54" width="24" style="2" customWidth="1"/>
    <col min="55" max="55" width="16.140625" style="2" customWidth="1"/>
    <col min="56" max="56" width="24.42578125" style="2" customWidth="1"/>
    <col min="57" max="57" width="22" style="2" customWidth="1"/>
    <col min="58" max="58" width="18" style="2" customWidth="1"/>
    <col min="59" max="60" width="24" style="2" customWidth="1"/>
    <col min="61" max="61" width="16.140625" style="2" customWidth="1"/>
    <col min="62" max="62" width="24.42578125" style="2" customWidth="1"/>
    <col min="63" max="63" width="22" style="2" customWidth="1"/>
    <col min="64" max="64" width="18" style="2" customWidth="1"/>
    <col min="65" max="66" width="24" style="2" customWidth="1"/>
    <col min="67" max="67" width="16.140625" style="2" customWidth="1"/>
    <col min="68" max="68" width="24.42578125" style="2" customWidth="1"/>
    <col min="69" max="69" width="22" style="2" customWidth="1"/>
    <col min="70" max="70" width="18" style="2" customWidth="1"/>
    <col min="71" max="72" width="24" style="2" customWidth="1"/>
    <col min="73" max="73" width="16.140625" style="2" customWidth="1"/>
    <col min="74" max="74" width="24.42578125" style="2" customWidth="1"/>
    <col min="75" max="75" width="22" style="2" customWidth="1"/>
    <col min="76" max="76" width="18" style="2" customWidth="1"/>
    <col min="77" max="78" width="24" style="2" customWidth="1"/>
    <col min="79" max="79" width="16.140625" style="2" customWidth="1"/>
    <col min="80" max="80" width="24.42578125" style="2" customWidth="1"/>
    <col min="81" max="81" width="22" style="2" customWidth="1"/>
    <col min="82" max="82" width="18" style="2" customWidth="1"/>
    <col min="83" max="84" width="24" style="2" customWidth="1"/>
    <col min="85" max="85" width="16.140625" style="2" customWidth="1"/>
    <col min="86" max="86" width="24.42578125" style="2" customWidth="1"/>
    <col min="87" max="87" width="22" style="2" customWidth="1"/>
    <col min="88" max="88" width="18" style="2" customWidth="1"/>
    <col min="89" max="90" width="24" style="2" customWidth="1"/>
    <col min="91" max="91" width="16.140625" style="2" customWidth="1"/>
    <col min="92" max="92" width="24.42578125" style="2" customWidth="1"/>
    <col min="93" max="93" width="22" style="2" customWidth="1"/>
    <col min="94" max="94" width="18" style="2" customWidth="1"/>
    <col min="95" max="96" width="24" style="2" customWidth="1"/>
    <col min="97" max="97" width="16.140625" style="2" customWidth="1"/>
    <col min="98" max="98" width="24.42578125" style="2" customWidth="1"/>
    <col min="99" max="99" width="22" style="2" customWidth="1"/>
    <col min="100" max="100" width="18" style="2" customWidth="1"/>
    <col min="101" max="102" width="24" style="2" customWidth="1"/>
    <col min="103" max="103" width="16.140625" style="2" customWidth="1"/>
    <col min="104" max="104" width="16.7109375" style="2" customWidth="1"/>
    <col min="105" max="105" width="16.85546875" style="2" bestFit="1" customWidth="1"/>
    <col min="106" max="106" width="11" style="2"/>
    <col min="107" max="107" width="12.140625" style="2" customWidth="1"/>
    <col min="108" max="16384" width="11" style="2"/>
  </cols>
  <sheetData>
    <row r="1" spans="1:108">
      <c r="AL1" s="174" t="s">
        <v>142</v>
      </c>
      <c r="AM1" s="175"/>
      <c r="AN1" s="175"/>
      <c r="AO1" s="175"/>
      <c r="AP1" s="175"/>
      <c r="AQ1" s="176"/>
      <c r="AR1" s="174" t="s">
        <v>143</v>
      </c>
      <c r="AS1" s="175"/>
      <c r="AT1" s="175"/>
      <c r="AU1" s="175"/>
      <c r="AV1" s="175"/>
      <c r="AW1" s="176"/>
      <c r="AX1" s="174" t="s">
        <v>144</v>
      </c>
      <c r="AY1" s="175"/>
      <c r="AZ1" s="175"/>
      <c r="BA1" s="175"/>
      <c r="BB1" s="175"/>
      <c r="BC1" s="176"/>
      <c r="BD1" s="174" t="s">
        <v>145</v>
      </c>
      <c r="BE1" s="175"/>
      <c r="BF1" s="175"/>
      <c r="BG1" s="175"/>
      <c r="BH1" s="175"/>
      <c r="BI1" s="176"/>
      <c r="BJ1" s="174" t="s">
        <v>146</v>
      </c>
      <c r="BK1" s="175"/>
      <c r="BL1" s="175"/>
      <c r="BM1" s="175"/>
      <c r="BN1" s="175"/>
      <c r="BO1" s="176"/>
      <c r="BP1" s="174" t="s">
        <v>147</v>
      </c>
      <c r="BQ1" s="175"/>
      <c r="BR1" s="175"/>
      <c r="BS1" s="175"/>
      <c r="BT1" s="175"/>
      <c r="BU1" s="176"/>
      <c r="BV1" s="174" t="s">
        <v>148</v>
      </c>
      <c r="BW1" s="175"/>
      <c r="BX1" s="175"/>
      <c r="BY1" s="175"/>
      <c r="BZ1" s="175"/>
      <c r="CA1" s="176"/>
      <c r="CB1" s="174" t="s">
        <v>149</v>
      </c>
      <c r="CC1" s="175"/>
      <c r="CD1" s="175"/>
      <c r="CE1" s="175"/>
      <c r="CF1" s="175"/>
      <c r="CG1" s="176"/>
      <c r="CH1" s="174" t="s">
        <v>150</v>
      </c>
      <c r="CI1" s="175"/>
      <c r="CJ1" s="175"/>
      <c r="CK1" s="175"/>
      <c r="CL1" s="175"/>
      <c r="CM1" s="176"/>
      <c r="CN1" s="174" t="s">
        <v>151</v>
      </c>
      <c r="CO1" s="175"/>
      <c r="CP1" s="175"/>
      <c r="CQ1" s="175"/>
      <c r="CR1" s="175"/>
      <c r="CS1" s="176"/>
      <c r="CT1" s="174" t="s">
        <v>152</v>
      </c>
      <c r="CU1" s="175"/>
      <c r="CV1" s="175"/>
      <c r="CW1" s="175"/>
      <c r="CX1" s="175"/>
      <c r="CY1" s="176"/>
    </row>
    <row r="2" spans="1:108" s="38" customFormat="1" ht="38.25">
      <c r="A2" s="39" t="s">
        <v>153</v>
      </c>
      <c r="B2" s="40" t="s">
        <v>154</v>
      </c>
      <c r="C2" s="40" t="s">
        <v>155</v>
      </c>
      <c r="D2" s="40" t="s">
        <v>156</v>
      </c>
      <c r="E2" s="40" t="s">
        <v>157</v>
      </c>
      <c r="F2" s="40" t="s">
        <v>158</v>
      </c>
      <c r="G2" s="40" t="s">
        <v>159</v>
      </c>
      <c r="H2" s="40" t="s">
        <v>160</v>
      </c>
      <c r="I2" s="40" t="s">
        <v>161</v>
      </c>
      <c r="J2" s="40" t="s">
        <v>161</v>
      </c>
      <c r="K2" s="40" t="s">
        <v>162</v>
      </c>
      <c r="L2" s="40" t="s">
        <v>161</v>
      </c>
      <c r="M2" s="40" t="s">
        <v>163</v>
      </c>
      <c r="N2" s="40" t="s">
        <v>164</v>
      </c>
      <c r="O2" s="40" t="s">
        <v>165</v>
      </c>
      <c r="P2" s="40" t="s">
        <v>166</v>
      </c>
      <c r="Q2" s="40" t="s">
        <v>166</v>
      </c>
      <c r="R2" s="40" t="s">
        <v>167</v>
      </c>
      <c r="S2" s="40" t="s">
        <v>168</v>
      </c>
      <c r="T2" s="40" t="s">
        <v>168</v>
      </c>
      <c r="U2" s="40" t="s">
        <v>169</v>
      </c>
      <c r="V2" s="40" t="s">
        <v>170</v>
      </c>
      <c r="W2" s="52" t="s">
        <v>170</v>
      </c>
      <c r="X2" s="52" t="s">
        <v>171</v>
      </c>
      <c r="Y2" s="40" t="s">
        <v>172</v>
      </c>
      <c r="Z2" s="52" t="s">
        <v>172</v>
      </c>
      <c r="AA2" s="52" t="s">
        <v>173</v>
      </c>
      <c r="AB2" s="40" t="s">
        <v>174</v>
      </c>
      <c r="AC2" s="52" t="s">
        <v>174</v>
      </c>
      <c r="AD2" s="52" t="s">
        <v>175</v>
      </c>
      <c r="AE2" s="40" t="s">
        <v>176</v>
      </c>
      <c r="AF2" s="52" t="s">
        <v>176</v>
      </c>
      <c r="AG2" s="52" t="s">
        <v>177</v>
      </c>
      <c r="AH2" s="40" t="s">
        <v>178</v>
      </c>
      <c r="AI2" s="52" t="s">
        <v>178</v>
      </c>
      <c r="AJ2" s="52" t="s">
        <v>179</v>
      </c>
      <c r="AK2" s="55" t="s">
        <v>180</v>
      </c>
      <c r="AL2" s="56" t="s">
        <v>181</v>
      </c>
      <c r="AM2" s="57" t="s">
        <v>182</v>
      </c>
      <c r="AN2" s="57" t="s">
        <v>183</v>
      </c>
      <c r="AO2" s="57" t="s">
        <v>184</v>
      </c>
      <c r="AP2" s="57" t="s">
        <v>185</v>
      </c>
      <c r="AQ2" s="63" t="s">
        <v>154</v>
      </c>
      <c r="AR2" s="56" t="s">
        <v>181</v>
      </c>
      <c r="AS2" s="57" t="s">
        <v>182</v>
      </c>
      <c r="AT2" s="57" t="s">
        <v>183</v>
      </c>
      <c r="AU2" s="57" t="s">
        <v>184</v>
      </c>
      <c r="AV2" s="57" t="s">
        <v>185</v>
      </c>
      <c r="AW2" s="63" t="s">
        <v>154</v>
      </c>
      <c r="AX2" s="56" t="s">
        <v>181</v>
      </c>
      <c r="AY2" s="57" t="s">
        <v>182</v>
      </c>
      <c r="AZ2" s="57" t="s">
        <v>183</v>
      </c>
      <c r="BA2" s="57" t="s">
        <v>184</v>
      </c>
      <c r="BB2" s="57" t="s">
        <v>185</v>
      </c>
      <c r="BC2" s="63" t="s">
        <v>154</v>
      </c>
      <c r="BD2" s="56" t="s">
        <v>181</v>
      </c>
      <c r="BE2" s="57" t="s">
        <v>182</v>
      </c>
      <c r="BF2" s="57" t="s">
        <v>183</v>
      </c>
      <c r="BG2" s="57" t="s">
        <v>184</v>
      </c>
      <c r="BH2" s="57" t="s">
        <v>185</v>
      </c>
      <c r="BI2" s="63" t="s">
        <v>154</v>
      </c>
      <c r="BJ2" s="56" t="s">
        <v>181</v>
      </c>
      <c r="BK2" s="57" t="s">
        <v>182</v>
      </c>
      <c r="BL2" s="57" t="s">
        <v>183</v>
      </c>
      <c r="BM2" s="57" t="s">
        <v>184</v>
      </c>
      <c r="BN2" s="57" t="s">
        <v>185</v>
      </c>
      <c r="BO2" s="63" t="s">
        <v>154</v>
      </c>
      <c r="BP2" s="56" t="s">
        <v>181</v>
      </c>
      <c r="BQ2" s="57" t="s">
        <v>182</v>
      </c>
      <c r="BR2" s="57" t="s">
        <v>183</v>
      </c>
      <c r="BS2" s="57" t="s">
        <v>184</v>
      </c>
      <c r="BT2" s="57" t="s">
        <v>185</v>
      </c>
      <c r="BU2" s="63" t="s">
        <v>154</v>
      </c>
      <c r="BV2" s="56" t="s">
        <v>181</v>
      </c>
      <c r="BW2" s="57" t="s">
        <v>182</v>
      </c>
      <c r="BX2" s="57" t="s">
        <v>183</v>
      </c>
      <c r="BY2" s="57" t="s">
        <v>184</v>
      </c>
      <c r="BZ2" s="57" t="s">
        <v>185</v>
      </c>
      <c r="CA2" s="63" t="s">
        <v>154</v>
      </c>
      <c r="CB2" s="56" t="s">
        <v>181</v>
      </c>
      <c r="CC2" s="57" t="s">
        <v>182</v>
      </c>
      <c r="CD2" s="57" t="s">
        <v>183</v>
      </c>
      <c r="CE2" s="57" t="s">
        <v>184</v>
      </c>
      <c r="CF2" s="57" t="s">
        <v>185</v>
      </c>
      <c r="CG2" s="63" t="s">
        <v>154</v>
      </c>
      <c r="CH2" s="56" t="s">
        <v>181</v>
      </c>
      <c r="CI2" s="57" t="s">
        <v>182</v>
      </c>
      <c r="CJ2" s="57" t="s">
        <v>183</v>
      </c>
      <c r="CK2" s="57" t="s">
        <v>184</v>
      </c>
      <c r="CL2" s="57" t="s">
        <v>185</v>
      </c>
      <c r="CM2" s="63" t="s">
        <v>154</v>
      </c>
      <c r="CN2" s="56" t="s">
        <v>181</v>
      </c>
      <c r="CO2" s="57" t="s">
        <v>182</v>
      </c>
      <c r="CP2" s="57" t="s">
        <v>183</v>
      </c>
      <c r="CQ2" s="57" t="s">
        <v>184</v>
      </c>
      <c r="CR2" s="57" t="s">
        <v>185</v>
      </c>
      <c r="CS2" s="63" t="s">
        <v>154</v>
      </c>
      <c r="CT2" s="56" t="s">
        <v>181</v>
      </c>
      <c r="CU2" s="57" t="s">
        <v>182</v>
      </c>
      <c r="CV2" s="57" t="s">
        <v>183</v>
      </c>
      <c r="CW2" s="57" t="s">
        <v>184</v>
      </c>
      <c r="CX2" s="57" t="s">
        <v>185</v>
      </c>
      <c r="CY2" s="63" t="s">
        <v>154</v>
      </c>
      <c r="CZ2" s="38" t="s">
        <v>1271</v>
      </c>
      <c r="DA2" s="38" t="s">
        <v>1272</v>
      </c>
      <c r="DB2" s="215" t="s">
        <v>1273</v>
      </c>
      <c r="DC2" s="215" t="s">
        <v>1274</v>
      </c>
      <c r="DD2" s="38" t="s">
        <v>414</v>
      </c>
    </row>
    <row r="3" spans="1:108">
      <c r="A3" s="41" t="s">
        <v>186</v>
      </c>
      <c r="B3" s="42">
        <v>66908</v>
      </c>
      <c r="C3" s="43">
        <f>(B3-$B$1132)/($B$1133-$B$1132)</f>
        <v>7.2944286989887294E-2</v>
      </c>
      <c r="D3" s="42">
        <v>60000</v>
      </c>
      <c r="E3" s="43">
        <f>(D3-$D$1132)/($D$1133-$D$1132)</f>
        <v>0.11997359920797623</v>
      </c>
      <c r="F3" s="42" t="s">
        <v>187</v>
      </c>
      <c r="G3" s="44">
        <f>VLOOKUP(F3,'DATOS DE SOPORTE'!$Y$5:$Z$8,2,FALSE)</f>
        <v>4</v>
      </c>
      <c r="H3" s="43">
        <f>(G3-$G$1132)/($G$1133-$G$1132)</f>
        <v>1</v>
      </c>
      <c r="I3" s="48">
        <v>1</v>
      </c>
      <c r="J3" s="44">
        <f>IF(I3="5+",5,I3)</f>
        <v>1</v>
      </c>
      <c r="K3" s="43">
        <f>(J3-$J$1132)/($J$1133-$J$1132)</f>
        <v>0.2</v>
      </c>
      <c r="L3" s="49" t="str">
        <f t="shared" ref="L3:L33" si="0">IF(I3=0,"NO","SI")</f>
        <v>SI</v>
      </c>
      <c r="M3" s="42" t="s">
        <v>56</v>
      </c>
      <c r="N3" s="44">
        <f>IF(M3="Dueño",1,2)</f>
        <v>1</v>
      </c>
      <c r="O3" s="43">
        <f>(N3-N$1132)/(N$1133-N$1132)</f>
        <v>0</v>
      </c>
      <c r="P3" s="42" t="s">
        <v>58</v>
      </c>
      <c r="Q3" s="44">
        <f>IF(P3="0-1 año",1,IF(P3="1-5 años",2,3))</f>
        <v>3</v>
      </c>
      <c r="R3" s="43">
        <f>(Q3-Q$1132)/(Q$1133-Q$1132)</f>
        <v>1</v>
      </c>
      <c r="S3" s="42" t="s">
        <v>60</v>
      </c>
      <c r="T3" s="44">
        <f>IF(S3="Soltero",1,2)</f>
        <v>2</v>
      </c>
      <c r="U3" s="43">
        <f>(T3-T$1132)/(T$1133-T$1132)</f>
        <v>1</v>
      </c>
      <c r="V3" s="42" t="s">
        <v>62</v>
      </c>
      <c r="W3" s="53">
        <f>VLOOKUP(V3,'DATOS DE SOPORTE'!$S$5:$T$10,2,FALSE)</f>
        <v>1</v>
      </c>
      <c r="X3" s="54">
        <f>(W3-W$1132)/(W$1133-W$1132)</f>
        <v>0</v>
      </c>
      <c r="Y3" s="42" t="s">
        <v>188</v>
      </c>
      <c r="Z3" s="53">
        <f>IF(Y3="Si",1,2)</f>
        <v>1</v>
      </c>
      <c r="AA3" s="54">
        <f>(Z3-Z$1132)/(Z$1133-Z$1132)</f>
        <v>0</v>
      </c>
      <c r="AB3" s="42" t="s">
        <v>136</v>
      </c>
      <c r="AC3" s="53">
        <f>IF(AB3="Si",1,2)</f>
        <v>2</v>
      </c>
      <c r="AD3" s="54">
        <f>(AC3-AC$1132)/(AC$1133-AC$1132)</f>
        <v>1</v>
      </c>
      <c r="AE3" s="42" t="s">
        <v>188</v>
      </c>
      <c r="AF3" s="53">
        <f>IF(AE3="Si",1,2)</f>
        <v>1</v>
      </c>
      <c r="AG3" s="54">
        <f>(AF3-AF$1132)/(AF$1133-AF$1132)</f>
        <v>0</v>
      </c>
      <c r="AH3" s="14" t="s">
        <v>67</v>
      </c>
      <c r="AI3" s="53">
        <f>VLOOKUP(AH3,'DATOS DE SOPORTE'!$V$5:$W$8,2,FALSE)</f>
        <v>1</v>
      </c>
      <c r="AJ3" s="54">
        <f>(AI3-AI$1132)/(AI$1133-AI$1132)</f>
        <v>0</v>
      </c>
      <c r="AK3" s="58" t="str">
        <f>DC3</f>
        <v>Bueno</v>
      </c>
      <c r="AL3" s="59">
        <f>IFERROR(SQRT(($E3-$E$1136)^2+($C3-$C$1136)^2),0)</f>
        <v>0.17853938307529904</v>
      </c>
      <c r="AM3" s="60" t="str">
        <f>IF(AL3&lt;=SMALL($AL$3:$AL$1130,1),"MAS PARECIDO","NO")</f>
        <v>NO</v>
      </c>
      <c r="AN3" s="60" t="str">
        <f>IF(AL3&lt;=SMALL($AL$3:$AL$1130,5),"SIMILAR","NO")</f>
        <v>NO</v>
      </c>
      <c r="AO3" s="60" t="str">
        <f t="shared" ref="AO3:AO33" si="1">IF(AN3="SIMILAR",AK3,"N/A")</f>
        <v>N/A</v>
      </c>
      <c r="AP3" s="60">
        <f>IF(AO3="N/A",0,1)</f>
        <v>0</v>
      </c>
      <c r="AQ3" s="64">
        <f t="shared" ref="AQ3:AQ33" si="2">IF(AO3="N/A",0,B3)</f>
        <v>0</v>
      </c>
      <c r="AR3" s="59">
        <f>IFERROR(SQRT(($E3-$E$1136)^2+($H3-$H$1136)^2),0)</f>
        <v>0.67738121355948899</v>
      </c>
      <c r="AS3" s="60" t="str">
        <f>IF(AR3&lt;=SMALL(AR$3:AR$1130,1),"MAS PARECIDO","NO")</f>
        <v>NO</v>
      </c>
      <c r="AT3" s="60" t="str">
        <f>IF(AR3&lt;=SMALL(AR$3:AR$1130,5),"SIMILAR","NO")</f>
        <v>NO</v>
      </c>
      <c r="AU3" s="60" t="str">
        <f t="shared" ref="AU3:AU34" si="3">IF(AT3="SIMILAR",$AK3,"N/A")</f>
        <v>N/A</v>
      </c>
      <c r="AV3" s="60">
        <f>IF(AU3="N/A",0,1)</f>
        <v>0</v>
      </c>
      <c r="AW3" s="64">
        <f>IF(AU3="N/A",0,$B3)</f>
        <v>0</v>
      </c>
      <c r="AX3" s="59">
        <f>IFERROR(SQRT(($E3-$E$1136)^2+($K3-$K$1136)^2),0)</f>
        <v>0.12000360010800323</v>
      </c>
      <c r="AY3" s="60" t="str">
        <f>IF(AX3&lt;=SMALL(AX$3:AX$1130,1),"MAS PARECIDO","NO")</f>
        <v>NO</v>
      </c>
      <c r="AZ3" s="60" t="str">
        <f>IF(AX3&lt;=SMALL(AX$3:AX$1130,5),"SIMILAR","NO")</f>
        <v>NO</v>
      </c>
      <c r="BA3" s="60" t="str">
        <f t="shared" ref="BA3:BA34" si="4">IF(AZ3="SIMILAR",$AK3,"N/A")</f>
        <v>N/A</v>
      </c>
      <c r="BB3" s="60">
        <f>IF(BA3="N/A",0,1)</f>
        <v>0</v>
      </c>
      <c r="BC3" s="64">
        <f>IF(BA3="N/A",0,$B3)</f>
        <v>0</v>
      </c>
      <c r="BD3" s="59">
        <f>IFERROR(SQRT(($E3-$E$1136)^2+($O3-$O$1136)^2),0)</f>
        <v>1.007174693903139</v>
      </c>
      <c r="BE3" s="60" t="str">
        <f>IF(BD3&lt;=SMALL(BD$3:BD$1130,1),"MAS PARECIDO","NO")</f>
        <v>NO</v>
      </c>
      <c r="BF3" s="60" t="str">
        <f>IF(BD3&lt;=SMALL(BD$3:BD$1130,5),"SIMILAR","NO")</f>
        <v>NO</v>
      </c>
      <c r="BG3" s="60" t="str">
        <f t="shared" ref="BG3:BG34" si="5">IF(BF3="SIMILAR",$AK3,"N/A")</f>
        <v>N/A</v>
      </c>
      <c r="BH3" s="60">
        <f>IF(BG3="N/A",0,1)</f>
        <v>0</v>
      </c>
      <c r="BI3" s="64">
        <f>IF(BG3="N/A",0,$B3)</f>
        <v>0</v>
      </c>
      <c r="BJ3" s="59">
        <f>IFERROR(SQRT(($E3-$E$1136)^2+($R3-$R$1136)^2),0)</f>
        <v>0.51419924546704809</v>
      </c>
      <c r="BK3" s="60" t="str">
        <f>IF(BJ3&lt;=SMALL(BJ$3:BJ$1130,1),"MAS PARECIDO","NO")</f>
        <v>NO</v>
      </c>
      <c r="BL3" s="60" t="str">
        <f>IF(BJ3&lt;=SMALL(BJ$3:BJ$1130,5),"SIMILAR","NO")</f>
        <v>NO</v>
      </c>
      <c r="BM3" s="60" t="str">
        <f t="shared" ref="BM3:BM34" si="6">IF(BL3="SIMILAR",$AK3,"N/A")</f>
        <v>N/A</v>
      </c>
      <c r="BN3" s="60">
        <f>IF(BM3="N/A",0,1)</f>
        <v>0</v>
      </c>
      <c r="BO3" s="64">
        <f>IF(BM3="N/A",0,$B3)</f>
        <v>0</v>
      </c>
      <c r="BP3" s="59">
        <f>IFERROR(SQRT(($E3-$E$1136)^2+($U3-$U$1136)^2),0)</f>
        <v>1.007174693903139</v>
      </c>
      <c r="BQ3" s="60" t="str">
        <f>IF(BP3&lt;=SMALL(BP$3:BP$1130,1),"MAS PARECIDO","NO")</f>
        <v>NO</v>
      </c>
      <c r="BR3" s="60" t="str">
        <f>IF(BP3&lt;=SMALL(BP$3:BP$1130,5),"SIMILAR","NO")</f>
        <v>NO</v>
      </c>
      <c r="BS3" s="60" t="str">
        <f t="shared" ref="BS3:BS34" si="7">IF(BR3="SIMILAR",$AK3,"N/A")</f>
        <v>N/A</v>
      </c>
      <c r="BT3" s="60">
        <f>IF(BS3="N/A",0,1)</f>
        <v>0</v>
      </c>
      <c r="BU3" s="64">
        <f>IF(BS3="N/A",0,$B3)</f>
        <v>0</v>
      </c>
      <c r="BV3" s="59">
        <f>IFERROR(SQRT(($E3-$E$1136)^2+($X3-$X$1136)^2),0)</f>
        <v>0.12000360010800323</v>
      </c>
      <c r="BW3" s="60" t="str">
        <f>IF(BV3&lt;=SMALL(BV$3:BV$1130,1),"MAS PARECIDO","NO")</f>
        <v>NO</v>
      </c>
      <c r="BX3" s="60" t="str">
        <f>IF(BV3&lt;=SMALL(BV$3:BV$1130,5),"SIMILAR","NO")</f>
        <v>NO</v>
      </c>
      <c r="BY3" s="60" t="str">
        <f t="shared" ref="BY3:BY34" si="8">IF(BX3="SIMILAR",$AK3,"N/A")</f>
        <v>N/A</v>
      </c>
      <c r="BZ3" s="60">
        <f>IF(BY3="N/A",0,1)</f>
        <v>0</v>
      </c>
      <c r="CA3" s="64">
        <f>IF(BY3="N/A",0,$B3)</f>
        <v>0</v>
      </c>
      <c r="CB3" s="59">
        <f>IFERROR(SQRT(($E3-$E$1136)^2+($AA3-$AA$1136)^2),0)</f>
        <v>0.12000360010800323</v>
      </c>
      <c r="CC3" s="60" t="str">
        <f>IF(CB3&lt;=SMALL(CB$3:CB$1130,1),"MAS PARECIDO","NO")</f>
        <v>NO</v>
      </c>
      <c r="CD3" s="60" t="str">
        <f>IF(CB3&lt;=SMALL(CB$3:CB$1130,5),"SIMILAR","NO")</f>
        <v>NO</v>
      </c>
      <c r="CE3" s="60" t="str">
        <f>IF(CD3="SIMILAR",$AK3,"N/A")</f>
        <v>N/A</v>
      </c>
      <c r="CF3" s="60">
        <f>IF(CE3="N/A",0,1)</f>
        <v>0</v>
      </c>
      <c r="CG3" s="64">
        <f>IF(CE3="N/A",0,$B3)</f>
        <v>0</v>
      </c>
      <c r="CH3" s="59">
        <f>IFERROR(SQRT(($E3-$E$1136)^2+($AD3-$AD$1136)^2),0)</f>
        <v>0.12000360010800323</v>
      </c>
      <c r="CI3" s="60" t="str">
        <f>IF(CH3&lt;=SMALL(CH$3:CH$1130,1),"MAS PARECIDO","NO")</f>
        <v>NO</v>
      </c>
      <c r="CJ3" s="60" t="str">
        <f>IF(CH3&lt;=SMALL(CH$3:CH$1130,5),"SIMILAR","NO")</f>
        <v>NO</v>
      </c>
      <c r="CK3" s="60" t="str">
        <f>IF(CJ3="SIMILAR",$AK3,"N/A")</f>
        <v>N/A</v>
      </c>
      <c r="CL3" s="60">
        <f>IF(CK3="N/A",0,1)</f>
        <v>0</v>
      </c>
      <c r="CM3" s="64">
        <f>IF(CK3="N/A",0,$B3)</f>
        <v>0</v>
      </c>
      <c r="CN3" s="59">
        <f>IFERROR(SQRT(($E3-$E$1136)^2+($AG3-$AG$1136)^2),0)</f>
        <v>1.007174693903139</v>
      </c>
      <c r="CO3" s="60" t="str">
        <f>IF(CN3&lt;=SMALL(CN$3:CN$1130,1),"MAS PARECIDO","NO")</f>
        <v>NO</v>
      </c>
      <c r="CP3" s="60" t="str">
        <f>IF(CN3&lt;=SMALL(CN$3:CN$1130,5),"SIMILAR","NO")</f>
        <v>NO</v>
      </c>
      <c r="CQ3" s="60" t="str">
        <f>IF(CP3="SIMILAR",$AK3,"N/A")</f>
        <v>N/A</v>
      </c>
      <c r="CR3" s="60">
        <f>IF(CQ3="N/A",0,1)</f>
        <v>0</v>
      </c>
      <c r="CS3" s="64">
        <f>IF(CQ3="N/A",0,$B3)</f>
        <v>0</v>
      </c>
      <c r="CT3" s="59">
        <f>IFERROR(SQRT(($E3-$E$1136)^2+($AJ3-$AJ$1136)^2),0)</f>
        <v>0.12000360010800323</v>
      </c>
      <c r="CU3" s="60" t="str">
        <f>IF(CT3&lt;=SMALL(CT$3:CT$1130,1),"MAS PARECIDO","NO")</f>
        <v>NO</v>
      </c>
      <c r="CV3" s="60" t="str">
        <f>IF(CT3&lt;=SMALL(CT$3:CT$1130,5),"SIMILAR","NO")</f>
        <v>NO</v>
      </c>
      <c r="CW3" s="60" t="str">
        <f>IF(CV3="SIMILAR",$AK3,"N/A")</f>
        <v>N/A</v>
      </c>
      <c r="CX3" s="60">
        <f>IF(CW3="N/A",0,1)</f>
        <v>0</v>
      </c>
      <c r="CY3" s="64">
        <f>IF(CW3="N/A",0,$B3)</f>
        <v>0</v>
      </c>
      <c r="CZ3" s="2" t="s">
        <v>1282</v>
      </c>
      <c r="DA3" s="2" t="s">
        <v>1283</v>
      </c>
      <c r="DB3" s="2">
        <v>0</v>
      </c>
      <c r="DC3" s="2" t="s">
        <v>189</v>
      </c>
    </row>
    <row r="4" spans="1:108">
      <c r="A4" s="45" t="s">
        <v>190</v>
      </c>
      <c r="B4" s="46">
        <v>74664</v>
      </c>
      <c r="C4" s="47">
        <f>(B4-$B$1132)/($B$1133-$B$1132)</f>
        <v>8.2010377821854372E-2</v>
      </c>
      <c r="D4" s="46">
        <v>7303.75</v>
      </c>
      <c r="E4" s="47">
        <f>(D4-$D$1132)/($D$1133-$D$1132)</f>
        <v>1.4577937338120144E-2</v>
      </c>
      <c r="F4" s="46" t="s">
        <v>191</v>
      </c>
      <c r="G4" s="44">
        <f>VLOOKUP(F4,'DATOS DE SOPORTE'!$Y$5:$Z$8,2,FALSE)</f>
        <v>1</v>
      </c>
      <c r="H4" s="47">
        <f>(G4-$G$1132)/($G$1133-$G$1132)</f>
        <v>0</v>
      </c>
      <c r="I4" s="50">
        <v>0</v>
      </c>
      <c r="J4" s="44">
        <f t="shared" ref="J4:J66" si="9">IF(I4="5+",5,I4)</f>
        <v>0</v>
      </c>
      <c r="K4" s="43">
        <f>(J4-$J$1132)/($J$1133-$J$1132)</f>
        <v>0</v>
      </c>
      <c r="L4" s="51" t="str">
        <f t="shared" si="0"/>
        <v>NO</v>
      </c>
      <c r="M4" s="46" t="s">
        <v>192</v>
      </c>
      <c r="N4" s="44">
        <f t="shared" ref="N4:N66" si="10">IF(M4="Dueño",1,2)</f>
        <v>2</v>
      </c>
      <c r="O4" s="43">
        <f>(N4-N$1132)/(N$1133-N$1132)</f>
        <v>1</v>
      </c>
      <c r="P4" s="46" t="s">
        <v>193</v>
      </c>
      <c r="Q4" s="44">
        <f t="shared" ref="Q4:Q66" si="11">IF(P4="0-1 año",1,IF(P4="1-5 años",2,3))</f>
        <v>2</v>
      </c>
      <c r="R4" s="43">
        <f>(Q4-Q$1132)/(Q$1133-Q$1132)</f>
        <v>0.5</v>
      </c>
      <c r="S4" s="46" t="s">
        <v>194</v>
      </c>
      <c r="T4" s="44">
        <f t="shared" ref="T4:T66" si="12">IF(S4="Soltero",1,2)</f>
        <v>1</v>
      </c>
      <c r="U4" s="43">
        <f>(T4-T$1132)/(T$1133-T$1132)</f>
        <v>0</v>
      </c>
      <c r="V4" s="46" t="s">
        <v>62</v>
      </c>
      <c r="W4" s="53">
        <f>VLOOKUP(V4,'DATOS DE SOPORTE'!$S$5:$T$10,2,FALSE)</f>
        <v>1</v>
      </c>
      <c r="X4" s="54">
        <f>(W4-W$1132)/(W$1133-W$1132)</f>
        <v>0</v>
      </c>
      <c r="Y4" s="46" t="s">
        <v>188</v>
      </c>
      <c r="Z4" s="53">
        <f t="shared" ref="Z4:Z67" si="13">IF(Y4="Si",1,2)</f>
        <v>1</v>
      </c>
      <c r="AA4" s="54">
        <f>(Z4-Z$1132)/(Z$1133-Z$1132)</f>
        <v>0</v>
      </c>
      <c r="AB4" s="46" t="s">
        <v>188</v>
      </c>
      <c r="AC4" s="53">
        <f t="shared" ref="AC4:AC67" si="14">IF(AB4="Si",1,2)</f>
        <v>1</v>
      </c>
      <c r="AD4" s="54">
        <f>(AC4-AC$1132)/(AC$1133-AC$1132)</f>
        <v>0</v>
      </c>
      <c r="AE4" s="46" t="s">
        <v>188</v>
      </c>
      <c r="AF4" s="53">
        <f t="shared" ref="AF4:AF67" si="15">IF(AE4="Si",1,2)</f>
        <v>1</v>
      </c>
      <c r="AG4" s="54">
        <f>(AF4-AF$1132)/(AF$1133-AF$1132)</f>
        <v>0</v>
      </c>
      <c r="AH4" s="24" t="s">
        <v>67</v>
      </c>
      <c r="AI4" s="53">
        <f>VLOOKUP(AH4,'DATOS DE SOPORTE'!$V$5:$W$8,2,FALSE)</f>
        <v>1</v>
      </c>
      <c r="AJ4" s="54">
        <f>(AI4-AI$1132)/(AI$1133-AI$1132)</f>
        <v>0</v>
      </c>
      <c r="AK4" s="58" t="str">
        <f t="shared" ref="AK4:AK67" si="16">DC4</f>
        <v>Muy malo</v>
      </c>
      <c r="AL4" s="61">
        <f>IFERROR(SQRT(($E4-$E$1136)^2+($C4-$C$1136)^2),0)</f>
        <v>0.12399215390487997</v>
      </c>
      <c r="AM4" s="62" t="str">
        <f>IF(AL4&lt;=SMALL($AL$3:$AL$1130,1),"MAS PARECIDO","NO")</f>
        <v>NO</v>
      </c>
      <c r="AN4" s="62" t="str">
        <f>IF(AL4&lt;=SMALL($AL$3:$AL$1130,5),"SIMILAR","NO")</f>
        <v>NO</v>
      </c>
      <c r="AO4" s="62" t="str">
        <f t="shared" si="1"/>
        <v>N/A</v>
      </c>
      <c r="AP4" s="62">
        <f t="shared" ref="AP4:AP66" si="17">IF(AO4="N/A",0,1)</f>
        <v>0</v>
      </c>
      <c r="AQ4" s="65">
        <f t="shared" si="2"/>
        <v>0</v>
      </c>
      <c r="AR4" s="61">
        <f>IFERROR(SQRT(($E4-$E$1136)^2+($H4-$H$1136)^2),0)</f>
        <v>0.33365326758579877</v>
      </c>
      <c r="AS4" s="62" t="str">
        <f>IF(AR4&lt;=SMALL(AR$3:AR$1130,1),"MAS PARECIDO","NO")</f>
        <v>NO</v>
      </c>
      <c r="AT4" s="62" t="str">
        <f>IF(AR4&lt;=SMALL(AR$3:AR$1130,5),"SIMILAR","NO")</f>
        <v>NO</v>
      </c>
      <c r="AU4" s="62" t="str">
        <f t="shared" si="3"/>
        <v>N/A</v>
      </c>
      <c r="AV4" s="62">
        <f t="shared" ref="AV4:AV66" si="18">IF(AU4="N/A",0,1)</f>
        <v>0</v>
      </c>
      <c r="AW4" s="65">
        <f t="shared" ref="AW4:AW66" si="19">IF(AU4="N/A",0,$B4)</f>
        <v>0</v>
      </c>
      <c r="AX4" s="59">
        <f>IFERROR(SQRT(($E4-$E$1136)^2+($K4-$K$1136)^2),0)</f>
        <v>0.2005327700391373</v>
      </c>
      <c r="AY4" s="62" t="str">
        <f>IF(AX4&lt;=SMALL(AX$3:AX$1130,1),"MAS PARECIDO","NO")</f>
        <v>NO</v>
      </c>
      <c r="AZ4" s="62" t="str">
        <f>IF(AX4&lt;=SMALL(AX$3:AX$1130,5),"SIMILAR","NO")</f>
        <v>NO</v>
      </c>
      <c r="BA4" s="62" t="str">
        <f t="shared" si="4"/>
        <v>N/A</v>
      </c>
      <c r="BB4" s="62">
        <f t="shared" ref="BB4:BB66" si="20">IF(BA4="N/A",0,1)</f>
        <v>0</v>
      </c>
      <c r="BC4" s="65">
        <f t="shared" ref="BC4:BC66" si="21">IF(BA4="N/A",0,$B4)</f>
        <v>0</v>
      </c>
      <c r="BD4" s="59">
        <f>IFERROR(SQRT(($E4-$E$1136)^2+($O4-$O$1136)^2),0)</f>
        <v>1.4607938238147145E-2</v>
      </c>
      <c r="BE4" s="62" t="str">
        <f>IF(BD4&lt;=SMALL(BD$3:BD$1130,1),"MAS PARECIDO","NO")</f>
        <v>NO</v>
      </c>
      <c r="BF4" s="62" t="str">
        <f>IF(BD4&lt;=SMALL(BD$3:BD$1130,5),"SIMILAR","NO")</f>
        <v>NO</v>
      </c>
      <c r="BG4" s="62" t="str">
        <f t="shared" si="5"/>
        <v>N/A</v>
      </c>
      <c r="BH4" s="62">
        <f t="shared" ref="BH4:BH66" si="22">IF(BG4="N/A",0,1)</f>
        <v>0</v>
      </c>
      <c r="BI4" s="65">
        <f t="shared" ref="BI4:BI66" si="23">IF(BG4="N/A",0,$B4)</f>
        <v>0</v>
      </c>
      <c r="BJ4" s="59">
        <f>IFERROR(SQRT(($E4-$E$1136)^2+($R4-$R$1136)^2),0)</f>
        <v>1.4607938238147145E-2</v>
      </c>
      <c r="BK4" s="62" t="str">
        <f>IF(BJ4&lt;=SMALL(BJ$3:BJ$1130,1),"MAS PARECIDO","NO")</f>
        <v>NO</v>
      </c>
      <c r="BL4" s="62" t="str">
        <f>IF(BJ4&lt;=SMALL(BJ$3:BJ$1130,5),"SIMILAR","NO")</f>
        <v>NO</v>
      </c>
      <c r="BM4" s="62" t="str">
        <f t="shared" si="6"/>
        <v>N/A</v>
      </c>
      <c r="BN4" s="62">
        <f t="shared" ref="BN4:BN66" si="24">IF(BM4="N/A",0,1)</f>
        <v>0</v>
      </c>
      <c r="BO4" s="65">
        <f t="shared" ref="BO4:BO66" si="25">IF(BM4="N/A",0,$B4)</f>
        <v>0</v>
      </c>
      <c r="BP4" s="59">
        <f>IFERROR(SQRT(($E4-$E$1136)^2+($U4-$U$1136)^2),0)</f>
        <v>1.4607938238147145E-2</v>
      </c>
      <c r="BQ4" s="62" t="str">
        <f>IF(BP4&lt;=SMALL(BP$3:BP$1130,1),"MAS PARECIDO","NO")</f>
        <v>NO</v>
      </c>
      <c r="BR4" s="62" t="str">
        <f>IF(BP4&lt;=SMALL(BP$3:BP$1130,5),"SIMILAR","NO")</f>
        <v>NO</v>
      </c>
      <c r="BS4" s="62" t="str">
        <f t="shared" si="7"/>
        <v>N/A</v>
      </c>
      <c r="BT4" s="62">
        <f t="shared" ref="BT4:BT66" si="26">IF(BS4="N/A",0,1)</f>
        <v>0</v>
      </c>
      <c r="BU4" s="65">
        <f t="shared" ref="BU4:BU66" si="27">IF(BS4="N/A",0,$B4)</f>
        <v>0</v>
      </c>
      <c r="BV4" s="59">
        <f>IFERROR(SQRT(($E4-$E$1136)^2+($X4-$X$1136)^2),0)</f>
        <v>1.4607938238147145E-2</v>
      </c>
      <c r="BW4" s="62" t="str">
        <f>IF(BV4&lt;=SMALL(BV$3:BV$1130,1),"MAS PARECIDO","NO")</f>
        <v>NO</v>
      </c>
      <c r="BX4" s="62" t="str">
        <f>IF(BV4&lt;=SMALL(BV$3:BV$1130,5),"SIMILAR","NO")</f>
        <v>NO</v>
      </c>
      <c r="BY4" s="62" t="str">
        <f t="shared" si="8"/>
        <v>N/A</v>
      </c>
      <c r="BZ4" s="62">
        <f t="shared" ref="BZ4:BZ66" si="28">IF(BY4="N/A",0,1)</f>
        <v>0</v>
      </c>
      <c r="CA4" s="65">
        <f t="shared" ref="CA4:CA66" si="29">IF(BY4="N/A",0,$B4)</f>
        <v>0</v>
      </c>
      <c r="CB4" s="59">
        <f>IFERROR(SQRT(($E4-$E$1136)^2+($AA4-$AA$1136)^2),0)</f>
        <v>1.4607938238147145E-2</v>
      </c>
      <c r="CC4" s="62" t="str">
        <f>IF(CB4&lt;=SMALL(CB$3:CB$1130,1),"MAS PARECIDO","NO")</f>
        <v>NO</v>
      </c>
      <c r="CD4" s="62" t="str">
        <f>IF(CB4&lt;=SMALL(CB$3:CB$1130,5),"SIMILAR","NO")</f>
        <v>NO</v>
      </c>
      <c r="CE4" s="62" t="str">
        <f t="shared" ref="CE4:CE67" si="30">IF(CD4="SIMILAR",$AK4,"N/A")</f>
        <v>N/A</v>
      </c>
      <c r="CF4" s="62">
        <f t="shared" ref="CF4:CF67" si="31">IF(CE4="N/A",0,1)</f>
        <v>0</v>
      </c>
      <c r="CG4" s="65">
        <f t="shared" ref="CG4:CG67" si="32">IF(CE4="N/A",0,$B4)</f>
        <v>0</v>
      </c>
      <c r="CH4" s="59">
        <f>IFERROR(SQRT(($E4-$E$1136)^2+($AD4-$AD$1136)^2),0)</f>
        <v>1.0001066902383813</v>
      </c>
      <c r="CI4" s="62" t="str">
        <f>IF(CH4&lt;=SMALL(CH$3:CH$1130,1),"MAS PARECIDO","NO")</f>
        <v>NO</v>
      </c>
      <c r="CJ4" s="62" t="str">
        <f>IF(CH4&lt;=SMALL(CH$3:CH$1130,5),"SIMILAR","NO")</f>
        <v>NO</v>
      </c>
      <c r="CK4" s="62" t="str">
        <f t="shared" ref="CK4:CK67" si="33">IF(CJ4="SIMILAR",$AK4,"N/A")</f>
        <v>N/A</v>
      </c>
      <c r="CL4" s="62">
        <f t="shared" ref="CL4:CL67" si="34">IF(CK4="N/A",0,1)</f>
        <v>0</v>
      </c>
      <c r="CM4" s="65">
        <f t="shared" ref="CM4:CM67" si="35">IF(CK4="N/A",0,$B4)</f>
        <v>0</v>
      </c>
      <c r="CN4" s="59">
        <f>IFERROR(SQRT(($E4-$E$1136)^2+($AG4-$AG$1136)^2),0)</f>
        <v>1.0001066902383813</v>
      </c>
      <c r="CO4" s="62" t="str">
        <f>IF(CN4&lt;=SMALL(CN$3:CN$1130,1),"MAS PARECIDO","NO")</f>
        <v>NO</v>
      </c>
      <c r="CP4" s="62" t="str">
        <f>IF(CN4&lt;=SMALL(CN$3:CN$1130,5),"SIMILAR","NO")</f>
        <v>NO</v>
      </c>
      <c r="CQ4" s="62" t="str">
        <f t="shared" ref="CQ4:CQ67" si="36">IF(CP4="SIMILAR",$AK4,"N/A")</f>
        <v>N/A</v>
      </c>
      <c r="CR4" s="62">
        <f t="shared" ref="CR4:CR67" si="37">IF(CQ4="N/A",0,1)</f>
        <v>0</v>
      </c>
      <c r="CS4" s="65">
        <f t="shared" ref="CS4:CS67" si="38">IF(CQ4="N/A",0,$B4)</f>
        <v>0</v>
      </c>
      <c r="CT4" s="59">
        <f>IFERROR(SQRT(($E4-$E$1136)^2+($AJ4-$AJ$1136)^2),0)</f>
        <v>1.4607938238147145E-2</v>
      </c>
      <c r="CU4" s="62" t="str">
        <f>IF(CT4&lt;=SMALL(CT$3:CT$1130,1),"MAS PARECIDO","NO")</f>
        <v>NO</v>
      </c>
      <c r="CV4" s="62" t="str">
        <f>IF(CT4&lt;=SMALL(CT$3:CT$1130,5),"SIMILAR","NO")</f>
        <v>NO</v>
      </c>
      <c r="CW4" s="62" t="str">
        <f t="shared" ref="CW4:CW67" si="39">IF(CV4="SIMILAR",$AK4,"N/A")</f>
        <v>N/A</v>
      </c>
      <c r="CX4" s="62">
        <f t="shared" ref="CX4:CX67" si="40">IF(CW4="N/A",0,1)</f>
        <v>0</v>
      </c>
      <c r="CY4" s="65">
        <f t="shared" ref="CY4:CY67" si="41">IF(CW4="N/A",0,$B4)</f>
        <v>0</v>
      </c>
      <c r="CZ4" s="2" t="s">
        <v>1284</v>
      </c>
      <c r="DA4" s="2" t="s">
        <v>1285</v>
      </c>
      <c r="DB4" s="2">
        <v>6</v>
      </c>
      <c r="DC4" s="2" t="s">
        <v>319</v>
      </c>
    </row>
    <row r="5" spans="1:108">
      <c r="A5" s="45" t="s">
        <v>195</v>
      </c>
      <c r="B5" s="46">
        <v>32618</v>
      </c>
      <c r="C5" s="47">
        <f>(B5-$B$1132)/($B$1133-$B$1132)</f>
        <v>3.2862253128599125E-2</v>
      </c>
      <c r="D5" s="46">
        <v>7350</v>
      </c>
      <c r="E5" s="47">
        <f>(D5-$D$1132)/($D$1133-$D$1132)</f>
        <v>1.4670440113203396E-2</v>
      </c>
      <c r="F5" s="46" t="s">
        <v>53</v>
      </c>
      <c r="G5" s="44">
        <f>VLOOKUP(F5,'DATOS DE SOPORTE'!$Y$5:$Z$8,2,FALSE)</f>
        <v>2</v>
      </c>
      <c r="H5" s="47">
        <f>(G5-$G$1132)/($G$1133-$G$1132)</f>
        <v>0.33333333333333331</v>
      </c>
      <c r="I5" s="50">
        <v>0</v>
      </c>
      <c r="J5" s="44">
        <f t="shared" si="9"/>
        <v>0</v>
      </c>
      <c r="K5" s="43">
        <f>(J5-$J$1132)/($J$1133-$J$1132)</f>
        <v>0</v>
      </c>
      <c r="L5" s="51" t="str">
        <f t="shared" si="0"/>
        <v>NO</v>
      </c>
      <c r="M5" s="46" t="s">
        <v>192</v>
      </c>
      <c r="N5" s="44">
        <f t="shared" si="10"/>
        <v>2</v>
      </c>
      <c r="O5" s="43">
        <f>(N5-N$1132)/(N$1133-N$1132)</f>
        <v>1</v>
      </c>
      <c r="P5" s="46" t="s">
        <v>196</v>
      </c>
      <c r="Q5" s="44">
        <f t="shared" si="11"/>
        <v>1</v>
      </c>
      <c r="R5" s="43">
        <f>(Q5-Q$1132)/(Q$1133-Q$1132)</f>
        <v>0</v>
      </c>
      <c r="S5" s="46" t="s">
        <v>194</v>
      </c>
      <c r="T5" s="44">
        <f t="shared" si="12"/>
        <v>1</v>
      </c>
      <c r="U5" s="43">
        <f>(T5-T$1132)/(T$1133-T$1132)</f>
        <v>0</v>
      </c>
      <c r="V5" s="46" t="s">
        <v>62</v>
      </c>
      <c r="W5" s="53">
        <f>VLOOKUP(V5,'DATOS DE SOPORTE'!$S$5:$T$10,2,FALSE)</f>
        <v>1</v>
      </c>
      <c r="X5" s="54">
        <f>(W5-W$1132)/(W$1133-W$1132)</f>
        <v>0</v>
      </c>
      <c r="Y5" s="46" t="s">
        <v>188</v>
      </c>
      <c r="Z5" s="53">
        <f t="shared" si="13"/>
        <v>1</v>
      </c>
      <c r="AA5" s="54">
        <f>(Z5-Z$1132)/(Z$1133-Z$1132)</f>
        <v>0</v>
      </c>
      <c r="AB5" s="46" t="s">
        <v>136</v>
      </c>
      <c r="AC5" s="53">
        <f t="shared" si="14"/>
        <v>2</v>
      </c>
      <c r="AD5" s="54">
        <f>(AC5-AC$1132)/(AC$1133-AC$1132)</f>
        <v>1</v>
      </c>
      <c r="AE5" s="46" t="s">
        <v>188</v>
      </c>
      <c r="AF5" s="53">
        <f t="shared" si="15"/>
        <v>1</v>
      </c>
      <c r="AG5" s="54">
        <f>(AF5-AF$1132)/(AF$1133-AF$1132)</f>
        <v>0</v>
      </c>
      <c r="AH5" s="24" t="s">
        <v>67</v>
      </c>
      <c r="AI5" s="53">
        <f>VLOOKUP(AH5,'DATOS DE SOPORTE'!$V$5:$W$8,2,FALSE)</f>
        <v>1</v>
      </c>
      <c r="AJ5" s="54">
        <f>(AI5-AI$1132)/(AI$1133-AI$1132)</f>
        <v>0</v>
      </c>
      <c r="AK5" s="58" t="str">
        <f t="shared" si="16"/>
        <v>Regular</v>
      </c>
      <c r="AL5" s="61">
        <f>IFERROR(SQRT(($E5-$E$1136)^2+($C5-$C$1136)^2),0)</f>
        <v>0.17290282575438506</v>
      </c>
      <c r="AM5" s="62" t="str">
        <f>IF(AL5&lt;=SMALL($AL$3:$AL$1130,1),"MAS PARECIDO","NO")</f>
        <v>NO</v>
      </c>
      <c r="AN5" s="62" t="str">
        <f>IF(AL5&lt;=SMALL($AL$3:$AL$1130,5),"SIMILAR","NO")</f>
        <v>NO</v>
      </c>
      <c r="AO5" s="62" t="str">
        <f t="shared" si="1"/>
        <v>N/A</v>
      </c>
      <c r="AP5" s="62">
        <f t="shared" si="17"/>
        <v>0</v>
      </c>
      <c r="AQ5" s="65">
        <f t="shared" si="2"/>
        <v>0</v>
      </c>
      <c r="AR5" s="61">
        <f>IFERROR(SQRT(($E5-$E$1136)^2+($H5-$H$1136)^2),0)</f>
        <v>1.4700441013230398E-2</v>
      </c>
      <c r="AS5" s="62" t="str">
        <f>IF(AR5&lt;=SMALL(AR$3:AR$1130,1),"MAS PARECIDO","NO")</f>
        <v>NO</v>
      </c>
      <c r="AT5" s="62" t="str">
        <f>IF(AR5&lt;=SMALL(AR$3:AR$1130,5),"SIMILAR","NO")</f>
        <v>NO</v>
      </c>
      <c r="AU5" s="62" t="str">
        <f t="shared" si="3"/>
        <v>N/A</v>
      </c>
      <c r="AV5" s="62">
        <f t="shared" si="18"/>
        <v>0</v>
      </c>
      <c r="AW5" s="65">
        <f t="shared" si="19"/>
        <v>0</v>
      </c>
      <c r="AX5" s="59">
        <f>IFERROR(SQRT(($E5-$E$1136)^2+($K5-$K$1136)^2),0)</f>
        <v>0.2005395296842582</v>
      </c>
      <c r="AY5" s="62" t="str">
        <f>IF(AX5&lt;=SMALL(AX$3:AX$1130,1),"MAS PARECIDO","NO")</f>
        <v>NO</v>
      </c>
      <c r="AZ5" s="62" t="str">
        <f>IF(AX5&lt;=SMALL(AX$3:AX$1130,5),"SIMILAR","NO")</f>
        <v>NO</v>
      </c>
      <c r="BA5" s="62" t="str">
        <f t="shared" si="4"/>
        <v>N/A</v>
      </c>
      <c r="BB5" s="62">
        <f t="shared" si="20"/>
        <v>0</v>
      </c>
      <c r="BC5" s="65">
        <f t="shared" si="21"/>
        <v>0</v>
      </c>
      <c r="BD5" s="59">
        <f>IFERROR(SQRT(($E5-$E$1136)^2+($O5-$O$1136)^2),0)</f>
        <v>1.4700441013230398E-2</v>
      </c>
      <c r="BE5" s="62" t="str">
        <f>IF(BD5&lt;=SMALL(BD$3:BD$1130,1),"MAS PARECIDO","NO")</f>
        <v>NO</v>
      </c>
      <c r="BF5" s="62" t="str">
        <f>IF(BD5&lt;=SMALL(BD$3:BD$1130,5),"SIMILAR","NO")</f>
        <v>NO</v>
      </c>
      <c r="BG5" s="62" t="str">
        <f t="shared" si="5"/>
        <v>N/A</v>
      </c>
      <c r="BH5" s="62">
        <f t="shared" si="22"/>
        <v>0</v>
      </c>
      <c r="BI5" s="65">
        <f t="shared" si="23"/>
        <v>0</v>
      </c>
      <c r="BJ5" s="59">
        <f>IFERROR(SQRT(($E5-$E$1136)^2+($R5-$R$1136)^2),0)</f>
        <v>0.5002160562856649</v>
      </c>
      <c r="BK5" s="62" t="str">
        <f>IF(BJ5&lt;=SMALL(BJ$3:BJ$1130,1),"MAS PARECIDO","NO")</f>
        <v>NO</v>
      </c>
      <c r="BL5" s="62" t="str">
        <f>IF(BJ5&lt;=SMALL(BJ$3:BJ$1130,5),"SIMILAR","NO")</f>
        <v>NO</v>
      </c>
      <c r="BM5" s="62" t="str">
        <f t="shared" si="6"/>
        <v>N/A</v>
      </c>
      <c r="BN5" s="62">
        <f t="shared" si="24"/>
        <v>0</v>
      </c>
      <c r="BO5" s="65">
        <f t="shared" si="25"/>
        <v>0</v>
      </c>
      <c r="BP5" s="59">
        <f>IFERROR(SQRT(($E5-$E$1136)^2+($U5-$U$1136)^2),0)</f>
        <v>1.4700441013230398E-2</v>
      </c>
      <c r="BQ5" s="62" t="str">
        <f>IF(BP5&lt;=SMALL(BP$3:BP$1130,1),"MAS PARECIDO","NO")</f>
        <v>NO</v>
      </c>
      <c r="BR5" s="62" t="str">
        <f>IF(BP5&lt;=SMALL(BP$3:BP$1130,5),"SIMILAR","NO")</f>
        <v>NO</v>
      </c>
      <c r="BS5" s="62" t="str">
        <f t="shared" si="7"/>
        <v>N/A</v>
      </c>
      <c r="BT5" s="62">
        <f t="shared" si="26"/>
        <v>0</v>
      </c>
      <c r="BU5" s="65">
        <f t="shared" si="27"/>
        <v>0</v>
      </c>
      <c r="BV5" s="59">
        <f>IFERROR(SQRT(($E5-$E$1136)^2+($X5-$X$1136)^2),0)</f>
        <v>1.4700441013230398E-2</v>
      </c>
      <c r="BW5" s="62" t="str">
        <f>IF(BV5&lt;=SMALL(BV$3:BV$1130,1),"MAS PARECIDO","NO")</f>
        <v>NO</v>
      </c>
      <c r="BX5" s="62" t="str">
        <f>IF(BV5&lt;=SMALL(BV$3:BV$1130,5),"SIMILAR","NO")</f>
        <v>NO</v>
      </c>
      <c r="BY5" s="62" t="str">
        <f t="shared" si="8"/>
        <v>N/A</v>
      </c>
      <c r="BZ5" s="62">
        <f t="shared" si="28"/>
        <v>0</v>
      </c>
      <c r="CA5" s="65">
        <f t="shared" si="29"/>
        <v>0</v>
      </c>
      <c r="CB5" s="59">
        <f>IFERROR(SQRT(($E5-$E$1136)^2+($AA5-$AA$1136)^2),0)</f>
        <v>1.4700441013230398E-2</v>
      </c>
      <c r="CC5" s="62" t="str">
        <f>IF(CB5&lt;=SMALL(CB$3:CB$1130,1),"MAS PARECIDO","NO")</f>
        <v>NO</v>
      </c>
      <c r="CD5" s="62" t="str">
        <f>IF(CB5&lt;=SMALL(CB$3:CB$1130,5),"SIMILAR","NO")</f>
        <v>NO</v>
      </c>
      <c r="CE5" s="62" t="str">
        <f t="shared" si="30"/>
        <v>N/A</v>
      </c>
      <c r="CF5" s="62">
        <f t="shared" si="31"/>
        <v>0</v>
      </c>
      <c r="CG5" s="65">
        <f t="shared" si="32"/>
        <v>0</v>
      </c>
      <c r="CH5" s="59">
        <f>IFERROR(SQRT(($E5-$E$1136)^2+($AD5-$AD$1136)^2),0)</f>
        <v>1.4700441013230398E-2</v>
      </c>
      <c r="CI5" s="62" t="str">
        <f>IF(CH5&lt;=SMALL(CH$3:CH$1130,1),"MAS PARECIDO","NO")</f>
        <v>NO</v>
      </c>
      <c r="CJ5" s="62" t="str">
        <f>IF(CH5&lt;=SMALL(CH$3:CH$1130,5),"SIMILAR","NO")</f>
        <v>NO</v>
      </c>
      <c r="CK5" s="62" t="str">
        <f t="shared" si="33"/>
        <v>N/A</v>
      </c>
      <c r="CL5" s="62">
        <f t="shared" si="34"/>
        <v>0</v>
      </c>
      <c r="CM5" s="65">
        <f t="shared" si="35"/>
        <v>0</v>
      </c>
      <c r="CN5" s="59">
        <f>IFERROR(SQRT(($E5-$E$1136)^2+($AG5-$AG$1136)^2),0)</f>
        <v>1.0001080456460609</v>
      </c>
      <c r="CO5" s="62" t="str">
        <f>IF(CN5&lt;=SMALL(CN$3:CN$1130,1),"MAS PARECIDO","NO")</f>
        <v>NO</v>
      </c>
      <c r="CP5" s="62" t="str">
        <f>IF(CN5&lt;=SMALL(CN$3:CN$1130,5),"SIMILAR","NO")</f>
        <v>NO</v>
      </c>
      <c r="CQ5" s="62" t="str">
        <f t="shared" si="36"/>
        <v>N/A</v>
      </c>
      <c r="CR5" s="62">
        <f t="shared" si="37"/>
        <v>0</v>
      </c>
      <c r="CS5" s="65">
        <f t="shared" si="38"/>
        <v>0</v>
      </c>
      <c r="CT5" s="59">
        <f>IFERROR(SQRT(($E5-$E$1136)^2+($AJ5-$AJ$1136)^2),0)</f>
        <v>1.4700441013230398E-2</v>
      </c>
      <c r="CU5" s="62" t="str">
        <f>IF(CT5&lt;=SMALL(CT$3:CT$1130,1),"MAS PARECIDO","NO")</f>
        <v>NO</v>
      </c>
      <c r="CV5" s="62" t="str">
        <f>IF(CT5&lt;=SMALL(CT$3:CT$1130,5),"SIMILAR","NO")</f>
        <v>NO</v>
      </c>
      <c r="CW5" s="62" t="str">
        <f t="shared" si="39"/>
        <v>N/A</v>
      </c>
      <c r="CX5" s="62">
        <f t="shared" si="40"/>
        <v>0</v>
      </c>
      <c r="CY5" s="65">
        <f t="shared" si="41"/>
        <v>0</v>
      </c>
      <c r="CZ5" s="2" t="s">
        <v>1286</v>
      </c>
      <c r="DA5" s="2" t="s">
        <v>1287</v>
      </c>
      <c r="DB5" s="2">
        <v>1</v>
      </c>
      <c r="DC5" s="2" t="s">
        <v>346</v>
      </c>
    </row>
    <row r="6" spans="1:108">
      <c r="A6" s="45" t="s">
        <v>197</v>
      </c>
      <c r="B6" s="46">
        <v>10000</v>
      </c>
      <c r="C6" s="47">
        <f>(B6-$B$1132)/($B$1133-$B$1132)</f>
        <v>6.4237742171200877E-3</v>
      </c>
      <c r="D6" s="46">
        <v>12000</v>
      </c>
      <c r="E6" s="47">
        <f>(D6-$D$1132)/($D$1133-$D$1132)</f>
        <v>2.3970719121573648E-2</v>
      </c>
      <c r="F6" s="46" t="s">
        <v>187</v>
      </c>
      <c r="G6" s="44">
        <f>VLOOKUP(F6,'DATOS DE SOPORTE'!$Y$5:$Z$8,2,FALSE)</f>
        <v>4</v>
      </c>
      <c r="H6" s="47">
        <f>(G6-$G$1132)/($G$1133-$G$1132)</f>
        <v>1</v>
      </c>
      <c r="I6" s="50">
        <v>0</v>
      </c>
      <c r="J6" s="44">
        <f t="shared" si="9"/>
        <v>0</v>
      </c>
      <c r="K6" s="43">
        <f>(J6-$J$1132)/($J$1133-$J$1132)</f>
        <v>0</v>
      </c>
      <c r="L6" s="51" t="str">
        <f t="shared" si="0"/>
        <v>NO</v>
      </c>
      <c r="M6" s="46" t="s">
        <v>192</v>
      </c>
      <c r="N6" s="44">
        <f t="shared" si="10"/>
        <v>2</v>
      </c>
      <c r="O6" s="43">
        <f>(N6-N$1132)/(N$1133-N$1132)</f>
        <v>1</v>
      </c>
      <c r="P6" s="46" t="s">
        <v>193</v>
      </c>
      <c r="Q6" s="44">
        <f t="shared" si="11"/>
        <v>2</v>
      </c>
      <c r="R6" s="43">
        <f>(Q6-Q$1132)/(Q$1133-Q$1132)</f>
        <v>0.5</v>
      </c>
      <c r="S6" s="46" t="s">
        <v>60</v>
      </c>
      <c r="T6" s="44">
        <f t="shared" si="12"/>
        <v>2</v>
      </c>
      <c r="U6" s="43">
        <f>(T6-T$1132)/(T$1133-T$1132)</f>
        <v>1</v>
      </c>
      <c r="V6" s="46" t="s">
        <v>198</v>
      </c>
      <c r="W6" s="53">
        <f>VLOOKUP(V6,'DATOS DE SOPORTE'!$S$5:$T$10,2,FALSE)</f>
        <v>4</v>
      </c>
      <c r="X6" s="54">
        <f>(W6-W$1132)/(W$1133-W$1132)</f>
        <v>0.6</v>
      </c>
      <c r="Y6" s="46" t="s">
        <v>188</v>
      </c>
      <c r="Z6" s="53">
        <f t="shared" si="13"/>
        <v>1</v>
      </c>
      <c r="AA6" s="54">
        <f>(Z6-Z$1132)/(Z$1133-Z$1132)</f>
        <v>0</v>
      </c>
      <c r="AB6" s="46" t="s">
        <v>188</v>
      </c>
      <c r="AC6" s="53">
        <f t="shared" si="14"/>
        <v>1</v>
      </c>
      <c r="AD6" s="54">
        <f>(AC6-AC$1132)/(AC$1133-AC$1132)</f>
        <v>0</v>
      </c>
      <c r="AE6" s="46" t="s">
        <v>136</v>
      </c>
      <c r="AF6" s="53">
        <f t="shared" si="15"/>
        <v>2</v>
      </c>
      <c r="AG6" s="54">
        <f>(AF6-AF$1132)/(AF$1133-AF$1132)</f>
        <v>1</v>
      </c>
      <c r="AH6" s="24" t="s">
        <v>199</v>
      </c>
      <c r="AI6" s="53">
        <f>VLOOKUP(AH6,'DATOS DE SOPORTE'!$V$5:$W$8,2,FALSE)</f>
        <v>2</v>
      </c>
      <c r="AJ6" s="54">
        <f>(AI6-AI$1132)/(AI$1133-AI$1132)</f>
        <v>0.33333333333333331</v>
      </c>
      <c r="AK6" s="58" t="str">
        <f t="shared" si="16"/>
        <v>Bueno</v>
      </c>
      <c r="AL6" s="61">
        <f>IFERROR(SQRT(($E6-$E$1136)^2+($C6-$C$1136)^2),0)</f>
        <v>0.20015939453144177</v>
      </c>
      <c r="AM6" s="62" t="str">
        <f>IF(AL6&lt;=SMALL($AL$3:$AL$1130,1),"MAS PARECIDO","NO")</f>
        <v>NO</v>
      </c>
      <c r="AN6" s="62" t="str">
        <f>IF(AL6&lt;=SMALL($AL$3:$AL$1130,5),"SIMILAR","NO")</f>
        <v>NO</v>
      </c>
      <c r="AO6" s="62" t="str">
        <f t="shared" si="1"/>
        <v>N/A</v>
      </c>
      <c r="AP6" s="62">
        <f t="shared" si="17"/>
        <v>0</v>
      </c>
      <c r="AQ6" s="65">
        <f t="shared" si="2"/>
        <v>0</v>
      </c>
      <c r="AR6" s="61">
        <f>IFERROR(SQRT(($E6-$E$1136)^2+($H6-$H$1136)^2),0)</f>
        <v>0.6670985526936779</v>
      </c>
      <c r="AS6" s="62" t="str">
        <f>IF(AR6&lt;=SMALL(AR$3:AR$1130,1),"MAS PARECIDO","NO")</f>
        <v>NO</v>
      </c>
      <c r="AT6" s="62" t="str">
        <f>IF(AR6&lt;=SMALL(AR$3:AR$1130,5),"SIMILAR","NO")</f>
        <v>NO</v>
      </c>
      <c r="AU6" s="62" t="str">
        <f t="shared" si="3"/>
        <v>N/A</v>
      </c>
      <c r="AV6" s="62">
        <f t="shared" si="18"/>
        <v>0</v>
      </c>
      <c r="AW6" s="65">
        <f t="shared" si="19"/>
        <v>0</v>
      </c>
      <c r="AX6" s="59">
        <f>IFERROR(SQRT(($E6-$E$1136)^2+($K6-$K$1136)^2),0)</f>
        <v>0.20143493878062779</v>
      </c>
      <c r="AY6" s="62" t="str">
        <f>IF(AX6&lt;=SMALL(AX$3:AX$1130,1),"MAS PARECIDO","NO")</f>
        <v>NO</v>
      </c>
      <c r="AZ6" s="62" t="str">
        <f>IF(AX6&lt;=SMALL(AX$3:AX$1130,5),"SIMILAR","NO")</f>
        <v>NO</v>
      </c>
      <c r="BA6" s="62" t="str">
        <f t="shared" si="4"/>
        <v>N/A</v>
      </c>
      <c r="BB6" s="62">
        <f t="shared" si="20"/>
        <v>0</v>
      </c>
      <c r="BC6" s="65">
        <f t="shared" si="21"/>
        <v>0</v>
      </c>
      <c r="BD6" s="59">
        <f>IFERROR(SQRT(($E6-$E$1136)^2+($O6-$O$1136)^2),0)</f>
        <v>2.4000720021600648E-2</v>
      </c>
      <c r="BE6" s="62" t="str">
        <f>IF(BD6&lt;=SMALL(BD$3:BD$1130,1),"MAS PARECIDO","NO")</f>
        <v>NO</v>
      </c>
      <c r="BF6" s="62" t="str">
        <f>IF(BD6&lt;=SMALL(BD$3:BD$1130,5),"SIMILAR","NO")</f>
        <v>NO</v>
      </c>
      <c r="BG6" s="62" t="str">
        <f t="shared" si="5"/>
        <v>N/A</v>
      </c>
      <c r="BH6" s="62">
        <f t="shared" si="22"/>
        <v>0</v>
      </c>
      <c r="BI6" s="65">
        <f t="shared" si="23"/>
        <v>0</v>
      </c>
      <c r="BJ6" s="59">
        <f>IFERROR(SQRT(($E6-$E$1136)^2+($R6-$R$1136)^2),0)</f>
        <v>2.4000720021600648E-2</v>
      </c>
      <c r="BK6" s="62" t="str">
        <f>IF(BJ6&lt;=SMALL(BJ$3:BJ$1130,1),"MAS PARECIDO","NO")</f>
        <v>NO</v>
      </c>
      <c r="BL6" s="62" t="str">
        <f>IF(BJ6&lt;=SMALL(BJ$3:BJ$1130,5),"SIMILAR","NO")</f>
        <v>NO</v>
      </c>
      <c r="BM6" s="62" t="str">
        <f t="shared" si="6"/>
        <v>N/A</v>
      </c>
      <c r="BN6" s="62">
        <f t="shared" si="24"/>
        <v>0</v>
      </c>
      <c r="BO6" s="65">
        <f t="shared" si="25"/>
        <v>0</v>
      </c>
      <c r="BP6" s="59">
        <f>IFERROR(SQRT(($E6-$E$1136)^2+($U6-$U$1136)^2),0)</f>
        <v>1.0002879758157424</v>
      </c>
      <c r="BQ6" s="62" t="str">
        <f>IF(BP6&lt;=SMALL(BP$3:BP$1130,1),"MAS PARECIDO","NO")</f>
        <v>NO</v>
      </c>
      <c r="BR6" s="62" t="str">
        <f>IF(BP6&lt;=SMALL(BP$3:BP$1130,5),"SIMILAR","NO")</f>
        <v>NO</v>
      </c>
      <c r="BS6" s="62" t="str">
        <f t="shared" si="7"/>
        <v>N/A</v>
      </c>
      <c r="BT6" s="62">
        <f t="shared" si="26"/>
        <v>0</v>
      </c>
      <c r="BU6" s="65">
        <f t="shared" si="27"/>
        <v>0</v>
      </c>
      <c r="BV6" s="59">
        <f>IFERROR(SQRT(($E6-$E$1136)^2+($X6-$X$1136)^2),0)</f>
        <v>0.60047983693172846</v>
      </c>
      <c r="BW6" s="62" t="str">
        <f>IF(BV6&lt;=SMALL(BV$3:BV$1130,1),"MAS PARECIDO","NO")</f>
        <v>NO</v>
      </c>
      <c r="BX6" s="62" t="str">
        <f>IF(BV6&lt;=SMALL(BV$3:BV$1130,5),"SIMILAR","NO")</f>
        <v>NO</v>
      </c>
      <c r="BY6" s="62" t="str">
        <f t="shared" si="8"/>
        <v>N/A</v>
      </c>
      <c r="BZ6" s="62">
        <f t="shared" si="28"/>
        <v>0</v>
      </c>
      <c r="CA6" s="65">
        <f t="shared" si="29"/>
        <v>0</v>
      </c>
      <c r="CB6" s="59">
        <f>IFERROR(SQRT(($E6-$E$1136)^2+($AA6-$AA$1136)^2),0)</f>
        <v>2.4000720021600648E-2</v>
      </c>
      <c r="CC6" s="62" t="str">
        <f>IF(CB6&lt;=SMALL(CB$3:CB$1130,1),"MAS PARECIDO","NO")</f>
        <v>NO</v>
      </c>
      <c r="CD6" s="62" t="str">
        <f>IF(CB6&lt;=SMALL(CB$3:CB$1130,5),"SIMILAR","NO")</f>
        <v>NO</v>
      </c>
      <c r="CE6" s="62" t="str">
        <f t="shared" si="30"/>
        <v>N/A</v>
      </c>
      <c r="CF6" s="62">
        <f t="shared" si="31"/>
        <v>0</v>
      </c>
      <c r="CG6" s="65">
        <f t="shared" si="32"/>
        <v>0</v>
      </c>
      <c r="CH6" s="59">
        <f>IFERROR(SQRT(($E6-$E$1136)^2+($AD6-$AD$1136)^2),0)</f>
        <v>1.0002879758157424</v>
      </c>
      <c r="CI6" s="62" t="str">
        <f>IF(CH6&lt;=SMALL(CH$3:CH$1130,1),"MAS PARECIDO","NO")</f>
        <v>NO</v>
      </c>
      <c r="CJ6" s="62" t="str">
        <f>IF(CH6&lt;=SMALL(CH$3:CH$1130,5),"SIMILAR","NO")</f>
        <v>NO</v>
      </c>
      <c r="CK6" s="62" t="str">
        <f t="shared" si="33"/>
        <v>N/A</v>
      </c>
      <c r="CL6" s="62">
        <f t="shared" si="34"/>
        <v>0</v>
      </c>
      <c r="CM6" s="65">
        <f t="shared" si="35"/>
        <v>0</v>
      </c>
      <c r="CN6" s="59">
        <f>IFERROR(SQRT(($E6-$E$1136)^2+($AG6-$AG$1136)^2),0)</f>
        <v>2.4000720021600648E-2</v>
      </c>
      <c r="CO6" s="62" t="str">
        <f>IF(CN6&lt;=SMALL(CN$3:CN$1130,1),"MAS PARECIDO","NO")</f>
        <v>NO</v>
      </c>
      <c r="CP6" s="62" t="str">
        <f>IF(CN6&lt;=SMALL(CN$3:CN$1130,5),"SIMILAR","NO")</f>
        <v>NO</v>
      </c>
      <c r="CQ6" s="62" t="str">
        <f t="shared" si="36"/>
        <v>N/A</v>
      </c>
      <c r="CR6" s="62">
        <f t="shared" si="37"/>
        <v>0</v>
      </c>
      <c r="CS6" s="65">
        <f t="shared" si="38"/>
        <v>0</v>
      </c>
      <c r="CT6" s="59">
        <f>IFERROR(SQRT(($E6-$E$1136)^2+($AJ6-$AJ$1136)^2),0)</f>
        <v>0.33419626819081383</v>
      </c>
      <c r="CU6" s="62" t="str">
        <f>IF(CT6&lt;=SMALL(CT$3:CT$1130,1),"MAS PARECIDO","NO")</f>
        <v>NO</v>
      </c>
      <c r="CV6" s="62" t="str">
        <f>IF(CT6&lt;=SMALL(CT$3:CT$1130,5),"SIMILAR","NO")</f>
        <v>NO</v>
      </c>
      <c r="CW6" s="62" t="str">
        <f t="shared" si="39"/>
        <v>N/A</v>
      </c>
      <c r="CX6" s="62">
        <f t="shared" si="40"/>
        <v>0</v>
      </c>
      <c r="CY6" s="65">
        <f t="shared" si="41"/>
        <v>0</v>
      </c>
      <c r="CZ6" s="2" t="s">
        <v>1288</v>
      </c>
      <c r="DA6" s="2" t="s">
        <v>1289</v>
      </c>
      <c r="DB6" s="2">
        <v>0</v>
      </c>
      <c r="DC6" s="2" t="s">
        <v>189</v>
      </c>
    </row>
    <row r="7" spans="1:108">
      <c r="A7" s="45" t="s">
        <v>200</v>
      </c>
      <c r="B7" s="46">
        <v>43118</v>
      </c>
      <c r="C7" s="47">
        <f>(B7-$B$1132)/($B$1133-$B$1132)</f>
        <v>4.5135841800034694E-2</v>
      </c>
      <c r="D7" s="46">
        <v>7820</v>
      </c>
      <c r="E7" s="47">
        <f>(D7-$D$1132)/($D$1133-$D$1132)</f>
        <v>1.5610468314049421E-2</v>
      </c>
      <c r="F7" s="46" t="s">
        <v>53</v>
      </c>
      <c r="G7" s="44">
        <f>VLOOKUP(F7,'DATOS DE SOPORTE'!$Y$5:$Z$8,2,FALSE)</f>
        <v>2</v>
      </c>
      <c r="H7" s="47">
        <f>(G7-$G$1132)/($G$1133-$G$1132)</f>
        <v>0.33333333333333331</v>
      </c>
      <c r="I7" s="50">
        <v>2</v>
      </c>
      <c r="J7" s="44">
        <f t="shared" si="9"/>
        <v>2</v>
      </c>
      <c r="K7" s="43">
        <f>(J7-$J$1132)/($J$1133-$J$1132)</f>
        <v>0.4</v>
      </c>
      <c r="L7" s="51" t="str">
        <f t="shared" si="0"/>
        <v>SI</v>
      </c>
      <c r="M7" s="46" t="s">
        <v>192</v>
      </c>
      <c r="N7" s="44">
        <f t="shared" si="10"/>
        <v>2</v>
      </c>
      <c r="O7" s="43">
        <f>(N7-N$1132)/(N$1133-N$1132)</f>
        <v>1</v>
      </c>
      <c r="P7" s="46" t="s">
        <v>196</v>
      </c>
      <c r="Q7" s="44">
        <f t="shared" si="11"/>
        <v>1</v>
      </c>
      <c r="R7" s="43">
        <f>(Q7-Q$1132)/(Q$1133-Q$1132)</f>
        <v>0</v>
      </c>
      <c r="S7" s="46" t="s">
        <v>194</v>
      </c>
      <c r="T7" s="44">
        <f t="shared" si="12"/>
        <v>1</v>
      </c>
      <c r="U7" s="43">
        <f>(T7-T$1132)/(T$1133-T$1132)</f>
        <v>0</v>
      </c>
      <c r="V7" s="46" t="s">
        <v>62</v>
      </c>
      <c r="W7" s="53">
        <f>VLOOKUP(V7,'DATOS DE SOPORTE'!$S$5:$T$10,2,FALSE)</f>
        <v>1</v>
      </c>
      <c r="X7" s="54">
        <f>(W7-W$1132)/(W$1133-W$1132)</f>
        <v>0</v>
      </c>
      <c r="Y7" s="46" t="s">
        <v>188</v>
      </c>
      <c r="Z7" s="53">
        <f t="shared" si="13"/>
        <v>1</v>
      </c>
      <c r="AA7" s="54">
        <f>(Z7-Z$1132)/(Z$1133-Z$1132)</f>
        <v>0</v>
      </c>
      <c r="AB7" s="46" t="s">
        <v>136</v>
      </c>
      <c r="AC7" s="53">
        <f t="shared" si="14"/>
        <v>2</v>
      </c>
      <c r="AD7" s="54">
        <f>(AC7-AC$1132)/(AC$1133-AC$1132)</f>
        <v>1</v>
      </c>
      <c r="AE7" s="46" t="s">
        <v>188</v>
      </c>
      <c r="AF7" s="53">
        <f t="shared" si="15"/>
        <v>1</v>
      </c>
      <c r="AG7" s="54">
        <f>(AF7-AF$1132)/(AF$1133-AF$1132)</f>
        <v>0</v>
      </c>
      <c r="AH7" s="24" t="s">
        <v>67</v>
      </c>
      <c r="AI7" s="53">
        <f>VLOOKUP(AH7,'DATOS DE SOPORTE'!$V$5:$W$8,2,FALSE)</f>
        <v>1</v>
      </c>
      <c r="AJ7" s="54">
        <f>(AI7-AI$1132)/(AI$1133-AI$1132)</f>
        <v>0</v>
      </c>
      <c r="AK7" s="58" t="str">
        <f t="shared" si="16"/>
        <v>Bueno</v>
      </c>
      <c r="AL7" s="61">
        <f>IFERROR(SQRT(($E7-$E$1136)^2+($C7-$C$1136)^2),0)</f>
        <v>0.16076579583638148</v>
      </c>
      <c r="AM7" s="62" t="str">
        <f>IF(AL7&lt;=SMALL($AL$3:$AL$1130,1),"MAS PARECIDO","NO")</f>
        <v>NO</v>
      </c>
      <c r="AN7" s="62" t="str">
        <f>IF(AL7&lt;=SMALL($AL$3:$AL$1130,5),"SIMILAR","NO")</f>
        <v>NO</v>
      </c>
      <c r="AO7" s="62" t="str">
        <f t="shared" si="1"/>
        <v>N/A</v>
      </c>
      <c r="AP7" s="62">
        <f t="shared" si="17"/>
        <v>0</v>
      </c>
      <c r="AQ7" s="65">
        <f t="shared" si="2"/>
        <v>0</v>
      </c>
      <c r="AR7" s="61">
        <f>IFERROR(SQRT(($E7-$E$1136)^2+($H7-$H$1136)^2),0)</f>
        <v>1.564046921407642E-2</v>
      </c>
      <c r="AS7" s="62" t="str">
        <f>IF(AR7&lt;=SMALL(AR$3:AR$1130,1),"MAS PARECIDO","NO")</f>
        <v>NO</v>
      </c>
      <c r="AT7" s="62" t="str">
        <f>IF(AR7&lt;=SMALL(AR$3:AR$1130,5),"SIMILAR","NO")</f>
        <v>NO</v>
      </c>
      <c r="AU7" s="62" t="str">
        <f t="shared" si="3"/>
        <v>N/A</v>
      </c>
      <c r="AV7" s="62">
        <f t="shared" si="18"/>
        <v>0</v>
      </c>
      <c r="AW7" s="65">
        <f t="shared" si="19"/>
        <v>0</v>
      </c>
      <c r="AX7" s="59">
        <f>IFERROR(SQRT(($E7-$E$1136)^2+($K7-$K$1136)^2),0)</f>
        <v>0.20061062852510203</v>
      </c>
      <c r="AY7" s="62" t="str">
        <f>IF(AX7&lt;=SMALL(AX$3:AX$1130,1),"MAS PARECIDO","NO")</f>
        <v>NO</v>
      </c>
      <c r="AZ7" s="62" t="str">
        <f>IF(AX7&lt;=SMALL(AX$3:AX$1130,5),"SIMILAR","NO")</f>
        <v>NO</v>
      </c>
      <c r="BA7" s="62" t="str">
        <f t="shared" si="4"/>
        <v>N/A</v>
      </c>
      <c r="BB7" s="62">
        <f t="shared" si="20"/>
        <v>0</v>
      </c>
      <c r="BC7" s="65">
        <f t="shared" si="21"/>
        <v>0</v>
      </c>
      <c r="BD7" s="59">
        <f>IFERROR(SQRT(($E7-$E$1136)^2+($O7-$O$1136)^2),0)</f>
        <v>1.564046921407642E-2</v>
      </c>
      <c r="BE7" s="62" t="str">
        <f>IF(BD7&lt;=SMALL(BD$3:BD$1130,1),"MAS PARECIDO","NO")</f>
        <v>NO</v>
      </c>
      <c r="BF7" s="62" t="str">
        <f>IF(BD7&lt;=SMALL(BD$3:BD$1130,5),"SIMILAR","NO")</f>
        <v>NO</v>
      </c>
      <c r="BG7" s="62" t="str">
        <f t="shared" si="5"/>
        <v>N/A</v>
      </c>
      <c r="BH7" s="62">
        <f t="shared" si="22"/>
        <v>0</v>
      </c>
      <c r="BI7" s="65">
        <f t="shared" si="23"/>
        <v>0</v>
      </c>
      <c r="BJ7" s="59">
        <f>IFERROR(SQRT(($E7-$E$1136)^2+($R7-$R$1136)^2),0)</f>
        <v>0.50024456446545873</v>
      </c>
      <c r="BK7" s="62" t="str">
        <f>IF(BJ7&lt;=SMALL(BJ$3:BJ$1130,1),"MAS PARECIDO","NO")</f>
        <v>NO</v>
      </c>
      <c r="BL7" s="62" t="str">
        <f>IF(BJ7&lt;=SMALL(BJ$3:BJ$1130,5),"SIMILAR","NO")</f>
        <v>NO</v>
      </c>
      <c r="BM7" s="62" t="str">
        <f t="shared" si="6"/>
        <v>N/A</v>
      </c>
      <c r="BN7" s="62">
        <f t="shared" si="24"/>
        <v>0</v>
      </c>
      <c r="BO7" s="65">
        <f t="shared" si="25"/>
        <v>0</v>
      </c>
      <c r="BP7" s="59">
        <f>IFERROR(SQRT(($E7-$E$1136)^2+($U7-$U$1136)^2),0)</f>
        <v>1.564046921407642E-2</v>
      </c>
      <c r="BQ7" s="62" t="str">
        <f>IF(BP7&lt;=SMALL(BP$3:BP$1130,1),"MAS PARECIDO","NO")</f>
        <v>NO</v>
      </c>
      <c r="BR7" s="62" t="str">
        <f>IF(BP7&lt;=SMALL(BP$3:BP$1130,5),"SIMILAR","NO")</f>
        <v>NO</v>
      </c>
      <c r="BS7" s="62" t="str">
        <f t="shared" si="7"/>
        <v>N/A</v>
      </c>
      <c r="BT7" s="62">
        <f t="shared" si="26"/>
        <v>0</v>
      </c>
      <c r="BU7" s="65">
        <f t="shared" si="27"/>
        <v>0</v>
      </c>
      <c r="BV7" s="59">
        <f>IFERROR(SQRT(($E7-$E$1136)^2+($X7-$X$1136)^2),0)</f>
        <v>1.564046921407642E-2</v>
      </c>
      <c r="BW7" s="62" t="str">
        <f>IF(BV7&lt;=SMALL(BV$3:BV$1130,1),"MAS PARECIDO","NO")</f>
        <v>NO</v>
      </c>
      <c r="BX7" s="62" t="str">
        <f>IF(BV7&lt;=SMALL(BV$3:BV$1130,5),"SIMILAR","NO")</f>
        <v>NO</v>
      </c>
      <c r="BY7" s="62" t="str">
        <f t="shared" si="8"/>
        <v>N/A</v>
      </c>
      <c r="BZ7" s="62">
        <f t="shared" si="28"/>
        <v>0</v>
      </c>
      <c r="CA7" s="65">
        <f t="shared" si="29"/>
        <v>0</v>
      </c>
      <c r="CB7" s="59">
        <f>IFERROR(SQRT(($E7-$E$1136)^2+($AA7-$AA$1136)^2),0)</f>
        <v>1.564046921407642E-2</v>
      </c>
      <c r="CC7" s="62" t="str">
        <f>IF(CB7&lt;=SMALL(CB$3:CB$1130,1),"MAS PARECIDO","NO")</f>
        <v>NO</v>
      </c>
      <c r="CD7" s="62" t="str">
        <f>IF(CB7&lt;=SMALL(CB$3:CB$1130,5),"SIMILAR","NO")</f>
        <v>NO</v>
      </c>
      <c r="CE7" s="62" t="str">
        <f t="shared" si="30"/>
        <v>N/A</v>
      </c>
      <c r="CF7" s="62">
        <f t="shared" si="31"/>
        <v>0</v>
      </c>
      <c r="CG7" s="65">
        <f t="shared" si="32"/>
        <v>0</v>
      </c>
      <c r="CH7" s="59">
        <f>IFERROR(SQRT(($E7-$E$1136)^2+($AD7-$AD$1136)^2),0)</f>
        <v>1.564046921407642E-2</v>
      </c>
      <c r="CI7" s="62" t="str">
        <f>IF(CH7&lt;=SMALL(CH$3:CH$1130,1),"MAS PARECIDO","NO")</f>
        <v>NO</v>
      </c>
      <c r="CJ7" s="62" t="str">
        <f>IF(CH7&lt;=SMALL(CH$3:CH$1130,5),"SIMILAR","NO")</f>
        <v>NO</v>
      </c>
      <c r="CK7" s="62" t="str">
        <f t="shared" si="33"/>
        <v>N/A</v>
      </c>
      <c r="CL7" s="62">
        <f t="shared" si="34"/>
        <v>0</v>
      </c>
      <c r="CM7" s="65">
        <f t="shared" si="35"/>
        <v>0</v>
      </c>
      <c r="CN7" s="59">
        <f>IFERROR(SQRT(($E7-$E$1136)^2+($AG7-$AG$1136)^2),0)</f>
        <v>1.0001223046594034</v>
      </c>
      <c r="CO7" s="62" t="str">
        <f>IF(CN7&lt;=SMALL(CN$3:CN$1130,1),"MAS PARECIDO","NO")</f>
        <v>NO</v>
      </c>
      <c r="CP7" s="62" t="str">
        <f>IF(CN7&lt;=SMALL(CN$3:CN$1130,5),"SIMILAR","NO")</f>
        <v>NO</v>
      </c>
      <c r="CQ7" s="62" t="str">
        <f t="shared" si="36"/>
        <v>N/A</v>
      </c>
      <c r="CR7" s="62">
        <f t="shared" si="37"/>
        <v>0</v>
      </c>
      <c r="CS7" s="65">
        <f t="shared" si="38"/>
        <v>0</v>
      </c>
      <c r="CT7" s="59">
        <f>IFERROR(SQRT(($E7-$E$1136)^2+($AJ7-$AJ$1136)^2),0)</f>
        <v>1.564046921407642E-2</v>
      </c>
      <c r="CU7" s="62" t="str">
        <f>IF(CT7&lt;=SMALL(CT$3:CT$1130,1),"MAS PARECIDO","NO")</f>
        <v>NO</v>
      </c>
      <c r="CV7" s="62" t="str">
        <f>IF(CT7&lt;=SMALL(CT$3:CT$1130,5),"SIMILAR","NO")</f>
        <v>NO</v>
      </c>
      <c r="CW7" s="62" t="str">
        <f t="shared" si="39"/>
        <v>N/A</v>
      </c>
      <c r="CX7" s="62">
        <f t="shared" si="40"/>
        <v>0</v>
      </c>
      <c r="CY7" s="65">
        <f t="shared" si="41"/>
        <v>0</v>
      </c>
      <c r="CZ7" s="2" t="s">
        <v>1290</v>
      </c>
      <c r="DA7" s="2" t="s">
        <v>1291</v>
      </c>
      <c r="DB7" s="2">
        <v>0</v>
      </c>
      <c r="DC7" s="2" t="s">
        <v>189</v>
      </c>
    </row>
    <row r="8" spans="1:108">
      <c r="A8" s="45" t="s">
        <v>201</v>
      </c>
      <c r="B8" s="46">
        <v>38118</v>
      </c>
      <c r="C8" s="47">
        <f>(B8-$B$1132)/($B$1133-$B$1132)</f>
        <v>3.9291275766017757E-2</v>
      </c>
      <c r="D8" s="46">
        <v>5000</v>
      </c>
      <c r="E8" s="47">
        <f>(D8-$D$1132)/($D$1133-$D$1132)</f>
        <v>9.9702991089732698E-3</v>
      </c>
      <c r="F8" s="46" t="s">
        <v>53</v>
      </c>
      <c r="G8" s="44">
        <f>VLOOKUP(F8,'DATOS DE SOPORTE'!$Y$5:$Z$8,2,FALSE)</f>
        <v>2</v>
      </c>
      <c r="H8" s="47">
        <f>(G8-$G$1132)/($G$1133-$G$1132)</f>
        <v>0.33333333333333331</v>
      </c>
      <c r="I8" s="50">
        <v>1</v>
      </c>
      <c r="J8" s="44">
        <f t="shared" si="9"/>
        <v>1</v>
      </c>
      <c r="K8" s="43">
        <f>(J8-$J$1132)/($J$1133-$J$1132)</f>
        <v>0.2</v>
      </c>
      <c r="L8" s="51" t="str">
        <f t="shared" si="0"/>
        <v>SI</v>
      </c>
      <c r="M8" s="46" t="s">
        <v>192</v>
      </c>
      <c r="N8" s="44">
        <f t="shared" si="10"/>
        <v>2</v>
      </c>
      <c r="O8" s="43">
        <f>(N8-N$1132)/(N$1133-N$1132)</f>
        <v>1</v>
      </c>
      <c r="P8" s="46" t="s">
        <v>58</v>
      </c>
      <c r="Q8" s="44">
        <f t="shared" si="11"/>
        <v>3</v>
      </c>
      <c r="R8" s="43">
        <f>(Q8-Q$1132)/(Q$1133-Q$1132)</f>
        <v>1</v>
      </c>
      <c r="S8" s="46" t="s">
        <v>60</v>
      </c>
      <c r="T8" s="44">
        <f t="shared" si="12"/>
        <v>2</v>
      </c>
      <c r="U8" s="43">
        <f>(T8-T$1132)/(T$1133-T$1132)</f>
        <v>1</v>
      </c>
      <c r="V8" s="46" t="s">
        <v>62</v>
      </c>
      <c r="W8" s="53">
        <f>VLOOKUP(V8,'DATOS DE SOPORTE'!$S$5:$T$10,2,FALSE)</f>
        <v>1</v>
      </c>
      <c r="X8" s="54">
        <f>(W8-W$1132)/(W$1133-W$1132)</f>
        <v>0</v>
      </c>
      <c r="Y8" s="46" t="s">
        <v>188</v>
      </c>
      <c r="Z8" s="53">
        <f t="shared" si="13"/>
        <v>1</v>
      </c>
      <c r="AA8" s="54">
        <f>(Z8-Z$1132)/(Z$1133-Z$1132)</f>
        <v>0</v>
      </c>
      <c r="AB8" s="46" t="s">
        <v>136</v>
      </c>
      <c r="AC8" s="53">
        <f t="shared" si="14"/>
        <v>2</v>
      </c>
      <c r="AD8" s="54">
        <f>(AC8-AC$1132)/(AC$1133-AC$1132)</f>
        <v>1</v>
      </c>
      <c r="AE8" s="46" t="s">
        <v>136</v>
      </c>
      <c r="AF8" s="53">
        <f t="shared" si="15"/>
        <v>2</v>
      </c>
      <c r="AG8" s="54">
        <f>(AF8-AF$1132)/(AF$1133-AF$1132)</f>
        <v>1</v>
      </c>
      <c r="AH8" s="24" t="s">
        <v>67</v>
      </c>
      <c r="AI8" s="53">
        <f>VLOOKUP(AH8,'DATOS DE SOPORTE'!$V$5:$W$8,2,FALSE)</f>
        <v>1</v>
      </c>
      <c r="AJ8" s="54">
        <f>(AI8-AI$1132)/(AI$1133-AI$1132)</f>
        <v>0</v>
      </c>
      <c r="AK8" s="58" t="str">
        <f t="shared" si="16"/>
        <v>Bueno</v>
      </c>
      <c r="AL8" s="61">
        <f>IFERROR(SQRT(($E8-$E$1136)^2+($C8-$C$1136)^2),0)</f>
        <v>0.16614896948229385</v>
      </c>
      <c r="AM8" s="62" t="str">
        <f>IF(AL8&lt;=SMALL($AL$3:$AL$1130,1),"MAS PARECIDO","NO")</f>
        <v>NO</v>
      </c>
      <c r="AN8" s="62" t="str">
        <f>IF(AL8&lt;=SMALL($AL$3:$AL$1130,5),"SIMILAR","NO")</f>
        <v>NO</v>
      </c>
      <c r="AO8" s="62" t="str">
        <f t="shared" si="1"/>
        <v>N/A</v>
      </c>
      <c r="AP8" s="62">
        <f t="shared" si="17"/>
        <v>0</v>
      </c>
      <c r="AQ8" s="65">
        <f t="shared" si="2"/>
        <v>0</v>
      </c>
      <c r="AR8" s="61">
        <f>IFERROR(SQRT(($E8-$E$1136)^2+($H8-$H$1136)^2),0)</f>
        <v>1.0000300009000271E-2</v>
      </c>
      <c r="AS8" s="62" t="str">
        <f>IF(AR8&lt;=SMALL(AR$3:AR$1130,1),"MAS PARECIDO","NO")</f>
        <v>NO</v>
      </c>
      <c r="AT8" s="62" t="str">
        <f>IF(AR8&lt;=SMALL(AR$3:AR$1130,5),"SIMILAR","NO")</f>
        <v>NO</v>
      </c>
      <c r="AU8" s="62" t="str">
        <f t="shared" si="3"/>
        <v>N/A</v>
      </c>
      <c r="AV8" s="62">
        <f t="shared" si="18"/>
        <v>0</v>
      </c>
      <c r="AW8" s="65">
        <f t="shared" si="19"/>
        <v>0</v>
      </c>
      <c r="AX8" s="59">
        <f>IFERROR(SQRT(($E8-$E$1136)^2+($K8-$K$1136)^2),0)</f>
        <v>1.0000300009000271E-2</v>
      </c>
      <c r="AY8" s="62" t="str">
        <f>IF(AX8&lt;=SMALL(AX$3:AX$1130,1),"MAS PARECIDO","NO")</f>
        <v>NO</v>
      </c>
      <c r="AZ8" s="62" t="str">
        <f>IF(AX8&lt;=SMALL(AX$3:AX$1130,5),"SIMILAR","NO")</f>
        <v>NO</v>
      </c>
      <c r="BA8" s="62" t="str">
        <f t="shared" si="4"/>
        <v>N/A</v>
      </c>
      <c r="BB8" s="62">
        <f t="shared" si="20"/>
        <v>0</v>
      </c>
      <c r="BC8" s="65">
        <f t="shared" si="21"/>
        <v>0</v>
      </c>
      <c r="BD8" s="59">
        <f>IFERROR(SQRT(($E8-$E$1136)^2+($O8-$O$1136)^2),0)</f>
        <v>1.0000300009000271E-2</v>
      </c>
      <c r="BE8" s="62" t="str">
        <f>IF(BD8&lt;=SMALL(BD$3:BD$1130,1),"MAS PARECIDO","NO")</f>
        <v>NO</v>
      </c>
      <c r="BF8" s="62" t="str">
        <f>IF(BD8&lt;=SMALL(BD$3:BD$1130,5),"SIMILAR","NO")</f>
        <v>NO</v>
      </c>
      <c r="BG8" s="62" t="str">
        <f t="shared" si="5"/>
        <v>N/A</v>
      </c>
      <c r="BH8" s="62">
        <f t="shared" si="22"/>
        <v>0</v>
      </c>
      <c r="BI8" s="65">
        <f t="shared" si="23"/>
        <v>0</v>
      </c>
      <c r="BJ8" s="59">
        <f>IFERROR(SQRT(($E8-$E$1136)^2+($R8-$R$1136)^2),0)</f>
        <v>0.5000999960010698</v>
      </c>
      <c r="BK8" s="62" t="str">
        <f>IF(BJ8&lt;=SMALL(BJ$3:BJ$1130,1),"MAS PARECIDO","NO")</f>
        <v>NO</v>
      </c>
      <c r="BL8" s="62" t="str">
        <f>IF(BJ8&lt;=SMALL(BJ$3:BJ$1130,5),"SIMILAR","NO")</f>
        <v>NO</v>
      </c>
      <c r="BM8" s="62" t="str">
        <f t="shared" si="6"/>
        <v>N/A</v>
      </c>
      <c r="BN8" s="62">
        <f t="shared" si="24"/>
        <v>0</v>
      </c>
      <c r="BO8" s="65">
        <f t="shared" si="25"/>
        <v>0</v>
      </c>
      <c r="BP8" s="59">
        <f>IFERROR(SQRT(($E8-$E$1136)^2+($U8-$U$1136)^2),0)</f>
        <v>1.0000500017500475</v>
      </c>
      <c r="BQ8" s="62" t="str">
        <f>IF(BP8&lt;=SMALL(BP$3:BP$1130,1),"MAS PARECIDO","NO")</f>
        <v>NO</v>
      </c>
      <c r="BR8" s="62" t="str">
        <f>IF(BP8&lt;=SMALL(BP$3:BP$1130,5),"SIMILAR","NO")</f>
        <v>NO</v>
      </c>
      <c r="BS8" s="62" t="str">
        <f t="shared" si="7"/>
        <v>N/A</v>
      </c>
      <c r="BT8" s="62">
        <f t="shared" si="26"/>
        <v>0</v>
      </c>
      <c r="BU8" s="65">
        <f t="shared" si="27"/>
        <v>0</v>
      </c>
      <c r="BV8" s="59">
        <f>IFERROR(SQRT(($E8-$E$1136)^2+($X8-$X$1136)^2),0)</f>
        <v>1.0000300009000271E-2</v>
      </c>
      <c r="BW8" s="62" t="str">
        <f>IF(BV8&lt;=SMALL(BV$3:BV$1130,1),"MAS PARECIDO","NO")</f>
        <v>NO</v>
      </c>
      <c r="BX8" s="62" t="str">
        <f>IF(BV8&lt;=SMALL(BV$3:BV$1130,5),"SIMILAR","NO")</f>
        <v>NO</v>
      </c>
      <c r="BY8" s="62" t="str">
        <f t="shared" si="8"/>
        <v>N/A</v>
      </c>
      <c r="BZ8" s="62">
        <f t="shared" si="28"/>
        <v>0</v>
      </c>
      <c r="CA8" s="65">
        <f t="shared" si="29"/>
        <v>0</v>
      </c>
      <c r="CB8" s="59">
        <f>IFERROR(SQRT(($E8-$E$1136)^2+($AA8-$AA$1136)^2),0)</f>
        <v>1.0000300009000271E-2</v>
      </c>
      <c r="CC8" s="62" t="str">
        <f>IF(CB8&lt;=SMALL(CB$3:CB$1130,1),"MAS PARECIDO","NO")</f>
        <v>NO</v>
      </c>
      <c r="CD8" s="62" t="str">
        <f>IF(CB8&lt;=SMALL(CB$3:CB$1130,5),"SIMILAR","NO")</f>
        <v>NO</v>
      </c>
      <c r="CE8" s="62" t="str">
        <f t="shared" si="30"/>
        <v>N/A</v>
      </c>
      <c r="CF8" s="62">
        <f t="shared" si="31"/>
        <v>0</v>
      </c>
      <c r="CG8" s="65">
        <f t="shared" si="32"/>
        <v>0</v>
      </c>
      <c r="CH8" s="59">
        <f>IFERROR(SQRT(($E8-$E$1136)^2+($AD8-$AD$1136)^2),0)</f>
        <v>1.0000300009000271E-2</v>
      </c>
      <c r="CI8" s="62" t="str">
        <f>IF(CH8&lt;=SMALL(CH$3:CH$1130,1),"MAS PARECIDO","NO")</f>
        <v>NO</v>
      </c>
      <c r="CJ8" s="62" t="str">
        <f>IF(CH8&lt;=SMALL(CH$3:CH$1130,5),"SIMILAR","NO")</f>
        <v>NO</v>
      </c>
      <c r="CK8" s="62" t="str">
        <f t="shared" si="33"/>
        <v>N/A</v>
      </c>
      <c r="CL8" s="62">
        <f t="shared" si="34"/>
        <v>0</v>
      </c>
      <c r="CM8" s="65">
        <f t="shared" si="35"/>
        <v>0</v>
      </c>
      <c r="CN8" s="59">
        <f>IFERROR(SQRT(($E8-$E$1136)^2+($AG8-$AG$1136)^2),0)</f>
        <v>1.0000300009000271E-2</v>
      </c>
      <c r="CO8" s="62" t="str">
        <f>IF(CN8&lt;=SMALL(CN$3:CN$1130,1),"MAS PARECIDO","NO")</f>
        <v>NO</v>
      </c>
      <c r="CP8" s="62" t="str">
        <f>IF(CN8&lt;=SMALL(CN$3:CN$1130,5),"SIMILAR","NO")</f>
        <v>NO</v>
      </c>
      <c r="CQ8" s="62" t="str">
        <f t="shared" si="36"/>
        <v>N/A</v>
      </c>
      <c r="CR8" s="62">
        <f t="shared" si="37"/>
        <v>0</v>
      </c>
      <c r="CS8" s="65">
        <f t="shared" si="38"/>
        <v>0</v>
      </c>
      <c r="CT8" s="59">
        <f>IFERROR(SQRT(($E8-$E$1136)^2+($AJ8-$AJ$1136)^2),0)</f>
        <v>1.0000300009000271E-2</v>
      </c>
      <c r="CU8" s="62" t="str">
        <f>IF(CT8&lt;=SMALL(CT$3:CT$1130,1),"MAS PARECIDO","NO")</f>
        <v>NO</v>
      </c>
      <c r="CV8" s="62" t="str">
        <f>IF(CT8&lt;=SMALL(CT$3:CT$1130,5),"SIMILAR","NO")</f>
        <v>NO</v>
      </c>
      <c r="CW8" s="62" t="str">
        <f t="shared" si="39"/>
        <v>N/A</v>
      </c>
      <c r="CX8" s="62">
        <f t="shared" si="40"/>
        <v>0</v>
      </c>
      <c r="CY8" s="65">
        <f t="shared" si="41"/>
        <v>0</v>
      </c>
      <c r="CZ8" s="2" t="s">
        <v>1292</v>
      </c>
      <c r="DA8" s="2" t="s">
        <v>1293</v>
      </c>
      <c r="DB8" s="2">
        <v>0</v>
      </c>
      <c r="DC8" s="2" t="s">
        <v>189</v>
      </c>
    </row>
    <row r="9" spans="1:108">
      <c r="A9" s="45" t="s">
        <v>202</v>
      </c>
      <c r="B9" s="46">
        <v>66858</v>
      </c>
      <c r="C9" s="47">
        <f>(B9-$B$1132)/($B$1133-$B$1132)</f>
        <v>7.2885841329547132E-2</v>
      </c>
      <c r="D9" s="46">
        <v>23800</v>
      </c>
      <c r="E9" s="47">
        <f>(D9-$D$1132)/($D$1133-$D$1132)</f>
        <v>4.7571427142814288E-2</v>
      </c>
      <c r="F9" s="46" t="s">
        <v>203</v>
      </c>
      <c r="G9" s="44">
        <f>VLOOKUP(F9,'DATOS DE SOPORTE'!$Y$5:$Z$8,2,FALSE)</f>
        <v>3</v>
      </c>
      <c r="H9" s="47">
        <f>(G9-$G$1132)/($G$1133-$G$1132)</f>
        <v>0.66666666666666663</v>
      </c>
      <c r="I9" s="50">
        <v>2</v>
      </c>
      <c r="J9" s="44">
        <f t="shared" si="9"/>
        <v>2</v>
      </c>
      <c r="K9" s="43">
        <f>(J9-$J$1132)/($J$1133-$J$1132)</f>
        <v>0.4</v>
      </c>
      <c r="L9" s="51" t="str">
        <f t="shared" si="0"/>
        <v>SI</v>
      </c>
      <c r="M9" s="46" t="s">
        <v>192</v>
      </c>
      <c r="N9" s="44">
        <f t="shared" si="10"/>
        <v>2</v>
      </c>
      <c r="O9" s="43">
        <f>(N9-N$1132)/(N$1133-N$1132)</f>
        <v>1</v>
      </c>
      <c r="P9" s="46" t="s">
        <v>58</v>
      </c>
      <c r="Q9" s="44">
        <f t="shared" si="11"/>
        <v>3</v>
      </c>
      <c r="R9" s="43">
        <f>(Q9-Q$1132)/(Q$1133-Q$1132)</f>
        <v>1</v>
      </c>
      <c r="S9" s="46" t="s">
        <v>60</v>
      </c>
      <c r="T9" s="44">
        <f t="shared" si="12"/>
        <v>2</v>
      </c>
      <c r="U9" s="43">
        <f>(T9-T$1132)/(T$1133-T$1132)</f>
        <v>1</v>
      </c>
      <c r="V9" s="46" t="s">
        <v>62</v>
      </c>
      <c r="W9" s="53">
        <f>VLOOKUP(V9,'DATOS DE SOPORTE'!$S$5:$T$10,2,FALSE)</f>
        <v>1</v>
      </c>
      <c r="X9" s="54">
        <f>(W9-W$1132)/(W$1133-W$1132)</f>
        <v>0</v>
      </c>
      <c r="Y9" s="46" t="s">
        <v>136</v>
      </c>
      <c r="Z9" s="53">
        <f t="shared" si="13"/>
        <v>2</v>
      </c>
      <c r="AA9" s="54">
        <f>(Z9-Z$1132)/(Z$1133-Z$1132)</f>
        <v>1</v>
      </c>
      <c r="AB9" s="46" t="s">
        <v>136</v>
      </c>
      <c r="AC9" s="53">
        <f t="shared" si="14"/>
        <v>2</v>
      </c>
      <c r="AD9" s="54">
        <f>(AC9-AC$1132)/(AC$1133-AC$1132)</f>
        <v>1</v>
      </c>
      <c r="AE9" s="46" t="s">
        <v>188</v>
      </c>
      <c r="AF9" s="53">
        <f t="shared" si="15"/>
        <v>1</v>
      </c>
      <c r="AG9" s="54">
        <f>(AF9-AF$1132)/(AF$1133-AF$1132)</f>
        <v>0</v>
      </c>
      <c r="AH9" s="24" t="s">
        <v>67</v>
      </c>
      <c r="AI9" s="53">
        <f>VLOOKUP(AH9,'DATOS DE SOPORTE'!$V$5:$W$8,2,FALSE)</f>
        <v>1</v>
      </c>
      <c r="AJ9" s="54">
        <f>(AI9-AI$1132)/(AI$1133-AI$1132)</f>
        <v>0</v>
      </c>
      <c r="AK9" s="58" t="str">
        <f t="shared" si="16"/>
        <v>Muy malo</v>
      </c>
      <c r="AL9" s="61">
        <f>IFERROR(SQRT(($E9-$E$1136)^2+($C9-$C$1136)^2),0)</f>
        <v>0.14055888109434836</v>
      </c>
      <c r="AM9" s="62" t="str">
        <f>IF(AL9&lt;=SMALL($AL$3:$AL$1130,1),"MAS PARECIDO","NO")</f>
        <v>NO</v>
      </c>
      <c r="AN9" s="62" t="str">
        <f>IF(AL9&lt;=SMALL($AL$3:$AL$1130,5),"SIMILAR","NO")</f>
        <v>NO</v>
      </c>
      <c r="AO9" s="62" t="str">
        <f t="shared" si="1"/>
        <v>N/A</v>
      </c>
      <c r="AP9" s="62">
        <f t="shared" si="17"/>
        <v>0</v>
      </c>
      <c r="AQ9" s="65">
        <f t="shared" si="2"/>
        <v>0</v>
      </c>
      <c r="AR9" s="61">
        <f>IFERROR(SQRT(($E9-$E$1136)^2+($H9-$H$1136)^2),0)</f>
        <v>0.33671502351815086</v>
      </c>
      <c r="AS9" s="62" t="str">
        <f>IF(AR9&lt;=SMALL(AR$3:AR$1130,1),"MAS PARECIDO","NO")</f>
        <v>NO</v>
      </c>
      <c r="AT9" s="62" t="str">
        <f>IF(AR9&lt;=SMALL(AR$3:AR$1130,5),"SIMILAR","NO")</f>
        <v>NO</v>
      </c>
      <c r="AU9" s="62" t="str">
        <f t="shared" si="3"/>
        <v>N/A</v>
      </c>
      <c r="AV9" s="62">
        <f t="shared" si="18"/>
        <v>0</v>
      </c>
      <c r="AW9" s="65">
        <f t="shared" si="19"/>
        <v>0</v>
      </c>
      <c r="AX9" s="59">
        <f>IFERROR(SQRT(($E9-$E$1136)^2+($K9-$K$1136)^2),0)</f>
        <v>0.20558671151540367</v>
      </c>
      <c r="AY9" s="62" t="str">
        <f>IF(AX9&lt;=SMALL(AX$3:AX$1130,1),"MAS PARECIDO","NO")</f>
        <v>NO</v>
      </c>
      <c r="AZ9" s="62" t="str">
        <f>IF(AX9&lt;=SMALL(AX$3:AX$1130,5),"SIMILAR","NO")</f>
        <v>NO</v>
      </c>
      <c r="BA9" s="62" t="str">
        <f t="shared" si="4"/>
        <v>N/A</v>
      </c>
      <c r="BB9" s="62">
        <f t="shared" si="20"/>
        <v>0</v>
      </c>
      <c r="BC9" s="65">
        <f t="shared" si="21"/>
        <v>0</v>
      </c>
      <c r="BD9" s="59">
        <f>IFERROR(SQRT(($E9-$E$1136)^2+($O9-$O$1136)^2),0)</f>
        <v>4.7601428042841287E-2</v>
      </c>
      <c r="BE9" s="62" t="str">
        <f>IF(BD9&lt;=SMALL(BD$3:BD$1130,1),"MAS PARECIDO","NO")</f>
        <v>NO</v>
      </c>
      <c r="BF9" s="62" t="str">
        <f>IF(BD9&lt;=SMALL(BD$3:BD$1130,5),"SIMILAR","NO")</f>
        <v>NO</v>
      </c>
      <c r="BG9" s="62" t="str">
        <f t="shared" si="5"/>
        <v>N/A</v>
      </c>
      <c r="BH9" s="62">
        <f t="shared" si="22"/>
        <v>0</v>
      </c>
      <c r="BI9" s="65">
        <f t="shared" si="23"/>
        <v>0</v>
      </c>
      <c r="BJ9" s="59">
        <f>IFERROR(SQRT(($E9-$E$1136)^2+($R9-$R$1136)^2),0)</f>
        <v>0.50226078480378877</v>
      </c>
      <c r="BK9" s="62" t="str">
        <f>IF(BJ9&lt;=SMALL(BJ$3:BJ$1130,1),"MAS PARECIDO","NO")</f>
        <v>NO</v>
      </c>
      <c r="BL9" s="62" t="str">
        <f>IF(BJ9&lt;=SMALL(BJ$3:BJ$1130,5),"SIMILAR","NO")</f>
        <v>NO</v>
      </c>
      <c r="BM9" s="62" t="str">
        <f t="shared" si="6"/>
        <v>N/A</v>
      </c>
      <c r="BN9" s="62">
        <f t="shared" si="24"/>
        <v>0</v>
      </c>
      <c r="BO9" s="65">
        <f t="shared" si="25"/>
        <v>0</v>
      </c>
      <c r="BP9" s="59">
        <f>IFERROR(SQRT(($E9-$E$1136)^2+($U9-$U$1136)^2),0)</f>
        <v>1.0011323069163824</v>
      </c>
      <c r="BQ9" s="62" t="str">
        <f>IF(BP9&lt;=SMALL(BP$3:BP$1130,1),"MAS PARECIDO","NO")</f>
        <v>NO</v>
      </c>
      <c r="BR9" s="62" t="str">
        <f>IF(BP9&lt;=SMALL(BP$3:BP$1130,5),"SIMILAR","NO")</f>
        <v>NO</v>
      </c>
      <c r="BS9" s="62" t="str">
        <f t="shared" si="7"/>
        <v>N/A</v>
      </c>
      <c r="BT9" s="62">
        <f t="shared" si="26"/>
        <v>0</v>
      </c>
      <c r="BU9" s="65">
        <f t="shared" si="27"/>
        <v>0</v>
      </c>
      <c r="BV9" s="59">
        <f>IFERROR(SQRT(($E9-$E$1136)^2+($X9-$X$1136)^2),0)</f>
        <v>4.7601428042841287E-2</v>
      </c>
      <c r="BW9" s="62" t="str">
        <f>IF(BV9&lt;=SMALL(BV$3:BV$1130,1),"MAS PARECIDO","NO")</f>
        <v>NO</v>
      </c>
      <c r="BX9" s="62" t="str">
        <f>IF(BV9&lt;=SMALL(BV$3:BV$1130,5),"SIMILAR","NO")</f>
        <v>NO</v>
      </c>
      <c r="BY9" s="62" t="str">
        <f t="shared" si="8"/>
        <v>N/A</v>
      </c>
      <c r="BZ9" s="62">
        <f t="shared" si="28"/>
        <v>0</v>
      </c>
      <c r="CA9" s="65">
        <f t="shared" si="29"/>
        <v>0</v>
      </c>
      <c r="CB9" s="59">
        <f>IFERROR(SQRT(($E9-$E$1136)^2+($AA9-$AA$1136)^2),0)</f>
        <v>1.0011323069163824</v>
      </c>
      <c r="CC9" s="62" t="str">
        <f>IF(CB9&lt;=SMALL(CB$3:CB$1130,1),"MAS PARECIDO","NO")</f>
        <v>NO</v>
      </c>
      <c r="CD9" s="62" t="str">
        <f>IF(CB9&lt;=SMALL(CB$3:CB$1130,5),"SIMILAR","NO")</f>
        <v>NO</v>
      </c>
      <c r="CE9" s="62" t="str">
        <f t="shared" si="30"/>
        <v>N/A</v>
      </c>
      <c r="CF9" s="62">
        <f t="shared" si="31"/>
        <v>0</v>
      </c>
      <c r="CG9" s="65">
        <f t="shared" si="32"/>
        <v>0</v>
      </c>
      <c r="CH9" s="59">
        <f>IFERROR(SQRT(($E9-$E$1136)^2+($AD9-$AD$1136)^2),0)</f>
        <v>4.7601428042841287E-2</v>
      </c>
      <c r="CI9" s="62" t="str">
        <f>IF(CH9&lt;=SMALL(CH$3:CH$1130,1),"MAS PARECIDO","NO")</f>
        <v>NO</v>
      </c>
      <c r="CJ9" s="62" t="str">
        <f>IF(CH9&lt;=SMALL(CH$3:CH$1130,5),"SIMILAR","NO")</f>
        <v>NO</v>
      </c>
      <c r="CK9" s="62" t="str">
        <f t="shared" si="33"/>
        <v>N/A</v>
      </c>
      <c r="CL9" s="62">
        <f t="shared" si="34"/>
        <v>0</v>
      </c>
      <c r="CM9" s="65">
        <f t="shared" si="35"/>
        <v>0</v>
      </c>
      <c r="CN9" s="59">
        <f>IFERROR(SQRT(($E9-$E$1136)^2+($AG9-$AG$1136)^2),0)</f>
        <v>1.0011323069163824</v>
      </c>
      <c r="CO9" s="62" t="str">
        <f>IF(CN9&lt;=SMALL(CN$3:CN$1130,1),"MAS PARECIDO","NO")</f>
        <v>NO</v>
      </c>
      <c r="CP9" s="62" t="str">
        <f>IF(CN9&lt;=SMALL(CN$3:CN$1130,5),"SIMILAR","NO")</f>
        <v>NO</v>
      </c>
      <c r="CQ9" s="62" t="str">
        <f t="shared" si="36"/>
        <v>N/A</v>
      </c>
      <c r="CR9" s="62">
        <f t="shared" si="37"/>
        <v>0</v>
      </c>
      <c r="CS9" s="65">
        <f t="shared" si="38"/>
        <v>0</v>
      </c>
      <c r="CT9" s="59">
        <f>IFERROR(SQRT(($E9-$E$1136)^2+($AJ9-$AJ$1136)^2),0)</f>
        <v>4.7601428042841287E-2</v>
      </c>
      <c r="CU9" s="62" t="str">
        <f>IF(CT9&lt;=SMALL(CT$3:CT$1130,1),"MAS PARECIDO","NO")</f>
        <v>NO</v>
      </c>
      <c r="CV9" s="62" t="str">
        <f>IF(CT9&lt;=SMALL(CT$3:CT$1130,5),"SIMILAR","NO")</f>
        <v>NO</v>
      </c>
      <c r="CW9" s="62" t="str">
        <f t="shared" si="39"/>
        <v>N/A</v>
      </c>
      <c r="CX9" s="62">
        <f t="shared" si="40"/>
        <v>0</v>
      </c>
      <c r="CY9" s="65">
        <f t="shared" si="41"/>
        <v>0</v>
      </c>
      <c r="CZ9" s="2" t="s">
        <v>1294</v>
      </c>
      <c r="DA9" s="2" t="s">
        <v>1295</v>
      </c>
      <c r="DB9" s="2">
        <v>8</v>
      </c>
      <c r="DC9" s="2" t="s">
        <v>319</v>
      </c>
    </row>
    <row r="10" spans="1:108">
      <c r="A10" s="45" t="s">
        <v>204</v>
      </c>
      <c r="B10" s="46">
        <v>41153</v>
      </c>
      <c r="C10" s="47">
        <f>(B10-$B$1132)/($B$1133-$B$1132)</f>
        <v>4.2838927348666039E-2</v>
      </c>
      <c r="D10" s="46">
        <v>54000</v>
      </c>
      <c r="E10" s="47">
        <f>(D10-$D$1132)/($D$1133-$D$1132)</f>
        <v>0.10797323919717591</v>
      </c>
      <c r="F10" s="46" t="s">
        <v>203</v>
      </c>
      <c r="G10" s="44">
        <f>VLOOKUP(F10,'DATOS DE SOPORTE'!$Y$5:$Z$8,2,FALSE)</f>
        <v>3</v>
      </c>
      <c r="H10" s="47">
        <f>(G10-$G$1132)/($G$1133-$G$1132)</f>
        <v>0.66666666666666663</v>
      </c>
      <c r="I10" s="50">
        <v>3</v>
      </c>
      <c r="J10" s="44">
        <f t="shared" si="9"/>
        <v>3</v>
      </c>
      <c r="K10" s="43">
        <f>(J10-$J$1132)/($J$1133-$J$1132)</f>
        <v>0.6</v>
      </c>
      <c r="L10" s="51" t="str">
        <f t="shared" si="0"/>
        <v>SI</v>
      </c>
      <c r="M10" s="46" t="s">
        <v>192</v>
      </c>
      <c r="N10" s="44">
        <f t="shared" si="10"/>
        <v>2</v>
      </c>
      <c r="O10" s="43">
        <f>(N10-N$1132)/(N$1133-N$1132)</f>
        <v>1</v>
      </c>
      <c r="P10" s="46" t="s">
        <v>193</v>
      </c>
      <c r="Q10" s="44">
        <f t="shared" si="11"/>
        <v>2</v>
      </c>
      <c r="R10" s="43">
        <f>(Q10-Q$1132)/(Q$1133-Q$1132)</f>
        <v>0.5</v>
      </c>
      <c r="S10" s="46" t="s">
        <v>60</v>
      </c>
      <c r="T10" s="44">
        <f t="shared" si="12"/>
        <v>2</v>
      </c>
      <c r="U10" s="43">
        <f>(T10-T$1132)/(T$1133-T$1132)</f>
        <v>1</v>
      </c>
      <c r="V10" s="46" t="s">
        <v>62</v>
      </c>
      <c r="W10" s="53">
        <f>VLOOKUP(V10,'DATOS DE SOPORTE'!$S$5:$T$10,2,FALSE)</f>
        <v>1</v>
      </c>
      <c r="X10" s="54">
        <f>(W10-W$1132)/(W$1133-W$1132)</f>
        <v>0</v>
      </c>
      <c r="Y10" s="46" t="s">
        <v>136</v>
      </c>
      <c r="Z10" s="53">
        <f t="shared" si="13"/>
        <v>2</v>
      </c>
      <c r="AA10" s="54">
        <f>(Z10-Z$1132)/(Z$1133-Z$1132)</f>
        <v>1</v>
      </c>
      <c r="AB10" s="46" t="s">
        <v>136</v>
      </c>
      <c r="AC10" s="53">
        <f t="shared" si="14"/>
        <v>2</v>
      </c>
      <c r="AD10" s="54">
        <f>(AC10-AC$1132)/(AC$1133-AC$1132)</f>
        <v>1</v>
      </c>
      <c r="AE10" s="46" t="s">
        <v>188</v>
      </c>
      <c r="AF10" s="53">
        <f t="shared" si="15"/>
        <v>1</v>
      </c>
      <c r="AG10" s="54">
        <f>(AF10-AF$1132)/(AF$1133-AF$1132)</f>
        <v>0</v>
      </c>
      <c r="AH10" s="24" t="s">
        <v>67</v>
      </c>
      <c r="AI10" s="53">
        <f>VLOOKUP(AH10,'DATOS DE SOPORTE'!$V$5:$W$8,2,FALSE)</f>
        <v>1</v>
      </c>
      <c r="AJ10" s="54">
        <f>(AI10-AI$1132)/(AI$1133-AI$1132)</f>
        <v>0</v>
      </c>
      <c r="AK10" s="58" t="str">
        <f t="shared" si="16"/>
        <v>Bueno</v>
      </c>
      <c r="AL10" s="61">
        <f>IFERROR(SQRT(($E10-$E$1136)^2+($C10-$C$1136)^2),0)</f>
        <v>0.19495132659930089</v>
      </c>
      <c r="AM10" s="62" t="str">
        <f>IF(AL10&lt;=SMALL($AL$3:$AL$1130,1),"MAS PARECIDO","NO")</f>
        <v>NO</v>
      </c>
      <c r="AN10" s="62" t="str">
        <f>IF(AL10&lt;=SMALL($AL$3:$AL$1130,5),"SIMILAR","NO")</f>
        <v>NO</v>
      </c>
      <c r="AO10" s="62" t="str">
        <f t="shared" si="1"/>
        <v>N/A</v>
      </c>
      <c r="AP10" s="62">
        <f t="shared" si="17"/>
        <v>0</v>
      </c>
      <c r="AQ10" s="65">
        <f t="shared" si="2"/>
        <v>0</v>
      </c>
      <c r="AR10" s="61">
        <f>IFERROR(SQRT(($E10-$E$1136)^2+($H10-$H$1136)^2),0)</f>
        <v>0.35039379415538335</v>
      </c>
      <c r="AS10" s="62" t="str">
        <f>IF(AR10&lt;=SMALL(AR$3:AR$1130,1),"MAS PARECIDO","NO")</f>
        <v>NO</v>
      </c>
      <c r="AT10" s="62" t="str">
        <f>IF(AR10&lt;=SMALL(AR$3:AR$1130,5),"SIMILAR","NO")</f>
        <v>NO</v>
      </c>
      <c r="AU10" s="62" t="str">
        <f t="shared" si="3"/>
        <v>N/A</v>
      </c>
      <c r="AV10" s="62">
        <f t="shared" si="18"/>
        <v>0</v>
      </c>
      <c r="AW10" s="65">
        <f t="shared" si="19"/>
        <v>0</v>
      </c>
      <c r="AX10" s="59">
        <f>IFERROR(SQRT(($E10-$E$1136)^2+($K10-$K$1136)^2),0)</f>
        <v>0.41432438966526464</v>
      </c>
      <c r="AY10" s="62" t="str">
        <f>IF(AX10&lt;=SMALL(AX$3:AX$1130,1),"MAS PARECIDO","NO")</f>
        <v>NO</v>
      </c>
      <c r="AZ10" s="62" t="str">
        <f>IF(AX10&lt;=SMALL(AX$3:AX$1130,5),"SIMILAR","NO")</f>
        <v>NO</v>
      </c>
      <c r="BA10" s="62" t="str">
        <f t="shared" si="4"/>
        <v>N/A</v>
      </c>
      <c r="BB10" s="62">
        <f t="shared" si="20"/>
        <v>0</v>
      </c>
      <c r="BC10" s="65">
        <f t="shared" si="21"/>
        <v>0</v>
      </c>
      <c r="BD10" s="59">
        <f>IFERROR(SQRT(($E10-$E$1136)^2+($O10-$O$1136)^2),0)</f>
        <v>0.10800324009720291</v>
      </c>
      <c r="BE10" s="62" t="str">
        <f>IF(BD10&lt;=SMALL(BD$3:BD$1130,1),"MAS PARECIDO","NO")</f>
        <v>NO</v>
      </c>
      <c r="BF10" s="62" t="str">
        <f>IF(BD10&lt;=SMALL(BD$3:BD$1130,5),"SIMILAR","NO")</f>
        <v>NO</v>
      </c>
      <c r="BG10" s="62" t="str">
        <f t="shared" si="5"/>
        <v>N/A</v>
      </c>
      <c r="BH10" s="62">
        <f t="shared" si="22"/>
        <v>0</v>
      </c>
      <c r="BI10" s="65">
        <f t="shared" si="23"/>
        <v>0</v>
      </c>
      <c r="BJ10" s="59">
        <f>IFERROR(SQRT(($E10-$E$1136)^2+($R10-$R$1136)^2),0)</f>
        <v>0.10800324009720291</v>
      </c>
      <c r="BK10" s="62" t="str">
        <f>IF(BJ10&lt;=SMALL(BJ$3:BJ$1130,1),"MAS PARECIDO","NO")</f>
        <v>NO</v>
      </c>
      <c r="BL10" s="62" t="str">
        <f>IF(BJ10&lt;=SMALL(BJ$3:BJ$1130,5),"SIMILAR","NO")</f>
        <v>NO</v>
      </c>
      <c r="BM10" s="62" t="str">
        <f t="shared" si="6"/>
        <v>N/A</v>
      </c>
      <c r="BN10" s="62">
        <f t="shared" si="24"/>
        <v>0</v>
      </c>
      <c r="BO10" s="65">
        <f t="shared" si="25"/>
        <v>0</v>
      </c>
      <c r="BP10" s="59">
        <f>IFERROR(SQRT(($E10-$E$1136)^2+($U10-$U$1136)^2),0)</f>
        <v>1.0058154402630206</v>
      </c>
      <c r="BQ10" s="62" t="str">
        <f>IF(BP10&lt;=SMALL(BP$3:BP$1130,1),"MAS PARECIDO","NO")</f>
        <v>NO</v>
      </c>
      <c r="BR10" s="62" t="str">
        <f>IF(BP10&lt;=SMALL(BP$3:BP$1130,5),"SIMILAR","NO")</f>
        <v>NO</v>
      </c>
      <c r="BS10" s="62" t="str">
        <f t="shared" si="7"/>
        <v>N/A</v>
      </c>
      <c r="BT10" s="62">
        <f t="shared" si="26"/>
        <v>0</v>
      </c>
      <c r="BU10" s="65">
        <f t="shared" si="27"/>
        <v>0</v>
      </c>
      <c r="BV10" s="59">
        <f>IFERROR(SQRT(($E10-$E$1136)^2+($X10-$X$1136)^2),0)</f>
        <v>0.10800324009720291</v>
      </c>
      <c r="BW10" s="62" t="str">
        <f>IF(BV10&lt;=SMALL(BV$3:BV$1130,1),"MAS PARECIDO","NO")</f>
        <v>NO</v>
      </c>
      <c r="BX10" s="62" t="str">
        <f>IF(BV10&lt;=SMALL(BV$3:BV$1130,5),"SIMILAR","NO")</f>
        <v>NO</v>
      </c>
      <c r="BY10" s="62" t="str">
        <f t="shared" si="8"/>
        <v>N/A</v>
      </c>
      <c r="BZ10" s="62">
        <f t="shared" si="28"/>
        <v>0</v>
      </c>
      <c r="CA10" s="65">
        <f t="shared" si="29"/>
        <v>0</v>
      </c>
      <c r="CB10" s="59">
        <f>IFERROR(SQRT(($E10-$E$1136)^2+($AA10-$AA$1136)^2),0)</f>
        <v>1.0058154402630206</v>
      </c>
      <c r="CC10" s="62" t="str">
        <f>IF(CB10&lt;=SMALL(CB$3:CB$1130,1),"MAS PARECIDO","NO")</f>
        <v>NO</v>
      </c>
      <c r="CD10" s="62" t="str">
        <f>IF(CB10&lt;=SMALL(CB$3:CB$1130,5),"SIMILAR","NO")</f>
        <v>NO</v>
      </c>
      <c r="CE10" s="62" t="str">
        <f t="shared" si="30"/>
        <v>N/A</v>
      </c>
      <c r="CF10" s="62">
        <f t="shared" si="31"/>
        <v>0</v>
      </c>
      <c r="CG10" s="65">
        <f t="shared" si="32"/>
        <v>0</v>
      </c>
      <c r="CH10" s="59">
        <f>IFERROR(SQRT(($E10-$E$1136)^2+($AD10-$AD$1136)^2),0)</f>
        <v>0.10800324009720291</v>
      </c>
      <c r="CI10" s="62" t="str">
        <f>IF(CH10&lt;=SMALL(CH$3:CH$1130,1),"MAS PARECIDO","NO")</f>
        <v>NO</v>
      </c>
      <c r="CJ10" s="62" t="str">
        <f>IF(CH10&lt;=SMALL(CH$3:CH$1130,5),"SIMILAR","NO")</f>
        <v>NO</v>
      </c>
      <c r="CK10" s="62" t="str">
        <f t="shared" si="33"/>
        <v>N/A</v>
      </c>
      <c r="CL10" s="62">
        <f t="shared" si="34"/>
        <v>0</v>
      </c>
      <c r="CM10" s="65">
        <f t="shared" si="35"/>
        <v>0</v>
      </c>
      <c r="CN10" s="59">
        <f>IFERROR(SQRT(($E10-$E$1136)^2+($AG10-$AG$1136)^2),0)</f>
        <v>1.0058154402630206</v>
      </c>
      <c r="CO10" s="62" t="str">
        <f>IF(CN10&lt;=SMALL(CN$3:CN$1130,1),"MAS PARECIDO","NO")</f>
        <v>NO</v>
      </c>
      <c r="CP10" s="62" t="str">
        <f>IF(CN10&lt;=SMALL(CN$3:CN$1130,5),"SIMILAR","NO")</f>
        <v>NO</v>
      </c>
      <c r="CQ10" s="62" t="str">
        <f t="shared" si="36"/>
        <v>N/A</v>
      </c>
      <c r="CR10" s="62">
        <f t="shared" si="37"/>
        <v>0</v>
      </c>
      <c r="CS10" s="65">
        <f t="shared" si="38"/>
        <v>0</v>
      </c>
      <c r="CT10" s="59">
        <f>IFERROR(SQRT(($E10-$E$1136)^2+($AJ10-$AJ$1136)^2),0)</f>
        <v>0.10800324009720291</v>
      </c>
      <c r="CU10" s="62" t="str">
        <f>IF(CT10&lt;=SMALL(CT$3:CT$1130,1),"MAS PARECIDO","NO")</f>
        <v>NO</v>
      </c>
      <c r="CV10" s="62" t="str">
        <f>IF(CT10&lt;=SMALL(CT$3:CT$1130,5),"SIMILAR","NO")</f>
        <v>NO</v>
      </c>
      <c r="CW10" s="62" t="str">
        <f t="shared" si="39"/>
        <v>N/A</v>
      </c>
      <c r="CX10" s="62">
        <f t="shared" si="40"/>
        <v>0</v>
      </c>
      <c r="CY10" s="65">
        <f t="shared" si="41"/>
        <v>0</v>
      </c>
      <c r="CZ10" s="2" t="s">
        <v>1296</v>
      </c>
      <c r="DA10" s="2" t="s">
        <v>1297</v>
      </c>
      <c r="DB10" s="2">
        <v>0</v>
      </c>
      <c r="DC10" s="2" t="s">
        <v>189</v>
      </c>
    </row>
    <row r="11" spans="1:108">
      <c r="A11" s="45" t="s">
        <v>205</v>
      </c>
      <c r="B11" s="46">
        <v>84578</v>
      </c>
      <c r="C11" s="47">
        <f>(B11-$B$1132)/($B$1133-$B$1132)</f>
        <v>9.359898335410316E-2</v>
      </c>
      <c r="D11" s="46">
        <v>9000</v>
      </c>
      <c r="E11" s="47">
        <f>(D11-$D$1132)/($D$1133-$D$1132)</f>
        <v>1.7970539116173485E-2</v>
      </c>
      <c r="F11" s="46" t="s">
        <v>53</v>
      </c>
      <c r="G11" s="44">
        <f>VLOOKUP(F11,'DATOS DE SOPORTE'!$Y$5:$Z$8,2,FALSE)</f>
        <v>2</v>
      </c>
      <c r="H11" s="47">
        <f>(G11-$G$1132)/($G$1133-$G$1132)</f>
        <v>0.33333333333333331</v>
      </c>
      <c r="I11" s="50">
        <v>0</v>
      </c>
      <c r="J11" s="44">
        <f t="shared" si="9"/>
        <v>0</v>
      </c>
      <c r="K11" s="43">
        <f>(J11-$J$1132)/($J$1133-$J$1132)</f>
        <v>0</v>
      </c>
      <c r="L11" s="51" t="str">
        <f t="shared" si="0"/>
        <v>NO</v>
      </c>
      <c r="M11" s="46" t="s">
        <v>192</v>
      </c>
      <c r="N11" s="44">
        <f t="shared" si="10"/>
        <v>2</v>
      </c>
      <c r="O11" s="43">
        <f>(N11-N$1132)/(N$1133-N$1132)</f>
        <v>1</v>
      </c>
      <c r="P11" s="46" t="s">
        <v>193</v>
      </c>
      <c r="Q11" s="44">
        <f t="shared" si="11"/>
        <v>2</v>
      </c>
      <c r="R11" s="43">
        <f>(Q11-Q$1132)/(Q$1133-Q$1132)</f>
        <v>0.5</v>
      </c>
      <c r="S11" s="46" t="s">
        <v>194</v>
      </c>
      <c r="T11" s="44">
        <f t="shared" si="12"/>
        <v>1</v>
      </c>
      <c r="U11" s="43">
        <f>(T11-T$1132)/(T$1133-T$1132)</f>
        <v>0</v>
      </c>
      <c r="V11" s="46" t="s">
        <v>62</v>
      </c>
      <c r="W11" s="53">
        <f>VLOOKUP(V11,'DATOS DE SOPORTE'!$S$5:$T$10,2,FALSE)</f>
        <v>1</v>
      </c>
      <c r="X11" s="54">
        <f>(W11-W$1132)/(W$1133-W$1132)</f>
        <v>0</v>
      </c>
      <c r="Y11" s="46" t="s">
        <v>188</v>
      </c>
      <c r="Z11" s="53">
        <f t="shared" si="13"/>
        <v>1</v>
      </c>
      <c r="AA11" s="54">
        <f>(Z11-Z$1132)/(Z$1133-Z$1132)</f>
        <v>0</v>
      </c>
      <c r="AB11" s="46" t="s">
        <v>136</v>
      </c>
      <c r="AC11" s="53">
        <f t="shared" si="14"/>
        <v>2</v>
      </c>
      <c r="AD11" s="54">
        <f>(AC11-AC$1132)/(AC$1133-AC$1132)</f>
        <v>1</v>
      </c>
      <c r="AE11" s="46" t="s">
        <v>136</v>
      </c>
      <c r="AF11" s="53">
        <f t="shared" si="15"/>
        <v>2</v>
      </c>
      <c r="AG11" s="54">
        <f>(AF11-AF$1132)/(AF$1133-AF$1132)</f>
        <v>1</v>
      </c>
      <c r="AH11" s="24" t="s">
        <v>67</v>
      </c>
      <c r="AI11" s="53">
        <f>VLOOKUP(AH11,'DATOS DE SOPORTE'!$V$5:$W$8,2,FALSE)</f>
        <v>1</v>
      </c>
      <c r="AJ11" s="54">
        <f>(AI11-AI$1132)/(AI$1133-AI$1132)</f>
        <v>0</v>
      </c>
      <c r="AK11" s="58" t="str">
        <f t="shared" si="16"/>
        <v>Bueno</v>
      </c>
      <c r="AL11" s="61">
        <f>IFERROR(SQRT(($E11-$E$1136)^2+($C11-$C$1136)^2),0)</f>
        <v>0.11298318050102378</v>
      </c>
      <c r="AM11" s="62" t="str">
        <f>IF(AL11&lt;=SMALL($AL$3:$AL$1130,1),"MAS PARECIDO","NO")</f>
        <v>NO</v>
      </c>
      <c r="AN11" s="62" t="str">
        <f>IF(AL11&lt;=SMALL($AL$3:$AL$1130,5),"SIMILAR","NO")</f>
        <v>NO</v>
      </c>
      <c r="AO11" s="62" t="str">
        <f t="shared" si="1"/>
        <v>N/A</v>
      </c>
      <c r="AP11" s="62">
        <f t="shared" si="17"/>
        <v>0</v>
      </c>
      <c r="AQ11" s="65">
        <f t="shared" si="2"/>
        <v>0</v>
      </c>
      <c r="AR11" s="61">
        <f>IFERROR(SQRT(($E11-$E$1136)^2+($H11-$H$1136)^2),0)</f>
        <v>1.8000540016200484E-2</v>
      </c>
      <c r="AS11" s="62" t="str">
        <f>IF(AR11&lt;=SMALL(AR$3:AR$1130,1),"MAS PARECIDO","NO")</f>
        <v>NO</v>
      </c>
      <c r="AT11" s="62" t="str">
        <f>IF(AR11&lt;=SMALL(AR$3:AR$1130,5),"SIMILAR","NO")</f>
        <v>NO</v>
      </c>
      <c r="AU11" s="62" t="str">
        <f t="shared" si="3"/>
        <v>N/A</v>
      </c>
      <c r="AV11" s="62">
        <f t="shared" si="18"/>
        <v>0</v>
      </c>
      <c r="AW11" s="65">
        <f t="shared" si="19"/>
        <v>0</v>
      </c>
      <c r="AX11" s="59">
        <f>IFERROR(SQRT(($E11-$E$1136)^2+($K11-$K$1136)^2),0)</f>
        <v>0.20080841476610198</v>
      </c>
      <c r="AY11" s="62" t="str">
        <f>IF(AX11&lt;=SMALL(AX$3:AX$1130,1),"MAS PARECIDO","NO")</f>
        <v>NO</v>
      </c>
      <c r="AZ11" s="62" t="str">
        <f>IF(AX11&lt;=SMALL(AX$3:AX$1130,5),"SIMILAR","NO")</f>
        <v>NO</v>
      </c>
      <c r="BA11" s="62" t="str">
        <f t="shared" si="4"/>
        <v>N/A</v>
      </c>
      <c r="BB11" s="62">
        <f t="shared" si="20"/>
        <v>0</v>
      </c>
      <c r="BC11" s="65">
        <f t="shared" si="21"/>
        <v>0</v>
      </c>
      <c r="BD11" s="59">
        <f>IFERROR(SQRT(($E11-$E$1136)^2+($O11-$O$1136)^2),0)</f>
        <v>1.8000540016200484E-2</v>
      </c>
      <c r="BE11" s="62" t="str">
        <f>IF(BD11&lt;=SMALL(BD$3:BD$1130,1),"MAS PARECIDO","NO")</f>
        <v>NO</v>
      </c>
      <c r="BF11" s="62" t="str">
        <f>IF(BD11&lt;=SMALL(BD$3:BD$1130,5),"SIMILAR","NO")</f>
        <v>NO</v>
      </c>
      <c r="BG11" s="62" t="str">
        <f t="shared" si="5"/>
        <v>N/A</v>
      </c>
      <c r="BH11" s="62">
        <f t="shared" si="22"/>
        <v>0</v>
      </c>
      <c r="BI11" s="65">
        <f t="shared" si="23"/>
        <v>0</v>
      </c>
      <c r="BJ11" s="59">
        <f>IFERROR(SQRT(($E11-$E$1136)^2+($R11-$R$1136)^2),0)</f>
        <v>1.8000540016200484E-2</v>
      </c>
      <c r="BK11" s="62" t="str">
        <f>IF(BJ11&lt;=SMALL(BJ$3:BJ$1130,1),"MAS PARECIDO","NO")</f>
        <v>NO</v>
      </c>
      <c r="BL11" s="62" t="str">
        <f>IF(BJ11&lt;=SMALL(BJ$3:BJ$1130,5),"SIMILAR","NO")</f>
        <v>NO</v>
      </c>
      <c r="BM11" s="62" t="str">
        <f t="shared" si="6"/>
        <v>N/A</v>
      </c>
      <c r="BN11" s="62">
        <f t="shared" si="24"/>
        <v>0</v>
      </c>
      <c r="BO11" s="65">
        <f t="shared" si="25"/>
        <v>0</v>
      </c>
      <c r="BP11" s="59">
        <f>IFERROR(SQRT(($E11-$E$1136)^2+($U11-$U$1136)^2),0)</f>
        <v>1.8000540016200484E-2</v>
      </c>
      <c r="BQ11" s="62" t="str">
        <f>IF(BP11&lt;=SMALL(BP$3:BP$1130,1),"MAS PARECIDO","NO")</f>
        <v>NO</v>
      </c>
      <c r="BR11" s="62" t="str">
        <f>IF(BP11&lt;=SMALL(BP$3:BP$1130,5),"SIMILAR","NO")</f>
        <v>NO</v>
      </c>
      <c r="BS11" s="62" t="str">
        <f t="shared" si="7"/>
        <v>N/A</v>
      </c>
      <c r="BT11" s="62">
        <f t="shared" si="26"/>
        <v>0</v>
      </c>
      <c r="BU11" s="65">
        <f t="shared" si="27"/>
        <v>0</v>
      </c>
      <c r="BV11" s="59">
        <f>IFERROR(SQRT(($E11-$E$1136)^2+($X11-$X$1136)^2),0)</f>
        <v>1.8000540016200484E-2</v>
      </c>
      <c r="BW11" s="62" t="str">
        <f>IF(BV11&lt;=SMALL(BV$3:BV$1130,1),"MAS PARECIDO","NO")</f>
        <v>NO</v>
      </c>
      <c r="BX11" s="62" t="str">
        <f>IF(BV11&lt;=SMALL(BV$3:BV$1130,5),"SIMILAR","NO")</f>
        <v>NO</v>
      </c>
      <c r="BY11" s="62" t="str">
        <f t="shared" si="8"/>
        <v>N/A</v>
      </c>
      <c r="BZ11" s="62">
        <f t="shared" si="28"/>
        <v>0</v>
      </c>
      <c r="CA11" s="65">
        <f t="shared" si="29"/>
        <v>0</v>
      </c>
      <c r="CB11" s="59">
        <f>IFERROR(SQRT(($E11-$E$1136)^2+($AA11-$AA$1136)^2),0)</f>
        <v>1.8000540016200484E-2</v>
      </c>
      <c r="CC11" s="62" t="str">
        <f>IF(CB11&lt;=SMALL(CB$3:CB$1130,1),"MAS PARECIDO","NO")</f>
        <v>NO</v>
      </c>
      <c r="CD11" s="62" t="str">
        <f>IF(CB11&lt;=SMALL(CB$3:CB$1130,5),"SIMILAR","NO")</f>
        <v>NO</v>
      </c>
      <c r="CE11" s="62" t="str">
        <f t="shared" si="30"/>
        <v>N/A</v>
      </c>
      <c r="CF11" s="62">
        <f t="shared" si="31"/>
        <v>0</v>
      </c>
      <c r="CG11" s="65">
        <f t="shared" si="32"/>
        <v>0</v>
      </c>
      <c r="CH11" s="59">
        <f>IFERROR(SQRT(($E11-$E$1136)^2+($AD11-$AD$1136)^2),0)</f>
        <v>1.8000540016200484E-2</v>
      </c>
      <c r="CI11" s="62" t="str">
        <f>IF(CH11&lt;=SMALL(CH$3:CH$1130,1),"MAS PARECIDO","NO")</f>
        <v>NO</v>
      </c>
      <c r="CJ11" s="62" t="str">
        <f>IF(CH11&lt;=SMALL(CH$3:CH$1130,5),"SIMILAR","NO")</f>
        <v>NO</v>
      </c>
      <c r="CK11" s="62" t="str">
        <f t="shared" si="33"/>
        <v>N/A</v>
      </c>
      <c r="CL11" s="62">
        <f t="shared" si="34"/>
        <v>0</v>
      </c>
      <c r="CM11" s="65">
        <f t="shared" si="35"/>
        <v>0</v>
      </c>
      <c r="CN11" s="59">
        <f>IFERROR(SQRT(($E11-$E$1136)^2+($AG11-$AG$1136)^2),0)</f>
        <v>1.8000540016200484E-2</v>
      </c>
      <c r="CO11" s="62" t="str">
        <f>IF(CN11&lt;=SMALL(CN$3:CN$1130,1),"MAS PARECIDO","NO")</f>
        <v>NO</v>
      </c>
      <c r="CP11" s="62" t="str">
        <f>IF(CN11&lt;=SMALL(CN$3:CN$1130,5),"SIMILAR","NO")</f>
        <v>NO</v>
      </c>
      <c r="CQ11" s="62" t="str">
        <f t="shared" si="36"/>
        <v>N/A</v>
      </c>
      <c r="CR11" s="62">
        <f t="shared" si="37"/>
        <v>0</v>
      </c>
      <c r="CS11" s="65">
        <f t="shared" si="38"/>
        <v>0</v>
      </c>
      <c r="CT11" s="59">
        <f>IFERROR(SQRT(($E11-$E$1136)^2+($AJ11-$AJ$1136)^2),0)</f>
        <v>1.8000540016200484E-2</v>
      </c>
      <c r="CU11" s="62" t="str">
        <f>IF(CT11&lt;=SMALL(CT$3:CT$1130,1),"MAS PARECIDO","NO")</f>
        <v>NO</v>
      </c>
      <c r="CV11" s="62" t="str">
        <f>IF(CT11&lt;=SMALL(CT$3:CT$1130,5),"SIMILAR","NO")</f>
        <v>NO</v>
      </c>
      <c r="CW11" s="62" t="str">
        <f t="shared" si="39"/>
        <v>N/A</v>
      </c>
      <c r="CX11" s="62">
        <f t="shared" si="40"/>
        <v>0</v>
      </c>
      <c r="CY11" s="65">
        <f t="shared" si="41"/>
        <v>0</v>
      </c>
      <c r="CZ11" s="2" t="s">
        <v>1298</v>
      </c>
      <c r="DA11" s="2" t="s">
        <v>1299</v>
      </c>
      <c r="DB11" s="2">
        <v>0</v>
      </c>
      <c r="DC11" s="2" t="s">
        <v>189</v>
      </c>
    </row>
    <row r="12" spans="1:108">
      <c r="A12" s="45" t="s">
        <v>206</v>
      </c>
      <c r="B12" s="46">
        <v>23985</v>
      </c>
      <c r="C12" s="47">
        <f>(B12-$B$1132)/($B$1133-$B$1132)</f>
        <v>2.2771025414265473E-2</v>
      </c>
      <c r="D12" s="46">
        <v>9600</v>
      </c>
      <c r="E12" s="47">
        <f>(D12-$D$1132)/($D$1133-$D$1132)</f>
        <v>1.9170575117253518E-2</v>
      </c>
      <c r="F12" s="46" t="s">
        <v>53</v>
      </c>
      <c r="G12" s="44">
        <f>VLOOKUP(F12,'DATOS DE SOPORTE'!$Y$5:$Z$8,2,FALSE)</f>
        <v>2</v>
      </c>
      <c r="H12" s="47">
        <f>(G12-$G$1132)/($G$1133-$G$1132)</f>
        <v>0.33333333333333331</v>
      </c>
      <c r="I12" s="50">
        <v>0</v>
      </c>
      <c r="J12" s="44">
        <f t="shared" si="9"/>
        <v>0</v>
      </c>
      <c r="K12" s="43">
        <f>(J12-$J$1132)/($J$1133-$J$1132)</f>
        <v>0</v>
      </c>
      <c r="L12" s="51" t="str">
        <f t="shared" si="0"/>
        <v>NO</v>
      </c>
      <c r="M12" s="46" t="s">
        <v>192</v>
      </c>
      <c r="N12" s="44">
        <f t="shared" si="10"/>
        <v>2</v>
      </c>
      <c r="O12" s="43">
        <f>(N12-N$1132)/(N$1133-N$1132)</f>
        <v>1</v>
      </c>
      <c r="P12" s="46" t="s">
        <v>58</v>
      </c>
      <c r="Q12" s="44">
        <f t="shared" si="11"/>
        <v>3</v>
      </c>
      <c r="R12" s="43">
        <f>(Q12-Q$1132)/(Q$1133-Q$1132)</f>
        <v>1</v>
      </c>
      <c r="S12" s="46" t="s">
        <v>194</v>
      </c>
      <c r="T12" s="44">
        <f t="shared" si="12"/>
        <v>1</v>
      </c>
      <c r="U12" s="43">
        <f>(T12-T$1132)/(T$1133-T$1132)</f>
        <v>0</v>
      </c>
      <c r="V12" s="46" t="s">
        <v>62</v>
      </c>
      <c r="W12" s="53">
        <f>VLOOKUP(V12,'DATOS DE SOPORTE'!$S$5:$T$10,2,FALSE)</f>
        <v>1</v>
      </c>
      <c r="X12" s="54">
        <f>(W12-W$1132)/(W$1133-W$1132)</f>
        <v>0</v>
      </c>
      <c r="Y12" s="46" t="s">
        <v>136</v>
      </c>
      <c r="Z12" s="53">
        <f t="shared" si="13"/>
        <v>2</v>
      </c>
      <c r="AA12" s="54">
        <f>(Z12-Z$1132)/(Z$1133-Z$1132)</f>
        <v>1</v>
      </c>
      <c r="AB12" s="46" t="s">
        <v>136</v>
      </c>
      <c r="AC12" s="53">
        <f t="shared" si="14"/>
        <v>2</v>
      </c>
      <c r="AD12" s="54">
        <f>(AC12-AC$1132)/(AC$1133-AC$1132)</f>
        <v>1</v>
      </c>
      <c r="AE12" s="46" t="s">
        <v>188</v>
      </c>
      <c r="AF12" s="53">
        <f t="shared" si="15"/>
        <v>1</v>
      </c>
      <c r="AG12" s="54">
        <f>(AF12-AF$1132)/(AF$1133-AF$1132)</f>
        <v>0</v>
      </c>
      <c r="AH12" s="24" t="s">
        <v>67</v>
      </c>
      <c r="AI12" s="53">
        <f>VLOOKUP(AH12,'DATOS DE SOPORTE'!$V$5:$W$8,2,FALSE)</f>
        <v>1</v>
      </c>
      <c r="AJ12" s="54">
        <f>(AI12-AI$1132)/(AI$1133-AI$1132)</f>
        <v>0</v>
      </c>
      <c r="AK12" s="58" t="str">
        <f t="shared" si="16"/>
        <v>Bueno</v>
      </c>
      <c r="AL12" s="61">
        <f>IFERROR(SQRT(($E12-$E$1136)^2+($C12-$C$1136)^2),0)</f>
        <v>0.18337597263595437</v>
      </c>
      <c r="AM12" s="62" t="str">
        <f>IF(AL12&lt;=SMALL($AL$3:$AL$1130,1),"MAS PARECIDO","NO")</f>
        <v>NO</v>
      </c>
      <c r="AN12" s="62" t="str">
        <f>IF(AL12&lt;=SMALL($AL$3:$AL$1130,5),"SIMILAR","NO")</f>
        <v>NO</v>
      </c>
      <c r="AO12" s="62" t="str">
        <f t="shared" si="1"/>
        <v>N/A</v>
      </c>
      <c r="AP12" s="62">
        <f t="shared" si="17"/>
        <v>0</v>
      </c>
      <c r="AQ12" s="65">
        <f t="shared" si="2"/>
        <v>0</v>
      </c>
      <c r="AR12" s="61">
        <f>IFERROR(SQRT(($E12-$E$1136)^2+($H12-$H$1136)^2),0)</f>
        <v>1.9200576017280518E-2</v>
      </c>
      <c r="AS12" s="62" t="str">
        <f>IF(AR12&lt;=SMALL(AR$3:AR$1130,1),"MAS PARECIDO","NO")</f>
        <v>NO</v>
      </c>
      <c r="AT12" s="62" t="str">
        <f>IF(AR12&lt;=SMALL(AR$3:AR$1130,5),"SIMILAR","NO")</f>
        <v>NO</v>
      </c>
      <c r="AU12" s="62" t="str">
        <f t="shared" si="3"/>
        <v>N/A</v>
      </c>
      <c r="AV12" s="62">
        <f t="shared" si="18"/>
        <v>0</v>
      </c>
      <c r="AW12" s="65">
        <f t="shared" si="19"/>
        <v>0</v>
      </c>
      <c r="AX12" s="59">
        <f>IFERROR(SQRT(($E12-$E$1136)^2+($K12-$K$1136)^2),0)</f>
        <v>0.20091954140748822</v>
      </c>
      <c r="AY12" s="62" t="str">
        <f>IF(AX12&lt;=SMALL(AX$3:AX$1130,1),"MAS PARECIDO","NO")</f>
        <v>NO</v>
      </c>
      <c r="AZ12" s="62" t="str">
        <f>IF(AX12&lt;=SMALL(AX$3:AX$1130,5),"SIMILAR","NO")</f>
        <v>NO</v>
      </c>
      <c r="BA12" s="62" t="str">
        <f t="shared" si="4"/>
        <v>N/A</v>
      </c>
      <c r="BB12" s="62">
        <f t="shared" si="20"/>
        <v>0</v>
      </c>
      <c r="BC12" s="65">
        <f t="shared" si="21"/>
        <v>0</v>
      </c>
      <c r="BD12" s="59">
        <f>IFERROR(SQRT(($E12-$E$1136)^2+($O12-$O$1136)^2),0)</f>
        <v>1.9200576017280518E-2</v>
      </c>
      <c r="BE12" s="62" t="str">
        <f>IF(BD12&lt;=SMALL(BD$3:BD$1130,1),"MAS PARECIDO","NO")</f>
        <v>NO</v>
      </c>
      <c r="BF12" s="62" t="str">
        <f>IF(BD12&lt;=SMALL(BD$3:BD$1130,5),"SIMILAR","NO")</f>
        <v>NO</v>
      </c>
      <c r="BG12" s="62" t="str">
        <f t="shared" si="5"/>
        <v>N/A</v>
      </c>
      <c r="BH12" s="62">
        <f t="shared" si="22"/>
        <v>0</v>
      </c>
      <c r="BI12" s="65">
        <f t="shared" si="23"/>
        <v>0</v>
      </c>
      <c r="BJ12" s="59">
        <f>IFERROR(SQRT(($E12-$E$1136)^2+($R12-$R$1136)^2),0)</f>
        <v>0.50036852630775586</v>
      </c>
      <c r="BK12" s="62" t="str">
        <f>IF(BJ12&lt;=SMALL(BJ$3:BJ$1130,1),"MAS PARECIDO","NO")</f>
        <v>NO</v>
      </c>
      <c r="BL12" s="62" t="str">
        <f>IF(BJ12&lt;=SMALL(BJ$3:BJ$1130,5),"SIMILAR","NO")</f>
        <v>NO</v>
      </c>
      <c r="BM12" s="62" t="str">
        <f t="shared" si="6"/>
        <v>N/A</v>
      </c>
      <c r="BN12" s="62">
        <f t="shared" si="24"/>
        <v>0</v>
      </c>
      <c r="BO12" s="65">
        <f t="shared" si="25"/>
        <v>0</v>
      </c>
      <c r="BP12" s="59">
        <f>IFERROR(SQRT(($E12-$E$1136)^2+($U12-$U$1136)^2),0)</f>
        <v>1.9200576017280518E-2</v>
      </c>
      <c r="BQ12" s="62" t="str">
        <f>IF(BP12&lt;=SMALL(BP$3:BP$1130,1),"MAS PARECIDO","NO")</f>
        <v>NO</v>
      </c>
      <c r="BR12" s="62" t="str">
        <f>IF(BP12&lt;=SMALL(BP$3:BP$1130,5),"SIMILAR","NO")</f>
        <v>NO</v>
      </c>
      <c r="BS12" s="62" t="str">
        <f t="shared" si="7"/>
        <v>N/A</v>
      </c>
      <c r="BT12" s="62">
        <f t="shared" si="26"/>
        <v>0</v>
      </c>
      <c r="BU12" s="65">
        <f t="shared" si="27"/>
        <v>0</v>
      </c>
      <c r="BV12" s="59">
        <f>IFERROR(SQRT(($E12-$E$1136)^2+($X12-$X$1136)^2),0)</f>
        <v>1.9200576017280518E-2</v>
      </c>
      <c r="BW12" s="62" t="str">
        <f>IF(BV12&lt;=SMALL(BV$3:BV$1130,1),"MAS PARECIDO","NO")</f>
        <v>NO</v>
      </c>
      <c r="BX12" s="62" t="str">
        <f>IF(BV12&lt;=SMALL(BV$3:BV$1130,5),"SIMILAR","NO")</f>
        <v>NO</v>
      </c>
      <c r="BY12" s="62" t="str">
        <f t="shared" si="8"/>
        <v>N/A</v>
      </c>
      <c r="BZ12" s="62">
        <f t="shared" si="28"/>
        <v>0</v>
      </c>
      <c r="CA12" s="65">
        <f t="shared" si="29"/>
        <v>0</v>
      </c>
      <c r="CB12" s="59">
        <f>IFERROR(SQRT(($E12-$E$1136)^2+($AA12-$AA$1136)^2),0)</f>
        <v>1.0001843140738589</v>
      </c>
      <c r="CC12" s="62" t="str">
        <f>IF(CB12&lt;=SMALL(CB$3:CB$1130,1),"MAS PARECIDO","NO")</f>
        <v>NO</v>
      </c>
      <c r="CD12" s="62" t="str">
        <f>IF(CB12&lt;=SMALL(CB$3:CB$1130,5),"SIMILAR","NO")</f>
        <v>NO</v>
      </c>
      <c r="CE12" s="62" t="str">
        <f t="shared" si="30"/>
        <v>N/A</v>
      </c>
      <c r="CF12" s="62">
        <f t="shared" si="31"/>
        <v>0</v>
      </c>
      <c r="CG12" s="65">
        <f t="shared" si="32"/>
        <v>0</v>
      </c>
      <c r="CH12" s="59">
        <f>IFERROR(SQRT(($E12-$E$1136)^2+($AD12-$AD$1136)^2),0)</f>
        <v>1.9200576017280518E-2</v>
      </c>
      <c r="CI12" s="62" t="str">
        <f>IF(CH12&lt;=SMALL(CH$3:CH$1130,1),"MAS PARECIDO","NO")</f>
        <v>NO</v>
      </c>
      <c r="CJ12" s="62" t="str">
        <f>IF(CH12&lt;=SMALL(CH$3:CH$1130,5),"SIMILAR","NO")</f>
        <v>NO</v>
      </c>
      <c r="CK12" s="62" t="str">
        <f t="shared" si="33"/>
        <v>N/A</v>
      </c>
      <c r="CL12" s="62">
        <f t="shared" si="34"/>
        <v>0</v>
      </c>
      <c r="CM12" s="65">
        <f t="shared" si="35"/>
        <v>0</v>
      </c>
      <c r="CN12" s="59">
        <f>IFERROR(SQRT(($E12-$E$1136)^2+($AG12-$AG$1136)^2),0)</f>
        <v>1.0001843140738589</v>
      </c>
      <c r="CO12" s="62" t="str">
        <f>IF(CN12&lt;=SMALL(CN$3:CN$1130,1),"MAS PARECIDO","NO")</f>
        <v>NO</v>
      </c>
      <c r="CP12" s="62" t="str">
        <f>IF(CN12&lt;=SMALL(CN$3:CN$1130,5),"SIMILAR","NO")</f>
        <v>NO</v>
      </c>
      <c r="CQ12" s="62" t="str">
        <f t="shared" si="36"/>
        <v>N/A</v>
      </c>
      <c r="CR12" s="62">
        <f t="shared" si="37"/>
        <v>0</v>
      </c>
      <c r="CS12" s="65">
        <f t="shared" si="38"/>
        <v>0</v>
      </c>
      <c r="CT12" s="59">
        <f>IFERROR(SQRT(($E12-$E$1136)^2+($AJ12-$AJ$1136)^2),0)</f>
        <v>1.9200576017280518E-2</v>
      </c>
      <c r="CU12" s="62" t="str">
        <f>IF(CT12&lt;=SMALL(CT$3:CT$1130,1),"MAS PARECIDO","NO")</f>
        <v>NO</v>
      </c>
      <c r="CV12" s="62" t="str">
        <f>IF(CT12&lt;=SMALL(CT$3:CT$1130,5),"SIMILAR","NO")</f>
        <v>NO</v>
      </c>
      <c r="CW12" s="62" t="str">
        <f t="shared" si="39"/>
        <v>N/A</v>
      </c>
      <c r="CX12" s="62">
        <f t="shared" si="40"/>
        <v>0</v>
      </c>
      <c r="CY12" s="65">
        <f t="shared" si="41"/>
        <v>0</v>
      </c>
      <c r="CZ12" s="2" t="s">
        <v>1300</v>
      </c>
      <c r="DA12" s="2" t="s">
        <v>1301</v>
      </c>
      <c r="DB12" s="2">
        <v>0</v>
      </c>
      <c r="DC12" s="2" t="s">
        <v>189</v>
      </c>
    </row>
    <row r="13" spans="1:108">
      <c r="A13" s="45" t="s">
        <v>207</v>
      </c>
      <c r="B13" s="46">
        <v>103563</v>
      </c>
      <c r="C13" s="47">
        <f>(B13-$B$1132)/($B$1133-$B$1132)</f>
        <v>0.11579080058526549</v>
      </c>
      <c r="D13" s="46">
        <v>15500</v>
      </c>
      <c r="E13" s="47">
        <f>(D13-$D$1132)/($D$1133-$D$1132)</f>
        <v>3.0970929127873838E-2</v>
      </c>
      <c r="F13" s="46" t="s">
        <v>191</v>
      </c>
      <c r="G13" s="44">
        <f>VLOOKUP(F13,'DATOS DE SOPORTE'!$Y$5:$Z$8,2,FALSE)</f>
        <v>1</v>
      </c>
      <c r="H13" s="47">
        <f>(G13-$G$1132)/($G$1133-$G$1132)</f>
        <v>0</v>
      </c>
      <c r="I13" s="50">
        <v>0</v>
      </c>
      <c r="J13" s="44">
        <f t="shared" si="9"/>
        <v>0</v>
      </c>
      <c r="K13" s="43">
        <f>(J13-$J$1132)/($J$1133-$J$1132)</f>
        <v>0</v>
      </c>
      <c r="L13" s="51" t="str">
        <f t="shared" si="0"/>
        <v>NO</v>
      </c>
      <c r="M13" s="46" t="s">
        <v>192</v>
      </c>
      <c r="N13" s="44">
        <f t="shared" si="10"/>
        <v>2</v>
      </c>
      <c r="O13" s="43">
        <f>(N13-N$1132)/(N$1133-N$1132)</f>
        <v>1</v>
      </c>
      <c r="P13" s="46" t="s">
        <v>196</v>
      </c>
      <c r="Q13" s="44">
        <f t="shared" si="11"/>
        <v>1</v>
      </c>
      <c r="R13" s="43">
        <f>(Q13-Q$1132)/(Q$1133-Q$1132)</f>
        <v>0</v>
      </c>
      <c r="S13" s="46" t="s">
        <v>194</v>
      </c>
      <c r="T13" s="44">
        <f t="shared" si="12"/>
        <v>1</v>
      </c>
      <c r="U13" s="43">
        <f>(T13-T$1132)/(T$1133-T$1132)</f>
        <v>0</v>
      </c>
      <c r="V13" s="46" t="s">
        <v>62</v>
      </c>
      <c r="W13" s="53">
        <f>VLOOKUP(V13,'DATOS DE SOPORTE'!$S$5:$T$10,2,FALSE)</f>
        <v>1</v>
      </c>
      <c r="X13" s="54">
        <f>(W13-W$1132)/(W$1133-W$1132)</f>
        <v>0</v>
      </c>
      <c r="Y13" s="46" t="s">
        <v>188</v>
      </c>
      <c r="Z13" s="53">
        <f t="shared" si="13"/>
        <v>1</v>
      </c>
      <c r="AA13" s="54">
        <f>(Z13-Z$1132)/(Z$1133-Z$1132)</f>
        <v>0</v>
      </c>
      <c r="AB13" s="46" t="s">
        <v>188</v>
      </c>
      <c r="AC13" s="53">
        <f t="shared" si="14"/>
        <v>1</v>
      </c>
      <c r="AD13" s="54">
        <f>(AC13-AC$1132)/(AC$1133-AC$1132)</f>
        <v>0</v>
      </c>
      <c r="AE13" s="46" t="s">
        <v>188</v>
      </c>
      <c r="AF13" s="53">
        <f t="shared" si="15"/>
        <v>1</v>
      </c>
      <c r="AG13" s="54">
        <f>(AF13-AF$1132)/(AF$1133-AF$1132)</f>
        <v>0</v>
      </c>
      <c r="AH13" s="24" t="s">
        <v>67</v>
      </c>
      <c r="AI13" s="53">
        <f>VLOOKUP(AH13,'DATOS DE SOPORTE'!$V$5:$W$8,2,FALSE)</f>
        <v>1</v>
      </c>
      <c r="AJ13" s="54">
        <f>(AI13-AI$1132)/(AI$1133-AI$1132)</f>
        <v>0</v>
      </c>
      <c r="AK13" s="58" t="str">
        <f t="shared" si="16"/>
        <v>Bueno</v>
      </c>
      <c r="AL13" s="61">
        <f>IFERROR(SQRT(($E13-$E$1136)^2+($C13-$C$1136)^2),0)</f>
        <v>9.4573579097230243E-2</v>
      </c>
      <c r="AM13" s="62" t="str">
        <f>IF(AL13&lt;=SMALL($AL$3:$AL$1130,1),"MAS PARECIDO","NO")</f>
        <v>NO</v>
      </c>
      <c r="AN13" s="62" t="str">
        <f>IF(AL13&lt;=SMALL($AL$3:$AL$1130,5),"SIMILAR","NO")</f>
        <v>NO</v>
      </c>
      <c r="AO13" s="62" t="str">
        <f t="shared" si="1"/>
        <v>N/A</v>
      </c>
      <c r="AP13" s="62">
        <f t="shared" si="17"/>
        <v>0</v>
      </c>
      <c r="AQ13" s="65">
        <f t="shared" si="2"/>
        <v>0</v>
      </c>
      <c r="AR13" s="61">
        <f>IFERROR(SQRT(($E13-$E$1136)^2+($H13-$H$1136)^2),0)</f>
        <v>0.33477181597874378</v>
      </c>
      <c r="AS13" s="62" t="str">
        <f>IF(AR13&lt;=SMALL(AR$3:AR$1130,1),"MAS PARECIDO","NO")</f>
        <v>NO</v>
      </c>
      <c r="AT13" s="62" t="str">
        <f>IF(AR13&lt;=SMALL(AR$3:AR$1130,5),"SIMILAR","NO")</f>
        <v>NO</v>
      </c>
      <c r="AU13" s="62" t="str">
        <f t="shared" si="3"/>
        <v>N/A</v>
      </c>
      <c r="AV13" s="62">
        <f t="shared" si="18"/>
        <v>0</v>
      </c>
      <c r="AW13" s="65">
        <f t="shared" si="19"/>
        <v>0</v>
      </c>
      <c r="AX13" s="59">
        <f>IFERROR(SQRT(($E13-$E$1136)^2+($K13-$K$1136)^2),0)</f>
        <v>0.20238838322046751</v>
      </c>
      <c r="AY13" s="62" t="str">
        <f>IF(AX13&lt;=SMALL(AX$3:AX$1130,1),"MAS PARECIDO","NO")</f>
        <v>NO</v>
      </c>
      <c r="AZ13" s="62" t="str">
        <f>IF(AX13&lt;=SMALL(AX$3:AX$1130,5),"SIMILAR","NO")</f>
        <v>NO</v>
      </c>
      <c r="BA13" s="62" t="str">
        <f t="shared" si="4"/>
        <v>N/A</v>
      </c>
      <c r="BB13" s="62">
        <f t="shared" si="20"/>
        <v>0</v>
      </c>
      <c r="BC13" s="65">
        <f t="shared" si="21"/>
        <v>0</v>
      </c>
      <c r="BD13" s="59">
        <f>IFERROR(SQRT(($E13-$E$1136)^2+($O13-$O$1136)^2),0)</f>
        <v>3.1000930027900837E-2</v>
      </c>
      <c r="BE13" s="62" t="str">
        <f>IF(BD13&lt;=SMALL(BD$3:BD$1130,1),"MAS PARECIDO","NO")</f>
        <v>NO</v>
      </c>
      <c r="BF13" s="62" t="str">
        <f>IF(BD13&lt;=SMALL(BD$3:BD$1130,5),"SIMILAR","NO")</f>
        <v>NO</v>
      </c>
      <c r="BG13" s="62" t="str">
        <f t="shared" si="5"/>
        <v>N/A</v>
      </c>
      <c r="BH13" s="62">
        <f t="shared" si="22"/>
        <v>0</v>
      </c>
      <c r="BI13" s="65">
        <f t="shared" si="23"/>
        <v>0</v>
      </c>
      <c r="BJ13" s="59">
        <f>IFERROR(SQRT(($E13-$E$1136)^2+($R13-$R$1136)^2),0)</f>
        <v>0.50096013580183685</v>
      </c>
      <c r="BK13" s="62" t="str">
        <f>IF(BJ13&lt;=SMALL(BJ$3:BJ$1130,1),"MAS PARECIDO","NO")</f>
        <v>NO</v>
      </c>
      <c r="BL13" s="62" t="str">
        <f>IF(BJ13&lt;=SMALL(BJ$3:BJ$1130,5),"SIMILAR","NO")</f>
        <v>NO</v>
      </c>
      <c r="BM13" s="62" t="str">
        <f t="shared" si="6"/>
        <v>N/A</v>
      </c>
      <c r="BN13" s="62">
        <f t="shared" si="24"/>
        <v>0</v>
      </c>
      <c r="BO13" s="65">
        <f t="shared" si="25"/>
        <v>0</v>
      </c>
      <c r="BP13" s="59">
        <f>IFERROR(SQRT(($E13-$E$1136)^2+($U13-$U$1136)^2),0)</f>
        <v>3.1000930027900837E-2</v>
      </c>
      <c r="BQ13" s="62" t="str">
        <f>IF(BP13&lt;=SMALL(BP$3:BP$1130,1),"MAS PARECIDO","NO")</f>
        <v>NO</v>
      </c>
      <c r="BR13" s="62" t="str">
        <f>IF(BP13&lt;=SMALL(BP$3:BP$1130,5),"SIMILAR","NO")</f>
        <v>NO</v>
      </c>
      <c r="BS13" s="62" t="str">
        <f t="shared" si="7"/>
        <v>N/A</v>
      </c>
      <c r="BT13" s="62">
        <f t="shared" si="26"/>
        <v>0</v>
      </c>
      <c r="BU13" s="65">
        <f t="shared" si="27"/>
        <v>0</v>
      </c>
      <c r="BV13" s="59">
        <f>IFERROR(SQRT(($E13-$E$1136)^2+($X13-$X$1136)^2),0)</f>
        <v>3.1000930027900837E-2</v>
      </c>
      <c r="BW13" s="62" t="str">
        <f>IF(BV13&lt;=SMALL(BV$3:BV$1130,1),"MAS PARECIDO","NO")</f>
        <v>NO</v>
      </c>
      <c r="BX13" s="62" t="str">
        <f>IF(BV13&lt;=SMALL(BV$3:BV$1130,5),"SIMILAR","NO")</f>
        <v>NO</v>
      </c>
      <c r="BY13" s="62" t="str">
        <f t="shared" si="8"/>
        <v>N/A</v>
      </c>
      <c r="BZ13" s="62">
        <f t="shared" si="28"/>
        <v>0</v>
      </c>
      <c r="CA13" s="65">
        <f t="shared" si="29"/>
        <v>0</v>
      </c>
      <c r="CB13" s="59">
        <f>IFERROR(SQRT(($E13-$E$1136)^2+($AA13-$AA$1136)^2),0)</f>
        <v>3.1000930027900837E-2</v>
      </c>
      <c r="CC13" s="62" t="str">
        <f>IF(CB13&lt;=SMALL(CB$3:CB$1130,1),"MAS PARECIDO","NO")</f>
        <v>NO</v>
      </c>
      <c r="CD13" s="62" t="str">
        <f>IF(CB13&lt;=SMALL(CB$3:CB$1130,5),"SIMILAR","NO")</f>
        <v>NO</v>
      </c>
      <c r="CE13" s="62" t="str">
        <f t="shared" si="30"/>
        <v>N/A</v>
      </c>
      <c r="CF13" s="62">
        <f t="shared" si="31"/>
        <v>0</v>
      </c>
      <c r="CG13" s="65">
        <f t="shared" si="32"/>
        <v>0</v>
      </c>
      <c r="CH13" s="59">
        <f>IFERROR(SQRT(($E13-$E$1136)^2+($AD13-$AD$1136)^2),0)</f>
        <v>1.0004804134327643</v>
      </c>
      <c r="CI13" s="62" t="str">
        <f>IF(CH13&lt;=SMALL(CH$3:CH$1130,1),"MAS PARECIDO","NO")</f>
        <v>NO</v>
      </c>
      <c r="CJ13" s="62" t="str">
        <f>IF(CH13&lt;=SMALL(CH$3:CH$1130,5),"SIMILAR","NO")</f>
        <v>NO</v>
      </c>
      <c r="CK13" s="62" t="str">
        <f t="shared" si="33"/>
        <v>N/A</v>
      </c>
      <c r="CL13" s="62">
        <f t="shared" si="34"/>
        <v>0</v>
      </c>
      <c r="CM13" s="65">
        <f t="shared" si="35"/>
        <v>0</v>
      </c>
      <c r="CN13" s="59">
        <f>IFERROR(SQRT(($E13-$E$1136)^2+($AG13-$AG$1136)^2),0)</f>
        <v>1.0004804134327643</v>
      </c>
      <c r="CO13" s="62" t="str">
        <f>IF(CN13&lt;=SMALL(CN$3:CN$1130,1),"MAS PARECIDO","NO")</f>
        <v>NO</v>
      </c>
      <c r="CP13" s="62" t="str">
        <f>IF(CN13&lt;=SMALL(CN$3:CN$1130,5),"SIMILAR","NO")</f>
        <v>NO</v>
      </c>
      <c r="CQ13" s="62" t="str">
        <f t="shared" si="36"/>
        <v>N/A</v>
      </c>
      <c r="CR13" s="62">
        <f t="shared" si="37"/>
        <v>0</v>
      </c>
      <c r="CS13" s="65">
        <f t="shared" si="38"/>
        <v>0</v>
      </c>
      <c r="CT13" s="59">
        <f>IFERROR(SQRT(($E13-$E$1136)^2+($AJ13-$AJ$1136)^2),0)</f>
        <v>3.1000930027900837E-2</v>
      </c>
      <c r="CU13" s="62" t="str">
        <f>IF(CT13&lt;=SMALL(CT$3:CT$1130,1),"MAS PARECIDO","NO")</f>
        <v>NO</v>
      </c>
      <c r="CV13" s="62" t="str">
        <f>IF(CT13&lt;=SMALL(CT$3:CT$1130,5),"SIMILAR","NO")</f>
        <v>NO</v>
      </c>
      <c r="CW13" s="62" t="str">
        <f t="shared" si="39"/>
        <v>N/A</v>
      </c>
      <c r="CX13" s="62">
        <f t="shared" si="40"/>
        <v>0</v>
      </c>
      <c r="CY13" s="65">
        <f t="shared" si="41"/>
        <v>0</v>
      </c>
      <c r="CZ13" s="2" t="s">
        <v>1302</v>
      </c>
      <c r="DA13" s="2" t="s">
        <v>1303</v>
      </c>
      <c r="DB13" s="2">
        <v>0</v>
      </c>
      <c r="DC13" s="2" t="s">
        <v>189</v>
      </c>
    </row>
    <row r="14" spans="1:108">
      <c r="A14" s="45" t="s">
        <v>208</v>
      </c>
      <c r="B14" s="46">
        <v>76300</v>
      </c>
      <c r="C14" s="47">
        <f>(B14-$B$1132)/($B$1133-$B$1132)</f>
        <v>8.3922719828184708E-2</v>
      </c>
      <c r="D14" s="46">
        <v>15000</v>
      </c>
      <c r="E14" s="47">
        <f>(D14-$D$1132)/($D$1133-$D$1132)</f>
        <v>2.9970899126973809E-2</v>
      </c>
      <c r="F14" s="46" t="s">
        <v>53</v>
      </c>
      <c r="G14" s="44">
        <f>VLOOKUP(F14,'DATOS DE SOPORTE'!$Y$5:$Z$8,2,FALSE)</f>
        <v>2</v>
      </c>
      <c r="H14" s="47">
        <f>(G14-$G$1132)/($G$1133-$G$1132)</f>
        <v>0.33333333333333331</v>
      </c>
      <c r="I14" s="50">
        <v>0</v>
      </c>
      <c r="J14" s="44">
        <f t="shared" si="9"/>
        <v>0</v>
      </c>
      <c r="K14" s="43">
        <f>(J14-$J$1132)/($J$1133-$J$1132)</f>
        <v>0</v>
      </c>
      <c r="L14" s="51" t="str">
        <f t="shared" si="0"/>
        <v>NO</v>
      </c>
      <c r="M14" s="46" t="s">
        <v>56</v>
      </c>
      <c r="N14" s="44">
        <f t="shared" si="10"/>
        <v>1</v>
      </c>
      <c r="O14" s="43">
        <f>(N14-N$1132)/(N$1133-N$1132)</f>
        <v>0</v>
      </c>
      <c r="P14" s="46" t="s">
        <v>193</v>
      </c>
      <c r="Q14" s="44">
        <f t="shared" si="11"/>
        <v>2</v>
      </c>
      <c r="R14" s="43">
        <f>(Q14-Q$1132)/(Q$1133-Q$1132)</f>
        <v>0.5</v>
      </c>
      <c r="S14" s="46" t="s">
        <v>194</v>
      </c>
      <c r="T14" s="44">
        <f t="shared" si="12"/>
        <v>1</v>
      </c>
      <c r="U14" s="43">
        <f>(T14-T$1132)/(T$1133-T$1132)</f>
        <v>0</v>
      </c>
      <c r="V14" s="46" t="s">
        <v>62</v>
      </c>
      <c r="W14" s="53">
        <f>VLOOKUP(V14,'DATOS DE SOPORTE'!$S$5:$T$10,2,FALSE)</f>
        <v>1</v>
      </c>
      <c r="X14" s="54">
        <f>(W14-W$1132)/(W$1133-W$1132)</f>
        <v>0</v>
      </c>
      <c r="Y14" s="46" t="s">
        <v>188</v>
      </c>
      <c r="Z14" s="53">
        <f t="shared" si="13"/>
        <v>1</v>
      </c>
      <c r="AA14" s="54">
        <f>(Z14-Z$1132)/(Z$1133-Z$1132)</f>
        <v>0</v>
      </c>
      <c r="AB14" s="46" t="s">
        <v>188</v>
      </c>
      <c r="AC14" s="53">
        <f t="shared" si="14"/>
        <v>1</v>
      </c>
      <c r="AD14" s="54">
        <f>(AC14-AC$1132)/(AC$1133-AC$1132)</f>
        <v>0</v>
      </c>
      <c r="AE14" s="46" t="s">
        <v>136</v>
      </c>
      <c r="AF14" s="53">
        <f t="shared" si="15"/>
        <v>2</v>
      </c>
      <c r="AG14" s="54">
        <f>(AF14-AF$1132)/(AF$1133-AF$1132)</f>
        <v>1</v>
      </c>
      <c r="AH14" s="24" t="s">
        <v>67</v>
      </c>
      <c r="AI14" s="53">
        <f>VLOOKUP(AH14,'DATOS DE SOPORTE'!$V$5:$W$8,2,FALSE)</f>
        <v>1</v>
      </c>
      <c r="AJ14" s="54">
        <f>(AI14-AI$1132)/(AI$1133-AI$1132)</f>
        <v>0</v>
      </c>
      <c r="AK14" s="58" t="str">
        <f t="shared" si="16"/>
        <v>Bueno</v>
      </c>
      <c r="AL14" s="61">
        <f>IFERROR(SQRT(($E14-$E$1136)^2+($C14-$C$1136)^2),0)</f>
        <v>0.12487371732249039</v>
      </c>
      <c r="AM14" s="62" t="str">
        <f>IF(AL14&lt;=SMALL($AL$3:$AL$1130,1),"MAS PARECIDO","NO")</f>
        <v>NO</v>
      </c>
      <c r="AN14" s="62" t="str">
        <f>IF(AL14&lt;=SMALL($AL$3:$AL$1130,5),"SIMILAR","NO")</f>
        <v>NO</v>
      </c>
      <c r="AO14" s="62" t="str">
        <f t="shared" si="1"/>
        <v>N/A</v>
      </c>
      <c r="AP14" s="62">
        <f t="shared" si="17"/>
        <v>0</v>
      </c>
      <c r="AQ14" s="65">
        <f t="shared" si="2"/>
        <v>0</v>
      </c>
      <c r="AR14" s="61">
        <f>IFERROR(SQRT(($E14-$E$1136)^2+($H14-$H$1136)^2),0)</f>
        <v>3.0000900027000808E-2</v>
      </c>
      <c r="AS14" s="62" t="str">
        <f>IF(AR14&lt;=SMALL(AR$3:AR$1130,1),"MAS PARECIDO","NO")</f>
        <v>NO</v>
      </c>
      <c r="AT14" s="62" t="str">
        <f>IF(AR14&lt;=SMALL(AR$3:AR$1130,5),"SIMILAR","NO")</f>
        <v>NO</v>
      </c>
      <c r="AU14" s="62" t="str">
        <f t="shared" si="3"/>
        <v>N/A</v>
      </c>
      <c r="AV14" s="62">
        <f t="shared" si="18"/>
        <v>0</v>
      </c>
      <c r="AW14" s="65">
        <f t="shared" si="19"/>
        <v>0</v>
      </c>
      <c r="AX14" s="59">
        <f>IFERROR(SQRT(($E14-$E$1136)^2+($K14-$K$1136)^2),0)</f>
        <v>0.20223761767393844</v>
      </c>
      <c r="AY14" s="62" t="str">
        <f>IF(AX14&lt;=SMALL(AX$3:AX$1130,1),"MAS PARECIDO","NO")</f>
        <v>NO</v>
      </c>
      <c r="AZ14" s="62" t="str">
        <f>IF(AX14&lt;=SMALL(AX$3:AX$1130,5),"SIMILAR","NO")</f>
        <v>NO</v>
      </c>
      <c r="BA14" s="62" t="str">
        <f t="shared" si="4"/>
        <v>N/A</v>
      </c>
      <c r="BB14" s="62">
        <f t="shared" si="20"/>
        <v>0</v>
      </c>
      <c r="BC14" s="65">
        <f t="shared" si="21"/>
        <v>0</v>
      </c>
      <c r="BD14" s="59">
        <f>IFERROR(SQRT(($E14-$E$1136)^2+($O14-$O$1136)^2),0)</f>
        <v>1.0004499257846093</v>
      </c>
      <c r="BE14" s="62" t="str">
        <f>IF(BD14&lt;=SMALL(BD$3:BD$1130,1),"MAS PARECIDO","NO")</f>
        <v>NO</v>
      </c>
      <c r="BF14" s="62" t="str">
        <f>IF(BD14&lt;=SMALL(BD$3:BD$1130,5),"SIMILAR","NO")</f>
        <v>NO</v>
      </c>
      <c r="BG14" s="62" t="str">
        <f t="shared" si="5"/>
        <v>N/A</v>
      </c>
      <c r="BH14" s="62">
        <f t="shared" si="22"/>
        <v>0</v>
      </c>
      <c r="BI14" s="65">
        <f t="shared" si="23"/>
        <v>0</v>
      </c>
      <c r="BJ14" s="59">
        <f>IFERROR(SQRT(($E14-$E$1136)^2+($R14-$R$1136)^2),0)</f>
        <v>3.0000900027000808E-2</v>
      </c>
      <c r="BK14" s="62" t="str">
        <f>IF(BJ14&lt;=SMALL(BJ$3:BJ$1130,1),"MAS PARECIDO","NO")</f>
        <v>NO</v>
      </c>
      <c r="BL14" s="62" t="str">
        <f>IF(BJ14&lt;=SMALL(BJ$3:BJ$1130,5),"SIMILAR","NO")</f>
        <v>NO</v>
      </c>
      <c r="BM14" s="62" t="str">
        <f t="shared" si="6"/>
        <v>N/A</v>
      </c>
      <c r="BN14" s="62">
        <f t="shared" si="24"/>
        <v>0</v>
      </c>
      <c r="BO14" s="65">
        <f t="shared" si="25"/>
        <v>0</v>
      </c>
      <c r="BP14" s="59">
        <f>IFERROR(SQRT(($E14-$E$1136)^2+($U14-$U$1136)^2),0)</f>
        <v>3.0000900027000808E-2</v>
      </c>
      <c r="BQ14" s="62" t="str">
        <f>IF(BP14&lt;=SMALL(BP$3:BP$1130,1),"MAS PARECIDO","NO")</f>
        <v>NO</v>
      </c>
      <c r="BR14" s="62" t="str">
        <f>IF(BP14&lt;=SMALL(BP$3:BP$1130,5),"SIMILAR","NO")</f>
        <v>NO</v>
      </c>
      <c r="BS14" s="62" t="str">
        <f t="shared" si="7"/>
        <v>N/A</v>
      </c>
      <c r="BT14" s="62">
        <f t="shared" si="26"/>
        <v>0</v>
      </c>
      <c r="BU14" s="65">
        <f t="shared" si="27"/>
        <v>0</v>
      </c>
      <c r="BV14" s="59">
        <f>IFERROR(SQRT(($E14-$E$1136)^2+($X14-$X$1136)^2),0)</f>
        <v>3.0000900027000808E-2</v>
      </c>
      <c r="BW14" s="62" t="str">
        <f>IF(BV14&lt;=SMALL(BV$3:BV$1130,1),"MAS PARECIDO","NO")</f>
        <v>NO</v>
      </c>
      <c r="BX14" s="62" t="str">
        <f>IF(BV14&lt;=SMALL(BV$3:BV$1130,5),"SIMILAR","NO")</f>
        <v>NO</v>
      </c>
      <c r="BY14" s="62" t="str">
        <f t="shared" si="8"/>
        <v>N/A</v>
      </c>
      <c r="BZ14" s="62">
        <f t="shared" si="28"/>
        <v>0</v>
      </c>
      <c r="CA14" s="65">
        <f t="shared" si="29"/>
        <v>0</v>
      </c>
      <c r="CB14" s="59">
        <f>IFERROR(SQRT(($E14-$E$1136)^2+($AA14-$AA$1136)^2),0)</f>
        <v>3.0000900027000808E-2</v>
      </c>
      <c r="CC14" s="62" t="str">
        <f>IF(CB14&lt;=SMALL(CB$3:CB$1130,1),"MAS PARECIDO","NO")</f>
        <v>NO</v>
      </c>
      <c r="CD14" s="62" t="str">
        <f>IF(CB14&lt;=SMALL(CB$3:CB$1130,5),"SIMILAR","NO")</f>
        <v>NO</v>
      </c>
      <c r="CE14" s="62" t="str">
        <f t="shared" si="30"/>
        <v>N/A</v>
      </c>
      <c r="CF14" s="62">
        <f t="shared" si="31"/>
        <v>0</v>
      </c>
      <c r="CG14" s="65">
        <f t="shared" si="32"/>
        <v>0</v>
      </c>
      <c r="CH14" s="59">
        <f>IFERROR(SQRT(($E14-$E$1136)^2+($AD14-$AD$1136)^2),0)</f>
        <v>1.0004499257846093</v>
      </c>
      <c r="CI14" s="62" t="str">
        <f>IF(CH14&lt;=SMALL(CH$3:CH$1130,1),"MAS PARECIDO","NO")</f>
        <v>NO</v>
      </c>
      <c r="CJ14" s="62" t="str">
        <f>IF(CH14&lt;=SMALL(CH$3:CH$1130,5),"SIMILAR","NO")</f>
        <v>NO</v>
      </c>
      <c r="CK14" s="62" t="str">
        <f t="shared" si="33"/>
        <v>N/A</v>
      </c>
      <c r="CL14" s="62">
        <f t="shared" si="34"/>
        <v>0</v>
      </c>
      <c r="CM14" s="65">
        <f t="shared" si="35"/>
        <v>0</v>
      </c>
      <c r="CN14" s="59">
        <f>IFERROR(SQRT(($E14-$E$1136)^2+($AG14-$AG$1136)^2),0)</f>
        <v>3.0000900027000808E-2</v>
      </c>
      <c r="CO14" s="62" t="str">
        <f>IF(CN14&lt;=SMALL(CN$3:CN$1130,1),"MAS PARECIDO","NO")</f>
        <v>NO</v>
      </c>
      <c r="CP14" s="62" t="str">
        <f>IF(CN14&lt;=SMALL(CN$3:CN$1130,5),"SIMILAR","NO")</f>
        <v>NO</v>
      </c>
      <c r="CQ14" s="62" t="str">
        <f t="shared" si="36"/>
        <v>N/A</v>
      </c>
      <c r="CR14" s="62">
        <f t="shared" si="37"/>
        <v>0</v>
      </c>
      <c r="CS14" s="65">
        <f t="shared" si="38"/>
        <v>0</v>
      </c>
      <c r="CT14" s="59">
        <f>IFERROR(SQRT(($E14-$E$1136)^2+($AJ14-$AJ$1136)^2),0)</f>
        <v>3.0000900027000808E-2</v>
      </c>
      <c r="CU14" s="62" t="str">
        <f>IF(CT14&lt;=SMALL(CT$3:CT$1130,1),"MAS PARECIDO","NO")</f>
        <v>NO</v>
      </c>
      <c r="CV14" s="62" t="str">
        <f>IF(CT14&lt;=SMALL(CT$3:CT$1130,5),"SIMILAR","NO")</f>
        <v>NO</v>
      </c>
      <c r="CW14" s="62" t="str">
        <f t="shared" si="39"/>
        <v>N/A</v>
      </c>
      <c r="CX14" s="62">
        <f t="shared" si="40"/>
        <v>0</v>
      </c>
      <c r="CY14" s="65">
        <f t="shared" si="41"/>
        <v>0</v>
      </c>
      <c r="CZ14" s="2" t="s">
        <v>1304</v>
      </c>
      <c r="DA14" s="2" t="s">
        <v>1305</v>
      </c>
      <c r="DB14" s="2">
        <v>0</v>
      </c>
      <c r="DC14" s="2" t="s">
        <v>189</v>
      </c>
    </row>
    <row r="15" spans="1:108">
      <c r="A15" s="45" t="s">
        <v>209</v>
      </c>
      <c r="B15" s="46">
        <v>41658</v>
      </c>
      <c r="C15" s="47">
        <f>(B15-$B$1132)/($B$1133-$B$1132)</f>
        <v>4.3429228518101749E-2</v>
      </c>
      <c r="D15" s="46">
        <v>5000</v>
      </c>
      <c r="E15" s="47">
        <f>(D15-$D$1132)/($D$1133-$D$1132)</f>
        <v>9.9702991089732698E-3</v>
      </c>
      <c r="F15" s="46" t="s">
        <v>191</v>
      </c>
      <c r="G15" s="44">
        <f>VLOOKUP(F15,'DATOS DE SOPORTE'!$Y$5:$Z$8,2,FALSE)</f>
        <v>1</v>
      </c>
      <c r="H15" s="47">
        <f>(G15-$G$1132)/($G$1133-$G$1132)</f>
        <v>0</v>
      </c>
      <c r="I15" s="50">
        <v>0</v>
      </c>
      <c r="J15" s="44">
        <f t="shared" si="9"/>
        <v>0</v>
      </c>
      <c r="K15" s="43">
        <f>(J15-$J$1132)/($J$1133-$J$1132)</f>
        <v>0</v>
      </c>
      <c r="L15" s="51" t="str">
        <f t="shared" si="0"/>
        <v>NO</v>
      </c>
      <c r="M15" s="46" t="s">
        <v>192</v>
      </c>
      <c r="N15" s="44">
        <f t="shared" si="10"/>
        <v>2</v>
      </c>
      <c r="O15" s="43">
        <f>(N15-N$1132)/(N$1133-N$1132)</f>
        <v>1</v>
      </c>
      <c r="P15" s="46" t="s">
        <v>58</v>
      </c>
      <c r="Q15" s="44">
        <f t="shared" si="11"/>
        <v>3</v>
      </c>
      <c r="R15" s="43">
        <f>(Q15-Q$1132)/(Q$1133-Q$1132)</f>
        <v>1</v>
      </c>
      <c r="S15" s="46" t="s">
        <v>194</v>
      </c>
      <c r="T15" s="44">
        <f t="shared" si="12"/>
        <v>1</v>
      </c>
      <c r="U15" s="43">
        <f>(T15-T$1132)/(T$1133-T$1132)</f>
        <v>0</v>
      </c>
      <c r="V15" s="46" t="s">
        <v>62</v>
      </c>
      <c r="W15" s="53">
        <f>VLOOKUP(V15,'DATOS DE SOPORTE'!$S$5:$T$10,2,FALSE)</f>
        <v>1</v>
      </c>
      <c r="X15" s="54">
        <f>(W15-W$1132)/(W$1133-W$1132)</f>
        <v>0</v>
      </c>
      <c r="Y15" s="46" t="s">
        <v>188</v>
      </c>
      <c r="Z15" s="53">
        <f t="shared" si="13"/>
        <v>1</v>
      </c>
      <c r="AA15" s="54">
        <f>(Z15-Z$1132)/(Z$1133-Z$1132)</f>
        <v>0</v>
      </c>
      <c r="AB15" s="46" t="s">
        <v>136</v>
      </c>
      <c r="AC15" s="53">
        <f t="shared" si="14"/>
        <v>2</v>
      </c>
      <c r="AD15" s="54">
        <f>(AC15-AC$1132)/(AC$1133-AC$1132)</f>
        <v>1</v>
      </c>
      <c r="AE15" s="46" t="s">
        <v>188</v>
      </c>
      <c r="AF15" s="53">
        <f t="shared" si="15"/>
        <v>1</v>
      </c>
      <c r="AG15" s="54">
        <f>(AF15-AF$1132)/(AF$1133-AF$1132)</f>
        <v>0</v>
      </c>
      <c r="AH15" s="24" t="s">
        <v>67</v>
      </c>
      <c r="AI15" s="53">
        <f>VLOOKUP(AH15,'DATOS DE SOPORTE'!$V$5:$W$8,2,FALSE)</f>
        <v>1</v>
      </c>
      <c r="AJ15" s="54">
        <f>(AI15-AI$1132)/(AI$1133-AI$1132)</f>
        <v>0</v>
      </c>
      <c r="AK15" s="58" t="str">
        <f t="shared" si="16"/>
        <v>Bueno</v>
      </c>
      <c r="AL15" s="61">
        <f>IFERROR(SQRT(($E15-$E$1136)^2+($C15-$C$1136)^2),0)</f>
        <v>0.16201871021221614</v>
      </c>
      <c r="AM15" s="62" t="str">
        <f>IF(AL15&lt;=SMALL($AL$3:$AL$1130,1),"MAS PARECIDO","NO")</f>
        <v>NO</v>
      </c>
      <c r="AN15" s="62" t="str">
        <f>IF(AL15&lt;=SMALL($AL$3:$AL$1130,5),"SIMILAR","NO")</f>
        <v>NO</v>
      </c>
      <c r="AO15" s="62" t="str">
        <f t="shared" si="1"/>
        <v>N/A</v>
      </c>
      <c r="AP15" s="62">
        <f t="shared" si="17"/>
        <v>0</v>
      </c>
      <c r="AQ15" s="65">
        <f t="shared" si="2"/>
        <v>0</v>
      </c>
      <c r="AR15" s="61">
        <f>IFERROR(SQRT(($E15-$E$1136)^2+($H15-$H$1136)^2),0)</f>
        <v>0.33348330859486974</v>
      </c>
      <c r="AS15" s="62" t="str">
        <f>IF(AR15&lt;=SMALL(AR$3:AR$1130,1),"MAS PARECIDO","NO")</f>
        <v>NO</v>
      </c>
      <c r="AT15" s="62" t="str">
        <f>IF(AR15&lt;=SMALL(AR$3:AR$1130,5),"SIMILAR","NO")</f>
        <v>NO</v>
      </c>
      <c r="AU15" s="62" t="str">
        <f t="shared" si="3"/>
        <v>N/A</v>
      </c>
      <c r="AV15" s="62">
        <f t="shared" si="18"/>
        <v>0</v>
      </c>
      <c r="AW15" s="65">
        <f t="shared" si="19"/>
        <v>0</v>
      </c>
      <c r="AX15" s="59">
        <f>IFERROR(SQRT(($E15-$E$1136)^2+($K15-$K$1136)^2),0)</f>
        <v>0.20024985892696659</v>
      </c>
      <c r="AY15" s="62" t="str">
        <f>IF(AX15&lt;=SMALL(AX$3:AX$1130,1),"MAS PARECIDO","NO")</f>
        <v>NO</v>
      </c>
      <c r="AZ15" s="62" t="str">
        <f>IF(AX15&lt;=SMALL(AX$3:AX$1130,5),"SIMILAR","NO")</f>
        <v>NO</v>
      </c>
      <c r="BA15" s="62" t="str">
        <f t="shared" si="4"/>
        <v>N/A</v>
      </c>
      <c r="BB15" s="62">
        <f t="shared" si="20"/>
        <v>0</v>
      </c>
      <c r="BC15" s="65">
        <f t="shared" si="21"/>
        <v>0</v>
      </c>
      <c r="BD15" s="59">
        <f>IFERROR(SQRT(($E15-$E$1136)^2+($O15-$O$1136)^2),0)</f>
        <v>1.0000300009000271E-2</v>
      </c>
      <c r="BE15" s="62" t="str">
        <f>IF(BD15&lt;=SMALL(BD$3:BD$1130,1),"MAS PARECIDO","NO")</f>
        <v>NO</v>
      </c>
      <c r="BF15" s="62" t="str">
        <f>IF(BD15&lt;=SMALL(BD$3:BD$1130,5),"SIMILAR","NO")</f>
        <v>NO</v>
      </c>
      <c r="BG15" s="62" t="str">
        <f t="shared" si="5"/>
        <v>N/A</v>
      </c>
      <c r="BH15" s="62">
        <f t="shared" si="22"/>
        <v>0</v>
      </c>
      <c r="BI15" s="65">
        <f t="shared" si="23"/>
        <v>0</v>
      </c>
      <c r="BJ15" s="59">
        <f>IFERROR(SQRT(($E15-$E$1136)^2+($R15-$R$1136)^2),0)</f>
        <v>0.5000999960010698</v>
      </c>
      <c r="BK15" s="62" t="str">
        <f>IF(BJ15&lt;=SMALL(BJ$3:BJ$1130,1),"MAS PARECIDO","NO")</f>
        <v>NO</v>
      </c>
      <c r="BL15" s="62" t="str">
        <f>IF(BJ15&lt;=SMALL(BJ$3:BJ$1130,5),"SIMILAR","NO")</f>
        <v>NO</v>
      </c>
      <c r="BM15" s="62" t="str">
        <f t="shared" si="6"/>
        <v>N/A</v>
      </c>
      <c r="BN15" s="62">
        <f t="shared" si="24"/>
        <v>0</v>
      </c>
      <c r="BO15" s="65">
        <f t="shared" si="25"/>
        <v>0</v>
      </c>
      <c r="BP15" s="59">
        <f>IFERROR(SQRT(($E15-$E$1136)^2+($U15-$U$1136)^2),0)</f>
        <v>1.0000300009000271E-2</v>
      </c>
      <c r="BQ15" s="62" t="str">
        <f>IF(BP15&lt;=SMALL(BP$3:BP$1130,1),"MAS PARECIDO","NO")</f>
        <v>NO</v>
      </c>
      <c r="BR15" s="62" t="str">
        <f>IF(BP15&lt;=SMALL(BP$3:BP$1130,5),"SIMILAR","NO")</f>
        <v>NO</v>
      </c>
      <c r="BS15" s="62" t="str">
        <f t="shared" si="7"/>
        <v>N/A</v>
      </c>
      <c r="BT15" s="62">
        <f t="shared" si="26"/>
        <v>0</v>
      </c>
      <c r="BU15" s="65">
        <f t="shared" si="27"/>
        <v>0</v>
      </c>
      <c r="BV15" s="59">
        <f>IFERROR(SQRT(($E15-$E$1136)^2+($X15-$X$1136)^2),0)</f>
        <v>1.0000300009000271E-2</v>
      </c>
      <c r="BW15" s="62" t="str">
        <f>IF(BV15&lt;=SMALL(BV$3:BV$1130,1),"MAS PARECIDO","NO")</f>
        <v>NO</v>
      </c>
      <c r="BX15" s="62" t="str">
        <f>IF(BV15&lt;=SMALL(BV$3:BV$1130,5),"SIMILAR","NO")</f>
        <v>NO</v>
      </c>
      <c r="BY15" s="62" t="str">
        <f t="shared" si="8"/>
        <v>N/A</v>
      </c>
      <c r="BZ15" s="62">
        <f t="shared" si="28"/>
        <v>0</v>
      </c>
      <c r="CA15" s="65">
        <f t="shared" si="29"/>
        <v>0</v>
      </c>
      <c r="CB15" s="59">
        <f>IFERROR(SQRT(($E15-$E$1136)^2+($AA15-$AA$1136)^2),0)</f>
        <v>1.0000300009000271E-2</v>
      </c>
      <c r="CC15" s="62" t="str">
        <f>IF(CB15&lt;=SMALL(CB$3:CB$1130,1),"MAS PARECIDO","NO")</f>
        <v>NO</v>
      </c>
      <c r="CD15" s="62" t="str">
        <f>IF(CB15&lt;=SMALL(CB$3:CB$1130,5),"SIMILAR","NO")</f>
        <v>NO</v>
      </c>
      <c r="CE15" s="62" t="str">
        <f t="shared" si="30"/>
        <v>N/A</v>
      </c>
      <c r="CF15" s="62">
        <f t="shared" si="31"/>
        <v>0</v>
      </c>
      <c r="CG15" s="65">
        <f t="shared" si="32"/>
        <v>0</v>
      </c>
      <c r="CH15" s="59">
        <f>IFERROR(SQRT(($E15-$E$1136)^2+($AD15-$AD$1136)^2),0)</f>
        <v>1.0000300009000271E-2</v>
      </c>
      <c r="CI15" s="62" t="str">
        <f>IF(CH15&lt;=SMALL(CH$3:CH$1130,1),"MAS PARECIDO","NO")</f>
        <v>NO</v>
      </c>
      <c r="CJ15" s="62" t="str">
        <f>IF(CH15&lt;=SMALL(CH$3:CH$1130,5),"SIMILAR","NO")</f>
        <v>NO</v>
      </c>
      <c r="CK15" s="62" t="str">
        <f t="shared" si="33"/>
        <v>N/A</v>
      </c>
      <c r="CL15" s="62">
        <f t="shared" si="34"/>
        <v>0</v>
      </c>
      <c r="CM15" s="65">
        <f t="shared" si="35"/>
        <v>0</v>
      </c>
      <c r="CN15" s="59">
        <f>IFERROR(SQRT(($E15-$E$1136)^2+($AG15-$AG$1136)^2),0)</f>
        <v>1.0000500017500475</v>
      </c>
      <c r="CO15" s="62" t="str">
        <f>IF(CN15&lt;=SMALL(CN$3:CN$1130,1),"MAS PARECIDO","NO")</f>
        <v>NO</v>
      </c>
      <c r="CP15" s="62" t="str">
        <f>IF(CN15&lt;=SMALL(CN$3:CN$1130,5),"SIMILAR","NO")</f>
        <v>NO</v>
      </c>
      <c r="CQ15" s="62" t="str">
        <f t="shared" si="36"/>
        <v>N/A</v>
      </c>
      <c r="CR15" s="62">
        <f t="shared" si="37"/>
        <v>0</v>
      </c>
      <c r="CS15" s="65">
        <f t="shared" si="38"/>
        <v>0</v>
      </c>
      <c r="CT15" s="59">
        <f>IFERROR(SQRT(($E15-$E$1136)^2+($AJ15-$AJ$1136)^2),0)</f>
        <v>1.0000300009000271E-2</v>
      </c>
      <c r="CU15" s="62" t="str">
        <f>IF(CT15&lt;=SMALL(CT$3:CT$1130,1),"MAS PARECIDO","NO")</f>
        <v>NO</v>
      </c>
      <c r="CV15" s="62" t="str">
        <f>IF(CT15&lt;=SMALL(CT$3:CT$1130,5),"SIMILAR","NO")</f>
        <v>NO</v>
      </c>
      <c r="CW15" s="62" t="str">
        <f t="shared" si="39"/>
        <v>N/A</v>
      </c>
      <c r="CX15" s="62">
        <f t="shared" si="40"/>
        <v>0</v>
      </c>
      <c r="CY15" s="65">
        <f t="shared" si="41"/>
        <v>0</v>
      </c>
      <c r="CZ15" s="2" t="s">
        <v>1306</v>
      </c>
      <c r="DA15" s="2" t="s">
        <v>1307</v>
      </c>
      <c r="DB15" s="2">
        <v>0</v>
      </c>
      <c r="DC15" s="2" t="s">
        <v>189</v>
      </c>
    </row>
    <row r="16" spans="1:108">
      <c r="A16" s="45" t="s">
        <v>210</v>
      </c>
      <c r="B16" s="46">
        <v>860000</v>
      </c>
      <c r="C16" s="47">
        <f>(B16-$B$1132)/($B$1133-$B$1132)</f>
        <v>1</v>
      </c>
      <c r="D16" s="46">
        <v>100000</v>
      </c>
      <c r="E16" s="47">
        <f>(D16-$D$1132)/($D$1133-$D$1132)</f>
        <v>0.19997599927997839</v>
      </c>
      <c r="F16" s="46" t="s">
        <v>203</v>
      </c>
      <c r="G16" s="44">
        <f>VLOOKUP(F16,'DATOS DE SOPORTE'!$Y$5:$Z$8,2,FALSE)</f>
        <v>3</v>
      </c>
      <c r="H16" s="47">
        <f>(G16-$G$1132)/($G$1133-$G$1132)</f>
        <v>0.66666666666666663</v>
      </c>
      <c r="I16" s="50" t="s">
        <v>211</v>
      </c>
      <c r="J16" s="44">
        <f t="shared" si="9"/>
        <v>5</v>
      </c>
      <c r="K16" s="43">
        <f>(J16-$J$1132)/($J$1133-$J$1132)</f>
        <v>1</v>
      </c>
      <c r="L16" s="51" t="str">
        <f t="shared" si="0"/>
        <v>SI</v>
      </c>
      <c r="M16" s="46" t="s">
        <v>56</v>
      </c>
      <c r="N16" s="44">
        <f t="shared" si="10"/>
        <v>1</v>
      </c>
      <c r="O16" s="43">
        <f>(N16-N$1132)/(N$1133-N$1132)</f>
        <v>0</v>
      </c>
      <c r="P16" s="46" t="s">
        <v>193</v>
      </c>
      <c r="Q16" s="44">
        <f t="shared" si="11"/>
        <v>2</v>
      </c>
      <c r="R16" s="43">
        <f>(Q16-Q$1132)/(Q$1133-Q$1132)</f>
        <v>0.5</v>
      </c>
      <c r="S16" s="46" t="s">
        <v>60</v>
      </c>
      <c r="T16" s="44">
        <f t="shared" si="12"/>
        <v>2</v>
      </c>
      <c r="U16" s="43">
        <f>(T16-T$1132)/(T$1133-T$1132)</f>
        <v>1</v>
      </c>
      <c r="V16" s="46" t="s">
        <v>212</v>
      </c>
      <c r="W16" s="53">
        <f>VLOOKUP(V16,'DATOS DE SOPORTE'!$S$5:$T$10,2,FALSE)</f>
        <v>3</v>
      </c>
      <c r="X16" s="54">
        <f>(W16-W$1132)/(W$1133-W$1132)</f>
        <v>0.4</v>
      </c>
      <c r="Y16" s="46" t="s">
        <v>188</v>
      </c>
      <c r="Z16" s="53">
        <f t="shared" si="13"/>
        <v>1</v>
      </c>
      <c r="AA16" s="54">
        <f>(Z16-Z$1132)/(Z$1133-Z$1132)</f>
        <v>0</v>
      </c>
      <c r="AB16" s="46" t="s">
        <v>188</v>
      </c>
      <c r="AC16" s="53">
        <f t="shared" si="14"/>
        <v>1</v>
      </c>
      <c r="AD16" s="54">
        <f>(AC16-AC$1132)/(AC$1133-AC$1132)</f>
        <v>0</v>
      </c>
      <c r="AE16" s="46" t="s">
        <v>188</v>
      </c>
      <c r="AF16" s="53">
        <f t="shared" si="15"/>
        <v>1</v>
      </c>
      <c r="AG16" s="54">
        <f>(AF16-AF$1132)/(AF$1133-AF$1132)</f>
        <v>0</v>
      </c>
      <c r="AH16" s="24" t="s">
        <v>213</v>
      </c>
      <c r="AI16" s="53">
        <f>VLOOKUP(AH16,'DATOS DE SOPORTE'!$V$5:$W$8,2,FALSE)</f>
        <v>4</v>
      </c>
      <c r="AJ16" s="54">
        <f>(AI16-AI$1132)/(AI$1133-AI$1132)</f>
        <v>1</v>
      </c>
      <c r="AK16" s="58" t="str">
        <f t="shared" si="16"/>
        <v>Bueno</v>
      </c>
      <c r="AL16" s="61">
        <f>IFERROR(SQRT(($E16-$E$1136)^2+($C16-$C$1136)^2),0)</f>
        <v>0.81963795582574983</v>
      </c>
      <c r="AM16" s="62" t="str">
        <f>IF(AL16&lt;=SMALL($AL$3:$AL$1130,1),"MAS PARECIDO","NO")</f>
        <v>NO</v>
      </c>
      <c r="AN16" s="62" t="str">
        <f>IF(AL16&lt;=SMALL($AL$3:$AL$1130,5),"SIMILAR","NO")</f>
        <v>NO</v>
      </c>
      <c r="AO16" s="62" t="str">
        <f t="shared" si="1"/>
        <v>N/A</v>
      </c>
      <c r="AP16" s="62">
        <f t="shared" si="17"/>
        <v>0</v>
      </c>
      <c r="AQ16" s="65">
        <f t="shared" si="2"/>
        <v>0</v>
      </c>
      <c r="AR16" s="61">
        <f>IFERROR(SQRT(($E16-$E$1136)^2+($H16-$H$1136)^2),0)</f>
        <v>0.38873321342421391</v>
      </c>
      <c r="AS16" s="62" t="str">
        <f>IF(AR16&lt;=SMALL(AR$3:AR$1130,1),"MAS PARECIDO","NO")</f>
        <v>NO</v>
      </c>
      <c r="AT16" s="62" t="str">
        <f>IF(AR16&lt;=SMALL(AR$3:AR$1130,5),"SIMILAR","NO")</f>
        <v>NO</v>
      </c>
      <c r="AU16" s="62" t="str">
        <f t="shared" si="3"/>
        <v>N/A</v>
      </c>
      <c r="AV16" s="62">
        <f t="shared" si="18"/>
        <v>0</v>
      </c>
      <c r="AW16" s="65">
        <f t="shared" si="19"/>
        <v>0</v>
      </c>
      <c r="AX16" s="59">
        <f>IFERROR(SQRT(($E16-$E$1136)^2+($K16-$K$1136)^2),0)</f>
        <v>0.82462258040148551</v>
      </c>
      <c r="AY16" s="62" t="str">
        <f>IF(AX16&lt;=SMALL(AX$3:AX$1130,1),"MAS PARECIDO","NO")</f>
        <v>NO</v>
      </c>
      <c r="AZ16" s="62" t="str">
        <f>IF(AX16&lt;=SMALL(AX$3:AX$1130,5),"SIMILAR","NO")</f>
        <v>NO</v>
      </c>
      <c r="BA16" s="62" t="str">
        <f t="shared" si="4"/>
        <v>N/A</v>
      </c>
      <c r="BB16" s="62">
        <f t="shared" si="20"/>
        <v>0</v>
      </c>
      <c r="BC16" s="65">
        <f t="shared" si="21"/>
        <v>0</v>
      </c>
      <c r="BD16" s="59">
        <f>IFERROR(SQRT(($E16-$E$1136)^2+($O16-$O$1136)^2),0)</f>
        <v>1.0198050794676423</v>
      </c>
      <c r="BE16" s="62" t="str">
        <f>IF(BD16&lt;=SMALL(BD$3:BD$1130,1),"MAS PARECIDO","NO")</f>
        <v>NO</v>
      </c>
      <c r="BF16" s="62" t="str">
        <f>IF(BD16&lt;=SMALL(BD$3:BD$1130,5),"SIMILAR","NO")</f>
        <v>NO</v>
      </c>
      <c r="BG16" s="62" t="str">
        <f t="shared" si="5"/>
        <v>N/A</v>
      </c>
      <c r="BH16" s="62">
        <f t="shared" si="22"/>
        <v>0</v>
      </c>
      <c r="BI16" s="65">
        <f t="shared" si="23"/>
        <v>0</v>
      </c>
      <c r="BJ16" s="59">
        <f>IFERROR(SQRT(($E16-$E$1136)^2+($R16-$R$1136)^2),0)</f>
        <v>0.20000600018000539</v>
      </c>
      <c r="BK16" s="62" t="str">
        <f>IF(BJ16&lt;=SMALL(BJ$3:BJ$1130,1),"MAS PARECIDO","NO")</f>
        <v>NO</v>
      </c>
      <c r="BL16" s="62" t="str">
        <f>IF(BJ16&lt;=SMALL(BJ$3:BJ$1130,5),"SIMILAR","NO")</f>
        <v>NO</v>
      </c>
      <c r="BM16" s="62" t="str">
        <f t="shared" si="6"/>
        <v>N/A</v>
      </c>
      <c r="BN16" s="62">
        <f t="shared" si="24"/>
        <v>0</v>
      </c>
      <c r="BO16" s="65">
        <f t="shared" si="25"/>
        <v>0</v>
      </c>
      <c r="BP16" s="59">
        <f>IFERROR(SQRT(($E16-$E$1136)^2+($U16-$U$1136)^2),0)</f>
        <v>1.0198050794676423</v>
      </c>
      <c r="BQ16" s="62" t="str">
        <f>IF(BP16&lt;=SMALL(BP$3:BP$1130,1),"MAS PARECIDO","NO")</f>
        <v>NO</v>
      </c>
      <c r="BR16" s="62" t="str">
        <f>IF(BP16&lt;=SMALL(BP$3:BP$1130,5),"SIMILAR","NO")</f>
        <v>NO</v>
      </c>
      <c r="BS16" s="62" t="str">
        <f t="shared" si="7"/>
        <v>N/A</v>
      </c>
      <c r="BT16" s="62">
        <f t="shared" si="26"/>
        <v>0</v>
      </c>
      <c r="BU16" s="65">
        <f t="shared" si="27"/>
        <v>0</v>
      </c>
      <c r="BV16" s="59">
        <f>IFERROR(SQRT(($E16-$E$1136)^2+($X16-$X$1136)^2),0)</f>
        <v>0.44721627889423293</v>
      </c>
      <c r="BW16" s="62" t="str">
        <f>IF(BV16&lt;=SMALL(BV$3:BV$1130,1),"MAS PARECIDO","NO")</f>
        <v>NO</v>
      </c>
      <c r="BX16" s="62" t="str">
        <f>IF(BV16&lt;=SMALL(BV$3:BV$1130,5),"SIMILAR","NO")</f>
        <v>NO</v>
      </c>
      <c r="BY16" s="62" t="str">
        <f t="shared" si="8"/>
        <v>N/A</v>
      </c>
      <c r="BZ16" s="62">
        <f t="shared" si="28"/>
        <v>0</v>
      </c>
      <c r="CA16" s="65">
        <f t="shared" si="29"/>
        <v>0</v>
      </c>
      <c r="CB16" s="59">
        <f>IFERROR(SQRT(($E16-$E$1136)^2+($AA16-$AA$1136)^2),0)</f>
        <v>0.20000600018000539</v>
      </c>
      <c r="CC16" s="62" t="str">
        <f>IF(CB16&lt;=SMALL(CB$3:CB$1130,1),"MAS PARECIDO","NO")</f>
        <v>NO</v>
      </c>
      <c r="CD16" s="62" t="str">
        <f>IF(CB16&lt;=SMALL(CB$3:CB$1130,5),"SIMILAR","NO")</f>
        <v>NO</v>
      </c>
      <c r="CE16" s="62" t="str">
        <f t="shared" si="30"/>
        <v>N/A</v>
      </c>
      <c r="CF16" s="62">
        <f t="shared" si="31"/>
        <v>0</v>
      </c>
      <c r="CG16" s="65">
        <f t="shared" si="32"/>
        <v>0</v>
      </c>
      <c r="CH16" s="59">
        <f>IFERROR(SQRT(($E16-$E$1136)^2+($AD16-$AD$1136)^2),0)</f>
        <v>1.0198050794676423</v>
      </c>
      <c r="CI16" s="62" t="str">
        <f>IF(CH16&lt;=SMALL(CH$3:CH$1130,1),"MAS PARECIDO","NO")</f>
        <v>NO</v>
      </c>
      <c r="CJ16" s="62" t="str">
        <f>IF(CH16&lt;=SMALL(CH$3:CH$1130,5),"SIMILAR","NO")</f>
        <v>NO</v>
      </c>
      <c r="CK16" s="62" t="str">
        <f t="shared" si="33"/>
        <v>N/A</v>
      </c>
      <c r="CL16" s="62">
        <f t="shared" si="34"/>
        <v>0</v>
      </c>
      <c r="CM16" s="65">
        <f t="shared" si="35"/>
        <v>0</v>
      </c>
      <c r="CN16" s="59">
        <f>IFERROR(SQRT(($E16-$E$1136)^2+($AG16-$AG$1136)^2),0)</f>
        <v>1.0198050794676423</v>
      </c>
      <c r="CO16" s="62" t="str">
        <f>IF(CN16&lt;=SMALL(CN$3:CN$1130,1),"MAS PARECIDO","NO")</f>
        <v>NO</v>
      </c>
      <c r="CP16" s="62" t="str">
        <f>IF(CN16&lt;=SMALL(CN$3:CN$1130,5),"SIMILAR","NO")</f>
        <v>NO</v>
      </c>
      <c r="CQ16" s="62" t="str">
        <f t="shared" si="36"/>
        <v>N/A</v>
      </c>
      <c r="CR16" s="62">
        <f t="shared" si="37"/>
        <v>0</v>
      </c>
      <c r="CS16" s="65">
        <f t="shared" si="38"/>
        <v>0</v>
      </c>
      <c r="CT16" s="59">
        <f>IFERROR(SQRT(($E16-$E$1136)^2+($AJ16-$AJ$1136)^2),0)</f>
        <v>1.0198050794676423</v>
      </c>
      <c r="CU16" s="62" t="str">
        <f>IF(CT16&lt;=SMALL(CT$3:CT$1130,1),"MAS PARECIDO","NO")</f>
        <v>NO</v>
      </c>
      <c r="CV16" s="62" t="str">
        <f>IF(CT16&lt;=SMALL(CT$3:CT$1130,5),"SIMILAR","NO")</f>
        <v>NO</v>
      </c>
      <c r="CW16" s="62" t="str">
        <f t="shared" si="39"/>
        <v>N/A</v>
      </c>
      <c r="CX16" s="62">
        <f t="shared" si="40"/>
        <v>0</v>
      </c>
      <c r="CY16" s="65">
        <f t="shared" si="41"/>
        <v>0</v>
      </c>
      <c r="CZ16" s="2" t="s">
        <v>1308</v>
      </c>
      <c r="DA16" s="2" t="s">
        <v>1309</v>
      </c>
      <c r="DB16" s="2">
        <v>0</v>
      </c>
      <c r="DC16" s="2" t="s">
        <v>189</v>
      </c>
    </row>
    <row r="17" spans="1:107">
      <c r="A17" s="45" t="s">
        <v>214</v>
      </c>
      <c r="B17" s="46">
        <v>122680</v>
      </c>
      <c r="C17" s="47">
        <f>(B17-$B$1132)/($B$1133-$B$1132)</f>
        <v>0.13813691435972586</v>
      </c>
      <c r="D17" s="46">
        <v>80000</v>
      </c>
      <c r="E17" s="47">
        <f>(D17-$D$1132)/($D$1133-$D$1132)</f>
        <v>0.15997479924397731</v>
      </c>
      <c r="F17" s="46" t="s">
        <v>203</v>
      </c>
      <c r="G17" s="44">
        <f>VLOOKUP(F17,'DATOS DE SOPORTE'!$Y$5:$Z$8,2,FALSE)</f>
        <v>3</v>
      </c>
      <c r="H17" s="47">
        <f>(G17-$G$1132)/($G$1133-$G$1132)</f>
        <v>0.66666666666666663</v>
      </c>
      <c r="I17" s="50">
        <v>2</v>
      </c>
      <c r="J17" s="44">
        <f t="shared" si="9"/>
        <v>2</v>
      </c>
      <c r="K17" s="43">
        <f>(J17-$J$1132)/($J$1133-$J$1132)</f>
        <v>0.4</v>
      </c>
      <c r="L17" s="51" t="str">
        <f t="shared" si="0"/>
        <v>SI</v>
      </c>
      <c r="M17" s="46" t="s">
        <v>56</v>
      </c>
      <c r="N17" s="44">
        <f t="shared" si="10"/>
        <v>1</v>
      </c>
      <c r="O17" s="43">
        <f>(N17-N$1132)/(N$1133-N$1132)</f>
        <v>0</v>
      </c>
      <c r="P17" s="46" t="s">
        <v>58</v>
      </c>
      <c r="Q17" s="44">
        <f t="shared" si="11"/>
        <v>3</v>
      </c>
      <c r="R17" s="43">
        <f>(Q17-Q$1132)/(Q$1133-Q$1132)</f>
        <v>1</v>
      </c>
      <c r="S17" s="46" t="s">
        <v>60</v>
      </c>
      <c r="T17" s="44">
        <f t="shared" si="12"/>
        <v>2</v>
      </c>
      <c r="U17" s="43">
        <f>(T17-T$1132)/(T$1133-T$1132)</f>
        <v>1</v>
      </c>
      <c r="V17" s="46" t="s">
        <v>62</v>
      </c>
      <c r="W17" s="53">
        <f>VLOOKUP(V17,'DATOS DE SOPORTE'!$S$5:$T$10,2,FALSE)</f>
        <v>1</v>
      </c>
      <c r="X17" s="54">
        <f>(W17-W$1132)/(W$1133-W$1132)</f>
        <v>0</v>
      </c>
      <c r="Y17" s="46" t="s">
        <v>188</v>
      </c>
      <c r="Z17" s="53">
        <f t="shared" si="13"/>
        <v>1</v>
      </c>
      <c r="AA17" s="54">
        <f>(Z17-Z$1132)/(Z$1133-Z$1132)</f>
        <v>0</v>
      </c>
      <c r="AB17" s="46" t="s">
        <v>188</v>
      </c>
      <c r="AC17" s="53">
        <f t="shared" si="14"/>
        <v>1</v>
      </c>
      <c r="AD17" s="54">
        <f>(AC17-AC$1132)/(AC$1133-AC$1132)</f>
        <v>0</v>
      </c>
      <c r="AE17" s="46" t="s">
        <v>188</v>
      </c>
      <c r="AF17" s="53">
        <f t="shared" si="15"/>
        <v>1</v>
      </c>
      <c r="AG17" s="54">
        <f>(AF17-AF$1132)/(AF$1133-AF$1132)</f>
        <v>0</v>
      </c>
      <c r="AH17" s="24" t="s">
        <v>67</v>
      </c>
      <c r="AI17" s="53">
        <f>VLOOKUP(AH17,'DATOS DE SOPORTE'!$V$5:$W$8,2,FALSE)</f>
        <v>1</v>
      </c>
      <c r="AJ17" s="54">
        <f>(AI17-AI$1132)/(AI$1133-AI$1132)</f>
        <v>0</v>
      </c>
      <c r="AK17" s="58" t="str">
        <f t="shared" si="16"/>
        <v>Bueno</v>
      </c>
      <c r="AL17" s="61">
        <f>IFERROR(SQRT(($E17-$E$1136)^2+($C17-$C$1136)^2),0)</f>
        <v>0.17346705204570076</v>
      </c>
      <c r="AM17" s="62" t="str">
        <f>IF(AL17&lt;=SMALL($AL$3:$AL$1130,1),"MAS PARECIDO","NO")</f>
        <v>NO</v>
      </c>
      <c r="AN17" s="62" t="str">
        <f>IF(AL17&lt;=SMALL($AL$3:$AL$1130,5),"SIMILAR","NO")</f>
        <v>NO</v>
      </c>
      <c r="AO17" s="62" t="str">
        <f t="shared" si="1"/>
        <v>N/A</v>
      </c>
      <c r="AP17" s="62">
        <f t="shared" si="17"/>
        <v>0</v>
      </c>
      <c r="AQ17" s="65">
        <f t="shared" si="2"/>
        <v>0</v>
      </c>
      <c r="AR17" s="61">
        <f>IFERROR(SQRT(($E17-$E$1136)^2+($H17-$H$1136)^2),0)</f>
        <v>0.36974673383308454</v>
      </c>
      <c r="AS17" s="62" t="str">
        <f>IF(AR17&lt;=SMALL(AR$3:AR$1130,1),"MAS PARECIDO","NO")</f>
        <v>NO</v>
      </c>
      <c r="AT17" s="62" t="str">
        <f>IF(AR17&lt;=SMALL(AR$3:AR$1130,5),"SIMILAR","NO")</f>
        <v>NO</v>
      </c>
      <c r="AU17" s="62" t="str">
        <f t="shared" si="3"/>
        <v>N/A</v>
      </c>
      <c r="AV17" s="62">
        <f t="shared" si="18"/>
        <v>0</v>
      </c>
      <c r="AW17" s="65">
        <f t="shared" si="19"/>
        <v>0</v>
      </c>
      <c r="AX17" s="59">
        <f>IFERROR(SQRT(($E17-$E$1136)^2+($K17-$K$1136)^2),0)</f>
        <v>0.25612796815092798</v>
      </c>
      <c r="AY17" s="62" t="str">
        <f>IF(AX17&lt;=SMALL(AX$3:AX$1130,1),"MAS PARECIDO","NO")</f>
        <v>NO</v>
      </c>
      <c r="AZ17" s="62" t="str">
        <f>IF(AX17&lt;=SMALL(AX$3:AX$1130,5),"SIMILAR","NO")</f>
        <v>NO</v>
      </c>
      <c r="BA17" s="62" t="str">
        <f t="shared" si="4"/>
        <v>N/A</v>
      </c>
      <c r="BB17" s="62">
        <f t="shared" si="20"/>
        <v>0</v>
      </c>
      <c r="BC17" s="65">
        <f t="shared" si="21"/>
        <v>0</v>
      </c>
      <c r="BD17" s="59">
        <f>IFERROR(SQRT(($E17-$E$1136)^2+($O17-$O$1136)^2),0)</f>
        <v>1.0127198704820217</v>
      </c>
      <c r="BE17" s="62" t="str">
        <f>IF(BD17&lt;=SMALL(BD$3:BD$1130,1),"MAS PARECIDO","NO")</f>
        <v>NO</v>
      </c>
      <c r="BF17" s="62" t="str">
        <f>IF(BD17&lt;=SMALL(BD$3:BD$1130,5),"SIMILAR","NO")</f>
        <v>NO</v>
      </c>
      <c r="BG17" s="62" t="str">
        <f t="shared" si="5"/>
        <v>N/A</v>
      </c>
      <c r="BH17" s="62">
        <f t="shared" si="22"/>
        <v>0</v>
      </c>
      <c r="BI17" s="65">
        <f t="shared" si="23"/>
        <v>0</v>
      </c>
      <c r="BJ17" s="59">
        <f>IFERROR(SQRT(($E17-$E$1136)^2+($R17-$R$1136)^2),0)</f>
        <v>0.52497765292355325</v>
      </c>
      <c r="BK17" s="62" t="str">
        <f>IF(BJ17&lt;=SMALL(BJ$3:BJ$1130,1),"MAS PARECIDO","NO")</f>
        <v>NO</v>
      </c>
      <c r="BL17" s="62" t="str">
        <f>IF(BJ17&lt;=SMALL(BJ$3:BJ$1130,5),"SIMILAR","NO")</f>
        <v>NO</v>
      </c>
      <c r="BM17" s="62" t="str">
        <f t="shared" si="6"/>
        <v>N/A</v>
      </c>
      <c r="BN17" s="62">
        <f t="shared" si="24"/>
        <v>0</v>
      </c>
      <c r="BO17" s="65">
        <f t="shared" si="25"/>
        <v>0</v>
      </c>
      <c r="BP17" s="59">
        <f>IFERROR(SQRT(($E17-$E$1136)^2+($U17-$U$1136)^2),0)</f>
        <v>1.0127198704820217</v>
      </c>
      <c r="BQ17" s="62" t="str">
        <f>IF(BP17&lt;=SMALL(BP$3:BP$1130,1),"MAS PARECIDO","NO")</f>
        <v>NO</v>
      </c>
      <c r="BR17" s="62" t="str">
        <f>IF(BP17&lt;=SMALL(BP$3:BP$1130,5),"SIMILAR","NO")</f>
        <v>NO</v>
      </c>
      <c r="BS17" s="62" t="str">
        <f t="shared" si="7"/>
        <v>N/A</v>
      </c>
      <c r="BT17" s="62">
        <f t="shared" si="26"/>
        <v>0</v>
      </c>
      <c r="BU17" s="65">
        <f t="shared" si="27"/>
        <v>0</v>
      </c>
      <c r="BV17" s="59">
        <f>IFERROR(SQRT(($E17-$E$1136)^2+($X17-$X$1136)^2),0)</f>
        <v>0.16000480014400431</v>
      </c>
      <c r="BW17" s="62" t="str">
        <f>IF(BV17&lt;=SMALL(BV$3:BV$1130,1),"MAS PARECIDO","NO")</f>
        <v>NO</v>
      </c>
      <c r="BX17" s="62" t="str">
        <f>IF(BV17&lt;=SMALL(BV$3:BV$1130,5),"SIMILAR","NO")</f>
        <v>NO</v>
      </c>
      <c r="BY17" s="62" t="str">
        <f t="shared" si="8"/>
        <v>N/A</v>
      </c>
      <c r="BZ17" s="62">
        <f t="shared" si="28"/>
        <v>0</v>
      </c>
      <c r="CA17" s="65">
        <f t="shared" si="29"/>
        <v>0</v>
      </c>
      <c r="CB17" s="59">
        <f>IFERROR(SQRT(($E17-$E$1136)^2+($AA17-$AA$1136)^2),0)</f>
        <v>0.16000480014400431</v>
      </c>
      <c r="CC17" s="62" t="str">
        <f>IF(CB17&lt;=SMALL(CB$3:CB$1130,1),"MAS PARECIDO","NO")</f>
        <v>NO</v>
      </c>
      <c r="CD17" s="62" t="str">
        <f>IF(CB17&lt;=SMALL(CB$3:CB$1130,5),"SIMILAR","NO")</f>
        <v>NO</v>
      </c>
      <c r="CE17" s="62" t="str">
        <f t="shared" si="30"/>
        <v>N/A</v>
      </c>
      <c r="CF17" s="62">
        <f t="shared" si="31"/>
        <v>0</v>
      </c>
      <c r="CG17" s="65">
        <f t="shared" si="32"/>
        <v>0</v>
      </c>
      <c r="CH17" s="59">
        <f>IFERROR(SQRT(($E17-$E$1136)^2+($AD17-$AD$1136)^2),0)</f>
        <v>1.0127198704820217</v>
      </c>
      <c r="CI17" s="62" t="str">
        <f>IF(CH17&lt;=SMALL(CH$3:CH$1130,1),"MAS PARECIDO","NO")</f>
        <v>NO</v>
      </c>
      <c r="CJ17" s="62" t="str">
        <f>IF(CH17&lt;=SMALL(CH$3:CH$1130,5),"SIMILAR","NO")</f>
        <v>NO</v>
      </c>
      <c r="CK17" s="62" t="str">
        <f t="shared" si="33"/>
        <v>N/A</v>
      </c>
      <c r="CL17" s="62">
        <f t="shared" si="34"/>
        <v>0</v>
      </c>
      <c r="CM17" s="65">
        <f t="shared" si="35"/>
        <v>0</v>
      </c>
      <c r="CN17" s="59">
        <f>IFERROR(SQRT(($E17-$E$1136)^2+($AG17-$AG$1136)^2),0)</f>
        <v>1.0127198704820217</v>
      </c>
      <c r="CO17" s="62" t="str">
        <f>IF(CN17&lt;=SMALL(CN$3:CN$1130,1),"MAS PARECIDO","NO")</f>
        <v>NO</v>
      </c>
      <c r="CP17" s="62" t="str">
        <f>IF(CN17&lt;=SMALL(CN$3:CN$1130,5),"SIMILAR","NO")</f>
        <v>NO</v>
      </c>
      <c r="CQ17" s="62" t="str">
        <f t="shared" si="36"/>
        <v>N/A</v>
      </c>
      <c r="CR17" s="62">
        <f t="shared" si="37"/>
        <v>0</v>
      </c>
      <c r="CS17" s="65">
        <f t="shared" si="38"/>
        <v>0</v>
      </c>
      <c r="CT17" s="59">
        <f>IFERROR(SQRT(($E17-$E$1136)^2+($AJ17-$AJ$1136)^2),0)</f>
        <v>0.16000480014400431</v>
      </c>
      <c r="CU17" s="62" t="str">
        <f>IF(CT17&lt;=SMALL(CT$3:CT$1130,1),"MAS PARECIDO","NO")</f>
        <v>NO</v>
      </c>
      <c r="CV17" s="62" t="str">
        <f>IF(CT17&lt;=SMALL(CT$3:CT$1130,5),"SIMILAR","NO")</f>
        <v>NO</v>
      </c>
      <c r="CW17" s="62" t="str">
        <f t="shared" si="39"/>
        <v>N/A</v>
      </c>
      <c r="CX17" s="62">
        <f t="shared" si="40"/>
        <v>0</v>
      </c>
      <c r="CY17" s="65">
        <f t="shared" si="41"/>
        <v>0</v>
      </c>
      <c r="CZ17" s="2" t="s">
        <v>1310</v>
      </c>
      <c r="DA17" s="2" t="s">
        <v>1311</v>
      </c>
      <c r="DB17" s="2">
        <v>0</v>
      </c>
      <c r="DC17" s="2" t="s">
        <v>189</v>
      </c>
    </row>
    <row r="18" spans="1:107">
      <c r="A18" s="45" t="s">
        <v>215</v>
      </c>
      <c r="B18" s="46">
        <v>52616</v>
      </c>
      <c r="C18" s="47">
        <f>(B18-$B$1132)/($B$1133-$B$1132)</f>
        <v>5.623817943825328E-2</v>
      </c>
      <c r="D18" s="46">
        <v>15000</v>
      </c>
      <c r="E18" s="47">
        <f>(D18-$D$1132)/($D$1133-$D$1132)</f>
        <v>2.9970899126973809E-2</v>
      </c>
      <c r="F18" s="46" t="s">
        <v>203</v>
      </c>
      <c r="G18" s="44">
        <f>VLOOKUP(F18,'DATOS DE SOPORTE'!$Y$5:$Z$8,2,FALSE)</f>
        <v>3</v>
      </c>
      <c r="H18" s="47">
        <f>(G18-$G$1132)/($G$1133-$G$1132)</f>
        <v>0.66666666666666663</v>
      </c>
      <c r="I18" s="50">
        <v>0</v>
      </c>
      <c r="J18" s="44">
        <f t="shared" si="9"/>
        <v>0</v>
      </c>
      <c r="K18" s="43">
        <f>(J18-$J$1132)/($J$1133-$J$1132)</f>
        <v>0</v>
      </c>
      <c r="L18" s="51" t="str">
        <f t="shared" si="0"/>
        <v>NO</v>
      </c>
      <c r="M18" s="46" t="s">
        <v>56</v>
      </c>
      <c r="N18" s="44">
        <f t="shared" si="10"/>
        <v>1</v>
      </c>
      <c r="O18" s="43">
        <f>(N18-N$1132)/(N$1133-N$1132)</f>
        <v>0</v>
      </c>
      <c r="P18" s="46" t="s">
        <v>193</v>
      </c>
      <c r="Q18" s="44">
        <f t="shared" si="11"/>
        <v>2</v>
      </c>
      <c r="R18" s="43">
        <f>(Q18-Q$1132)/(Q$1133-Q$1132)</f>
        <v>0.5</v>
      </c>
      <c r="S18" s="46" t="s">
        <v>194</v>
      </c>
      <c r="T18" s="44">
        <f t="shared" si="12"/>
        <v>1</v>
      </c>
      <c r="U18" s="43">
        <f>(T18-T$1132)/(T$1133-T$1132)</f>
        <v>0</v>
      </c>
      <c r="V18" s="46" t="s">
        <v>62</v>
      </c>
      <c r="W18" s="53">
        <f>VLOOKUP(V18,'DATOS DE SOPORTE'!$S$5:$T$10,2,FALSE)</f>
        <v>1</v>
      </c>
      <c r="X18" s="54">
        <f>(W18-W$1132)/(W$1133-W$1132)</f>
        <v>0</v>
      </c>
      <c r="Y18" s="46" t="s">
        <v>188</v>
      </c>
      <c r="Z18" s="53">
        <f t="shared" si="13"/>
        <v>1</v>
      </c>
      <c r="AA18" s="54">
        <f>(Z18-Z$1132)/(Z$1133-Z$1132)</f>
        <v>0</v>
      </c>
      <c r="AB18" s="46" t="s">
        <v>136</v>
      </c>
      <c r="AC18" s="53">
        <f t="shared" si="14"/>
        <v>2</v>
      </c>
      <c r="AD18" s="54">
        <f>(AC18-AC$1132)/(AC$1133-AC$1132)</f>
        <v>1</v>
      </c>
      <c r="AE18" s="46" t="s">
        <v>136</v>
      </c>
      <c r="AF18" s="53">
        <f t="shared" si="15"/>
        <v>2</v>
      </c>
      <c r="AG18" s="54">
        <f>(AF18-AF$1132)/(AF$1133-AF$1132)</f>
        <v>1</v>
      </c>
      <c r="AH18" s="24" t="s">
        <v>67</v>
      </c>
      <c r="AI18" s="53">
        <f>VLOOKUP(AH18,'DATOS DE SOPORTE'!$V$5:$W$8,2,FALSE)</f>
        <v>1</v>
      </c>
      <c r="AJ18" s="54">
        <f>(AI18-AI$1132)/(AI$1133-AI$1132)</f>
        <v>0</v>
      </c>
      <c r="AK18" s="58" t="str">
        <f t="shared" si="16"/>
        <v>Bueno</v>
      </c>
      <c r="AL18" s="61">
        <f>IFERROR(SQRT(($E18-$E$1136)^2+($C18-$C$1136)^2),0)</f>
        <v>0.15189310101485995</v>
      </c>
      <c r="AM18" s="62" t="str">
        <f>IF(AL18&lt;=SMALL($AL$3:$AL$1130,1),"MAS PARECIDO","NO")</f>
        <v>NO</v>
      </c>
      <c r="AN18" s="62" t="str">
        <f>IF(AL18&lt;=SMALL($AL$3:$AL$1130,5),"SIMILAR","NO")</f>
        <v>NO</v>
      </c>
      <c r="AO18" s="62" t="str">
        <f t="shared" si="1"/>
        <v>N/A</v>
      </c>
      <c r="AP18" s="62">
        <f t="shared" si="17"/>
        <v>0</v>
      </c>
      <c r="AQ18" s="65">
        <f t="shared" si="2"/>
        <v>0</v>
      </c>
      <c r="AR18" s="61">
        <f>IFERROR(SQRT(($E18-$E$1136)^2+($H18-$H$1136)^2),0)</f>
        <v>0.33468069127683658</v>
      </c>
      <c r="AS18" s="62" t="str">
        <f>IF(AR18&lt;=SMALL(AR$3:AR$1130,1),"MAS PARECIDO","NO")</f>
        <v>NO</v>
      </c>
      <c r="AT18" s="62" t="str">
        <f>IF(AR18&lt;=SMALL(AR$3:AR$1130,5),"SIMILAR","NO")</f>
        <v>NO</v>
      </c>
      <c r="AU18" s="62" t="str">
        <f t="shared" si="3"/>
        <v>N/A</v>
      </c>
      <c r="AV18" s="62">
        <f t="shared" si="18"/>
        <v>0</v>
      </c>
      <c r="AW18" s="65">
        <f t="shared" si="19"/>
        <v>0</v>
      </c>
      <c r="AX18" s="59">
        <f>IFERROR(SQRT(($E18-$E$1136)^2+($K18-$K$1136)^2),0)</f>
        <v>0.20223761767393844</v>
      </c>
      <c r="AY18" s="62" t="str">
        <f>IF(AX18&lt;=SMALL(AX$3:AX$1130,1),"MAS PARECIDO","NO")</f>
        <v>NO</v>
      </c>
      <c r="AZ18" s="62" t="str">
        <f>IF(AX18&lt;=SMALL(AX$3:AX$1130,5),"SIMILAR","NO")</f>
        <v>NO</v>
      </c>
      <c r="BA18" s="62" t="str">
        <f t="shared" si="4"/>
        <v>N/A</v>
      </c>
      <c r="BB18" s="62">
        <f t="shared" si="20"/>
        <v>0</v>
      </c>
      <c r="BC18" s="65">
        <f t="shared" si="21"/>
        <v>0</v>
      </c>
      <c r="BD18" s="59">
        <f>IFERROR(SQRT(($E18-$E$1136)^2+($O18-$O$1136)^2),0)</f>
        <v>1.0004499257846093</v>
      </c>
      <c r="BE18" s="62" t="str">
        <f>IF(BD18&lt;=SMALL(BD$3:BD$1130,1),"MAS PARECIDO","NO")</f>
        <v>NO</v>
      </c>
      <c r="BF18" s="62" t="str">
        <f>IF(BD18&lt;=SMALL(BD$3:BD$1130,5),"SIMILAR","NO")</f>
        <v>NO</v>
      </c>
      <c r="BG18" s="62" t="str">
        <f t="shared" si="5"/>
        <v>N/A</v>
      </c>
      <c r="BH18" s="62">
        <f t="shared" si="22"/>
        <v>0</v>
      </c>
      <c r="BI18" s="65">
        <f t="shared" si="23"/>
        <v>0</v>
      </c>
      <c r="BJ18" s="59">
        <f>IFERROR(SQRT(($E18-$E$1136)^2+($R18-$R$1136)^2),0)</f>
        <v>3.0000900027000808E-2</v>
      </c>
      <c r="BK18" s="62" t="str">
        <f>IF(BJ18&lt;=SMALL(BJ$3:BJ$1130,1),"MAS PARECIDO","NO")</f>
        <v>NO</v>
      </c>
      <c r="BL18" s="62" t="str">
        <f>IF(BJ18&lt;=SMALL(BJ$3:BJ$1130,5),"SIMILAR","NO")</f>
        <v>NO</v>
      </c>
      <c r="BM18" s="62" t="str">
        <f t="shared" si="6"/>
        <v>N/A</v>
      </c>
      <c r="BN18" s="62">
        <f t="shared" si="24"/>
        <v>0</v>
      </c>
      <c r="BO18" s="65">
        <f t="shared" si="25"/>
        <v>0</v>
      </c>
      <c r="BP18" s="59">
        <f>IFERROR(SQRT(($E18-$E$1136)^2+($U18-$U$1136)^2),0)</f>
        <v>3.0000900027000808E-2</v>
      </c>
      <c r="BQ18" s="62" t="str">
        <f>IF(BP18&lt;=SMALL(BP$3:BP$1130,1),"MAS PARECIDO","NO")</f>
        <v>NO</v>
      </c>
      <c r="BR18" s="62" t="str">
        <f>IF(BP18&lt;=SMALL(BP$3:BP$1130,5),"SIMILAR","NO")</f>
        <v>NO</v>
      </c>
      <c r="BS18" s="62" t="str">
        <f t="shared" si="7"/>
        <v>N/A</v>
      </c>
      <c r="BT18" s="62">
        <f t="shared" si="26"/>
        <v>0</v>
      </c>
      <c r="BU18" s="65">
        <f t="shared" si="27"/>
        <v>0</v>
      </c>
      <c r="BV18" s="59">
        <f>IFERROR(SQRT(($E18-$E$1136)^2+($X18-$X$1136)^2),0)</f>
        <v>3.0000900027000808E-2</v>
      </c>
      <c r="BW18" s="62" t="str">
        <f>IF(BV18&lt;=SMALL(BV$3:BV$1130,1),"MAS PARECIDO","NO")</f>
        <v>NO</v>
      </c>
      <c r="BX18" s="62" t="str">
        <f>IF(BV18&lt;=SMALL(BV$3:BV$1130,5),"SIMILAR","NO")</f>
        <v>NO</v>
      </c>
      <c r="BY18" s="62" t="str">
        <f t="shared" si="8"/>
        <v>N/A</v>
      </c>
      <c r="BZ18" s="62">
        <f t="shared" si="28"/>
        <v>0</v>
      </c>
      <c r="CA18" s="65">
        <f t="shared" si="29"/>
        <v>0</v>
      </c>
      <c r="CB18" s="59">
        <f>IFERROR(SQRT(($E18-$E$1136)^2+($AA18-$AA$1136)^2),0)</f>
        <v>3.0000900027000808E-2</v>
      </c>
      <c r="CC18" s="62" t="str">
        <f>IF(CB18&lt;=SMALL(CB$3:CB$1130,1),"MAS PARECIDO","NO")</f>
        <v>NO</v>
      </c>
      <c r="CD18" s="62" t="str">
        <f>IF(CB18&lt;=SMALL(CB$3:CB$1130,5),"SIMILAR","NO")</f>
        <v>NO</v>
      </c>
      <c r="CE18" s="62" t="str">
        <f t="shared" si="30"/>
        <v>N/A</v>
      </c>
      <c r="CF18" s="62">
        <f t="shared" si="31"/>
        <v>0</v>
      </c>
      <c r="CG18" s="65">
        <f t="shared" si="32"/>
        <v>0</v>
      </c>
      <c r="CH18" s="59">
        <f>IFERROR(SQRT(($E18-$E$1136)^2+($AD18-$AD$1136)^2),0)</f>
        <v>3.0000900027000808E-2</v>
      </c>
      <c r="CI18" s="62" t="str">
        <f>IF(CH18&lt;=SMALL(CH$3:CH$1130,1),"MAS PARECIDO","NO")</f>
        <v>NO</v>
      </c>
      <c r="CJ18" s="62" t="str">
        <f>IF(CH18&lt;=SMALL(CH$3:CH$1130,5),"SIMILAR","NO")</f>
        <v>NO</v>
      </c>
      <c r="CK18" s="62" t="str">
        <f t="shared" si="33"/>
        <v>N/A</v>
      </c>
      <c r="CL18" s="62">
        <f t="shared" si="34"/>
        <v>0</v>
      </c>
      <c r="CM18" s="65">
        <f t="shared" si="35"/>
        <v>0</v>
      </c>
      <c r="CN18" s="59">
        <f>IFERROR(SQRT(($E18-$E$1136)^2+($AG18-$AG$1136)^2),0)</f>
        <v>3.0000900027000808E-2</v>
      </c>
      <c r="CO18" s="62" t="str">
        <f>IF(CN18&lt;=SMALL(CN$3:CN$1130,1),"MAS PARECIDO","NO")</f>
        <v>NO</v>
      </c>
      <c r="CP18" s="62" t="str">
        <f>IF(CN18&lt;=SMALL(CN$3:CN$1130,5),"SIMILAR","NO")</f>
        <v>NO</v>
      </c>
      <c r="CQ18" s="62" t="str">
        <f t="shared" si="36"/>
        <v>N/A</v>
      </c>
      <c r="CR18" s="62">
        <f t="shared" si="37"/>
        <v>0</v>
      </c>
      <c r="CS18" s="65">
        <f t="shared" si="38"/>
        <v>0</v>
      </c>
      <c r="CT18" s="59">
        <f>IFERROR(SQRT(($E18-$E$1136)^2+($AJ18-$AJ$1136)^2),0)</f>
        <v>3.0000900027000808E-2</v>
      </c>
      <c r="CU18" s="62" t="str">
        <f>IF(CT18&lt;=SMALL(CT$3:CT$1130,1),"MAS PARECIDO","NO")</f>
        <v>NO</v>
      </c>
      <c r="CV18" s="62" t="str">
        <f>IF(CT18&lt;=SMALL(CT$3:CT$1130,5),"SIMILAR","NO")</f>
        <v>NO</v>
      </c>
      <c r="CW18" s="62" t="str">
        <f t="shared" si="39"/>
        <v>N/A</v>
      </c>
      <c r="CX18" s="62">
        <f t="shared" si="40"/>
        <v>0</v>
      </c>
      <c r="CY18" s="65">
        <f t="shared" si="41"/>
        <v>0</v>
      </c>
      <c r="CZ18" s="2" t="s">
        <v>1312</v>
      </c>
      <c r="DA18" s="2" t="s">
        <v>1313</v>
      </c>
      <c r="DB18" s="2">
        <v>0</v>
      </c>
      <c r="DC18" s="2" t="s">
        <v>189</v>
      </c>
    </row>
    <row r="19" spans="1:107">
      <c r="A19" s="45" t="s">
        <v>216</v>
      </c>
      <c r="B19" s="46">
        <v>109530</v>
      </c>
      <c r="C19" s="47">
        <f>(B19-$B$1132)/($B$1133-$B$1132)</f>
        <v>0.1227657056902613</v>
      </c>
      <c r="D19" s="46">
        <v>34500</v>
      </c>
      <c r="E19" s="47">
        <f>(D19-$D$1132)/($D$1133-$D$1132)</f>
        <v>6.8972069162074864E-2</v>
      </c>
      <c r="F19" s="46" t="s">
        <v>53</v>
      </c>
      <c r="G19" s="44">
        <f>VLOOKUP(F19,'DATOS DE SOPORTE'!$Y$5:$Z$8,2,FALSE)</f>
        <v>2</v>
      </c>
      <c r="H19" s="47">
        <f>(G19-$G$1132)/($G$1133-$G$1132)</f>
        <v>0.33333333333333331</v>
      </c>
      <c r="I19" s="50">
        <v>0</v>
      </c>
      <c r="J19" s="44">
        <f t="shared" si="9"/>
        <v>0</v>
      </c>
      <c r="K19" s="43">
        <f>(J19-$J$1132)/($J$1133-$J$1132)</f>
        <v>0</v>
      </c>
      <c r="L19" s="51" t="str">
        <f t="shared" si="0"/>
        <v>NO</v>
      </c>
      <c r="M19" s="46" t="s">
        <v>192</v>
      </c>
      <c r="N19" s="44">
        <f t="shared" si="10"/>
        <v>2</v>
      </c>
      <c r="O19" s="43">
        <f>(N19-N$1132)/(N$1133-N$1132)</f>
        <v>1</v>
      </c>
      <c r="P19" s="46" t="s">
        <v>193</v>
      </c>
      <c r="Q19" s="44">
        <f t="shared" si="11"/>
        <v>2</v>
      </c>
      <c r="R19" s="43">
        <f>(Q19-Q$1132)/(Q$1133-Q$1132)</f>
        <v>0.5</v>
      </c>
      <c r="S19" s="46" t="s">
        <v>194</v>
      </c>
      <c r="T19" s="44">
        <f t="shared" si="12"/>
        <v>1</v>
      </c>
      <c r="U19" s="43">
        <f>(T19-T$1132)/(T$1133-T$1132)</f>
        <v>0</v>
      </c>
      <c r="V19" s="46" t="s">
        <v>62</v>
      </c>
      <c r="W19" s="53">
        <f>VLOOKUP(V19,'DATOS DE SOPORTE'!$S$5:$T$10,2,FALSE)</f>
        <v>1</v>
      </c>
      <c r="X19" s="54">
        <f>(W19-W$1132)/(W$1133-W$1132)</f>
        <v>0</v>
      </c>
      <c r="Y19" s="46" t="s">
        <v>188</v>
      </c>
      <c r="Z19" s="53">
        <f t="shared" si="13"/>
        <v>1</v>
      </c>
      <c r="AA19" s="54">
        <f>(Z19-Z$1132)/(Z$1133-Z$1132)</f>
        <v>0</v>
      </c>
      <c r="AB19" s="46" t="s">
        <v>136</v>
      </c>
      <c r="AC19" s="53">
        <f t="shared" si="14"/>
        <v>2</v>
      </c>
      <c r="AD19" s="54">
        <f>(AC19-AC$1132)/(AC$1133-AC$1132)</f>
        <v>1</v>
      </c>
      <c r="AE19" s="46" t="s">
        <v>136</v>
      </c>
      <c r="AF19" s="53">
        <f t="shared" si="15"/>
        <v>2</v>
      </c>
      <c r="AG19" s="54">
        <f>(AF19-AF$1132)/(AF$1133-AF$1132)</f>
        <v>1</v>
      </c>
      <c r="AH19" s="24" t="s">
        <v>67</v>
      </c>
      <c r="AI19" s="53">
        <f>VLOOKUP(AH19,'DATOS DE SOPORTE'!$V$5:$W$8,2,FALSE)</f>
        <v>1</v>
      </c>
      <c r="AJ19" s="54">
        <f>(AI19-AI$1132)/(AI$1133-AI$1132)</f>
        <v>0</v>
      </c>
      <c r="AK19" s="58" t="str">
        <f t="shared" si="16"/>
        <v>Bueno</v>
      </c>
      <c r="AL19" s="61">
        <f>IFERROR(SQRT(($E19-$E$1136)^2+($C19-$C$1136)^2),0)</f>
        <v>0.10745533248771212</v>
      </c>
      <c r="AM19" s="62" t="str">
        <f>IF(AL19&lt;=SMALL($AL$3:$AL$1130,1),"MAS PARECIDO","NO")</f>
        <v>NO</v>
      </c>
      <c r="AN19" s="62" t="str">
        <f>IF(AL19&lt;=SMALL($AL$3:$AL$1130,5),"SIMILAR","NO")</f>
        <v>NO</v>
      </c>
      <c r="AO19" s="62" t="str">
        <f t="shared" si="1"/>
        <v>N/A</v>
      </c>
      <c r="AP19" s="62">
        <f t="shared" si="17"/>
        <v>0</v>
      </c>
      <c r="AQ19" s="65">
        <f t="shared" si="2"/>
        <v>0</v>
      </c>
      <c r="AR19" s="61">
        <f>IFERROR(SQRT(($E19-$E$1136)^2+($H19-$H$1136)^2),0)</f>
        <v>6.9002070062101864E-2</v>
      </c>
      <c r="AS19" s="62" t="str">
        <f>IF(AR19&lt;=SMALL(AR$3:AR$1130,1),"MAS PARECIDO","NO")</f>
        <v>NO</v>
      </c>
      <c r="AT19" s="62" t="str">
        <f>IF(AR19&lt;=SMALL(AR$3:AR$1130,5),"SIMILAR","NO")</f>
        <v>NO</v>
      </c>
      <c r="AU19" s="62" t="str">
        <f t="shared" si="3"/>
        <v>N/A</v>
      </c>
      <c r="AV19" s="62">
        <f t="shared" si="18"/>
        <v>0</v>
      </c>
      <c r="AW19" s="65">
        <f t="shared" si="19"/>
        <v>0</v>
      </c>
      <c r="AX19" s="59">
        <f>IFERROR(SQRT(($E19-$E$1136)^2+($K19-$K$1136)^2),0)</f>
        <v>0.21156863111731669</v>
      </c>
      <c r="AY19" s="62" t="str">
        <f>IF(AX19&lt;=SMALL(AX$3:AX$1130,1),"MAS PARECIDO","NO")</f>
        <v>NO</v>
      </c>
      <c r="AZ19" s="62" t="str">
        <f>IF(AX19&lt;=SMALL(AX$3:AX$1130,5),"SIMILAR","NO")</f>
        <v>NO</v>
      </c>
      <c r="BA19" s="62" t="str">
        <f t="shared" si="4"/>
        <v>N/A</v>
      </c>
      <c r="BB19" s="62">
        <f t="shared" si="20"/>
        <v>0</v>
      </c>
      <c r="BC19" s="65">
        <f t="shared" si="21"/>
        <v>0</v>
      </c>
      <c r="BD19" s="59">
        <f>IFERROR(SQRT(($E19-$E$1136)^2+($O19-$O$1136)^2),0)</f>
        <v>6.9002070062101864E-2</v>
      </c>
      <c r="BE19" s="62" t="str">
        <f>IF(BD19&lt;=SMALL(BD$3:BD$1130,1),"MAS PARECIDO","NO")</f>
        <v>NO</v>
      </c>
      <c r="BF19" s="62" t="str">
        <f>IF(BD19&lt;=SMALL(BD$3:BD$1130,5),"SIMILAR","NO")</f>
        <v>NO</v>
      </c>
      <c r="BG19" s="62" t="str">
        <f t="shared" si="5"/>
        <v>N/A</v>
      </c>
      <c r="BH19" s="62">
        <f t="shared" si="22"/>
        <v>0</v>
      </c>
      <c r="BI19" s="65">
        <f t="shared" si="23"/>
        <v>0</v>
      </c>
      <c r="BJ19" s="59">
        <f>IFERROR(SQRT(($E19-$E$1136)^2+($R19-$R$1136)^2),0)</f>
        <v>6.9002070062101864E-2</v>
      </c>
      <c r="BK19" s="62" t="str">
        <f>IF(BJ19&lt;=SMALL(BJ$3:BJ$1130,1),"MAS PARECIDO","NO")</f>
        <v>NO</v>
      </c>
      <c r="BL19" s="62" t="str">
        <f>IF(BJ19&lt;=SMALL(BJ$3:BJ$1130,5),"SIMILAR","NO")</f>
        <v>NO</v>
      </c>
      <c r="BM19" s="62" t="str">
        <f t="shared" si="6"/>
        <v>N/A</v>
      </c>
      <c r="BN19" s="62">
        <f t="shared" si="24"/>
        <v>0</v>
      </c>
      <c r="BO19" s="65">
        <f t="shared" si="25"/>
        <v>0</v>
      </c>
      <c r="BP19" s="59">
        <f>IFERROR(SQRT(($E19-$E$1136)^2+($U19-$U$1136)^2),0)</f>
        <v>6.9002070062101864E-2</v>
      </c>
      <c r="BQ19" s="62" t="str">
        <f>IF(BP19&lt;=SMALL(BP$3:BP$1130,1),"MAS PARECIDO","NO")</f>
        <v>NO</v>
      </c>
      <c r="BR19" s="62" t="str">
        <f>IF(BP19&lt;=SMALL(BP$3:BP$1130,5),"SIMILAR","NO")</f>
        <v>NO</v>
      </c>
      <c r="BS19" s="62" t="str">
        <f t="shared" si="7"/>
        <v>N/A</v>
      </c>
      <c r="BT19" s="62">
        <f t="shared" si="26"/>
        <v>0</v>
      </c>
      <c r="BU19" s="65">
        <f t="shared" si="27"/>
        <v>0</v>
      </c>
      <c r="BV19" s="59">
        <f>IFERROR(SQRT(($E19-$E$1136)^2+($X19-$X$1136)^2),0)</f>
        <v>6.9002070062101864E-2</v>
      </c>
      <c r="BW19" s="62" t="str">
        <f>IF(BV19&lt;=SMALL(BV$3:BV$1130,1),"MAS PARECIDO","NO")</f>
        <v>NO</v>
      </c>
      <c r="BX19" s="62" t="str">
        <f>IF(BV19&lt;=SMALL(BV$3:BV$1130,5),"SIMILAR","NO")</f>
        <v>NO</v>
      </c>
      <c r="BY19" s="62" t="str">
        <f t="shared" si="8"/>
        <v>N/A</v>
      </c>
      <c r="BZ19" s="62">
        <f t="shared" si="28"/>
        <v>0</v>
      </c>
      <c r="CA19" s="65">
        <f t="shared" si="29"/>
        <v>0</v>
      </c>
      <c r="CB19" s="59">
        <f>IFERROR(SQRT(($E19-$E$1136)^2+($AA19-$AA$1136)^2),0)</f>
        <v>6.9002070062101864E-2</v>
      </c>
      <c r="CC19" s="62" t="str">
        <f>IF(CB19&lt;=SMALL(CB$3:CB$1130,1),"MAS PARECIDO","NO")</f>
        <v>NO</v>
      </c>
      <c r="CD19" s="62" t="str">
        <f>IF(CB19&lt;=SMALL(CB$3:CB$1130,5),"SIMILAR","NO")</f>
        <v>NO</v>
      </c>
      <c r="CE19" s="62" t="str">
        <f t="shared" si="30"/>
        <v>N/A</v>
      </c>
      <c r="CF19" s="62">
        <f t="shared" si="31"/>
        <v>0</v>
      </c>
      <c r="CG19" s="65">
        <f t="shared" si="32"/>
        <v>0</v>
      </c>
      <c r="CH19" s="59">
        <f>IFERROR(SQRT(($E19-$E$1136)^2+($AD19-$AD$1136)^2),0)</f>
        <v>6.9002070062101864E-2</v>
      </c>
      <c r="CI19" s="62" t="str">
        <f>IF(CH19&lt;=SMALL(CH$3:CH$1130,1),"MAS PARECIDO","NO")</f>
        <v>NO</v>
      </c>
      <c r="CJ19" s="62" t="str">
        <f>IF(CH19&lt;=SMALL(CH$3:CH$1130,5),"SIMILAR","NO")</f>
        <v>NO</v>
      </c>
      <c r="CK19" s="62" t="str">
        <f t="shared" si="33"/>
        <v>N/A</v>
      </c>
      <c r="CL19" s="62">
        <f t="shared" si="34"/>
        <v>0</v>
      </c>
      <c r="CM19" s="65">
        <f t="shared" si="35"/>
        <v>0</v>
      </c>
      <c r="CN19" s="59">
        <f>IFERROR(SQRT(($E19-$E$1136)^2+($AG19-$AG$1136)^2),0)</f>
        <v>6.9002070062101864E-2</v>
      </c>
      <c r="CO19" s="62" t="str">
        <f>IF(CN19&lt;=SMALL(CN$3:CN$1130,1),"MAS PARECIDO","NO")</f>
        <v>NO</v>
      </c>
      <c r="CP19" s="62" t="str">
        <f>IF(CN19&lt;=SMALL(CN$3:CN$1130,5),"SIMILAR","NO")</f>
        <v>NO</v>
      </c>
      <c r="CQ19" s="62" t="str">
        <f t="shared" si="36"/>
        <v>N/A</v>
      </c>
      <c r="CR19" s="62">
        <f t="shared" si="37"/>
        <v>0</v>
      </c>
      <c r="CS19" s="65">
        <f t="shared" si="38"/>
        <v>0</v>
      </c>
      <c r="CT19" s="59">
        <f>IFERROR(SQRT(($E19-$E$1136)^2+($AJ19-$AJ$1136)^2),0)</f>
        <v>6.9002070062101864E-2</v>
      </c>
      <c r="CU19" s="62" t="str">
        <f>IF(CT19&lt;=SMALL(CT$3:CT$1130,1),"MAS PARECIDO","NO")</f>
        <v>NO</v>
      </c>
      <c r="CV19" s="62" t="str">
        <f>IF(CT19&lt;=SMALL(CT$3:CT$1130,5),"SIMILAR","NO")</f>
        <v>NO</v>
      </c>
      <c r="CW19" s="62" t="str">
        <f t="shared" si="39"/>
        <v>N/A</v>
      </c>
      <c r="CX19" s="62">
        <f t="shared" si="40"/>
        <v>0</v>
      </c>
      <c r="CY19" s="65">
        <f t="shared" si="41"/>
        <v>0</v>
      </c>
      <c r="CZ19" s="2" t="s">
        <v>1314</v>
      </c>
      <c r="DA19" s="2" t="s">
        <v>1315</v>
      </c>
      <c r="DB19" s="2">
        <v>0</v>
      </c>
      <c r="DC19" s="2" t="s">
        <v>189</v>
      </c>
    </row>
    <row r="20" spans="1:107">
      <c r="A20" s="45" t="s">
        <v>217</v>
      </c>
      <c r="B20" s="46">
        <v>107308</v>
      </c>
      <c r="C20" s="47">
        <f>(B20-$B$1132)/($B$1133-$B$1132)</f>
        <v>0.12016838054474417</v>
      </c>
      <c r="D20" s="46">
        <v>13000</v>
      </c>
      <c r="E20" s="47">
        <f>(D20-$D$1132)/($D$1133-$D$1132)</f>
        <v>2.59707791233737E-2</v>
      </c>
      <c r="F20" s="46" t="s">
        <v>53</v>
      </c>
      <c r="G20" s="44">
        <f>VLOOKUP(F20,'DATOS DE SOPORTE'!$Y$5:$Z$8,2,FALSE)</f>
        <v>2</v>
      </c>
      <c r="H20" s="47">
        <f>(G20-$G$1132)/($G$1133-$G$1132)</f>
        <v>0.33333333333333331</v>
      </c>
      <c r="I20" s="50">
        <v>1</v>
      </c>
      <c r="J20" s="44">
        <f t="shared" si="9"/>
        <v>1</v>
      </c>
      <c r="K20" s="43">
        <f>(J20-$J$1132)/($J$1133-$J$1132)</f>
        <v>0.2</v>
      </c>
      <c r="L20" s="51" t="str">
        <f t="shared" si="0"/>
        <v>SI</v>
      </c>
      <c r="M20" s="46" t="s">
        <v>56</v>
      </c>
      <c r="N20" s="44">
        <f t="shared" si="10"/>
        <v>1</v>
      </c>
      <c r="O20" s="43">
        <f>(N20-N$1132)/(N$1133-N$1132)</f>
        <v>0</v>
      </c>
      <c r="P20" s="46" t="s">
        <v>193</v>
      </c>
      <c r="Q20" s="44">
        <f t="shared" si="11"/>
        <v>2</v>
      </c>
      <c r="R20" s="43">
        <f>(Q20-Q$1132)/(Q$1133-Q$1132)</f>
        <v>0.5</v>
      </c>
      <c r="S20" s="46" t="s">
        <v>60</v>
      </c>
      <c r="T20" s="44">
        <f t="shared" si="12"/>
        <v>2</v>
      </c>
      <c r="U20" s="43">
        <f>(T20-T$1132)/(T$1133-T$1132)</f>
        <v>1</v>
      </c>
      <c r="V20" s="46" t="s">
        <v>62</v>
      </c>
      <c r="W20" s="53">
        <f>VLOOKUP(V20,'DATOS DE SOPORTE'!$S$5:$T$10,2,FALSE)</f>
        <v>1</v>
      </c>
      <c r="X20" s="54">
        <f>(W20-W$1132)/(W$1133-W$1132)</f>
        <v>0</v>
      </c>
      <c r="Y20" s="46" t="s">
        <v>136</v>
      </c>
      <c r="Z20" s="53">
        <f t="shared" si="13"/>
        <v>2</v>
      </c>
      <c r="AA20" s="54">
        <f>(Z20-Z$1132)/(Z$1133-Z$1132)</f>
        <v>1</v>
      </c>
      <c r="AB20" s="46" t="s">
        <v>136</v>
      </c>
      <c r="AC20" s="53">
        <f t="shared" si="14"/>
        <v>2</v>
      </c>
      <c r="AD20" s="54">
        <f>(AC20-AC$1132)/(AC$1133-AC$1132)</f>
        <v>1</v>
      </c>
      <c r="AE20" s="46" t="s">
        <v>188</v>
      </c>
      <c r="AF20" s="53">
        <f t="shared" si="15"/>
        <v>1</v>
      </c>
      <c r="AG20" s="54">
        <f>(AF20-AF$1132)/(AF$1133-AF$1132)</f>
        <v>0</v>
      </c>
      <c r="AH20" s="24" t="s">
        <v>67</v>
      </c>
      <c r="AI20" s="53">
        <f>VLOOKUP(AH20,'DATOS DE SOPORTE'!$V$5:$W$8,2,FALSE)</f>
        <v>1</v>
      </c>
      <c r="AJ20" s="54">
        <f>(AI20-AI$1132)/(AI$1133-AI$1132)</f>
        <v>0</v>
      </c>
      <c r="AK20" s="58" t="str">
        <f t="shared" si="16"/>
        <v>Bueno</v>
      </c>
      <c r="AL20" s="61">
        <f>IFERROR(SQRT(($E20-$E$1136)^2+($C20-$C$1136)^2),0)</f>
        <v>8.8859721048546308E-2</v>
      </c>
      <c r="AM20" s="62" t="str">
        <f>IF(AL20&lt;=SMALL($AL$3:$AL$1130,1),"MAS PARECIDO","NO")</f>
        <v>NO</v>
      </c>
      <c r="AN20" s="62" t="str">
        <f>IF(AL20&lt;=SMALL($AL$3:$AL$1130,5),"SIMILAR","NO")</f>
        <v>NO</v>
      </c>
      <c r="AO20" s="62" t="str">
        <f t="shared" si="1"/>
        <v>N/A</v>
      </c>
      <c r="AP20" s="62">
        <f t="shared" si="17"/>
        <v>0</v>
      </c>
      <c r="AQ20" s="65">
        <f t="shared" si="2"/>
        <v>0</v>
      </c>
      <c r="AR20" s="61">
        <f>IFERROR(SQRT(($E20-$E$1136)^2+($H20-$H$1136)^2),0)</f>
        <v>2.6000780023400699E-2</v>
      </c>
      <c r="AS20" s="62" t="str">
        <f>IF(AR20&lt;=SMALL(AR$3:AR$1130,1),"MAS PARECIDO","NO")</f>
        <v>NO</v>
      </c>
      <c r="AT20" s="62" t="str">
        <f>IF(AR20&lt;=SMALL(AR$3:AR$1130,5),"SIMILAR","NO")</f>
        <v>NO</v>
      </c>
      <c r="AU20" s="62" t="str">
        <f t="shared" si="3"/>
        <v>N/A</v>
      </c>
      <c r="AV20" s="62">
        <f t="shared" si="18"/>
        <v>0</v>
      </c>
      <c r="AW20" s="65">
        <f t="shared" si="19"/>
        <v>0</v>
      </c>
      <c r="AX20" s="59">
        <f>IFERROR(SQRT(($E20-$E$1136)^2+($K20-$K$1136)^2),0)</f>
        <v>2.6000780023400699E-2</v>
      </c>
      <c r="AY20" s="62" t="str">
        <f>IF(AX20&lt;=SMALL(AX$3:AX$1130,1),"MAS PARECIDO","NO")</f>
        <v>NO</v>
      </c>
      <c r="AZ20" s="62" t="str">
        <f>IF(AX20&lt;=SMALL(AX$3:AX$1130,5),"SIMILAR","NO")</f>
        <v>NO</v>
      </c>
      <c r="BA20" s="62" t="str">
        <f t="shared" si="4"/>
        <v>N/A</v>
      </c>
      <c r="BB20" s="62">
        <f t="shared" si="20"/>
        <v>0</v>
      </c>
      <c r="BC20" s="65">
        <f t="shared" si="21"/>
        <v>0</v>
      </c>
      <c r="BD20" s="59">
        <f>IFERROR(SQRT(($E20-$E$1136)^2+($O20-$O$1136)^2),0)</f>
        <v>1.00033796317136</v>
      </c>
      <c r="BE20" s="62" t="str">
        <f>IF(BD20&lt;=SMALL(BD$3:BD$1130,1),"MAS PARECIDO","NO")</f>
        <v>NO</v>
      </c>
      <c r="BF20" s="62" t="str">
        <f>IF(BD20&lt;=SMALL(BD$3:BD$1130,5),"SIMILAR","NO")</f>
        <v>NO</v>
      </c>
      <c r="BG20" s="62" t="str">
        <f t="shared" si="5"/>
        <v>N/A</v>
      </c>
      <c r="BH20" s="62">
        <f t="shared" si="22"/>
        <v>0</v>
      </c>
      <c r="BI20" s="65">
        <f t="shared" si="23"/>
        <v>0</v>
      </c>
      <c r="BJ20" s="59">
        <f>IFERROR(SQRT(($E20-$E$1136)^2+($R20-$R$1136)^2),0)</f>
        <v>2.6000780023400699E-2</v>
      </c>
      <c r="BK20" s="62" t="str">
        <f>IF(BJ20&lt;=SMALL(BJ$3:BJ$1130,1),"MAS PARECIDO","NO")</f>
        <v>NO</v>
      </c>
      <c r="BL20" s="62" t="str">
        <f>IF(BJ20&lt;=SMALL(BJ$3:BJ$1130,5),"SIMILAR","NO")</f>
        <v>NO</v>
      </c>
      <c r="BM20" s="62" t="str">
        <f t="shared" si="6"/>
        <v>N/A</v>
      </c>
      <c r="BN20" s="62">
        <f t="shared" si="24"/>
        <v>0</v>
      </c>
      <c r="BO20" s="65">
        <f t="shared" si="25"/>
        <v>0</v>
      </c>
      <c r="BP20" s="59">
        <f>IFERROR(SQRT(($E20-$E$1136)^2+($U20-$U$1136)^2),0)</f>
        <v>1.00033796317136</v>
      </c>
      <c r="BQ20" s="62" t="str">
        <f>IF(BP20&lt;=SMALL(BP$3:BP$1130,1),"MAS PARECIDO","NO")</f>
        <v>NO</v>
      </c>
      <c r="BR20" s="62" t="str">
        <f>IF(BP20&lt;=SMALL(BP$3:BP$1130,5),"SIMILAR","NO")</f>
        <v>NO</v>
      </c>
      <c r="BS20" s="62" t="str">
        <f t="shared" si="7"/>
        <v>N/A</v>
      </c>
      <c r="BT20" s="62">
        <f t="shared" si="26"/>
        <v>0</v>
      </c>
      <c r="BU20" s="65">
        <f t="shared" si="27"/>
        <v>0</v>
      </c>
      <c r="BV20" s="59">
        <f>IFERROR(SQRT(($E20-$E$1136)^2+($X20-$X$1136)^2),0)</f>
        <v>2.6000780023400699E-2</v>
      </c>
      <c r="BW20" s="62" t="str">
        <f>IF(BV20&lt;=SMALL(BV$3:BV$1130,1),"MAS PARECIDO","NO")</f>
        <v>NO</v>
      </c>
      <c r="BX20" s="62" t="str">
        <f>IF(BV20&lt;=SMALL(BV$3:BV$1130,5),"SIMILAR","NO")</f>
        <v>NO</v>
      </c>
      <c r="BY20" s="62" t="str">
        <f t="shared" si="8"/>
        <v>N/A</v>
      </c>
      <c r="BZ20" s="62">
        <f t="shared" si="28"/>
        <v>0</v>
      </c>
      <c r="CA20" s="65">
        <f t="shared" si="29"/>
        <v>0</v>
      </c>
      <c r="CB20" s="59">
        <f>IFERROR(SQRT(($E20-$E$1136)^2+($AA20-$AA$1136)^2),0)</f>
        <v>1.00033796317136</v>
      </c>
      <c r="CC20" s="62" t="str">
        <f>IF(CB20&lt;=SMALL(CB$3:CB$1130,1),"MAS PARECIDO","NO")</f>
        <v>NO</v>
      </c>
      <c r="CD20" s="62" t="str">
        <f>IF(CB20&lt;=SMALL(CB$3:CB$1130,5),"SIMILAR","NO")</f>
        <v>NO</v>
      </c>
      <c r="CE20" s="62" t="str">
        <f t="shared" si="30"/>
        <v>N/A</v>
      </c>
      <c r="CF20" s="62">
        <f t="shared" si="31"/>
        <v>0</v>
      </c>
      <c r="CG20" s="65">
        <f t="shared" si="32"/>
        <v>0</v>
      </c>
      <c r="CH20" s="59">
        <f>IFERROR(SQRT(($E20-$E$1136)^2+($AD20-$AD$1136)^2),0)</f>
        <v>2.6000780023400699E-2</v>
      </c>
      <c r="CI20" s="62" t="str">
        <f>IF(CH20&lt;=SMALL(CH$3:CH$1130,1),"MAS PARECIDO","NO")</f>
        <v>NO</v>
      </c>
      <c r="CJ20" s="62" t="str">
        <f>IF(CH20&lt;=SMALL(CH$3:CH$1130,5),"SIMILAR","NO")</f>
        <v>NO</v>
      </c>
      <c r="CK20" s="62" t="str">
        <f t="shared" si="33"/>
        <v>N/A</v>
      </c>
      <c r="CL20" s="62">
        <f t="shared" si="34"/>
        <v>0</v>
      </c>
      <c r="CM20" s="65">
        <f t="shared" si="35"/>
        <v>0</v>
      </c>
      <c r="CN20" s="59">
        <f>IFERROR(SQRT(($E20-$E$1136)^2+($AG20-$AG$1136)^2),0)</f>
        <v>1.00033796317136</v>
      </c>
      <c r="CO20" s="62" t="str">
        <f>IF(CN20&lt;=SMALL(CN$3:CN$1130,1),"MAS PARECIDO","NO")</f>
        <v>NO</v>
      </c>
      <c r="CP20" s="62" t="str">
        <f>IF(CN20&lt;=SMALL(CN$3:CN$1130,5),"SIMILAR","NO")</f>
        <v>NO</v>
      </c>
      <c r="CQ20" s="62" t="str">
        <f t="shared" si="36"/>
        <v>N/A</v>
      </c>
      <c r="CR20" s="62">
        <f t="shared" si="37"/>
        <v>0</v>
      </c>
      <c r="CS20" s="65">
        <f t="shared" si="38"/>
        <v>0</v>
      </c>
      <c r="CT20" s="59">
        <f>IFERROR(SQRT(($E20-$E$1136)^2+($AJ20-$AJ$1136)^2),0)</f>
        <v>2.6000780023400699E-2</v>
      </c>
      <c r="CU20" s="62" t="str">
        <f>IF(CT20&lt;=SMALL(CT$3:CT$1130,1),"MAS PARECIDO","NO")</f>
        <v>NO</v>
      </c>
      <c r="CV20" s="62" t="str">
        <f>IF(CT20&lt;=SMALL(CT$3:CT$1130,5),"SIMILAR","NO")</f>
        <v>NO</v>
      </c>
      <c r="CW20" s="62" t="str">
        <f t="shared" si="39"/>
        <v>N/A</v>
      </c>
      <c r="CX20" s="62">
        <f t="shared" si="40"/>
        <v>0</v>
      </c>
      <c r="CY20" s="65">
        <f t="shared" si="41"/>
        <v>0</v>
      </c>
      <c r="CZ20" s="2" t="s">
        <v>1316</v>
      </c>
      <c r="DA20" s="2" t="s">
        <v>1317</v>
      </c>
      <c r="DB20" s="2">
        <v>0</v>
      </c>
      <c r="DC20" s="2" t="s">
        <v>189</v>
      </c>
    </row>
    <row r="21" spans="1:107">
      <c r="A21" s="45" t="s">
        <v>214</v>
      </c>
      <c r="B21" s="46">
        <v>152770</v>
      </c>
      <c r="C21" s="47">
        <f>(B21-$B$1132)/($B$1133-$B$1132)</f>
        <v>0.17330951275243983</v>
      </c>
      <c r="D21" s="46">
        <v>80000</v>
      </c>
      <c r="E21" s="47">
        <f>(D21-$D$1132)/($D$1133-$D$1132)</f>
        <v>0.15997479924397731</v>
      </c>
      <c r="F21" s="46" t="s">
        <v>203</v>
      </c>
      <c r="G21" s="44">
        <f>VLOOKUP(F21,'DATOS DE SOPORTE'!$Y$5:$Z$8,2,FALSE)</f>
        <v>3</v>
      </c>
      <c r="H21" s="47">
        <f>(G21-$G$1132)/($G$1133-$G$1132)</f>
        <v>0.66666666666666663</v>
      </c>
      <c r="I21" s="50">
        <v>2</v>
      </c>
      <c r="J21" s="44">
        <f t="shared" si="9"/>
        <v>2</v>
      </c>
      <c r="K21" s="43">
        <f>(J21-$J$1132)/($J$1133-$J$1132)</f>
        <v>0.4</v>
      </c>
      <c r="L21" s="51" t="str">
        <f t="shared" si="0"/>
        <v>SI</v>
      </c>
      <c r="M21" s="46" t="s">
        <v>56</v>
      </c>
      <c r="N21" s="44">
        <f t="shared" si="10"/>
        <v>1</v>
      </c>
      <c r="O21" s="43">
        <f>(N21-N$1132)/(N$1133-N$1132)</f>
        <v>0</v>
      </c>
      <c r="P21" s="46" t="s">
        <v>58</v>
      </c>
      <c r="Q21" s="44">
        <f t="shared" si="11"/>
        <v>3</v>
      </c>
      <c r="R21" s="43">
        <f>(Q21-Q$1132)/(Q$1133-Q$1132)</f>
        <v>1</v>
      </c>
      <c r="S21" s="46" t="s">
        <v>60</v>
      </c>
      <c r="T21" s="44">
        <f t="shared" si="12"/>
        <v>2</v>
      </c>
      <c r="U21" s="43">
        <f>(T21-T$1132)/(T$1133-T$1132)</f>
        <v>1</v>
      </c>
      <c r="V21" s="46" t="s">
        <v>62</v>
      </c>
      <c r="W21" s="53">
        <f>VLOOKUP(V21,'DATOS DE SOPORTE'!$S$5:$T$10,2,FALSE)</f>
        <v>1</v>
      </c>
      <c r="X21" s="54">
        <f>(W21-W$1132)/(W$1133-W$1132)</f>
        <v>0</v>
      </c>
      <c r="Y21" s="46" t="s">
        <v>188</v>
      </c>
      <c r="Z21" s="53">
        <f t="shared" si="13"/>
        <v>1</v>
      </c>
      <c r="AA21" s="54">
        <f>(Z21-Z$1132)/(Z$1133-Z$1132)</f>
        <v>0</v>
      </c>
      <c r="AB21" s="46" t="s">
        <v>188</v>
      </c>
      <c r="AC21" s="53">
        <f t="shared" si="14"/>
        <v>1</v>
      </c>
      <c r="AD21" s="54">
        <f>(AC21-AC$1132)/(AC$1133-AC$1132)</f>
        <v>0</v>
      </c>
      <c r="AE21" s="46" t="s">
        <v>188</v>
      </c>
      <c r="AF21" s="53">
        <f t="shared" si="15"/>
        <v>1</v>
      </c>
      <c r="AG21" s="54">
        <f>(AF21-AF$1132)/(AF$1133-AF$1132)</f>
        <v>0</v>
      </c>
      <c r="AH21" s="24" t="s">
        <v>67</v>
      </c>
      <c r="AI21" s="53">
        <f>VLOOKUP(AH21,'DATOS DE SOPORTE'!$V$5:$W$8,2,FALSE)</f>
        <v>1</v>
      </c>
      <c r="AJ21" s="54">
        <f>(AI21-AI$1132)/(AI$1133-AI$1132)</f>
        <v>0</v>
      </c>
      <c r="AK21" s="58" t="str">
        <f t="shared" si="16"/>
        <v>Bueno</v>
      </c>
      <c r="AL21" s="61">
        <f>IFERROR(SQRT(($E21-$E$1136)^2+($C21-$C$1136)^2),0)</f>
        <v>0.16313998149097406</v>
      </c>
      <c r="AM21" s="62" t="str">
        <f>IF(AL21&lt;=SMALL($AL$3:$AL$1130,1),"MAS PARECIDO","NO")</f>
        <v>NO</v>
      </c>
      <c r="AN21" s="62" t="str">
        <f>IF(AL21&lt;=SMALL($AL$3:$AL$1130,5),"SIMILAR","NO")</f>
        <v>NO</v>
      </c>
      <c r="AO21" s="62" t="str">
        <f t="shared" si="1"/>
        <v>N/A</v>
      </c>
      <c r="AP21" s="62">
        <f t="shared" si="17"/>
        <v>0</v>
      </c>
      <c r="AQ21" s="65">
        <f t="shared" si="2"/>
        <v>0</v>
      </c>
      <c r="AR21" s="61">
        <f>IFERROR(SQRT(($E21-$E$1136)^2+($H21-$H$1136)^2),0)</f>
        <v>0.36974673383308454</v>
      </c>
      <c r="AS21" s="62" t="str">
        <f>IF(AR21&lt;=SMALL(AR$3:AR$1130,1),"MAS PARECIDO","NO")</f>
        <v>NO</v>
      </c>
      <c r="AT21" s="62" t="str">
        <f>IF(AR21&lt;=SMALL(AR$3:AR$1130,5),"SIMILAR","NO")</f>
        <v>NO</v>
      </c>
      <c r="AU21" s="62" t="str">
        <f t="shared" si="3"/>
        <v>N/A</v>
      </c>
      <c r="AV21" s="62">
        <f t="shared" si="18"/>
        <v>0</v>
      </c>
      <c r="AW21" s="65">
        <f t="shared" si="19"/>
        <v>0</v>
      </c>
      <c r="AX21" s="59">
        <f>IFERROR(SQRT(($E21-$E$1136)^2+($K21-$K$1136)^2),0)</f>
        <v>0.25612796815092798</v>
      </c>
      <c r="AY21" s="62" t="str">
        <f>IF(AX21&lt;=SMALL(AX$3:AX$1130,1),"MAS PARECIDO","NO")</f>
        <v>NO</v>
      </c>
      <c r="AZ21" s="62" t="str">
        <f>IF(AX21&lt;=SMALL(AX$3:AX$1130,5),"SIMILAR","NO")</f>
        <v>NO</v>
      </c>
      <c r="BA21" s="62" t="str">
        <f t="shared" si="4"/>
        <v>N/A</v>
      </c>
      <c r="BB21" s="62">
        <f t="shared" si="20"/>
        <v>0</v>
      </c>
      <c r="BC21" s="65">
        <f t="shared" si="21"/>
        <v>0</v>
      </c>
      <c r="BD21" s="59">
        <f>IFERROR(SQRT(($E21-$E$1136)^2+($O21-$O$1136)^2),0)</f>
        <v>1.0127198704820217</v>
      </c>
      <c r="BE21" s="62" t="str">
        <f>IF(BD21&lt;=SMALL(BD$3:BD$1130,1),"MAS PARECIDO","NO")</f>
        <v>NO</v>
      </c>
      <c r="BF21" s="62" t="str">
        <f>IF(BD21&lt;=SMALL(BD$3:BD$1130,5),"SIMILAR","NO")</f>
        <v>NO</v>
      </c>
      <c r="BG21" s="62" t="str">
        <f t="shared" si="5"/>
        <v>N/A</v>
      </c>
      <c r="BH21" s="62">
        <f t="shared" si="22"/>
        <v>0</v>
      </c>
      <c r="BI21" s="65">
        <f t="shared" si="23"/>
        <v>0</v>
      </c>
      <c r="BJ21" s="59">
        <f>IFERROR(SQRT(($E21-$E$1136)^2+($R21-$R$1136)^2),0)</f>
        <v>0.52497765292355325</v>
      </c>
      <c r="BK21" s="62" t="str">
        <f>IF(BJ21&lt;=SMALL(BJ$3:BJ$1130,1),"MAS PARECIDO","NO")</f>
        <v>NO</v>
      </c>
      <c r="BL21" s="62" t="str">
        <f>IF(BJ21&lt;=SMALL(BJ$3:BJ$1130,5),"SIMILAR","NO")</f>
        <v>NO</v>
      </c>
      <c r="BM21" s="62" t="str">
        <f t="shared" si="6"/>
        <v>N/A</v>
      </c>
      <c r="BN21" s="62">
        <f t="shared" si="24"/>
        <v>0</v>
      </c>
      <c r="BO21" s="65">
        <f t="shared" si="25"/>
        <v>0</v>
      </c>
      <c r="BP21" s="59">
        <f>IFERROR(SQRT(($E21-$E$1136)^2+($U21-$U$1136)^2),0)</f>
        <v>1.0127198704820217</v>
      </c>
      <c r="BQ21" s="62" t="str">
        <f>IF(BP21&lt;=SMALL(BP$3:BP$1130,1),"MAS PARECIDO","NO")</f>
        <v>NO</v>
      </c>
      <c r="BR21" s="62" t="str">
        <f>IF(BP21&lt;=SMALL(BP$3:BP$1130,5),"SIMILAR","NO")</f>
        <v>NO</v>
      </c>
      <c r="BS21" s="62" t="str">
        <f t="shared" si="7"/>
        <v>N/A</v>
      </c>
      <c r="BT21" s="62">
        <f t="shared" si="26"/>
        <v>0</v>
      </c>
      <c r="BU21" s="65">
        <f t="shared" si="27"/>
        <v>0</v>
      </c>
      <c r="BV21" s="59">
        <f>IFERROR(SQRT(($E21-$E$1136)^2+($X21-$X$1136)^2),0)</f>
        <v>0.16000480014400431</v>
      </c>
      <c r="BW21" s="62" t="str">
        <f>IF(BV21&lt;=SMALL(BV$3:BV$1130,1),"MAS PARECIDO","NO")</f>
        <v>NO</v>
      </c>
      <c r="BX21" s="62" t="str">
        <f>IF(BV21&lt;=SMALL(BV$3:BV$1130,5),"SIMILAR","NO")</f>
        <v>NO</v>
      </c>
      <c r="BY21" s="62" t="str">
        <f t="shared" si="8"/>
        <v>N/A</v>
      </c>
      <c r="BZ21" s="62">
        <f t="shared" si="28"/>
        <v>0</v>
      </c>
      <c r="CA21" s="65">
        <f t="shared" si="29"/>
        <v>0</v>
      </c>
      <c r="CB21" s="59">
        <f>IFERROR(SQRT(($E21-$E$1136)^2+($AA21-$AA$1136)^2),0)</f>
        <v>0.16000480014400431</v>
      </c>
      <c r="CC21" s="62" t="str">
        <f>IF(CB21&lt;=SMALL(CB$3:CB$1130,1),"MAS PARECIDO","NO")</f>
        <v>NO</v>
      </c>
      <c r="CD21" s="62" t="str">
        <f>IF(CB21&lt;=SMALL(CB$3:CB$1130,5),"SIMILAR","NO")</f>
        <v>NO</v>
      </c>
      <c r="CE21" s="62" t="str">
        <f t="shared" si="30"/>
        <v>N/A</v>
      </c>
      <c r="CF21" s="62">
        <f t="shared" si="31"/>
        <v>0</v>
      </c>
      <c r="CG21" s="65">
        <f t="shared" si="32"/>
        <v>0</v>
      </c>
      <c r="CH21" s="59">
        <f>IFERROR(SQRT(($E21-$E$1136)^2+($AD21-$AD$1136)^2),0)</f>
        <v>1.0127198704820217</v>
      </c>
      <c r="CI21" s="62" t="str">
        <f>IF(CH21&lt;=SMALL(CH$3:CH$1130,1),"MAS PARECIDO","NO")</f>
        <v>NO</v>
      </c>
      <c r="CJ21" s="62" t="str">
        <f>IF(CH21&lt;=SMALL(CH$3:CH$1130,5),"SIMILAR","NO")</f>
        <v>NO</v>
      </c>
      <c r="CK21" s="62" t="str">
        <f t="shared" si="33"/>
        <v>N/A</v>
      </c>
      <c r="CL21" s="62">
        <f t="shared" si="34"/>
        <v>0</v>
      </c>
      <c r="CM21" s="65">
        <f t="shared" si="35"/>
        <v>0</v>
      </c>
      <c r="CN21" s="59">
        <f>IFERROR(SQRT(($E21-$E$1136)^2+($AG21-$AG$1136)^2),0)</f>
        <v>1.0127198704820217</v>
      </c>
      <c r="CO21" s="62" t="str">
        <f>IF(CN21&lt;=SMALL(CN$3:CN$1130,1),"MAS PARECIDO","NO")</f>
        <v>NO</v>
      </c>
      <c r="CP21" s="62" t="str">
        <f>IF(CN21&lt;=SMALL(CN$3:CN$1130,5),"SIMILAR","NO")</f>
        <v>NO</v>
      </c>
      <c r="CQ21" s="62" t="str">
        <f t="shared" si="36"/>
        <v>N/A</v>
      </c>
      <c r="CR21" s="62">
        <f t="shared" si="37"/>
        <v>0</v>
      </c>
      <c r="CS21" s="65">
        <f t="shared" si="38"/>
        <v>0</v>
      </c>
      <c r="CT21" s="59">
        <f>IFERROR(SQRT(($E21-$E$1136)^2+($AJ21-$AJ$1136)^2),0)</f>
        <v>0.16000480014400431</v>
      </c>
      <c r="CU21" s="62" t="str">
        <f>IF(CT21&lt;=SMALL(CT$3:CT$1130,1),"MAS PARECIDO","NO")</f>
        <v>NO</v>
      </c>
      <c r="CV21" s="62" t="str">
        <f>IF(CT21&lt;=SMALL(CT$3:CT$1130,5),"SIMILAR","NO")</f>
        <v>NO</v>
      </c>
      <c r="CW21" s="62" t="str">
        <f t="shared" si="39"/>
        <v>N/A</v>
      </c>
      <c r="CX21" s="62">
        <f t="shared" si="40"/>
        <v>0</v>
      </c>
      <c r="CY21" s="65">
        <f t="shared" si="41"/>
        <v>0</v>
      </c>
      <c r="CZ21" s="2" t="s">
        <v>1310</v>
      </c>
      <c r="DA21" s="2" t="s">
        <v>1311</v>
      </c>
      <c r="DB21" s="2">
        <v>0</v>
      </c>
      <c r="DC21" s="2" t="s">
        <v>189</v>
      </c>
    </row>
    <row r="22" spans="1:107">
      <c r="A22" s="45" t="s">
        <v>218</v>
      </c>
      <c r="B22" s="46">
        <v>35603</v>
      </c>
      <c r="C22" s="47">
        <f>(B22-$B$1132)/($B$1133-$B$1132)</f>
        <v>3.6351459050907232E-2</v>
      </c>
      <c r="D22" s="46">
        <v>12000</v>
      </c>
      <c r="E22" s="47">
        <f>(D22-$D$1132)/($D$1133-$D$1132)</f>
        <v>2.3970719121573648E-2</v>
      </c>
      <c r="F22" s="46" t="s">
        <v>53</v>
      </c>
      <c r="G22" s="44">
        <f>VLOOKUP(F22,'DATOS DE SOPORTE'!$Y$5:$Z$8,2,FALSE)</f>
        <v>2</v>
      </c>
      <c r="H22" s="47">
        <f>(G22-$G$1132)/($G$1133-$G$1132)</f>
        <v>0.33333333333333331</v>
      </c>
      <c r="I22" s="50">
        <v>2</v>
      </c>
      <c r="J22" s="44">
        <f t="shared" si="9"/>
        <v>2</v>
      </c>
      <c r="K22" s="43">
        <f>(J22-$J$1132)/($J$1133-$J$1132)</f>
        <v>0.4</v>
      </c>
      <c r="L22" s="51" t="str">
        <f t="shared" si="0"/>
        <v>SI</v>
      </c>
      <c r="M22" s="46" t="s">
        <v>192</v>
      </c>
      <c r="N22" s="44">
        <f t="shared" si="10"/>
        <v>2</v>
      </c>
      <c r="O22" s="43">
        <f>(N22-N$1132)/(N$1133-N$1132)</f>
        <v>1</v>
      </c>
      <c r="P22" s="46" t="s">
        <v>196</v>
      </c>
      <c r="Q22" s="44">
        <f t="shared" si="11"/>
        <v>1</v>
      </c>
      <c r="R22" s="43">
        <f>(Q22-Q$1132)/(Q$1133-Q$1132)</f>
        <v>0</v>
      </c>
      <c r="S22" s="46" t="s">
        <v>60</v>
      </c>
      <c r="T22" s="44">
        <f t="shared" si="12"/>
        <v>2</v>
      </c>
      <c r="U22" s="43">
        <f>(T22-T$1132)/(T$1133-T$1132)</f>
        <v>1</v>
      </c>
      <c r="V22" s="46" t="s">
        <v>62</v>
      </c>
      <c r="W22" s="53">
        <f>VLOOKUP(V22,'DATOS DE SOPORTE'!$S$5:$T$10,2,FALSE)</f>
        <v>1</v>
      </c>
      <c r="X22" s="54">
        <f>(W22-W$1132)/(W$1133-W$1132)</f>
        <v>0</v>
      </c>
      <c r="Y22" s="46" t="s">
        <v>188</v>
      </c>
      <c r="Z22" s="53">
        <f t="shared" si="13"/>
        <v>1</v>
      </c>
      <c r="AA22" s="54">
        <f>(Z22-Z$1132)/(Z$1133-Z$1132)</f>
        <v>0</v>
      </c>
      <c r="AB22" s="46" t="s">
        <v>188</v>
      </c>
      <c r="AC22" s="53">
        <f t="shared" si="14"/>
        <v>1</v>
      </c>
      <c r="AD22" s="54">
        <f>(AC22-AC$1132)/(AC$1133-AC$1132)</f>
        <v>0</v>
      </c>
      <c r="AE22" s="46" t="s">
        <v>136</v>
      </c>
      <c r="AF22" s="53">
        <f t="shared" si="15"/>
        <v>2</v>
      </c>
      <c r="AG22" s="54">
        <f>(AF22-AF$1132)/(AF$1133-AF$1132)</f>
        <v>1</v>
      </c>
      <c r="AH22" s="24" t="s">
        <v>67</v>
      </c>
      <c r="AI22" s="53">
        <f>VLOOKUP(AH22,'DATOS DE SOPORTE'!$V$5:$W$8,2,FALSE)</f>
        <v>1</v>
      </c>
      <c r="AJ22" s="54">
        <f>(AI22-AI$1132)/(AI$1133-AI$1132)</f>
        <v>0</v>
      </c>
      <c r="AK22" s="58" t="str">
        <f t="shared" si="16"/>
        <v>Bueno</v>
      </c>
      <c r="AL22" s="61">
        <f>IFERROR(SQRT(($E22-$E$1136)^2+($C22-$C$1136)^2),0)</f>
        <v>0.17048541017129398</v>
      </c>
      <c r="AM22" s="62" t="str">
        <f>IF(AL22&lt;=SMALL($AL$3:$AL$1130,1),"MAS PARECIDO","NO")</f>
        <v>NO</v>
      </c>
      <c r="AN22" s="62" t="str">
        <f>IF(AL22&lt;=SMALL($AL$3:$AL$1130,5),"SIMILAR","NO")</f>
        <v>NO</v>
      </c>
      <c r="AO22" s="62" t="str">
        <f t="shared" si="1"/>
        <v>N/A</v>
      </c>
      <c r="AP22" s="62">
        <f t="shared" si="17"/>
        <v>0</v>
      </c>
      <c r="AQ22" s="65">
        <f t="shared" si="2"/>
        <v>0</v>
      </c>
      <c r="AR22" s="61">
        <f>IFERROR(SQRT(($E22-$E$1136)^2+($H22-$H$1136)^2),0)</f>
        <v>2.4000720021600648E-2</v>
      </c>
      <c r="AS22" s="62" t="str">
        <f>IF(AR22&lt;=SMALL(AR$3:AR$1130,1),"MAS PARECIDO","NO")</f>
        <v>NO</v>
      </c>
      <c r="AT22" s="62" t="str">
        <f>IF(AR22&lt;=SMALL(AR$3:AR$1130,5),"SIMILAR","NO")</f>
        <v>NO</v>
      </c>
      <c r="AU22" s="62" t="str">
        <f t="shared" si="3"/>
        <v>N/A</v>
      </c>
      <c r="AV22" s="62">
        <f t="shared" si="18"/>
        <v>0</v>
      </c>
      <c r="AW22" s="65">
        <f t="shared" si="19"/>
        <v>0</v>
      </c>
      <c r="AX22" s="59">
        <f>IFERROR(SQRT(($E22-$E$1136)^2+($K22-$K$1136)^2),0)</f>
        <v>0.20143493878062779</v>
      </c>
      <c r="AY22" s="62" t="str">
        <f>IF(AX22&lt;=SMALL(AX$3:AX$1130,1),"MAS PARECIDO","NO")</f>
        <v>NO</v>
      </c>
      <c r="AZ22" s="62" t="str">
        <f>IF(AX22&lt;=SMALL(AX$3:AX$1130,5),"SIMILAR","NO")</f>
        <v>NO</v>
      </c>
      <c r="BA22" s="62" t="str">
        <f t="shared" si="4"/>
        <v>N/A</v>
      </c>
      <c r="BB22" s="62">
        <f t="shared" si="20"/>
        <v>0</v>
      </c>
      <c r="BC22" s="65">
        <f t="shared" si="21"/>
        <v>0</v>
      </c>
      <c r="BD22" s="59">
        <f>IFERROR(SQRT(($E22-$E$1136)^2+($O22-$O$1136)^2),0)</f>
        <v>2.4000720021600648E-2</v>
      </c>
      <c r="BE22" s="62" t="str">
        <f>IF(BD22&lt;=SMALL(BD$3:BD$1130,1),"MAS PARECIDO","NO")</f>
        <v>NO</v>
      </c>
      <c r="BF22" s="62" t="str">
        <f>IF(BD22&lt;=SMALL(BD$3:BD$1130,5),"SIMILAR","NO")</f>
        <v>NO</v>
      </c>
      <c r="BG22" s="62" t="str">
        <f t="shared" si="5"/>
        <v>N/A</v>
      </c>
      <c r="BH22" s="62">
        <f t="shared" si="22"/>
        <v>0</v>
      </c>
      <c r="BI22" s="65">
        <f t="shared" si="23"/>
        <v>0</v>
      </c>
      <c r="BJ22" s="59">
        <f>IFERROR(SQRT(($E22-$E$1136)^2+($R22-$R$1136)^2),0)</f>
        <v>0.50057570312746424</v>
      </c>
      <c r="BK22" s="62" t="str">
        <f>IF(BJ22&lt;=SMALL(BJ$3:BJ$1130,1),"MAS PARECIDO","NO")</f>
        <v>NO</v>
      </c>
      <c r="BL22" s="62" t="str">
        <f>IF(BJ22&lt;=SMALL(BJ$3:BJ$1130,5),"SIMILAR","NO")</f>
        <v>NO</v>
      </c>
      <c r="BM22" s="62" t="str">
        <f t="shared" si="6"/>
        <v>N/A</v>
      </c>
      <c r="BN22" s="62">
        <f t="shared" si="24"/>
        <v>0</v>
      </c>
      <c r="BO22" s="65">
        <f t="shared" si="25"/>
        <v>0</v>
      </c>
      <c r="BP22" s="59">
        <f>IFERROR(SQRT(($E22-$E$1136)^2+($U22-$U$1136)^2),0)</f>
        <v>1.0002879758157424</v>
      </c>
      <c r="BQ22" s="62" t="str">
        <f>IF(BP22&lt;=SMALL(BP$3:BP$1130,1),"MAS PARECIDO","NO")</f>
        <v>NO</v>
      </c>
      <c r="BR22" s="62" t="str">
        <f>IF(BP22&lt;=SMALL(BP$3:BP$1130,5),"SIMILAR","NO")</f>
        <v>NO</v>
      </c>
      <c r="BS22" s="62" t="str">
        <f t="shared" si="7"/>
        <v>N/A</v>
      </c>
      <c r="BT22" s="62">
        <f t="shared" si="26"/>
        <v>0</v>
      </c>
      <c r="BU22" s="65">
        <f t="shared" si="27"/>
        <v>0</v>
      </c>
      <c r="BV22" s="59">
        <f>IFERROR(SQRT(($E22-$E$1136)^2+($X22-$X$1136)^2),0)</f>
        <v>2.4000720021600648E-2</v>
      </c>
      <c r="BW22" s="62" t="str">
        <f>IF(BV22&lt;=SMALL(BV$3:BV$1130,1),"MAS PARECIDO","NO")</f>
        <v>NO</v>
      </c>
      <c r="BX22" s="62" t="str">
        <f>IF(BV22&lt;=SMALL(BV$3:BV$1130,5),"SIMILAR","NO")</f>
        <v>NO</v>
      </c>
      <c r="BY22" s="62" t="str">
        <f t="shared" si="8"/>
        <v>N/A</v>
      </c>
      <c r="BZ22" s="62">
        <f t="shared" si="28"/>
        <v>0</v>
      </c>
      <c r="CA22" s="65">
        <f t="shared" si="29"/>
        <v>0</v>
      </c>
      <c r="CB22" s="59">
        <f>IFERROR(SQRT(($E22-$E$1136)^2+($AA22-$AA$1136)^2),0)</f>
        <v>2.4000720021600648E-2</v>
      </c>
      <c r="CC22" s="62" t="str">
        <f>IF(CB22&lt;=SMALL(CB$3:CB$1130,1),"MAS PARECIDO","NO")</f>
        <v>NO</v>
      </c>
      <c r="CD22" s="62" t="str">
        <f>IF(CB22&lt;=SMALL(CB$3:CB$1130,5),"SIMILAR","NO")</f>
        <v>NO</v>
      </c>
      <c r="CE22" s="62" t="str">
        <f t="shared" si="30"/>
        <v>N/A</v>
      </c>
      <c r="CF22" s="62">
        <f t="shared" si="31"/>
        <v>0</v>
      </c>
      <c r="CG22" s="65">
        <f t="shared" si="32"/>
        <v>0</v>
      </c>
      <c r="CH22" s="59">
        <f>IFERROR(SQRT(($E22-$E$1136)^2+($AD22-$AD$1136)^2),0)</f>
        <v>1.0002879758157424</v>
      </c>
      <c r="CI22" s="62" t="str">
        <f>IF(CH22&lt;=SMALL(CH$3:CH$1130,1),"MAS PARECIDO","NO")</f>
        <v>NO</v>
      </c>
      <c r="CJ22" s="62" t="str">
        <f>IF(CH22&lt;=SMALL(CH$3:CH$1130,5),"SIMILAR","NO")</f>
        <v>NO</v>
      </c>
      <c r="CK22" s="62" t="str">
        <f t="shared" si="33"/>
        <v>N/A</v>
      </c>
      <c r="CL22" s="62">
        <f t="shared" si="34"/>
        <v>0</v>
      </c>
      <c r="CM22" s="65">
        <f t="shared" si="35"/>
        <v>0</v>
      </c>
      <c r="CN22" s="59">
        <f>IFERROR(SQRT(($E22-$E$1136)^2+($AG22-$AG$1136)^2),0)</f>
        <v>2.4000720021600648E-2</v>
      </c>
      <c r="CO22" s="62" t="str">
        <f>IF(CN22&lt;=SMALL(CN$3:CN$1130,1),"MAS PARECIDO","NO")</f>
        <v>NO</v>
      </c>
      <c r="CP22" s="62" t="str">
        <f>IF(CN22&lt;=SMALL(CN$3:CN$1130,5),"SIMILAR","NO")</f>
        <v>NO</v>
      </c>
      <c r="CQ22" s="62" t="str">
        <f t="shared" si="36"/>
        <v>N/A</v>
      </c>
      <c r="CR22" s="62">
        <f t="shared" si="37"/>
        <v>0</v>
      </c>
      <c r="CS22" s="65">
        <f t="shared" si="38"/>
        <v>0</v>
      </c>
      <c r="CT22" s="59">
        <f>IFERROR(SQRT(($E22-$E$1136)^2+($AJ22-$AJ$1136)^2),0)</f>
        <v>2.4000720021600648E-2</v>
      </c>
      <c r="CU22" s="62" t="str">
        <f>IF(CT22&lt;=SMALL(CT$3:CT$1130,1),"MAS PARECIDO","NO")</f>
        <v>NO</v>
      </c>
      <c r="CV22" s="62" t="str">
        <f>IF(CT22&lt;=SMALL(CT$3:CT$1130,5),"SIMILAR","NO")</f>
        <v>NO</v>
      </c>
      <c r="CW22" s="62" t="str">
        <f t="shared" si="39"/>
        <v>N/A</v>
      </c>
      <c r="CX22" s="62">
        <f t="shared" si="40"/>
        <v>0</v>
      </c>
      <c r="CY22" s="65">
        <f t="shared" si="41"/>
        <v>0</v>
      </c>
      <c r="CZ22" s="2" t="s">
        <v>1318</v>
      </c>
      <c r="DA22" s="2" t="s">
        <v>1319</v>
      </c>
      <c r="DB22" s="2">
        <v>0</v>
      </c>
      <c r="DC22" s="2" t="s">
        <v>189</v>
      </c>
    </row>
    <row r="23" spans="1:107">
      <c r="A23" s="45" t="s">
        <v>219</v>
      </c>
      <c r="B23" s="46">
        <v>89229</v>
      </c>
      <c r="C23" s="47">
        <f>(B23-$B$1132)/($B$1133-$B$1132)</f>
        <v>9.9035598678945722E-2</v>
      </c>
      <c r="D23" s="46">
        <v>40000</v>
      </c>
      <c r="E23" s="47">
        <f>(D23-$D$1132)/($D$1133-$D$1132)</f>
        <v>7.9972399171975156E-2</v>
      </c>
      <c r="F23" s="46" t="s">
        <v>53</v>
      </c>
      <c r="G23" s="44">
        <f>VLOOKUP(F23,'DATOS DE SOPORTE'!$Y$5:$Z$8,2,FALSE)</f>
        <v>2</v>
      </c>
      <c r="H23" s="47">
        <f>(G23-$G$1132)/($G$1133-$G$1132)</f>
        <v>0.33333333333333331</v>
      </c>
      <c r="I23" s="50">
        <v>1</v>
      </c>
      <c r="J23" s="44">
        <f t="shared" si="9"/>
        <v>1</v>
      </c>
      <c r="K23" s="43">
        <f>(J23-$J$1132)/($J$1133-$J$1132)</f>
        <v>0.2</v>
      </c>
      <c r="L23" s="51" t="str">
        <f t="shared" si="0"/>
        <v>SI</v>
      </c>
      <c r="M23" s="46" t="s">
        <v>192</v>
      </c>
      <c r="N23" s="44">
        <f t="shared" si="10"/>
        <v>2</v>
      </c>
      <c r="O23" s="43">
        <f>(N23-N$1132)/(N$1133-N$1132)</f>
        <v>1</v>
      </c>
      <c r="P23" s="46" t="s">
        <v>196</v>
      </c>
      <c r="Q23" s="44">
        <f t="shared" si="11"/>
        <v>1</v>
      </c>
      <c r="R23" s="43">
        <f>(Q23-Q$1132)/(Q$1133-Q$1132)</f>
        <v>0</v>
      </c>
      <c r="S23" s="46" t="s">
        <v>60</v>
      </c>
      <c r="T23" s="44">
        <f t="shared" si="12"/>
        <v>2</v>
      </c>
      <c r="U23" s="43">
        <f>(T23-T$1132)/(T$1133-T$1132)</f>
        <v>1</v>
      </c>
      <c r="V23" s="46" t="s">
        <v>62</v>
      </c>
      <c r="W23" s="53">
        <f>VLOOKUP(V23,'DATOS DE SOPORTE'!$S$5:$T$10,2,FALSE)</f>
        <v>1</v>
      </c>
      <c r="X23" s="54">
        <f>(W23-W$1132)/(W$1133-W$1132)</f>
        <v>0</v>
      </c>
      <c r="Y23" s="46" t="s">
        <v>136</v>
      </c>
      <c r="Z23" s="53">
        <f t="shared" si="13"/>
        <v>2</v>
      </c>
      <c r="AA23" s="54">
        <f>(Z23-Z$1132)/(Z$1133-Z$1132)</f>
        <v>1</v>
      </c>
      <c r="AB23" s="46" t="s">
        <v>136</v>
      </c>
      <c r="AC23" s="53">
        <f t="shared" si="14"/>
        <v>2</v>
      </c>
      <c r="AD23" s="54">
        <f>(AC23-AC$1132)/(AC$1133-AC$1132)</f>
        <v>1</v>
      </c>
      <c r="AE23" s="46" t="s">
        <v>188</v>
      </c>
      <c r="AF23" s="53">
        <f t="shared" si="15"/>
        <v>1</v>
      </c>
      <c r="AG23" s="54">
        <f>(AF23-AF$1132)/(AF$1133-AF$1132)</f>
        <v>0</v>
      </c>
      <c r="AH23" s="24" t="s">
        <v>67</v>
      </c>
      <c r="AI23" s="53">
        <f>VLOOKUP(AH23,'DATOS DE SOPORTE'!$V$5:$W$8,2,FALSE)</f>
        <v>1</v>
      </c>
      <c r="AJ23" s="54">
        <f>(AI23-AI$1132)/(AI$1133-AI$1132)</f>
        <v>0</v>
      </c>
      <c r="AK23" s="58" t="str">
        <f t="shared" si="16"/>
        <v>Malo</v>
      </c>
      <c r="AL23" s="61">
        <f>IFERROR(SQRT(($E23-$E$1136)^2+($C23-$C$1136)^2),0)</f>
        <v>0.13288461122495662</v>
      </c>
      <c r="AM23" s="62" t="str">
        <f>IF(AL23&lt;=SMALL($AL$3:$AL$1130,1),"MAS PARECIDO","NO")</f>
        <v>NO</v>
      </c>
      <c r="AN23" s="62" t="str">
        <f>IF(AL23&lt;=SMALL($AL$3:$AL$1130,5),"SIMILAR","NO")</f>
        <v>NO</v>
      </c>
      <c r="AO23" s="62" t="str">
        <f t="shared" si="1"/>
        <v>N/A</v>
      </c>
      <c r="AP23" s="62">
        <f t="shared" si="17"/>
        <v>0</v>
      </c>
      <c r="AQ23" s="65">
        <f t="shared" si="2"/>
        <v>0</v>
      </c>
      <c r="AR23" s="61">
        <f>IFERROR(SQRT(($E23-$E$1136)^2+($H23-$H$1136)^2),0)</f>
        <v>8.0002400072002156E-2</v>
      </c>
      <c r="AS23" s="62" t="str">
        <f>IF(AR23&lt;=SMALL(AR$3:AR$1130,1),"MAS PARECIDO","NO")</f>
        <v>NO</v>
      </c>
      <c r="AT23" s="62" t="str">
        <f>IF(AR23&lt;=SMALL(AR$3:AR$1130,5),"SIMILAR","NO")</f>
        <v>NO</v>
      </c>
      <c r="AU23" s="62" t="str">
        <f t="shared" si="3"/>
        <v>N/A</v>
      </c>
      <c r="AV23" s="62">
        <f t="shared" si="18"/>
        <v>0</v>
      </c>
      <c r="AW23" s="65">
        <f t="shared" si="19"/>
        <v>0</v>
      </c>
      <c r="AX23" s="59">
        <f>IFERROR(SQRT(($E23-$E$1136)^2+($K23-$K$1136)^2),0)</f>
        <v>8.0002400072002156E-2</v>
      </c>
      <c r="AY23" s="62" t="str">
        <f>IF(AX23&lt;=SMALL(AX$3:AX$1130,1),"MAS PARECIDO","NO")</f>
        <v>NO</v>
      </c>
      <c r="AZ23" s="62" t="str">
        <f>IF(AX23&lt;=SMALL(AX$3:AX$1130,5),"SIMILAR","NO")</f>
        <v>NO</v>
      </c>
      <c r="BA23" s="62" t="str">
        <f t="shared" si="4"/>
        <v>N/A</v>
      </c>
      <c r="BB23" s="62">
        <f t="shared" si="20"/>
        <v>0</v>
      </c>
      <c r="BC23" s="65">
        <f t="shared" si="21"/>
        <v>0</v>
      </c>
      <c r="BD23" s="59">
        <f>IFERROR(SQRT(($E23-$E$1136)^2+($O23-$O$1136)^2),0)</f>
        <v>8.0002400072002156E-2</v>
      </c>
      <c r="BE23" s="62" t="str">
        <f>IF(BD23&lt;=SMALL(BD$3:BD$1130,1),"MAS PARECIDO","NO")</f>
        <v>NO</v>
      </c>
      <c r="BF23" s="62" t="str">
        <f>IF(BD23&lt;=SMALL(BD$3:BD$1130,5),"SIMILAR","NO")</f>
        <v>NO</v>
      </c>
      <c r="BG23" s="62" t="str">
        <f t="shared" si="5"/>
        <v>N/A</v>
      </c>
      <c r="BH23" s="62">
        <f t="shared" si="22"/>
        <v>0</v>
      </c>
      <c r="BI23" s="65">
        <f t="shared" si="23"/>
        <v>0</v>
      </c>
      <c r="BJ23" s="59">
        <f>IFERROR(SQRT(($E23-$E$1136)^2+($R23-$R$1136)^2),0)</f>
        <v>0.50635993524101086</v>
      </c>
      <c r="BK23" s="62" t="str">
        <f>IF(BJ23&lt;=SMALL(BJ$3:BJ$1130,1),"MAS PARECIDO","NO")</f>
        <v>NO</v>
      </c>
      <c r="BL23" s="62" t="str">
        <f>IF(BJ23&lt;=SMALL(BJ$3:BJ$1130,5),"SIMILAR","NO")</f>
        <v>NO</v>
      </c>
      <c r="BM23" s="62" t="str">
        <f t="shared" si="6"/>
        <v>N/A</v>
      </c>
      <c r="BN23" s="62">
        <f t="shared" si="24"/>
        <v>0</v>
      </c>
      <c r="BO23" s="65">
        <f t="shared" si="25"/>
        <v>0</v>
      </c>
      <c r="BP23" s="59">
        <f>IFERROR(SQRT(($E23-$E$1136)^2+($U23-$U$1136)^2),0)</f>
        <v>1.0031950877158842</v>
      </c>
      <c r="BQ23" s="62" t="str">
        <f>IF(BP23&lt;=SMALL(BP$3:BP$1130,1),"MAS PARECIDO","NO")</f>
        <v>NO</v>
      </c>
      <c r="BR23" s="62" t="str">
        <f>IF(BP23&lt;=SMALL(BP$3:BP$1130,5),"SIMILAR","NO")</f>
        <v>NO</v>
      </c>
      <c r="BS23" s="62" t="str">
        <f t="shared" si="7"/>
        <v>N/A</v>
      </c>
      <c r="BT23" s="62">
        <f t="shared" si="26"/>
        <v>0</v>
      </c>
      <c r="BU23" s="65">
        <f t="shared" si="27"/>
        <v>0</v>
      </c>
      <c r="BV23" s="59">
        <f>IFERROR(SQRT(($E23-$E$1136)^2+($X23-$X$1136)^2),0)</f>
        <v>8.0002400072002156E-2</v>
      </c>
      <c r="BW23" s="62" t="str">
        <f>IF(BV23&lt;=SMALL(BV$3:BV$1130,1),"MAS PARECIDO","NO")</f>
        <v>NO</v>
      </c>
      <c r="BX23" s="62" t="str">
        <f>IF(BV23&lt;=SMALL(BV$3:BV$1130,5),"SIMILAR","NO")</f>
        <v>NO</v>
      </c>
      <c r="BY23" s="62" t="str">
        <f t="shared" si="8"/>
        <v>N/A</v>
      </c>
      <c r="BZ23" s="62">
        <f t="shared" si="28"/>
        <v>0</v>
      </c>
      <c r="CA23" s="65">
        <f t="shared" si="29"/>
        <v>0</v>
      </c>
      <c r="CB23" s="59">
        <f>IFERROR(SQRT(($E23-$E$1136)^2+($AA23-$AA$1136)^2),0)</f>
        <v>1.0031950877158842</v>
      </c>
      <c r="CC23" s="62" t="str">
        <f>IF(CB23&lt;=SMALL(CB$3:CB$1130,1),"MAS PARECIDO","NO")</f>
        <v>NO</v>
      </c>
      <c r="CD23" s="62" t="str">
        <f>IF(CB23&lt;=SMALL(CB$3:CB$1130,5),"SIMILAR","NO")</f>
        <v>NO</v>
      </c>
      <c r="CE23" s="62" t="str">
        <f t="shared" si="30"/>
        <v>N/A</v>
      </c>
      <c r="CF23" s="62">
        <f t="shared" si="31"/>
        <v>0</v>
      </c>
      <c r="CG23" s="65">
        <f t="shared" si="32"/>
        <v>0</v>
      </c>
      <c r="CH23" s="59">
        <f>IFERROR(SQRT(($E23-$E$1136)^2+($AD23-$AD$1136)^2),0)</f>
        <v>8.0002400072002156E-2</v>
      </c>
      <c r="CI23" s="62" t="str">
        <f>IF(CH23&lt;=SMALL(CH$3:CH$1130,1),"MAS PARECIDO","NO")</f>
        <v>NO</v>
      </c>
      <c r="CJ23" s="62" t="str">
        <f>IF(CH23&lt;=SMALL(CH$3:CH$1130,5),"SIMILAR","NO")</f>
        <v>NO</v>
      </c>
      <c r="CK23" s="62" t="str">
        <f t="shared" si="33"/>
        <v>N/A</v>
      </c>
      <c r="CL23" s="62">
        <f t="shared" si="34"/>
        <v>0</v>
      </c>
      <c r="CM23" s="65">
        <f t="shared" si="35"/>
        <v>0</v>
      </c>
      <c r="CN23" s="59">
        <f>IFERROR(SQRT(($E23-$E$1136)^2+($AG23-$AG$1136)^2),0)</f>
        <v>1.0031950877158842</v>
      </c>
      <c r="CO23" s="62" t="str">
        <f>IF(CN23&lt;=SMALL(CN$3:CN$1130,1),"MAS PARECIDO","NO")</f>
        <v>NO</v>
      </c>
      <c r="CP23" s="62" t="str">
        <f>IF(CN23&lt;=SMALL(CN$3:CN$1130,5),"SIMILAR","NO")</f>
        <v>NO</v>
      </c>
      <c r="CQ23" s="62" t="str">
        <f t="shared" si="36"/>
        <v>N/A</v>
      </c>
      <c r="CR23" s="62">
        <f t="shared" si="37"/>
        <v>0</v>
      </c>
      <c r="CS23" s="65">
        <f t="shared" si="38"/>
        <v>0</v>
      </c>
      <c r="CT23" s="59">
        <f>IFERROR(SQRT(($E23-$E$1136)^2+($AJ23-$AJ$1136)^2),0)</f>
        <v>8.0002400072002156E-2</v>
      </c>
      <c r="CU23" s="62" t="str">
        <f>IF(CT23&lt;=SMALL(CT$3:CT$1130,1),"MAS PARECIDO","NO")</f>
        <v>NO</v>
      </c>
      <c r="CV23" s="62" t="str">
        <f>IF(CT23&lt;=SMALL(CT$3:CT$1130,5),"SIMILAR","NO")</f>
        <v>NO</v>
      </c>
      <c r="CW23" s="62" t="str">
        <f t="shared" si="39"/>
        <v>N/A</v>
      </c>
      <c r="CX23" s="62">
        <f t="shared" si="40"/>
        <v>0</v>
      </c>
      <c r="CY23" s="65">
        <f t="shared" si="41"/>
        <v>0</v>
      </c>
      <c r="CZ23" s="2" t="s">
        <v>1320</v>
      </c>
      <c r="DA23" s="2" t="s">
        <v>1321</v>
      </c>
      <c r="DB23" s="2">
        <v>2</v>
      </c>
      <c r="DC23" s="2" t="s">
        <v>310</v>
      </c>
    </row>
    <row r="24" spans="1:107">
      <c r="A24" s="45" t="s">
        <v>220</v>
      </c>
      <c r="B24" s="46">
        <v>65898</v>
      </c>
      <c r="C24" s="47">
        <f>(B24-$B$1132)/($B$1133-$B$1132)</f>
        <v>7.1763684651015874E-2</v>
      </c>
      <c r="D24" s="46">
        <v>12000</v>
      </c>
      <c r="E24" s="47">
        <f>(D24-$D$1132)/($D$1133-$D$1132)</f>
        <v>2.3970719121573648E-2</v>
      </c>
      <c r="F24" s="46" t="s">
        <v>191</v>
      </c>
      <c r="G24" s="44">
        <f>VLOOKUP(F24,'DATOS DE SOPORTE'!$Y$5:$Z$8,2,FALSE)</f>
        <v>1</v>
      </c>
      <c r="H24" s="47">
        <f>(G24-$G$1132)/($G$1133-$G$1132)</f>
        <v>0</v>
      </c>
      <c r="I24" s="50">
        <v>0</v>
      </c>
      <c r="J24" s="44">
        <f t="shared" si="9"/>
        <v>0</v>
      </c>
      <c r="K24" s="43">
        <f>(J24-$J$1132)/($J$1133-$J$1132)</f>
        <v>0</v>
      </c>
      <c r="L24" s="51" t="str">
        <f t="shared" si="0"/>
        <v>NO</v>
      </c>
      <c r="M24" s="46" t="s">
        <v>192</v>
      </c>
      <c r="N24" s="44">
        <f t="shared" si="10"/>
        <v>2</v>
      </c>
      <c r="O24" s="43">
        <f>(N24-N$1132)/(N$1133-N$1132)</f>
        <v>1</v>
      </c>
      <c r="P24" s="46" t="s">
        <v>58</v>
      </c>
      <c r="Q24" s="44">
        <f t="shared" si="11"/>
        <v>3</v>
      </c>
      <c r="R24" s="43">
        <f>(Q24-Q$1132)/(Q$1133-Q$1132)</f>
        <v>1</v>
      </c>
      <c r="S24" s="46" t="s">
        <v>194</v>
      </c>
      <c r="T24" s="44">
        <f t="shared" si="12"/>
        <v>1</v>
      </c>
      <c r="U24" s="43">
        <f>(T24-T$1132)/(T$1133-T$1132)</f>
        <v>0</v>
      </c>
      <c r="V24" s="46" t="s">
        <v>62</v>
      </c>
      <c r="W24" s="53">
        <f>VLOOKUP(V24,'DATOS DE SOPORTE'!$S$5:$T$10,2,FALSE)</f>
        <v>1</v>
      </c>
      <c r="X24" s="54">
        <f>(W24-W$1132)/(W$1133-W$1132)</f>
        <v>0</v>
      </c>
      <c r="Y24" s="46" t="s">
        <v>136</v>
      </c>
      <c r="Z24" s="53">
        <f t="shared" si="13"/>
        <v>2</v>
      </c>
      <c r="AA24" s="54">
        <f>(Z24-Z$1132)/(Z$1133-Z$1132)</f>
        <v>1</v>
      </c>
      <c r="AB24" s="46" t="s">
        <v>136</v>
      </c>
      <c r="AC24" s="53">
        <f t="shared" si="14"/>
        <v>2</v>
      </c>
      <c r="AD24" s="54">
        <f>(AC24-AC$1132)/(AC$1133-AC$1132)</f>
        <v>1</v>
      </c>
      <c r="AE24" s="46" t="s">
        <v>188</v>
      </c>
      <c r="AF24" s="53">
        <f t="shared" si="15"/>
        <v>1</v>
      </c>
      <c r="AG24" s="54">
        <f>(AF24-AF$1132)/(AF$1133-AF$1132)</f>
        <v>0</v>
      </c>
      <c r="AH24" s="24" t="s">
        <v>67</v>
      </c>
      <c r="AI24" s="53">
        <f>VLOOKUP(AH24,'DATOS DE SOPORTE'!$V$5:$W$8,2,FALSE)</f>
        <v>1</v>
      </c>
      <c r="AJ24" s="54">
        <f>(AI24-AI$1132)/(AI$1133-AI$1132)</f>
        <v>0</v>
      </c>
      <c r="AK24" s="58" t="str">
        <f t="shared" si="16"/>
        <v>Regular</v>
      </c>
      <c r="AL24" s="61">
        <f>IFERROR(SQRT(($E24-$E$1136)^2+($C24-$C$1136)^2),0)</f>
        <v>0.13551757994423547</v>
      </c>
      <c r="AM24" s="62" t="str">
        <f>IF(AL24&lt;=SMALL($AL$3:$AL$1130,1),"MAS PARECIDO","NO")</f>
        <v>NO</v>
      </c>
      <c r="AN24" s="62" t="str">
        <f>IF(AL24&lt;=SMALL($AL$3:$AL$1130,5),"SIMILAR","NO")</f>
        <v>NO</v>
      </c>
      <c r="AO24" s="62" t="str">
        <f t="shared" si="1"/>
        <v>N/A</v>
      </c>
      <c r="AP24" s="62">
        <f t="shared" si="17"/>
        <v>0</v>
      </c>
      <c r="AQ24" s="65">
        <f t="shared" si="2"/>
        <v>0</v>
      </c>
      <c r="AR24" s="61">
        <f>IFERROR(SQRT(($E24-$E$1136)^2+($H24-$H$1136)^2),0)</f>
        <v>0.33419626819081383</v>
      </c>
      <c r="AS24" s="62" t="str">
        <f>IF(AR24&lt;=SMALL(AR$3:AR$1130,1),"MAS PARECIDO","NO")</f>
        <v>NO</v>
      </c>
      <c r="AT24" s="62" t="str">
        <f>IF(AR24&lt;=SMALL(AR$3:AR$1130,5),"SIMILAR","NO")</f>
        <v>NO</v>
      </c>
      <c r="AU24" s="62" t="str">
        <f t="shared" si="3"/>
        <v>N/A</v>
      </c>
      <c r="AV24" s="62">
        <f t="shared" si="18"/>
        <v>0</v>
      </c>
      <c r="AW24" s="65">
        <f t="shared" si="19"/>
        <v>0</v>
      </c>
      <c r="AX24" s="59">
        <f>IFERROR(SQRT(($E24-$E$1136)^2+($K24-$K$1136)^2),0)</f>
        <v>0.20143493878062779</v>
      </c>
      <c r="AY24" s="62" t="str">
        <f>IF(AX24&lt;=SMALL(AX$3:AX$1130,1),"MAS PARECIDO","NO")</f>
        <v>NO</v>
      </c>
      <c r="AZ24" s="62" t="str">
        <f>IF(AX24&lt;=SMALL(AX$3:AX$1130,5),"SIMILAR","NO")</f>
        <v>NO</v>
      </c>
      <c r="BA24" s="62" t="str">
        <f t="shared" si="4"/>
        <v>N/A</v>
      </c>
      <c r="BB24" s="62">
        <f t="shared" si="20"/>
        <v>0</v>
      </c>
      <c r="BC24" s="65">
        <f t="shared" si="21"/>
        <v>0</v>
      </c>
      <c r="BD24" s="59">
        <f>IFERROR(SQRT(($E24-$E$1136)^2+($O24-$O$1136)^2),0)</f>
        <v>2.4000720021600648E-2</v>
      </c>
      <c r="BE24" s="62" t="str">
        <f>IF(BD24&lt;=SMALL(BD$3:BD$1130,1),"MAS PARECIDO","NO")</f>
        <v>NO</v>
      </c>
      <c r="BF24" s="62" t="str">
        <f>IF(BD24&lt;=SMALL(BD$3:BD$1130,5),"SIMILAR","NO")</f>
        <v>NO</v>
      </c>
      <c r="BG24" s="62" t="str">
        <f t="shared" si="5"/>
        <v>N/A</v>
      </c>
      <c r="BH24" s="62">
        <f t="shared" si="22"/>
        <v>0</v>
      </c>
      <c r="BI24" s="65">
        <f t="shared" si="23"/>
        <v>0</v>
      </c>
      <c r="BJ24" s="59">
        <f>IFERROR(SQRT(($E24-$E$1136)^2+($R24-$R$1136)^2),0)</f>
        <v>0.50057570312746424</v>
      </c>
      <c r="BK24" s="62" t="str">
        <f>IF(BJ24&lt;=SMALL(BJ$3:BJ$1130,1),"MAS PARECIDO","NO")</f>
        <v>NO</v>
      </c>
      <c r="BL24" s="62" t="str">
        <f>IF(BJ24&lt;=SMALL(BJ$3:BJ$1130,5),"SIMILAR","NO")</f>
        <v>NO</v>
      </c>
      <c r="BM24" s="62" t="str">
        <f t="shared" si="6"/>
        <v>N/A</v>
      </c>
      <c r="BN24" s="62">
        <f t="shared" si="24"/>
        <v>0</v>
      </c>
      <c r="BO24" s="65">
        <f t="shared" si="25"/>
        <v>0</v>
      </c>
      <c r="BP24" s="59">
        <f>IFERROR(SQRT(($E24-$E$1136)^2+($U24-$U$1136)^2),0)</f>
        <v>2.4000720021600648E-2</v>
      </c>
      <c r="BQ24" s="62" t="str">
        <f>IF(BP24&lt;=SMALL(BP$3:BP$1130,1),"MAS PARECIDO","NO")</f>
        <v>NO</v>
      </c>
      <c r="BR24" s="62" t="str">
        <f>IF(BP24&lt;=SMALL(BP$3:BP$1130,5),"SIMILAR","NO")</f>
        <v>NO</v>
      </c>
      <c r="BS24" s="62" t="str">
        <f t="shared" si="7"/>
        <v>N/A</v>
      </c>
      <c r="BT24" s="62">
        <f t="shared" si="26"/>
        <v>0</v>
      </c>
      <c r="BU24" s="65">
        <f t="shared" si="27"/>
        <v>0</v>
      </c>
      <c r="BV24" s="59">
        <f>IFERROR(SQRT(($E24-$E$1136)^2+($X24-$X$1136)^2),0)</f>
        <v>2.4000720021600648E-2</v>
      </c>
      <c r="BW24" s="62" t="str">
        <f>IF(BV24&lt;=SMALL(BV$3:BV$1130,1),"MAS PARECIDO","NO")</f>
        <v>NO</v>
      </c>
      <c r="BX24" s="62" t="str">
        <f>IF(BV24&lt;=SMALL(BV$3:BV$1130,5),"SIMILAR","NO")</f>
        <v>NO</v>
      </c>
      <c r="BY24" s="62" t="str">
        <f t="shared" si="8"/>
        <v>N/A</v>
      </c>
      <c r="BZ24" s="62">
        <f t="shared" si="28"/>
        <v>0</v>
      </c>
      <c r="CA24" s="65">
        <f t="shared" si="29"/>
        <v>0</v>
      </c>
      <c r="CB24" s="59">
        <f>IFERROR(SQRT(($E24-$E$1136)^2+($AA24-$AA$1136)^2),0)</f>
        <v>1.0002879758157424</v>
      </c>
      <c r="CC24" s="62" t="str">
        <f>IF(CB24&lt;=SMALL(CB$3:CB$1130,1),"MAS PARECIDO","NO")</f>
        <v>NO</v>
      </c>
      <c r="CD24" s="62" t="str">
        <f>IF(CB24&lt;=SMALL(CB$3:CB$1130,5),"SIMILAR","NO")</f>
        <v>NO</v>
      </c>
      <c r="CE24" s="62" t="str">
        <f t="shared" si="30"/>
        <v>N/A</v>
      </c>
      <c r="CF24" s="62">
        <f t="shared" si="31"/>
        <v>0</v>
      </c>
      <c r="CG24" s="65">
        <f t="shared" si="32"/>
        <v>0</v>
      </c>
      <c r="CH24" s="59">
        <f>IFERROR(SQRT(($E24-$E$1136)^2+($AD24-$AD$1136)^2),0)</f>
        <v>2.4000720021600648E-2</v>
      </c>
      <c r="CI24" s="62" t="str">
        <f>IF(CH24&lt;=SMALL(CH$3:CH$1130,1),"MAS PARECIDO","NO")</f>
        <v>NO</v>
      </c>
      <c r="CJ24" s="62" t="str">
        <f>IF(CH24&lt;=SMALL(CH$3:CH$1130,5),"SIMILAR","NO")</f>
        <v>NO</v>
      </c>
      <c r="CK24" s="62" t="str">
        <f t="shared" si="33"/>
        <v>N/A</v>
      </c>
      <c r="CL24" s="62">
        <f t="shared" si="34"/>
        <v>0</v>
      </c>
      <c r="CM24" s="65">
        <f t="shared" si="35"/>
        <v>0</v>
      </c>
      <c r="CN24" s="59">
        <f>IFERROR(SQRT(($E24-$E$1136)^2+($AG24-$AG$1136)^2),0)</f>
        <v>1.0002879758157424</v>
      </c>
      <c r="CO24" s="62" t="str">
        <f>IF(CN24&lt;=SMALL(CN$3:CN$1130,1),"MAS PARECIDO","NO")</f>
        <v>NO</v>
      </c>
      <c r="CP24" s="62" t="str">
        <f>IF(CN24&lt;=SMALL(CN$3:CN$1130,5),"SIMILAR","NO")</f>
        <v>NO</v>
      </c>
      <c r="CQ24" s="62" t="str">
        <f t="shared" si="36"/>
        <v>N/A</v>
      </c>
      <c r="CR24" s="62">
        <f t="shared" si="37"/>
        <v>0</v>
      </c>
      <c r="CS24" s="65">
        <f t="shared" si="38"/>
        <v>0</v>
      </c>
      <c r="CT24" s="59">
        <f>IFERROR(SQRT(($E24-$E$1136)^2+($AJ24-$AJ$1136)^2),0)</f>
        <v>2.4000720021600648E-2</v>
      </c>
      <c r="CU24" s="62" t="str">
        <f>IF(CT24&lt;=SMALL(CT$3:CT$1130,1),"MAS PARECIDO","NO")</f>
        <v>NO</v>
      </c>
      <c r="CV24" s="62" t="str">
        <f>IF(CT24&lt;=SMALL(CT$3:CT$1130,5),"SIMILAR","NO")</f>
        <v>NO</v>
      </c>
      <c r="CW24" s="62" t="str">
        <f t="shared" si="39"/>
        <v>N/A</v>
      </c>
      <c r="CX24" s="62">
        <f t="shared" si="40"/>
        <v>0</v>
      </c>
      <c r="CY24" s="65">
        <f t="shared" si="41"/>
        <v>0</v>
      </c>
      <c r="CZ24" s="2" t="s">
        <v>1322</v>
      </c>
      <c r="DA24" s="2" t="s">
        <v>1323</v>
      </c>
      <c r="DB24" s="2">
        <v>1</v>
      </c>
      <c r="DC24" s="2" t="s">
        <v>346</v>
      </c>
    </row>
    <row r="25" spans="1:107">
      <c r="A25" s="45" t="s">
        <v>221</v>
      </c>
      <c r="B25" s="46">
        <v>47617</v>
      </c>
      <c r="C25" s="47">
        <f>(B25-$B$1132)/($B$1133-$B$1132)</f>
        <v>5.039478231744314E-2</v>
      </c>
      <c r="D25" s="46">
        <v>13000</v>
      </c>
      <c r="E25" s="47">
        <f>(D25-$D$1132)/($D$1133-$D$1132)</f>
        <v>2.59707791233737E-2</v>
      </c>
      <c r="F25" s="46" t="s">
        <v>53</v>
      </c>
      <c r="G25" s="44">
        <f>VLOOKUP(F25,'DATOS DE SOPORTE'!$Y$5:$Z$8,2,FALSE)</f>
        <v>2</v>
      </c>
      <c r="H25" s="47">
        <f>(G25-$G$1132)/($G$1133-$G$1132)</f>
        <v>0.33333333333333331</v>
      </c>
      <c r="I25" s="50">
        <v>2</v>
      </c>
      <c r="J25" s="44">
        <f t="shared" si="9"/>
        <v>2</v>
      </c>
      <c r="K25" s="43">
        <f>(J25-$J$1132)/($J$1133-$J$1132)</f>
        <v>0.4</v>
      </c>
      <c r="L25" s="51" t="str">
        <f t="shared" si="0"/>
        <v>SI</v>
      </c>
      <c r="M25" s="46" t="s">
        <v>192</v>
      </c>
      <c r="N25" s="44">
        <f t="shared" si="10"/>
        <v>2</v>
      </c>
      <c r="O25" s="43">
        <f>(N25-N$1132)/(N$1133-N$1132)</f>
        <v>1</v>
      </c>
      <c r="P25" s="46" t="s">
        <v>193</v>
      </c>
      <c r="Q25" s="44">
        <f t="shared" si="11"/>
        <v>2</v>
      </c>
      <c r="R25" s="43">
        <f>(Q25-Q$1132)/(Q$1133-Q$1132)</f>
        <v>0.5</v>
      </c>
      <c r="S25" s="46" t="s">
        <v>194</v>
      </c>
      <c r="T25" s="44">
        <f t="shared" si="12"/>
        <v>1</v>
      </c>
      <c r="U25" s="43">
        <f>(T25-T$1132)/(T$1133-T$1132)</f>
        <v>0</v>
      </c>
      <c r="V25" s="46" t="s">
        <v>62</v>
      </c>
      <c r="W25" s="53">
        <f>VLOOKUP(V25,'DATOS DE SOPORTE'!$S$5:$T$10,2,FALSE)</f>
        <v>1</v>
      </c>
      <c r="X25" s="54">
        <f>(W25-W$1132)/(W$1133-W$1132)</f>
        <v>0</v>
      </c>
      <c r="Y25" s="46" t="s">
        <v>136</v>
      </c>
      <c r="Z25" s="53">
        <f t="shared" si="13"/>
        <v>2</v>
      </c>
      <c r="AA25" s="54">
        <f>(Z25-Z$1132)/(Z$1133-Z$1132)</f>
        <v>1</v>
      </c>
      <c r="AB25" s="46" t="s">
        <v>136</v>
      </c>
      <c r="AC25" s="53">
        <f t="shared" si="14"/>
        <v>2</v>
      </c>
      <c r="AD25" s="54">
        <f>(AC25-AC$1132)/(AC$1133-AC$1132)</f>
        <v>1</v>
      </c>
      <c r="AE25" s="46" t="s">
        <v>188</v>
      </c>
      <c r="AF25" s="53">
        <f t="shared" si="15"/>
        <v>1</v>
      </c>
      <c r="AG25" s="54">
        <f>(AF25-AF$1132)/(AF$1133-AF$1132)</f>
        <v>0</v>
      </c>
      <c r="AH25" s="24" t="s">
        <v>67</v>
      </c>
      <c r="AI25" s="53">
        <f>VLOOKUP(AH25,'DATOS DE SOPORTE'!$V$5:$W$8,2,FALSE)</f>
        <v>1</v>
      </c>
      <c r="AJ25" s="54">
        <f>(AI25-AI$1132)/(AI$1133-AI$1132)</f>
        <v>0</v>
      </c>
      <c r="AK25" s="58" t="str">
        <f t="shared" si="16"/>
        <v>Bueno</v>
      </c>
      <c r="AL25" s="61">
        <f>IFERROR(SQRT(($E25-$E$1136)^2+($C25-$C$1136)^2),0)</f>
        <v>0.15691341390699229</v>
      </c>
      <c r="AM25" s="62" t="str">
        <f>IF(AL25&lt;=SMALL($AL$3:$AL$1130,1),"MAS PARECIDO","NO")</f>
        <v>NO</v>
      </c>
      <c r="AN25" s="62" t="str">
        <f>IF(AL25&lt;=SMALL($AL$3:$AL$1130,5),"SIMILAR","NO")</f>
        <v>NO</v>
      </c>
      <c r="AO25" s="62" t="str">
        <f t="shared" si="1"/>
        <v>N/A</v>
      </c>
      <c r="AP25" s="62">
        <f t="shared" si="17"/>
        <v>0</v>
      </c>
      <c r="AQ25" s="65">
        <f t="shared" si="2"/>
        <v>0</v>
      </c>
      <c r="AR25" s="61">
        <f>IFERROR(SQRT(($E25-$E$1136)^2+($H25-$H$1136)^2),0)</f>
        <v>2.6000780023400699E-2</v>
      </c>
      <c r="AS25" s="62" t="str">
        <f>IF(AR25&lt;=SMALL(AR$3:AR$1130,1),"MAS PARECIDO","NO")</f>
        <v>NO</v>
      </c>
      <c r="AT25" s="62" t="str">
        <f>IF(AR25&lt;=SMALL(AR$3:AR$1130,5),"SIMILAR","NO")</f>
        <v>NO</v>
      </c>
      <c r="AU25" s="62" t="str">
        <f t="shared" si="3"/>
        <v>N/A</v>
      </c>
      <c r="AV25" s="62">
        <f t="shared" si="18"/>
        <v>0</v>
      </c>
      <c r="AW25" s="65">
        <f t="shared" si="19"/>
        <v>0</v>
      </c>
      <c r="AX25" s="59">
        <f>IFERROR(SQRT(($E25-$E$1136)^2+($K25-$K$1136)^2),0)</f>
        <v>0.20168302001364735</v>
      </c>
      <c r="AY25" s="62" t="str">
        <f>IF(AX25&lt;=SMALL(AX$3:AX$1130,1),"MAS PARECIDO","NO")</f>
        <v>NO</v>
      </c>
      <c r="AZ25" s="62" t="str">
        <f>IF(AX25&lt;=SMALL(AX$3:AX$1130,5),"SIMILAR","NO")</f>
        <v>NO</v>
      </c>
      <c r="BA25" s="62" t="str">
        <f t="shared" si="4"/>
        <v>N/A</v>
      </c>
      <c r="BB25" s="62">
        <f t="shared" si="20"/>
        <v>0</v>
      </c>
      <c r="BC25" s="65">
        <f t="shared" si="21"/>
        <v>0</v>
      </c>
      <c r="BD25" s="59">
        <f>IFERROR(SQRT(($E25-$E$1136)^2+($O25-$O$1136)^2),0)</f>
        <v>2.6000780023400699E-2</v>
      </c>
      <c r="BE25" s="62" t="str">
        <f>IF(BD25&lt;=SMALL(BD$3:BD$1130,1),"MAS PARECIDO","NO")</f>
        <v>NO</v>
      </c>
      <c r="BF25" s="62" t="str">
        <f>IF(BD25&lt;=SMALL(BD$3:BD$1130,5),"SIMILAR","NO")</f>
        <v>NO</v>
      </c>
      <c r="BG25" s="62" t="str">
        <f t="shared" si="5"/>
        <v>N/A</v>
      </c>
      <c r="BH25" s="62">
        <f t="shared" si="22"/>
        <v>0</v>
      </c>
      <c r="BI25" s="65">
        <f t="shared" si="23"/>
        <v>0</v>
      </c>
      <c r="BJ25" s="59">
        <f>IFERROR(SQRT(($E25-$E$1136)^2+($R25-$R$1136)^2),0)</f>
        <v>2.6000780023400699E-2</v>
      </c>
      <c r="BK25" s="62" t="str">
        <f>IF(BJ25&lt;=SMALL(BJ$3:BJ$1130,1),"MAS PARECIDO","NO")</f>
        <v>NO</v>
      </c>
      <c r="BL25" s="62" t="str">
        <f>IF(BJ25&lt;=SMALL(BJ$3:BJ$1130,5),"SIMILAR","NO")</f>
        <v>NO</v>
      </c>
      <c r="BM25" s="62" t="str">
        <f t="shared" si="6"/>
        <v>N/A</v>
      </c>
      <c r="BN25" s="62">
        <f t="shared" si="24"/>
        <v>0</v>
      </c>
      <c r="BO25" s="65">
        <f t="shared" si="25"/>
        <v>0</v>
      </c>
      <c r="BP25" s="59">
        <f>IFERROR(SQRT(($E25-$E$1136)^2+($U25-$U$1136)^2),0)</f>
        <v>2.6000780023400699E-2</v>
      </c>
      <c r="BQ25" s="62" t="str">
        <f>IF(BP25&lt;=SMALL(BP$3:BP$1130,1),"MAS PARECIDO","NO")</f>
        <v>NO</v>
      </c>
      <c r="BR25" s="62" t="str">
        <f>IF(BP25&lt;=SMALL(BP$3:BP$1130,5),"SIMILAR","NO")</f>
        <v>NO</v>
      </c>
      <c r="BS25" s="62" t="str">
        <f t="shared" si="7"/>
        <v>N/A</v>
      </c>
      <c r="BT25" s="62">
        <f t="shared" si="26"/>
        <v>0</v>
      </c>
      <c r="BU25" s="65">
        <f t="shared" si="27"/>
        <v>0</v>
      </c>
      <c r="BV25" s="59">
        <f>IFERROR(SQRT(($E25-$E$1136)^2+($X25-$X$1136)^2),0)</f>
        <v>2.6000780023400699E-2</v>
      </c>
      <c r="BW25" s="62" t="str">
        <f>IF(BV25&lt;=SMALL(BV$3:BV$1130,1),"MAS PARECIDO","NO")</f>
        <v>NO</v>
      </c>
      <c r="BX25" s="62" t="str">
        <f>IF(BV25&lt;=SMALL(BV$3:BV$1130,5),"SIMILAR","NO")</f>
        <v>NO</v>
      </c>
      <c r="BY25" s="62" t="str">
        <f t="shared" si="8"/>
        <v>N/A</v>
      </c>
      <c r="BZ25" s="62">
        <f t="shared" si="28"/>
        <v>0</v>
      </c>
      <c r="CA25" s="65">
        <f t="shared" si="29"/>
        <v>0</v>
      </c>
      <c r="CB25" s="59">
        <f>IFERROR(SQRT(($E25-$E$1136)^2+($AA25-$AA$1136)^2),0)</f>
        <v>1.00033796317136</v>
      </c>
      <c r="CC25" s="62" t="str">
        <f>IF(CB25&lt;=SMALL(CB$3:CB$1130,1),"MAS PARECIDO","NO")</f>
        <v>NO</v>
      </c>
      <c r="CD25" s="62" t="str">
        <f>IF(CB25&lt;=SMALL(CB$3:CB$1130,5),"SIMILAR","NO")</f>
        <v>NO</v>
      </c>
      <c r="CE25" s="62" t="str">
        <f t="shared" si="30"/>
        <v>N/A</v>
      </c>
      <c r="CF25" s="62">
        <f t="shared" si="31"/>
        <v>0</v>
      </c>
      <c r="CG25" s="65">
        <f t="shared" si="32"/>
        <v>0</v>
      </c>
      <c r="CH25" s="59">
        <f>IFERROR(SQRT(($E25-$E$1136)^2+($AD25-$AD$1136)^2),0)</f>
        <v>2.6000780023400699E-2</v>
      </c>
      <c r="CI25" s="62" t="str">
        <f>IF(CH25&lt;=SMALL(CH$3:CH$1130,1),"MAS PARECIDO","NO")</f>
        <v>NO</v>
      </c>
      <c r="CJ25" s="62" t="str">
        <f>IF(CH25&lt;=SMALL(CH$3:CH$1130,5),"SIMILAR","NO")</f>
        <v>NO</v>
      </c>
      <c r="CK25" s="62" t="str">
        <f t="shared" si="33"/>
        <v>N/A</v>
      </c>
      <c r="CL25" s="62">
        <f t="shared" si="34"/>
        <v>0</v>
      </c>
      <c r="CM25" s="65">
        <f t="shared" si="35"/>
        <v>0</v>
      </c>
      <c r="CN25" s="59">
        <f>IFERROR(SQRT(($E25-$E$1136)^2+($AG25-$AG$1136)^2),0)</f>
        <v>1.00033796317136</v>
      </c>
      <c r="CO25" s="62" t="str">
        <f>IF(CN25&lt;=SMALL(CN$3:CN$1130,1),"MAS PARECIDO","NO")</f>
        <v>NO</v>
      </c>
      <c r="CP25" s="62" t="str">
        <f>IF(CN25&lt;=SMALL(CN$3:CN$1130,5),"SIMILAR","NO")</f>
        <v>NO</v>
      </c>
      <c r="CQ25" s="62" t="str">
        <f t="shared" si="36"/>
        <v>N/A</v>
      </c>
      <c r="CR25" s="62">
        <f t="shared" si="37"/>
        <v>0</v>
      </c>
      <c r="CS25" s="65">
        <f t="shared" si="38"/>
        <v>0</v>
      </c>
      <c r="CT25" s="59">
        <f>IFERROR(SQRT(($E25-$E$1136)^2+($AJ25-$AJ$1136)^2),0)</f>
        <v>2.6000780023400699E-2</v>
      </c>
      <c r="CU25" s="62" t="str">
        <f>IF(CT25&lt;=SMALL(CT$3:CT$1130,1),"MAS PARECIDO","NO")</f>
        <v>NO</v>
      </c>
      <c r="CV25" s="62" t="str">
        <f>IF(CT25&lt;=SMALL(CT$3:CT$1130,5),"SIMILAR","NO")</f>
        <v>NO</v>
      </c>
      <c r="CW25" s="62" t="str">
        <f t="shared" si="39"/>
        <v>N/A</v>
      </c>
      <c r="CX25" s="62">
        <f t="shared" si="40"/>
        <v>0</v>
      </c>
      <c r="CY25" s="65">
        <f t="shared" si="41"/>
        <v>0</v>
      </c>
      <c r="CZ25" s="2" t="s">
        <v>1324</v>
      </c>
      <c r="DA25" s="2" t="s">
        <v>1325</v>
      </c>
      <c r="DB25" s="2">
        <v>0</v>
      </c>
      <c r="DC25" s="2" t="s">
        <v>189</v>
      </c>
    </row>
    <row r="26" spans="1:107">
      <c r="A26" s="45" t="s">
        <v>222</v>
      </c>
      <c r="B26" s="46">
        <v>33982</v>
      </c>
      <c r="C26" s="47">
        <f>(B26-$B$1132)/($B$1133-$B$1132)</f>
        <v>3.4456650742678945E-2</v>
      </c>
      <c r="D26" s="46">
        <v>19000</v>
      </c>
      <c r="E26" s="47">
        <f>(D26-$D$1132)/($D$1133-$D$1132)</f>
        <v>3.7971139134174027E-2</v>
      </c>
      <c r="F26" s="46" t="s">
        <v>191</v>
      </c>
      <c r="G26" s="44">
        <f>VLOOKUP(F26,'DATOS DE SOPORTE'!$Y$5:$Z$8,2,FALSE)</f>
        <v>1</v>
      </c>
      <c r="H26" s="47">
        <f>(G26-$G$1132)/($G$1133-$G$1132)</f>
        <v>0</v>
      </c>
      <c r="I26" s="50">
        <v>0</v>
      </c>
      <c r="J26" s="44">
        <f t="shared" si="9"/>
        <v>0</v>
      </c>
      <c r="K26" s="43">
        <f>(J26-$J$1132)/($J$1133-$J$1132)</f>
        <v>0</v>
      </c>
      <c r="L26" s="51" t="str">
        <f t="shared" si="0"/>
        <v>NO</v>
      </c>
      <c r="M26" s="46" t="s">
        <v>56</v>
      </c>
      <c r="N26" s="44">
        <f t="shared" si="10"/>
        <v>1</v>
      </c>
      <c r="O26" s="43">
        <f>(N26-N$1132)/(N$1133-N$1132)</f>
        <v>0</v>
      </c>
      <c r="P26" s="46" t="s">
        <v>196</v>
      </c>
      <c r="Q26" s="44">
        <f t="shared" si="11"/>
        <v>1</v>
      </c>
      <c r="R26" s="43">
        <f>(Q26-Q$1132)/(Q$1133-Q$1132)</f>
        <v>0</v>
      </c>
      <c r="S26" s="46" t="s">
        <v>194</v>
      </c>
      <c r="T26" s="44">
        <f t="shared" si="12"/>
        <v>1</v>
      </c>
      <c r="U26" s="43">
        <f>(T26-T$1132)/(T$1133-T$1132)</f>
        <v>0</v>
      </c>
      <c r="V26" s="46" t="s">
        <v>62</v>
      </c>
      <c r="W26" s="53">
        <f>VLOOKUP(V26,'DATOS DE SOPORTE'!$S$5:$T$10,2,FALSE)</f>
        <v>1</v>
      </c>
      <c r="X26" s="54">
        <f>(W26-W$1132)/(W$1133-W$1132)</f>
        <v>0</v>
      </c>
      <c r="Y26" s="46" t="s">
        <v>188</v>
      </c>
      <c r="Z26" s="53">
        <f t="shared" si="13"/>
        <v>1</v>
      </c>
      <c r="AA26" s="54">
        <f>(Z26-Z$1132)/(Z$1133-Z$1132)</f>
        <v>0</v>
      </c>
      <c r="AB26" s="46" t="s">
        <v>136</v>
      </c>
      <c r="AC26" s="53">
        <f t="shared" si="14"/>
        <v>2</v>
      </c>
      <c r="AD26" s="54">
        <f>(AC26-AC$1132)/(AC$1133-AC$1132)</f>
        <v>1</v>
      </c>
      <c r="AE26" s="46" t="s">
        <v>188</v>
      </c>
      <c r="AF26" s="53">
        <f t="shared" si="15"/>
        <v>1</v>
      </c>
      <c r="AG26" s="54">
        <f>(AF26-AF$1132)/(AF$1133-AF$1132)</f>
        <v>0</v>
      </c>
      <c r="AH26" s="24" t="s">
        <v>67</v>
      </c>
      <c r="AI26" s="53">
        <f>VLOOKUP(AH26,'DATOS DE SOPORTE'!$V$5:$W$8,2,FALSE)</f>
        <v>1</v>
      </c>
      <c r="AJ26" s="54">
        <f>(AI26-AI$1132)/(AI$1133-AI$1132)</f>
        <v>0</v>
      </c>
      <c r="AK26" s="58" t="str">
        <f t="shared" si="16"/>
        <v>Bueno</v>
      </c>
      <c r="AL26" s="61">
        <f>IFERROR(SQRT(($E26-$E$1136)^2+($C26-$C$1136)^2),0)</f>
        <v>0.17486153838221077</v>
      </c>
      <c r="AM26" s="62" t="str">
        <f>IF(AL26&lt;=SMALL($AL$3:$AL$1130,1),"MAS PARECIDO","NO")</f>
        <v>NO</v>
      </c>
      <c r="AN26" s="62" t="str">
        <f>IF(AL26&lt;=SMALL($AL$3:$AL$1130,5),"SIMILAR","NO")</f>
        <v>NO</v>
      </c>
      <c r="AO26" s="62" t="str">
        <f t="shared" si="1"/>
        <v>N/A</v>
      </c>
      <c r="AP26" s="62">
        <f t="shared" si="17"/>
        <v>0</v>
      </c>
      <c r="AQ26" s="65">
        <f t="shared" si="2"/>
        <v>0</v>
      </c>
      <c r="AR26" s="61">
        <f>IFERROR(SQRT(($E26-$E$1136)^2+($H26-$H$1136)^2),0)</f>
        <v>0.33549247048929437</v>
      </c>
      <c r="AS26" s="62" t="str">
        <f>IF(AR26&lt;=SMALL(AR$3:AR$1130,1),"MAS PARECIDO","NO")</f>
        <v>NO</v>
      </c>
      <c r="AT26" s="62" t="str">
        <f>IF(AR26&lt;=SMALL(AR$3:AR$1130,5),"SIMILAR","NO")</f>
        <v>NO</v>
      </c>
      <c r="AU26" s="62" t="str">
        <f t="shared" si="3"/>
        <v>N/A</v>
      </c>
      <c r="AV26" s="62">
        <f t="shared" si="18"/>
        <v>0</v>
      </c>
      <c r="AW26" s="65">
        <f t="shared" si="19"/>
        <v>0</v>
      </c>
      <c r="AX26" s="59">
        <f>IFERROR(SQRT(($E26-$E$1136)^2+($K26-$K$1136)^2),0)</f>
        <v>0.20357820768416979</v>
      </c>
      <c r="AY26" s="62" t="str">
        <f>IF(AX26&lt;=SMALL(AX$3:AX$1130,1),"MAS PARECIDO","NO")</f>
        <v>NO</v>
      </c>
      <c r="AZ26" s="62" t="str">
        <f>IF(AX26&lt;=SMALL(AX$3:AX$1130,5),"SIMILAR","NO")</f>
        <v>NO</v>
      </c>
      <c r="BA26" s="62" t="str">
        <f t="shared" si="4"/>
        <v>N/A</v>
      </c>
      <c r="BB26" s="62">
        <f t="shared" si="20"/>
        <v>0</v>
      </c>
      <c r="BC26" s="65">
        <f t="shared" si="21"/>
        <v>0</v>
      </c>
      <c r="BD26" s="59">
        <f>IFERROR(SQRT(($E26-$E$1136)^2+($O26-$O$1136)^2),0)</f>
        <v>1.0007217828367179</v>
      </c>
      <c r="BE26" s="62" t="str">
        <f>IF(BD26&lt;=SMALL(BD$3:BD$1130,1),"MAS PARECIDO","NO")</f>
        <v>NO</v>
      </c>
      <c r="BF26" s="62" t="str">
        <f>IF(BD26&lt;=SMALL(BD$3:BD$1130,5),"SIMILAR","NO")</f>
        <v>NO</v>
      </c>
      <c r="BG26" s="62" t="str">
        <f t="shared" si="5"/>
        <v>N/A</v>
      </c>
      <c r="BH26" s="62">
        <f t="shared" si="22"/>
        <v>0</v>
      </c>
      <c r="BI26" s="65">
        <f t="shared" si="23"/>
        <v>0</v>
      </c>
      <c r="BJ26" s="59">
        <f>IFERROR(SQRT(($E26-$E$1136)^2+($R26-$R$1136)^2),0)</f>
        <v>0.50144200725896404</v>
      </c>
      <c r="BK26" s="62" t="str">
        <f>IF(BJ26&lt;=SMALL(BJ$3:BJ$1130,1),"MAS PARECIDO","NO")</f>
        <v>NO</v>
      </c>
      <c r="BL26" s="62" t="str">
        <f>IF(BJ26&lt;=SMALL(BJ$3:BJ$1130,5),"SIMILAR","NO")</f>
        <v>NO</v>
      </c>
      <c r="BM26" s="62" t="str">
        <f t="shared" si="6"/>
        <v>N/A</v>
      </c>
      <c r="BN26" s="62">
        <f t="shared" si="24"/>
        <v>0</v>
      </c>
      <c r="BO26" s="65">
        <f t="shared" si="25"/>
        <v>0</v>
      </c>
      <c r="BP26" s="59">
        <f>IFERROR(SQRT(($E26-$E$1136)^2+($U26-$U$1136)^2),0)</f>
        <v>3.8001140034201027E-2</v>
      </c>
      <c r="BQ26" s="62" t="str">
        <f>IF(BP26&lt;=SMALL(BP$3:BP$1130,1),"MAS PARECIDO","NO")</f>
        <v>NO</v>
      </c>
      <c r="BR26" s="62" t="str">
        <f>IF(BP26&lt;=SMALL(BP$3:BP$1130,5),"SIMILAR","NO")</f>
        <v>NO</v>
      </c>
      <c r="BS26" s="62" t="str">
        <f t="shared" si="7"/>
        <v>N/A</v>
      </c>
      <c r="BT26" s="62">
        <f t="shared" si="26"/>
        <v>0</v>
      </c>
      <c r="BU26" s="65">
        <f t="shared" si="27"/>
        <v>0</v>
      </c>
      <c r="BV26" s="59">
        <f>IFERROR(SQRT(($E26-$E$1136)^2+($X26-$X$1136)^2),0)</f>
        <v>3.8001140034201027E-2</v>
      </c>
      <c r="BW26" s="62" t="str">
        <f>IF(BV26&lt;=SMALL(BV$3:BV$1130,1),"MAS PARECIDO","NO")</f>
        <v>NO</v>
      </c>
      <c r="BX26" s="62" t="str">
        <f>IF(BV26&lt;=SMALL(BV$3:BV$1130,5),"SIMILAR","NO")</f>
        <v>NO</v>
      </c>
      <c r="BY26" s="62" t="str">
        <f t="shared" si="8"/>
        <v>N/A</v>
      </c>
      <c r="BZ26" s="62">
        <f t="shared" si="28"/>
        <v>0</v>
      </c>
      <c r="CA26" s="65">
        <f t="shared" si="29"/>
        <v>0</v>
      </c>
      <c r="CB26" s="59">
        <f>IFERROR(SQRT(($E26-$E$1136)^2+($AA26-$AA$1136)^2),0)</f>
        <v>3.8001140034201027E-2</v>
      </c>
      <c r="CC26" s="62" t="str">
        <f>IF(CB26&lt;=SMALL(CB$3:CB$1130,1),"MAS PARECIDO","NO")</f>
        <v>NO</v>
      </c>
      <c r="CD26" s="62" t="str">
        <f>IF(CB26&lt;=SMALL(CB$3:CB$1130,5),"SIMILAR","NO")</f>
        <v>NO</v>
      </c>
      <c r="CE26" s="62" t="str">
        <f t="shared" si="30"/>
        <v>N/A</v>
      </c>
      <c r="CF26" s="62">
        <f t="shared" si="31"/>
        <v>0</v>
      </c>
      <c r="CG26" s="65">
        <f t="shared" si="32"/>
        <v>0</v>
      </c>
      <c r="CH26" s="59">
        <f>IFERROR(SQRT(($E26-$E$1136)^2+($AD26-$AD$1136)^2),0)</f>
        <v>3.8001140034201027E-2</v>
      </c>
      <c r="CI26" s="62" t="str">
        <f>IF(CH26&lt;=SMALL(CH$3:CH$1130,1),"MAS PARECIDO","NO")</f>
        <v>NO</v>
      </c>
      <c r="CJ26" s="62" t="str">
        <f>IF(CH26&lt;=SMALL(CH$3:CH$1130,5),"SIMILAR","NO")</f>
        <v>NO</v>
      </c>
      <c r="CK26" s="62" t="str">
        <f t="shared" si="33"/>
        <v>N/A</v>
      </c>
      <c r="CL26" s="62">
        <f t="shared" si="34"/>
        <v>0</v>
      </c>
      <c r="CM26" s="65">
        <f t="shared" si="35"/>
        <v>0</v>
      </c>
      <c r="CN26" s="59">
        <f>IFERROR(SQRT(($E26-$E$1136)^2+($AG26-$AG$1136)^2),0)</f>
        <v>1.0007217828367179</v>
      </c>
      <c r="CO26" s="62" t="str">
        <f>IF(CN26&lt;=SMALL(CN$3:CN$1130,1),"MAS PARECIDO","NO")</f>
        <v>NO</v>
      </c>
      <c r="CP26" s="62" t="str">
        <f>IF(CN26&lt;=SMALL(CN$3:CN$1130,5),"SIMILAR","NO")</f>
        <v>NO</v>
      </c>
      <c r="CQ26" s="62" t="str">
        <f t="shared" si="36"/>
        <v>N/A</v>
      </c>
      <c r="CR26" s="62">
        <f t="shared" si="37"/>
        <v>0</v>
      </c>
      <c r="CS26" s="65">
        <f t="shared" si="38"/>
        <v>0</v>
      </c>
      <c r="CT26" s="59">
        <f>IFERROR(SQRT(($E26-$E$1136)^2+($AJ26-$AJ$1136)^2),0)</f>
        <v>3.8001140034201027E-2</v>
      </c>
      <c r="CU26" s="62" t="str">
        <f>IF(CT26&lt;=SMALL(CT$3:CT$1130,1),"MAS PARECIDO","NO")</f>
        <v>NO</v>
      </c>
      <c r="CV26" s="62" t="str">
        <f>IF(CT26&lt;=SMALL(CT$3:CT$1130,5),"SIMILAR","NO")</f>
        <v>NO</v>
      </c>
      <c r="CW26" s="62" t="str">
        <f t="shared" si="39"/>
        <v>N/A</v>
      </c>
      <c r="CX26" s="62">
        <f t="shared" si="40"/>
        <v>0</v>
      </c>
      <c r="CY26" s="65">
        <f t="shared" si="41"/>
        <v>0</v>
      </c>
      <c r="CZ26" s="2" t="s">
        <v>1326</v>
      </c>
      <c r="DA26" s="2" t="s">
        <v>1327</v>
      </c>
      <c r="DB26" s="2">
        <v>0</v>
      </c>
      <c r="DC26" s="2" t="s">
        <v>189</v>
      </c>
    </row>
    <row r="27" spans="1:107">
      <c r="A27" s="45" t="s">
        <v>223</v>
      </c>
      <c r="B27" s="46">
        <v>32500</v>
      </c>
      <c r="C27" s="47">
        <f>(B27-$B$1132)/($B$1133-$B$1132)</f>
        <v>3.2724321370196326E-2</v>
      </c>
      <c r="D27" s="46">
        <v>27000</v>
      </c>
      <c r="E27" s="47">
        <f>(D27-$D$1132)/($D$1133-$D$1132)</f>
        <v>5.3971619148574457E-2</v>
      </c>
      <c r="F27" s="46" t="s">
        <v>203</v>
      </c>
      <c r="G27" s="44">
        <f>VLOOKUP(F27,'DATOS DE SOPORTE'!$Y$5:$Z$8,2,FALSE)</f>
        <v>3</v>
      </c>
      <c r="H27" s="47">
        <f>(G27-$G$1132)/($G$1133-$G$1132)</f>
        <v>0.66666666666666663</v>
      </c>
      <c r="I27" s="50">
        <v>2</v>
      </c>
      <c r="J27" s="44">
        <f t="shared" si="9"/>
        <v>2</v>
      </c>
      <c r="K27" s="43">
        <f>(J27-$J$1132)/($J$1133-$J$1132)</f>
        <v>0.4</v>
      </c>
      <c r="L27" s="51" t="str">
        <f t="shared" si="0"/>
        <v>SI</v>
      </c>
      <c r="M27" s="46" t="s">
        <v>192</v>
      </c>
      <c r="N27" s="44">
        <f t="shared" si="10"/>
        <v>2</v>
      </c>
      <c r="O27" s="43">
        <f>(N27-N$1132)/(N$1133-N$1132)</f>
        <v>1</v>
      </c>
      <c r="P27" s="46" t="s">
        <v>58</v>
      </c>
      <c r="Q27" s="44">
        <f t="shared" si="11"/>
        <v>3</v>
      </c>
      <c r="R27" s="43">
        <f>(Q27-Q$1132)/(Q$1133-Q$1132)</f>
        <v>1</v>
      </c>
      <c r="S27" s="46" t="s">
        <v>60</v>
      </c>
      <c r="T27" s="44">
        <f t="shared" si="12"/>
        <v>2</v>
      </c>
      <c r="U27" s="43">
        <f>(T27-T$1132)/(T$1133-T$1132)</f>
        <v>1</v>
      </c>
      <c r="V27" s="46" t="s">
        <v>198</v>
      </c>
      <c r="W27" s="53">
        <f>VLOOKUP(V27,'DATOS DE SOPORTE'!$S$5:$T$10,2,FALSE)</f>
        <v>4</v>
      </c>
      <c r="X27" s="54">
        <f>(W27-W$1132)/(W$1133-W$1132)</f>
        <v>0.6</v>
      </c>
      <c r="Y27" s="46" t="s">
        <v>136</v>
      </c>
      <c r="Z27" s="53">
        <f t="shared" si="13"/>
        <v>2</v>
      </c>
      <c r="AA27" s="54">
        <f>(Z27-Z$1132)/(Z$1133-Z$1132)</f>
        <v>1</v>
      </c>
      <c r="AB27" s="46" t="s">
        <v>188</v>
      </c>
      <c r="AC27" s="53">
        <f t="shared" si="14"/>
        <v>1</v>
      </c>
      <c r="AD27" s="54">
        <f>(AC27-AC$1132)/(AC$1133-AC$1132)</f>
        <v>0</v>
      </c>
      <c r="AE27" s="46" t="s">
        <v>188</v>
      </c>
      <c r="AF27" s="53">
        <f t="shared" si="15"/>
        <v>1</v>
      </c>
      <c r="AG27" s="54">
        <f>(AF27-AF$1132)/(AF$1133-AF$1132)</f>
        <v>0</v>
      </c>
      <c r="AH27" s="24" t="s">
        <v>199</v>
      </c>
      <c r="AI27" s="53">
        <f>VLOOKUP(AH27,'DATOS DE SOPORTE'!$V$5:$W$8,2,FALSE)</f>
        <v>2</v>
      </c>
      <c r="AJ27" s="54">
        <f>(AI27-AI$1132)/(AI$1133-AI$1132)</f>
        <v>0.33333333333333331</v>
      </c>
      <c r="AK27" s="58" t="str">
        <f t="shared" si="16"/>
        <v>Bueno</v>
      </c>
      <c r="AL27" s="61">
        <f>IFERROR(SQRT(($E27-$E$1136)^2+($C27-$C$1136)^2),0)</f>
        <v>0.18067374755484414</v>
      </c>
      <c r="AM27" s="62" t="str">
        <f>IF(AL27&lt;=SMALL($AL$3:$AL$1130,1),"MAS PARECIDO","NO")</f>
        <v>NO</v>
      </c>
      <c r="AN27" s="62" t="str">
        <f>IF(AL27&lt;=SMALL($AL$3:$AL$1130,5),"SIMILAR","NO")</f>
        <v>NO</v>
      </c>
      <c r="AO27" s="62" t="str">
        <f t="shared" si="1"/>
        <v>N/A</v>
      </c>
      <c r="AP27" s="62">
        <f t="shared" si="17"/>
        <v>0</v>
      </c>
      <c r="AQ27" s="65">
        <f t="shared" si="2"/>
        <v>0</v>
      </c>
      <c r="AR27" s="61">
        <f>IFERROR(SQRT(($E27-$E$1136)^2+($H27-$H$1136)^2),0)</f>
        <v>0.33767926510075297</v>
      </c>
      <c r="AS27" s="62" t="str">
        <f>IF(AR27&lt;=SMALL(AR$3:AR$1130,1),"MAS PARECIDO","NO")</f>
        <v>NO</v>
      </c>
      <c r="AT27" s="62" t="str">
        <f>IF(AR27&lt;=SMALL(AR$3:AR$1130,5),"SIMILAR","NO")</f>
        <v>NO</v>
      </c>
      <c r="AU27" s="62" t="str">
        <f t="shared" si="3"/>
        <v>N/A</v>
      </c>
      <c r="AV27" s="62">
        <f t="shared" si="18"/>
        <v>0</v>
      </c>
      <c r="AW27" s="65">
        <f t="shared" si="19"/>
        <v>0</v>
      </c>
      <c r="AX27" s="59">
        <f>IFERROR(SQRT(($E27-$E$1136)^2+($K27-$K$1136)^2),0)</f>
        <v>0.20716219483263235</v>
      </c>
      <c r="AY27" s="62" t="str">
        <f>IF(AX27&lt;=SMALL(AX$3:AX$1130,1),"MAS PARECIDO","NO")</f>
        <v>NO</v>
      </c>
      <c r="AZ27" s="62" t="str">
        <f>IF(AX27&lt;=SMALL(AX$3:AX$1130,5),"SIMILAR","NO")</f>
        <v>NO</v>
      </c>
      <c r="BA27" s="62" t="str">
        <f t="shared" si="4"/>
        <v>N/A</v>
      </c>
      <c r="BB27" s="62">
        <f t="shared" si="20"/>
        <v>0</v>
      </c>
      <c r="BC27" s="65">
        <f t="shared" si="21"/>
        <v>0</v>
      </c>
      <c r="BD27" s="59">
        <f>IFERROR(SQRT(($E27-$E$1136)^2+($O27-$O$1136)^2),0)</f>
        <v>5.4001620048601456E-2</v>
      </c>
      <c r="BE27" s="62" t="str">
        <f>IF(BD27&lt;=SMALL(BD$3:BD$1130,1),"MAS PARECIDO","NO")</f>
        <v>NO</v>
      </c>
      <c r="BF27" s="62" t="str">
        <f>IF(BD27&lt;=SMALL(BD$3:BD$1130,5),"SIMILAR","NO")</f>
        <v>NO</v>
      </c>
      <c r="BG27" s="62" t="str">
        <f t="shared" si="5"/>
        <v>N/A</v>
      </c>
      <c r="BH27" s="62">
        <f t="shared" si="22"/>
        <v>0</v>
      </c>
      <c r="BI27" s="65">
        <f t="shared" si="23"/>
        <v>0</v>
      </c>
      <c r="BJ27" s="59">
        <f>IFERROR(SQRT(($E27-$E$1136)^2+($R27-$R$1136)^2),0)</f>
        <v>0.50290772013151031</v>
      </c>
      <c r="BK27" s="62" t="str">
        <f>IF(BJ27&lt;=SMALL(BJ$3:BJ$1130,1),"MAS PARECIDO","NO")</f>
        <v>NO</v>
      </c>
      <c r="BL27" s="62" t="str">
        <f>IF(BJ27&lt;=SMALL(BJ$3:BJ$1130,5),"SIMILAR","NO")</f>
        <v>NO</v>
      </c>
      <c r="BM27" s="62" t="str">
        <f t="shared" si="6"/>
        <v>N/A</v>
      </c>
      <c r="BN27" s="62">
        <f t="shared" si="24"/>
        <v>0</v>
      </c>
      <c r="BO27" s="65">
        <f t="shared" si="25"/>
        <v>0</v>
      </c>
      <c r="BP27" s="59">
        <f>IFERROR(SQRT(($E27-$E$1136)^2+($U27-$U$1136)^2),0)</f>
        <v>1.001457026021523</v>
      </c>
      <c r="BQ27" s="62" t="str">
        <f>IF(BP27&lt;=SMALL(BP$3:BP$1130,1),"MAS PARECIDO","NO")</f>
        <v>NO</v>
      </c>
      <c r="BR27" s="62" t="str">
        <f>IF(BP27&lt;=SMALL(BP$3:BP$1130,5),"SIMILAR","NO")</f>
        <v>NO</v>
      </c>
      <c r="BS27" s="62" t="str">
        <f t="shared" si="7"/>
        <v>N/A</v>
      </c>
      <c r="BT27" s="62">
        <f t="shared" si="26"/>
        <v>0</v>
      </c>
      <c r="BU27" s="65">
        <f t="shared" si="27"/>
        <v>0</v>
      </c>
      <c r="BV27" s="59">
        <f>IFERROR(SQRT(($E27-$E$1136)^2+($X27-$X$1136)^2),0)</f>
        <v>0.6024252442983058</v>
      </c>
      <c r="BW27" s="62" t="str">
        <f>IF(BV27&lt;=SMALL(BV$3:BV$1130,1),"MAS PARECIDO","NO")</f>
        <v>NO</v>
      </c>
      <c r="BX27" s="62" t="str">
        <f>IF(BV27&lt;=SMALL(BV$3:BV$1130,5),"SIMILAR","NO")</f>
        <v>NO</v>
      </c>
      <c r="BY27" s="62" t="str">
        <f t="shared" si="8"/>
        <v>N/A</v>
      </c>
      <c r="BZ27" s="62">
        <f t="shared" si="28"/>
        <v>0</v>
      </c>
      <c r="CA27" s="65">
        <f t="shared" si="29"/>
        <v>0</v>
      </c>
      <c r="CB27" s="59">
        <f>IFERROR(SQRT(($E27-$E$1136)^2+($AA27-$AA$1136)^2),0)</f>
        <v>1.001457026021523</v>
      </c>
      <c r="CC27" s="62" t="str">
        <f>IF(CB27&lt;=SMALL(CB$3:CB$1130,1),"MAS PARECIDO","NO")</f>
        <v>NO</v>
      </c>
      <c r="CD27" s="62" t="str">
        <f>IF(CB27&lt;=SMALL(CB$3:CB$1130,5),"SIMILAR","NO")</f>
        <v>NO</v>
      </c>
      <c r="CE27" s="62" t="str">
        <f t="shared" si="30"/>
        <v>N/A</v>
      </c>
      <c r="CF27" s="62">
        <f t="shared" si="31"/>
        <v>0</v>
      </c>
      <c r="CG27" s="65">
        <f t="shared" si="32"/>
        <v>0</v>
      </c>
      <c r="CH27" s="59">
        <f>IFERROR(SQRT(($E27-$E$1136)^2+($AD27-$AD$1136)^2),0)</f>
        <v>1.001457026021523</v>
      </c>
      <c r="CI27" s="62" t="str">
        <f>IF(CH27&lt;=SMALL(CH$3:CH$1130,1),"MAS PARECIDO","NO")</f>
        <v>NO</v>
      </c>
      <c r="CJ27" s="62" t="str">
        <f>IF(CH27&lt;=SMALL(CH$3:CH$1130,5),"SIMILAR","NO")</f>
        <v>NO</v>
      </c>
      <c r="CK27" s="62" t="str">
        <f t="shared" si="33"/>
        <v>N/A</v>
      </c>
      <c r="CL27" s="62">
        <f t="shared" si="34"/>
        <v>0</v>
      </c>
      <c r="CM27" s="65">
        <f t="shared" si="35"/>
        <v>0</v>
      </c>
      <c r="CN27" s="59">
        <f>IFERROR(SQRT(($E27-$E$1136)^2+($AG27-$AG$1136)^2),0)</f>
        <v>1.001457026021523</v>
      </c>
      <c r="CO27" s="62" t="str">
        <f>IF(CN27&lt;=SMALL(CN$3:CN$1130,1),"MAS PARECIDO","NO")</f>
        <v>NO</v>
      </c>
      <c r="CP27" s="62" t="str">
        <f>IF(CN27&lt;=SMALL(CN$3:CN$1130,5),"SIMILAR","NO")</f>
        <v>NO</v>
      </c>
      <c r="CQ27" s="62" t="str">
        <f t="shared" si="36"/>
        <v>N/A</v>
      </c>
      <c r="CR27" s="62">
        <f t="shared" si="37"/>
        <v>0</v>
      </c>
      <c r="CS27" s="65">
        <f t="shared" si="38"/>
        <v>0</v>
      </c>
      <c r="CT27" s="59">
        <f>IFERROR(SQRT(($E27-$E$1136)^2+($AJ27-$AJ$1136)^2),0)</f>
        <v>0.33767926510075297</v>
      </c>
      <c r="CU27" s="62" t="str">
        <f>IF(CT27&lt;=SMALL(CT$3:CT$1130,1),"MAS PARECIDO","NO")</f>
        <v>NO</v>
      </c>
      <c r="CV27" s="62" t="str">
        <f>IF(CT27&lt;=SMALL(CT$3:CT$1130,5),"SIMILAR","NO")</f>
        <v>NO</v>
      </c>
      <c r="CW27" s="62" t="str">
        <f t="shared" si="39"/>
        <v>N/A</v>
      </c>
      <c r="CX27" s="62">
        <f t="shared" si="40"/>
        <v>0</v>
      </c>
      <c r="CY27" s="65">
        <f t="shared" si="41"/>
        <v>0</v>
      </c>
      <c r="CZ27" s="2" t="s">
        <v>1328</v>
      </c>
      <c r="DA27" s="2" t="s">
        <v>1329</v>
      </c>
      <c r="DB27" s="2">
        <v>0</v>
      </c>
      <c r="DC27" s="2" t="s">
        <v>189</v>
      </c>
    </row>
    <row r="28" spans="1:107">
      <c r="A28" s="45" t="s">
        <v>224</v>
      </c>
      <c r="B28" s="46">
        <v>52116</v>
      </c>
      <c r="C28" s="47">
        <f>(B28-$B$1132)/($B$1133-$B$1132)</f>
        <v>5.5653722834851586E-2</v>
      </c>
      <c r="D28" s="46">
        <v>25000</v>
      </c>
      <c r="E28" s="47">
        <f>(D28-$D$1132)/($D$1133-$D$1132)</f>
        <v>4.9971499144974348E-2</v>
      </c>
      <c r="F28" s="46" t="s">
        <v>53</v>
      </c>
      <c r="G28" s="44">
        <f>VLOOKUP(F28,'DATOS DE SOPORTE'!$Y$5:$Z$8,2,FALSE)</f>
        <v>2</v>
      </c>
      <c r="H28" s="47">
        <f>(G28-$G$1132)/($G$1133-$G$1132)</f>
        <v>0.33333333333333331</v>
      </c>
      <c r="I28" s="50">
        <v>1</v>
      </c>
      <c r="J28" s="44">
        <f t="shared" si="9"/>
        <v>1</v>
      </c>
      <c r="K28" s="43">
        <f>(J28-$J$1132)/($J$1133-$J$1132)</f>
        <v>0.2</v>
      </c>
      <c r="L28" s="51" t="str">
        <f t="shared" si="0"/>
        <v>SI</v>
      </c>
      <c r="M28" s="46" t="s">
        <v>56</v>
      </c>
      <c r="N28" s="44">
        <f t="shared" si="10"/>
        <v>1</v>
      </c>
      <c r="O28" s="43">
        <f>(N28-N$1132)/(N$1133-N$1132)</f>
        <v>0</v>
      </c>
      <c r="P28" s="46" t="s">
        <v>193</v>
      </c>
      <c r="Q28" s="44">
        <f t="shared" si="11"/>
        <v>2</v>
      </c>
      <c r="R28" s="43">
        <f>(Q28-Q$1132)/(Q$1133-Q$1132)</f>
        <v>0.5</v>
      </c>
      <c r="S28" s="46" t="s">
        <v>60</v>
      </c>
      <c r="T28" s="44">
        <f t="shared" si="12"/>
        <v>2</v>
      </c>
      <c r="U28" s="43">
        <f>(T28-T$1132)/(T$1133-T$1132)</f>
        <v>1</v>
      </c>
      <c r="V28" s="46" t="s">
        <v>62</v>
      </c>
      <c r="W28" s="53">
        <f>VLOOKUP(V28,'DATOS DE SOPORTE'!$S$5:$T$10,2,FALSE)</f>
        <v>1</v>
      </c>
      <c r="X28" s="54">
        <f>(W28-W$1132)/(W$1133-W$1132)</f>
        <v>0</v>
      </c>
      <c r="Y28" s="46" t="s">
        <v>136</v>
      </c>
      <c r="Z28" s="53">
        <f t="shared" si="13"/>
        <v>2</v>
      </c>
      <c r="AA28" s="54">
        <f>(Z28-Z$1132)/(Z$1133-Z$1132)</f>
        <v>1</v>
      </c>
      <c r="AB28" s="46" t="s">
        <v>136</v>
      </c>
      <c r="AC28" s="53">
        <f t="shared" si="14"/>
        <v>2</v>
      </c>
      <c r="AD28" s="54">
        <f>(AC28-AC$1132)/(AC$1133-AC$1132)</f>
        <v>1</v>
      </c>
      <c r="AE28" s="46" t="s">
        <v>188</v>
      </c>
      <c r="AF28" s="53">
        <f t="shared" si="15"/>
        <v>1</v>
      </c>
      <c r="AG28" s="54">
        <f>(AF28-AF$1132)/(AF$1133-AF$1132)</f>
        <v>0</v>
      </c>
      <c r="AH28" s="24" t="s">
        <v>67</v>
      </c>
      <c r="AI28" s="53">
        <f>VLOOKUP(AH28,'DATOS DE SOPORTE'!$V$5:$W$8,2,FALSE)</f>
        <v>1</v>
      </c>
      <c r="AJ28" s="54">
        <f>(AI28-AI$1132)/(AI$1133-AI$1132)</f>
        <v>0</v>
      </c>
      <c r="AK28" s="58" t="str">
        <f t="shared" si="16"/>
        <v>Muy malo</v>
      </c>
      <c r="AL28" s="61">
        <f>IFERROR(SQRT(($E28-$E$1136)^2+($C28-$C$1136)^2),0)</f>
        <v>0.15762615229731564</v>
      </c>
      <c r="AM28" s="62" t="str">
        <f>IF(AL28&lt;=SMALL($AL$3:$AL$1130,1),"MAS PARECIDO","NO")</f>
        <v>NO</v>
      </c>
      <c r="AN28" s="62" t="str">
        <f>IF(AL28&lt;=SMALL($AL$3:$AL$1130,5),"SIMILAR","NO")</f>
        <v>NO</v>
      </c>
      <c r="AO28" s="62" t="str">
        <f t="shared" si="1"/>
        <v>N/A</v>
      </c>
      <c r="AP28" s="62">
        <f t="shared" si="17"/>
        <v>0</v>
      </c>
      <c r="AQ28" s="65">
        <f t="shared" si="2"/>
        <v>0</v>
      </c>
      <c r="AR28" s="61">
        <f>IFERROR(SQRT(($E28-$E$1136)^2+($H28-$H$1136)^2),0)</f>
        <v>5.0001500045001347E-2</v>
      </c>
      <c r="AS28" s="62" t="str">
        <f>IF(AR28&lt;=SMALL(AR$3:AR$1130,1),"MAS PARECIDO","NO")</f>
        <v>NO</v>
      </c>
      <c r="AT28" s="62" t="str">
        <f>IF(AR28&lt;=SMALL(AR$3:AR$1130,5),"SIMILAR","NO")</f>
        <v>NO</v>
      </c>
      <c r="AU28" s="62" t="str">
        <f t="shared" si="3"/>
        <v>N/A</v>
      </c>
      <c r="AV28" s="62">
        <f t="shared" si="18"/>
        <v>0</v>
      </c>
      <c r="AW28" s="65">
        <f t="shared" si="19"/>
        <v>0</v>
      </c>
      <c r="AX28" s="59">
        <f>IFERROR(SQRT(($E28-$E$1136)^2+($K28-$K$1136)^2),0)</f>
        <v>5.0001500045001347E-2</v>
      </c>
      <c r="AY28" s="62" t="str">
        <f>IF(AX28&lt;=SMALL(AX$3:AX$1130,1),"MAS PARECIDO","NO")</f>
        <v>NO</v>
      </c>
      <c r="AZ28" s="62" t="str">
        <f>IF(AX28&lt;=SMALL(AX$3:AX$1130,5),"SIMILAR","NO")</f>
        <v>NO</v>
      </c>
      <c r="BA28" s="62" t="str">
        <f t="shared" si="4"/>
        <v>N/A</v>
      </c>
      <c r="BB28" s="62">
        <f t="shared" si="20"/>
        <v>0</v>
      </c>
      <c r="BC28" s="65">
        <f t="shared" si="21"/>
        <v>0</v>
      </c>
      <c r="BD28" s="59">
        <f>IFERROR(SQRT(($E28-$E$1136)^2+($O28-$O$1136)^2),0)</f>
        <v>1.0012492946348328</v>
      </c>
      <c r="BE28" s="62" t="str">
        <f>IF(BD28&lt;=SMALL(BD$3:BD$1130,1),"MAS PARECIDO","NO")</f>
        <v>NO</v>
      </c>
      <c r="BF28" s="62" t="str">
        <f>IF(BD28&lt;=SMALL(BD$3:BD$1130,5),"SIMILAR","NO")</f>
        <v>NO</v>
      </c>
      <c r="BG28" s="62" t="str">
        <f t="shared" si="5"/>
        <v>N/A</v>
      </c>
      <c r="BH28" s="62">
        <f t="shared" si="22"/>
        <v>0</v>
      </c>
      <c r="BI28" s="65">
        <f t="shared" si="23"/>
        <v>0</v>
      </c>
      <c r="BJ28" s="59">
        <f>IFERROR(SQRT(($E28-$E$1136)^2+($R28-$R$1136)^2),0)</f>
        <v>5.0001500045001347E-2</v>
      </c>
      <c r="BK28" s="62" t="str">
        <f>IF(BJ28&lt;=SMALL(BJ$3:BJ$1130,1),"MAS PARECIDO","NO")</f>
        <v>NO</v>
      </c>
      <c r="BL28" s="62" t="str">
        <f>IF(BJ28&lt;=SMALL(BJ$3:BJ$1130,5),"SIMILAR","NO")</f>
        <v>NO</v>
      </c>
      <c r="BM28" s="62" t="str">
        <f t="shared" si="6"/>
        <v>N/A</v>
      </c>
      <c r="BN28" s="62">
        <f t="shared" si="24"/>
        <v>0</v>
      </c>
      <c r="BO28" s="65">
        <f t="shared" si="25"/>
        <v>0</v>
      </c>
      <c r="BP28" s="59">
        <f>IFERROR(SQRT(($E28-$E$1136)^2+($U28-$U$1136)^2),0)</f>
        <v>1.0012492946348328</v>
      </c>
      <c r="BQ28" s="62" t="str">
        <f>IF(BP28&lt;=SMALL(BP$3:BP$1130,1),"MAS PARECIDO","NO")</f>
        <v>NO</v>
      </c>
      <c r="BR28" s="62" t="str">
        <f>IF(BP28&lt;=SMALL(BP$3:BP$1130,5),"SIMILAR","NO")</f>
        <v>NO</v>
      </c>
      <c r="BS28" s="62" t="str">
        <f t="shared" si="7"/>
        <v>N/A</v>
      </c>
      <c r="BT28" s="62">
        <f t="shared" si="26"/>
        <v>0</v>
      </c>
      <c r="BU28" s="65">
        <f t="shared" si="27"/>
        <v>0</v>
      </c>
      <c r="BV28" s="59">
        <f>IFERROR(SQRT(($E28-$E$1136)^2+($X28-$X$1136)^2),0)</f>
        <v>5.0001500045001347E-2</v>
      </c>
      <c r="BW28" s="62" t="str">
        <f>IF(BV28&lt;=SMALL(BV$3:BV$1130,1),"MAS PARECIDO","NO")</f>
        <v>NO</v>
      </c>
      <c r="BX28" s="62" t="str">
        <f>IF(BV28&lt;=SMALL(BV$3:BV$1130,5),"SIMILAR","NO")</f>
        <v>NO</v>
      </c>
      <c r="BY28" s="62" t="str">
        <f t="shared" si="8"/>
        <v>N/A</v>
      </c>
      <c r="BZ28" s="62">
        <f t="shared" si="28"/>
        <v>0</v>
      </c>
      <c r="CA28" s="65">
        <f t="shared" si="29"/>
        <v>0</v>
      </c>
      <c r="CB28" s="59">
        <f>IFERROR(SQRT(($E28-$E$1136)^2+($AA28-$AA$1136)^2),0)</f>
        <v>1.0012492946348328</v>
      </c>
      <c r="CC28" s="62" t="str">
        <f>IF(CB28&lt;=SMALL(CB$3:CB$1130,1),"MAS PARECIDO","NO")</f>
        <v>NO</v>
      </c>
      <c r="CD28" s="62" t="str">
        <f>IF(CB28&lt;=SMALL(CB$3:CB$1130,5),"SIMILAR","NO")</f>
        <v>NO</v>
      </c>
      <c r="CE28" s="62" t="str">
        <f t="shared" si="30"/>
        <v>N/A</v>
      </c>
      <c r="CF28" s="62">
        <f t="shared" si="31"/>
        <v>0</v>
      </c>
      <c r="CG28" s="65">
        <f t="shared" si="32"/>
        <v>0</v>
      </c>
      <c r="CH28" s="59">
        <f>IFERROR(SQRT(($E28-$E$1136)^2+($AD28-$AD$1136)^2),0)</f>
        <v>5.0001500045001347E-2</v>
      </c>
      <c r="CI28" s="62" t="str">
        <f>IF(CH28&lt;=SMALL(CH$3:CH$1130,1),"MAS PARECIDO","NO")</f>
        <v>NO</v>
      </c>
      <c r="CJ28" s="62" t="str">
        <f>IF(CH28&lt;=SMALL(CH$3:CH$1130,5),"SIMILAR","NO")</f>
        <v>NO</v>
      </c>
      <c r="CK28" s="62" t="str">
        <f t="shared" si="33"/>
        <v>N/A</v>
      </c>
      <c r="CL28" s="62">
        <f t="shared" si="34"/>
        <v>0</v>
      </c>
      <c r="CM28" s="65">
        <f t="shared" si="35"/>
        <v>0</v>
      </c>
      <c r="CN28" s="59">
        <f>IFERROR(SQRT(($E28-$E$1136)^2+($AG28-$AG$1136)^2),0)</f>
        <v>1.0012492946348328</v>
      </c>
      <c r="CO28" s="62" t="str">
        <f>IF(CN28&lt;=SMALL(CN$3:CN$1130,1),"MAS PARECIDO","NO")</f>
        <v>NO</v>
      </c>
      <c r="CP28" s="62" t="str">
        <f>IF(CN28&lt;=SMALL(CN$3:CN$1130,5),"SIMILAR","NO")</f>
        <v>NO</v>
      </c>
      <c r="CQ28" s="62" t="str">
        <f t="shared" si="36"/>
        <v>N/A</v>
      </c>
      <c r="CR28" s="62">
        <f t="shared" si="37"/>
        <v>0</v>
      </c>
      <c r="CS28" s="65">
        <f t="shared" si="38"/>
        <v>0</v>
      </c>
      <c r="CT28" s="59">
        <f>IFERROR(SQRT(($E28-$E$1136)^2+($AJ28-$AJ$1136)^2),0)</f>
        <v>5.0001500045001347E-2</v>
      </c>
      <c r="CU28" s="62" t="str">
        <f>IF(CT28&lt;=SMALL(CT$3:CT$1130,1),"MAS PARECIDO","NO")</f>
        <v>NO</v>
      </c>
      <c r="CV28" s="62" t="str">
        <f>IF(CT28&lt;=SMALL(CT$3:CT$1130,5),"SIMILAR","NO")</f>
        <v>NO</v>
      </c>
      <c r="CW28" s="62" t="str">
        <f t="shared" si="39"/>
        <v>N/A</v>
      </c>
      <c r="CX28" s="62">
        <f t="shared" si="40"/>
        <v>0</v>
      </c>
      <c r="CY28" s="65">
        <f t="shared" si="41"/>
        <v>0</v>
      </c>
      <c r="CZ28" s="2" t="s">
        <v>1330</v>
      </c>
      <c r="DA28" s="2" t="s">
        <v>1331</v>
      </c>
      <c r="DB28" s="2">
        <v>5</v>
      </c>
      <c r="DC28" s="2" t="s">
        <v>319</v>
      </c>
    </row>
    <row r="29" spans="1:107">
      <c r="A29" s="45" t="s">
        <v>225</v>
      </c>
      <c r="B29" s="46">
        <v>40648</v>
      </c>
      <c r="C29" s="47">
        <f>(B29-$B$1132)/($B$1133-$B$1132)</f>
        <v>4.2248626179230329E-2</v>
      </c>
      <c r="D29" s="46">
        <v>17000</v>
      </c>
      <c r="E29" s="47">
        <f>(D29-$D$1132)/($D$1133-$D$1132)</f>
        <v>3.3971019130573918E-2</v>
      </c>
      <c r="F29" s="46" t="s">
        <v>53</v>
      </c>
      <c r="G29" s="44">
        <f>VLOOKUP(F29,'DATOS DE SOPORTE'!$Y$5:$Z$8,2,FALSE)</f>
        <v>2</v>
      </c>
      <c r="H29" s="47">
        <f>(G29-$G$1132)/($G$1133-$G$1132)</f>
        <v>0.33333333333333331</v>
      </c>
      <c r="I29" s="50">
        <v>2</v>
      </c>
      <c r="J29" s="44">
        <f t="shared" si="9"/>
        <v>2</v>
      </c>
      <c r="K29" s="43">
        <f>(J29-$J$1132)/($J$1133-$J$1132)</f>
        <v>0.4</v>
      </c>
      <c r="L29" s="51" t="str">
        <f t="shared" si="0"/>
        <v>SI</v>
      </c>
      <c r="M29" s="46" t="s">
        <v>192</v>
      </c>
      <c r="N29" s="44">
        <f t="shared" si="10"/>
        <v>2</v>
      </c>
      <c r="O29" s="43">
        <f>(N29-N$1132)/(N$1133-N$1132)</f>
        <v>1</v>
      </c>
      <c r="P29" s="46" t="s">
        <v>193</v>
      </c>
      <c r="Q29" s="44">
        <f t="shared" si="11"/>
        <v>2</v>
      </c>
      <c r="R29" s="43">
        <f>(Q29-Q$1132)/(Q$1133-Q$1132)</f>
        <v>0.5</v>
      </c>
      <c r="S29" s="46" t="s">
        <v>194</v>
      </c>
      <c r="T29" s="44">
        <f t="shared" si="12"/>
        <v>1</v>
      </c>
      <c r="U29" s="43">
        <f>(T29-T$1132)/(T$1133-T$1132)</f>
        <v>0</v>
      </c>
      <c r="V29" s="46" t="s">
        <v>62</v>
      </c>
      <c r="W29" s="53">
        <f>VLOOKUP(V29,'DATOS DE SOPORTE'!$S$5:$T$10,2,FALSE)</f>
        <v>1</v>
      </c>
      <c r="X29" s="54">
        <f>(W29-W$1132)/(W$1133-W$1132)</f>
        <v>0</v>
      </c>
      <c r="Y29" s="46" t="s">
        <v>136</v>
      </c>
      <c r="Z29" s="53">
        <f t="shared" si="13"/>
        <v>2</v>
      </c>
      <c r="AA29" s="54">
        <f>(Z29-Z$1132)/(Z$1133-Z$1132)</f>
        <v>1</v>
      </c>
      <c r="AB29" s="46" t="s">
        <v>136</v>
      </c>
      <c r="AC29" s="53">
        <f t="shared" si="14"/>
        <v>2</v>
      </c>
      <c r="AD29" s="54">
        <f>(AC29-AC$1132)/(AC$1133-AC$1132)</f>
        <v>1</v>
      </c>
      <c r="AE29" s="46" t="s">
        <v>188</v>
      </c>
      <c r="AF29" s="53">
        <f t="shared" si="15"/>
        <v>1</v>
      </c>
      <c r="AG29" s="54">
        <f>(AF29-AF$1132)/(AF$1133-AF$1132)</f>
        <v>0</v>
      </c>
      <c r="AH29" s="24" t="s">
        <v>67</v>
      </c>
      <c r="AI29" s="53">
        <f>VLOOKUP(AH29,'DATOS DE SOPORTE'!$V$5:$W$8,2,FALSE)</f>
        <v>1</v>
      </c>
      <c r="AJ29" s="54">
        <f>(AI29-AI$1132)/(AI$1133-AI$1132)</f>
        <v>0</v>
      </c>
      <c r="AK29" s="58" t="str">
        <f t="shared" si="16"/>
        <v>Bueno</v>
      </c>
      <c r="AL29" s="61">
        <f>IFERROR(SQRT(($E29-$E$1136)^2+($C29-$C$1136)^2),0)</f>
        <v>0.16640117054326564</v>
      </c>
      <c r="AM29" s="62" t="str">
        <f>IF(AL29&lt;=SMALL($AL$3:$AL$1130,1),"MAS PARECIDO","NO")</f>
        <v>NO</v>
      </c>
      <c r="AN29" s="62" t="str">
        <f>IF(AL29&lt;=SMALL($AL$3:$AL$1130,5),"SIMILAR","NO")</f>
        <v>NO</v>
      </c>
      <c r="AO29" s="62" t="str">
        <f t="shared" si="1"/>
        <v>N/A</v>
      </c>
      <c r="AP29" s="62">
        <f t="shared" si="17"/>
        <v>0</v>
      </c>
      <c r="AQ29" s="65">
        <f t="shared" si="2"/>
        <v>0</v>
      </c>
      <c r="AR29" s="61">
        <f>IFERROR(SQRT(($E29-$E$1136)^2+($H29-$H$1136)^2),0)</f>
        <v>3.4001020030600917E-2</v>
      </c>
      <c r="AS29" s="62" t="str">
        <f>IF(AR29&lt;=SMALL(AR$3:AR$1130,1),"MAS PARECIDO","NO")</f>
        <v>NO</v>
      </c>
      <c r="AT29" s="62" t="str">
        <f>IF(AR29&lt;=SMALL(AR$3:AR$1130,5),"SIMILAR","NO")</f>
        <v>NO</v>
      </c>
      <c r="AU29" s="62" t="str">
        <f t="shared" si="3"/>
        <v>N/A</v>
      </c>
      <c r="AV29" s="62">
        <f t="shared" si="18"/>
        <v>0</v>
      </c>
      <c r="AW29" s="65">
        <f t="shared" si="19"/>
        <v>0</v>
      </c>
      <c r="AX29" s="59">
        <f>IFERROR(SQRT(($E29-$E$1136)^2+($K29-$K$1136)^2),0)</f>
        <v>0.20286958708273978</v>
      </c>
      <c r="AY29" s="62" t="str">
        <f>IF(AX29&lt;=SMALL(AX$3:AX$1130,1),"MAS PARECIDO","NO")</f>
        <v>NO</v>
      </c>
      <c r="AZ29" s="62" t="str">
        <f>IF(AX29&lt;=SMALL(AX$3:AX$1130,5),"SIMILAR","NO")</f>
        <v>NO</v>
      </c>
      <c r="BA29" s="62" t="str">
        <f t="shared" si="4"/>
        <v>N/A</v>
      </c>
      <c r="BB29" s="62">
        <f t="shared" si="20"/>
        <v>0</v>
      </c>
      <c r="BC29" s="65">
        <f t="shared" si="21"/>
        <v>0</v>
      </c>
      <c r="BD29" s="59">
        <f>IFERROR(SQRT(($E29-$E$1136)^2+($O29-$O$1136)^2),0)</f>
        <v>3.4001020030600917E-2</v>
      </c>
      <c r="BE29" s="62" t="str">
        <f>IF(BD29&lt;=SMALL(BD$3:BD$1130,1),"MAS PARECIDO","NO")</f>
        <v>NO</v>
      </c>
      <c r="BF29" s="62" t="str">
        <f>IF(BD29&lt;=SMALL(BD$3:BD$1130,5),"SIMILAR","NO")</f>
        <v>NO</v>
      </c>
      <c r="BG29" s="62" t="str">
        <f t="shared" si="5"/>
        <v>N/A</v>
      </c>
      <c r="BH29" s="62">
        <f t="shared" si="22"/>
        <v>0</v>
      </c>
      <c r="BI29" s="65">
        <f t="shared" si="23"/>
        <v>0</v>
      </c>
      <c r="BJ29" s="59">
        <f>IFERROR(SQRT(($E29-$E$1136)^2+($R29-$R$1136)^2),0)</f>
        <v>3.4001020030600917E-2</v>
      </c>
      <c r="BK29" s="62" t="str">
        <f>IF(BJ29&lt;=SMALL(BJ$3:BJ$1130,1),"MAS PARECIDO","NO")</f>
        <v>NO</v>
      </c>
      <c r="BL29" s="62" t="str">
        <f>IF(BJ29&lt;=SMALL(BJ$3:BJ$1130,5),"SIMILAR","NO")</f>
        <v>NO</v>
      </c>
      <c r="BM29" s="62" t="str">
        <f t="shared" si="6"/>
        <v>N/A</v>
      </c>
      <c r="BN29" s="62">
        <f t="shared" si="24"/>
        <v>0</v>
      </c>
      <c r="BO29" s="65">
        <f t="shared" si="25"/>
        <v>0</v>
      </c>
      <c r="BP29" s="59">
        <f>IFERROR(SQRT(($E29-$E$1136)^2+($U29-$U$1136)^2),0)</f>
        <v>3.4001020030600917E-2</v>
      </c>
      <c r="BQ29" s="62" t="str">
        <f>IF(BP29&lt;=SMALL(BP$3:BP$1130,1),"MAS PARECIDO","NO")</f>
        <v>NO</v>
      </c>
      <c r="BR29" s="62" t="str">
        <f>IF(BP29&lt;=SMALL(BP$3:BP$1130,5),"SIMILAR","NO")</f>
        <v>NO</v>
      </c>
      <c r="BS29" s="62" t="str">
        <f t="shared" si="7"/>
        <v>N/A</v>
      </c>
      <c r="BT29" s="62">
        <f t="shared" si="26"/>
        <v>0</v>
      </c>
      <c r="BU29" s="65">
        <f t="shared" si="27"/>
        <v>0</v>
      </c>
      <c r="BV29" s="59">
        <f>IFERROR(SQRT(($E29-$E$1136)^2+($X29-$X$1136)^2),0)</f>
        <v>3.4001020030600917E-2</v>
      </c>
      <c r="BW29" s="62" t="str">
        <f>IF(BV29&lt;=SMALL(BV$3:BV$1130,1),"MAS PARECIDO","NO")</f>
        <v>NO</v>
      </c>
      <c r="BX29" s="62" t="str">
        <f>IF(BV29&lt;=SMALL(BV$3:BV$1130,5),"SIMILAR","NO")</f>
        <v>NO</v>
      </c>
      <c r="BY29" s="62" t="str">
        <f t="shared" si="8"/>
        <v>N/A</v>
      </c>
      <c r="BZ29" s="62">
        <f t="shared" si="28"/>
        <v>0</v>
      </c>
      <c r="CA29" s="65">
        <f t="shared" si="29"/>
        <v>0</v>
      </c>
      <c r="CB29" s="59">
        <f>IFERROR(SQRT(($E29-$E$1136)^2+($AA29-$AA$1136)^2),0)</f>
        <v>1.0005778677160122</v>
      </c>
      <c r="CC29" s="62" t="str">
        <f>IF(CB29&lt;=SMALL(CB$3:CB$1130,1),"MAS PARECIDO","NO")</f>
        <v>NO</v>
      </c>
      <c r="CD29" s="62" t="str">
        <f>IF(CB29&lt;=SMALL(CB$3:CB$1130,5),"SIMILAR","NO")</f>
        <v>NO</v>
      </c>
      <c r="CE29" s="62" t="str">
        <f t="shared" si="30"/>
        <v>N/A</v>
      </c>
      <c r="CF29" s="62">
        <f t="shared" si="31"/>
        <v>0</v>
      </c>
      <c r="CG29" s="65">
        <f t="shared" si="32"/>
        <v>0</v>
      </c>
      <c r="CH29" s="59">
        <f>IFERROR(SQRT(($E29-$E$1136)^2+($AD29-$AD$1136)^2),0)</f>
        <v>3.4001020030600917E-2</v>
      </c>
      <c r="CI29" s="62" t="str">
        <f>IF(CH29&lt;=SMALL(CH$3:CH$1130,1),"MAS PARECIDO","NO")</f>
        <v>NO</v>
      </c>
      <c r="CJ29" s="62" t="str">
        <f>IF(CH29&lt;=SMALL(CH$3:CH$1130,5),"SIMILAR","NO")</f>
        <v>NO</v>
      </c>
      <c r="CK29" s="62" t="str">
        <f t="shared" si="33"/>
        <v>N/A</v>
      </c>
      <c r="CL29" s="62">
        <f t="shared" si="34"/>
        <v>0</v>
      </c>
      <c r="CM29" s="65">
        <f t="shared" si="35"/>
        <v>0</v>
      </c>
      <c r="CN29" s="59">
        <f>IFERROR(SQRT(($E29-$E$1136)^2+($AG29-$AG$1136)^2),0)</f>
        <v>1.0005778677160122</v>
      </c>
      <c r="CO29" s="62" t="str">
        <f>IF(CN29&lt;=SMALL(CN$3:CN$1130,1),"MAS PARECIDO","NO")</f>
        <v>NO</v>
      </c>
      <c r="CP29" s="62" t="str">
        <f>IF(CN29&lt;=SMALL(CN$3:CN$1130,5),"SIMILAR","NO")</f>
        <v>NO</v>
      </c>
      <c r="CQ29" s="62" t="str">
        <f t="shared" si="36"/>
        <v>N/A</v>
      </c>
      <c r="CR29" s="62">
        <f t="shared" si="37"/>
        <v>0</v>
      </c>
      <c r="CS29" s="65">
        <f t="shared" si="38"/>
        <v>0</v>
      </c>
      <c r="CT29" s="59">
        <f>IFERROR(SQRT(($E29-$E$1136)^2+($AJ29-$AJ$1136)^2),0)</f>
        <v>3.4001020030600917E-2</v>
      </c>
      <c r="CU29" s="62" t="str">
        <f>IF(CT29&lt;=SMALL(CT$3:CT$1130,1),"MAS PARECIDO","NO")</f>
        <v>NO</v>
      </c>
      <c r="CV29" s="62" t="str">
        <f>IF(CT29&lt;=SMALL(CT$3:CT$1130,5),"SIMILAR","NO")</f>
        <v>NO</v>
      </c>
      <c r="CW29" s="62" t="str">
        <f t="shared" si="39"/>
        <v>N/A</v>
      </c>
      <c r="CX29" s="62">
        <f t="shared" si="40"/>
        <v>0</v>
      </c>
      <c r="CY29" s="65">
        <f t="shared" si="41"/>
        <v>0</v>
      </c>
      <c r="CZ29" s="2" t="s">
        <v>1332</v>
      </c>
      <c r="DA29" s="2" t="s">
        <v>1333</v>
      </c>
      <c r="DB29" s="2">
        <v>0</v>
      </c>
      <c r="DC29" s="2" t="s">
        <v>189</v>
      </c>
    </row>
    <row r="30" spans="1:107">
      <c r="A30" s="45" t="s">
        <v>226</v>
      </c>
      <c r="B30" s="46">
        <v>199506</v>
      </c>
      <c r="C30" s="47">
        <f>(B30-$B$1132)/($B$1133-$B$1132)</f>
        <v>0.22793984038560297</v>
      </c>
      <c r="D30" s="46">
        <v>28000</v>
      </c>
      <c r="E30" s="47">
        <f>(D30-$D$1132)/($D$1133-$D$1132)</f>
        <v>5.5971679150374508E-2</v>
      </c>
      <c r="F30" s="46" t="s">
        <v>191</v>
      </c>
      <c r="G30" s="44">
        <f>VLOOKUP(F30,'DATOS DE SOPORTE'!$Y$5:$Z$8,2,FALSE)</f>
        <v>1</v>
      </c>
      <c r="H30" s="47">
        <f>(G30-$G$1132)/($G$1133-$G$1132)</f>
        <v>0</v>
      </c>
      <c r="I30" s="50">
        <v>0</v>
      </c>
      <c r="J30" s="44">
        <f t="shared" si="9"/>
        <v>0</v>
      </c>
      <c r="K30" s="43">
        <f>(J30-$J$1132)/($J$1133-$J$1132)</f>
        <v>0</v>
      </c>
      <c r="L30" s="51" t="str">
        <f t="shared" si="0"/>
        <v>NO</v>
      </c>
      <c r="M30" s="46" t="s">
        <v>192</v>
      </c>
      <c r="N30" s="44">
        <f t="shared" si="10"/>
        <v>2</v>
      </c>
      <c r="O30" s="43">
        <f>(N30-N$1132)/(N$1133-N$1132)</f>
        <v>1</v>
      </c>
      <c r="P30" s="46" t="s">
        <v>196</v>
      </c>
      <c r="Q30" s="44">
        <f t="shared" si="11"/>
        <v>1</v>
      </c>
      <c r="R30" s="43">
        <f>(Q30-Q$1132)/(Q$1133-Q$1132)</f>
        <v>0</v>
      </c>
      <c r="S30" s="46" t="s">
        <v>194</v>
      </c>
      <c r="T30" s="44">
        <f t="shared" si="12"/>
        <v>1</v>
      </c>
      <c r="U30" s="43">
        <f>(T30-T$1132)/(T$1133-T$1132)</f>
        <v>0</v>
      </c>
      <c r="V30" s="46" t="s">
        <v>62</v>
      </c>
      <c r="W30" s="53">
        <f>VLOOKUP(V30,'DATOS DE SOPORTE'!$S$5:$T$10,2,FALSE)</f>
        <v>1</v>
      </c>
      <c r="X30" s="54">
        <f>(W30-W$1132)/(W$1133-W$1132)</f>
        <v>0</v>
      </c>
      <c r="Y30" s="46" t="s">
        <v>136</v>
      </c>
      <c r="Z30" s="53">
        <f t="shared" si="13"/>
        <v>2</v>
      </c>
      <c r="AA30" s="54">
        <f>(Z30-Z$1132)/(Z$1133-Z$1132)</f>
        <v>1</v>
      </c>
      <c r="AB30" s="46" t="s">
        <v>136</v>
      </c>
      <c r="AC30" s="53">
        <f t="shared" si="14"/>
        <v>2</v>
      </c>
      <c r="AD30" s="54">
        <f>(AC30-AC$1132)/(AC$1133-AC$1132)</f>
        <v>1</v>
      </c>
      <c r="AE30" s="46" t="s">
        <v>188</v>
      </c>
      <c r="AF30" s="53">
        <f t="shared" si="15"/>
        <v>1</v>
      </c>
      <c r="AG30" s="54">
        <f>(AF30-AF$1132)/(AF$1133-AF$1132)</f>
        <v>0</v>
      </c>
      <c r="AH30" s="24" t="s">
        <v>67</v>
      </c>
      <c r="AI30" s="53">
        <f>VLOOKUP(AH30,'DATOS DE SOPORTE'!$V$5:$W$8,2,FALSE)</f>
        <v>1</v>
      </c>
      <c r="AJ30" s="54">
        <f>(AI30-AI$1132)/(AI$1133-AI$1132)</f>
        <v>0</v>
      </c>
      <c r="AK30" s="58" t="str">
        <f t="shared" si="16"/>
        <v>Bueno</v>
      </c>
      <c r="AL30" s="61">
        <f>IFERROR(SQRT(($E30-$E$1136)^2+($C30-$C$1136)^2),0)</f>
        <v>6.0465408352913266E-2</v>
      </c>
      <c r="AM30" s="62" t="str">
        <f>IF(AL30&lt;=SMALL($AL$3:$AL$1130,1),"MAS PARECIDO","NO")</f>
        <v>NO</v>
      </c>
      <c r="AN30" s="62" t="str">
        <f>IF(AL30&lt;=SMALL($AL$3:$AL$1130,5),"SIMILAR","NO")</f>
        <v>NO</v>
      </c>
      <c r="AO30" s="62" t="str">
        <f t="shared" si="1"/>
        <v>N/A</v>
      </c>
      <c r="AP30" s="62">
        <f t="shared" si="17"/>
        <v>0</v>
      </c>
      <c r="AQ30" s="65">
        <f t="shared" si="2"/>
        <v>0</v>
      </c>
      <c r="AR30" s="61">
        <f>IFERROR(SQRT(($E30-$E$1136)^2+($H30-$H$1136)^2),0)</f>
        <v>0.33800488055585626</v>
      </c>
      <c r="AS30" s="62" t="str">
        <f>IF(AR30&lt;=SMALL(AR$3:AR$1130,1),"MAS PARECIDO","NO")</f>
        <v>NO</v>
      </c>
      <c r="AT30" s="62" t="str">
        <f>IF(AR30&lt;=SMALL(AR$3:AR$1130,5),"SIMILAR","NO")</f>
        <v>NO</v>
      </c>
      <c r="AU30" s="62" t="str">
        <f t="shared" si="3"/>
        <v>N/A</v>
      </c>
      <c r="AV30" s="62">
        <f t="shared" si="18"/>
        <v>0</v>
      </c>
      <c r="AW30" s="65">
        <f t="shared" si="19"/>
        <v>0</v>
      </c>
      <c r="AX30" s="59">
        <f>IFERROR(SQRT(($E30-$E$1136)^2+($K30-$K$1136)^2),0)</f>
        <v>0.20769253277012042</v>
      </c>
      <c r="AY30" s="62" t="str">
        <f>IF(AX30&lt;=SMALL(AX$3:AX$1130,1),"MAS PARECIDO","NO")</f>
        <v>NO</v>
      </c>
      <c r="AZ30" s="62" t="str">
        <f>IF(AX30&lt;=SMALL(AX$3:AX$1130,5),"SIMILAR","NO")</f>
        <v>NO</v>
      </c>
      <c r="BA30" s="62" t="str">
        <f t="shared" si="4"/>
        <v>N/A</v>
      </c>
      <c r="BB30" s="62">
        <f t="shared" si="20"/>
        <v>0</v>
      </c>
      <c r="BC30" s="65">
        <f t="shared" si="21"/>
        <v>0</v>
      </c>
      <c r="BD30" s="59">
        <f>IFERROR(SQRT(($E30-$E$1136)^2+($O30-$O$1136)^2),0)</f>
        <v>5.6001680050401507E-2</v>
      </c>
      <c r="BE30" s="62" t="str">
        <f>IF(BD30&lt;=SMALL(BD$3:BD$1130,1),"MAS PARECIDO","NO")</f>
        <v>NO</v>
      </c>
      <c r="BF30" s="62" t="str">
        <f>IF(BD30&lt;=SMALL(BD$3:BD$1130,5),"SIMILAR","NO")</f>
        <v>NO</v>
      </c>
      <c r="BG30" s="62" t="str">
        <f t="shared" si="5"/>
        <v>N/A</v>
      </c>
      <c r="BH30" s="62">
        <f t="shared" si="22"/>
        <v>0</v>
      </c>
      <c r="BI30" s="65">
        <f t="shared" si="23"/>
        <v>0</v>
      </c>
      <c r="BJ30" s="59">
        <f>IFERROR(SQRT(($E30-$E$1136)^2+($R30-$R$1136)^2),0)</f>
        <v>0.50312641370580768</v>
      </c>
      <c r="BK30" s="62" t="str">
        <f>IF(BJ30&lt;=SMALL(BJ$3:BJ$1130,1),"MAS PARECIDO","NO")</f>
        <v>NO</v>
      </c>
      <c r="BL30" s="62" t="str">
        <f>IF(BJ30&lt;=SMALL(BJ$3:BJ$1130,5),"SIMILAR","NO")</f>
        <v>NO</v>
      </c>
      <c r="BM30" s="62" t="str">
        <f t="shared" si="6"/>
        <v>N/A</v>
      </c>
      <c r="BN30" s="62">
        <f t="shared" si="24"/>
        <v>0</v>
      </c>
      <c r="BO30" s="65">
        <f t="shared" si="25"/>
        <v>0</v>
      </c>
      <c r="BP30" s="59">
        <f>IFERROR(SQRT(($E30-$E$1136)^2+($U30-$U$1136)^2),0)</f>
        <v>5.6001680050401507E-2</v>
      </c>
      <c r="BQ30" s="62" t="str">
        <f>IF(BP30&lt;=SMALL(BP$3:BP$1130,1),"MAS PARECIDO","NO")</f>
        <v>NO</v>
      </c>
      <c r="BR30" s="62" t="str">
        <f>IF(BP30&lt;=SMALL(BP$3:BP$1130,5),"SIMILAR","NO")</f>
        <v>NO</v>
      </c>
      <c r="BS30" s="62" t="str">
        <f t="shared" si="7"/>
        <v>N/A</v>
      </c>
      <c r="BT30" s="62">
        <f t="shared" si="26"/>
        <v>0</v>
      </c>
      <c r="BU30" s="65">
        <f t="shared" si="27"/>
        <v>0</v>
      </c>
      <c r="BV30" s="59">
        <f>IFERROR(SQRT(($E30-$E$1136)^2+($X30-$X$1136)^2),0)</f>
        <v>5.6001680050401507E-2</v>
      </c>
      <c r="BW30" s="62" t="str">
        <f>IF(BV30&lt;=SMALL(BV$3:BV$1130,1),"MAS PARECIDO","NO")</f>
        <v>NO</v>
      </c>
      <c r="BX30" s="62" t="str">
        <f>IF(BV30&lt;=SMALL(BV$3:BV$1130,5),"SIMILAR","NO")</f>
        <v>NO</v>
      </c>
      <c r="BY30" s="62" t="str">
        <f t="shared" si="8"/>
        <v>N/A</v>
      </c>
      <c r="BZ30" s="62">
        <f t="shared" si="28"/>
        <v>0</v>
      </c>
      <c r="CA30" s="65">
        <f t="shared" si="29"/>
        <v>0</v>
      </c>
      <c r="CB30" s="59">
        <f>IFERROR(SQRT(($E30-$E$1136)^2+($AA30-$AA$1136)^2),0)</f>
        <v>1.0015668665488429</v>
      </c>
      <c r="CC30" s="62" t="str">
        <f>IF(CB30&lt;=SMALL(CB$3:CB$1130,1),"MAS PARECIDO","NO")</f>
        <v>NO</v>
      </c>
      <c r="CD30" s="62" t="str">
        <f>IF(CB30&lt;=SMALL(CB$3:CB$1130,5),"SIMILAR","NO")</f>
        <v>NO</v>
      </c>
      <c r="CE30" s="62" t="str">
        <f t="shared" si="30"/>
        <v>N/A</v>
      </c>
      <c r="CF30" s="62">
        <f t="shared" si="31"/>
        <v>0</v>
      </c>
      <c r="CG30" s="65">
        <f t="shared" si="32"/>
        <v>0</v>
      </c>
      <c r="CH30" s="59">
        <f>IFERROR(SQRT(($E30-$E$1136)^2+($AD30-$AD$1136)^2),0)</f>
        <v>5.6001680050401507E-2</v>
      </c>
      <c r="CI30" s="62" t="str">
        <f>IF(CH30&lt;=SMALL(CH$3:CH$1130,1),"MAS PARECIDO","NO")</f>
        <v>NO</v>
      </c>
      <c r="CJ30" s="62" t="str">
        <f>IF(CH30&lt;=SMALL(CH$3:CH$1130,5),"SIMILAR","NO")</f>
        <v>NO</v>
      </c>
      <c r="CK30" s="62" t="str">
        <f t="shared" si="33"/>
        <v>N/A</v>
      </c>
      <c r="CL30" s="62">
        <f t="shared" si="34"/>
        <v>0</v>
      </c>
      <c r="CM30" s="65">
        <f t="shared" si="35"/>
        <v>0</v>
      </c>
      <c r="CN30" s="59">
        <f>IFERROR(SQRT(($E30-$E$1136)^2+($AG30-$AG$1136)^2),0)</f>
        <v>1.0015668665488429</v>
      </c>
      <c r="CO30" s="62" t="str">
        <f>IF(CN30&lt;=SMALL(CN$3:CN$1130,1),"MAS PARECIDO","NO")</f>
        <v>NO</v>
      </c>
      <c r="CP30" s="62" t="str">
        <f>IF(CN30&lt;=SMALL(CN$3:CN$1130,5),"SIMILAR","NO")</f>
        <v>NO</v>
      </c>
      <c r="CQ30" s="62" t="str">
        <f t="shared" si="36"/>
        <v>N/A</v>
      </c>
      <c r="CR30" s="62">
        <f t="shared" si="37"/>
        <v>0</v>
      </c>
      <c r="CS30" s="65">
        <f t="shared" si="38"/>
        <v>0</v>
      </c>
      <c r="CT30" s="59">
        <f>IFERROR(SQRT(($E30-$E$1136)^2+($AJ30-$AJ$1136)^2),0)</f>
        <v>5.6001680050401507E-2</v>
      </c>
      <c r="CU30" s="62" t="str">
        <f>IF(CT30&lt;=SMALL(CT$3:CT$1130,1),"MAS PARECIDO","NO")</f>
        <v>NO</v>
      </c>
      <c r="CV30" s="62" t="str">
        <f>IF(CT30&lt;=SMALL(CT$3:CT$1130,5),"SIMILAR","NO")</f>
        <v>NO</v>
      </c>
      <c r="CW30" s="62" t="str">
        <f t="shared" si="39"/>
        <v>N/A</v>
      </c>
      <c r="CX30" s="62">
        <f t="shared" si="40"/>
        <v>0</v>
      </c>
      <c r="CY30" s="65">
        <f t="shared" si="41"/>
        <v>0</v>
      </c>
      <c r="CZ30" s="2" t="s">
        <v>1334</v>
      </c>
      <c r="DA30" s="2" t="s">
        <v>1335</v>
      </c>
      <c r="DB30" s="2">
        <v>0</v>
      </c>
      <c r="DC30" s="2" t="s">
        <v>189</v>
      </c>
    </row>
    <row r="31" spans="1:107">
      <c r="A31" s="45" t="s">
        <v>227</v>
      </c>
      <c r="B31" s="46">
        <v>48728</v>
      </c>
      <c r="C31" s="47">
        <f>(B31-$B$1132)/($B$1133-$B$1132)</f>
        <v>5.1693444890201702E-2</v>
      </c>
      <c r="D31" s="46">
        <v>11500</v>
      </c>
      <c r="E31" s="47">
        <f>(D31-$D$1132)/($D$1133-$D$1132)</f>
        <v>2.2970689120673619E-2</v>
      </c>
      <c r="F31" s="46" t="s">
        <v>191</v>
      </c>
      <c r="G31" s="44">
        <f>VLOOKUP(F31,'DATOS DE SOPORTE'!$Y$5:$Z$8,2,FALSE)</f>
        <v>1</v>
      </c>
      <c r="H31" s="47">
        <f>(G31-$G$1132)/($G$1133-$G$1132)</f>
        <v>0</v>
      </c>
      <c r="I31" s="50">
        <v>0</v>
      </c>
      <c r="J31" s="44">
        <f t="shared" si="9"/>
        <v>0</v>
      </c>
      <c r="K31" s="43">
        <f>(J31-$J$1132)/($J$1133-$J$1132)</f>
        <v>0</v>
      </c>
      <c r="L31" s="51" t="str">
        <f t="shared" si="0"/>
        <v>NO</v>
      </c>
      <c r="M31" s="46" t="s">
        <v>192</v>
      </c>
      <c r="N31" s="44">
        <f t="shared" si="10"/>
        <v>2</v>
      </c>
      <c r="O31" s="43">
        <f>(N31-N$1132)/(N$1133-N$1132)</f>
        <v>1</v>
      </c>
      <c r="P31" s="46" t="s">
        <v>193</v>
      </c>
      <c r="Q31" s="44">
        <f t="shared" si="11"/>
        <v>2</v>
      </c>
      <c r="R31" s="43">
        <f>(Q31-Q$1132)/(Q$1133-Q$1132)</f>
        <v>0.5</v>
      </c>
      <c r="S31" s="46" t="s">
        <v>194</v>
      </c>
      <c r="T31" s="44">
        <f t="shared" si="12"/>
        <v>1</v>
      </c>
      <c r="U31" s="43">
        <f>(T31-T$1132)/(T$1133-T$1132)</f>
        <v>0</v>
      </c>
      <c r="V31" s="46" t="s">
        <v>62</v>
      </c>
      <c r="W31" s="53">
        <f>VLOOKUP(V31,'DATOS DE SOPORTE'!$S$5:$T$10,2,FALSE)</f>
        <v>1</v>
      </c>
      <c r="X31" s="54">
        <f>(W31-W$1132)/(W$1133-W$1132)</f>
        <v>0</v>
      </c>
      <c r="Y31" s="46" t="s">
        <v>136</v>
      </c>
      <c r="Z31" s="53">
        <f t="shared" si="13"/>
        <v>2</v>
      </c>
      <c r="AA31" s="54">
        <f>(Z31-Z$1132)/(Z$1133-Z$1132)</f>
        <v>1</v>
      </c>
      <c r="AB31" s="46" t="s">
        <v>136</v>
      </c>
      <c r="AC31" s="53">
        <f t="shared" si="14"/>
        <v>2</v>
      </c>
      <c r="AD31" s="54">
        <f>(AC31-AC$1132)/(AC$1133-AC$1132)</f>
        <v>1</v>
      </c>
      <c r="AE31" s="46" t="s">
        <v>188</v>
      </c>
      <c r="AF31" s="53">
        <f t="shared" si="15"/>
        <v>1</v>
      </c>
      <c r="AG31" s="54">
        <f>(AF31-AF$1132)/(AF$1133-AF$1132)</f>
        <v>0</v>
      </c>
      <c r="AH31" s="24" t="s">
        <v>67</v>
      </c>
      <c r="AI31" s="53">
        <f>VLOOKUP(AH31,'DATOS DE SOPORTE'!$V$5:$W$8,2,FALSE)</f>
        <v>1</v>
      </c>
      <c r="AJ31" s="54">
        <f>(AI31-AI$1132)/(AI$1133-AI$1132)</f>
        <v>0</v>
      </c>
      <c r="AK31" s="58" t="str">
        <f t="shared" si="16"/>
        <v>Bueno</v>
      </c>
      <c r="AL31" s="61">
        <f>IFERROR(SQRT(($E31-$E$1136)^2+($C31-$C$1136)^2),0)</f>
        <v>0.15515984039047598</v>
      </c>
      <c r="AM31" s="62" t="str">
        <f>IF(AL31&lt;=SMALL($AL$3:$AL$1130,1),"MAS PARECIDO","NO")</f>
        <v>NO</v>
      </c>
      <c r="AN31" s="62" t="str">
        <f>IF(AL31&lt;=SMALL($AL$3:$AL$1130,5),"SIMILAR","NO")</f>
        <v>NO</v>
      </c>
      <c r="AO31" s="62" t="str">
        <f t="shared" si="1"/>
        <v>N/A</v>
      </c>
      <c r="AP31" s="62">
        <f t="shared" si="17"/>
        <v>0</v>
      </c>
      <c r="AQ31" s="65">
        <f t="shared" si="2"/>
        <v>0</v>
      </c>
      <c r="AR31" s="61">
        <f>IFERROR(SQRT(($E31-$E$1136)^2+($H31-$H$1136)^2),0)</f>
        <v>0.3341259386107871</v>
      </c>
      <c r="AS31" s="62" t="str">
        <f>IF(AR31&lt;=SMALL(AR$3:AR$1130,1),"MAS PARECIDO","NO")</f>
        <v>NO</v>
      </c>
      <c r="AT31" s="62" t="str">
        <f>IF(AR31&lt;=SMALL(AR$3:AR$1130,5),"SIMILAR","NO")</f>
        <v>NO</v>
      </c>
      <c r="AU31" s="62" t="str">
        <f t="shared" si="3"/>
        <v>N/A</v>
      </c>
      <c r="AV31" s="62">
        <f t="shared" si="18"/>
        <v>0</v>
      </c>
      <c r="AW31" s="65">
        <f t="shared" si="19"/>
        <v>0</v>
      </c>
      <c r="AX31" s="59">
        <f>IFERROR(SQRT(($E31-$E$1136)^2+($K31-$K$1136)^2),0)</f>
        <v>0.20131823499481702</v>
      </c>
      <c r="AY31" s="62" t="str">
        <f>IF(AX31&lt;=SMALL(AX$3:AX$1130,1),"MAS PARECIDO","NO")</f>
        <v>NO</v>
      </c>
      <c r="AZ31" s="62" t="str">
        <f>IF(AX31&lt;=SMALL(AX$3:AX$1130,5),"SIMILAR","NO")</f>
        <v>NO</v>
      </c>
      <c r="BA31" s="62" t="str">
        <f t="shared" si="4"/>
        <v>N/A</v>
      </c>
      <c r="BB31" s="62">
        <f t="shared" si="20"/>
        <v>0</v>
      </c>
      <c r="BC31" s="65">
        <f t="shared" si="21"/>
        <v>0</v>
      </c>
      <c r="BD31" s="59">
        <f>IFERROR(SQRT(($E31-$E$1136)^2+($O31-$O$1136)^2),0)</f>
        <v>2.3000690020700619E-2</v>
      </c>
      <c r="BE31" s="62" t="str">
        <f>IF(BD31&lt;=SMALL(BD$3:BD$1130,1),"MAS PARECIDO","NO")</f>
        <v>NO</v>
      </c>
      <c r="BF31" s="62" t="str">
        <f>IF(BD31&lt;=SMALL(BD$3:BD$1130,5),"SIMILAR","NO")</f>
        <v>NO</v>
      </c>
      <c r="BG31" s="62" t="str">
        <f t="shared" si="5"/>
        <v>N/A</v>
      </c>
      <c r="BH31" s="62">
        <f t="shared" si="22"/>
        <v>0</v>
      </c>
      <c r="BI31" s="65">
        <f t="shared" si="23"/>
        <v>0</v>
      </c>
      <c r="BJ31" s="59">
        <f>IFERROR(SQRT(($E31-$E$1136)^2+($R31-$R$1136)^2),0)</f>
        <v>2.3000690020700619E-2</v>
      </c>
      <c r="BK31" s="62" t="str">
        <f>IF(BJ31&lt;=SMALL(BJ$3:BJ$1130,1),"MAS PARECIDO","NO")</f>
        <v>NO</v>
      </c>
      <c r="BL31" s="62" t="str">
        <f>IF(BJ31&lt;=SMALL(BJ$3:BJ$1130,5),"SIMILAR","NO")</f>
        <v>NO</v>
      </c>
      <c r="BM31" s="62" t="str">
        <f t="shared" si="6"/>
        <v>N/A</v>
      </c>
      <c r="BN31" s="62">
        <f t="shared" si="24"/>
        <v>0</v>
      </c>
      <c r="BO31" s="65">
        <f t="shared" si="25"/>
        <v>0</v>
      </c>
      <c r="BP31" s="59">
        <f>IFERROR(SQRT(($E31-$E$1136)^2+($U31-$U$1136)^2),0)</f>
        <v>2.3000690020700619E-2</v>
      </c>
      <c r="BQ31" s="62" t="str">
        <f>IF(BP31&lt;=SMALL(BP$3:BP$1130,1),"MAS PARECIDO","NO")</f>
        <v>NO</v>
      </c>
      <c r="BR31" s="62" t="str">
        <f>IF(BP31&lt;=SMALL(BP$3:BP$1130,5),"SIMILAR","NO")</f>
        <v>NO</v>
      </c>
      <c r="BS31" s="62" t="str">
        <f t="shared" si="7"/>
        <v>N/A</v>
      </c>
      <c r="BT31" s="62">
        <f t="shared" si="26"/>
        <v>0</v>
      </c>
      <c r="BU31" s="65">
        <f t="shared" si="27"/>
        <v>0</v>
      </c>
      <c r="BV31" s="59">
        <f>IFERROR(SQRT(($E31-$E$1136)^2+($X31-$X$1136)^2),0)</f>
        <v>2.3000690020700619E-2</v>
      </c>
      <c r="BW31" s="62" t="str">
        <f>IF(BV31&lt;=SMALL(BV$3:BV$1130,1),"MAS PARECIDO","NO")</f>
        <v>NO</v>
      </c>
      <c r="BX31" s="62" t="str">
        <f>IF(BV31&lt;=SMALL(BV$3:BV$1130,5),"SIMILAR","NO")</f>
        <v>NO</v>
      </c>
      <c r="BY31" s="62" t="str">
        <f t="shared" si="8"/>
        <v>N/A</v>
      </c>
      <c r="BZ31" s="62">
        <f t="shared" si="28"/>
        <v>0</v>
      </c>
      <c r="CA31" s="65">
        <f t="shared" si="29"/>
        <v>0</v>
      </c>
      <c r="CB31" s="59">
        <f>IFERROR(SQRT(($E31-$E$1136)^2+($AA31-$AA$1136)^2),0)</f>
        <v>1.000264480895642</v>
      </c>
      <c r="CC31" s="62" t="str">
        <f>IF(CB31&lt;=SMALL(CB$3:CB$1130,1),"MAS PARECIDO","NO")</f>
        <v>NO</v>
      </c>
      <c r="CD31" s="62" t="str">
        <f>IF(CB31&lt;=SMALL(CB$3:CB$1130,5),"SIMILAR","NO")</f>
        <v>NO</v>
      </c>
      <c r="CE31" s="62" t="str">
        <f t="shared" si="30"/>
        <v>N/A</v>
      </c>
      <c r="CF31" s="62">
        <f t="shared" si="31"/>
        <v>0</v>
      </c>
      <c r="CG31" s="65">
        <f t="shared" si="32"/>
        <v>0</v>
      </c>
      <c r="CH31" s="59">
        <f>IFERROR(SQRT(($E31-$E$1136)^2+($AD31-$AD$1136)^2),0)</f>
        <v>2.3000690020700619E-2</v>
      </c>
      <c r="CI31" s="62" t="str">
        <f>IF(CH31&lt;=SMALL(CH$3:CH$1130,1),"MAS PARECIDO","NO")</f>
        <v>NO</v>
      </c>
      <c r="CJ31" s="62" t="str">
        <f>IF(CH31&lt;=SMALL(CH$3:CH$1130,5),"SIMILAR","NO")</f>
        <v>NO</v>
      </c>
      <c r="CK31" s="62" t="str">
        <f t="shared" si="33"/>
        <v>N/A</v>
      </c>
      <c r="CL31" s="62">
        <f t="shared" si="34"/>
        <v>0</v>
      </c>
      <c r="CM31" s="65">
        <f t="shared" si="35"/>
        <v>0</v>
      </c>
      <c r="CN31" s="59">
        <f>IFERROR(SQRT(($E31-$E$1136)^2+($AG31-$AG$1136)^2),0)</f>
        <v>1.000264480895642</v>
      </c>
      <c r="CO31" s="62" t="str">
        <f>IF(CN31&lt;=SMALL(CN$3:CN$1130,1),"MAS PARECIDO","NO")</f>
        <v>NO</v>
      </c>
      <c r="CP31" s="62" t="str">
        <f>IF(CN31&lt;=SMALL(CN$3:CN$1130,5),"SIMILAR","NO")</f>
        <v>NO</v>
      </c>
      <c r="CQ31" s="62" t="str">
        <f t="shared" si="36"/>
        <v>N/A</v>
      </c>
      <c r="CR31" s="62">
        <f t="shared" si="37"/>
        <v>0</v>
      </c>
      <c r="CS31" s="65">
        <f t="shared" si="38"/>
        <v>0</v>
      </c>
      <c r="CT31" s="59">
        <f>IFERROR(SQRT(($E31-$E$1136)^2+($AJ31-$AJ$1136)^2),0)</f>
        <v>2.3000690020700619E-2</v>
      </c>
      <c r="CU31" s="62" t="str">
        <f>IF(CT31&lt;=SMALL(CT$3:CT$1130,1),"MAS PARECIDO","NO")</f>
        <v>NO</v>
      </c>
      <c r="CV31" s="62" t="str">
        <f>IF(CT31&lt;=SMALL(CT$3:CT$1130,5),"SIMILAR","NO")</f>
        <v>NO</v>
      </c>
      <c r="CW31" s="62" t="str">
        <f t="shared" si="39"/>
        <v>N/A</v>
      </c>
      <c r="CX31" s="62">
        <f t="shared" si="40"/>
        <v>0</v>
      </c>
      <c r="CY31" s="65">
        <f t="shared" si="41"/>
        <v>0</v>
      </c>
      <c r="CZ31" s="2" t="s">
        <v>1336</v>
      </c>
      <c r="DA31" s="2" t="s">
        <v>1337</v>
      </c>
      <c r="DB31" s="2">
        <v>0</v>
      </c>
      <c r="DC31" s="2" t="s">
        <v>189</v>
      </c>
    </row>
    <row r="32" spans="1:107">
      <c r="A32" s="45" t="s">
        <v>228</v>
      </c>
      <c r="B32" s="46">
        <v>61964</v>
      </c>
      <c r="C32" s="47">
        <f>(B32-$B$1132)/($B$1133-$B$1132)</f>
        <v>6.7165180095451346E-2</v>
      </c>
      <c r="D32" s="46">
        <v>20000</v>
      </c>
      <c r="E32" s="47">
        <f>(D32-$D$1132)/($D$1133-$D$1132)</f>
        <v>3.9971199135974078E-2</v>
      </c>
      <c r="F32" s="46" t="s">
        <v>203</v>
      </c>
      <c r="G32" s="44">
        <f>VLOOKUP(F32,'DATOS DE SOPORTE'!$Y$5:$Z$8,2,FALSE)</f>
        <v>3</v>
      </c>
      <c r="H32" s="47">
        <f>(G32-$G$1132)/($G$1133-$G$1132)</f>
        <v>0.66666666666666663</v>
      </c>
      <c r="I32" s="50">
        <v>0</v>
      </c>
      <c r="J32" s="44">
        <f t="shared" si="9"/>
        <v>0</v>
      </c>
      <c r="K32" s="43">
        <f>(J32-$J$1132)/($J$1133-$J$1132)</f>
        <v>0</v>
      </c>
      <c r="L32" s="51" t="str">
        <f t="shared" si="0"/>
        <v>NO</v>
      </c>
      <c r="M32" s="46" t="s">
        <v>192</v>
      </c>
      <c r="N32" s="44">
        <f t="shared" si="10"/>
        <v>2</v>
      </c>
      <c r="O32" s="43">
        <f>(N32-N$1132)/(N$1133-N$1132)</f>
        <v>1</v>
      </c>
      <c r="P32" s="46" t="s">
        <v>58</v>
      </c>
      <c r="Q32" s="44">
        <f t="shared" si="11"/>
        <v>3</v>
      </c>
      <c r="R32" s="43">
        <f>(Q32-Q$1132)/(Q$1133-Q$1132)</f>
        <v>1</v>
      </c>
      <c r="S32" s="46" t="s">
        <v>60</v>
      </c>
      <c r="T32" s="44">
        <f t="shared" si="12"/>
        <v>2</v>
      </c>
      <c r="U32" s="43">
        <f>(T32-T$1132)/(T$1133-T$1132)</f>
        <v>1</v>
      </c>
      <c r="V32" s="46" t="s">
        <v>62</v>
      </c>
      <c r="W32" s="53">
        <f>VLOOKUP(V32,'DATOS DE SOPORTE'!$S$5:$T$10,2,FALSE)</f>
        <v>1</v>
      </c>
      <c r="X32" s="54">
        <f>(W32-W$1132)/(W$1133-W$1132)</f>
        <v>0</v>
      </c>
      <c r="Y32" s="46" t="s">
        <v>188</v>
      </c>
      <c r="Z32" s="53">
        <f t="shared" si="13"/>
        <v>1</v>
      </c>
      <c r="AA32" s="54">
        <f>(Z32-Z$1132)/(Z$1133-Z$1132)</f>
        <v>0</v>
      </c>
      <c r="AB32" s="46" t="s">
        <v>136</v>
      </c>
      <c r="AC32" s="53">
        <f t="shared" si="14"/>
        <v>2</v>
      </c>
      <c r="AD32" s="54">
        <f>(AC32-AC$1132)/(AC$1133-AC$1132)</f>
        <v>1</v>
      </c>
      <c r="AE32" s="46" t="s">
        <v>136</v>
      </c>
      <c r="AF32" s="53">
        <f t="shared" si="15"/>
        <v>2</v>
      </c>
      <c r="AG32" s="54">
        <f>(AF32-AF$1132)/(AF$1133-AF$1132)</f>
        <v>1</v>
      </c>
      <c r="AH32" s="24" t="s">
        <v>67</v>
      </c>
      <c r="AI32" s="53">
        <f>VLOOKUP(AH32,'DATOS DE SOPORTE'!$V$5:$W$8,2,FALSE)</f>
        <v>1</v>
      </c>
      <c r="AJ32" s="54">
        <f>(AI32-AI$1132)/(AI$1133-AI$1132)</f>
        <v>0</v>
      </c>
      <c r="AK32" s="58" t="str">
        <f t="shared" si="16"/>
        <v>Bueno</v>
      </c>
      <c r="AL32" s="61">
        <f>IFERROR(SQRT(($E32-$E$1136)^2+($C32-$C$1136)^2),0)</f>
        <v>0.14365540828489223</v>
      </c>
      <c r="AM32" s="62" t="str">
        <f>IF(AL32&lt;=SMALL($AL$3:$AL$1130,1),"MAS PARECIDO","NO")</f>
        <v>NO</v>
      </c>
      <c r="AN32" s="62" t="str">
        <f>IF(AL32&lt;=SMALL($AL$3:$AL$1130,5),"SIMILAR","NO")</f>
        <v>NO</v>
      </c>
      <c r="AO32" s="62" t="str">
        <f t="shared" si="1"/>
        <v>N/A</v>
      </c>
      <c r="AP32" s="62">
        <f t="shared" si="17"/>
        <v>0</v>
      </c>
      <c r="AQ32" s="65">
        <f t="shared" si="2"/>
        <v>0</v>
      </c>
      <c r="AR32" s="61">
        <f>IFERROR(SQRT(($E32-$E$1136)^2+($H32-$H$1136)^2),0)</f>
        <v>0.33572489796771299</v>
      </c>
      <c r="AS32" s="62" t="str">
        <f>IF(AR32&lt;=SMALL(AR$3:AR$1130,1),"MAS PARECIDO","NO")</f>
        <v>NO</v>
      </c>
      <c r="AT32" s="62" t="str">
        <f>IF(AR32&lt;=SMALL(AR$3:AR$1130,5),"SIMILAR","NO")</f>
        <v>NO</v>
      </c>
      <c r="AU32" s="62" t="str">
        <f t="shared" si="3"/>
        <v>N/A</v>
      </c>
      <c r="AV32" s="62">
        <f t="shared" si="18"/>
        <v>0</v>
      </c>
      <c r="AW32" s="65">
        <f t="shared" si="19"/>
        <v>0</v>
      </c>
      <c r="AX32" s="59">
        <f>IFERROR(SQRT(($E32-$E$1136)^2+($K32-$K$1136)^2),0)</f>
        <v>0.2039610158935285</v>
      </c>
      <c r="AY32" s="62" t="str">
        <f>IF(AX32&lt;=SMALL(AX$3:AX$1130,1),"MAS PARECIDO","NO")</f>
        <v>NO</v>
      </c>
      <c r="AZ32" s="62" t="str">
        <f>IF(AX32&lt;=SMALL(AX$3:AX$1130,5),"SIMILAR","NO")</f>
        <v>NO</v>
      </c>
      <c r="BA32" s="62" t="str">
        <f t="shared" si="4"/>
        <v>N/A</v>
      </c>
      <c r="BB32" s="62">
        <f t="shared" si="20"/>
        <v>0</v>
      </c>
      <c r="BC32" s="65">
        <f t="shared" si="21"/>
        <v>0</v>
      </c>
      <c r="BD32" s="59">
        <f>IFERROR(SQRT(($E32-$E$1136)^2+($O32-$O$1136)^2),0)</f>
        <v>4.0001200036001078E-2</v>
      </c>
      <c r="BE32" s="62" t="str">
        <f>IF(BD32&lt;=SMALL(BD$3:BD$1130,1),"MAS PARECIDO","NO")</f>
        <v>NO</v>
      </c>
      <c r="BF32" s="62" t="str">
        <f>IF(BD32&lt;=SMALL(BD$3:BD$1130,5),"SIMILAR","NO")</f>
        <v>NO</v>
      </c>
      <c r="BG32" s="62" t="str">
        <f t="shared" si="5"/>
        <v>N/A</v>
      </c>
      <c r="BH32" s="62">
        <f t="shared" si="22"/>
        <v>0</v>
      </c>
      <c r="BI32" s="65">
        <f t="shared" si="23"/>
        <v>0</v>
      </c>
      <c r="BJ32" s="59">
        <f>IFERROR(SQRT(($E32-$E$1136)^2+($R32-$R$1136)^2),0)</f>
        <v>0.50159754385794209</v>
      </c>
      <c r="BK32" s="62" t="str">
        <f>IF(BJ32&lt;=SMALL(BJ$3:BJ$1130,1),"MAS PARECIDO","NO")</f>
        <v>NO</v>
      </c>
      <c r="BL32" s="62" t="str">
        <f>IF(BJ32&lt;=SMALL(BJ$3:BJ$1130,5),"SIMILAR","NO")</f>
        <v>NO</v>
      </c>
      <c r="BM32" s="62" t="str">
        <f t="shared" si="6"/>
        <v>N/A</v>
      </c>
      <c r="BN32" s="62">
        <f t="shared" si="24"/>
        <v>0</v>
      </c>
      <c r="BO32" s="65">
        <f t="shared" si="25"/>
        <v>0</v>
      </c>
      <c r="BP32" s="59">
        <f>IFERROR(SQRT(($E32-$E$1136)^2+($U32-$U$1136)^2),0)</f>
        <v>1.0007997282195475</v>
      </c>
      <c r="BQ32" s="62" t="str">
        <f>IF(BP32&lt;=SMALL(BP$3:BP$1130,1),"MAS PARECIDO","NO")</f>
        <v>NO</v>
      </c>
      <c r="BR32" s="62" t="str">
        <f>IF(BP32&lt;=SMALL(BP$3:BP$1130,5),"SIMILAR","NO")</f>
        <v>NO</v>
      </c>
      <c r="BS32" s="62" t="str">
        <f t="shared" si="7"/>
        <v>N/A</v>
      </c>
      <c r="BT32" s="62">
        <f t="shared" si="26"/>
        <v>0</v>
      </c>
      <c r="BU32" s="65">
        <f t="shared" si="27"/>
        <v>0</v>
      </c>
      <c r="BV32" s="59">
        <f>IFERROR(SQRT(($E32-$E$1136)^2+($X32-$X$1136)^2),0)</f>
        <v>4.0001200036001078E-2</v>
      </c>
      <c r="BW32" s="62" t="str">
        <f>IF(BV32&lt;=SMALL(BV$3:BV$1130,1),"MAS PARECIDO","NO")</f>
        <v>NO</v>
      </c>
      <c r="BX32" s="62" t="str">
        <f>IF(BV32&lt;=SMALL(BV$3:BV$1130,5),"SIMILAR","NO")</f>
        <v>NO</v>
      </c>
      <c r="BY32" s="62" t="str">
        <f t="shared" si="8"/>
        <v>N/A</v>
      </c>
      <c r="BZ32" s="62">
        <f t="shared" si="28"/>
        <v>0</v>
      </c>
      <c r="CA32" s="65">
        <f t="shared" si="29"/>
        <v>0</v>
      </c>
      <c r="CB32" s="59">
        <f>IFERROR(SQRT(($E32-$E$1136)^2+($AA32-$AA$1136)^2),0)</f>
        <v>4.0001200036001078E-2</v>
      </c>
      <c r="CC32" s="62" t="str">
        <f>IF(CB32&lt;=SMALL(CB$3:CB$1130,1),"MAS PARECIDO","NO")</f>
        <v>NO</v>
      </c>
      <c r="CD32" s="62" t="str">
        <f>IF(CB32&lt;=SMALL(CB$3:CB$1130,5),"SIMILAR","NO")</f>
        <v>NO</v>
      </c>
      <c r="CE32" s="62" t="str">
        <f t="shared" si="30"/>
        <v>N/A</v>
      </c>
      <c r="CF32" s="62">
        <f t="shared" si="31"/>
        <v>0</v>
      </c>
      <c r="CG32" s="65">
        <f t="shared" si="32"/>
        <v>0</v>
      </c>
      <c r="CH32" s="59">
        <f>IFERROR(SQRT(($E32-$E$1136)^2+($AD32-$AD$1136)^2),0)</f>
        <v>4.0001200036001078E-2</v>
      </c>
      <c r="CI32" s="62" t="str">
        <f>IF(CH32&lt;=SMALL(CH$3:CH$1130,1),"MAS PARECIDO","NO")</f>
        <v>NO</v>
      </c>
      <c r="CJ32" s="62" t="str">
        <f>IF(CH32&lt;=SMALL(CH$3:CH$1130,5),"SIMILAR","NO")</f>
        <v>NO</v>
      </c>
      <c r="CK32" s="62" t="str">
        <f t="shared" si="33"/>
        <v>N/A</v>
      </c>
      <c r="CL32" s="62">
        <f t="shared" si="34"/>
        <v>0</v>
      </c>
      <c r="CM32" s="65">
        <f t="shared" si="35"/>
        <v>0</v>
      </c>
      <c r="CN32" s="59">
        <f>IFERROR(SQRT(($E32-$E$1136)^2+($AG32-$AG$1136)^2),0)</f>
        <v>4.0001200036001078E-2</v>
      </c>
      <c r="CO32" s="62" t="str">
        <f>IF(CN32&lt;=SMALL(CN$3:CN$1130,1),"MAS PARECIDO","NO")</f>
        <v>NO</v>
      </c>
      <c r="CP32" s="62" t="str">
        <f>IF(CN32&lt;=SMALL(CN$3:CN$1130,5),"SIMILAR","NO")</f>
        <v>NO</v>
      </c>
      <c r="CQ32" s="62" t="str">
        <f t="shared" si="36"/>
        <v>N/A</v>
      </c>
      <c r="CR32" s="62">
        <f t="shared" si="37"/>
        <v>0</v>
      </c>
      <c r="CS32" s="65">
        <f t="shared" si="38"/>
        <v>0</v>
      </c>
      <c r="CT32" s="59">
        <f>IFERROR(SQRT(($E32-$E$1136)^2+($AJ32-$AJ$1136)^2),0)</f>
        <v>4.0001200036001078E-2</v>
      </c>
      <c r="CU32" s="62" t="str">
        <f>IF(CT32&lt;=SMALL(CT$3:CT$1130,1),"MAS PARECIDO","NO")</f>
        <v>NO</v>
      </c>
      <c r="CV32" s="62" t="str">
        <f>IF(CT32&lt;=SMALL(CT$3:CT$1130,5),"SIMILAR","NO")</f>
        <v>NO</v>
      </c>
      <c r="CW32" s="62" t="str">
        <f t="shared" si="39"/>
        <v>N/A</v>
      </c>
      <c r="CX32" s="62">
        <f t="shared" si="40"/>
        <v>0</v>
      </c>
      <c r="CY32" s="65">
        <f t="shared" si="41"/>
        <v>0</v>
      </c>
      <c r="CZ32" s="2" t="s">
        <v>1338</v>
      </c>
      <c r="DA32" s="2" t="s">
        <v>1339</v>
      </c>
      <c r="DB32" s="2">
        <v>0</v>
      </c>
      <c r="DC32" s="2" t="s">
        <v>189</v>
      </c>
    </row>
    <row r="33" spans="1:107">
      <c r="A33" s="45" t="s">
        <v>229</v>
      </c>
      <c r="B33" s="46">
        <v>47718</v>
      </c>
      <c r="C33" s="47">
        <f>(B33-$B$1132)/($B$1133-$B$1132)</f>
        <v>5.0512842551330282E-2</v>
      </c>
      <c r="D33" s="46">
        <v>12000</v>
      </c>
      <c r="E33" s="47">
        <f>(D33-$D$1132)/($D$1133-$D$1132)</f>
        <v>2.3970719121573648E-2</v>
      </c>
      <c r="F33" s="46" t="s">
        <v>53</v>
      </c>
      <c r="G33" s="44">
        <f>VLOOKUP(F33,'DATOS DE SOPORTE'!$Y$5:$Z$8,2,FALSE)</f>
        <v>2</v>
      </c>
      <c r="H33" s="47">
        <f>(G33-$G$1132)/($G$1133-$G$1132)</f>
        <v>0.33333333333333331</v>
      </c>
      <c r="I33" s="50">
        <v>4</v>
      </c>
      <c r="J33" s="44">
        <f t="shared" si="9"/>
        <v>4</v>
      </c>
      <c r="K33" s="43">
        <f>(J33-$J$1132)/($J$1133-$J$1132)</f>
        <v>0.8</v>
      </c>
      <c r="L33" s="51" t="str">
        <f t="shared" si="0"/>
        <v>SI</v>
      </c>
      <c r="M33" s="46" t="s">
        <v>56</v>
      </c>
      <c r="N33" s="44">
        <f t="shared" si="10"/>
        <v>1</v>
      </c>
      <c r="O33" s="43">
        <f>(N33-N$1132)/(N$1133-N$1132)</f>
        <v>0</v>
      </c>
      <c r="P33" s="46" t="s">
        <v>193</v>
      </c>
      <c r="Q33" s="44">
        <f t="shared" si="11"/>
        <v>2</v>
      </c>
      <c r="R33" s="43">
        <f>(Q33-Q$1132)/(Q$1133-Q$1132)</f>
        <v>0.5</v>
      </c>
      <c r="S33" s="46" t="s">
        <v>194</v>
      </c>
      <c r="T33" s="44">
        <f t="shared" si="12"/>
        <v>1</v>
      </c>
      <c r="U33" s="43">
        <f>(T33-T$1132)/(T$1133-T$1132)</f>
        <v>0</v>
      </c>
      <c r="V33" s="46" t="s">
        <v>62</v>
      </c>
      <c r="W33" s="53">
        <f>VLOOKUP(V33,'DATOS DE SOPORTE'!$S$5:$T$10,2,FALSE)</f>
        <v>1</v>
      </c>
      <c r="X33" s="54">
        <f>(W33-W$1132)/(W$1133-W$1132)</f>
        <v>0</v>
      </c>
      <c r="Y33" s="46" t="s">
        <v>136</v>
      </c>
      <c r="Z33" s="53">
        <f t="shared" si="13"/>
        <v>2</v>
      </c>
      <c r="AA33" s="54">
        <f>(Z33-Z$1132)/(Z$1133-Z$1132)</f>
        <v>1</v>
      </c>
      <c r="AB33" s="46" t="s">
        <v>136</v>
      </c>
      <c r="AC33" s="53">
        <f t="shared" si="14"/>
        <v>2</v>
      </c>
      <c r="AD33" s="54">
        <f>(AC33-AC$1132)/(AC$1133-AC$1132)</f>
        <v>1</v>
      </c>
      <c r="AE33" s="46" t="s">
        <v>188</v>
      </c>
      <c r="AF33" s="53">
        <f t="shared" si="15"/>
        <v>1</v>
      </c>
      <c r="AG33" s="54">
        <f>(AF33-AF$1132)/(AF$1133-AF$1132)</f>
        <v>0</v>
      </c>
      <c r="AH33" s="24" t="s">
        <v>67</v>
      </c>
      <c r="AI33" s="53">
        <f>VLOOKUP(AH33,'DATOS DE SOPORTE'!$V$5:$W$8,2,FALSE)</f>
        <v>1</v>
      </c>
      <c r="AJ33" s="54">
        <f>(AI33-AI$1132)/(AI$1133-AI$1132)</f>
        <v>0</v>
      </c>
      <c r="AK33" s="58" t="str">
        <f t="shared" si="16"/>
        <v>Bueno</v>
      </c>
      <c r="AL33" s="61">
        <f>IFERROR(SQRT(($E33-$E$1136)^2+($C33-$C$1136)^2),0)</f>
        <v>0.15647775918723017</v>
      </c>
      <c r="AM33" s="62" t="str">
        <f>IF(AL33&lt;=SMALL($AL$3:$AL$1130,1),"MAS PARECIDO","NO")</f>
        <v>NO</v>
      </c>
      <c r="AN33" s="62" t="str">
        <f>IF(AL33&lt;=SMALL($AL$3:$AL$1130,5),"SIMILAR","NO")</f>
        <v>NO</v>
      </c>
      <c r="AO33" s="62" t="str">
        <f t="shared" si="1"/>
        <v>N/A</v>
      </c>
      <c r="AP33" s="62">
        <f t="shared" si="17"/>
        <v>0</v>
      </c>
      <c r="AQ33" s="65">
        <f t="shared" si="2"/>
        <v>0</v>
      </c>
      <c r="AR33" s="61">
        <f>IFERROR(SQRT(($E33-$E$1136)^2+($H33-$H$1136)^2),0)</f>
        <v>2.4000720021600648E-2</v>
      </c>
      <c r="AS33" s="62" t="str">
        <f>IF(AR33&lt;=SMALL(AR$3:AR$1130,1),"MAS PARECIDO","NO")</f>
        <v>NO</v>
      </c>
      <c r="AT33" s="62" t="str">
        <f>IF(AR33&lt;=SMALL(AR$3:AR$1130,5),"SIMILAR","NO")</f>
        <v>NO</v>
      </c>
      <c r="AU33" s="62" t="str">
        <f t="shared" si="3"/>
        <v>N/A</v>
      </c>
      <c r="AV33" s="62">
        <f t="shared" si="18"/>
        <v>0</v>
      </c>
      <c r="AW33" s="65">
        <f t="shared" si="19"/>
        <v>0</v>
      </c>
      <c r="AX33" s="59">
        <f>IFERROR(SQRT(($E33-$E$1136)^2+($K33-$K$1136)^2),0)</f>
        <v>0.60047983693172857</v>
      </c>
      <c r="AY33" s="62" t="str">
        <f>IF(AX33&lt;=SMALL(AX$3:AX$1130,1),"MAS PARECIDO","NO")</f>
        <v>NO</v>
      </c>
      <c r="AZ33" s="62" t="str">
        <f>IF(AX33&lt;=SMALL(AX$3:AX$1130,5),"SIMILAR","NO")</f>
        <v>NO</v>
      </c>
      <c r="BA33" s="62" t="str">
        <f t="shared" si="4"/>
        <v>N/A</v>
      </c>
      <c r="BB33" s="62">
        <f t="shared" si="20"/>
        <v>0</v>
      </c>
      <c r="BC33" s="65">
        <f t="shared" si="21"/>
        <v>0</v>
      </c>
      <c r="BD33" s="59">
        <f>IFERROR(SQRT(($E33-$E$1136)^2+($O33-$O$1136)^2),0)</f>
        <v>1.0002879758157424</v>
      </c>
      <c r="BE33" s="62" t="str">
        <f>IF(BD33&lt;=SMALL(BD$3:BD$1130,1),"MAS PARECIDO","NO")</f>
        <v>NO</v>
      </c>
      <c r="BF33" s="62" t="str">
        <f>IF(BD33&lt;=SMALL(BD$3:BD$1130,5),"SIMILAR","NO")</f>
        <v>NO</v>
      </c>
      <c r="BG33" s="62" t="str">
        <f t="shared" si="5"/>
        <v>N/A</v>
      </c>
      <c r="BH33" s="62">
        <f t="shared" si="22"/>
        <v>0</v>
      </c>
      <c r="BI33" s="65">
        <f t="shared" si="23"/>
        <v>0</v>
      </c>
      <c r="BJ33" s="59">
        <f>IFERROR(SQRT(($E33-$E$1136)^2+($R33-$R$1136)^2),0)</f>
        <v>2.4000720021600648E-2</v>
      </c>
      <c r="BK33" s="62" t="str">
        <f>IF(BJ33&lt;=SMALL(BJ$3:BJ$1130,1),"MAS PARECIDO","NO")</f>
        <v>NO</v>
      </c>
      <c r="BL33" s="62" t="str">
        <f>IF(BJ33&lt;=SMALL(BJ$3:BJ$1130,5),"SIMILAR","NO")</f>
        <v>NO</v>
      </c>
      <c r="BM33" s="62" t="str">
        <f t="shared" si="6"/>
        <v>N/A</v>
      </c>
      <c r="BN33" s="62">
        <f t="shared" si="24"/>
        <v>0</v>
      </c>
      <c r="BO33" s="65">
        <f t="shared" si="25"/>
        <v>0</v>
      </c>
      <c r="BP33" s="59">
        <f>IFERROR(SQRT(($E33-$E$1136)^2+($U33-$U$1136)^2),0)</f>
        <v>2.4000720021600648E-2</v>
      </c>
      <c r="BQ33" s="62" t="str">
        <f>IF(BP33&lt;=SMALL(BP$3:BP$1130,1),"MAS PARECIDO","NO")</f>
        <v>NO</v>
      </c>
      <c r="BR33" s="62" t="str">
        <f>IF(BP33&lt;=SMALL(BP$3:BP$1130,5),"SIMILAR","NO")</f>
        <v>NO</v>
      </c>
      <c r="BS33" s="62" t="str">
        <f t="shared" si="7"/>
        <v>N/A</v>
      </c>
      <c r="BT33" s="62">
        <f t="shared" si="26"/>
        <v>0</v>
      </c>
      <c r="BU33" s="65">
        <f t="shared" si="27"/>
        <v>0</v>
      </c>
      <c r="BV33" s="59">
        <f>IFERROR(SQRT(($E33-$E$1136)^2+($X33-$X$1136)^2),0)</f>
        <v>2.4000720021600648E-2</v>
      </c>
      <c r="BW33" s="62" t="str">
        <f>IF(BV33&lt;=SMALL(BV$3:BV$1130,1),"MAS PARECIDO","NO")</f>
        <v>NO</v>
      </c>
      <c r="BX33" s="62" t="str">
        <f>IF(BV33&lt;=SMALL(BV$3:BV$1130,5),"SIMILAR","NO")</f>
        <v>NO</v>
      </c>
      <c r="BY33" s="62" t="str">
        <f t="shared" si="8"/>
        <v>N/A</v>
      </c>
      <c r="BZ33" s="62">
        <f t="shared" si="28"/>
        <v>0</v>
      </c>
      <c r="CA33" s="65">
        <f t="shared" si="29"/>
        <v>0</v>
      </c>
      <c r="CB33" s="59">
        <f>IFERROR(SQRT(($E33-$E$1136)^2+($AA33-$AA$1136)^2),0)</f>
        <v>1.0002879758157424</v>
      </c>
      <c r="CC33" s="62" t="str">
        <f>IF(CB33&lt;=SMALL(CB$3:CB$1130,1),"MAS PARECIDO","NO")</f>
        <v>NO</v>
      </c>
      <c r="CD33" s="62" t="str">
        <f>IF(CB33&lt;=SMALL(CB$3:CB$1130,5),"SIMILAR","NO")</f>
        <v>NO</v>
      </c>
      <c r="CE33" s="62" t="str">
        <f t="shared" si="30"/>
        <v>N/A</v>
      </c>
      <c r="CF33" s="62">
        <f t="shared" si="31"/>
        <v>0</v>
      </c>
      <c r="CG33" s="65">
        <f t="shared" si="32"/>
        <v>0</v>
      </c>
      <c r="CH33" s="59">
        <f>IFERROR(SQRT(($E33-$E$1136)^2+($AD33-$AD$1136)^2),0)</f>
        <v>2.4000720021600648E-2</v>
      </c>
      <c r="CI33" s="62" t="str">
        <f>IF(CH33&lt;=SMALL(CH$3:CH$1130,1),"MAS PARECIDO","NO")</f>
        <v>NO</v>
      </c>
      <c r="CJ33" s="62" t="str">
        <f>IF(CH33&lt;=SMALL(CH$3:CH$1130,5),"SIMILAR","NO")</f>
        <v>NO</v>
      </c>
      <c r="CK33" s="62" t="str">
        <f t="shared" si="33"/>
        <v>N/A</v>
      </c>
      <c r="CL33" s="62">
        <f t="shared" si="34"/>
        <v>0</v>
      </c>
      <c r="CM33" s="65">
        <f t="shared" si="35"/>
        <v>0</v>
      </c>
      <c r="CN33" s="59">
        <f>IFERROR(SQRT(($E33-$E$1136)^2+($AG33-$AG$1136)^2),0)</f>
        <v>1.0002879758157424</v>
      </c>
      <c r="CO33" s="62" t="str">
        <f>IF(CN33&lt;=SMALL(CN$3:CN$1130,1),"MAS PARECIDO","NO")</f>
        <v>NO</v>
      </c>
      <c r="CP33" s="62" t="str">
        <f>IF(CN33&lt;=SMALL(CN$3:CN$1130,5),"SIMILAR","NO")</f>
        <v>NO</v>
      </c>
      <c r="CQ33" s="62" t="str">
        <f t="shared" si="36"/>
        <v>N/A</v>
      </c>
      <c r="CR33" s="62">
        <f t="shared" si="37"/>
        <v>0</v>
      </c>
      <c r="CS33" s="65">
        <f t="shared" si="38"/>
        <v>0</v>
      </c>
      <c r="CT33" s="59">
        <f>IFERROR(SQRT(($E33-$E$1136)^2+($AJ33-$AJ$1136)^2),0)</f>
        <v>2.4000720021600648E-2</v>
      </c>
      <c r="CU33" s="62" t="str">
        <f>IF(CT33&lt;=SMALL(CT$3:CT$1130,1),"MAS PARECIDO","NO")</f>
        <v>NO</v>
      </c>
      <c r="CV33" s="62" t="str">
        <f>IF(CT33&lt;=SMALL(CT$3:CT$1130,5),"SIMILAR","NO")</f>
        <v>NO</v>
      </c>
      <c r="CW33" s="62" t="str">
        <f t="shared" si="39"/>
        <v>N/A</v>
      </c>
      <c r="CX33" s="62">
        <f t="shared" si="40"/>
        <v>0</v>
      </c>
      <c r="CY33" s="65">
        <f t="shared" si="41"/>
        <v>0</v>
      </c>
      <c r="CZ33" s="2" t="s">
        <v>1340</v>
      </c>
      <c r="DA33" s="2" t="s">
        <v>1341</v>
      </c>
      <c r="DB33" s="2">
        <v>0</v>
      </c>
      <c r="DC33" s="2" t="s">
        <v>189</v>
      </c>
    </row>
    <row r="34" spans="1:107">
      <c r="A34" s="45" t="s">
        <v>230</v>
      </c>
      <c r="B34" s="46">
        <v>61858</v>
      </c>
      <c r="C34" s="47">
        <f>(B34-$B$1132)/($B$1133-$B$1132)</f>
        <v>6.7041275295530195E-2</v>
      </c>
      <c r="D34" s="46">
        <v>15000</v>
      </c>
      <c r="E34" s="47">
        <f>(D34-$D$1132)/($D$1133-$D$1132)</f>
        <v>2.9970899126973809E-2</v>
      </c>
      <c r="F34" s="46" t="s">
        <v>53</v>
      </c>
      <c r="G34" s="44">
        <f>VLOOKUP(F34,'DATOS DE SOPORTE'!$Y$5:$Z$8,2,FALSE)</f>
        <v>2</v>
      </c>
      <c r="H34" s="47">
        <f>(G34-$G$1132)/($G$1133-$G$1132)</f>
        <v>0.33333333333333331</v>
      </c>
      <c r="I34" s="50">
        <v>3</v>
      </c>
      <c r="J34" s="44">
        <f t="shared" si="9"/>
        <v>3</v>
      </c>
      <c r="K34" s="43">
        <f>(J34-$J$1132)/($J$1133-$J$1132)</f>
        <v>0.6</v>
      </c>
      <c r="L34" s="51" t="str">
        <f t="shared" ref="L34:L65" si="42">IF(I34=0,"NO","SI")</f>
        <v>SI</v>
      </c>
      <c r="M34" s="46" t="s">
        <v>192</v>
      </c>
      <c r="N34" s="44">
        <f t="shared" si="10"/>
        <v>2</v>
      </c>
      <c r="O34" s="43">
        <f>(N34-N$1132)/(N$1133-N$1132)</f>
        <v>1</v>
      </c>
      <c r="P34" s="46" t="s">
        <v>193</v>
      </c>
      <c r="Q34" s="44">
        <f t="shared" si="11"/>
        <v>2</v>
      </c>
      <c r="R34" s="43">
        <f>(Q34-Q$1132)/(Q$1133-Q$1132)</f>
        <v>0.5</v>
      </c>
      <c r="S34" s="46" t="s">
        <v>194</v>
      </c>
      <c r="T34" s="44">
        <f t="shared" si="12"/>
        <v>1</v>
      </c>
      <c r="U34" s="43">
        <f>(T34-T$1132)/(T$1133-T$1132)</f>
        <v>0</v>
      </c>
      <c r="V34" s="46" t="s">
        <v>62</v>
      </c>
      <c r="W34" s="53">
        <f>VLOOKUP(V34,'DATOS DE SOPORTE'!$S$5:$T$10,2,FALSE)</f>
        <v>1</v>
      </c>
      <c r="X34" s="54">
        <f>(W34-W$1132)/(W$1133-W$1132)</f>
        <v>0</v>
      </c>
      <c r="Y34" s="46" t="s">
        <v>188</v>
      </c>
      <c r="Z34" s="53">
        <f t="shared" si="13"/>
        <v>1</v>
      </c>
      <c r="AA34" s="54">
        <f>(Z34-Z$1132)/(Z$1133-Z$1132)</f>
        <v>0</v>
      </c>
      <c r="AB34" s="46" t="s">
        <v>136</v>
      </c>
      <c r="AC34" s="53">
        <f t="shared" si="14"/>
        <v>2</v>
      </c>
      <c r="AD34" s="54">
        <f>(AC34-AC$1132)/(AC$1133-AC$1132)</f>
        <v>1</v>
      </c>
      <c r="AE34" s="46" t="s">
        <v>136</v>
      </c>
      <c r="AF34" s="53">
        <f t="shared" si="15"/>
        <v>2</v>
      </c>
      <c r="AG34" s="54">
        <f>(AF34-AF$1132)/(AF$1133-AF$1132)</f>
        <v>1</v>
      </c>
      <c r="AH34" s="24" t="s">
        <v>67</v>
      </c>
      <c r="AI34" s="53">
        <f>VLOOKUP(AH34,'DATOS DE SOPORTE'!$V$5:$W$8,2,FALSE)</f>
        <v>1</v>
      </c>
      <c r="AJ34" s="54">
        <f>(AI34-AI$1132)/(AI$1133-AI$1132)</f>
        <v>0</v>
      </c>
      <c r="AK34" s="58" t="str">
        <f t="shared" si="16"/>
        <v>Malo</v>
      </c>
      <c r="AL34" s="61">
        <f>IFERROR(SQRT(($E34-$E$1136)^2+($C34-$C$1136)^2),0)</f>
        <v>0.14131893334549586</v>
      </c>
      <c r="AM34" s="62" t="str">
        <f>IF(AL34&lt;=SMALL($AL$3:$AL$1130,1),"MAS PARECIDO","NO")</f>
        <v>NO</v>
      </c>
      <c r="AN34" s="62" t="str">
        <f>IF(AL34&lt;=SMALL($AL$3:$AL$1130,5),"SIMILAR","NO")</f>
        <v>NO</v>
      </c>
      <c r="AO34" s="62" t="str">
        <f t="shared" ref="AO34:AO65" si="43">IF(AN34="SIMILAR",AK34,"N/A")</f>
        <v>N/A</v>
      </c>
      <c r="AP34" s="62">
        <f t="shared" si="17"/>
        <v>0</v>
      </c>
      <c r="AQ34" s="65">
        <f t="shared" ref="AQ34:AQ65" si="44">IF(AO34="N/A",0,B34)</f>
        <v>0</v>
      </c>
      <c r="AR34" s="61">
        <f>IFERROR(SQRT(($E34-$E$1136)^2+($H34-$H$1136)^2),0)</f>
        <v>3.0000900027000808E-2</v>
      </c>
      <c r="AS34" s="62" t="str">
        <f>IF(AR34&lt;=SMALL(AR$3:AR$1130,1),"MAS PARECIDO","NO")</f>
        <v>NO</v>
      </c>
      <c r="AT34" s="62" t="str">
        <f>IF(AR34&lt;=SMALL(AR$3:AR$1130,5),"SIMILAR","NO")</f>
        <v>NO</v>
      </c>
      <c r="AU34" s="62" t="str">
        <f t="shared" si="3"/>
        <v>N/A</v>
      </c>
      <c r="AV34" s="62">
        <f t="shared" si="18"/>
        <v>0</v>
      </c>
      <c r="AW34" s="65">
        <f t="shared" si="19"/>
        <v>0</v>
      </c>
      <c r="AX34" s="59">
        <f>IFERROR(SQRT(($E34-$E$1136)^2+($K34-$K$1136)^2),0)</f>
        <v>0.40112348971660844</v>
      </c>
      <c r="AY34" s="62" t="str">
        <f>IF(AX34&lt;=SMALL(AX$3:AX$1130,1),"MAS PARECIDO","NO")</f>
        <v>NO</v>
      </c>
      <c r="AZ34" s="62" t="str">
        <f>IF(AX34&lt;=SMALL(AX$3:AX$1130,5),"SIMILAR","NO")</f>
        <v>NO</v>
      </c>
      <c r="BA34" s="62" t="str">
        <f t="shared" si="4"/>
        <v>N/A</v>
      </c>
      <c r="BB34" s="62">
        <f t="shared" si="20"/>
        <v>0</v>
      </c>
      <c r="BC34" s="65">
        <f t="shared" si="21"/>
        <v>0</v>
      </c>
      <c r="BD34" s="59">
        <f>IFERROR(SQRT(($E34-$E$1136)^2+($O34-$O$1136)^2),0)</f>
        <v>3.0000900027000808E-2</v>
      </c>
      <c r="BE34" s="62" t="str">
        <f>IF(BD34&lt;=SMALL(BD$3:BD$1130,1),"MAS PARECIDO","NO")</f>
        <v>NO</v>
      </c>
      <c r="BF34" s="62" t="str">
        <f>IF(BD34&lt;=SMALL(BD$3:BD$1130,5),"SIMILAR","NO")</f>
        <v>NO</v>
      </c>
      <c r="BG34" s="62" t="str">
        <f t="shared" si="5"/>
        <v>N/A</v>
      </c>
      <c r="BH34" s="62">
        <f t="shared" si="22"/>
        <v>0</v>
      </c>
      <c r="BI34" s="65">
        <f t="shared" si="23"/>
        <v>0</v>
      </c>
      <c r="BJ34" s="59">
        <f>IFERROR(SQRT(($E34-$E$1136)^2+($R34-$R$1136)^2),0)</f>
        <v>3.0000900027000808E-2</v>
      </c>
      <c r="BK34" s="62" t="str">
        <f>IF(BJ34&lt;=SMALL(BJ$3:BJ$1130,1),"MAS PARECIDO","NO")</f>
        <v>NO</v>
      </c>
      <c r="BL34" s="62" t="str">
        <f>IF(BJ34&lt;=SMALL(BJ$3:BJ$1130,5),"SIMILAR","NO")</f>
        <v>NO</v>
      </c>
      <c r="BM34" s="62" t="str">
        <f t="shared" si="6"/>
        <v>N/A</v>
      </c>
      <c r="BN34" s="62">
        <f t="shared" si="24"/>
        <v>0</v>
      </c>
      <c r="BO34" s="65">
        <f t="shared" si="25"/>
        <v>0</v>
      </c>
      <c r="BP34" s="59">
        <f>IFERROR(SQRT(($E34-$E$1136)^2+($U34-$U$1136)^2),0)</f>
        <v>3.0000900027000808E-2</v>
      </c>
      <c r="BQ34" s="62" t="str">
        <f>IF(BP34&lt;=SMALL(BP$3:BP$1130,1),"MAS PARECIDO","NO")</f>
        <v>NO</v>
      </c>
      <c r="BR34" s="62" t="str">
        <f>IF(BP34&lt;=SMALL(BP$3:BP$1130,5),"SIMILAR","NO")</f>
        <v>NO</v>
      </c>
      <c r="BS34" s="62" t="str">
        <f t="shared" si="7"/>
        <v>N/A</v>
      </c>
      <c r="BT34" s="62">
        <f t="shared" si="26"/>
        <v>0</v>
      </c>
      <c r="BU34" s="65">
        <f t="shared" si="27"/>
        <v>0</v>
      </c>
      <c r="BV34" s="59">
        <f>IFERROR(SQRT(($E34-$E$1136)^2+($X34-$X$1136)^2),0)</f>
        <v>3.0000900027000808E-2</v>
      </c>
      <c r="BW34" s="62" t="str">
        <f>IF(BV34&lt;=SMALL(BV$3:BV$1130,1),"MAS PARECIDO","NO")</f>
        <v>NO</v>
      </c>
      <c r="BX34" s="62" t="str">
        <f>IF(BV34&lt;=SMALL(BV$3:BV$1130,5),"SIMILAR","NO")</f>
        <v>NO</v>
      </c>
      <c r="BY34" s="62" t="str">
        <f t="shared" si="8"/>
        <v>N/A</v>
      </c>
      <c r="BZ34" s="62">
        <f t="shared" si="28"/>
        <v>0</v>
      </c>
      <c r="CA34" s="65">
        <f t="shared" si="29"/>
        <v>0</v>
      </c>
      <c r="CB34" s="59">
        <f>IFERROR(SQRT(($E34-$E$1136)^2+($AA34-$AA$1136)^2),0)</f>
        <v>3.0000900027000808E-2</v>
      </c>
      <c r="CC34" s="62" t="str">
        <f>IF(CB34&lt;=SMALL(CB$3:CB$1130,1),"MAS PARECIDO","NO")</f>
        <v>NO</v>
      </c>
      <c r="CD34" s="62" t="str">
        <f>IF(CB34&lt;=SMALL(CB$3:CB$1130,5),"SIMILAR","NO")</f>
        <v>NO</v>
      </c>
      <c r="CE34" s="62" t="str">
        <f t="shared" si="30"/>
        <v>N/A</v>
      </c>
      <c r="CF34" s="62">
        <f t="shared" si="31"/>
        <v>0</v>
      </c>
      <c r="CG34" s="65">
        <f t="shared" si="32"/>
        <v>0</v>
      </c>
      <c r="CH34" s="59">
        <f>IFERROR(SQRT(($E34-$E$1136)^2+($AD34-$AD$1136)^2),0)</f>
        <v>3.0000900027000808E-2</v>
      </c>
      <c r="CI34" s="62" t="str">
        <f>IF(CH34&lt;=SMALL(CH$3:CH$1130,1),"MAS PARECIDO","NO")</f>
        <v>NO</v>
      </c>
      <c r="CJ34" s="62" t="str">
        <f>IF(CH34&lt;=SMALL(CH$3:CH$1130,5),"SIMILAR","NO")</f>
        <v>NO</v>
      </c>
      <c r="CK34" s="62" t="str">
        <f t="shared" si="33"/>
        <v>N/A</v>
      </c>
      <c r="CL34" s="62">
        <f t="shared" si="34"/>
        <v>0</v>
      </c>
      <c r="CM34" s="65">
        <f t="shared" si="35"/>
        <v>0</v>
      </c>
      <c r="CN34" s="59">
        <f>IFERROR(SQRT(($E34-$E$1136)^2+($AG34-$AG$1136)^2),0)</f>
        <v>3.0000900027000808E-2</v>
      </c>
      <c r="CO34" s="62" t="str">
        <f>IF(CN34&lt;=SMALL(CN$3:CN$1130,1),"MAS PARECIDO","NO")</f>
        <v>NO</v>
      </c>
      <c r="CP34" s="62" t="str">
        <f>IF(CN34&lt;=SMALL(CN$3:CN$1130,5),"SIMILAR","NO")</f>
        <v>NO</v>
      </c>
      <c r="CQ34" s="62" t="str">
        <f t="shared" si="36"/>
        <v>N/A</v>
      </c>
      <c r="CR34" s="62">
        <f t="shared" si="37"/>
        <v>0</v>
      </c>
      <c r="CS34" s="65">
        <f t="shared" si="38"/>
        <v>0</v>
      </c>
      <c r="CT34" s="59">
        <f>IFERROR(SQRT(($E34-$E$1136)^2+($AJ34-$AJ$1136)^2),0)</f>
        <v>3.0000900027000808E-2</v>
      </c>
      <c r="CU34" s="62" t="str">
        <f>IF(CT34&lt;=SMALL(CT$3:CT$1130,1),"MAS PARECIDO","NO")</f>
        <v>NO</v>
      </c>
      <c r="CV34" s="62" t="str">
        <f>IF(CT34&lt;=SMALL(CT$3:CT$1130,5),"SIMILAR","NO")</f>
        <v>NO</v>
      </c>
      <c r="CW34" s="62" t="str">
        <f t="shared" si="39"/>
        <v>N/A</v>
      </c>
      <c r="CX34" s="62">
        <f t="shared" si="40"/>
        <v>0</v>
      </c>
      <c r="CY34" s="65">
        <f t="shared" si="41"/>
        <v>0</v>
      </c>
      <c r="CZ34" s="2" t="s">
        <v>1342</v>
      </c>
      <c r="DA34" s="2" t="s">
        <v>1343</v>
      </c>
      <c r="DB34" s="2">
        <v>2</v>
      </c>
      <c r="DC34" s="2" t="s">
        <v>310</v>
      </c>
    </row>
    <row r="35" spans="1:107">
      <c r="A35" s="45" t="s">
        <v>231</v>
      </c>
      <c r="B35" s="46">
        <v>51758</v>
      </c>
      <c r="C35" s="47">
        <f>(B35-$B$1132)/($B$1133-$B$1132)</f>
        <v>5.5235251906815969E-2</v>
      </c>
      <c r="D35" s="46">
        <v>10000</v>
      </c>
      <c r="E35" s="47">
        <f>(D35-$D$1132)/($D$1133-$D$1132)</f>
        <v>1.9970599117973539E-2</v>
      </c>
      <c r="F35" s="46" t="s">
        <v>53</v>
      </c>
      <c r="G35" s="44">
        <f>VLOOKUP(F35,'DATOS DE SOPORTE'!$Y$5:$Z$8,2,FALSE)</f>
        <v>2</v>
      </c>
      <c r="H35" s="47">
        <f>(G35-$G$1132)/($G$1133-$G$1132)</f>
        <v>0.33333333333333331</v>
      </c>
      <c r="I35" s="50">
        <v>2</v>
      </c>
      <c r="J35" s="44">
        <f t="shared" si="9"/>
        <v>2</v>
      </c>
      <c r="K35" s="43">
        <f>(J35-$J$1132)/($J$1133-$J$1132)</f>
        <v>0.4</v>
      </c>
      <c r="L35" s="51" t="str">
        <f t="shared" si="42"/>
        <v>SI</v>
      </c>
      <c r="M35" s="46" t="s">
        <v>56</v>
      </c>
      <c r="N35" s="44">
        <f t="shared" si="10"/>
        <v>1</v>
      </c>
      <c r="O35" s="43">
        <f>(N35-N$1132)/(N$1133-N$1132)</f>
        <v>0</v>
      </c>
      <c r="P35" s="46" t="s">
        <v>58</v>
      </c>
      <c r="Q35" s="44">
        <f t="shared" si="11"/>
        <v>3</v>
      </c>
      <c r="R35" s="43">
        <f>(Q35-Q$1132)/(Q$1133-Q$1132)</f>
        <v>1</v>
      </c>
      <c r="S35" s="46" t="s">
        <v>60</v>
      </c>
      <c r="T35" s="44">
        <f t="shared" si="12"/>
        <v>2</v>
      </c>
      <c r="U35" s="43">
        <f>(T35-T$1132)/(T$1133-T$1132)</f>
        <v>1</v>
      </c>
      <c r="V35" s="46" t="s">
        <v>62</v>
      </c>
      <c r="W35" s="53">
        <f>VLOOKUP(V35,'DATOS DE SOPORTE'!$S$5:$T$10,2,FALSE)</f>
        <v>1</v>
      </c>
      <c r="X35" s="54">
        <f>(W35-W$1132)/(W$1133-W$1132)</f>
        <v>0</v>
      </c>
      <c r="Y35" s="46" t="s">
        <v>188</v>
      </c>
      <c r="Z35" s="53">
        <f t="shared" si="13"/>
        <v>1</v>
      </c>
      <c r="AA35" s="54">
        <f>(Z35-Z$1132)/(Z$1133-Z$1132)</f>
        <v>0</v>
      </c>
      <c r="AB35" s="46" t="s">
        <v>136</v>
      </c>
      <c r="AC35" s="53">
        <f t="shared" si="14"/>
        <v>2</v>
      </c>
      <c r="AD35" s="54">
        <f>(AC35-AC$1132)/(AC$1133-AC$1132)</f>
        <v>1</v>
      </c>
      <c r="AE35" s="46" t="s">
        <v>188</v>
      </c>
      <c r="AF35" s="53">
        <f t="shared" si="15"/>
        <v>1</v>
      </c>
      <c r="AG35" s="54">
        <f>(AF35-AF$1132)/(AF$1133-AF$1132)</f>
        <v>0</v>
      </c>
      <c r="AH35" s="24" t="s">
        <v>67</v>
      </c>
      <c r="AI35" s="53">
        <f>VLOOKUP(AH35,'DATOS DE SOPORTE'!$V$5:$W$8,2,FALSE)</f>
        <v>1</v>
      </c>
      <c r="AJ35" s="54">
        <f>(AI35-AI$1132)/(AI$1133-AI$1132)</f>
        <v>0</v>
      </c>
      <c r="AK35" s="58" t="str">
        <f t="shared" si="16"/>
        <v>Bueno</v>
      </c>
      <c r="AL35" s="61">
        <f>IFERROR(SQRT(($E35-$E$1136)^2+($C35-$C$1136)^2),0)</f>
        <v>0.151232151019036</v>
      </c>
      <c r="AM35" s="62" t="str">
        <f>IF(AL35&lt;=SMALL($AL$3:$AL$1130,1),"MAS PARECIDO","NO")</f>
        <v>NO</v>
      </c>
      <c r="AN35" s="62" t="str">
        <f>IF(AL35&lt;=SMALL($AL$3:$AL$1130,5),"SIMILAR","NO")</f>
        <v>NO</v>
      </c>
      <c r="AO35" s="62" t="str">
        <f t="shared" si="43"/>
        <v>N/A</v>
      </c>
      <c r="AP35" s="62">
        <f t="shared" si="17"/>
        <v>0</v>
      </c>
      <c r="AQ35" s="65">
        <f t="shared" si="44"/>
        <v>0</v>
      </c>
      <c r="AR35" s="61">
        <f>IFERROR(SQRT(($E35-$E$1136)^2+($H35-$H$1136)^2),0)</f>
        <v>2.0000600018000539E-2</v>
      </c>
      <c r="AS35" s="62" t="str">
        <f>IF(AR35&lt;=SMALL(AR$3:AR$1130,1),"MAS PARECIDO","NO")</f>
        <v>NO</v>
      </c>
      <c r="AT35" s="62" t="str">
        <f>IF(AR35&lt;=SMALL(AR$3:AR$1130,5),"SIMILAR","NO")</f>
        <v>NO</v>
      </c>
      <c r="AU35" s="62" t="str">
        <f t="shared" ref="AU35:AU66" si="45">IF(AT35="SIMILAR",$AK35,"N/A")</f>
        <v>N/A</v>
      </c>
      <c r="AV35" s="62">
        <f t="shared" si="18"/>
        <v>0</v>
      </c>
      <c r="AW35" s="65">
        <f t="shared" si="19"/>
        <v>0</v>
      </c>
      <c r="AX35" s="59">
        <f>IFERROR(SQRT(($E35-$E$1136)^2+($K35-$K$1136)^2),0)</f>
        <v>0.20099757212732708</v>
      </c>
      <c r="AY35" s="62" t="str">
        <f>IF(AX35&lt;=SMALL(AX$3:AX$1130,1),"MAS PARECIDO","NO")</f>
        <v>NO</v>
      </c>
      <c r="AZ35" s="62" t="str">
        <f>IF(AX35&lt;=SMALL(AX$3:AX$1130,5),"SIMILAR","NO")</f>
        <v>NO</v>
      </c>
      <c r="BA35" s="62" t="str">
        <f t="shared" ref="BA35:BA66" si="46">IF(AZ35="SIMILAR",$AK35,"N/A")</f>
        <v>N/A</v>
      </c>
      <c r="BB35" s="62">
        <f t="shared" si="20"/>
        <v>0</v>
      </c>
      <c r="BC35" s="65">
        <f t="shared" si="21"/>
        <v>0</v>
      </c>
      <c r="BD35" s="59">
        <f>IFERROR(SQRT(($E35-$E$1136)^2+($O35-$O$1136)^2),0)</f>
        <v>1.0001999920021396</v>
      </c>
      <c r="BE35" s="62" t="str">
        <f>IF(BD35&lt;=SMALL(BD$3:BD$1130,1),"MAS PARECIDO","NO")</f>
        <v>NO</v>
      </c>
      <c r="BF35" s="62" t="str">
        <f>IF(BD35&lt;=SMALL(BD$3:BD$1130,5),"SIMILAR","NO")</f>
        <v>NO</v>
      </c>
      <c r="BG35" s="62" t="str">
        <f t="shared" ref="BG35:BG66" si="47">IF(BF35="SIMILAR",$AK35,"N/A")</f>
        <v>N/A</v>
      </c>
      <c r="BH35" s="62">
        <f t="shared" si="22"/>
        <v>0</v>
      </c>
      <c r="BI35" s="65">
        <f t="shared" si="23"/>
        <v>0</v>
      </c>
      <c r="BJ35" s="59">
        <f>IFERROR(SQRT(($E35-$E$1136)^2+($R35-$R$1136)^2),0)</f>
        <v>0.50039986410977377</v>
      </c>
      <c r="BK35" s="62" t="str">
        <f>IF(BJ35&lt;=SMALL(BJ$3:BJ$1130,1),"MAS PARECIDO","NO")</f>
        <v>NO</v>
      </c>
      <c r="BL35" s="62" t="str">
        <f>IF(BJ35&lt;=SMALL(BJ$3:BJ$1130,5),"SIMILAR","NO")</f>
        <v>NO</v>
      </c>
      <c r="BM35" s="62" t="str">
        <f t="shared" ref="BM35:BM66" si="48">IF(BL35="SIMILAR",$AK35,"N/A")</f>
        <v>N/A</v>
      </c>
      <c r="BN35" s="62">
        <f t="shared" si="24"/>
        <v>0</v>
      </c>
      <c r="BO35" s="65">
        <f t="shared" si="25"/>
        <v>0</v>
      </c>
      <c r="BP35" s="59">
        <f>IFERROR(SQRT(($E35-$E$1136)^2+($U35-$U$1136)^2),0)</f>
        <v>1.0001999920021396</v>
      </c>
      <c r="BQ35" s="62" t="str">
        <f>IF(BP35&lt;=SMALL(BP$3:BP$1130,1),"MAS PARECIDO","NO")</f>
        <v>NO</v>
      </c>
      <c r="BR35" s="62" t="str">
        <f>IF(BP35&lt;=SMALL(BP$3:BP$1130,5),"SIMILAR","NO")</f>
        <v>NO</v>
      </c>
      <c r="BS35" s="62" t="str">
        <f t="shared" ref="BS35:BS66" si="49">IF(BR35="SIMILAR",$AK35,"N/A")</f>
        <v>N/A</v>
      </c>
      <c r="BT35" s="62">
        <f t="shared" si="26"/>
        <v>0</v>
      </c>
      <c r="BU35" s="65">
        <f t="shared" si="27"/>
        <v>0</v>
      </c>
      <c r="BV35" s="59">
        <f>IFERROR(SQRT(($E35-$E$1136)^2+($X35-$X$1136)^2),0)</f>
        <v>2.0000600018000539E-2</v>
      </c>
      <c r="BW35" s="62" t="str">
        <f>IF(BV35&lt;=SMALL(BV$3:BV$1130,1),"MAS PARECIDO","NO")</f>
        <v>NO</v>
      </c>
      <c r="BX35" s="62" t="str">
        <f>IF(BV35&lt;=SMALL(BV$3:BV$1130,5),"SIMILAR","NO")</f>
        <v>NO</v>
      </c>
      <c r="BY35" s="62" t="str">
        <f t="shared" ref="BY35:BY66" si="50">IF(BX35="SIMILAR",$AK35,"N/A")</f>
        <v>N/A</v>
      </c>
      <c r="BZ35" s="62">
        <f t="shared" si="28"/>
        <v>0</v>
      </c>
      <c r="CA35" s="65">
        <f t="shared" si="29"/>
        <v>0</v>
      </c>
      <c r="CB35" s="59">
        <f>IFERROR(SQRT(($E35-$E$1136)^2+($AA35-$AA$1136)^2),0)</f>
        <v>2.0000600018000539E-2</v>
      </c>
      <c r="CC35" s="62" t="str">
        <f>IF(CB35&lt;=SMALL(CB$3:CB$1130,1),"MAS PARECIDO","NO")</f>
        <v>NO</v>
      </c>
      <c r="CD35" s="62" t="str">
        <f>IF(CB35&lt;=SMALL(CB$3:CB$1130,5),"SIMILAR","NO")</f>
        <v>NO</v>
      </c>
      <c r="CE35" s="62" t="str">
        <f t="shared" si="30"/>
        <v>N/A</v>
      </c>
      <c r="CF35" s="62">
        <f t="shared" si="31"/>
        <v>0</v>
      </c>
      <c r="CG35" s="65">
        <f t="shared" si="32"/>
        <v>0</v>
      </c>
      <c r="CH35" s="59">
        <f>IFERROR(SQRT(($E35-$E$1136)^2+($AD35-$AD$1136)^2),0)</f>
        <v>2.0000600018000539E-2</v>
      </c>
      <c r="CI35" s="62" t="str">
        <f>IF(CH35&lt;=SMALL(CH$3:CH$1130,1),"MAS PARECIDO","NO")</f>
        <v>NO</v>
      </c>
      <c r="CJ35" s="62" t="str">
        <f>IF(CH35&lt;=SMALL(CH$3:CH$1130,5),"SIMILAR","NO")</f>
        <v>NO</v>
      </c>
      <c r="CK35" s="62" t="str">
        <f t="shared" si="33"/>
        <v>N/A</v>
      </c>
      <c r="CL35" s="62">
        <f t="shared" si="34"/>
        <v>0</v>
      </c>
      <c r="CM35" s="65">
        <f t="shared" si="35"/>
        <v>0</v>
      </c>
      <c r="CN35" s="59">
        <f>IFERROR(SQRT(($E35-$E$1136)^2+($AG35-$AG$1136)^2),0)</f>
        <v>1.0001999920021396</v>
      </c>
      <c r="CO35" s="62" t="str">
        <f>IF(CN35&lt;=SMALL(CN$3:CN$1130,1),"MAS PARECIDO","NO")</f>
        <v>NO</v>
      </c>
      <c r="CP35" s="62" t="str">
        <f>IF(CN35&lt;=SMALL(CN$3:CN$1130,5),"SIMILAR","NO")</f>
        <v>NO</v>
      </c>
      <c r="CQ35" s="62" t="str">
        <f t="shared" si="36"/>
        <v>N/A</v>
      </c>
      <c r="CR35" s="62">
        <f t="shared" si="37"/>
        <v>0</v>
      </c>
      <c r="CS35" s="65">
        <f t="shared" si="38"/>
        <v>0</v>
      </c>
      <c r="CT35" s="59">
        <f>IFERROR(SQRT(($E35-$E$1136)^2+($AJ35-$AJ$1136)^2),0)</f>
        <v>2.0000600018000539E-2</v>
      </c>
      <c r="CU35" s="62" t="str">
        <f>IF(CT35&lt;=SMALL(CT$3:CT$1130,1),"MAS PARECIDO","NO")</f>
        <v>NO</v>
      </c>
      <c r="CV35" s="62" t="str">
        <f>IF(CT35&lt;=SMALL(CT$3:CT$1130,5),"SIMILAR","NO")</f>
        <v>NO</v>
      </c>
      <c r="CW35" s="62" t="str">
        <f t="shared" si="39"/>
        <v>N/A</v>
      </c>
      <c r="CX35" s="62">
        <f t="shared" si="40"/>
        <v>0</v>
      </c>
      <c r="CY35" s="65">
        <f t="shared" si="41"/>
        <v>0</v>
      </c>
      <c r="CZ35" s="2" t="s">
        <v>1344</v>
      </c>
      <c r="DA35" s="2" t="s">
        <v>1345</v>
      </c>
      <c r="DB35" s="2">
        <v>0</v>
      </c>
      <c r="DC35" s="2" t="s">
        <v>189</v>
      </c>
    </row>
    <row r="36" spans="1:107">
      <c r="A36" s="45" t="s">
        <v>232</v>
      </c>
      <c r="B36" s="46">
        <v>54010</v>
      </c>
      <c r="C36" s="47">
        <f>(B36-$B$1132)/($B$1133-$B$1132)</f>
        <v>5.7867644448537203E-2</v>
      </c>
      <c r="D36" s="46">
        <v>6000</v>
      </c>
      <c r="E36" s="47">
        <f>(D36-$D$1132)/($D$1133-$D$1132)</f>
        <v>1.1970359110773323E-2</v>
      </c>
      <c r="F36" s="46" t="s">
        <v>53</v>
      </c>
      <c r="G36" s="44">
        <f>VLOOKUP(F36,'DATOS DE SOPORTE'!$Y$5:$Z$8,2,FALSE)</f>
        <v>2</v>
      </c>
      <c r="H36" s="47">
        <f>(G36-$G$1132)/($G$1133-$G$1132)</f>
        <v>0.33333333333333331</v>
      </c>
      <c r="I36" s="50">
        <v>1</v>
      </c>
      <c r="J36" s="44">
        <f t="shared" si="9"/>
        <v>1</v>
      </c>
      <c r="K36" s="43">
        <f>(J36-$J$1132)/($J$1133-$J$1132)</f>
        <v>0.2</v>
      </c>
      <c r="L36" s="51" t="str">
        <f t="shared" si="42"/>
        <v>SI</v>
      </c>
      <c r="M36" s="46" t="s">
        <v>192</v>
      </c>
      <c r="N36" s="44">
        <f t="shared" si="10"/>
        <v>2</v>
      </c>
      <c r="O36" s="43">
        <f>(N36-N$1132)/(N$1133-N$1132)</f>
        <v>1</v>
      </c>
      <c r="P36" s="46" t="s">
        <v>58</v>
      </c>
      <c r="Q36" s="44">
        <f t="shared" si="11"/>
        <v>3</v>
      </c>
      <c r="R36" s="43">
        <f>(Q36-Q$1132)/(Q$1133-Q$1132)</f>
        <v>1</v>
      </c>
      <c r="S36" s="46" t="s">
        <v>60</v>
      </c>
      <c r="T36" s="44">
        <f t="shared" si="12"/>
        <v>2</v>
      </c>
      <c r="U36" s="43">
        <f>(T36-T$1132)/(T$1133-T$1132)</f>
        <v>1</v>
      </c>
      <c r="V36" s="46" t="s">
        <v>62</v>
      </c>
      <c r="W36" s="53">
        <f>VLOOKUP(V36,'DATOS DE SOPORTE'!$S$5:$T$10,2,FALSE)</f>
        <v>1</v>
      </c>
      <c r="X36" s="54">
        <f>(W36-W$1132)/(W$1133-W$1132)</f>
        <v>0</v>
      </c>
      <c r="Y36" s="46" t="s">
        <v>188</v>
      </c>
      <c r="Z36" s="53">
        <f t="shared" si="13"/>
        <v>1</v>
      </c>
      <c r="AA36" s="54">
        <f>(Z36-Z$1132)/(Z$1133-Z$1132)</f>
        <v>0</v>
      </c>
      <c r="AB36" s="46" t="s">
        <v>136</v>
      </c>
      <c r="AC36" s="53">
        <f t="shared" si="14"/>
        <v>2</v>
      </c>
      <c r="AD36" s="54">
        <f>(AC36-AC$1132)/(AC$1133-AC$1132)</f>
        <v>1</v>
      </c>
      <c r="AE36" s="46" t="s">
        <v>136</v>
      </c>
      <c r="AF36" s="53">
        <f t="shared" si="15"/>
        <v>2</v>
      </c>
      <c r="AG36" s="54">
        <f>(AF36-AF$1132)/(AF$1133-AF$1132)</f>
        <v>1</v>
      </c>
      <c r="AH36" s="24" t="s">
        <v>67</v>
      </c>
      <c r="AI36" s="53">
        <f>VLOOKUP(AH36,'DATOS DE SOPORTE'!$V$5:$W$8,2,FALSE)</f>
        <v>1</v>
      </c>
      <c r="AJ36" s="54">
        <f>(AI36-AI$1132)/(AI$1133-AI$1132)</f>
        <v>0</v>
      </c>
      <c r="AK36" s="58" t="str">
        <f t="shared" si="16"/>
        <v>Bueno</v>
      </c>
      <c r="AL36" s="61">
        <f>IFERROR(SQRT(($E36-$E$1136)^2+($C36-$C$1136)^2),0)</f>
        <v>0.14775948874009928</v>
      </c>
      <c r="AM36" s="62" t="str">
        <f>IF(AL36&lt;=SMALL($AL$3:$AL$1130,1),"MAS PARECIDO","NO")</f>
        <v>NO</v>
      </c>
      <c r="AN36" s="62" t="str">
        <f>IF(AL36&lt;=SMALL($AL$3:$AL$1130,5),"SIMILAR","NO")</f>
        <v>NO</v>
      </c>
      <c r="AO36" s="62" t="str">
        <f t="shared" si="43"/>
        <v>N/A</v>
      </c>
      <c r="AP36" s="62">
        <f t="shared" si="17"/>
        <v>0</v>
      </c>
      <c r="AQ36" s="65">
        <f t="shared" si="44"/>
        <v>0</v>
      </c>
      <c r="AR36" s="61">
        <f>IFERROR(SQRT(($E36-$E$1136)^2+($H36-$H$1136)^2),0)</f>
        <v>1.2000360010800324E-2</v>
      </c>
      <c r="AS36" s="62" t="str">
        <f>IF(AR36&lt;=SMALL(AR$3:AR$1130,1),"MAS PARECIDO","NO")</f>
        <v>NO</v>
      </c>
      <c r="AT36" s="62" t="str">
        <f>IF(AR36&lt;=SMALL(AR$3:AR$1130,5),"SIMILAR","NO")</f>
        <v>NO</v>
      </c>
      <c r="AU36" s="62" t="str">
        <f t="shared" si="45"/>
        <v>N/A</v>
      </c>
      <c r="AV36" s="62">
        <f t="shared" si="18"/>
        <v>0</v>
      </c>
      <c r="AW36" s="65">
        <f t="shared" si="19"/>
        <v>0</v>
      </c>
      <c r="AX36" s="59">
        <f>IFERROR(SQRT(($E36-$E$1136)^2+($K36-$K$1136)^2),0)</f>
        <v>1.2000360010800324E-2</v>
      </c>
      <c r="AY36" s="62" t="str">
        <f>IF(AX36&lt;=SMALL(AX$3:AX$1130,1),"MAS PARECIDO","NO")</f>
        <v>NO</v>
      </c>
      <c r="AZ36" s="62" t="str">
        <f>IF(AX36&lt;=SMALL(AX$3:AX$1130,5),"SIMILAR","NO")</f>
        <v>NO</v>
      </c>
      <c r="BA36" s="62" t="str">
        <f t="shared" si="46"/>
        <v>N/A</v>
      </c>
      <c r="BB36" s="62">
        <f t="shared" si="20"/>
        <v>0</v>
      </c>
      <c r="BC36" s="65">
        <f t="shared" si="21"/>
        <v>0</v>
      </c>
      <c r="BD36" s="59">
        <f>IFERROR(SQRT(($E36-$E$1136)^2+($O36-$O$1136)^2),0)</f>
        <v>1.2000360010800324E-2</v>
      </c>
      <c r="BE36" s="62" t="str">
        <f>IF(BD36&lt;=SMALL(BD$3:BD$1130,1),"MAS PARECIDO","NO")</f>
        <v>NO</v>
      </c>
      <c r="BF36" s="62" t="str">
        <f>IF(BD36&lt;=SMALL(BD$3:BD$1130,5),"SIMILAR","NO")</f>
        <v>NO</v>
      </c>
      <c r="BG36" s="62" t="str">
        <f t="shared" si="47"/>
        <v>N/A</v>
      </c>
      <c r="BH36" s="62">
        <f t="shared" si="22"/>
        <v>0</v>
      </c>
      <c r="BI36" s="65">
        <f t="shared" si="23"/>
        <v>0</v>
      </c>
      <c r="BJ36" s="59">
        <f>IFERROR(SQRT(($E36-$E$1136)^2+($R36-$R$1136)^2),0)</f>
        <v>0.50014398790787118</v>
      </c>
      <c r="BK36" s="62" t="str">
        <f>IF(BJ36&lt;=SMALL(BJ$3:BJ$1130,1),"MAS PARECIDO","NO")</f>
        <v>NO</v>
      </c>
      <c r="BL36" s="62" t="str">
        <f>IF(BJ36&lt;=SMALL(BJ$3:BJ$1130,5),"SIMILAR","NO")</f>
        <v>NO</v>
      </c>
      <c r="BM36" s="62" t="str">
        <f t="shared" si="48"/>
        <v>N/A</v>
      </c>
      <c r="BN36" s="62">
        <f t="shared" si="24"/>
        <v>0</v>
      </c>
      <c r="BO36" s="65">
        <f t="shared" si="25"/>
        <v>0</v>
      </c>
      <c r="BP36" s="59">
        <f>IFERROR(SQRT(($E36-$E$1136)^2+($U36-$U$1136)^2),0)</f>
        <v>1.00007200172807</v>
      </c>
      <c r="BQ36" s="62" t="str">
        <f>IF(BP36&lt;=SMALL(BP$3:BP$1130,1),"MAS PARECIDO","NO")</f>
        <v>NO</v>
      </c>
      <c r="BR36" s="62" t="str">
        <f>IF(BP36&lt;=SMALL(BP$3:BP$1130,5),"SIMILAR","NO")</f>
        <v>NO</v>
      </c>
      <c r="BS36" s="62" t="str">
        <f t="shared" si="49"/>
        <v>N/A</v>
      </c>
      <c r="BT36" s="62">
        <f t="shared" si="26"/>
        <v>0</v>
      </c>
      <c r="BU36" s="65">
        <f t="shared" si="27"/>
        <v>0</v>
      </c>
      <c r="BV36" s="59">
        <f>IFERROR(SQRT(($E36-$E$1136)^2+($X36-$X$1136)^2),0)</f>
        <v>1.2000360010800324E-2</v>
      </c>
      <c r="BW36" s="62" t="str">
        <f>IF(BV36&lt;=SMALL(BV$3:BV$1130,1),"MAS PARECIDO","NO")</f>
        <v>NO</v>
      </c>
      <c r="BX36" s="62" t="str">
        <f>IF(BV36&lt;=SMALL(BV$3:BV$1130,5),"SIMILAR","NO")</f>
        <v>NO</v>
      </c>
      <c r="BY36" s="62" t="str">
        <f t="shared" si="50"/>
        <v>N/A</v>
      </c>
      <c r="BZ36" s="62">
        <f t="shared" si="28"/>
        <v>0</v>
      </c>
      <c r="CA36" s="65">
        <f t="shared" si="29"/>
        <v>0</v>
      </c>
      <c r="CB36" s="59">
        <f>IFERROR(SQRT(($E36-$E$1136)^2+($AA36-$AA$1136)^2),0)</f>
        <v>1.2000360010800324E-2</v>
      </c>
      <c r="CC36" s="62" t="str">
        <f>IF(CB36&lt;=SMALL(CB$3:CB$1130,1),"MAS PARECIDO","NO")</f>
        <v>NO</v>
      </c>
      <c r="CD36" s="62" t="str">
        <f>IF(CB36&lt;=SMALL(CB$3:CB$1130,5),"SIMILAR","NO")</f>
        <v>NO</v>
      </c>
      <c r="CE36" s="62" t="str">
        <f t="shared" si="30"/>
        <v>N/A</v>
      </c>
      <c r="CF36" s="62">
        <f t="shared" si="31"/>
        <v>0</v>
      </c>
      <c r="CG36" s="65">
        <f t="shared" si="32"/>
        <v>0</v>
      </c>
      <c r="CH36" s="59">
        <f>IFERROR(SQRT(($E36-$E$1136)^2+($AD36-$AD$1136)^2),0)</f>
        <v>1.2000360010800324E-2</v>
      </c>
      <c r="CI36" s="62" t="str">
        <f>IF(CH36&lt;=SMALL(CH$3:CH$1130,1),"MAS PARECIDO","NO")</f>
        <v>NO</v>
      </c>
      <c r="CJ36" s="62" t="str">
        <f>IF(CH36&lt;=SMALL(CH$3:CH$1130,5),"SIMILAR","NO")</f>
        <v>NO</v>
      </c>
      <c r="CK36" s="62" t="str">
        <f t="shared" si="33"/>
        <v>N/A</v>
      </c>
      <c r="CL36" s="62">
        <f t="shared" si="34"/>
        <v>0</v>
      </c>
      <c r="CM36" s="65">
        <f t="shared" si="35"/>
        <v>0</v>
      </c>
      <c r="CN36" s="59">
        <f>IFERROR(SQRT(($E36-$E$1136)^2+($AG36-$AG$1136)^2),0)</f>
        <v>1.2000360010800324E-2</v>
      </c>
      <c r="CO36" s="62" t="str">
        <f>IF(CN36&lt;=SMALL(CN$3:CN$1130,1),"MAS PARECIDO","NO")</f>
        <v>NO</v>
      </c>
      <c r="CP36" s="62" t="str">
        <f>IF(CN36&lt;=SMALL(CN$3:CN$1130,5),"SIMILAR","NO")</f>
        <v>NO</v>
      </c>
      <c r="CQ36" s="62" t="str">
        <f t="shared" si="36"/>
        <v>N/A</v>
      </c>
      <c r="CR36" s="62">
        <f t="shared" si="37"/>
        <v>0</v>
      </c>
      <c r="CS36" s="65">
        <f t="shared" si="38"/>
        <v>0</v>
      </c>
      <c r="CT36" s="59">
        <f>IFERROR(SQRT(($E36-$E$1136)^2+($AJ36-$AJ$1136)^2),0)</f>
        <v>1.2000360010800324E-2</v>
      </c>
      <c r="CU36" s="62" t="str">
        <f>IF(CT36&lt;=SMALL(CT$3:CT$1130,1),"MAS PARECIDO","NO")</f>
        <v>NO</v>
      </c>
      <c r="CV36" s="62" t="str">
        <f>IF(CT36&lt;=SMALL(CT$3:CT$1130,5),"SIMILAR","NO")</f>
        <v>NO</v>
      </c>
      <c r="CW36" s="62" t="str">
        <f t="shared" si="39"/>
        <v>N/A</v>
      </c>
      <c r="CX36" s="62">
        <f t="shared" si="40"/>
        <v>0</v>
      </c>
      <c r="CY36" s="65">
        <f t="shared" si="41"/>
        <v>0</v>
      </c>
      <c r="CZ36" s="2" t="s">
        <v>1346</v>
      </c>
      <c r="DA36" s="2" t="s">
        <v>1347</v>
      </c>
      <c r="DB36" s="2">
        <v>0</v>
      </c>
      <c r="DC36" s="2" t="s">
        <v>189</v>
      </c>
    </row>
    <row r="37" spans="1:107">
      <c r="A37" s="45" t="s">
        <v>233</v>
      </c>
      <c r="B37" s="46">
        <v>130033</v>
      </c>
      <c r="C37" s="47">
        <f>(B37-$B$1132)/($B$1133-$B$1132)</f>
        <v>0.14673193316935118</v>
      </c>
      <c r="D37" s="46">
        <v>10800</v>
      </c>
      <c r="E37" s="47">
        <f>(D37-$D$1132)/($D$1133-$D$1132)</f>
        <v>2.1570647119413582E-2</v>
      </c>
      <c r="F37" s="46" t="s">
        <v>191</v>
      </c>
      <c r="G37" s="44">
        <f>VLOOKUP(F37,'DATOS DE SOPORTE'!$Y$5:$Z$8,2,FALSE)</f>
        <v>1</v>
      </c>
      <c r="H37" s="47">
        <f>(G37-$G$1132)/($G$1133-$G$1132)</f>
        <v>0</v>
      </c>
      <c r="I37" s="50">
        <v>0</v>
      </c>
      <c r="J37" s="44">
        <f t="shared" si="9"/>
        <v>0</v>
      </c>
      <c r="K37" s="43">
        <f>(J37-$J$1132)/($J$1133-$J$1132)</f>
        <v>0</v>
      </c>
      <c r="L37" s="51" t="str">
        <f t="shared" si="42"/>
        <v>NO</v>
      </c>
      <c r="M37" s="46" t="s">
        <v>192</v>
      </c>
      <c r="N37" s="44">
        <f t="shared" si="10"/>
        <v>2</v>
      </c>
      <c r="O37" s="43">
        <f>(N37-N$1132)/(N$1133-N$1132)</f>
        <v>1</v>
      </c>
      <c r="P37" s="46" t="s">
        <v>58</v>
      </c>
      <c r="Q37" s="44">
        <f t="shared" si="11"/>
        <v>3</v>
      </c>
      <c r="R37" s="43">
        <f>(Q37-Q$1132)/(Q$1133-Q$1132)</f>
        <v>1</v>
      </c>
      <c r="S37" s="46" t="s">
        <v>194</v>
      </c>
      <c r="T37" s="44">
        <f t="shared" si="12"/>
        <v>1</v>
      </c>
      <c r="U37" s="43">
        <f>(T37-T$1132)/(T$1133-T$1132)</f>
        <v>0</v>
      </c>
      <c r="V37" s="46" t="s">
        <v>62</v>
      </c>
      <c r="W37" s="53">
        <f>VLOOKUP(V37,'DATOS DE SOPORTE'!$S$5:$T$10,2,FALSE)</f>
        <v>1</v>
      </c>
      <c r="X37" s="54">
        <f>(W37-W$1132)/(W$1133-W$1132)</f>
        <v>0</v>
      </c>
      <c r="Y37" s="46" t="s">
        <v>188</v>
      </c>
      <c r="Z37" s="53">
        <f t="shared" si="13"/>
        <v>1</v>
      </c>
      <c r="AA37" s="54">
        <f>(Z37-Z$1132)/(Z$1133-Z$1132)</f>
        <v>0</v>
      </c>
      <c r="AB37" s="46" t="s">
        <v>136</v>
      </c>
      <c r="AC37" s="53">
        <f t="shared" si="14"/>
        <v>2</v>
      </c>
      <c r="AD37" s="54">
        <f>(AC37-AC$1132)/(AC$1133-AC$1132)</f>
        <v>1</v>
      </c>
      <c r="AE37" s="46" t="s">
        <v>136</v>
      </c>
      <c r="AF37" s="53">
        <f t="shared" si="15"/>
        <v>2</v>
      </c>
      <c r="AG37" s="54">
        <f>(AF37-AF$1132)/(AF$1133-AF$1132)</f>
        <v>1</v>
      </c>
      <c r="AH37" s="24" t="s">
        <v>67</v>
      </c>
      <c r="AI37" s="53">
        <f>VLOOKUP(AH37,'DATOS DE SOPORTE'!$V$5:$W$8,2,FALSE)</f>
        <v>1</v>
      </c>
      <c r="AJ37" s="54">
        <f>(AI37-AI$1132)/(AI$1133-AI$1132)</f>
        <v>0</v>
      </c>
      <c r="AK37" s="58" t="str">
        <f t="shared" si="16"/>
        <v>Regular</v>
      </c>
      <c r="AL37" s="61">
        <f>IFERROR(SQRT(($E37-$E$1136)^2+($C37-$C$1136)^2),0)</f>
        <v>6.227339491100143E-2</v>
      </c>
      <c r="AM37" s="62" t="str">
        <f>IF(AL37&lt;=SMALL($AL$3:$AL$1130,1),"MAS PARECIDO","NO")</f>
        <v>NO</v>
      </c>
      <c r="AN37" s="62" t="str">
        <f>IF(AL37&lt;=SMALL($AL$3:$AL$1130,5),"SIMILAR","NO")</f>
        <v>NO</v>
      </c>
      <c r="AO37" s="62" t="str">
        <f t="shared" si="43"/>
        <v>N/A</v>
      </c>
      <c r="AP37" s="62">
        <f t="shared" si="17"/>
        <v>0</v>
      </c>
      <c r="AQ37" s="65">
        <f t="shared" si="44"/>
        <v>0</v>
      </c>
      <c r="AR37" s="61">
        <f>IFERROR(SQRT(($E37-$E$1136)^2+($H37-$H$1136)^2),0)</f>
        <v>0.33403248211210068</v>
      </c>
      <c r="AS37" s="62" t="str">
        <f>IF(AR37&lt;=SMALL(AR$3:AR$1130,1),"MAS PARECIDO","NO")</f>
        <v>NO</v>
      </c>
      <c r="AT37" s="62" t="str">
        <f>IF(AR37&lt;=SMALL(AR$3:AR$1130,5),"SIMILAR","NO")</f>
        <v>NO</v>
      </c>
      <c r="AU37" s="62" t="str">
        <f t="shared" si="45"/>
        <v>N/A</v>
      </c>
      <c r="AV37" s="62">
        <f t="shared" si="18"/>
        <v>0</v>
      </c>
      <c r="AW37" s="65">
        <f t="shared" si="19"/>
        <v>0</v>
      </c>
      <c r="AX37" s="59">
        <f>IFERROR(SQRT(($E37-$E$1136)^2+($K37-$K$1136)^2),0)</f>
        <v>0.20116308805260413</v>
      </c>
      <c r="AY37" s="62" t="str">
        <f>IF(AX37&lt;=SMALL(AX$3:AX$1130,1),"MAS PARECIDO","NO")</f>
        <v>NO</v>
      </c>
      <c r="AZ37" s="62" t="str">
        <f>IF(AX37&lt;=SMALL(AX$3:AX$1130,5),"SIMILAR","NO")</f>
        <v>NO</v>
      </c>
      <c r="BA37" s="62" t="str">
        <f t="shared" si="46"/>
        <v>N/A</v>
      </c>
      <c r="BB37" s="62">
        <f t="shared" si="20"/>
        <v>0</v>
      </c>
      <c r="BC37" s="65">
        <f t="shared" si="21"/>
        <v>0</v>
      </c>
      <c r="BD37" s="59">
        <f>IFERROR(SQRT(($E37-$E$1136)^2+($O37-$O$1136)^2),0)</f>
        <v>2.1600648019440581E-2</v>
      </c>
      <c r="BE37" s="62" t="str">
        <f>IF(BD37&lt;=SMALL(BD$3:BD$1130,1),"MAS PARECIDO","NO")</f>
        <v>NO</v>
      </c>
      <c r="BF37" s="62" t="str">
        <f>IF(BD37&lt;=SMALL(BD$3:BD$1130,5),"SIMILAR","NO")</f>
        <v>NO</v>
      </c>
      <c r="BG37" s="62" t="str">
        <f t="shared" si="47"/>
        <v>N/A</v>
      </c>
      <c r="BH37" s="62">
        <f t="shared" si="22"/>
        <v>0</v>
      </c>
      <c r="BI37" s="65">
        <f t="shared" si="23"/>
        <v>0</v>
      </c>
      <c r="BJ37" s="59">
        <f>IFERROR(SQRT(($E37-$E$1136)^2+($R37-$R$1136)^2),0)</f>
        <v>0.50046637049342269</v>
      </c>
      <c r="BK37" s="62" t="str">
        <f>IF(BJ37&lt;=SMALL(BJ$3:BJ$1130,1),"MAS PARECIDO","NO")</f>
        <v>NO</v>
      </c>
      <c r="BL37" s="62" t="str">
        <f>IF(BJ37&lt;=SMALL(BJ$3:BJ$1130,5),"SIMILAR","NO")</f>
        <v>NO</v>
      </c>
      <c r="BM37" s="62" t="str">
        <f t="shared" si="48"/>
        <v>N/A</v>
      </c>
      <c r="BN37" s="62">
        <f t="shared" si="24"/>
        <v>0</v>
      </c>
      <c r="BO37" s="65">
        <f t="shared" si="25"/>
        <v>0</v>
      </c>
      <c r="BP37" s="59">
        <f>IFERROR(SQRT(($E37-$E$1136)^2+($U37-$U$1136)^2),0)</f>
        <v>2.1600648019440581E-2</v>
      </c>
      <c r="BQ37" s="62" t="str">
        <f>IF(BP37&lt;=SMALL(BP$3:BP$1130,1),"MAS PARECIDO","NO")</f>
        <v>NO</v>
      </c>
      <c r="BR37" s="62" t="str">
        <f>IF(BP37&lt;=SMALL(BP$3:BP$1130,5),"SIMILAR","NO")</f>
        <v>NO</v>
      </c>
      <c r="BS37" s="62" t="str">
        <f t="shared" si="49"/>
        <v>N/A</v>
      </c>
      <c r="BT37" s="62">
        <f t="shared" si="26"/>
        <v>0</v>
      </c>
      <c r="BU37" s="65">
        <f t="shared" si="27"/>
        <v>0</v>
      </c>
      <c r="BV37" s="59">
        <f>IFERROR(SQRT(($E37-$E$1136)^2+($X37-$X$1136)^2),0)</f>
        <v>2.1600648019440581E-2</v>
      </c>
      <c r="BW37" s="62" t="str">
        <f>IF(BV37&lt;=SMALL(BV$3:BV$1130,1),"MAS PARECIDO","NO")</f>
        <v>NO</v>
      </c>
      <c r="BX37" s="62" t="str">
        <f>IF(BV37&lt;=SMALL(BV$3:BV$1130,5),"SIMILAR","NO")</f>
        <v>NO</v>
      </c>
      <c r="BY37" s="62" t="str">
        <f t="shared" si="50"/>
        <v>N/A</v>
      </c>
      <c r="BZ37" s="62">
        <f t="shared" si="28"/>
        <v>0</v>
      </c>
      <c r="CA37" s="65">
        <f t="shared" si="29"/>
        <v>0</v>
      </c>
      <c r="CB37" s="59">
        <f>IFERROR(SQRT(($E37-$E$1136)^2+($AA37-$AA$1136)^2),0)</f>
        <v>2.1600648019440581E-2</v>
      </c>
      <c r="CC37" s="62" t="str">
        <f>IF(CB37&lt;=SMALL(CB$3:CB$1130,1),"MAS PARECIDO","NO")</f>
        <v>NO</v>
      </c>
      <c r="CD37" s="62" t="str">
        <f>IF(CB37&lt;=SMALL(CB$3:CB$1130,5),"SIMILAR","NO")</f>
        <v>NO</v>
      </c>
      <c r="CE37" s="62" t="str">
        <f t="shared" si="30"/>
        <v>N/A</v>
      </c>
      <c r="CF37" s="62">
        <f t="shared" si="31"/>
        <v>0</v>
      </c>
      <c r="CG37" s="65">
        <f t="shared" si="32"/>
        <v>0</v>
      </c>
      <c r="CH37" s="59">
        <f>IFERROR(SQRT(($E37-$E$1136)^2+($AD37-$AD$1136)^2),0)</f>
        <v>2.1600648019440581E-2</v>
      </c>
      <c r="CI37" s="62" t="str">
        <f>IF(CH37&lt;=SMALL(CH$3:CH$1130,1),"MAS PARECIDO","NO")</f>
        <v>NO</v>
      </c>
      <c r="CJ37" s="62" t="str">
        <f>IF(CH37&lt;=SMALL(CH$3:CH$1130,5),"SIMILAR","NO")</f>
        <v>NO</v>
      </c>
      <c r="CK37" s="62" t="str">
        <f t="shared" si="33"/>
        <v>N/A</v>
      </c>
      <c r="CL37" s="62">
        <f t="shared" si="34"/>
        <v>0</v>
      </c>
      <c r="CM37" s="65">
        <f t="shared" si="35"/>
        <v>0</v>
      </c>
      <c r="CN37" s="59">
        <f>IFERROR(SQRT(($E37-$E$1136)^2+($AG37-$AG$1136)^2),0)</f>
        <v>2.1600648019440581E-2</v>
      </c>
      <c r="CO37" s="62" t="str">
        <f>IF(CN37&lt;=SMALL(CN$3:CN$1130,1),"MAS PARECIDO","NO")</f>
        <v>NO</v>
      </c>
      <c r="CP37" s="62" t="str">
        <f>IF(CN37&lt;=SMALL(CN$3:CN$1130,5),"SIMILAR","NO")</f>
        <v>NO</v>
      </c>
      <c r="CQ37" s="62" t="str">
        <f t="shared" si="36"/>
        <v>N/A</v>
      </c>
      <c r="CR37" s="62">
        <f t="shared" si="37"/>
        <v>0</v>
      </c>
      <c r="CS37" s="65">
        <f t="shared" si="38"/>
        <v>0</v>
      </c>
      <c r="CT37" s="59">
        <f>IFERROR(SQRT(($E37-$E$1136)^2+($AJ37-$AJ$1136)^2),0)</f>
        <v>2.1600648019440581E-2</v>
      </c>
      <c r="CU37" s="62" t="str">
        <f>IF(CT37&lt;=SMALL(CT$3:CT$1130,1),"MAS PARECIDO","NO")</f>
        <v>NO</v>
      </c>
      <c r="CV37" s="62" t="str">
        <f>IF(CT37&lt;=SMALL(CT$3:CT$1130,5),"SIMILAR","NO")</f>
        <v>NO</v>
      </c>
      <c r="CW37" s="62" t="str">
        <f t="shared" si="39"/>
        <v>N/A</v>
      </c>
      <c r="CX37" s="62">
        <f t="shared" si="40"/>
        <v>0</v>
      </c>
      <c r="CY37" s="65">
        <f t="shared" si="41"/>
        <v>0</v>
      </c>
      <c r="CZ37" s="2" t="s">
        <v>1348</v>
      </c>
      <c r="DA37" s="2" t="s">
        <v>1349</v>
      </c>
      <c r="DB37" s="2">
        <v>1</v>
      </c>
      <c r="DC37" s="2" t="s">
        <v>346</v>
      </c>
    </row>
    <row r="38" spans="1:107">
      <c r="A38" s="45" t="s">
        <v>234</v>
      </c>
      <c r="B38" s="46">
        <v>71958</v>
      </c>
      <c r="C38" s="47">
        <f>(B38-$B$1132)/($B$1133-$B$1132)</f>
        <v>7.8847298684244407E-2</v>
      </c>
      <c r="D38" s="46">
        <v>25000</v>
      </c>
      <c r="E38" s="47">
        <f>(D38-$D$1132)/($D$1133-$D$1132)</f>
        <v>4.9971499144974348E-2</v>
      </c>
      <c r="F38" s="46" t="s">
        <v>191</v>
      </c>
      <c r="G38" s="44">
        <f>VLOOKUP(F38,'DATOS DE SOPORTE'!$Y$5:$Z$8,2,FALSE)</f>
        <v>1</v>
      </c>
      <c r="H38" s="47">
        <f>(G38-$G$1132)/($G$1133-$G$1132)</f>
        <v>0</v>
      </c>
      <c r="I38" s="50">
        <v>0</v>
      </c>
      <c r="J38" s="44">
        <f t="shared" si="9"/>
        <v>0</v>
      </c>
      <c r="K38" s="43">
        <f>(J38-$J$1132)/($J$1133-$J$1132)</f>
        <v>0</v>
      </c>
      <c r="L38" s="51" t="str">
        <f t="shared" si="42"/>
        <v>NO</v>
      </c>
      <c r="M38" s="46" t="s">
        <v>192</v>
      </c>
      <c r="N38" s="44">
        <f t="shared" si="10"/>
        <v>2</v>
      </c>
      <c r="O38" s="43">
        <f>(N38-N$1132)/(N$1133-N$1132)</f>
        <v>1</v>
      </c>
      <c r="P38" s="46" t="s">
        <v>193</v>
      </c>
      <c r="Q38" s="44">
        <f t="shared" si="11"/>
        <v>2</v>
      </c>
      <c r="R38" s="43">
        <f>(Q38-Q$1132)/(Q$1133-Q$1132)</f>
        <v>0.5</v>
      </c>
      <c r="S38" s="46" t="s">
        <v>194</v>
      </c>
      <c r="T38" s="44">
        <f t="shared" si="12"/>
        <v>1</v>
      </c>
      <c r="U38" s="43">
        <f>(T38-T$1132)/(T$1133-T$1132)</f>
        <v>0</v>
      </c>
      <c r="V38" s="46" t="s">
        <v>62</v>
      </c>
      <c r="W38" s="53">
        <f>VLOOKUP(V38,'DATOS DE SOPORTE'!$S$5:$T$10,2,FALSE)</f>
        <v>1</v>
      </c>
      <c r="X38" s="54">
        <f>(W38-W$1132)/(W$1133-W$1132)</f>
        <v>0</v>
      </c>
      <c r="Y38" s="46" t="s">
        <v>188</v>
      </c>
      <c r="Z38" s="53">
        <f t="shared" si="13"/>
        <v>1</v>
      </c>
      <c r="AA38" s="54">
        <f>(Z38-Z$1132)/(Z$1133-Z$1132)</f>
        <v>0</v>
      </c>
      <c r="AB38" s="46" t="s">
        <v>136</v>
      </c>
      <c r="AC38" s="53">
        <f t="shared" si="14"/>
        <v>2</v>
      </c>
      <c r="AD38" s="54">
        <f>(AC38-AC$1132)/(AC$1133-AC$1132)</f>
        <v>1</v>
      </c>
      <c r="AE38" s="46" t="s">
        <v>136</v>
      </c>
      <c r="AF38" s="53">
        <f t="shared" si="15"/>
        <v>2</v>
      </c>
      <c r="AG38" s="54">
        <f>(AF38-AF$1132)/(AF$1133-AF$1132)</f>
        <v>1</v>
      </c>
      <c r="AH38" s="24" t="s">
        <v>67</v>
      </c>
      <c r="AI38" s="53">
        <f>VLOOKUP(AH38,'DATOS DE SOPORTE'!$V$5:$W$8,2,FALSE)</f>
        <v>1</v>
      </c>
      <c r="AJ38" s="54">
        <f>(AI38-AI$1132)/(AI$1133-AI$1132)</f>
        <v>0</v>
      </c>
      <c r="AK38" s="58" t="str">
        <f t="shared" si="16"/>
        <v>Bueno</v>
      </c>
      <c r="AL38" s="61">
        <f>IFERROR(SQRT(($E38-$E$1136)^2+($C38-$C$1136)^2),0)</f>
        <v>0.13582985209979706</v>
      </c>
      <c r="AM38" s="62" t="str">
        <f>IF(AL38&lt;=SMALL($AL$3:$AL$1130,1),"MAS PARECIDO","NO")</f>
        <v>NO</v>
      </c>
      <c r="AN38" s="62" t="str">
        <f>IF(AL38&lt;=SMALL($AL$3:$AL$1130,5),"SIMILAR","NO")</f>
        <v>NO</v>
      </c>
      <c r="AO38" s="62" t="str">
        <f t="shared" si="43"/>
        <v>N/A</v>
      </c>
      <c r="AP38" s="62">
        <f t="shared" si="17"/>
        <v>0</v>
      </c>
      <c r="AQ38" s="65">
        <f t="shared" si="44"/>
        <v>0</v>
      </c>
      <c r="AR38" s="61">
        <f>IFERROR(SQRT(($E38-$E$1136)^2+($H38-$H$1136)^2),0)</f>
        <v>0.33706269612323075</v>
      </c>
      <c r="AS38" s="62" t="str">
        <f>IF(AR38&lt;=SMALL(AR$3:AR$1130,1),"MAS PARECIDO","NO")</f>
        <v>NO</v>
      </c>
      <c r="AT38" s="62" t="str">
        <f>IF(AR38&lt;=SMALL(AR$3:AR$1130,5),"SIMILAR","NO")</f>
        <v>NO</v>
      </c>
      <c r="AU38" s="62" t="str">
        <f t="shared" si="45"/>
        <v>N/A</v>
      </c>
      <c r="AV38" s="62">
        <f t="shared" si="18"/>
        <v>0</v>
      </c>
      <c r="AW38" s="65">
        <f t="shared" si="19"/>
        <v>0</v>
      </c>
      <c r="AX38" s="59">
        <f>IFERROR(SQRT(($E38-$E$1136)^2+($K38-$K$1136)^2),0)</f>
        <v>0.20615564510037138</v>
      </c>
      <c r="AY38" s="62" t="str">
        <f>IF(AX38&lt;=SMALL(AX$3:AX$1130,1),"MAS PARECIDO","NO")</f>
        <v>NO</v>
      </c>
      <c r="AZ38" s="62" t="str">
        <f>IF(AX38&lt;=SMALL(AX$3:AX$1130,5),"SIMILAR","NO")</f>
        <v>NO</v>
      </c>
      <c r="BA38" s="62" t="str">
        <f t="shared" si="46"/>
        <v>N/A</v>
      </c>
      <c r="BB38" s="62">
        <f t="shared" si="20"/>
        <v>0</v>
      </c>
      <c r="BC38" s="65">
        <f t="shared" si="21"/>
        <v>0</v>
      </c>
      <c r="BD38" s="59">
        <f>IFERROR(SQRT(($E38-$E$1136)^2+($O38-$O$1136)^2),0)</f>
        <v>5.0001500045001347E-2</v>
      </c>
      <c r="BE38" s="62" t="str">
        <f>IF(BD38&lt;=SMALL(BD$3:BD$1130,1),"MAS PARECIDO","NO")</f>
        <v>NO</v>
      </c>
      <c r="BF38" s="62" t="str">
        <f>IF(BD38&lt;=SMALL(BD$3:BD$1130,5),"SIMILAR","NO")</f>
        <v>NO</v>
      </c>
      <c r="BG38" s="62" t="str">
        <f t="shared" si="47"/>
        <v>N/A</v>
      </c>
      <c r="BH38" s="62">
        <f t="shared" si="22"/>
        <v>0</v>
      </c>
      <c r="BI38" s="65">
        <f t="shared" si="23"/>
        <v>0</v>
      </c>
      <c r="BJ38" s="59">
        <f>IFERROR(SQRT(($E38-$E$1136)^2+($R38-$R$1136)^2),0)</f>
        <v>5.0001500045001347E-2</v>
      </c>
      <c r="BK38" s="62" t="str">
        <f>IF(BJ38&lt;=SMALL(BJ$3:BJ$1130,1),"MAS PARECIDO","NO")</f>
        <v>NO</v>
      </c>
      <c r="BL38" s="62" t="str">
        <f>IF(BJ38&lt;=SMALL(BJ$3:BJ$1130,5),"SIMILAR","NO")</f>
        <v>NO</v>
      </c>
      <c r="BM38" s="62" t="str">
        <f t="shared" si="48"/>
        <v>N/A</v>
      </c>
      <c r="BN38" s="62">
        <f t="shared" si="24"/>
        <v>0</v>
      </c>
      <c r="BO38" s="65">
        <f t="shared" si="25"/>
        <v>0</v>
      </c>
      <c r="BP38" s="59">
        <f>IFERROR(SQRT(($E38-$E$1136)^2+($U38-$U$1136)^2),0)</f>
        <v>5.0001500045001347E-2</v>
      </c>
      <c r="BQ38" s="62" t="str">
        <f>IF(BP38&lt;=SMALL(BP$3:BP$1130,1),"MAS PARECIDO","NO")</f>
        <v>NO</v>
      </c>
      <c r="BR38" s="62" t="str">
        <f>IF(BP38&lt;=SMALL(BP$3:BP$1130,5),"SIMILAR","NO")</f>
        <v>NO</v>
      </c>
      <c r="BS38" s="62" t="str">
        <f t="shared" si="49"/>
        <v>N/A</v>
      </c>
      <c r="BT38" s="62">
        <f t="shared" si="26"/>
        <v>0</v>
      </c>
      <c r="BU38" s="65">
        <f t="shared" si="27"/>
        <v>0</v>
      </c>
      <c r="BV38" s="59">
        <f>IFERROR(SQRT(($E38-$E$1136)^2+($X38-$X$1136)^2),0)</f>
        <v>5.0001500045001347E-2</v>
      </c>
      <c r="BW38" s="62" t="str">
        <f>IF(BV38&lt;=SMALL(BV$3:BV$1130,1),"MAS PARECIDO","NO")</f>
        <v>NO</v>
      </c>
      <c r="BX38" s="62" t="str">
        <f>IF(BV38&lt;=SMALL(BV$3:BV$1130,5),"SIMILAR","NO")</f>
        <v>NO</v>
      </c>
      <c r="BY38" s="62" t="str">
        <f t="shared" si="50"/>
        <v>N/A</v>
      </c>
      <c r="BZ38" s="62">
        <f t="shared" si="28"/>
        <v>0</v>
      </c>
      <c r="CA38" s="65">
        <f t="shared" si="29"/>
        <v>0</v>
      </c>
      <c r="CB38" s="59">
        <f>IFERROR(SQRT(($E38-$E$1136)^2+($AA38-$AA$1136)^2),0)</f>
        <v>5.0001500045001347E-2</v>
      </c>
      <c r="CC38" s="62" t="str">
        <f>IF(CB38&lt;=SMALL(CB$3:CB$1130,1),"MAS PARECIDO","NO")</f>
        <v>NO</v>
      </c>
      <c r="CD38" s="62" t="str">
        <f>IF(CB38&lt;=SMALL(CB$3:CB$1130,5),"SIMILAR","NO")</f>
        <v>NO</v>
      </c>
      <c r="CE38" s="62" t="str">
        <f t="shared" si="30"/>
        <v>N/A</v>
      </c>
      <c r="CF38" s="62">
        <f t="shared" si="31"/>
        <v>0</v>
      </c>
      <c r="CG38" s="65">
        <f t="shared" si="32"/>
        <v>0</v>
      </c>
      <c r="CH38" s="59">
        <f>IFERROR(SQRT(($E38-$E$1136)^2+($AD38-$AD$1136)^2),0)</f>
        <v>5.0001500045001347E-2</v>
      </c>
      <c r="CI38" s="62" t="str">
        <f>IF(CH38&lt;=SMALL(CH$3:CH$1130,1),"MAS PARECIDO","NO")</f>
        <v>NO</v>
      </c>
      <c r="CJ38" s="62" t="str">
        <f>IF(CH38&lt;=SMALL(CH$3:CH$1130,5),"SIMILAR","NO")</f>
        <v>NO</v>
      </c>
      <c r="CK38" s="62" t="str">
        <f t="shared" si="33"/>
        <v>N/A</v>
      </c>
      <c r="CL38" s="62">
        <f t="shared" si="34"/>
        <v>0</v>
      </c>
      <c r="CM38" s="65">
        <f t="shared" si="35"/>
        <v>0</v>
      </c>
      <c r="CN38" s="59">
        <f>IFERROR(SQRT(($E38-$E$1136)^2+($AG38-$AG$1136)^2),0)</f>
        <v>5.0001500045001347E-2</v>
      </c>
      <c r="CO38" s="62" t="str">
        <f>IF(CN38&lt;=SMALL(CN$3:CN$1130,1),"MAS PARECIDO","NO")</f>
        <v>NO</v>
      </c>
      <c r="CP38" s="62" t="str">
        <f>IF(CN38&lt;=SMALL(CN$3:CN$1130,5),"SIMILAR","NO")</f>
        <v>NO</v>
      </c>
      <c r="CQ38" s="62" t="str">
        <f t="shared" si="36"/>
        <v>N/A</v>
      </c>
      <c r="CR38" s="62">
        <f t="shared" si="37"/>
        <v>0</v>
      </c>
      <c r="CS38" s="65">
        <f t="shared" si="38"/>
        <v>0</v>
      </c>
      <c r="CT38" s="59">
        <f>IFERROR(SQRT(($E38-$E$1136)^2+($AJ38-$AJ$1136)^2),0)</f>
        <v>5.0001500045001347E-2</v>
      </c>
      <c r="CU38" s="62" t="str">
        <f>IF(CT38&lt;=SMALL(CT$3:CT$1130,1),"MAS PARECIDO","NO")</f>
        <v>NO</v>
      </c>
      <c r="CV38" s="62" t="str">
        <f>IF(CT38&lt;=SMALL(CT$3:CT$1130,5),"SIMILAR","NO")</f>
        <v>NO</v>
      </c>
      <c r="CW38" s="62" t="str">
        <f t="shared" si="39"/>
        <v>N/A</v>
      </c>
      <c r="CX38" s="62">
        <f t="shared" si="40"/>
        <v>0</v>
      </c>
      <c r="CY38" s="65">
        <f t="shared" si="41"/>
        <v>0</v>
      </c>
      <c r="CZ38" s="2" t="s">
        <v>1350</v>
      </c>
      <c r="DA38" s="2" t="s">
        <v>1351</v>
      </c>
      <c r="DB38" s="2">
        <v>0</v>
      </c>
      <c r="DC38" s="2" t="s">
        <v>189</v>
      </c>
    </row>
    <row r="39" spans="1:107">
      <c r="A39" s="45" t="s">
        <v>235</v>
      </c>
      <c r="B39" s="46">
        <v>30000</v>
      </c>
      <c r="C39" s="47">
        <f>(B39-$B$1132)/($B$1133-$B$1132)</f>
        <v>2.9802038353187853E-2</v>
      </c>
      <c r="D39" s="46">
        <v>4000</v>
      </c>
      <c r="E39" s="47">
        <f>(D39-$D$1132)/($D$1133-$D$1132)</f>
        <v>7.9702391071732152E-3</v>
      </c>
      <c r="F39" s="46" t="s">
        <v>191</v>
      </c>
      <c r="G39" s="44">
        <f>VLOOKUP(F39,'DATOS DE SOPORTE'!$Y$5:$Z$8,2,FALSE)</f>
        <v>1</v>
      </c>
      <c r="H39" s="47">
        <f>(G39-$G$1132)/($G$1133-$G$1132)</f>
        <v>0</v>
      </c>
      <c r="I39" s="50">
        <v>0</v>
      </c>
      <c r="J39" s="44">
        <f t="shared" si="9"/>
        <v>0</v>
      </c>
      <c r="K39" s="43">
        <f>(J39-$J$1132)/($J$1133-$J$1132)</f>
        <v>0</v>
      </c>
      <c r="L39" s="51" t="str">
        <f t="shared" si="42"/>
        <v>NO</v>
      </c>
      <c r="M39" s="46" t="s">
        <v>192</v>
      </c>
      <c r="N39" s="44">
        <f t="shared" si="10"/>
        <v>2</v>
      </c>
      <c r="O39" s="43">
        <f>(N39-N$1132)/(N$1133-N$1132)</f>
        <v>1</v>
      </c>
      <c r="P39" s="46" t="s">
        <v>193</v>
      </c>
      <c r="Q39" s="44">
        <f t="shared" si="11"/>
        <v>2</v>
      </c>
      <c r="R39" s="43">
        <f>(Q39-Q$1132)/(Q$1133-Q$1132)</f>
        <v>0.5</v>
      </c>
      <c r="S39" s="46" t="s">
        <v>194</v>
      </c>
      <c r="T39" s="44">
        <f t="shared" si="12"/>
        <v>1</v>
      </c>
      <c r="U39" s="43">
        <f>(T39-T$1132)/(T$1133-T$1132)</f>
        <v>0</v>
      </c>
      <c r="V39" s="46" t="s">
        <v>198</v>
      </c>
      <c r="W39" s="53">
        <f>VLOOKUP(V39,'DATOS DE SOPORTE'!$S$5:$T$10,2,FALSE)</f>
        <v>4</v>
      </c>
      <c r="X39" s="54">
        <f>(W39-W$1132)/(W$1133-W$1132)</f>
        <v>0.6</v>
      </c>
      <c r="Y39" s="46" t="s">
        <v>136</v>
      </c>
      <c r="Z39" s="53">
        <f t="shared" si="13"/>
        <v>2</v>
      </c>
      <c r="AA39" s="54">
        <f>(Z39-Z$1132)/(Z$1133-Z$1132)</f>
        <v>1</v>
      </c>
      <c r="AB39" s="46" t="s">
        <v>188</v>
      </c>
      <c r="AC39" s="53">
        <f t="shared" si="14"/>
        <v>1</v>
      </c>
      <c r="AD39" s="54">
        <f>(AC39-AC$1132)/(AC$1133-AC$1132)</f>
        <v>0</v>
      </c>
      <c r="AE39" s="46" t="s">
        <v>188</v>
      </c>
      <c r="AF39" s="53">
        <f t="shared" si="15"/>
        <v>1</v>
      </c>
      <c r="AG39" s="54">
        <f>(AF39-AF$1132)/(AF$1133-AF$1132)</f>
        <v>0</v>
      </c>
      <c r="AH39" s="24" t="s">
        <v>199</v>
      </c>
      <c r="AI39" s="53">
        <f>VLOOKUP(AH39,'DATOS DE SOPORTE'!$V$5:$W$8,2,FALSE)</f>
        <v>2</v>
      </c>
      <c r="AJ39" s="54">
        <f>(AI39-AI$1132)/(AI$1133-AI$1132)</f>
        <v>0.33333333333333331</v>
      </c>
      <c r="AK39" s="58" t="str">
        <f t="shared" si="16"/>
        <v>Bueno</v>
      </c>
      <c r="AL39" s="61">
        <f>IFERROR(SQRT(($E39-$E$1136)^2+($C39-$C$1136)^2),0)</f>
        <v>0.17551940278373462</v>
      </c>
      <c r="AM39" s="62" t="str">
        <f>IF(AL39&lt;=SMALL($AL$3:$AL$1130,1),"MAS PARECIDO","NO")</f>
        <v>NO</v>
      </c>
      <c r="AN39" s="62" t="str">
        <f>IF(AL39&lt;=SMALL($AL$3:$AL$1130,5),"SIMILAR","NO")</f>
        <v>NO</v>
      </c>
      <c r="AO39" s="62" t="str">
        <f t="shared" si="43"/>
        <v>N/A</v>
      </c>
      <c r="AP39" s="62">
        <f t="shared" si="17"/>
        <v>0</v>
      </c>
      <c r="AQ39" s="65">
        <f t="shared" si="44"/>
        <v>0</v>
      </c>
      <c r="AR39" s="61">
        <f>IFERROR(SQRT(($E39-$E$1136)^2+($H39-$H$1136)^2),0)</f>
        <v>0.33342932527191416</v>
      </c>
      <c r="AS39" s="62" t="str">
        <f>IF(AR39&lt;=SMALL(AR$3:AR$1130,1),"MAS PARECIDO","NO")</f>
        <v>NO</v>
      </c>
      <c r="AT39" s="62" t="str">
        <f>IF(AR39&lt;=SMALL(AR$3:AR$1130,5),"SIMILAR","NO")</f>
        <v>NO</v>
      </c>
      <c r="AU39" s="62" t="str">
        <f t="shared" si="45"/>
        <v>N/A</v>
      </c>
      <c r="AV39" s="62">
        <f t="shared" si="18"/>
        <v>0</v>
      </c>
      <c r="AW39" s="65">
        <f t="shared" si="19"/>
        <v>0</v>
      </c>
      <c r="AX39" s="59">
        <f>IFERROR(SQRT(($E39-$E$1136)^2+($K39-$K$1136)^2),0)</f>
        <v>0.20015994564390951</v>
      </c>
      <c r="AY39" s="62" t="str">
        <f>IF(AX39&lt;=SMALL(AX$3:AX$1130,1),"MAS PARECIDO","NO")</f>
        <v>NO</v>
      </c>
      <c r="AZ39" s="62" t="str">
        <f>IF(AX39&lt;=SMALL(AX$3:AX$1130,5),"SIMILAR","NO")</f>
        <v>NO</v>
      </c>
      <c r="BA39" s="62" t="str">
        <f t="shared" si="46"/>
        <v>N/A</v>
      </c>
      <c r="BB39" s="62">
        <f t="shared" si="20"/>
        <v>0</v>
      </c>
      <c r="BC39" s="65">
        <f t="shared" si="21"/>
        <v>0</v>
      </c>
      <c r="BD39" s="59">
        <f>IFERROR(SQRT(($E39-$E$1136)^2+($O39-$O$1136)^2),0)</f>
        <v>8.0002400072002166E-3</v>
      </c>
      <c r="BE39" s="62" t="str">
        <f>IF(BD39&lt;=SMALL(BD$3:BD$1130,1),"MAS PARECIDO","NO")</f>
        <v>NO</v>
      </c>
      <c r="BF39" s="62" t="str">
        <f>IF(BD39&lt;=SMALL(BD$3:BD$1130,5),"SIMILAR","NO")</f>
        <v>NO</v>
      </c>
      <c r="BG39" s="62" t="str">
        <f t="shared" si="47"/>
        <v>N/A</v>
      </c>
      <c r="BH39" s="62">
        <f t="shared" si="22"/>
        <v>0</v>
      </c>
      <c r="BI39" s="65">
        <f t="shared" si="23"/>
        <v>0</v>
      </c>
      <c r="BJ39" s="59">
        <f>IFERROR(SQRT(($E39-$E$1136)^2+($R39-$R$1136)^2),0)</f>
        <v>8.0002400072002166E-3</v>
      </c>
      <c r="BK39" s="62" t="str">
        <f>IF(BJ39&lt;=SMALL(BJ$3:BJ$1130,1),"MAS PARECIDO","NO")</f>
        <v>NO</v>
      </c>
      <c r="BL39" s="62" t="str">
        <f>IF(BJ39&lt;=SMALL(BJ$3:BJ$1130,5),"SIMILAR","NO")</f>
        <v>NO</v>
      </c>
      <c r="BM39" s="62" t="str">
        <f t="shared" si="48"/>
        <v>N/A</v>
      </c>
      <c r="BN39" s="62">
        <f t="shared" si="24"/>
        <v>0</v>
      </c>
      <c r="BO39" s="65">
        <f t="shared" si="25"/>
        <v>0</v>
      </c>
      <c r="BP39" s="59">
        <f>IFERROR(SQRT(($E39-$E$1136)^2+($U39-$U$1136)^2),0)</f>
        <v>8.0002400072002166E-3</v>
      </c>
      <c r="BQ39" s="62" t="str">
        <f>IF(BP39&lt;=SMALL(BP$3:BP$1130,1),"MAS PARECIDO","NO")</f>
        <v>NO</v>
      </c>
      <c r="BR39" s="62" t="str">
        <f>IF(BP39&lt;=SMALL(BP$3:BP$1130,5),"SIMILAR","NO")</f>
        <v>NO</v>
      </c>
      <c r="BS39" s="62" t="str">
        <f t="shared" si="49"/>
        <v>N/A</v>
      </c>
      <c r="BT39" s="62">
        <f t="shared" si="26"/>
        <v>0</v>
      </c>
      <c r="BU39" s="65">
        <f t="shared" si="27"/>
        <v>0</v>
      </c>
      <c r="BV39" s="59">
        <f>IFERROR(SQRT(($E39-$E$1136)^2+($X39-$X$1136)^2),0)</f>
        <v>0.60005333416303319</v>
      </c>
      <c r="BW39" s="62" t="str">
        <f>IF(BV39&lt;=SMALL(BV$3:BV$1130,1),"MAS PARECIDO","NO")</f>
        <v>NO</v>
      </c>
      <c r="BX39" s="62" t="str">
        <f>IF(BV39&lt;=SMALL(BV$3:BV$1130,5),"SIMILAR","NO")</f>
        <v>NO</v>
      </c>
      <c r="BY39" s="62" t="str">
        <f t="shared" si="50"/>
        <v>N/A</v>
      </c>
      <c r="BZ39" s="62">
        <f t="shared" si="28"/>
        <v>0</v>
      </c>
      <c r="CA39" s="65">
        <f t="shared" si="29"/>
        <v>0</v>
      </c>
      <c r="CB39" s="59">
        <f>IFERROR(SQRT(($E39-$E$1136)^2+($AA39-$AA$1136)^2),0)</f>
        <v>1.0000320014080415</v>
      </c>
      <c r="CC39" s="62" t="str">
        <f>IF(CB39&lt;=SMALL(CB$3:CB$1130,1),"MAS PARECIDO","NO")</f>
        <v>NO</v>
      </c>
      <c r="CD39" s="62" t="str">
        <f>IF(CB39&lt;=SMALL(CB$3:CB$1130,5),"SIMILAR","NO")</f>
        <v>NO</v>
      </c>
      <c r="CE39" s="62" t="str">
        <f t="shared" si="30"/>
        <v>N/A</v>
      </c>
      <c r="CF39" s="62">
        <f t="shared" si="31"/>
        <v>0</v>
      </c>
      <c r="CG39" s="65">
        <f t="shared" si="32"/>
        <v>0</v>
      </c>
      <c r="CH39" s="59">
        <f>IFERROR(SQRT(($E39-$E$1136)^2+($AD39-$AD$1136)^2),0)</f>
        <v>1.0000320014080415</v>
      </c>
      <c r="CI39" s="62" t="str">
        <f>IF(CH39&lt;=SMALL(CH$3:CH$1130,1),"MAS PARECIDO","NO")</f>
        <v>NO</v>
      </c>
      <c r="CJ39" s="62" t="str">
        <f>IF(CH39&lt;=SMALL(CH$3:CH$1130,5),"SIMILAR","NO")</f>
        <v>NO</v>
      </c>
      <c r="CK39" s="62" t="str">
        <f t="shared" si="33"/>
        <v>N/A</v>
      </c>
      <c r="CL39" s="62">
        <f t="shared" si="34"/>
        <v>0</v>
      </c>
      <c r="CM39" s="65">
        <f t="shared" si="35"/>
        <v>0</v>
      </c>
      <c r="CN39" s="59">
        <f>IFERROR(SQRT(($E39-$E$1136)^2+($AG39-$AG$1136)^2),0)</f>
        <v>1.0000320014080415</v>
      </c>
      <c r="CO39" s="62" t="str">
        <f>IF(CN39&lt;=SMALL(CN$3:CN$1130,1),"MAS PARECIDO","NO")</f>
        <v>NO</v>
      </c>
      <c r="CP39" s="62" t="str">
        <f>IF(CN39&lt;=SMALL(CN$3:CN$1130,5),"SIMILAR","NO")</f>
        <v>NO</v>
      </c>
      <c r="CQ39" s="62" t="str">
        <f t="shared" si="36"/>
        <v>N/A</v>
      </c>
      <c r="CR39" s="62">
        <f t="shared" si="37"/>
        <v>0</v>
      </c>
      <c r="CS39" s="65">
        <f t="shared" si="38"/>
        <v>0</v>
      </c>
      <c r="CT39" s="59">
        <f>IFERROR(SQRT(($E39-$E$1136)^2+($AJ39-$AJ$1136)^2),0)</f>
        <v>0.33342932527191416</v>
      </c>
      <c r="CU39" s="62" t="str">
        <f>IF(CT39&lt;=SMALL(CT$3:CT$1130,1),"MAS PARECIDO","NO")</f>
        <v>NO</v>
      </c>
      <c r="CV39" s="62" t="str">
        <f>IF(CT39&lt;=SMALL(CT$3:CT$1130,5),"SIMILAR","NO")</f>
        <v>NO</v>
      </c>
      <c r="CW39" s="62" t="str">
        <f t="shared" si="39"/>
        <v>N/A</v>
      </c>
      <c r="CX39" s="62">
        <f t="shared" si="40"/>
        <v>0</v>
      </c>
      <c r="CY39" s="65">
        <f t="shared" si="41"/>
        <v>0</v>
      </c>
      <c r="CZ39" s="2" t="s">
        <v>1352</v>
      </c>
      <c r="DA39" s="2" t="s">
        <v>1353</v>
      </c>
      <c r="DB39" s="2">
        <v>0</v>
      </c>
      <c r="DC39" s="2" t="s">
        <v>189</v>
      </c>
    </row>
    <row r="40" spans="1:107">
      <c r="A40" s="45" t="s">
        <v>236</v>
      </c>
      <c r="B40" s="46">
        <v>150718</v>
      </c>
      <c r="C40" s="47">
        <f>(B40-$B$1132)/($B$1133-$B$1132)</f>
        <v>0.17091090285207927</v>
      </c>
      <c r="D40" s="46">
        <v>9000</v>
      </c>
      <c r="E40" s="47">
        <f>(D40-$D$1132)/($D$1133-$D$1132)</f>
        <v>1.7970539116173485E-2</v>
      </c>
      <c r="F40" s="46" t="s">
        <v>203</v>
      </c>
      <c r="G40" s="44">
        <f>VLOOKUP(F40,'DATOS DE SOPORTE'!$Y$5:$Z$8,2,FALSE)</f>
        <v>3</v>
      </c>
      <c r="H40" s="47">
        <f>(G40-$G$1132)/($G$1133-$G$1132)</f>
        <v>0.66666666666666663</v>
      </c>
      <c r="I40" s="50">
        <v>3</v>
      </c>
      <c r="J40" s="44">
        <f t="shared" si="9"/>
        <v>3</v>
      </c>
      <c r="K40" s="43">
        <f>(J40-$J$1132)/($J$1133-$J$1132)</f>
        <v>0.6</v>
      </c>
      <c r="L40" s="51" t="str">
        <f t="shared" si="42"/>
        <v>SI</v>
      </c>
      <c r="M40" s="46" t="s">
        <v>192</v>
      </c>
      <c r="N40" s="44">
        <f t="shared" si="10"/>
        <v>2</v>
      </c>
      <c r="O40" s="43">
        <f>(N40-N$1132)/(N$1133-N$1132)</f>
        <v>1</v>
      </c>
      <c r="P40" s="46" t="s">
        <v>58</v>
      </c>
      <c r="Q40" s="44">
        <f t="shared" si="11"/>
        <v>3</v>
      </c>
      <c r="R40" s="43">
        <f>(Q40-Q$1132)/(Q$1133-Q$1132)</f>
        <v>1</v>
      </c>
      <c r="S40" s="46" t="s">
        <v>60</v>
      </c>
      <c r="T40" s="44">
        <f t="shared" si="12"/>
        <v>2</v>
      </c>
      <c r="U40" s="43">
        <f>(T40-T$1132)/(T$1133-T$1132)</f>
        <v>1</v>
      </c>
      <c r="V40" s="46" t="s">
        <v>62</v>
      </c>
      <c r="W40" s="53">
        <f>VLOOKUP(V40,'DATOS DE SOPORTE'!$S$5:$T$10,2,FALSE)</f>
        <v>1</v>
      </c>
      <c r="X40" s="54">
        <f>(W40-W$1132)/(W$1133-W$1132)</f>
        <v>0</v>
      </c>
      <c r="Y40" s="46" t="s">
        <v>188</v>
      </c>
      <c r="Z40" s="53">
        <f t="shared" si="13"/>
        <v>1</v>
      </c>
      <c r="AA40" s="54">
        <f>(Z40-Z$1132)/(Z$1133-Z$1132)</f>
        <v>0</v>
      </c>
      <c r="AB40" s="46" t="s">
        <v>188</v>
      </c>
      <c r="AC40" s="53">
        <f t="shared" si="14"/>
        <v>1</v>
      </c>
      <c r="AD40" s="54">
        <f>(AC40-AC$1132)/(AC$1133-AC$1132)</f>
        <v>0</v>
      </c>
      <c r="AE40" s="46" t="s">
        <v>136</v>
      </c>
      <c r="AF40" s="53">
        <f t="shared" si="15"/>
        <v>2</v>
      </c>
      <c r="AG40" s="54">
        <f>(AF40-AF$1132)/(AF$1133-AF$1132)</f>
        <v>1</v>
      </c>
      <c r="AH40" s="24" t="s">
        <v>67</v>
      </c>
      <c r="AI40" s="53">
        <f>VLOOKUP(AH40,'DATOS DE SOPORTE'!$V$5:$W$8,2,FALSE)</f>
        <v>1</v>
      </c>
      <c r="AJ40" s="54">
        <f>(AI40-AI$1132)/(AI$1133-AI$1132)</f>
        <v>0</v>
      </c>
      <c r="AK40" s="58" t="str">
        <f t="shared" si="16"/>
        <v>Bueno</v>
      </c>
      <c r="AL40" s="61">
        <f>IFERROR(SQRT(($E40-$E$1136)^2+($C40-$C$1136)^2),0)</f>
        <v>3.8672773387645895E-2</v>
      </c>
      <c r="AM40" s="62" t="str">
        <f>IF(AL40&lt;=SMALL($AL$3:$AL$1130,1),"MAS PARECIDO","NO")</f>
        <v>NO</v>
      </c>
      <c r="AN40" s="62" t="str">
        <f>IF(AL40&lt;=SMALL($AL$3:$AL$1130,5),"SIMILAR","NO")</f>
        <v>NO</v>
      </c>
      <c r="AO40" s="62" t="str">
        <f t="shared" si="43"/>
        <v>N/A</v>
      </c>
      <c r="AP40" s="62">
        <f t="shared" si="17"/>
        <v>0</v>
      </c>
      <c r="AQ40" s="65">
        <f t="shared" si="44"/>
        <v>0</v>
      </c>
      <c r="AR40" s="61">
        <f>IFERROR(SQRT(($E40-$E$1136)^2+($H40-$H$1136)^2),0)</f>
        <v>0.33381900867384101</v>
      </c>
      <c r="AS40" s="62" t="str">
        <f>IF(AR40&lt;=SMALL(AR$3:AR$1130,1),"MAS PARECIDO","NO")</f>
        <v>NO</v>
      </c>
      <c r="AT40" s="62" t="str">
        <f>IF(AR40&lt;=SMALL(AR$3:AR$1130,5),"SIMILAR","NO")</f>
        <v>NO</v>
      </c>
      <c r="AU40" s="62" t="str">
        <f t="shared" si="45"/>
        <v>N/A</v>
      </c>
      <c r="AV40" s="62">
        <f t="shared" si="18"/>
        <v>0</v>
      </c>
      <c r="AW40" s="65">
        <f t="shared" si="19"/>
        <v>0</v>
      </c>
      <c r="AX40" s="59">
        <f>IFERROR(SQRT(($E40-$E$1136)^2+($K40-$K$1136)^2),0)</f>
        <v>0.40040481945260703</v>
      </c>
      <c r="AY40" s="62" t="str">
        <f>IF(AX40&lt;=SMALL(AX$3:AX$1130,1),"MAS PARECIDO","NO")</f>
        <v>NO</v>
      </c>
      <c r="AZ40" s="62" t="str">
        <f>IF(AX40&lt;=SMALL(AX$3:AX$1130,5),"SIMILAR","NO")</f>
        <v>NO</v>
      </c>
      <c r="BA40" s="62" t="str">
        <f t="shared" si="46"/>
        <v>N/A</v>
      </c>
      <c r="BB40" s="62">
        <f t="shared" si="20"/>
        <v>0</v>
      </c>
      <c r="BC40" s="65">
        <f t="shared" si="21"/>
        <v>0</v>
      </c>
      <c r="BD40" s="59">
        <f>IFERROR(SQRT(($E40-$E$1136)^2+($O40-$O$1136)^2),0)</f>
        <v>1.8000540016200484E-2</v>
      </c>
      <c r="BE40" s="62" t="str">
        <f>IF(BD40&lt;=SMALL(BD$3:BD$1130,1),"MAS PARECIDO","NO")</f>
        <v>NO</v>
      </c>
      <c r="BF40" s="62" t="str">
        <f>IF(BD40&lt;=SMALL(BD$3:BD$1130,5),"SIMILAR","NO")</f>
        <v>NO</v>
      </c>
      <c r="BG40" s="62" t="str">
        <f t="shared" si="47"/>
        <v>N/A</v>
      </c>
      <c r="BH40" s="62">
        <f t="shared" si="22"/>
        <v>0</v>
      </c>
      <c r="BI40" s="65">
        <f t="shared" si="23"/>
        <v>0</v>
      </c>
      <c r="BJ40" s="59">
        <f>IFERROR(SQRT(($E40-$E$1136)^2+($R40-$R$1136)^2),0)</f>
        <v>0.50032391452025837</v>
      </c>
      <c r="BK40" s="62" t="str">
        <f>IF(BJ40&lt;=SMALL(BJ$3:BJ$1130,1),"MAS PARECIDO","NO")</f>
        <v>NO</v>
      </c>
      <c r="BL40" s="62" t="str">
        <f>IF(BJ40&lt;=SMALL(BJ$3:BJ$1130,5),"SIMILAR","NO")</f>
        <v>NO</v>
      </c>
      <c r="BM40" s="62" t="str">
        <f t="shared" si="48"/>
        <v>N/A</v>
      </c>
      <c r="BN40" s="62">
        <f t="shared" si="24"/>
        <v>0</v>
      </c>
      <c r="BO40" s="65">
        <f t="shared" si="25"/>
        <v>0</v>
      </c>
      <c r="BP40" s="59">
        <f>IFERROR(SQRT(($E40-$E$1136)^2+($U40-$U$1136)^2),0)</f>
        <v>1.0001619965989883</v>
      </c>
      <c r="BQ40" s="62" t="str">
        <f>IF(BP40&lt;=SMALL(BP$3:BP$1130,1),"MAS PARECIDO","NO")</f>
        <v>NO</v>
      </c>
      <c r="BR40" s="62" t="str">
        <f>IF(BP40&lt;=SMALL(BP$3:BP$1130,5),"SIMILAR","NO")</f>
        <v>NO</v>
      </c>
      <c r="BS40" s="62" t="str">
        <f t="shared" si="49"/>
        <v>N/A</v>
      </c>
      <c r="BT40" s="62">
        <f t="shared" si="26"/>
        <v>0</v>
      </c>
      <c r="BU40" s="65">
        <f t="shared" si="27"/>
        <v>0</v>
      </c>
      <c r="BV40" s="59">
        <f>IFERROR(SQRT(($E40-$E$1136)^2+($X40-$X$1136)^2),0)</f>
        <v>1.8000540016200484E-2</v>
      </c>
      <c r="BW40" s="62" t="str">
        <f>IF(BV40&lt;=SMALL(BV$3:BV$1130,1),"MAS PARECIDO","NO")</f>
        <v>NO</v>
      </c>
      <c r="BX40" s="62" t="str">
        <f>IF(BV40&lt;=SMALL(BV$3:BV$1130,5),"SIMILAR","NO")</f>
        <v>NO</v>
      </c>
      <c r="BY40" s="62" t="str">
        <f t="shared" si="50"/>
        <v>N/A</v>
      </c>
      <c r="BZ40" s="62">
        <f t="shared" si="28"/>
        <v>0</v>
      </c>
      <c r="CA40" s="65">
        <f t="shared" si="29"/>
        <v>0</v>
      </c>
      <c r="CB40" s="59">
        <f>IFERROR(SQRT(($E40-$E$1136)^2+($AA40-$AA$1136)^2),0)</f>
        <v>1.8000540016200484E-2</v>
      </c>
      <c r="CC40" s="62" t="str">
        <f>IF(CB40&lt;=SMALL(CB$3:CB$1130,1),"MAS PARECIDO","NO")</f>
        <v>NO</v>
      </c>
      <c r="CD40" s="62" t="str">
        <f>IF(CB40&lt;=SMALL(CB$3:CB$1130,5),"SIMILAR","NO")</f>
        <v>NO</v>
      </c>
      <c r="CE40" s="62" t="str">
        <f t="shared" si="30"/>
        <v>N/A</v>
      </c>
      <c r="CF40" s="62">
        <f t="shared" si="31"/>
        <v>0</v>
      </c>
      <c r="CG40" s="65">
        <f t="shared" si="32"/>
        <v>0</v>
      </c>
      <c r="CH40" s="59">
        <f>IFERROR(SQRT(($E40-$E$1136)^2+($AD40-$AD$1136)^2),0)</f>
        <v>1.0001619965989883</v>
      </c>
      <c r="CI40" s="62" t="str">
        <f>IF(CH40&lt;=SMALL(CH$3:CH$1130,1),"MAS PARECIDO","NO")</f>
        <v>NO</v>
      </c>
      <c r="CJ40" s="62" t="str">
        <f>IF(CH40&lt;=SMALL(CH$3:CH$1130,5),"SIMILAR","NO")</f>
        <v>NO</v>
      </c>
      <c r="CK40" s="62" t="str">
        <f t="shared" si="33"/>
        <v>N/A</v>
      </c>
      <c r="CL40" s="62">
        <f t="shared" si="34"/>
        <v>0</v>
      </c>
      <c r="CM40" s="65">
        <f t="shared" si="35"/>
        <v>0</v>
      </c>
      <c r="CN40" s="59">
        <f>IFERROR(SQRT(($E40-$E$1136)^2+($AG40-$AG$1136)^2),0)</f>
        <v>1.8000540016200484E-2</v>
      </c>
      <c r="CO40" s="62" t="str">
        <f>IF(CN40&lt;=SMALL(CN$3:CN$1130,1),"MAS PARECIDO","NO")</f>
        <v>NO</v>
      </c>
      <c r="CP40" s="62" t="str">
        <f>IF(CN40&lt;=SMALL(CN$3:CN$1130,5),"SIMILAR","NO")</f>
        <v>NO</v>
      </c>
      <c r="CQ40" s="62" t="str">
        <f t="shared" si="36"/>
        <v>N/A</v>
      </c>
      <c r="CR40" s="62">
        <f t="shared" si="37"/>
        <v>0</v>
      </c>
      <c r="CS40" s="65">
        <f t="shared" si="38"/>
        <v>0</v>
      </c>
      <c r="CT40" s="59">
        <f>IFERROR(SQRT(($E40-$E$1136)^2+($AJ40-$AJ$1136)^2),0)</f>
        <v>1.8000540016200484E-2</v>
      </c>
      <c r="CU40" s="62" t="str">
        <f>IF(CT40&lt;=SMALL(CT$3:CT$1130,1),"MAS PARECIDO","NO")</f>
        <v>NO</v>
      </c>
      <c r="CV40" s="62" t="str">
        <f>IF(CT40&lt;=SMALL(CT$3:CT$1130,5),"SIMILAR","NO")</f>
        <v>NO</v>
      </c>
      <c r="CW40" s="62" t="str">
        <f t="shared" si="39"/>
        <v>N/A</v>
      </c>
      <c r="CX40" s="62">
        <f t="shared" si="40"/>
        <v>0</v>
      </c>
      <c r="CY40" s="65">
        <f t="shared" si="41"/>
        <v>0</v>
      </c>
      <c r="CZ40" s="2" t="s">
        <v>1354</v>
      </c>
      <c r="DA40" s="2" t="s">
        <v>1355</v>
      </c>
      <c r="DB40" s="2">
        <v>0</v>
      </c>
      <c r="DC40" s="2" t="s">
        <v>189</v>
      </c>
    </row>
    <row r="41" spans="1:107">
      <c r="A41" s="45" t="s">
        <v>204</v>
      </c>
      <c r="B41" s="46">
        <v>16500</v>
      </c>
      <c r="C41" s="47">
        <f>(B41-$B$1132)/($B$1133-$B$1132)</f>
        <v>1.402171006134211E-2</v>
      </c>
      <c r="D41" s="46">
        <v>54000</v>
      </c>
      <c r="E41" s="47">
        <f>(D41-$D$1132)/($D$1133-$D$1132)</f>
        <v>0.10797323919717591</v>
      </c>
      <c r="F41" s="46" t="s">
        <v>203</v>
      </c>
      <c r="G41" s="44">
        <f>VLOOKUP(F41,'DATOS DE SOPORTE'!$Y$5:$Z$8,2,FALSE)</f>
        <v>3</v>
      </c>
      <c r="H41" s="47">
        <f>(G41-$G$1132)/($G$1133-$G$1132)</f>
        <v>0.66666666666666663</v>
      </c>
      <c r="I41" s="50">
        <v>3</v>
      </c>
      <c r="J41" s="44">
        <f t="shared" si="9"/>
        <v>3</v>
      </c>
      <c r="K41" s="43">
        <f>(J41-$J$1132)/($J$1133-$J$1132)</f>
        <v>0.6</v>
      </c>
      <c r="L41" s="51" t="str">
        <f t="shared" si="42"/>
        <v>SI</v>
      </c>
      <c r="M41" s="46" t="s">
        <v>192</v>
      </c>
      <c r="N41" s="44">
        <f t="shared" si="10"/>
        <v>2</v>
      </c>
      <c r="O41" s="43">
        <f>(N41-N$1132)/(N$1133-N$1132)</f>
        <v>1</v>
      </c>
      <c r="P41" s="46" t="s">
        <v>193</v>
      </c>
      <c r="Q41" s="44">
        <f t="shared" si="11"/>
        <v>2</v>
      </c>
      <c r="R41" s="43">
        <f>(Q41-Q$1132)/(Q$1133-Q$1132)</f>
        <v>0.5</v>
      </c>
      <c r="S41" s="46" t="s">
        <v>60</v>
      </c>
      <c r="T41" s="44">
        <f t="shared" si="12"/>
        <v>2</v>
      </c>
      <c r="U41" s="43">
        <f>(T41-T$1132)/(T$1133-T$1132)</f>
        <v>1</v>
      </c>
      <c r="V41" s="46" t="s">
        <v>237</v>
      </c>
      <c r="W41" s="53">
        <f>VLOOKUP(V41,'DATOS DE SOPORTE'!$S$5:$T$10,2,FALSE)</f>
        <v>6</v>
      </c>
      <c r="X41" s="54">
        <f>(W41-W$1132)/(W$1133-W$1132)</f>
        <v>1</v>
      </c>
      <c r="Y41" s="46" t="s">
        <v>188</v>
      </c>
      <c r="Z41" s="53">
        <f t="shared" si="13"/>
        <v>1</v>
      </c>
      <c r="AA41" s="54">
        <f>(Z41-Z$1132)/(Z$1133-Z$1132)</f>
        <v>0</v>
      </c>
      <c r="AB41" s="46" t="s">
        <v>188</v>
      </c>
      <c r="AC41" s="53">
        <f t="shared" si="14"/>
        <v>1</v>
      </c>
      <c r="AD41" s="54">
        <f>(AC41-AC$1132)/(AC$1133-AC$1132)</f>
        <v>0</v>
      </c>
      <c r="AE41" s="46" t="s">
        <v>188</v>
      </c>
      <c r="AF41" s="53">
        <f t="shared" si="15"/>
        <v>1</v>
      </c>
      <c r="AG41" s="54">
        <f>(AF41-AF$1132)/(AF$1133-AF$1132)</f>
        <v>0</v>
      </c>
      <c r="AH41" s="24" t="s">
        <v>199</v>
      </c>
      <c r="AI41" s="53">
        <f>VLOOKUP(AH41,'DATOS DE SOPORTE'!$V$5:$W$8,2,FALSE)</f>
        <v>2</v>
      </c>
      <c r="AJ41" s="54">
        <f>(AI41-AI$1132)/(AI$1133-AI$1132)</f>
        <v>0.33333333333333331</v>
      </c>
      <c r="AK41" s="58" t="str">
        <f t="shared" si="16"/>
        <v>Bueno</v>
      </c>
      <c r="AL41" s="61">
        <f>IFERROR(SQRT(($E41-$E$1136)^2+($C41-$C$1136)^2),0)</f>
        <v>0.21952340601923986</v>
      </c>
      <c r="AM41" s="62" t="str">
        <f>IF(AL41&lt;=SMALL($AL$3:$AL$1130,1),"MAS PARECIDO","NO")</f>
        <v>NO</v>
      </c>
      <c r="AN41" s="62" t="str">
        <f>IF(AL41&lt;=SMALL($AL$3:$AL$1130,5),"SIMILAR","NO")</f>
        <v>NO</v>
      </c>
      <c r="AO41" s="62" t="str">
        <f t="shared" si="43"/>
        <v>N/A</v>
      </c>
      <c r="AP41" s="62">
        <f t="shared" si="17"/>
        <v>0</v>
      </c>
      <c r="AQ41" s="65">
        <f t="shared" si="44"/>
        <v>0</v>
      </c>
      <c r="AR41" s="61">
        <f>IFERROR(SQRT(($E41-$E$1136)^2+($H41-$H$1136)^2),0)</f>
        <v>0.35039379415538335</v>
      </c>
      <c r="AS41" s="62" t="str">
        <f>IF(AR41&lt;=SMALL(AR$3:AR$1130,1),"MAS PARECIDO","NO")</f>
        <v>NO</v>
      </c>
      <c r="AT41" s="62" t="str">
        <f>IF(AR41&lt;=SMALL(AR$3:AR$1130,5),"SIMILAR","NO")</f>
        <v>NO</v>
      </c>
      <c r="AU41" s="62" t="str">
        <f t="shared" si="45"/>
        <v>N/A</v>
      </c>
      <c r="AV41" s="62">
        <f t="shared" si="18"/>
        <v>0</v>
      </c>
      <c r="AW41" s="65">
        <f t="shared" si="19"/>
        <v>0</v>
      </c>
      <c r="AX41" s="59">
        <f>IFERROR(SQRT(($E41-$E$1136)^2+($K41-$K$1136)^2),0)</f>
        <v>0.41432438966526464</v>
      </c>
      <c r="AY41" s="62" t="str">
        <f>IF(AX41&lt;=SMALL(AX$3:AX$1130,1),"MAS PARECIDO","NO")</f>
        <v>NO</v>
      </c>
      <c r="AZ41" s="62" t="str">
        <f>IF(AX41&lt;=SMALL(AX$3:AX$1130,5),"SIMILAR","NO")</f>
        <v>NO</v>
      </c>
      <c r="BA41" s="62" t="str">
        <f t="shared" si="46"/>
        <v>N/A</v>
      </c>
      <c r="BB41" s="62">
        <f t="shared" si="20"/>
        <v>0</v>
      </c>
      <c r="BC41" s="65">
        <f t="shared" si="21"/>
        <v>0</v>
      </c>
      <c r="BD41" s="59">
        <f>IFERROR(SQRT(($E41-$E$1136)^2+($O41-$O$1136)^2),0)</f>
        <v>0.10800324009720291</v>
      </c>
      <c r="BE41" s="62" t="str">
        <f>IF(BD41&lt;=SMALL(BD$3:BD$1130,1),"MAS PARECIDO","NO")</f>
        <v>NO</v>
      </c>
      <c r="BF41" s="62" t="str">
        <f>IF(BD41&lt;=SMALL(BD$3:BD$1130,5),"SIMILAR","NO")</f>
        <v>NO</v>
      </c>
      <c r="BG41" s="62" t="str">
        <f t="shared" si="47"/>
        <v>N/A</v>
      </c>
      <c r="BH41" s="62">
        <f t="shared" si="22"/>
        <v>0</v>
      </c>
      <c r="BI41" s="65">
        <f t="shared" si="23"/>
        <v>0</v>
      </c>
      <c r="BJ41" s="59">
        <f>IFERROR(SQRT(($E41-$E$1136)^2+($R41-$R$1136)^2),0)</f>
        <v>0.10800324009720291</v>
      </c>
      <c r="BK41" s="62" t="str">
        <f>IF(BJ41&lt;=SMALL(BJ$3:BJ$1130,1),"MAS PARECIDO","NO")</f>
        <v>NO</v>
      </c>
      <c r="BL41" s="62" t="str">
        <f>IF(BJ41&lt;=SMALL(BJ$3:BJ$1130,5),"SIMILAR","NO")</f>
        <v>NO</v>
      </c>
      <c r="BM41" s="62" t="str">
        <f t="shared" si="48"/>
        <v>N/A</v>
      </c>
      <c r="BN41" s="62">
        <f t="shared" si="24"/>
        <v>0</v>
      </c>
      <c r="BO41" s="65">
        <f t="shared" si="25"/>
        <v>0</v>
      </c>
      <c r="BP41" s="59">
        <f>IFERROR(SQRT(($E41-$E$1136)^2+($U41-$U$1136)^2),0)</f>
        <v>1.0058154402630206</v>
      </c>
      <c r="BQ41" s="62" t="str">
        <f>IF(BP41&lt;=SMALL(BP$3:BP$1130,1),"MAS PARECIDO","NO")</f>
        <v>NO</v>
      </c>
      <c r="BR41" s="62" t="str">
        <f>IF(BP41&lt;=SMALL(BP$3:BP$1130,5),"SIMILAR","NO")</f>
        <v>NO</v>
      </c>
      <c r="BS41" s="62" t="str">
        <f t="shared" si="49"/>
        <v>N/A</v>
      </c>
      <c r="BT41" s="62">
        <f t="shared" si="26"/>
        <v>0</v>
      </c>
      <c r="BU41" s="65">
        <f t="shared" si="27"/>
        <v>0</v>
      </c>
      <c r="BV41" s="59">
        <f>IFERROR(SQRT(($E41-$E$1136)^2+($X41-$X$1136)^2),0)</f>
        <v>1.0058154402630206</v>
      </c>
      <c r="BW41" s="62" t="str">
        <f>IF(BV41&lt;=SMALL(BV$3:BV$1130,1),"MAS PARECIDO","NO")</f>
        <v>NO</v>
      </c>
      <c r="BX41" s="62" t="str">
        <f>IF(BV41&lt;=SMALL(BV$3:BV$1130,5),"SIMILAR","NO")</f>
        <v>NO</v>
      </c>
      <c r="BY41" s="62" t="str">
        <f t="shared" si="50"/>
        <v>N/A</v>
      </c>
      <c r="BZ41" s="62">
        <f t="shared" si="28"/>
        <v>0</v>
      </c>
      <c r="CA41" s="65">
        <f t="shared" si="29"/>
        <v>0</v>
      </c>
      <c r="CB41" s="59">
        <f>IFERROR(SQRT(($E41-$E$1136)^2+($AA41-$AA$1136)^2),0)</f>
        <v>0.10800324009720291</v>
      </c>
      <c r="CC41" s="62" t="str">
        <f>IF(CB41&lt;=SMALL(CB$3:CB$1130,1),"MAS PARECIDO","NO")</f>
        <v>NO</v>
      </c>
      <c r="CD41" s="62" t="str">
        <f>IF(CB41&lt;=SMALL(CB$3:CB$1130,5),"SIMILAR","NO")</f>
        <v>NO</v>
      </c>
      <c r="CE41" s="62" t="str">
        <f t="shared" si="30"/>
        <v>N/A</v>
      </c>
      <c r="CF41" s="62">
        <f t="shared" si="31"/>
        <v>0</v>
      </c>
      <c r="CG41" s="65">
        <f t="shared" si="32"/>
        <v>0</v>
      </c>
      <c r="CH41" s="59">
        <f>IFERROR(SQRT(($E41-$E$1136)^2+($AD41-$AD$1136)^2),0)</f>
        <v>1.0058154402630206</v>
      </c>
      <c r="CI41" s="62" t="str">
        <f>IF(CH41&lt;=SMALL(CH$3:CH$1130,1),"MAS PARECIDO","NO")</f>
        <v>NO</v>
      </c>
      <c r="CJ41" s="62" t="str">
        <f>IF(CH41&lt;=SMALL(CH$3:CH$1130,5),"SIMILAR","NO")</f>
        <v>NO</v>
      </c>
      <c r="CK41" s="62" t="str">
        <f t="shared" si="33"/>
        <v>N/A</v>
      </c>
      <c r="CL41" s="62">
        <f t="shared" si="34"/>
        <v>0</v>
      </c>
      <c r="CM41" s="65">
        <f t="shared" si="35"/>
        <v>0</v>
      </c>
      <c r="CN41" s="59">
        <f>IFERROR(SQRT(($E41-$E$1136)^2+($AG41-$AG$1136)^2),0)</f>
        <v>1.0058154402630206</v>
      </c>
      <c r="CO41" s="62" t="str">
        <f>IF(CN41&lt;=SMALL(CN$3:CN$1130,1),"MAS PARECIDO","NO")</f>
        <v>NO</v>
      </c>
      <c r="CP41" s="62" t="str">
        <f>IF(CN41&lt;=SMALL(CN$3:CN$1130,5),"SIMILAR","NO")</f>
        <v>NO</v>
      </c>
      <c r="CQ41" s="62" t="str">
        <f t="shared" si="36"/>
        <v>N/A</v>
      </c>
      <c r="CR41" s="62">
        <f t="shared" si="37"/>
        <v>0</v>
      </c>
      <c r="CS41" s="65">
        <f t="shared" si="38"/>
        <v>0</v>
      </c>
      <c r="CT41" s="59">
        <f>IFERROR(SQRT(($E41-$E$1136)^2+($AJ41-$AJ$1136)^2),0)</f>
        <v>0.35039379415538335</v>
      </c>
      <c r="CU41" s="62" t="str">
        <f>IF(CT41&lt;=SMALL(CT$3:CT$1130,1),"MAS PARECIDO","NO")</f>
        <v>NO</v>
      </c>
      <c r="CV41" s="62" t="str">
        <f>IF(CT41&lt;=SMALL(CT$3:CT$1130,5),"SIMILAR","NO")</f>
        <v>NO</v>
      </c>
      <c r="CW41" s="62" t="str">
        <f t="shared" si="39"/>
        <v>N/A</v>
      </c>
      <c r="CX41" s="62">
        <f t="shared" si="40"/>
        <v>0</v>
      </c>
      <c r="CY41" s="65">
        <f t="shared" si="41"/>
        <v>0</v>
      </c>
      <c r="CZ41" s="2" t="s">
        <v>1296</v>
      </c>
      <c r="DA41" s="2" t="s">
        <v>1297</v>
      </c>
      <c r="DB41" s="2">
        <v>0</v>
      </c>
      <c r="DC41" s="2" t="s">
        <v>189</v>
      </c>
    </row>
    <row r="42" spans="1:107">
      <c r="A42" s="45" t="s">
        <v>238</v>
      </c>
      <c r="B42" s="46">
        <v>39436</v>
      </c>
      <c r="C42" s="47">
        <f>(B42-$B$1132)/($B$1133-$B$1132)</f>
        <v>4.0831903372584626E-2</v>
      </c>
      <c r="D42" s="46">
        <v>6500</v>
      </c>
      <c r="E42" s="47">
        <f>(D42-$D$1132)/($D$1133-$D$1132)</f>
        <v>1.297038911167335E-2</v>
      </c>
      <c r="F42" s="46" t="s">
        <v>191</v>
      </c>
      <c r="G42" s="44">
        <f>VLOOKUP(F42,'DATOS DE SOPORTE'!$Y$5:$Z$8,2,FALSE)</f>
        <v>1</v>
      </c>
      <c r="H42" s="47">
        <f>(G42-$G$1132)/($G$1133-$G$1132)</f>
        <v>0</v>
      </c>
      <c r="I42" s="50">
        <v>0</v>
      </c>
      <c r="J42" s="44">
        <f t="shared" si="9"/>
        <v>0</v>
      </c>
      <c r="K42" s="43">
        <f>(J42-$J$1132)/($J$1133-$J$1132)</f>
        <v>0</v>
      </c>
      <c r="L42" s="51" t="str">
        <f t="shared" si="42"/>
        <v>NO</v>
      </c>
      <c r="M42" s="46" t="s">
        <v>192</v>
      </c>
      <c r="N42" s="44">
        <f t="shared" si="10"/>
        <v>2</v>
      </c>
      <c r="O42" s="43">
        <f>(N42-N$1132)/(N$1133-N$1132)</f>
        <v>1</v>
      </c>
      <c r="P42" s="46" t="s">
        <v>196</v>
      </c>
      <c r="Q42" s="44">
        <f t="shared" si="11"/>
        <v>1</v>
      </c>
      <c r="R42" s="43">
        <f>(Q42-Q$1132)/(Q$1133-Q$1132)</f>
        <v>0</v>
      </c>
      <c r="S42" s="46" t="s">
        <v>194</v>
      </c>
      <c r="T42" s="44">
        <f t="shared" si="12"/>
        <v>1</v>
      </c>
      <c r="U42" s="43">
        <f>(T42-T$1132)/(T$1133-T$1132)</f>
        <v>0</v>
      </c>
      <c r="V42" s="46" t="s">
        <v>62</v>
      </c>
      <c r="W42" s="53">
        <f>VLOOKUP(V42,'DATOS DE SOPORTE'!$S$5:$T$10,2,FALSE)</f>
        <v>1</v>
      </c>
      <c r="X42" s="54">
        <f>(W42-W$1132)/(W$1133-W$1132)</f>
        <v>0</v>
      </c>
      <c r="Y42" s="46" t="s">
        <v>136</v>
      </c>
      <c r="Z42" s="53">
        <f t="shared" si="13"/>
        <v>2</v>
      </c>
      <c r="AA42" s="54">
        <f>(Z42-Z$1132)/(Z$1133-Z$1132)</f>
        <v>1</v>
      </c>
      <c r="AB42" s="46" t="s">
        <v>136</v>
      </c>
      <c r="AC42" s="53">
        <f t="shared" si="14"/>
        <v>2</v>
      </c>
      <c r="AD42" s="54">
        <f>(AC42-AC$1132)/(AC$1133-AC$1132)</f>
        <v>1</v>
      </c>
      <c r="AE42" s="46" t="s">
        <v>136</v>
      </c>
      <c r="AF42" s="53">
        <f t="shared" si="15"/>
        <v>2</v>
      </c>
      <c r="AG42" s="54">
        <f>(AF42-AF$1132)/(AF$1133-AF$1132)</f>
        <v>1</v>
      </c>
      <c r="AH42" s="24" t="s">
        <v>67</v>
      </c>
      <c r="AI42" s="53">
        <f>VLOOKUP(AH42,'DATOS DE SOPORTE'!$V$5:$W$8,2,FALSE)</f>
        <v>1</v>
      </c>
      <c r="AJ42" s="54">
        <f>(AI42-AI$1132)/(AI$1133-AI$1132)</f>
        <v>0</v>
      </c>
      <c r="AK42" s="58" t="str">
        <f t="shared" si="16"/>
        <v>Bueno</v>
      </c>
      <c r="AL42" s="61">
        <f>IFERROR(SQRT(($E42-$E$1136)^2+($C42-$C$1136)^2),0)</f>
        <v>0.16482062525381649</v>
      </c>
      <c r="AM42" s="62" t="str">
        <f>IF(AL42&lt;=SMALL($AL$3:$AL$1130,1),"MAS PARECIDO","NO")</f>
        <v>NO</v>
      </c>
      <c r="AN42" s="62" t="str">
        <f>IF(AL42&lt;=SMALL($AL$3:$AL$1130,5),"SIMILAR","NO")</f>
        <v>NO</v>
      </c>
      <c r="AO42" s="62" t="str">
        <f t="shared" si="43"/>
        <v>N/A</v>
      </c>
      <c r="AP42" s="62">
        <f t="shared" si="17"/>
        <v>0</v>
      </c>
      <c r="AQ42" s="65">
        <f t="shared" si="44"/>
        <v>0</v>
      </c>
      <c r="AR42" s="61">
        <f>IFERROR(SQRT(($E42-$E$1136)^2+($H42-$H$1136)^2),0)</f>
        <v>0.33358675221232548</v>
      </c>
      <c r="AS42" s="62" t="str">
        <f>IF(AR42&lt;=SMALL(AR$3:AR$1130,1),"MAS PARECIDO","NO")</f>
        <v>NO</v>
      </c>
      <c r="AT42" s="62" t="str">
        <f>IF(AR42&lt;=SMALL(AR$3:AR$1130,5),"SIMILAR","NO")</f>
        <v>NO</v>
      </c>
      <c r="AU42" s="62" t="str">
        <f t="shared" si="45"/>
        <v>N/A</v>
      </c>
      <c r="AV42" s="62">
        <f t="shared" si="18"/>
        <v>0</v>
      </c>
      <c r="AW42" s="65">
        <f t="shared" si="19"/>
        <v>0</v>
      </c>
      <c r="AX42" s="59">
        <f>IFERROR(SQRT(($E42-$E$1136)^2+($K42-$K$1136)^2),0)</f>
        <v>0.20042207997238309</v>
      </c>
      <c r="AY42" s="62" t="str">
        <f>IF(AX42&lt;=SMALL(AX$3:AX$1130,1),"MAS PARECIDO","NO")</f>
        <v>NO</v>
      </c>
      <c r="AZ42" s="62" t="str">
        <f>IF(AX42&lt;=SMALL(AX$3:AX$1130,5),"SIMILAR","NO")</f>
        <v>NO</v>
      </c>
      <c r="BA42" s="62" t="str">
        <f t="shared" si="46"/>
        <v>N/A</v>
      </c>
      <c r="BB42" s="62">
        <f t="shared" si="20"/>
        <v>0</v>
      </c>
      <c r="BC42" s="65">
        <f t="shared" si="21"/>
        <v>0</v>
      </c>
      <c r="BD42" s="59">
        <f>IFERROR(SQRT(($E42-$E$1136)^2+($O42-$O$1136)^2),0)</f>
        <v>1.3000390011700351E-2</v>
      </c>
      <c r="BE42" s="62" t="str">
        <f>IF(BD42&lt;=SMALL(BD$3:BD$1130,1),"MAS PARECIDO","NO")</f>
        <v>NO</v>
      </c>
      <c r="BF42" s="62" t="str">
        <f>IF(BD42&lt;=SMALL(BD$3:BD$1130,5),"SIMILAR","NO")</f>
        <v>NO</v>
      </c>
      <c r="BG42" s="62" t="str">
        <f t="shared" si="47"/>
        <v>N/A</v>
      </c>
      <c r="BH42" s="62">
        <f t="shared" si="22"/>
        <v>0</v>
      </c>
      <c r="BI42" s="65">
        <f t="shared" si="23"/>
        <v>0</v>
      </c>
      <c r="BJ42" s="59">
        <f>IFERROR(SQRT(($E42-$E$1136)^2+($R42-$R$1136)^2),0)</f>
        <v>0.50016898158568002</v>
      </c>
      <c r="BK42" s="62" t="str">
        <f>IF(BJ42&lt;=SMALL(BJ$3:BJ$1130,1),"MAS PARECIDO","NO")</f>
        <v>NO</v>
      </c>
      <c r="BL42" s="62" t="str">
        <f>IF(BJ42&lt;=SMALL(BJ$3:BJ$1130,5),"SIMILAR","NO")</f>
        <v>NO</v>
      </c>
      <c r="BM42" s="62" t="str">
        <f t="shared" si="48"/>
        <v>N/A</v>
      </c>
      <c r="BN42" s="62">
        <f t="shared" si="24"/>
        <v>0</v>
      </c>
      <c r="BO42" s="65">
        <f t="shared" si="25"/>
        <v>0</v>
      </c>
      <c r="BP42" s="59">
        <f>IFERROR(SQRT(($E42-$E$1136)^2+($U42-$U$1136)^2),0)</f>
        <v>1.3000390011700351E-2</v>
      </c>
      <c r="BQ42" s="62" t="str">
        <f>IF(BP42&lt;=SMALL(BP$3:BP$1130,1),"MAS PARECIDO","NO")</f>
        <v>NO</v>
      </c>
      <c r="BR42" s="62" t="str">
        <f>IF(BP42&lt;=SMALL(BP$3:BP$1130,5),"SIMILAR","NO")</f>
        <v>NO</v>
      </c>
      <c r="BS42" s="62" t="str">
        <f t="shared" si="49"/>
        <v>N/A</v>
      </c>
      <c r="BT42" s="62">
        <f t="shared" si="26"/>
        <v>0</v>
      </c>
      <c r="BU42" s="65">
        <f t="shared" si="27"/>
        <v>0</v>
      </c>
      <c r="BV42" s="59">
        <f>IFERROR(SQRT(($E42-$E$1136)^2+($X42-$X$1136)^2),0)</f>
        <v>1.3000390011700351E-2</v>
      </c>
      <c r="BW42" s="62" t="str">
        <f>IF(BV42&lt;=SMALL(BV$3:BV$1130,1),"MAS PARECIDO","NO")</f>
        <v>NO</v>
      </c>
      <c r="BX42" s="62" t="str">
        <f>IF(BV42&lt;=SMALL(BV$3:BV$1130,5),"SIMILAR","NO")</f>
        <v>NO</v>
      </c>
      <c r="BY42" s="62" t="str">
        <f t="shared" si="50"/>
        <v>N/A</v>
      </c>
      <c r="BZ42" s="62">
        <f t="shared" si="28"/>
        <v>0</v>
      </c>
      <c r="CA42" s="65">
        <f t="shared" si="29"/>
        <v>0</v>
      </c>
      <c r="CB42" s="59">
        <f>IFERROR(SQRT(($E42-$E$1136)^2+($AA42-$AA$1136)^2),0)</f>
        <v>1.0000845014999764</v>
      </c>
      <c r="CC42" s="62" t="str">
        <f>IF(CB42&lt;=SMALL(CB$3:CB$1130,1),"MAS PARECIDO","NO")</f>
        <v>NO</v>
      </c>
      <c r="CD42" s="62" t="str">
        <f>IF(CB42&lt;=SMALL(CB$3:CB$1130,5),"SIMILAR","NO")</f>
        <v>NO</v>
      </c>
      <c r="CE42" s="62" t="str">
        <f t="shared" si="30"/>
        <v>N/A</v>
      </c>
      <c r="CF42" s="62">
        <f t="shared" si="31"/>
        <v>0</v>
      </c>
      <c r="CG42" s="65">
        <f t="shared" si="32"/>
        <v>0</v>
      </c>
      <c r="CH42" s="59">
        <f>IFERROR(SQRT(($E42-$E$1136)^2+($AD42-$AD$1136)^2),0)</f>
        <v>1.3000390011700351E-2</v>
      </c>
      <c r="CI42" s="62" t="str">
        <f>IF(CH42&lt;=SMALL(CH$3:CH$1130,1),"MAS PARECIDO","NO")</f>
        <v>NO</v>
      </c>
      <c r="CJ42" s="62" t="str">
        <f>IF(CH42&lt;=SMALL(CH$3:CH$1130,5),"SIMILAR","NO")</f>
        <v>NO</v>
      </c>
      <c r="CK42" s="62" t="str">
        <f t="shared" si="33"/>
        <v>N/A</v>
      </c>
      <c r="CL42" s="62">
        <f t="shared" si="34"/>
        <v>0</v>
      </c>
      <c r="CM42" s="65">
        <f t="shared" si="35"/>
        <v>0</v>
      </c>
      <c r="CN42" s="59">
        <f>IFERROR(SQRT(($E42-$E$1136)^2+($AG42-$AG$1136)^2),0)</f>
        <v>1.3000390011700351E-2</v>
      </c>
      <c r="CO42" s="62" t="str">
        <f>IF(CN42&lt;=SMALL(CN$3:CN$1130,1),"MAS PARECIDO","NO")</f>
        <v>NO</v>
      </c>
      <c r="CP42" s="62" t="str">
        <f>IF(CN42&lt;=SMALL(CN$3:CN$1130,5),"SIMILAR","NO")</f>
        <v>NO</v>
      </c>
      <c r="CQ42" s="62" t="str">
        <f t="shared" si="36"/>
        <v>N/A</v>
      </c>
      <c r="CR42" s="62">
        <f t="shared" si="37"/>
        <v>0</v>
      </c>
      <c r="CS42" s="65">
        <f t="shared" si="38"/>
        <v>0</v>
      </c>
      <c r="CT42" s="59">
        <f>IFERROR(SQRT(($E42-$E$1136)^2+($AJ42-$AJ$1136)^2),0)</f>
        <v>1.3000390011700351E-2</v>
      </c>
      <c r="CU42" s="62" t="str">
        <f>IF(CT42&lt;=SMALL(CT$3:CT$1130,1),"MAS PARECIDO","NO")</f>
        <v>NO</v>
      </c>
      <c r="CV42" s="62" t="str">
        <f>IF(CT42&lt;=SMALL(CT$3:CT$1130,5),"SIMILAR","NO")</f>
        <v>NO</v>
      </c>
      <c r="CW42" s="62" t="str">
        <f t="shared" si="39"/>
        <v>N/A</v>
      </c>
      <c r="CX42" s="62">
        <f t="shared" si="40"/>
        <v>0</v>
      </c>
      <c r="CY42" s="65">
        <f t="shared" si="41"/>
        <v>0</v>
      </c>
      <c r="CZ42" s="2" t="s">
        <v>1356</v>
      </c>
      <c r="DA42" s="2" t="s">
        <v>1357</v>
      </c>
      <c r="DB42" s="2">
        <v>0</v>
      </c>
      <c r="DC42" s="2" t="s">
        <v>189</v>
      </c>
    </row>
    <row r="43" spans="1:107">
      <c r="A43" s="45" t="s">
        <v>239</v>
      </c>
      <c r="B43" s="46">
        <v>119428</v>
      </c>
      <c r="C43" s="47">
        <f>(B43-$B$1132)/($B$1133-$B$1132)</f>
        <v>0.13433560861120122</v>
      </c>
      <c r="D43" s="46">
        <v>25000</v>
      </c>
      <c r="E43" s="47">
        <f>(D43-$D$1132)/($D$1133-$D$1132)</f>
        <v>4.9971499144974348E-2</v>
      </c>
      <c r="F43" s="46" t="s">
        <v>53</v>
      </c>
      <c r="G43" s="44">
        <f>VLOOKUP(F43,'DATOS DE SOPORTE'!$Y$5:$Z$8,2,FALSE)</f>
        <v>2</v>
      </c>
      <c r="H43" s="47">
        <f>(G43-$G$1132)/($G$1133-$G$1132)</f>
        <v>0.33333333333333331</v>
      </c>
      <c r="I43" s="50">
        <v>2</v>
      </c>
      <c r="J43" s="44">
        <f t="shared" si="9"/>
        <v>2</v>
      </c>
      <c r="K43" s="43">
        <f>(J43-$J$1132)/($J$1133-$J$1132)</f>
        <v>0.4</v>
      </c>
      <c r="L43" s="51" t="str">
        <f t="shared" si="42"/>
        <v>SI</v>
      </c>
      <c r="M43" s="46" t="s">
        <v>192</v>
      </c>
      <c r="N43" s="44">
        <f t="shared" si="10"/>
        <v>2</v>
      </c>
      <c r="O43" s="43">
        <f>(N43-N$1132)/(N$1133-N$1132)</f>
        <v>1</v>
      </c>
      <c r="P43" s="46" t="s">
        <v>196</v>
      </c>
      <c r="Q43" s="44">
        <f t="shared" si="11"/>
        <v>1</v>
      </c>
      <c r="R43" s="43">
        <f>(Q43-Q$1132)/(Q$1133-Q$1132)</f>
        <v>0</v>
      </c>
      <c r="S43" s="46" t="s">
        <v>194</v>
      </c>
      <c r="T43" s="44">
        <f t="shared" si="12"/>
        <v>1</v>
      </c>
      <c r="U43" s="43">
        <f>(T43-T$1132)/(T$1133-T$1132)</f>
        <v>0</v>
      </c>
      <c r="V43" s="46" t="s">
        <v>62</v>
      </c>
      <c r="W43" s="53">
        <f>VLOOKUP(V43,'DATOS DE SOPORTE'!$S$5:$T$10,2,FALSE)</f>
        <v>1</v>
      </c>
      <c r="X43" s="54">
        <f>(W43-W$1132)/(W$1133-W$1132)</f>
        <v>0</v>
      </c>
      <c r="Y43" s="46" t="s">
        <v>136</v>
      </c>
      <c r="Z43" s="53">
        <f t="shared" si="13"/>
        <v>2</v>
      </c>
      <c r="AA43" s="54">
        <f>(Z43-Z$1132)/(Z$1133-Z$1132)</f>
        <v>1</v>
      </c>
      <c r="AB43" s="46" t="s">
        <v>136</v>
      </c>
      <c r="AC43" s="53">
        <f t="shared" si="14"/>
        <v>2</v>
      </c>
      <c r="AD43" s="54">
        <f>(AC43-AC$1132)/(AC$1133-AC$1132)</f>
        <v>1</v>
      </c>
      <c r="AE43" s="46" t="s">
        <v>188</v>
      </c>
      <c r="AF43" s="53">
        <f t="shared" si="15"/>
        <v>1</v>
      </c>
      <c r="AG43" s="54">
        <f>(AF43-AF$1132)/(AF$1133-AF$1132)</f>
        <v>0</v>
      </c>
      <c r="AH43" s="24" t="s">
        <v>67</v>
      </c>
      <c r="AI43" s="53">
        <f>VLOOKUP(AH43,'DATOS DE SOPORTE'!$V$5:$W$8,2,FALSE)</f>
        <v>1</v>
      </c>
      <c r="AJ43" s="54">
        <f>(AI43-AI$1132)/(AI$1133-AI$1132)</f>
        <v>0</v>
      </c>
      <c r="AK43" s="58" t="str">
        <f t="shared" si="16"/>
        <v>Bueno</v>
      </c>
      <c r="AL43" s="61">
        <f>IFERROR(SQRT(($E43-$E$1136)^2+($C43-$C$1136)^2),0)</f>
        <v>8.667913810342627E-2</v>
      </c>
      <c r="AM43" s="62" t="str">
        <f>IF(AL43&lt;=SMALL($AL$3:$AL$1130,1),"MAS PARECIDO","NO")</f>
        <v>NO</v>
      </c>
      <c r="AN43" s="62" t="str">
        <f>IF(AL43&lt;=SMALL($AL$3:$AL$1130,5),"SIMILAR","NO")</f>
        <v>NO</v>
      </c>
      <c r="AO43" s="62" t="str">
        <f t="shared" si="43"/>
        <v>N/A</v>
      </c>
      <c r="AP43" s="62">
        <f t="shared" si="17"/>
        <v>0</v>
      </c>
      <c r="AQ43" s="65">
        <f t="shared" si="44"/>
        <v>0</v>
      </c>
      <c r="AR43" s="61">
        <f>IFERROR(SQRT(($E43-$E$1136)^2+($H43-$H$1136)^2),0)</f>
        <v>5.0001500045001347E-2</v>
      </c>
      <c r="AS43" s="62" t="str">
        <f>IF(AR43&lt;=SMALL(AR$3:AR$1130,1),"MAS PARECIDO","NO")</f>
        <v>NO</v>
      </c>
      <c r="AT43" s="62" t="str">
        <f>IF(AR43&lt;=SMALL(AR$3:AR$1130,5),"SIMILAR","NO")</f>
        <v>NO</v>
      </c>
      <c r="AU43" s="62" t="str">
        <f t="shared" si="45"/>
        <v>N/A</v>
      </c>
      <c r="AV43" s="62">
        <f t="shared" si="18"/>
        <v>0</v>
      </c>
      <c r="AW43" s="65">
        <f t="shared" si="19"/>
        <v>0</v>
      </c>
      <c r="AX43" s="59">
        <f>IFERROR(SQRT(($E43-$E$1136)^2+($K43-$K$1136)^2),0)</f>
        <v>0.20615564510037138</v>
      </c>
      <c r="AY43" s="62" t="str">
        <f>IF(AX43&lt;=SMALL(AX$3:AX$1130,1),"MAS PARECIDO","NO")</f>
        <v>NO</v>
      </c>
      <c r="AZ43" s="62" t="str">
        <f>IF(AX43&lt;=SMALL(AX$3:AX$1130,5),"SIMILAR","NO")</f>
        <v>NO</v>
      </c>
      <c r="BA43" s="62" t="str">
        <f t="shared" si="46"/>
        <v>N/A</v>
      </c>
      <c r="BB43" s="62">
        <f t="shared" si="20"/>
        <v>0</v>
      </c>
      <c r="BC43" s="65">
        <f t="shared" si="21"/>
        <v>0</v>
      </c>
      <c r="BD43" s="59">
        <f>IFERROR(SQRT(($E43-$E$1136)^2+($O43-$O$1136)^2),0)</f>
        <v>5.0001500045001347E-2</v>
      </c>
      <c r="BE43" s="62" t="str">
        <f>IF(BD43&lt;=SMALL(BD$3:BD$1130,1),"MAS PARECIDO","NO")</f>
        <v>NO</v>
      </c>
      <c r="BF43" s="62" t="str">
        <f>IF(BD43&lt;=SMALL(BD$3:BD$1130,5),"SIMILAR","NO")</f>
        <v>NO</v>
      </c>
      <c r="BG43" s="62" t="str">
        <f t="shared" si="47"/>
        <v>N/A</v>
      </c>
      <c r="BH43" s="62">
        <f t="shared" si="22"/>
        <v>0</v>
      </c>
      <c r="BI43" s="65">
        <f t="shared" si="23"/>
        <v>0</v>
      </c>
      <c r="BJ43" s="59">
        <f>IFERROR(SQRT(($E43-$E$1136)^2+($R43-$R$1136)^2),0)</f>
        <v>0.50249393031831757</v>
      </c>
      <c r="BK43" s="62" t="str">
        <f>IF(BJ43&lt;=SMALL(BJ$3:BJ$1130,1),"MAS PARECIDO","NO")</f>
        <v>NO</v>
      </c>
      <c r="BL43" s="62" t="str">
        <f>IF(BJ43&lt;=SMALL(BJ$3:BJ$1130,5),"SIMILAR","NO")</f>
        <v>NO</v>
      </c>
      <c r="BM43" s="62" t="str">
        <f t="shared" si="48"/>
        <v>N/A</v>
      </c>
      <c r="BN43" s="62">
        <f t="shared" si="24"/>
        <v>0</v>
      </c>
      <c r="BO43" s="65">
        <f t="shared" si="25"/>
        <v>0</v>
      </c>
      <c r="BP43" s="59">
        <f>IFERROR(SQRT(($E43-$E$1136)^2+($U43-$U$1136)^2),0)</f>
        <v>5.0001500045001347E-2</v>
      </c>
      <c r="BQ43" s="62" t="str">
        <f>IF(BP43&lt;=SMALL(BP$3:BP$1130,1),"MAS PARECIDO","NO")</f>
        <v>NO</v>
      </c>
      <c r="BR43" s="62" t="str">
        <f>IF(BP43&lt;=SMALL(BP$3:BP$1130,5),"SIMILAR","NO")</f>
        <v>NO</v>
      </c>
      <c r="BS43" s="62" t="str">
        <f t="shared" si="49"/>
        <v>N/A</v>
      </c>
      <c r="BT43" s="62">
        <f t="shared" si="26"/>
        <v>0</v>
      </c>
      <c r="BU43" s="65">
        <f t="shared" si="27"/>
        <v>0</v>
      </c>
      <c r="BV43" s="59">
        <f>IFERROR(SQRT(($E43-$E$1136)^2+($X43-$X$1136)^2),0)</f>
        <v>5.0001500045001347E-2</v>
      </c>
      <c r="BW43" s="62" t="str">
        <f>IF(BV43&lt;=SMALL(BV$3:BV$1130,1),"MAS PARECIDO","NO")</f>
        <v>NO</v>
      </c>
      <c r="BX43" s="62" t="str">
        <f>IF(BV43&lt;=SMALL(BV$3:BV$1130,5),"SIMILAR","NO")</f>
        <v>NO</v>
      </c>
      <c r="BY43" s="62" t="str">
        <f t="shared" si="50"/>
        <v>N/A</v>
      </c>
      <c r="BZ43" s="62">
        <f t="shared" si="28"/>
        <v>0</v>
      </c>
      <c r="CA43" s="65">
        <f t="shared" si="29"/>
        <v>0</v>
      </c>
      <c r="CB43" s="59">
        <f>IFERROR(SQRT(($E43-$E$1136)^2+($AA43-$AA$1136)^2),0)</f>
        <v>1.0012492946348328</v>
      </c>
      <c r="CC43" s="62" t="str">
        <f>IF(CB43&lt;=SMALL(CB$3:CB$1130,1),"MAS PARECIDO","NO")</f>
        <v>NO</v>
      </c>
      <c r="CD43" s="62" t="str">
        <f>IF(CB43&lt;=SMALL(CB$3:CB$1130,5),"SIMILAR","NO")</f>
        <v>NO</v>
      </c>
      <c r="CE43" s="62" t="str">
        <f t="shared" si="30"/>
        <v>N/A</v>
      </c>
      <c r="CF43" s="62">
        <f t="shared" si="31"/>
        <v>0</v>
      </c>
      <c r="CG43" s="65">
        <f t="shared" si="32"/>
        <v>0</v>
      </c>
      <c r="CH43" s="59">
        <f>IFERROR(SQRT(($E43-$E$1136)^2+($AD43-$AD$1136)^2),0)</f>
        <v>5.0001500045001347E-2</v>
      </c>
      <c r="CI43" s="62" t="str">
        <f>IF(CH43&lt;=SMALL(CH$3:CH$1130,1),"MAS PARECIDO","NO")</f>
        <v>NO</v>
      </c>
      <c r="CJ43" s="62" t="str">
        <f>IF(CH43&lt;=SMALL(CH$3:CH$1130,5),"SIMILAR","NO")</f>
        <v>NO</v>
      </c>
      <c r="CK43" s="62" t="str">
        <f t="shared" si="33"/>
        <v>N/A</v>
      </c>
      <c r="CL43" s="62">
        <f t="shared" si="34"/>
        <v>0</v>
      </c>
      <c r="CM43" s="65">
        <f t="shared" si="35"/>
        <v>0</v>
      </c>
      <c r="CN43" s="59">
        <f>IFERROR(SQRT(($E43-$E$1136)^2+($AG43-$AG$1136)^2),0)</f>
        <v>1.0012492946348328</v>
      </c>
      <c r="CO43" s="62" t="str">
        <f>IF(CN43&lt;=SMALL(CN$3:CN$1130,1),"MAS PARECIDO","NO")</f>
        <v>NO</v>
      </c>
      <c r="CP43" s="62" t="str">
        <f>IF(CN43&lt;=SMALL(CN$3:CN$1130,5),"SIMILAR","NO")</f>
        <v>NO</v>
      </c>
      <c r="CQ43" s="62" t="str">
        <f t="shared" si="36"/>
        <v>N/A</v>
      </c>
      <c r="CR43" s="62">
        <f t="shared" si="37"/>
        <v>0</v>
      </c>
      <c r="CS43" s="65">
        <f t="shared" si="38"/>
        <v>0</v>
      </c>
      <c r="CT43" s="59">
        <f>IFERROR(SQRT(($E43-$E$1136)^2+($AJ43-$AJ$1136)^2),0)</f>
        <v>5.0001500045001347E-2</v>
      </c>
      <c r="CU43" s="62" t="str">
        <f>IF(CT43&lt;=SMALL(CT$3:CT$1130,1),"MAS PARECIDO","NO")</f>
        <v>NO</v>
      </c>
      <c r="CV43" s="62" t="str">
        <f>IF(CT43&lt;=SMALL(CT$3:CT$1130,5),"SIMILAR","NO")</f>
        <v>NO</v>
      </c>
      <c r="CW43" s="62" t="str">
        <f t="shared" si="39"/>
        <v>N/A</v>
      </c>
      <c r="CX43" s="62">
        <f t="shared" si="40"/>
        <v>0</v>
      </c>
      <c r="CY43" s="65">
        <f t="shared" si="41"/>
        <v>0</v>
      </c>
      <c r="CZ43" s="2" t="s">
        <v>1358</v>
      </c>
      <c r="DA43" s="2" t="s">
        <v>1359</v>
      </c>
      <c r="DB43" s="2">
        <v>0</v>
      </c>
      <c r="DC43" s="2" t="s">
        <v>189</v>
      </c>
    </row>
    <row r="44" spans="1:107">
      <c r="A44" s="45" t="s">
        <v>240</v>
      </c>
      <c r="B44" s="46">
        <v>143092</v>
      </c>
      <c r="C44" s="47">
        <f>(B44-$B$1132)/($B$1133-$B$1132)</f>
        <v>0.16199677073699664</v>
      </c>
      <c r="D44" s="46">
        <v>5000</v>
      </c>
      <c r="E44" s="47">
        <f>(D44-$D$1132)/($D$1133-$D$1132)</f>
        <v>9.9702991089732698E-3</v>
      </c>
      <c r="F44" s="46" t="s">
        <v>53</v>
      </c>
      <c r="G44" s="44">
        <f>VLOOKUP(F44,'DATOS DE SOPORTE'!$Y$5:$Z$8,2,FALSE)</f>
        <v>2</v>
      </c>
      <c r="H44" s="47">
        <f>(G44-$G$1132)/($G$1133-$G$1132)</f>
        <v>0.33333333333333331</v>
      </c>
      <c r="I44" s="50">
        <v>4</v>
      </c>
      <c r="J44" s="44">
        <f t="shared" si="9"/>
        <v>4</v>
      </c>
      <c r="K44" s="43">
        <f>(J44-$J$1132)/($J$1133-$J$1132)</f>
        <v>0.8</v>
      </c>
      <c r="L44" s="51" t="str">
        <f t="shared" si="42"/>
        <v>SI</v>
      </c>
      <c r="M44" s="46" t="s">
        <v>192</v>
      </c>
      <c r="N44" s="44">
        <f t="shared" si="10"/>
        <v>2</v>
      </c>
      <c r="O44" s="43">
        <f>(N44-N$1132)/(N$1133-N$1132)</f>
        <v>1</v>
      </c>
      <c r="P44" s="46" t="s">
        <v>193</v>
      </c>
      <c r="Q44" s="44">
        <f t="shared" si="11"/>
        <v>2</v>
      </c>
      <c r="R44" s="43">
        <f>(Q44-Q$1132)/(Q$1133-Q$1132)</f>
        <v>0.5</v>
      </c>
      <c r="S44" s="46" t="s">
        <v>194</v>
      </c>
      <c r="T44" s="44">
        <f t="shared" si="12"/>
        <v>1</v>
      </c>
      <c r="U44" s="43">
        <f>(T44-T$1132)/(T$1133-T$1132)</f>
        <v>0</v>
      </c>
      <c r="V44" s="46" t="s">
        <v>62</v>
      </c>
      <c r="W44" s="53">
        <f>VLOOKUP(V44,'DATOS DE SOPORTE'!$S$5:$T$10,2,FALSE)</f>
        <v>1</v>
      </c>
      <c r="X44" s="54">
        <f>(W44-W$1132)/(W$1133-W$1132)</f>
        <v>0</v>
      </c>
      <c r="Y44" s="46" t="s">
        <v>188</v>
      </c>
      <c r="Z44" s="53">
        <f t="shared" si="13"/>
        <v>1</v>
      </c>
      <c r="AA44" s="54">
        <f>(Z44-Z$1132)/(Z$1133-Z$1132)</f>
        <v>0</v>
      </c>
      <c r="AB44" s="46" t="s">
        <v>188</v>
      </c>
      <c r="AC44" s="53">
        <f t="shared" si="14"/>
        <v>1</v>
      </c>
      <c r="AD44" s="54">
        <f>(AC44-AC$1132)/(AC$1133-AC$1132)</f>
        <v>0</v>
      </c>
      <c r="AE44" s="46" t="s">
        <v>136</v>
      </c>
      <c r="AF44" s="53">
        <f t="shared" si="15"/>
        <v>2</v>
      </c>
      <c r="AG44" s="54">
        <f>(AF44-AF$1132)/(AF$1133-AF$1132)</f>
        <v>1</v>
      </c>
      <c r="AH44" s="24" t="s">
        <v>67</v>
      </c>
      <c r="AI44" s="53">
        <f>VLOOKUP(AH44,'DATOS DE SOPORTE'!$V$5:$W$8,2,FALSE)</f>
        <v>1</v>
      </c>
      <c r="AJ44" s="54">
        <f>(AI44-AI$1132)/(AI$1133-AI$1132)</f>
        <v>0</v>
      </c>
      <c r="AK44" s="58" t="str">
        <f t="shared" si="16"/>
        <v>Bueno</v>
      </c>
      <c r="AL44" s="61">
        <f>IFERROR(SQRT(($E44-$E$1136)^2+($C44-$C$1136)^2),0)</f>
        <v>4.4286110889316138E-2</v>
      </c>
      <c r="AM44" s="62" t="str">
        <f>IF(AL44&lt;=SMALL($AL$3:$AL$1130,1),"MAS PARECIDO","NO")</f>
        <v>NO</v>
      </c>
      <c r="AN44" s="62" t="str">
        <f>IF(AL44&lt;=SMALL($AL$3:$AL$1130,5),"SIMILAR","NO")</f>
        <v>NO</v>
      </c>
      <c r="AO44" s="62" t="str">
        <f t="shared" si="43"/>
        <v>N/A</v>
      </c>
      <c r="AP44" s="62">
        <f t="shared" si="17"/>
        <v>0</v>
      </c>
      <c r="AQ44" s="65">
        <f t="shared" si="44"/>
        <v>0</v>
      </c>
      <c r="AR44" s="61">
        <f>IFERROR(SQRT(($E44-$E$1136)^2+($H44-$H$1136)^2),0)</f>
        <v>1.0000300009000271E-2</v>
      </c>
      <c r="AS44" s="62" t="str">
        <f>IF(AR44&lt;=SMALL(AR$3:AR$1130,1),"MAS PARECIDO","NO")</f>
        <v>NO</v>
      </c>
      <c r="AT44" s="62" t="str">
        <f>IF(AR44&lt;=SMALL(AR$3:AR$1130,5),"SIMILAR","NO")</f>
        <v>NO</v>
      </c>
      <c r="AU44" s="62" t="str">
        <f t="shared" si="45"/>
        <v>N/A</v>
      </c>
      <c r="AV44" s="62">
        <f t="shared" si="18"/>
        <v>0</v>
      </c>
      <c r="AW44" s="65">
        <f t="shared" si="19"/>
        <v>0</v>
      </c>
      <c r="AX44" s="59">
        <f>IFERROR(SQRT(($E44-$E$1136)^2+($K44-$K$1136)^2),0)</f>
        <v>0.6000833325466306</v>
      </c>
      <c r="AY44" s="62" t="str">
        <f>IF(AX44&lt;=SMALL(AX$3:AX$1130,1),"MAS PARECIDO","NO")</f>
        <v>NO</v>
      </c>
      <c r="AZ44" s="62" t="str">
        <f>IF(AX44&lt;=SMALL(AX$3:AX$1130,5),"SIMILAR","NO")</f>
        <v>NO</v>
      </c>
      <c r="BA44" s="62" t="str">
        <f t="shared" si="46"/>
        <v>N/A</v>
      </c>
      <c r="BB44" s="62">
        <f t="shared" si="20"/>
        <v>0</v>
      </c>
      <c r="BC44" s="65">
        <f t="shared" si="21"/>
        <v>0</v>
      </c>
      <c r="BD44" s="59">
        <f>IFERROR(SQRT(($E44-$E$1136)^2+($O44-$O$1136)^2),0)</f>
        <v>1.0000300009000271E-2</v>
      </c>
      <c r="BE44" s="62" t="str">
        <f>IF(BD44&lt;=SMALL(BD$3:BD$1130,1),"MAS PARECIDO","NO")</f>
        <v>NO</v>
      </c>
      <c r="BF44" s="62" t="str">
        <f>IF(BD44&lt;=SMALL(BD$3:BD$1130,5),"SIMILAR","NO")</f>
        <v>NO</v>
      </c>
      <c r="BG44" s="62" t="str">
        <f t="shared" si="47"/>
        <v>N/A</v>
      </c>
      <c r="BH44" s="62">
        <f t="shared" si="22"/>
        <v>0</v>
      </c>
      <c r="BI44" s="65">
        <f t="shared" si="23"/>
        <v>0</v>
      </c>
      <c r="BJ44" s="59">
        <f>IFERROR(SQRT(($E44-$E$1136)^2+($R44-$R$1136)^2),0)</f>
        <v>1.0000300009000271E-2</v>
      </c>
      <c r="BK44" s="62" t="str">
        <f>IF(BJ44&lt;=SMALL(BJ$3:BJ$1130,1),"MAS PARECIDO","NO")</f>
        <v>NO</v>
      </c>
      <c r="BL44" s="62" t="str">
        <f>IF(BJ44&lt;=SMALL(BJ$3:BJ$1130,5),"SIMILAR","NO")</f>
        <v>NO</v>
      </c>
      <c r="BM44" s="62" t="str">
        <f t="shared" si="48"/>
        <v>N/A</v>
      </c>
      <c r="BN44" s="62">
        <f t="shared" si="24"/>
        <v>0</v>
      </c>
      <c r="BO44" s="65">
        <f t="shared" si="25"/>
        <v>0</v>
      </c>
      <c r="BP44" s="59">
        <f>IFERROR(SQRT(($E44-$E$1136)^2+($U44-$U$1136)^2),0)</f>
        <v>1.0000300009000271E-2</v>
      </c>
      <c r="BQ44" s="62" t="str">
        <f>IF(BP44&lt;=SMALL(BP$3:BP$1130,1),"MAS PARECIDO","NO")</f>
        <v>NO</v>
      </c>
      <c r="BR44" s="62" t="str">
        <f>IF(BP44&lt;=SMALL(BP$3:BP$1130,5),"SIMILAR","NO")</f>
        <v>NO</v>
      </c>
      <c r="BS44" s="62" t="str">
        <f t="shared" si="49"/>
        <v>N/A</v>
      </c>
      <c r="BT44" s="62">
        <f t="shared" si="26"/>
        <v>0</v>
      </c>
      <c r="BU44" s="65">
        <f t="shared" si="27"/>
        <v>0</v>
      </c>
      <c r="BV44" s="59">
        <f>IFERROR(SQRT(($E44-$E$1136)^2+($X44-$X$1136)^2),0)</f>
        <v>1.0000300009000271E-2</v>
      </c>
      <c r="BW44" s="62" t="str">
        <f>IF(BV44&lt;=SMALL(BV$3:BV$1130,1),"MAS PARECIDO","NO")</f>
        <v>NO</v>
      </c>
      <c r="BX44" s="62" t="str">
        <f>IF(BV44&lt;=SMALL(BV$3:BV$1130,5),"SIMILAR","NO")</f>
        <v>NO</v>
      </c>
      <c r="BY44" s="62" t="str">
        <f t="shared" si="50"/>
        <v>N/A</v>
      </c>
      <c r="BZ44" s="62">
        <f t="shared" si="28"/>
        <v>0</v>
      </c>
      <c r="CA44" s="65">
        <f t="shared" si="29"/>
        <v>0</v>
      </c>
      <c r="CB44" s="59">
        <f>IFERROR(SQRT(($E44-$E$1136)^2+($AA44-$AA$1136)^2),0)</f>
        <v>1.0000300009000271E-2</v>
      </c>
      <c r="CC44" s="62" t="str">
        <f>IF(CB44&lt;=SMALL(CB$3:CB$1130,1),"MAS PARECIDO","NO")</f>
        <v>NO</v>
      </c>
      <c r="CD44" s="62" t="str">
        <f>IF(CB44&lt;=SMALL(CB$3:CB$1130,5),"SIMILAR","NO")</f>
        <v>NO</v>
      </c>
      <c r="CE44" s="62" t="str">
        <f t="shared" si="30"/>
        <v>N/A</v>
      </c>
      <c r="CF44" s="62">
        <f t="shared" si="31"/>
        <v>0</v>
      </c>
      <c r="CG44" s="65">
        <f t="shared" si="32"/>
        <v>0</v>
      </c>
      <c r="CH44" s="59">
        <f>IFERROR(SQRT(($E44-$E$1136)^2+($AD44-$AD$1136)^2),0)</f>
        <v>1.0000500017500475</v>
      </c>
      <c r="CI44" s="62" t="str">
        <f>IF(CH44&lt;=SMALL(CH$3:CH$1130,1),"MAS PARECIDO","NO")</f>
        <v>NO</v>
      </c>
      <c r="CJ44" s="62" t="str">
        <f>IF(CH44&lt;=SMALL(CH$3:CH$1130,5),"SIMILAR","NO")</f>
        <v>NO</v>
      </c>
      <c r="CK44" s="62" t="str">
        <f t="shared" si="33"/>
        <v>N/A</v>
      </c>
      <c r="CL44" s="62">
        <f t="shared" si="34"/>
        <v>0</v>
      </c>
      <c r="CM44" s="65">
        <f t="shared" si="35"/>
        <v>0</v>
      </c>
      <c r="CN44" s="59">
        <f>IFERROR(SQRT(($E44-$E$1136)^2+($AG44-$AG$1136)^2),0)</f>
        <v>1.0000300009000271E-2</v>
      </c>
      <c r="CO44" s="62" t="str">
        <f>IF(CN44&lt;=SMALL(CN$3:CN$1130,1),"MAS PARECIDO","NO")</f>
        <v>NO</v>
      </c>
      <c r="CP44" s="62" t="str">
        <f>IF(CN44&lt;=SMALL(CN$3:CN$1130,5),"SIMILAR","NO")</f>
        <v>NO</v>
      </c>
      <c r="CQ44" s="62" t="str">
        <f t="shared" si="36"/>
        <v>N/A</v>
      </c>
      <c r="CR44" s="62">
        <f t="shared" si="37"/>
        <v>0</v>
      </c>
      <c r="CS44" s="65">
        <f t="shared" si="38"/>
        <v>0</v>
      </c>
      <c r="CT44" s="59">
        <f>IFERROR(SQRT(($E44-$E$1136)^2+($AJ44-$AJ$1136)^2),0)</f>
        <v>1.0000300009000271E-2</v>
      </c>
      <c r="CU44" s="62" t="str">
        <f>IF(CT44&lt;=SMALL(CT$3:CT$1130,1),"MAS PARECIDO","NO")</f>
        <v>NO</v>
      </c>
      <c r="CV44" s="62" t="str">
        <f>IF(CT44&lt;=SMALL(CT$3:CT$1130,5),"SIMILAR","NO")</f>
        <v>NO</v>
      </c>
      <c r="CW44" s="62" t="str">
        <f t="shared" si="39"/>
        <v>N/A</v>
      </c>
      <c r="CX44" s="62">
        <f t="shared" si="40"/>
        <v>0</v>
      </c>
      <c r="CY44" s="65">
        <f t="shared" si="41"/>
        <v>0</v>
      </c>
      <c r="CZ44" s="2" t="s">
        <v>1360</v>
      </c>
      <c r="DA44" s="2" t="s">
        <v>1361</v>
      </c>
      <c r="DB44" s="2">
        <v>0</v>
      </c>
      <c r="DC44" s="2" t="s">
        <v>189</v>
      </c>
    </row>
    <row r="45" spans="1:107">
      <c r="A45" s="45" t="s">
        <v>241</v>
      </c>
      <c r="B45" s="46">
        <v>268862</v>
      </c>
      <c r="C45" s="47">
        <f>(B45-$B$1132)/($B$1133-$B$1132)</f>
        <v>0.30901098475665878</v>
      </c>
      <c r="D45" s="46">
        <v>250000</v>
      </c>
      <c r="E45" s="47">
        <f>(D45-$D$1132)/($D$1133-$D$1132)</f>
        <v>0.49998499954998649</v>
      </c>
      <c r="F45" s="46" t="s">
        <v>191</v>
      </c>
      <c r="G45" s="44">
        <f>VLOOKUP(F45,'DATOS DE SOPORTE'!$Y$5:$Z$8,2,FALSE)</f>
        <v>1</v>
      </c>
      <c r="H45" s="47">
        <f>(G45-$G$1132)/($G$1133-$G$1132)</f>
        <v>0</v>
      </c>
      <c r="I45" s="50">
        <v>0</v>
      </c>
      <c r="J45" s="44">
        <f t="shared" si="9"/>
        <v>0</v>
      </c>
      <c r="K45" s="43">
        <f>(J45-$J$1132)/($J$1133-$J$1132)</f>
        <v>0</v>
      </c>
      <c r="L45" s="51" t="str">
        <f t="shared" si="42"/>
        <v>NO</v>
      </c>
      <c r="M45" s="46" t="s">
        <v>56</v>
      </c>
      <c r="N45" s="44">
        <f t="shared" si="10"/>
        <v>1</v>
      </c>
      <c r="O45" s="43">
        <f>(N45-N$1132)/(N$1133-N$1132)</f>
        <v>0</v>
      </c>
      <c r="P45" s="46" t="s">
        <v>193</v>
      </c>
      <c r="Q45" s="44">
        <f t="shared" si="11"/>
        <v>2</v>
      </c>
      <c r="R45" s="43">
        <f>(Q45-Q$1132)/(Q$1133-Q$1132)</f>
        <v>0.5</v>
      </c>
      <c r="S45" s="46" t="s">
        <v>194</v>
      </c>
      <c r="T45" s="44">
        <f t="shared" si="12"/>
        <v>1</v>
      </c>
      <c r="U45" s="43">
        <f>(T45-T$1132)/(T$1133-T$1132)</f>
        <v>0</v>
      </c>
      <c r="V45" s="46" t="s">
        <v>62</v>
      </c>
      <c r="W45" s="53">
        <f>VLOOKUP(V45,'DATOS DE SOPORTE'!$S$5:$T$10,2,FALSE)</f>
        <v>1</v>
      </c>
      <c r="X45" s="54">
        <f>(W45-W$1132)/(W$1133-W$1132)</f>
        <v>0</v>
      </c>
      <c r="Y45" s="46" t="s">
        <v>188</v>
      </c>
      <c r="Z45" s="53">
        <f t="shared" si="13"/>
        <v>1</v>
      </c>
      <c r="AA45" s="54">
        <f>(Z45-Z$1132)/(Z$1133-Z$1132)</f>
        <v>0</v>
      </c>
      <c r="AB45" s="46" t="s">
        <v>136</v>
      </c>
      <c r="AC45" s="53">
        <f t="shared" si="14"/>
        <v>2</v>
      </c>
      <c r="AD45" s="54">
        <f>(AC45-AC$1132)/(AC$1133-AC$1132)</f>
        <v>1</v>
      </c>
      <c r="AE45" s="46" t="s">
        <v>188</v>
      </c>
      <c r="AF45" s="53">
        <f t="shared" si="15"/>
        <v>1</v>
      </c>
      <c r="AG45" s="54">
        <f>(AF45-AF$1132)/(AF$1133-AF$1132)</f>
        <v>0</v>
      </c>
      <c r="AH45" s="24" t="s">
        <v>67</v>
      </c>
      <c r="AI45" s="53">
        <f>VLOOKUP(AH45,'DATOS DE SOPORTE'!$V$5:$W$8,2,FALSE)</f>
        <v>1</v>
      </c>
      <c r="AJ45" s="54">
        <f>(AI45-AI$1132)/(AI$1133-AI$1132)</f>
        <v>0</v>
      </c>
      <c r="AK45" s="58" t="str">
        <f t="shared" si="16"/>
        <v>Bueno</v>
      </c>
      <c r="AL45" s="61">
        <f>IFERROR(SQRT(($E45-$E$1136)^2+($C45-$C$1136)^2),0)</f>
        <v>0.5106901074698299</v>
      </c>
      <c r="AM45" s="62" t="str">
        <f>IF(AL45&lt;=SMALL($AL$3:$AL$1130,1),"MAS PARECIDO","NO")</f>
        <v>NO</v>
      </c>
      <c r="AN45" s="62" t="str">
        <f>IF(AL45&lt;=SMALL($AL$3:$AL$1130,5),"SIMILAR","NO")</f>
        <v>NO</v>
      </c>
      <c r="AO45" s="62" t="str">
        <f t="shared" si="43"/>
        <v>N/A</v>
      </c>
      <c r="AP45" s="62">
        <f t="shared" si="17"/>
        <v>0</v>
      </c>
      <c r="AQ45" s="65">
        <f t="shared" si="44"/>
        <v>0</v>
      </c>
      <c r="AR45" s="61">
        <f>IFERROR(SQRT(($E45-$E$1136)^2+($H45-$H$1136)^2),0)</f>
        <v>0.60093769376378614</v>
      </c>
      <c r="AS45" s="62" t="str">
        <f>IF(AR45&lt;=SMALL(AR$3:AR$1130,1),"MAS PARECIDO","NO")</f>
        <v>NO</v>
      </c>
      <c r="AT45" s="62" t="str">
        <f>IF(AR45&lt;=SMALL(AR$3:AR$1130,5),"SIMILAR","NO")</f>
        <v>NO</v>
      </c>
      <c r="AU45" s="62" t="str">
        <f t="shared" si="45"/>
        <v>N/A</v>
      </c>
      <c r="AV45" s="62">
        <f t="shared" si="18"/>
        <v>0</v>
      </c>
      <c r="AW45" s="65">
        <f t="shared" si="19"/>
        <v>0</v>
      </c>
      <c r="AX45" s="59">
        <f>IFERROR(SQRT(($E45-$E$1136)^2+($K45-$K$1136)^2),0)</f>
        <v>0.5385304083104564</v>
      </c>
      <c r="AY45" s="62" t="str">
        <f>IF(AX45&lt;=SMALL(AX$3:AX$1130,1),"MAS PARECIDO","NO")</f>
        <v>NO</v>
      </c>
      <c r="AZ45" s="62" t="str">
        <f>IF(AX45&lt;=SMALL(AX$3:AX$1130,5),"SIMILAR","NO")</f>
        <v>NO</v>
      </c>
      <c r="BA45" s="62" t="str">
        <f t="shared" si="46"/>
        <v>N/A</v>
      </c>
      <c r="BB45" s="62">
        <f t="shared" si="20"/>
        <v>0</v>
      </c>
      <c r="BC45" s="65">
        <f t="shared" si="21"/>
        <v>0</v>
      </c>
      <c r="BD45" s="59">
        <f>IFERROR(SQRT(($E45-$E$1136)^2+($O45-$O$1136)^2),0)</f>
        <v>1.1180406972355823</v>
      </c>
      <c r="BE45" s="62" t="str">
        <f>IF(BD45&lt;=SMALL(BD$3:BD$1130,1),"MAS PARECIDO","NO")</f>
        <v>NO</v>
      </c>
      <c r="BF45" s="62" t="str">
        <f>IF(BD45&lt;=SMALL(BD$3:BD$1130,5),"SIMILAR","NO")</f>
        <v>NO</v>
      </c>
      <c r="BG45" s="62" t="str">
        <f t="shared" si="47"/>
        <v>N/A</v>
      </c>
      <c r="BH45" s="62">
        <f t="shared" si="22"/>
        <v>0</v>
      </c>
      <c r="BI45" s="65">
        <f t="shared" si="23"/>
        <v>0</v>
      </c>
      <c r="BJ45" s="59">
        <f>IFERROR(SQRT(($E45-$E$1136)^2+($R45-$R$1136)^2),0)</f>
        <v>0.50001500045001346</v>
      </c>
      <c r="BK45" s="62" t="str">
        <f>IF(BJ45&lt;=SMALL(BJ$3:BJ$1130,1),"MAS PARECIDO","NO")</f>
        <v>NO</v>
      </c>
      <c r="BL45" s="62" t="str">
        <f>IF(BJ45&lt;=SMALL(BJ$3:BJ$1130,5),"SIMILAR","NO")</f>
        <v>NO</v>
      </c>
      <c r="BM45" s="62" t="str">
        <f t="shared" si="48"/>
        <v>N/A</v>
      </c>
      <c r="BN45" s="62">
        <f t="shared" si="24"/>
        <v>0</v>
      </c>
      <c r="BO45" s="65">
        <f t="shared" si="25"/>
        <v>0</v>
      </c>
      <c r="BP45" s="59">
        <f>IFERROR(SQRT(($E45-$E$1136)^2+($U45-$U$1136)^2),0)</f>
        <v>0.50001500045001346</v>
      </c>
      <c r="BQ45" s="62" t="str">
        <f>IF(BP45&lt;=SMALL(BP$3:BP$1130,1),"MAS PARECIDO","NO")</f>
        <v>NO</v>
      </c>
      <c r="BR45" s="62" t="str">
        <f>IF(BP45&lt;=SMALL(BP$3:BP$1130,5),"SIMILAR","NO")</f>
        <v>NO</v>
      </c>
      <c r="BS45" s="62" t="str">
        <f t="shared" si="49"/>
        <v>N/A</v>
      </c>
      <c r="BT45" s="62">
        <f t="shared" si="26"/>
        <v>0</v>
      </c>
      <c r="BU45" s="65">
        <f t="shared" si="27"/>
        <v>0</v>
      </c>
      <c r="BV45" s="59">
        <f>IFERROR(SQRT(($E45-$E$1136)^2+($X45-$X$1136)^2),0)</f>
        <v>0.50001500045001346</v>
      </c>
      <c r="BW45" s="62" t="str">
        <f>IF(BV45&lt;=SMALL(BV$3:BV$1130,1),"MAS PARECIDO","NO")</f>
        <v>NO</v>
      </c>
      <c r="BX45" s="62" t="str">
        <f>IF(BV45&lt;=SMALL(BV$3:BV$1130,5),"SIMILAR","NO")</f>
        <v>NO</v>
      </c>
      <c r="BY45" s="62" t="str">
        <f t="shared" si="50"/>
        <v>N/A</v>
      </c>
      <c r="BZ45" s="62">
        <f t="shared" si="28"/>
        <v>0</v>
      </c>
      <c r="CA45" s="65">
        <f t="shared" si="29"/>
        <v>0</v>
      </c>
      <c r="CB45" s="59">
        <f>IFERROR(SQRT(($E45-$E$1136)^2+($AA45-$AA$1136)^2),0)</f>
        <v>0.50001500045001346</v>
      </c>
      <c r="CC45" s="62" t="str">
        <f>IF(CB45&lt;=SMALL(CB$3:CB$1130,1),"MAS PARECIDO","NO")</f>
        <v>NO</v>
      </c>
      <c r="CD45" s="62" t="str">
        <f>IF(CB45&lt;=SMALL(CB$3:CB$1130,5),"SIMILAR","NO")</f>
        <v>NO</v>
      </c>
      <c r="CE45" s="62" t="str">
        <f t="shared" si="30"/>
        <v>N/A</v>
      </c>
      <c r="CF45" s="62">
        <f t="shared" si="31"/>
        <v>0</v>
      </c>
      <c r="CG45" s="65">
        <f t="shared" si="32"/>
        <v>0</v>
      </c>
      <c r="CH45" s="59">
        <f>IFERROR(SQRT(($E45-$E$1136)^2+($AD45-$AD$1136)^2),0)</f>
        <v>0.50001500045001346</v>
      </c>
      <c r="CI45" s="62" t="str">
        <f>IF(CH45&lt;=SMALL(CH$3:CH$1130,1),"MAS PARECIDO","NO")</f>
        <v>NO</v>
      </c>
      <c r="CJ45" s="62" t="str">
        <f>IF(CH45&lt;=SMALL(CH$3:CH$1130,5),"SIMILAR","NO")</f>
        <v>NO</v>
      </c>
      <c r="CK45" s="62" t="str">
        <f t="shared" si="33"/>
        <v>N/A</v>
      </c>
      <c r="CL45" s="62">
        <f t="shared" si="34"/>
        <v>0</v>
      </c>
      <c r="CM45" s="65">
        <f t="shared" si="35"/>
        <v>0</v>
      </c>
      <c r="CN45" s="59">
        <f>IFERROR(SQRT(($E45-$E$1136)^2+($AG45-$AG$1136)^2),0)</f>
        <v>1.1180406972355823</v>
      </c>
      <c r="CO45" s="62" t="str">
        <f>IF(CN45&lt;=SMALL(CN$3:CN$1130,1),"MAS PARECIDO","NO")</f>
        <v>NO</v>
      </c>
      <c r="CP45" s="62" t="str">
        <f>IF(CN45&lt;=SMALL(CN$3:CN$1130,5),"SIMILAR","NO")</f>
        <v>NO</v>
      </c>
      <c r="CQ45" s="62" t="str">
        <f t="shared" si="36"/>
        <v>N/A</v>
      </c>
      <c r="CR45" s="62">
        <f t="shared" si="37"/>
        <v>0</v>
      </c>
      <c r="CS45" s="65">
        <f t="shared" si="38"/>
        <v>0</v>
      </c>
      <c r="CT45" s="59">
        <f>IFERROR(SQRT(($E45-$E$1136)^2+($AJ45-$AJ$1136)^2),0)</f>
        <v>0.50001500045001346</v>
      </c>
      <c r="CU45" s="62" t="str">
        <f>IF(CT45&lt;=SMALL(CT$3:CT$1130,1),"MAS PARECIDO","NO")</f>
        <v>NO</v>
      </c>
      <c r="CV45" s="62" t="str">
        <f>IF(CT45&lt;=SMALL(CT$3:CT$1130,5),"SIMILAR","NO")</f>
        <v>NO</v>
      </c>
      <c r="CW45" s="62" t="str">
        <f t="shared" si="39"/>
        <v>N/A</v>
      </c>
      <c r="CX45" s="62">
        <f t="shared" si="40"/>
        <v>0</v>
      </c>
      <c r="CY45" s="65">
        <f t="shared" si="41"/>
        <v>0</v>
      </c>
      <c r="CZ45" s="2" t="s">
        <v>1362</v>
      </c>
      <c r="DA45" s="2" t="s">
        <v>1363</v>
      </c>
      <c r="DB45" s="2">
        <v>0</v>
      </c>
      <c r="DC45" s="2" t="s">
        <v>189</v>
      </c>
    </row>
    <row r="46" spans="1:107">
      <c r="A46" s="45" t="s">
        <v>242</v>
      </c>
      <c r="B46" s="46">
        <v>68901</v>
      </c>
      <c r="C46" s="47">
        <f>(B46-$B$1132)/($B$1133-$B$1132)</f>
        <v>7.5273931011046458E-2</v>
      </c>
      <c r="D46" s="46">
        <v>17500</v>
      </c>
      <c r="E46" s="47">
        <f>(D46-$D$1132)/($D$1133-$D$1132)</f>
        <v>3.4971049131473947E-2</v>
      </c>
      <c r="F46" s="46" t="s">
        <v>53</v>
      </c>
      <c r="G46" s="44">
        <f>VLOOKUP(F46,'DATOS DE SOPORTE'!$Y$5:$Z$8,2,FALSE)</f>
        <v>2</v>
      </c>
      <c r="H46" s="47">
        <f>(G46-$G$1132)/($G$1133-$G$1132)</f>
        <v>0.33333333333333331</v>
      </c>
      <c r="I46" s="50">
        <v>0</v>
      </c>
      <c r="J46" s="44">
        <f t="shared" si="9"/>
        <v>0</v>
      </c>
      <c r="K46" s="43">
        <f>(J46-$J$1132)/($J$1133-$J$1132)</f>
        <v>0</v>
      </c>
      <c r="L46" s="51" t="str">
        <f t="shared" si="42"/>
        <v>NO</v>
      </c>
      <c r="M46" s="46" t="s">
        <v>56</v>
      </c>
      <c r="N46" s="44">
        <f t="shared" si="10"/>
        <v>1</v>
      </c>
      <c r="O46" s="43">
        <f>(N46-N$1132)/(N$1133-N$1132)</f>
        <v>0</v>
      </c>
      <c r="P46" s="46" t="s">
        <v>193</v>
      </c>
      <c r="Q46" s="44">
        <f t="shared" si="11"/>
        <v>2</v>
      </c>
      <c r="R46" s="43">
        <f>(Q46-Q$1132)/(Q$1133-Q$1132)</f>
        <v>0.5</v>
      </c>
      <c r="S46" s="46" t="s">
        <v>194</v>
      </c>
      <c r="T46" s="44">
        <f t="shared" si="12"/>
        <v>1</v>
      </c>
      <c r="U46" s="43">
        <f>(T46-T$1132)/(T$1133-T$1132)</f>
        <v>0</v>
      </c>
      <c r="V46" s="46" t="s">
        <v>62</v>
      </c>
      <c r="W46" s="53">
        <f>VLOOKUP(V46,'DATOS DE SOPORTE'!$S$5:$T$10,2,FALSE)</f>
        <v>1</v>
      </c>
      <c r="X46" s="54">
        <f>(W46-W$1132)/(W$1133-W$1132)</f>
        <v>0</v>
      </c>
      <c r="Y46" s="46" t="s">
        <v>136</v>
      </c>
      <c r="Z46" s="53">
        <f t="shared" si="13"/>
        <v>2</v>
      </c>
      <c r="AA46" s="54">
        <f>(Z46-Z$1132)/(Z$1133-Z$1132)</f>
        <v>1</v>
      </c>
      <c r="AB46" s="46" t="s">
        <v>136</v>
      </c>
      <c r="AC46" s="53">
        <f t="shared" si="14"/>
        <v>2</v>
      </c>
      <c r="AD46" s="54">
        <f>(AC46-AC$1132)/(AC$1133-AC$1132)</f>
        <v>1</v>
      </c>
      <c r="AE46" s="46" t="s">
        <v>188</v>
      </c>
      <c r="AF46" s="53">
        <f t="shared" si="15"/>
        <v>1</v>
      </c>
      <c r="AG46" s="54">
        <f>(AF46-AF$1132)/(AF$1133-AF$1132)</f>
        <v>0</v>
      </c>
      <c r="AH46" s="24" t="s">
        <v>67</v>
      </c>
      <c r="AI46" s="53">
        <f>VLOOKUP(AH46,'DATOS DE SOPORTE'!$V$5:$W$8,2,FALSE)</f>
        <v>1</v>
      </c>
      <c r="AJ46" s="54">
        <f>(AI46-AI$1132)/(AI$1133-AI$1132)</f>
        <v>0</v>
      </c>
      <c r="AK46" s="58" t="str">
        <f t="shared" si="16"/>
        <v>Bueno</v>
      </c>
      <c r="AL46" s="61">
        <f>IFERROR(SQRT(($E46-$E$1136)^2+($C46-$C$1136)^2),0)</f>
        <v>0.13449912519695592</v>
      </c>
      <c r="AM46" s="62" t="str">
        <f>IF(AL46&lt;=SMALL($AL$3:$AL$1130,1),"MAS PARECIDO","NO")</f>
        <v>NO</v>
      </c>
      <c r="AN46" s="62" t="str">
        <f>IF(AL46&lt;=SMALL($AL$3:$AL$1130,5),"SIMILAR","NO")</f>
        <v>NO</v>
      </c>
      <c r="AO46" s="62" t="str">
        <f t="shared" si="43"/>
        <v>N/A</v>
      </c>
      <c r="AP46" s="62">
        <f t="shared" si="17"/>
        <v>0</v>
      </c>
      <c r="AQ46" s="65">
        <f t="shared" si="44"/>
        <v>0</v>
      </c>
      <c r="AR46" s="61">
        <f>IFERROR(SQRT(($E46-$E$1136)^2+($H46-$H$1136)^2),0)</f>
        <v>3.5001050031500947E-2</v>
      </c>
      <c r="AS46" s="62" t="str">
        <f>IF(AR46&lt;=SMALL(AR$3:AR$1130,1),"MAS PARECIDO","NO")</f>
        <v>NO</v>
      </c>
      <c r="AT46" s="62" t="str">
        <f>IF(AR46&lt;=SMALL(AR$3:AR$1130,5),"SIMILAR","NO")</f>
        <v>NO</v>
      </c>
      <c r="AU46" s="62" t="str">
        <f t="shared" si="45"/>
        <v>N/A</v>
      </c>
      <c r="AV46" s="62">
        <f t="shared" si="18"/>
        <v>0</v>
      </c>
      <c r="AW46" s="65">
        <f t="shared" si="19"/>
        <v>0</v>
      </c>
      <c r="AX46" s="59">
        <f>IFERROR(SQRT(($E46-$E$1136)^2+($K46-$K$1136)^2),0)</f>
        <v>0.20303958604988251</v>
      </c>
      <c r="AY46" s="62" t="str">
        <f>IF(AX46&lt;=SMALL(AX$3:AX$1130,1),"MAS PARECIDO","NO")</f>
        <v>NO</v>
      </c>
      <c r="AZ46" s="62" t="str">
        <f>IF(AX46&lt;=SMALL(AX$3:AX$1130,5),"SIMILAR","NO")</f>
        <v>NO</v>
      </c>
      <c r="BA46" s="62" t="str">
        <f t="shared" si="46"/>
        <v>N/A</v>
      </c>
      <c r="BB46" s="62">
        <f t="shared" si="20"/>
        <v>0</v>
      </c>
      <c r="BC46" s="65">
        <f t="shared" si="21"/>
        <v>0</v>
      </c>
      <c r="BD46" s="59">
        <f>IFERROR(SQRT(($E46-$E$1136)^2+($O46-$O$1136)^2),0)</f>
        <v>1.0006123492658421</v>
      </c>
      <c r="BE46" s="62" t="str">
        <f>IF(BD46&lt;=SMALL(BD$3:BD$1130,1),"MAS PARECIDO","NO")</f>
        <v>NO</v>
      </c>
      <c r="BF46" s="62" t="str">
        <f>IF(BD46&lt;=SMALL(BD$3:BD$1130,5),"SIMILAR","NO")</f>
        <v>NO</v>
      </c>
      <c r="BG46" s="62" t="str">
        <f t="shared" si="47"/>
        <v>N/A</v>
      </c>
      <c r="BH46" s="62">
        <f t="shared" si="22"/>
        <v>0</v>
      </c>
      <c r="BI46" s="65">
        <f t="shared" si="23"/>
        <v>0</v>
      </c>
      <c r="BJ46" s="59">
        <f>IFERROR(SQRT(($E46-$E$1136)^2+($R46-$R$1136)^2),0)</f>
        <v>3.5001050031500947E-2</v>
      </c>
      <c r="BK46" s="62" t="str">
        <f>IF(BJ46&lt;=SMALL(BJ$3:BJ$1130,1),"MAS PARECIDO","NO")</f>
        <v>NO</v>
      </c>
      <c r="BL46" s="62" t="str">
        <f>IF(BJ46&lt;=SMALL(BJ$3:BJ$1130,5),"SIMILAR","NO")</f>
        <v>NO</v>
      </c>
      <c r="BM46" s="62" t="str">
        <f t="shared" si="48"/>
        <v>N/A</v>
      </c>
      <c r="BN46" s="62">
        <f t="shared" si="24"/>
        <v>0</v>
      </c>
      <c r="BO46" s="65">
        <f t="shared" si="25"/>
        <v>0</v>
      </c>
      <c r="BP46" s="59">
        <f>IFERROR(SQRT(($E46-$E$1136)^2+($U46-$U$1136)^2),0)</f>
        <v>3.5001050031500947E-2</v>
      </c>
      <c r="BQ46" s="62" t="str">
        <f>IF(BP46&lt;=SMALL(BP$3:BP$1130,1),"MAS PARECIDO","NO")</f>
        <v>NO</v>
      </c>
      <c r="BR46" s="62" t="str">
        <f>IF(BP46&lt;=SMALL(BP$3:BP$1130,5),"SIMILAR","NO")</f>
        <v>NO</v>
      </c>
      <c r="BS46" s="62" t="str">
        <f t="shared" si="49"/>
        <v>N/A</v>
      </c>
      <c r="BT46" s="62">
        <f t="shared" si="26"/>
        <v>0</v>
      </c>
      <c r="BU46" s="65">
        <f t="shared" si="27"/>
        <v>0</v>
      </c>
      <c r="BV46" s="59">
        <f>IFERROR(SQRT(($E46-$E$1136)^2+($X46-$X$1136)^2),0)</f>
        <v>3.5001050031500947E-2</v>
      </c>
      <c r="BW46" s="62" t="str">
        <f>IF(BV46&lt;=SMALL(BV$3:BV$1130,1),"MAS PARECIDO","NO")</f>
        <v>NO</v>
      </c>
      <c r="BX46" s="62" t="str">
        <f>IF(BV46&lt;=SMALL(BV$3:BV$1130,5),"SIMILAR","NO")</f>
        <v>NO</v>
      </c>
      <c r="BY46" s="62" t="str">
        <f t="shared" si="50"/>
        <v>N/A</v>
      </c>
      <c r="BZ46" s="62">
        <f t="shared" si="28"/>
        <v>0</v>
      </c>
      <c r="CA46" s="65">
        <f t="shared" si="29"/>
        <v>0</v>
      </c>
      <c r="CB46" s="59">
        <f>IFERROR(SQRT(($E46-$E$1136)^2+($AA46-$AA$1136)^2),0)</f>
        <v>1.0006123492658421</v>
      </c>
      <c r="CC46" s="62" t="str">
        <f>IF(CB46&lt;=SMALL(CB$3:CB$1130,1),"MAS PARECIDO","NO")</f>
        <v>NO</v>
      </c>
      <c r="CD46" s="62" t="str">
        <f>IF(CB46&lt;=SMALL(CB$3:CB$1130,5),"SIMILAR","NO")</f>
        <v>NO</v>
      </c>
      <c r="CE46" s="62" t="str">
        <f t="shared" si="30"/>
        <v>N/A</v>
      </c>
      <c r="CF46" s="62">
        <f t="shared" si="31"/>
        <v>0</v>
      </c>
      <c r="CG46" s="65">
        <f t="shared" si="32"/>
        <v>0</v>
      </c>
      <c r="CH46" s="59">
        <f>IFERROR(SQRT(($E46-$E$1136)^2+($AD46-$AD$1136)^2),0)</f>
        <v>3.5001050031500947E-2</v>
      </c>
      <c r="CI46" s="62" t="str">
        <f>IF(CH46&lt;=SMALL(CH$3:CH$1130,1),"MAS PARECIDO","NO")</f>
        <v>NO</v>
      </c>
      <c r="CJ46" s="62" t="str">
        <f>IF(CH46&lt;=SMALL(CH$3:CH$1130,5),"SIMILAR","NO")</f>
        <v>NO</v>
      </c>
      <c r="CK46" s="62" t="str">
        <f t="shared" si="33"/>
        <v>N/A</v>
      </c>
      <c r="CL46" s="62">
        <f t="shared" si="34"/>
        <v>0</v>
      </c>
      <c r="CM46" s="65">
        <f t="shared" si="35"/>
        <v>0</v>
      </c>
      <c r="CN46" s="59">
        <f>IFERROR(SQRT(($E46-$E$1136)^2+($AG46-$AG$1136)^2),0)</f>
        <v>1.0006123492658421</v>
      </c>
      <c r="CO46" s="62" t="str">
        <f>IF(CN46&lt;=SMALL(CN$3:CN$1130,1),"MAS PARECIDO","NO")</f>
        <v>NO</v>
      </c>
      <c r="CP46" s="62" t="str">
        <f>IF(CN46&lt;=SMALL(CN$3:CN$1130,5),"SIMILAR","NO")</f>
        <v>NO</v>
      </c>
      <c r="CQ46" s="62" t="str">
        <f t="shared" si="36"/>
        <v>N/A</v>
      </c>
      <c r="CR46" s="62">
        <f t="shared" si="37"/>
        <v>0</v>
      </c>
      <c r="CS46" s="65">
        <f t="shared" si="38"/>
        <v>0</v>
      </c>
      <c r="CT46" s="59">
        <f>IFERROR(SQRT(($E46-$E$1136)^2+($AJ46-$AJ$1136)^2),0)</f>
        <v>3.5001050031500947E-2</v>
      </c>
      <c r="CU46" s="62" t="str">
        <f>IF(CT46&lt;=SMALL(CT$3:CT$1130,1),"MAS PARECIDO","NO")</f>
        <v>NO</v>
      </c>
      <c r="CV46" s="62" t="str">
        <f>IF(CT46&lt;=SMALL(CT$3:CT$1130,5),"SIMILAR","NO")</f>
        <v>NO</v>
      </c>
      <c r="CW46" s="62" t="str">
        <f t="shared" si="39"/>
        <v>N/A</v>
      </c>
      <c r="CX46" s="62">
        <f t="shared" si="40"/>
        <v>0</v>
      </c>
      <c r="CY46" s="65">
        <f t="shared" si="41"/>
        <v>0</v>
      </c>
      <c r="CZ46" s="2" t="s">
        <v>1364</v>
      </c>
      <c r="DA46" s="2" t="s">
        <v>1365</v>
      </c>
      <c r="DB46" s="2">
        <v>0</v>
      </c>
      <c r="DC46" s="2" t="s">
        <v>189</v>
      </c>
    </row>
    <row r="47" spans="1:107">
      <c r="A47" s="45" t="s">
        <v>243</v>
      </c>
      <c r="B47" s="46">
        <v>44421</v>
      </c>
      <c r="C47" s="47">
        <f>(B47-$B$1132)/($B$1133-$B$1132)</f>
        <v>4.6658935708499515E-2</v>
      </c>
      <c r="D47" s="46">
        <v>30000</v>
      </c>
      <c r="E47" s="47">
        <f>(D47-$D$1132)/($D$1133-$D$1132)</f>
        <v>5.9971799153974617E-2</v>
      </c>
      <c r="F47" s="46" t="s">
        <v>53</v>
      </c>
      <c r="G47" s="44">
        <f>VLOOKUP(F47,'DATOS DE SOPORTE'!$Y$5:$Z$8,2,FALSE)</f>
        <v>2</v>
      </c>
      <c r="H47" s="47">
        <f>(G47-$G$1132)/($G$1133-$G$1132)</f>
        <v>0.33333333333333331</v>
      </c>
      <c r="I47" s="50">
        <v>0</v>
      </c>
      <c r="J47" s="44">
        <f t="shared" si="9"/>
        <v>0</v>
      </c>
      <c r="K47" s="43">
        <f>(J47-$J$1132)/($J$1133-$J$1132)</f>
        <v>0</v>
      </c>
      <c r="L47" s="51" t="str">
        <f t="shared" si="42"/>
        <v>NO</v>
      </c>
      <c r="M47" s="46" t="s">
        <v>56</v>
      </c>
      <c r="N47" s="44">
        <f t="shared" si="10"/>
        <v>1</v>
      </c>
      <c r="O47" s="43">
        <f>(N47-N$1132)/(N$1133-N$1132)</f>
        <v>0</v>
      </c>
      <c r="P47" s="46" t="s">
        <v>193</v>
      </c>
      <c r="Q47" s="44">
        <f t="shared" si="11"/>
        <v>2</v>
      </c>
      <c r="R47" s="43">
        <f>(Q47-Q$1132)/(Q$1133-Q$1132)</f>
        <v>0.5</v>
      </c>
      <c r="S47" s="46" t="s">
        <v>194</v>
      </c>
      <c r="T47" s="44">
        <f t="shared" si="12"/>
        <v>1</v>
      </c>
      <c r="U47" s="43">
        <f>(T47-T$1132)/(T$1133-T$1132)</f>
        <v>0</v>
      </c>
      <c r="V47" s="46" t="s">
        <v>62</v>
      </c>
      <c r="W47" s="53">
        <f>VLOOKUP(V47,'DATOS DE SOPORTE'!$S$5:$T$10,2,FALSE)</f>
        <v>1</v>
      </c>
      <c r="X47" s="54">
        <f>(W47-W$1132)/(W$1133-W$1132)</f>
        <v>0</v>
      </c>
      <c r="Y47" s="46" t="s">
        <v>136</v>
      </c>
      <c r="Z47" s="53">
        <f t="shared" si="13"/>
        <v>2</v>
      </c>
      <c r="AA47" s="54">
        <f>(Z47-Z$1132)/(Z$1133-Z$1132)</f>
        <v>1</v>
      </c>
      <c r="AB47" s="46" t="s">
        <v>188</v>
      </c>
      <c r="AC47" s="53">
        <f t="shared" si="14"/>
        <v>1</v>
      </c>
      <c r="AD47" s="54">
        <f>(AC47-AC$1132)/(AC$1133-AC$1132)</f>
        <v>0</v>
      </c>
      <c r="AE47" s="46" t="s">
        <v>188</v>
      </c>
      <c r="AF47" s="53">
        <f t="shared" si="15"/>
        <v>1</v>
      </c>
      <c r="AG47" s="54">
        <f>(AF47-AF$1132)/(AF$1133-AF$1132)</f>
        <v>0</v>
      </c>
      <c r="AH47" s="24" t="s">
        <v>67</v>
      </c>
      <c r="AI47" s="53">
        <f>VLOOKUP(AH47,'DATOS DE SOPORTE'!$V$5:$W$8,2,FALSE)</f>
        <v>1</v>
      </c>
      <c r="AJ47" s="54">
        <f>(AI47-AI$1132)/(AI$1133-AI$1132)</f>
        <v>0</v>
      </c>
      <c r="AK47" s="58" t="str">
        <f t="shared" si="16"/>
        <v>Bueno</v>
      </c>
      <c r="AL47" s="61">
        <f>IFERROR(SQRT(($E47-$E$1136)^2+($C47-$C$1136)^2),0)</f>
        <v>0.16945841061525418</v>
      </c>
      <c r="AM47" s="62" t="str">
        <f>IF(AL47&lt;=SMALL($AL$3:$AL$1130,1),"MAS PARECIDO","NO")</f>
        <v>NO</v>
      </c>
      <c r="AN47" s="62" t="str">
        <f>IF(AL47&lt;=SMALL($AL$3:$AL$1130,5),"SIMILAR","NO")</f>
        <v>NO</v>
      </c>
      <c r="AO47" s="62" t="str">
        <f t="shared" si="43"/>
        <v>N/A</v>
      </c>
      <c r="AP47" s="62">
        <f t="shared" si="17"/>
        <v>0</v>
      </c>
      <c r="AQ47" s="65">
        <f t="shared" si="44"/>
        <v>0</v>
      </c>
      <c r="AR47" s="61">
        <f>IFERROR(SQRT(($E47-$E$1136)^2+($H47-$H$1136)^2),0)</f>
        <v>6.0001800054001617E-2</v>
      </c>
      <c r="AS47" s="62" t="str">
        <f>IF(AR47&lt;=SMALL(AR$3:AR$1130,1),"MAS PARECIDO","NO")</f>
        <v>NO</v>
      </c>
      <c r="AT47" s="62" t="str">
        <f>IF(AR47&lt;=SMALL(AR$3:AR$1130,5),"SIMILAR","NO")</f>
        <v>NO</v>
      </c>
      <c r="AU47" s="62" t="str">
        <f t="shared" si="45"/>
        <v>N/A</v>
      </c>
      <c r="AV47" s="62">
        <f t="shared" si="18"/>
        <v>0</v>
      </c>
      <c r="AW47" s="65">
        <f t="shared" si="19"/>
        <v>0</v>
      </c>
      <c r="AX47" s="59">
        <f>IFERROR(SQRT(($E47-$E$1136)^2+($K47-$K$1136)^2),0)</f>
        <v>0.2088066474270405</v>
      </c>
      <c r="AY47" s="62" t="str">
        <f>IF(AX47&lt;=SMALL(AX$3:AX$1130,1),"MAS PARECIDO","NO")</f>
        <v>NO</v>
      </c>
      <c r="AZ47" s="62" t="str">
        <f>IF(AX47&lt;=SMALL(AX$3:AX$1130,5),"SIMILAR","NO")</f>
        <v>NO</v>
      </c>
      <c r="BA47" s="62" t="str">
        <f t="shared" si="46"/>
        <v>N/A</v>
      </c>
      <c r="BB47" s="62">
        <f t="shared" si="20"/>
        <v>0</v>
      </c>
      <c r="BC47" s="65">
        <f t="shared" si="21"/>
        <v>0</v>
      </c>
      <c r="BD47" s="59">
        <f>IFERROR(SQRT(($E47-$E$1136)^2+($O47-$O$1136)^2),0)</f>
        <v>1.0017984907204245</v>
      </c>
      <c r="BE47" s="62" t="str">
        <f>IF(BD47&lt;=SMALL(BD$3:BD$1130,1),"MAS PARECIDO","NO")</f>
        <v>NO</v>
      </c>
      <c r="BF47" s="62" t="str">
        <f>IF(BD47&lt;=SMALL(BD$3:BD$1130,5),"SIMILAR","NO")</f>
        <v>NO</v>
      </c>
      <c r="BG47" s="62" t="str">
        <f t="shared" si="47"/>
        <v>N/A</v>
      </c>
      <c r="BH47" s="62">
        <f t="shared" si="22"/>
        <v>0</v>
      </c>
      <c r="BI47" s="65">
        <f t="shared" si="23"/>
        <v>0</v>
      </c>
      <c r="BJ47" s="59">
        <f>IFERROR(SQRT(($E47-$E$1136)^2+($R47-$R$1136)^2),0)</f>
        <v>6.0001800054001617E-2</v>
      </c>
      <c r="BK47" s="62" t="str">
        <f>IF(BJ47&lt;=SMALL(BJ$3:BJ$1130,1),"MAS PARECIDO","NO")</f>
        <v>NO</v>
      </c>
      <c r="BL47" s="62" t="str">
        <f>IF(BJ47&lt;=SMALL(BJ$3:BJ$1130,5),"SIMILAR","NO")</f>
        <v>NO</v>
      </c>
      <c r="BM47" s="62" t="str">
        <f t="shared" si="48"/>
        <v>N/A</v>
      </c>
      <c r="BN47" s="62">
        <f t="shared" si="24"/>
        <v>0</v>
      </c>
      <c r="BO47" s="65">
        <f t="shared" si="25"/>
        <v>0</v>
      </c>
      <c r="BP47" s="59">
        <f>IFERROR(SQRT(($E47-$E$1136)^2+($U47-$U$1136)^2),0)</f>
        <v>6.0001800054001617E-2</v>
      </c>
      <c r="BQ47" s="62" t="str">
        <f>IF(BP47&lt;=SMALL(BP$3:BP$1130,1),"MAS PARECIDO","NO")</f>
        <v>NO</v>
      </c>
      <c r="BR47" s="62" t="str">
        <f>IF(BP47&lt;=SMALL(BP$3:BP$1130,5),"SIMILAR","NO")</f>
        <v>NO</v>
      </c>
      <c r="BS47" s="62" t="str">
        <f t="shared" si="49"/>
        <v>N/A</v>
      </c>
      <c r="BT47" s="62">
        <f t="shared" si="26"/>
        <v>0</v>
      </c>
      <c r="BU47" s="65">
        <f t="shared" si="27"/>
        <v>0</v>
      </c>
      <c r="BV47" s="59">
        <f>IFERROR(SQRT(($E47-$E$1136)^2+($X47-$X$1136)^2),0)</f>
        <v>6.0001800054001617E-2</v>
      </c>
      <c r="BW47" s="62" t="str">
        <f>IF(BV47&lt;=SMALL(BV$3:BV$1130,1),"MAS PARECIDO","NO")</f>
        <v>NO</v>
      </c>
      <c r="BX47" s="62" t="str">
        <f>IF(BV47&lt;=SMALL(BV$3:BV$1130,5),"SIMILAR","NO")</f>
        <v>NO</v>
      </c>
      <c r="BY47" s="62" t="str">
        <f t="shared" si="50"/>
        <v>N/A</v>
      </c>
      <c r="BZ47" s="62">
        <f t="shared" si="28"/>
        <v>0</v>
      </c>
      <c r="CA47" s="65">
        <f t="shared" si="29"/>
        <v>0</v>
      </c>
      <c r="CB47" s="59">
        <f>IFERROR(SQRT(($E47-$E$1136)^2+($AA47-$AA$1136)^2),0)</f>
        <v>1.0017984907204245</v>
      </c>
      <c r="CC47" s="62" t="str">
        <f>IF(CB47&lt;=SMALL(CB$3:CB$1130,1),"MAS PARECIDO","NO")</f>
        <v>NO</v>
      </c>
      <c r="CD47" s="62" t="str">
        <f>IF(CB47&lt;=SMALL(CB$3:CB$1130,5),"SIMILAR","NO")</f>
        <v>NO</v>
      </c>
      <c r="CE47" s="62" t="str">
        <f t="shared" si="30"/>
        <v>N/A</v>
      </c>
      <c r="CF47" s="62">
        <f t="shared" si="31"/>
        <v>0</v>
      </c>
      <c r="CG47" s="65">
        <f t="shared" si="32"/>
        <v>0</v>
      </c>
      <c r="CH47" s="59">
        <f>IFERROR(SQRT(($E47-$E$1136)^2+($AD47-$AD$1136)^2),0)</f>
        <v>1.0017984907204245</v>
      </c>
      <c r="CI47" s="62" t="str">
        <f>IF(CH47&lt;=SMALL(CH$3:CH$1130,1),"MAS PARECIDO","NO")</f>
        <v>NO</v>
      </c>
      <c r="CJ47" s="62" t="str">
        <f>IF(CH47&lt;=SMALL(CH$3:CH$1130,5),"SIMILAR","NO")</f>
        <v>NO</v>
      </c>
      <c r="CK47" s="62" t="str">
        <f t="shared" si="33"/>
        <v>N/A</v>
      </c>
      <c r="CL47" s="62">
        <f t="shared" si="34"/>
        <v>0</v>
      </c>
      <c r="CM47" s="65">
        <f t="shared" si="35"/>
        <v>0</v>
      </c>
      <c r="CN47" s="59">
        <f>IFERROR(SQRT(($E47-$E$1136)^2+($AG47-$AG$1136)^2),0)</f>
        <v>1.0017984907204245</v>
      </c>
      <c r="CO47" s="62" t="str">
        <f>IF(CN47&lt;=SMALL(CN$3:CN$1130,1),"MAS PARECIDO","NO")</f>
        <v>NO</v>
      </c>
      <c r="CP47" s="62" t="str">
        <f>IF(CN47&lt;=SMALL(CN$3:CN$1130,5),"SIMILAR","NO")</f>
        <v>NO</v>
      </c>
      <c r="CQ47" s="62" t="str">
        <f t="shared" si="36"/>
        <v>N/A</v>
      </c>
      <c r="CR47" s="62">
        <f t="shared" si="37"/>
        <v>0</v>
      </c>
      <c r="CS47" s="65">
        <f t="shared" si="38"/>
        <v>0</v>
      </c>
      <c r="CT47" s="59">
        <f>IFERROR(SQRT(($E47-$E$1136)^2+($AJ47-$AJ$1136)^2),0)</f>
        <v>6.0001800054001617E-2</v>
      </c>
      <c r="CU47" s="62" t="str">
        <f>IF(CT47&lt;=SMALL(CT$3:CT$1130,1),"MAS PARECIDO","NO")</f>
        <v>NO</v>
      </c>
      <c r="CV47" s="62" t="str">
        <f>IF(CT47&lt;=SMALL(CT$3:CT$1130,5),"SIMILAR","NO")</f>
        <v>NO</v>
      </c>
      <c r="CW47" s="62" t="str">
        <f t="shared" si="39"/>
        <v>N/A</v>
      </c>
      <c r="CX47" s="62">
        <f t="shared" si="40"/>
        <v>0</v>
      </c>
      <c r="CY47" s="65">
        <f t="shared" si="41"/>
        <v>0</v>
      </c>
      <c r="CZ47" s="2" t="s">
        <v>1366</v>
      </c>
      <c r="DA47" s="2" t="s">
        <v>1367</v>
      </c>
      <c r="DB47" s="2">
        <v>0</v>
      </c>
      <c r="DC47" s="2" t="s">
        <v>189</v>
      </c>
    </row>
    <row r="48" spans="1:107">
      <c r="A48" s="45" t="s">
        <v>244</v>
      </c>
      <c r="B48" s="46">
        <v>42500</v>
      </c>
      <c r="C48" s="47">
        <f>(B48-$B$1132)/($B$1133-$B$1132)</f>
        <v>4.4413453438230201E-2</v>
      </c>
      <c r="D48" s="46">
        <v>5500</v>
      </c>
      <c r="E48" s="47">
        <f>(D48-$D$1132)/($D$1133-$D$1132)</f>
        <v>1.0970329109873295E-2</v>
      </c>
      <c r="F48" s="46" t="s">
        <v>53</v>
      </c>
      <c r="G48" s="44">
        <f>VLOOKUP(F48,'DATOS DE SOPORTE'!$Y$5:$Z$8,2,FALSE)</f>
        <v>2</v>
      </c>
      <c r="H48" s="47">
        <f>(G48-$G$1132)/($G$1133-$G$1132)</f>
        <v>0.33333333333333331</v>
      </c>
      <c r="I48" s="50">
        <v>4</v>
      </c>
      <c r="J48" s="44">
        <f t="shared" si="9"/>
        <v>4</v>
      </c>
      <c r="K48" s="43">
        <f>(J48-$J$1132)/($J$1133-$J$1132)</f>
        <v>0.8</v>
      </c>
      <c r="L48" s="51" t="str">
        <f t="shared" si="42"/>
        <v>SI</v>
      </c>
      <c r="M48" s="46" t="s">
        <v>192</v>
      </c>
      <c r="N48" s="44">
        <f t="shared" si="10"/>
        <v>2</v>
      </c>
      <c r="O48" s="43">
        <f>(N48-N$1132)/(N$1133-N$1132)</f>
        <v>1</v>
      </c>
      <c r="P48" s="46" t="s">
        <v>58</v>
      </c>
      <c r="Q48" s="44">
        <f t="shared" si="11"/>
        <v>3</v>
      </c>
      <c r="R48" s="43">
        <f>(Q48-Q$1132)/(Q$1133-Q$1132)</f>
        <v>1</v>
      </c>
      <c r="S48" s="46" t="s">
        <v>60</v>
      </c>
      <c r="T48" s="44">
        <f t="shared" si="12"/>
        <v>2</v>
      </c>
      <c r="U48" s="43">
        <f>(T48-T$1132)/(T$1133-T$1132)</f>
        <v>1</v>
      </c>
      <c r="V48" s="46" t="s">
        <v>245</v>
      </c>
      <c r="W48" s="53">
        <f>VLOOKUP(V48,'DATOS DE SOPORTE'!$S$5:$T$10,2,FALSE)</f>
        <v>5</v>
      </c>
      <c r="X48" s="54">
        <f>(W48-W$1132)/(W$1133-W$1132)</f>
        <v>0.8</v>
      </c>
      <c r="Y48" s="46" t="s">
        <v>188</v>
      </c>
      <c r="Z48" s="53">
        <f t="shared" si="13"/>
        <v>1</v>
      </c>
      <c r="AA48" s="54">
        <f>(Z48-Z$1132)/(Z$1133-Z$1132)</f>
        <v>0</v>
      </c>
      <c r="AB48" s="46" t="s">
        <v>188</v>
      </c>
      <c r="AC48" s="53">
        <f t="shared" si="14"/>
        <v>1</v>
      </c>
      <c r="AD48" s="54">
        <f>(AC48-AC$1132)/(AC$1133-AC$1132)</f>
        <v>0</v>
      </c>
      <c r="AE48" s="46" t="s">
        <v>136</v>
      </c>
      <c r="AF48" s="53">
        <f t="shared" si="15"/>
        <v>2</v>
      </c>
      <c r="AG48" s="54">
        <f>(AF48-AF$1132)/(AF$1133-AF$1132)</f>
        <v>1</v>
      </c>
      <c r="AH48" s="24" t="s">
        <v>199</v>
      </c>
      <c r="AI48" s="53">
        <f>VLOOKUP(AH48,'DATOS DE SOPORTE'!$V$5:$W$8,2,FALSE)</f>
        <v>2</v>
      </c>
      <c r="AJ48" s="54">
        <f>(AI48-AI$1132)/(AI$1133-AI$1132)</f>
        <v>0.33333333333333331</v>
      </c>
      <c r="AK48" s="58" t="str">
        <f t="shared" si="16"/>
        <v>Bueno</v>
      </c>
      <c r="AL48" s="61">
        <f>IFERROR(SQRT(($E48-$E$1136)^2+($C48-$C$1136)^2),0)</f>
        <v>0.16110156673850973</v>
      </c>
      <c r="AM48" s="62" t="str">
        <f>IF(AL48&lt;=SMALL($AL$3:$AL$1130,1),"MAS PARECIDO","NO")</f>
        <v>NO</v>
      </c>
      <c r="AN48" s="62" t="str">
        <f>IF(AL48&lt;=SMALL($AL$3:$AL$1130,5),"SIMILAR","NO")</f>
        <v>NO</v>
      </c>
      <c r="AO48" s="62" t="str">
        <f t="shared" si="43"/>
        <v>N/A</v>
      </c>
      <c r="AP48" s="62">
        <f t="shared" si="17"/>
        <v>0</v>
      </c>
      <c r="AQ48" s="65">
        <f t="shared" si="44"/>
        <v>0</v>
      </c>
      <c r="AR48" s="61">
        <f>IFERROR(SQRT(($E48-$E$1136)^2+($H48-$H$1136)^2),0)</f>
        <v>1.1000330009900297E-2</v>
      </c>
      <c r="AS48" s="62" t="str">
        <f>IF(AR48&lt;=SMALL(AR$3:AR$1130,1),"MAS PARECIDO","NO")</f>
        <v>NO</v>
      </c>
      <c r="AT48" s="62" t="str">
        <f>IF(AR48&lt;=SMALL(AR$3:AR$1130,5),"SIMILAR","NO")</f>
        <v>NO</v>
      </c>
      <c r="AU48" s="62" t="str">
        <f t="shared" si="45"/>
        <v>N/A</v>
      </c>
      <c r="AV48" s="62">
        <f t="shared" si="18"/>
        <v>0</v>
      </c>
      <c r="AW48" s="65">
        <f t="shared" si="19"/>
        <v>0</v>
      </c>
      <c r="AX48" s="59">
        <f>IFERROR(SQRT(($E48-$E$1136)^2+($K48-$K$1136)^2),0)</f>
        <v>0.6001008309112118</v>
      </c>
      <c r="AY48" s="62" t="str">
        <f>IF(AX48&lt;=SMALL(AX$3:AX$1130,1),"MAS PARECIDO","NO")</f>
        <v>NO</v>
      </c>
      <c r="AZ48" s="62" t="str">
        <f>IF(AX48&lt;=SMALL(AX$3:AX$1130,5),"SIMILAR","NO")</f>
        <v>NO</v>
      </c>
      <c r="BA48" s="62" t="str">
        <f t="shared" si="46"/>
        <v>N/A</v>
      </c>
      <c r="BB48" s="62">
        <f t="shared" si="20"/>
        <v>0</v>
      </c>
      <c r="BC48" s="65">
        <f t="shared" si="21"/>
        <v>0</v>
      </c>
      <c r="BD48" s="59">
        <f>IFERROR(SQRT(($E48-$E$1136)^2+($O48-$O$1136)^2),0)</f>
        <v>1.1000330009900297E-2</v>
      </c>
      <c r="BE48" s="62" t="str">
        <f>IF(BD48&lt;=SMALL(BD$3:BD$1130,1),"MAS PARECIDO","NO")</f>
        <v>NO</v>
      </c>
      <c r="BF48" s="62" t="str">
        <f>IF(BD48&lt;=SMALL(BD$3:BD$1130,5),"SIMILAR","NO")</f>
        <v>NO</v>
      </c>
      <c r="BG48" s="62" t="str">
        <f t="shared" si="47"/>
        <v>N/A</v>
      </c>
      <c r="BH48" s="62">
        <f t="shared" si="22"/>
        <v>0</v>
      </c>
      <c r="BI48" s="65">
        <f t="shared" si="23"/>
        <v>0</v>
      </c>
      <c r="BJ48" s="59">
        <f>IFERROR(SQRT(($E48-$E$1136)^2+($R48-$R$1136)^2),0)</f>
        <v>0.50012099262111231</v>
      </c>
      <c r="BK48" s="62" t="str">
        <f>IF(BJ48&lt;=SMALL(BJ$3:BJ$1130,1),"MAS PARECIDO","NO")</f>
        <v>NO</v>
      </c>
      <c r="BL48" s="62" t="str">
        <f>IF(BJ48&lt;=SMALL(BJ$3:BJ$1130,5),"SIMILAR","NO")</f>
        <v>NO</v>
      </c>
      <c r="BM48" s="62" t="str">
        <f t="shared" si="48"/>
        <v>N/A</v>
      </c>
      <c r="BN48" s="62">
        <f t="shared" si="24"/>
        <v>0</v>
      </c>
      <c r="BO48" s="65">
        <f t="shared" si="25"/>
        <v>0</v>
      </c>
      <c r="BP48" s="59">
        <f>IFERROR(SQRT(($E48-$E$1136)^2+($U48-$U$1136)^2),0)</f>
        <v>1.0000605017999296</v>
      </c>
      <c r="BQ48" s="62" t="str">
        <f>IF(BP48&lt;=SMALL(BP$3:BP$1130,1),"MAS PARECIDO","NO")</f>
        <v>NO</v>
      </c>
      <c r="BR48" s="62" t="str">
        <f>IF(BP48&lt;=SMALL(BP$3:BP$1130,5),"SIMILAR","NO")</f>
        <v>NO</v>
      </c>
      <c r="BS48" s="62" t="str">
        <f t="shared" si="49"/>
        <v>N/A</v>
      </c>
      <c r="BT48" s="62">
        <f t="shared" si="26"/>
        <v>0</v>
      </c>
      <c r="BU48" s="65">
        <f t="shared" si="27"/>
        <v>0</v>
      </c>
      <c r="BV48" s="59">
        <f>IFERROR(SQRT(($E48-$E$1136)^2+($X48-$X$1136)^2),0)</f>
        <v>0.80007562596315029</v>
      </c>
      <c r="BW48" s="62" t="str">
        <f>IF(BV48&lt;=SMALL(BV$3:BV$1130,1),"MAS PARECIDO","NO")</f>
        <v>NO</v>
      </c>
      <c r="BX48" s="62" t="str">
        <f>IF(BV48&lt;=SMALL(BV$3:BV$1130,5),"SIMILAR","NO")</f>
        <v>NO</v>
      </c>
      <c r="BY48" s="62" t="str">
        <f t="shared" si="50"/>
        <v>N/A</v>
      </c>
      <c r="BZ48" s="62">
        <f t="shared" si="28"/>
        <v>0</v>
      </c>
      <c r="CA48" s="65">
        <f t="shared" si="29"/>
        <v>0</v>
      </c>
      <c r="CB48" s="59">
        <f>IFERROR(SQRT(($E48-$E$1136)^2+($AA48-$AA$1136)^2),0)</f>
        <v>1.1000330009900297E-2</v>
      </c>
      <c r="CC48" s="62" t="str">
        <f>IF(CB48&lt;=SMALL(CB$3:CB$1130,1),"MAS PARECIDO","NO")</f>
        <v>NO</v>
      </c>
      <c r="CD48" s="62" t="str">
        <f>IF(CB48&lt;=SMALL(CB$3:CB$1130,5),"SIMILAR","NO")</f>
        <v>NO</v>
      </c>
      <c r="CE48" s="62" t="str">
        <f t="shared" si="30"/>
        <v>N/A</v>
      </c>
      <c r="CF48" s="62">
        <f t="shared" si="31"/>
        <v>0</v>
      </c>
      <c r="CG48" s="65">
        <f t="shared" si="32"/>
        <v>0</v>
      </c>
      <c r="CH48" s="59">
        <f>IFERROR(SQRT(($E48-$E$1136)^2+($AD48-$AD$1136)^2),0)</f>
        <v>1.0000605017999296</v>
      </c>
      <c r="CI48" s="62" t="str">
        <f>IF(CH48&lt;=SMALL(CH$3:CH$1130,1),"MAS PARECIDO","NO")</f>
        <v>NO</v>
      </c>
      <c r="CJ48" s="62" t="str">
        <f>IF(CH48&lt;=SMALL(CH$3:CH$1130,5),"SIMILAR","NO")</f>
        <v>NO</v>
      </c>
      <c r="CK48" s="62" t="str">
        <f t="shared" si="33"/>
        <v>N/A</v>
      </c>
      <c r="CL48" s="62">
        <f t="shared" si="34"/>
        <v>0</v>
      </c>
      <c r="CM48" s="65">
        <f t="shared" si="35"/>
        <v>0</v>
      </c>
      <c r="CN48" s="59">
        <f>IFERROR(SQRT(($E48-$E$1136)^2+($AG48-$AG$1136)^2),0)</f>
        <v>1.1000330009900297E-2</v>
      </c>
      <c r="CO48" s="62" t="str">
        <f>IF(CN48&lt;=SMALL(CN$3:CN$1130,1),"MAS PARECIDO","NO")</f>
        <v>NO</v>
      </c>
      <c r="CP48" s="62" t="str">
        <f>IF(CN48&lt;=SMALL(CN$3:CN$1130,5),"SIMILAR","NO")</f>
        <v>NO</v>
      </c>
      <c r="CQ48" s="62" t="str">
        <f t="shared" si="36"/>
        <v>N/A</v>
      </c>
      <c r="CR48" s="62">
        <f t="shared" si="37"/>
        <v>0</v>
      </c>
      <c r="CS48" s="65">
        <f t="shared" si="38"/>
        <v>0</v>
      </c>
      <c r="CT48" s="59">
        <f>IFERROR(SQRT(($E48-$E$1136)^2+($AJ48-$AJ$1136)^2),0)</f>
        <v>0.33351479483141044</v>
      </c>
      <c r="CU48" s="62" t="str">
        <f>IF(CT48&lt;=SMALL(CT$3:CT$1130,1),"MAS PARECIDO","NO")</f>
        <v>NO</v>
      </c>
      <c r="CV48" s="62" t="str">
        <f>IF(CT48&lt;=SMALL(CT$3:CT$1130,5),"SIMILAR","NO")</f>
        <v>NO</v>
      </c>
      <c r="CW48" s="62" t="str">
        <f t="shared" si="39"/>
        <v>N/A</v>
      </c>
      <c r="CX48" s="62">
        <f t="shared" si="40"/>
        <v>0</v>
      </c>
      <c r="CY48" s="65">
        <f t="shared" si="41"/>
        <v>0</v>
      </c>
      <c r="CZ48" s="2" t="s">
        <v>1368</v>
      </c>
      <c r="DA48" s="2" t="s">
        <v>1369</v>
      </c>
      <c r="DB48" s="2">
        <v>0</v>
      </c>
      <c r="DC48" s="2" t="s">
        <v>189</v>
      </c>
    </row>
    <row r="49" spans="1:107">
      <c r="A49" s="45" t="s">
        <v>246</v>
      </c>
      <c r="B49" s="46">
        <v>143871</v>
      </c>
      <c r="C49" s="47">
        <f>(B49-$B$1132)/($B$1133-$B$1132)</f>
        <v>0.16290735412509647</v>
      </c>
      <c r="D49" s="46">
        <v>35000</v>
      </c>
      <c r="E49" s="47">
        <f>(D49-$D$1132)/($D$1133-$D$1132)</f>
        <v>6.9972099162974893E-2</v>
      </c>
      <c r="F49" s="46" t="s">
        <v>53</v>
      </c>
      <c r="G49" s="44">
        <f>VLOOKUP(F49,'DATOS DE SOPORTE'!$Y$5:$Z$8,2,FALSE)</f>
        <v>2</v>
      </c>
      <c r="H49" s="47">
        <f>(G49-$G$1132)/($G$1133-$G$1132)</f>
        <v>0.33333333333333331</v>
      </c>
      <c r="I49" s="50">
        <v>1</v>
      </c>
      <c r="J49" s="44">
        <f t="shared" si="9"/>
        <v>1</v>
      </c>
      <c r="K49" s="43">
        <f>(J49-$J$1132)/($J$1133-$J$1132)</f>
        <v>0.2</v>
      </c>
      <c r="L49" s="51" t="str">
        <f t="shared" si="42"/>
        <v>SI</v>
      </c>
      <c r="M49" s="46" t="s">
        <v>192</v>
      </c>
      <c r="N49" s="44">
        <f t="shared" si="10"/>
        <v>2</v>
      </c>
      <c r="O49" s="43">
        <f>(N49-N$1132)/(N$1133-N$1132)</f>
        <v>1</v>
      </c>
      <c r="P49" s="46" t="s">
        <v>193</v>
      </c>
      <c r="Q49" s="44">
        <f t="shared" si="11"/>
        <v>2</v>
      </c>
      <c r="R49" s="43">
        <f>(Q49-Q$1132)/(Q$1133-Q$1132)</f>
        <v>0.5</v>
      </c>
      <c r="S49" s="46" t="s">
        <v>194</v>
      </c>
      <c r="T49" s="44">
        <f t="shared" si="12"/>
        <v>1</v>
      </c>
      <c r="U49" s="43">
        <f>(T49-T$1132)/(T$1133-T$1132)</f>
        <v>0</v>
      </c>
      <c r="V49" s="46" t="s">
        <v>62</v>
      </c>
      <c r="W49" s="53">
        <f>VLOOKUP(V49,'DATOS DE SOPORTE'!$S$5:$T$10,2,FALSE)</f>
        <v>1</v>
      </c>
      <c r="X49" s="54">
        <f>(W49-W$1132)/(W$1133-W$1132)</f>
        <v>0</v>
      </c>
      <c r="Y49" s="46" t="s">
        <v>136</v>
      </c>
      <c r="Z49" s="53">
        <f t="shared" si="13"/>
        <v>2</v>
      </c>
      <c r="AA49" s="54">
        <f>(Z49-Z$1132)/(Z$1133-Z$1132)</f>
        <v>1</v>
      </c>
      <c r="AB49" s="46" t="s">
        <v>136</v>
      </c>
      <c r="AC49" s="53">
        <f t="shared" si="14"/>
        <v>2</v>
      </c>
      <c r="AD49" s="54">
        <f>(AC49-AC$1132)/(AC$1133-AC$1132)</f>
        <v>1</v>
      </c>
      <c r="AE49" s="46" t="s">
        <v>136</v>
      </c>
      <c r="AF49" s="53">
        <f t="shared" si="15"/>
        <v>2</v>
      </c>
      <c r="AG49" s="54">
        <f>(AF49-AF$1132)/(AF$1133-AF$1132)</f>
        <v>1</v>
      </c>
      <c r="AH49" s="24" t="s">
        <v>67</v>
      </c>
      <c r="AI49" s="53">
        <f>VLOOKUP(AH49,'DATOS DE SOPORTE'!$V$5:$W$8,2,FALSE)</f>
        <v>1</v>
      </c>
      <c r="AJ49" s="54">
        <f>(AI49-AI$1132)/(AI$1133-AI$1132)</f>
        <v>0</v>
      </c>
      <c r="AK49" s="58" t="str">
        <f t="shared" si="16"/>
        <v>Muy malo</v>
      </c>
      <c r="AL49" s="61">
        <f>IFERROR(SQRT(($E49-$E$1136)^2+($C49-$C$1136)^2),0)</f>
        <v>8.1754556832633538E-2</v>
      </c>
      <c r="AM49" s="62" t="str">
        <f>IF(AL49&lt;=SMALL($AL$3:$AL$1130,1),"MAS PARECIDO","NO")</f>
        <v>NO</v>
      </c>
      <c r="AN49" s="62" t="str">
        <f>IF(AL49&lt;=SMALL($AL$3:$AL$1130,5),"SIMILAR","NO")</f>
        <v>NO</v>
      </c>
      <c r="AO49" s="62" t="str">
        <f t="shared" si="43"/>
        <v>N/A</v>
      </c>
      <c r="AP49" s="62">
        <f t="shared" si="17"/>
        <v>0</v>
      </c>
      <c r="AQ49" s="65">
        <f t="shared" si="44"/>
        <v>0</v>
      </c>
      <c r="AR49" s="61">
        <f>IFERROR(SQRT(($E49-$E$1136)^2+($H49-$H$1136)^2),0)</f>
        <v>7.0002100063001893E-2</v>
      </c>
      <c r="AS49" s="62" t="str">
        <f>IF(AR49&lt;=SMALL(AR$3:AR$1130,1),"MAS PARECIDO","NO")</f>
        <v>NO</v>
      </c>
      <c r="AT49" s="62" t="str">
        <f>IF(AR49&lt;=SMALL(AR$3:AR$1130,5),"SIMILAR","NO")</f>
        <v>NO</v>
      </c>
      <c r="AU49" s="62" t="str">
        <f t="shared" si="45"/>
        <v>N/A</v>
      </c>
      <c r="AV49" s="62">
        <f t="shared" si="18"/>
        <v>0</v>
      </c>
      <c r="AW49" s="65">
        <f t="shared" si="19"/>
        <v>0</v>
      </c>
      <c r="AX49" s="59">
        <f>IFERROR(SQRT(($E49-$E$1136)^2+($K49-$K$1136)^2),0)</f>
        <v>7.0002100063001893E-2</v>
      </c>
      <c r="AY49" s="62" t="str">
        <f>IF(AX49&lt;=SMALL(AX$3:AX$1130,1),"MAS PARECIDO","NO")</f>
        <v>NO</v>
      </c>
      <c r="AZ49" s="62" t="str">
        <f>IF(AX49&lt;=SMALL(AX$3:AX$1130,5),"SIMILAR","NO")</f>
        <v>NO</v>
      </c>
      <c r="BA49" s="62" t="str">
        <f t="shared" si="46"/>
        <v>N/A</v>
      </c>
      <c r="BB49" s="62">
        <f t="shared" si="20"/>
        <v>0</v>
      </c>
      <c r="BC49" s="65">
        <f t="shared" si="21"/>
        <v>0</v>
      </c>
      <c r="BD49" s="59">
        <f>IFERROR(SQRT(($E49-$E$1136)^2+($O49-$O$1136)^2),0)</f>
        <v>7.0002100063001893E-2</v>
      </c>
      <c r="BE49" s="62" t="str">
        <f>IF(BD49&lt;=SMALL(BD$3:BD$1130,1),"MAS PARECIDO","NO")</f>
        <v>NO</v>
      </c>
      <c r="BF49" s="62" t="str">
        <f>IF(BD49&lt;=SMALL(BD$3:BD$1130,5),"SIMILAR","NO")</f>
        <v>NO</v>
      </c>
      <c r="BG49" s="62" t="str">
        <f t="shared" si="47"/>
        <v>N/A</v>
      </c>
      <c r="BH49" s="62">
        <f t="shared" si="22"/>
        <v>0</v>
      </c>
      <c r="BI49" s="65">
        <f t="shared" si="23"/>
        <v>0</v>
      </c>
      <c r="BJ49" s="59">
        <f>IFERROR(SQRT(($E49-$E$1136)^2+($R49-$R$1136)^2),0)</f>
        <v>7.0002100063001893E-2</v>
      </c>
      <c r="BK49" s="62" t="str">
        <f>IF(BJ49&lt;=SMALL(BJ$3:BJ$1130,1),"MAS PARECIDO","NO")</f>
        <v>NO</v>
      </c>
      <c r="BL49" s="62" t="str">
        <f>IF(BJ49&lt;=SMALL(BJ$3:BJ$1130,5),"SIMILAR","NO")</f>
        <v>NO</v>
      </c>
      <c r="BM49" s="62" t="str">
        <f t="shared" si="48"/>
        <v>N/A</v>
      </c>
      <c r="BN49" s="62">
        <f t="shared" si="24"/>
        <v>0</v>
      </c>
      <c r="BO49" s="65">
        <f t="shared" si="25"/>
        <v>0</v>
      </c>
      <c r="BP49" s="59">
        <f>IFERROR(SQRT(($E49-$E$1136)^2+($U49-$U$1136)^2),0)</f>
        <v>7.0002100063001893E-2</v>
      </c>
      <c r="BQ49" s="62" t="str">
        <f>IF(BP49&lt;=SMALL(BP$3:BP$1130,1),"MAS PARECIDO","NO")</f>
        <v>NO</v>
      </c>
      <c r="BR49" s="62" t="str">
        <f>IF(BP49&lt;=SMALL(BP$3:BP$1130,5),"SIMILAR","NO")</f>
        <v>NO</v>
      </c>
      <c r="BS49" s="62" t="str">
        <f t="shared" si="49"/>
        <v>N/A</v>
      </c>
      <c r="BT49" s="62">
        <f t="shared" si="26"/>
        <v>0</v>
      </c>
      <c r="BU49" s="65">
        <f t="shared" si="27"/>
        <v>0</v>
      </c>
      <c r="BV49" s="59">
        <f>IFERROR(SQRT(($E49-$E$1136)^2+($X49-$X$1136)^2),0)</f>
        <v>7.0002100063001893E-2</v>
      </c>
      <c r="BW49" s="62" t="str">
        <f>IF(BV49&lt;=SMALL(BV$3:BV$1130,1),"MAS PARECIDO","NO")</f>
        <v>NO</v>
      </c>
      <c r="BX49" s="62" t="str">
        <f>IF(BV49&lt;=SMALL(BV$3:BV$1130,5),"SIMILAR","NO")</f>
        <v>NO</v>
      </c>
      <c r="BY49" s="62" t="str">
        <f t="shared" si="50"/>
        <v>N/A</v>
      </c>
      <c r="BZ49" s="62">
        <f t="shared" si="28"/>
        <v>0</v>
      </c>
      <c r="CA49" s="65">
        <f t="shared" si="29"/>
        <v>0</v>
      </c>
      <c r="CB49" s="59">
        <f>IFERROR(SQRT(($E49-$E$1136)^2+($AA49-$AA$1136)^2),0)</f>
        <v>1.0024471527283774</v>
      </c>
      <c r="CC49" s="62" t="str">
        <f>IF(CB49&lt;=SMALL(CB$3:CB$1130,1),"MAS PARECIDO","NO")</f>
        <v>NO</v>
      </c>
      <c r="CD49" s="62" t="str">
        <f>IF(CB49&lt;=SMALL(CB$3:CB$1130,5),"SIMILAR","NO")</f>
        <v>NO</v>
      </c>
      <c r="CE49" s="62" t="str">
        <f t="shared" si="30"/>
        <v>N/A</v>
      </c>
      <c r="CF49" s="62">
        <f t="shared" si="31"/>
        <v>0</v>
      </c>
      <c r="CG49" s="65">
        <f t="shared" si="32"/>
        <v>0</v>
      </c>
      <c r="CH49" s="59">
        <f>IFERROR(SQRT(($E49-$E$1136)^2+($AD49-$AD$1136)^2),0)</f>
        <v>7.0002100063001893E-2</v>
      </c>
      <c r="CI49" s="62" t="str">
        <f>IF(CH49&lt;=SMALL(CH$3:CH$1130,1),"MAS PARECIDO","NO")</f>
        <v>NO</v>
      </c>
      <c r="CJ49" s="62" t="str">
        <f>IF(CH49&lt;=SMALL(CH$3:CH$1130,5),"SIMILAR","NO")</f>
        <v>NO</v>
      </c>
      <c r="CK49" s="62" t="str">
        <f t="shared" si="33"/>
        <v>N/A</v>
      </c>
      <c r="CL49" s="62">
        <f t="shared" si="34"/>
        <v>0</v>
      </c>
      <c r="CM49" s="65">
        <f t="shared" si="35"/>
        <v>0</v>
      </c>
      <c r="CN49" s="59">
        <f>IFERROR(SQRT(($E49-$E$1136)^2+($AG49-$AG$1136)^2),0)</f>
        <v>7.0002100063001893E-2</v>
      </c>
      <c r="CO49" s="62" t="str">
        <f>IF(CN49&lt;=SMALL(CN$3:CN$1130,1),"MAS PARECIDO","NO")</f>
        <v>NO</v>
      </c>
      <c r="CP49" s="62" t="str">
        <f>IF(CN49&lt;=SMALL(CN$3:CN$1130,5),"SIMILAR","NO")</f>
        <v>NO</v>
      </c>
      <c r="CQ49" s="62" t="str">
        <f t="shared" si="36"/>
        <v>N/A</v>
      </c>
      <c r="CR49" s="62">
        <f t="shared" si="37"/>
        <v>0</v>
      </c>
      <c r="CS49" s="65">
        <f t="shared" si="38"/>
        <v>0</v>
      </c>
      <c r="CT49" s="59">
        <f>IFERROR(SQRT(($E49-$E$1136)^2+($AJ49-$AJ$1136)^2),0)</f>
        <v>7.0002100063001893E-2</v>
      </c>
      <c r="CU49" s="62" t="str">
        <f>IF(CT49&lt;=SMALL(CT$3:CT$1130,1),"MAS PARECIDO","NO")</f>
        <v>NO</v>
      </c>
      <c r="CV49" s="62" t="str">
        <f>IF(CT49&lt;=SMALL(CT$3:CT$1130,5),"SIMILAR","NO")</f>
        <v>NO</v>
      </c>
      <c r="CW49" s="62" t="str">
        <f t="shared" si="39"/>
        <v>N/A</v>
      </c>
      <c r="CX49" s="62">
        <f t="shared" si="40"/>
        <v>0</v>
      </c>
      <c r="CY49" s="65">
        <f t="shared" si="41"/>
        <v>0</v>
      </c>
      <c r="CZ49" s="2" t="s">
        <v>1370</v>
      </c>
      <c r="DA49" s="2" t="s">
        <v>1371</v>
      </c>
      <c r="DB49" s="2">
        <v>10</v>
      </c>
      <c r="DC49" s="2" t="s">
        <v>319</v>
      </c>
    </row>
    <row r="50" spans="1:107">
      <c r="A50" s="45" t="s">
        <v>247</v>
      </c>
      <c r="B50" s="46">
        <v>42070</v>
      </c>
      <c r="C50" s="47">
        <f>(B50-$B$1132)/($B$1133-$B$1132)</f>
        <v>4.3910820759304747E-2</v>
      </c>
      <c r="D50" s="46">
        <v>17000</v>
      </c>
      <c r="E50" s="47">
        <f>(D50-$D$1132)/($D$1133-$D$1132)</f>
        <v>3.3971019130573918E-2</v>
      </c>
      <c r="F50" s="46" t="s">
        <v>187</v>
      </c>
      <c r="G50" s="44">
        <f>VLOOKUP(F50,'DATOS DE SOPORTE'!$Y$5:$Z$8,2,FALSE)</f>
        <v>4</v>
      </c>
      <c r="H50" s="47">
        <f>(G50-$G$1132)/($G$1133-$G$1132)</f>
        <v>1</v>
      </c>
      <c r="I50" s="50">
        <v>0</v>
      </c>
      <c r="J50" s="44">
        <f t="shared" si="9"/>
        <v>0</v>
      </c>
      <c r="K50" s="43">
        <f>(J50-$J$1132)/($J$1133-$J$1132)</f>
        <v>0</v>
      </c>
      <c r="L50" s="51" t="str">
        <f t="shared" si="42"/>
        <v>NO</v>
      </c>
      <c r="M50" s="46" t="s">
        <v>56</v>
      </c>
      <c r="N50" s="44">
        <f t="shared" si="10"/>
        <v>1</v>
      </c>
      <c r="O50" s="43">
        <f>(N50-N$1132)/(N$1133-N$1132)</f>
        <v>0</v>
      </c>
      <c r="P50" s="46" t="s">
        <v>196</v>
      </c>
      <c r="Q50" s="44">
        <f t="shared" si="11"/>
        <v>1</v>
      </c>
      <c r="R50" s="43">
        <f>(Q50-Q$1132)/(Q$1133-Q$1132)</f>
        <v>0</v>
      </c>
      <c r="S50" s="46" t="s">
        <v>60</v>
      </c>
      <c r="T50" s="44">
        <f t="shared" si="12"/>
        <v>2</v>
      </c>
      <c r="U50" s="43">
        <f>(T50-T$1132)/(T$1133-T$1132)</f>
        <v>1</v>
      </c>
      <c r="V50" s="46" t="s">
        <v>62</v>
      </c>
      <c r="W50" s="53">
        <f>VLOOKUP(V50,'DATOS DE SOPORTE'!$S$5:$T$10,2,FALSE)</f>
        <v>1</v>
      </c>
      <c r="X50" s="54">
        <f>(W50-W$1132)/(W$1133-W$1132)</f>
        <v>0</v>
      </c>
      <c r="Y50" s="46" t="s">
        <v>136</v>
      </c>
      <c r="Z50" s="53">
        <f t="shared" si="13"/>
        <v>2</v>
      </c>
      <c r="AA50" s="54">
        <f>(Z50-Z$1132)/(Z$1133-Z$1132)</f>
        <v>1</v>
      </c>
      <c r="AB50" s="46" t="s">
        <v>136</v>
      </c>
      <c r="AC50" s="53">
        <f t="shared" si="14"/>
        <v>2</v>
      </c>
      <c r="AD50" s="54">
        <f>(AC50-AC$1132)/(AC$1133-AC$1132)</f>
        <v>1</v>
      </c>
      <c r="AE50" s="46" t="s">
        <v>188</v>
      </c>
      <c r="AF50" s="53">
        <f t="shared" si="15"/>
        <v>1</v>
      </c>
      <c r="AG50" s="54">
        <f>(AF50-AF$1132)/(AF$1133-AF$1132)</f>
        <v>0</v>
      </c>
      <c r="AH50" s="24" t="s">
        <v>67</v>
      </c>
      <c r="AI50" s="53">
        <f>VLOOKUP(AH50,'DATOS DE SOPORTE'!$V$5:$W$8,2,FALSE)</f>
        <v>1</v>
      </c>
      <c r="AJ50" s="54">
        <f>(AI50-AI$1132)/(AI$1133-AI$1132)</f>
        <v>0</v>
      </c>
      <c r="AK50" s="58" t="str">
        <f t="shared" si="16"/>
        <v>Bueno</v>
      </c>
      <c r="AL50" s="61">
        <f>IFERROR(SQRT(($E50-$E$1136)^2+($C50-$C$1136)^2),0)</f>
        <v>0.1647743954368</v>
      </c>
      <c r="AM50" s="62" t="str">
        <f>IF(AL50&lt;=SMALL($AL$3:$AL$1130,1),"MAS PARECIDO","NO")</f>
        <v>NO</v>
      </c>
      <c r="AN50" s="62" t="str">
        <f>IF(AL50&lt;=SMALL($AL$3:$AL$1130,5),"SIMILAR","NO")</f>
        <v>NO</v>
      </c>
      <c r="AO50" s="62" t="str">
        <f t="shared" si="43"/>
        <v>N/A</v>
      </c>
      <c r="AP50" s="62">
        <f t="shared" si="17"/>
        <v>0</v>
      </c>
      <c r="AQ50" s="65">
        <f t="shared" si="44"/>
        <v>0</v>
      </c>
      <c r="AR50" s="61">
        <f>IFERROR(SQRT(($E50-$E$1136)^2+($H50-$H$1136)^2),0)</f>
        <v>0.66753315558672133</v>
      </c>
      <c r="AS50" s="62" t="str">
        <f>IF(AR50&lt;=SMALL(AR$3:AR$1130,1),"MAS PARECIDO","NO")</f>
        <v>NO</v>
      </c>
      <c r="AT50" s="62" t="str">
        <f>IF(AR50&lt;=SMALL(AR$3:AR$1130,5),"SIMILAR","NO")</f>
        <v>NO</v>
      </c>
      <c r="AU50" s="62" t="str">
        <f t="shared" si="45"/>
        <v>N/A</v>
      </c>
      <c r="AV50" s="62">
        <f t="shared" si="18"/>
        <v>0</v>
      </c>
      <c r="AW50" s="65">
        <f t="shared" si="19"/>
        <v>0</v>
      </c>
      <c r="AX50" s="59">
        <f>IFERROR(SQRT(($E50-$E$1136)^2+($K50-$K$1136)^2),0)</f>
        <v>0.20286958708273978</v>
      </c>
      <c r="AY50" s="62" t="str">
        <f>IF(AX50&lt;=SMALL(AX$3:AX$1130,1),"MAS PARECIDO","NO")</f>
        <v>NO</v>
      </c>
      <c r="AZ50" s="62" t="str">
        <f>IF(AX50&lt;=SMALL(AX$3:AX$1130,5),"SIMILAR","NO")</f>
        <v>NO</v>
      </c>
      <c r="BA50" s="62" t="str">
        <f t="shared" si="46"/>
        <v>N/A</v>
      </c>
      <c r="BB50" s="62">
        <f t="shared" si="20"/>
        <v>0</v>
      </c>
      <c r="BC50" s="65">
        <f t="shared" si="21"/>
        <v>0</v>
      </c>
      <c r="BD50" s="59">
        <f>IFERROR(SQRT(($E50-$E$1136)^2+($O50-$O$1136)^2),0)</f>
        <v>1.0005778677160122</v>
      </c>
      <c r="BE50" s="62" t="str">
        <f>IF(BD50&lt;=SMALL(BD$3:BD$1130,1),"MAS PARECIDO","NO")</f>
        <v>NO</v>
      </c>
      <c r="BF50" s="62" t="str">
        <f>IF(BD50&lt;=SMALL(BD$3:BD$1130,5),"SIMILAR","NO")</f>
        <v>NO</v>
      </c>
      <c r="BG50" s="62" t="str">
        <f t="shared" si="47"/>
        <v>N/A</v>
      </c>
      <c r="BH50" s="62">
        <f t="shared" si="22"/>
        <v>0</v>
      </c>
      <c r="BI50" s="65">
        <f t="shared" si="23"/>
        <v>0</v>
      </c>
      <c r="BJ50" s="59">
        <f>IFERROR(SQRT(($E50-$E$1136)^2+($R50-$R$1136)^2),0)</f>
        <v>0.50115473594801174</v>
      </c>
      <c r="BK50" s="62" t="str">
        <f>IF(BJ50&lt;=SMALL(BJ$3:BJ$1130,1),"MAS PARECIDO","NO")</f>
        <v>NO</v>
      </c>
      <c r="BL50" s="62" t="str">
        <f>IF(BJ50&lt;=SMALL(BJ$3:BJ$1130,5),"SIMILAR","NO")</f>
        <v>NO</v>
      </c>
      <c r="BM50" s="62" t="str">
        <f t="shared" si="48"/>
        <v>N/A</v>
      </c>
      <c r="BN50" s="62">
        <f t="shared" si="24"/>
        <v>0</v>
      </c>
      <c r="BO50" s="65">
        <f t="shared" si="25"/>
        <v>0</v>
      </c>
      <c r="BP50" s="59">
        <f>IFERROR(SQRT(($E50-$E$1136)^2+($U50-$U$1136)^2),0)</f>
        <v>1.0005778677160122</v>
      </c>
      <c r="BQ50" s="62" t="str">
        <f>IF(BP50&lt;=SMALL(BP$3:BP$1130,1),"MAS PARECIDO","NO")</f>
        <v>NO</v>
      </c>
      <c r="BR50" s="62" t="str">
        <f>IF(BP50&lt;=SMALL(BP$3:BP$1130,5),"SIMILAR","NO")</f>
        <v>NO</v>
      </c>
      <c r="BS50" s="62" t="str">
        <f t="shared" si="49"/>
        <v>N/A</v>
      </c>
      <c r="BT50" s="62">
        <f t="shared" si="26"/>
        <v>0</v>
      </c>
      <c r="BU50" s="65">
        <f t="shared" si="27"/>
        <v>0</v>
      </c>
      <c r="BV50" s="59">
        <f>IFERROR(SQRT(($E50-$E$1136)^2+($X50-$X$1136)^2),0)</f>
        <v>3.4001020030600917E-2</v>
      </c>
      <c r="BW50" s="62" t="str">
        <f>IF(BV50&lt;=SMALL(BV$3:BV$1130,1),"MAS PARECIDO","NO")</f>
        <v>NO</v>
      </c>
      <c r="BX50" s="62" t="str">
        <f>IF(BV50&lt;=SMALL(BV$3:BV$1130,5),"SIMILAR","NO")</f>
        <v>NO</v>
      </c>
      <c r="BY50" s="62" t="str">
        <f t="shared" si="50"/>
        <v>N/A</v>
      </c>
      <c r="BZ50" s="62">
        <f t="shared" si="28"/>
        <v>0</v>
      </c>
      <c r="CA50" s="65">
        <f t="shared" si="29"/>
        <v>0</v>
      </c>
      <c r="CB50" s="59">
        <f>IFERROR(SQRT(($E50-$E$1136)^2+($AA50-$AA$1136)^2),0)</f>
        <v>1.0005778677160122</v>
      </c>
      <c r="CC50" s="62" t="str">
        <f>IF(CB50&lt;=SMALL(CB$3:CB$1130,1),"MAS PARECIDO","NO")</f>
        <v>NO</v>
      </c>
      <c r="CD50" s="62" t="str">
        <f>IF(CB50&lt;=SMALL(CB$3:CB$1130,5),"SIMILAR","NO")</f>
        <v>NO</v>
      </c>
      <c r="CE50" s="62" t="str">
        <f t="shared" si="30"/>
        <v>N/A</v>
      </c>
      <c r="CF50" s="62">
        <f t="shared" si="31"/>
        <v>0</v>
      </c>
      <c r="CG50" s="65">
        <f t="shared" si="32"/>
        <v>0</v>
      </c>
      <c r="CH50" s="59">
        <f>IFERROR(SQRT(($E50-$E$1136)^2+($AD50-$AD$1136)^2),0)</f>
        <v>3.4001020030600917E-2</v>
      </c>
      <c r="CI50" s="62" t="str">
        <f>IF(CH50&lt;=SMALL(CH$3:CH$1130,1),"MAS PARECIDO","NO")</f>
        <v>NO</v>
      </c>
      <c r="CJ50" s="62" t="str">
        <f>IF(CH50&lt;=SMALL(CH$3:CH$1130,5),"SIMILAR","NO")</f>
        <v>NO</v>
      </c>
      <c r="CK50" s="62" t="str">
        <f t="shared" si="33"/>
        <v>N/A</v>
      </c>
      <c r="CL50" s="62">
        <f t="shared" si="34"/>
        <v>0</v>
      </c>
      <c r="CM50" s="65">
        <f t="shared" si="35"/>
        <v>0</v>
      </c>
      <c r="CN50" s="59">
        <f>IFERROR(SQRT(($E50-$E$1136)^2+($AG50-$AG$1136)^2),0)</f>
        <v>1.0005778677160122</v>
      </c>
      <c r="CO50" s="62" t="str">
        <f>IF(CN50&lt;=SMALL(CN$3:CN$1130,1),"MAS PARECIDO","NO")</f>
        <v>NO</v>
      </c>
      <c r="CP50" s="62" t="str">
        <f>IF(CN50&lt;=SMALL(CN$3:CN$1130,5),"SIMILAR","NO")</f>
        <v>NO</v>
      </c>
      <c r="CQ50" s="62" t="str">
        <f t="shared" si="36"/>
        <v>N/A</v>
      </c>
      <c r="CR50" s="62">
        <f t="shared" si="37"/>
        <v>0</v>
      </c>
      <c r="CS50" s="65">
        <f t="shared" si="38"/>
        <v>0</v>
      </c>
      <c r="CT50" s="59">
        <f>IFERROR(SQRT(($E50-$E$1136)^2+($AJ50-$AJ$1136)^2),0)</f>
        <v>3.4001020030600917E-2</v>
      </c>
      <c r="CU50" s="62" t="str">
        <f>IF(CT50&lt;=SMALL(CT$3:CT$1130,1),"MAS PARECIDO","NO")</f>
        <v>NO</v>
      </c>
      <c r="CV50" s="62" t="str">
        <f>IF(CT50&lt;=SMALL(CT$3:CT$1130,5),"SIMILAR","NO")</f>
        <v>NO</v>
      </c>
      <c r="CW50" s="62" t="str">
        <f t="shared" si="39"/>
        <v>N/A</v>
      </c>
      <c r="CX50" s="62">
        <f t="shared" si="40"/>
        <v>0</v>
      </c>
      <c r="CY50" s="65">
        <f t="shared" si="41"/>
        <v>0</v>
      </c>
      <c r="CZ50" s="2" t="s">
        <v>1372</v>
      </c>
      <c r="DA50" s="2" t="s">
        <v>1373</v>
      </c>
      <c r="DB50" s="2">
        <v>0</v>
      </c>
      <c r="DC50" s="2" t="s">
        <v>189</v>
      </c>
    </row>
    <row r="51" spans="1:107">
      <c r="A51" s="45" t="s">
        <v>248</v>
      </c>
      <c r="B51" s="46">
        <v>30000</v>
      </c>
      <c r="C51" s="47">
        <f>(B51-$B$1132)/($B$1133-$B$1132)</f>
        <v>2.9802038353187853E-2</v>
      </c>
      <c r="D51" s="46">
        <v>12000</v>
      </c>
      <c r="E51" s="47">
        <f>(D51-$D$1132)/($D$1133-$D$1132)</f>
        <v>2.3970719121573648E-2</v>
      </c>
      <c r="F51" s="46" t="s">
        <v>53</v>
      </c>
      <c r="G51" s="44">
        <f>VLOOKUP(F51,'DATOS DE SOPORTE'!$Y$5:$Z$8,2,FALSE)</f>
        <v>2</v>
      </c>
      <c r="H51" s="47">
        <f>(G51-$G$1132)/($G$1133-$G$1132)</f>
        <v>0.33333333333333331</v>
      </c>
      <c r="I51" s="50">
        <v>1</v>
      </c>
      <c r="J51" s="44">
        <f t="shared" si="9"/>
        <v>1</v>
      </c>
      <c r="K51" s="43">
        <f>(J51-$J$1132)/($J$1133-$J$1132)</f>
        <v>0.2</v>
      </c>
      <c r="L51" s="51" t="str">
        <f t="shared" si="42"/>
        <v>SI</v>
      </c>
      <c r="M51" s="46" t="s">
        <v>192</v>
      </c>
      <c r="N51" s="44">
        <f t="shared" si="10"/>
        <v>2</v>
      </c>
      <c r="O51" s="43">
        <f>(N51-N$1132)/(N$1133-N$1132)</f>
        <v>1</v>
      </c>
      <c r="P51" s="46" t="s">
        <v>58</v>
      </c>
      <c r="Q51" s="44">
        <f t="shared" si="11"/>
        <v>3</v>
      </c>
      <c r="R51" s="43">
        <f>(Q51-Q$1132)/(Q$1133-Q$1132)</f>
        <v>1</v>
      </c>
      <c r="S51" s="46" t="s">
        <v>60</v>
      </c>
      <c r="T51" s="44">
        <f t="shared" si="12"/>
        <v>2</v>
      </c>
      <c r="U51" s="43">
        <f>(T51-T$1132)/(T$1133-T$1132)</f>
        <v>1</v>
      </c>
      <c r="V51" s="46" t="s">
        <v>198</v>
      </c>
      <c r="W51" s="53">
        <f>VLOOKUP(V51,'DATOS DE SOPORTE'!$S$5:$T$10,2,FALSE)</f>
        <v>4</v>
      </c>
      <c r="X51" s="54">
        <f>(W51-W$1132)/(W$1133-W$1132)</f>
        <v>0.6</v>
      </c>
      <c r="Y51" s="46" t="s">
        <v>188</v>
      </c>
      <c r="Z51" s="53">
        <f t="shared" si="13"/>
        <v>1</v>
      </c>
      <c r="AA51" s="54">
        <f>(Z51-Z$1132)/(Z$1133-Z$1132)</f>
        <v>0</v>
      </c>
      <c r="AB51" s="46" t="s">
        <v>188</v>
      </c>
      <c r="AC51" s="53">
        <f t="shared" si="14"/>
        <v>1</v>
      </c>
      <c r="AD51" s="54">
        <f>(AC51-AC$1132)/(AC$1133-AC$1132)</f>
        <v>0</v>
      </c>
      <c r="AE51" s="46" t="s">
        <v>188</v>
      </c>
      <c r="AF51" s="53">
        <f t="shared" si="15"/>
        <v>1</v>
      </c>
      <c r="AG51" s="54">
        <f>(AF51-AF$1132)/(AF$1133-AF$1132)</f>
        <v>0</v>
      </c>
      <c r="AH51" s="24" t="s">
        <v>199</v>
      </c>
      <c r="AI51" s="53">
        <f>VLOOKUP(AH51,'DATOS DE SOPORTE'!$V$5:$W$8,2,FALSE)</f>
        <v>2</v>
      </c>
      <c r="AJ51" s="54">
        <f>(AI51-AI$1132)/(AI$1133-AI$1132)</f>
        <v>0.33333333333333331</v>
      </c>
      <c r="AK51" s="58" t="str">
        <f t="shared" si="16"/>
        <v>Bueno</v>
      </c>
      <c r="AL51" s="61">
        <f>IFERROR(SQRT(($E51-$E$1136)^2+($C51-$C$1136)^2),0)</f>
        <v>0.17697200760273171</v>
      </c>
      <c r="AM51" s="62" t="str">
        <f>IF(AL51&lt;=SMALL($AL$3:$AL$1130,1),"MAS PARECIDO","NO")</f>
        <v>NO</v>
      </c>
      <c r="AN51" s="62" t="str">
        <f>IF(AL51&lt;=SMALL($AL$3:$AL$1130,5),"SIMILAR","NO")</f>
        <v>NO</v>
      </c>
      <c r="AO51" s="62" t="str">
        <f t="shared" si="43"/>
        <v>N/A</v>
      </c>
      <c r="AP51" s="62">
        <f t="shared" si="17"/>
        <v>0</v>
      </c>
      <c r="AQ51" s="65">
        <f t="shared" si="44"/>
        <v>0</v>
      </c>
      <c r="AR51" s="61">
        <f>IFERROR(SQRT(($E51-$E$1136)^2+($H51-$H$1136)^2),0)</f>
        <v>2.4000720021600648E-2</v>
      </c>
      <c r="AS51" s="62" t="str">
        <f>IF(AR51&lt;=SMALL(AR$3:AR$1130,1),"MAS PARECIDO","NO")</f>
        <v>NO</v>
      </c>
      <c r="AT51" s="62" t="str">
        <f>IF(AR51&lt;=SMALL(AR$3:AR$1130,5),"SIMILAR","NO")</f>
        <v>NO</v>
      </c>
      <c r="AU51" s="62" t="str">
        <f t="shared" si="45"/>
        <v>N/A</v>
      </c>
      <c r="AV51" s="62">
        <f t="shared" si="18"/>
        <v>0</v>
      </c>
      <c r="AW51" s="65">
        <f t="shared" si="19"/>
        <v>0</v>
      </c>
      <c r="AX51" s="59">
        <f>IFERROR(SQRT(($E51-$E$1136)^2+($K51-$K$1136)^2),0)</f>
        <v>2.4000720021600648E-2</v>
      </c>
      <c r="AY51" s="62" t="str">
        <f>IF(AX51&lt;=SMALL(AX$3:AX$1130,1),"MAS PARECIDO","NO")</f>
        <v>NO</v>
      </c>
      <c r="AZ51" s="62" t="str">
        <f>IF(AX51&lt;=SMALL(AX$3:AX$1130,5),"SIMILAR","NO")</f>
        <v>NO</v>
      </c>
      <c r="BA51" s="62" t="str">
        <f t="shared" si="46"/>
        <v>N/A</v>
      </c>
      <c r="BB51" s="62">
        <f t="shared" si="20"/>
        <v>0</v>
      </c>
      <c r="BC51" s="65">
        <f t="shared" si="21"/>
        <v>0</v>
      </c>
      <c r="BD51" s="59">
        <f>IFERROR(SQRT(($E51-$E$1136)^2+($O51-$O$1136)^2),0)</f>
        <v>2.4000720021600648E-2</v>
      </c>
      <c r="BE51" s="62" t="str">
        <f>IF(BD51&lt;=SMALL(BD$3:BD$1130,1),"MAS PARECIDO","NO")</f>
        <v>NO</v>
      </c>
      <c r="BF51" s="62" t="str">
        <f>IF(BD51&lt;=SMALL(BD$3:BD$1130,5),"SIMILAR","NO")</f>
        <v>NO</v>
      </c>
      <c r="BG51" s="62" t="str">
        <f t="shared" si="47"/>
        <v>N/A</v>
      </c>
      <c r="BH51" s="62">
        <f t="shared" si="22"/>
        <v>0</v>
      </c>
      <c r="BI51" s="65">
        <f t="shared" si="23"/>
        <v>0</v>
      </c>
      <c r="BJ51" s="59">
        <f>IFERROR(SQRT(($E51-$E$1136)^2+($R51-$R$1136)^2),0)</f>
        <v>0.50057570312746424</v>
      </c>
      <c r="BK51" s="62" t="str">
        <f>IF(BJ51&lt;=SMALL(BJ$3:BJ$1130,1),"MAS PARECIDO","NO")</f>
        <v>NO</v>
      </c>
      <c r="BL51" s="62" t="str">
        <f>IF(BJ51&lt;=SMALL(BJ$3:BJ$1130,5),"SIMILAR","NO")</f>
        <v>NO</v>
      </c>
      <c r="BM51" s="62" t="str">
        <f t="shared" si="48"/>
        <v>N/A</v>
      </c>
      <c r="BN51" s="62">
        <f t="shared" si="24"/>
        <v>0</v>
      </c>
      <c r="BO51" s="65">
        <f t="shared" si="25"/>
        <v>0</v>
      </c>
      <c r="BP51" s="59">
        <f>IFERROR(SQRT(($E51-$E$1136)^2+($U51-$U$1136)^2),0)</f>
        <v>1.0002879758157424</v>
      </c>
      <c r="BQ51" s="62" t="str">
        <f>IF(BP51&lt;=SMALL(BP$3:BP$1130,1),"MAS PARECIDO","NO")</f>
        <v>NO</v>
      </c>
      <c r="BR51" s="62" t="str">
        <f>IF(BP51&lt;=SMALL(BP$3:BP$1130,5),"SIMILAR","NO")</f>
        <v>NO</v>
      </c>
      <c r="BS51" s="62" t="str">
        <f t="shared" si="49"/>
        <v>N/A</v>
      </c>
      <c r="BT51" s="62">
        <f t="shared" si="26"/>
        <v>0</v>
      </c>
      <c r="BU51" s="65">
        <f t="shared" si="27"/>
        <v>0</v>
      </c>
      <c r="BV51" s="59">
        <f>IFERROR(SQRT(($E51-$E$1136)^2+($X51-$X$1136)^2),0)</f>
        <v>0.60047983693172846</v>
      </c>
      <c r="BW51" s="62" t="str">
        <f>IF(BV51&lt;=SMALL(BV$3:BV$1130,1),"MAS PARECIDO","NO")</f>
        <v>NO</v>
      </c>
      <c r="BX51" s="62" t="str">
        <f>IF(BV51&lt;=SMALL(BV$3:BV$1130,5),"SIMILAR","NO")</f>
        <v>NO</v>
      </c>
      <c r="BY51" s="62" t="str">
        <f t="shared" si="50"/>
        <v>N/A</v>
      </c>
      <c r="BZ51" s="62">
        <f t="shared" si="28"/>
        <v>0</v>
      </c>
      <c r="CA51" s="65">
        <f t="shared" si="29"/>
        <v>0</v>
      </c>
      <c r="CB51" s="59">
        <f>IFERROR(SQRT(($E51-$E$1136)^2+($AA51-$AA$1136)^2),0)</f>
        <v>2.4000720021600648E-2</v>
      </c>
      <c r="CC51" s="62" t="str">
        <f>IF(CB51&lt;=SMALL(CB$3:CB$1130,1),"MAS PARECIDO","NO")</f>
        <v>NO</v>
      </c>
      <c r="CD51" s="62" t="str">
        <f>IF(CB51&lt;=SMALL(CB$3:CB$1130,5),"SIMILAR","NO")</f>
        <v>NO</v>
      </c>
      <c r="CE51" s="62" t="str">
        <f t="shared" si="30"/>
        <v>N/A</v>
      </c>
      <c r="CF51" s="62">
        <f t="shared" si="31"/>
        <v>0</v>
      </c>
      <c r="CG51" s="65">
        <f t="shared" si="32"/>
        <v>0</v>
      </c>
      <c r="CH51" s="59">
        <f>IFERROR(SQRT(($E51-$E$1136)^2+($AD51-$AD$1136)^2),0)</f>
        <v>1.0002879758157424</v>
      </c>
      <c r="CI51" s="62" t="str">
        <f>IF(CH51&lt;=SMALL(CH$3:CH$1130,1),"MAS PARECIDO","NO")</f>
        <v>NO</v>
      </c>
      <c r="CJ51" s="62" t="str">
        <f>IF(CH51&lt;=SMALL(CH$3:CH$1130,5),"SIMILAR","NO")</f>
        <v>NO</v>
      </c>
      <c r="CK51" s="62" t="str">
        <f t="shared" si="33"/>
        <v>N/A</v>
      </c>
      <c r="CL51" s="62">
        <f t="shared" si="34"/>
        <v>0</v>
      </c>
      <c r="CM51" s="65">
        <f t="shared" si="35"/>
        <v>0</v>
      </c>
      <c r="CN51" s="59">
        <f>IFERROR(SQRT(($E51-$E$1136)^2+($AG51-$AG$1136)^2),0)</f>
        <v>1.0002879758157424</v>
      </c>
      <c r="CO51" s="62" t="str">
        <f>IF(CN51&lt;=SMALL(CN$3:CN$1130,1),"MAS PARECIDO","NO")</f>
        <v>NO</v>
      </c>
      <c r="CP51" s="62" t="str">
        <f>IF(CN51&lt;=SMALL(CN$3:CN$1130,5),"SIMILAR","NO")</f>
        <v>NO</v>
      </c>
      <c r="CQ51" s="62" t="str">
        <f t="shared" si="36"/>
        <v>N/A</v>
      </c>
      <c r="CR51" s="62">
        <f t="shared" si="37"/>
        <v>0</v>
      </c>
      <c r="CS51" s="65">
        <f t="shared" si="38"/>
        <v>0</v>
      </c>
      <c r="CT51" s="59">
        <f>IFERROR(SQRT(($E51-$E$1136)^2+($AJ51-$AJ$1136)^2),0)</f>
        <v>0.33419626819081383</v>
      </c>
      <c r="CU51" s="62" t="str">
        <f>IF(CT51&lt;=SMALL(CT$3:CT$1130,1),"MAS PARECIDO","NO")</f>
        <v>NO</v>
      </c>
      <c r="CV51" s="62" t="str">
        <f>IF(CT51&lt;=SMALL(CT$3:CT$1130,5),"SIMILAR","NO")</f>
        <v>NO</v>
      </c>
      <c r="CW51" s="62" t="str">
        <f t="shared" si="39"/>
        <v>N/A</v>
      </c>
      <c r="CX51" s="62">
        <f t="shared" si="40"/>
        <v>0</v>
      </c>
      <c r="CY51" s="65">
        <f t="shared" si="41"/>
        <v>0</v>
      </c>
      <c r="CZ51" s="2" t="s">
        <v>1374</v>
      </c>
      <c r="DA51" s="2" t="s">
        <v>1375</v>
      </c>
      <c r="DB51" s="2">
        <v>0</v>
      </c>
      <c r="DC51" s="2" t="s">
        <v>189</v>
      </c>
    </row>
    <row r="52" spans="1:107">
      <c r="A52" s="45" t="s">
        <v>249</v>
      </c>
      <c r="B52" s="46">
        <v>36250</v>
      </c>
      <c r="C52" s="47">
        <f>(B52-$B$1132)/($B$1133-$B$1132)</f>
        <v>3.7107745895709025E-2</v>
      </c>
      <c r="D52" s="46">
        <v>3100</v>
      </c>
      <c r="E52" s="47">
        <f>(D52-$D$1132)/($D$1133-$D$1132)</f>
        <v>6.1701851055531668E-3</v>
      </c>
      <c r="F52" s="46" t="s">
        <v>191</v>
      </c>
      <c r="G52" s="44">
        <f>VLOOKUP(F52,'DATOS DE SOPORTE'!$Y$5:$Z$8,2,FALSE)</f>
        <v>1</v>
      </c>
      <c r="H52" s="47">
        <f>(G52-$G$1132)/($G$1133-$G$1132)</f>
        <v>0</v>
      </c>
      <c r="I52" s="50">
        <v>1</v>
      </c>
      <c r="J52" s="44">
        <f t="shared" si="9"/>
        <v>1</v>
      </c>
      <c r="K52" s="43">
        <f>(J52-$J$1132)/($J$1133-$J$1132)</f>
        <v>0.2</v>
      </c>
      <c r="L52" s="51" t="str">
        <f t="shared" si="42"/>
        <v>SI</v>
      </c>
      <c r="M52" s="46" t="s">
        <v>192</v>
      </c>
      <c r="N52" s="44">
        <f t="shared" si="10"/>
        <v>2</v>
      </c>
      <c r="O52" s="43">
        <f>(N52-N$1132)/(N$1133-N$1132)</f>
        <v>1</v>
      </c>
      <c r="P52" s="46" t="s">
        <v>193</v>
      </c>
      <c r="Q52" s="44">
        <f t="shared" si="11"/>
        <v>2</v>
      </c>
      <c r="R52" s="43">
        <f>(Q52-Q$1132)/(Q$1133-Q$1132)</f>
        <v>0.5</v>
      </c>
      <c r="S52" s="46" t="s">
        <v>194</v>
      </c>
      <c r="T52" s="44">
        <f t="shared" si="12"/>
        <v>1</v>
      </c>
      <c r="U52" s="43">
        <f>(T52-T$1132)/(T$1133-T$1132)</f>
        <v>0</v>
      </c>
      <c r="V52" s="46" t="s">
        <v>62</v>
      </c>
      <c r="W52" s="53">
        <f>VLOOKUP(V52,'DATOS DE SOPORTE'!$S$5:$T$10,2,FALSE)</f>
        <v>1</v>
      </c>
      <c r="X52" s="54">
        <f>(W52-W$1132)/(W$1133-W$1132)</f>
        <v>0</v>
      </c>
      <c r="Y52" s="46" t="s">
        <v>188</v>
      </c>
      <c r="Z52" s="53">
        <f t="shared" si="13"/>
        <v>1</v>
      </c>
      <c r="AA52" s="54">
        <f>(Z52-Z$1132)/(Z$1133-Z$1132)</f>
        <v>0</v>
      </c>
      <c r="AB52" s="46" t="s">
        <v>188</v>
      </c>
      <c r="AC52" s="53">
        <f t="shared" si="14"/>
        <v>1</v>
      </c>
      <c r="AD52" s="54">
        <f>(AC52-AC$1132)/(AC$1133-AC$1132)</f>
        <v>0</v>
      </c>
      <c r="AE52" s="46" t="s">
        <v>136</v>
      </c>
      <c r="AF52" s="53">
        <f t="shared" si="15"/>
        <v>2</v>
      </c>
      <c r="AG52" s="54">
        <f>(AF52-AF$1132)/(AF$1133-AF$1132)</f>
        <v>1</v>
      </c>
      <c r="AH52" s="24" t="s">
        <v>67</v>
      </c>
      <c r="AI52" s="53">
        <f>VLOOKUP(AH52,'DATOS DE SOPORTE'!$V$5:$W$8,2,FALSE)</f>
        <v>1</v>
      </c>
      <c r="AJ52" s="54">
        <f>(AI52-AI$1132)/(AI$1133-AI$1132)</f>
        <v>0</v>
      </c>
      <c r="AK52" s="58" t="str">
        <f t="shared" si="16"/>
        <v>Bueno</v>
      </c>
      <c r="AL52" s="61">
        <f>IFERROR(SQRT(($E52-$E$1136)^2+($C52-$C$1136)^2),0)</f>
        <v>0.16814562490037577</v>
      </c>
      <c r="AM52" s="62" t="str">
        <f>IF(AL52&lt;=SMALL($AL$3:$AL$1130,1),"MAS PARECIDO","NO")</f>
        <v>NO</v>
      </c>
      <c r="AN52" s="62" t="str">
        <f>IF(AL52&lt;=SMALL($AL$3:$AL$1130,5),"SIMILAR","NO")</f>
        <v>NO</v>
      </c>
      <c r="AO52" s="62" t="str">
        <f t="shared" si="43"/>
        <v>N/A</v>
      </c>
      <c r="AP52" s="62">
        <f t="shared" si="17"/>
        <v>0</v>
      </c>
      <c r="AQ52" s="65">
        <f t="shared" si="44"/>
        <v>0</v>
      </c>
      <c r="AR52" s="61">
        <f>IFERROR(SQRT(($E52-$E$1136)^2+($H52-$H$1136)^2),0)</f>
        <v>0.33339099180633974</v>
      </c>
      <c r="AS52" s="62" t="str">
        <f>IF(AR52&lt;=SMALL(AR$3:AR$1130,1),"MAS PARECIDO","NO")</f>
        <v>NO</v>
      </c>
      <c r="AT52" s="62" t="str">
        <f>IF(AR52&lt;=SMALL(AR$3:AR$1130,5),"SIMILAR","NO")</f>
        <v>NO</v>
      </c>
      <c r="AU52" s="62" t="str">
        <f t="shared" si="45"/>
        <v>N/A</v>
      </c>
      <c r="AV52" s="62">
        <f t="shared" si="18"/>
        <v>0</v>
      </c>
      <c r="AW52" s="65">
        <f t="shared" si="19"/>
        <v>0</v>
      </c>
      <c r="AX52" s="59">
        <f>IFERROR(SQRT(($E52-$E$1136)^2+($K52-$K$1136)^2),0)</f>
        <v>6.2001860055801673E-3</v>
      </c>
      <c r="AY52" s="62" t="str">
        <f>IF(AX52&lt;=SMALL(AX$3:AX$1130,1),"MAS PARECIDO","NO")</f>
        <v>NO</v>
      </c>
      <c r="AZ52" s="62" t="str">
        <f>IF(AX52&lt;=SMALL(AX$3:AX$1130,5),"SIMILAR","NO")</f>
        <v>NO</v>
      </c>
      <c r="BA52" s="62" t="str">
        <f t="shared" si="46"/>
        <v>N/A</v>
      </c>
      <c r="BB52" s="62">
        <f t="shared" si="20"/>
        <v>0</v>
      </c>
      <c r="BC52" s="65">
        <f t="shared" si="21"/>
        <v>0</v>
      </c>
      <c r="BD52" s="59">
        <f>IFERROR(SQRT(($E52-$E$1136)^2+($O52-$O$1136)^2),0)</f>
        <v>6.2001860055801673E-3</v>
      </c>
      <c r="BE52" s="62" t="str">
        <f>IF(BD52&lt;=SMALL(BD$3:BD$1130,1),"MAS PARECIDO","NO")</f>
        <v>NO</v>
      </c>
      <c r="BF52" s="62" t="str">
        <f>IF(BD52&lt;=SMALL(BD$3:BD$1130,5),"SIMILAR","NO")</f>
        <v>NO</v>
      </c>
      <c r="BG52" s="62" t="str">
        <f t="shared" si="47"/>
        <v>N/A</v>
      </c>
      <c r="BH52" s="62">
        <f t="shared" si="22"/>
        <v>0</v>
      </c>
      <c r="BI52" s="65">
        <f t="shared" si="23"/>
        <v>0</v>
      </c>
      <c r="BJ52" s="59">
        <f>IFERROR(SQRT(($E52-$E$1136)^2+($R52-$R$1136)^2),0)</f>
        <v>6.2001860055801673E-3</v>
      </c>
      <c r="BK52" s="62" t="str">
        <f>IF(BJ52&lt;=SMALL(BJ$3:BJ$1130,1),"MAS PARECIDO","NO")</f>
        <v>NO</v>
      </c>
      <c r="BL52" s="62" t="str">
        <f>IF(BJ52&lt;=SMALL(BJ$3:BJ$1130,5),"SIMILAR","NO")</f>
        <v>NO</v>
      </c>
      <c r="BM52" s="62" t="str">
        <f t="shared" si="48"/>
        <v>N/A</v>
      </c>
      <c r="BN52" s="62">
        <f t="shared" si="24"/>
        <v>0</v>
      </c>
      <c r="BO52" s="65">
        <f t="shared" si="25"/>
        <v>0</v>
      </c>
      <c r="BP52" s="59">
        <f>IFERROR(SQRT(($E52-$E$1136)^2+($U52-$U$1136)^2),0)</f>
        <v>6.2001860055801673E-3</v>
      </c>
      <c r="BQ52" s="62" t="str">
        <f>IF(BP52&lt;=SMALL(BP$3:BP$1130,1),"MAS PARECIDO","NO")</f>
        <v>NO</v>
      </c>
      <c r="BR52" s="62" t="str">
        <f>IF(BP52&lt;=SMALL(BP$3:BP$1130,5),"SIMILAR","NO")</f>
        <v>NO</v>
      </c>
      <c r="BS52" s="62" t="str">
        <f t="shared" si="49"/>
        <v>N/A</v>
      </c>
      <c r="BT52" s="62">
        <f t="shared" si="26"/>
        <v>0</v>
      </c>
      <c r="BU52" s="65">
        <f t="shared" si="27"/>
        <v>0</v>
      </c>
      <c r="BV52" s="59">
        <f>IFERROR(SQRT(($E52-$E$1136)^2+($X52-$X$1136)^2),0)</f>
        <v>6.2001860055801673E-3</v>
      </c>
      <c r="BW52" s="62" t="str">
        <f>IF(BV52&lt;=SMALL(BV$3:BV$1130,1),"MAS PARECIDO","NO")</f>
        <v>NO</v>
      </c>
      <c r="BX52" s="62" t="str">
        <f>IF(BV52&lt;=SMALL(BV$3:BV$1130,5),"SIMILAR","NO")</f>
        <v>NO</v>
      </c>
      <c r="BY52" s="62" t="str">
        <f t="shared" si="50"/>
        <v>N/A</v>
      </c>
      <c r="BZ52" s="62">
        <f t="shared" si="28"/>
        <v>0</v>
      </c>
      <c r="CA52" s="65">
        <f t="shared" si="29"/>
        <v>0</v>
      </c>
      <c r="CB52" s="59">
        <f>IFERROR(SQRT(($E52-$E$1136)^2+($AA52-$AA$1136)^2),0)</f>
        <v>6.2001860055801673E-3</v>
      </c>
      <c r="CC52" s="62" t="str">
        <f>IF(CB52&lt;=SMALL(CB$3:CB$1130,1),"MAS PARECIDO","NO")</f>
        <v>NO</v>
      </c>
      <c r="CD52" s="62" t="str">
        <f>IF(CB52&lt;=SMALL(CB$3:CB$1130,5),"SIMILAR","NO")</f>
        <v>NO</v>
      </c>
      <c r="CE52" s="62" t="str">
        <f t="shared" si="30"/>
        <v>N/A</v>
      </c>
      <c r="CF52" s="62">
        <f t="shared" si="31"/>
        <v>0</v>
      </c>
      <c r="CG52" s="65">
        <f t="shared" si="32"/>
        <v>0</v>
      </c>
      <c r="CH52" s="59">
        <f>IFERROR(SQRT(($E52-$E$1136)^2+($AD52-$AD$1136)^2),0)</f>
        <v>1.000019220968529</v>
      </c>
      <c r="CI52" s="62" t="str">
        <f>IF(CH52&lt;=SMALL(CH$3:CH$1130,1),"MAS PARECIDO","NO")</f>
        <v>NO</v>
      </c>
      <c r="CJ52" s="62" t="str">
        <f>IF(CH52&lt;=SMALL(CH$3:CH$1130,5),"SIMILAR","NO")</f>
        <v>NO</v>
      </c>
      <c r="CK52" s="62" t="str">
        <f t="shared" si="33"/>
        <v>N/A</v>
      </c>
      <c r="CL52" s="62">
        <f t="shared" si="34"/>
        <v>0</v>
      </c>
      <c r="CM52" s="65">
        <f t="shared" si="35"/>
        <v>0</v>
      </c>
      <c r="CN52" s="59">
        <f>IFERROR(SQRT(($E52-$E$1136)^2+($AG52-$AG$1136)^2),0)</f>
        <v>6.2001860055801673E-3</v>
      </c>
      <c r="CO52" s="62" t="str">
        <f>IF(CN52&lt;=SMALL(CN$3:CN$1130,1),"MAS PARECIDO","NO")</f>
        <v>NO</v>
      </c>
      <c r="CP52" s="62" t="str">
        <f>IF(CN52&lt;=SMALL(CN$3:CN$1130,5),"SIMILAR","NO")</f>
        <v>NO</v>
      </c>
      <c r="CQ52" s="62" t="str">
        <f t="shared" si="36"/>
        <v>N/A</v>
      </c>
      <c r="CR52" s="62">
        <f t="shared" si="37"/>
        <v>0</v>
      </c>
      <c r="CS52" s="65">
        <f t="shared" si="38"/>
        <v>0</v>
      </c>
      <c r="CT52" s="59">
        <f>IFERROR(SQRT(($E52-$E$1136)^2+($AJ52-$AJ$1136)^2),0)</f>
        <v>6.2001860055801673E-3</v>
      </c>
      <c r="CU52" s="62" t="str">
        <f>IF(CT52&lt;=SMALL(CT$3:CT$1130,1),"MAS PARECIDO","NO")</f>
        <v>NO</v>
      </c>
      <c r="CV52" s="62" t="str">
        <f>IF(CT52&lt;=SMALL(CT$3:CT$1130,5),"SIMILAR","NO")</f>
        <v>NO</v>
      </c>
      <c r="CW52" s="62" t="str">
        <f t="shared" si="39"/>
        <v>N/A</v>
      </c>
      <c r="CX52" s="62">
        <f t="shared" si="40"/>
        <v>0</v>
      </c>
      <c r="CY52" s="65">
        <f t="shared" si="41"/>
        <v>0</v>
      </c>
      <c r="CZ52" s="2" t="s">
        <v>1376</v>
      </c>
      <c r="DA52" s="2" t="s">
        <v>1377</v>
      </c>
      <c r="DB52" s="2">
        <v>0</v>
      </c>
      <c r="DC52" s="2" t="s">
        <v>189</v>
      </c>
    </row>
    <row r="53" spans="1:107">
      <c r="A53" s="45" t="s">
        <v>250</v>
      </c>
      <c r="B53" s="46">
        <v>195580</v>
      </c>
      <c r="C53" s="47">
        <f>(B53-$B$1132)/($B$1133-$B$1132)</f>
        <v>0.22335068713569287</v>
      </c>
      <c r="D53" s="46">
        <v>50000</v>
      </c>
      <c r="E53" s="47">
        <f>(D53-$D$1132)/($D$1133-$D$1132)</f>
        <v>9.9972999189975695E-2</v>
      </c>
      <c r="F53" s="46" t="s">
        <v>203</v>
      </c>
      <c r="G53" s="44">
        <f>VLOOKUP(F53,'DATOS DE SOPORTE'!$Y$5:$Z$8,2,FALSE)</f>
        <v>3</v>
      </c>
      <c r="H53" s="47">
        <f>(G53-$G$1132)/($G$1133-$G$1132)</f>
        <v>0.66666666666666663</v>
      </c>
      <c r="I53" s="50">
        <v>2</v>
      </c>
      <c r="J53" s="44">
        <f t="shared" si="9"/>
        <v>2</v>
      </c>
      <c r="K53" s="43">
        <f>(J53-$J$1132)/($J$1133-$J$1132)</f>
        <v>0.4</v>
      </c>
      <c r="L53" s="51" t="str">
        <f t="shared" si="42"/>
        <v>SI</v>
      </c>
      <c r="M53" s="46" t="s">
        <v>192</v>
      </c>
      <c r="N53" s="44">
        <f t="shared" si="10"/>
        <v>2</v>
      </c>
      <c r="O53" s="43">
        <f>(N53-N$1132)/(N$1133-N$1132)</f>
        <v>1</v>
      </c>
      <c r="P53" s="46" t="s">
        <v>193</v>
      </c>
      <c r="Q53" s="44">
        <f t="shared" si="11"/>
        <v>2</v>
      </c>
      <c r="R53" s="43">
        <f>(Q53-Q$1132)/(Q$1133-Q$1132)</f>
        <v>0.5</v>
      </c>
      <c r="S53" s="46" t="s">
        <v>60</v>
      </c>
      <c r="T53" s="44">
        <f t="shared" si="12"/>
        <v>2</v>
      </c>
      <c r="U53" s="43">
        <f>(T53-T$1132)/(T$1133-T$1132)</f>
        <v>1</v>
      </c>
      <c r="V53" s="46" t="s">
        <v>62</v>
      </c>
      <c r="W53" s="53">
        <f>VLOOKUP(V53,'DATOS DE SOPORTE'!$S$5:$T$10,2,FALSE)</f>
        <v>1</v>
      </c>
      <c r="X53" s="54">
        <f>(W53-W$1132)/(W$1133-W$1132)</f>
        <v>0</v>
      </c>
      <c r="Y53" s="46" t="s">
        <v>188</v>
      </c>
      <c r="Z53" s="53">
        <f t="shared" si="13"/>
        <v>1</v>
      </c>
      <c r="AA53" s="54">
        <f>(Z53-Z$1132)/(Z$1133-Z$1132)</f>
        <v>0</v>
      </c>
      <c r="AB53" s="46" t="s">
        <v>188</v>
      </c>
      <c r="AC53" s="53">
        <f t="shared" si="14"/>
        <v>1</v>
      </c>
      <c r="AD53" s="54">
        <f>(AC53-AC$1132)/(AC$1133-AC$1132)</f>
        <v>0</v>
      </c>
      <c r="AE53" s="46" t="s">
        <v>188</v>
      </c>
      <c r="AF53" s="53">
        <f t="shared" si="15"/>
        <v>1</v>
      </c>
      <c r="AG53" s="54">
        <f>(AF53-AF$1132)/(AF$1133-AF$1132)</f>
        <v>0</v>
      </c>
      <c r="AH53" s="24" t="s">
        <v>67</v>
      </c>
      <c r="AI53" s="53">
        <f>VLOOKUP(AH53,'DATOS DE SOPORTE'!$V$5:$W$8,2,FALSE)</f>
        <v>1</v>
      </c>
      <c r="AJ53" s="54">
        <f>(AI53-AI$1132)/(AI$1133-AI$1132)</f>
        <v>0</v>
      </c>
      <c r="AK53" s="58" t="str">
        <f t="shared" si="16"/>
        <v>Bueno</v>
      </c>
      <c r="AL53" s="61">
        <f>IFERROR(SQRT(($E53-$E$1136)^2+($C53-$C$1136)^2),0)</f>
        <v>0.10164774896511203</v>
      </c>
      <c r="AM53" s="62" t="str">
        <f>IF(AL53&lt;=SMALL($AL$3:$AL$1130,1),"MAS PARECIDO","NO")</f>
        <v>NO</v>
      </c>
      <c r="AN53" s="62" t="str">
        <f>IF(AL53&lt;=SMALL($AL$3:$AL$1130,5),"SIMILAR","NO")</f>
        <v>NO</v>
      </c>
      <c r="AO53" s="62" t="str">
        <f t="shared" si="43"/>
        <v>N/A</v>
      </c>
      <c r="AP53" s="62">
        <f t="shared" si="17"/>
        <v>0</v>
      </c>
      <c r="AQ53" s="65">
        <f t="shared" si="44"/>
        <v>0</v>
      </c>
      <c r="AR53" s="61">
        <f>IFERROR(SQRT(($E53-$E$1136)^2+($H53-$H$1136)^2),0)</f>
        <v>0.34801107904506745</v>
      </c>
      <c r="AS53" s="62" t="str">
        <f>IF(AR53&lt;=SMALL(AR$3:AR$1130,1),"MAS PARECIDO","NO")</f>
        <v>NO</v>
      </c>
      <c r="AT53" s="62" t="str">
        <f>IF(AR53&lt;=SMALL(AR$3:AR$1130,5),"SIMILAR","NO")</f>
        <v>NO</v>
      </c>
      <c r="AU53" s="62" t="str">
        <f t="shared" si="45"/>
        <v>N/A</v>
      </c>
      <c r="AV53" s="62">
        <f t="shared" si="18"/>
        <v>0</v>
      </c>
      <c r="AW53" s="65">
        <f t="shared" si="19"/>
        <v>0</v>
      </c>
      <c r="AX53" s="59">
        <f>IFERROR(SQRT(($E53-$E$1136)^2+($K53-$K$1136)^2),0)</f>
        <v>0.22360813944711647</v>
      </c>
      <c r="AY53" s="62" t="str">
        <f>IF(AX53&lt;=SMALL(AX$3:AX$1130,1),"MAS PARECIDO","NO")</f>
        <v>NO</v>
      </c>
      <c r="AZ53" s="62" t="str">
        <f>IF(AX53&lt;=SMALL(AX$3:AX$1130,5),"SIMILAR","NO")</f>
        <v>NO</v>
      </c>
      <c r="BA53" s="62" t="str">
        <f t="shared" si="46"/>
        <v>N/A</v>
      </c>
      <c r="BB53" s="62">
        <f t="shared" si="20"/>
        <v>0</v>
      </c>
      <c r="BC53" s="65">
        <f t="shared" si="21"/>
        <v>0</v>
      </c>
      <c r="BD53" s="59">
        <f>IFERROR(SQRT(($E53-$E$1136)^2+($O53-$O$1136)^2),0)</f>
        <v>0.10000300009000269</v>
      </c>
      <c r="BE53" s="62" t="str">
        <f>IF(BD53&lt;=SMALL(BD$3:BD$1130,1),"MAS PARECIDO","NO")</f>
        <v>NO</v>
      </c>
      <c r="BF53" s="62" t="str">
        <f>IF(BD53&lt;=SMALL(BD$3:BD$1130,5),"SIMILAR","NO")</f>
        <v>NO</v>
      </c>
      <c r="BG53" s="62" t="str">
        <f t="shared" si="47"/>
        <v>N/A</v>
      </c>
      <c r="BH53" s="62">
        <f t="shared" si="22"/>
        <v>0</v>
      </c>
      <c r="BI53" s="65">
        <f t="shared" si="23"/>
        <v>0</v>
      </c>
      <c r="BJ53" s="59">
        <f>IFERROR(SQRT(($E53-$E$1136)^2+($R53-$R$1136)^2),0)</f>
        <v>0.10000300009000269</v>
      </c>
      <c r="BK53" s="62" t="str">
        <f>IF(BJ53&lt;=SMALL(BJ$3:BJ$1130,1),"MAS PARECIDO","NO")</f>
        <v>NO</v>
      </c>
      <c r="BL53" s="62" t="str">
        <f>IF(BJ53&lt;=SMALL(BJ$3:BJ$1130,5),"SIMILAR","NO")</f>
        <v>NO</v>
      </c>
      <c r="BM53" s="62" t="str">
        <f t="shared" si="48"/>
        <v>N/A</v>
      </c>
      <c r="BN53" s="62">
        <f t="shared" si="24"/>
        <v>0</v>
      </c>
      <c r="BO53" s="65">
        <f t="shared" si="25"/>
        <v>0</v>
      </c>
      <c r="BP53" s="59">
        <f>IFERROR(SQRT(($E53-$E$1136)^2+($U53-$U$1136)^2),0)</f>
        <v>1.0049878606366351</v>
      </c>
      <c r="BQ53" s="62" t="str">
        <f>IF(BP53&lt;=SMALL(BP$3:BP$1130,1),"MAS PARECIDO","NO")</f>
        <v>NO</v>
      </c>
      <c r="BR53" s="62" t="str">
        <f>IF(BP53&lt;=SMALL(BP$3:BP$1130,5),"SIMILAR","NO")</f>
        <v>NO</v>
      </c>
      <c r="BS53" s="62" t="str">
        <f t="shared" si="49"/>
        <v>N/A</v>
      </c>
      <c r="BT53" s="62">
        <f t="shared" si="26"/>
        <v>0</v>
      </c>
      <c r="BU53" s="65">
        <f t="shared" si="27"/>
        <v>0</v>
      </c>
      <c r="BV53" s="59">
        <f>IFERROR(SQRT(($E53-$E$1136)^2+($X53-$X$1136)^2),0)</f>
        <v>0.10000300009000269</v>
      </c>
      <c r="BW53" s="62" t="str">
        <f>IF(BV53&lt;=SMALL(BV$3:BV$1130,1),"MAS PARECIDO","NO")</f>
        <v>NO</v>
      </c>
      <c r="BX53" s="62" t="str">
        <f>IF(BV53&lt;=SMALL(BV$3:BV$1130,5),"SIMILAR","NO")</f>
        <v>NO</v>
      </c>
      <c r="BY53" s="62" t="str">
        <f t="shared" si="50"/>
        <v>N/A</v>
      </c>
      <c r="BZ53" s="62">
        <f t="shared" si="28"/>
        <v>0</v>
      </c>
      <c r="CA53" s="65">
        <f t="shared" si="29"/>
        <v>0</v>
      </c>
      <c r="CB53" s="59">
        <f>IFERROR(SQRT(($E53-$E$1136)^2+($AA53-$AA$1136)^2),0)</f>
        <v>0.10000300009000269</v>
      </c>
      <c r="CC53" s="62" t="str">
        <f>IF(CB53&lt;=SMALL(CB$3:CB$1130,1),"MAS PARECIDO","NO")</f>
        <v>NO</v>
      </c>
      <c r="CD53" s="62" t="str">
        <f>IF(CB53&lt;=SMALL(CB$3:CB$1130,5),"SIMILAR","NO")</f>
        <v>NO</v>
      </c>
      <c r="CE53" s="62" t="str">
        <f t="shared" si="30"/>
        <v>N/A</v>
      </c>
      <c r="CF53" s="62">
        <f t="shared" si="31"/>
        <v>0</v>
      </c>
      <c r="CG53" s="65">
        <f t="shared" si="32"/>
        <v>0</v>
      </c>
      <c r="CH53" s="59">
        <f>IFERROR(SQRT(($E53-$E$1136)^2+($AD53-$AD$1136)^2),0)</f>
        <v>1.0049878606366351</v>
      </c>
      <c r="CI53" s="62" t="str">
        <f>IF(CH53&lt;=SMALL(CH$3:CH$1130,1),"MAS PARECIDO","NO")</f>
        <v>NO</v>
      </c>
      <c r="CJ53" s="62" t="str">
        <f>IF(CH53&lt;=SMALL(CH$3:CH$1130,5),"SIMILAR","NO")</f>
        <v>NO</v>
      </c>
      <c r="CK53" s="62" t="str">
        <f t="shared" si="33"/>
        <v>N/A</v>
      </c>
      <c r="CL53" s="62">
        <f t="shared" si="34"/>
        <v>0</v>
      </c>
      <c r="CM53" s="65">
        <f t="shared" si="35"/>
        <v>0</v>
      </c>
      <c r="CN53" s="59">
        <f>IFERROR(SQRT(($E53-$E$1136)^2+($AG53-$AG$1136)^2),0)</f>
        <v>1.0049878606366351</v>
      </c>
      <c r="CO53" s="62" t="str">
        <f>IF(CN53&lt;=SMALL(CN$3:CN$1130,1),"MAS PARECIDO","NO")</f>
        <v>NO</v>
      </c>
      <c r="CP53" s="62" t="str">
        <f>IF(CN53&lt;=SMALL(CN$3:CN$1130,5),"SIMILAR","NO")</f>
        <v>NO</v>
      </c>
      <c r="CQ53" s="62" t="str">
        <f t="shared" si="36"/>
        <v>N/A</v>
      </c>
      <c r="CR53" s="62">
        <f t="shared" si="37"/>
        <v>0</v>
      </c>
      <c r="CS53" s="65">
        <f t="shared" si="38"/>
        <v>0</v>
      </c>
      <c r="CT53" s="59">
        <f>IFERROR(SQRT(($E53-$E$1136)^2+($AJ53-$AJ$1136)^2),0)</f>
        <v>0.10000300009000269</v>
      </c>
      <c r="CU53" s="62" t="str">
        <f>IF(CT53&lt;=SMALL(CT$3:CT$1130,1),"MAS PARECIDO","NO")</f>
        <v>NO</v>
      </c>
      <c r="CV53" s="62" t="str">
        <f>IF(CT53&lt;=SMALL(CT$3:CT$1130,5),"SIMILAR","NO")</f>
        <v>NO</v>
      </c>
      <c r="CW53" s="62" t="str">
        <f t="shared" si="39"/>
        <v>N/A</v>
      </c>
      <c r="CX53" s="62">
        <f t="shared" si="40"/>
        <v>0</v>
      </c>
      <c r="CY53" s="65">
        <f t="shared" si="41"/>
        <v>0</v>
      </c>
      <c r="CZ53" s="2" t="s">
        <v>1378</v>
      </c>
      <c r="DA53" s="2" t="s">
        <v>1379</v>
      </c>
      <c r="DB53" s="2">
        <v>0</v>
      </c>
      <c r="DC53" s="2" t="s">
        <v>189</v>
      </c>
    </row>
    <row r="54" spans="1:107">
      <c r="A54" s="45" t="s">
        <v>251</v>
      </c>
      <c r="B54" s="46">
        <v>69284</v>
      </c>
      <c r="C54" s="47">
        <f>(B54-$B$1132)/($B$1133-$B$1132)</f>
        <v>7.5721624769252149E-2</v>
      </c>
      <c r="D54" s="46">
        <v>18190</v>
      </c>
      <c r="E54" s="47">
        <f>(D54-$D$1132)/($D$1133-$D$1132)</f>
        <v>3.6351090532715978E-2</v>
      </c>
      <c r="F54" s="46" t="s">
        <v>191</v>
      </c>
      <c r="G54" s="44">
        <f>VLOOKUP(F54,'DATOS DE SOPORTE'!$Y$5:$Z$8,2,FALSE)</f>
        <v>1</v>
      </c>
      <c r="H54" s="47">
        <f>(G54-$G$1132)/($G$1133-$G$1132)</f>
        <v>0</v>
      </c>
      <c r="I54" s="50">
        <v>0</v>
      </c>
      <c r="J54" s="44">
        <f t="shared" si="9"/>
        <v>0</v>
      </c>
      <c r="K54" s="43">
        <f>(J54-$J$1132)/($J$1133-$J$1132)</f>
        <v>0</v>
      </c>
      <c r="L54" s="51" t="str">
        <f t="shared" si="42"/>
        <v>NO</v>
      </c>
      <c r="M54" s="46" t="s">
        <v>192</v>
      </c>
      <c r="N54" s="44">
        <f t="shared" si="10"/>
        <v>2</v>
      </c>
      <c r="O54" s="43">
        <f>(N54-N$1132)/(N$1133-N$1132)</f>
        <v>1</v>
      </c>
      <c r="P54" s="46" t="s">
        <v>193</v>
      </c>
      <c r="Q54" s="44">
        <f t="shared" si="11"/>
        <v>2</v>
      </c>
      <c r="R54" s="43">
        <f>(Q54-Q$1132)/(Q$1133-Q$1132)</f>
        <v>0.5</v>
      </c>
      <c r="S54" s="46" t="s">
        <v>194</v>
      </c>
      <c r="T54" s="44">
        <f t="shared" si="12"/>
        <v>1</v>
      </c>
      <c r="U54" s="43">
        <f>(T54-T$1132)/(T$1133-T$1132)</f>
        <v>0</v>
      </c>
      <c r="V54" s="46" t="s">
        <v>62</v>
      </c>
      <c r="W54" s="53">
        <f>VLOOKUP(V54,'DATOS DE SOPORTE'!$S$5:$T$10,2,FALSE)</f>
        <v>1</v>
      </c>
      <c r="X54" s="54">
        <f>(W54-W$1132)/(W$1133-W$1132)</f>
        <v>0</v>
      </c>
      <c r="Y54" s="46" t="s">
        <v>188</v>
      </c>
      <c r="Z54" s="53">
        <f t="shared" si="13"/>
        <v>1</v>
      </c>
      <c r="AA54" s="54">
        <f>(Z54-Z$1132)/(Z$1133-Z$1132)</f>
        <v>0</v>
      </c>
      <c r="AB54" s="46" t="s">
        <v>136</v>
      </c>
      <c r="AC54" s="53">
        <f t="shared" si="14"/>
        <v>2</v>
      </c>
      <c r="AD54" s="54">
        <f>(AC54-AC$1132)/(AC$1133-AC$1132)</f>
        <v>1</v>
      </c>
      <c r="AE54" s="46" t="s">
        <v>136</v>
      </c>
      <c r="AF54" s="53">
        <f t="shared" si="15"/>
        <v>2</v>
      </c>
      <c r="AG54" s="54">
        <f>(AF54-AF$1132)/(AF$1133-AF$1132)</f>
        <v>1</v>
      </c>
      <c r="AH54" s="24" t="s">
        <v>67</v>
      </c>
      <c r="AI54" s="53">
        <f>VLOOKUP(AH54,'DATOS DE SOPORTE'!$V$5:$W$8,2,FALSE)</f>
        <v>1</v>
      </c>
      <c r="AJ54" s="54">
        <f>(AI54-AI$1132)/(AI$1133-AI$1132)</f>
        <v>0</v>
      </c>
      <c r="AK54" s="58" t="str">
        <f t="shared" si="16"/>
        <v>Bueno</v>
      </c>
      <c r="AL54" s="61">
        <f>IFERROR(SQRT(($E54-$E$1136)^2+($C54-$C$1136)^2),0)</f>
        <v>0.13443379723878945</v>
      </c>
      <c r="AM54" s="62" t="str">
        <f>IF(AL54&lt;=SMALL($AL$3:$AL$1130,1),"MAS PARECIDO","NO")</f>
        <v>NO</v>
      </c>
      <c r="AN54" s="62" t="str">
        <f>IF(AL54&lt;=SMALL($AL$3:$AL$1130,5),"SIMILAR","NO")</f>
        <v>NO</v>
      </c>
      <c r="AO54" s="62" t="str">
        <f t="shared" si="43"/>
        <v>N/A</v>
      </c>
      <c r="AP54" s="62">
        <f t="shared" si="17"/>
        <v>0</v>
      </c>
      <c r="AQ54" s="65">
        <f t="shared" si="44"/>
        <v>0</v>
      </c>
      <c r="AR54" s="61">
        <f>IFERROR(SQRT(($E54-$E$1136)^2+($H54-$H$1136)^2),0)</f>
        <v>0.33531283143498802</v>
      </c>
      <c r="AS54" s="62" t="str">
        <f>IF(AR54&lt;=SMALL(AR$3:AR$1130,1),"MAS PARECIDO","NO")</f>
        <v>NO</v>
      </c>
      <c r="AT54" s="62" t="str">
        <f>IF(AR54&lt;=SMALL(AR$3:AR$1130,5),"SIMILAR","NO")</f>
        <v>NO</v>
      </c>
      <c r="AU54" s="62" t="str">
        <f t="shared" si="45"/>
        <v>N/A</v>
      </c>
      <c r="AV54" s="62">
        <f t="shared" si="18"/>
        <v>0</v>
      </c>
      <c r="AW54" s="65">
        <f t="shared" si="19"/>
        <v>0</v>
      </c>
      <c r="AX54" s="59">
        <f>IFERROR(SQRT(($E54-$E$1136)^2+($K54-$K$1136)^2),0)</f>
        <v>0.20328203022854138</v>
      </c>
      <c r="AY54" s="62" t="str">
        <f>IF(AX54&lt;=SMALL(AX$3:AX$1130,1),"MAS PARECIDO","NO")</f>
        <v>NO</v>
      </c>
      <c r="AZ54" s="62" t="str">
        <f>IF(AX54&lt;=SMALL(AX$3:AX$1130,5),"SIMILAR","NO")</f>
        <v>NO</v>
      </c>
      <c r="BA54" s="62" t="str">
        <f t="shared" si="46"/>
        <v>N/A</v>
      </c>
      <c r="BB54" s="62">
        <f t="shared" si="20"/>
        <v>0</v>
      </c>
      <c r="BC54" s="65">
        <f t="shared" si="21"/>
        <v>0</v>
      </c>
      <c r="BD54" s="59">
        <f>IFERROR(SQRT(($E54-$E$1136)^2+($O54-$O$1136)^2),0)</f>
        <v>3.6381091432742978E-2</v>
      </c>
      <c r="BE54" s="62" t="str">
        <f>IF(BD54&lt;=SMALL(BD$3:BD$1130,1),"MAS PARECIDO","NO")</f>
        <v>NO</v>
      </c>
      <c r="BF54" s="62" t="str">
        <f>IF(BD54&lt;=SMALL(BD$3:BD$1130,5),"SIMILAR","NO")</f>
        <v>NO</v>
      </c>
      <c r="BG54" s="62" t="str">
        <f t="shared" si="47"/>
        <v>N/A</v>
      </c>
      <c r="BH54" s="62">
        <f t="shared" si="22"/>
        <v>0</v>
      </c>
      <c r="BI54" s="65">
        <f t="shared" si="23"/>
        <v>0</v>
      </c>
      <c r="BJ54" s="59">
        <f>IFERROR(SQRT(($E54-$E$1136)^2+($R54-$R$1136)^2),0)</f>
        <v>3.6381091432742978E-2</v>
      </c>
      <c r="BK54" s="62" t="str">
        <f>IF(BJ54&lt;=SMALL(BJ$3:BJ$1130,1),"MAS PARECIDO","NO")</f>
        <v>NO</v>
      </c>
      <c r="BL54" s="62" t="str">
        <f>IF(BJ54&lt;=SMALL(BJ$3:BJ$1130,5),"SIMILAR","NO")</f>
        <v>NO</v>
      </c>
      <c r="BM54" s="62" t="str">
        <f t="shared" si="48"/>
        <v>N/A</v>
      </c>
      <c r="BN54" s="62">
        <f t="shared" si="24"/>
        <v>0</v>
      </c>
      <c r="BO54" s="65">
        <f t="shared" si="25"/>
        <v>0</v>
      </c>
      <c r="BP54" s="59">
        <f>IFERROR(SQRT(($E54-$E$1136)^2+($U54-$U$1136)^2),0)</f>
        <v>3.6381091432742978E-2</v>
      </c>
      <c r="BQ54" s="62" t="str">
        <f>IF(BP54&lt;=SMALL(BP$3:BP$1130,1),"MAS PARECIDO","NO")</f>
        <v>NO</v>
      </c>
      <c r="BR54" s="62" t="str">
        <f>IF(BP54&lt;=SMALL(BP$3:BP$1130,5),"SIMILAR","NO")</f>
        <v>NO</v>
      </c>
      <c r="BS54" s="62" t="str">
        <f t="shared" si="49"/>
        <v>N/A</v>
      </c>
      <c r="BT54" s="62">
        <f t="shared" si="26"/>
        <v>0</v>
      </c>
      <c r="BU54" s="65">
        <f t="shared" si="27"/>
        <v>0</v>
      </c>
      <c r="BV54" s="59">
        <f>IFERROR(SQRT(($E54-$E$1136)^2+($X54-$X$1136)^2),0)</f>
        <v>3.6381091432742978E-2</v>
      </c>
      <c r="BW54" s="62" t="str">
        <f>IF(BV54&lt;=SMALL(BV$3:BV$1130,1),"MAS PARECIDO","NO")</f>
        <v>NO</v>
      </c>
      <c r="BX54" s="62" t="str">
        <f>IF(BV54&lt;=SMALL(BV$3:BV$1130,5),"SIMILAR","NO")</f>
        <v>NO</v>
      </c>
      <c r="BY54" s="62" t="str">
        <f t="shared" si="50"/>
        <v>N/A</v>
      </c>
      <c r="BZ54" s="62">
        <f t="shared" si="28"/>
        <v>0</v>
      </c>
      <c r="CA54" s="65">
        <f t="shared" si="29"/>
        <v>0</v>
      </c>
      <c r="CB54" s="59">
        <f>IFERROR(SQRT(($E54-$E$1136)^2+($AA54-$AA$1136)^2),0)</f>
        <v>3.6381091432742978E-2</v>
      </c>
      <c r="CC54" s="62" t="str">
        <f>IF(CB54&lt;=SMALL(CB$3:CB$1130,1),"MAS PARECIDO","NO")</f>
        <v>NO</v>
      </c>
      <c r="CD54" s="62" t="str">
        <f>IF(CB54&lt;=SMALL(CB$3:CB$1130,5),"SIMILAR","NO")</f>
        <v>NO</v>
      </c>
      <c r="CE54" s="62" t="str">
        <f t="shared" si="30"/>
        <v>N/A</v>
      </c>
      <c r="CF54" s="62">
        <f t="shared" si="31"/>
        <v>0</v>
      </c>
      <c r="CG54" s="65">
        <f t="shared" si="32"/>
        <v>0</v>
      </c>
      <c r="CH54" s="59">
        <f>IFERROR(SQRT(($E54-$E$1136)^2+($AD54-$AD$1136)^2),0)</f>
        <v>3.6381091432742978E-2</v>
      </c>
      <c r="CI54" s="62" t="str">
        <f>IF(CH54&lt;=SMALL(CH$3:CH$1130,1),"MAS PARECIDO","NO")</f>
        <v>NO</v>
      </c>
      <c r="CJ54" s="62" t="str">
        <f>IF(CH54&lt;=SMALL(CH$3:CH$1130,5),"SIMILAR","NO")</f>
        <v>NO</v>
      </c>
      <c r="CK54" s="62" t="str">
        <f t="shared" si="33"/>
        <v>N/A</v>
      </c>
      <c r="CL54" s="62">
        <f t="shared" si="34"/>
        <v>0</v>
      </c>
      <c r="CM54" s="65">
        <f t="shared" si="35"/>
        <v>0</v>
      </c>
      <c r="CN54" s="59">
        <f>IFERROR(SQRT(($E54-$E$1136)^2+($AG54-$AG$1136)^2),0)</f>
        <v>3.6381091432742978E-2</v>
      </c>
      <c r="CO54" s="62" t="str">
        <f>IF(CN54&lt;=SMALL(CN$3:CN$1130,1),"MAS PARECIDO","NO")</f>
        <v>NO</v>
      </c>
      <c r="CP54" s="62" t="str">
        <f>IF(CN54&lt;=SMALL(CN$3:CN$1130,5),"SIMILAR","NO")</f>
        <v>NO</v>
      </c>
      <c r="CQ54" s="62" t="str">
        <f t="shared" si="36"/>
        <v>N/A</v>
      </c>
      <c r="CR54" s="62">
        <f t="shared" si="37"/>
        <v>0</v>
      </c>
      <c r="CS54" s="65">
        <f t="shared" si="38"/>
        <v>0</v>
      </c>
      <c r="CT54" s="59">
        <f>IFERROR(SQRT(($E54-$E$1136)^2+($AJ54-$AJ$1136)^2),0)</f>
        <v>3.6381091432742978E-2</v>
      </c>
      <c r="CU54" s="62" t="str">
        <f>IF(CT54&lt;=SMALL(CT$3:CT$1130,1),"MAS PARECIDO","NO")</f>
        <v>NO</v>
      </c>
      <c r="CV54" s="62" t="str">
        <f>IF(CT54&lt;=SMALL(CT$3:CT$1130,5),"SIMILAR","NO")</f>
        <v>NO</v>
      </c>
      <c r="CW54" s="62" t="str">
        <f t="shared" si="39"/>
        <v>N/A</v>
      </c>
      <c r="CX54" s="62">
        <f t="shared" si="40"/>
        <v>0</v>
      </c>
      <c r="CY54" s="65">
        <f t="shared" si="41"/>
        <v>0</v>
      </c>
      <c r="CZ54" s="2" t="s">
        <v>1380</v>
      </c>
      <c r="DA54" s="2" t="s">
        <v>1381</v>
      </c>
      <c r="DB54" s="2">
        <v>0</v>
      </c>
      <c r="DC54" s="2" t="s">
        <v>189</v>
      </c>
    </row>
    <row r="55" spans="1:107">
      <c r="A55" s="45" t="s">
        <v>252</v>
      </c>
      <c r="B55" s="46">
        <v>40846</v>
      </c>
      <c r="C55" s="47">
        <f>(B55-$B$1132)/($B$1133-$B$1132)</f>
        <v>4.2480070994177402E-2</v>
      </c>
      <c r="D55" s="46">
        <v>6500</v>
      </c>
      <c r="E55" s="47">
        <f>(D55-$D$1132)/($D$1133-$D$1132)</f>
        <v>1.297038911167335E-2</v>
      </c>
      <c r="F55" s="46" t="s">
        <v>191</v>
      </c>
      <c r="G55" s="44">
        <f>VLOOKUP(F55,'DATOS DE SOPORTE'!$Y$5:$Z$8,2,FALSE)</f>
        <v>1</v>
      </c>
      <c r="H55" s="47">
        <f>(G55-$G$1132)/($G$1133-$G$1132)</f>
        <v>0</v>
      </c>
      <c r="I55" s="50">
        <v>0</v>
      </c>
      <c r="J55" s="44">
        <f t="shared" si="9"/>
        <v>0</v>
      </c>
      <c r="K55" s="43">
        <f>(J55-$J$1132)/($J$1133-$J$1132)</f>
        <v>0</v>
      </c>
      <c r="L55" s="51" t="str">
        <f t="shared" si="42"/>
        <v>NO</v>
      </c>
      <c r="M55" s="46" t="s">
        <v>192</v>
      </c>
      <c r="N55" s="44">
        <f t="shared" si="10"/>
        <v>2</v>
      </c>
      <c r="O55" s="43">
        <f>(N55-N$1132)/(N$1133-N$1132)</f>
        <v>1</v>
      </c>
      <c r="P55" s="46" t="s">
        <v>196</v>
      </c>
      <c r="Q55" s="44">
        <f t="shared" si="11"/>
        <v>1</v>
      </c>
      <c r="R55" s="43">
        <f>(Q55-Q$1132)/(Q$1133-Q$1132)</f>
        <v>0</v>
      </c>
      <c r="S55" s="46" t="s">
        <v>194</v>
      </c>
      <c r="T55" s="44">
        <f t="shared" si="12"/>
        <v>1</v>
      </c>
      <c r="U55" s="43">
        <f>(T55-T$1132)/(T$1133-T$1132)</f>
        <v>0</v>
      </c>
      <c r="V55" s="46" t="s">
        <v>62</v>
      </c>
      <c r="W55" s="53">
        <f>VLOOKUP(V55,'DATOS DE SOPORTE'!$S$5:$T$10,2,FALSE)</f>
        <v>1</v>
      </c>
      <c r="X55" s="54">
        <f>(W55-W$1132)/(W$1133-W$1132)</f>
        <v>0</v>
      </c>
      <c r="Y55" s="46" t="s">
        <v>136</v>
      </c>
      <c r="Z55" s="53">
        <f t="shared" si="13"/>
        <v>2</v>
      </c>
      <c r="AA55" s="54">
        <f>(Z55-Z$1132)/(Z$1133-Z$1132)</f>
        <v>1</v>
      </c>
      <c r="AB55" s="46" t="s">
        <v>136</v>
      </c>
      <c r="AC55" s="53">
        <f t="shared" si="14"/>
        <v>2</v>
      </c>
      <c r="AD55" s="54">
        <f>(AC55-AC$1132)/(AC$1133-AC$1132)</f>
        <v>1</v>
      </c>
      <c r="AE55" s="46" t="s">
        <v>188</v>
      </c>
      <c r="AF55" s="53">
        <f t="shared" si="15"/>
        <v>1</v>
      </c>
      <c r="AG55" s="54">
        <f>(AF55-AF$1132)/(AF$1133-AF$1132)</f>
        <v>0</v>
      </c>
      <c r="AH55" s="24" t="s">
        <v>67</v>
      </c>
      <c r="AI55" s="53">
        <f>VLOOKUP(AH55,'DATOS DE SOPORTE'!$V$5:$W$8,2,FALSE)</f>
        <v>1</v>
      </c>
      <c r="AJ55" s="54">
        <f>(AI55-AI$1132)/(AI$1133-AI$1132)</f>
        <v>0</v>
      </c>
      <c r="AK55" s="58" t="str">
        <f t="shared" si="16"/>
        <v>Bueno</v>
      </c>
      <c r="AL55" s="61">
        <f>IFERROR(SQRT(($E55-$E$1136)^2+($C55-$C$1136)^2),0)</f>
        <v>0.16317764438913571</v>
      </c>
      <c r="AM55" s="62" t="str">
        <f>IF(AL55&lt;=SMALL($AL$3:$AL$1130,1),"MAS PARECIDO","NO")</f>
        <v>NO</v>
      </c>
      <c r="AN55" s="62" t="str">
        <f>IF(AL55&lt;=SMALL($AL$3:$AL$1130,5),"SIMILAR","NO")</f>
        <v>NO</v>
      </c>
      <c r="AO55" s="62" t="str">
        <f t="shared" si="43"/>
        <v>N/A</v>
      </c>
      <c r="AP55" s="62">
        <f t="shared" si="17"/>
        <v>0</v>
      </c>
      <c r="AQ55" s="65">
        <f t="shared" si="44"/>
        <v>0</v>
      </c>
      <c r="AR55" s="61">
        <f>IFERROR(SQRT(($E55-$E$1136)^2+($H55-$H$1136)^2),0)</f>
        <v>0.33358675221232548</v>
      </c>
      <c r="AS55" s="62" t="str">
        <f>IF(AR55&lt;=SMALL(AR$3:AR$1130,1),"MAS PARECIDO","NO")</f>
        <v>NO</v>
      </c>
      <c r="AT55" s="62" t="str">
        <f>IF(AR55&lt;=SMALL(AR$3:AR$1130,5),"SIMILAR","NO")</f>
        <v>NO</v>
      </c>
      <c r="AU55" s="62" t="str">
        <f t="shared" si="45"/>
        <v>N/A</v>
      </c>
      <c r="AV55" s="62">
        <f t="shared" si="18"/>
        <v>0</v>
      </c>
      <c r="AW55" s="65">
        <f t="shared" si="19"/>
        <v>0</v>
      </c>
      <c r="AX55" s="59">
        <f>IFERROR(SQRT(($E55-$E$1136)^2+($K55-$K$1136)^2),0)</f>
        <v>0.20042207997238309</v>
      </c>
      <c r="AY55" s="62" t="str">
        <f>IF(AX55&lt;=SMALL(AX$3:AX$1130,1),"MAS PARECIDO","NO")</f>
        <v>NO</v>
      </c>
      <c r="AZ55" s="62" t="str">
        <f>IF(AX55&lt;=SMALL(AX$3:AX$1130,5),"SIMILAR","NO")</f>
        <v>NO</v>
      </c>
      <c r="BA55" s="62" t="str">
        <f t="shared" si="46"/>
        <v>N/A</v>
      </c>
      <c r="BB55" s="62">
        <f t="shared" si="20"/>
        <v>0</v>
      </c>
      <c r="BC55" s="65">
        <f t="shared" si="21"/>
        <v>0</v>
      </c>
      <c r="BD55" s="59">
        <f>IFERROR(SQRT(($E55-$E$1136)^2+($O55-$O$1136)^2),0)</f>
        <v>1.3000390011700351E-2</v>
      </c>
      <c r="BE55" s="62" t="str">
        <f>IF(BD55&lt;=SMALL(BD$3:BD$1130,1),"MAS PARECIDO","NO")</f>
        <v>NO</v>
      </c>
      <c r="BF55" s="62" t="str">
        <f>IF(BD55&lt;=SMALL(BD$3:BD$1130,5),"SIMILAR","NO")</f>
        <v>NO</v>
      </c>
      <c r="BG55" s="62" t="str">
        <f t="shared" si="47"/>
        <v>N/A</v>
      </c>
      <c r="BH55" s="62">
        <f t="shared" si="22"/>
        <v>0</v>
      </c>
      <c r="BI55" s="65">
        <f t="shared" si="23"/>
        <v>0</v>
      </c>
      <c r="BJ55" s="59">
        <f>IFERROR(SQRT(($E55-$E$1136)^2+($R55-$R$1136)^2),0)</f>
        <v>0.50016898158568002</v>
      </c>
      <c r="BK55" s="62" t="str">
        <f>IF(BJ55&lt;=SMALL(BJ$3:BJ$1130,1),"MAS PARECIDO","NO")</f>
        <v>NO</v>
      </c>
      <c r="BL55" s="62" t="str">
        <f>IF(BJ55&lt;=SMALL(BJ$3:BJ$1130,5),"SIMILAR","NO")</f>
        <v>NO</v>
      </c>
      <c r="BM55" s="62" t="str">
        <f t="shared" si="48"/>
        <v>N/A</v>
      </c>
      <c r="BN55" s="62">
        <f t="shared" si="24"/>
        <v>0</v>
      </c>
      <c r="BO55" s="65">
        <f t="shared" si="25"/>
        <v>0</v>
      </c>
      <c r="BP55" s="59">
        <f>IFERROR(SQRT(($E55-$E$1136)^2+($U55-$U$1136)^2),0)</f>
        <v>1.3000390011700351E-2</v>
      </c>
      <c r="BQ55" s="62" t="str">
        <f>IF(BP55&lt;=SMALL(BP$3:BP$1130,1),"MAS PARECIDO","NO")</f>
        <v>NO</v>
      </c>
      <c r="BR55" s="62" t="str">
        <f>IF(BP55&lt;=SMALL(BP$3:BP$1130,5),"SIMILAR","NO")</f>
        <v>NO</v>
      </c>
      <c r="BS55" s="62" t="str">
        <f t="shared" si="49"/>
        <v>N/A</v>
      </c>
      <c r="BT55" s="62">
        <f t="shared" si="26"/>
        <v>0</v>
      </c>
      <c r="BU55" s="65">
        <f t="shared" si="27"/>
        <v>0</v>
      </c>
      <c r="BV55" s="59">
        <f>IFERROR(SQRT(($E55-$E$1136)^2+($X55-$X$1136)^2),0)</f>
        <v>1.3000390011700351E-2</v>
      </c>
      <c r="BW55" s="62" t="str">
        <f>IF(BV55&lt;=SMALL(BV$3:BV$1130,1),"MAS PARECIDO","NO")</f>
        <v>NO</v>
      </c>
      <c r="BX55" s="62" t="str">
        <f>IF(BV55&lt;=SMALL(BV$3:BV$1130,5),"SIMILAR","NO")</f>
        <v>NO</v>
      </c>
      <c r="BY55" s="62" t="str">
        <f t="shared" si="50"/>
        <v>N/A</v>
      </c>
      <c r="BZ55" s="62">
        <f t="shared" si="28"/>
        <v>0</v>
      </c>
      <c r="CA55" s="65">
        <f t="shared" si="29"/>
        <v>0</v>
      </c>
      <c r="CB55" s="59">
        <f>IFERROR(SQRT(($E55-$E$1136)^2+($AA55-$AA$1136)^2),0)</f>
        <v>1.0000845014999764</v>
      </c>
      <c r="CC55" s="62" t="str">
        <f>IF(CB55&lt;=SMALL(CB$3:CB$1130,1),"MAS PARECIDO","NO")</f>
        <v>NO</v>
      </c>
      <c r="CD55" s="62" t="str">
        <f>IF(CB55&lt;=SMALL(CB$3:CB$1130,5),"SIMILAR","NO")</f>
        <v>NO</v>
      </c>
      <c r="CE55" s="62" t="str">
        <f t="shared" si="30"/>
        <v>N/A</v>
      </c>
      <c r="CF55" s="62">
        <f t="shared" si="31"/>
        <v>0</v>
      </c>
      <c r="CG55" s="65">
        <f t="shared" si="32"/>
        <v>0</v>
      </c>
      <c r="CH55" s="59">
        <f>IFERROR(SQRT(($E55-$E$1136)^2+($AD55-$AD$1136)^2),0)</f>
        <v>1.3000390011700351E-2</v>
      </c>
      <c r="CI55" s="62" t="str">
        <f>IF(CH55&lt;=SMALL(CH$3:CH$1130,1),"MAS PARECIDO","NO")</f>
        <v>NO</v>
      </c>
      <c r="CJ55" s="62" t="str">
        <f>IF(CH55&lt;=SMALL(CH$3:CH$1130,5),"SIMILAR","NO")</f>
        <v>NO</v>
      </c>
      <c r="CK55" s="62" t="str">
        <f t="shared" si="33"/>
        <v>N/A</v>
      </c>
      <c r="CL55" s="62">
        <f t="shared" si="34"/>
        <v>0</v>
      </c>
      <c r="CM55" s="65">
        <f t="shared" si="35"/>
        <v>0</v>
      </c>
      <c r="CN55" s="59">
        <f>IFERROR(SQRT(($E55-$E$1136)^2+($AG55-$AG$1136)^2),0)</f>
        <v>1.0000845014999764</v>
      </c>
      <c r="CO55" s="62" t="str">
        <f>IF(CN55&lt;=SMALL(CN$3:CN$1130,1),"MAS PARECIDO","NO")</f>
        <v>NO</v>
      </c>
      <c r="CP55" s="62" t="str">
        <f>IF(CN55&lt;=SMALL(CN$3:CN$1130,5),"SIMILAR","NO")</f>
        <v>NO</v>
      </c>
      <c r="CQ55" s="62" t="str">
        <f t="shared" si="36"/>
        <v>N/A</v>
      </c>
      <c r="CR55" s="62">
        <f t="shared" si="37"/>
        <v>0</v>
      </c>
      <c r="CS55" s="65">
        <f t="shared" si="38"/>
        <v>0</v>
      </c>
      <c r="CT55" s="59">
        <f>IFERROR(SQRT(($E55-$E$1136)^2+($AJ55-$AJ$1136)^2),0)</f>
        <v>1.3000390011700351E-2</v>
      </c>
      <c r="CU55" s="62" t="str">
        <f>IF(CT55&lt;=SMALL(CT$3:CT$1130,1),"MAS PARECIDO","NO")</f>
        <v>NO</v>
      </c>
      <c r="CV55" s="62" t="str">
        <f>IF(CT55&lt;=SMALL(CT$3:CT$1130,5),"SIMILAR","NO")</f>
        <v>NO</v>
      </c>
      <c r="CW55" s="62" t="str">
        <f t="shared" si="39"/>
        <v>N/A</v>
      </c>
      <c r="CX55" s="62">
        <f t="shared" si="40"/>
        <v>0</v>
      </c>
      <c r="CY55" s="65">
        <f t="shared" si="41"/>
        <v>0</v>
      </c>
      <c r="CZ55" s="2" t="s">
        <v>1382</v>
      </c>
      <c r="DA55" s="2" t="s">
        <v>1383</v>
      </c>
      <c r="DB55" s="2">
        <v>0</v>
      </c>
      <c r="DC55" s="2" t="s">
        <v>189</v>
      </c>
    </row>
    <row r="56" spans="1:107">
      <c r="A56" s="45" t="s">
        <v>253</v>
      </c>
      <c r="B56" s="46">
        <v>31309</v>
      </c>
      <c r="C56" s="47">
        <f>(B56-$B$1132)/($B$1133-$B$1132)</f>
        <v>3.1332145740893484E-2</v>
      </c>
      <c r="D56" s="46">
        <v>9000</v>
      </c>
      <c r="E56" s="47">
        <f>(D56-$D$1132)/($D$1133-$D$1132)</f>
        <v>1.7970539116173485E-2</v>
      </c>
      <c r="F56" s="46" t="s">
        <v>203</v>
      </c>
      <c r="G56" s="44">
        <f>VLOOKUP(F56,'DATOS DE SOPORTE'!$Y$5:$Z$8,2,FALSE)</f>
        <v>3</v>
      </c>
      <c r="H56" s="47">
        <f>(G56-$G$1132)/($G$1133-$G$1132)</f>
        <v>0.66666666666666663</v>
      </c>
      <c r="I56" s="50">
        <v>2</v>
      </c>
      <c r="J56" s="44">
        <f t="shared" si="9"/>
        <v>2</v>
      </c>
      <c r="K56" s="43">
        <f>(J56-$J$1132)/($J$1133-$J$1132)</f>
        <v>0.4</v>
      </c>
      <c r="L56" s="51" t="str">
        <f t="shared" si="42"/>
        <v>SI</v>
      </c>
      <c r="M56" s="46" t="s">
        <v>192</v>
      </c>
      <c r="N56" s="44">
        <f t="shared" si="10"/>
        <v>2</v>
      </c>
      <c r="O56" s="43">
        <f>(N56-N$1132)/(N$1133-N$1132)</f>
        <v>1</v>
      </c>
      <c r="P56" s="46" t="s">
        <v>193</v>
      </c>
      <c r="Q56" s="44">
        <f t="shared" si="11"/>
        <v>2</v>
      </c>
      <c r="R56" s="43">
        <f>(Q56-Q$1132)/(Q$1133-Q$1132)</f>
        <v>0.5</v>
      </c>
      <c r="S56" s="46" t="s">
        <v>60</v>
      </c>
      <c r="T56" s="44">
        <f t="shared" si="12"/>
        <v>2</v>
      </c>
      <c r="U56" s="43">
        <f>(T56-T$1132)/(T$1133-T$1132)</f>
        <v>1</v>
      </c>
      <c r="V56" s="46" t="s">
        <v>62</v>
      </c>
      <c r="W56" s="53">
        <f>VLOOKUP(V56,'DATOS DE SOPORTE'!$S$5:$T$10,2,FALSE)</f>
        <v>1</v>
      </c>
      <c r="X56" s="54">
        <f>(W56-W$1132)/(W$1133-W$1132)</f>
        <v>0</v>
      </c>
      <c r="Y56" s="46" t="s">
        <v>188</v>
      </c>
      <c r="Z56" s="53">
        <f t="shared" si="13"/>
        <v>1</v>
      </c>
      <c r="AA56" s="54">
        <f>(Z56-Z$1132)/(Z$1133-Z$1132)</f>
        <v>0</v>
      </c>
      <c r="AB56" s="46" t="s">
        <v>136</v>
      </c>
      <c r="AC56" s="53">
        <f t="shared" si="14"/>
        <v>2</v>
      </c>
      <c r="AD56" s="54">
        <f>(AC56-AC$1132)/(AC$1133-AC$1132)</f>
        <v>1</v>
      </c>
      <c r="AE56" s="46" t="s">
        <v>136</v>
      </c>
      <c r="AF56" s="53">
        <f t="shared" si="15"/>
        <v>2</v>
      </c>
      <c r="AG56" s="54">
        <f>(AF56-AF$1132)/(AF$1133-AF$1132)</f>
        <v>1</v>
      </c>
      <c r="AH56" s="24" t="s">
        <v>67</v>
      </c>
      <c r="AI56" s="53">
        <f>VLOOKUP(AH56,'DATOS DE SOPORTE'!$V$5:$W$8,2,FALSE)</f>
        <v>1</v>
      </c>
      <c r="AJ56" s="54">
        <f>(AI56-AI$1132)/(AI$1133-AI$1132)</f>
        <v>0</v>
      </c>
      <c r="AK56" s="58" t="str">
        <f t="shared" si="16"/>
        <v>Bueno</v>
      </c>
      <c r="AL56" s="61">
        <f>IFERROR(SQRT(($E56-$E$1136)^2+($C56-$C$1136)^2),0)</f>
        <v>0.17473651239189777</v>
      </c>
      <c r="AM56" s="62" t="str">
        <f>IF(AL56&lt;=SMALL($AL$3:$AL$1130,1),"MAS PARECIDO","NO")</f>
        <v>NO</v>
      </c>
      <c r="AN56" s="62" t="str">
        <f>IF(AL56&lt;=SMALL($AL$3:$AL$1130,5),"SIMILAR","NO")</f>
        <v>NO</v>
      </c>
      <c r="AO56" s="62" t="str">
        <f t="shared" si="43"/>
        <v>N/A</v>
      </c>
      <c r="AP56" s="62">
        <f t="shared" si="17"/>
        <v>0</v>
      </c>
      <c r="AQ56" s="65">
        <f t="shared" si="44"/>
        <v>0</v>
      </c>
      <c r="AR56" s="61">
        <f>IFERROR(SQRT(($E56-$E$1136)^2+($H56-$H$1136)^2),0)</f>
        <v>0.33381900867384101</v>
      </c>
      <c r="AS56" s="62" t="str">
        <f>IF(AR56&lt;=SMALL(AR$3:AR$1130,1),"MAS PARECIDO","NO")</f>
        <v>NO</v>
      </c>
      <c r="AT56" s="62" t="str">
        <f>IF(AR56&lt;=SMALL(AR$3:AR$1130,5),"SIMILAR","NO")</f>
        <v>NO</v>
      </c>
      <c r="AU56" s="62" t="str">
        <f t="shared" si="45"/>
        <v>N/A</v>
      </c>
      <c r="AV56" s="62">
        <f t="shared" si="18"/>
        <v>0</v>
      </c>
      <c r="AW56" s="65">
        <f t="shared" si="19"/>
        <v>0</v>
      </c>
      <c r="AX56" s="59">
        <f>IFERROR(SQRT(($E56-$E$1136)^2+($K56-$K$1136)^2),0)</f>
        <v>0.20080841476610198</v>
      </c>
      <c r="AY56" s="62" t="str">
        <f>IF(AX56&lt;=SMALL(AX$3:AX$1130,1),"MAS PARECIDO","NO")</f>
        <v>NO</v>
      </c>
      <c r="AZ56" s="62" t="str">
        <f>IF(AX56&lt;=SMALL(AX$3:AX$1130,5),"SIMILAR","NO")</f>
        <v>NO</v>
      </c>
      <c r="BA56" s="62" t="str">
        <f t="shared" si="46"/>
        <v>N/A</v>
      </c>
      <c r="BB56" s="62">
        <f t="shared" si="20"/>
        <v>0</v>
      </c>
      <c r="BC56" s="65">
        <f t="shared" si="21"/>
        <v>0</v>
      </c>
      <c r="BD56" s="59">
        <f>IFERROR(SQRT(($E56-$E$1136)^2+($O56-$O$1136)^2),0)</f>
        <v>1.8000540016200484E-2</v>
      </c>
      <c r="BE56" s="62" t="str">
        <f>IF(BD56&lt;=SMALL(BD$3:BD$1130,1),"MAS PARECIDO","NO")</f>
        <v>NO</v>
      </c>
      <c r="BF56" s="62" t="str">
        <f>IF(BD56&lt;=SMALL(BD$3:BD$1130,5),"SIMILAR","NO")</f>
        <v>NO</v>
      </c>
      <c r="BG56" s="62" t="str">
        <f t="shared" si="47"/>
        <v>N/A</v>
      </c>
      <c r="BH56" s="62">
        <f t="shared" si="22"/>
        <v>0</v>
      </c>
      <c r="BI56" s="65">
        <f t="shared" si="23"/>
        <v>0</v>
      </c>
      <c r="BJ56" s="59">
        <f>IFERROR(SQRT(($E56-$E$1136)^2+($R56-$R$1136)^2),0)</f>
        <v>1.8000540016200484E-2</v>
      </c>
      <c r="BK56" s="62" t="str">
        <f>IF(BJ56&lt;=SMALL(BJ$3:BJ$1130,1),"MAS PARECIDO","NO")</f>
        <v>NO</v>
      </c>
      <c r="BL56" s="62" t="str">
        <f>IF(BJ56&lt;=SMALL(BJ$3:BJ$1130,5),"SIMILAR","NO")</f>
        <v>NO</v>
      </c>
      <c r="BM56" s="62" t="str">
        <f t="shared" si="48"/>
        <v>N/A</v>
      </c>
      <c r="BN56" s="62">
        <f t="shared" si="24"/>
        <v>0</v>
      </c>
      <c r="BO56" s="65">
        <f t="shared" si="25"/>
        <v>0</v>
      </c>
      <c r="BP56" s="59">
        <f>IFERROR(SQRT(($E56-$E$1136)^2+($U56-$U$1136)^2),0)</f>
        <v>1.0001619965989883</v>
      </c>
      <c r="BQ56" s="62" t="str">
        <f>IF(BP56&lt;=SMALL(BP$3:BP$1130,1),"MAS PARECIDO","NO")</f>
        <v>NO</v>
      </c>
      <c r="BR56" s="62" t="str">
        <f>IF(BP56&lt;=SMALL(BP$3:BP$1130,5),"SIMILAR","NO")</f>
        <v>NO</v>
      </c>
      <c r="BS56" s="62" t="str">
        <f t="shared" si="49"/>
        <v>N/A</v>
      </c>
      <c r="BT56" s="62">
        <f t="shared" si="26"/>
        <v>0</v>
      </c>
      <c r="BU56" s="65">
        <f t="shared" si="27"/>
        <v>0</v>
      </c>
      <c r="BV56" s="59">
        <f>IFERROR(SQRT(($E56-$E$1136)^2+($X56-$X$1136)^2),0)</f>
        <v>1.8000540016200484E-2</v>
      </c>
      <c r="BW56" s="62" t="str">
        <f>IF(BV56&lt;=SMALL(BV$3:BV$1130,1),"MAS PARECIDO","NO")</f>
        <v>NO</v>
      </c>
      <c r="BX56" s="62" t="str">
        <f>IF(BV56&lt;=SMALL(BV$3:BV$1130,5),"SIMILAR","NO")</f>
        <v>NO</v>
      </c>
      <c r="BY56" s="62" t="str">
        <f t="shared" si="50"/>
        <v>N/A</v>
      </c>
      <c r="BZ56" s="62">
        <f t="shared" si="28"/>
        <v>0</v>
      </c>
      <c r="CA56" s="65">
        <f t="shared" si="29"/>
        <v>0</v>
      </c>
      <c r="CB56" s="59">
        <f>IFERROR(SQRT(($E56-$E$1136)^2+($AA56-$AA$1136)^2),0)</f>
        <v>1.8000540016200484E-2</v>
      </c>
      <c r="CC56" s="62" t="str">
        <f>IF(CB56&lt;=SMALL(CB$3:CB$1130,1),"MAS PARECIDO","NO")</f>
        <v>NO</v>
      </c>
      <c r="CD56" s="62" t="str">
        <f>IF(CB56&lt;=SMALL(CB$3:CB$1130,5),"SIMILAR","NO")</f>
        <v>NO</v>
      </c>
      <c r="CE56" s="62" t="str">
        <f t="shared" si="30"/>
        <v>N/A</v>
      </c>
      <c r="CF56" s="62">
        <f t="shared" si="31"/>
        <v>0</v>
      </c>
      <c r="CG56" s="65">
        <f t="shared" si="32"/>
        <v>0</v>
      </c>
      <c r="CH56" s="59">
        <f>IFERROR(SQRT(($E56-$E$1136)^2+($AD56-$AD$1136)^2),0)</f>
        <v>1.8000540016200484E-2</v>
      </c>
      <c r="CI56" s="62" t="str">
        <f>IF(CH56&lt;=SMALL(CH$3:CH$1130,1),"MAS PARECIDO","NO")</f>
        <v>NO</v>
      </c>
      <c r="CJ56" s="62" t="str">
        <f>IF(CH56&lt;=SMALL(CH$3:CH$1130,5),"SIMILAR","NO")</f>
        <v>NO</v>
      </c>
      <c r="CK56" s="62" t="str">
        <f t="shared" si="33"/>
        <v>N/A</v>
      </c>
      <c r="CL56" s="62">
        <f t="shared" si="34"/>
        <v>0</v>
      </c>
      <c r="CM56" s="65">
        <f t="shared" si="35"/>
        <v>0</v>
      </c>
      <c r="CN56" s="59">
        <f>IFERROR(SQRT(($E56-$E$1136)^2+($AG56-$AG$1136)^2),0)</f>
        <v>1.8000540016200484E-2</v>
      </c>
      <c r="CO56" s="62" t="str">
        <f>IF(CN56&lt;=SMALL(CN$3:CN$1130,1),"MAS PARECIDO","NO")</f>
        <v>NO</v>
      </c>
      <c r="CP56" s="62" t="str">
        <f>IF(CN56&lt;=SMALL(CN$3:CN$1130,5),"SIMILAR","NO")</f>
        <v>NO</v>
      </c>
      <c r="CQ56" s="62" t="str">
        <f t="shared" si="36"/>
        <v>N/A</v>
      </c>
      <c r="CR56" s="62">
        <f t="shared" si="37"/>
        <v>0</v>
      </c>
      <c r="CS56" s="65">
        <f t="shared" si="38"/>
        <v>0</v>
      </c>
      <c r="CT56" s="59">
        <f>IFERROR(SQRT(($E56-$E$1136)^2+($AJ56-$AJ$1136)^2),0)</f>
        <v>1.8000540016200484E-2</v>
      </c>
      <c r="CU56" s="62" t="str">
        <f>IF(CT56&lt;=SMALL(CT$3:CT$1130,1),"MAS PARECIDO","NO")</f>
        <v>NO</v>
      </c>
      <c r="CV56" s="62" t="str">
        <f>IF(CT56&lt;=SMALL(CT$3:CT$1130,5),"SIMILAR","NO")</f>
        <v>NO</v>
      </c>
      <c r="CW56" s="62" t="str">
        <f t="shared" si="39"/>
        <v>N/A</v>
      </c>
      <c r="CX56" s="62">
        <f t="shared" si="40"/>
        <v>0</v>
      </c>
      <c r="CY56" s="65">
        <f t="shared" si="41"/>
        <v>0</v>
      </c>
      <c r="CZ56" s="2" t="s">
        <v>1384</v>
      </c>
      <c r="DA56" s="2" t="s">
        <v>1385</v>
      </c>
      <c r="DB56" s="2">
        <v>0</v>
      </c>
      <c r="DC56" s="2" t="s">
        <v>189</v>
      </c>
    </row>
    <row r="57" spans="1:107">
      <c r="A57" s="45" t="s">
        <v>254</v>
      </c>
      <c r="B57" s="46">
        <v>79713</v>
      </c>
      <c r="C57" s="47">
        <f>(B57-$B$1132)/($B$1133-$B$1132)</f>
        <v>8.7912220603004673E-2</v>
      </c>
      <c r="D57" s="46">
        <v>23450</v>
      </c>
      <c r="E57" s="47">
        <f>(D57-$D$1132)/($D$1133-$D$1132)</f>
        <v>4.6871406142184269E-2</v>
      </c>
      <c r="F57" s="46" t="s">
        <v>191</v>
      </c>
      <c r="G57" s="44">
        <f>VLOOKUP(F57,'DATOS DE SOPORTE'!$Y$5:$Z$8,2,FALSE)</f>
        <v>1</v>
      </c>
      <c r="H57" s="47">
        <f>(G57-$G$1132)/($G$1133-$G$1132)</f>
        <v>0</v>
      </c>
      <c r="I57" s="50">
        <v>0</v>
      </c>
      <c r="J57" s="44">
        <f t="shared" si="9"/>
        <v>0</v>
      </c>
      <c r="K57" s="43">
        <f>(J57-$J$1132)/($J$1133-$J$1132)</f>
        <v>0</v>
      </c>
      <c r="L57" s="51" t="str">
        <f t="shared" si="42"/>
        <v>NO</v>
      </c>
      <c r="M57" s="46" t="s">
        <v>56</v>
      </c>
      <c r="N57" s="44">
        <f t="shared" si="10"/>
        <v>1</v>
      </c>
      <c r="O57" s="43">
        <f>(N57-N$1132)/(N$1133-N$1132)</f>
        <v>0</v>
      </c>
      <c r="P57" s="46" t="s">
        <v>193</v>
      </c>
      <c r="Q57" s="44">
        <f t="shared" si="11"/>
        <v>2</v>
      </c>
      <c r="R57" s="43">
        <f>(Q57-Q$1132)/(Q$1133-Q$1132)</f>
        <v>0.5</v>
      </c>
      <c r="S57" s="46" t="s">
        <v>60</v>
      </c>
      <c r="T57" s="44">
        <f t="shared" si="12"/>
        <v>2</v>
      </c>
      <c r="U57" s="43">
        <f>(T57-T$1132)/(T$1133-T$1132)</f>
        <v>1</v>
      </c>
      <c r="V57" s="46" t="s">
        <v>62</v>
      </c>
      <c r="W57" s="53">
        <f>VLOOKUP(V57,'DATOS DE SOPORTE'!$S$5:$T$10,2,FALSE)</f>
        <v>1</v>
      </c>
      <c r="X57" s="54">
        <f>(W57-W$1132)/(W$1133-W$1132)</f>
        <v>0</v>
      </c>
      <c r="Y57" s="46" t="s">
        <v>188</v>
      </c>
      <c r="Z57" s="53">
        <f t="shared" si="13"/>
        <v>1</v>
      </c>
      <c r="AA57" s="54">
        <f>(Z57-Z$1132)/(Z$1133-Z$1132)</f>
        <v>0</v>
      </c>
      <c r="AB57" s="46" t="s">
        <v>136</v>
      </c>
      <c r="AC57" s="53">
        <f t="shared" si="14"/>
        <v>2</v>
      </c>
      <c r="AD57" s="54">
        <f>(AC57-AC$1132)/(AC$1133-AC$1132)</f>
        <v>1</v>
      </c>
      <c r="AE57" s="46" t="s">
        <v>136</v>
      </c>
      <c r="AF57" s="53">
        <f t="shared" si="15"/>
        <v>2</v>
      </c>
      <c r="AG57" s="54">
        <f>(AF57-AF$1132)/(AF$1133-AF$1132)</f>
        <v>1</v>
      </c>
      <c r="AH57" s="24" t="s">
        <v>67</v>
      </c>
      <c r="AI57" s="53">
        <f>VLOOKUP(AH57,'DATOS DE SOPORTE'!$V$5:$W$8,2,FALSE)</f>
        <v>1</v>
      </c>
      <c r="AJ57" s="54">
        <f>(AI57-AI$1132)/(AI$1133-AI$1132)</f>
        <v>0</v>
      </c>
      <c r="AK57" s="58" t="str">
        <f t="shared" si="16"/>
        <v>Bueno</v>
      </c>
      <c r="AL57" s="61">
        <f>IFERROR(SQRT(($E57-$E$1136)^2+($C57-$C$1136)^2),0)</f>
        <v>0.12626109587898943</v>
      </c>
      <c r="AM57" s="62" t="str">
        <f>IF(AL57&lt;=SMALL($AL$3:$AL$1130,1),"MAS PARECIDO","NO")</f>
        <v>NO</v>
      </c>
      <c r="AN57" s="62" t="str">
        <f>IF(AL57&lt;=SMALL($AL$3:$AL$1130,5),"SIMILAR","NO")</f>
        <v>NO</v>
      </c>
      <c r="AO57" s="62" t="str">
        <f t="shared" si="43"/>
        <v>N/A</v>
      </c>
      <c r="AP57" s="62">
        <f t="shared" si="17"/>
        <v>0</v>
      </c>
      <c r="AQ57" s="65">
        <f t="shared" si="44"/>
        <v>0</v>
      </c>
      <c r="AR57" s="61">
        <f>IFERROR(SQRT(($E57-$E$1136)^2+($H57-$H$1136)^2),0)</f>
        <v>0.33661677482509733</v>
      </c>
      <c r="AS57" s="62" t="str">
        <f>IF(AR57&lt;=SMALL(AR$3:AR$1130,1),"MAS PARECIDO","NO")</f>
        <v>NO</v>
      </c>
      <c r="AT57" s="62" t="str">
        <f>IF(AR57&lt;=SMALL(AR$3:AR$1130,5),"SIMILAR","NO")</f>
        <v>NO</v>
      </c>
      <c r="AU57" s="62" t="str">
        <f t="shared" si="45"/>
        <v>N/A</v>
      </c>
      <c r="AV57" s="62">
        <f t="shared" si="18"/>
        <v>0</v>
      </c>
      <c r="AW57" s="65">
        <f t="shared" si="19"/>
        <v>0</v>
      </c>
      <c r="AX57" s="59">
        <f>IFERROR(SQRT(($E57-$E$1136)^2+($K57-$K$1136)^2),0)</f>
        <v>0.20542575783610778</v>
      </c>
      <c r="AY57" s="62" t="str">
        <f>IF(AX57&lt;=SMALL(AX$3:AX$1130,1),"MAS PARECIDO","NO")</f>
        <v>NO</v>
      </c>
      <c r="AZ57" s="62" t="str">
        <f>IF(AX57&lt;=SMALL(AX$3:AX$1130,5),"SIMILAR","NO")</f>
        <v>NO</v>
      </c>
      <c r="BA57" s="62" t="str">
        <f t="shared" si="46"/>
        <v>N/A</v>
      </c>
      <c r="BB57" s="62">
        <f t="shared" si="20"/>
        <v>0</v>
      </c>
      <c r="BC57" s="65">
        <f t="shared" si="21"/>
        <v>0</v>
      </c>
      <c r="BD57" s="59">
        <f>IFERROR(SQRT(($E57-$E$1136)^2+($O57-$O$1136)^2),0)</f>
        <v>1.0010992667975236</v>
      </c>
      <c r="BE57" s="62" t="str">
        <f>IF(BD57&lt;=SMALL(BD$3:BD$1130,1),"MAS PARECIDO","NO")</f>
        <v>NO</v>
      </c>
      <c r="BF57" s="62" t="str">
        <f>IF(BD57&lt;=SMALL(BD$3:BD$1130,5),"SIMILAR","NO")</f>
        <v>NO</v>
      </c>
      <c r="BG57" s="62" t="str">
        <f t="shared" si="47"/>
        <v>N/A</v>
      </c>
      <c r="BH57" s="62">
        <f t="shared" si="22"/>
        <v>0</v>
      </c>
      <c r="BI57" s="65">
        <f t="shared" si="23"/>
        <v>0</v>
      </c>
      <c r="BJ57" s="59">
        <f>IFERROR(SQRT(($E57-$E$1136)^2+($R57-$R$1136)^2),0)</f>
        <v>4.6901407042211268E-2</v>
      </c>
      <c r="BK57" s="62" t="str">
        <f>IF(BJ57&lt;=SMALL(BJ$3:BJ$1130,1),"MAS PARECIDO","NO")</f>
        <v>NO</v>
      </c>
      <c r="BL57" s="62" t="str">
        <f>IF(BJ57&lt;=SMALL(BJ$3:BJ$1130,5),"SIMILAR","NO")</f>
        <v>NO</v>
      </c>
      <c r="BM57" s="62" t="str">
        <f t="shared" si="48"/>
        <v>N/A</v>
      </c>
      <c r="BN57" s="62">
        <f t="shared" si="24"/>
        <v>0</v>
      </c>
      <c r="BO57" s="65">
        <f t="shared" si="25"/>
        <v>0</v>
      </c>
      <c r="BP57" s="59">
        <f>IFERROR(SQRT(($E57-$E$1136)^2+($U57-$U$1136)^2),0)</f>
        <v>1.0010992667975236</v>
      </c>
      <c r="BQ57" s="62" t="str">
        <f>IF(BP57&lt;=SMALL(BP$3:BP$1130,1),"MAS PARECIDO","NO")</f>
        <v>NO</v>
      </c>
      <c r="BR57" s="62" t="str">
        <f>IF(BP57&lt;=SMALL(BP$3:BP$1130,5),"SIMILAR","NO")</f>
        <v>NO</v>
      </c>
      <c r="BS57" s="62" t="str">
        <f t="shared" si="49"/>
        <v>N/A</v>
      </c>
      <c r="BT57" s="62">
        <f t="shared" si="26"/>
        <v>0</v>
      </c>
      <c r="BU57" s="65">
        <f t="shared" si="27"/>
        <v>0</v>
      </c>
      <c r="BV57" s="59">
        <f>IFERROR(SQRT(($E57-$E$1136)^2+($X57-$X$1136)^2),0)</f>
        <v>4.6901407042211268E-2</v>
      </c>
      <c r="BW57" s="62" t="str">
        <f>IF(BV57&lt;=SMALL(BV$3:BV$1130,1),"MAS PARECIDO","NO")</f>
        <v>NO</v>
      </c>
      <c r="BX57" s="62" t="str">
        <f>IF(BV57&lt;=SMALL(BV$3:BV$1130,5),"SIMILAR","NO")</f>
        <v>NO</v>
      </c>
      <c r="BY57" s="62" t="str">
        <f t="shared" si="50"/>
        <v>N/A</v>
      </c>
      <c r="BZ57" s="62">
        <f t="shared" si="28"/>
        <v>0</v>
      </c>
      <c r="CA57" s="65">
        <f t="shared" si="29"/>
        <v>0</v>
      </c>
      <c r="CB57" s="59">
        <f>IFERROR(SQRT(($E57-$E$1136)^2+($AA57-$AA$1136)^2),0)</f>
        <v>4.6901407042211268E-2</v>
      </c>
      <c r="CC57" s="62" t="str">
        <f>IF(CB57&lt;=SMALL(CB$3:CB$1130,1),"MAS PARECIDO","NO")</f>
        <v>NO</v>
      </c>
      <c r="CD57" s="62" t="str">
        <f>IF(CB57&lt;=SMALL(CB$3:CB$1130,5),"SIMILAR","NO")</f>
        <v>NO</v>
      </c>
      <c r="CE57" s="62" t="str">
        <f t="shared" si="30"/>
        <v>N/A</v>
      </c>
      <c r="CF57" s="62">
        <f t="shared" si="31"/>
        <v>0</v>
      </c>
      <c r="CG57" s="65">
        <f t="shared" si="32"/>
        <v>0</v>
      </c>
      <c r="CH57" s="59">
        <f>IFERROR(SQRT(($E57-$E$1136)^2+($AD57-$AD$1136)^2),0)</f>
        <v>4.6901407042211268E-2</v>
      </c>
      <c r="CI57" s="62" t="str">
        <f>IF(CH57&lt;=SMALL(CH$3:CH$1130,1),"MAS PARECIDO","NO")</f>
        <v>NO</v>
      </c>
      <c r="CJ57" s="62" t="str">
        <f>IF(CH57&lt;=SMALL(CH$3:CH$1130,5),"SIMILAR","NO")</f>
        <v>NO</v>
      </c>
      <c r="CK57" s="62" t="str">
        <f t="shared" si="33"/>
        <v>N/A</v>
      </c>
      <c r="CL57" s="62">
        <f t="shared" si="34"/>
        <v>0</v>
      </c>
      <c r="CM57" s="65">
        <f t="shared" si="35"/>
        <v>0</v>
      </c>
      <c r="CN57" s="59">
        <f>IFERROR(SQRT(($E57-$E$1136)^2+($AG57-$AG$1136)^2),0)</f>
        <v>4.6901407042211268E-2</v>
      </c>
      <c r="CO57" s="62" t="str">
        <f>IF(CN57&lt;=SMALL(CN$3:CN$1130,1),"MAS PARECIDO","NO")</f>
        <v>NO</v>
      </c>
      <c r="CP57" s="62" t="str">
        <f>IF(CN57&lt;=SMALL(CN$3:CN$1130,5),"SIMILAR","NO")</f>
        <v>NO</v>
      </c>
      <c r="CQ57" s="62" t="str">
        <f t="shared" si="36"/>
        <v>N/A</v>
      </c>
      <c r="CR57" s="62">
        <f t="shared" si="37"/>
        <v>0</v>
      </c>
      <c r="CS57" s="65">
        <f t="shared" si="38"/>
        <v>0</v>
      </c>
      <c r="CT57" s="59">
        <f>IFERROR(SQRT(($E57-$E$1136)^2+($AJ57-$AJ$1136)^2),0)</f>
        <v>4.6901407042211268E-2</v>
      </c>
      <c r="CU57" s="62" t="str">
        <f>IF(CT57&lt;=SMALL(CT$3:CT$1130,1),"MAS PARECIDO","NO")</f>
        <v>NO</v>
      </c>
      <c r="CV57" s="62" t="str">
        <f>IF(CT57&lt;=SMALL(CT$3:CT$1130,5),"SIMILAR","NO")</f>
        <v>NO</v>
      </c>
      <c r="CW57" s="62" t="str">
        <f t="shared" si="39"/>
        <v>N/A</v>
      </c>
      <c r="CX57" s="62">
        <f t="shared" si="40"/>
        <v>0</v>
      </c>
      <c r="CY57" s="65">
        <f t="shared" si="41"/>
        <v>0</v>
      </c>
      <c r="CZ57" s="2" t="s">
        <v>1386</v>
      </c>
      <c r="DA57" s="2" t="s">
        <v>1387</v>
      </c>
      <c r="DB57" s="2">
        <v>0</v>
      </c>
      <c r="DC57" s="2" t="s">
        <v>189</v>
      </c>
    </row>
    <row r="58" spans="1:107">
      <c r="A58" s="45" t="s">
        <v>255</v>
      </c>
      <c r="B58" s="46">
        <v>52270</v>
      </c>
      <c r="C58" s="47">
        <f>(B58-$B$1132)/($B$1133-$B$1132)</f>
        <v>5.5833735468699304E-2</v>
      </c>
      <c r="D58" s="46">
        <v>25000</v>
      </c>
      <c r="E58" s="47">
        <f>(D58-$D$1132)/($D$1133-$D$1132)</f>
        <v>4.9971499144974348E-2</v>
      </c>
      <c r="F58" s="46" t="s">
        <v>53</v>
      </c>
      <c r="G58" s="44">
        <f>VLOOKUP(F58,'DATOS DE SOPORTE'!$Y$5:$Z$8,2,FALSE)</f>
        <v>2</v>
      </c>
      <c r="H58" s="47">
        <f>(G58-$G$1132)/($G$1133-$G$1132)</f>
        <v>0.33333333333333331</v>
      </c>
      <c r="I58" s="50">
        <v>2</v>
      </c>
      <c r="J58" s="44">
        <f t="shared" si="9"/>
        <v>2</v>
      </c>
      <c r="K58" s="43">
        <f>(J58-$J$1132)/($J$1133-$J$1132)</f>
        <v>0.4</v>
      </c>
      <c r="L58" s="51" t="str">
        <f t="shared" si="42"/>
        <v>SI</v>
      </c>
      <c r="M58" s="46" t="s">
        <v>192</v>
      </c>
      <c r="N58" s="44">
        <f t="shared" si="10"/>
        <v>2</v>
      </c>
      <c r="O58" s="43">
        <f>(N58-N$1132)/(N$1133-N$1132)</f>
        <v>1</v>
      </c>
      <c r="P58" s="46" t="s">
        <v>193</v>
      </c>
      <c r="Q58" s="44">
        <f t="shared" si="11"/>
        <v>2</v>
      </c>
      <c r="R58" s="43">
        <f>(Q58-Q$1132)/(Q$1133-Q$1132)</f>
        <v>0.5</v>
      </c>
      <c r="S58" s="46" t="s">
        <v>60</v>
      </c>
      <c r="T58" s="44">
        <f t="shared" si="12"/>
        <v>2</v>
      </c>
      <c r="U58" s="43">
        <f>(T58-T$1132)/(T$1133-T$1132)</f>
        <v>1</v>
      </c>
      <c r="V58" s="46" t="s">
        <v>62</v>
      </c>
      <c r="W58" s="53">
        <f>VLOOKUP(V58,'DATOS DE SOPORTE'!$S$5:$T$10,2,FALSE)</f>
        <v>1</v>
      </c>
      <c r="X58" s="54">
        <f>(W58-W$1132)/(W$1133-W$1132)</f>
        <v>0</v>
      </c>
      <c r="Y58" s="46" t="s">
        <v>188</v>
      </c>
      <c r="Z58" s="53">
        <f t="shared" si="13"/>
        <v>1</v>
      </c>
      <c r="AA58" s="54">
        <f>(Z58-Z$1132)/(Z$1133-Z$1132)</f>
        <v>0</v>
      </c>
      <c r="AB58" s="46" t="s">
        <v>136</v>
      </c>
      <c r="AC58" s="53">
        <f t="shared" si="14"/>
        <v>2</v>
      </c>
      <c r="AD58" s="54">
        <f>(AC58-AC$1132)/(AC$1133-AC$1132)</f>
        <v>1</v>
      </c>
      <c r="AE58" s="46" t="s">
        <v>188</v>
      </c>
      <c r="AF58" s="53">
        <f t="shared" si="15"/>
        <v>1</v>
      </c>
      <c r="AG58" s="54">
        <f>(AF58-AF$1132)/(AF$1133-AF$1132)</f>
        <v>0</v>
      </c>
      <c r="AH58" s="24" t="s">
        <v>67</v>
      </c>
      <c r="AI58" s="53">
        <f>VLOOKUP(AH58,'DATOS DE SOPORTE'!$V$5:$W$8,2,FALSE)</f>
        <v>1</v>
      </c>
      <c r="AJ58" s="54">
        <f>(AI58-AI$1132)/(AI$1133-AI$1132)</f>
        <v>0</v>
      </c>
      <c r="AK58" s="58" t="str">
        <f t="shared" si="16"/>
        <v>Bueno</v>
      </c>
      <c r="AL58" s="61">
        <f>IFERROR(SQRT(($E58-$E$1136)^2+($C58-$C$1136)^2),0)</f>
        <v>0.15745544705948397</v>
      </c>
      <c r="AM58" s="62" t="str">
        <f>IF(AL58&lt;=SMALL($AL$3:$AL$1130,1),"MAS PARECIDO","NO")</f>
        <v>NO</v>
      </c>
      <c r="AN58" s="62" t="str">
        <f>IF(AL58&lt;=SMALL($AL$3:$AL$1130,5),"SIMILAR","NO")</f>
        <v>NO</v>
      </c>
      <c r="AO58" s="62" t="str">
        <f t="shared" si="43"/>
        <v>N/A</v>
      </c>
      <c r="AP58" s="62">
        <f t="shared" si="17"/>
        <v>0</v>
      </c>
      <c r="AQ58" s="65">
        <f t="shared" si="44"/>
        <v>0</v>
      </c>
      <c r="AR58" s="61">
        <f>IFERROR(SQRT(($E58-$E$1136)^2+($H58-$H$1136)^2),0)</f>
        <v>5.0001500045001347E-2</v>
      </c>
      <c r="AS58" s="62" t="str">
        <f>IF(AR58&lt;=SMALL(AR$3:AR$1130,1),"MAS PARECIDO","NO")</f>
        <v>NO</v>
      </c>
      <c r="AT58" s="62" t="str">
        <f>IF(AR58&lt;=SMALL(AR$3:AR$1130,5),"SIMILAR","NO")</f>
        <v>NO</v>
      </c>
      <c r="AU58" s="62" t="str">
        <f t="shared" si="45"/>
        <v>N/A</v>
      </c>
      <c r="AV58" s="62">
        <f t="shared" si="18"/>
        <v>0</v>
      </c>
      <c r="AW58" s="65">
        <f t="shared" si="19"/>
        <v>0</v>
      </c>
      <c r="AX58" s="59">
        <f>IFERROR(SQRT(($E58-$E$1136)^2+($K58-$K$1136)^2),0)</f>
        <v>0.20615564510037138</v>
      </c>
      <c r="AY58" s="62" t="str">
        <f>IF(AX58&lt;=SMALL(AX$3:AX$1130,1),"MAS PARECIDO","NO")</f>
        <v>NO</v>
      </c>
      <c r="AZ58" s="62" t="str">
        <f>IF(AX58&lt;=SMALL(AX$3:AX$1130,5),"SIMILAR","NO")</f>
        <v>NO</v>
      </c>
      <c r="BA58" s="62" t="str">
        <f t="shared" si="46"/>
        <v>N/A</v>
      </c>
      <c r="BB58" s="62">
        <f t="shared" si="20"/>
        <v>0</v>
      </c>
      <c r="BC58" s="65">
        <f t="shared" si="21"/>
        <v>0</v>
      </c>
      <c r="BD58" s="59">
        <f>IFERROR(SQRT(($E58-$E$1136)^2+($O58-$O$1136)^2),0)</f>
        <v>5.0001500045001347E-2</v>
      </c>
      <c r="BE58" s="62" t="str">
        <f>IF(BD58&lt;=SMALL(BD$3:BD$1130,1),"MAS PARECIDO","NO")</f>
        <v>NO</v>
      </c>
      <c r="BF58" s="62" t="str">
        <f>IF(BD58&lt;=SMALL(BD$3:BD$1130,5),"SIMILAR","NO")</f>
        <v>NO</v>
      </c>
      <c r="BG58" s="62" t="str">
        <f t="shared" si="47"/>
        <v>N/A</v>
      </c>
      <c r="BH58" s="62">
        <f t="shared" si="22"/>
        <v>0</v>
      </c>
      <c r="BI58" s="65">
        <f t="shared" si="23"/>
        <v>0</v>
      </c>
      <c r="BJ58" s="59">
        <f>IFERROR(SQRT(($E58-$E$1136)^2+($R58-$R$1136)^2),0)</f>
        <v>5.0001500045001347E-2</v>
      </c>
      <c r="BK58" s="62" t="str">
        <f>IF(BJ58&lt;=SMALL(BJ$3:BJ$1130,1),"MAS PARECIDO","NO")</f>
        <v>NO</v>
      </c>
      <c r="BL58" s="62" t="str">
        <f>IF(BJ58&lt;=SMALL(BJ$3:BJ$1130,5),"SIMILAR","NO")</f>
        <v>NO</v>
      </c>
      <c r="BM58" s="62" t="str">
        <f t="shared" si="48"/>
        <v>N/A</v>
      </c>
      <c r="BN58" s="62">
        <f t="shared" si="24"/>
        <v>0</v>
      </c>
      <c r="BO58" s="65">
        <f t="shared" si="25"/>
        <v>0</v>
      </c>
      <c r="BP58" s="59">
        <f>IFERROR(SQRT(($E58-$E$1136)^2+($U58-$U$1136)^2),0)</f>
        <v>1.0012492946348328</v>
      </c>
      <c r="BQ58" s="62" t="str">
        <f>IF(BP58&lt;=SMALL(BP$3:BP$1130,1),"MAS PARECIDO","NO")</f>
        <v>NO</v>
      </c>
      <c r="BR58" s="62" t="str">
        <f>IF(BP58&lt;=SMALL(BP$3:BP$1130,5),"SIMILAR","NO")</f>
        <v>NO</v>
      </c>
      <c r="BS58" s="62" t="str">
        <f t="shared" si="49"/>
        <v>N/A</v>
      </c>
      <c r="BT58" s="62">
        <f t="shared" si="26"/>
        <v>0</v>
      </c>
      <c r="BU58" s="65">
        <f t="shared" si="27"/>
        <v>0</v>
      </c>
      <c r="BV58" s="59">
        <f>IFERROR(SQRT(($E58-$E$1136)^2+($X58-$X$1136)^2),0)</f>
        <v>5.0001500045001347E-2</v>
      </c>
      <c r="BW58" s="62" t="str">
        <f>IF(BV58&lt;=SMALL(BV$3:BV$1130,1),"MAS PARECIDO","NO")</f>
        <v>NO</v>
      </c>
      <c r="BX58" s="62" t="str">
        <f>IF(BV58&lt;=SMALL(BV$3:BV$1130,5),"SIMILAR","NO")</f>
        <v>NO</v>
      </c>
      <c r="BY58" s="62" t="str">
        <f t="shared" si="50"/>
        <v>N/A</v>
      </c>
      <c r="BZ58" s="62">
        <f t="shared" si="28"/>
        <v>0</v>
      </c>
      <c r="CA58" s="65">
        <f t="shared" si="29"/>
        <v>0</v>
      </c>
      <c r="CB58" s="59">
        <f>IFERROR(SQRT(($E58-$E$1136)^2+($AA58-$AA$1136)^2),0)</f>
        <v>5.0001500045001347E-2</v>
      </c>
      <c r="CC58" s="62" t="str">
        <f>IF(CB58&lt;=SMALL(CB$3:CB$1130,1),"MAS PARECIDO","NO")</f>
        <v>NO</v>
      </c>
      <c r="CD58" s="62" t="str">
        <f>IF(CB58&lt;=SMALL(CB$3:CB$1130,5),"SIMILAR","NO")</f>
        <v>NO</v>
      </c>
      <c r="CE58" s="62" t="str">
        <f t="shared" si="30"/>
        <v>N/A</v>
      </c>
      <c r="CF58" s="62">
        <f t="shared" si="31"/>
        <v>0</v>
      </c>
      <c r="CG58" s="65">
        <f t="shared" si="32"/>
        <v>0</v>
      </c>
      <c r="CH58" s="59">
        <f>IFERROR(SQRT(($E58-$E$1136)^2+($AD58-$AD$1136)^2),0)</f>
        <v>5.0001500045001347E-2</v>
      </c>
      <c r="CI58" s="62" t="str">
        <f>IF(CH58&lt;=SMALL(CH$3:CH$1130,1),"MAS PARECIDO","NO")</f>
        <v>NO</v>
      </c>
      <c r="CJ58" s="62" t="str">
        <f>IF(CH58&lt;=SMALL(CH$3:CH$1130,5),"SIMILAR","NO")</f>
        <v>NO</v>
      </c>
      <c r="CK58" s="62" t="str">
        <f t="shared" si="33"/>
        <v>N/A</v>
      </c>
      <c r="CL58" s="62">
        <f t="shared" si="34"/>
        <v>0</v>
      </c>
      <c r="CM58" s="65">
        <f t="shared" si="35"/>
        <v>0</v>
      </c>
      <c r="CN58" s="59">
        <f>IFERROR(SQRT(($E58-$E$1136)^2+($AG58-$AG$1136)^2),0)</f>
        <v>1.0012492946348328</v>
      </c>
      <c r="CO58" s="62" t="str">
        <f>IF(CN58&lt;=SMALL(CN$3:CN$1130,1),"MAS PARECIDO","NO")</f>
        <v>NO</v>
      </c>
      <c r="CP58" s="62" t="str">
        <f>IF(CN58&lt;=SMALL(CN$3:CN$1130,5),"SIMILAR","NO")</f>
        <v>NO</v>
      </c>
      <c r="CQ58" s="62" t="str">
        <f t="shared" si="36"/>
        <v>N/A</v>
      </c>
      <c r="CR58" s="62">
        <f t="shared" si="37"/>
        <v>0</v>
      </c>
      <c r="CS58" s="65">
        <f t="shared" si="38"/>
        <v>0</v>
      </c>
      <c r="CT58" s="59">
        <f>IFERROR(SQRT(($E58-$E$1136)^2+($AJ58-$AJ$1136)^2),0)</f>
        <v>5.0001500045001347E-2</v>
      </c>
      <c r="CU58" s="62" t="str">
        <f>IF(CT58&lt;=SMALL(CT$3:CT$1130,1),"MAS PARECIDO","NO")</f>
        <v>NO</v>
      </c>
      <c r="CV58" s="62" t="str">
        <f>IF(CT58&lt;=SMALL(CT$3:CT$1130,5),"SIMILAR","NO")</f>
        <v>NO</v>
      </c>
      <c r="CW58" s="62" t="str">
        <f t="shared" si="39"/>
        <v>N/A</v>
      </c>
      <c r="CX58" s="62">
        <f t="shared" si="40"/>
        <v>0</v>
      </c>
      <c r="CY58" s="65">
        <f t="shared" si="41"/>
        <v>0</v>
      </c>
      <c r="CZ58" s="2" t="s">
        <v>1388</v>
      </c>
      <c r="DA58" s="2" t="s">
        <v>1389</v>
      </c>
      <c r="DB58" s="2">
        <v>0</v>
      </c>
      <c r="DC58" s="2" t="s">
        <v>189</v>
      </c>
    </row>
    <row r="59" spans="1:107">
      <c r="A59" s="45" t="s">
        <v>256</v>
      </c>
      <c r="B59" s="46">
        <v>76750</v>
      </c>
      <c r="C59" s="47">
        <f>(B59-$B$1132)/($B$1133-$B$1132)</f>
        <v>8.4448730771246233E-2</v>
      </c>
      <c r="D59" s="46">
        <v>38000</v>
      </c>
      <c r="E59" s="47">
        <f>(D59-$D$1132)/($D$1133-$D$1132)</f>
        <v>7.5972279168375054E-2</v>
      </c>
      <c r="F59" s="46" t="s">
        <v>191</v>
      </c>
      <c r="G59" s="44">
        <f>VLOOKUP(F59,'DATOS DE SOPORTE'!$Y$5:$Z$8,2,FALSE)</f>
        <v>1</v>
      </c>
      <c r="H59" s="47">
        <f>(G59-$G$1132)/($G$1133-$G$1132)</f>
        <v>0</v>
      </c>
      <c r="I59" s="50">
        <v>0</v>
      </c>
      <c r="J59" s="44">
        <f t="shared" si="9"/>
        <v>0</v>
      </c>
      <c r="K59" s="43">
        <f>(J59-$J$1132)/($J$1133-$J$1132)</f>
        <v>0</v>
      </c>
      <c r="L59" s="51" t="str">
        <f t="shared" si="42"/>
        <v>NO</v>
      </c>
      <c r="M59" s="46" t="s">
        <v>56</v>
      </c>
      <c r="N59" s="44">
        <f t="shared" si="10"/>
        <v>1</v>
      </c>
      <c r="O59" s="43">
        <f>(N59-N$1132)/(N$1133-N$1132)</f>
        <v>0</v>
      </c>
      <c r="P59" s="46" t="s">
        <v>193</v>
      </c>
      <c r="Q59" s="44">
        <f t="shared" si="11"/>
        <v>2</v>
      </c>
      <c r="R59" s="43">
        <f>(Q59-Q$1132)/(Q$1133-Q$1132)</f>
        <v>0.5</v>
      </c>
      <c r="S59" s="46" t="s">
        <v>194</v>
      </c>
      <c r="T59" s="44">
        <f t="shared" si="12"/>
        <v>1</v>
      </c>
      <c r="U59" s="43">
        <f>(T59-T$1132)/(T$1133-T$1132)</f>
        <v>0</v>
      </c>
      <c r="V59" s="46" t="s">
        <v>62</v>
      </c>
      <c r="W59" s="53">
        <f>VLOOKUP(V59,'DATOS DE SOPORTE'!$S$5:$T$10,2,FALSE)</f>
        <v>1</v>
      </c>
      <c r="X59" s="54">
        <f>(W59-W$1132)/(W$1133-W$1132)</f>
        <v>0</v>
      </c>
      <c r="Y59" s="46" t="s">
        <v>188</v>
      </c>
      <c r="Z59" s="53">
        <f t="shared" si="13"/>
        <v>1</v>
      </c>
      <c r="AA59" s="54">
        <f>(Z59-Z$1132)/(Z$1133-Z$1132)</f>
        <v>0</v>
      </c>
      <c r="AB59" s="46" t="s">
        <v>136</v>
      </c>
      <c r="AC59" s="53">
        <f t="shared" si="14"/>
        <v>2</v>
      </c>
      <c r="AD59" s="54">
        <f>(AC59-AC$1132)/(AC$1133-AC$1132)</f>
        <v>1</v>
      </c>
      <c r="AE59" s="46" t="s">
        <v>188</v>
      </c>
      <c r="AF59" s="53">
        <f t="shared" si="15"/>
        <v>1</v>
      </c>
      <c r="AG59" s="54">
        <f>(AF59-AF$1132)/(AF$1133-AF$1132)</f>
        <v>0</v>
      </c>
      <c r="AH59" s="24" t="s">
        <v>67</v>
      </c>
      <c r="AI59" s="53">
        <f>VLOOKUP(AH59,'DATOS DE SOPORTE'!$V$5:$W$8,2,FALSE)</f>
        <v>1</v>
      </c>
      <c r="AJ59" s="54">
        <f>(AI59-AI$1132)/(AI$1133-AI$1132)</f>
        <v>0</v>
      </c>
      <c r="AK59" s="58" t="str">
        <f t="shared" si="16"/>
        <v>Bueno</v>
      </c>
      <c r="AL59" s="61">
        <f>IFERROR(SQRT(($E59-$E$1136)^2+($C59-$C$1136)^2),0)</f>
        <v>0.14262710940960158</v>
      </c>
      <c r="AM59" s="62" t="str">
        <f>IF(AL59&lt;=SMALL($AL$3:$AL$1130,1),"MAS PARECIDO","NO")</f>
        <v>NO</v>
      </c>
      <c r="AN59" s="62" t="str">
        <f>IF(AL59&lt;=SMALL($AL$3:$AL$1130,5),"SIMILAR","NO")</f>
        <v>NO</v>
      </c>
      <c r="AO59" s="62" t="str">
        <f t="shared" si="43"/>
        <v>N/A</v>
      </c>
      <c r="AP59" s="62">
        <f t="shared" si="17"/>
        <v>0</v>
      </c>
      <c r="AQ59" s="65">
        <f t="shared" si="44"/>
        <v>0</v>
      </c>
      <c r="AR59" s="61">
        <f>IFERROR(SQRT(($E59-$E$1136)^2+($H59-$H$1136)^2),0)</f>
        <v>0.34188807771945912</v>
      </c>
      <c r="AS59" s="62" t="str">
        <f>IF(AR59&lt;=SMALL(AR$3:AR$1130,1),"MAS PARECIDO","NO")</f>
        <v>NO</v>
      </c>
      <c r="AT59" s="62" t="str">
        <f>IF(AR59&lt;=SMALL(AR$3:AR$1130,5),"SIMILAR","NO")</f>
        <v>NO</v>
      </c>
      <c r="AU59" s="62" t="str">
        <f t="shared" si="45"/>
        <v>N/A</v>
      </c>
      <c r="AV59" s="62">
        <f t="shared" si="18"/>
        <v>0</v>
      </c>
      <c r="AW59" s="65">
        <f t="shared" si="19"/>
        <v>0</v>
      </c>
      <c r="AX59" s="59">
        <f>IFERROR(SQRT(($E59-$E$1136)^2+($K59-$K$1136)^2),0)</f>
        <v>0.21395407585646933</v>
      </c>
      <c r="AY59" s="62" t="str">
        <f>IF(AX59&lt;=SMALL(AX$3:AX$1130,1),"MAS PARECIDO","NO")</f>
        <v>NO</v>
      </c>
      <c r="AZ59" s="62" t="str">
        <f>IF(AX59&lt;=SMALL(AX$3:AX$1130,5),"SIMILAR","NO")</f>
        <v>NO</v>
      </c>
      <c r="BA59" s="62" t="str">
        <f t="shared" si="46"/>
        <v>N/A</v>
      </c>
      <c r="BB59" s="62">
        <f t="shared" si="20"/>
        <v>0</v>
      </c>
      <c r="BC59" s="65">
        <f t="shared" si="21"/>
        <v>0</v>
      </c>
      <c r="BD59" s="59">
        <f>IFERROR(SQRT(($E59-$E$1136)^2+($O59-$O$1136)^2),0)</f>
        <v>1.0028840145179281</v>
      </c>
      <c r="BE59" s="62" t="str">
        <f>IF(BD59&lt;=SMALL(BD$3:BD$1130,1),"MAS PARECIDO","NO")</f>
        <v>NO</v>
      </c>
      <c r="BF59" s="62" t="str">
        <f>IF(BD59&lt;=SMALL(BD$3:BD$1130,5),"SIMILAR","NO")</f>
        <v>NO</v>
      </c>
      <c r="BG59" s="62" t="str">
        <f t="shared" si="47"/>
        <v>N/A</v>
      </c>
      <c r="BH59" s="62">
        <f t="shared" si="22"/>
        <v>0</v>
      </c>
      <c r="BI59" s="65">
        <f t="shared" si="23"/>
        <v>0</v>
      </c>
      <c r="BJ59" s="59">
        <f>IFERROR(SQRT(($E59-$E$1136)^2+($R59-$R$1136)^2),0)</f>
        <v>7.6002280068402053E-2</v>
      </c>
      <c r="BK59" s="62" t="str">
        <f>IF(BJ59&lt;=SMALL(BJ$3:BJ$1130,1),"MAS PARECIDO","NO")</f>
        <v>NO</v>
      </c>
      <c r="BL59" s="62" t="str">
        <f>IF(BJ59&lt;=SMALL(BJ$3:BJ$1130,5),"SIMILAR","NO")</f>
        <v>NO</v>
      </c>
      <c r="BM59" s="62" t="str">
        <f t="shared" si="48"/>
        <v>N/A</v>
      </c>
      <c r="BN59" s="62">
        <f t="shared" si="24"/>
        <v>0</v>
      </c>
      <c r="BO59" s="65">
        <f t="shared" si="25"/>
        <v>0</v>
      </c>
      <c r="BP59" s="59">
        <f>IFERROR(SQRT(($E59-$E$1136)^2+($U59-$U$1136)^2),0)</f>
        <v>7.6002280068402053E-2</v>
      </c>
      <c r="BQ59" s="62" t="str">
        <f>IF(BP59&lt;=SMALL(BP$3:BP$1130,1),"MAS PARECIDO","NO")</f>
        <v>NO</v>
      </c>
      <c r="BR59" s="62" t="str">
        <f>IF(BP59&lt;=SMALL(BP$3:BP$1130,5),"SIMILAR","NO")</f>
        <v>NO</v>
      </c>
      <c r="BS59" s="62" t="str">
        <f t="shared" si="49"/>
        <v>N/A</v>
      </c>
      <c r="BT59" s="62">
        <f t="shared" si="26"/>
        <v>0</v>
      </c>
      <c r="BU59" s="65">
        <f t="shared" si="27"/>
        <v>0</v>
      </c>
      <c r="BV59" s="59">
        <f>IFERROR(SQRT(($E59-$E$1136)^2+($X59-$X$1136)^2),0)</f>
        <v>7.6002280068402053E-2</v>
      </c>
      <c r="BW59" s="62" t="str">
        <f>IF(BV59&lt;=SMALL(BV$3:BV$1130,1),"MAS PARECIDO","NO")</f>
        <v>NO</v>
      </c>
      <c r="BX59" s="62" t="str">
        <f>IF(BV59&lt;=SMALL(BV$3:BV$1130,5),"SIMILAR","NO")</f>
        <v>NO</v>
      </c>
      <c r="BY59" s="62" t="str">
        <f t="shared" si="50"/>
        <v>N/A</v>
      </c>
      <c r="BZ59" s="62">
        <f t="shared" si="28"/>
        <v>0</v>
      </c>
      <c r="CA59" s="65">
        <f t="shared" si="29"/>
        <v>0</v>
      </c>
      <c r="CB59" s="59">
        <f>IFERROR(SQRT(($E59-$E$1136)^2+($AA59-$AA$1136)^2),0)</f>
        <v>7.6002280068402053E-2</v>
      </c>
      <c r="CC59" s="62" t="str">
        <f>IF(CB59&lt;=SMALL(CB$3:CB$1130,1),"MAS PARECIDO","NO")</f>
        <v>NO</v>
      </c>
      <c r="CD59" s="62" t="str">
        <f>IF(CB59&lt;=SMALL(CB$3:CB$1130,5),"SIMILAR","NO")</f>
        <v>NO</v>
      </c>
      <c r="CE59" s="62" t="str">
        <f t="shared" si="30"/>
        <v>N/A</v>
      </c>
      <c r="CF59" s="62">
        <f t="shared" si="31"/>
        <v>0</v>
      </c>
      <c r="CG59" s="65">
        <f t="shared" si="32"/>
        <v>0</v>
      </c>
      <c r="CH59" s="59">
        <f>IFERROR(SQRT(($E59-$E$1136)^2+($AD59-$AD$1136)^2),0)</f>
        <v>7.6002280068402053E-2</v>
      </c>
      <c r="CI59" s="62" t="str">
        <f>IF(CH59&lt;=SMALL(CH$3:CH$1130,1),"MAS PARECIDO","NO")</f>
        <v>NO</v>
      </c>
      <c r="CJ59" s="62" t="str">
        <f>IF(CH59&lt;=SMALL(CH$3:CH$1130,5),"SIMILAR","NO")</f>
        <v>NO</v>
      </c>
      <c r="CK59" s="62" t="str">
        <f t="shared" si="33"/>
        <v>N/A</v>
      </c>
      <c r="CL59" s="62">
        <f t="shared" si="34"/>
        <v>0</v>
      </c>
      <c r="CM59" s="65">
        <f t="shared" si="35"/>
        <v>0</v>
      </c>
      <c r="CN59" s="59">
        <f>IFERROR(SQRT(($E59-$E$1136)^2+($AG59-$AG$1136)^2),0)</f>
        <v>1.0028840145179281</v>
      </c>
      <c r="CO59" s="62" t="str">
        <f>IF(CN59&lt;=SMALL(CN$3:CN$1130,1),"MAS PARECIDO","NO")</f>
        <v>NO</v>
      </c>
      <c r="CP59" s="62" t="str">
        <f>IF(CN59&lt;=SMALL(CN$3:CN$1130,5),"SIMILAR","NO")</f>
        <v>NO</v>
      </c>
      <c r="CQ59" s="62" t="str">
        <f t="shared" si="36"/>
        <v>N/A</v>
      </c>
      <c r="CR59" s="62">
        <f t="shared" si="37"/>
        <v>0</v>
      </c>
      <c r="CS59" s="65">
        <f t="shared" si="38"/>
        <v>0</v>
      </c>
      <c r="CT59" s="59">
        <f>IFERROR(SQRT(($E59-$E$1136)^2+($AJ59-$AJ$1136)^2),0)</f>
        <v>7.6002280068402053E-2</v>
      </c>
      <c r="CU59" s="62" t="str">
        <f>IF(CT59&lt;=SMALL(CT$3:CT$1130,1),"MAS PARECIDO","NO")</f>
        <v>NO</v>
      </c>
      <c r="CV59" s="62" t="str">
        <f>IF(CT59&lt;=SMALL(CT$3:CT$1130,5),"SIMILAR","NO")</f>
        <v>NO</v>
      </c>
      <c r="CW59" s="62" t="str">
        <f t="shared" si="39"/>
        <v>N/A</v>
      </c>
      <c r="CX59" s="62">
        <f t="shared" si="40"/>
        <v>0</v>
      </c>
      <c r="CY59" s="65">
        <f t="shared" si="41"/>
        <v>0</v>
      </c>
      <c r="CZ59" s="2" t="s">
        <v>1390</v>
      </c>
      <c r="DA59" s="2" t="s">
        <v>1391</v>
      </c>
      <c r="DB59" s="2">
        <v>0</v>
      </c>
      <c r="DC59" s="2" t="s">
        <v>189</v>
      </c>
    </row>
    <row r="60" spans="1:107">
      <c r="A60" s="45" t="s">
        <v>257</v>
      </c>
      <c r="B60" s="46">
        <v>91540</v>
      </c>
      <c r="C60" s="47">
        <f>(B60-$B$1132)/($B$1133-$B$1132)</f>
        <v>0.10173695709986835</v>
      </c>
      <c r="D60" s="46">
        <v>60000</v>
      </c>
      <c r="E60" s="47">
        <f>(D60-$D$1132)/($D$1133-$D$1132)</f>
        <v>0.11997359920797623</v>
      </c>
      <c r="F60" s="46" t="s">
        <v>53</v>
      </c>
      <c r="G60" s="44">
        <f>VLOOKUP(F60,'DATOS DE SOPORTE'!$Y$5:$Z$8,2,FALSE)</f>
        <v>2</v>
      </c>
      <c r="H60" s="47">
        <f>(G60-$G$1132)/($G$1133-$G$1132)</f>
        <v>0.33333333333333331</v>
      </c>
      <c r="I60" s="50">
        <v>0</v>
      </c>
      <c r="J60" s="44">
        <f t="shared" si="9"/>
        <v>0</v>
      </c>
      <c r="K60" s="43">
        <f>(J60-$J$1132)/($J$1133-$J$1132)</f>
        <v>0</v>
      </c>
      <c r="L60" s="51" t="str">
        <f t="shared" si="42"/>
        <v>NO</v>
      </c>
      <c r="M60" s="46" t="s">
        <v>56</v>
      </c>
      <c r="N60" s="44">
        <f t="shared" si="10"/>
        <v>1</v>
      </c>
      <c r="O60" s="43">
        <f>(N60-N$1132)/(N$1133-N$1132)</f>
        <v>0</v>
      </c>
      <c r="P60" s="46" t="s">
        <v>193</v>
      </c>
      <c r="Q60" s="44">
        <f t="shared" si="11"/>
        <v>2</v>
      </c>
      <c r="R60" s="43">
        <f>(Q60-Q$1132)/(Q$1133-Q$1132)</f>
        <v>0.5</v>
      </c>
      <c r="S60" s="46" t="s">
        <v>194</v>
      </c>
      <c r="T60" s="44">
        <f t="shared" si="12"/>
        <v>1</v>
      </c>
      <c r="U60" s="43">
        <f>(T60-T$1132)/(T$1133-T$1132)</f>
        <v>0</v>
      </c>
      <c r="V60" s="46" t="s">
        <v>62</v>
      </c>
      <c r="W60" s="53">
        <f>VLOOKUP(V60,'DATOS DE SOPORTE'!$S$5:$T$10,2,FALSE)</f>
        <v>1</v>
      </c>
      <c r="X60" s="54">
        <f>(W60-W$1132)/(W$1133-W$1132)</f>
        <v>0</v>
      </c>
      <c r="Y60" s="46" t="s">
        <v>136</v>
      </c>
      <c r="Z60" s="53">
        <f t="shared" si="13"/>
        <v>2</v>
      </c>
      <c r="AA60" s="54">
        <f>(Z60-Z$1132)/(Z$1133-Z$1132)</f>
        <v>1</v>
      </c>
      <c r="AB60" s="46" t="s">
        <v>188</v>
      </c>
      <c r="AC60" s="53">
        <f t="shared" si="14"/>
        <v>1</v>
      </c>
      <c r="AD60" s="54">
        <f>(AC60-AC$1132)/(AC$1133-AC$1132)</f>
        <v>0</v>
      </c>
      <c r="AE60" s="46" t="s">
        <v>188</v>
      </c>
      <c r="AF60" s="53">
        <f t="shared" si="15"/>
        <v>1</v>
      </c>
      <c r="AG60" s="54">
        <f>(AF60-AF$1132)/(AF$1133-AF$1132)</f>
        <v>0</v>
      </c>
      <c r="AH60" s="24" t="s">
        <v>67</v>
      </c>
      <c r="AI60" s="53">
        <f>VLOOKUP(AH60,'DATOS DE SOPORTE'!$V$5:$W$8,2,FALSE)</f>
        <v>1</v>
      </c>
      <c r="AJ60" s="54">
        <f>(AI60-AI$1132)/(AI$1133-AI$1132)</f>
        <v>0</v>
      </c>
      <c r="AK60" s="58" t="str">
        <f t="shared" si="16"/>
        <v>Bueno</v>
      </c>
      <c r="AL60" s="61">
        <f>IFERROR(SQRT(($E60-$E$1136)^2+($C60-$C$1136)^2),0)</f>
        <v>0.15840723001606366</v>
      </c>
      <c r="AM60" s="62" t="str">
        <f>IF(AL60&lt;=SMALL($AL$3:$AL$1130,1),"MAS PARECIDO","NO")</f>
        <v>NO</v>
      </c>
      <c r="AN60" s="62" t="str">
        <f>IF(AL60&lt;=SMALL($AL$3:$AL$1130,5),"SIMILAR","NO")</f>
        <v>NO</v>
      </c>
      <c r="AO60" s="62" t="str">
        <f t="shared" si="43"/>
        <v>N/A</v>
      </c>
      <c r="AP60" s="62">
        <f t="shared" si="17"/>
        <v>0</v>
      </c>
      <c r="AQ60" s="65">
        <f t="shared" si="44"/>
        <v>0</v>
      </c>
      <c r="AR60" s="61">
        <f>IFERROR(SQRT(($E60-$E$1136)^2+($H60-$H$1136)^2),0)</f>
        <v>0.12000360010800323</v>
      </c>
      <c r="AS60" s="62" t="str">
        <f>IF(AR60&lt;=SMALL(AR$3:AR$1130,1),"MAS PARECIDO","NO")</f>
        <v>NO</v>
      </c>
      <c r="AT60" s="62" t="str">
        <f>IF(AR60&lt;=SMALL(AR$3:AR$1130,5),"SIMILAR","NO")</f>
        <v>NO</v>
      </c>
      <c r="AU60" s="62" t="str">
        <f t="shared" si="45"/>
        <v>N/A</v>
      </c>
      <c r="AV60" s="62">
        <f t="shared" si="18"/>
        <v>0</v>
      </c>
      <c r="AW60" s="65">
        <f t="shared" si="19"/>
        <v>0</v>
      </c>
      <c r="AX60" s="59">
        <f>IFERROR(SQRT(($E60-$E$1136)^2+($K60-$K$1136)^2),0)</f>
        <v>0.23323992805452834</v>
      </c>
      <c r="AY60" s="62" t="str">
        <f>IF(AX60&lt;=SMALL(AX$3:AX$1130,1),"MAS PARECIDO","NO")</f>
        <v>NO</v>
      </c>
      <c r="AZ60" s="62" t="str">
        <f>IF(AX60&lt;=SMALL(AX$3:AX$1130,5),"SIMILAR","NO")</f>
        <v>NO</v>
      </c>
      <c r="BA60" s="62" t="str">
        <f t="shared" si="46"/>
        <v>N/A</v>
      </c>
      <c r="BB60" s="62">
        <f t="shared" si="20"/>
        <v>0</v>
      </c>
      <c r="BC60" s="65">
        <f t="shared" si="21"/>
        <v>0</v>
      </c>
      <c r="BD60" s="59">
        <f>IFERROR(SQRT(($E60-$E$1136)^2+($O60-$O$1136)^2),0)</f>
        <v>1.007174693903139</v>
      </c>
      <c r="BE60" s="62" t="str">
        <f>IF(BD60&lt;=SMALL(BD$3:BD$1130,1),"MAS PARECIDO","NO")</f>
        <v>NO</v>
      </c>
      <c r="BF60" s="62" t="str">
        <f>IF(BD60&lt;=SMALL(BD$3:BD$1130,5),"SIMILAR","NO")</f>
        <v>NO</v>
      </c>
      <c r="BG60" s="62" t="str">
        <f t="shared" si="47"/>
        <v>N/A</v>
      </c>
      <c r="BH60" s="62">
        <f t="shared" si="22"/>
        <v>0</v>
      </c>
      <c r="BI60" s="65">
        <f t="shared" si="23"/>
        <v>0</v>
      </c>
      <c r="BJ60" s="59">
        <f>IFERROR(SQRT(($E60-$E$1136)^2+($R60-$R$1136)^2),0)</f>
        <v>0.12000360010800323</v>
      </c>
      <c r="BK60" s="62" t="str">
        <f>IF(BJ60&lt;=SMALL(BJ$3:BJ$1130,1),"MAS PARECIDO","NO")</f>
        <v>NO</v>
      </c>
      <c r="BL60" s="62" t="str">
        <f>IF(BJ60&lt;=SMALL(BJ$3:BJ$1130,5),"SIMILAR","NO")</f>
        <v>NO</v>
      </c>
      <c r="BM60" s="62" t="str">
        <f t="shared" si="48"/>
        <v>N/A</v>
      </c>
      <c r="BN60" s="62">
        <f t="shared" si="24"/>
        <v>0</v>
      </c>
      <c r="BO60" s="65">
        <f t="shared" si="25"/>
        <v>0</v>
      </c>
      <c r="BP60" s="59">
        <f>IFERROR(SQRT(($E60-$E$1136)^2+($U60-$U$1136)^2),0)</f>
        <v>0.12000360010800323</v>
      </c>
      <c r="BQ60" s="62" t="str">
        <f>IF(BP60&lt;=SMALL(BP$3:BP$1130,1),"MAS PARECIDO","NO")</f>
        <v>NO</v>
      </c>
      <c r="BR60" s="62" t="str">
        <f>IF(BP60&lt;=SMALL(BP$3:BP$1130,5),"SIMILAR","NO")</f>
        <v>NO</v>
      </c>
      <c r="BS60" s="62" t="str">
        <f t="shared" si="49"/>
        <v>N/A</v>
      </c>
      <c r="BT60" s="62">
        <f t="shared" si="26"/>
        <v>0</v>
      </c>
      <c r="BU60" s="65">
        <f t="shared" si="27"/>
        <v>0</v>
      </c>
      <c r="BV60" s="59">
        <f>IFERROR(SQRT(($E60-$E$1136)^2+($X60-$X$1136)^2),0)</f>
        <v>0.12000360010800323</v>
      </c>
      <c r="BW60" s="62" t="str">
        <f>IF(BV60&lt;=SMALL(BV$3:BV$1130,1),"MAS PARECIDO","NO")</f>
        <v>NO</v>
      </c>
      <c r="BX60" s="62" t="str">
        <f>IF(BV60&lt;=SMALL(BV$3:BV$1130,5),"SIMILAR","NO")</f>
        <v>NO</v>
      </c>
      <c r="BY60" s="62" t="str">
        <f t="shared" si="50"/>
        <v>N/A</v>
      </c>
      <c r="BZ60" s="62">
        <f t="shared" si="28"/>
        <v>0</v>
      </c>
      <c r="CA60" s="65">
        <f t="shared" si="29"/>
        <v>0</v>
      </c>
      <c r="CB60" s="59">
        <f>IFERROR(SQRT(($E60-$E$1136)^2+($AA60-$AA$1136)^2),0)</f>
        <v>1.007174693903139</v>
      </c>
      <c r="CC60" s="62" t="str">
        <f>IF(CB60&lt;=SMALL(CB$3:CB$1130,1),"MAS PARECIDO","NO")</f>
        <v>NO</v>
      </c>
      <c r="CD60" s="62" t="str">
        <f>IF(CB60&lt;=SMALL(CB$3:CB$1130,5),"SIMILAR","NO")</f>
        <v>NO</v>
      </c>
      <c r="CE60" s="62" t="str">
        <f t="shared" si="30"/>
        <v>N/A</v>
      </c>
      <c r="CF60" s="62">
        <f t="shared" si="31"/>
        <v>0</v>
      </c>
      <c r="CG60" s="65">
        <f t="shared" si="32"/>
        <v>0</v>
      </c>
      <c r="CH60" s="59">
        <f>IFERROR(SQRT(($E60-$E$1136)^2+($AD60-$AD$1136)^2),0)</f>
        <v>1.007174693903139</v>
      </c>
      <c r="CI60" s="62" t="str">
        <f>IF(CH60&lt;=SMALL(CH$3:CH$1130,1),"MAS PARECIDO","NO")</f>
        <v>NO</v>
      </c>
      <c r="CJ60" s="62" t="str">
        <f>IF(CH60&lt;=SMALL(CH$3:CH$1130,5),"SIMILAR","NO")</f>
        <v>NO</v>
      </c>
      <c r="CK60" s="62" t="str">
        <f t="shared" si="33"/>
        <v>N/A</v>
      </c>
      <c r="CL60" s="62">
        <f t="shared" si="34"/>
        <v>0</v>
      </c>
      <c r="CM60" s="65">
        <f t="shared" si="35"/>
        <v>0</v>
      </c>
      <c r="CN60" s="59">
        <f>IFERROR(SQRT(($E60-$E$1136)^2+($AG60-$AG$1136)^2),0)</f>
        <v>1.007174693903139</v>
      </c>
      <c r="CO60" s="62" t="str">
        <f>IF(CN60&lt;=SMALL(CN$3:CN$1130,1),"MAS PARECIDO","NO")</f>
        <v>NO</v>
      </c>
      <c r="CP60" s="62" t="str">
        <f>IF(CN60&lt;=SMALL(CN$3:CN$1130,5),"SIMILAR","NO")</f>
        <v>NO</v>
      </c>
      <c r="CQ60" s="62" t="str">
        <f t="shared" si="36"/>
        <v>N/A</v>
      </c>
      <c r="CR60" s="62">
        <f t="shared" si="37"/>
        <v>0</v>
      </c>
      <c r="CS60" s="65">
        <f t="shared" si="38"/>
        <v>0</v>
      </c>
      <c r="CT60" s="59">
        <f>IFERROR(SQRT(($E60-$E$1136)^2+($AJ60-$AJ$1136)^2),0)</f>
        <v>0.12000360010800323</v>
      </c>
      <c r="CU60" s="62" t="str">
        <f>IF(CT60&lt;=SMALL(CT$3:CT$1130,1),"MAS PARECIDO","NO")</f>
        <v>NO</v>
      </c>
      <c r="CV60" s="62" t="str">
        <f>IF(CT60&lt;=SMALL(CT$3:CT$1130,5),"SIMILAR","NO")</f>
        <v>NO</v>
      </c>
      <c r="CW60" s="62" t="str">
        <f t="shared" si="39"/>
        <v>N/A</v>
      </c>
      <c r="CX60" s="62">
        <f t="shared" si="40"/>
        <v>0</v>
      </c>
      <c r="CY60" s="65">
        <f t="shared" si="41"/>
        <v>0</v>
      </c>
      <c r="CZ60" s="2" t="s">
        <v>1392</v>
      </c>
      <c r="DA60" s="2" t="s">
        <v>1393</v>
      </c>
      <c r="DB60" s="2">
        <v>0</v>
      </c>
      <c r="DC60" s="2" t="s">
        <v>189</v>
      </c>
    </row>
    <row r="61" spans="1:107">
      <c r="A61" s="45" t="s">
        <v>258</v>
      </c>
      <c r="B61" s="46">
        <v>40000</v>
      </c>
      <c r="C61" s="47">
        <f>(B61-$B$1132)/($B$1133-$B$1132)</f>
        <v>4.1491170421221732E-2</v>
      </c>
      <c r="D61" s="46">
        <v>5000</v>
      </c>
      <c r="E61" s="47">
        <f>(D61-$D$1132)/($D$1133-$D$1132)</f>
        <v>9.9702991089732698E-3</v>
      </c>
      <c r="F61" s="46" t="s">
        <v>53</v>
      </c>
      <c r="G61" s="44">
        <f>VLOOKUP(F61,'DATOS DE SOPORTE'!$Y$5:$Z$8,2,FALSE)</f>
        <v>2</v>
      </c>
      <c r="H61" s="47">
        <f>(G61-$G$1132)/($G$1133-$G$1132)</f>
        <v>0.33333333333333331</v>
      </c>
      <c r="I61" s="50">
        <v>0</v>
      </c>
      <c r="J61" s="44">
        <f t="shared" si="9"/>
        <v>0</v>
      </c>
      <c r="K61" s="43">
        <f>(J61-$J$1132)/($J$1133-$J$1132)</f>
        <v>0</v>
      </c>
      <c r="L61" s="51" t="str">
        <f t="shared" si="42"/>
        <v>NO</v>
      </c>
      <c r="M61" s="46" t="s">
        <v>192</v>
      </c>
      <c r="N61" s="44">
        <f t="shared" si="10"/>
        <v>2</v>
      </c>
      <c r="O61" s="43">
        <f>(N61-N$1132)/(N$1133-N$1132)</f>
        <v>1</v>
      </c>
      <c r="P61" s="46" t="s">
        <v>193</v>
      </c>
      <c r="Q61" s="44">
        <f t="shared" si="11"/>
        <v>2</v>
      </c>
      <c r="R61" s="43">
        <f>(Q61-Q$1132)/(Q$1133-Q$1132)</f>
        <v>0.5</v>
      </c>
      <c r="S61" s="46" t="s">
        <v>194</v>
      </c>
      <c r="T61" s="44">
        <f t="shared" si="12"/>
        <v>1</v>
      </c>
      <c r="U61" s="43">
        <f>(T61-T$1132)/(T$1133-T$1132)</f>
        <v>0</v>
      </c>
      <c r="V61" s="46" t="s">
        <v>212</v>
      </c>
      <c r="W61" s="53">
        <f>VLOOKUP(V61,'DATOS DE SOPORTE'!$S$5:$T$10,2,FALSE)</f>
        <v>3</v>
      </c>
      <c r="X61" s="54">
        <f>(W61-W$1132)/(W$1133-W$1132)</f>
        <v>0.4</v>
      </c>
      <c r="Y61" s="46" t="s">
        <v>136</v>
      </c>
      <c r="Z61" s="53">
        <f t="shared" si="13"/>
        <v>2</v>
      </c>
      <c r="AA61" s="54">
        <f>(Z61-Z$1132)/(Z$1133-Z$1132)</f>
        <v>1</v>
      </c>
      <c r="AB61" s="46" t="s">
        <v>188</v>
      </c>
      <c r="AC61" s="53">
        <f t="shared" si="14"/>
        <v>1</v>
      </c>
      <c r="AD61" s="54">
        <f>(AC61-AC$1132)/(AC$1133-AC$1132)</f>
        <v>0</v>
      </c>
      <c r="AE61" s="46" t="s">
        <v>188</v>
      </c>
      <c r="AF61" s="53">
        <f t="shared" si="15"/>
        <v>1</v>
      </c>
      <c r="AG61" s="54">
        <f>(AF61-AF$1132)/(AF$1133-AF$1132)</f>
        <v>0</v>
      </c>
      <c r="AH61" s="24" t="s">
        <v>67</v>
      </c>
      <c r="AI61" s="53">
        <f>VLOOKUP(AH61,'DATOS DE SOPORTE'!$V$5:$W$8,2,FALSE)</f>
        <v>1</v>
      </c>
      <c r="AJ61" s="54">
        <f>(AI61-AI$1132)/(AI$1133-AI$1132)</f>
        <v>0</v>
      </c>
      <c r="AK61" s="58" t="str">
        <f t="shared" si="16"/>
        <v>Bueno</v>
      </c>
      <c r="AL61" s="61">
        <f>IFERROR(SQRT(($E61-$E$1136)^2+($C61-$C$1136)^2),0)</f>
        <v>0.16395311667376705</v>
      </c>
      <c r="AM61" s="62" t="str">
        <f>IF(AL61&lt;=SMALL($AL$3:$AL$1130,1),"MAS PARECIDO","NO")</f>
        <v>NO</v>
      </c>
      <c r="AN61" s="62" t="str">
        <f>IF(AL61&lt;=SMALL($AL$3:$AL$1130,5),"SIMILAR","NO")</f>
        <v>NO</v>
      </c>
      <c r="AO61" s="62" t="str">
        <f t="shared" si="43"/>
        <v>N/A</v>
      </c>
      <c r="AP61" s="62">
        <f t="shared" si="17"/>
        <v>0</v>
      </c>
      <c r="AQ61" s="65">
        <f t="shared" si="44"/>
        <v>0</v>
      </c>
      <c r="AR61" s="61">
        <f>IFERROR(SQRT(($E61-$E$1136)^2+($H61-$H$1136)^2),0)</f>
        <v>1.0000300009000271E-2</v>
      </c>
      <c r="AS61" s="62" t="str">
        <f>IF(AR61&lt;=SMALL(AR$3:AR$1130,1),"MAS PARECIDO","NO")</f>
        <v>NO</v>
      </c>
      <c r="AT61" s="62" t="str">
        <f>IF(AR61&lt;=SMALL(AR$3:AR$1130,5),"SIMILAR","NO")</f>
        <v>NO</v>
      </c>
      <c r="AU61" s="62" t="str">
        <f t="shared" si="45"/>
        <v>N/A</v>
      </c>
      <c r="AV61" s="62">
        <f t="shared" si="18"/>
        <v>0</v>
      </c>
      <c r="AW61" s="65">
        <f t="shared" si="19"/>
        <v>0</v>
      </c>
      <c r="AX61" s="59">
        <f>IFERROR(SQRT(($E61-$E$1136)^2+($K61-$K$1136)^2),0)</f>
        <v>0.20024985892696659</v>
      </c>
      <c r="AY61" s="62" t="str">
        <f>IF(AX61&lt;=SMALL(AX$3:AX$1130,1),"MAS PARECIDO","NO")</f>
        <v>NO</v>
      </c>
      <c r="AZ61" s="62" t="str">
        <f>IF(AX61&lt;=SMALL(AX$3:AX$1130,5),"SIMILAR","NO")</f>
        <v>NO</v>
      </c>
      <c r="BA61" s="62" t="str">
        <f t="shared" si="46"/>
        <v>N/A</v>
      </c>
      <c r="BB61" s="62">
        <f t="shared" si="20"/>
        <v>0</v>
      </c>
      <c r="BC61" s="65">
        <f t="shared" si="21"/>
        <v>0</v>
      </c>
      <c r="BD61" s="59">
        <f>IFERROR(SQRT(($E61-$E$1136)^2+($O61-$O$1136)^2),0)</f>
        <v>1.0000300009000271E-2</v>
      </c>
      <c r="BE61" s="62" t="str">
        <f>IF(BD61&lt;=SMALL(BD$3:BD$1130,1),"MAS PARECIDO","NO")</f>
        <v>NO</v>
      </c>
      <c r="BF61" s="62" t="str">
        <f>IF(BD61&lt;=SMALL(BD$3:BD$1130,5),"SIMILAR","NO")</f>
        <v>NO</v>
      </c>
      <c r="BG61" s="62" t="str">
        <f t="shared" si="47"/>
        <v>N/A</v>
      </c>
      <c r="BH61" s="62">
        <f t="shared" si="22"/>
        <v>0</v>
      </c>
      <c r="BI61" s="65">
        <f t="shared" si="23"/>
        <v>0</v>
      </c>
      <c r="BJ61" s="59">
        <f>IFERROR(SQRT(($E61-$E$1136)^2+($R61-$R$1136)^2),0)</f>
        <v>1.0000300009000271E-2</v>
      </c>
      <c r="BK61" s="62" t="str">
        <f>IF(BJ61&lt;=SMALL(BJ$3:BJ$1130,1),"MAS PARECIDO","NO")</f>
        <v>NO</v>
      </c>
      <c r="BL61" s="62" t="str">
        <f>IF(BJ61&lt;=SMALL(BJ$3:BJ$1130,5),"SIMILAR","NO")</f>
        <v>NO</v>
      </c>
      <c r="BM61" s="62" t="str">
        <f t="shared" si="48"/>
        <v>N/A</v>
      </c>
      <c r="BN61" s="62">
        <f t="shared" si="24"/>
        <v>0</v>
      </c>
      <c r="BO61" s="65">
        <f t="shared" si="25"/>
        <v>0</v>
      </c>
      <c r="BP61" s="59">
        <f>IFERROR(SQRT(($E61-$E$1136)^2+($U61-$U$1136)^2),0)</f>
        <v>1.0000300009000271E-2</v>
      </c>
      <c r="BQ61" s="62" t="str">
        <f>IF(BP61&lt;=SMALL(BP$3:BP$1130,1),"MAS PARECIDO","NO")</f>
        <v>NO</v>
      </c>
      <c r="BR61" s="62" t="str">
        <f>IF(BP61&lt;=SMALL(BP$3:BP$1130,5),"SIMILAR","NO")</f>
        <v>NO</v>
      </c>
      <c r="BS61" s="62" t="str">
        <f t="shared" si="49"/>
        <v>N/A</v>
      </c>
      <c r="BT61" s="62">
        <f t="shared" si="26"/>
        <v>0</v>
      </c>
      <c r="BU61" s="65">
        <f t="shared" si="27"/>
        <v>0</v>
      </c>
      <c r="BV61" s="59">
        <f>IFERROR(SQRT(($E61-$E$1136)^2+($X61-$X$1136)^2),0)</f>
        <v>0.40012498797284585</v>
      </c>
      <c r="BW61" s="62" t="str">
        <f>IF(BV61&lt;=SMALL(BV$3:BV$1130,1),"MAS PARECIDO","NO")</f>
        <v>NO</v>
      </c>
      <c r="BX61" s="62" t="str">
        <f>IF(BV61&lt;=SMALL(BV$3:BV$1130,5),"SIMILAR","NO")</f>
        <v>NO</v>
      </c>
      <c r="BY61" s="62" t="str">
        <f t="shared" si="50"/>
        <v>N/A</v>
      </c>
      <c r="BZ61" s="62">
        <f t="shared" si="28"/>
        <v>0</v>
      </c>
      <c r="CA61" s="65">
        <f t="shared" si="29"/>
        <v>0</v>
      </c>
      <c r="CB61" s="59">
        <f>IFERROR(SQRT(($E61-$E$1136)^2+($AA61-$AA$1136)^2),0)</f>
        <v>1.0000500017500475</v>
      </c>
      <c r="CC61" s="62" t="str">
        <f>IF(CB61&lt;=SMALL(CB$3:CB$1130,1),"MAS PARECIDO","NO")</f>
        <v>NO</v>
      </c>
      <c r="CD61" s="62" t="str">
        <f>IF(CB61&lt;=SMALL(CB$3:CB$1130,5),"SIMILAR","NO")</f>
        <v>NO</v>
      </c>
      <c r="CE61" s="62" t="str">
        <f t="shared" si="30"/>
        <v>N/A</v>
      </c>
      <c r="CF61" s="62">
        <f t="shared" si="31"/>
        <v>0</v>
      </c>
      <c r="CG61" s="65">
        <f t="shared" si="32"/>
        <v>0</v>
      </c>
      <c r="CH61" s="59">
        <f>IFERROR(SQRT(($E61-$E$1136)^2+($AD61-$AD$1136)^2),0)</f>
        <v>1.0000500017500475</v>
      </c>
      <c r="CI61" s="62" t="str">
        <f>IF(CH61&lt;=SMALL(CH$3:CH$1130,1),"MAS PARECIDO","NO")</f>
        <v>NO</v>
      </c>
      <c r="CJ61" s="62" t="str">
        <f>IF(CH61&lt;=SMALL(CH$3:CH$1130,5),"SIMILAR","NO")</f>
        <v>NO</v>
      </c>
      <c r="CK61" s="62" t="str">
        <f t="shared" si="33"/>
        <v>N/A</v>
      </c>
      <c r="CL61" s="62">
        <f t="shared" si="34"/>
        <v>0</v>
      </c>
      <c r="CM61" s="65">
        <f t="shared" si="35"/>
        <v>0</v>
      </c>
      <c r="CN61" s="59">
        <f>IFERROR(SQRT(($E61-$E$1136)^2+($AG61-$AG$1136)^2),0)</f>
        <v>1.0000500017500475</v>
      </c>
      <c r="CO61" s="62" t="str">
        <f>IF(CN61&lt;=SMALL(CN$3:CN$1130,1),"MAS PARECIDO","NO")</f>
        <v>NO</v>
      </c>
      <c r="CP61" s="62" t="str">
        <f>IF(CN61&lt;=SMALL(CN$3:CN$1130,5),"SIMILAR","NO")</f>
        <v>NO</v>
      </c>
      <c r="CQ61" s="62" t="str">
        <f t="shared" si="36"/>
        <v>N/A</v>
      </c>
      <c r="CR61" s="62">
        <f t="shared" si="37"/>
        <v>0</v>
      </c>
      <c r="CS61" s="65">
        <f t="shared" si="38"/>
        <v>0</v>
      </c>
      <c r="CT61" s="59">
        <f>IFERROR(SQRT(($E61-$E$1136)^2+($AJ61-$AJ$1136)^2),0)</f>
        <v>1.0000300009000271E-2</v>
      </c>
      <c r="CU61" s="62" t="str">
        <f>IF(CT61&lt;=SMALL(CT$3:CT$1130,1),"MAS PARECIDO","NO")</f>
        <v>NO</v>
      </c>
      <c r="CV61" s="62" t="str">
        <f>IF(CT61&lt;=SMALL(CT$3:CT$1130,5),"SIMILAR","NO")</f>
        <v>NO</v>
      </c>
      <c r="CW61" s="62" t="str">
        <f t="shared" si="39"/>
        <v>N/A</v>
      </c>
      <c r="CX61" s="62">
        <f t="shared" si="40"/>
        <v>0</v>
      </c>
      <c r="CY61" s="65">
        <f t="shared" si="41"/>
        <v>0</v>
      </c>
      <c r="CZ61" s="2" t="s">
        <v>1394</v>
      </c>
      <c r="DA61" s="2" t="s">
        <v>1395</v>
      </c>
      <c r="DB61" s="2">
        <v>0</v>
      </c>
      <c r="DC61" s="2" t="s">
        <v>189</v>
      </c>
    </row>
    <row r="62" spans="1:107">
      <c r="A62" s="45" t="s">
        <v>259</v>
      </c>
      <c r="B62" s="46">
        <v>48593</v>
      </c>
      <c r="C62" s="47">
        <f>(B62-$B$1132)/($B$1133-$B$1132)</f>
        <v>5.1535641607283245E-2</v>
      </c>
      <c r="D62" s="46">
        <v>10000</v>
      </c>
      <c r="E62" s="47">
        <f>(D62-$D$1132)/($D$1133-$D$1132)</f>
        <v>1.9970599117973539E-2</v>
      </c>
      <c r="F62" s="46" t="s">
        <v>203</v>
      </c>
      <c r="G62" s="44">
        <f>VLOOKUP(F62,'DATOS DE SOPORTE'!$Y$5:$Z$8,2,FALSE)</f>
        <v>3</v>
      </c>
      <c r="H62" s="47">
        <f>(G62-$G$1132)/($G$1133-$G$1132)</f>
        <v>0.66666666666666663</v>
      </c>
      <c r="I62" s="50">
        <v>3</v>
      </c>
      <c r="J62" s="44">
        <f t="shared" si="9"/>
        <v>3</v>
      </c>
      <c r="K62" s="43">
        <f>(J62-$J$1132)/($J$1133-$J$1132)</f>
        <v>0.6</v>
      </c>
      <c r="L62" s="51" t="str">
        <f t="shared" si="42"/>
        <v>SI</v>
      </c>
      <c r="M62" s="46" t="s">
        <v>56</v>
      </c>
      <c r="N62" s="44">
        <f t="shared" si="10"/>
        <v>1</v>
      </c>
      <c r="O62" s="43">
        <f>(N62-N$1132)/(N$1133-N$1132)</f>
        <v>0</v>
      </c>
      <c r="P62" s="46" t="s">
        <v>193</v>
      </c>
      <c r="Q62" s="44">
        <f t="shared" si="11"/>
        <v>2</v>
      </c>
      <c r="R62" s="43">
        <f>(Q62-Q$1132)/(Q$1133-Q$1132)</f>
        <v>0.5</v>
      </c>
      <c r="S62" s="46" t="s">
        <v>60</v>
      </c>
      <c r="T62" s="44">
        <f t="shared" si="12"/>
        <v>2</v>
      </c>
      <c r="U62" s="43">
        <f>(T62-T$1132)/(T$1133-T$1132)</f>
        <v>1</v>
      </c>
      <c r="V62" s="46" t="s">
        <v>62</v>
      </c>
      <c r="W62" s="53">
        <f>VLOOKUP(V62,'DATOS DE SOPORTE'!$S$5:$T$10,2,FALSE)</f>
        <v>1</v>
      </c>
      <c r="X62" s="54">
        <f>(W62-W$1132)/(W$1133-W$1132)</f>
        <v>0</v>
      </c>
      <c r="Y62" s="46" t="s">
        <v>188</v>
      </c>
      <c r="Z62" s="53">
        <f t="shared" si="13"/>
        <v>1</v>
      </c>
      <c r="AA62" s="54">
        <f>(Z62-Z$1132)/(Z$1133-Z$1132)</f>
        <v>0</v>
      </c>
      <c r="AB62" s="46" t="s">
        <v>136</v>
      </c>
      <c r="AC62" s="53">
        <f t="shared" si="14"/>
        <v>2</v>
      </c>
      <c r="AD62" s="54">
        <f>(AC62-AC$1132)/(AC$1133-AC$1132)</f>
        <v>1</v>
      </c>
      <c r="AE62" s="46" t="s">
        <v>136</v>
      </c>
      <c r="AF62" s="53">
        <f t="shared" si="15"/>
        <v>2</v>
      </c>
      <c r="AG62" s="54">
        <f>(AF62-AF$1132)/(AF$1133-AF$1132)</f>
        <v>1</v>
      </c>
      <c r="AH62" s="24" t="s">
        <v>67</v>
      </c>
      <c r="AI62" s="53">
        <f>VLOOKUP(AH62,'DATOS DE SOPORTE'!$V$5:$W$8,2,FALSE)</f>
        <v>1</v>
      </c>
      <c r="AJ62" s="54">
        <f>(AI62-AI$1132)/(AI$1133-AI$1132)</f>
        <v>0</v>
      </c>
      <c r="AK62" s="58" t="str">
        <f t="shared" si="16"/>
        <v>Bueno</v>
      </c>
      <c r="AL62" s="61">
        <f>IFERROR(SQRT(($E62-$E$1136)^2+($C62-$C$1136)^2),0)</f>
        <v>0.15490003764470611</v>
      </c>
      <c r="AM62" s="62" t="str">
        <f>IF(AL62&lt;=SMALL($AL$3:$AL$1130,1),"MAS PARECIDO","NO")</f>
        <v>NO</v>
      </c>
      <c r="AN62" s="62" t="str">
        <f>IF(AL62&lt;=SMALL($AL$3:$AL$1130,5),"SIMILAR","NO")</f>
        <v>NO</v>
      </c>
      <c r="AO62" s="62" t="str">
        <f t="shared" si="43"/>
        <v>N/A</v>
      </c>
      <c r="AP62" s="62">
        <f t="shared" si="17"/>
        <v>0</v>
      </c>
      <c r="AQ62" s="65">
        <f t="shared" si="44"/>
        <v>0</v>
      </c>
      <c r="AR62" s="61">
        <f>IFERROR(SQRT(($E62-$E$1136)^2+($H62-$H$1136)^2),0)</f>
        <v>0.33393283024014148</v>
      </c>
      <c r="AS62" s="62" t="str">
        <f>IF(AR62&lt;=SMALL(AR$3:AR$1130,1),"MAS PARECIDO","NO")</f>
        <v>NO</v>
      </c>
      <c r="AT62" s="62" t="str">
        <f>IF(AR62&lt;=SMALL(AR$3:AR$1130,5),"SIMILAR","NO")</f>
        <v>NO</v>
      </c>
      <c r="AU62" s="62" t="str">
        <f t="shared" si="45"/>
        <v>N/A</v>
      </c>
      <c r="AV62" s="62">
        <f t="shared" si="18"/>
        <v>0</v>
      </c>
      <c r="AW62" s="65">
        <f t="shared" si="19"/>
        <v>0</v>
      </c>
      <c r="AX62" s="59">
        <f>IFERROR(SQRT(($E62-$E$1136)^2+($K62-$K$1136)^2),0)</f>
        <v>0.40049971785393312</v>
      </c>
      <c r="AY62" s="62" t="str">
        <f>IF(AX62&lt;=SMALL(AX$3:AX$1130,1),"MAS PARECIDO","NO")</f>
        <v>NO</v>
      </c>
      <c r="AZ62" s="62" t="str">
        <f>IF(AX62&lt;=SMALL(AX$3:AX$1130,5),"SIMILAR","NO")</f>
        <v>NO</v>
      </c>
      <c r="BA62" s="62" t="str">
        <f t="shared" si="46"/>
        <v>N/A</v>
      </c>
      <c r="BB62" s="62">
        <f t="shared" si="20"/>
        <v>0</v>
      </c>
      <c r="BC62" s="65">
        <f t="shared" si="21"/>
        <v>0</v>
      </c>
      <c r="BD62" s="59">
        <f>IFERROR(SQRT(($E62-$E$1136)^2+($O62-$O$1136)^2),0)</f>
        <v>1.0001999920021396</v>
      </c>
      <c r="BE62" s="62" t="str">
        <f>IF(BD62&lt;=SMALL(BD$3:BD$1130,1),"MAS PARECIDO","NO")</f>
        <v>NO</v>
      </c>
      <c r="BF62" s="62" t="str">
        <f>IF(BD62&lt;=SMALL(BD$3:BD$1130,5),"SIMILAR","NO")</f>
        <v>NO</v>
      </c>
      <c r="BG62" s="62" t="str">
        <f t="shared" si="47"/>
        <v>N/A</v>
      </c>
      <c r="BH62" s="62">
        <f t="shared" si="22"/>
        <v>0</v>
      </c>
      <c r="BI62" s="65">
        <f t="shared" si="23"/>
        <v>0</v>
      </c>
      <c r="BJ62" s="59">
        <f>IFERROR(SQRT(($E62-$E$1136)^2+($R62-$R$1136)^2),0)</f>
        <v>2.0000600018000539E-2</v>
      </c>
      <c r="BK62" s="62" t="str">
        <f>IF(BJ62&lt;=SMALL(BJ$3:BJ$1130,1),"MAS PARECIDO","NO")</f>
        <v>NO</v>
      </c>
      <c r="BL62" s="62" t="str">
        <f>IF(BJ62&lt;=SMALL(BJ$3:BJ$1130,5),"SIMILAR","NO")</f>
        <v>NO</v>
      </c>
      <c r="BM62" s="62" t="str">
        <f t="shared" si="48"/>
        <v>N/A</v>
      </c>
      <c r="BN62" s="62">
        <f t="shared" si="24"/>
        <v>0</v>
      </c>
      <c r="BO62" s="65">
        <f t="shared" si="25"/>
        <v>0</v>
      </c>
      <c r="BP62" s="59">
        <f>IFERROR(SQRT(($E62-$E$1136)^2+($U62-$U$1136)^2),0)</f>
        <v>1.0001999920021396</v>
      </c>
      <c r="BQ62" s="62" t="str">
        <f>IF(BP62&lt;=SMALL(BP$3:BP$1130,1),"MAS PARECIDO","NO")</f>
        <v>NO</v>
      </c>
      <c r="BR62" s="62" t="str">
        <f>IF(BP62&lt;=SMALL(BP$3:BP$1130,5),"SIMILAR","NO")</f>
        <v>NO</v>
      </c>
      <c r="BS62" s="62" t="str">
        <f t="shared" si="49"/>
        <v>N/A</v>
      </c>
      <c r="BT62" s="62">
        <f t="shared" si="26"/>
        <v>0</v>
      </c>
      <c r="BU62" s="65">
        <f t="shared" si="27"/>
        <v>0</v>
      </c>
      <c r="BV62" s="59">
        <f>IFERROR(SQRT(($E62-$E$1136)^2+($X62-$X$1136)^2),0)</f>
        <v>2.0000600018000539E-2</v>
      </c>
      <c r="BW62" s="62" t="str">
        <f>IF(BV62&lt;=SMALL(BV$3:BV$1130,1),"MAS PARECIDO","NO")</f>
        <v>NO</v>
      </c>
      <c r="BX62" s="62" t="str">
        <f>IF(BV62&lt;=SMALL(BV$3:BV$1130,5),"SIMILAR","NO")</f>
        <v>NO</v>
      </c>
      <c r="BY62" s="62" t="str">
        <f t="shared" si="50"/>
        <v>N/A</v>
      </c>
      <c r="BZ62" s="62">
        <f t="shared" si="28"/>
        <v>0</v>
      </c>
      <c r="CA62" s="65">
        <f t="shared" si="29"/>
        <v>0</v>
      </c>
      <c r="CB62" s="59">
        <f>IFERROR(SQRT(($E62-$E$1136)^2+($AA62-$AA$1136)^2),0)</f>
        <v>2.0000600018000539E-2</v>
      </c>
      <c r="CC62" s="62" t="str">
        <f>IF(CB62&lt;=SMALL(CB$3:CB$1130,1),"MAS PARECIDO","NO")</f>
        <v>NO</v>
      </c>
      <c r="CD62" s="62" t="str">
        <f>IF(CB62&lt;=SMALL(CB$3:CB$1130,5),"SIMILAR","NO")</f>
        <v>NO</v>
      </c>
      <c r="CE62" s="62" t="str">
        <f t="shared" si="30"/>
        <v>N/A</v>
      </c>
      <c r="CF62" s="62">
        <f t="shared" si="31"/>
        <v>0</v>
      </c>
      <c r="CG62" s="65">
        <f t="shared" si="32"/>
        <v>0</v>
      </c>
      <c r="CH62" s="59">
        <f>IFERROR(SQRT(($E62-$E$1136)^2+($AD62-$AD$1136)^2),0)</f>
        <v>2.0000600018000539E-2</v>
      </c>
      <c r="CI62" s="62" t="str">
        <f>IF(CH62&lt;=SMALL(CH$3:CH$1130,1),"MAS PARECIDO","NO")</f>
        <v>NO</v>
      </c>
      <c r="CJ62" s="62" t="str">
        <f>IF(CH62&lt;=SMALL(CH$3:CH$1130,5),"SIMILAR","NO")</f>
        <v>NO</v>
      </c>
      <c r="CK62" s="62" t="str">
        <f t="shared" si="33"/>
        <v>N/A</v>
      </c>
      <c r="CL62" s="62">
        <f t="shared" si="34"/>
        <v>0</v>
      </c>
      <c r="CM62" s="65">
        <f t="shared" si="35"/>
        <v>0</v>
      </c>
      <c r="CN62" s="59">
        <f>IFERROR(SQRT(($E62-$E$1136)^2+($AG62-$AG$1136)^2),0)</f>
        <v>2.0000600018000539E-2</v>
      </c>
      <c r="CO62" s="62" t="str">
        <f>IF(CN62&lt;=SMALL(CN$3:CN$1130,1),"MAS PARECIDO","NO")</f>
        <v>NO</v>
      </c>
      <c r="CP62" s="62" t="str">
        <f>IF(CN62&lt;=SMALL(CN$3:CN$1130,5),"SIMILAR","NO")</f>
        <v>NO</v>
      </c>
      <c r="CQ62" s="62" t="str">
        <f t="shared" si="36"/>
        <v>N/A</v>
      </c>
      <c r="CR62" s="62">
        <f t="shared" si="37"/>
        <v>0</v>
      </c>
      <c r="CS62" s="65">
        <f t="shared" si="38"/>
        <v>0</v>
      </c>
      <c r="CT62" s="59">
        <f>IFERROR(SQRT(($E62-$E$1136)^2+($AJ62-$AJ$1136)^2),0)</f>
        <v>2.0000600018000539E-2</v>
      </c>
      <c r="CU62" s="62" t="str">
        <f>IF(CT62&lt;=SMALL(CT$3:CT$1130,1),"MAS PARECIDO","NO")</f>
        <v>NO</v>
      </c>
      <c r="CV62" s="62" t="str">
        <f>IF(CT62&lt;=SMALL(CT$3:CT$1130,5),"SIMILAR","NO")</f>
        <v>NO</v>
      </c>
      <c r="CW62" s="62" t="str">
        <f t="shared" si="39"/>
        <v>N/A</v>
      </c>
      <c r="CX62" s="62">
        <f t="shared" si="40"/>
        <v>0</v>
      </c>
      <c r="CY62" s="65">
        <f t="shared" si="41"/>
        <v>0</v>
      </c>
      <c r="CZ62" s="2" t="s">
        <v>1396</v>
      </c>
      <c r="DA62" s="2" t="s">
        <v>1397</v>
      </c>
      <c r="DB62" s="2">
        <v>0</v>
      </c>
      <c r="DC62" s="2" t="s">
        <v>189</v>
      </c>
    </row>
    <row r="63" spans="1:107">
      <c r="A63" s="45" t="s">
        <v>186</v>
      </c>
      <c r="B63" s="46">
        <v>77974</v>
      </c>
      <c r="C63" s="47">
        <f>(B63-$B$1132)/($B$1133-$B$1132)</f>
        <v>8.5879480536373579E-2</v>
      </c>
      <c r="D63" s="46">
        <v>60000</v>
      </c>
      <c r="E63" s="47">
        <f>(D63-$D$1132)/($D$1133-$D$1132)</f>
        <v>0.11997359920797623</v>
      </c>
      <c r="F63" s="46" t="s">
        <v>187</v>
      </c>
      <c r="G63" s="44">
        <f>VLOOKUP(F63,'DATOS DE SOPORTE'!$Y$5:$Z$8,2,FALSE)</f>
        <v>4</v>
      </c>
      <c r="H63" s="47">
        <f>(G63-$G$1132)/($G$1133-$G$1132)</f>
        <v>1</v>
      </c>
      <c r="I63" s="50">
        <v>1</v>
      </c>
      <c r="J63" s="44">
        <f t="shared" si="9"/>
        <v>1</v>
      </c>
      <c r="K63" s="43">
        <f>(J63-$J$1132)/($J$1133-$J$1132)</f>
        <v>0.2</v>
      </c>
      <c r="L63" s="51" t="str">
        <f t="shared" si="42"/>
        <v>SI</v>
      </c>
      <c r="M63" s="46" t="s">
        <v>56</v>
      </c>
      <c r="N63" s="44">
        <f t="shared" si="10"/>
        <v>1</v>
      </c>
      <c r="O63" s="43">
        <f>(N63-N$1132)/(N$1133-N$1132)</f>
        <v>0</v>
      </c>
      <c r="P63" s="46" t="s">
        <v>58</v>
      </c>
      <c r="Q63" s="44">
        <f t="shared" si="11"/>
        <v>3</v>
      </c>
      <c r="R63" s="43">
        <f>(Q63-Q$1132)/(Q$1133-Q$1132)</f>
        <v>1</v>
      </c>
      <c r="S63" s="46" t="s">
        <v>60</v>
      </c>
      <c r="T63" s="44">
        <f t="shared" si="12"/>
        <v>2</v>
      </c>
      <c r="U63" s="43">
        <f>(T63-T$1132)/(T$1133-T$1132)</f>
        <v>1</v>
      </c>
      <c r="V63" s="46" t="s">
        <v>62</v>
      </c>
      <c r="W63" s="53">
        <f>VLOOKUP(V63,'DATOS DE SOPORTE'!$S$5:$T$10,2,FALSE)</f>
        <v>1</v>
      </c>
      <c r="X63" s="54">
        <f>(W63-W$1132)/(W$1133-W$1132)</f>
        <v>0</v>
      </c>
      <c r="Y63" s="46" t="s">
        <v>188</v>
      </c>
      <c r="Z63" s="53">
        <f t="shared" si="13"/>
        <v>1</v>
      </c>
      <c r="AA63" s="54">
        <f>(Z63-Z$1132)/(Z$1133-Z$1132)</f>
        <v>0</v>
      </c>
      <c r="AB63" s="46" t="s">
        <v>136</v>
      </c>
      <c r="AC63" s="53">
        <f t="shared" si="14"/>
        <v>2</v>
      </c>
      <c r="AD63" s="54">
        <f>(AC63-AC$1132)/(AC$1133-AC$1132)</f>
        <v>1</v>
      </c>
      <c r="AE63" s="46" t="s">
        <v>188</v>
      </c>
      <c r="AF63" s="53">
        <f t="shared" si="15"/>
        <v>1</v>
      </c>
      <c r="AG63" s="54">
        <f>(AF63-AF$1132)/(AF$1133-AF$1132)</f>
        <v>0</v>
      </c>
      <c r="AH63" s="24" t="s">
        <v>67</v>
      </c>
      <c r="AI63" s="53">
        <f>VLOOKUP(AH63,'DATOS DE SOPORTE'!$V$5:$W$8,2,FALSE)</f>
        <v>1</v>
      </c>
      <c r="AJ63" s="54">
        <f>(AI63-AI$1132)/(AI$1133-AI$1132)</f>
        <v>0</v>
      </c>
      <c r="AK63" s="58" t="str">
        <f t="shared" si="16"/>
        <v>Bueno</v>
      </c>
      <c r="AL63" s="61">
        <f>IFERROR(SQRT(($E63-$E$1136)^2+($C63-$C$1136)^2),0)</f>
        <v>0.16918540611581245</v>
      </c>
      <c r="AM63" s="62" t="str">
        <f>IF(AL63&lt;=SMALL($AL$3:$AL$1130,1),"MAS PARECIDO","NO")</f>
        <v>NO</v>
      </c>
      <c r="AN63" s="62" t="str">
        <f>IF(AL63&lt;=SMALL($AL$3:$AL$1130,5),"SIMILAR","NO")</f>
        <v>NO</v>
      </c>
      <c r="AO63" s="62" t="str">
        <f t="shared" si="43"/>
        <v>N/A</v>
      </c>
      <c r="AP63" s="62">
        <f t="shared" si="17"/>
        <v>0</v>
      </c>
      <c r="AQ63" s="65">
        <f t="shared" si="44"/>
        <v>0</v>
      </c>
      <c r="AR63" s="61">
        <f>IFERROR(SQRT(($E63-$E$1136)^2+($H63-$H$1136)^2),0)</f>
        <v>0.67738121355948899</v>
      </c>
      <c r="AS63" s="62" t="str">
        <f>IF(AR63&lt;=SMALL(AR$3:AR$1130,1),"MAS PARECIDO","NO")</f>
        <v>NO</v>
      </c>
      <c r="AT63" s="62" t="str">
        <f>IF(AR63&lt;=SMALL(AR$3:AR$1130,5),"SIMILAR","NO")</f>
        <v>NO</v>
      </c>
      <c r="AU63" s="62" t="str">
        <f t="shared" si="45"/>
        <v>N/A</v>
      </c>
      <c r="AV63" s="62">
        <f t="shared" si="18"/>
        <v>0</v>
      </c>
      <c r="AW63" s="65">
        <f t="shared" si="19"/>
        <v>0</v>
      </c>
      <c r="AX63" s="59">
        <f>IFERROR(SQRT(($E63-$E$1136)^2+($K63-$K$1136)^2),0)</f>
        <v>0.12000360010800323</v>
      </c>
      <c r="AY63" s="62" t="str">
        <f>IF(AX63&lt;=SMALL(AX$3:AX$1130,1),"MAS PARECIDO","NO")</f>
        <v>NO</v>
      </c>
      <c r="AZ63" s="62" t="str">
        <f>IF(AX63&lt;=SMALL(AX$3:AX$1130,5),"SIMILAR","NO")</f>
        <v>NO</v>
      </c>
      <c r="BA63" s="62" t="str">
        <f t="shared" si="46"/>
        <v>N/A</v>
      </c>
      <c r="BB63" s="62">
        <f t="shared" si="20"/>
        <v>0</v>
      </c>
      <c r="BC63" s="65">
        <f t="shared" si="21"/>
        <v>0</v>
      </c>
      <c r="BD63" s="59">
        <f>IFERROR(SQRT(($E63-$E$1136)^2+($O63-$O$1136)^2),0)</f>
        <v>1.007174693903139</v>
      </c>
      <c r="BE63" s="62" t="str">
        <f>IF(BD63&lt;=SMALL(BD$3:BD$1130,1),"MAS PARECIDO","NO")</f>
        <v>NO</v>
      </c>
      <c r="BF63" s="62" t="str">
        <f>IF(BD63&lt;=SMALL(BD$3:BD$1130,5),"SIMILAR","NO")</f>
        <v>NO</v>
      </c>
      <c r="BG63" s="62" t="str">
        <f t="shared" si="47"/>
        <v>N/A</v>
      </c>
      <c r="BH63" s="62">
        <f t="shared" si="22"/>
        <v>0</v>
      </c>
      <c r="BI63" s="65">
        <f t="shared" si="23"/>
        <v>0</v>
      </c>
      <c r="BJ63" s="59">
        <f>IFERROR(SQRT(($E63-$E$1136)^2+($R63-$R$1136)^2),0)</f>
        <v>0.51419924546704809</v>
      </c>
      <c r="BK63" s="62" t="str">
        <f>IF(BJ63&lt;=SMALL(BJ$3:BJ$1130,1),"MAS PARECIDO","NO")</f>
        <v>NO</v>
      </c>
      <c r="BL63" s="62" t="str">
        <f>IF(BJ63&lt;=SMALL(BJ$3:BJ$1130,5),"SIMILAR","NO")</f>
        <v>NO</v>
      </c>
      <c r="BM63" s="62" t="str">
        <f t="shared" si="48"/>
        <v>N/A</v>
      </c>
      <c r="BN63" s="62">
        <f t="shared" si="24"/>
        <v>0</v>
      </c>
      <c r="BO63" s="65">
        <f t="shared" si="25"/>
        <v>0</v>
      </c>
      <c r="BP63" s="59">
        <f>IFERROR(SQRT(($E63-$E$1136)^2+($U63-$U$1136)^2),0)</f>
        <v>1.007174693903139</v>
      </c>
      <c r="BQ63" s="62" t="str">
        <f>IF(BP63&lt;=SMALL(BP$3:BP$1130,1),"MAS PARECIDO","NO")</f>
        <v>NO</v>
      </c>
      <c r="BR63" s="62" t="str">
        <f>IF(BP63&lt;=SMALL(BP$3:BP$1130,5),"SIMILAR","NO")</f>
        <v>NO</v>
      </c>
      <c r="BS63" s="62" t="str">
        <f t="shared" si="49"/>
        <v>N/A</v>
      </c>
      <c r="BT63" s="62">
        <f t="shared" si="26"/>
        <v>0</v>
      </c>
      <c r="BU63" s="65">
        <f t="shared" si="27"/>
        <v>0</v>
      </c>
      <c r="BV63" s="59">
        <f>IFERROR(SQRT(($E63-$E$1136)^2+($X63-$X$1136)^2),0)</f>
        <v>0.12000360010800323</v>
      </c>
      <c r="BW63" s="62" t="str">
        <f>IF(BV63&lt;=SMALL(BV$3:BV$1130,1),"MAS PARECIDO","NO")</f>
        <v>NO</v>
      </c>
      <c r="BX63" s="62" t="str">
        <f>IF(BV63&lt;=SMALL(BV$3:BV$1130,5),"SIMILAR","NO")</f>
        <v>NO</v>
      </c>
      <c r="BY63" s="62" t="str">
        <f t="shared" si="50"/>
        <v>N/A</v>
      </c>
      <c r="BZ63" s="62">
        <f t="shared" si="28"/>
        <v>0</v>
      </c>
      <c r="CA63" s="65">
        <f t="shared" si="29"/>
        <v>0</v>
      </c>
      <c r="CB63" s="59">
        <f>IFERROR(SQRT(($E63-$E$1136)^2+($AA63-$AA$1136)^2),0)</f>
        <v>0.12000360010800323</v>
      </c>
      <c r="CC63" s="62" t="str">
        <f>IF(CB63&lt;=SMALL(CB$3:CB$1130,1),"MAS PARECIDO","NO")</f>
        <v>NO</v>
      </c>
      <c r="CD63" s="62" t="str">
        <f>IF(CB63&lt;=SMALL(CB$3:CB$1130,5),"SIMILAR","NO")</f>
        <v>NO</v>
      </c>
      <c r="CE63" s="62" t="str">
        <f t="shared" si="30"/>
        <v>N/A</v>
      </c>
      <c r="CF63" s="62">
        <f t="shared" si="31"/>
        <v>0</v>
      </c>
      <c r="CG63" s="65">
        <f t="shared" si="32"/>
        <v>0</v>
      </c>
      <c r="CH63" s="59">
        <f>IFERROR(SQRT(($E63-$E$1136)^2+($AD63-$AD$1136)^2),0)</f>
        <v>0.12000360010800323</v>
      </c>
      <c r="CI63" s="62" t="str">
        <f>IF(CH63&lt;=SMALL(CH$3:CH$1130,1),"MAS PARECIDO","NO")</f>
        <v>NO</v>
      </c>
      <c r="CJ63" s="62" t="str">
        <f>IF(CH63&lt;=SMALL(CH$3:CH$1130,5),"SIMILAR","NO")</f>
        <v>NO</v>
      </c>
      <c r="CK63" s="62" t="str">
        <f t="shared" si="33"/>
        <v>N/A</v>
      </c>
      <c r="CL63" s="62">
        <f t="shared" si="34"/>
        <v>0</v>
      </c>
      <c r="CM63" s="65">
        <f t="shared" si="35"/>
        <v>0</v>
      </c>
      <c r="CN63" s="59">
        <f>IFERROR(SQRT(($E63-$E$1136)^2+($AG63-$AG$1136)^2),0)</f>
        <v>1.007174693903139</v>
      </c>
      <c r="CO63" s="62" t="str">
        <f>IF(CN63&lt;=SMALL(CN$3:CN$1130,1),"MAS PARECIDO","NO")</f>
        <v>NO</v>
      </c>
      <c r="CP63" s="62" t="str">
        <f>IF(CN63&lt;=SMALL(CN$3:CN$1130,5),"SIMILAR","NO")</f>
        <v>NO</v>
      </c>
      <c r="CQ63" s="62" t="str">
        <f t="shared" si="36"/>
        <v>N/A</v>
      </c>
      <c r="CR63" s="62">
        <f t="shared" si="37"/>
        <v>0</v>
      </c>
      <c r="CS63" s="65">
        <f t="shared" si="38"/>
        <v>0</v>
      </c>
      <c r="CT63" s="59">
        <f>IFERROR(SQRT(($E63-$E$1136)^2+($AJ63-$AJ$1136)^2),0)</f>
        <v>0.12000360010800323</v>
      </c>
      <c r="CU63" s="62" t="str">
        <f>IF(CT63&lt;=SMALL(CT$3:CT$1130,1),"MAS PARECIDO","NO")</f>
        <v>NO</v>
      </c>
      <c r="CV63" s="62" t="str">
        <f>IF(CT63&lt;=SMALL(CT$3:CT$1130,5),"SIMILAR","NO")</f>
        <v>NO</v>
      </c>
      <c r="CW63" s="62" t="str">
        <f t="shared" si="39"/>
        <v>N/A</v>
      </c>
      <c r="CX63" s="62">
        <f t="shared" si="40"/>
        <v>0</v>
      </c>
      <c r="CY63" s="65">
        <f t="shared" si="41"/>
        <v>0</v>
      </c>
      <c r="CZ63" s="2" t="s">
        <v>1282</v>
      </c>
      <c r="DA63" s="2" t="s">
        <v>1283</v>
      </c>
      <c r="DB63" s="2">
        <v>0</v>
      </c>
      <c r="DC63" s="2" t="s">
        <v>189</v>
      </c>
    </row>
    <row r="64" spans="1:107">
      <c r="A64" s="45" t="s">
        <v>249</v>
      </c>
      <c r="B64" s="46">
        <v>10000</v>
      </c>
      <c r="C64" s="47">
        <f>(B64-$B$1132)/($B$1133-$B$1132)</f>
        <v>6.4237742171200877E-3</v>
      </c>
      <c r="D64" s="46">
        <v>3100</v>
      </c>
      <c r="E64" s="47">
        <f>(D64-$D$1132)/($D$1133-$D$1132)</f>
        <v>6.1701851055531668E-3</v>
      </c>
      <c r="F64" s="46" t="s">
        <v>191</v>
      </c>
      <c r="G64" s="44">
        <f>VLOOKUP(F64,'DATOS DE SOPORTE'!$Y$5:$Z$8,2,FALSE)</f>
        <v>1</v>
      </c>
      <c r="H64" s="47">
        <f>(G64-$G$1132)/($G$1133-$G$1132)</f>
        <v>0</v>
      </c>
      <c r="I64" s="50">
        <v>1</v>
      </c>
      <c r="J64" s="44">
        <f t="shared" si="9"/>
        <v>1</v>
      </c>
      <c r="K64" s="43">
        <f>(J64-$J$1132)/($J$1133-$J$1132)</f>
        <v>0.2</v>
      </c>
      <c r="L64" s="51" t="str">
        <f t="shared" si="42"/>
        <v>SI</v>
      </c>
      <c r="M64" s="46" t="s">
        <v>192</v>
      </c>
      <c r="N64" s="44">
        <f t="shared" si="10"/>
        <v>2</v>
      </c>
      <c r="O64" s="43">
        <f>(N64-N$1132)/(N$1133-N$1132)</f>
        <v>1</v>
      </c>
      <c r="P64" s="46" t="s">
        <v>193</v>
      </c>
      <c r="Q64" s="44">
        <f t="shared" si="11"/>
        <v>2</v>
      </c>
      <c r="R64" s="43">
        <f>(Q64-Q$1132)/(Q$1133-Q$1132)</f>
        <v>0.5</v>
      </c>
      <c r="S64" s="46" t="s">
        <v>194</v>
      </c>
      <c r="T64" s="44">
        <f t="shared" si="12"/>
        <v>1</v>
      </c>
      <c r="U64" s="43">
        <f>(T64-T$1132)/(T$1133-T$1132)</f>
        <v>0</v>
      </c>
      <c r="V64" s="46" t="s">
        <v>62</v>
      </c>
      <c r="W64" s="53">
        <f>VLOOKUP(V64,'DATOS DE SOPORTE'!$S$5:$T$10,2,FALSE)</f>
        <v>1</v>
      </c>
      <c r="X64" s="54">
        <f>(W64-W$1132)/(W$1133-W$1132)</f>
        <v>0</v>
      </c>
      <c r="Y64" s="46" t="s">
        <v>136</v>
      </c>
      <c r="Z64" s="53">
        <f t="shared" si="13"/>
        <v>2</v>
      </c>
      <c r="AA64" s="54">
        <f>(Z64-Z$1132)/(Z$1133-Z$1132)</f>
        <v>1</v>
      </c>
      <c r="AB64" s="46" t="s">
        <v>188</v>
      </c>
      <c r="AC64" s="53">
        <f t="shared" si="14"/>
        <v>1</v>
      </c>
      <c r="AD64" s="54">
        <f>(AC64-AC$1132)/(AC$1133-AC$1132)</f>
        <v>0</v>
      </c>
      <c r="AE64" s="46" t="s">
        <v>188</v>
      </c>
      <c r="AF64" s="53">
        <f t="shared" si="15"/>
        <v>1</v>
      </c>
      <c r="AG64" s="54">
        <f>(AF64-AF$1132)/(AF$1133-AF$1132)</f>
        <v>0</v>
      </c>
      <c r="AH64" s="24" t="s">
        <v>67</v>
      </c>
      <c r="AI64" s="53">
        <f>VLOOKUP(AH64,'DATOS DE SOPORTE'!$V$5:$W$8,2,FALSE)</f>
        <v>1</v>
      </c>
      <c r="AJ64" s="54">
        <f>(AI64-AI$1132)/(AI$1133-AI$1132)</f>
        <v>0</v>
      </c>
      <c r="AK64" s="58" t="str">
        <f t="shared" si="16"/>
        <v>Bueno</v>
      </c>
      <c r="AL64" s="61">
        <f>IFERROR(SQRT(($E64-$E$1136)^2+($C64-$C$1136)^2),0)</f>
        <v>0.19881194874589878</v>
      </c>
      <c r="AM64" s="62" t="str">
        <f>IF(AL64&lt;=SMALL($AL$3:$AL$1130,1),"MAS PARECIDO","NO")</f>
        <v>NO</v>
      </c>
      <c r="AN64" s="62" t="str">
        <f>IF(AL64&lt;=SMALL($AL$3:$AL$1130,5),"SIMILAR","NO")</f>
        <v>NO</v>
      </c>
      <c r="AO64" s="62" t="str">
        <f t="shared" si="43"/>
        <v>N/A</v>
      </c>
      <c r="AP64" s="62">
        <f t="shared" si="17"/>
        <v>0</v>
      </c>
      <c r="AQ64" s="65">
        <f t="shared" si="44"/>
        <v>0</v>
      </c>
      <c r="AR64" s="61">
        <f>IFERROR(SQRT(($E64-$E$1136)^2+($H64-$H$1136)^2),0)</f>
        <v>0.33339099180633974</v>
      </c>
      <c r="AS64" s="62" t="str">
        <f>IF(AR64&lt;=SMALL(AR$3:AR$1130,1),"MAS PARECIDO","NO")</f>
        <v>NO</v>
      </c>
      <c r="AT64" s="62" t="str">
        <f>IF(AR64&lt;=SMALL(AR$3:AR$1130,5),"SIMILAR","NO")</f>
        <v>NO</v>
      </c>
      <c r="AU64" s="62" t="str">
        <f t="shared" si="45"/>
        <v>N/A</v>
      </c>
      <c r="AV64" s="62">
        <f t="shared" si="18"/>
        <v>0</v>
      </c>
      <c r="AW64" s="65">
        <f t="shared" si="19"/>
        <v>0</v>
      </c>
      <c r="AX64" s="59">
        <f>IFERROR(SQRT(($E64-$E$1136)^2+($K64-$K$1136)^2),0)</f>
        <v>6.2001860055801673E-3</v>
      </c>
      <c r="AY64" s="62" t="str">
        <f>IF(AX64&lt;=SMALL(AX$3:AX$1130,1),"MAS PARECIDO","NO")</f>
        <v>NO</v>
      </c>
      <c r="AZ64" s="62" t="str">
        <f>IF(AX64&lt;=SMALL(AX$3:AX$1130,5),"SIMILAR","NO")</f>
        <v>NO</v>
      </c>
      <c r="BA64" s="62" t="str">
        <f t="shared" si="46"/>
        <v>N/A</v>
      </c>
      <c r="BB64" s="62">
        <f t="shared" si="20"/>
        <v>0</v>
      </c>
      <c r="BC64" s="65">
        <f t="shared" si="21"/>
        <v>0</v>
      </c>
      <c r="BD64" s="59">
        <f>IFERROR(SQRT(($E64-$E$1136)^2+($O64-$O$1136)^2),0)</f>
        <v>6.2001860055801673E-3</v>
      </c>
      <c r="BE64" s="62" t="str">
        <f>IF(BD64&lt;=SMALL(BD$3:BD$1130,1),"MAS PARECIDO","NO")</f>
        <v>NO</v>
      </c>
      <c r="BF64" s="62" t="str">
        <f>IF(BD64&lt;=SMALL(BD$3:BD$1130,5),"SIMILAR","NO")</f>
        <v>NO</v>
      </c>
      <c r="BG64" s="62" t="str">
        <f t="shared" si="47"/>
        <v>N/A</v>
      </c>
      <c r="BH64" s="62">
        <f t="shared" si="22"/>
        <v>0</v>
      </c>
      <c r="BI64" s="65">
        <f t="shared" si="23"/>
        <v>0</v>
      </c>
      <c r="BJ64" s="59">
        <f>IFERROR(SQRT(($E64-$E$1136)^2+($R64-$R$1136)^2),0)</f>
        <v>6.2001860055801673E-3</v>
      </c>
      <c r="BK64" s="62" t="str">
        <f>IF(BJ64&lt;=SMALL(BJ$3:BJ$1130,1),"MAS PARECIDO","NO")</f>
        <v>NO</v>
      </c>
      <c r="BL64" s="62" t="str">
        <f>IF(BJ64&lt;=SMALL(BJ$3:BJ$1130,5),"SIMILAR","NO")</f>
        <v>NO</v>
      </c>
      <c r="BM64" s="62" t="str">
        <f t="shared" si="48"/>
        <v>N/A</v>
      </c>
      <c r="BN64" s="62">
        <f t="shared" si="24"/>
        <v>0</v>
      </c>
      <c r="BO64" s="65">
        <f t="shared" si="25"/>
        <v>0</v>
      </c>
      <c r="BP64" s="59">
        <f>IFERROR(SQRT(($E64-$E$1136)^2+($U64-$U$1136)^2),0)</f>
        <v>6.2001860055801673E-3</v>
      </c>
      <c r="BQ64" s="62" t="str">
        <f>IF(BP64&lt;=SMALL(BP$3:BP$1130,1),"MAS PARECIDO","NO")</f>
        <v>NO</v>
      </c>
      <c r="BR64" s="62" t="str">
        <f>IF(BP64&lt;=SMALL(BP$3:BP$1130,5),"SIMILAR","NO")</f>
        <v>NO</v>
      </c>
      <c r="BS64" s="62" t="str">
        <f t="shared" si="49"/>
        <v>N/A</v>
      </c>
      <c r="BT64" s="62">
        <f t="shared" si="26"/>
        <v>0</v>
      </c>
      <c r="BU64" s="65">
        <f t="shared" si="27"/>
        <v>0</v>
      </c>
      <c r="BV64" s="59">
        <f>IFERROR(SQRT(($E64-$E$1136)^2+($X64-$X$1136)^2),0)</f>
        <v>6.2001860055801673E-3</v>
      </c>
      <c r="BW64" s="62" t="str">
        <f>IF(BV64&lt;=SMALL(BV$3:BV$1130,1),"MAS PARECIDO","NO")</f>
        <v>NO</v>
      </c>
      <c r="BX64" s="62" t="str">
        <f>IF(BV64&lt;=SMALL(BV$3:BV$1130,5),"SIMILAR","NO")</f>
        <v>NO</v>
      </c>
      <c r="BY64" s="62" t="str">
        <f t="shared" si="50"/>
        <v>N/A</v>
      </c>
      <c r="BZ64" s="62">
        <f t="shared" si="28"/>
        <v>0</v>
      </c>
      <c r="CA64" s="65">
        <f t="shared" si="29"/>
        <v>0</v>
      </c>
      <c r="CB64" s="59">
        <f>IFERROR(SQRT(($E64-$E$1136)^2+($AA64-$AA$1136)^2),0)</f>
        <v>1.000019220968529</v>
      </c>
      <c r="CC64" s="62" t="str">
        <f>IF(CB64&lt;=SMALL(CB$3:CB$1130,1),"MAS PARECIDO","NO")</f>
        <v>NO</v>
      </c>
      <c r="CD64" s="62" t="str">
        <f>IF(CB64&lt;=SMALL(CB$3:CB$1130,5),"SIMILAR","NO")</f>
        <v>NO</v>
      </c>
      <c r="CE64" s="62" t="str">
        <f t="shared" si="30"/>
        <v>N/A</v>
      </c>
      <c r="CF64" s="62">
        <f t="shared" si="31"/>
        <v>0</v>
      </c>
      <c r="CG64" s="65">
        <f t="shared" si="32"/>
        <v>0</v>
      </c>
      <c r="CH64" s="59">
        <f>IFERROR(SQRT(($E64-$E$1136)^2+($AD64-$AD$1136)^2),0)</f>
        <v>1.000019220968529</v>
      </c>
      <c r="CI64" s="62" t="str">
        <f>IF(CH64&lt;=SMALL(CH$3:CH$1130,1),"MAS PARECIDO","NO")</f>
        <v>NO</v>
      </c>
      <c r="CJ64" s="62" t="str">
        <f>IF(CH64&lt;=SMALL(CH$3:CH$1130,5),"SIMILAR","NO")</f>
        <v>NO</v>
      </c>
      <c r="CK64" s="62" t="str">
        <f t="shared" si="33"/>
        <v>N/A</v>
      </c>
      <c r="CL64" s="62">
        <f t="shared" si="34"/>
        <v>0</v>
      </c>
      <c r="CM64" s="65">
        <f t="shared" si="35"/>
        <v>0</v>
      </c>
      <c r="CN64" s="59">
        <f>IFERROR(SQRT(($E64-$E$1136)^2+($AG64-$AG$1136)^2),0)</f>
        <v>1.000019220968529</v>
      </c>
      <c r="CO64" s="62" t="str">
        <f>IF(CN64&lt;=SMALL(CN$3:CN$1130,1),"MAS PARECIDO","NO")</f>
        <v>NO</v>
      </c>
      <c r="CP64" s="62" t="str">
        <f>IF(CN64&lt;=SMALL(CN$3:CN$1130,5),"SIMILAR","NO")</f>
        <v>NO</v>
      </c>
      <c r="CQ64" s="62" t="str">
        <f t="shared" si="36"/>
        <v>N/A</v>
      </c>
      <c r="CR64" s="62">
        <f t="shared" si="37"/>
        <v>0</v>
      </c>
      <c r="CS64" s="65">
        <f t="shared" si="38"/>
        <v>0</v>
      </c>
      <c r="CT64" s="59">
        <f>IFERROR(SQRT(($E64-$E$1136)^2+($AJ64-$AJ$1136)^2),0)</f>
        <v>6.2001860055801673E-3</v>
      </c>
      <c r="CU64" s="62" t="str">
        <f>IF(CT64&lt;=SMALL(CT$3:CT$1130,1),"MAS PARECIDO","NO")</f>
        <v>NO</v>
      </c>
      <c r="CV64" s="62" t="str">
        <f>IF(CT64&lt;=SMALL(CT$3:CT$1130,5),"SIMILAR","NO")</f>
        <v>NO</v>
      </c>
      <c r="CW64" s="62" t="str">
        <f t="shared" si="39"/>
        <v>N/A</v>
      </c>
      <c r="CX64" s="62">
        <f t="shared" si="40"/>
        <v>0</v>
      </c>
      <c r="CY64" s="65">
        <f t="shared" si="41"/>
        <v>0</v>
      </c>
      <c r="CZ64" s="2" t="s">
        <v>1376</v>
      </c>
      <c r="DA64" s="2" t="s">
        <v>1377</v>
      </c>
      <c r="DB64" s="2">
        <v>0</v>
      </c>
      <c r="DC64" s="2" t="s">
        <v>189</v>
      </c>
    </row>
    <row r="65" spans="1:107">
      <c r="A65" s="45" t="s">
        <v>260</v>
      </c>
      <c r="B65" s="46">
        <v>146008</v>
      </c>
      <c r="C65" s="47">
        <f>(B65-$B$1132)/($B$1133-$B$1132)</f>
        <v>0.16540532164803531</v>
      </c>
      <c r="D65" s="46">
        <v>30000</v>
      </c>
      <c r="E65" s="47">
        <f>(D65-$D$1132)/($D$1133-$D$1132)</f>
        <v>5.9971799153974617E-2</v>
      </c>
      <c r="F65" s="46" t="s">
        <v>203</v>
      </c>
      <c r="G65" s="44">
        <f>VLOOKUP(F65,'DATOS DE SOPORTE'!$Y$5:$Z$8,2,FALSE)</f>
        <v>3</v>
      </c>
      <c r="H65" s="47">
        <f>(G65-$G$1132)/($G$1133-$G$1132)</f>
        <v>0.66666666666666663</v>
      </c>
      <c r="I65" s="50">
        <v>2</v>
      </c>
      <c r="J65" s="44">
        <f t="shared" si="9"/>
        <v>2</v>
      </c>
      <c r="K65" s="43">
        <f>(J65-$J$1132)/($J$1133-$J$1132)</f>
        <v>0.4</v>
      </c>
      <c r="L65" s="51" t="str">
        <f t="shared" si="42"/>
        <v>SI</v>
      </c>
      <c r="M65" s="46" t="s">
        <v>56</v>
      </c>
      <c r="N65" s="44">
        <f t="shared" si="10"/>
        <v>1</v>
      </c>
      <c r="O65" s="43">
        <f>(N65-N$1132)/(N$1133-N$1132)</f>
        <v>0</v>
      </c>
      <c r="P65" s="46" t="s">
        <v>193</v>
      </c>
      <c r="Q65" s="44">
        <f t="shared" si="11"/>
        <v>2</v>
      </c>
      <c r="R65" s="43">
        <f>(Q65-Q$1132)/(Q$1133-Q$1132)</f>
        <v>0.5</v>
      </c>
      <c r="S65" s="46" t="s">
        <v>60</v>
      </c>
      <c r="T65" s="44">
        <f t="shared" si="12"/>
        <v>2</v>
      </c>
      <c r="U65" s="43">
        <f>(T65-T$1132)/(T$1133-T$1132)</f>
        <v>1</v>
      </c>
      <c r="V65" s="46" t="s">
        <v>62</v>
      </c>
      <c r="W65" s="53">
        <f>VLOOKUP(V65,'DATOS DE SOPORTE'!$S$5:$T$10,2,FALSE)</f>
        <v>1</v>
      </c>
      <c r="X65" s="54">
        <f>(W65-W$1132)/(W$1133-W$1132)</f>
        <v>0</v>
      </c>
      <c r="Y65" s="46" t="s">
        <v>188</v>
      </c>
      <c r="Z65" s="53">
        <f t="shared" si="13"/>
        <v>1</v>
      </c>
      <c r="AA65" s="54">
        <f>(Z65-Z$1132)/(Z$1133-Z$1132)</f>
        <v>0</v>
      </c>
      <c r="AB65" s="46" t="s">
        <v>188</v>
      </c>
      <c r="AC65" s="53">
        <f t="shared" si="14"/>
        <v>1</v>
      </c>
      <c r="AD65" s="54">
        <f>(AC65-AC$1132)/(AC$1133-AC$1132)</f>
        <v>0</v>
      </c>
      <c r="AE65" s="46" t="s">
        <v>188</v>
      </c>
      <c r="AF65" s="53">
        <f t="shared" si="15"/>
        <v>1</v>
      </c>
      <c r="AG65" s="54">
        <f>(AF65-AF$1132)/(AF$1133-AF$1132)</f>
        <v>0</v>
      </c>
      <c r="AH65" s="24" t="s">
        <v>67</v>
      </c>
      <c r="AI65" s="53">
        <f>VLOOKUP(AH65,'DATOS DE SOPORTE'!$V$5:$W$8,2,FALSE)</f>
        <v>1</v>
      </c>
      <c r="AJ65" s="54">
        <f>(AI65-AI$1132)/(AI$1133-AI$1132)</f>
        <v>0</v>
      </c>
      <c r="AK65" s="58" t="str">
        <f t="shared" si="16"/>
        <v>Bueno</v>
      </c>
      <c r="AL65" s="61">
        <f>IFERROR(SQRT(($E65-$E$1136)^2+($C65-$C$1136)^2),0)</f>
        <v>7.1965149514710017E-2</v>
      </c>
      <c r="AM65" s="62" t="str">
        <f>IF(AL65&lt;=SMALL($AL$3:$AL$1130,1),"MAS PARECIDO","NO")</f>
        <v>NO</v>
      </c>
      <c r="AN65" s="62" t="str">
        <f>IF(AL65&lt;=SMALL($AL$3:$AL$1130,5),"SIMILAR","NO")</f>
        <v>NO</v>
      </c>
      <c r="AO65" s="62" t="str">
        <f t="shared" si="43"/>
        <v>N/A</v>
      </c>
      <c r="AP65" s="62">
        <f t="shared" si="17"/>
        <v>0</v>
      </c>
      <c r="AQ65" s="65">
        <f t="shared" si="44"/>
        <v>0</v>
      </c>
      <c r="AR65" s="61">
        <f>IFERROR(SQRT(($E65-$E$1136)^2+($H65-$H$1136)^2),0)</f>
        <v>0.3386906067797445</v>
      </c>
      <c r="AS65" s="62" t="str">
        <f>IF(AR65&lt;=SMALL(AR$3:AR$1130,1),"MAS PARECIDO","NO")</f>
        <v>NO</v>
      </c>
      <c r="AT65" s="62" t="str">
        <f>IF(AR65&lt;=SMALL(AR$3:AR$1130,5),"SIMILAR","NO")</f>
        <v>NO</v>
      </c>
      <c r="AU65" s="62" t="str">
        <f t="shared" si="45"/>
        <v>N/A</v>
      </c>
      <c r="AV65" s="62">
        <f t="shared" si="18"/>
        <v>0</v>
      </c>
      <c r="AW65" s="65">
        <f t="shared" si="19"/>
        <v>0</v>
      </c>
      <c r="AX65" s="59">
        <f>IFERROR(SQRT(($E65-$E$1136)^2+($K65-$K$1136)^2),0)</f>
        <v>0.2088066474270405</v>
      </c>
      <c r="AY65" s="62" t="str">
        <f>IF(AX65&lt;=SMALL(AX$3:AX$1130,1),"MAS PARECIDO","NO")</f>
        <v>NO</v>
      </c>
      <c r="AZ65" s="62" t="str">
        <f>IF(AX65&lt;=SMALL(AX$3:AX$1130,5),"SIMILAR","NO")</f>
        <v>NO</v>
      </c>
      <c r="BA65" s="62" t="str">
        <f t="shared" si="46"/>
        <v>N/A</v>
      </c>
      <c r="BB65" s="62">
        <f t="shared" si="20"/>
        <v>0</v>
      </c>
      <c r="BC65" s="65">
        <f t="shared" si="21"/>
        <v>0</v>
      </c>
      <c r="BD65" s="59">
        <f>IFERROR(SQRT(($E65-$E$1136)^2+($O65-$O$1136)^2),0)</f>
        <v>1.0017984907204245</v>
      </c>
      <c r="BE65" s="62" t="str">
        <f>IF(BD65&lt;=SMALL(BD$3:BD$1130,1),"MAS PARECIDO","NO")</f>
        <v>NO</v>
      </c>
      <c r="BF65" s="62" t="str">
        <f>IF(BD65&lt;=SMALL(BD$3:BD$1130,5),"SIMILAR","NO")</f>
        <v>NO</v>
      </c>
      <c r="BG65" s="62" t="str">
        <f t="shared" si="47"/>
        <v>N/A</v>
      </c>
      <c r="BH65" s="62">
        <f t="shared" si="22"/>
        <v>0</v>
      </c>
      <c r="BI65" s="65">
        <f t="shared" si="23"/>
        <v>0</v>
      </c>
      <c r="BJ65" s="59">
        <f>IFERROR(SQRT(($E65-$E$1136)^2+($R65-$R$1136)^2),0)</f>
        <v>6.0001800054001617E-2</v>
      </c>
      <c r="BK65" s="62" t="str">
        <f>IF(BJ65&lt;=SMALL(BJ$3:BJ$1130,1),"MAS PARECIDO","NO")</f>
        <v>NO</v>
      </c>
      <c r="BL65" s="62" t="str">
        <f>IF(BJ65&lt;=SMALL(BJ$3:BJ$1130,5),"SIMILAR","NO")</f>
        <v>NO</v>
      </c>
      <c r="BM65" s="62" t="str">
        <f t="shared" si="48"/>
        <v>N/A</v>
      </c>
      <c r="BN65" s="62">
        <f t="shared" si="24"/>
        <v>0</v>
      </c>
      <c r="BO65" s="65">
        <f t="shared" si="25"/>
        <v>0</v>
      </c>
      <c r="BP65" s="59">
        <f>IFERROR(SQRT(($E65-$E$1136)^2+($U65-$U$1136)^2),0)</f>
        <v>1.0017984907204245</v>
      </c>
      <c r="BQ65" s="62" t="str">
        <f>IF(BP65&lt;=SMALL(BP$3:BP$1130,1),"MAS PARECIDO","NO")</f>
        <v>NO</v>
      </c>
      <c r="BR65" s="62" t="str">
        <f>IF(BP65&lt;=SMALL(BP$3:BP$1130,5),"SIMILAR","NO")</f>
        <v>NO</v>
      </c>
      <c r="BS65" s="62" t="str">
        <f t="shared" si="49"/>
        <v>N/A</v>
      </c>
      <c r="BT65" s="62">
        <f t="shared" si="26"/>
        <v>0</v>
      </c>
      <c r="BU65" s="65">
        <f t="shared" si="27"/>
        <v>0</v>
      </c>
      <c r="BV65" s="59">
        <f>IFERROR(SQRT(($E65-$E$1136)^2+($X65-$X$1136)^2),0)</f>
        <v>6.0001800054001617E-2</v>
      </c>
      <c r="BW65" s="62" t="str">
        <f>IF(BV65&lt;=SMALL(BV$3:BV$1130,1),"MAS PARECIDO","NO")</f>
        <v>NO</v>
      </c>
      <c r="BX65" s="62" t="str">
        <f>IF(BV65&lt;=SMALL(BV$3:BV$1130,5),"SIMILAR","NO")</f>
        <v>NO</v>
      </c>
      <c r="BY65" s="62" t="str">
        <f t="shared" si="50"/>
        <v>N/A</v>
      </c>
      <c r="BZ65" s="62">
        <f t="shared" si="28"/>
        <v>0</v>
      </c>
      <c r="CA65" s="65">
        <f t="shared" si="29"/>
        <v>0</v>
      </c>
      <c r="CB65" s="59">
        <f>IFERROR(SQRT(($E65-$E$1136)^2+($AA65-$AA$1136)^2),0)</f>
        <v>6.0001800054001617E-2</v>
      </c>
      <c r="CC65" s="62" t="str">
        <f>IF(CB65&lt;=SMALL(CB$3:CB$1130,1),"MAS PARECIDO","NO")</f>
        <v>NO</v>
      </c>
      <c r="CD65" s="62" t="str">
        <f>IF(CB65&lt;=SMALL(CB$3:CB$1130,5),"SIMILAR","NO")</f>
        <v>NO</v>
      </c>
      <c r="CE65" s="62" t="str">
        <f t="shared" si="30"/>
        <v>N/A</v>
      </c>
      <c r="CF65" s="62">
        <f t="shared" si="31"/>
        <v>0</v>
      </c>
      <c r="CG65" s="65">
        <f t="shared" si="32"/>
        <v>0</v>
      </c>
      <c r="CH65" s="59">
        <f>IFERROR(SQRT(($E65-$E$1136)^2+($AD65-$AD$1136)^2),0)</f>
        <v>1.0017984907204245</v>
      </c>
      <c r="CI65" s="62" t="str">
        <f>IF(CH65&lt;=SMALL(CH$3:CH$1130,1),"MAS PARECIDO","NO")</f>
        <v>NO</v>
      </c>
      <c r="CJ65" s="62" t="str">
        <f>IF(CH65&lt;=SMALL(CH$3:CH$1130,5),"SIMILAR","NO")</f>
        <v>NO</v>
      </c>
      <c r="CK65" s="62" t="str">
        <f t="shared" si="33"/>
        <v>N/A</v>
      </c>
      <c r="CL65" s="62">
        <f t="shared" si="34"/>
        <v>0</v>
      </c>
      <c r="CM65" s="65">
        <f t="shared" si="35"/>
        <v>0</v>
      </c>
      <c r="CN65" s="59">
        <f>IFERROR(SQRT(($E65-$E$1136)^2+($AG65-$AG$1136)^2),0)</f>
        <v>1.0017984907204245</v>
      </c>
      <c r="CO65" s="62" t="str">
        <f>IF(CN65&lt;=SMALL(CN$3:CN$1130,1),"MAS PARECIDO","NO")</f>
        <v>NO</v>
      </c>
      <c r="CP65" s="62" t="str">
        <f>IF(CN65&lt;=SMALL(CN$3:CN$1130,5),"SIMILAR","NO")</f>
        <v>NO</v>
      </c>
      <c r="CQ65" s="62" t="str">
        <f t="shared" si="36"/>
        <v>N/A</v>
      </c>
      <c r="CR65" s="62">
        <f t="shared" si="37"/>
        <v>0</v>
      </c>
      <c r="CS65" s="65">
        <f t="shared" si="38"/>
        <v>0</v>
      </c>
      <c r="CT65" s="59">
        <f>IFERROR(SQRT(($E65-$E$1136)^2+($AJ65-$AJ$1136)^2),0)</f>
        <v>6.0001800054001617E-2</v>
      </c>
      <c r="CU65" s="62" t="str">
        <f>IF(CT65&lt;=SMALL(CT$3:CT$1130,1),"MAS PARECIDO","NO")</f>
        <v>NO</v>
      </c>
      <c r="CV65" s="62" t="str">
        <f>IF(CT65&lt;=SMALL(CT$3:CT$1130,5),"SIMILAR","NO")</f>
        <v>NO</v>
      </c>
      <c r="CW65" s="62" t="str">
        <f t="shared" si="39"/>
        <v>N/A</v>
      </c>
      <c r="CX65" s="62">
        <f t="shared" si="40"/>
        <v>0</v>
      </c>
      <c r="CY65" s="65">
        <f t="shared" si="41"/>
        <v>0</v>
      </c>
      <c r="CZ65" s="2" t="s">
        <v>1398</v>
      </c>
      <c r="DA65" s="2" t="s">
        <v>1399</v>
      </c>
      <c r="DB65" s="2">
        <v>0</v>
      </c>
      <c r="DC65" s="2" t="s">
        <v>189</v>
      </c>
    </row>
    <row r="66" spans="1:107">
      <c r="A66" s="45" t="s">
        <v>261</v>
      </c>
      <c r="B66" s="46">
        <v>34216</v>
      </c>
      <c r="C66" s="47">
        <f>(B66-$B$1132)/($B$1133-$B$1132)</f>
        <v>3.4730176433070935E-2</v>
      </c>
      <c r="D66" s="46">
        <v>10000</v>
      </c>
      <c r="E66" s="47">
        <f>(D66-$D$1132)/($D$1133-$D$1132)</f>
        <v>1.9970599117973539E-2</v>
      </c>
      <c r="F66" s="46" t="s">
        <v>191</v>
      </c>
      <c r="G66" s="44">
        <f>VLOOKUP(F66,'DATOS DE SOPORTE'!$Y$5:$Z$8,2,FALSE)</f>
        <v>1</v>
      </c>
      <c r="H66" s="47">
        <f>(G66-$G$1132)/($G$1133-$G$1132)</f>
        <v>0</v>
      </c>
      <c r="I66" s="50">
        <v>1</v>
      </c>
      <c r="J66" s="44">
        <f t="shared" si="9"/>
        <v>1</v>
      </c>
      <c r="K66" s="43">
        <f>(J66-$J$1132)/($J$1133-$J$1132)</f>
        <v>0.2</v>
      </c>
      <c r="L66" s="51" t="str">
        <f t="shared" ref="L66:L97" si="51">IF(I66=0,"NO","SI")</f>
        <v>SI</v>
      </c>
      <c r="M66" s="46" t="s">
        <v>56</v>
      </c>
      <c r="N66" s="44">
        <f t="shared" si="10"/>
        <v>1</v>
      </c>
      <c r="O66" s="43">
        <f>(N66-N$1132)/(N$1133-N$1132)</f>
        <v>0</v>
      </c>
      <c r="P66" s="46" t="s">
        <v>58</v>
      </c>
      <c r="Q66" s="44">
        <f t="shared" si="11"/>
        <v>3</v>
      </c>
      <c r="R66" s="43">
        <f>(Q66-Q$1132)/(Q$1133-Q$1132)</f>
        <v>1</v>
      </c>
      <c r="S66" s="46" t="s">
        <v>194</v>
      </c>
      <c r="T66" s="44">
        <f t="shared" si="12"/>
        <v>1</v>
      </c>
      <c r="U66" s="43">
        <f>(T66-T$1132)/(T$1133-T$1132)</f>
        <v>0</v>
      </c>
      <c r="V66" s="46" t="s">
        <v>212</v>
      </c>
      <c r="W66" s="53">
        <f>VLOOKUP(V66,'DATOS DE SOPORTE'!$S$5:$T$10,2,FALSE)</f>
        <v>3</v>
      </c>
      <c r="X66" s="54">
        <f>(W66-W$1132)/(W$1133-W$1132)</f>
        <v>0.4</v>
      </c>
      <c r="Y66" s="46" t="s">
        <v>136</v>
      </c>
      <c r="Z66" s="53">
        <f t="shared" si="13"/>
        <v>2</v>
      </c>
      <c r="AA66" s="54">
        <f>(Z66-Z$1132)/(Z$1133-Z$1132)</f>
        <v>1</v>
      </c>
      <c r="AB66" s="46" t="s">
        <v>136</v>
      </c>
      <c r="AC66" s="53">
        <f t="shared" si="14"/>
        <v>2</v>
      </c>
      <c r="AD66" s="54">
        <f>(AC66-AC$1132)/(AC$1133-AC$1132)</f>
        <v>1</v>
      </c>
      <c r="AE66" s="46" t="s">
        <v>188</v>
      </c>
      <c r="AF66" s="53">
        <f t="shared" si="15"/>
        <v>1</v>
      </c>
      <c r="AG66" s="54">
        <f>(AF66-AF$1132)/(AF$1133-AF$1132)</f>
        <v>0</v>
      </c>
      <c r="AH66" s="24" t="s">
        <v>67</v>
      </c>
      <c r="AI66" s="53">
        <f>VLOOKUP(AH66,'DATOS DE SOPORTE'!$V$5:$W$8,2,FALSE)</f>
        <v>1</v>
      </c>
      <c r="AJ66" s="54">
        <f>(AI66-AI$1132)/(AI$1133-AI$1132)</f>
        <v>0</v>
      </c>
      <c r="AK66" s="58" t="str">
        <f t="shared" si="16"/>
        <v>Bueno</v>
      </c>
      <c r="AL66" s="61">
        <f>IFERROR(SQRT(($E66-$E$1136)^2+($C66-$C$1136)^2),0)</f>
        <v>0.1715785468916283</v>
      </c>
      <c r="AM66" s="62" t="str">
        <f>IF(AL66&lt;=SMALL($AL$3:$AL$1130,1),"MAS PARECIDO","NO")</f>
        <v>NO</v>
      </c>
      <c r="AN66" s="62" t="str">
        <f>IF(AL66&lt;=SMALL($AL$3:$AL$1130,5),"SIMILAR","NO")</f>
        <v>NO</v>
      </c>
      <c r="AO66" s="62" t="str">
        <f t="shared" ref="AO66:AO97" si="52">IF(AN66="SIMILAR",AK66,"N/A")</f>
        <v>N/A</v>
      </c>
      <c r="AP66" s="62">
        <f t="shared" si="17"/>
        <v>0</v>
      </c>
      <c r="AQ66" s="65">
        <f t="shared" ref="AQ66:AQ97" si="53">IF(AO66="N/A",0,B66)</f>
        <v>0</v>
      </c>
      <c r="AR66" s="61">
        <f>IFERROR(SQRT(($E66-$E$1136)^2+($H66-$H$1136)^2),0)</f>
        <v>0.33393283024014148</v>
      </c>
      <c r="AS66" s="62" t="str">
        <f>IF(AR66&lt;=SMALL(AR$3:AR$1130,1),"MAS PARECIDO","NO")</f>
        <v>NO</v>
      </c>
      <c r="AT66" s="62" t="str">
        <f>IF(AR66&lt;=SMALL(AR$3:AR$1130,5),"SIMILAR","NO")</f>
        <v>NO</v>
      </c>
      <c r="AU66" s="62" t="str">
        <f t="shared" si="45"/>
        <v>N/A</v>
      </c>
      <c r="AV66" s="62">
        <f t="shared" si="18"/>
        <v>0</v>
      </c>
      <c r="AW66" s="65">
        <f t="shared" si="19"/>
        <v>0</v>
      </c>
      <c r="AX66" s="59">
        <f>IFERROR(SQRT(($E66-$E$1136)^2+($K66-$K$1136)^2),0)</f>
        <v>2.0000600018000539E-2</v>
      </c>
      <c r="AY66" s="62" t="str">
        <f>IF(AX66&lt;=SMALL(AX$3:AX$1130,1),"MAS PARECIDO","NO")</f>
        <v>NO</v>
      </c>
      <c r="AZ66" s="62" t="str">
        <f>IF(AX66&lt;=SMALL(AX$3:AX$1130,5),"SIMILAR","NO")</f>
        <v>NO</v>
      </c>
      <c r="BA66" s="62" t="str">
        <f t="shared" si="46"/>
        <v>N/A</v>
      </c>
      <c r="BB66" s="62">
        <f t="shared" si="20"/>
        <v>0</v>
      </c>
      <c r="BC66" s="65">
        <f t="shared" si="21"/>
        <v>0</v>
      </c>
      <c r="BD66" s="59">
        <f>IFERROR(SQRT(($E66-$E$1136)^2+($O66-$O$1136)^2),0)</f>
        <v>1.0001999920021396</v>
      </c>
      <c r="BE66" s="62" t="str">
        <f>IF(BD66&lt;=SMALL(BD$3:BD$1130,1),"MAS PARECIDO","NO")</f>
        <v>NO</v>
      </c>
      <c r="BF66" s="62" t="str">
        <f>IF(BD66&lt;=SMALL(BD$3:BD$1130,5),"SIMILAR","NO")</f>
        <v>NO</v>
      </c>
      <c r="BG66" s="62" t="str">
        <f t="shared" si="47"/>
        <v>N/A</v>
      </c>
      <c r="BH66" s="62">
        <f t="shared" si="22"/>
        <v>0</v>
      </c>
      <c r="BI66" s="65">
        <f t="shared" si="23"/>
        <v>0</v>
      </c>
      <c r="BJ66" s="59">
        <f>IFERROR(SQRT(($E66-$E$1136)^2+($R66-$R$1136)^2),0)</f>
        <v>0.50039986410977377</v>
      </c>
      <c r="BK66" s="62" t="str">
        <f>IF(BJ66&lt;=SMALL(BJ$3:BJ$1130,1),"MAS PARECIDO","NO")</f>
        <v>NO</v>
      </c>
      <c r="BL66" s="62" t="str">
        <f>IF(BJ66&lt;=SMALL(BJ$3:BJ$1130,5),"SIMILAR","NO")</f>
        <v>NO</v>
      </c>
      <c r="BM66" s="62" t="str">
        <f t="shared" si="48"/>
        <v>N/A</v>
      </c>
      <c r="BN66" s="62">
        <f t="shared" si="24"/>
        <v>0</v>
      </c>
      <c r="BO66" s="65">
        <f t="shared" si="25"/>
        <v>0</v>
      </c>
      <c r="BP66" s="59">
        <f>IFERROR(SQRT(($E66-$E$1136)^2+($U66-$U$1136)^2),0)</f>
        <v>2.0000600018000539E-2</v>
      </c>
      <c r="BQ66" s="62" t="str">
        <f>IF(BP66&lt;=SMALL(BP$3:BP$1130,1),"MAS PARECIDO","NO")</f>
        <v>NO</v>
      </c>
      <c r="BR66" s="62" t="str">
        <f>IF(BP66&lt;=SMALL(BP$3:BP$1130,5),"SIMILAR","NO")</f>
        <v>NO</v>
      </c>
      <c r="BS66" s="62" t="str">
        <f t="shared" si="49"/>
        <v>N/A</v>
      </c>
      <c r="BT66" s="62">
        <f t="shared" si="26"/>
        <v>0</v>
      </c>
      <c r="BU66" s="65">
        <f t="shared" si="27"/>
        <v>0</v>
      </c>
      <c r="BV66" s="59">
        <f>IFERROR(SQRT(($E66-$E$1136)^2+($X66-$X$1136)^2),0)</f>
        <v>0.40049971785393318</v>
      </c>
      <c r="BW66" s="62" t="str">
        <f>IF(BV66&lt;=SMALL(BV$3:BV$1130,1),"MAS PARECIDO","NO")</f>
        <v>NO</v>
      </c>
      <c r="BX66" s="62" t="str">
        <f>IF(BV66&lt;=SMALL(BV$3:BV$1130,5),"SIMILAR","NO")</f>
        <v>NO</v>
      </c>
      <c r="BY66" s="62" t="str">
        <f t="shared" si="50"/>
        <v>N/A</v>
      </c>
      <c r="BZ66" s="62">
        <f t="shared" si="28"/>
        <v>0</v>
      </c>
      <c r="CA66" s="65">
        <f t="shared" si="29"/>
        <v>0</v>
      </c>
      <c r="CB66" s="59">
        <f>IFERROR(SQRT(($E66-$E$1136)^2+($AA66-$AA$1136)^2),0)</f>
        <v>1.0001999920021396</v>
      </c>
      <c r="CC66" s="62" t="str">
        <f>IF(CB66&lt;=SMALL(CB$3:CB$1130,1),"MAS PARECIDO","NO")</f>
        <v>NO</v>
      </c>
      <c r="CD66" s="62" t="str">
        <f>IF(CB66&lt;=SMALL(CB$3:CB$1130,5),"SIMILAR","NO")</f>
        <v>NO</v>
      </c>
      <c r="CE66" s="62" t="str">
        <f t="shared" si="30"/>
        <v>N/A</v>
      </c>
      <c r="CF66" s="62">
        <f t="shared" si="31"/>
        <v>0</v>
      </c>
      <c r="CG66" s="65">
        <f t="shared" si="32"/>
        <v>0</v>
      </c>
      <c r="CH66" s="59">
        <f>IFERROR(SQRT(($E66-$E$1136)^2+($AD66-$AD$1136)^2),0)</f>
        <v>2.0000600018000539E-2</v>
      </c>
      <c r="CI66" s="62" t="str">
        <f>IF(CH66&lt;=SMALL(CH$3:CH$1130,1),"MAS PARECIDO","NO")</f>
        <v>NO</v>
      </c>
      <c r="CJ66" s="62" t="str">
        <f>IF(CH66&lt;=SMALL(CH$3:CH$1130,5),"SIMILAR","NO")</f>
        <v>NO</v>
      </c>
      <c r="CK66" s="62" t="str">
        <f t="shared" si="33"/>
        <v>N/A</v>
      </c>
      <c r="CL66" s="62">
        <f t="shared" si="34"/>
        <v>0</v>
      </c>
      <c r="CM66" s="65">
        <f t="shared" si="35"/>
        <v>0</v>
      </c>
      <c r="CN66" s="59">
        <f>IFERROR(SQRT(($E66-$E$1136)^2+($AG66-$AG$1136)^2),0)</f>
        <v>1.0001999920021396</v>
      </c>
      <c r="CO66" s="62" t="str">
        <f>IF(CN66&lt;=SMALL(CN$3:CN$1130,1),"MAS PARECIDO","NO")</f>
        <v>NO</v>
      </c>
      <c r="CP66" s="62" t="str">
        <f>IF(CN66&lt;=SMALL(CN$3:CN$1130,5),"SIMILAR","NO")</f>
        <v>NO</v>
      </c>
      <c r="CQ66" s="62" t="str">
        <f t="shared" si="36"/>
        <v>N/A</v>
      </c>
      <c r="CR66" s="62">
        <f t="shared" si="37"/>
        <v>0</v>
      </c>
      <c r="CS66" s="65">
        <f t="shared" si="38"/>
        <v>0</v>
      </c>
      <c r="CT66" s="59">
        <f>IFERROR(SQRT(($E66-$E$1136)^2+($AJ66-$AJ$1136)^2),0)</f>
        <v>2.0000600018000539E-2</v>
      </c>
      <c r="CU66" s="62" t="str">
        <f>IF(CT66&lt;=SMALL(CT$3:CT$1130,1),"MAS PARECIDO","NO")</f>
        <v>NO</v>
      </c>
      <c r="CV66" s="62" t="str">
        <f>IF(CT66&lt;=SMALL(CT$3:CT$1130,5),"SIMILAR","NO")</f>
        <v>NO</v>
      </c>
      <c r="CW66" s="62" t="str">
        <f t="shared" si="39"/>
        <v>N/A</v>
      </c>
      <c r="CX66" s="62">
        <f t="shared" si="40"/>
        <v>0</v>
      </c>
      <c r="CY66" s="65">
        <f t="shared" si="41"/>
        <v>0</v>
      </c>
      <c r="CZ66" s="2" t="s">
        <v>1400</v>
      </c>
      <c r="DA66" s="2" t="s">
        <v>1401</v>
      </c>
      <c r="DB66" s="2">
        <v>0</v>
      </c>
      <c r="DC66" s="2" t="s">
        <v>189</v>
      </c>
    </row>
    <row r="67" spans="1:107">
      <c r="A67" s="45" t="s">
        <v>246</v>
      </c>
      <c r="B67" s="46">
        <v>69355</v>
      </c>
      <c r="C67" s="47">
        <f>(B67-$B$1132)/($B$1133-$B$1132)</f>
        <v>7.5804617606935187E-2</v>
      </c>
      <c r="D67" s="46">
        <v>35000</v>
      </c>
      <c r="E67" s="47">
        <f>(D67-$D$1132)/($D$1133-$D$1132)</f>
        <v>6.9972099162974893E-2</v>
      </c>
      <c r="F67" s="46" t="s">
        <v>53</v>
      </c>
      <c r="G67" s="44">
        <f>VLOOKUP(F67,'DATOS DE SOPORTE'!$Y$5:$Z$8,2,FALSE)</f>
        <v>2</v>
      </c>
      <c r="H67" s="47">
        <f>(G67-$G$1132)/($G$1133-$G$1132)</f>
        <v>0.33333333333333331</v>
      </c>
      <c r="I67" s="50">
        <v>1</v>
      </c>
      <c r="J67" s="44">
        <f t="shared" ref="J67:J130" si="54">IF(I67="5+",5,I67)</f>
        <v>1</v>
      </c>
      <c r="K67" s="43">
        <f>(J67-$J$1132)/($J$1133-$J$1132)</f>
        <v>0.2</v>
      </c>
      <c r="L67" s="51" t="str">
        <f t="shared" si="51"/>
        <v>SI</v>
      </c>
      <c r="M67" s="46" t="s">
        <v>192</v>
      </c>
      <c r="N67" s="44">
        <f t="shared" ref="N67:N130" si="55">IF(M67="Dueño",1,2)</f>
        <v>2</v>
      </c>
      <c r="O67" s="43">
        <f>(N67-N$1132)/(N$1133-N$1132)</f>
        <v>1</v>
      </c>
      <c r="P67" s="46" t="s">
        <v>193</v>
      </c>
      <c r="Q67" s="44">
        <f t="shared" ref="Q67:Q130" si="56">IF(P67="0-1 año",1,IF(P67="1-5 años",2,3))</f>
        <v>2</v>
      </c>
      <c r="R67" s="43">
        <f>(Q67-Q$1132)/(Q$1133-Q$1132)</f>
        <v>0.5</v>
      </c>
      <c r="S67" s="46" t="s">
        <v>194</v>
      </c>
      <c r="T67" s="44">
        <f t="shared" ref="T67:T130" si="57">IF(S67="Soltero",1,2)</f>
        <v>1</v>
      </c>
      <c r="U67" s="43">
        <f>(T67-T$1132)/(T$1133-T$1132)</f>
        <v>0</v>
      </c>
      <c r="V67" s="46" t="s">
        <v>62</v>
      </c>
      <c r="W67" s="53">
        <f>VLOOKUP(V67,'DATOS DE SOPORTE'!$S$5:$T$10,2,FALSE)</f>
        <v>1</v>
      </c>
      <c r="X67" s="54">
        <f>(W67-W$1132)/(W$1133-W$1132)</f>
        <v>0</v>
      </c>
      <c r="Y67" s="46" t="s">
        <v>188</v>
      </c>
      <c r="Z67" s="53">
        <f t="shared" si="13"/>
        <v>1</v>
      </c>
      <c r="AA67" s="54">
        <f>(Z67-Z$1132)/(Z$1133-Z$1132)</f>
        <v>0</v>
      </c>
      <c r="AB67" s="46" t="s">
        <v>188</v>
      </c>
      <c r="AC67" s="53">
        <f t="shared" si="14"/>
        <v>1</v>
      </c>
      <c r="AD67" s="54">
        <f>(AC67-AC$1132)/(AC$1133-AC$1132)</f>
        <v>0</v>
      </c>
      <c r="AE67" s="46" t="s">
        <v>188</v>
      </c>
      <c r="AF67" s="53">
        <f t="shared" si="15"/>
        <v>1</v>
      </c>
      <c r="AG67" s="54">
        <f>(AF67-AF$1132)/(AF$1133-AF$1132)</f>
        <v>0</v>
      </c>
      <c r="AH67" s="24" t="s">
        <v>67</v>
      </c>
      <c r="AI67" s="53">
        <f>VLOOKUP(AH67,'DATOS DE SOPORTE'!$V$5:$W$8,2,FALSE)</f>
        <v>1</v>
      </c>
      <c r="AJ67" s="54">
        <f>(AI67-AI$1132)/(AI$1133-AI$1132)</f>
        <v>0</v>
      </c>
      <c r="AK67" s="58" t="str">
        <f t="shared" si="16"/>
        <v>Muy malo</v>
      </c>
      <c r="AL67" s="61">
        <f>IFERROR(SQRT(($E67-$E$1136)^2+($C67-$C$1136)^2),0)</f>
        <v>0.14706352876766032</v>
      </c>
      <c r="AM67" s="62" t="str">
        <f>IF(AL67&lt;=SMALL($AL$3:$AL$1130,1),"MAS PARECIDO","NO")</f>
        <v>NO</v>
      </c>
      <c r="AN67" s="62" t="str">
        <f>IF(AL67&lt;=SMALL($AL$3:$AL$1130,5),"SIMILAR","NO")</f>
        <v>NO</v>
      </c>
      <c r="AO67" s="62" t="str">
        <f t="shared" si="52"/>
        <v>N/A</v>
      </c>
      <c r="AP67" s="62">
        <f t="shared" ref="AP67:AP130" si="58">IF(AO67="N/A",0,1)</f>
        <v>0</v>
      </c>
      <c r="AQ67" s="65">
        <f t="shared" si="53"/>
        <v>0</v>
      </c>
      <c r="AR67" s="61">
        <f>IFERROR(SQRT(($E67-$E$1136)^2+($H67-$H$1136)^2),0)</f>
        <v>7.0002100063001893E-2</v>
      </c>
      <c r="AS67" s="62" t="str">
        <f>IF(AR67&lt;=SMALL(AR$3:AR$1130,1),"MAS PARECIDO","NO")</f>
        <v>NO</v>
      </c>
      <c r="AT67" s="62" t="str">
        <f>IF(AR67&lt;=SMALL(AR$3:AR$1130,5),"SIMILAR","NO")</f>
        <v>NO</v>
      </c>
      <c r="AU67" s="62" t="str">
        <f t="shared" ref="AU67:AU130" si="59">IF(AT67="SIMILAR",$AK67,"N/A")</f>
        <v>N/A</v>
      </c>
      <c r="AV67" s="62">
        <f t="shared" ref="AV67:AV130" si="60">IF(AU67="N/A",0,1)</f>
        <v>0</v>
      </c>
      <c r="AW67" s="65">
        <f t="shared" ref="AW67:AW130" si="61">IF(AU67="N/A",0,$B67)</f>
        <v>0</v>
      </c>
      <c r="AX67" s="59">
        <f>IFERROR(SQRT(($E67-$E$1136)^2+($K67-$K$1136)^2),0)</f>
        <v>7.0002100063001893E-2</v>
      </c>
      <c r="AY67" s="62" t="str">
        <f>IF(AX67&lt;=SMALL(AX$3:AX$1130,1),"MAS PARECIDO","NO")</f>
        <v>NO</v>
      </c>
      <c r="AZ67" s="62" t="str">
        <f>IF(AX67&lt;=SMALL(AX$3:AX$1130,5),"SIMILAR","NO")</f>
        <v>NO</v>
      </c>
      <c r="BA67" s="62" t="str">
        <f t="shared" ref="BA67:BA130" si="62">IF(AZ67="SIMILAR",$AK67,"N/A")</f>
        <v>N/A</v>
      </c>
      <c r="BB67" s="62">
        <f t="shared" ref="BB67:BB130" si="63">IF(BA67="N/A",0,1)</f>
        <v>0</v>
      </c>
      <c r="BC67" s="65">
        <f t="shared" ref="BC67:BC130" si="64">IF(BA67="N/A",0,$B67)</f>
        <v>0</v>
      </c>
      <c r="BD67" s="59">
        <f>IFERROR(SQRT(($E67-$E$1136)^2+($O67-$O$1136)^2),0)</f>
        <v>7.0002100063001893E-2</v>
      </c>
      <c r="BE67" s="62" t="str">
        <f>IF(BD67&lt;=SMALL(BD$3:BD$1130,1),"MAS PARECIDO","NO")</f>
        <v>NO</v>
      </c>
      <c r="BF67" s="62" t="str">
        <f>IF(BD67&lt;=SMALL(BD$3:BD$1130,5),"SIMILAR","NO")</f>
        <v>NO</v>
      </c>
      <c r="BG67" s="62" t="str">
        <f t="shared" ref="BG67:BG130" si="65">IF(BF67="SIMILAR",$AK67,"N/A")</f>
        <v>N/A</v>
      </c>
      <c r="BH67" s="62">
        <f t="shared" ref="BH67:BH130" si="66">IF(BG67="N/A",0,1)</f>
        <v>0</v>
      </c>
      <c r="BI67" s="65">
        <f t="shared" ref="BI67:BI130" si="67">IF(BG67="N/A",0,$B67)</f>
        <v>0</v>
      </c>
      <c r="BJ67" s="59">
        <f>IFERROR(SQRT(($E67-$E$1136)^2+($R67-$R$1136)^2),0)</f>
        <v>7.0002100063001893E-2</v>
      </c>
      <c r="BK67" s="62" t="str">
        <f>IF(BJ67&lt;=SMALL(BJ$3:BJ$1130,1),"MAS PARECIDO","NO")</f>
        <v>NO</v>
      </c>
      <c r="BL67" s="62" t="str">
        <f>IF(BJ67&lt;=SMALL(BJ$3:BJ$1130,5),"SIMILAR","NO")</f>
        <v>NO</v>
      </c>
      <c r="BM67" s="62" t="str">
        <f t="shared" ref="BM67:BM130" si="68">IF(BL67="SIMILAR",$AK67,"N/A")</f>
        <v>N/A</v>
      </c>
      <c r="BN67" s="62">
        <f t="shared" ref="BN67:BN130" si="69">IF(BM67="N/A",0,1)</f>
        <v>0</v>
      </c>
      <c r="BO67" s="65">
        <f t="shared" ref="BO67:BO130" si="70">IF(BM67="N/A",0,$B67)</f>
        <v>0</v>
      </c>
      <c r="BP67" s="59">
        <f>IFERROR(SQRT(($E67-$E$1136)^2+($U67-$U$1136)^2),0)</f>
        <v>7.0002100063001893E-2</v>
      </c>
      <c r="BQ67" s="62" t="str">
        <f>IF(BP67&lt;=SMALL(BP$3:BP$1130,1),"MAS PARECIDO","NO")</f>
        <v>NO</v>
      </c>
      <c r="BR67" s="62" t="str">
        <f>IF(BP67&lt;=SMALL(BP$3:BP$1130,5),"SIMILAR","NO")</f>
        <v>NO</v>
      </c>
      <c r="BS67" s="62" t="str">
        <f t="shared" ref="BS67:BS130" si="71">IF(BR67="SIMILAR",$AK67,"N/A")</f>
        <v>N/A</v>
      </c>
      <c r="BT67" s="62">
        <f t="shared" ref="BT67:BT130" si="72">IF(BS67="N/A",0,1)</f>
        <v>0</v>
      </c>
      <c r="BU67" s="65">
        <f t="shared" ref="BU67:BU130" si="73">IF(BS67="N/A",0,$B67)</f>
        <v>0</v>
      </c>
      <c r="BV67" s="59">
        <f>IFERROR(SQRT(($E67-$E$1136)^2+($X67-$X$1136)^2),0)</f>
        <v>7.0002100063001893E-2</v>
      </c>
      <c r="BW67" s="62" t="str">
        <f>IF(BV67&lt;=SMALL(BV$3:BV$1130,1),"MAS PARECIDO","NO")</f>
        <v>NO</v>
      </c>
      <c r="BX67" s="62" t="str">
        <f>IF(BV67&lt;=SMALL(BV$3:BV$1130,5),"SIMILAR","NO")</f>
        <v>NO</v>
      </c>
      <c r="BY67" s="62" t="str">
        <f t="shared" ref="BY67:BY130" si="74">IF(BX67="SIMILAR",$AK67,"N/A")</f>
        <v>N/A</v>
      </c>
      <c r="BZ67" s="62">
        <f t="shared" ref="BZ67:BZ130" si="75">IF(BY67="N/A",0,1)</f>
        <v>0</v>
      </c>
      <c r="CA67" s="65">
        <f t="shared" ref="CA67:CA130" si="76">IF(BY67="N/A",0,$B67)</f>
        <v>0</v>
      </c>
      <c r="CB67" s="59">
        <f>IFERROR(SQRT(($E67-$E$1136)^2+($AA67-$AA$1136)^2),0)</f>
        <v>7.0002100063001893E-2</v>
      </c>
      <c r="CC67" s="62" t="str">
        <f>IF(CB67&lt;=SMALL(CB$3:CB$1130,1),"MAS PARECIDO","NO")</f>
        <v>NO</v>
      </c>
      <c r="CD67" s="62" t="str">
        <f>IF(CB67&lt;=SMALL(CB$3:CB$1130,5),"SIMILAR","NO")</f>
        <v>NO</v>
      </c>
      <c r="CE67" s="62" t="str">
        <f t="shared" si="30"/>
        <v>N/A</v>
      </c>
      <c r="CF67" s="62">
        <f t="shared" si="31"/>
        <v>0</v>
      </c>
      <c r="CG67" s="65">
        <f t="shared" si="32"/>
        <v>0</v>
      </c>
      <c r="CH67" s="59">
        <f>IFERROR(SQRT(($E67-$E$1136)^2+($AD67-$AD$1136)^2),0)</f>
        <v>1.0024471527283774</v>
      </c>
      <c r="CI67" s="62" t="str">
        <f>IF(CH67&lt;=SMALL(CH$3:CH$1130,1),"MAS PARECIDO","NO")</f>
        <v>NO</v>
      </c>
      <c r="CJ67" s="62" t="str">
        <f>IF(CH67&lt;=SMALL(CH$3:CH$1130,5),"SIMILAR","NO")</f>
        <v>NO</v>
      </c>
      <c r="CK67" s="62" t="str">
        <f t="shared" si="33"/>
        <v>N/A</v>
      </c>
      <c r="CL67" s="62">
        <f t="shared" si="34"/>
        <v>0</v>
      </c>
      <c r="CM67" s="65">
        <f t="shared" si="35"/>
        <v>0</v>
      </c>
      <c r="CN67" s="59">
        <f>IFERROR(SQRT(($E67-$E$1136)^2+($AG67-$AG$1136)^2),0)</f>
        <v>1.0024471527283774</v>
      </c>
      <c r="CO67" s="62" t="str">
        <f>IF(CN67&lt;=SMALL(CN$3:CN$1130,1),"MAS PARECIDO","NO")</f>
        <v>NO</v>
      </c>
      <c r="CP67" s="62" t="str">
        <f>IF(CN67&lt;=SMALL(CN$3:CN$1130,5),"SIMILAR","NO")</f>
        <v>NO</v>
      </c>
      <c r="CQ67" s="62" t="str">
        <f t="shared" si="36"/>
        <v>N/A</v>
      </c>
      <c r="CR67" s="62">
        <f t="shared" si="37"/>
        <v>0</v>
      </c>
      <c r="CS67" s="65">
        <f t="shared" si="38"/>
        <v>0</v>
      </c>
      <c r="CT67" s="59">
        <f>IFERROR(SQRT(($E67-$E$1136)^2+($AJ67-$AJ$1136)^2),0)</f>
        <v>7.0002100063001893E-2</v>
      </c>
      <c r="CU67" s="62" t="str">
        <f>IF(CT67&lt;=SMALL(CT$3:CT$1130,1),"MAS PARECIDO","NO")</f>
        <v>NO</v>
      </c>
      <c r="CV67" s="62" t="str">
        <f>IF(CT67&lt;=SMALL(CT$3:CT$1130,5),"SIMILAR","NO")</f>
        <v>NO</v>
      </c>
      <c r="CW67" s="62" t="str">
        <f t="shared" si="39"/>
        <v>N/A</v>
      </c>
      <c r="CX67" s="62">
        <f t="shared" si="40"/>
        <v>0</v>
      </c>
      <c r="CY67" s="65">
        <f t="shared" si="41"/>
        <v>0</v>
      </c>
      <c r="CZ67" s="2" t="s">
        <v>1370</v>
      </c>
      <c r="DA67" s="2" t="s">
        <v>1371</v>
      </c>
      <c r="DB67" s="2">
        <v>10</v>
      </c>
      <c r="DC67" s="2" t="s">
        <v>319</v>
      </c>
    </row>
    <row r="68" spans="1:107">
      <c r="A68" s="45" t="s">
        <v>262</v>
      </c>
      <c r="B68" s="46">
        <v>21500</v>
      </c>
      <c r="C68" s="47">
        <f>(B68-$B$1132)/($B$1133-$B$1132)</f>
        <v>1.9866276095359053E-2</v>
      </c>
      <c r="D68" s="46">
        <v>10000</v>
      </c>
      <c r="E68" s="47">
        <f>(D68-$D$1132)/($D$1133-$D$1132)</f>
        <v>1.9970599117973539E-2</v>
      </c>
      <c r="F68" s="46" t="s">
        <v>53</v>
      </c>
      <c r="G68" s="44">
        <f>VLOOKUP(F68,'DATOS DE SOPORTE'!$Y$5:$Z$8,2,FALSE)</f>
        <v>2</v>
      </c>
      <c r="H68" s="47">
        <f>(G68-$G$1132)/($G$1133-$G$1132)</f>
        <v>0.33333333333333331</v>
      </c>
      <c r="I68" s="50">
        <v>2</v>
      </c>
      <c r="J68" s="44">
        <f t="shared" si="54"/>
        <v>2</v>
      </c>
      <c r="K68" s="43">
        <f>(J68-$J$1132)/($J$1133-$J$1132)</f>
        <v>0.4</v>
      </c>
      <c r="L68" s="51" t="str">
        <f t="shared" si="51"/>
        <v>SI</v>
      </c>
      <c r="M68" s="46" t="s">
        <v>192</v>
      </c>
      <c r="N68" s="44">
        <f t="shared" si="55"/>
        <v>2</v>
      </c>
      <c r="O68" s="43">
        <f>(N68-N$1132)/(N$1133-N$1132)</f>
        <v>1</v>
      </c>
      <c r="P68" s="46" t="s">
        <v>193</v>
      </c>
      <c r="Q68" s="44">
        <f t="shared" si="56"/>
        <v>2</v>
      </c>
      <c r="R68" s="43">
        <f>(Q68-Q$1132)/(Q$1133-Q$1132)</f>
        <v>0.5</v>
      </c>
      <c r="S68" s="46" t="s">
        <v>194</v>
      </c>
      <c r="T68" s="44">
        <f t="shared" si="57"/>
        <v>1</v>
      </c>
      <c r="U68" s="43">
        <f>(T68-T$1132)/(T$1133-T$1132)</f>
        <v>0</v>
      </c>
      <c r="V68" s="46" t="s">
        <v>198</v>
      </c>
      <c r="W68" s="53">
        <f>VLOOKUP(V68,'DATOS DE SOPORTE'!$S$5:$T$10,2,FALSE)</f>
        <v>4</v>
      </c>
      <c r="X68" s="54">
        <f>(W68-W$1132)/(W$1133-W$1132)</f>
        <v>0.6</v>
      </c>
      <c r="Y68" s="46" t="s">
        <v>188</v>
      </c>
      <c r="Z68" s="53">
        <f t="shared" ref="Z68:Z131" si="77">IF(Y68="Si",1,2)</f>
        <v>1</v>
      </c>
      <c r="AA68" s="54">
        <f>(Z68-Z$1132)/(Z$1133-Z$1132)</f>
        <v>0</v>
      </c>
      <c r="AB68" s="46" t="s">
        <v>188</v>
      </c>
      <c r="AC68" s="53">
        <f t="shared" ref="AC68:AC131" si="78">IF(AB68="Si",1,2)</f>
        <v>1</v>
      </c>
      <c r="AD68" s="54">
        <f>(AC68-AC$1132)/(AC$1133-AC$1132)</f>
        <v>0</v>
      </c>
      <c r="AE68" s="46" t="s">
        <v>188</v>
      </c>
      <c r="AF68" s="53">
        <f t="shared" ref="AF68:AF131" si="79">IF(AE68="Si",1,2)</f>
        <v>1</v>
      </c>
      <c r="AG68" s="54">
        <f>(AF68-AF$1132)/(AF$1133-AF$1132)</f>
        <v>0</v>
      </c>
      <c r="AH68" s="24" t="s">
        <v>199</v>
      </c>
      <c r="AI68" s="53">
        <f>VLOOKUP(AH68,'DATOS DE SOPORTE'!$V$5:$W$8,2,FALSE)</f>
        <v>2</v>
      </c>
      <c r="AJ68" s="54">
        <f>(AI68-AI$1132)/(AI$1133-AI$1132)</f>
        <v>0.33333333333333331</v>
      </c>
      <c r="AK68" s="58" t="str">
        <f t="shared" ref="AK68:AK131" si="80">DC68</f>
        <v>Regular</v>
      </c>
      <c r="AL68" s="61">
        <f>IFERROR(SQRT(($E68-$E$1136)^2+($C68-$C$1136)^2),0)</f>
        <v>0.18634917065273091</v>
      </c>
      <c r="AM68" s="62" t="str">
        <f>IF(AL68&lt;=SMALL($AL$3:$AL$1130,1),"MAS PARECIDO","NO")</f>
        <v>NO</v>
      </c>
      <c r="AN68" s="62" t="str">
        <f>IF(AL68&lt;=SMALL($AL$3:$AL$1130,5),"SIMILAR","NO")</f>
        <v>NO</v>
      </c>
      <c r="AO68" s="62" t="str">
        <f t="shared" si="52"/>
        <v>N/A</v>
      </c>
      <c r="AP68" s="62">
        <f t="shared" si="58"/>
        <v>0</v>
      </c>
      <c r="AQ68" s="65">
        <f t="shared" si="53"/>
        <v>0</v>
      </c>
      <c r="AR68" s="61">
        <f>IFERROR(SQRT(($E68-$E$1136)^2+($H68-$H$1136)^2),0)</f>
        <v>2.0000600018000539E-2</v>
      </c>
      <c r="AS68" s="62" t="str">
        <f>IF(AR68&lt;=SMALL(AR$3:AR$1130,1),"MAS PARECIDO","NO")</f>
        <v>NO</v>
      </c>
      <c r="AT68" s="62" t="str">
        <f>IF(AR68&lt;=SMALL(AR$3:AR$1130,5),"SIMILAR","NO")</f>
        <v>NO</v>
      </c>
      <c r="AU68" s="62" t="str">
        <f t="shared" si="59"/>
        <v>N/A</v>
      </c>
      <c r="AV68" s="62">
        <f t="shared" si="60"/>
        <v>0</v>
      </c>
      <c r="AW68" s="65">
        <f t="shared" si="61"/>
        <v>0</v>
      </c>
      <c r="AX68" s="59">
        <f>IFERROR(SQRT(($E68-$E$1136)^2+($K68-$K$1136)^2),0)</f>
        <v>0.20099757212732708</v>
      </c>
      <c r="AY68" s="62" t="str">
        <f>IF(AX68&lt;=SMALL(AX$3:AX$1130,1),"MAS PARECIDO","NO")</f>
        <v>NO</v>
      </c>
      <c r="AZ68" s="62" t="str">
        <f>IF(AX68&lt;=SMALL(AX$3:AX$1130,5),"SIMILAR","NO")</f>
        <v>NO</v>
      </c>
      <c r="BA68" s="62" t="str">
        <f t="shared" si="62"/>
        <v>N/A</v>
      </c>
      <c r="BB68" s="62">
        <f t="shared" si="63"/>
        <v>0</v>
      </c>
      <c r="BC68" s="65">
        <f t="shared" si="64"/>
        <v>0</v>
      </c>
      <c r="BD68" s="59">
        <f>IFERROR(SQRT(($E68-$E$1136)^2+($O68-$O$1136)^2),0)</f>
        <v>2.0000600018000539E-2</v>
      </c>
      <c r="BE68" s="62" t="str">
        <f>IF(BD68&lt;=SMALL(BD$3:BD$1130,1),"MAS PARECIDO","NO")</f>
        <v>NO</v>
      </c>
      <c r="BF68" s="62" t="str">
        <f>IF(BD68&lt;=SMALL(BD$3:BD$1130,5),"SIMILAR","NO")</f>
        <v>NO</v>
      </c>
      <c r="BG68" s="62" t="str">
        <f t="shared" si="65"/>
        <v>N/A</v>
      </c>
      <c r="BH68" s="62">
        <f t="shared" si="66"/>
        <v>0</v>
      </c>
      <c r="BI68" s="65">
        <f t="shared" si="67"/>
        <v>0</v>
      </c>
      <c r="BJ68" s="59">
        <f>IFERROR(SQRT(($E68-$E$1136)^2+($R68-$R$1136)^2),0)</f>
        <v>2.0000600018000539E-2</v>
      </c>
      <c r="BK68" s="62" t="str">
        <f>IF(BJ68&lt;=SMALL(BJ$3:BJ$1130,1),"MAS PARECIDO","NO")</f>
        <v>NO</v>
      </c>
      <c r="BL68" s="62" t="str">
        <f>IF(BJ68&lt;=SMALL(BJ$3:BJ$1130,5),"SIMILAR","NO")</f>
        <v>NO</v>
      </c>
      <c r="BM68" s="62" t="str">
        <f t="shared" si="68"/>
        <v>N/A</v>
      </c>
      <c r="BN68" s="62">
        <f t="shared" si="69"/>
        <v>0</v>
      </c>
      <c r="BO68" s="65">
        <f t="shared" si="70"/>
        <v>0</v>
      </c>
      <c r="BP68" s="59">
        <f>IFERROR(SQRT(($E68-$E$1136)^2+($U68-$U$1136)^2),0)</f>
        <v>2.0000600018000539E-2</v>
      </c>
      <c r="BQ68" s="62" t="str">
        <f>IF(BP68&lt;=SMALL(BP$3:BP$1130,1),"MAS PARECIDO","NO")</f>
        <v>NO</v>
      </c>
      <c r="BR68" s="62" t="str">
        <f>IF(BP68&lt;=SMALL(BP$3:BP$1130,5),"SIMILAR","NO")</f>
        <v>NO</v>
      </c>
      <c r="BS68" s="62" t="str">
        <f t="shared" si="71"/>
        <v>N/A</v>
      </c>
      <c r="BT68" s="62">
        <f t="shared" si="72"/>
        <v>0</v>
      </c>
      <c r="BU68" s="65">
        <f t="shared" si="73"/>
        <v>0</v>
      </c>
      <c r="BV68" s="59">
        <f>IFERROR(SQRT(($E68-$E$1136)^2+($X68-$X$1136)^2),0)</f>
        <v>0.60033326078194271</v>
      </c>
      <c r="BW68" s="62" t="str">
        <f>IF(BV68&lt;=SMALL(BV$3:BV$1130,1),"MAS PARECIDO","NO")</f>
        <v>NO</v>
      </c>
      <c r="BX68" s="62" t="str">
        <f>IF(BV68&lt;=SMALL(BV$3:BV$1130,5),"SIMILAR","NO")</f>
        <v>NO</v>
      </c>
      <c r="BY68" s="62" t="str">
        <f t="shared" si="74"/>
        <v>N/A</v>
      </c>
      <c r="BZ68" s="62">
        <f t="shared" si="75"/>
        <v>0</v>
      </c>
      <c r="CA68" s="65">
        <f t="shared" si="76"/>
        <v>0</v>
      </c>
      <c r="CB68" s="59">
        <f>IFERROR(SQRT(($E68-$E$1136)^2+($AA68-$AA$1136)^2),0)</f>
        <v>2.0000600018000539E-2</v>
      </c>
      <c r="CC68" s="62" t="str">
        <f>IF(CB68&lt;=SMALL(CB$3:CB$1130,1),"MAS PARECIDO","NO")</f>
        <v>NO</v>
      </c>
      <c r="CD68" s="62" t="str">
        <f>IF(CB68&lt;=SMALL(CB$3:CB$1130,5),"SIMILAR","NO")</f>
        <v>NO</v>
      </c>
      <c r="CE68" s="62" t="str">
        <f t="shared" ref="CE68:CE131" si="81">IF(CD68="SIMILAR",$AK68,"N/A")</f>
        <v>N/A</v>
      </c>
      <c r="CF68" s="62">
        <f t="shared" ref="CF68:CF131" si="82">IF(CE68="N/A",0,1)</f>
        <v>0</v>
      </c>
      <c r="CG68" s="65">
        <f t="shared" ref="CG68:CG131" si="83">IF(CE68="N/A",0,$B68)</f>
        <v>0</v>
      </c>
      <c r="CH68" s="59">
        <f>IFERROR(SQRT(($E68-$E$1136)^2+($AD68-$AD$1136)^2),0)</f>
        <v>1.0001999920021396</v>
      </c>
      <c r="CI68" s="62" t="str">
        <f>IF(CH68&lt;=SMALL(CH$3:CH$1130,1),"MAS PARECIDO","NO")</f>
        <v>NO</v>
      </c>
      <c r="CJ68" s="62" t="str">
        <f>IF(CH68&lt;=SMALL(CH$3:CH$1130,5),"SIMILAR","NO")</f>
        <v>NO</v>
      </c>
      <c r="CK68" s="62" t="str">
        <f t="shared" ref="CK68:CK131" si="84">IF(CJ68="SIMILAR",$AK68,"N/A")</f>
        <v>N/A</v>
      </c>
      <c r="CL68" s="62">
        <f t="shared" ref="CL68:CL131" si="85">IF(CK68="N/A",0,1)</f>
        <v>0</v>
      </c>
      <c r="CM68" s="65">
        <f t="shared" ref="CM68:CM131" si="86">IF(CK68="N/A",0,$B68)</f>
        <v>0</v>
      </c>
      <c r="CN68" s="59">
        <f>IFERROR(SQRT(($E68-$E$1136)^2+($AG68-$AG$1136)^2),0)</f>
        <v>1.0001999920021396</v>
      </c>
      <c r="CO68" s="62" t="str">
        <f>IF(CN68&lt;=SMALL(CN$3:CN$1130,1),"MAS PARECIDO","NO")</f>
        <v>NO</v>
      </c>
      <c r="CP68" s="62" t="str">
        <f>IF(CN68&lt;=SMALL(CN$3:CN$1130,5),"SIMILAR","NO")</f>
        <v>NO</v>
      </c>
      <c r="CQ68" s="62" t="str">
        <f t="shared" ref="CQ68:CQ131" si="87">IF(CP68="SIMILAR",$AK68,"N/A")</f>
        <v>N/A</v>
      </c>
      <c r="CR68" s="62">
        <f t="shared" ref="CR68:CR131" si="88">IF(CQ68="N/A",0,1)</f>
        <v>0</v>
      </c>
      <c r="CS68" s="65">
        <f t="shared" ref="CS68:CS131" si="89">IF(CQ68="N/A",0,$B68)</f>
        <v>0</v>
      </c>
      <c r="CT68" s="59">
        <f>IFERROR(SQRT(($E68-$E$1136)^2+($AJ68-$AJ$1136)^2),0)</f>
        <v>0.33393283024014148</v>
      </c>
      <c r="CU68" s="62" t="str">
        <f>IF(CT68&lt;=SMALL(CT$3:CT$1130,1),"MAS PARECIDO","NO")</f>
        <v>NO</v>
      </c>
      <c r="CV68" s="62" t="str">
        <f>IF(CT68&lt;=SMALL(CT$3:CT$1130,5),"SIMILAR","NO")</f>
        <v>NO</v>
      </c>
      <c r="CW68" s="62" t="str">
        <f t="shared" ref="CW68:CW131" si="90">IF(CV68="SIMILAR",$AK68,"N/A")</f>
        <v>N/A</v>
      </c>
      <c r="CX68" s="62">
        <f t="shared" ref="CX68:CX131" si="91">IF(CW68="N/A",0,1)</f>
        <v>0</v>
      </c>
      <c r="CY68" s="65">
        <f t="shared" ref="CY68:CY131" si="92">IF(CW68="N/A",0,$B68)</f>
        <v>0</v>
      </c>
      <c r="CZ68" s="2" t="s">
        <v>1402</v>
      </c>
      <c r="DA68" s="2" t="s">
        <v>1403</v>
      </c>
      <c r="DB68" s="2">
        <v>1</v>
      </c>
      <c r="DC68" s="2" t="s">
        <v>346</v>
      </c>
    </row>
    <row r="69" spans="1:107">
      <c r="A69" s="45" t="s">
        <v>186</v>
      </c>
      <c r="B69" s="46">
        <v>121936</v>
      </c>
      <c r="C69" s="47">
        <f>(B69-$B$1132)/($B$1133-$B$1132)</f>
        <v>0.13726724293386414</v>
      </c>
      <c r="D69" s="46">
        <v>60000</v>
      </c>
      <c r="E69" s="47">
        <f>(D69-$D$1132)/($D$1133-$D$1132)</f>
        <v>0.11997359920797623</v>
      </c>
      <c r="F69" s="46" t="s">
        <v>187</v>
      </c>
      <c r="G69" s="44">
        <f>VLOOKUP(F69,'DATOS DE SOPORTE'!$Y$5:$Z$8,2,FALSE)</f>
        <v>4</v>
      </c>
      <c r="H69" s="47">
        <f>(G69-$G$1132)/($G$1133-$G$1132)</f>
        <v>1</v>
      </c>
      <c r="I69" s="50">
        <v>1</v>
      </c>
      <c r="J69" s="44">
        <f t="shared" si="54"/>
        <v>1</v>
      </c>
      <c r="K69" s="43">
        <f>(J69-$J$1132)/($J$1133-$J$1132)</f>
        <v>0.2</v>
      </c>
      <c r="L69" s="51" t="str">
        <f t="shared" si="51"/>
        <v>SI</v>
      </c>
      <c r="M69" s="46" t="s">
        <v>56</v>
      </c>
      <c r="N69" s="44">
        <f t="shared" si="55"/>
        <v>1</v>
      </c>
      <c r="O69" s="43">
        <f>(N69-N$1132)/(N$1133-N$1132)</f>
        <v>0</v>
      </c>
      <c r="P69" s="46" t="s">
        <v>58</v>
      </c>
      <c r="Q69" s="44">
        <f t="shared" si="56"/>
        <v>3</v>
      </c>
      <c r="R69" s="43">
        <f>(Q69-Q$1132)/(Q$1133-Q$1132)</f>
        <v>1</v>
      </c>
      <c r="S69" s="46" t="s">
        <v>60</v>
      </c>
      <c r="T69" s="44">
        <f t="shared" si="57"/>
        <v>2</v>
      </c>
      <c r="U69" s="43">
        <f>(T69-T$1132)/(T$1133-T$1132)</f>
        <v>1</v>
      </c>
      <c r="V69" s="46" t="s">
        <v>62</v>
      </c>
      <c r="W69" s="53">
        <f>VLOOKUP(V69,'DATOS DE SOPORTE'!$S$5:$T$10,2,FALSE)</f>
        <v>1</v>
      </c>
      <c r="X69" s="54">
        <f>(W69-W$1132)/(W$1133-W$1132)</f>
        <v>0</v>
      </c>
      <c r="Y69" s="46" t="s">
        <v>188</v>
      </c>
      <c r="Z69" s="53">
        <f t="shared" si="77"/>
        <v>1</v>
      </c>
      <c r="AA69" s="54">
        <f>(Z69-Z$1132)/(Z$1133-Z$1132)</f>
        <v>0</v>
      </c>
      <c r="AB69" s="46" t="s">
        <v>136</v>
      </c>
      <c r="AC69" s="53">
        <f t="shared" si="78"/>
        <v>2</v>
      </c>
      <c r="AD69" s="54">
        <f>(AC69-AC$1132)/(AC$1133-AC$1132)</f>
        <v>1</v>
      </c>
      <c r="AE69" s="46" t="s">
        <v>188</v>
      </c>
      <c r="AF69" s="53">
        <f t="shared" si="79"/>
        <v>1</v>
      </c>
      <c r="AG69" s="54">
        <f>(AF69-AF$1132)/(AF$1133-AF$1132)</f>
        <v>0</v>
      </c>
      <c r="AH69" s="24" t="s">
        <v>67</v>
      </c>
      <c r="AI69" s="53">
        <f>VLOOKUP(AH69,'DATOS DE SOPORTE'!$V$5:$W$8,2,FALSE)</f>
        <v>1</v>
      </c>
      <c r="AJ69" s="54">
        <f>(AI69-AI$1132)/(AI$1133-AI$1132)</f>
        <v>0</v>
      </c>
      <c r="AK69" s="58" t="str">
        <f t="shared" si="80"/>
        <v>Bueno</v>
      </c>
      <c r="AL69" s="61">
        <f>IFERROR(SQRT(($E69-$E$1136)^2+($C69-$C$1136)^2),0)</f>
        <v>0.13786748012486513</v>
      </c>
      <c r="AM69" s="62" t="str">
        <f>IF(AL69&lt;=SMALL($AL$3:$AL$1130,1),"MAS PARECIDO","NO")</f>
        <v>NO</v>
      </c>
      <c r="AN69" s="62" t="str">
        <f>IF(AL69&lt;=SMALL($AL$3:$AL$1130,5),"SIMILAR","NO")</f>
        <v>NO</v>
      </c>
      <c r="AO69" s="62" t="str">
        <f t="shared" si="52"/>
        <v>N/A</v>
      </c>
      <c r="AP69" s="62">
        <f t="shared" si="58"/>
        <v>0</v>
      </c>
      <c r="AQ69" s="65">
        <f t="shared" si="53"/>
        <v>0</v>
      </c>
      <c r="AR69" s="61">
        <f>IFERROR(SQRT(($E69-$E$1136)^2+($H69-$H$1136)^2),0)</f>
        <v>0.67738121355948899</v>
      </c>
      <c r="AS69" s="62" t="str">
        <f>IF(AR69&lt;=SMALL(AR$3:AR$1130,1),"MAS PARECIDO","NO")</f>
        <v>NO</v>
      </c>
      <c r="AT69" s="62" t="str">
        <f>IF(AR69&lt;=SMALL(AR$3:AR$1130,5),"SIMILAR","NO")</f>
        <v>NO</v>
      </c>
      <c r="AU69" s="62" t="str">
        <f t="shared" si="59"/>
        <v>N/A</v>
      </c>
      <c r="AV69" s="62">
        <f t="shared" si="60"/>
        <v>0</v>
      </c>
      <c r="AW69" s="65">
        <f t="shared" si="61"/>
        <v>0</v>
      </c>
      <c r="AX69" s="59">
        <f>IFERROR(SQRT(($E69-$E$1136)^2+($K69-$K$1136)^2),0)</f>
        <v>0.12000360010800323</v>
      </c>
      <c r="AY69" s="62" t="str">
        <f>IF(AX69&lt;=SMALL(AX$3:AX$1130,1),"MAS PARECIDO","NO")</f>
        <v>NO</v>
      </c>
      <c r="AZ69" s="62" t="str">
        <f>IF(AX69&lt;=SMALL(AX$3:AX$1130,5),"SIMILAR","NO")</f>
        <v>NO</v>
      </c>
      <c r="BA69" s="62" t="str">
        <f t="shared" si="62"/>
        <v>N/A</v>
      </c>
      <c r="BB69" s="62">
        <f t="shared" si="63"/>
        <v>0</v>
      </c>
      <c r="BC69" s="65">
        <f t="shared" si="64"/>
        <v>0</v>
      </c>
      <c r="BD69" s="59">
        <f>IFERROR(SQRT(($E69-$E$1136)^2+($O69-$O$1136)^2),0)</f>
        <v>1.007174693903139</v>
      </c>
      <c r="BE69" s="62" t="str">
        <f>IF(BD69&lt;=SMALL(BD$3:BD$1130,1),"MAS PARECIDO","NO")</f>
        <v>NO</v>
      </c>
      <c r="BF69" s="62" t="str">
        <f>IF(BD69&lt;=SMALL(BD$3:BD$1130,5),"SIMILAR","NO")</f>
        <v>NO</v>
      </c>
      <c r="BG69" s="62" t="str">
        <f t="shared" si="65"/>
        <v>N/A</v>
      </c>
      <c r="BH69" s="62">
        <f t="shared" si="66"/>
        <v>0</v>
      </c>
      <c r="BI69" s="65">
        <f t="shared" si="67"/>
        <v>0</v>
      </c>
      <c r="BJ69" s="59">
        <f>IFERROR(SQRT(($E69-$E$1136)^2+($R69-$R$1136)^2),0)</f>
        <v>0.51419924546704809</v>
      </c>
      <c r="BK69" s="62" t="str">
        <f>IF(BJ69&lt;=SMALL(BJ$3:BJ$1130,1),"MAS PARECIDO","NO")</f>
        <v>NO</v>
      </c>
      <c r="BL69" s="62" t="str">
        <f>IF(BJ69&lt;=SMALL(BJ$3:BJ$1130,5),"SIMILAR","NO")</f>
        <v>NO</v>
      </c>
      <c r="BM69" s="62" t="str">
        <f t="shared" si="68"/>
        <v>N/A</v>
      </c>
      <c r="BN69" s="62">
        <f t="shared" si="69"/>
        <v>0</v>
      </c>
      <c r="BO69" s="65">
        <f t="shared" si="70"/>
        <v>0</v>
      </c>
      <c r="BP69" s="59">
        <f>IFERROR(SQRT(($E69-$E$1136)^2+($U69-$U$1136)^2),0)</f>
        <v>1.007174693903139</v>
      </c>
      <c r="BQ69" s="62" t="str">
        <f>IF(BP69&lt;=SMALL(BP$3:BP$1130,1),"MAS PARECIDO","NO")</f>
        <v>NO</v>
      </c>
      <c r="BR69" s="62" t="str">
        <f>IF(BP69&lt;=SMALL(BP$3:BP$1130,5),"SIMILAR","NO")</f>
        <v>NO</v>
      </c>
      <c r="BS69" s="62" t="str">
        <f t="shared" si="71"/>
        <v>N/A</v>
      </c>
      <c r="BT69" s="62">
        <f t="shared" si="72"/>
        <v>0</v>
      </c>
      <c r="BU69" s="65">
        <f t="shared" si="73"/>
        <v>0</v>
      </c>
      <c r="BV69" s="59">
        <f>IFERROR(SQRT(($E69-$E$1136)^2+($X69-$X$1136)^2),0)</f>
        <v>0.12000360010800323</v>
      </c>
      <c r="BW69" s="62" t="str">
        <f>IF(BV69&lt;=SMALL(BV$3:BV$1130,1),"MAS PARECIDO","NO")</f>
        <v>NO</v>
      </c>
      <c r="BX69" s="62" t="str">
        <f>IF(BV69&lt;=SMALL(BV$3:BV$1130,5),"SIMILAR","NO")</f>
        <v>NO</v>
      </c>
      <c r="BY69" s="62" t="str">
        <f t="shared" si="74"/>
        <v>N/A</v>
      </c>
      <c r="BZ69" s="62">
        <f t="shared" si="75"/>
        <v>0</v>
      </c>
      <c r="CA69" s="65">
        <f t="shared" si="76"/>
        <v>0</v>
      </c>
      <c r="CB69" s="59">
        <f>IFERROR(SQRT(($E69-$E$1136)^2+($AA69-$AA$1136)^2),0)</f>
        <v>0.12000360010800323</v>
      </c>
      <c r="CC69" s="62" t="str">
        <f>IF(CB69&lt;=SMALL(CB$3:CB$1130,1),"MAS PARECIDO","NO")</f>
        <v>NO</v>
      </c>
      <c r="CD69" s="62" t="str">
        <f>IF(CB69&lt;=SMALL(CB$3:CB$1130,5),"SIMILAR","NO")</f>
        <v>NO</v>
      </c>
      <c r="CE69" s="62" t="str">
        <f t="shared" si="81"/>
        <v>N/A</v>
      </c>
      <c r="CF69" s="62">
        <f t="shared" si="82"/>
        <v>0</v>
      </c>
      <c r="CG69" s="65">
        <f t="shared" si="83"/>
        <v>0</v>
      </c>
      <c r="CH69" s="59">
        <f>IFERROR(SQRT(($E69-$E$1136)^2+($AD69-$AD$1136)^2),0)</f>
        <v>0.12000360010800323</v>
      </c>
      <c r="CI69" s="62" t="str">
        <f>IF(CH69&lt;=SMALL(CH$3:CH$1130,1),"MAS PARECIDO","NO")</f>
        <v>NO</v>
      </c>
      <c r="CJ69" s="62" t="str">
        <f>IF(CH69&lt;=SMALL(CH$3:CH$1130,5),"SIMILAR","NO")</f>
        <v>NO</v>
      </c>
      <c r="CK69" s="62" t="str">
        <f t="shared" si="84"/>
        <v>N/A</v>
      </c>
      <c r="CL69" s="62">
        <f t="shared" si="85"/>
        <v>0</v>
      </c>
      <c r="CM69" s="65">
        <f t="shared" si="86"/>
        <v>0</v>
      </c>
      <c r="CN69" s="59">
        <f>IFERROR(SQRT(($E69-$E$1136)^2+($AG69-$AG$1136)^2),0)</f>
        <v>1.007174693903139</v>
      </c>
      <c r="CO69" s="62" t="str">
        <f>IF(CN69&lt;=SMALL(CN$3:CN$1130,1),"MAS PARECIDO","NO")</f>
        <v>NO</v>
      </c>
      <c r="CP69" s="62" t="str">
        <f>IF(CN69&lt;=SMALL(CN$3:CN$1130,5),"SIMILAR","NO")</f>
        <v>NO</v>
      </c>
      <c r="CQ69" s="62" t="str">
        <f t="shared" si="87"/>
        <v>N/A</v>
      </c>
      <c r="CR69" s="62">
        <f t="shared" si="88"/>
        <v>0</v>
      </c>
      <c r="CS69" s="65">
        <f t="shared" si="89"/>
        <v>0</v>
      </c>
      <c r="CT69" s="59">
        <f>IFERROR(SQRT(($E69-$E$1136)^2+($AJ69-$AJ$1136)^2),0)</f>
        <v>0.12000360010800323</v>
      </c>
      <c r="CU69" s="62" t="str">
        <f>IF(CT69&lt;=SMALL(CT$3:CT$1130,1),"MAS PARECIDO","NO")</f>
        <v>NO</v>
      </c>
      <c r="CV69" s="62" t="str">
        <f>IF(CT69&lt;=SMALL(CT$3:CT$1130,5),"SIMILAR","NO")</f>
        <v>NO</v>
      </c>
      <c r="CW69" s="62" t="str">
        <f t="shared" si="90"/>
        <v>N/A</v>
      </c>
      <c r="CX69" s="62">
        <f t="shared" si="91"/>
        <v>0</v>
      </c>
      <c r="CY69" s="65">
        <f t="shared" si="92"/>
        <v>0</v>
      </c>
      <c r="CZ69" s="2" t="s">
        <v>1282</v>
      </c>
      <c r="DA69" s="2" t="s">
        <v>1283</v>
      </c>
      <c r="DB69" s="2">
        <v>0</v>
      </c>
      <c r="DC69" s="2" t="s">
        <v>189</v>
      </c>
    </row>
    <row r="70" spans="1:107">
      <c r="A70" s="45" t="s">
        <v>263</v>
      </c>
      <c r="B70" s="46">
        <v>57753</v>
      </c>
      <c r="C70" s="47">
        <f>(B70-$B$1132)/($B$1133-$B$1132)</f>
        <v>6.2242886581602284E-2</v>
      </c>
      <c r="D70" s="46">
        <v>12600</v>
      </c>
      <c r="E70" s="47">
        <f>(D70-$D$1132)/($D$1133-$D$1132)</f>
        <v>2.5170755122653678E-2</v>
      </c>
      <c r="F70" s="46" t="s">
        <v>191</v>
      </c>
      <c r="G70" s="44">
        <f>VLOOKUP(F70,'DATOS DE SOPORTE'!$Y$5:$Z$8,2,FALSE)</f>
        <v>1</v>
      </c>
      <c r="H70" s="47">
        <f>(G70-$G$1132)/($G$1133-$G$1132)</f>
        <v>0</v>
      </c>
      <c r="I70" s="50">
        <v>0</v>
      </c>
      <c r="J70" s="44">
        <f t="shared" si="54"/>
        <v>0</v>
      </c>
      <c r="K70" s="43">
        <f>(J70-$J$1132)/($J$1133-$J$1132)</f>
        <v>0</v>
      </c>
      <c r="L70" s="51" t="str">
        <f t="shared" si="51"/>
        <v>NO</v>
      </c>
      <c r="M70" s="46" t="s">
        <v>192</v>
      </c>
      <c r="N70" s="44">
        <f t="shared" si="55"/>
        <v>2</v>
      </c>
      <c r="O70" s="43">
        <f>(N70-N$1132)/(N$1133-N$1132)</f>
        <v>1</v>
      </c>
      <c r="P70" s="46" t="s">
        <v>193</v>
      </c>
      <c r="Q70" s="44">
        <f t="shared" si="56"/>
        <v>2</v>
      </c>
      <c r="R70" s="43">
        <f>(Q70-Q$1132)/(Q$1133-Q$1132)</f>
        <v>0.5</v>
      </c>
      <c r="S70" s="46" t="s">
        <v>194</v>
      </c>
      <c r="T70" s="44">
        <f t="shared" si="57"/>
        <v>1</v>
      </c>
      <c r="U70" s="43">
        <f>(T70-T$1132)/(T$1133-T$1132)</f>
        <v>0</v>
      </c>
      <c r="V70" s="46" t="s">
        <v>62</v>
      </c>
      <c r="W70" s="53">
        <f>VLOOKUP(V70,'DATOS DE SOPORTE'!$S$5:$T$10,2,FALSE)</f>
        <v>1</v>
      </c>
      <c r="X70" s="54">
        <f>(W70-W$1132)/(W$1133-W$1132)</f>
        <v>0</v>
      </c>
      <c r="Y70" s="46" t="s">
        <v>136</v>
      </c>
      <c r="Z70" s="53">
        <f t="shared" si="77"/>
        <v>2</v>
      </c>
      <c r="AA70" s="54">
        <f>(Z70-Z$1132)/(Z$1133-Z$1132)</f>
        <v>1</v>
      </c>
      <c r="AB70" s="46" t="s">
        <v>136</v>
      </c>
      <c r="AC70" s="53">
        <f t="shared" si="78"/>
        <v>2</v>
      </c>
      <c r="AD70" s="54">
        <f>(AC70-AC$1132)/(AC$1133-AC$1132)</f>
        <v>1</v>
      </c>
      <c r="AE70" s="46" t="s">
        <v>188</v>
      </c>
      <c r="AF70" s="53">
        <f t="shared" si="79"/>
        <v>1</v>
      </c>
      <c r="AG70" s="54">
        <f>(AF70-AF$1132)/(AF$1133-AF$1132)</f>
        <v>0</v>
      </c>
      <c r="AH70" s="24" t="s">
        <v>67</v>
      </c>
      <c r="AI70" s="53">
        <f>VLOOKUP(AH70,'DATOS DE SOPORTE'!$V$5:$W$8,2,FALSE)</f>
        <v>1</v>
      </c>
      <c r="AJ70" s="54">
        <f>(AI70-AI$1132)/(AI$1133-AI$1132)</f>
        <v>0</v>
      </c>
      <c r="AK70" s="58" t="str">
        <f t="shared" si="80"/>
        <v>Bueno</v>
      </c>
      <c r="AL70" s="61">
        <f>IFERROR(SQRT(($E70-$E$1136)^2+($C70-$C$1136)^2),0)</f>
        <v>0.14510128487043242</v>
      </c>
      <c r="AM70" s="62" t="str">
        <f>IF(AL70&lt;=SMALL($AL$3:$AL$1130,1),"MAS PARECIDO","NO")</f>
        <v>NO</v>
      </c>
      <c r="AN70" s="62" t="str">
        <f>IF(AL70&lt;=SMALL($AL$3:$AL$1130,5),"SIMILAR","NO")</f>
        <v>NO</v>
      </c>
      <c r="AO70" s="62" t="str">
        <f t="shared" si="52"/>
        <v>N/A</v>
      </c>
      <c r="AP70" s="62">
        <f t="shared" si="58"/>
        <v>0</v>
      </c>
      <c r="AQ70" s="65">
        <f t="shared" si="53"/>
        <v>0</v>
      </c>
      <c r="AR70" s="61">
        <f>IFERROR(SQRT(($E70-$E$1136)^2+($H70-$H$1136)^2),0)</f>
        <v>0.33428459314665665</v>
      </c>
      <c r="AS70" s="62" t="str">
        <f>IF(AR70&lt;=SMALL(AR$3:AR$1130,1),"MAS PARECIDO","NO")</f>
        <v>NO</v>
      </c>
      <c r="AT70" s="62" t="str">
        <f>IF(AR70&lt;=SMALL(AR$3:AR$1130,5),"SIMILAR","NO")</f>
        <v>NO</v>
      </c>
      <c r="AU70" s="62" t="str">
        <f t="shared" si="59"/>
        <v>N/A</v>
      </c>
      <c r="AV70" s="62">
        <f t="shared" si="60"/>
        <v>0</v>
      </c>
      <c r="AW70" s="65">
        <f t="shared" si="61"/>
        <v>0</v>
      </c>
      <c r="AX70" s="59">
        <f>IFERROR(SQRT(($E70-$E$1136)^2+($K70-$K$1136)^2),0)</f>
        <v>0.20158144285651566</v>
      </c>
      <c r="AY70" s="62" t="str">
        <f>IF(AX70&lt;=SMALL(AX$3:AX$1130,1),"MAS PARECIDO","NO")</f>
        <v>NO</v>
      </c>
      <c r="AZ70" s="62" t="str">
        <f>IF(AX70&lt;=SMALL(AX$3:AX$1130,5),"SIMILAR","NO")</f>
        <v>NO</v>
      </c>
      <c r="BA70" s="62" t="str">
        <f t="shared" si="62"/>
        <v>N/A</v>
      </c>
      <c r="BB70" s="62">
        <f t="shared" si="63"/>
        <v>0</v>
      </c>
      <c r="BC70" s="65">
        <f t="shared" si="64"/>
        <v>0</v>
      </c>
      <c r="BD70" s="59">
        <f>IFERROR(SQRT(($E70-$E$1136)^2+($O70-$O$1136)^2),0)</f>
        <v>2.5200756022680678E-2</v>
      </c>
      <c r="BE70" s="62" t="str">
        <f>IF(BD70&lt;=SMALL(BD$3:BD$1130,1),"MAS PARECIDO","NO")</f>
        <v>NO</v>
      </c>
      <c r="BF70" s="62" t="str">
        <f>IF(BD70&lt;=SMALL(BD$3:BD$1130,5),"SIMILAR","NO")</f>
        <v>NO</v>
      </c>
      <c r="BG70" s="62" t="str">
        <f t="shared" si="65"/>
        <v>N/A</v>
      </c>
      <c r="BH70" s="62">
        <f t="shared" si="66"/>
        <v>0</v>
      </c>
      <c r="BI70" s="65">
        <f t="shared" si="67"/>
        <v>0</v>
      </c>
      <c r="BJ70" s="59">
        <f>IFERROR(SQRT(($E70-$E$1136)^2+($R70-$R$1136)^2),0)</f>
        <v>2.5200756022680678E-2</v>
      </c>
      <c r="BK70" s="62" t="str">
        <f>IF(BJ70&lt;=SMALL(BJ$3:BJ$1130,1),"MAS PARECIDO","NO")</f>
        <v>NO</v>
      </c>
      <c r="BL70" s="62" t="str">
        <f>IF(BJ70&lt;=SMALL(BJ$3:BJ$1130,5),"SIMILAR","NO")</f>
        <v>NO</v>
      </c>
      <c r="BM70" s="62" t="str">
        <f t="shared" si="68"/>
        <v>N/A</v>
      </c>
      <c r="BN70" s="62">
        <f t="shared" si="69"/>
        <v>0</v>
      </c>
      <c r="BO70" s="65">
        <f t="shared" si="70"/>
        <v>0</v>
      </c>
      <c r="BP70" s="59">
        <f>IFERROR(SQRT(($E70-$E$1136)^2+($U70-$U$1136)^2),0)</f>
        <v>2.5200756022680678E-2</v>
      </c>
      <c r="BQ70" s="62" t="str">
        <f>IF(BP70&lt;=SMALL(BP$3:BP$1130,1),"MAS PARECIDO","NO")</f>
        <v>NO</v>
      </c>
      <c r="BR70" s="62" t="str">
        <f>IF(BP70&lt;=SMALL(BP$3:BP$1130,5),"SIMILAR","NO")</f>
        <v>NO</v>
      </c>
      <c r="BS70" s="62" t="str">
        <f t="shared" si="71"/>
        <v>N/A</v>
      </c>
      <c r="BT70" s="62">
        <f t="shared" si="72"/>
        <v>0</v>
      </c>
      <c r="BU70" s="65">
        <f t="shared" si="73"/>
        <v>0</v>
      </c>
      <c r="BV70" s="59">
        <f>IFERROR(SQRT(($E70-$E$1136)^2+($X70-$X$1136)^2),0)</f>
        <v>2.5200756022680678E-2</v>
      </c>
      <c r="BW70" s="62" t="str">
        <f>IF(BV70&lt;=SMALL(BV$3:BV$1130,1),"MAS PARECIDO","NO")</f>
        <v>NO</v>
      </c>
      <c r="BX70" s="62" t="str">
        <f>IF(BV70&lt;=SMALL(BV$3:BV$1130,5),"SIMILAR","NO")</f>
        <v>NO</v>
      </c>
      <c r="BY70" s="62" t="str">
        <f t="shared" si="74"/>
        <v>N/A</v>
      </c>
      <c r="BZ70" s="62">
        <f t="shared" si="75"/>
        <v>0</v>
      </c>
      <c r="CA70" s="65">
        <f t="shared" si="76"/>
        <v>0</v>
      </c>
      <c r="CB70" s="59">
        <f>IFERROR(SQRT(($E70-$E$1136)^2+($AA70-$AA$1136)^2),0)</f>
        <v>1.000317488652535</v>
      </c>
      <c r="CC70" s="62" t="str">
        <f>IF(CB70&lt;=SMALL(CB$3:CB$1130,1),"MAS PARECIDO","NO")</f>
        <v>NO</v>
      </c>
      <c r="CD70" s="62" t="str">
        <f>IF(CB70&lt;=SMALL(CB$3:CB$1130,5),"SIMILAR","NO")</f>
        <v>NO</v>
      </c>
      <c r="CE70" s="62" t="str">
        <f t="shared" si="81"/>
        <v>N/A</v>
      </c>
      <c r="CF70" s="62">
        <f t="shared" si="82"/>
        <v>0</v>
      </c>
      <c r="CG70" s="65">
        <f t="shared" si="83"/>
        <v>0</v>
      </c>
      <c r="CH70" s="59">
        <f>IFERROR(SQRT(($E70-$E$1136)^2+($AD70-$AD$1136)^2),0)</f>
        <v>2.5200756022680678E-2</v>
      </c>
      <c r="CI70" s="62" t="str">
        <f>IF(CH70&lt;=SMALL(CH$3:CH$1130,1),"MAS PARECIDO","NO")</f>
        <v>NO</v>
      </c>
      <c r="CJ70" s="62" t="str">
        <f>IF(CH70&lt;=SMALL(CH$3:CH$1130,5),"SIMILAR","NO")</f>
        <v>NO</v>
      </c>
      <c r="CK70" s="62" t="str">
        <f t="shared" si="84"/>
        <v>N/A</v>
      </c>
      <c r="CL70" s="62">
        <f t="shared" si="85"/>
        <v>0</v>
      </c>
      <c r="CM70" s="65">
        <f t="shared" si="86"/>
        <v>0</v>
      </c>
      <c r="CN70" s="59">
        <f>IFERROR(SQRT(($E70-$E$1136)^2+($AG70-$AG$1136)^2),0)</f>
        <v>1.000317488652535</v>
      </c>
      <c r="CO70" s="62" t="str">
        <f>IF(CN70&lt;=SMALL(CN$3:CN$1130,1),"MAS PARECIDO","NO")</f>
        <v>NO</v>
      </c>
      <c r="CP70" s="62" t="str">
        <f>IF(CN70&lt;=SMALL(CN$3:CN$1130,5),"SIMILAR","NO")</f>
        <v>NO</v>
      </c>
      <c r="CQ70" s="62" t="str">
        <f t="shared" si="87"/>
        <v>N/A</v>
      </c>
      <c r="CR70" s="62">
        <f t="shared" si="88"/>
        <v>0</v>
      </c>
      <c r="CS70" s="65">
        <f t="shared" si="89"/>
        <v>0</v>
      </c>
      <c r="CT70" s="59">
        <f>IFERROR(SQRT(($E70-$E$1136)^2+($AJ70-$AJ$1136)^2),0)</f>
        <v>2.5200756022680678E-2</v>
      </c>
      <c r="CU70" s="62" t="str">
        <f>IF(CT70&lt;=SMALL(CT$3:CT$1130,1),"MAS PARECIDO","NO")</f>
        <v>NO</v>
      </c>
      <c r="CV70" s="62" t="str">
        <f>IF(CT70&lt;=SMALL(CT$3:CT$1130,5),"SIMILAR","NO")</f>
        <v>NO</v>
      </c>
      <c r="CW70" s="62" t="str">
        <f t="shared" si="90"/>
        <v>N/A</v>
      </c>
      <c r="CX70" s="62">
        <f t="shared" si="91"/>
        <v>0</v>
      </c>
      <c r="CY70" s="65">
        <f t="shared" si="92"/>
        <v>0</v>
      </c>
      <c r="CZ70" s="2" t="s">
        <v>1404</v>
      </c>
      <c r="DA70" s="2" t="s">
        <v>1405</v>
      </c>
      <c r="DB70" s="2">
        <v>0</v>
      </c>
      <c r="DC70" s="2" t="s">
        <v>189</v>
      </c>
    </row>
    <row r="71" spans="1:107">
      <c r="A71" s="45" t="s">
        <v>264</v>
      </c>
      <c r="B71" s="46">
        <v>20000</v>
      </c>
      <c r="C71" s="47">
        <f>(B71-$B$1132)/($B$1133-$B$1132)</f>
        <v>1.8112906285153968E-2</v>
      </c>
      <c r="D71" s="46">
        <v>25000</v>
      </c>
      <c r="E71" s="47">
        <f>(D71-$D$1132)/($D$1133-$D$1132)</f>
        <v>4.9971499144974348E-2</v>
      </c>
      <c r="F71" s="46" t="s">
        <v>203</v>
      </c>
      <c r="G71" s="44">
        <f>VLOOKUP(F71,'DATOS DE SOPORTE'!$Y$5:$Z$8,2,FALSE)</f>
        <v>3</v>
      </c>
      <c r="H71" s="47">
        <f>(G71-$G$1132)/($G$1133-$G$1132)</f>
        <v>0.66666666666666663</v>
      </c>
      <c r="I71" s="50">
        <v>3</v>
      </c>
      <c r="J71" s="44">
        <f t="shared" si="54"/>
        <v>3</v>
      </c>
      <c r="K71" s="43">
        <f>(J71-$J$1132)/($J$1133-$J$1132)</f>
        <v>0.6</v>
      </c>
      <c r="L71" s="51" t="str">
        <f t="shared" si="51"/>
        <v>SI</v>
      </c>
      <c r="M71" s="46" t="s">
        <v>56</v>
      </c>
      <c r="N71" s="44">
        <f t="shared" si="55"/>
        <v>1</v>
      </c>
      <c r="O71" s="43">
        <f>(N71-N$1132)/(N$1133-N$1132)</f>
        <v>0</v>
      </c>
      <c r="P71" s="46" t="s">
        <v>58</v>
      </c>
      <c r="Q71" s="44">
        <f t="shared" si="56"/>
        <v>3</v>
      </c>
      <c r="R71" s="43">
        <f>(Q71-Q$1132)/(Q$1133-Q$1132)</f>
        <v>1</v>
      </c>
      <c r="S71" s="46" t="s">
        <v>60</v>
      </c>
      <c r="T71" s="44">
        <f t="shared" si="57"/>
        <v>2</v>
      </c>
      <c r="U71" s="43">
        <f>(T71-T$1132)/(T$1133-T$1132)</f>
        <v>1</v>
      </c>
      <c r="V71" s="46" t="s">
        <v>212</v>
      </c>
      <c r="W71" s="53">
        <f>VLOOKUP(V71,'DATOS DE SOPORTE'!$S$5:$T$10,2,FALSE)</f>
        <v>3</v>
      </c>
      <c r="X71" s="54">
        <f>(W71-W$1132)/(W$1133-W$1132)</f>
        <v>0.4</v>
      </c>
      <c r="Y71" s="46" t="s">
        <v>188</v>
      </c>
      <c r="Z71" s="53">
        <f t="shared" si="77"/>
        <v>1</v>
      </c>
      <c r="AA71" s="54">
        <f>(Z71-Z$1132)/(Z$1133-Z$1132)</f>
        <v>0</v>
      </c>
      <c r="AB71" s="46" t="s">
        <v>188</v>
      </c>
      <c r="AC71" s="53">
        <f t="shared" si="78"/>
        <v>1</v>
      </c>
      <c r="AD71" s="54">
        <f>(AC71-AC$1132)/(AC$1133-AC$1132)</f>
        <v>0</v>
      </c>
      <c r="AE71" s="46" t="s">
        <v>188</v>
      </c>
      <c r="AF71" s="53">
        <f t="shared" si="79"/>
        <v>1</v>
      </c>
      <c r="AG71" s="54">
        <f>(AF71-AF$1132)/(AF$1133-AF$1132)</f>
        <v>0</v>
      </c>
      <c r="AH71" s="24" t="s">
        <v>265</v>
      </c>
      <c r="AI71" s="53">
        <f>VLOOKUP(AH71,'DATOS DE SOPORTE'!$V$5:$W$8,2,FALSE)</f>
        <v>3</v>
      </c>
      <c r="AJ71" s="54">
        <f>(AI71-AI$1132)/(AI$1133-AI$1132)</f>
        <v>0.66666666666666663</v>
      </c>
      <c r="AK71" s="58" t="str">
        <f t="shared" si="80"/>
        <v>Bueno</v>
      </c>
      <c r="AL71" s="61">
        <f>IFERROR(SQRT(($E71-$E$1136)^2+($C71-$C$1136)^2),0)</f>
        <v>0.19359472354317514</v>
      </c>
      <c r="AM71" s="62" t="str">
        <f>IF(AL71&lt;=SMALL($AL$3:$AL$1130,1),"MAS PARECIDO","NO")</f>
        <v>NO</v>
      </c>
      <c r="AN71" s="62" t="str">
        <f>IF(AL71&lt;=SMALL($AL$3:$AL$1130,5),"SIMILAR","NO")</f>
        <v>NO</v>
      </c>
      <c r="AO71" s="62" t="str">
        <f t="shared" si="52"/>
        <v>N/A</v>
      </c>
      <c r="AP71" s="62">
        <f t="shared" si="58"/>
        <v>0</v>
      </c>
      <c r="AQ71" s="65">
        <f t="shared" si="53"/>
        <v>0</v>
      </c>
      <c r="AR71" s="61">
        <f>IFERROR(SQRT(($E71-$E$1136)^2+($H71-$H$1136)^2),0)</f>
        <v>0.33706269612323075</v>
      </c>
      <c r="AS71" s="62" t="str">
        <f>IF(AR71&lt;=SMALL(AR$3:AR$1130,1),"MAS PARECIDO","NO")</f>
        <v>NO</v>
      </c>
      <c r="AT71" s="62" t="str">
        <f>IF(AR71&lt;=SMALL(AR$3:AR$1130,5),"SIMILAR","NO")</f>
        <v>NO</v>
      </c>
      <c r="AU71" s="62" t="str">
        <f t="shared" si="59"/>
        <v>N/A</v>
      </c>
      <c r="AV71" s="62">
        <f t="shared" si="60"/>
        <v>0</v>
      </c>
      <c r="AW71" s="65">
        <f t="shared" si="61"/>
        <v>0</v>
      </c>
      <c r="AX71" s="59">
        <f>IFERROR(SQRT(($E71-$E$1136)^2+($K71-$K$1136)^2),0)</f>
        <v>0.40311307347535907</v>
      </c>
      <c r="AY71" s="62" t="str">
        <f>IF(AX71&lt;=SMALL(AX$3:AX$1130,1),"MAS PARECIDO","NO")</f>
        <v>NO</v>
      </c>
      <c r="AZ71" s="62" t="str">
        <f>IF(AX71&lt;=SMALL(AX$3:AX$1130,5),"SIMILAR","NO")</f>
        <v>NO</v>
      </c>
      <c r="BA71" s="62" t="str">
        <f t="shared" si="62"/>
        <v>N/A</v>
      </c>
      <c r="BB71" s="62">
        <f t="shared" si="63"/>
        <v>0</v>
      </c>
      <c r="BC71" s="65">
        <f t="shared" si="64"/>
        <v>0</v>
      </c>
      <c r="BD71" s="59">
        <f>IFERROR(SQRT(($E71-$E$1136)^2+($O71-$O$1136)^2),0)</f>
        <v>1.0012492946348328</v>
      </c>
      <c r="BE71" s="62" t="str">
        <f>IF(BD71&lt;=SMALL(BD$3:BD$1130,1),"MAS PARECIDO","NO")</f>
        <v>NO</v>
      </c>
      <c r="BF71" s="62" t="str">
        <f>IF(BD71&lt;=SMALL(BD$3:BD$1130,5),"SIMILAR","NO")</f>
        <v>NO</v>
      </c>
      <c r="BG71" s="62" t="str">
        <f t="shared" si="65"/>
        <v>N/A</v>
      </c>
      <c r="BH71" s="62">
        <f t="shared" si="66"/>
        <v>0</v>
      </c>
      <c r="BI71" s="65">
        <f t="shared" si="67"/>
        <v>0</v>
      </c>
      <c r="BJ71" s="59">
        <f>IFERROR(SQRT(($E71-$E$1136)^2+($R71-$R$1136)^2),0)</f>
        <v>0.50249393031831757</v>
      </c>
      <c r="BK71" s="62" t="str">
        <f>IF(BJ71&lt;=SMALL(BJ$3:BJ$1130,1),"MAS PARECIDO","NO")</f>
        <v>NO</v>
      </c>
      <c r="BL71" s="62" t="str">
        <f>IF(BJ71&lt;=SMALL(BJ$3:BJ$1130,5),"SIMILAR","NO")</f>
        <v>NO</v>
      </c>
      <c r="BM71" s="62" t="str">
        <f t="shared" si="68"/>
        <v>N/A</v>
      </c>
      <c r="BN71" s="62">
        <f t="shared" si="69"/>
        <v>0</v>
      </c>
      <c r="BO71" s="65">
        <f t="shared" si="70"/>
        <v>0</v>
      </c>
      <c r="BP71" s="59">
        <f>IFERROR(SQRT(($E71-$E$1136)^2+($U71-$U$1136)^2),0)</f>
        <v>1.0012492946348328</v>
      </c>
      <c r="BQ71" s="62" t="str">
        <f>IF(BP71&lt;=SMALL(BP$3:BP$1130,1),"MAS PARECIDO","NO")</f>
        <v>NO</v>
      </c>
      <c r="BR71" s="62" t="str">
        <f>IF(BP71&lt;=SMALL(BP$3:BP$1130,5),"SIMILAR","NO")</f>
        <v>NO</v>
      </c>
      <c r="BS71" s="62" t="str">
        <f t="shared" si="71"/>
        <v>N/A</v>
      </c>
      <c r="BT71" s="62">
        <f t="shared" si="72"/>
        <v>0</v>
      </c>
      <c r="BU71" s="65">
        <f t="shared" si="73"/>
        <v>0</v>
      </c>
      <c r="BV71" s="59">
        <f>IFERROR(SQRT(($E71-$E$1136)^2+($X71-$X$1136)^2),0)</f>
        <v>0.40311307347535913</v>
      </c>
      <c r="BW71" s="62" t="str">
        <f>IF(BV71&lt;=SMALL(BV$3:BV$1130,1),"MAS PARECIDO","NO")</f>
        <v>NO</v>
      </c>
      <c r="BX71" s="62" t="str">
        <f>IF(BV71&lt;=SMALL(BV$3:BV$1130,5),"SIMILAR","NO")</f>
        <v>NO</v>
      </c>
      <c r="BY71" s="62" t="str">
        <f t="shared" si="74"/>
        <v>N/A</v>
      </c>
      <c r="BZ71" s="62">
        <f t="shared" si="75"/>
        <v>0</v>
      </c>
      <c r="CA71" s="65">
        <f t="shared" si="76"/>
        <v>0</v>
      </c>
      <c r="CB71" s="59">
        <f>IFERROR(SQRT(($E71-$E$1136)^2+($AA71-$AA$1136)^2),0)</f>
        <v>5.0001500045001347E-2</v>
      </c>
      <c r="CC71" s="62" t="str">
        <f>IF(CB71&lt;=SMALL(CB$3:CB$1130,1),"MAS PARECIDO","NO")</f>
        <v>NO</v>
      </c>
      <c r="CD71" s="62" t="str">
        <f>IF(CB71&lt;=SMALL(CB$3:CB$1130,5),"SIMILAR","NO")</f>
        <v>NO</v>
      </c>
      <c r="CE71" s="62" t="str">
        <f t="shared" si="81"/>
        <v>N/A</v>
      </c>
      <c r="CF71" s="62">
        <f t="shared" si="82"/>
        <v>0</v>
      </c>
      <c r="CG71" s="65">
        <f t="shared" si="83"/>
        <v>0</v>
      </c>
      <c r="CH71" s="59">
        <f>IFERROR(SQRT(($E71-$E$1136)^2+($AD71-$AD$1136)^2),0)</f>
        <v>1.0012492946348328</v>
      </c>
      <c r="CI71" s="62" t="str">
        <f>IF(CH71&lt;=SMALL(CH$3:CH$1130,1),"MAS PARECIDO","NO")</f>
        <v>NO</v>
      </c>
      <c r="CJ71" s="62" t="str">
        <f>IF(CH71&lt;=SMALL(CH$3:CH$1130,5),"SIMILAR","NO")</f>
        <v>NO</v>
      </c>
      <c r="CK71" s="62" t="str">
        <f t="shared" si="84"/>
        <v>N/A</v>
      </c>
      <c r="CL71" s="62">
        <f t="shared" si="85"/>
        <v>0</v>
      </c>
      <c r="CM71" s="65">
        <f t="shared" si="86"/>
        <v>0</v>
      </c>
      <c r="CN71" s="59">
        <f>IFERROR(SQRT(($E71-$E$1136)^2+($AG71-$AG$1136)^2),0)</f>
        <v>1.0012492946348328</v>
      </c>
      <c r="CO71" s="62" t="str">
        <f>IF(CN71&lt;=SMALL(CN$3:CN$1130,1),"MAS PARECIDO","NO")</f>
        <v>NO</v>
      </c>
      <c r="CP71" s="62" t="str">
        <f>IF(CN71&lt;=SMALL(CN$3:CN$1130,5),"SIMILAR","NO")</f>
        <v>NO</v>
      </c>
      <c r="CQ71" s="62" t="str">
        <f t="shared" si="87"/>
        <v>N/A</v>
      </c>
      <c r="CR71" s="62">
        <f t="shared" si="88"/>
        <v>0</v>
      </c>
      <c r="CS71" s="65">
        <f t="shared" si="89"/>
        <v>0</v>
      </c>
      <c r="CT71" s="59">
        <f>IFERROR(SQRT(($E71-$E$1136)^2+($AJ71-$AJ$1136)^2),0)</f>
        <v>0.66853914952768079</v>
      </c>
      <c r="CU71" s="62" t="str">
        <f>IF(CT71&lt;=SMALL(CT$3:CT$1130,1),"MAS PARECIDO","NO")</f>
        <v>NO</v>
      </c>
      <c r="CV71" s="62" t="str">
        <f>IF(CT71&lt;=SMALL(CT$3:CT$1130,5),"SIMILAR","NO")</f>
        <v>NO</v>
      </c>
      <c r="CW71" s="62" t="str">
        <f t="shared" si="90"/>
        <v>N/A</v>
      </c>
      <c r="CX71" s="62">
        <f t="shared" si="91"/>
        <v>0</v>
      </c>
      <c r="CY71" s="65">
        <f t="shared" si="92"/>
        <v>0</v>
      </c>
      <c r="CZ71" s="2" t="s">
        <v>1406</v>
      </c>
      <c r="DA71" s="2" t="s">
        <v>1407</v>
      </c>
      <c r="DB71" s="2">
        <v>0</v>
      </c>
      <c r="DC71" s="2" t="s">
        <v>189</v>
      </c>
    </row>
    <row r="72" spans="1:107">
      <c r="A72" s="45" t="s">
        <v>266</v>
      </c>
      <c r="B72" s="46">
        <v>80000</v>
      </c>
      <c r="C72" s="47">
        <f>(B72-$B$1132)/($B$1133-$B$1132)</f>
        <v>8.8247698693357246E-2</v>
      </c>
      <c r="D72" s="46">
        <v>3700</v>
      </c>
      <c r="E72" s="47">
        <f>(D72-$D$1132)/($D$1133-$D$1132)</f>
        <v>7.3702211066331994E-3</v>
      </c>
      <c r="F72" s="46" t="s">
        <v>191</v>
      </c>
      <c r="G72" s="44">
        <f>VLOOKUP(F72,'DATOS DE SOPORTE'!$Y$5:$Z$8,2,FALSE)</f>
        <v>1</v>
      </c>
      <c r="H72" s="47">
        <f>(G72-$G$1132)/($G$1133-$G$1132)</f>
        <v>0</v>
      </c>
      <c r="I72" s="50">
        <v>0</v>
      </c>
      <c r="J72" s="44">
        <f t="shared" si="54"/>
        <v>0</v>
      </c>
      <c r="K72" s="43">
        <f>(J72-$J$1132)/($J$1133-$J$1132)</f>
        <v>0</v>
      </c>
      <c r="L72" s="51" t="str">
        <f t="shared" si="51"/>
        <v>NO</v>
      </c>
      <c r="M72" s="46" t="s">
        <v>192</v>
      </c>
      <c r="N72" s="44">
        <f t="shared" si="55"/>
        <v>2</v>
      </c>
      <c r="O72" s="43">
        <f>(N72-N$1132)/(N$1133-N$1132)</f>
        <v>1</v>
      </c>
      <c r="P72" s="46" t="s">
        <v>196</v>
      </c>
      <c r="Q72" s="44">
        <f t="shared" si="56"/>
        <v>1</v>
      </c>
      <c r="R72" s="43">
        <f>(Q72-Q$1132)/(Q$1133-Q$1132)</f>
        <v>0</v>
      </c>
      <c r="S72" s="46" t="s">
        <v>194</v>
      </c>
      <c r="T72" s="44">
        <f t="shared" si="57"/>
        <v>1</v>
      </c>
      <c r="U72" s="43">
        <f>(T72-T$1132)/(T$1133-T$1132)</f>
        <v>0</v>
      </c>
      <c r="V72" s="46" t="s">
        <v>245</v>
      </c>
      <c r="W72" s="53">
        <f>VLOOKUP(V72,'DATOS DE SOPORTE'!$S$5:$T$10,2,FALSE)</f>
        <v>5</v>
      </c>
      <c r="X72" s="54">
        <f>(W72-W$1132)/(W$1133-W$1132)</f>
        <v>0.8</v>
      </c>
      <c r="Y72" s="46" t="s">
        <v>188</v>
      </c>
      <c r="Z72" s="53">
        <f t="shared" si="77"/>
        <v>1</v>
      </c>
      <c r="AA72" s="54">
        <f>(Z72-Z$1132)/(Z$1133-Z$1132)</f>
        <v>0</v>
      </c>
      <c r="AB72" s="46" t="s">
        <v>136</v>
      </c>
      <c r="AC72" s="53">
        <f t="shared" si="78"/>
        <v>2</v>
      </c>
      <c r="AD72" s="54">
        <f>(AC72-AC$1132)/(AC$1133-AC$1132)</f>
        <v>1</v>
      </c>
      <c r="AE72" s="46" t="s">
        <v>136</v>
      </c>
      <c r="AF72" s="53">
        <f t="shared" si="79"/>
        <v>2</v>
      </c>
      <c r="AG72" s="54">
        <f>(AF72-AF$1132)/(AF$1133-AF$1132)</f>
        <v>1</v>
      </c>
      <c r="AH72" s="24" t="s">
        <v>213</v>
      </c>
      <c r="AI72" s="53">
        <f>VLOOKUP(AH72,'DATOS DE SOPORTE'!$V$5:$W$8,2,FALSE)</f>
        <v>4</v>
      </c>
      <c r="AJ72" s="54">
        <f>(AI72-AI$1132)/(AI$1133-AI$1132)</f>
        <v>1</v>
      </c>
      <c r="AK72" s="58" t="str">
        <f t="shared" si="80"/>
        <v>Regular</v>
      </c>
      <c r="AL72" s="61">
        <f>IFERROR(SQRT(($E72-$E$1136)^2+($C72-$C$1136)^2),0)</f>
        <v>0.11712533515914338</v>
      </c>
      <c r="AM72" s="62" t="str">
        <f>IF(AL72&lt;=SMALL($AL$3:$AL$1130,1),"MAS PARECIDO","NO")</f>
        <v>NO</v>
      </c>
      <c r="AN72" s="62" t="str">
        <f>IF(AL72&lt;=SMALL($AL$3:$AL$1130,5),"SIMILAR","NO")</f>
        <v>NO</v>
      </c>
      <c r="AO72" s="62" t="str">
        <f t="shared" si="52"/>
        <v>N/A</v>
      </c>
      <c r="AP72" s="62">
        <f t="shared" si="58"/>
        <v>0</v>
      </c>
      <c r="AQ72" s="65">
        <f t="shared" si="53"/>
        <v>0</v>
      </c>
      <c r="AR72" s="61">
        <f>IFERROR(SQRT(($E72-$E$1136)^2+($H72-$H$1136)^2),0)</f>
        <v>0.33341546814276474</v>
      </c>
      <c r="AS72" s="62" t="str">
        <f>IF(AR72&lt;=SMALL(AR$3:AR$1130,1),"MAS PARECIDO","NO")</f>
        <v>NO</v>
      </c>
      <c r="AT72" s="62" t="str">
        <f>IF(AR72&lt;=SMALL(AR$3:AR$1130,5),"SIMILAR","NO")</f>
        <v>NO</v>
      </c>
      <c r="AU72" s="62" t="str">
        <f t="shared" si="59"/>
        <v>N/A</v>
      </c>
      <c r="AV72" s="62">
        <f t="shared" si="60"/>
        <v>0</v>
      </c>
      <c r="AW72" s="65">
        <f t="shared" si="61"/>
        <v>0</v>
      </c>
      <c r="AX72" s="59">
        <f>IFERROR(SQRT(($E72-$E$1136)^2+($K72-$K$1136)^2),0)</f>
        <v>0.2001368613867717</v>
      </c>
      <c r="AY72" s="62" t="str">
        <f>IF(AX72&lt;=SMALL(AX$3:AX$1130,1),"MAS PARECIDO","NO")</f>
        <v>NO</v>
      </c>
      <c r="AZ72" s="62" t="str">
        <f>IF(AX72&lt;=SMALL(AX$3:AX$1130,5),"SIMILAR","NO")</f>
        <v>NO</v>
      </c>
      <c r="BA72" s="62" t="str">
        <f t="shared" si="62"/>
        <v>N/A</v>
      </c>
      <c r="BB72" s="62">
        <f t="shared" si="63"/>
        <v>0</v>
      </c>
      <c r="BC72" s="65">
        <f t="shared" si="64"/>
        <v>0</v>
      </c>
      <c r="BD72" s="59">
        <f>IFERROR(SQRT(($E72-$E$1136)^2+($O72-$O$1136)^2),0)</f>
        <v>7.4002220066601999E-3</v>
      </c>
      <c r="BE72" s="62" t="str">
        <f>IF(BD72&lt;=SMALL(BD$3:BD$1130,1),"MAS PARECIDO","NO")</f>
        <v>NO</v>
      </c>
      <c r="BF72" s="62" t="str">
        <f>IF(BD72&lt;=SMALL(BD$3:BD$1130,5),"SIMILAR","NO")</f>
        <v>NO</v>
      </c>
      <c r="BG72" s="62" t="str">
        <f t="shared" si="65"/>
        <v>N/A</v>
      </c>
      <c r="BH72" s="62">
        <f t="shared" si="66"/>
        <v>0</v>
      </c>
      <c r="BI72" s="65">
        <f t="shared" si="67"/>
        <v>0</v>
      </c>
      <c r="BJ72" s="59">
        <f>IFERROR(SQRT(($E72-$E$1136)^2+($R72-$R$1136)^2),0)</f>
        <v>0.50005476028705886</v>
      </c>
      <c r="BK72" s="62" t="str">
        <f>IF(BJ72&lt;=SMALL(BJ$3:BJ$1130,1),"MAS PARECIDO","NO")</f>
        <v>NO</v>
      </c>
      <c r="BL72" s="62" t="str">
        <f>IF(BJ72&lt;=SMALL(BJ$3:BJ$1130,5),"SIMILAR","NO")</f>
        <v>NO</v>
      </c>
      <c r="BM72" s="62" t="str">
        <f t="shared" si="68"/>
        <v>N/A</v>
      </c>
      <c r="BN72" s="62">
        <f t="shared" si="69"/>
        <v>0</v>
      </c>
      <c r="BO72" s="65">
        <f t="shared" si="70"/>
        <v>0</v>
      </c>
      <c r="BP72" s="59">
        <f>IFERROR(SQRT(($E72-$E$1136)^2+($U72-$U$1136)^2),0)</f>
        <v>7.4002220066601999E-3</v>
      </c>
      <c r="BQ72" s="62" t="str">
        <f>IF(BP72&lt;=SMALL(BP$3:BP$1130,1),"MAS PARECIDO","NO")</f>
        <v>NO</v>
      </c>
      <c r="BR72" s="62" t="str">
        <f>IF(BP72&lt;=SMALL(BP$3:BP$1130,5),"SIMILAR","NO")</f>
        <v>NO</v>
      </c>
      <c r="BS72" s="62" t="str">
        <f t="shared" si="71"/>
        <v>N/A</v>
      </c>
      <c r="BT72" s="62">
        <f t="shared" si="72"/>
        <v>0</v>
      </c>
      <c r="BU72" s="65">
        <f t="shared" si="73"/>
        <v>0</v>
      </c>
      <c r="BV72" s="59">
        <f>IFERROR(SQRT(($E72-$E$1136)^2+($X72-$X$1136)^2),0)</f>
        <v>0.80003422632144183</v>
      </c>
      <c r="BW72" s="62" t="str">
        <f>IF(BV72&lt;=SMALL(BV$3:BV$1130,1),"MAS PARECIDO","NO")</f>
        <v>NO</v>
      </c>
      <c r="BX72" s="62" t="str">
        <f>IF(BV72&lt;=SMALL(BV$3:BV$1130,5),"SIMILAR","NO")</f>
        <v>NO</v>
      </c>
      <c r="BY72" s="62" t="str">
        <f t="shared" si="74"/>
        <v>N/A</v>
      </c>
      <c r="BZ72" s="62">
        <f t="shared" si="75"/>
        <v>0</v>
      </c>
      <c r="CA72" s="65">
        <f t="shared" si="76"/>
        <v>0</v>
      </c>
      <c r="CB72" s="59">
        <f>IFERROR(SQRT(($E72-$E$1136)^2+($AA72-$AA$1136)^2),0)</f>
        <v>7.4002220066601999E-3</v>
      </c>
      <c r="CC72" s="62" t="str">
        <f>IF(CB72&lt;=SMALL(CB$3:CB$1130,1),"MAS PARECIDO","NO")</f>
        <v>NO</v>
      </c>
      <c r="CD72" s="62" t="str">
        <f>IF(CB72&lt;=SMALL(CB$3:CB$1130,5),"SIMILAR","NO")</f>
        <v>NO</v>
      </c>
      <c r="CE72" s="62" t="str">
        <f t="shared" si="81"/>
        <v>N/A</v>
      </c>
      <c r="CF72" s="62">
        <f t="shared" si="82"/>
        <v>0</v>
      </c>
      <c r="CG72" s="65">
        <f t="shared" si="83"/>
        <v>0</v>
      </c>
      <c r="CH72" s="59">
        <f>IFERROR(SQRT(($E72-$E$1136)^2+($AD72-$AD$1136)^2),0)</f>
        <v>7.4002220066601999E-3</v>
      </c>
      <c r="CI72" s="62" t="str">
        <f>IF(CH72&lt;=SMALL(CH$3:CH$1130,1),"MAS PARECIDO","NO")</f>
        <v>NO</v>
      </c>
      <c r="CJ72" s="62" t="str">
        <f>IF(CH72&lt;=SMALL(CH$3:CH$1130,5),"SIMILAR","NO")</f>
        <v>NO</v>
      </c>
      <c r="CK72" s="62" t="str">
        <f t="shared" si="84"/>
        <v>N/A</v>
      </c>
      <c r="CL72" s="62">
        <f t="shared" si="85"/>
        <v>0</v>
      </c>
      <c r="CM72" s="65">
        <f t="shared" si="86"/>
        <v>0</v>
      </c>
      <c r="CN72" s="59">
        <f>IFERROR(SQRT(($E72-$E$1136)^2+($AG72-$AG$1136)^2),0)</f>
        <v>7.4002220066601999E-3</v>
      </c>
      <c r="CO72" s="62" t="str">
        <f>IF(CN72&lt;=SMALL(CN$3:CN$1130,1),"MAS PARECIDO","NO")</f>
        <v>NO</v>
      </c>
      <c r="CP72" s="62" t="str">
        <f>IF(CN72&lt;=SMALL(CN$3:CN$1130,5),"SIMILAR","NO")</f>
        <v>NO</v>
      </c>
      <c r="CQ72" s="62" t="str">
        <f t="shared" si="87"/>
        <v>N/A</v>
      </c>
      <c r="CR72" s="62">
        <f t="shared" si="88"/>
        <v>0</v>
      </c>
      <c r="CS72" s="65">
        <f t="shared" si="89"/>
        <v>0</v>
      </c>
      <c r="CT72" s="59">
        <f>IFERROR(SQRT(($E72-$E$1136)^2+($AJ72-$AJ$1136)^2),0)</f>
        <v>1.0000273812680069</v>
      </c>
      <c r="CU72" s="62" t="str">
        <f>IF(CT72&lt;=SMALL(CT$3:CT$1130,1),"MAS PARECIDO","NO")</f>
        <v>NO</v>
      </c>
      <c r="CV72" s="62" t="str">
        <f>IF(CT72&lt;=SMALL(CT$3:CT$1130,5),"SIMILAR","NO")</f>
        <v>NO</v>
      </c>
      <c r="CW72" s="62" t="str">
        <f t="shared" si="90"/>
        <v>N/A</v>
      </c>
      <c r="CX72" s="62">
        <f t="shared" si="91"/>
        <v>0</v>
      </c>
      <c r="CY72" s="65">
        <f t="shared" si="92"/>
        <v>0</v>
      </c>
      <c r="CZ72" s="2" t="s">
        <v>1408</v>
      </c>
      <c r="DA72" s="2" t="s">
        <v>1409</v>
      </c>
      <c r="DB72" s="2">
        <v>1</v>
      </c>
      <c r="DC72" s="2" t="s">
        <v>346</v>
      </c>
    </row>
    <row r="73" spans="1:107">
      <c r="A73" s="45" t="s">
        <v>267</v>
      </c>
      <c r="B73" s="46">
        <v>83074</v>
      </c>
      <c r="C73" s="47">
        <f>(B73-$B$1132)/($B$1133-$B$1132)</f>
        <v>9.1840937891070867E-2</v>
      </c>
      <c r="D73" s="46">
        <v>8250</v>
      </c>
      <c r="E73" s="47">
        <f>(D73-$D$1132)/($D$1133-$D$1132)</f>
        <v>1.6470494114823445E-2</v>
      </c>
      <c r="F73" s="46" t="s">
        <v>191</v>
      </c>
      <c r="G73" s="44">
        <f>VLOOKUP(F73,'DATOS DE SOPORTE'!$Y$5:$Z$8,2,FALSE)</f>
        <v>1</v>
      </c>
      <c r="H73" s="47">
        <f>(G73-$G$1132)/($G$1133-$G$1132)</f>
        <v>0</v>
      </c>
      <c r="I73" s="50">
        <v>0</v>
      </c>
      <c r="J73" s="44">
        <f t="shared" si="54"/>
        <v>0</v>
      </c>
      <c r="K73" s="43">
        <f>(J73-$J$1132)/($J$1133-$J$1132)</f>
        <v>0</v>
      </c>
      <c r="L73" s="51" t="str">
        <f t="shared" si="51"/>
        <v>NO</v>
      </c>
      <c r="M73" s="46" t="s">
        <v>192</v>
      </c>
      <c r="N73" s="44">
        <f t="shared" si="55"/>
        <v>2</v>
      </c>
      <c r="O73" s="43">
        <f>(N73-N$1132)/(N$1133-N$1132)</f>
        <v>1</v>
      </c>
      <c r="P73" s="46" t="s">
        <v>193</v>
      </c>
      <c r="Q73" s="44">
        <f t="shared" si="56"/>
        <v>2</v>
      </c>
      <c r="R73" s="43">
        <f>(Q73-Q$1132)/(Q$1133-Q$1132)</f>
        <v>0.5</v>
      </c>
      <c r="S73" s="46" t="s">
        <v>194</v>
      </c>
      <c r="T73" s="44">
        <f t="shared" si="57"/>
        <v>1</v>
      </c>
      <c r="U73" s="43">
        <f>(T73-T$1132)/(T$1133-T$1132)</f>
        <v>0</v>
      </c>
      <c r="V73" s="46" t="s">
        <v>62</v>
      </c>
      <c r="W73" s="53">
        <f>VLOOKUP(V73,'DATOS DE SOPORTE'!$S$5:$T$10,2,FALSE)</f>
        <v>1</v>
      </c>
      <c r="X73" s="54">
        <f>(W73-W$1132)/(W$1133-W$1132)</f>
        <v>0</v>
      </c>
      <c r="Y73" s="46" t="s">
        <v>188</v>
      </c>
      <c r="Z73" s="53">
        <f t="shared" si="77"/>
        <v>1</v>
      </c>
      <c r="AA73" s="54">
        <f>(Z73-Z$1132)/(Z$1133-Z$1132)</f>
        <v>0</v>
      </c>
      <c r="AB73" s="46" t="s">
        <v>136</v>
      </c>
      <c r="AC73" s="53">
        <f t="shared" si="78"/>
        <v>2</v>
      </c>
      <c r="AD73" s="54">
        <f>(AC73-AC$1132)/(AC$1133-AC$1132)</f>
        <v>1</v>
      </c>
      <c r="AE73" s="46" t="s">
        <v>136</v>
      </c>
      <c r="AF73" s="53">
        <f t="shared" si="79"/>
        <v>2</v>
      </c>
      <c r="AG73" s="54">
        <f>(AF73-AF$1132)/(AF$1133-AF$1132)</f>
        <v>1</v>
      </c>
      <c r="AH73" s="24" t="s">
        <v>67</v>
      </c>
      <c r="AI73" s="53">
        <f>VLOOKUP(AH73,'DATOS DE SOPORTE'!$V$5:$W$8,2,FALSE)</f>
        <v>1</v>
      </c>
      <c r="AJ73" s="54">
        <f>(AI73-AI$1132)/(AI$1133-AI$1132)</f>
        <v>0</v>
      </c>
      <c r="AK73" s="58" t="str">
        <f t="shared" si="80"/>
        <v>Bueno</v>
      </c>
      <c r="AL73" s="61">
        <f>IFERROR(SQRT(($E73-$E$1136)^2+($C73-$C$1136)^2),0)</f>
        <v>0.11449332558441426</v>
      </c>
      <c r="AM73" s="62" t="str">
        <f>IF(AL73&lt;=SMALL($AL$3:$AL$1130,1),"MAS PARECIDO","NO")</f>
        <v>NO</v>
      </c>
      <c r="AN73" s="62" t="str">
        <f>IF(AL73&lt;=SMALL($AL$3:$AL$1130,5),"SIMILAR","NO")</f>
        <v>NO</v>
      </c>
      <c r="AO73" s="62" t="str">
        <f t="shared" si="52"/>
        <v>N/A</v>
      </c>
      <c r="AP73" s="62">
        <f t="shared" si="58"/>
        <v>0</v>
      </c>
      <c r="AQ73" s="65">
        <f t="shared" si="53"/>
        <v>0</v>
      </c>
      <c r="AR73" s="61">
        <f>IFERROR(SQRT(($E73-$E$1136)^2+($H73-$H$1136)^2),0)</f>
        <v>0.33374148295776207</v>
      </c>
      <c r="AS73" s="62" t="str">
        <f>IF(AR73&lt;=SMALL(AR$3:AR$1130,1),"MAS PARECIDO","NO")</f>
        <v>NO</v>
      </c>
      <c r="AT73" s="62" t="str">
        <f>IF(AR73&lt;=SMALL(AR$3:AR$1130,5),"SIMILAR","NO")</f>
        <v>NO</v>
      </c>
      <c r="AU73" s="62" t="str">
        <f t="shared" si="59"/>
        <v>N/A</v>
      </c>
      <c r="AV73" s="62">
        <f t="shared" si="60"/>
        <v>0</v>
      </c>
      <c r="AW73" s="65">
        <f t="shared" si="61"/>
        <v>0</v>
      </c>
      <c r="AX73" s="59">
        <f>IFERROR(SQRT(($E73-$E$1136)^2+($K73-$K$1136)^2),0)</f>
        <v>0.20067951149964242</v>
      </c>
      <c r="AY73" s="62" t="str">
        <f>IF(AX73&lt;=SMALL(AX$3:AX$1130,1),"MAS PARECIDO","NO")</f>
        <v>NO</v>
      </c>
      <c r="AZ73" s="62" t="str">
        <f>IF(AX73&lt;=SMALL(AX$3:AX$1130,5),"SIMILAR","NO")</f>
        <v>NO</v>
      </c>
      <c r="BA73" s="62" t="str">
        <f t="shared" si="62"/>
        <v>N/A</v>
      </c>
      <c r="BB73" s="62">
        <f t="shared" si="63"/>
        <v>0</v>
      </c>
      <c r="BC73" s="65">
        <f t="shared" si="64"/>
        <v>0</v>
      </c>
      <c r="BD73" s="59">
        <f>IFERROR(SQRT(($E73-$E$1136)^2+($O73-$O$1136)^2),0)</f>
        <v>1.6500495014850444E-2</v>
      </c>
      <c r="BE73" s="62" t="str">
        <f>IF(BD73&lt;=SMALL(BD$3:BD$1130,1),"MAS PARECIDO","NO")</f>
        <v>NO</v>
      </c>
      <c r="BF73" s="62" t="str">
        <f>IF(BD73&lt;=SMALL(BD$3:BD$1130,5),"SIMILAR","NO")</f>
        <v>NO</v>
      </c>
      <c r="BG73" s="62" t="str">
        <f t="shared" si="65"/>
        <v>N/A</v>
      </c>
      <c r="BH73" s="62">
        <f t="shared" si="66"/>
        <v>0</v>
      </c>
      <c r="BI73" s="65">
        <f t="shared" si="67"/>
        <v>0</v>
      </c>
      <c r="BJ73" s="59">
        <f>IFERROR(SQRT(($E73-$E$1136)^2+($R73-$R$1136)^2),0)</f>
        <v>1.6500495014850444E-2</v>
      </c>
      <c r="BK73" s="62" t="str">
        <f>IF(BJ73&lt;=SMALL(BJ$3:BJ$1130,1),"MAS PARECIDO","NO")</f>
        <v>NO</v>
      </c>
      <c r="BL73" s="62" t="str">
        <f>IF(BJ73&lt;=SMALL(BJ$3:BJ$1130,5),"SIMILAR","NO")</f>
        <v>NO</v>
      </c>
      <c r="BM73" s="62" t="str">
        <f t="shared" si="68"/>
        <v>N/A</v>
      </c>
      <c r="BN73" s="62">
        <f t="shared" si="69"/>
        <v>0</v>
      </c>
      <c r="BO73" s="65">
        <f t="shared" si="70"/>
        <v>0</v>
      </c>
      <c r="BP73" s="59">
        <f>IFERROR(SQRT(($E73-$E$1136)^2+($U73-$U$1136)^2),0)</f>
        <v>1.6500495014850444E-2</v>
      </c>
      <c r="BQ73" s="62" t="str">
        <f>IF(BP73&lt;=SMALL(BP$3:BP$1130,1),"MAS PARECIDO","NO")</f>
        <v>NO</v>
      </c>
      <c r="BR73" s="62" t="str">
        <f>IF(BP73&lt;=SMALL(BP$3:BP$1130,5),"SIMILAR","NO")</f>
        <v>NO</v>
      </c>
      <c r="BS73" s="62" t="str">
        <f t="shared" si="71"/>
        <v>N/A</v>
      </c>
      <c r="BT73" s="62">
        <f t="shared" si="72"/>
        <v>0</v>
      </c>
      <c r="BU73" s="65">
        <f t="shared" si="73"/>
        <v>0</v>
      </c>
      <c r="BV73" s="59">
        <f>IFERROR(SQRT(($E73-$E$1136)^2+($X73-$X$1136)^2),0)</f>
        <v>1.6500495014850444E-2</v>
      </c>
      <c r="BW73" s="62" t="str">
        <f>IF(BV73&lt;=SMALL(BV$3:BV$1130,1),"MAS PARECIDO","NO")</f>
        <v>NO</v>
      </c>
      <c r="BX73" s="62" t="str">
        <f>IF(BV73&lt;=SMALL(BV$3:BV$1130,5),"SIMILAR","NO")</f>
        <v>NO</v>
      </c>
      <c r="BY73" s="62" t="str">
        <f t="shared" si="74"/>
        <v>N/A</v>
      </c>
      <c r="BZ73" s="62">
        <f t="shared" si="75"/>
        <v>0</v>
      </c>
      <c r="CA73" s="65">
        <f t="shared" si="76"/>
        <v>0</v>
      </c>
      <c r="CB73" s="59">
        <f>IFERROR(SQRT(($E73-$E$1136)^2+($AA73-$AA$1136)^2),0)</f>
        <v>1.6500495014850444E-2</v>
      </c>
      <c r="CC73" s="62" t="str">
        <f>IF(CB73&lt;=SMALL(CB$3:CB$1130,1),"MAS PARECIDO","NO")</f>
        <v>NO</v>
      </c>
      <c r="CD73" s="62" t="str">
        <f>IF(CB73&lt;=SMALL(CB$3:CB$1130,5),"SIMILAR","NO")</f>
        <v>NO</v>
      </c>
      <c r="CE73" s="62" t="str">
        <f t="shared" si="81"/>
        <v>N/A</v>
      </c>
      <c r="CF73" s="62">
        <f t="shared" si="82"/>
        <v>0</v>
      </c>
      <c r="CG73" s="65">
        <f t="shared" si="83"/>
        <v>0</v>
      </c>
      <c r="CH73" s="59">
        <f>IFERROR(SQRT(($E73-$E$1136)^2+($AD73-$AD$1136)^2),0)</f>
        <v>1.6500495014850444E-2</v>
      </c>
      <c r="CI73" s="62" t="str">
        <f>IF(CH73&lt;=SMALL(CH$3:CH$1130,1),"MAS PARECIDO","NO")</f>
        <v>NO</v>
      </c>
      <c r="CJ73" s="62" t="str">
        <f>IF(CH73&lt;=SMALL(CH$3:CH$1130,5),"SIMILAR","NO")</f>
        <v>NO</v>
      </c>
      <c r="CK73" s="62" t="str">
        <f t="shared" si="84"/>
        <v>N/A</v>
      </c>
      <c r="CL73" s="62">
        <f t="shared" si="85"/>
        <v>0</v>
      </c>
      <c r="CM73" s="65">
        <f t="shared" si="86"/>
        <v>0</v>
      </c>
      <c r="CN73" s="59">
        <f>IFERROR(SQRT(($E73-$E$1136)^2+($AG73-$AG$1136)^2),0)</f>
        <v>1.6500495014850444E-2</v>
      </c>
      <c r="CO73" s="62" t="str">
        <f>IF(CN73&lt;=SMALL(CN$3:CN$1130,1),"MAS PARECIDO","NO")</f>
        <v>NO</v>
      </c>
      <c r="CP73" s="62" t="str">
        <f>IF(CN73&lt;=SMALL(CN$3:CN$1130,5),"SIMILAR","NO")</f>
        <v>NO</v>
      </c>
      <c r="CQ73" s="62" t="str">
        <f t="shared" si="87"/>
        <v>N/A</v>
      </c>
      <c r="CR73" s="62">
        <f t="shared" si="88"/>
        <v>0</v>
      </c>
      <c r="CS73" s="65">
        <f t="shared" si="89"/>
        <v>0</v>
      </c>
      <c r="CT73" s="59">
        <f>IFERROR(SQRT(($E73-$E$1136)^2+($AJ73-$AJ$1136)^2),0)</f>
        <v>1.6500495014850444E-2</v>
      </c>
      <c r="CU73" s="62" t="str">
        <f>IF(CT73&lt;=SMALL(CT$3:CT$1130,1),"MAS PARECIDO","NO")</f>
        <v>NO</v>
      </c>
      <c r="CV73" s="62" t="str">
        <f>IF(CT73&lt;=SMALL(CT$3:CT$1130,5),"SIMILAR","NO")</f>
        <v>NO</v>
      </c>
      <c r="CW73" s="62" t="str">
        <f t="shared" si="90"/>
        <v>N/A</v>
      </c>
      <c r="CX73" s="62">
        <f t="shared" si="91"/>
        <v>0</v>
      </c>
      <c r="CY73" s="65">
        <f t="shared" si="92"/>
        <v>0</v>
      </c>
      <c r="CZ73" s="2" t="s">
        <v>1410</v>
      </c>
      <c r="DA73" s="2" t="s">
        <v>1411</v>
      </c>
      <c r="DB73" s="2">
        <v>0</v>
      </c>
      <c r="DC73" s="2" t="s">
        <v>189</v>
      </c>
    </row>
    <row r="74" spans="1:107">
      <c r="A74" s="45" t="s">
        <v>268</v>
      </c>
      <c r="B74" s="46">
        <v>159676</v>
      </c>
      <c r="C74" s="47">
        <f>(B74-$B$1132)/($B$1133-$B$1132)</f>
        <v>0.18138202735862402</v>
      </c>
      <c r="D74" s="46">
        <v>71428.570000000007</v>
      </c>
      <c r="E74" s="47">
        <f>(D74-$D$1132)/($D$1133-$D$1132)</f>
        <v>0.14283142494274831</v>
      </c>
      <c r="F74" s="46" t="s">
        <v>191</v>
      </c>
      <c r="G74" s="44">
        <f>VLOOKUP(F74,'DATOS DE SOPORTE'!$Y$5:$Z$8,2,FALSE)</f>
        <v>1</v>
      </c>
      <c r="H74" s="47">
        <f>(G74-$G$1132)/($G$1133-$G$1132)</f>
        <v>0</v>
      </c>
      <c r="I74" s="50">
        <v>0</v>
      </c>
      <c r="J74" s="44">
        <f t="shared" si="54"/>
        <v>0</v>
      </c>
      <c r="K74" s="43">
        <f>(J74-$J$1132)/($J$1133-$J$1132)</f>
        <v>0</v>
      </c>
      <c r="L74" s="51" t="str">
        <f t="shared" si="51"/>
        <v>NO</v>
      </c>
      <c r="M74" s="46" t="s">
        <v>192</v>
      </c>
      <c r="N74" s="44">
        <f t="shared" si="55"/>
        <v>2</v>
      </c>
      <c r="O74" s="43">
        <f>(N74-N$1132)/(N$1133-N$1132)</f>
        <v>1</v>
      </c>
      <c r="P74" s="46" t="s">
        <v>193</v>
      </c>
      <c r="Q74" s="44">
        <f t="shared" si="56"/>
        <v>2</v>
      </c>
      <c r="R74" s="43">
        <f>(Q74-Q$1132)/(Q$1133-Q$1132)</f>
        <v>0.5</v>
      </c>
      <c r="S74" s="46" t="s">
        <v>194</v>
      </c>
      <c r="T74" s="44">
        <f t="shared" si="57"/>
        <v>1</v>
      </c>
      <c r="U74" s="43">
        <f>(T74-T$1132)/(T$1133-T$1132)</f>
        <v>0</v>
      </c>
      <c r="V74" s="46" t="s">
        <v>62</v>
      </c>
      <c r="W74" s="53">
        <f>VLOOKUP(V74,'DATOS DE SOPORTE'!$S$5:$T$10,2,FALSE)</f>
        <v>1</v>
      </c>
      <c r="X74" s="54">
        <f>(W74-W$1132)/(W$1133-W$1132)</f>
        <v>0</v>
      </c>
      <c r="Y74" s="46" t="s">
        <v>136</v>
      </c>
      <c r="Z74" s="53">
        <f t="shared" si="77"/>
        <v>2</v>
      </c>
      <c r="AA74" s="54">
        <f>(Z74-Z$1132)/(Z$1133-Z$1132)</f>
        <v>1</v>
      </c>
      <c r="AB74" s="46" t="s">
        <v>136</v>
      </c>
      <c r="AC74" s="53">
        <f t="shared" si="78"/>
        <v>2</v>
      </c>
      <c r="AD74" s="54">
        <f>(AC74-AC$1132)/(AC$1133-AC$1132)</f>
        <v>1</v>
      </c>
      <c r="AE74" s="46" t="s">
        <v>136</v>
      </c>
      <c r="AF74" s="53">
        <f t="shared" si="79"/>
        <v>2</v>
      </c>
      <c r="AG74" s="54">
        <f>(AF74-AF$1132)/(AF$1133-AF$1132)</f>
        <v>1</v>
      </c>
      <c r="AH74" s="24" t="s">
        <v>67</v>
      </c>
      <c r="AI74" s="53">
        <f>VLOOKUP(AH74,'DATOS DE SOPORTE'!$V$5:$W$8,2,FALSE)</f>
        <v>1</v>
      </c>
      <c r="AJ74" s="54">
        <f>(AI74-AI$1132)/(AI$1133-AI$1132)</f>
        <v>0</v>
      </c>
      <c r="AK74" s="58" t="str">
        <f t="shared" si="80"/>
        <v>Regular</v>
      </c>
      <c r="AL74" s="61">
        <f>IFERROR(SQRT(($E74-$E$1136)^2+($C74-$C$1136)^2),0)</f>
        <v>0.14482327735359046</v>
      </c>
      <c r="AM74" s="62" t="str">
        <f>IF(AL74&lt;=SMALL($AL$3:$AL$1130,1),"MAS PARECIDO","NO")</f>
        <v>NO</v>
      </c>
      <c r="AN74" s="62" t="str">
        <f>IF(AL74&lt;=SMALL($AL$3:$AL$1130,5),"SIMILAR","NO")</f>
        <v>NO</v>
      </c>
      <c r="AO74" s="62" t="str">
        <f t="shared" si="52"/>
        <v>N/A</v>
      </c>
      <c r="AP74" s="62">
        <f t="shared" si="58"/>
        <v>0</v>
      </c>
      <c r="AQ74" s="65">
        <f t="shared" si="53"/>
        <v>0</v>
      </c>
      <c r="AR74" s="61">
        <f>IFERROR(SQRT(($E74-$E$1136)^2+($H74-$H$1136)^2),0)</f>
        <v>0.36265754935605837</v>
      </c>
      <c r="AS74" s="62" t="str">
        <f>IF(AR74&lt;=SMALL(AR$3:AR$1130,1),"MAS PARECIDO","NO")</f>
        <v>NO</v>
      </c>
      <c r="AT74" s="62" t="str">
        <f>IF(AR74&lt;=SMALL(AR$3:AR$1130,5),"SIMILAR","NO")</f>
        <v>NO</v>
      </c>
      <c r="AU74" s="62" t="str">
        <f t="shared" si="59"/>
        <v>N/A</v>
      </c>
      <c r="AV74" s="62">
        <f t="shared" si="60"/>
        <v>0</v>
      </c>
      <c r="AW74" s="65">
        <f t="shared" si="61"/>
        <v>0</v>
      </c>
      <c r="AX74" s="59">
        <f>IFERROR(SQRT(($E74-$E$1136)^2+($K74-$K$1136)^2),0)</f>
        <v>0.24578321137504652</v>
      </c>
      <c r="AY74" s="62" t="str">
        <f>IF(AX74&lt;=SMALL(AX$3:AX$1130,1),"MAS PARECIDO","NO")</f>
        <v>NO</v>
      </c>
      <c r="AZ74" s="62" t="str">
        <f>IF(AX74&lt;=SMALL(AX$3:AX$1130,5),"SIMILAR","NO")</f>
        <v>NO</v>
      </c>
      <c r="BA74" s="62" t="str">
        <f t="shared" si="62"/>
        <v>N/A</v>
      </c>
      <c r="BB74" s="62">
        <f t="shared" si="63"/>
        <v>0</v>
      </c>
      <c r="BC74" s="65">
        <f t="shared" si="64"/>
        <v>0</v>
      </c>
      <c r="BD74" s="59">
        <f>IFERROR(SQRT(($E74-$E$1136)^2+($O74-$O$1136)^2),0)</f>
        <v>0.14286142584277531</v>
      </c>
      <c r="BE74" s="62" t="str">
        <f>IF(BD74&lt;=SMALL(BD$3:BD$1130,1),"MAS PARECIDO","NO")</f>
        <v>NO</v>
      </c>
      <c r="BF74" s="62" t="str">
        <f>IF(BD74&lt;=SMALL(BD$3:BD$1130,5),"SIMILAR","NO")</f>
        <v>NO</v>
      </c>
      <c r="BG74" s="62" t="str">
        <f t="shared" si="65"/>
        <v>N/A</v>
      </c>
      <c r="BH74" s="62">
        <f t="shared" si="66"/>
        <v>0</v>
      </c>
      <c r="BI74" s="65">
        <f t="shared" si="67"/>
        <v>0</v>
      </c>
      <c r="BJ74" s="59">
        <f>IFERROR(SQRT(($E74-$E$1136)^2+($R74-$R$1136)^2),0)</f>
        <v>0.14286142584277531</v>
      </c>
      <c r="BK74" s="62" t="str">
        <f>IF(BJ74&lt;=SMALL(BJ$3:BJ$1130,1),"MAS PARECIDO","NO")</f>
        <v>NO</v>
      </c>
      <c r="BL74" s="62" t="str">
        <f>IF(BJ74&lt;=SMALL(BJ$3:BJ$1130,5),"SIMILAR","NO")</f>
        <v>NO</v>
      </c>
      <c r="BM74" s="62" t="str">
        <f t="shared" si="68"/>
        <v>N/A</v>
      </c>
      <c r="BN74" s="62">
        <f t="shared" si="69"/>
        <v>0</v>
      </c>
      <c r="BO74" s="65">
        <f t="shared" si="70"/>
        <v>0</v>
      </c>
      <c r="BP74" s="59">
        <f>IFERROR(SQRT(($E74-$E$1136)^2+($U74-$U$1136)^2),0)</f>
        <v>0.14286142584277531</v>
      </c>
      <c r="BQ74" s="62" t="str">
        <f>IF(BP74&lt;=SMALL(BP$3:BP$1130,1),"MAS PARECIDO","NO")</f>
        <v>NO</v>
      </c>
      <c r="BR74" s="62" t="str">
        <f>IF(BP74&lt;=SMALL(BP$3:BP$1130,5),"SIMILAR","NO")</f>
        <v>NO</v>
      </c>
      <c r="BS74" s="62" t="str">
        <f t="shared" si="71"/>
        <v>N/A</v>
      </c>
      <c r="BT74" s="62">
        <f t="shared" si="72"/>
        <v>0</v>
      </c>
      <c r="BU74" s="65">
        <f t="shared" si="73"/>
        <v>0</v>
      </c>
      <c r="BV74" s="59">
        <f>IFERROR(SQRT(($E74-$E$1136)^2+($X74-$X$1136)^2),0)</f>
        <v>0.14286142584277531</v>
      </c>
      <c r="BW74" s="62" t="str">
        <f>IF(BV74&lt;=SMALL(BV$3:BV$1130,1),"MAS PARECIDO","NO")</f>
        <v>NO</v>
      </c>
      <c r="BX74" s="62" t="str">
        <f>IF(BV74&lt;=SMALL(BV$3:BV$1130,5),"SIMILAR","NO")</f>
        <v>NO</v>
      </c>
      <c r="BY74" s="62" t="str">
        <f t="shared" si="74"/>
        <v>N/A</v>
      </c>
      <c r="BZ74" s="62">
        <f t="shared" si="75"/>
        <v>0</v>
      </c>
      <c r="CA74" s="65">
        <f t="shared" si="76"/>
        <v>0</v>
      </c>
      <c r="CB74" s="59">
        <f>IFERROR(SQRT(($E74-$E$1136)^2+($AA74-$AA$1136)^2),0)</f>
        <v>1.0101531502667458</v>
      </c>
      <c r="CC74" s="62" t="str">
        <f>IF(CB74&lt;=SMALL(CB$3:CB$1130,1),"MAS PARECIDO","NO")</f>
        <v>NO</v>
      </c>
      <c r="CD74" s="62" t="str">
        <f>IF(CB74&lt;=SMALL(CB$3:CB$1130,5),"SIMILAR","NO")</f>
        <v>NO</v>
      </c>
      <c r="CE74" s="62" t="str">
        <f t="shared" si="81"/>
        <v>N/A</v>
      </c>
      <c r="CF74" s="62">
        <f t="shared" si="82"/>
        <v>0</v>
      </c>
      <c r="CG74" s="65">
        <f t="shared" si="83"/>
        <v>0</v>
      </c>
      <c r="CH74" s="59">
        <f>IFERROR(SQRT(($E74-$E$1136)^2+($AD74-$AD$1136)^2),0)</f>
        <v>0.14286142584277531</v>
      </c>
      <c r="CI74" s="62" t="str">
        <f>IF(CH74&lt;=SMALL(CH$3:CH$1130,1),"MAS PARECIDO","NO")</f>
        <v>NO</v>
      </c>
      <c r="CJ74" s="62" t="str">
        <f>IF(CH74&lt;=SMALL(CH$3:CH$1130,5),"SIMILAR","NO")</f>
        <v>NO</v>
      </c>
      <c r="CK74" s="62" t="str">
        <f t="shared" si="84"/>
        <v>N/A</v>
      </c>
      <c r="CL74" s="62">
        <f t="shared" si="85"/>
        <v>0</v>
      </c>
      <c r="CM74" s="65">
        <f t="shared" si="86"/>
        <v>0</v>
      </c>
      <c r="CN74" s="59">
        <f>IFERROR(SQRT(($E74-$E$1136)^2+($AG74-$AG$1136)^2),0)</f>
        <v>0.14286142584277531</v>
      </c>
      <c r="CO74" s="62" t="str">
        <f>IF(CN74&lt;=SMALL(CN$3:CN$1130,1),"MAS PARECIDO","NO")</f>
        <v>NO</v>
      </c>
      <c r="CP74" s="62" t="str">
        <f>IF(CN74&lt;=SMALL(CN$3:CN$1130,5),"SIMILAR","NO")</f>
        <v>NO</v>
      </c>
      <c r="CQ74" s="62" t="str">
        <f t="shared" si="87"/>
        <v>N/A</v>
      </c>
      <c r="CR74" s="62">
        <f t="shared" si="88"/>
        <v>0</v>
      </c>
      <c r="CS74" s="65">
        <f t="shared" si="89"/>
        <v>0</v>
      </c>
      <c r="CT74" s="59">
        <f>IFERROR(SQRT(($E74-$E$1136)^2+($AJ74-$AJ$1136)^2),0)</f>
        <v>0.14286142584277531</v>
      </c>
      <c r="CU74" s="62" t="str">
        <f>IF(CT74&lt;=SMALL(CT$3:CT$1130,1),"MAS PARECIDO","NO")</f>
        <v>NO</v>
      </c>
      <c r="CV74" s="62" t="str">
        <f>IF(CT74&lt;=SMALL(CT$3:CT$1130,5),"SIMILAR","NO")</f>
        <v>NO</v>
      </c>
      <c r="CW74" s="62" t="str">
        <f t="shared" si="90"/>
        <v>N/A</v>
      </c>
      <c r="CX74" s="62">
        <f t="shared" si="91"/>
        <v>0</v>
      </c>
      <c r="CY74" s="65">
        <f t="shared" si="92"/>
        <v>0</v>
      </c>
      <c r="CZ74" s="2" t="s">
        <v>1412</v>
      </c>
      <c r="DA74" s="2" t="s">
        <v>1413</v>
      </c>
      <c r="DB74" s="2">
        <v>1</v>
      </c>
      <c r="DC74" s="2" t="s">
        <v>346</v>
      </c>
    </row>
    <row r="75" spans="1:107">
      <c r="A75" s="45" t="s">
        <v>269</v>
      </c>
      <c r="B75" s="46">
        <v>62000</v>
      </c>
      <c r="C75" s="47">
        <f>(B75-$B$1132)/($B$1133-$B$1132)</f>
        <v>6.7207260970896271E-2</v>
      </c>
      <c r="D75" s="46">
        <v>80000</v>
      </c>
      <c r="E75" s="47">
        <f>(D75-$D$1132)/($D$1133-$D$1132)</f>
        <v>0.15997479924397731</v>
      </c>
      <c r="F75" s="46" t="s">
        <v>191</v>
      </c>
      <c r="G75" s="44">
        <f>VLOOKUP(F75,'DATOS DE SOPORTE'!$Y$5:$Z$8,2,FALSE)</f>
        <v>1</v>
      </c>
      <c r="H75" s="47">
        <f>(G75-$G$1132)/($G$1133-$G$1132)</f>
        <v>0</v>
      </c>
      <c r="I75" s="50">
        <v>0</v>
      </c>
      <c r="J75" s="44">
        <f t="shared" si="54"/>
        <v>0</v>
      </c>
      <c r="K75" s="43">
        <f>(J75-$J$1132)/($J$1133-$J$1132)</f>
        <v>0</v>
      </c>
      <c r="L75" s="51" t="str">
        <f t="shared" si="51"/>
        <v>NO</v>
      </c>
      <c r="M75" s="46" t="s">
        <v>56</v>
      </c>
      <c r="N75" s="44">
        <f t="shared" si="55"/>
        <v>1</v>
      </c>
      <c r="O75" s="43">
        <f>(N75-N$1132)/(N$1133-N$1132)</f>
        <v>0</v>
      </c>
      <c r="P75" s="46" t="s">
        <v>193</v>
      </c>
      <c r="Q75" s="44">
        <f t="shared" si="56"/>
        <v>2</v>
      </c>
      <c r="R75" s="43">
        <f>(Q75-Q$1132)/(Q$1133-Q$1132)</f>
        <v>0.5</v>
      </c>
      <c r="S75" s="46" t="s">
        <v>194</v>
      </c>
      <c r="T75" s="44">
        <f t="shared" si="57"/>
        <v>1</v>
      </c>
      <c r="U75" s="43">
        <f>(T75-T$1132)/(T$1133-T$1132)</f>
        <v>0</v>
      </c>
      <c r="V75" s="46" t="s">
        <v>212</v>
      </c>
      <c r="W75" s="53">
        <f>VLOOKUP(V75,'DATOS DE SOPORTE'!$S$5:$T$10,2,FALSE)</f>
        <v>3</v>
      </c>
      <c r="X75" s="54">
        <f>(W75-W$1132)/(W$1133-W$1132)</f>
        <v>0.4</v>
      </c>
      <c r="Y75" s="46" t="s">
        <v>136</v>
      </c>
      <c r="Z75" s="53">
        <f t="shared" si="77"/>
        <v>2</v>
      </c>
      <c r="AA75" s="54">
        <f>(Z75-Z$1132)/(Z$1133-Z$1132)</f>
        <v>1</v>
      </c>
      <c r="AB75" s="46" t="s">
        <v>188</v>
      </c>
      <c r="AC75" s="53">
        <f t="shared" si="78"/>
        <v>1</v>
      </c>
      <c r="AD75" s="54">
        <f>(AC75-AC$1132)/(AC$1133-AC$1132)</f>
        <v>0</v>
      </c>
      <c r="AE75" s="46" t="s">
        <v>188</v>
      </c>
      <c r="AF75" s="53">
        <f t="shared" si="79"/>
        <v>1</v>
      </c>
      <c r="AG75" s="54">
        <f>(AF75-AF$1132)/(AF$1133-AF$1132)</f>
        <v>0</v>
      </c>
      <c r="AH75" s="24" t="s">
        <v>199</v>
      </c>
      <c r="AI75" s="53">
        <f>VLOOKUP(AH75,'DATOS DE SOPORTE'!$V$5:$W$8,2,FALSE)</f>
        <v>2</v>
      </c>
      <c r="AJ75" s="54">
        <f>(AI75-AI$1132)/(AI$1133-AI$1132)</f>
        <v>0.33333333333333331</v>
      </c>
      <c r="AK75" s="58" t="str">
        <f t="shared" si="80"/>
        <v>Bueno</v>
      </c>
      <c r="AL75" s="61">
        <f>IFERROR(SQRT(($E75-$E$1136)^2+($C75-$C$1136)^2),0)</f>
        <v>0.21125033975170573</v>
      </c>
      <c r="AM75" s="62" t="str">
        <f>IF(AL75&lt;=SMALL($AL$3:$AL$1130,1),"MAS PARECIDO","NO")</f>
        <v>NO</v>
      </c>
      <c r="AN75" s="62" t="str">
        <f>IF(AL75&lt;=SMALL($AL$3:$AL$1130,5),"SIMILAR","NO")</f>
        <v>NO</v>
      </c>
      <c r="AO75" s="62" t="str">
        <f t="shared" si="52"/>
        <v>N/A</v>
      </c>
      <c r="AP75" s="62">
        <f t="shared" si="58"/>
        <v>0</v>
      </c>
      <c r="AQ75" s="65">
        <f t="shared" si="53"/>
        <v>0</v>
      </c>
      <c r="AR75" s="61">
        <f>IFERROR(SQRT(($E75-$E$1136)^2+($H75-$H$1136)^2),0)</f>
        <v>0.36974673383308454</v>
      </c>
      <c r="AS75" s="62" t="str">
        <f>IF(AR75&lt;=SMALL(AR$3:AR$1130,1),"MAS PARECIDO","NO")</f>
        <v>NO</v>
      </c>
      <c r="AT75" s="62" t="str">
        <f>IF(AR75&lt;=SMALL(AR$3:AR$1130,5),"SIMILAR","NO")</f>
        <v>NO</v>
      </c>
      <c r="AU75" s="62" t="str">
        <f t="shared" si="59"/>
        <v>N/A</v>
      </c>
      <c r="AV75" s="62">
        <f t="shared" si="60"/>
        <v>0</v>
      </c>
      <c r="AW75" s="65">
        <f t="shared" si="61"/>
        <v>0</v>
      </c>
      <c r="AX75" s="59">
        <f>IFERROR(SQRT(($E75-$E$1136)^2+($K75-$K$1136)^2),0)</f>
        <v>0.25612796815092798</v>
      </c>
      <c r="AY75" s="62" t="str">
        <f>IF(AX75&lt;=SMALL(AX$3:AX$1130,1),"MAS PARECIDO","NO")</f>
        <v>NO</v>
      </c>
      <c r="AZ75" s="62" t="str">
        <f>IF(AX75&lt;=SMALL(AX$3:AX$1130,5),"SIMILAR","NO")</f>
        <v>NO</v>
      </c>
      <c r="BA75" s="62" t="str">
        <f t="shared" si="62"/>
        <v>N/A</v>
      </c>
      <c r="BB75" s="62">
        <f t="shared" si="63"/>
        <v>0</v>
      </c>
      <c r="BC75" s="65">
        <f t="shared" si="64"/>
        <v>0</v>
      </c>
      <c r="BD75" s="59">
        <f>IFERROR(SQRT(($E75-$E$1136)^2+($O75-$O$1136)^2),0)</f>
        <v>1.0127198704820217</v>
      </c>
      <c r="BE75" s="62" t="str">
        <f>IF(BD75&lt;=SMALL(BD$3:BD$1130,1),"MAS PARECIDO","NO")</f>
        <v>NO</v>
      </c>
      <c r="BF75" s="62" t="str">
        <f>IF(BD75&lt;=SMALL(BD$3:BD$1130,5),"SIMILAR","NO")</f>
        <v>NO</v>
      </c>
      <c r="BG75" s="62" t="str">
        <f t="shared" si="65"/>
        <v>N/A</v>
      </c>
      <c r="BH75" s="62">
        <f t="shared" si="66"/>
        <v>0</v>
      </c>
      <c r="BI75" s="65">
        <f t="shared" si="67"/>
        <v>0</v>
      </c>
      <c r="BJ75" s="59">
        <f>IFERROR(SQRT(($E75-$E$1136)^2+($R75-$R$1136)^2),0)</f>
        <v>0.16000480014400431</v>
      </c>
      <c r="BK75" s="62" t="str">
        <f>IF(BJ75&lt;=SMALL(BJ$3:BJ$1130,1),"MAS PARECIDO","NO")</f>
        <v>NO</v>
      </c>
      <c r="BL75" s="62" t="str">
        <f>IF(BJ75&lt;=SMALL(BJ$3:BJ$1130,5),"SIMILAR","NO")</f>
        <v>NO</v>
      </c>
      <c r="BM75" s="62" t="str">
        <f t="shared" si="68"/>
        <v>N/A</v>
      </c>
      <c r="BN75" s="62">
        <f t="shared" si="69"/>
        <v>0</v>
      </c>
      <c r="BO75" s="65">
        <f t="shared" si="70"/>
        <v>0</v>
      </c>
      <c r="BP75" s="59">
        <f>IFERROR(SQRT(($E75-$E$1136)^2+($U75-$U$1136)^2),0)</f>
        <v>0.16000480014400431</v>
      </c>
      <c r="BQ75" s="62" t="str">
        <f>IF(BP75&lt;=SMALL(BP$3:BP$1130,1),"MAS PARECIDO","NO")</f>
        <v>NO</v>
      </c>
      <c r="BR75" s="62" t="str">
        <f>IF(BP75&lt;=SMALL(BP$3:BP$1130,5),"SIMILAR","NO")</f>
        <v>NO</v>
      </c>
      <c r="BS75" s="62" t="str">
        <f t="shared" si="71"/>
        <v>N/A</v>
      </c>
      <c r="BT75" s="62">
        <f t="shared" si="72"/>
        <v>0</v>
      </c>
      <c r="BU75" s="65">
        <f t="shared" si="73"/>
        <v>0</v>
      </c>
      <c r="BV75" s="59">
        <f>IFERROR(SQRT(($E75-$E$1136)^2+($X75-$X$1136)^2),0)</f>
        <v>0.43081496732254188</v>
      </c>
      <c r="BW75" s="62" t="str">
        <f>IF(BV75&lt;=SMALL(BV$3:BV$1130,1),"MAS PARECIDO","NO")</f>
        <v>NO</v>
      </c>
      <c r="BX75" s="62" t="str">
        <f>IF(BV75&lt;=SMALL(BV$3:BV$1130,5),"SIMILAR","NO")</f>
        <v>NO</v>
      </c>
      <c r="BY75" s="62" t="str">
        <f t="shared" si="74"/>
        <v>N/A</v>
      </c>
      <c r="BZ75" s="62">
        <f t="shared" si="75"/>
        <v>0</v>
      </c>
      <c r="CA75" s="65">
        <f t="shared" si="76"/>
        <v>0</v>
      </c>
      <c r="CB75" s="59">
        <f>IFERROR(SQRT(($E75-$E$1136)^2+($AA75-$AA$1136)^2),0)</f>
        <v>1.0127198704820217</v>
      </c>
      <c r="CC75" s="62" t="str">
        <f>IF(CB75&lt;=SMALL(CB$3:CB$1130,1),"MAS PARECIDO","NO")</f>
        <v>NO</v>
      </c>
      <c r="CD75" s="62" t="str">
        <f>IF(CB75&lt;=SMALL(CB$3:CB$1130,5),"SIMILAR","NO")</f>
        <v>NO</v>
      </c>
      <c r="CE75" s="62" t="str">
        <f t="shared" si="81"/>
        <v>N/A</v>
      </c>
      <c r="CF75" s="62">
        <f t="shared" si="82"/>
        <v>0</v>
      </c>
      <c r="CG75" s="65">
        <f t="shared" si="83"/>
        <v>0</v>
      </c>
      <c r="CH75" s="59">
        <f>IFERROR(SQRT(($E75-$E$1136)^2+($AD75-$AD$1136)^2),0)</f>
        <v>1.0127198704820217</v>
      </c>
      <c r="CI75" s="62" t="str">
        <f>IF(CH75&lt;=SMALL(CH$3:CH$1130,1),"MAS PARECIDO","NO")</f>
        <v>NO</v>
      </c>
      <c r="CJ75" s="62" t="str">
        <f>IF(CH75&lt;=SMALL(CH$3:CH$1130,5),"SIMILAR","NO")</f>
        <v>NO</v>
      </c>
      <c r="CK75" s="62" t="str">
        <f t="shared" si="84"/>
        <v>N/A</v>
      </c>
      <c r="CL75" s="62">
        <f t="shared" si="85"/>
        <v>0</v>
      </c>
      <c r="CM75" s="65">
        <f t="shared" si="86"/>
        <v>0</v>
      </c>
      <c r="CN75" s="59">
        <f>IFERROR(SQRT(($E75-$E$1136)^2+($AG75-$AG$1136)^2),0)</f>
        <v>1.0127198704820217</v>
      </c>
      <c r="CO75" s="62" t="str">
        <f>IF(CN75&lt;=SMALL(CN$3:CN$1130,1),"MAS PARECIDO","NO")</f>
        <v>NO</v>
      </c>
      <c r="CP75" s="62" t="str">
        <f>IF(CN75&lt;=SMALL(CN$3:CN$1130,5),"SIMILAR","NO")</f>
        <v>NO</v>
      </c>
      <c r="CQ75" s="62" t="str">
        <f t="shared" si="87"/>
        <v>N/A</v>
      </c>
      <c r="CR75" s="62">
        <f t="shared" si="88"/>
        <v>0</v>
      </c>
      <c r="CS75" s="65">
        <f t="shared" si="89"/>
        <v>0</v>
      </c>
      <c r="CT75" s="59">
        <f>IFERROR(SQRT(($E75-$E$1136)^2+($AJ75-$AJ$1136)^2),0)</f>
        <v>0.36974673383308454</v>
      </c>
      <c r="CU75" s="62" t="str">
        <f>IF(CT75&lt;=SMALL(CT$3:CT$1130,1),"MAS PARECIDO","NO")</f>
        <v>NO</v>
      </c>
      <c r="CV75" s="62" t="str">
        <f>IF(CT75&lt;=SMALL(CT$3:CT$1130,5),"SIMILAR","NO")</f>
        <v>NO</v>
      </c>
      <c r="CW75" s="62" t="str">
        <f t="shared" si="90"/>
        <v>N/A</v>
      </c>
      <c r="CX75" s="62">
        <f t="shared" si="91"/>
        <v>0</v>
      </c>
      <c r="CY75" s="65">
        <f t="shared" si="92"/>
        <v>0</v>
      </c>
      <c r="CZ75" s="2" t="s">
        <v>1414</v>
      </c>
      <c r="DA75" s="2" t="s">
        <v>1415</v>
      </c>
      <c r="DB75" s="2">
        <v>0</v>
      </c>
      <c r="DC75" s="2" t="s">
        <v>189</v>
      </c>
    </row>
    <row r="76" spans="1:107">
      <c r="A76" s="45" t="s">
        <v>270</v>
      </c>
      <c r="B76" s="46">
        <v>114388</v>
      </c>
      <c r="C76" s="47">
        <f>(B76-$B$1132)/($B$1133-$B$1132)</f>
        <v>0.12844428604891217</v>
      </c>
      <c r="D76" s="46">
        <v>25000</v>
      </c>
      <c r="E76" s="47">
        <f>(D76-$D$1132)/($D$1133-$D$1132)</f>
        <v>4.9971499144974348E-2</v>
      </c>
      <c r="F76" s="46" t="s">
        <v>187</v>
      </c>
      <c r="G76" s="44">
        <f>VLOOKUP(F76,'DATOS DE SOPORTE'!$Y$5:$Z$8,2,FALSE)</f>
        <v>4</v>
      </c>
      <c r="H76" s="47">
        <f>(G76-$G$1132)/($G$1133-$G$1132)</f>
        <v>1</v>
      </c>
      <c r="I76" s="50">
        <v>0</v>
      </c>
      <c r="J76" s="44">
        <f t="shared" si="54"/>
        <v>0</v>
      </c>
      <c r="K76" s="43">
        <f>(J76-$J$1132)/($J$1133-$J$1132)</f>
        <v>0</v>
      </c>
      <c r="L76" s="51" t="str">
        <f t="shared" si="51"/>
        <v>NO</v>
      </c>
      <c r="M76" s="46" t="s">
        <v>56</v>
      </c>
      <c r="N76" s="44">
        <f t="shared" si="55"/>
        <v>1</v>
      </c>
      <c r="O76" s="43">
        <f>(N76-N$1132)/(N$1133-N$1132)</f>
        <v>0</v>
      </c>
      <c r="P76" s="46" t="s">
        <v>58</v>
      </c>
      <c r="Q76" s="44">
        <f t="shared" si="56"/>
        <v>3</v>
      </c>
      <c r="R76" s="43">
        <f>(Q76-Q$1132)/(Q$1133-Q$1132)</f>
        <v>1</v>
      </c>
      <c r="S76" s="46" t="s">
        <v>60</v>
      </c>
      <c r="T76" s="44">
        <f t="shared" si="57"/>
        <v>2</v>
      </c>
      <c r="U76" s="43">
        <f>(T76-T$1132)/(T$1133-T$1132)</f>
        <v>1</v>
      </c>
      <c r="V76" s="46" t="s">
        <v>62</v>
      </c>
      <c r="W76" s="53">
        <f>VLOOKUP(V76,'DATOS DE SOPORTE'!$S$5:$T$10,2,FALSE)</f>
        <v>1</v>
      </c>
      <c r="X76" s="54">
        <f>(W76-W$1132)/(W$1133-W$1132)</f>
        <v>0</v>
      </c>
      <c r="Y76" s="46" t="s">
        <v>188</v>
      </c>
      <c r="Z76" s="53">
        <f t="shared" si="77"/>
        <v>1</v>
      </c>
      <c r="AA76" s="54">
        <f>(Z76-Z$1132)/(Z$1133-Z$1132)</f>
        <v>0</v>
      </c>
      <c r="AB76" s="46" t="s">
        <v>188</v>
      </c>
      <c r="AC76" s="53">
        <f t="shared" si="78"/>
        <v>1</v>
      </c>
      <c r="AD76" s="54">
        <f>(AC76-AC$1132)/(AC$1133-AC$1132)</f>
        <v>0</v>
      </c>
      <c r="AE76" s="46" t="s">
        <v>188</v>
      </c>
      <c r="AF76" s="53">
        <f t="shared" si="79"/>
        <v>1</v>
      </c>
      <c r="AG76" s="54">
        <f>(AF76-AF$1132)/(AF$1133-AF$1132)</f>
        <v>0</v>
      </c>
      <c r="AH76" s="24" t="s">
        <v>67</v>
      </c>
      <c r="AI76" s="53">
        <f>VLOOKUP(AH76,'DATOS DE SOPORTE'!$V$5:$W$8,2,FALSE)</f>
        <v>1</v>
      </c>
      <c r="AJ76" s="54">
        <f>(AI76-AI$1132)/(AI$1133-AI$1132)</f>
        <v>0</v>
      </c>
      <c r="AK76" s="58" t="str">
        <f t="shared" si="80"/>
        <v>Bueno</v>
      </c>
      <c r="AL76" s="61">
        <f>IFERROR(SQRT(($E76-$E$1136)^2+($C76-$C$1136)^2),0)</f>
        <v>9.1554530890120292E-2</v>
      </c>
      <c r="AM76" s="62" t="str">
        <f>IF(AL76&lt;=SMALL($AL$3:$AL$1130,1),"MAS PARECIDO","NO")</f>
        <v>NO</v>
      </c>
      <c r="AN76" s="62" t="str">
        <f>IF(AL76&lt;=SMALL($AL$3:$AL$1130,5),"SIMILAR","NO")</f>
        <v>NO</v>
      </c>
      <c r="AO76" s="62" t="str">
        <f t="shared" si="52"/>
        <v>N/A</v>
      </c>
      <c r="AP76" s="62">
        <f t="shared" si="58"/>
        <v>0</v>
      </c>
      <c r="AQ76" s="65">
        <f t="shared" si="53"/>
        <v>0</v>
      </c>
      <c r="AR76" s="61">
        <f>IFERROR(SQRT(($E76-$E$1136)^2+($H76-$H$1136)^2),0)</f>
        <v>0.66853914952768079</v>
      </c>
      <c r="AS76" s="62" t="str">
        <f>IF(AR76&lt;=SMALL(AR$3:AR$1130,1),"MAS PARECIDO","NO")</f>
        <v>NO</v>
      </c>
      <c r="AT76" s="62" t="str">
        <f>IF(AR76&lt;=SMALL(AR$3:AR$1130,5),"SIMILAR","NO")</f>
        <v>NO</v>
      </c>
      <c r="AU76" s="62" t="str">
        <f t="shared" si="59"/>
        <v>N/A</v>
      </c>
      <c r="AV76" s="62">
        <f t="shared" si="60"/>
        <v>0</v>
      </c>
      <c r="AW76" s="65">
        <f t="shared" si="61"/>
        <v>0</v>
      </c>
      <c r="AX76" s="59">
        <f>IFERROR(SQRT(($E76-$E$1136)^2+($K76-$K$1136)^2),0)</f>
        <v>0.20615564510037138</v>
      </c>
      <c r="AY76" s="62" t="str">
        <f>IF(AX76&lt;=SMALL(AX$3:AX$1130,1),"MAS PARECIDO","NO")</f>
        <v>NO</v>
      </c>
      <c r="AZ76" s="62" t="str">
        <f>IF(AX76&lt;=SMALL(AX$3:AX$1130,5),"SIMILAR","NO")</f>
        <v>NO</v>
      </c>
      <c r="BA76" s="62" t="str">
        <f t="shared" si="62"/>
        <v>N/A</v>
      </c>
      <c r="BB76" s="62">
        <f t="shared" si="63"/>
        <v>0</v>
      </c>
      <c r="BC76" s="65">
        <f t="shared" si="64"/>
        <v>0</v>
      </c>
      <c r="BD76" s="59">
        <f>IFERROR(SQRT(($E76-$E$1136)^2+($O76-$O$1136)^2),0)</f>
        <v>1.0012492946348328</v>
      </c>
      <c r="BE76" s="62" t="str">
        <f>IF(BD76&lt;=SMALL(BD$3:BD$1130,1),"MAS PARECIDO","NO")</f>
        <v>NO</v>
      </c>
      <c r="BF76" s="62" t="str">
        <f>IF(BD76&lt;=SMALL(BD$3:BD$1130,5),"SIMILAR","NO")</f>
        <v>NO</v>
      </c>
      <c r="BG76" s="62" t="str">
        <f t="shared" si="65"/>
        <v>N/A</v>
      </c>
      <c r="BH76" s="62">
        <f t="shared" si="66"/>
        <v>0</v>
      </c>
      <c r="BI76" s="65">
        <f t="shared" si="67"/>
        <v>0</v>
      </c>
      <c r="BJ76" s="59">
        <f>IFERROR(SQRT(($E76-$E$1136)^2+($R76-$R$1136)^2),0)</f>
        <v>0.50249393031831757</v>
      </c>
      <c r="BK76" s="62" t="str">
        <f>IF(BJ76&lt;=SMALL(BJ$3:BJ$1130,1),"MAS PARECIDO","NO")</f>
        <v>NO</v>
      </c>
      <c r="BL76" s="62" t="str">
        <f>IF(BJ76&lt;=SMALL(BJ$3:BJ$1130,5),"SIMILAR","NO")</f>
        <v>NO</v>
      </c>
      <c r="BM76" s="62" t="str">
        <f t="shared" si="68"/>
        <v>N/A</v>
      </c>
      <c r="BN76" s="62">
        <f t="shared" si="69"/>
        <v>0</v>
      </c>
      <c r="BO76" s="65">
        <f t="shared" si="70"/>
        <v>0</v>
      </c>
      <c r="BP76" s="59">
        <f>IFERROR(SQRT(($E76-$E$1136)^2+($U76-$U$1136)^2),0)</f>
        <v>1.0012492946348328</v>
      </c>
      <c r="BQ76" s="62" t="str">
        <f>IF(BP76&lt;=SMALL(BP$3:BP$1130,1),"MAS PARECIDO","NO")</f>
        <v>NO</v>
      </c>
      <c r="BR76" s="62" t="str">
        <f>IF(BP76&lt;=SMALL(BP$3:BP$1130,5),"SIMILAR","NO")</f>
        <v>NO</v>
      </c>
      <c r="BS76" s="62" t="str">
        <f t="shared" si="71"/>
        <v>N/A</v>
      </c>
      <c r="BT76" s="62">
        <f t="shared" si="72"/>
        <v>0</v>
      </c>
      <c r="BU76" s="65">
        <f t="shared" si="73"/>
        <v>0</v>
      </c>
      <c r="BV76" s="59">
        <f>IFERROR(SQRT(($E76-$E$1136)^2+($X76-$X$1136)^2),0)</f>
        <v>5.0001500045001347E-2</v>
      </c>
      <c r="BW76" s="62" t="str">
        <f>IF(BV76&lt;=SMALL(BV$3:BV$1130,1),"MAS PARECIDO","NO")</f>
        <v>NO</v>
      </c>
      <c r="BX76" s="62" t="str">
        <f>IF(BV76&lt;=SMALL(BV$3:BV$1130,5),"SIMILAR","NO")</f>
        <v>NO</v>
      </c>
      <c r="BY76" s="62" t="str">
        <f t="shared" si="74"/>
        <v>N/A</v>
      </c>
      <c r="BZ76" s="62">
        <f t="shared" si="75"/>
        <v>0</v>
      </c>
      <c r="CA76" s="65">
        <f t="shared" si="76"/>
        <v>0</v>
      </c>
      <c r="CB76" s="59">
        <f>IFERROR(SQRT(($E76-$E$1136)^2+($AA76-$AA$1136)^2),0)</f>
        <v>5.0001500045001347E-2</v>
      </c>
      <c r="CC76" s="62" t="str">
        <f>IF(CB76&lt;=SMALL(CB$3:CB$1130,1),"MAS PARECIDO","NO")</f>
        <v>NO</v>
      </c>
      <c r="CD76" s="62" t="str">
        <f>IF(CB76&lt;=SMALL(CB$3:CB$1130,5),"SIMILAR","NO")</f>
        <v>NO</v>
      </c>
      <c r="CE76" s="62" t="str">
        <f t="shared" si="81"/>
        <v>N/A</v>
      </c>
      <c r="CF76" s="62">
        <f t="shared" si="82"/>
        <v>0</v>
      </c>
      <c r="CG76" s="65">
        <f t="shared" si="83"/>
        <v>0</v>
      </c>
      <c r="CH76" s="59">
        <f>IFERROR(SQRT(($E76-$E$1136)^2+($AD76-$AD$1136)^2),0)</f>
        <v>1.0012492946348328</v>
      </c>
      <c r="CI76" s="62" t="str">
        <f>IF(CH76&lt;=SMALL(CH$3:CH$1130,1),"MAS PARECIDO","NO")</f>
        <v>NO</v>
      </c>
      <c r="CJ76" s="62" t="str">
        <f>IF(CH76&lt;=SMALL(CH$3:CH$1130,5),"SIMILAR","NO")</f>
        <v>NO</v>
      </c>
      <c r="CK76" s="62" t="str">
        <f t="shared" si="84"/>
        <v>N/A</v>
      </c>
      <c r="CL76" s="62">
        <f t="shared" si="85"/>
        <v>0</v>
      </c>
      <c r="CM76" s="65">
        <f t="shared" si="86"/>
        <v>0</v>
      </c>
      <c r="CN76" s="59">
        <f>IFERROR(SQRT(($E76-$E$1136)^2+($AG76-$AG$1136)^2),0)</f>
        <v>1.0012492946348328</v>
      </c>
      <c r="CO76" s="62" t="str">
        <f>IF(CN76&lt;=SMALL(CN$3:CN$1130,1),"MAS PARECIDO","NO")</f>
        <v>NO</v>
      </c>
      <c r="CP76" s="62" t="str">
        <f>IF(CN76&lt;=SMALL(CN$3:CN$1130,5),"SIMILAR","NO")</f>
        <v>NO</v>
      </c>
      <c r="CQ76" s="62" t="str">
        <f t="shared" si="87"/>
        <v>N/A</v>
      </c>
      <c r="CR76" s="62">
        <f t="shared" si="88"/>
        <v>0</v>
      </c>
      <c r="CS76" s="65">
        <f t="shared" si="89"/>
        <v>0</v>
      </c>
      <c r="CT76" s="59">
        <f>IFERROR(SQRT(($E76-$E$1136)^2+($AJ76-$AJ$1136)^2),0)</f>
        <v>5.0001500045001347E-2</v>
      </c>
      <c r="CU76" s="62" t="str">
        <f>IF(CT76&lt;=SMALL(CT$3:CT$1130,1),"MAS PARECIDO","NO")</f>
        <v>NO</v>
      </c>
      <c r="CV76" s="62" t="str">
        <f>IF(CT76&lt;=SMALL(CT$3:CT$1130,5),"SIMILAR","NO")</f>
        <v>NO</v>
      </c>
      <c r="CW76" s="62" t="str">
        <f t="shared" si="90"/>
        <v>N/A</v>
      </c>
      <c r="CX76" s="62">
        <f t="shared" si="91"/>
        <v>0</v>
      </c>
      <c r="CY76" s="65">
        <f t="shared" si="92"/>
        <v>0</v>
      </c>
      <c r="CZ76" s="2" t="s">
        <v>1416</v>
      </c>
      <c r="DA76" s="2" t="s">
        <v>1417</v>
      </c>
      <c r="DB76" s="2">
        <v>0</v>
      </c>
      <c r="DC76" s="2" t="s">
        <v>189</v>
      </c>
    </row>
    <row r="77" spans="1:107">
      <c r="A77" s="45" t="s">
        <v>271</v>
      </c>
      <c r="B77" s="46">
        <v>74608</v>
      </c>
      <c r="C77" s="47">
        <f>(B77-$B$1132)/($B$1133-$B$1132)</f>
        <v>8.1944918682273382E-2</v>
      </c>
      <c r="D77" s="46">
        <v>35000</v>
      </c>
      <c r="E77" s="47">
        <f>(D77-$D$1132)/($D$1133-$D$1132)</f>
        <v>6.9972099162974893E-2</v>
      </c>
      <c r="F77" s="46" t="s">
        <v>53</v>
      </c>
      <c r="G77" s="44">
        <f>VLOOKUP(F77,'DATOS DE SOPORTE'!$Y$5:$Z$8,2,FALSE)</f>
        <v>2</v>
      </c>
      <c r="H77" s="47">
        <f>(G77-$G$1132)/($G$1133-$G$1132)</f>
        <v>0.33333333333333331</v>
      </c>
      <c r="I77" s="50">
        <v>3</v>
      </c>
      <c r="J77" s="44">
        <f t="shared" si="54"/>
        <v>3</v>
      </c>
      <c r="K77" s="43">
        <f>(J77-$J$1132)/($J$1133-$J$1132)</f>
        <v>0.6</v>
      </c>
      <c r="L77" s="51" t="str">
        <f t="shared" si="51"/>
        <v>SI</v>
      </c>
      <c r="M77" s="46" t="s">
        <v>56</v>
      </c>
      <c r="N77" s="44">
        <f t="shared" si="55"/>
        <v>1</v>
      </c>
      <c r="O77" s="43">
        <f>(N77-N$1132)/(N$1133-N$1132)</f>
        <v>0</v>
      </c>
      <c r="P77" s="46" t="s">
        <v>58</v>
      </c>
      <c r="Q77" s="44">
        <f t="shared" si="56"/>
        <v>3</v>
      </c>
      <c r="R77" s="43">
        <f>(Q77-Q$1132)/(Q$1133-Q$1132)</f>
        <v>1</v>
      </c>
      <c r="S77" s="46" t="s">
        <v>60</v>
      </c>
      <c r="T77" s="44">
        <f t="shared" si="57"/>
        <v>2</v>
      </c>
      <c r="U77" s="43">
        <f>(T77-T$1132)/(T$1133-T$1132)</f>
        <v>1</v>
      </c>
      <c r="V77" s="46" t="s">
        <v>62</v>
      </c>
      <c r="W77" s="53">
        <f>VLOOKUP(V77,'DATOS DE SOPORTE'!$S$5:$T$10,2,FALSE)</f>
        <v>1</v>
      </c>
      <c r="X77" s="54">
        <f>(W77-W$1132)/(W$1133-W$1132)</f>
        <v>0</v>
      </c>
      <c r="Y77" s="46" t="s">
        <v>136</v>
      </c>
      <c r="Z77" s="53">
        <f t="shared" si="77"/>
        <v>2</v>
      </c>
      <c r="AA77" s="54">
        <f>(Z77-Z$1132)/(Z$1133-Z$1132)</f>
        <v>1</v>
      </c>
      <c r="AB77" s="46" t="s">
        <v>136</v>
      </c>
      <c r="AC77" s="53">
        <f t="shared" si="78"/>
        <v>2</v>
      </c>
      <c r="AD77" s="54">
        <f>(AC77-AC$1132)/(AC$1133-AC$1132)</f>
        <v>1</v>
      </c>
      <c r="AE77" s="46" t="s">
        <v>188</v>
      </c>
      <c r="AF77" s="53">
        <f t="shared" si="79"/>
        <v>1</v>
      </c>
      <c r="AG77" s="54">
        <f>(AF77-AF$1132)/(AF$1133-AF$1132)</f>
        <v>0</v>
      </c>
      <c r="AH77" s="24" t="s">
        <v>67</v>
      </c>
      <c r="AI77" s="53">
        <f>VLOOKUP(AH77,'DATOS DE SOPORTE'!$V$5:$W$8,2,FALSE)</f>
        <v>1</v>
      </c>
      <c r="AJ77" s="54">
        <f>(AI77-AI$1132)/(AI$1133-AI$1132)</f>
        <v>0</v>
      </c>
      <c r="AK77" s="58" t="str">
        <f t="shared" si="80"/>
        <v>Bueno</v>
      </c>
      <c r="AL77" s="61">
        <f>IFERROR(SQRT(($E77-$E$1136)^2+($C77-$C$1136)^2),0)</f>
        <v>0.14169361474109876</v>
      </c>
      <c r="AM77" s="62" t="str">
        <f>IF(AL77&lt;=SMALL($AL$3:$AL$1130,1),"MAS PARECIDO","NO")</f>
        <v>NO</v>
      </c>
      <c r="AN77" s="62" t="str">
        <f>IF(AL77&lt;=SMALL($AL$3:$AL$1130,5),"SIMILAR","NO")</f>
        <v>NO</v>
      </c>
      <c r="AO77" s="62" t="str">
        <f t="shared" si="52"/>
        <v>N/A</v>
      </c>
      <c r="AP77" s="62">
        <f t="shared" si="58"/>
        <v>0</v>
      </c>
      <c r="AQ77" s="65">
        <f t="shared" si="53"/>
        <v>0</v>
      </c>
      <c r="AR77" s="61">
        <f>IFERROR(SQRT(($E77-$E$1136)^2+($H77-$H$1136)^2),0)</f>
        <v>7.0002100063001893E-2</v>
      </c>
      <c r="AS77" s="62" t="str">
        <f>IF(AR77&lt;=SMALL(AR$3:AR$1130,1),"MAS PARECIDO","NO")</f>
        <v>NO</v>
      </c>
      <c r="AT77" s="62" t="str">
        <f>IF(AR77&lt;=SMALL(AR$3:AR$1130,5),"SIMILAR","NO")</f>
        <v>NO</v>
      </c>
      <c r="AU77" s="62" t="str">
        <f t="shared" si="59"/>
        <v>N/A</v>
      </c>
      <c r="AV77" s="62">
        <f t="shared" si="60"/>
        <v>0</v>
      </c>
      <c r="AW77" s="65">
        <f t="shared" si="61"/>
        <v>0</v>
      </c>
      <c r="AX77" s="59">
        <f>IFERROR(SQRT(($E77-$E$1136)^2+($K77-$K$1136)^2),0)</f>
        <v>0.40607917209976491</v>
      </c>
      <c r="AY77" s="62" t="str">
        <f>IF(AX77&lt;=SMALL(AX$3:AX$1130,1),"MAS PARECIDO","NO")</f>
        <v>NO</v>
      </c>
      <c r="AZ77" s="62" t="str">
        <f>IF(AX77&lt;=SMALL(AX$3:AX$1130,5),"SIMILAR","NO")</f>
        <v>NO</v>
      </c>
      <c r="BA77" s="62" t="str">
        <f t="shared" si="62"/>
        <v>N/A</v>
      </c>
      <c r="BB77" s="62">
        <f t="shared" si="63"/>
        <v>0</v>
      </c>
      <c r="BC77" s="65">
        <f t="shared" si="64"/>
        <v>0</v>
      </c>
      <c r="BD77" s="59">
        <f>IFERROR(SQRT(($E77-$E$1136)^2+($O77-$O$1136)^2),0)</f>
        <v>1.0024471527283774</v>
      </c>
      <c r="BE77" s="62" t="str">
        <f>IF(BD77&lt;=SMALL(BD$3:BD$1130,1),"MAS PARECIDO","NO")</f>
        <v>NO</v>
      </c>
      <c r="BF77" s="62" t="str">
        <f>IF(BD77&lt;=SMALL(BD$3:BD$1130,5),"SIMILAR","NO")</f>
        <v>NO</v>
      </c>
      <c r="BG77" s="62" t="str">
        <f t="shared" si="65"/>
        <v>N/A</v>
      </c>
      <c r="BH77" s="62">
        <f t="shared" si="66"/>
        <v>0</v>
      </c>
      <c r="BI77" s="65">
        <f t="shared" si="67"/>
        <v>0</v>
      </c>
      <c r="BJ77" s="59">
        <f>IFERROR(SQRT(($E77-$E$1136)^2+($R77-$R$1136)^2),0)</f>
        <v>0.50487651362806585</v>
      </c>
      <c r="BK77" s="62" t="str">
        <f>IF(BJ77&lt;=SMALL(BJ$3:BJ$1130,1),"MAS PARECIDO","NO")</f>
        <v>NO</v>
      </c>
      <c r="BL77" s="62" t="str">
        <f>IF(BJ77&lt;=SMALL(BJ$3:BJ$1130,5),"SIMILAR","NO")</f>
        <v>NO</v>
      </c>
      <c r="BM77" s="62" t="str">
        <f t="shared" si="68"/>
        <v>N/A</v>
      </c>
      <c r="BN77" s="62">
        <f t="shared" si="69"/>
        <v>0</v>
      </c>
      <c r="BO77" s="65">
        <f t="shared" si="70"/>
        <v>0</v>
      </c>
      <c r="BP77" s="59">
        <f>IFERROR(SQRT(($E77-$E$1136)^2+($U77-$U$1136)^2),0)</f>
        <v>1.0024471527283774</v>
      </c>
      <c r="BQ77" s="62" t="str">
        <f>IF(BP77&lt;=SMALL(BP$3:BP$1130,1),"MAS PARECIDO","NO")</f>
        <v>NO</v>
      </c>
      <c r="BR77" s="62" t="str">
        <f>IF(BP77&lt;=SMALL(BP$3:BP$1130,5),"SIMILAR","NO")</f>
        <v>NO</v>
      </c>
      <c r="BS77" s="62" t="str">
        <f t="shared" si="71"/>
        <v>N/A</v>
      </c>
      <c r="BT77" s="62">
        <f t="shared" si="72"/>
        <v>0</v>
      </c>
      <c r="BU77" s="65">
        <f t="shared" si="73"/>
        <v>0</v>
      </c>
      <c r="BV77" s="59">
        <f>IFERROR(SQRT(($E77-$E$1136)^2+($X77-$X$1136)^2),0)</f>
        <v>7.0002100063001893E-2</v>
      </c>
      <c r="BW77" s="62" t="str">
        <f>IF(BV77&lt;=SMALL(BV$3:BV$1130,1),"MAS PARECIDO","NO")</f>
        <v>NO</v>
      </c>
      <c r="BX77" s="62" t="str">
        <f>IF(BV77&lt;=SMALL(BV$3:BV$1130,5),"SIMILAR","NO")</f>
        <v>NO</v>
      </c>
      <c r="BY77" s="62" t="str">
        <f t="shared" si="74"/>
        <v>N/A</v>
      </c>
      <c r="BZ77" s="62">
        <f t="shared" si="75"/>
        <v>0</v>
      </c>
      <c r="CA77" s="65">
        <f t="shared" si="76"/>
        <v>0</v>
      </c>
      <c r="CB77" s="59">
        <f>IFERROR(SQRT(($E77-$E$1136)^2+($AA77-$AA$1136)^2),0)</f>
        <v>1.0024471527283774</v>
      </c>
      <c r="CC77" s="62" t="str">
        <f>IF(CB77&lt;=SMALL(CB$3:CB$1130,1),"MAS PARECIDO","NO")</f>
        <v>NO</v>
      </c>
      <c r="CD77" s="62" t="str">
        <f>IF(CB77&lt;=SMALL(CB$3:CB$1130,5),"SIMILAR","NO")</f>
        <v>NO</v>
      </c>
      <c r="CE77" s="62" t="str">
        <f t="shared" si="81"/>
        <v>N/A</v>
      </c>
      <c r="CF77" s="62">
        <f t="shared" si="82"/>
        <v>0</v>
      </c>
      <c r="CG77" s="65">
        <f t="shared" si="83"/>
        <v>0</v>
      </c>
      <c r="CH77" s="59">
        <f>IFERROR(SQRT(($E77-$E$1136)^2+($AD77-$AD$1136)^2),0)</f>
        <v>7.0002100063001893E-2</v>
      </c>
      <c r="CI77" s="62" t="str">
        <f>IF(CH77&lt;=SMALL(CH$3:CH$1130,1),"MAS PARECIDO","NO")</f>
        <v>NO</v>
      </c>
      <c r="CJ77" s="62" t="str">
        <f>IF(CH77&lt;=SMALL(CH$3:CH$1130,5),"SIMILAR","NO")</f>
        <v>NO</v>
      </c>
      <c r="CK77" s="62" t="str">
        <f t="shared" si="84"/>
        <v>N/A</v>
      </c>
      <c r="CL77" s="62">
        <f t="shared" si="85"/>
        <v>0</v>
      </c>
      <c r="CM77" s="65">
        <f t="shared" si="86"/>
        <v>0</v>
      </c>
      <c r="CN77" s="59">
        <f>IFERROR(SQRT(($E77-$E$1136)^2+($AG77-$AG$1136)^2),0)</f>
        <v>1.0024471527283774</v>
      </c>
      <c r="CO77" s="62" t="str">
        <f>IF(CN77&lt;=SMALL(CN$3:CN$1130,1),"MAS PARECIDO","NO")</f>
        <v>NO</v>
      </c>
      <c r="CP77" s="62" t="str">
        <f>IF(CN77&lt;=SMALL(CN$3:CN$1130,5),"SIMILAR","NO")</f>
        <v>NO</v>
      </c>
      <c r="CQ77" s="62" t="str">
        <f t="shared" si="87"/>
        <v>N/A</v>
      </c>
      <c r="CR77" s="62">
        <f t="shared" si="88"/>
        <v>0</v>
      </c>
      <c r="CS77" s="65">
        <f t="shared" si="89"/>
        <v>0</v>
      </c>
      <c r="CT77" s="59">
        <f>IFERROR(SQRT(($E77-$E$1136)^2+($AJ77-$AJ$1136)^2),0)</f>
        <v>7.0002100063001893E-2</v>
      </c>
      <c r="CU77" s="62" t="str">
        <f>IF(CT77&lt;=SMALL(CT$3:CT$1130,1),"MAS PARECIDO","NO")</f>
        <v>NO</v>
      </c>
      <c r="CV77" s="62" t="str">
        <f>IF(CT77&lt;=SMALL(CT$3:CT$1130,5),"SIMILAR","NO")</f>
        <v>NO</v>
      </c>
      <c r="CW77" s="62" t="str">
        <f t="shared" si="90"/>
        <v>N/A</v>
      </c>
      <c r="CX77" s="62">
        <f t="shared" si="91"/>
        <v>0</v>
      </c>
      <c r="CY77" s="65">
        <f t="shared" si="92"/>
        <v>0</v>
      </c>
      <c r="CZ77" s="2" t="s">
        <v>1418</v>
      </c>
      <c r="DA77" s="2" t="s">
        <v>1419</v>
      </c>
      <c r="DB77" s="2">
        <v>0</v>
      </c>
      <c r="DC77" s="2" t="s">
        <v>189</v>
      </c>
    </row>
    <row r="78" spans="1:107">
      <c r="A78" s="45" t="s">
        <v>272</v>
      </c>
      <c r="B78" s="46">
        <v>40000</v>
      </c>
      <c r="C78" s="47">
        <f>(B78-$B$1132)/($B$1133-$B$1132)</f>
        <v>4.1491170421221732E-2</v>
      </c>
      <c r="D78" s="46">
        <v>15000</v>
      </c>
      <c r="E78" s="47">
        <f>(D78-$D$1132)/($D$1133-$D$1132)</f>
        <v>2.9970899126973809E-2</v>
      </c>
      <c r="F78" s="46" t="s">
        <v>191</v>
      </c>
      <c r="G78" s="44">
        <f>VLOOKUP(F78,'DATOS DE SOPORTE'!$Y$5:$Z$8,2,FALSE)</f>
        <v>1</v>
      </c>
      <c r="H78" s="47">
        <f>(G78-$G$1132)/($G$1133-$G$1132)</f>
        <v>0</v>
      </c>
      <c r="I78" s="50">
        <v>0</v>
      </c>
      <c r="J78" s="44">
        <f t="shared" si="54"/>
        <v>0</v>
      </c>
      <c r="K78" s="43">
        <f>(J78-$J$1132)/($J$1133-$J$1132)</f>
        <v>0</v>
      </c>
      <c r="L78" s="51" t="str">
        <f t="shared" si="51"/>
        <v>NO</v>
      </c>
      <c r="M78" s="46" t="s">
        <v>56</v>
      </c>
      <c r="N78" s="44">
        <f t="shared" si="55"/>
        <v>1</v>
      </c>
      <c r="O78" s="43">
        <f>(N78-N$1132)/(N$1133-N$1132)</f>
        <v>0</v>
      </c>
      <c r="P78" s="46" t="s">
        <v>193</v>
      </c>
      <c r="Q78" s="44">
        <f t="shared" si="56"/>
        <v>2</v>
      </c>
      <c r="R78" s="43">
        <f>(Q78-Q$1132)/(Q$1133-Q$1132)</f>
        <v>0.5</v>
      </c>
      <c r="S78" s="46" t="s">
        <v>194</v>
      </c>
      <c r="T78" s="44">
        <f t="shared" si="57"/>
        <v>1</v>
      </c>
      <c r="U78" s="43">
        <f>(T78-T$1132)/(T$1133-T$1132)</f>
        <v>0</v>
      </c>
      <c r="V78" s="46" t="s">
        <v>237</v>
      </c>
      <c r="W78" s="53">
        <f>VLOOKUP(V78,'DATOS DE SOPORTE'!$S$5:$T$10,2,FALSE)</f>
        <v>6</v>
      </c>
      <c r="X78" s="54">
        <f>(W78-W$1132)/(W$1133-W$1132)</f>
        <v>1</v>
      </c>
      <c r="Y78" s="46" t="s">
        <v>136</v>
      </c>
      <c r="Z78" s="53">
        <f t="shared" si="77"/>
        <v>2</v>
      </c>
      <c r="AA78" s="54">
        <f>(Z78-Z$1132)/(Z$1133-Z$1132)</f>
        <v>1</v>
      </c>
      <c r="AB78" s="46" t="s">
        <v>188</v>
      </c>
      <c r="AC78" s="53">
        <f t="shared" si="78"/>
        <v>1</v>
      </c>
      <c r="AD78" s="54">
        <f>(AC78-AC$1132)/(AC$1133-AC$1132)</f>
        <v>0</v>
      </c>
      <c r="AE78" s="46" t="s">
        <v>188</v>
      </c>
      <c r="AF78" s="53">
        <f t="shared" si="79"/>
        <v>1</v>
      </c>
      <c r="AG78" s="54">
        <f>(AF78-AF$1132)/(AF$1133-AF$1132)</f>
        <v>0</v>
      </c>
      <c r="AH78" s="24" t="s">
        <v>199</v>
      </c>
      <c r="AI78" s="53">
        <f>VLOOKUP(AH78,'DATOS DE SOPORTE'!$V$5:$W$8,2,FALSE)</f>
        <v>2</v>
      </c>
      <c r="AJ78" s="54">
        <f>(AI78-AI$1132)/(AI$1133-AI$1132)</f>
        <v>0.33333333333333331</v>
      </c>
      <c r="AK78" s="58" t="str">
        <f t="shared" si="80"/>
        <v>Malo</v>
      </c>
      <c r="AL78" s="61">
        <f>IFERROR(SQRT(($E78-$E$1136)^2+($C78-$C$1136)^2),0)</f>
        <v>0.16637509570005352</v>
      </c>
      <c r="AM78" s="62" t="str">
        <f>IF(AL78&lt;=SMALL($AL$3:$AL$1130,1),"MAS PARECIDO","NO")</f>
        <v>NO</v>
      </c>
      <c r="AN78" s="62" t="str">
        <f>IF(AL78&lt;=SMALL($AL$3:$AL$1130,5),"SIMILAR","NO")</f>
        <v>NO</v>
      </c>
      <c r="AO78" s="62" t="str">
        <f t="shared" si="52"/>
        <v>N/A</v>
      </c>
      <c r="AP78" s="62">
        <f t="shared" si="58"/>
        <v>0</v>
      </c>
      <c r="AQ78" s="65">
        <f t="shared" si="53"/>
        <v>0</v>
      </c>
      <c r="AR78" s="61">
        <f>IFERROR(SQRT(($E78-$E$1136)^2+($H78-$H$1136)^2),0)</f>
        <v>0.33468069127683658</v>
      </c>
      <c r="AS78" s="62" t="str">
        <f>IF(AR78&lt;=SMALL(AR$3:AR$1130,1),"MAS PARECIDO","NO")</f>
        <v>NO</v>
      </c>
      <c r="AT78" s="62" t="str">
        <f>IF(AR78&lt;=SMALL(AR$3:AR$1130,5),"SIMILAR","NO")</f>
        <v>NO</v>
      </c>
      <c r="AU78" s="62" t="str">
        <f t="shared" si="59"/>
        <v>N/A</v>
      </c>
      <c r="AV78" s="62">
        <f t="shared" si="60"/>
        <v>0</v>
      </c>
      <c r="AW78" s="65">
        <f t="shared" si="61"/>
        <v>0</v>
      </c>
      <c r="AX78" s="59">
        <f>IFERROR(SQRT(($E78-$E$1136)^2+($K78-$K$1136)^2),0)</f>
        <v>0.20223761767393844</v>
      </c>
      <c r="AY78" s="62" t="str">
        <f>IF(AX78&lt;=SMALL(AX$3:AX$1130,1),"MAS PARECIDO","NO")</f>
        <v>NO</v>
      </c>
      <c r="AZ78" s="62" t="str">
        <f>IF(AX78&lt;=SMALL(AX$3:AX$1130,5),"SIMILAR","NO")</f>
        <v>NO</v>
      </c>
      <c r="BA78" s="62" t="str">
        <f t="shared" si="62"/>
        <v>N/A</v>
      </c>
      <c r="BB78" s="62">
        <f t="shared" si="63"/>
        <v>0</v>
      </c>
      <c r="BC78" s="65">
        <f t="shared" si="64"/>
        <v>0</v>
      </c>
      <c r="BD78" s="59">
        <f>IFERROR(SQRT(($E78-$E$1136)^2+($O78-$O$1136)^2),0)</f>
        <v>1.0004499257846093</v>
      </c>
      <c r="BE78" s="62" t="str">
        <f>IF(BD78&lt;=SMALL(BD$3:BD$1130,1),"MAS PARECIDO","NO")</f>
        <v>NO</v>
      </c>
      <c r="BF78" s="62" t="str">
        <f>IF(BD78&lt;=SMALL(BD$3:BD$1130,5),"SIMILAR","NO")</f>
        <v>NO</v>
      </c>
      <c r="BG78" s="62" t="str">
        <f t="shared" si="65"/>
        <v>N/A</v>
      </c>
      <c r="BH78" s="62">
        <f t="shared" si="66"/>
        <v>0</v>
      </c>
      <c r="BI78" s="65">
        <f t="shared" si="67"/>
        <v>0</v>
      </c>
      <c r="BJ78" s="59">
        <f>IFERROR(SQRT(($E78-$E$1136)^2+($R78-$R$1136)^2),0)</f>
        <v>3.0000900027000808E-2</v>
      </c>
      <c r="BK78" s="62" t="str">
        <f>IF(BJ78&lt;=SMALL(BJ$3:BJ$1130,1),"MAS PARECIDO","NO")</f>
        <v>NO</v>
      </c>
      <c r="BL78" s="62" t="str">
        <f>IF(BJ78&lt;=SMALL(BJ$3:BJ$1130,5),"SIMILAR","NO")</f>
        <v>NO</v>
      </c>
      <c r="BM78" s="62" t="str">
        <f t="shared" si="68"/>
        <v>N/A</v>
      </c>
      <c r="BN78" s="62">
        <f t="shared" si="69"/>
        <v>0</v>
      </c>
      <c r="BO78" s="65">
        <f t="shared" si="70"/>
        <v>0</v>
      </c>
      <c r="BP78" s="59">
        <f>IFERROR(SQRT(($E78-$E$1136)^2+($U78-$U$1136)^2),0)</f>
        <v>3.0000900027000808E-2</v>
      </c>
      <c r="BQ78" s="62" t="str">
        <f>IF(BP78&lt;=SMALL(BP$3:BP$1130,1),"MAS PARECIDO","NO")</f>
        <v>NO</v>
      </c>
      <c r="BR78" s="62" t="str">
        <f>IF(BP78&lt;=SMALL(BP$3:BP$1130,5),"SIMILAR","NO")</f>
        <v>NO</v>
      </c>
      <c r="BS78" s="62" t="str">
        <f t="shared" si="71"/>
        <v>N/A</v>
      </c>
      <c r="BT78" s="62">
        <f t="shared" si="72"/>
        <v>0</v>
      </c>
      <c r="BU78" s="65">
        <f t="shared" si="73"/>
        <v>0</v>
      </c>
      <c r="BV78" s="59">
        <f>IFERROR(SQRT(($E78-$E$1136)^2+($X78-$X$1136)^2),0)</f>
        <v>1.0004499257846093</v>
      </c>
      <c r="BW78" s="62" t="str">
        <f>IF(BV78&lt;=SMALL(BV$3:BV$1130,1),"MAS PARECIDO","NO")</f>
        <v>NO</v>
      </c>
      <c r="BX78" s="62" t="str">
        <f>IF(BV78&lt;=SMALL(BV$3:BV$1130,5),"SIMILAR","NO")</f>
        <v>NO</v>
      </c>
      <c r="BY78" s="62" t="str">
        <f t="shared" si="74"/>
        <v>N/A</v>
      </c>
      <c r="BZ78" s="62">
        <f t="shared" si="75"/>
        <v>0</v>
      </c>
      <c r="CA78" s="65">
        <f t="shared" si="76"/>
        <v>0</v>
      </c>
      <c r="CB78" s="59">
        <f>IFERROR(SQRT(($E78-$E$1136)^2+($AA78-$AA$1136)^2),0)</f>
        <v>1.0004499257846093</v>
      </c>
      <c r="CC78" s="62" t="str">
        <f>IF(CB78&lt;=SMALL(CB$3:CB$1130,1),"MAS PARECIDO","NO")</f>
        <v>NO</v>
      </c>
      <c r="CD78" s="62" t="str">
        <f>IF(CB78&lt;=SMALL(CB$3:CB$1130,5),"SIMILAR","NO")</f>
        <v>NO</v>
      </c>
      <c r="CE78" s="62" t="str">
        <f t="shared" si="81"/>
        <v>N/A</v>
      </c>
      <c r="CF78" s="62">
        <f t="shared" si="82"/>
        <v>0</v>
      </c>
      <c r="CG78" s="65">
        <f t="shared" si="83"/>
        <v>0</v>
      </c>
      <c r="CH78" s="59">
        <f>IFERROR(SQRT(($E78-$E$1136)^2+($AD78-$AD$1136)^2),0)</f>
        <v>1.0004499257846093</v>
      </c>
      <c r="CI78" s="62" t="str">
        <f>IF(CH78&lt;=SMALL(CH$3:CH$1130,1),"MAS PARECIDO","NO")</f>
        <v>NO</v>
      </c>
      <c r="CJ78" s="62" t="str">
        <f>IF(CH78&lt;=SMALL(CH$3:CH$1130,5),"SIMILAR","NO")</f>
        <v>NO</v>
      </c>
      <c r="CK78" s="62" t="str">
        <f t="shared" si="84"/>
        <v>N/A</v>
      </c>
      <c r="CL78" s="62">
        <f t="shared" si="85"/>
        <v>0</v>
      </c>
      <c r="CM78" s="65">
        <f t="shared" si="86"/>
        <v>0</v>
      </c>
      <c r="CN78" s="59">
        <f>IFERROR(SQRT(($E78-$E$1136)^2+($AG78-$AG$1136)^2),0)</f>
        <v>1.0004499257846093</v>
      </c>
      <c r="CO78" s="62" t="str">
        <f>IF(CN78&lt;=SMALL(CN$3:CN$1130,1),"MAS PARECIDO","NO")</f>
        <v>NO</v>
      </c>
      <c r="CP78" s="62" t="str">
        <f>IF(CN78&lt;=SMALL(CN$3:CN$1130,5),"SIMILAR","NO")</f>
        <v>NO</v>
      </c>
      <c r="CQ78" s="62" t="str">
        <f t="shared" si="87"/>
        <v>N/A</v>
      </c>
      <c r="CR78" s="62">
        <f t="shared" si="88"/>
        <v>0</v>
      </c>
      <c r="CS78" s="65">
        <f t="shared" si="89"/>
        <v>0</v>
      </c>
      <c r="CT78" s="59">
        <f>IFERROR(SQRT(($E78-$E$1136)^2+($AJ78-$AJ$1136)^2),0)</f>
        <v>0.33468069127683658</v>
      </c>
      <c r="CU78" s="62" t="str">
        <f>IF(CT78&lt;=SMALL(CT$3:CT$1130,1),"MAS PARECIDO","NO")</f>
        <v>NO</v>
      </c>
      <c r="CV78" s="62" t="str">
        <f>IF(CT78&lt;=SMALL(CT$3:CT$1130,5),"SIMILAR","NO")</f>
        <v>NO</v>
      </c>
      <c r="CW78" s="62" t="str">
        <f t="shared" si="90"/>
        <v>N/A</v>
      </c>
      <c r="CX78" s="62">
        <f t="shared" si="91"/>
        <v>0</v>
      </c>
      <c r="CY78" s="65">
        <f t="shared" si="92"/>
        <v>0</v>
      </c>
      <c r="CZ78" s="2" t="s">
        <v>1420</v>
      </c>
      <c r="DA78" s="2" t="s">
        <v>1421</v>
      </c>
      <c r="DB78" s="2">
        <v>2</v>
      </c>
      <c r="DC78" s="2" t="s">
        <v>310</v>
      </c>
    </row>
    <row r="79" spans="1:107">
      <c r="A79" s="45" t="s">
        <v>273</v>
      </c>
      <c r="B79" s="46">
        <v>54034.94</v>
      </c>
      <c r="C79" s="47">
        <f>(B79-$B$1132)/($B$1133-$B$1132)</f>
        <v>5.789679714391488E-2</v>
      </c>
      <c r="D79" s="46">
        <v>11000</v>
      </c>
      <c r="E79" s="47">
        <f>(D79-$D$1132)/($D$1133-$D$1132)</f>
        <v>2.1970659119773594E-2</v>
      </c>
      <c r="F79" s="46" t="s">
        <v>53</v>
      </c>
      <c r="G79" s="44">
        <f>VLOOKUP(F79,'DATOS DE SOPORTE'!$Y$5:$Z$8,2,FALSE)</f>
        <v>2</v>
      </c>
      <c r="H79" s="47">
        <f>(G79-$G$1132)/($G$1133-$G$1132)</f>
        <v>0.33333333333333331</v>
      </c>
      <c r="I79" s="50">
        <v>0</v>
      </c>
      <c r="J79" s="44">
        <f t="shared" si="54"/>
        <v>0</v>
      </c>
      <c r="K79" s="43">
        <f>(J79-$J$1132)/($J$1133-$J$1132)</f>
        <v>0</v>
      </c>
      <c r="L79" s="51" t="str">
        <f t="shared" si="51"/>
        <v>NO</v>
      </c>
      <c r="M79" s="46" t="s">
        <v>192</v>
      </c>
      <c r="N79" s="44">
        <f t="shared" si="55"/>
        <v>2</v>
      </c>
      <c r="O79" s="43">
        <f>(N79-N$1132)/(N$1133-N$1132)</f>
        <v>1</v>
      </c>
      <c r="P79" s="46" t="s">
        <v>196</v>
      </c>
      <c r="Q79" s="44">
        <f t="shared" si="56"/>
        <v>1</v>
      </c>
      <c r="R79" s="43">
        <f>(Q79-Q$1132)/(Q$1133-Q$1132)</f>
        <v>0</v>
      </c>
      <c r="S79" s="46" t="s">
        <v>194</v>
      </c>
      <c r="T79" s="44">
        <f t="shared" si="57"/>
        <v>1</v>
      </c>
      <c r="U79" s="43">
        <f>(T79-T$1132)/(T$1133-T$1132)</f>
        <v>0</v>
      </c>
      <c r="V79" s="46" t="s">
        <v>62</v>
      </c>
      <c r="W79" s="53">
        <f>VLOOKUP(V79,'DATOS DE SOPORTE'!$S$5:$T$10,2,FALSE)</f>
        <v>1</v>
      </c>
      <c r="X79" s="54">
        <f>(W79-W$1132)/(W$1133-W$1132)</f>
        <v>0</v>
      </c>
      <c r="Y79" s="46" t="s">
        <v>188</v>
      </c>
      <c r="Z79" s="53">
        <f t="shared" si="77"/>
        <v>1</v>
      </c>
      <c r="AA79" s="54">
        <f>(Z79-Z$1132)/(Z$1133-Z$1132)</f>
        <v>0</v>
      </c>
      <c r="AB79" s="46" t="s">
        <v>136</v>
      </c>
      <c r="AC79" s="53">
        <f t="shared" si="78"/>
        <v>2</v>
      </c>
      <c r="AD79" s="54">
        <f>(AC79-AC$1132)/(AC$1133-AC$1132)</f>
        <v>1</v>
      </c>
      <c r="AE79" s="46" t="s">
        <v>136</v>
      </c>
      <c r="AF79" s="53">
        <f t="shared" si="79"/>
        <v>2</v>
      </c>
      <c r="AG79" s="54">
        <f>(AF79-AF$1132)/(AF$1133-AF$1132)</f>
        <v>1</v>
      </c>
      <c r="AH79" s="24" t="s">
        <v>67</v>
      </c>
      <c r="AI79" s="53">
        <f>VLOOKUP(AH79,'DATOS DE SOPORTE'!$V$5:$W$8,2,FALSE)</f>
        <v>1</v>
      </c>
      <c r="AJ79" s="54">
        <f>(AI79-AI$1132)/(AI$1133-AI$1132)</f>
        <v>0</v>
      </c>
      <c r="AK79" s="58" t="str">
        <f t="shared" si="80"/>
        <v>Bueno</v>
      </c>
      <c r="AL79" s="61">
        <f>IFERROR(SQRT(($E79-$E$1136)^2+($C79-$C$1136)^2),0)</f>
        <v>0.14887679822078095</v>
      </c>
      <c r="AM79" s="62" t="str">
        <f>IF(AL79&lt;=SMALL($AL$3:$AL$1130,1),"MAS PARECIDO","NO")</f>
        <v>NO</v>
      </c>
      <c r="AN79" s="62" t="str">
        <f>IF(AL79&lt;=SMALL($AL$3:$AL$1130,5),"SIMILAR","NO")</f>
        <v>NO</v>
      </c>
      <c r="AO79" s="62" t="str">
        <f t="shared" si="52"/>
        <v>N/A</v>
      </c>
      <c r="AP79" s="62">
        <f t="shared" si="58"/>
        <v>0</v>
      </c>
      <c r="AQ79" s="65">
        <f t="shared" si="53"/>
        <v>0</v>
      </c>
      <c r="AR79" s="61">
        <f>IFERROR(SQRT(($E79-$E$1136)^2+($H79-$H$1136)^2),0)</f>
        <v>2.2000660019800593E-2</v>
      </c>
      <c r="AS79" s="62" t="str">
        <f>IF(AR79&lt;=SMALL(AR$3:AR$1130,1),"MAS PARECIDO","NO")</f>
        <v>NO</v>
      </c>
      <c r="AT79" s="62" t="str">
        <f>IF(AR79&lt;=SMALL(AR$3:AR$1130,5),"SIMILAR","NO")</f>
        <v>NO</v>
      </c>
      <c r="AU79" s="62" t="str">
        <f t="shared" si="59"/>
        <v>N/A</v>
      </c>
      <c r="AV79" s="62">
        <f t="shared" si="60"/>
        <v>0</v>
      </c>
      <c r="AW79" s="65">
        <f t="shared" si="61"/>
        <v>0</v>
      </c>
      <c r="AX79" s="59">
        <f>IFERROR(SQRT(($E79-$E$1136)^2+($K79-$K$1136)^2),0)</f>
        <v>0.20120643389640119</v>
      </c>
      <c r="AY79" s="62" t="str">
        <f>IF(AX79&lt;=SMALL(AX$3:AX$1130,1),"MAS PARECIDO","NO")</f>
        <v>NO</v>
      </c>
      <c r="AZ79" s="62" t="str">
        <f>IF(AX79&lt;=SMALL(AX$3:AX$1130,5),"SIMILAR","NO")</f>
        <v>NO</v>
      </c>
      <c r="BA79" s="62" t="str">
        <f t="shared" si="62"/>
        <v>N/A</v>
      </c>
      <c r="BB79" s="62">
        <f t="shared" si="63"/>
        <v>0</v>
      </c>
      <c r="BC79" s="65">
        <f t="shared" si="64"/>
        <v>0</v>
      </c>
      <c r="BD79" s="59">
        <f>IFERROR(SQRT(($E79-$E$1136)^2+($O79-$O$1136)^2),0)</f>
        <v>2.2000660019800593E-2</v>
      </c>
      <c r="BE79" s="62" t="str">
        <f>IF(BD79&lt;=SMALL(BD$3:BD$1130,1),"MAS PARECIDO","NO")</f>
        <v>NO</v>
      </c>
      <c r="BF79" s="62" t="str">
        <f>IF(BD79&lt;=SMALL(BD$3:BD$1130,5),"SIMILAR","NO")</f>
        <v>NO</v>
      </c>
      <c r="BG79" s="62" t="str">
        <f t="shared" si="65"/>
        <v>N/A</v>
      </c>
      <c r="BH79" s="62">
        <f t="shared" si="66"/>
        <v>0</v>
      </c>
      <c r="BI79" s="65">
        <f t="shared" si="67"/>
        <v>0</v>
      </c>
      <c r="BJ79" s="59">
        <f>IFERROR(SQRT(($E79-$E$1136)^2+($R79-$R$1136)^2),0)</f>
        <v>0.50048379498372053</v>
      </c>
      <c r="BK79" s="62" t="str">
        <f>IF(BJ79&lt;=SMALL(BJ$3:BJ$1130,1),"MAS PARECIDO","NO")</f>
        <v>NO</v>
      </c>
      <c r="BL79" s="62" t="str">
        <f>IF(BJ79&lt;=SMALL(BJ$3:BJ$1130,5),"SIMILAR","NO")</f>
        <v>NO</v>
      </c>
      <c r="BM79" s="62" t="str">
        <f t="shared" si="68"/>
        <v>N/A</v>
      </c>
      <c r="BN79" s="62">
        <f t="shared" si="69"/>
        <v>0</v>
      </c>
      <c r="BO79" s="65">
        <f t="shared" si="70"/>
        <v>0</v>
      </c>
      <c r="BP79" s="59">
        <f>IFERROR(SQRT(($E79-$E$1136)^2+($U79-$U$1136)^2),0)</f>
        <v>2.2000660019800593E-2</v>
      </c>
      <c r="BQ79" s="62" t="str">
        <f>IF(BP79&lt;=SMALL(BP$3:BP$1130,1),"MAS PARECIDO","NO")</f>
        <v>NO</v>
      </c>
      <c r="BR79" s="62" t="str">
        <f>IF(BP79&lt;=SMALL(BP$3:BP$1130,5),"SIMILAR","NO")</f>
        <v>NO</v>
      </c>
      <c r="BS79" s="62" t="str">
        <f t="shared" si="71"/>
        <v>N/A</v>
      </c>
      <c r="BT79" s="62">
        <f t="shared" si="72"/>
        <v>0</v>
      </c>
      <c r="BU79" s="65">
        <f t="shared" si="73"/>
        <v>0</v>
      </c>
      <c r="BV79" s="59">
        <f>IFERROR(SQRT(($E79-$E$1136)^2+($X79-$X$1136)^2),0)</f>
        <v>2.2000660019800593E-2</v>
      </c>
      <c r="BW79" s="62" t="str">
        <f>IF(BV79&lt;=SMALL(BV$3:BV$1130,1),"MAS PARECIDO","NO")</f>
        <v>NO</v>
      </c>
      <c r="BX79" s="62" t="str">
        <f>IF(BV79&lt;=SMALL(BV$3:BV$1130,5),"SIMILAR","NO")</f>
        <v>NO</v>
      </c>
      <c r="BY79" s="62" t="str">
        <f t="shared" si="74"/>
        <v>N/A</v>
      </c>
      <c r="BZ79" s="62">
        <f t="shared" si="75"/>
        <v>0</v>
      </c>
      <c r="CA79" s="65">
        <f t="shared" si="76"/>
        <v>0</v>
      </c>
      <c r="CB79" s="59">
        <f>IFERROR(SQRT(($E79-$E$1136)^2+($AA79-$AA$1136)^2),0)</f>
        <v>2.2000660019800593E-2</v>
      </c>
      <c r="CC79" s="62" t="str">
        <f>IF(CB79&lt;=SMALL(CB$3:CB$1130,1),"MAS PARECIDO","NO")</f>
        <v>NO</v>
      </c>
      <c r="CD79" s="62" t="str">
        <f>IF(CB79&lt;=SMALL(CB$3:CB$1130,5),"SIMILAR","NO")</f>
        <v>NO</v>
      </c>
      <c r="CE79" s="62" t="str">
        <f t="shared" si="81"/>
        <v>N/A</v>
      </c>
      <c r="CF79" s="62">
        <f t="shared" si="82"/>
        <v>0</v>
      </c>
      <c r="CG79" s="65">
        <f t="shared" si="83"/>
        <v>0</v>
      </c>
      <c r="CH79" s="59">
        <f>IFERROR(SQRT(($E79-$E$1136)^2+($AD79-$AD$1136)^2),0)</f>
        <v>2.2000660019800593E-2</v>
      </c>
      <c r="CI79" s="62" t="str">
        <f>IF(CH79&lt;=SMALL(CH$3:CH$1130,1),"MAS PARECIDO","NO")</f>
        <v>NO</v>
      </c>
      <c r="CJ79" s="62" t="str">
        <f>IF(CH79&lt;=SMALL(CH$3:CH$1130,5),"SIMILAR","NO")</f>
        <v>NO</v>
      </c>
      <c r="CK79" s="62" t="str">
        <f t="shared" si="84"/>
        <v>N/A</v>
      </c>
      <c r="CL79" s="62">
        <f t="shared" si="85"/>
        <v>0</v>
      </c>
      <c r="CM79" s="65">
        <f t="shared" si="86"/>
        <v>0</v>
      </c>
      <c r="CN79" s="59">
        <f>IFERROR(SQRT(($E79-$E$1136)^2+($AG79-$AG$1136)^2),0)</f>
        <v>2.2000660019800593E-2</v>
      </c>
      <c r="CO79" s="62" t="str">
        <f>IF(CN79&lt;=SMALL(CN$3:CN$1130,1),"MAS PARECIDO","NO")</f>
        <v>NO</v>
      </c>
      <c r="CP79" s="62" t="str">
        <f>IF(CN79&lt;=SMALL(CN$3:CN$1130,5),"SIMILAR","NO")</f>
        <v>NO</v>
      </c>
      <c r="CQ79" s="62" t="str">
        <f t="shared" si="87"/>
        <v>N/A</v>
      </c>
      <c r="CR79" s="62">
        <f t="shared" si="88"/>
        <v>0</v>
      </c>
      <c r="CS79" s="65">
        <f t="shared" si="89"/>
        <v>0</v>
      </c>
      <c r="CT79" s="59">
        <f>IFERROR(SQRT(($E79-$E$1136)^2+($AJ79-$AJ$1136)^2),0)</f>
        <v>2.2000660019800593E-2</v>
      </c>
      <c r="CU79" s="62" t="str">
        <f>IF(CT79&lt;=SMALL(CT$3:CT$1130,1),"MAS PARECIDO","NO")</f>
        <v>NO</v>
      </c>
      <c r="CV79" s="62" t="str">
        <f>IF(CT79&lt;=SMALL(CT$3:CT$1130,5),"SIMILAR","NO")</f>
        <v>NO</v>
      </c>
      <c r="CW79" s="62" t="str">
        <f t="shared" si="90"/>
        <v>N/A</v>
      </c>
      <c r="CX79" s="62">
        <f t="shared" si="91"/>
        <v>0</v>
      </c>
      <c r="CY79" s="65">
        <f t="shared" si="92"/>
        <v>0</v>
      </c>
      <c r="CZ79" s="2" t="s">
        <v>1422</v>
      </c>
      <c r="DA79" s="2" t="s">
        <v>1423</v>
      </c>
      <c r="DB79" s="2">
        <v>0</v>
      </c>
      <c r="DC79" s="2" t="s">
        <v>189</v>
      </c>
    </row>
    <row r="80" spans="1:107">
      <c r="A80" s="45" t="s">
        <v>274</v>
      </c>
      <c r="B80" s="46">
        <v>88888</v>
      </c>
      <c r="C80" s="47">
        <f>(B80-$B$1132)/($B$1133-$B$1132)</f>
        <v>9.8636999275425769E-2</v>
      </c>
      <c r="D80" s="46">
        <v>100000</v>
      </c>
      <c r="E80" s="47">
        <f>(D80-$D$1132)/($D$1133-$D$1132)</f>
        <v>0.19997599927997839</v>
      </c>
      <c r="F80" s="46" t="s">
        <v>191</v>
      </c>
      <c r="G80" s="44">
        <f>VLOOKUP(F80,'DATOS DE SOPORTE'!$Y$5:$Z$8,2,FALSE)</f>
        <v>1</v>
      </c>
      <c r="H80" s="47">
        <f>(G80-$G$1132)/($G$1133-$G$1132)</f>
        <v>0</v>
      </c>
      <c r="I80" s="50">
        <v>0</v>
      </c>
      <c r="J80" s="44">
        <f t="shared" si="54"/>
        <v>0</v>
      </c>
      <c r="K80" s="43">
        <f>(J80-$J$1132)/($J$1133-$J$1132)</f>
        <v>0</v>
      </c>
      <c r="L80" s="51" t="str">
        <f t="shared" si="51"/>
        <v>NO</v>
      </c>
      <c r="M80" s="46" t="s">
        <v>56</v>
      </c>
      <c r="N80" s="44">
        <f t="shared" si="55"/>
        <v>1</v>
      </c>
      <c r="O80" s="43">
        <f>(N80-N$1132)/(N$1133-N$1132)</f>
        <v>0</v>
      </c>
      <c r="P80" s="46" t="s">
        <v>193</v>
      </c>
      <c r="Q80" s="44">
        <f t="shared" si="56"/>
        <v>2</v>
      </c>
      <c r="R80" s="43">
        <f>(Q80-Q$1132)/(Q$1133-Q$1132)</f>
        <v>0.5</v>
      </c>
      <c r="S80" s="46" t="s">
        <v>194</v>
      </c>
      <c r="T80" s="44">
        <f t="shared" si="57"/>
        <v>1</v>
      </c>
      <c r="U80" s="43">
        <f>(T80-T$1132)/(T$1133-T$1132)</f>
        <v>0</v>
      </c>
      <c r="V80" s="46" t="s">
        <v>62</v>
      </c>
      <c r="W80" s="53">
        <f>VLOOKUP(V80,'DATOS DE SOPORTE'!$S$5:$T$10,2,FALSE)</f>
        <v>1</v>
      </c>
      <c r="X80" s="54">
        <f>(W80-W$1132)/(W$1133-W$1132)</f>
        <v>0</v>
      </c>
      <c r="Y80" s="46" t="s">
        <v>188</v>
      </c>
      <c r="Z80" s="53">
        <f t="shared" si="77"/>
        <v>1</v>
      </c>
      <c r="AA80" s="54">
        <f>(Z80-Z$1132)/(Z$1133-Z$1132)</f>
        <v>0</v>
      </c>
      <c r="AB80" s="46" t="s">
        <v>188</v>
      </c>
      <c r="AC80" s="53">
        <f t="shared" si="78"/>
        <v>1</v>
      </c>
      <c r="AD80" s="54">
        <f>(AC80-AC$1132)/(AC$1133-AC$1132)</f>
        <v>0</v>
      </c>
      <c r="AE80" s="46" t="s">
        <v>188</v>
      </c>
      <c r="AF80" s="53">
        <f t="shared" si="79"/>
        <v>1</v>
      </c>
      <c r="AG80" s="54">
        <f>(AF80-AF$1132)/(AF$1133-AF$1132)</f>
        <v>0</v>
      </c>
      <c r="AH80" s="24" t="s">
        <v>67</v>
      </c>
      <c r="AI80" s="53">
        <f>VLOOKUP(AH80,'DATOS DE SOPORTE'!$V$5:$W$8,2,FALSE)</f>
        <v>1</v>
      </c>
      <c r="AJ80" s="54">
        <f>(AI80-AI$1132)/(AI$1133-AI$1132)</f>
        <v>0</v>
      </c>
      <c r="AK80" s="58" t="str">
        <f t="shared" si="80"/>
        <v>Bueno</v>
      </c>
      <c r="AL80" s="61">
        <f>IFERROR(SQRT(($E80-$E$1136)^2+($C80-$C$1136)^2),0)</f>
        <v>0.22659452860344331</v>
      </c>
      <c r="AM80" s="62" t="str">
        <f>IF(AL80&lt;=SMALL($AL$3:$AL$1130,1),"MAS PARECIDO","NO")</f>
        <v>NO</v>
      </c>
      <c r="AN80" s="62" t="str">
        <f>IF(AL80&lt;=SMALL($AL$3:$AL$1130,5),"SIMILAR","NO")</f>
        <v>NO</v>
      </c>
      <c r="AO80" s="62" t="str">
        <f t="shared" si="52"/>
        <v>N/A</v>
      </c>
      <c r="AP80" s="62">
        <f t="shared" si="58"/>
        <v>0</v>
      </c>
      <c r="AQ80" s="65">
        <f t="shared" si="53"/>
        <v>0</v>
      </c>
      <c r="AR80" s="61">
        <f>IFERROR(SQRT(($E80-$E$1136)^2+($H80-$H$1136)^2),0)</f>
        <v>0.38873321342421391</v>
      </c>
      <c r="AS80" s="62" t="str">
        <f>IF(AR80&lt;=SMALL(AR$3:AR$1130,1),"MAS PARECIDO","NO")</f>
        <v>NO</v>
      </c>
      <c r="AT80" s="62" t="str">
        <f>IF(AR80&lt;=SMALL(AR$3:AR$1130,5),"SIMILAR","NO")</f>
        <v>NO</v>
      </c>
      <c r="AU80" s="62" t="str">
        <f t="shared" si="59"/>
        <v>N/A</v>
      </c>
      <c r="AV80" s="62">
        <f t="shared" si="60"/>
        <v>0</v>
      </c>
      <c r="AW80" s="65">
        <f t="shared" si="61"/>
        <v>0</v>
      </c>
      <c r="AX80" s="59">
        <f>IFERROR(SQRT(($E80-$E$1136)^2+($K80-$K$1136)^2),0)</f>
        <v>0.28284695527441039</v>
      </c>
      <c r="AY80" s="62" t="str">
        <f>IF(AX80&lt;=SMALL(AX$3:AX$1130,1),"MAS PARECIDO","NO")</f>
        <v>NO</v>
      </c>
      <c r="AZ80" s="62" t="str">
        <f>IF(AX80&lt;=SMALL(AX$3:AX$1130,5),"SIMILAR","NO")</f>
        <v>NO</v>
      </c>
      <c r="BA80" s="62" t="str">
        <f t="shared" si="62"/>
        <v>N/A</v>
      </c>
      <c r="BB80" s="62">
        <f t="shared" si="63"/>
        <v>0</v>
      </c>
      <c r="BC80" s="65">
        <f t="shared" si="64"/>
        <v>0</v>
      </c>
      <c r="BD80" s="59">
        <f>IFERROR(SQRT(($E80-$E$1136)^2+($O80-$O$1136)^2),0)</f>
        <v>1.0198050794676423</v>
      </c>
      <c r="BE80" s="62" t="str">
        <f>IF(BD80&lt;=SMALL(BD$3:BD$1130,1),"MAS PARECIDO","NO")</f>
        <v>NO</v>
      </c>
      <c r="BF80" s="62" t="str">
        <f>IF(BD80&lt;=SMALL(BD$3:BD$1130,5),"SIMILAR","NO")</f>
        <v>NO</v>
      </c>
      <c r="BG80" s="62" t="str">
        <f t="shared" si="65"/>
        <v>N/A</v>
      </c>
      <c r="BH80" s="62">
        <f t="shared" si="66"/>
        <v>0</v>
      </c>
      <c r="BI80" s="65">
        <f t="shared" si="67"/>
        <v>0</v>
      </c>
      <c r="BJ80" s="59">
        <f>IFERROR(SQRT(($E80-$E$1136)^2+($R80-$R$1136)^2),0)</f>
        <v>0.20000600018000539</v>
      </c>
      <c r="BK80" s="62" t="str">
        <f>IF(BJ80&lt;=SMALL(BJ$3:BJ$1130,1),"MAS PARECIDO","NO")</f>
        <v>NO</v>
      </c>
      <c r="BL80" s="62" t="str">
        <f>IF(BJ80&lt;=SMALL(BJ$3:BJ$1130,5),"SIMILAR","NO")</f>
        <v>NO</v>
      </c>
      <c r="BM80" s="62" t="str">
        <f t="shared" si="68"/>
        <v>N/A</v>
      </c>
      <c r="BN80" s="62">
        <f t="shared" si="69"/>
        <v>0</v>
      </c>
      <c r="BO80" s="65">
        <f t="shared" si="70"/>
        <v>0</v>
      </c>
      <c r="BP80" s="59">
        <f>IFERROR(SQRT(($E80-$E$1136)^2+($U80-$U$1136)^2),0)</f>
        <v>0.20000600018000539</v>
      </c>
      <c r="BQ80" s="62" t="str">
        <f>IF(BP80&lt;=SMALL(BP$3:BP$1130,1),"MAS PARECIDO","NO")</f>
        <v>NO</v>
      </c>
      <c r="BR80" s="62" t="str">
        <f>IF(BP80&lt;=SMALL(BP$3:BP$1130,5),"SIMILAR","NO")</f>
        <v>NO</v>
      </c>
      <c r="BS80" s="62" t="str">
        <f t="shared" si="71"/>
        <v>N/A</v>
      </c>
      <c r="BT80" s="62">
        <f t="shared" si="72"/>
        <v>0</v>
      </c>
      <c r="BU80" s="65">
        <f t="shared" si="73"/>
        <v>0</v>
      </c>
      <c r="BV80" s="59">
        <f>IFERROR(SQRT(($E80-$E$1136)^2+($X80-$X$1136)^2),0)</f>
        <v>0.20000600018000539</v>
      </c>
      <c r="BW80" s="62" t="str">
        <f>IF(BV80&lt;=SMALL(BV$3:BV$1130,1),"MAS PARECIDO","NO")</f>
        <v>NO</v>
      </c>
      <c r="BX80" s="62" t="str">
        <f>IF(BV80&lt;=SMALL(BV$3:BV$1130,5),"SIMILAR","NO")</f>
        <v>NO</v>
      </c>
      <c r="BY80" s="62" t="str">
        <f t="shared" si="74"/>
        <v>N/A</v>
      </c>
      <c r="BZ80" s="62">
        <f t="shared" si="75"/>
        <v>0</v>
      </c>
      <c r="CA80" s="65">
        <f t="shared" si="76"/>
        <v>0</v>
      </c>
      <c r="CB80" s="59">
        <f>IFERROR(SQRT(($E80-$E$1136)^2+($AA80-$AA$1136)^2),0)</f>
        <v>0.20000600018000539</v>
      </c>
      <c r="CC80" s="62" t="str">
        <f>IF(CB80&lt;=SMALL(CB$3:CB$1130,1),"MAS PARECIDO","NO")</f>
        <v>NO</v>
      </c>
      <c r="CD80" s="62" t="str">
        <f>IF(CB80&lt;=SMALL(CB$3:CB$1130,5),"SIMILAR","NO")</f>
        <v>NO</v>
      </c>
      <c r="CE80" s="62" t="str">
        <f t="shared" si="81"/>
        <v>N/A</v>
      </c>
      <c r="CF80" s="62">
        <f t="shared" si="82"/>
        <v>0</v>
      </c>
      <c r="CG80" s="65">
        <f t="shared" si="83"/>
        <v>0</v>
      </c>
      <c r="CH80" s="59">
        <f>IFERROR(SQRT(($E80-$E$1136)^2+($AD80-$AD$1136)^2),0)</f>
        <v>1.0198050794676423</v>
      </c>
      <c r="CI80" s="62" t="str">
        <f>IF(CH80&lt;=SMALL(CH$3:CH$1130,1),"MAS PARECIDO","NO")</f>
        <v>NO</v>
      </c>
      <c r="CJ80" s="62" t="str">
        <f>IF(CH80&lt;=SMALL(CH$3:CH$1130,5),"SIMILAR","NO")</f>
        <v>NO</v>
      </c>
      <c r="CK80" s="62" t="str">
        <f t="shared" si="84"/>
        <v>N/A</v>
      </c>
      <c r="CL80" s="62">
        <f t="shared" si="85"/>
        <v>0</v>
      </c>
      <c r="CM80" s="65">
        <f t="shared" si="86"/>
        <v>0</v>
      </c>
      <c r="CN80" s="59">
        <f>IFERROR(SQRT(($E80-$E$1136)^2+($AG80-$AG$1136)^2),0)</f>
        <v>1.0198050794676423</v>
      </c>
      <c r="CO80" s="62" t="str">
        <f>IF(CN80&lt;=SMALL(CN$3:CN$1130,1),"MAS PARECIDO","NO")</f>
        <v>NO</v>
      </c>
      <c r="CP80" s="62" t="str">
        <f>IF(CN80&lt;=SMALL(CN$3:CN$1130,5),"SIMILAR","NO")</f>
        <v>NO</v>
      </c>
      <c r="CQ80" s="62" t="str">
        <f t="shared" si="87"/>
        <v>N/A</v>
      </c>
      <c r="CR80" s="62">
        <f t="shared" si="88"/>
        <v>0</v>
      </c>
      <c r="CS80" s="65">
        <f t="shared" si="89"/>
        <v>0</v>
      </c>
      <c r="CT80" s="59">
        <f>IFERROR(SQRT(($E80-$E$1136)^2+($AJ80-$AJ$1136)^2),0)</f>
        <v>0.20000600018000539</v>
      </c>
      <c r="CU80" s="62" t="str">
        <f>IF(CT80&lt;=SMALL(CT$3:CT$1130,1),"MAS PARECIDO","NO")</f>
        <v>NO</v>
      </c>
      <c r="CV80" s="62" t="str">
        <f>IF(CT80&lt;=SMALL(CT$3:CT$1130,5),"SIMILAR","NO")</f>
        <v>NO</v>
      </c>
      <c r="CW80" s="62" t="str">
        <f t="shared" si="90"/>
        <v>N/A</v>
      </c>
      <c r="CX80" s="62">
        <f t="shared" si="91"/>
        <v>0</v>
      </c>
      <c r="CY80" s="65">
        <f t="shared" si="92"/>
        <v>0</v>
      </c>
      <c r="CZ80" s="2" t="s">
        <v>1424</v>
      </c>
      <c r="DA80" s="2" t="s">
        <v>1425</v>
      </c>
      <c r="DB80" s="2">
        <v>0</v>
      </c>
      <c r="DC80" s="2" t="s">
        <v>189</v>
      </c>
    </row>
    <row r="81" spans="1:107">
      <c r="A81" s="45" t="s">
        <v>275</v>
      </c>
      <c r="B81" s="46">
        <v>18508</v>
      </c>
      <c r="C81" s="47">
        <f>(B81-$B$1132)/($B$1133-$B$1132)</f>
        <v>1.6368887780603313E-2</v>
      </c>
      <c r="D81" s="46">
        <v>3416</v>
      </c>
      <c r="E81" s="47">
        <f>(D81-$D$1132)/($D$1133-$D$1132)</f>
        <v>6.8022040661219838E-3</v>
      </c>
      <c r="F81" s="46" t="s">
        <v>203</v>
      </c>
      <c r="G81" s="44">
        <f>VLOOKUP(F81,'DATOS DE SOPORTE'!$Y$5:$Z$8,2,FALSE)</f>
        <v>3</v>
      </c>
      <c r="H81" s="47">
        <f>(G81-$G$1132)/($G$1133-$G$1132)</f>
        <v>0.66666666666666663</v>
      </c>
      <c r="I81" s="50">
        <v>0</v>
      </c>
      <c r="J81" s="44">
        <f t="shared" si="54"/>
        <v>0</v>
      </c>
      <c r="K81" s="43">
        <f>(J81-$J$1132)/($J$1133-$J$1132)</f>
        <v>0</v>
      </c>
      <c r="L81" s="51" t="str">
        <f t="shared" si="51"/>
        <v>NO</v>
      </c>
      <c r="M81" s="46" t="s">
        <v>192</v>
      </c>
      <c r="N81" s="44">
        <f t="shared" si="55"/>
        <v>2</v>
      </c>
      <c r="O81" s="43">
        <f>(N81-N$1132)/(N$1133-N$1132)</f>
        <v>1</v>
      </c>
      <c r="P81" s="46" t="s">
        <v>193</v>
      </c>
      <c r="Q81" s="44">
        <f t="shared" si="56"/>
        <v>2</v>
      </c>
      <c r="R81" s="43">
        <f>(Q81-Q$1132)/(Q$1133-Q$1132)</f>
        <v>0.5</v>
      </c>
      <c r="S81" s="46" t="s">
        <v>60</v>
      </c>
      <c r="T81" s="44">
        <f t="shared" si="57"/>
        <v>2</v>
      </c>
      <c r="U81" s="43">
        <f>(T81-T$1132)/(T$1133-T$1132)</f>
        <v>1</v>
      </c>
      <c r="V81" s="46" t="s">
        <v>62</v>
      </c>
      <c r="W81" s="53">
        <f>VLOOKUP(V81,'DATOS DE SOPORTE'!$S$5:$T$10,2,FALSE)</f>
        <v>1</v>
      </c>
      <c r="X81" s="54">
        <f>(W81-W$1132)/(W$1133-W$1132)</f>
        <v>0</v>
      </c>
      <c r="Y81" s="46" t="s">
        <v>136</v>
      </c>
      <c r="Z81" s="53">
        <f t="shared" si="77"/>
        <v>2</v>
      </c>
      <c r="AA81" s="54">
        <f>(Z81-Z$1132)/(Z$1133-Z$1132)</f>
        <v>1</v>
      </c>
      <c r="AB81" s="46" t="s">
        <v>136</v>
      </c>
      <c r="AC81" s="53">
        <f t="shared" si="78"/>
        <v>2</v>
      </c>
      <c r="AD81" s="54">
        <f>(AC81-AC$1132)/(AC$1133-AC$1132)</f>
        <v>1</v>
      </c>
      <c r="AE81" s="46" t="s">
        <v>188</v>
      </c>
      <c r="AF81" s="53">
        <f t="shared" si="79"/>
        <v>1</v>
      </c>
      <c r="AG81" s="54">
        <f>(AF81-AF$1132)/(AF$1133-AF$1132)</f>
        <v>0</v>
      </c>
      <c r="AH81" s="24" t="s">
        <v>67</v>
      </c>
      <c r="AI81" s="53">
        <f>VLOOKUP(AH81,'DATOS DE SOPORTE'!$V$5:$W$8,2,FALSE)</f>
        <v>1</v>
      </c>
      <c r="AJ81" s="54">
        <f>(AI81-AI$1132)/(AI$1133-AI$1132)</f>
        <v>0</v>
      </c>
      <c r="AK81" s="58" t="str">
        <f t="shared" si="80"/>
        <v>Bueno</v>
      </c>
      <c r="AL81" s="61">
        <f>IFERROR(SQRT(($E81-$E$1136)^2+($C81-$C$1136)^2),0)</f>
        <v>0.1888937309874868</v>
      </c>
      <c r="AM81" s="62" t="str">
        <f>IF(AL81&lt;=SMALL($AL$3:$AL$1130,1),"MAS PARECIDO","NO")</f>
        <v>NO</v>
      </c>
      <c r="AN81" s="62" t="str">
        <f>IF(AL81&lt;=SMALL($AL$3:$AL$1130,5),"SIMILAR","NO")</f>
        <v>NO</v>
      </c>
      <c r="AO81" s="62" t="str">
        <f t="shared" si="52"/>
        <v>N/A</v>
      </c>
      <c r="AP81" s="62">
        <f t="shared" si="58"/>
        <v>0</v>
      </c>
      <c r="AQ81" s="65">
        <f t="shared" si="53"/>
        <v>0</v>
      </c>
      <c r="AR81" s="61">
        <f>IFERROR(SQRT(($E81-$E$1136)^2+($H81-$H$1136)^2),0)</f>
        <v>0.33340334451803355</v>
      </c>
      <c r="AS81" s="62" t="str">
        <f>IF(AR81&lt;=SMALL(AR$3:AR$1130,1),"MAS PARECIDO","NO")</f>
        <v>NO</v>
      </c>
      <c r="AT81" s="62" t="str">
        <f>IF(AR81&lt;=SMALL(AR$3:AR$1130,5),"SIMILAR","NO")</f>
        <v>NO</v>
      </c>
      <c r="AU81" s="62" t="str">
        <f t="shared" si="59"/>
        <v>N/A</v>
      </c>
      <c r="AV81" s="62">
        <f t="shared" si="60"/>
        <v>0</v>
      </c>
      <c r="AW81" s="65">
        <f t="shared" si="61"/>
        <v>0</v>
      </c>
      <c r="AX81" s="59">
        <f>IFERROR(SQRT(($E81-$E$1136)^2+($K81-$K$1136)^2),0)</f>
        <v>0.20011666353579724</v>
      </c>
      <c r="AY81" s="62" t="str">
        <f>IF(AX81&lt;=SMALL(AX$3:AX$1130,1),"MAS PARECIDO","NO")</f>
        <v>NO</v>
      </c>
      <c r="AZ81" s="62" t="str">
        <f>IF(AX81&lt;=SMALL(AX$3:AX$1130,5),"SIMILAR","NO")</f>
        <v>NO</v>
      </c>
      <c r="BA81" s="62" t="str">
        <f t="shared" si="62"/>
        <v>N/A</v>
      </c>
      <c r="BB81" s="62">
        <f t="shared" si="63"/>
        <v>0</v>
      </c>
      <c r="BC81" s="65">
        <f t="shared" si="64"/>
        <v>0</v>
      </c>
      <c r="BD81" s="59">
        <f>IFERROR(SQRT(($E81-$E$1136)^2+($O81-$O$1136)^2),0)</f>
        <v>6.8322049661489843E-3</v>
      </c>
      <c r="BE81" s="62" t="str">
        <f>IF(BD81&lt;=SMALL(BD$3:BD$1130,1),"MAS PARECIDO","NO")</f>
        <v>NO</v>
      </c>
      <c r="BF81" s="62" t="str">
        <f>IF(BD81&lt;=SMALL(BD$3:BD$1130,5),"SIMILAR","NO")</f>
        <v>NO</v>
      </c>
      <c r="BG81" s="62" t="str">
        <f t="shared" si="65"/>
        <v>N/A</v>
      </c>
      <c r="BH81" s="62">
        <f t="shared" si="66"/>
        <v>0</v>
      </c>
      <c r="BI81" s="65">
        <f t="shared" si="67"/>
        <v>0</v>
      </c>
      <c r="BJ81" s="59">
        <f>IFERROR(SQRT(($E81-$E$1136)^2+($R81-$R$1136)^2),0)</f>
        <v>6.8322049661489843E-3</v>
      </c>
      <c r="BK81" s="62" t="str">
        <f>IF(BJ81&lt;=SMALL(BJ$3:BJ$1130,1),"MAS PARECIDO","NO")</f>
        <v>NO</v>
      </c>
      <c r="BL81" s="62" t="str">
        <f>IF(BJ81&lt;=SMALL(BJ$3:BJ$1130,5),"SIMILAR","NO")</f>
        <v>NO</v>
      </c>
      <c r="BM81" s="62" t="str">
        <f t="shared" si="68"/>
        <v>N/A</v>
      </c>
      <c r="BN81" s="62">
        <f t="shared" si="69"/>
        <v>0</v>
      </c>
      <c r="BO81" s="65">
        <f t="shared" si="70"/>
        <v>0</v>
      </c>
      <c r="BP81" s="59">
        <f>IFERROR(SQRT(($E81-$E$1136)^2+($U81-$U$1136)^2),0)</f>
        <v>1.0000233392399898</v>
      </c>
      <c r="BQ81" s="62" t="str">
        <f>IF(BP81&lt;=SMALL(BP$3:BP$1130,1),"MAS PARECIDO","NO")</f>
        <v>NO</v>
      </c>
      <c r="BR81" s="62" t="str">
        <f>IF(BP81&lt;=SMALL(BP$3:BP$1130,5),"SIMILAR","NO")</f>
        <v>NO</v>
      </c>
      <c r="BS81" s="62" t="str">
        <f t="shared" si="71"/>
        <v>N/A</v>
      </c>
      <c r="BT81" s="62">
        <f t="shared" si="72"/>
        <v>0</v>
      </c>
      <c r="BU81" s="65">
        <f t="shared" si="73"/>
        <v>0</v>
      </c>
      <c r="BV81" s="59">
        <f>IFERROR(SQRT(($E81-$E$1136)^2+($X81-$X$1136)^2),0)</f>
        <v>6.8322049661489843E-3</v>
      </c>
      <c r="BW81" s="62" t="str">
        <f>IF(BV81&lt;=SMALL(BV$3:BV$1130,1),"MAS PARECIDO","NO")</f>
        <v>NO</v>
      </c>
      <c r="BX81" s="62" t="str">
        <f>IF(BV81&lt;=SMALL(BV$3:BV$1130,5),"SIMILAR","NO")</f>
        <v>NO</v>
      </c>
      <c r="BY81" s="62" t="str">
        <f t="shared" si="74"/>
        <v>N/A</v>
      </c>
      <c r="BZ81" s="62">
        <f t="shared" si="75"/>
        <v>0</v>
      </c>
      <c r="CA81" s="65">
        <f t="shared" si="76"/>
        <v>0</v>
      </c>
      <c r="CB81" s="59">
        <f>IFERROR(SQRT(($E81-$E$1136)^2+($AA81-$AA$1136)^2),0)</f>
        <v>1.0000233392399898</v>
      </c>
      <c r="CC81" s="62" t="str">
        <f>IF(CB81&lt;=SMALL(CB$3:CB$1130,1),"MAS PARECIDO","NO")</f>
        <v>NO</v>
      </c>
      <c r="CD81" s="62" t="str">
        <f>IF(CB81&lt;=SMALL(CB$3:CB$1130,5),"SIMILAR","NO")</f>
        <v>NO</v>
      </c>
      <c r="CE81" s="62" t="str">
        <f t="shared" si="81"/>
        <v>N/A</v>
      </c>
      <c r="CF81" s="62">
        <f t="shared" si="82"/>
        <v>0</v>
      </c>
      <c r="CG81" s="65">
        <f t="shared" si="83"/>
        <v>0</v>
      </c>
      <c r="CH81" s="59">
        <f>IFERROR(SQRT(($E81-$E$1136)^2+($AD81-$AD$1136)^2),0)</f>
        <v>6.8322049661489843E-3</v>
      </c>
      <c r="CI81" s="62" t="str">
        <f>IF(CH81&lt;=SMALL(CH$3:CH$1130,1),"MAS PARECIDO","NO")</f>
        <v>NO</v>
      </c>
      <c r="CJ81" s="62" t="str">
        <f>IF(CH81&lt;=SMALL(CH$3:CH$1130,5),"SIMILAR","NO")</f>
        <v>NO</v>
      </c>
      <c r="CK81" s="62" t="str">
        <f t="shared" si="84"/>
        <v>N/A</v>
      </c>
      <c r="CL81" s="62">
        <f t="shared" si="85"/>
        <v>0</v>
      </c>
      <c r="CM81" s="65">
        <f t="shared" si="86"/>
        <v>0</v>
      </c>
      <c r="CN81" s="59">
        <f>IFERROR(SQRT(($E81-$E$1136)^2+($AG81-$AG$1136)^2),0)</f>
        <v>1.0000233392399898</v>
      </c>
      <c r="CO81" s="62" t="str">
        <f>IF(CN81&lt;=SMALL(CN$3:CN$1130,1),"MAS PARECIDO","NO")</f>
        <v>NO</v>
      </c>
      <c r="CP81" s="62" t="str">
        <f>IF(CN81&lt;=SMALL(CN$3:CN$1130,5),"SIMILAR","NO")</f>
        <v>NO</v>
      </c>
      <c r="CQ81" s="62" t="str">
        <f t="shared" si="87"/>
        <v>N/A</v>
      </c>
      <c r="CR81" s="62">
        <f t="shared" si="88"/>
        <v>0</v>
      </c>
      <c r="CS81" s="65">
        <f t="shared" si="89"/>
        <v>0</v>
      </c>
      <c r="CT81" s="59">
        <f>IFERROR(SQRT(($E81-$E$1136)^2+($AJ81-$AJ$1136)^2),0)</f>
        <v>6.8322049661489843E-3</v>
      </c>
      <c r="CU81" s="62" t="str">
        <f>IF(CT81&lt;=SMALL(CT$3:CT$1130,1),"MAS PARECIDO","NO")</f>
        <v>NO</v>
      </c>
      <c r="CV81" s="62" t="str">
        <f>IF(CT81&lt;=SMALL(CT$3:CT$1130,5),"SIMILAR","NO")</f>
        <v>NO</v>
      </c>
      <c r="CW81" s="62" t="str">
        <f t="shared" si="90"/>
        <v>N/A</v>
      </c>
      <c r="CX81" s="62">
        <f t="shared" si="91"/>
        <v>0</v>
      </c>
      <c r="CY81" s="65">
        <f t="shared" si="92"/>
        <v>0</v>
      </c>
      <c r="CZ81" s="2" t="s">
        <v>1426</v>
      </c>
      <c r="DA81" s="2" t="s">
        <v>1427</v>
      </c>
      <c r="DB81" s="2">
        <v>0</v>
      </c>
      <c r="DC81" s="2" t="s">
        <v>189</v>
      </c>
    </row>
    <row r="82" spans="1:107">
      <c r="A82" s="45" t="s">
        <v>276</v>
      </c>
      <c r="B82" s="46">
        <v>91948</v>
      </c>
      <c r="C82" s="47">
        <f>(B82-$B$1132)/($B$1133-$B$1132)</f>
        <v>0.10221387368824413</v>
      </c>
      <c r="D82" s="46">
        <v>15500</v>
      </c>
      <c r="E82" s="47">
        <f>(D82-$D$1132)/($D$1133-$D$1132)</f>
        <v>3.0970929127873838E-2</v>
      </c>
      <c r="F82" s="46" t="s">
        <v>53</v>
      </c>
      <c r="G82" s="44">
        <f>VLOOKUP(F82,'DATOS DE SOPORTE'!$Y$5:$Z$8,2,FALSE)</f>
        <v>2</v>
      </c>
      <c r="H82" s="47">
        <f>(G82-$G$1132)/($G$1133-$G$1132)</f>
        <v>0.33333333333333331</v>
      </c>
      <c r="I82" s="50">
        <v>0</v>
      </c>
      <c r="J82" s="44">
        <f t="shared" si="54"/>
        <v>0</v>
      </c>
      <c r="K82" s="43">
        <f>(J82-$J$1132)/($J$1133-$J$1132)</f>
        <v>0</v>
      </c>
      <c r="L82" s="51" t="str">
        <f t="shared" si="51"/>
        <v>NO</v>
      </c>
      <c r="M82" s="46" t="s">
        <v>192</v>
      </c>
      <c r="N82" s="44">
        <f t="shared" si="55"/>
        <v>2</v>
      </c>
      <c r="O82" s="43">
        <f>(N82-N$1132)/(N$1133-N$1132)</f>
        <v>1</v>
      </c>
      <c r="P82" s="46" t="s">
        <v>193</v>
      </c>
      <c r="Q82" s="44">
        <f t="shared" si="56"/>
        <v>2</v>
      </c>
      <c r="R82" s="43">
        <f>(Q82-Q$1132)/(Q$1133-Q$1132)</f>
        <v>0.5</v>
      </c>
      <c r="S82" s="46" t="s">
        <v>60</v>
      </c>
      <c r="T82" s="44">
        <f t="shared" si="57"/>
        <v>2</v>
      </c>
      <c r="U82" s="43">
        <f>(T82-T$1132)/(T$1133-T$1132)</f>
        <v>1</v>
      </c>
      <c r="V82" s="46" t="s">
        <v>62</v>
      </c>
      <c r="W82" s="53">
        <f>VLOOKUP(V82,'DATOS DE SOPORTE'!$S$5:$T$10,2,FALSE)</f>
        <v>1</v>
      </c>
      <c r="X82" s="54">
        <f>(W82-W$1132)/(W$1133-W$1132)</f>
        <v>0</v>
      </c>
      <c r="Y82" s="46" t="s">
        <v>136</v>
      </c>
      <c r="Z82" s="53">
        <f t="shared" si="77"/>
        <v>2</v>
      </c>
      <c r="AA82" s="54">
        <f>(Z82-Z$1132)/(Z$1133-Z$1132)</f>
        <v>1</v>
      </c>
      <c r="AB82" s="46" t="s">
        <v>136</v>
      </c>
      <c r="AC82" s="53">
        <f t="shared" si="78"/>
        <v>2</v>
      </c>
      <c r="AD82" s="54">
        <f>(AC82-AC$1132)/(AC$1133-AC$1132)</f>
        <v>1</v>
      </c>
      <c r="AE82" s="46" t="s">
        <v>188</v>
      </c>
      <c r="AF82" s="53">
        <f t="shared" si="79"/>
        <v>1</v>
      </c>
      <c r="AG82" s="54">
        <f>(AF82-AF$1132)/(AF$1133-AF$1132)</f>
        <v>0</v>
      </c>
      <c r="AH82" s="24" t="s">
        <v>67</v>
      </c>
      <c r="AI82" s="53">
        <f>VLOOKUP(AH82,'DATOS DE SOPORTE'!$V$5:$W$8,2,FALSE)</f>
        <v>1</v>
      </c>
      <c r="AJ82" s="54">
        <f>(AI82-AI$1132)/(AI$1133-AI$1132)</f>
        <v>0</v>
      </c>
      <c r="AK82" s="58" t="str">
        <f t="shared" si="80"/>
        <v>Bueno</v>
      </c>
      <c r="AL82" s="61">
        <f>IFERROR(SQRT(($E82-$E$1136)^2+($C82-$C$1136)^2),0)</f>
        <v>0.10749252660983606</v>
      </c>
      <c r="AM82" s="62" t="str">
        <f>IF(AL82&lt;=SMALL($AL$3:$AL$1130,1),"MAS PARECIDO","NO")</f>
        <v>NO</v>
      </c>
      <c r="AN82" s="62" t="str">
        <f>IF(AL82&lt;=SMALL($AL$3:$AL$1130,5),"SIMILAR","NO")</f>
        <v>NO</v>
      </c>
      <c r="AO82" s="62" t="str">
        <f t="shared" si="52"/>
        <v>N/A</v>
      </c>
      <c r="AP82" s="62">
        <f t="shared" si="58"/>
        <v>0</v>
      </c>
      <c r="AQ82" s="65">
        <f t="shared" si="53"/>
        <v>0</v>
      </c>
      <c r="AR82" s="61">
        <f>IFERROR(SQRT(($E82-$E$1136)^2+($H82-$H$1136)^2),0)</f>
        <v>3.1000930027900837E-2</v>
      </c>
      <c r="AS82" s="62" t="str">
        <f>IF(AR82&lt;=SMALL(AR$3:AR$1130,1),"MAS PARECIDO","NO")</f>
        <v>NO</v>
      </c>
      <c r="AT82" s="62" t="str">
        <f>IF(AR82&lt;=SMALL(AR$3:AR$1130,5),"SIMILAR","NO")</f>
        <v>NO</v>
      </c>
      <c r="AU82" s="62" t="str">
        <f t="shared" si="59"/>
        <v>N/A</v>
      </c>
      <c r="AV82" s="62">
        <f t="shared" si="60"/>
        <v>0</v>
      </c>
      <c r="AW82" s="65">
        <f t="shared" si="61"/>
        <v>0</v>
      </c>
      <c r="AX82" s="59">
        <f>IFERROR(SQRT(($E82-$E$1136)^2+($K82-$K$1136)^2),0)</f>
        <v>0.20238838322046751</v>
      </c>
      <c r="AY82" s="62" t="str">
        <f>IF(AX82&lt;=SMALL(AX$3:AX$1130,1),"MAS PARECIDO","NO")</f>
        <v>NO</v>
      </c>
      <c r="AZ82" s="62" t="str">
        <f>IF(AX82&lt;=SMALL(AX$3:AX$1130,5),"SIMILAR","NO")</f>
        <v>NO</v>
      </c>
      <c r="BA82" s="62" t="str">
        <f t="shared" si="62"/>
        <v>N/A</v>
      </c>
      <c r="BB82" s="62">
        <f t="shared" si="63"/>
        <v>0</v>
      </c>
      <c r="BC82" s="65">
        <f t="shared" si="64"/>
        <v>0</v>
      </c>
      <c r="BD82" s="59">
        <f>IFERROR(SQRT(($E82-$E$1136)^2+($O82-$O$1136)^2),0)</f>
        <v>3.1000930027900837E-2</v>
      </c>
      <c r="BE82" s="62" t="str">
        <f>IF(BD82&lt;=SMALL(BD$3:BD$1130,1),"MAS PARECIDO","NO")</f>
        <v>NO</v>
      </c>
      <c r="BF82" s="62" t="str">
        <f>IF(BD82&lt;=SMALL(BD$3:BD$1130,5),"SIMILAR","NO")</f>
        <v>NO</v>
      </c>
      <c r="BG82" s="62" t="str">
        <f t="shared" si="65"/>
        <v>N/A</v>
      </c>
      <c r="BH82" s="62">
        <f t="shared" si="66"/>
        <v>0</v>
      </c>
      <c r="BI82" s="65">
        <f t="shared" si="67"/>
        <v>0</v>
      </c>
      <c r="BJ82" s="59">
        <f>IFERROR(SQRT(($E82-$E$1136)^2+($R82-$R$1136)^2),0)</f>
        <v>3.1000930027900837E-2</v>
      </c>
      <c r="BK82" s="62" t="str">
        <f>IF(BJ82&lt;=SMALL(BJ$3:BJ$1130,1),"MAS PARECIDO","NO")</f>
        <v>NO</v>
      </c>
      <c r="BL82" s="62" t="str">
        <f>IF(BJ82&lt;=SMALL(BJ$3:BJ$1130,5),"SIMILAR","NO")</f>
        <v>NO</v>
      </c>
      <c r="BM82" s="62" t="str">
        <f t="shared" si="68"/>
        <v>N/A</v>
      </c>
      <c r="BN82" s="62">
        <f t="shared" si="69"/>
        <v>0</v>
      </c>
      <c r="BO82" s="65">
        <f t="shared" si="70"/>
        <v>0</v>
      </c>
      <c r="BP82" s="59">
        <f>IFERROR(SQRT(($E82-$E$1136)^2+($U82-$U$1136)^2),0)</f>
        <v>1.0004804134327643</v>
      </c>
      <c r="BQ82" s="62" t="str">
        <f>IF(BP82&lt;=SMALL(BP$3:BP$1130,1),"MAS PARECIDO","NO")</f>
        <v>NO</v>
      </c>
      <c r="BR82" s="62" t="str">
        <f>IF(BP82&lt;=SMALL(BP$3:BP$1130,5),"SIMILAR","NO")</f>
        <v>NO</v>
      </c>
      <c r="BS82" s="62" t="str">
        <f t="shared" si="71"/>
        <v>N/A</v>
      </c>
      <c r="BT82" s="62">
        <f t="shared" si="72"/>
        <v>0</v>
      </c>
      <c r="BU82" s="65">
        <f t="shared" si="73"/>
        <v>0</v>
      </c>
      <c r="BV82" s="59">
        <f>IFERROR(SQRT(($E82-$E$1136)^2+($X82-$X$1136)^2),0)</f>
        <v>3.1000930027900837E-2</v>
      </c>
      <c r="BW82" s="62" t="str">
        <f>IF(BV82&lt;=SMALL(BV$3:BV$1130,1),"MAS PARECIDO","NO")</f>
        <v>NO</v>
      </c>
      <c r="BX82" s="62" t="str">
        <f>IF(BV82&lt;=SMALL(BV$3:BV$1130,5),"SIMILAR","NO")</f>
        <v>NO</v>
      </c>
      <c r="BY82" s="62" t="str">
        <f t="shared" si="74"/>
        <v>N/A</v>
      </c>
      <c r="BZ82" s="62">
        <f t="shared" si="75"/>
        <v>0</v>
      </c>
      <c r="CA82" s="65">
        <f t="shared" si="76"/>
        <v>0</v>
      </c>
      <c r="CB82" s="59">
        <f>IFERROR(SQRT(($E82-$E$1136)^2+($AA82-$AA$1136)^2),0)</f>
        <v>1.0004804134327643</v>
      </c>
      <c r="CC82" s="62" t="str">
        <f>IF(CB82&lt;=SMALL(CB$3:CB$1130,1),"MAS PARECIDO","NO")</f>
        <v>NO</v>
      </c>
      <c r="CD82" s="62" t="str">
        <f>IF(CB82&lt;=SMALL(CB$3:CB$1130,5),"SIMILAR","NO")</f>
        <v>NO</v>
      </c>
      <c r="CE82" s="62" t="str">
        <f t="shared" si="81"/>
        <v>N/A</v>
      </c>
      <c r="CF82" s="62">
        <f t="shared" si="82"/>
        <v>0</v>
      </c>
      <c r="CG82" s="65">
        <f t="shared" si="83"/>
        <v>0</v>
      </c>
      <c r="CH82" s="59">
        <f>IFERROR(SQRT(($E82-$E$1136)^2+($AD82-$AD$1136)^2),0)</f>
        <v>3.1000930027900837E-2</v>
      </c>
      <c r="CI82" s="62" t="str">
        <f>IF(CH82&lt;=SMALL(CH$3:CH$1130,1),"MAS PARECIDO","NO")</f>
        <v>NO</v>
      </c>
      <c r="CJ82" s="62" t="str">
        <f>IF(CH82&lt;=SMALL(CH$3:CH$1130,5),"SIMILAR","NO")</f>
        <v>NO</v>
      </c>
      <c r="CK82" s="62" t="str">
        <f t="shared" si="84"/>
        <v>N/A</v>
      </c>
      <c r="CL82" s="62">
        <f t="shared" si="85"/>
        <v>0</v>
      </c>
      <c r="CM82" s="65">
        <f t="shared" si="86"/>
        <v>0</v>
      </c>
      <c r="CN82" s="59">
        <f>IFERROR(SQRT(($E82-$E$1136)^2+($AG82-$AG$1136)^2),0)</f>
        <v>1.0004804134327643</v>
      </c>
      <c r="CO82" s="62" t="str">
        <f>IF(CN82&lt;=SMALL(CN$3:CN$1130,1),"MAS PARECIDO","NO")</f>
        <v>NO</v>
      </c>
      <c r="CP82" s="62" t="str">
        <f>IF(CN82&lt;=SMALL(CN$3:CN$1130,5),"SIMILAR","NO")</f>
        <v>NO</v>
      </c>
      <c r="CQ82" s="62" t="str">
        <f t="shared" si="87"/>
        <v>N/A</v>
      </c>
      <c r="CR82" s="62">
        <f t="shared" si="88"/>
        <v>0</v>
      </c>
      <c r="CS82" s="65">
        <f t="shared" si="89"/>
        <v>0</v>
      </c>
      <c r="CT82" s="59">
        <f>IFERROR(SQRT(($E82-$E$1136)^2+($AJ82-$AJ$1136)^2),0)</f>
        <v>3.1000930027900837E-2</v>
      </c>
      <c r="CU82" s="62" t="str">
        <f>IF(CT82&lt;=SMALL(CT$3:CT$1130,1),"MAS PARECIDO","NO")</f>
        <v>NO</v>
      </c>
      <c r="CV82" s="62" t="str">
        <f>IF(CT82&lt;=SMALL(CT$3:CT$1130,5),"SIMILAR","NO")</f>
        <v>NO</v>
      </c>
      <c r="CW82" s="62" t="str">
        <f t="shared" si="90"/>
        <v>N/A</v>
      </c>
      <c r="CX82" s="62">
        <f t="shared" si="91"/>
        <v>0</v>
      </c>
      <c r="CY82" s="65">
        <f t="shared" si="92"/>
        <v>0</v>
      </c>
      <c r="CZ82" s="2" t="s">
        <v>1428</v>
      </c>
      <c r="DA82" s="2" t="s">
        <v>1429</v>
      </c>
      <c r="DB82" s="2">
        <v>0</v>
      </c>
      <c r="DC82" s="2" t="s">
        <v>189</v>
      </c>
    </row>
    <row r="83" spans="1:107">
      <c r="A83" s="45" t="s">
        <v>277</v>
      </c>
      <c r="B83" s="46">
        <v>30891</v>
      </c>
      <c r="C83" s="47">
        <f>(B83-$B$1132)/($B$1133-$B$1132)</f>
        <v>3.0843540020449672E-2</v>
      </c>
      <c r="D83" s="46">
        <v>8000</v>
      </c>
      <c r="E83" s="47">
        <f>(D83-$D$1132)/($D$1133-$D$1132)</f>
        <v>1.597047911437343E-2</v>
      </c>
      <c r="F83" s="46" t="s">
        <v>53</v>
      </c>
      <c r="G83" s="44">
        <f>VLOOKUP(F83,'DATOS DE SOPORTE'!$Y$5:$Z$8,2,FALSE)</f>
        <v>2</v>
      </c>
      <c r="H83" s="47">
        <f>(G83-$G$1132)/($G$1133-$G$1132)</f>
        <v>0.33333333333333331</v>
      </c>
      <c r="I83" s="50">
        <v>0</v>
      </c>
      <c r="J83" s="44">
        <f t="shared" si="54"/>
        <v>0</v>
      </c>
      <c r="K83" s="43">
        <f>(J83-$J$1132)/($J$1133-$J$1132)</f>
        <v>0</v>
      </c>
      <c r="L83" s="51" t="str">
        <f t="shared" si="51"/>
        <v>NO</v>
      </c>
      <c r="M83" s="46" t="s">
        <v>192</v>
      </c>
      <c r="N83" s="44">
        <f t="shared" si="55"/>
        <v>2</v>
      </c>
      <c r="O83" s="43">
        <f>(N83-N$1132)/(N$1133-N$1132)</f>
        <v>1</v>
      </c>
      <c r="P83" s="46" t="s">
        <v>193</v>
      </c>
      <c r="Q83" s="44">
        <f t="shared" si="56"/>
        <v>2</v>
      </c>
      <c r="R83" s="43">
        <f>(Q83-Q$1132)/(Q$1133-Q$1132)</f>
        <v>0.5</v>
      </c>
      <c r="S83" s="46" t="s">
        <v>194</v>
      </c>
      <c r="T83" s="44">
        <f t="shared" si="57"/>
        <v>1</v>
      </c>
      <c r="U83" s="43">
        <f>(T83-T$1132)/(T$1133-T$1132)</f>
        <v>0</v>
      </c>
      <c r="V83" s="46" t="s">
        <v>62</v>
      </c>
      <c r="W83" s="53">
        <f>VLOOKUP(V83,'DATOS DE SOPORTE'!$S$5:$T$10,2,FALSE)</f>
        <v>1</v>
      </c>
      <c r="X83" s="54">
        <f>(W83-W$1132)/(W$1133-W$1132)</f>
        <v>0</v>
      </c>
      <c r="Y83" s="46" t="s">
        <v>188</v>
      </c>
      <c r="Z83" s="53">
        <f t="shared" si="77"/>
        <v>1</v>
      </c>
      <c r="AA83" s="54">
        <f>(Z83-Z$1132)/(Z$1133-Z$1132)</f>
        <v>0</v>
      </c>
      <c r="AB83" s="46" t="s">
        <v>188</v>
      </c>
      <c r="AC83" s="53">
        <f t="shared" si="78"/>
        <v>1</v>
      </c>
      <c r="AD83" s="54">
        <f>(AC83-AC$1132)/(AC$1133-AC$1132)</f>
        <v>0</v>
      </c>
      <c r="AE83" s="46" t="s">
        <v>188</v>
      </c>
      <c r="AF83" s="53">
        <f t="shared" si="79"/>
        <v>1</v>
      </c>
      <c r="AG83" s="54">
        <f>(AF83-AF$1132)/(AF$1133-AF$1132)</f>
        <v>0</v>
      </c>
      <c r="AH83" s="24" t="s">
        <v>67</v>
      </c>
      <c r="AI83" s="53">
        <f>VLOOKUP(AH83,'DATOS DE SOPORTE'!$V$5:$W$8,2,FALSE)</f>
        <v>1</v>
      </c>
      <c r="AJ83" s="54">
        <f>(AI83-AI$1132)/(AI$1133-AI$1132)</f>
        <v>0</v>
      </c>
      <c r="AK83" s="58" t="str">
        <f t="shared" si="80"/>
        <v>Malo</v>
      </c>
      <c r="AL83" s="61">
        <f>IFERROR(SQRT(($E83-$E$1136)^2+($C83-$C$1136)^2),0)</f>
        <v>0.17502836765412963</v>
      </c>
      <c r="AM83" s="62" t="str">
        <f>IF(AL83&lt;=SMALL($AL$3:$AL$1130,1),"MAS PARECIDO","NO")</f>
        <v>NO</v>
      </c>
      <c r="AN83" s="62" t="str">
        <f>IF(AL83&lt;=SMALL($AL$3:$AL$1130,5),"SIMILAR","NO")</f>
        <v>NO</v>
      </c>
      <c r="AO83" s="62" t="str">
        <f t="shared" si="52"/>
        <v>N/A</v>
      </c>
      <c r="AP83" s="62">
        <f t="shared" si="58"/>
        <v>0</v>
      </c>
      <c r="AQ83" s="65">
        <f t="shared" si="53"/>
        <v>0</v>
      </c>
      <c r="AR83" s="61">
        <f>IFERROR(SQRT(($E83-$E$1136)^2+($H83-$H$1136)^2),0)</f>
        <v>1.600048001440043E-2</v>
      </c>
      <c r="AS83" s="62" t="str">
        <f>IF(AR83&lt;=SMALL(AR$3:AR$1130,1),"MAS PARECIDO","NO")</f>
        <v>NO</v>
      </c>
      <c r="AT83" s="62" t="str">
        <f>IF(AR83&lt;=SMALL(AR$3:AR$1130,5),"SIMILAR","NO")</f>
        <v>NO</v>
      </c>
      <c r="AU83" s="62" t="str">
        <f t="shared" si="59"/>
        <v>N/A</v>
      </c>
      <c r="AV83" s="62">
        <f t="shared" si="60"/>
        <v>0</v>
      </c>
      <c r="AW83" s="65">
        <f t="shared" si="61"/>
        <v>0</v>
      </c>
      <c r="AX83" s="59">
        <f>IFERROR(SQRT(($E83-$E$1136)^2+($K83-$K$1136)^2),0)</f>
        <v>0.20063901754317687</v>
      </c>
      <c r="AY83" s="62" t="str">
        <f>IF(AX83&lt;=SMALL(AX$3:AX$1130,1),"MAS PARECIDO","NO")</f>
        <v>NO</v>
      </c>
      <c r="AZ83" s="62" t="str">
        <f>IF(AX83&lt;=SMALL(AX$3:AX$1130,5),"SIMILAR","NO")</f>
        <v>NO</v>
      </c>
      <c r="BA83" s="62" t="str">
        <f t="shared" si="62"/>
        <v>N/A</v>
      </c>
      <c r="BB83" s="62">
        <f t="shared" si="63"/>
        <v>0</v>
      </c>
      <c r="BC83" s="65">
        <f t="shared" si="64"/>
        <v>0</v>
      </c>
      <c r="BD83" s="59">
        <f>IFERROR(SQRT(($E83-$E$1136)^2+($O83-$O$1136)^2),0)</f>
        <v>1.600048001440043E-2</v>
      </c>
      <c r="BE83" s="62" t="str">
        <f>IF(BD83&lt;=SMALL(BD$3:BD$1130,1),"MAS PARECIDO","NO")</f>
        <v>NO</v>
      </c>
      <c r="BF83" s="62" t="str">
        <f>IF(BD83&lt;=SMALL(BD$3:BD$1130,5),"SIMILAR","NO")</f>
        <v>NO</v>
      </c>
      <c r="BG83" s="62" t="str">
        <f t="shared" si="65"/>
        <v>N/A</v>
      </c>
      <c r="BH83" s="62">
        <f t="shared" si="66"/>
        <v>0</v>
      </c>
      <c r="BI83" s="65">
        <f t="shared" si="67"/>
        <v>0</v>
      </c>
      <c r="BJ83" s="59">
        <f>IFERROR(SQRT(($E83-$E$1136)^2+($R83-$R$1136)^2),0)</f>
        <v>1.600048001440043E-2</v>
      </c>
      <c r="BK83" s="62" t="str">
        <f>IF(BJ83&lt;=SMALL(BJ$3:BJ$1130,1),"MAS PARECIDO","NO")</f>
        <v>NO</v>
      </c>
      <c r="BL83" s="62" t="str">
        <f>IF(BJ83&lt;=SMALL(BJ$3:BJ$1130,5),"SIMILAR","NO")</f>
        <v>NO</v>
      </c>
      <c r="BM83" s="62" t="str">
        <f t="shared" si="68"/>
        <v>N/A</v>
      </c>
      <c r="BN83" s="62">
        <f t="shared" si="69"/>
        <v>0</v>
      </c>
      <c r="BO83" s="65">
        <f t="shared" si="70"/>
        <v>0</v>
      </c>
      <c r="BP83" s="59">
        <f>IFERROR(SQRT(($E83-$E$1136)^2+($U83-$U$1136)^2),0)</f>
        <v>1.600048001440043E-2</v>
      </c>
      <c r="BQ83" s="62" t="str">
        <f>IF(BP83&lt;=SMALL(BP$3:BP$1130,1),"MAS PARECIDO","NO")</f>
        <v>NO</v>
      </c>
      <c r="BR83" s="62" t="str">
        <f>IF(BP83&lt;=SMALL(BP$3:BP$1130,5),"SIMILAR","NO")</f>
        <v>NO</v>
      </c>
      <c r="BS83" s="62" t="str">
        <f t="shared" si="71"/>
        <v>N/A</v>
      </c>
      <c r="BT83" s="62">
        <f t="shared" si="72"/>
        <v>0</v>
      </c>
      <c r="BU83" s="65">
        <f t="shared" si="73"/>
        <v>0</v>
      </c>
      <c r="BV83" s="59">
        <f>IFERROR(SQRT(($E83-$E$1136)^2+($X83-$X$1136)^2),0)</f>
        <v>1.600048001440043E-2</v>
      </c>
      <c r="BW83" s="62" t="str">
        <f>IF(BV83&lt;=SMALL(BV$3:BV$1130,1),"MAS PARECIDO","NO")</f>
        <v>NO</v>
      </c>
      <c r="BX83" s="62" t="str">
        <f>IF(BV83&lt;=SMALL(BV$3:BV$1130,5),"SIMILAR","NO")</f>
        <v>NO</v>
      </c>
      <c r="BY83" s="62" t="str">
        <f t="shared" si="74"/>
        <v>N/A</v>
      </c>
      <c r="BZ83" s="62">
        <f t="shared" si="75"/>
        <v>0</v>
      </c>
      <c r="CA83" s="65">
        <f t="shared" si="76"/>
        <v>0</v>
      </c>
      <c r="CB83" s="59">
        <f>IFERROR(SQRT(($E83-$E$1136)^2+($AA83-$AA$1136)^2),0)</f>
        <v>1.600048001440043E-2</v>
      </c>
      <c r="CC83" s="62" t="str">
        <f>IF(CB83&lt;=SMALL(CB$3:CB$1130,1),"MAS PARECIDO","NO")</f>
        <v>NO</v>
      </c>
      <c r="CD83" s="62" t="str">
        <f>IF(CB83&lt;=SMALL(CB$3:CB$1130,5),"SIMILAR","NO")</f>
        <v>NO</v>
      </c>
      <c r="CE83" s="62" t="str">
        <f t="shared" si="81"/>
        <v>N/A</v>
      </c>
      <c r="CF83" s="62">
        <f t="shared" si="82"/>
        <v>0</v>
      </c>
      <c r="CG83" s="65">
        <f t="shared" si="83"/>
        <v>0</v>
      </c>
      <c r="CH83" s="59">
        <f>IFERROR(SQRT(($E83-$E$1136)^2+($AD83-$AD$1136)^2),0)</f>
        <v>1.0001279994884111</v>
      </c>
      <c r="CI83" s="62" t="str">
        <f>IF(CH83&lt;=SMALL(CH$3:CH$1130,1),"MAS PARECIDO","NO")</f>
        <v>NO</v>
      </c>
      <c r="CJ83" s="62" t="str">
        <f>IF(CH83&lt;=SMALL(CH$3:CH$1130,5),"SIMILAR","NO")</f>
        <v>NO</v>
      </c>
      <c r="CK83" s="62" t="str">
        <f t="shared" si="84"/>
        <v>N/A</v>
      </c>
      <c r="CL83" s="62">
        <f t="shared" si="85"/>
        <v>0</v>
      </c>
      <c r="CM83" s="65">
        <f t="shared" si="86"/>
        <v>0</v>
      </c>
      <c r="CN83" s="59">
        <f>IFERROR(SQRT(($E83-$E$1136)^2+($AG83-$AG$1136)^2),0)</f>
        <v>1.0001279994884111</v>
      </c>
      <c r="CO83" s="62" t="str">
        <f>IF(CN83&lt;=SMALL(CN$3:CN$1130,1),"MAS PARECIDO","NO")</f>
        <v>NO</v>
      </c>
      <c r="CP83" s="62" t="str">
        <f>IF(CN83&lt;=SMALL(CN$3:CN$1130,5),"SIMILAR","NO")</f>
        <v>NO</v>
      </c>
      <c r="CQ83" s="62" t="str">
        <f t="shared" si="87"/>
        <v>N/A</v>
      </c>
      <c r="CR83" s="62">
        <f t="shared" si="88"/>
        <v>0</v>
      </c>
      <c r="CS83" s="65">
        <f t="shared" si="89"/>
        <v>0</v>
      </c>
      <c r="CT83" s="59">
        <f>IFERROR(SQRT(($E83-$E$1136)^2+($AJ83-$AJ$1136)^2),0)</f>
        <v>1.600048001440043E-2</v>
      </c>
      <c r="CU83" s="62" t="str">
        <f>IF(CT83&lt;=SMALL(CT$3:CT$1130,1),"MAS PARECIDO","NO")</f>
        <v>NO</v>
      </c>
      <c r="CV83" s="62" t="str">
        <f>IF(CT83&lt;=SMALL(CT$3:CT$1130,5),"SIMILAR","NO")</f>
        <v>NO</v>
      </c>
      <c r="CW83" s="62" t="str">
        <f t="shared" si="90"/>
        <v>N/A</v>
      </c>
      <c r="CX83" s="62">
        <f t="shared" si="91"/>
        <v>0</v>
      </c>
      <c r="CY83" s="65">
        <f t="shared" si="92"/>
        <v>0</v>
      </c>
      <c r="CZ83" s="2" t="s">
        <v>1430</v>
      </c>
      <c r="DA83" s="2" t="s">
        <v>1431</v>
      </c>
      <c r="DB83" s="2">
        <v>2</v>
      </c>
      <c r="DC83" s="2" t="s">
        <v>310</v>
      </c>
    </row>
    <row r="84" spans="1:107">
      <c r="A84" s="45" t="s">
        <v>278</v>
      </c>
      <c r="B84" s="46">
        <v>46869</v>
      </c>
      <c r="C84" s="47">
        <f>(B84-$B$1132)/($B$1133-$B$1132)</f>
        <v>4.9520435238754205E-2</v>
      </c>
      <c r="D84" s="46">
        <v>5000</v>
      </c>
      <c r="E84" s="47">
        <f>(D84-$D$1132)/($D$1133-$D$1132)</f>
        <v>9.9702991089732698E-3</v>
      </c>
      <c r="F84" s="46" t="s">
        <v>53</v>
      </c>
      <c r="G84" s="44">
        <f>VLOOKUP(F84,'DATOS DE SOPORTE'!$Y$5:$Z$8,2,FALSE)</f>
        <v>2</v>
      </c>
      <c r="H84" s="47">
        <f>(G84-$G$1132)/($G$1133-$G$1132)</f>
        <v>0.33333333333333331</v>
      </c>
      <c r="I84" s="50">
        <v>2</v>
      </c>
      <c r="J84" s="44">
        <f t="shared" si="54"/>
        <v>2</v>
      </c>
      <c r="K84" s="43">
        <f>(J84-$J$1132)/($J$1133-$J$1132)</f>
        <v>0.4</v>
      </c>
      <c r="L84" s="51" t="str">
        <f t="shared" si="51"/>
        <v>SI</v>
      </c>
      <c r="M84" s="46" t="s">
        <v>192</v>
      </c>
      <c r="N84" s="44">
        <f t="shared" si="55"/>
        <v>2</v>
      </c>
      <c r="O84" s="43">
        <f>(N84-N$1132)/(N$1133-N$1132)</f>
        <v>1</v>
      </c>
      <c r="P84" s="46" t="s">
        <v>196</v>
      </c>
      <c r="Q84" s="44">
        <f t="shared" si="56"/>
        <v>1</v>
      </c>
      <c r="R84" s="43">
        <f>(Q84-Q$1132)/(Q$1133-Q$1132)</f>
        <v>0</v>
      </c>
      <c r="S84" s="46" t="s">
        <v>60</v>
      </c>
      <c r="T84" s="44">
        <f t="shared" si="57"/>
        <v>2</v>
      </c>
      <c r="U84" s="43">
        <f>(T84-T$1132)/(T$1133-T$1132)</f>
        <v>1</v>
      </c>
      <c r="V84" s="46" t="s">
        <v>212</v>
      </c>
      <c r="W84" s="53">
        <f>VLOOKUP(V84,'DATOS DE SOPORTE'!$S$5:$T$10,2,FALSE)</f>
        <v>3</v>
      </c>
      <c r="X84" s="54">
        <f>(W84-W$1132)/(W$1133-W$1132)</f>
        <v>0.4</v>
      </c>
      <c r="Y84" s="46" t="s">
        <v>136</v>
      </c>
      <c r="Z84" s="53">
        <f t="shared" si="77"/>
        <v>2</v>
      </c>
      <c r="AA84" s="54">
        <f>(Z84-Z$1132)/(Z$1133-Z$1132)</f>
        <v>1</v>
      </c>
      <c r="AB84" s="46" t="s">
        <v>136</v>
      </c>
      <c r="AC84" s="53">
        <f t="shared" si="78"/>
        <v>2</v>
      </c>
      <c r="AD84" s="54">
        <f>(AC84-AC$1132)/(AC$1133-AC$1132)</f>
        <v>1</v>
      </c>
      <c r="AE84" s="46" t="s">
        <v>136</v>
      </c>
      <c r="AF84" s="53">
        <f t="shared" si="79"/>
        <v>2</v>
      </c>
      <c r="AG84" s="54">
        <f>(AF84-AF$1132)/(AF$1133-AF$1132)</f>
        <v>1</v>
      </c>
      <c r="AH84" s="24" t="s">
        <v>67</v>
      </c>
      <c r="AI84" s="53">
        <f>VLOOKUP(AH84,'DATOS DE SOPORTE'!$V$5:$W$8,2,FALSE)</f>
        <v>1</v>
      </c>
      <c r="AJ84" s="54">
        <f>(AI84-AI$1132)/(AI$1133-AI$1132)</f>
        <v>0</v>
      </c>
      <c r="AK84" s="58" t="str">
        <f t="shared" si="80"/>
        <v>Bueno</v>
      </c>
      <c r="AL84" s="61">
        <f>IFERROR(SQRT(($E84-$E$1136)^2+($C84-$C$1136)^2),0)</f>
        <v>0.15593957075878459</v>
      </c>
      <c r="AM84" s="62" t="str">
        <f>IF(AL84&lt;=SMALL($AL$3:$AL$1130,1),"MAS PARECIDO","NO")</f>
        <v>NO</v>
      </c>
      <c r="AN84" s="62" t="str">
        <f>IF(AL84&lt;=SMALL($AL$3:$AL$1130,5),"SIMILAR","NO")</f>
        <v>NO</v>
      </c>
      <c r="AO84" s="62" t="str">
        <f t="shared" si="52"/>
        <v>N/A</v>
      </c>
      <c r="AP84" s="62">
        <f t="shared" si="58"/>
        <v>0</v>
      </c>
      <c r="AQ84" s="65">
        <f t="shared" si="53"/>
        <v>0</v>
      </c>
      <c r="AR84" s="61">
        <f>IFERROR(SQRT(($E84-$E$1136)^2+($H84-$H$1136)^2),0)</f>
        <v>1.0000300009000271E-2</v>
      </c>
      <c r="AS84" s="62" t="str">
        <f>IF(AR84&lt;=SMALL(AR$3:AR$1130,1),"MAS PARECIDO","NO")</f>
        <v>NO</v>
      </c>
      <c r="AT84" s="62" t="str">
        <f>IF(AR84&lt;=SMALL(AR$3:AR$1130,5),"SIMILAR","NO")</f>
        <v>NO</v>
      </c>
      <c r="AU84" s="62" t="str">
        <f t="shared" si="59"/>
        <v>N/A</v>
      </c>
      <c r="AV84" s="62">
        <f t="shared" si="60"/>
        <v>0</v>
      </c>
      <c r="AW84" s="65">
        <f t="shared" si="61"/>
        <v>0</v>
      </c>
      <c r="AX84" s="59">
        <f>IFERROR(SQRT(($E84-$E$1136)^2+($K84-$K$1136)^2),0)</f>
        <v>0.20024985892696659</v>
      </c>
      <c r="AY84" s="62" t="str">
        <f>IF(AX84&lt;=SMALL(AX$3:AX$1130,1),"MAS PARECIDO","NO")</f>
        <v>NO</v>
      </c>
      <c r="AZ84" s="62" t="str">
        <f>IF(AX84&lt;=SMALL(AX$3:AX$1130,5),"SIMILAR","NO")</f>
        <v>NO</v>
      </c>
      <c r="BA84" s="62" t="str">
        <f t="shared" si="62"/>
        <v>N/A</v>
      </c>
      <c r="BB84" s="62">
        <f t="shared" si="63"/>
        <v>0</v>
      </c>
      <c r="BC84" s="65">
        <f t="shared" si="64"/>
        <v>0</v>
      </c>
      <c r="BD84" s="59">
        <f>IFERROR(SQRT(($E84-$E$1136)^2+($O84-$O$1136)^2),0)</f>
        <v>1.0000300009000271E-2</v>
      </c>
      <c r="BE84" s="62" t="str">
        <f>IF(BD84&lt;=SMALL(BD$3:BD$1130,1),"MAS PARECIDO","NO")</f>
        <v>NO</v>
      </c>
      <c r="BF84" s="62" t="str">
        <f>IF(BD84&lt;=SMALL(BD$3:BD$1130,5),"SIMILAR","NO")</f>
        <v>NO</v>
      </c>
      <c r="BG84" s="62" t="str">
        <f t="shared" si="65"/>
        <v>N/A</v>
      </c>
      <c r="BH84" s="62">
        <f t="shared" si="66"/>
        <v>0</v>
      </c>
      <c r="BI84" s="65">
        <f t="shared" si="67"/>
        <v>0</v>
      </c>
      <c r="BJ84" s="59">
        <f>IFERROR(SQRT(($E84-$E$1136)^2+($R84-$R$1136)^2),0)</f>
        <v>0.5000999960010698</v>
      </c>
      <c r="BK84" s="62" t="str">
        <f>IF(BJ84&lt;=SMALL(BJ$3:BJ$1130,1),"MAS PARECIDO","NO")</f>
        <v>NO</v>
      </c>
      <c r="BL84" s="62" t="str">
        <f>IF(BJ84&lt;=SMALL(BJ$3:BJ$1130,5),"SIMILAR","NO")</f>
        <v>NO</v>
      </c>
      <c r="BM84" s="62" t="str">
        <f t="shared" si="68"/>
        <v>N/A</v>
      </c>
      <c r="BN84" s="62">
        <f t="shared" si="69"/>
        <v>0</v>
      </c>
      <c r="BO84" s="65">
        <f t="shared" si="70"/>
        <v>0</v>
      </c>
      <c r="BP84" s="59">
        <f>IFERROR(SQRT(($E84-$E$1136)^2+($U84-$U$1136)^2),0)</f>
        <v>1.0000500017500475</v>
      </c>
      <c r="BQ84" s="62" t="str">
        <f>IF(BP84&lt;=SMALL(BP$3:BP$1130,1),"MAS PARECIDO","NO")</f>
        <v>NO</v>
      </c>
      <c r="BR84" s="62" t="str">
        <f>IF(BP84&lt;=SMALL(BP$3:BP$1130,5),"SIMILAR","NO")</f>
        <v>NO</v>
      </c>
      <c r="BS84" s="62" t="str">
        <f t="shared" si="71"/>
        <v>N/A</v>
      </c>
      <c r="BT84" s="62">
        <f t="shared" si="72"/>
        <v>0</v>
      </c>
      <c r="BU84" s="65">
        <f t="shared" si="73"/>
        <v>0</v>
      </c>
      <c r="BV84" s="59">
        <f>IFERROR(SQRT(($E84-$E$1136)^2+($X84-$X$1136)^2),0)</f>
        <v>0.40012498797284585</v>
      </c>
      <c r="BW84" s="62" t="str">
        <f>IF(BV84&lt;=SMALL(BV$3:BV$1130,1),"MAS PARECIDO","NO")</f>
        <v>NO</v>
      </c>
      <c r="BX84" s="62" t="str">
        <f>IF(BV84&lt;=SMALL(BV$3:BV$1130,5),"SIMILAR","NO")</f>
        <v>NO</v>
      </c>
      <c r="BY84" s="62" t="str">
        <f t="shared" si="74"/>
        <v>N/A</v>
      </c>
      <c r="BZ84" s="62">
        <f t="shared" si="75"/>
        <v>0</v>
      </c>
      <c r="CA84" s="65">
        <f t="shared" si="76"/>
        <v>0</v>
      </c>
      <c r="CB84" s="59">
        <f>IFERROR(SQRT(($E84-$E$1136)^2+($AA84-$AA$1136)^2),0)</f>
        <v>1.0000500017500475</v>
      </c>
      <c r="CC84" s="62" t="str">
        <f>IF(CB84&lt;=SMALL(CB$3:CB$1130,1),"MAS PARECIDO","NO")</f>
        <v>NO</v>
      </c>
      <c r="CD84" s="62" t="str">
        <f>IF(CB84&lt;=SMALL(CB$3:CB$1130,5),"SIMILAR","NO")</f>
        <v>NO</v>
      </c>
      <c r="CE84" s="62" t="str">
        <f t="shared" si="81"/>
        <v>N/A</v>
      </c>
      <c r="CF84" s="62">
        <f t="shared" si="82"/>
        <v>0</v>
      </c>
      <c r="CG84" s="65">
        <f t="shared" si="83"/>
        <v>0</v>
      </c>
      <c r="CH84" s="59">
        <f>IFERROR(SQRT(($E84-$E$1136)^2+($AD84-$AD$1136)^2),0)</f>
        <v>1.0000300009000271E-2</v>
      </c>
      <c r="CI84" s="62" t="str">
        <f>IF(CH84&lt;=SMALL(CH$3:CH$1130,1),"MAS PARECIDO","NO")</f>
        <v>NO</v>
      </c>
      <c r="CJ84" s="62" t="str">
        <f>IF(CH84&lt;=SMALL(CH$3:CH$1130,5),"SIMILAR","NO")</f>
        <v>NO</v>
      </c>
      <c r="CK84" s="62" t="str">
        <f t="shared" si="84"/>
        <v>N/A</v>
      </c>
      <c r="CL84" s="62">
        <f t="shared" si="85"/>
        <v>0</v>
      </c>
      <c r="CM84" s="65">
        <f t="shared" si="86"/>
        <v>0</v>
      </c>
      <c r="CN84" s="59">
        <f>IFERROR(SQRT(($E84-$E$1136)^2+($AG84-$AG$1136)^2),0)</f>
        <v>1.0000300009000271E-2</v>
      </c>
      <c r="CO84" s="62" t="str">
        <f>IF(CN84&lt;=SMALL(CN$3:CN$1130,1),"MAS PARECIDO","NO")</f>
        <v>NO</v>
      </c>
      <c r="CP84" s="62" t="str">
        <f>IF(CN84&lt;=SMALL(CN$3:CN$1130,5),"SIMILAR","NO")</f>
        <v>NO</v>
      </c>
      <c r="CQ84" s="62" t="str">
        <f t="shared" si="87"/>
        <v>N/A</v>
      </c>
      <c r="CR84" s="62">
        <f t="shared" si="88"/>
        <v>0</v>
      </c>
      <c r="CS84" s="65">
        <f t="shared" si="89"/>
        <v>0</v>
      </c>
      <c r="CT84" s="59">
        <f>IFERROR(SQRT(($E84-$E$1136)^2+($AJ84-$AJ$1136)^2),0)</f>
        <v>1.0000300009000271E-2</v>
      </c>
      <c r="CU84" s="62" t="str">
        <f>IF(CT84&lt;=SMALL(CT$3:CT$1130,1),"MAS PARECIDO","NO")</f>
        <v>NO</v>
      </c>
      <c r="CV84" s="62" t="str">
        <f>IF(CT84&lt;=SMALL(CT$3:CT$1130,5),"SIMILAR","NO")</f>
        <v>NO</v>
      </c>
      <c r="CW84" s="62" t="str">
        <f t="shared" si="90"/>
        <v>N/A</v>
      </c>
      <c r="CX84" s="62">
        <f t="shared" si="91"/>
        <v>0</v>
      </c>
      <c r="CY84" s="65">
        <f t="shared" si="92"/>
        <v>0</v>
      </c>
      <c r="CZ84" s="2" t="s">
        <v>1432</v>
      </c>
      <c r="DA84" s="2" t="s">
        <v>1433</v>
      </c>
      <c r="DB84" s="2">
        <v>0</v>
      </c>
      <c r="DC84" s="2" t="s">
        <v>189</v>
      </c>
    </row>
    <row r="85" spans="1:107">
      <c r="A85" s="45" t="s">
        <v>279</v>
      </c>
      <c r="B85" s="46">
        <v>170550</v>
      </c>
      <c r="C85" s="47">
        <f>(B85-$B$1132)/($B$1133-$B$1132)</f>
        <v>0.19409278956940407</v>
      </c>
      <c r="D85" s="46">
        <v>25500</v>
      </c>
      <c r="E85" s="47">
        <f>(D85-$D$1132)/($D$1133-$D$1132)</f>
        <v>5.0971529145874377E-2</v>
      </c>
      <c r="F85" s="46" t="s">
        <v>187</v>
      </c>
      <c r="G85" s="44">
        <f>VLOOKUP(F85,'DATOS DE SOPORTE'!$Y$5:$Z$8,2,FALSE)</f>
        <v>4</v>
      </c>
      <c r="H85" s="47">
        <f>(G85-$G$1132)/($G$1133-$G$1132)</f>
        <v>1</v>
      </c>
      <c r="I85" s="50">
        <v>2</v>
      </c>
      <c r="J85" s="44">
        <f t="shared" si="54"/>
        <v>2</v>
      </c>
      <c r="K85" s="43">
        <f>(J85-$J$1132)/($J$1133-$J$1132)</f>
        <v>0.4</v>
      </c>
      <c r="L85" s="51" t="str">
        <f t="shared" si="51"/>
        <v>SI</v>
      </c>
      <c r="M85" s="46" t="s">
        <v>192</v>
      </c>
      <c r="N85" s="44">
        <f t="shared" si="55"/>
        <v>2</v>
      </c>
      <c r="O85" s="43">
        <f>(N85-N$1132)/(N$1133-N$1132)</f>
        <v>1</v>
      </c>
      <c r="P85" s="46" t="s">
        <v>58</v>
      </c>
      <c r="Q85" s="44">
        <f t="shared" si="56"/>
        <v>3</v>
      </c>
      <c r="R85" s="43">
        <f>(Q85-Q$1132)/(Q$1133-Q$1132)</f>
        <v>1</v>
      </c>
      <c r="S85" s="46" t="s">
        <v>60</v>
      </c>
      <c r="T85" s="44">
        <f t="shared" si="57"/>
        <v>2</v>
      </c>
      <c r="U85" s="43">
        <f>(T85-T$1132)/(T$1133-T$1132)</f>
        <v>1</v>
      </c>
      <c r="V85" s="46" t="s">
        <v>198</v>
      </c>
      <c r="W85" s="53">
        <f>VLOOKUP(V85,'DATOS DE SOPORTE'!$S$5:$T$10,2,FALSE)</f>
        <v>4</v>
      </c>
      <c r="X85" s="54">
        <f>(W85-W$1132)/(W$1133-W$1132)</f>
        <v>0.6</v>
      </c>
      <c r="Y85" s="46" t="s">
        <v>188</v>
      </c>
      <c r="Z85" s="53">
        <f t="shared" si="77"/>
        <v>1</v>
      </c>
      <c r="AA85" s="54">
        <f>(Z85-Z$1132)/(Z$1133-Z$1132)</f>
        <v>0</v>
      </c>
      <c r="AB85" s="46" t="s">
        <v>188</v>
      </c>
      <c r="AC85" s="53">
        <f t="shared" si="78"/>
        <v>1</v>
      </c>
      <c r="AD85" s="54">
        <f>(AC85-AC$1132)/(AC$1133-AC$1132)</f>
        <v>0</v>
      </c>
      <c r="AE85" s="46" t="s">
        <v>188</v>
      </c>
      <c r="AF85" s="53">
        <f t="shared" si="79"/>
        <v>1</v>
      </c>
      <c r="AG85" s="54">
        <f>(AF85-AF$1132)/(AF$1133-AF$1132)</f>
        <v>0</v>
      </c>
      <c r="AH85" s="24" t="s">
        <v>199</v>
      </c>
      <c r="AI85" s="53">
        <f>VLOOKUP(AH85,'DATOS DE SOPORTE'!$V$5:$W$8,2,FALSE)</f>
        <v>2</v>
      </c>
      <c r="AJ85" s="54">
        <f>(AI85-AI$1132)/(AI$1133-AI$1132)</f>
        <v>0.33333333333333331</v>
      </c>
      <c r="AK85" s="58" t="str">
        <f t="shared" si="80"/>
        <v>Bueno</v>
      </c>
      <c r="AL85" s="61">
        <f>IFERROR(SQRT(($E85-$E$1136)^2+($C85-$C$1136)^2),0)</f>
        <v>5.2184051777456011E-2</v>
      </c>
      <c r="AM85" s="62" t="str">
        <f>IF(AL85&lt;=SMALL($AL$3:$AL$1130,1),"MAS PARECIDO","NO")</f>
        <v>NO</v>
      </c>
      <c r="AN85" s="62" t="str">
        <f>IF(AL85&lt;=SMALL($AL$3:$AL$1130,5),"SIMILAR","NO")</f>
        <v>NO</v>
      </c>
      <c r="AO85" s="62" t="str">
        <f t="shared" si="52"/>
        <v>N/A</v>
      </c>
      <c r="AP85" s="62">
        <f t="shared" si="58"/>
        <v>0</v>
      </c>
      <c r="AQ85" s="65">
        <f t="shared" si="53"/>
        <v>0</v>
      </c>
      <c r="AR85" s="61">
        <f>IFERROR(SQRT(($E85-$E$1136)^2+($H85-$H$1136)^2),0)</f>
        <v>0.6686146876276855</v>
      </c>
      <c r="AS85" s="62" t="str">
        <f>IF(AR85&lt;=SMALL(AR$3:AR$1130,1),"MAS PARECIDO","NO")</f>
        <v>NO</v>
      </c>
      <c r="AT85" s="62" t="str">
        <f>IF(AR85&lt;=SMALL(AR$3:AR$1130,5),"SIMILAR","NO")</f>
        <v>NO</v>
      </c>
      <c r="AU85" s="62" t="str">
        <f t="shared" si="59"/>
        <v>N/A</v>
      </c>
      <c r="AV85" s="62">
        <f t="shared" si="60"/>
        <v>0</v>
      </c>
      <c r="AW85" s="65">
        <f t="shared" si="61"/>
        <v>0</v>
      </c>
      <c r="AX85" s="59">
        <f>IFERROR(SQRT(($E85-$E$1136)^2+($K85-$K$1136)^2),0)</f>
        <v>0.20640047496801694</v>
      </c>
      <c r="AY85" s="62" t="str">
        <f>IF(AX85&lt;=SMALL(AX$3:AX$1130,1),"MAS PARECIDO","NO")</f>
        <v>NO</v>
      </c>
      <c r="AZ85" s="62" t="str">
        <f>IF(AX85&lt;=SMALL(AX$3:AX$1130,5),"SIMILAR","NO")</f>
        <v>NO</v>
      </c>
      <c r="BA85" s="62" t="str">
        <f t="shared" si="62"/>
        <v>N/A</v>
      </c>
      <c r="BB85" s="62">
        <f t="shared" si="63"/>
        <v>0</v>
      </c>
      <c r="BC85" s="65">
        <f t="shared" si="64"/>
        <v>0</v>
      </c>
      <c r="BD85" s="59">
        <f>IFERROR(SQRT(($E85-$E$1136)^2+($O85-$O$1136)^2),0)</f>
        <v>5.1001530045901376E-2</v>
      </c>
      <c r="BE85" s="62" t="str">
        <f>IF(BD85&lt;=SMALL(BD$3:BD$1130,1),"MAS PARECIDO","NO")</f>
        <v>NO</v>
      </c>
      <c r="BF85" s="62" t="str">
        <f>IF(BD85&lt;=SMALL(BD$3:BD$1130,5),"SIMILAR","NO")</f>
        <v>NO</v>
      </c>
      <c r="BG85" s="62" t="str">
        <f t="shared" si="65"/>
        <v>N/A</v>
      </c>
      <c r="BH85" s="62">
        <f t="shared" si="66"/>
        <v>0</v>
      </c>
      <c r="BI85" s="65">
        <f t="shared" si="67"/>
        <v>0</v>
      </c>
      <c r="BJ85" s="59">
        <f>IFERROR(SQRT(($E85-$E$1136)^2+($R85-$R$1136)^2),0)</f>
        <v>0.50259442502580842</v>
      </c>
      <c r="BK85" s="62" t="str">
        <f>IF(BJ85&lt;=SMALL(BJ$3:BJ$1130,1),"MAS PARECIDO","NO")</f>
        <v>NO</v>
      </c>
      <c r="BL85" s="62" t="str">
        <f>IF(BJ85&lt;=SMALL(BJ$3:BJ$1130,5),"SIMILAR","NO")</f>
        <v>NO</v>
      </c>
      <c r="BM85" s="62" t="str">
        <f t="shared" si="68"/>
        <v>N/A</v>
      </c>
      <c r="BN85" s="62">
        <f t="shared" si="69"/>
        <v>0</v>
      </c>
      <c r="BO85" s="65">
        <f t="shared" si="70"/>
        <v>0</v>
      </c>
      <c r="BP85" s="59">
        <f>IFERROR(SQRT(($E85-$E$1136)^2+($U85-$U$1136)^2),0)</f>
        <v>1.0012997333800817</v>
      </c>
      <c r="BQ85" s="62" t="str">
        <f>IF(BP85&lt;=SMALL(BP$3:BP$1130,1),"MAS PARECIDO","NO")</f>
        <v>NO</v>
      </c>
      <c r="BR85" s="62" t="str">
        <f>IF(BP85&lt;=SMALL(BP$3:BP$1130,5),"SIMILAR","NO")</f>
        <v>NO</v>
      </c>
      <c r="BS85" s="62" t="str">
        <f t="shared" si="71"/>
        <v>N/A</v>
      </c>
      <c r="BT85" s="62">
        <f t="shared" si="72"/>
        <v>0</v>
      </c>
      <c r="BU85" s="65">
        <f t="shared" si="73"/>
        <v>0</v>
      </c>
      <c r="BV85" s="59">
        <f>IFERROR(SQRT(($E85-$E$1136)^2+($X85-$X$1136)^2),0)</f>
        <v>0.60216372862123058</v>
      </c>
      <c r="BW85" s="62" t="str">
        <f>IF(BV85&lt;=SMALL(BV$3:BV$1130,1),"MAS PARECIDO","NO")</f>
        <v>NO</v>
      </c>
      <c r="BX85" s="62" t="str">
        <f>IF(BV85&lt;=SMALL(BV$3:BV$1130,5),"SIMILAR","NO")</f>
        <v>NO</v>
      </c>
      <c r="BY85" s="62" t="str">
        <f t="shared" si="74"/>
        <v>N/A</v>
      </c>
      <c r="BZ85" s="62">
        <f t="shared" si="75"/>
        <v>0</v>
      </c>
      <c r="CA85" s="65">
        <f t="shared" si="76"/>
        <v>0</v>
      </c>
      <c r="CB85" s="59">
        <f>IFERROR(SQRT(($E85-$E$1136)^2+($AA85-$AA$1136)^2),0)</f>
        <v>5.1001530045901376E-2</v>
      </c>
      <c r="CC85" s="62" t="str">
        <f>IF(CB85&lt;=SMALL(CB$3:CB$1130,1),"MAS PARECIDO","NO")</f>
        <v>NO</v>
      </c>
      <c r="CD85" s="62" t="str">
        <f>IF(CB85&lt;=SMALL(CB$3:CB$1130,5),"SIMILAR","NO")</f>
        <v>NO</v>
      </c>
      <c r="CE85" s="62" t="str">
        <f t="shared" si="81"/>
        <v>N/A</v>
      </c>
      <c r="CF85" s="62">
        <f t="shared" si="82"/>
        <v>0</v>
      </c>
      <c r="CG85" s="65">
        <f t="shared" si="83"/>
        <v>0</v>
      </c>
      <c r="CH85" s="59">
        <f>IFERROR(SQRT(($E85-$E$1136)^2+($AD85-$AD$1136)^2),0)</f>
        <v>1.0012997333800817</v>
      </c>
      <c r="CI85" s="62" t="str">
        <f>IF(CH85&lt;=SMALL(CH$3:CH$1130,1),"MAS PARECIDO","NO")</f>
        <v>NO</v>
      </c>
      <c r="CJ85" s="62" t="str">
        <f>IF(CH85&lt;=SMALL(CH$3:CH$1130,5),"SIMILAR","NO")</f>
        <v>NO</v>
      </c>
      <c r="CK85" s="62" t="str">
        <f t="shared" si="84"/>
        <v>N/A</v>
      </c>
      <c r="CL85" s="62">
        <f t="shared" si="85"/>
        <v>0</v>
      </c>
      <c r="CM85" s="65">
        <f t="shared" si="86"/>
        <v>0</v>
      </c>
      <c r="CN85" s="59">
        <f>IFERROR(SQRT(($E85-$E$1136)^2+($AG85-$AG$1136)^2),0)</f>
        <v>1.0012997333800817</v>
      </c>
      <c r="CO85" s="62" t="str">
        <f>IF(CN85&lt;=SMALL(CN$3:CN$1130,1),"MAS PARECIDO","NO")</f>
        <v>NO</v>
      </c>
      <c r="CP85" s="62" t="str">
        <f>IF(CN85&lt;=SMALL(CN$3:CN$1130,5),"SIMILAR","NO")</f>
        <v>NO</v>
      </c>
      <c r="CQ85" s="62" t="str">
        <f t="shared" si="87"/>
        <v>N/A</v>
      </c>
      <c r="CR85" s="62">
        <f t="shared" si="88"/>
        <v>0</v>
      </c>
      <c r="CS85" s="65">
        <f t="shared" si="89"/>
        <v>0</v>
      </c>
      <c r="CT85" s="59">
        <f>IFERROR(SQRT(($E85-$E$1136)^2+($AJ85-$AJ$1136)^2),0)</f>
        <v>0.33721249558421479</v>
      </c>
      <c r="CU85" s="62" t="str">
        <f>IF(CT85&lt;=SMALL(CT$3:CT$1130,1),"MAS PARECIDO","NO")</f>
        <v>NO</v>
      </c>
      <c r="CV85" s="62" t="str">
        <f>IF(CT85&lt;=SMALL(CT$3:CT$1130,5),"SIMILAR","NO")</f>
        <v>NO</v>
      </c>
      <c r="CW85" s="62" t="str">
        <f t="shared" si="90"/>
        <v>N/A</v>
      </c>
      <c r="CX85" s="62">
        <f t="shared" si="91"/>
        <v>0</v>
      </c>
      <c r="CY85" s="65">
        <f t="shared" si="92"/>
        <v>0</v>
      </c>
      <c r="CZ85" s="2" t="s">
        <v>1434</v>
      </c>
      <c r="DA85" s="2" t="s">
        <v>1435</v>
      </c>
      <c r="DB85" s="2">
        <v>0</v>
      </c>
      <c r="DC85" s="2" t="s">
        <v>189</v>
      </c>
    </row>
    <row r="86" spans="1:107">
      <c r="A86" s="45" t="s">
        <v>280</v>
      </c>
      <c r="B86" s="46">
        <v>60000</v>
      </c>
      <c r="C86" s="47">
        <f>(B86-$B$1132)/($B$1133-$B$1132)</f>
        <v>6.4869434557289496E-2</v>
      </c>
      <c r="D86" s="46">
        <v>9000</v>
      </c>
      <c r="E86" s="47">
        <f>(D86-$D$1132)/($D$1133-$D$1132)</f>
        <v>1.7970539116173485E-2</v>
      </c>
      <c r="F86" s="46" t="s">
        <v>203</v>
      </c>
      <c r="G86" s="44">
        <f>VLOOKUP(F86,'DATOS DE SOPORTE'!$Y$5:$Z$8,2,FALSE)</f>
        <v>3</v>
      </c>
      <c r="H86" s="47">
        <f>(G86-$G$1132)/($G$1133-$G$1132)</f>
        <v>0.66666666666666663</v>
      </c>
      <c r="I86" s="50">
        <v>2</v>
      </c>
      <c r="J86" s="44">
        <f t="shared" si="54"/>
        <v>2</v>
      </c>
      <c r="K86" s="43">
        <f>(J86-$J$1132)/($J$1133-$J$1132)</f>
        <v>0.4</v>
      </c>
      <c r="L86" s="51" t="str">
        <f t="shared" si="51"/>
        <v>SI</v>
      </c>
      <c r="M86" s="46" t="s">
        <v>56</v>
      </c>
      <c r="N86" s="44">
        <f t="shared" si="55"/>
        <v>1</v>
      </c>
      <c r="O86" s="43">
        <f>(N86-N$1132)/(N$1133-N$1132)</f>
        <v>0</v>
      </c>
      <c r="P86" s="46" t="s">
        <v>58</v>
      </c>
      <c r="Q86" s="44">
        <f t="shared" si="56"/>
        <v>3</v>
      </c>
      <c r="R86" s="43">
        <f>(Q86-Q$1132)/(Q$1133-Q$1132)</f>
        <v>1</v>
      </c>
      <c r="S86" s="46" t="s">
        <v>194</v>
      </c>
      <c r="T86" s="44">
        <f t="shared" si="57"/>
        <v>1</v>
      </c>
      <c r="U86" s="43">
        <f>(T86-T$1132)/(T$1133-T$1132)</f>
        <v>0</v>
      </c>
      <c r="V86" s="46" t="s">
        <v>237</v>
      </c>
      <c r="W86" s="53">
        <f>VLOOKUP(V86,'DATOS DE SOPORTE'!$S$5:$T$10,2,FALSE)</f>
        <v>6</v>
      </c>
      <c r="X86" s="54">
        <f>(W86-W$1132)/(W$1133-W$1132)</f>
        <v>1</v>
      </c>
      <c r="Y86" s="46" t="s">
        <v>136</v>
      </c>
      <c r="Z86" s="53">
        <f t="shared" si="77"/>
        <v>2</v>
      </c>
      <c r="AA86" s="54">
        <f>(Z86-Z$1132)/(Z$1133-Z$1132)</f>
        <v>1</v>
      </c>
      <c r="AB86" s="46" t="s">
        <v>188</v>
      </c>
      <c r="AC86" s="53">
        <f t="shared" si="78"/>
        <v>1</v>
      </c>
      <c r="AD86" s="54">
        <f>(AC86-AC$1132)/(AC$1133-AC$1132)</f>
        <v>0</v>
      </c>
      <c r="AE86" s="46" t="s">
        <v>188</v>
      </c>
      <c r="AF86" s="53">
        <f t="shared" si="79"/>
        <v>1</v>
      </c>
      <c r="AG86" s="54">
        <f>(AF86-AF$1132)/(AF$1133-AF$1132)</f>
        <v>0</v>
      </c>
      <c r="AH86" s="24" t="s">
        <v>199</v>
      </c>
      <c r="AI86" s="53">
        <f>VLOOKUP(AH86,'DATOS DE SOPORTE'!$V$5:$W$8,2,FALSE)</f>
        <v>2</v>
      </c>
      <c r="AJ86" s="54">
        <f>(AI86-AI$1132)/(AI$1133-AI$1132)</f>
        <v>0.33333333333333331</v>
      </c>
      <c r="AK86" s="58" t="str">
        <f t="shared" si="80"/>
        <v>Bueno</v>
      </c>
      <c r="AL86" s="61">
        <f>IFERROR(SQRT(($E86-$E$1136)^2+($C86-$C$1136)^2),0)</f>
        <v>0.14141985668724855</v>
      </c>
      <c r="AM86" s="62" t="str">
        <f>IF(AL86&lt;=SMALL($AL$3:$AL$1130,1),"MAS PARECIDO","NO")</f>
        <v>NO</v>
      </c>
      <c r="AN86" s="62" t="str">
        <f>IF(AL86&lt;=SMALL($AL$3:$AL$1130,5),"SIMILAR","NO")</f>
        <v>NO</v>
      </c>
      <c r="AO86" s="62" t="str">
        <f t="shared" si="52"/>
        <v>N/A</v>
      </c>
      <c r="AP86" s="62">
        <f t="shared" si="58"/>
        <v>0</v>
      </c>
      <c r="AQ86" s="65">
        <f t="shared" si="53"/>
        <v>0</v>
      </c>
      <c r="AR86" s="61">
        <f>IFERROR(SQRT(($E86-$E$1136)^2+($H86-$H$1136)^2),0)</f>
        <v>0.33381900867384101</v>
      </c>
      <c r="AS86" s="62" t="str">
        <f>IF(AR86&lt;=SMALL(AR$3:AR$1130,1),"MAS PARECIDO","NO")</f>
        <v>NO</v>
      </c>
      <c r="AT86" s="62" t="str">
        <f>IF(AR86&lt;=SMALL(AR$3:AR$1130,5),"SIMILAR","NO")</f>
        <v>NO</v>
      </c>
      <c r="AU86" s="62" t="str">
        <f t="shared" si="59"/>
        <v>N/A</v>
      </c>
      <c r="AV86" s="62">
        <f t="shared" si="60"/>
        <v>0</v>
      </c>
      <c r="AW86" s="65">
        <f t="shared" si="61"/>
        <v>0</v>
      </c>
      <c r="AX86" s="59">
        <f>IFERROR(SQRT(($E86-$E$1136)^2+($K86-$K$1136)^2),0)</f>
        <v>0.20080841476610198</v>
      </c>
      <c r="AY86" s="62" t="str">
        <f>IF(AX86&lt;=SMALL(AX$3:AX$1130,1),"MAS PARECIDO","NO")</f>
        <v>NO</v>
      </c>
      <c r="AZ86" s="62" t="str">
        <f>IF(AX86&lt;=SMALL(AX$3:AX$1130,5),"SIMILAR","NO")</f>
        <v>NO</v>
      </c>
      <c r="BA86" s="62" t="str">
        <f t="shared" si="62"/>
        <v>N/A</v>
      </c>
      <c r="BB86" s="62">
        <f t="shared" si="63"/>
        <v>0</v>
      </c>
      <c r="BC86" s="65">
        <f t="shared" si="64"/>
        <v>0</v>
      </c>
      <c r="BD86" s="59">
        <f>IFERROR(SQRT(($E86-$E$1136)^2+($O86-$O$1136)^2),0)</f>
        <v>1.0001619965989883</v>
      </c>
      <c r="BE86" s="62" t="str">
        <f>IF(BD86&lt;=SMALL(BD$3:BD$1130,1),"MAS PARECIDO","NO")</f>
        <v>NO</v>
      </c>
      <c r="BF86" s="62" t="str">
        <f>IF(BD86&lt;=SMALL(BD$3:BD$1130,5),"SIMILAR","NO")</f>
        <v>NO</v>
      </c>
      <c r="BG86" s="62" t="str">
        <f t="shared" si="65"/>
        <v>N/A</v>
      </c>
      <c r="BH86" s="62">
        <f t="shared" si="66"/>
        <v>0</v>
      </c>
      <c r="BI86" s="65">
        <f t="shared" si="67"/>
        <v>0</v>
      </c>
      <c r="BJ86" s="59">
        <f>IFERROR(SQRT(($E86-$E$1136)^2+($R86-$R$1136)^2),0)</f>
        <v>0.50032391452025837</v>
      </c>
      <c r="BK86" s="62" t="str">
        <f>IF(BJ86&lt;=SMALL(BJ$3:BJ$1130,1),"MAS PARECIDO","NO")</f>
        <v>NO</v>
      </c>
      <c r="BL86" s="62" t="str">
        <f>IF(BJ86&lt;=SMALL(BJ$3:BJ$1130,5),"SIMILAR","NO")</f>
        <v>NO</v>
      </c>
      <c r="BM86" s="62" t="str">
        <f t="shared" si="68"/>
        <v>N/A</v>
      </c>
      <c r="BN86" s="62">
        <f t="shared" si="69"/>
        <v>0</v>
      </c>
      <c r="BO86" s="65">
        <f t="shared" si="70"/>
        <v>0</v>
      </c>
      <c r="BP86" s="59">
        <f>IFERROR(SQRT(($E86-$E$1136)^2+($U86-$U$1136)^2),0)</f>
        <v>1.8000540016200484E-2</v>
      </c>
      <c r="BQ86" s="62" t="str">
        <f>IF(BP86&lt;=SMALL(BP$3:BP$1130,1),"MAS PARECIDO","NO")</f>
        <v>NO</v>
      </c>
      <c r="BR86" s="62" t="str">
        <f>IF(BP86&lt;=SMALL(BP$3:BP$1130,5),"SIMILAR","NO")</f>
        <v>NO</v>
      </c>
      <c r="BS86" s="62" t="str">
        <f t="shared" si="71"/>
        <v>N/A</v>
      </c>
      <c r="BT86" s="62">
        <f t="shared" si="72"/>
        <v>0</v>
      </c>
      <c r="BU86" s="65">
        <f t="shared" si="73"/>
        <v>0</v>
      </c>
      <c r="BV86" s="59">
        <f>IFERROR(SQRT(($E86-$E$1136)^2+($X86-$X$1136)^2),0)</f>
        <v>1.0001619965989883</v>
      </c>
      <c r="BW86" s="62" t="str">
        <f>IF(BV86&lt;=SMALL(BV$3:BV$1130,1),"MAS PARECIDO","NO")</f>
        <v>NO</v>
      </c>
      <c r="BX86" s="62" t="str">
        <f>IF(BV86&lt;=SMALL(BV$3:BV$1130,5),"SIMILAR","NO")</f>
        <v>NO</v>
      </c>
      <c r="BY86" s="62" t="str">
        <f t="shared" si="74"/>
        <v>N/A</v>
      </c>
      <c r="BZ86" s="62">
        <f t="shared" si="75"/>
        <v>0</v>
      </c>
      <c r="CA86" s="65">
        <f t="shared" si="76"/>
        <v>0</v>
      </c>
      <c r="CB86" s="59">
        <f>IFERROR(SQRT(($E86-$E$1136)^2+($AA86-$AA$1136)^2),0)</f>
        <v>1.0001619965989883</v>
      </c>
      <c r="CC86" s="62" t="str">
        <f>IF(CB86&lt;=SMALL(CB$3:CB$1130,1),"MAS PARECIDO","NO")</f>
        <v>NO</v>
      </c>
      <c r="CD86" s="62" t="str">
        <f>IF(CB86&lt;=SMALL(CB$3:CB$1130,5),"SIMILAR","NO")</f>
        <v>NO</v>
      </c>
      <c r="CE86" s="62" t="str">
        <f t="shared" si="81"/>
        <v>N/A</v>
      </c>
      <c r="CF86" s="62">
        <f t="shared" si="82"/>
        <v>0</v>
      </c>
      <c r="CG86" s="65">
        <f t="shared" si="83"/>
        <v>0</v>
      </c>
      <c r="CH86" s="59">
        <f>IFERROR(SQRT(($E86-$E$1136)^2+($AD86-$AD$1136)^2),0)</f>
        <v>1.0001619965989883</v>
      </c>
      <c r="CI86" s="62" t="str">
        <f>IF(CH86&lt;=SMALL(CH$3:CH$1130,1),"MAS PARECIDO","NO")</f>
        <v>NO</v>
      </c>
      <c r="CJ86" s="62" t="str">
        <f>IF(CH86&lt;=SMALL(CH$3:CH$1130,5),"SIMILAR","NO")</f>
        <v>NO</v>
      </c>
      <c r="CK86" s="62" t="str">
        <f t="shared" si="84"/>
        <v>N/A</v>
      </c>
      <c r="CL86" s="62">
        <f t="shared" si="85"/>
        <v>0</v>
      </c>
      <c r="CM86" s="65">
        <f t="shared" si="86"/>
        <v>0</v>
      </c>
      <c r="CN86" s="59">
        <f>IFERROR(SQRT(($E86-$E$1136)^2+($AG86-$AG$1136)^2),0)</f>
        <v>1.0001619965989883</v>
      </c>
      <c r="CO86" s="62" t="str">
        <f>IF(CN86&lt;=SMALL(CN$3:CN$1130,1),"MAS PARECIDO","NO")</f>
        <v>NO</v>
      </c>
      <c r="CP86" s="62" t="str">
        <f>IF(CN86&lt;=SMALL(CN$3:CN$1130,5),"SIMILAR","NO")</f>
        <v>NO</v>
      </c>
      <c r="CQ86" s="62" t="str">
        <f t="shared" si="87"/>
        <v>N/A</v>
      </c>
      <c r="CR86" s="62">
        <f t="shared" si="88"/>
        <v>0</v>
      </c>
      <c r="CS86" s="65">
        <f t="shared" si="89"/>
        <v>0</v>
      </c>
      <c r="CT86" s="59">
        <f>IFERROR(SQRT(($E86-$E$1136)^2+($AJ86-$AJ$1136)^2),0)</f>
        <v>0.33381900867384101</v>
      </c>
      <c r="CU86" s="62" t="str">
        <f>IF(CT86&lt;=SMALL(CT$3:CT$1130,1),"MAS PARECIDO","NO")</f>
        <v>NO</v>
      </c>
      <c r="CV86" s="62" t="str">
        <f>IF(CT86&lt;=SMALL(CT$3:CT$1130,5),"SIMILAR","NO")</f>
        <v>NO</v>
      </c>
      <c r="CW86" s="62" t="str">
        <f t="shared" si="90"/>
        <v>N/A</v>
      </c>
      <c r="CX86" s="62">
        <f t="shared" si="91"/>
        <v>0</v>
      </c>
      <c r="CY86" s="65">
        <f t="shared" si="92"/>
        <v>0</v>
      </c>
      <c r="CZ86" s="2" t="s">
        <v>1436</v>
      </c>
      <c r="DA86" s="2" t="s">
        <v>1437</v>
      </c>
      <c r="DB86" s="2">
        <v>0</v>
      </c>
      <c r="DC86" s="2" t="s">
        <v>189</v>
      </c>
    </row>
    <row r="87" spans="1:107">
      <c r="A87" s="45" t="s">
        <v>281</v>
      </c>
      <c r="B87" s="46">
        <v>65000</v>
      </c>
      <c r="C87" s="47">
        <f>(B87-$B$1132)/($B$1133-$B$1132)</f>
        <v>7.0714000591306433E-2</v>
      </c>
      <c r="D87" s="46">
        <v>32000</v>
      </c>
      <c r="E87" s="47">
        <f>(D87-$D$1132)/($D$1133-$D$1132)</f>
        <v>6.3971919157574733E-2</v>
      </c>
      <c r="F87" s="46" t="s">
        <v>53</v>
      </c>
      <c r="G87" s="44">
        <f>VLOOKUP(F87,'DATOS DE SOPORTE'!$Y$5:$Z$8,2,FALSE)</f>
        <v>2</v>
      </c>
      <c r="H87" s="47">
        <f>(G87-$G$1132)/($G$1133-$G$1132)</f>
        <v>0.33333333333333331</v>
      </c>
      <c r="I87" s="50">
        <v>1</v>
      </c>
      <c r="J87" s="44">
        <f t="shared" si="54"/>
        <v>1</v>
      </c>
      <c r="K87" s="43">
        <f>(J87-$J$1132)/($J$1133-$J$1132)</f>
        <v>0.2</v>
      </c>
      <c r="L87" s="51" t="str">
        <f t="shared" si="51"/>
        <v>SI</v>
      </c>
      <c r="M87" s="46" t="s">
        <v>56</v>
      </c>
      <c r="N87" s="44">
        <f t="shared" si="55"/>
        <v>1</v>
      </c>
      <c r="O87" s="43">
        <f>(N87-N$1132)/(N$1133-N$1132)</f>
        <v>0</v>
      </c>
      <c r="P87" s="46" t="s">
        <v>193</v>
      </c>
      <c r="Q87" s="44">
        <f t="shared" si="56"/>
        <v>2</v>
      </c>
      <c r="R87" s="43">
        <f>(Q87-Q$1132)/(Q$1133-Q$1132)</f>
        <v>0.5</v>
      </c>
      <c r="S87" s="46" t="s">
        <v>60</v>
      </c>
      <c r="T87" s="44">
        <f t="shared" si="57"/>
        <v>2</v>
      </c>
      <c r="U87" s="43">
        <f>(T87-T$1132)/(T$1133-T$1132)</f>
        <v>1</v>
      </c>
      <c r="V87" s="46" t="s">
        <v>62</v>
      </c>
      <c r="W87" s="53">
        <f>VLOOKUP(V87,'DATOS DE SOPORTE'!$S$5:$T$10,2,FALSE)</f>
        <v>1</v>
      </c>
      <c r="X87" s="54">
        <f>(W87-W$1132)/(W$1133-W$1132)</f>
        <v>0</v>
      </c>
      <c r="Y87" s="46" t="s">
        <v>188</v>
      </c>
      <c r="Z87" s="53">
        <f t="shared" si="77"/>
        <v>1</v>
      </c>
      <c r="AA87" s="54">
        <f>(Z87-Z$1132)/(Z$1133-Z$1132)</f>
        <v>0</v>
      </c>
      <c r="AB87" s="46" t="s">
        <v>136</v>
      </c>
      <c r="AC87" s="53">
        <f t="shared" si="78"/>
        <v>2</v>
      </c>
      <c r="AD87" s="54">
        <f>(AC87-AC$1132)/(AC$1133-AC$1132)</f>
        <v>1</v>
      </c>
      <c r="AE87" s="46" t="s">
        <v>188</v>
      </c>
      <c r="AF87" s="53">
        <f t="shared" si="79"/>
        <v>1</v>
      </c>
      <c r="AG87" s="54">
        <f>(AF87-AF$1132)/(AF$1133-AF$1132)</f>
        <v>0</v>
      </c>
      <c r="AH87" s="24" t="s">
        <v>67</v>
      </c>
      <c r="AI87" s="53">
        <f>VLOOKUP(AH87,'DATOS DE SOPORTE'!$V$5:$W$8,2,FALSE)</f>
        <v>1</v>
      </c>
      <c r="AJ87" s="54">
        <f>(AI87-AI$1132)/(AI$1133-AI$1132)</f>
        <v>0</v>
      </c>
      <c r="AK87" s="58" t="str">
        <f t="shared" si="80"/>
        <v>Bueno</v>
      </c>
      <c r="AL87" s="61">
        <f>IFERROR(SQRT(($E87-$E$1136)^2+($C87-$C$1136)^2),0)</f>
        <v>0.14888361711654327</v>
      </c>
      <c r="AM87" s="62" t="str">
        <f>IF(AL87&lt;=SMALL($AL$3:$AL$1130,1),"MAS PARECIDO","NO")</f>
        <v>NO</v>
      </c>
      <c r="AN87" s="62" t="str">
        <f>IF(AL87&lt;=SMALL($AL$3:$AL$1130,5),"SIMILAR","NO")</f>
        <v>NO</v>
      </c>
      <c r="AO87" s="62" t="str">
        <f t="shared" si="52"/>
        <v>N/A</v>
      </c>
      <c r="AP87" s="62">
        <f t="shared" si="58"/>
        <v>0</v>
      </c>
      <c r="AQ87" s="65">
        <f t="shared" si="53"/>
        <v>0</v>
      </c>
      <c r="AR87" s="61">
        <f>IFERROR(SQRT(($E87-$E$1136)^2+($H87-$H$1136)^2),0)</f>
        <v>6.4001920057601733E-2</v>
      </c>
      <c r="AS87" s="62" t="str">
        <f>IF(AR87&lt;=SMALL(AR$3:AR$1130,1),"MAS PARECIDO","NO")</f>
        <v>NO</v>
      </c>
      <c r="AT87" s="62" t="str">
        <f>IF(AR87&lt;=SMALL(AR$3:AR$1130,5),"SIMILAR","NO")</f>
        <v>NO</v>
      </c>
      <c r="AU87" s="62" t="str">
        <f t="shared" si="59"/>
        <v>N/A</v>
      </c>
      <c r="AV87" s="62">
        <f t="shared" si="60"/>
        <v>0</v>
      </c>
      <c r="AW87" s="65">
        <f t="shared" si="61"/>
        <v>0</v>
      </c>
      <c r="AX87" s="59">
        <f>IFERROR(SQRT(($E87-$E$1136)^2+($K87-$K$1136)^2),0)</f>
        <v>6.4001920057601733E-2</v>
      </c>
      <c r="AY87" s="62" t="str">
        <f>IF(AX87&lt;=SMALL(AX$3:AX$1130,1),"MAS PARECIDO","NO")</f>
        <v>NO</v>
      </c>
      <c r="AZ87" s="62" t="str">
        <f>IF(AX87&lt;=SMALL(AX$3:AX$1130,5),"SIMILAR","NO")</f>
        <v>NO</v>
      </c>
      <c r="BA87" s="62" t="str">
        <f t="shared" si="62"/>
        <v>N/A</v>
      </c>
      <c r="BB87" s="62">
        <f t="shared" si="63"/>
        <v>0</v>
      </c>
      <c r="BC87" s="65">
        <f t="shared" si="64"/>
        <v>0</v>
      </c>
      <c r="BD87" s="59">
        <f>IFERROR(SQRT(($E87-$E$1136)^2+($O87-$O$1136)^2),0)</f>
        <v>1.0020460297666269</v>
      </c>
      <c r="BE87" s="62" t="str">
        <f>IF(BD87&lt;=SMALL(BD$3:BD$1130,1),"MAS PARECIDO","NO")</f>
        <v>NO</v>
      </c>
      <c r="BF87" s="62" t="str">
        <f>IF(BD87&lt;=SMALL(BD$3:BD$1130,5),"SIMILAR","NO")</f>
        <v>NO</v>
      </c>
      <c r="BG87" s="62" t="str">
        <f t="shared" si="65"/>
        <v>N/A</v>
      </c>
      <c r="BH87" s="62">
        <f t="shared" si="66"/>
        <v>0</v>
      </c>
      <c r="BI87" s="65">
        <f t="shared" si="67"/>
        <v>0</v>
      </c>
      <c r="BJ87" s="59">
        <f>IFERROR(SQRT(($E87-$E$1136)^2+($R87-$R$1136)^2),0)</f>
        <v>6.4001920057601733E-2</v>
      </c>
      <c r="BK87" s="62" t="str">
        <f>IF(BJ87&lt;=SMALL(BJ$3:BJ$1130,1),"MAS PARECIDO","NO")</f>
        <v>NO</v>
      </c>
      <c r="BL87" s="62" t="str">
        <f>IF(BJ87&lt;=SMALL(BJ$3:BJ$1130,5),"SIMILAR","NO")</f>
        <v>NO</v>
      </c>
      <c r="BM87" s="62" t="str">
        <f t="shared" si="68"/>
        <v>N/A</v>
      </c>
      <c r="BN87" s="62">
        <f t="shared" si="69"/>
        <v>0</v>
      </c>
      <c r="BO87" s="65">
        <f t="shared" si="70"/>
        <v>0</v>
      </c>
      <c r="BP87" s="59">
        <f>IFERROR(SQRT(($E87-$E$1136)^2+($U87-$U$1136)^2),0)</f>
        <v>1.0020460297666269</v>
      </c>
      <c r="BQ87" s="62" t="str">
        <f>IF(BP87&lt;=SMALL(BP$3:BP$1130,1),"MAS PARECIDO","NO")</f>
        <v>NO</v>
      </c>
      <c r="BR87" s="62" t="str">
        <f>IF(BP87&lt;=SMALL(BP$3:BP$1130,5),"SIMILAR","NO")</f>
        <v>NO</v>
      </c>
      <c r="BS87" s="62" t="str">
        <f t="shared" si="71"/>
        <v>N/A</v>
      </c>
      <c r="BT87" s="62">
        <f t="shared" si="72"/>
        <v>0</v>
      </c>
      <c r="BU87" s="65">
        <f t="shared" si="73"/>
        <v>0</v>
      </c>
      <c r="BV87" s="59">
        <f>IFERROR(SQRT(($E87-$E$1136)^2+($X87-$X$1136)^2),0)</f>
        <v>6.4001920057601733E-2</v>
      </c>
      <c r="BW87" s="62" t="str">
        <f>IF(BV87&lt;=SMALL(BV$3:BV$1130,1),"MAS PARECIDO","NO")</f>
        <v>NO</v>
      </c>
      <c r="BX87" s="62" t="str">
        <f>IF(BV87&lt;=SMALL(BV$3:BV$1130,5),"SIMILAR","NO")</f>
        <v>NO</v>
      </c>
      <c r="BY87" s="62" t="str">
        <f t="shared" si="74"/>
        <v>N/A</v>
      </c>
      <c r="BZ87" s="62">
        <f t="shared" si="75"/>
        <v>0</v>
      </c>
      <c r="CA87" s="65">
        <f t="shared" si="76"/>
        <v>0</v>
      </c>
      <c r="CB87" s="59">
        <f>IFERROR(SQRT(($E87-$E$1136)^2+($AA87-$AA$1136)^2),0)</f>
        <v>6.4001920057601733E-2</v>
      </c>
      <c r="CC87" s="62" t="str">
        <f>IF(CB87&lt;=SMALL(CB$3:CB$1130,1),"MAS PARECIDO","NO")</f>
        <v>NO</v>
      </c>
      <c r="CD87" s="62" t="str">
        <f>IF(CB87&lt;=SMALL(CB$3:CB$1130,5),"SIMILAR","NO")</f>
        <v>NO</v>
      </c>
      <c r="CE87" s="62" t="str">
        <f t="shared" si="81"/>
        <v>N/A</v>
      </c>
      <c r="CF87" s="62">
        <f t="shared" si="82"/>
        <v>0</v>
      </c>
      <c r="CG87" s="65">
        <f t="shared" si="83"/>
        <v>0</v>
      </c>
      <c r="CH87" s="59">
        <f>IFERROR(SQRT(($E87-$E$1136)^2+($AD87-$AD$1136)^2),0)</f>
        <v>6.4001920057601733E-2</v>
      </c>
      <c r="CI87" s="62" t="str">
        <f>IF(CH87&lt;=SMALL(CH$3:CH$1130,1),"MAS PARECIDO","NO")</f>
        <v>NO</v>
      </c>
      <c r="CJ87" s="62" t="str">
        <f>IF(CH87&lt;=SMALL(CH$3:CH$1130,5),"SIMILAR","NO")</f>
        <v>NO</v>
      </c>
      <c r="CK87" s="62" t="str">
        <f t="shared" si="84"/>
        <v>N/A</v>
      </c>
      <c r="CL87" s="62">
        <f t="shared" si="85"/>
        <v>0</v>
      </c>
      <c r="CM87" s="65">
        <f t="shared" si="86"/>
        <v>0</v>
      </c>
      <c r="CN87" s="59">
        <f>IFERROR(SQRT(($E87-$E$1136)^2+($AG87-$AG$1136)^2),0)</f>
        <v>1.0020460297666269</v>
      </c>
      <c r="CO87" s="62" t="str">
        <f>IF(CN87&lt;=SMALL(CN$3:CN$1130,1),"MAS PARECIDO","NO")</f>
        <v>NO</v>
      </c>
      <c r="CP87" s="62" t="str">
        <f>IF(CN87&lt;=SMALL(CN$3:CN$1130,5),"SIMILAR","NO")</f>
        <v>NO</v>
      </c>
      <c r="CQ87" s="62" t="str">
        <f t="shared" si="87"/>
        <v>N/A</v>
      </c>
      <c r="CR87" s="62">
        <f t="shared" si="88"/>
        <v>0</v>
      </c>
      <c r="CS87" s="65">
        <f t="shared" si="89"/>
        <v>0</v>
      </c>
      <c r="CT87" s="59">
        <f>IFERROR(SQRT(($E87-$E$1136)^2+($AJ87-$AJ$1136)^2),0)</f>
        <v>6.4001920057601733E-2</v>
      </c>
      <c r="CU87" s="62" t="str">
        <f>IF(CT87&lt;=SMALL(CT$3:CT$1130,1),"MAS PARECIDO","NO")</f>
        <v>NO</v>
      </c>
      <c r="CV87" s="62" t="str">
        <f>IF(CT87&lt;=SMALL(CT$3:CT$1130,5),"SIMILAR","NO")</f>
        <v>NO</v>
      </c>
      <c r="CW87" s="62" t="str">
        <f t="shared" si="90"/>
        <v>N/A</v>
      </c>
      <c r="CX87" s="62">
        <f t="shared" si="91"/>
        <v>0</v>
      </c>
      <c r="CY87" s="65">
        <f t="shared" si="92"/>
        <v>0</v>
      </c>
      <c r="CZ87" s="2" t="s">
        <v>1438</v>
      </c>
      <c r="DA87" s="2" t="s">
        <v>1439</v>
      </c>
      <c r="DB87" s="2">
        <v>0</v>
      </c>
      <c r="DC87" s="2" t="s">
        <v>189</v>
      </c>
    </row>
    <row r="88" spans="1:107">
      <c r="A88" s="45" t="s">
        <v>282</v>
      </c>
      <c r="B88" s="46">
        <v>21045</v>
      </c>
      <c r="C88" s="47">
        <f>(B88-$B$1132)/($B$1133-$B$1132)</f>
        <v>1.9334420586263511E-2</v>
      </c>
      <c r="D88" s="46">
        <v>7000</v>
      </c>
      <c r="E88" s="47">
        <f>(D88-$D$1132)/($D$1133-$D$1132)</f>
        <v>1.3970419112573377E-2</v>
      </c>
      <c r="F88" s="46" t="s">
        <v>191</v>
      </c>
      <c r="G88" s="44">
        <f>VLOOKUP(F88,'DATOS DE SOPORTE'!$Y$5:$Z$8,2,FALSE)</f>
        <v>1</v>
      </c>
      <c r="H88" s="47">
        <f>(G88-$G$1132)/($G$1133-$G$1132)</f>
        <v>0</v>
      </c>
      <c r="I88" s="50">
        <v>1</v>
      </c>
      <c r="J88" s="44">
        <f t="shared" si="54"/>
        <v>1</v>
      </c>
      <c r="K88" s="43">
        <f>(J88-$J$1132)/($J$1133-$J$1132)</f>
        <v>0.2</v>
      </c>
      <c r="L88" s="51" t="str">
        <f t="shared" si="51"/>
        <v>SI</v>
      </c>
      <c r="M88" s="46" t="s">
        <v>192</v>
      </c>
      <c r="N88" s="44">
        <f t="shared" si="55"/>
        <v>2</v>
      </c>
      <c r="O88" s="43">
        <f>(N88-N$1132)/(N$1133-N$1132)</f>
        <v>1</v>
      </c>
      <c r="P88" s="46" t="s">
        <v>193</v>
      </c>
      <c r="Q88" s="44">
        <f t="shared" si="56"/>
        <v>2</v>
      </c>
      <c r="R88" s="43">
        <f>(Q88-Q$1132)/(Q$1133-Q$1132)</f>
        <v>0.5</v>
      </c>
      <c r="S88" s="46" t="s">
        <v>194</v>
      </c>
      <c r="T88" s="44">
        <f t="shared" si="57"/>
        <v>1</v>
      </c>
      <c r="U88" s="43">
        <f>(T88-T$1132)/(T$1133-T$1132)</f>
        <v>0</v>
      </c>
      <c r="V88" s="46" t="s">
        <v>62</v>
      </c>
      <c r="W88" s="53">
        <f>VLOOKUP(V88,'DATOS DE SOPORTE'!$S$5:$T$10,2,FALSE)</f>
        <v>1</v>
      </c>
      <c r="X88" s="54">
        <f>(W88-W$1132)/(W$1133-W$1132)</f>
        <v>0</v>
      </c>
      <c r="Y88" s="46" t="s">
        <v>188</v>
      </c>
      <c r="Z88" s="53">
        <f t="shared" si="77"/>
        <v>1</v>
      </c>
      <c r="AA88" s="54">
        <f>(Z88-Z$1132)/(Z$1133-Z$1132)</f>
        <v>0</v>
      </c>
      <c r="AB88" s="46" t="s">
        <v>188</v>
      </c>
      <c r="AC88" s="53">
        <f t="shared" si="78"/>
        <v>1</v>
      </c>
      <c r="AD88" s="54">
        <f>(AC88-AC$1132)/(AC$1133-AC$1132)</f>
        <v>0</v>
      </c>
      <c r="AE88" s="46" t="s">
        <v>188</v>
      </c>
      <c r="AF88" s="53">
        <f t="shared" si="79"/>
        <v>1</v>
      </c>
      <c r="AG88" s="54">
        <f>(AF88-AF$1132)/(AF$1133-AF$1132)</f>
        <v>0</v>
      </c>
      <c r="AH88" s="24" t="s">
        <v>67</v>
      </c>
      <c r="AI88" s="53">
        <f>VLOOKUP(AH88,'DATOS DE SOPORTE'!$V$5:$W$8,2,FALSE)</f>
        <v>1</v>
      </c>
      <c r="AJ88" s="54">
        <f>(AI88-AI$1132)/(AI$1133-AI$1132)</f>
        <v>0</v>
      </c>
      <c r="AK88" s="58" t="str">
        <f t="shared" si="80"/>
        <v>Bueno</v>
      </c>
      <c r="AL88" s="61">
        <f>IFERROR(SQRT(($E88-$E$1136)^2+($C88-$C$1136)^2),0)</f>
        <v>0.18633131967301689</v>
      </c>
      <c r="AM88" s="62" t="str">
        <f>IF(AL88&lt;=SMALL($AL$3:$AL$1130,1),"MAS PARECIDO","NO")</f>
        <v>NO</v>
      </c>
      <c r="AN88" s="62" t="str">
        <f>IF(AL88&lt;=SMALL($AL$3:$AL$1130,5),"SIMILAR","NO")</f>
        <v>NO</v>
      </c>
      <c r="AO88" s="62" t="str">
        <f t="shared" si="52"/>
        <v>N/A</v>
      </c>
      <c r="AP88" s="62">
        <f t="shared" si="58"/>
        <v>0</v>
      </c>
      <c r="AQ88" s="65">
        <f t="shared" si="53"/>
        <v>0</v>
      </c>
      <c r="AR88" s="61">
        <f>IFERROR(SQRT(($E88-$E$1136)^2+($H88-$H$1136)^2),0)</f>
        <v>0.33362722141881695</v>
      </c>
      <c r="AS88" s="62" t="str">
        <f>IF(AR88&lt;=SMALL(AR$3:AR$1130,1),"MAS PARECIDO","NO")</f>
        <v>NO</v>
      </c>
      <c r="AT88" s="62" t="str">
        <f>IF(AR88&lt;=SMALL(AR$3:AR$1130,5),"SIMILAR","NO")</f>
        <v>NO</v>
      </c>
      <c r="AU88" s="62" t="str">
        <f t="shared" si="59"/>
        <v>N/A</v>
      </c>
      <c r="AV88" s="62">
        <f t="shared" si="60"/>
        <v>0</v>
      </c>
      <c r="AW88" s="65">
        <f t="shared" si="61"/>
        <v>0</v>
      </c>
      <c r="AX88" s="59">
        <f>IFERROR(SQRT(($E88-$E$1136)^2+($K88-$K$1136)^2),0)</f>
        <v>1.4000420012600379E-2</v>
      </c>
      <c r="AY88" s="62" t="str">
        <f>IF(AX88&lt;=SMALL(AX$3:AX$1130,1),"MAS PARECIDO","NO")</f>
        <v>NO</v>
      </c>
      <c r="AZ88" s="62" t="str">
        <f>IF(AX88&lt;=SMALL(AX$3:AX$1130,5),"SIMILAR","NO")</f>
        <v>NO</v>
      </c>
      <c r="BA88" s="62" t="str">
        <f t="shared" si="62"/>
        <v>N/A</v>
      </c>
      <c r="BB88" s="62">
        <f t="shared" si="63"/>
        <v>0</v>
      </c>
      <c r="BC88" s="65">
        <f t="shared" si="64"/>
        <v>0</v>
      </c>
      <c r="BD88" s="59">
        <f>IFERROR(SQRT(($E88-$E$1136)^2+($O88-$O$1136)^2),0)</f>
        <v>1.4000420012600379E-2</v>
      </c>
      <c r="BE88" s="62" t="str">
        <f>IF(BD88&lt;=SMALL(BD$3:BD$1130,1),"MAS PARECIDO","NO")</f>
        <v>NO</v>
      </c>
      <c r="BF88" s="62" t="str">
        <f>IF(BD88&lt;=SMALL(BD$3:BD$1130,5),"SIMILAR","NO")</f>
        <v>NO</v>
      </c>
      <c r="BG88" s="62" t="str">
        <f t="shared" si="65"/>
        <v>N/A</v>
      </c>
      <c r="BH88" s="62">
        <f t="shared" si="66"/>
        <v>0</v>
      </c>
      <c r="BI88" s="65">
        <f t="shared" si="67"/>
        <v>0</v>
      </c>
      <c r="BJ88" s="59">
        <f>IFERROR(SQRT(($E88-$E$1136)^2+($R88-$R$1136)^2),0)</f>
        <v>1.4000420012600379E-2</v>
      </c>
      <c r="BK88" s="62" t="str">
        <f>IF(BJ88&lt;=SMALL(BJ$3:BJ$1130,1),"MAS PARECIDO","NO")</f>
        <v>NO</v>
      </c>
      <c r="BL88" s="62" t="str">
        <f>IF(BJ88&lt;=SMALL(BJ$3:BJ$1130,5),"SIMILAR","NO")</f>
        <v>NO</v>
      </c>
      <c r="BM88" s="62" t="str">
        <f t="shared" si="68"/>
        <v>N/A</v>
      </c>
      <c r="BN88" s="62">
        <f t="shared" si="69"/>
        <v>0</v>
      </c>
      <c r="BO88" s="65">
        <f t="shared" si="70"/>
        <v>0</v>
      </c>
      <c r="BP88" s="59">
        <f>IFERROR(SQRT(($E88-$E$1136)^2+($U88-$U$1136)^2),0)</f>
        <v>1.4000420012600379E-2</v>
      </c>
      <c r="BQ88" s="62" t="str">
        <f>IF(BP88&lt;=SMALL(BP$3:BP$1130,1),"MAS PARECIDO","NO")</f>
        <v>NO</v>
      </c>
      <c r="BR88" s="62" t="str">
        <f>IF(BP88&lt;=SMALL(BP$3:BP$1130,5),"SIMILAR","NO")</f>
        <v>NO</v>
      </c>
      <c r="BS88" s="62" t="str">
        <f t="shared" si="71"/>
        <v>N/A</v>
      </c>
      <c r="BT88" s="62">
        <f t="shared" si="72"/>
        <v>0</v>
      </c>
      <c r="BU88" s="65">
        <f t="shared" si="73"/>
        <v>0</v>
      </c>
      <c r="BV88" s="59">
        <f>IFERROR(SQRT(($E88-$E$1136)^2+($X88-$X$1136)^2),0)</f>
        <v>1.4000420012600379E-2</v>
      </c>
      <c r="BW88" s="62" t="str">
        <f>IF(BV88&lt;=SMALL(BV$3:BV$1130,1),"MAS PARECIDO","NO")</f>
        <v>NO</v>
      </c>
      <c r="BX88" s="62" t="str">
        <f>IF(BV88&lt;=SMALL(BV$3:BV$1130,5),"SIMILAR","NO")</f>
        <v>NO</v>
      </c>
      <c r="BY88" s="62" t="str">
        <f t="shared" si="74"/>
        <v>N/A</v>
      </c>
      <c r="BZ88" s="62">
        <f t="shared" si="75"/>
        <v>0</v>
      </c>
      <c r="CA88" s="65">
        <f t="shared" si="76"/>
        <v>0</v>
      </c>
      <c r="CB88" s="59">
        <f>IFERROR(SQRT(($E88-$E$1136)^2+($AA88-$AA$1136)^2),0)</f>
        <v>1.4000420012600379E-2</v>
      </c>
      <c r="CC88" s="62" t="str">
        <f>IF(CB88&lt;=SMALL(CB$3:CB$1130,1),"MAS PARECIDO","NO")</f>
        <v>NO</v>
      </c>
      <c r="CD88" s="62" t="str">
        <f>IF(CB88&lt;=SMALL(CB$3:CB$1130,5),"SIMILAR","NO")</f>
        <v>NO</v>
      </c>
      <c r="CE88" s="62" t="str">
        <f t="shared" si="81"/>
        <v>N/A</v>
      </c>
      <c r="CF88" s="62">
        <f t="shared" si="82"/>
        <v>0</v>
      </c>
      <c r="CG88" s="65">
        <f t="shared" si="83"/>
        <v>0</v>
      </c>
      <c r="CH88" s="59">
        <f>IFERROR(SQRT(($E88-$E$1136)^2+($AD88-$AD$1136)^2),0)</f>
        <v>1.000098001078159</v>
      </c>
      <c r="CI88" s="62" t="str">
        <f>IF(CH88&lt;=SMALL(CH$3:CH$1130,1),"MAS PARECIDO","NO")</f>
        <v>NO</v>
      </c>
      <c r="CJ88" s="62" t="str">
        <f>IF(CH88&lt;=SMALL(CH$3:CH$1130,5),"SIMILAR","NO")</f>
        <v>NO</v>
      </c>
      <c r="CK88" s="62" t="str">
        <f t="shared" si="84"/>
        <v>N/A</v>
      </c>
      <c r="CL88" s="62">
        <f t="shared" si="85"/>
        <v>0</v>
      </c>
      <c r="CM88" s="65">
        <f t="shared" si="86"/>
        <v>0</v>
      </c>
      <c r="CN88" s="59">
        <f>IFERROR(SQRT(($E88-$E$1136)^2+($AG88-$AG$1136)^2),0)</f>
        <v>1.000098001078159</v>
      </c>
      <c r="CO88" s="62" t="str">
        <f>IF(CN88&lt;=SMALL(CN$3:CN$1130,1),"MAS PARECIDO","NO")</f>
        <v>NO</v>
      </c>
      <c r="CP88" s="62" t="str">
        <f>IF(CN88&lt;=SMALL(CN$3:CN$1130,5),"SIMILAR","NO")</f>
        <v>NO</v>
      </c>
      <c r="CQ88" s="62" t="str">
        <f t="shared" si="87"/>
        <v>N/A</v>
      </c>
      <c r="CR88" s="62">
        <f t="shared" si="88"/>
        <v>0</v>
      </c>
      <c r="CS88" s="65">
        <f t="shared" si="89"/>
        <v>0</v>
      </c>
      <c r="CT88" s="59">
        <f>IFERROR(SQRT(($E88-$E$1136)^2+($AJ88-$AJ$1136)^2),0)</f>
        <v>1.4000420012600379E-2</v>
      </c>
      <c r="CU88" s="62" t="str">
        <f>IF(CT88&lt;=SMALL(CT$3:CT$1130,1),"MAS PARECIDO","NO")</f>
        <v>NO</v>
      </c>
      <c r="CV88" s="62" t="str">
        <f>IF(CT88&lt;=SMALL(CT$3:CT$1130,5),"SIMILAR","NO")</f>
        <v>NO</v>
      </c>
      <c r="CW88" s="62" t="str">
        <f t="shared" si="90"/>
        <v>N/A</v>
      </c>
      <c r="CX88" s="62">
        <f t="shared" si="91"/>
        <v>0</v>
      </c>
      <c r="CY88" s="65">
        <f t="shared" si="92"/>
        <v>0</v>
      </c>
      <c r="CZ88" s="2" t="s">
        <v>1440</v>
      </c>
      <c r="DA88" s="2" t="s">
        <v>1441</v>
      </c>
      <c r="DB88" s="2">
        <v>0</v>
      </c>
      <c r="DC88" s="2" t="s">
        <v>189</v>
      </c>
    </row>
    <row r="89" spans="1:107">
      <c r="A89" s="45" t="s">
        <v>283</v>
      </c>
      <c r="B89" s="46">
        <v>50000</v>
      </c>
      <c r="C89" s="47">
        <f>(B89-$B$1132)/($B$1133-$B$1132)</f>
        <v>5.3180302489255614E-2</v>
      </c>
      <c r="D89" s="46">
        <v>6250</v>
      </c>
      <c r="E89" s="47">
        <f>(D89-$D$1132)/($D$1133-$D$1132)</f>
        <v>1.2470374111223337E-2</v>
      </c>
      <c r="F89" s="46" t="s">
        <v>203</v>
      </c>
      <c r="G89" s="44">
        <f>VLOOKUP(F89,'DATOS DE SOPORTE'!$Y$5:$Z$8,2,FALSE)</f>
        <v>3</v>
      </c>
      <c r="H89" s="47">
        <f>(G89-$G$1132)/($G$1133-$G$1132)</f>
        <v>0.66666666666666663</v>
      </c>
      <c r="I89" s="50">
        <v>1</v>
      </c>
      <c r="J89" s="44">
        <f t="shared" si="54"/>
        <v>1</v>
      </c>
      <c r="K89" s="43">
        <f>(J89-$J$1132)/($J$1133-$J$1132)</f>
        <v>0.2</v>
      </c>
      <c r="L89" s="51" t="str">
        <f t="shared" si="51"/>
        <v>SI</v>
      </c>
      <c r="M89" s="46" t="s">
        <v>192</v>
      </c>
      <c r="N89" s="44">
        <f t="shared" si="55"/>
        <v>2</v>
      </c>
      <c r="O89" s="43">
        <f>(N89-N$1132)/(N$1133-N$1132)</f>
        <v>1</v>
      </c>
      <c r="P89" s="46" t="s">
        <v>193</v>
      </c>
      <c r="Q89" s="44">
        <f t="shared" si="56"/>
        <v>2</v>
      </c>
      <c r="R89" s="43">
        <f>(Q89-Q$1132)/(Q$1133-Q$1132)</f>
        <v>0.5</v>
      </c>
      <c r="S89" s="46" t="s">
        <v>60</v>
      </c>
      <c r="T89" s="44">
        <f t="shared" si="57"/>
        <v>2</v>
      </c>
      <c r="U89" s="43">
        <f>(T89-T$1132)/(T$1133-T$1132)</f>
        <v>1</v>
      </c>
      <c r="V89" s="46" t="s">
        <v>198</v>
      </c>
      <c r="W89" s="53">
        <f>VLOOKUP(V89,'DATOS DE SOPORTE'!$S$5:$T$10,2,FALSE)</f>
        <v>4</v>
      </c>
      <c r="X89" s="54">
        <f>(W89-W$1132)/(W$1133-W$1132)</f>
        <v>0.6</v>
      </c>
      <c r="Y89" s="46" t="s">
        <v>136</v>
      </c>
      <c r="Z89" s="53">
        <f t="shared" si="77"/>
        <v>2</v>
      </c>
      <c r="AA89" s="54">
        <f>(Z89-Z$1132)/(Z$1133-Z$1132)</f>
        <v>1</v>
      </c>
      <c r="AB89" s="46" t="s">
        <v>188</v>
      </c>
      <c r="AC89" s="53">
        <f t="shared" si="78"/>
        <v>1</v>
      </c>
      <c r="AD89" s="54">
        <f>(AC89-AC$1132)/(AC$1133-AC$1132)</f>
        <v>0</v>
      </c>
      <c r="AE89" s="46" t="s">
        <v>188</v>
      </c>
      <c r="AF89" s="53">
        <f t="shared" si="79"/>
        <v>1</v>
      </c>
      <c r="AG89" s="54">
        <f>(AF89-AF$1132)/(AF$1133-AF$1132)</f>
        <v>0</v>
      </c>
      <c r="AH89" s="24" t="s">
        <v>199</v>
      </c>
      <c r="AI89" s="53">
        <f>VLOOKUP(AH89,'DATOS DE SOPORTE'!$V$5:$W$8,2,FALSE)</f>
        <v>2</v>
      </c>
      <c r="AJ89" s="54">
        <f>(AI89-AI$1132)/(AI$1133-AI$1132)</f>
        <v>0.33333333333333331</v>
      </c>
      <c r="AK89" s="58" t="str">
        <f t="shared" si="80"/>
        <v>Muy malo</v>
      </c>
      <c r="AL89" s="61">
        <f>IFERROR(SQRT(($E89-$E$1136)^2+($C89-$C$1136)^2),0)</f>
        <v>0.1524720007496046</v>
      </c>
      <c r="AM89" s="62" t="str">
        <f>IF(AL89&lt;=SMALL($AL$3:$AL$1130,1),"MAS PARECIDO","NO")</f>
        <v>NO</v>
      </c>
      <c r="AN89" s="62" t="str">
        <f>IF(AL89&lt;=SMALL($AL$3:$AL$1130,5),"SIMILAR","NO")</f>
        <v>NO</v>
      </c>
      <c r="AO89" s="62" t="str">
        <f t="shared" si="52"/>
        <v>N/A</v>
      </c>
      <c r="AP89" s="62">
        <f t="shared" si="58"/>
        <v>0</v>
      </c>
      <c r="AQ89" s="65">
        <f t="shared" si="53"/>
        <v>0</v>
      </c>
      <c r="AR89" s="61">
        <f>IFERROR(SQRT(($E89-$E$1136)^2+($H89-$H$1136)^2),0)</f>
        <v>0.33356764004701206</v>
      </c>
      <c r="AS89" s="62" t="str">
        <f>IF(AR89&lt;=SMALL(AR$3:AR$1130,1),"MAS PARECIDO","NO")</f>
        <v>NO</v>
      </c>
      <c r="AT89" s="62" t="str">
        <f>IF(AR89&lt;=SMALL(AR$3:AR$1130,5),"SIMILAR","NO")</f>
        <v>NO</v>
      </c>
      <c r="AU89" s="62" t="str">
        <f t="shared" si="59"/>
        <v>N/A</v>
      </c>
      <c r="AV89" s="62">
        <f t="shared" si="60"/>
        <v>0</v>
      </c>
      <c r="AW89" s="65">
        <f t="shared" si="61"/>
        <v>0</v>
      </c>
      <c r="AX89" s="59">
        <f>IFERROR(SQRT(($E89-$E$1136)^2+($K89-$K$1136)^2),0)</f>
        <v>1.2500375011250339E-2</v>
      </c>
      <c r="AY89" s="62" t="str">
        <f>IF(AX89&lt;=SMALL(AX$3:AX$1130,1),"MAS PARECIDO","NO")</f>
        <v>NO</v>
      </c>
      <c r="AZ89" s="62" t="str">
        <f>IF(AX89&lt;=SMALL(AX$3:AX$1130,5),"SIMILAR","NO")</f>
        <v>NO</v>
      </c>
      <c r="BA89" s="62" t="str">
        <f t="shared" si="62"/>
        <v>N/A</v>
      </c>
      <c r="BB89" s="62">
        <f t="shared" si="63"/>
        <v>0</v>
      </c>
      <c r="BC89" s="65">
        <f t="shared" si="64"/>
        <v>0</v>
      </c>
      <c r="BD89" s="59">
        <f>IFERROR(SQRT(($E89-$E$1136)^2+($O89-$O$1136)^2),0)</f>
        <v>1.2500375011250339E-2</v>
      </c>
      <c r="BE89" s="62" t="str">
        <f>IF(BD89&lt;=SMALL(BD$3:BD$1130,1),"MAS PARECIDO","NO")</f>
        <v>NO</v>
      </c>
      <c r="BF89" s="62" t="str">
        <f>IF(BD89&lt;=SMALL(BD$3:BD$1130,5),"SIMILAR","NO")</f>
        <v>NO</v>
      </c>
      <c r="BG89" s="62" t="str">
        <f t="shared" si="65"/>
        <v>N/A</v>
      </c>
      <c r="BH89" s="62">
        <f t="shared" si="66"/>
        <v>0</v>
      </c>
      <c r="BI89" s="65">
        <f t="shared" si="67"/>
        <v>0</v>
      </c>
      <c r="BJ89" s="59">
        <f>IFERROR(SQRT(($E89-$E$1136)^2+($R89-$R$1136)^2),0)</f>
        <v>1.2500375011250339E-2</v>
      </c>
      <c r="BK89" s="62" t="str">
        <f>IF(BJ89&lt;=SMALL(BJ$3:BJ$1130,1),"MAS PARECIDO","NO")</f>
        <v>NO</v>
      </c>
      <c r="BL89" s="62" t="str">
        <f>IF(BJ89&lt;=SMALL(BJ$3:BJ$1130,5),"SIMILAR","NO")</f>
        <v>NO</v>
      </c>
      <c r="BM89" s="62" t="str">
        <f t="shared" si="68"/>
        <v>N/A</v>
      </c>
      <c r="BN89" s="62">
        <f t="shared" si="69"/>
        <v>0</v>
      </c>
      <c r="BO89" s="65">
        <f t="shared" si="70"/>
        <v>0</v>
      </c>
      <c r="BP89" s="59">
        <f>IFERROR(SQRT(($E89-$E$1136)^2+($U89-$U$1136)^2),0)</f>
        <v>1.0000781266358254</v>
      </c>
      <c r="BQ89" s="62" t="str">
        <f>IF(BP89&lt;=SMALL(BP$3:BP$1130,1),"MAS PARECIDO","NO")</f>
        <v>NO</v>
      </c>
      <c r="BR89" s="62" t="str">
        <f>IF(BP89&lt;=SMALL(BP$3:BP$1130,5),"SIMILAR","NO")</f>
        <v>NO</v>
      </c>
      <c r="BS89" s="62" t="str">
        <f t="shared" si="71"/>
        <v>N/A</v>
      </c>
      <c r="BT89" s="62">
        <f t="shared" si="72"/>
        <v>0</v>
      </c>
      <c r="BU89" s="65">
        <f t="shared" si="73"/>
        <v>0</v>
      </c>
      <c r="BV89" s="59">
        <f>IFERROR(SQRT(($E89-$E$1136)^2+($X89-$X$1136)^2),0)</f>
        <v>0.60013020201904677</v>
      </c>
      <c r="BW89" s="62" t="str">
        <f>IF(BV89&lt;=SMALL(BV$3:BV$1130,1),"MAS PARECIDO","NO")</f>
        <v>NO</v>
      </c>
      <c r="BX89" s="62" t="str">
        <f>IF(BV89&lt;=SMALL(BV$3:BV$1130,5),"SIMILAR","NO")</f>
        <v>NO</v>
      </c>
      <c r="BY89" s="62" t="str">
        <f t="shared" si="74"/>
        <v>N/A</v>
      </c>
      <c r="BZ89" s="62">
        <f t="shared" si="75"/>
        <v>0</v>
      </c>
      <c r="CA89" s="65">
        <f t="shared" si="76"/>
        <v>0</v>
      </c>
      <c r="CB89" s="59">
        <f>IFERROR(SQRT(($E89-$E$1136)^2+($AA89-$AA$1136)^2),0)</f>
        <v>1.0000781266358254</v>
      </c>
      <c r="CC89" s="62" t="str">
        <f>IF(CB89&lt;=SMALL(CB$3:CB$1130,1),"MAS PARECIDO","NO")</f>
        <v>NO</v>
      </c>
      <c r="CD89" s="62" t="str">
        <f>IF(CB89&lt;=SMALL(CB$3:CB$1130,5),"SIMILAR","NO")</f>
        <v>NO</v>
      </c>
      <c r="CE89" s="62" t="str">
        <f t="shared" si="81"/>
        <v>N/A</v>
      </c>
      <c r="CF89" s="62">
        <f t="shared" si="82"/>
        <v>0</v>
      </c>
      <c r="CG89" s="65">
        <f t="shared" si="83"/>
        <v>0</v>
      </c>
      <c r="CH89" s="59">
        <f>IFERROR(SQRT(($E89-$E$1136)^2+($AD89-$AD$1136)^2),0)</f>
        <v>1.0000781266358254</v>
      </c>
      <c r="CI89" s="62" t="str">
        <f>IF(CH89&lt;=SMALL(CH$3:CH$1130,1),"MAS PARECIDO","NO")</f>
        <v>NO</v>
      </c>
      <c r="CJ89" s="62" t="str">
        <f>IF(CH89&lt;=SMALL(CH$3:CH$1130,5),"SIMILAR","NO")</f>
        <v>NO</v>
      </c>
      <c r="CK89" s="62" t="str">
        <f t="shared" si="84"/>
        <v>N/A</v>
      </c>
      <c r="CL89" s="62">
        <f t="shared" si="85"/>
        <v>0</v>
      </c>
      <c r="CM89" s="65">
        <f t="shared" si="86"/>
        <v>0</v>
      </c>
      <c r="CN89" s="59">
        <f>IFERROR(SQRT(($E89-$E$1136)^2+($AG89-$AG$1136)^2),0)</f>
        <v>1.0000781266358254</v>
      </c>
      <c r="CO89" s="62" t="str">
        <f>IF(CN89&lt;=SMALL(CN$3:CN$1130,1),"MAS PARECIDO","NO")</f>
        <v>NO</v>
      </c>
      <c r="CP89" s="62" t="str">
        <f>IF(CN89&lt;=SMALL(CN$3:CN$1130,5),"SIMILAR","NO")</f>
        <v>NO</v>
      </c>
      <c r="CQ89" s="62" t="str">
        <f t="shared" si="87"/>
        <v>N/A</v>
      </c>
      <c r="CR89" s="62">
        <f t="shared" si="88"/>
        <v>0</v>
      </c>
      <c r="CS89" s="65">
        <f t="shared" si="89"/>
        <v>0</v>
      </c>
      <c r="CT89" s="59">
        <f>IFERROR(SQRT(($E89-$E$1136)^2+($AJ89-$AJ$1136)^2),0)</f>
        <v>0.33356764004701206</v>
      </c>
      <c r="CU89" s="62" t="str">
        <f>IF(CT89&lt;=SMALL(CT$3:CT$1130,1),"MAS PARECIDO","NO")</f>
        <v>NO</v>
      </c>
      <c r="CV89" s="62" t="str">
        <f>IF(CT89&lt;=SMALL(CT$3:CT$1130,5),"SIMILAR","NO")</f>
        <v>NO</v>
      </c>
      <c r="CW89" s="62" t="str">
        <f t="shared" si="90"/>
        <v>N/A</v>
      </c>
      <c r="CX89" s="62">
        <f t="shared" si="91"/>
        <v>0</v>
      </c>
      <c r="CY89" s="65">
        <f t="shared" si="92"/>
        <v>0</v>
      </c>
      <c r="CZ89" s="2" t="s">
        <v>1442</v>
      </c>
      <c r="DA89" s="2" t="s">
        <v>1443</v>
      </c>
      <c r="DB89" s="2">
        <v>9</v>
      </c>
      <c r="DC89" s="2" t="s">
        <v>319</v>
      </c>
    </row>
    <row r="90" spans="1:107">
      <c r="A90" s="45" t="s">
        <v>284</v>
      </c>
      <c r="B90" s="46">
        <v>102607</v>
      </c>
      <c r="C90" s="47">
        <f>(B90-$B$1132)/($B$1133-$B$1132)</f>
        <v>0.11467331955956145</v>
      </c>
      <c r="D90" s="46">
        <v>100000</v>
      </c>
      <c r="E90" s="47">
        <f>(D90-$D$1132)/($D$1133-$D$1132)</f>
        <v>0.19997599927997839</v>
      </c>
      <c r="F90" s="46" t="s">
        <v>191</v>
      </c>
      <c r="G90" s="44">
        <f>VLOOKUP(F90,'DATOS DE SOPORTE'!$Y$5:$Z$8,2,FALSE)</f>
        <v>1</v>
      </c>
      <c r="H90" s="47">
        <f>(G90-$G$1132)/($G$1133-$G$1132)</f>
        <v>0</v>
      </c>
      <c r="I90" s="50">
        <v>0</v>
      </c>
      <c r="J90" s="44">
        <f t="shared" si="54"/>
        <v>0</v>
      </c>
      <c r="K90" s="43">
        <f>(J90-$J$1132)/($J$1133-$J$1132)</f>
        <v>0</v>
      </c>
      <c r="L90" s="51" t="str">
        <f t="shared" si="51"/>
        <v>NO</v>
      </c>
      <c r="M90" s="46" t="s">
        <v>56</v>
      </c>
      <c r="N90" s="44">
        <f t="shared" si="55"/>
        <v>1</v>
      </c>
      <c r="O90" s="43">
        <f>(N90-N$1132)/(N$1133-N$1132)</f>
        <v>0</v>
      </c>
      <c r="P90" s="46" t="s">
        <v>58</v>
      </c>
      <c r="Q90" s="44">
        <f t="shared" si="56"/>
        <v>3</v>
      </c>
      <c r="R90" s="43">
        <f>(Q90-Q$1132)/(Q$1133-Q$1132)</f>
        <v>1</v>
      </c>
      <c r="S90" s="46" t="s">
        <v>194</v>
      </c>
      <c r="T90" s="44">
        <f t="shared" si="57"/>
        <v>1</v>
      </c>
      <c r="U90" s="43">
        <f>(T90-T$1132)/(T$1133-T$1132)</f>
        <v>0</v>
      </c>
      <c r="V90" s="46" t="s">
        <v>62</v>
      </c>
      <c r="W90" s="53">
        <f>VLOOKUP(V90,'DATOS DE SOPORTE'!$S$5:$T$10,2,FALSE)</f>
        <v>1</v>
      </c>
      <c r="X90" s="54">
        <f>(W90-W$1132)/(W$1133-W$1132)</f>
        <v>0</v>
      </c>
      <c r="Y90" s="46" t="s">
        <v>136</v>
      </c>
      <c r="Z90" s="53">
        <f t="shared" si="77"/>
        <v>2</v>
      </c>
      <c r="AA90" s="54">
        <f>(Z90-Z$1132)/(Z$1133-Z$1132)</f>
        <v>1</v>
      </c>
      <c r="AB90" s="46" t="s">
        <v>136</v>
      </c>
      <c r="AC90" s="53">
        <f t="shared" si="78"/>
        <v>2</v>
      </c>
      <c r="AD90" s="54">
        <f>(AC90-AC$1132)/(AC$1133-AC$1132)</f>
        <v>1</v>
      </c>
      <c r="AE90" s="46" t="s">
        <v>136</v>
      </c>
      <c r="AF90" s="53">
        <f t="shared" si="79"/>
        <v>2</v>
      </c>
      <c r="AG90" s="54">
        <f>(AF90-AF$1132)/(AF$1133-AF$1132)</f>
        <v>1</v>
      </c>
      <c r="AH90" s="24" t="s">
        <v>67</v>
      </c>
      <c r="AI90" s="53">
        <f>VLOOKUP(AH90,'DATOS DE SOPORTE'!$V$5:$W$8,2,FALSE)</f>
        <v>1</v>
      </c>
      <c r="AJ90" s="54">
        <f>(AI90-AI$1132)/(AI$1133-AI$1132)</f>
        <v>0</v>
      </c>
      <c r="AK90" s="58" t="str">
        <f t="shared" si="80"/>
        <v>Bueno</v>
      </c>
      <c r="AL90" s="61">
        <f>IFERROR(SQRT(($E90-$E$1136)^2+($C90-$C$1136)^2),0)</f>
        <v>0.21951410649629202</v>
      </c>
      <c r="AM90" s="62" t="str">
        <f>IF(AL90&lt;=SMALL($AL$3:$AL$1130,1),"MAS PARECIDO","NO")</f>
        <v>NO</v>
      </c>
      <c r="AN90" s="62" t="str">
        <f>IF(AL90&lt;=SMALL($AL$3:$AL$1130,5),"SIMILAR","NO")</f>
        <v>NO</v>
      </c>
      <c r="AO90" s="62" t="str">
        <f t="shared" si="52"/>
        <v>N/A</v>
      </c>
      <c r="AP90" s="62">
        <f t="shared" si="58"/>
        <v>0</v>
      </c>
      <c r="AQ90" s="65">
        <f t="shared" si="53"/>
        <v>0</v>
      </c>
      <c r="AR90" s="61">
        <f>IFERROR(SQRT(($E90-$E$1136)^2+($H90-$H$1136)^2),0)</f>
        <v>0.38873321342421391</v>
      </c>
      <c r="AS90" s="62" t="str">
        <f>IF(AR90&lt;=SMALL(AR$3:AR$1130,1),"MAS PARECIDO","NO")</f>
        <v>NO</v>
      </c>
      <c r="AT90" s="62" t="str">
        <f>IF(AR90&lt;=SMALL(AR$3:AR$1130,5),"SIMILAR","NO")</f>
        <v>NO</v>
      </c>
      <c r="AU90" s="62" t="str">
        <f t="shared" si="59"/>
        <v>N/A</v>
      </c>
      <c r="AV90" s="62">
        <f t="shared" si="60"/>
        <v>0</v>
      </c>
      <c r="AW90" s="65">
        <f t="shared" si="61"/>
        <v>0</v>
      </c>
      <c r="AX90" s="59">
        <f>IFERROR(SQRT(($E90-$E$1136)^2+($K90-$K$1136)^2),0)</f>
        <v>0.28284695527441039</v>
      </c>
      <c r="AY90" s="62" t="str">
        <f>IF(AX90&lt;=SMALL(AX$3:AX$1130,1),"MAS PARECIDO","NO")</f>
        <v>NO</v>
      </c>
      <c r="AZ90" s="62" t="str">
        <f>IF(AX90&lt;=SMALL(AX$3:AX$1130,5),"SIMILAR","NO")</f>
        <v>NO</v>
      </c>
      <c r="BA90" s="62" t="str">
        <f t="shared" si="62"/>
        <v>N/A</v>
      </c>
      <c r="BB90" s="62">
        <f t="shared" si="63"/>
        <v>0</v>
      </c>
      <c r="BC90" s="65">
        <f t="shared" si="64"/>
        <v>0</v>
      </c>
      <c r="BD90" s="59">
        <f>IFERROR(SQRT(($E90-$E$1136)^2+($O90-$O$1136)^2),0)</f>
        <v>1.0198050794676423</v>
      </c>
      <c r="BE90" s="62" t="str">
        <f>IF(BD90&lt;=SMALL(BD$3:BD$1130,1),"MAS PARECIDO","NO")</f>
        <v>NO</v>
      </c>
      <c r="BF90" s="62" t="str">
        <f>IF(BD90&lt;=SMALL(BD$3:BD$1130,5),"SIMILAR","NO")</f>
        <v>NO</v>
      </c>
      <c r="BG90" s="62" t="str">
        <f t="shared" si="65"/>
        <v>N/A</v>
      </c>
      <c r="BH90" s="62">
        <f t="shared" si="66"/>
        <v>0</v>
      </c>
      <c r="BI90" s="65">
        <f t="shared" si="67"/>
        <v>0</v>
      </c>
      <c r="BJ90" s="59">
        <f>IFERROR(SQRT(($E90-$E$1136)^2+($R90-$R$1136)^2),0)</f>
        <v>0.53851870915317723</v>
      </c>
      <c r="BK90" s="62" t="str">
        <f>IF(BJ90&lt;=SMALL(BJ$3:BJ$1130,1),"MAS PARECIDO","NO")</f>
        <v>NO</v>
      </c>
      <c r="BL90" s="62" t="str">
        <f>IF(BJ90&lt;=SMALL(BJ$3:BJ$1130,5),"SIMILAR","NO")</f>
        <v>NO</v>
      </c>
      <c r="BM90" s="62" t="str">
        <f t="shared" si="68"/>
        <v>N/A</v>
      </c>
      <c r="BN90" s="62">
        <f t="shared" si="69"/>
        <v>0</v>
      </c>
      <c r="BO90" s="65">
        <f t="shared" si="70"/>
        <v>0</v>
      </c>
      <c r="BP90" s="59">
        <f>IFERROR(SQRT(($E90-$E$1136)^2+($U90-$U$1136)^2),0)</f>
        <v>0.20000600018000539</v>
      </c>
      <c r="BQ90" s="62" t="str">
        <f>IF(BP90&lt;=SMALL(BP$3:BP$1130,1),"MAS PARECIDO","NO")</f>
        <v>NO</v>
      </c>
      <c r="BR90" s="62" t="str">
        <f>IF(BP90&lt;=SMALL(BP$3:BP$1130,5),"SIMILAR","NO")</f>
        <v>NO</v>
      </c>
      <c r="BS90" s="62" t="str">
        <f t="shared" si="71"/>
        <v>N/A</v>
      </c>
      <c r="BT90" s="62">
        <f t="shared" si="72"/>
        <v>0</v>
      </c>
      <c r="BU90" s="65">
        <f t="shared" si="73"/>
        <v>0</v>
      </c>
      <c r="BV90" s="59">
        <f>IFERROR(SQRT(($E90-$E$1136)^2+($X90-$X$1136)^2),0)</f>
        <v>0.20000600018000539</v>
      </c>
      <c r="BW90" s="62" t="str">
        <f>IF(BV90&lt;=SMALL(BV$3:BV$1130,1),"MAS PARECIDO","NO")</f>
        <v>NO</v>
      </c>
      <c r="BX90" s="62" t="str">
        <f>IF(BV90&lt;=SMALL(BV$3:BV$1130,5),"SIMILAR","NO")</f>
        <v>NO</v>
      </c>
      <c r="BY90" s="62" t="str">
        <f t="shared" si="74"/>
        <v>N/A</v>
      </c>
      <c r="BZ90" s="62">
        <f t="shared" si="75"/>
        <v>0</v>
      </c>
      <c r="CA90" s="65">
        <f t="shared" si="76"/>
        <v>0</v>
      </c>
      <c r="CB90" s="59">
        <f>IFERROR(SQRT(($E90-$E$1136)^2+($AA90-$AA$1136)^2),0)</f>
        <v>1.0198050794676423</v>
      </c>
      <c r="CC90" s="62" t="str">
        <f>IF(CB90&lt;=SMALL(CB$3:CB$1130,1),"MAS PARECIDO","NO")</f>
        <v>NO</v>
      </c>
      <c r="CD90" s="62" t="str">
        <f>IF(CB90&lt;=SMALL(CB$3:CB$1130,5),"SIMILAR","NO")</f>
        <v>NO</v>
      </c>
      <c r="CE90" s="62" t="str">
        <f t="shared" si="81"/>
        <v>N/A</v>
      </c>
      <c r="CF90" s="62">
        <f t="shared" si="82"/>
        <v>0</v>
      </c>
      <c r="CG90" s="65">
        <f t="shared" si="83"/>
        <v>0</v>
      </c>
      <c r="CH90" s="59">
        <f>IFERROR(SQRT(($E90-$E$1136)^2+($AD90-$AD$1136)^2),0)</f>
        <v>0.20000600018000539</v>
      </c>
      <c r="CI90" s="62" t="str">
        <f>IF(CH90&lt;=SMALL(CH$3:CH$1130,1),"MAS PARECIDO","NO")</f>
        <v>NO</v>
      </c>
      <c r="CJ90" s="62" t="str">
        <f>IF(CH90&lt;=SMALL(CH$3:CH$1130,5),"SIMILAR","NO")</f>
        <v>NO</v>
      </c>
      <c r="CK90" s="62" t="str">
        <f t="shared" si="84"/>
        <v>N/A</v>
      </c>
      <c r="CL90" s="62">
        <f t="shared" si="85"/>
        <v>0</v>
      </c>
      <c r="CM90" s="65">
        <f t="shared" si="86"/>
        <v>0</v>
      </c>
      <c r="CN90" s="59">
        <f>IFERROR(SQRT(($E90-$E$1136)^2+($AG90-$AG$1136)^2),0)</f>
        <v>0.20000600018000539</v>
      </c>
      <c r="CO90" s="62" t="str">
        <f>IF(CN90&lt;=SMALL(CN$3:CN$1130,1),"MAS PARECIDO","NO")</f>
        <v>NO</v>
      </c>
      <c r="CP90" s="62" t="str">
        <f>IF(CN90&lt;=SMALL(CN$3:CN$1130,5),"SIMILAR","NO")</f>
        <v>NO</v>
      </c>
      <c r="CQ90" s="62" t="str">
        <f t="shared" si="87"/>
        <v>N/A</v>
      </c>
      <c r="CR90" s="62">
        <f t="shared" si="88"/>
        <v>0</v>
      </c>
      <c r="CS90" s="65">
        <f t="shared" si="89"/>
        <v>0</v>
      </c>
      <c r="CT90" s="59">
        <f>IFERROR(SQRT(($E90-$E$1136)^2+($AJ90-$AJ$1136)^2),0)</f>
        <v>0.20000600018000539</v>
      </c>
      <c r="CU90" s="62" t="str">
        <f>IF(CT90&lt;=SMALL(CT$3:CT$1130,1),"MAS PARECIDO","NO")</f>
        <v>NO</v>
      </c>
      <c r="CV90" s="62" t="str">
        <f>IF(CT90&lt;=SMALL(CT$3:CT$1130,5),"SIMILAR","NO")</f>
        <v>NO</v>
      </c>
      <c r="CW90" s="62" t="str">
        <f t="shared" si="90"/>
        <v>N/A</v>
      </c>
      <c r="CX90" s="62">
        <f t="shared" si="91"/>
        <v>0</v>
      </c>
      <c r="CY90" s="65">
        <f t="shared" si="92"/>
        <v>0</v>
      </c>
      <c r="CZ90" s="2" t="s">
        <v>1444</v>
      </c>
      <c r="DA90" s="2" t="s">
        <v>1445</v>
      </c>
      <c r="DB90" s="2">
        <v>0</v>
      </c>
      <c r="DC90" s="2" t="s">
        <v>189</v>
      </c>
    </row>
    <row r="91" spans="1:107">
      <c r="A91" s="45" t="s">
        <v>285</v>
      </c>
      <c r="B91" s="46">
        <v>71956</v>
      </c>
      <c r="C91" s="47">
        <f>(B91-$B$1132)/($B$1133-$B$1132)</f>
        <v>7.8844960857830798E-2</v>
      </c>
      <c r="D91" s="46">
        <v>30000</v>
      </c>
      <c r="E91" s="47">
        <f>(D91-$D$1132)/($D$1133-$D$1132)</f>
        <v>5.9971799153974617E-2</v>
      </c>
      <c r="F91" s="46" t="s">
        <v>203</v>
      </c>
      <c r="G91" s="44">
        <f>VLOOKUP(F91,'DATOS DE SOPORTE'!$Y$5:$Z$8,2,FALSE)</f>
        <v>3</v>
      </c>
      <c r="H91" s="47">
        <f>(G91-$G$1132)/($G$1133-$G$1132)</f>
        <v>0.66666666666666663</v>
      </c>
      <c r="I91" s="50">
        <v>1</v>
      </c>
      <c r="J91" s="44">
        <f t="shared" si="54"/>
        <v>1</v>
      </c>
      <c r="K91" s="43">
        <f>(J91-$J$1132)/($J$1133-$J$1132)</f>
        <v>0.2</v>
      </c>
      <c r="L91" s="51" t="str">
        <f t="shared" si="51"/>
        <v>SI</v>
      </c>
      <c r="M91" s="46" t="s">
        <v>192</v>
      </c>
      <c r="N91" s="44">
        <f t="shared" si="55"/>
        <v>2</v>
      </c>
      <c r="O91" s="43">
        <f>(N91-N$1132)/(N$1133-N$1132)</f>
        <v>1</v>
      </c>
      <c r="P91" s="46" t="s">
        <v>58</v>
      </c>
      <c r="Q91" s="44">
        <f t="shared" si="56"/>
        <v>3</v>
      </c>
      <c r="R91" s="43">
        <f>(Q91-Q$1132)/(Q$1133-Q$1132)</f>
        <v>1</v>
      </c>
      <c r="S91" s="46" t="s">
        <v>194</v>
      </c>
      <c r="T91" s="44">
        <f t="shared" si="57"/>
        <v>1</v>
      </c>
      <c r="U91" s="43">
        <f>(T91-T$1132)/(T$1133-T$1132)</f>
        <v>0</v>
      </c>
      <c r="V91" s="46" t="s">
        <v>62</v>
      </c>
      <c r="W91" s="53">
        <f>VLOOKUP(V91,'DATOS DE SOPORTE'!$S$5:$T$10,2,FALSE)</f>
        <v>1</v>
      </c>
      <c r="X91" s="54">
        <f>(W91-W$1132)/(W$1133-W$1132)</f>
        <v>0</v>
      </c>
      <c r="Y91" s="46" t="s">
        <v>136</v>
      </c>
      <c r="Z91" s="53">
        <f t="shared" si="77"/>
        <v>2</v>
      </c>
      <c r="AA91" s="54">
        <f>(Z91-Z$1132)/(Z$1133-Z$1132)</f>
        <v>1</v>
      </c>
      <c r="AB91" s="46" t="s">
        <v>136</v>
      </c>
      <c r="AC91" s="53">
        <f t="shared" si="78"/>
        <v>2</v>
      </c>
      <c r="AD91" s="54">
        <f>(AC91-AC$1132)/(AC$1133-AC$1132)</f>
        <v>1</v>
      </c>
      <c r="AE91" s="46" t="s">
        <v>188</v>
      </c>
      <c r="AF91" s="53">
        <f t="shared" si="79"/>
        <v>1</v>
      </c>
      <c r="AG91" s="54">
        <f>(AF91-AF$1132)/(AF$1133-AF$1132)</f>
        <v>0</v>
      </c>
      <c r="AH91" s="24" t="s">
        <v>67</v>
      </c>
      <c r="AI91" s="53">
        <f>VLOOKUP(AH91,'DATOS DE SOPORTE'!$V$5:$W$8,2,FALSE)</f>
        <v>1</v>
      </c>
      <c r="AJ91" s="54">
        <f>(AI91-AI$1132)/(AI$1133-AI$1132)</f>
        <v>0</v>
      </c>
      <c r="AK91" s="58" t="str">
        <f t="shared" si="80"/>
        <v>Bueno</v>
      </c>
      <c r="AL91" s="61">
        <f>IFERROR(SQRT(($E91-$E$1136)^2+($C91-$C$1136)^2),0)</f>
        <v>0.13982276361926621</v>
      </c>
      <c r="AM91" s="62" t="str">
        <f>IF(AL91&lt;=SMALL($AL$3:$AL$1130,1),"MAS PARECIDO","NO")</f>
        <v>NO</v>
      </c>
      <c r="AN91" s="62" t="str">
        <f>IF(AL91&lt;=SMALL($AL$3:$AL$1130,5),"SIMILAR","NO")</f>
        <v>NO</v>
      </c>
      <c r="AO91" s="62" t="str">
        <f t="shared" si="52"/>
        <v>N/A</v>
      </c>
      <c r="AP91" s="62">
        <f t="shared" si="58"/>
        <v>0</v>
      </c>
      <c r="AQ91" s="65">
        <f t="shared" si="53"/>
        <v>0</v>
      </c>
      <c r="AR91" s="61">
        <f>IFERROR(SQRT(($E91-$E$1136)^2+($H91-$H$1136)^2),0)</f>
        <v>0.3386906067797445</v>
      </c>
      <c r="AS91" s="62" t="str">
        <f>IF(AR91&lt;=SMALL(AR$3:AR$1130,1),"MAS PARECIDO","NO")</f>
        <v>NO</v>
      </c>
      <c r="AT91" s="62" t="str">
        <f>IF(AR91&lt;=SMALL(AR$3:AR$1130,5),"SIMILAR","NO")</f>
        <v>NO</v>
      </c>
      <c r="AU91" s="62" t="str">
        <f t="shared" si="59"/>
        <v>N/A</v>
      </c>
      <c r="AV91" s="62">
        <f t="shared" si="60"/>
        <v>0</v>
      </c>
      <c r="AW91" s="65">
        <f t="shared" si="61"/>
        <v>0</v>
      </c>
      <c r="AX91" s="59">
        <f>IFERROR(SQRT(($E91-$E$1136)^2+($K91-$K$1136)^2),0)</f>
        <v>6.0001800054001617E-2</v>
      </c>
      <c r="AY91" s="62" t="str">
        <f>IF(AX91&lt;=SMALL(AX$3:AX$1130,1),"MAS PARECIDO","NO")</f>
        <v>NO</v>
      </c>
      <c r="AZ91" s="62" t="str">
        <f>IF(AX91&lt;=SMALL(AX$3:AX$1130,5),"SIMILAR","NO")</f>
        <v>NO</v>
      </c>
      <c r="BA91" s="62" t="str">
        <f t="shared" si="62"/>
        <v>N/A</v>
      </c>
      <c r="BB91" s="62">
        <f t="shared" si="63"/>
        <v>0</v>
      </c>
      <c r="BC91" s="65">
        <f t="shared" si="64"/>
        <v>0</v>
      </c>
      <c r="BD91" s="59">
        <f>IFERROR(SQRT(($E91-$E$1136)^2+($O91-$O$1136)^2),0)</f>
        <v>6.0001800054001617E-2</v>
      </c>
      <c r="BE91" s="62" t="str">
        <f>IF(BD91&lt;=SMALL(BD$3:BD$1130,1),"MAS PARECIDO","NO")</f>
        <v>NO</v>
      </c>
      <c r="BF91" s="62" t="str">
        <f>IF(BD91&lt;=SMALL(BD$3:BD$1130,5),"SIMILAR","NO")</f>
        <v>NO</v>
      </c>
      <c r="BG91" s="62" t="str">
        <f t="shared" si="65"/>
        <v>N/A</v>
      </c>
      <c r="BH91" s="62">
        <f t="shared" si="66"/>
        <v>0</v>
      </c>
      <c r="BI91" s="65">
        <f t="shared" si="67"/>
        <v>0</v>
      </c>
      <c r="BJ91" s="59">
        <f>IFERROR(SQRT(($E91-$E$1136)^2+($R91-$R$1136)^2),0)</f>
        <v>0.50358734695156948</v>
      </c>
      <c r="BK91" s="62" t="str">
        <f>IF(BJ91&lt;=SMALL(BJ$3:BJ$1130,1),"MAS PARECIDO","NO")</f>
        <v>NO</v>
      </c>
      <c r="BL91" s="62" t="str">
        <f>IF(BJ91&lt;=SMALL(BJ$3:BJ$1130,5),"SIMILAR","NO")</f>
        <v>NO</v>
      </c>
      <c r="BM91" s="62" t="str">
        <f t="shared" si="68"/>
        <v>N/A</v>
      </c>
      <c r="BN91" s="62">
        <f t="shared" si="69"/>
        <v>0</v>
      </c>
      <c r="BO91" s="65">
        <f t="shared" si="70"/>
        <v>0</v>
      </c>
      <c r="BP91" s="59">
        <f>IFERROR(SQRT(($E91-$E$1136)^2+($U91-$U$1136)^2),0)</f>
        <v>6.0001800054001617E-2</v>
      </c>
      <c r="BQ91" s="62" t="str">
        <f>IF(BP91&lt;=SMALL(BP$3:BP$1130,1),"MAS PARECIDO","NO")</f>
        <v>NO</v>
      </c>
      <c r="BR91" s="62" t="str">
        <f>IF(BP91&lt;=SMALL(BP$3:BP$1130,5),"SIMILAR","NO")</f>
        <v>NO</v>
      </c>
      <c r="BS91" s="62" t="str">
        <f t="shared" si="71"/>
        <v>N/A</v>
      </c>
      <c r="BT91" s="62">
        <f t="shared" si="72"/>
        <v>0</v>
      </c>
      <c r="BU91" s="65">
        <f t="shared" si="73"/>
        <v>0</v>
      </c>
      <c r="BV91" s="59">
        <f>IFERROR(SQRT(($E91-$E$1136)^2+($X91-$X$1136)^2),0)</f>
        <v>6.0001800054001617E-2</v>
      </c>
      <c r="BW91" s="62" t="str">
        <f>IF(BV91&lt;=SMALL(BV$3:BV$1130,1),"MAS PARECIDO","NO")</f>
        <v>NO</v>
      </c>
      <c r="BX91" s="62" t="str">
        <f>IF(BV91&lt;=SMALL(BV$3:BV$1130,5),"SIMILAR","NO")</f>
        <v>NO</v>
      </c>
      <c r="BY91" s="62" t="str">
        <f t="shared" si="74"/>
        <v>N/A</v>
      </c>
      <c r="BZ91" s="62">
        <f t="shared" si="75"/>
        <v>0</v>
      </c>
      <c r="CA91" s="65">
        <f t="shared" si="76"/>
        <v>0</v>
      </c>
      <c r="CB91" s="59">
        <f>IFERROR(SQRT(($E91-$E$1136)^2+($AA91-$AA$1136)^2),0)</f>
        <v>1.0017984907204245</v>
      </c>
      <c r="CC91" s="62" t="str">
        <f>IF(CB91&lt;=SMALL(CB$3:CB$1130,1),"MAS PARECIDO","NO")</f>
        <v>NO</v>
      </c>
      <c r="CD91" s="62" t="str">
        <f>IF(CB91&lt;=SMALL(CB$3:CB$1130,5),"SIMILAR","NO")</f>
        <v>NO</v>
      </c>
      <c r="CE91" s="62" t="str">
        <f t="shared" si="81"/>
        <v>N/A</v>
      </c>
      <c r="CF91" s="62">
        <f t="shared" si="82"/>
        <v>0</v>
      </c>
      <c r="CG91" s="65">
        <f t="shared" si="83"/>
        <v>0</v>
      </c>
      <c r="CH91" s="59">
        <f>IFERROR(SQRT(($E91-$E$1136)^2+($AD91-$AD$1136)^2),0)</f>
        <v>6.0001800054001617E-2</v>
      </c>
      <c r="CI91" s="62" t="str">
        <f>IF(CH91&lt;=SMALL(CH$3:CH$1130,1),"MAS PARECIDO","NO")</f>
        <v>NO</v>
      </c>
      <c r="CJ91" s="62" t="str">
        <f>IF(CH91&lt;=SMALL(CH$3:CH$1130,5),"SIMILAR","NO")</f>
        <v>NO</v>
      </c>
      <c r="CK91" s="62" t="str">
        <f t="shared" si="84"/>
        <v>N/A</v>
      </c>
      <c r="CL91" s="62">
        <f t="shared" si="85"/>
        <v>0</v>
      </c>
      <c r="CM91" s="65">
        <f t="shared" si="86"/>
        <v>0</v>
      </c>
      <c r="CN91" s="59">
        <f>IFERROR(SQRT(($E91-$E$1136)^2+($AG91-$AG$1136)^2),0)</f>
        <v>1.0017984907204245</v>
      </c>
      <c r="CO91" s="62" t="str">
        <f>IF(CN91&lt;=SMALL(CN$3:CN$1130,1),"MAS PARECIDO","NO")</f>
        <v>NO</v>
      </c>
      <c r="CP91" s="62" t="str">
        <f>IF(CN91&lt;=SMALL(CN$3:CN$1130,5),"SIMILAR","NO")</f>
        <v>NO</v>
      </c>
      <c r="CQ91" s="62" t="str">
        <f t="shared" si="87"/>
        <v>N/A</v>
      </c>
      <c r="CR91" s="62">
        <f t="shared" si="88"/>
        <v>0</v>
      </c>
      <c r="CS91" s="65">
        <f t="shared" si="89"/>
        <v>0</v>
      </c>
      <c r="CT91" s="59">
        <f>IFERROR(SQRT(($E91-$E$1136)^2+($AJ91-$AJ$1136)^2),0)</f>
        <v>6.0001800054001617E-2</v>
      </c>
      <c r="CU91" s="62" t="str">
        <f>IF(CT91&lt;=SMALL(CT$3:CT$1130,1),"MAS PARECIDO","NO")</f>
        <v>NO</v>
      </c>
      <c r="CV91" s="62" t="str">
        <f>IF(CT91&lt;=SMALL(CT$3:CT$1130,5),"SIMILAR","NO")</f>
        <v>NO</v>
      </c>
      <c r="CW91" s="62" t="str">
        <f t="shared" si="90"/>
        <v>N/A</v>
      </c>
      <c r="CX91" s="62">
        <f t="shared" si="91"/>
        <v>0</v>
      </c>
      <c r="CY91" s="65">
        <f t="shared" si="92"/>
        <v>0</v>
      </c>
      <c r="CZ91" s="2" t="s">
        <v>1446</v>
      </c>
      <c r="DA91" s="2" t="s">
        <v>1447</v>
      </c>
      <c r="DB91" s="2">
        <v>0</v>
      </c>
      <c r="DC91" s="2" t="s">
        <v>189</v>
      </c>
    </row>
    <row r="92" spans="1:107">
      <c r="A92" s="45" t="s">
        <v>286</v>
      </c>
      <c r="B92" s="46">
        <v>31972</v>
      </c>
      <c r="C92" s="47">
        <f>(B92-$B$1132)/($B$1133-$B$1132)</f>
        <v>3.210713519700413E-2</v>
      </c>
      <c r="D92" s="46">
        <v>4800</v>
      </c>
      <c r="E92" s="47">
        <f>(D92-$D$1132)/($D$1133-$D$1132)</f>
        <v>9.5702871086132592E-3</v>
      </c>
      <c r="F92" s="46" t="s">
        <v>191</v>
      </c>
      <c r="G92" s="44">
        <f>VLOOKUP(F92,'DATOS DE SOPORTE'!$Y$5:$Z$8,2,FALSE)</f>
        <v>1</v>
      </c>
      <c r="H92" s="47">
        <f>(G92-$G$1132)/($G$1133-$G$1132)</f>
        <v>0</v>
      </c>
      <c r="I92" s="50">
        <v>0</v>
      </c>
      <c r="J92" s="44">
        <f t="shared" si="54"/>
        <v>0</v>
      </c>
      <c r="K92" s="43">
        <f>(J92-$J$1132)/($J$1133-$J$1132)</f>
        <v>0</v>
      </c>
      <c r="L92" s="51" t="str">
        <f t="shared" si="51"/>
        <v>NO</v>
      </c>
      <c r="M92" s="46" t="s">
        <v>192</v>
      </c>
      <c r="N92" s="44">
        <f t="shared" si="55"/>
        <v>2</v>
      </c>
      <c r="O92" s="43">
        <f>(N92-N$1132)/(N$1133-N$1132)</f>
        <v>1</v>
      </c>
      <c r="P92" s="46" t="s">
        <v>193</v>
      </c>
      <c r="Q92" s="44">
        <f t="shared" si="56"/>
        <v>2</v>
      </c>
      <c r="R92" s="43">
        <f>(Q92-Q$1132)/(Q$1133-Q$1132)</f>
        <v>0.5</v>
      </c>
      <c r="S92" s="46" t="s">
        <v>194</v>
      </c>
      <c r="T92" s="44">
        <f t="shared" si="57"/>
        <v>1</v>
      </c>
      <c r="U92" s="43">
        <f>(T92-T$1132)/(T$1133-T$1132)</f>
        <v>0</v>
      </c>
      <c r="V92" s="46" t="s">
        <v>62</v>
      </c>
      <c r="W92" s="53">
        <f>VLOOKUP(V92,'DATOS DE SOPORTE'!$S$5:$T$10,2,FALSE)</f>
        <v>1</v>
      </c>
      <c r="X92" s="54">
        <f>(W92-W$1132)/(W$1133-W$1132)</f>
        <v>0</v>
      </c>
      <c r="Y92" s="46" t="s">
        <v>188</v>
      </c>
      <c r="Z92" s="53">
        <f t="shared" si="77"/>
        <v>1</v>
      </c>
      <c r="AA92" s="54">
        <f>(Z92-Z$1132)/(Z$1133-Z$1132)</f>
        <v>0</v>
      </c>
      <c r="AB92" s="46" t="s">
        <v>188</v>
      </c>
      <c r="AC92" s="53">
        <f t="shared" si="78"/>
        <v>1</v>
      </c>
      <c r="AD92" s="54">
        <f>(AC92-AC$1132)/(AC$1133-AC$1132)</f>
        <v>0</v>
      </c>
      <c r="AE92" s="46" t="s">
        <v>188</v>
      </c>
      <c r="AF92" s="53">
        <f t="shared" si="79"/>
        <v>1</v>
      </c>
      <c r="AG92" s="54">
        <f>(AF92-AF$1132)/(AF$1133-AF$1132)</f>
        <v>0</v>
      </c>
      <c r="AH92" s="24" t="s">
        <v>67</v>
      </c>
      <c r="AI92" s="53">
        <f>VLOOKUP(AH92,'DATOS DE SOPORTE'!$V$5:$W$8,2,FALSE)</f>
        <v>1</v>
      </c>
      <c r="AJ92" s="54">
        <f>(AI92-AI$1132)/(AI$1133-AI$1132)</f>
        <v>0</v>
      </c>
      <c r="AK92" s="58" t="str">
        <f t="shared" si="80"/>
        <v>Bueno</v>
      </c>
      <c r="AL92" s="61">
        <f>IFERROR(SQRT(($E92-$E$1136)^2+($C92-$C$1136)^2),0)</f>
        <v>0.17329800481132202</v>
      </c>
      <c r="AM92" s="62" t="str">
        <f>IF(AL92&lt;=SMALL($AL$3:$AL$1130,1),"MAS PARECIDO","NO")</f>
        <v>NO</v>
      </c>
      <c r="AN92" s="62" t="str">
        <f>IF(AL92&lt;=SMALL($AL$3:$AL$1130,5),"SIMILAR","NO")</f>
        <v>NO</v>
      </c>
      <c r="AO92" s="62" t="str">
        <f t="shared" si="52"/>
        <v>N/A</v>
      </c>
      <c r="AP92" s="62">
        <f t="shared" si="58"/>
        <v>0</v>
      </c>
      <c r="AQ92" s="65">
        <f t="shared" si="53"/>
        <v>0</v>
      </c>
      <c r="AR92" s="61">
        <f>IFERROR(SQRT(($E92-$E$1136)^2+($H92-$H$1136)^2),0)</f>
        <v>0.3334715529711042</v>
      </c>
      <c r="AS92" s="62" t="str">
        <f>IF(AR92&lt;=SMALL(AR$3:AR$1130,1),"MAS PARECIDO","NO")</f>
        <v>NO</v>
      </c>
      <c r="AT92" s="62" t="str">
        <f>IF(AR92&lt;=SMALL(AR$3:AR$1130,5),"SIMILAR","NO")</f>
        <v>NO</v>
      </c>
      <c r="AU92" s="62" t="str">
        <f t="shared" si="59"/>
        <v>N/A</v>
      </c>
      <c r="AV92" s="62">
        <f t="shared" si="60"/>
        <v>0</v>
      </c>
      <c r="AW92" s="65">
        <f t="shared" si="61"/>
        <v>0</v>
      </c>
      <c r="AX92" s="59">
        <f>IFERROR(SQRT(($E92-$E$1136)^2+($K92-$K$1136)^2),0)</f>
        <v>0.20023028125098574</v>
      </c>
      <c r="AY92" s="62" t="str">
        <f>IF(AX92&lt;=SMALL(AX$3:AX$1130,1),"MAS PARECIDO","NO")</f>
        <v>NO</v>
      </c>
      <c r="AZ92" s="62" t="str">
        <f>IF(AX92&lt;=SMALL(AX$3:AX$1130,5),"SIMILAR","NO")</f>
        <v>NO</v>
      </c>
      <c r="BA92" s="62" t="str">
        <f t="shared" si="62"/>
        <v>N/A</v>
      </c>
      <c r="BB92" s="62">
        <f t="shared" si="63"/>
        <v>0</v>
      </c>
      <c r="BC92" s="65">
        <f t="shared" si="64"/>
        <v>0</v>
      </c>
      <c r="BD92" s="59">
        <f>IFERROR(SQRT(($E92-$E$1136)^2+($O92-$O$1136)^2),0)</f>
        <v>9.6002880086402606E-3</v>
      </c>
      <c r="BE92" s="62" t="str">
        <f>IF(BD92&lt;=SMALL(BD$3:BD$1130,1),"MAS PARECIDO","NO")</f>
        <v>NO</v>
      </c>
      <c r="BF92" s="62" t="str">
        <f>IF(BD92&lt;=SMALL(BD$3:BD$1130,5),"SIMILAR","NO")</f>
        <v>NO</v>
      </c>
      <c r="BG92" s="62" t="str">
        <f t="shared" si="65"/>
        <v>N/A</v>
      </c>
      <c r="BH92" s="62">
        <f t="shared" si="66"/>
        <v>0</v>
      </c>
      <c r="BI92" s="65">
        <f t="shared" si="67"/>
        <v>0</v>
      </c>
      <c r="BJ92" s="59">
        <f>IFERROR(SQRT(($E92-$E$1136)^2+($R92-$R$1136)^2),0)</f>
        <v>9.6002880086402606E-3</v>
      </c>
      <c r="BK92" s="62" t="str">
        <f>IF(BJ92&lt;=SMALL(BJ$3:BJ$1130,1),"MAS PARECIDO","NO")</f>
        <v>NO</v>
      </c>
      <c r="BL92" s="62" t="str">
        <f>IF(BJ92&lt;=SMALL(BJ$3:BJ$1130,5),"SIMILAR","NO")</f>
        <v>NO</v>
      </c>
      <c r="BM92" s="62" t="str">
        <f t="shared" si="68"/>
        <v>N/A</v>
      </c>
      <c r="BN92" s="62">
        <f t="shared" si="69"/>
        <v>0</v>
      </c>
      <c r="BO92" s="65">
        <f t="shared" si="70"/>
        <v>0</v>
      </c>
      <c r="BP92" s="59">
        <f>IFERROR(SQRT(($E92-$E$1136)^2+($U92-$U$1136)^2),0)</f>
        <v>9.6002880086402606E-3</v>
      </c>
      <c r="BQ92" s="62" t="str">
        <f>IF(BP92&lt;=SMALL(BP$3:BP$1130,1),"MAS PARECIDO","NO")</f>
        <v>NO</v>
      </c>
      <c r="BR92" s="62" t="str">
        <f>IF(BP92&lt;=SMALL(BP$3:BP$1130,5),"SIMILAR","NO")</f>
        <v>NO</v>
      </c>
      <c r="BS92" s="62" t="str">
        <f t="shared" si="71"/>
        <v>N/A</v>
      </c>
      <c r="BT92" s="62">
        <f t="shared" si="72"/>
        <v>0</v>
      </c>
      <c r="BU92" s="65">
        <f t="shared" si="73"/>
        <v>0</v>
      </c>
      <c r="BV92" s="59">
        <f>IFERROR(SQRT(($E92-$E$1136)^2+($X92-$X$1136)^2),0)</f>
        <v>9.6002880086402606E-3</v>
      </c>
      <c r="BW92" s="62" t="str">
        <f>IF(BV92&lt;=SMALL(BV$3:BV$1130,1),"MAS PARECIDO","NO")</f>
        <v>NO</v>
      </c>
      <c r="BX92" s="62" t="str">
        <f>IF(BV92&lt;=SMALL(BV$3:BV$1130,5),"SIMILAR","NO")</f>
        <v>NO</v>
      </c>
      <c r="BY92" s="62" t="str">
        <f t="shared" si="74"/>
        <v>N/A</v>
      </c>
      <c r="BZ92" s="62">
        <f t="shared" si="75"/>
        <v>0</v>
      </c>
      <c r="CA92" s="65">
        <f t="shared" si="76"/>
        <v>0</v>
      </c>
      <c r="CB92" s="59">
        <f>IFERROR(SQRT(($E92-$E$1136)^2+($AA92-$AA$1136)^2),0)</f>
        <v>9.6002880086402606E-3</v>
      </c>
      <c r="CC92" s="62" t="str">
        <f>IF(CB92&lt;=SMALL(CB$3:CB$1130,1),"MAS PARECIDO","NO")</f>
        <v>NO</v>
      </c>
      <c r="CD92" s="62" t="str">
        <f>IF(CB92&lt;=SMALL(CB$3:CB$1130,5),"SIMILAR","NO")</f>
        <v>NO</v>
      </c>
      <c r="CE92" s="62" t="str">
        <f t="shared" si="81"/>
        <v>N/A</v>
      </c>
      <c r="CF92" s="62">
        <f t="shared" si="82"/>
        <v>0</v>
      </c>
      <c r="CG92" s="65">
        <f t="shared" si="83"/>
        <v>0</v>
      </c>
      <c r="CH92" s="59">
        <f>IFERROR(SQRT(($E92-$E$1136)^2+($AD92-$AD$1136)^2),0)</f>
        <v>1.0000460817031627</v>
      </c>
      <c r="CI92" s="62" t="str">
        <f>IF(CH92&lt;=SMALL(CH$3:CH$1130,1),"MAS PARECIDO","NO")</f>
        <v>NO</v>
      </c>
      <c r="CJ92" s="62" t="str">
        <f>IF(CH92&lt;=SMALL(CH$3:CH$1130,5),"SIMILAR","NO")</f>
        <v>NO</v>
      </c>
      <c r="CK92" s="62" t="str">
        <f t="shared" si="84"/>
        <v>N/A</v>
      </c>
      <c r="CL92" s="62">
        <f t="shared" si="85"/>
        <v>0</v>
      </c>
      <c r="CM92" s="65">
        <f t="shared" si="86"/>
        <v>0</v>
      </c>
      <c r="CN92" s="59">
        <f>IFERROR(SQRT(($E92-$E$1136)^2+($AG92-$AG$1136)^2),0)</f>
        <v>1.0000460817031627</v>
      </c>
      <c r="CO92" s="62" t="str">
        <f>IF(CN92&lt;=SMALL(CN$3:CN$1130,1),"MAS PARECIDO","NO")</f>
        <v>NO</v>
      </c>
      <c r="CP92" s="62" t="str">
        <f>IF(CN92&lt;=SMALL(CN$3:CN$1130,5),"SIMILAR","NO")</f>
        <v>NO</v>
      </c>
      <c r="CQ92" s="62" t="str">
        <f t="shared" si="87"/>
        <v>N/A</v>
      </c>
      <c r="CR92" s="62">
        <f t="shared" si="88"/>
        <v>0</v>
      </c>
      <c r="CS92" s="65">
        <f t="shared" si="89"/>
        <v>0</v>
      </c>
      <c r="CT92" s="59">
        <f>IFERROR(SQRT(($E92-$E$1136)^2+($AJ92-$AJ$1136)^2),0)</f>
        <v>9.6002880086402606E-3</v>
      </c>
      <c r="CU92" s="62" t="str">
        <f>IF(CT92&lt;=SMALL(CT$3:CT$1130,1),"MAS PARECIDO","NO")</f>
        <v>NO</v>
      </c>
      <c r="CV92" s="62" t="str">
        <f>IF(CT92&lt;=SMALL(CT$3:CT$1130,5),"SIMILAR","NO")</f>
        <v>NO</v>
      </c>
      <c r="CW92" s="62" t="str">
        <f t="shared" si="90"/>
        <v>N/A</v>
      </c>
      <c r="CX92" s="62">
        <f t="shared" si="91"/>
        <v>0</v>
      </c>
      <c r="CY92" s="65">
        <f t="shared" si="92"/>
        <v>0</v>
      </c>
      <c r="CZ92" s="2" t="s">
        <v>1448</v>
      </c>
      <c r="DA92" s="2" t="s">
        <v>1449</v>
      </c>
      <c r="DB92" s="2">
        <v>0</v>
      </c>
      <c r="DC92" s="2" t="s">
        <v>189</v>
      </c>
    </row>
    <row r="93" spans="1:107">
      <c r="A93" s="45" t="s">
        <v>287</v>
      </c>
      <c r="B93" s="46">
        <v>47374</v>
      </c>
      <c r="C93" s="47">
        <f>(B93-$B$1132)/($B$1133-$B$1132)</f>
        <v>5.0110736408189915E-2</v>
      </c>
      <c r="D93" s="46">
        <v>25000</v>
      </c>
      <c r="E93" s="47">
        <f>(D93-$D$1132)/($D$1133-$D$1132)</f>
        <v>4.9971499144974348E-2</v>
      </c>
      <c r="F93" s="46" t="s">
        <v>53</v>
      </c>
      <c r="G93" s="44">
        <f>VLOOKUP(F93,'DATOS DE SOPORTE'!$Y$5:$Z$8,2,FALSE)</f>
        <v>2</v>
      </c>
      <c r="H93" s="47">
        <f>(G93-$G$1132)/($G$1133-$G$1132)</f>
        <v>0.33333333333333331</v>
      </c>
      <c r="I93" s="50">
        <v>1</v>
      </c>
      <c r="J93" s="44">
        <f t="shared" si="54"/>
        <v>1</v>
      </c>
      <c r="K93" s="43">
        <f>(J93-$J$1132)/($J$1133-$J$1132)</f>
        <v>0.2</v>
      </c>
      <c r="L93" s="51" t="str">
        <f t="shared" si="51"/>
        <v>SI</v>
      </c>
      <c r="M93" s="46" t="s">
        <v>192</v>
      </c>
      <c r="N93" s="44">
        <f t="shared" si="55"/>
        <v>2</v>
      </c>
      <c r="O93" s="43">
        <f>(N93-N$1132)/(N$1133-N$1132)</f>
        <v>1</v>
      </c>
      <c r="P93" s="46" t="s">
        <v>193</v>
      </c>
      <c r="Q93" s="44">
        <f t="shared" si="56"/>
        <v>2</v>
      </c>
      <c r="R93" s="43">
        <f>(Q93-Q$1132)/(Q$1133-Q$1132)</f>
        <v>0.5</v>
      </c>
      <c r="S93" s="46" t="s">
        <v>194</v>
      </c>
      <c r="T93" s="44">
        <f t="shared" si="57"/>
        <v>1</v>
      </c>
      <c r="U93" s="43">
        <f>(T93-T$1132)/(T$1133-T$1132)</f>
        <v>0</v>
      </c>
      <c r="V93" s="46" t="s">
        <v>62</v>
      </c>
      <c r="W93" s="53">
        <f>VLOOKUP(V93,'DATOS DE SOPORTE'!$S$5:$T$10,2,FALSE)</f>
        <v>1</v>
      </c>
      <c r="X93" s="54">
        <f>(W93-W$1132)/(W$1133-W$1132)</f>
        <v>0</v>
      </c>
      <c r="Y93" s="46" t="s">
        <v>136</v>
      </c>
      <c r="Z93" s="53">
        <f t="shared" si="77"/>
        <v>2</v>
      </c>
      <c r="AA93" s="54">
        <f>(Z93-Z$1132)/(Z$1133-Z$1132)</f>
        <v>1</v>
      </c>
      <c r="AB93" s="46" t="s">
        <v>136</v>
      </c>
      <c r="AC93" s="53">
        <f t="shared" si="78"/>
        <v>2</v>
      </c>
      <c r="AD93" s="54">
        <f>(AC93-AC$1132)/(AC$1133-AC$1132)</f>
        <v>1</v>
      </c>
      <c r="AE93" s="46" t="s">
        <v>188</v>
      </c>
      <c r="AF93" s="53">
        <f t="shared" si="79"/>
        <v>1</v>
      </c>
      <c r="AG93" s="54">
        <f>(AF93-AF$1132)/(AF$1133-AF$1132)</f>
        <v>0</v>
      </c>
      <c r="AH93" s="24" t="s">
        <v>67</v>
      </c>
      <c r="AI93" s="53">
        <f>VLOOKUP(AH93,'DATOS DE SOPORTE'!$V$5:$W$8,2,FALSE)</f>
        <v>1</v>
      </c>
      <c r="AJ93" s="54">
        <f>(AI93-AI$1132)/(AI$1133-AI$1132)</f>
        <v>0</v>
      </c>
      <c r="AK93" s="58" t="str">
        <f t="shared" si="80"/>
        <v>Regular</v>
      </c>
      <c r="AL93" s="61">
        <f>IFERROR(SQRT(($E93-$E$1136)^2+($C93-$C$1136)^2),0)</f>
        <v>0.16289235257059589</v>
      </c>
      <c r="AM93" s="62" t="str">
        <f>IF(AL93&lt;=SMALL($AL$3:$AL$1130,1),"MAS PARECIDO","NO")</f>
        <v>NO</v>
      </c>
      <c r="AN93" s="62" t="str">
        <f>IF(AL93&lt;=SMALL($AL$3:$AL$1130,5),"SIMILAR","NO")</f>
        <v>NO</v>
      </c>
      <c r="AO93" s="62" t="str">
        <f t="shared" si="52"/>
        <v>N/A</v>
      </c>
      <c r="AP93" s="62">
        <f t="shared" si="58"/>
        <v>0</v>
      </c>
      <c r="AQ93" s="65">
        <f t="shared" si="53"/>
        <v>0</v>
      </c>
      <c r="AR93" s="61">
        <f>IFERROR(SQRT(($E93-$E$1136)^2+($H93-$H$1136)^2),0)</f>
        <v>5.0001500045001347E-2</v>
      </c>
      <c r="AS93" s="62" t="str">
        <f>IF(AR93&lt;=SMALL(AR$3:AR$1130,1),"MAS PARECIDO","NO")</f>
        <v>NO</v>
      </c>
      <c r="AT93" s="62" t="str">
        <f>IF(AR93&lt;=SMALL(AR$3:AR$1130,5),"SIMILAR","NO")</f>
        <v>NO</v>
      </c>
      <c r="AU93" s="62" t="str">
        <f t="shared" si="59"/>
        <v>N/A</v>
      </c>
      <c r="AV93" s="62">
        <f t="shared" si="60"/>
        <v>0</v>
      </c>
      <c r="AW93" s="65">
        <f t="shared" si="61"/>
        <v>0</v>
      </c>
      <c r="AX93" s="59">
        <f>IFERROR(SQRT(($E93-$E$1136)^2+($K93-$K$1136)^2),0)</f>
        <v>5.0001500045001347E-2</v>
      </c>
      <c r="AY93" s="62" t="str">
        <f>IF(AX93&lt;=SMALL(AX$3:AX$1130,1),"MAS PARECIDO","NO")</f>
        <v>NO</v>
      </c>
      <c r="AZ93" s="62" t="str">
        <f>IF(AX93&lt;=SMALL(AX$3:AX$1130,5),"SIMILAR","NO")</f>
        <v>NO</v>
      </c>
      <c r="BA93" s="62" t="str">
        <f t="shared" si="62"/>
        <v>N/A</v>
      </c>
      <c r="BB93" s="62">
        <f t="shared" si="63"/>
        <v>0</v>
      </c>
      <c r="BC93" s="65">
        <f t="shared" si="64"/>
        <v>0</v>
      </c>
      <c r="BD93" s="59">
        <f>IFERROR(SQRT(($E93-$E$1136)^2+($O93-$O$1136)^2),0)</f>
        <v>5.0001500045001347E-2</v>
      </c>
      <c r="BE93" s="62" t="str">
        <f>IF(BD93&lt;=SMALL(BD$3:BD$1130,1),"MAS PARECIDO","NO")</f>
        <v>NO</v>
      </c>
      <c r="BF93" s="62" t="str">
        <f>IF(BD93&lt;=SMALL(BD$3:BD$1130,5),"SIMILAR","NO")</f>
        <v>NO</v>
      </c>
      <c r="BG93" s="62" t="str">
        <f t="shared" si="65"/>
        <v>N/A</v>
      </c>
      <c r="BH93" s="62">
        <f t="shared" si="66"/>
        <v>0</v>
      </c>
      <c r="BI93" s="65">
        <f t="shared" si="67"/>
        <v>0</v>
      </c>
      <c r="BJ93" s="59">
        <f>IFERROR(SQRT(($E93-$E$1136)^2+($R93-$R$1136)^2),0)</f>
        <v>5.0001500045001347E-2</v>
      </c>
      <c r="BK93" s="62" t="str">
        <f>IF(BJ93&lt;=SMALL(BJ$3:BJ$1130,1),"MAS PARECIDO","NO")</f>
        <v>NO</v>
      </c>
      <c r="BL93" s="62" t="str">
        <f>IF(BJ93&lt;=SMALL(BJ$3:BJ$1130,5),"SIMILAR","NO")</f>
        <v>NO</v>
      </c>
      <c r="BM93" s="62" t="str">
        <f t="shared" si="68"/>
        <v>N/A</v>
      </c>
      <c r="BN93" s="62">
        <f t="shared" si="69"/>
        <v>0</v>
      </c>
      <c r="BO93" s="65">
        <f t="shared" si="70"/>
        <v>0</v>
      </c>
      <c r="BP93" s="59">
        <f>IFERROR(SQRT(($E93-$E$1136)^2+($U93-$U$1136)^2),0)</f>
        <v>5.0001500045001347E-2</v>
      </c>
      <c r="BQ93" s="62" t="str">
        <f>IF(BP93&lt;=SMALL(BP$3:BP$1130,1),"MAS PARECIDO","NO")</f>
        <v>NO</v>
      </c>
      <c r="BR93" s="62" t="str">
        <f>IF(BP93&lt;=SMALL(BP$3:BP$1130,5),"SIMILAR","NO")</f>
        <v>NO</v>
      </c>
      <c r="BS93" s="62" t="str">
        <f t="shared" si="71"/>
        <v>N/A</v>
      </c>
      <c r="BT93" s="62">
        <f t="shared" si="72"/>
        <v>0</v>
      </c>
      <c r="BU93" s="65">
        <f t="shared" si="73"/>
        <v>0</v>
      </c>
      <c r="BV93" s="59">
        <f>IFERROR(SQRT(($E93-$E$1136)^2+($X93-$X$1136)^2),0)</f>
        <v>5.0001500045001347E-2</v>
      </c>
      <c r="BW93" s="62" t="str">
        <f>IF(BV93&lt;=SMALL(BV$3:BV$1130,1),"MAS PARECIDO","NO")</f>
        <v>NO</v>
      </c>
      <c r="BX93" s="62" t="str">
        <f>IF(BV93&lt;=SMALL(BV$3:BV$1130,5),"SIMILAR","NO")</f>
        <v>NO</v>
      </c>
      <c r="BY93" s="62" t="str">
        <f t="shared" si="74"/>
        <v>N/A</v>
      </c>
      <c r="BZ93" s="62">
        <f t="shared" si="75"/>
        <v>0</v>
      </c>
      <c r="CA93" s="65">
        <f t="shared" si="76"/>
        <v>0</v>
      </c>
      <c r="CB93" s="59">
        <f>IFERROR(SQRT(($E93-$E$1136)^2+($AA93-$AA$1136)^2),0)</f>
        <v>1.0012492946348328</v>
      </c>
      <c r="CC93" s="62" t="str">
        <f>IF(CB93&lt;=SMALL(CB$3:CB$1130,1),"MAS PARECIDO","NO")</f>
        <v>NO</v>
      </c>
      <c r="CD93" s="62" t="str">
        <f>IF(CB93&lt;=SMALL(CB$3:CB$1130,5),"SIMILAR","NO")</f>
        <v>NO</v>
      </c>
      <c r="CE93" s="62" t="str">
        <f t="shared" si="81"/>
        <v>N/A</v>
      </c>
      <c r="CF93" s="62">
        <f t="shared" si="82"/>
        <v>0</v>
      </c>
      <c r="CG93" s="65">
        <f t="shared" si="83"/>
        <v>0</v>
      </c>
      <c r="CH93" s="59">
        <f>IFERROR(SQRT(($E93-$E$1136)^2+($AD93-$AD$1136)^2),0)</f>
        <v>5.0001500045001347E-2</v>
      </c>
      <c r="CI93" s="62" t="str">
        <f>IF(CH93&lt;=SMALL(CH$3:CH$1130,1),"MAS PARECIDO","NO")</f>
        <v>NO</v>
      </c>
      <c r="CJ93" s="62" t="str">
        <f>IF(CH93&lt;=SMALL(CH$3:CH$1130,5),"SIMILAR","NO")</f>
        <v>NO</v>
      </c>
      <c r="CK93" s="62" t="str">
        <f t="shared" si="84"/>
        <v>N/A</v>
      </c>
      <c r="CL93" s="62">
        <f t="shared" si="85"/>
        <v>0</v>
      </c>
      <c r="CM93" s="65">
        <f t="shared" si="86"/>
        <v>0</v>
      </c>
      <c r="CN93" s="59">
        <f>IFERROR(SQRT(($E93-$E$1136)^2+($AG93-$AG$1136)^2),0)</f>
        <v>1.0012492946348328</v>
      </c>
      <c r="CO93" s="62" t="str">
        <f>IF(CN93&lt;=SMALL(CN$3:CN$1130,1),"MAS PARECIDO","NO")</f>
        <v>NO</v>
      </c>
      <c r="CP93" s="62" t="str">
        <f>IF(CN93&lt;=SMALL(CN$3:CN$1130,5),"SIMILAR","NO")</f>
        <v>NO</v>
      </c>
      <c r="CQ93" s="62" t="str">
        <f t="shared" si="87"/>
        <v>N/A</v>
      </c>
      <c r="CR93" s="62">
        <f t="shared" si="88"/>
        <v>0</v>
      </c>
      <c r="CS93" s="65">
        <f t="shared" si="89"/>
        <v>0</v>
      </c>
      <c r="CT93" s="59">
        <f>IFERROR(SQRT(($E93-$E$1136)^2+($AJ93-$AJ$1136)^2),0)</f>
        <v>5.0001500045001347E-2</v>
      </c>
      <c r="CU93" s="62" t="str">
        <f>IF(CT93&lt;=SMALL(CT$3:CT$1130,1),"MAS PARECIDO","NO")</f>
        <v>NO</v>
      </c>
      <c r="CV93" s="62" t="str">
        <f>IF(CT93&lt;=SMALL(CT$3:CT$1130,5),"SIMILAR","NO")</f>
        <v>NO</v>
      </c>
      <c r="CW93" s="62" t="str">
        <f t="shared" si="90"/>
        <v>N/A</v>
      </c>
      <c r="CX93" s="62">
        <f t="shared" si="91"/>
        <v>0</v>
      </c>
      <c r="CY93" s="65">
        <f t="shared" si="92"/>
        <v>0</v>
      </c>
      <c r="CZ93" s="2" t="s">
        <v>1450</v>
      </c>
      <c r="DA93" s="2" t="s">
        <v>1451</v>
      </c>
      <c r="DB93" s="2">
        <v>1</v>
      </c>
      <c r="DC93" s="2" t="s">
        <v>346</v>
      </c>
    </row>
    <row r="94" spans="1:107">
      <c r="A94" s="45" t="s">
        <v>288</v>
      </c>
      <c r="B94" s="46">
        <v>62043.96</v>
      </c>
      <c r="C94" s="47">
        <f>(B94-$B$1132)/($B$1133-$B$1132)</f>
        <v>6.7258646395467345E-2</v>
      </c>
      <c r="D94" s="46">
        <v>4000</v>
      </c>
      <c r="E94" s="47">
        <f>(D94-$D$1132)/($D$1133-$D$1132)</f>
        <v>7.9702391071732152E-3</v>
      </c>
      <c r="F94" s="46" t="s">
        <v>191</v>
      </c>
      <c r="G94" s="44">
        <f>VLOOKUP(F94,'DATOS DE SOPORTE'!$Y$5:$Z$8,2,FALSE)</f>
        <v>1</v>
      </c>
      <c r="H94" s="47">
        <f>(G94-$G$1132)/($G$1133-$G$1132)</f>
        <v>0</v>
      </c>
      <c r="I94" s="50">
        <v>0</v>
      </c>
      <c r="J94" s="44">
        <f t="shared" si="54"/>
        <v>0</v>
      </c>
      <c r="K94" s="43">
        <f>(J94-$J$1132)/($J$1133-$J$1132)</f>
        <v>0</v>
      </c>
      <c r="L94" s="51" t="str">
        <f t="shared" si="51"/>
        <v>NO</v>
      </c>
      <c r="M94" s="46" t="s">
        <v>192</v>
      </c>
      <c r="N94" s="44">
        <f t="shared" si="55"/>
        <v>2</v>
      </c>
      <c r="O94" s="43">
        <f>(N94-N$1132)/(N$1133-N$1132)</f>
        <v>1</v>
      </c>
      <c r="P94" s="46" t="s">
        <v>193</v>
      </c>
      <c r="Q94" s="44">
        <f t="shared" si="56"/>
        <v>2</v>
      </c>
      <c r="R94" s="43">
        <f>(Q94-Q$1132)/(Q$1133-Q$1132)</f>
        <v>0.5</v>
      </c>
      <c r="S94" s="46" t="s">
        <v>194</v>
      </c>
      <c r="T94" s="44">
        <f t="shared" si="57"/>
        <v>1</v>
      </c>
      <c r="U94" s="43">
        <f>(T94-T$1132)/(T$1133-T$1132)</f>
        <v>0</v>
      </c>
      <c r="V94" s="46" t="s">
        <v>62</v>
      </c>
      <c r="W94" s="53">
        <f>VLOOKUP(V94,'DATOS DE SOPORTE'!$S$5:$T$10,2,FALSE)</f>
        <v>1</v>
      </c>
      <c r="X94" s="54">
        <f>(W94-W$1132)/(W$1133-W$1132)</f>
        <v>0</v>
      </c>
      <c r="Y94" s="46" t="s">
        <v>188</v>
      </c>
      <c r="Z94" s="53">
        <f t="shared" si="77"/>
        <v>1</v>
      </c>
      <c r="AA94" s="54">
        <f>(Z94-Z$1132)/(Z$1133-Z$1132)</f>
        <v>0</v>
      </c>
      <c r="AB94" s="46" t="s">
        <v>188</v>
      </c>
      <c r="AC94" s="53">
        <f t="shared" si="78"/>
        <v>1</v>
      </c>
      <c r="AD94" s="54">
        <f>(AC94-AC$1132)/(AC$1133-AC$1132)</f>
        <v>0</v>
      </c>
      <c r="AE94" s="46" t="s">
        <v>188</v>
      </c>
      <c r="AF94" s="53">
        <f t="shared" si="79"/>
        <v>1</v>
      </c>
      <c r="AG94" s="54">
        <f>(AF94-AF$1132)/(AF$1133-AF$1132)</f>
        <v>0</v>
      </c>
      <c r="AH94" s="24" t="s">
        <v>67</v>
      </c>
      <c r="AI94" s="53">
        <f>VLOOKUP(AH94,'DATOS DE SOPORTE'!$V$5:$W$8,2,FALSE)</f>
        <v>1</v>
      </c>
      <c r="AJ94" s="54">
        <f>(AI94-AI$1132)/(AI$1133-AI$1132)</f>
        <v>0</v>
      </c>
      <c r="AK94" s="58" t="str">
        <f t="shared" si="80"/>
        <v>Bueno</v>
      </c>
      <c r="AL94" s="61">
        <f>IFERROR(SQRT(($E94-$E$1136)^2+($C94-$C$1136)^2),0)</f>
        <v>0.13811227712549046</v>
      </c>
      <c r="AM94" s="62" t="str">
        <f>IF(AL94&lt;=SMALL($AL$3:$AL$1130,1),"MAS PARECIDO","NO")</f>
        <v>NO</v>
      </c>
      <c r="AN94" s="62" t="str">
        <f>IF(AL94&lt;=SMALL($AL$3:$AL$1130,5),"SIMILAR","NO")</f>
        <v>NO</v>
      </c>
      <c r="AO94" s="62" t="str">
        <f t="shared" si="52"/>
        <v>N/A</v>
      </c>
      <c r="AP94" s="62">
        <f t="shared" si="58"/>
        <v>0</v>
      </c>
      <c r="AQ94" s="65">
        <f t="shared" si="53"/>
        <v>0</v>
      </c>
      <c r="AR94" s="61">
        <f>IFERROR(SQRT(($E94-$E$1136)^2+($H94-$H$1136)^2),0)</f>
        <v>0.33342932527191416</v>
      </c>
      <c r="AS94" s="62" t="str">
        <f>IF(AR94&lt;=SMALL(AR$3:AR$1130,1),"MAS PARECIDO","NO")</f>
        <v>NO</v>
      </c>
      <c r="AT94" s="62" t="str">
        <f>IF(AR94&lt;=SMALL(AR$3:AR$1130,5),"SIMILAR","NO")</f>
        <v>NO</v>
      </c>
      <c r="AU94" s="62" t="str">
        <f t="shared" si="59"/>
        <v>N/A</v>
      </c>
      <c r="AV94" s="62">
        <f t="shared" si="60"/>
        <v>0</v>
      </c>
      <c r="AW94" s="65">
        <f t="shared" si="61"/>
        <v>0</v>
      </c>
      <c r="AX94" s="59">
        <f>IFERROR(SQRT(($E94-$E$1136)^2+($K94-$K$1136)^2),0)</f>
        <v>0.20015994564390951</v>
      </c>
      <c r="AY94" s="62" t="str">
        <f>IF(AX94&lt;=SMALL(AX$3:AX$1130,1),"MAS PARECIDO","NO")</f>
        <v>NO</v>
      </c>
      <c r="AZ94" s="62" t="str">
        <f>IF(AX94&lt;=SMALL(AX$3:AX$1130,5),"SIMILAR","NO")</f>
        <v>NO</v>
      </c>
      <c r="BA94" s="62" t="str">
        <f t="shared" si="62"/>
        <v>N/A</v>
      </c>
      <c r="BB94" s="62">
        <f t="shared" si="63"/>
        <v>0</v>
      </c>
      <c r="BC94" s="65">
        <f t="shared" si="64"/>
        <v>0</v>
      </c>
      <c r="BD94" s="59">
        <f>IFERROR(SQRT(($E94-$E$1136)^2+($O94-$O$1136)^2),0)</f>
        <v>8.0002400072002166E-3</v>
      </c>
      <c r="BE94" s="62" t="str">
        <f>IF(BD94&lt;=SMALL(BD$3:BD$1130,1),"MAS PARECIDO","NO")</f>
        <v>NO</v>
      </c>
      <c r="BF94" s="62" t="str">
        <f>IF(BD94&lt;=SMALL(BD$3:BD$1130,5),"SIMILAR","NO")</f>
        <v>NO</v>
      </c>
      <c r="BG94" s="62" t="str">
        <f t="shared" si="65"/>
        <v>N/A</v>
      </c>
      <c r="BH94" s="62">
        <f t="shared" si="66"/>
        <v>0</v>
      </c>
      <c r="BI94" s="65">
        <f t="shared" si="67"/>
        <v>0</v>
      </c>
      <c r="BJ94" s="59">
        <f>IFERROR(SQRT(($E94-$E$1136)^2+($R94-$R$1136)^2),0)</f>
        <v>8.0002400072002166E-3</v>
      </c>
      <c r="BK94" s="62" t="str">
        <f>IF(BJ94&lt;=SMALL(BJ$3:BJ$1130,1),"MAS PARECIDO","NO")</f>
        <v>NO</v>
      </c>
      <c r="BL94" s="62" t="str">
        <f>IF(BJ94&lt;=SMALL(BJ$3:BJ$1130,5),"SIMILAR","NO")</f>
        <v>NO</v>
      </c>
      <c r="BM94" s="62" t="str">
        <f t="shared" si="68"/>
        <v>N/A</v>
      </c>
      <c r="BN94" s="62">
        <f t="shared" si="69"/>
        <v>0</v>
      </c>
      <c r="BO94" s="65">
        <f t="shared" si="70"/>
        <v>0</v>
      </c>
      <c r="BP94" s="59">
        <f>IFERROR(SQRT(($E94-$E$1136)^2+($U94-$U$1136)^2),0)</f>
        <v>8.0002400072002166E-3</v>
      </c>
      <c r="BQ94" s="62" t="str">
        <f>IF(BP94&lt;=SMALL(BP$3:BP$1130,1),"MAS PARECIDO","NO")</f>
        <v>NO</v>
      </c>
      <c r="BR94" s="62" t="str">
        <f>IF(BP94&lt;=SMALL(BP$3:BP$1130,5),"SIMILAR","NO")</f>
        <v>NO</v>
      </c>
      <c r="BS94" s="62" t="str">
        <f t="shared" si="71"/>
        <v>N/A</v>
      </c>
      <c r="BT94" s="62">
        <f t="shared" si="72"/>
        <v>0</v>
      </c>
      <c r="BU94" s="65">
        <f t="shared" si="73"/>
        <v>0</v>
      </c>
      <c r="BV94" s="59">
        <f>IFERROR(SQRT(($E94-$E$1136)^2+($X94-$X$1136)^2),0)</f>
        <v>8.0002400072002166E-3</v>
      </c>
      <c r="BW94" s="62" t="str">
        <f>IF(BV94&lt;=SMALL(BV$3:BV$1130,1),"MAS PARECIDO","NO")</f>
        <v>NO</v>
      </c>
      <c r="BX94" s="62" t="str">
        <f>IF(BV94&lt;=SMALL(BV$3:BV$1130,5),"SIMILAR","NO")</f>
        <v>NO</v>
      </c>
      <c r="BY94" s="62" t="str">
        <f t="shared" si="74"/>
        <v>N/A</v>
      </c>
      <c r="BZ94" s="62">
        <f t="shared" si="75"/>
        <v>0</v>
      </c>
      <c r="CA94" s="65">
        <f t="shared" si="76"/>
        <v>0</v>
      </c>
      <c r="CB94" s="59">
        <f>IFERROR(SQRT(($E94-$E$1136)^2+($AA94-$AA$1136)^2),0)</f>
        <v>8.0002400072002166E-3</v>
      </c>
      <c r="CC94" s="62" t="str">
        <f>IF(CB94&lt;=SMALL(CB$3:CB$1130,1),"MAS PARECIDO","NO")</f>
        <v>NO</v>
      </c>
      <c r="CD94" s="62" t="str">
        <f>IF(CB94&lt;=SMALL(CB$3:CB$1130,5),"SIMILAR","NO")</f>
        <v>NO</v>
      </c>
      <c r="CE94" s="62" t="str">
        <f t="shared" si="81"/>
        <v>N/A</v>
      </c>
      <c r="CF94" s="62">
        <f t="shared" si="82"/>
        <v>0</v>
      </c>
      <c r="CG94" s="65">
        <f t="shared" si="83"/>
        <v>0</v>
      </c>
      <c r="CH94" s="59">
        <f>IFERROR(SQRT(($E94-$E$1136)^2+($AD94-$AD$1136)^2),0)</f>
        <v>1.0000320014080415</v>
      </c>
      <c r="CI94" s="62" t="str">
        <f>IF(CH94&lt;=SMALL(CH$3:CH$1130,1),"MAS PARECIDO","NO")</f>
        <v>NO</v>
      </c>
      <c r="CJ94" s="62" t="str">
        <f>IF(CH94&lt;=SMALL(CH$3:CH$1130,5),"SIMILAR","NO")</f>
        <v>NO</v>
      </c>
      <c r="CK94" s="62" t="str">
        <f t="shared" si="84"/>
        <v>N/A</v>
      </c>
      <c r="CL94" s="62">
        <f t="shared" si="85"/>
        <v>0</v>
      </c>
      <c r="CM94" s="65">
        <f t="shared" si="86"/>
        <v>0</v>
      </c>
      <c r="CN94" s="59">
        <f>IFERROR(SQRT(($E94-$E$1136)^2+($AG94-$AG$1136)^2),0)</f>
        <v>1.0000320014080415</v>
      </c>
      <c r="CO94" s="62" t="str">
        <f>IF(CN94&lt;=SMALL(CN$3:CN$1130,1),"MAS PARECIDO","NO")</f>
        <v>NO</v>
      </c>
      <c r="CP94" s="62" t="str">
        <f>IF(CN94&lt;=SMALL(CN$3:CN$1130,5),"SIMILAR","NO")</f>
        <v>NO</v>
      </c>
      <c r="CQ94" s="62" t="str">
        <f t="shared" si="87"/>
        <v>N/A</v>
      </c>
      <c r="CR94" s="62">
        <f t="shared" si="88"/>
        <v>0</v>
      </c>
      <c r="CS94" s="65">
        <f t="shared" si="89"/>
        <v>0</v>
      </c>
      <c r="CT94" s="59">
        <f>IFERROR(SQRT(($E94-$E$1136)^2+($AJ94-$AJ$1136)^2),0)</f>
        <v>8.0002400072002166E-3</v>
      </c>
      <c r="CU94" s="62" t="str">
        <f>IF(CT94&lt;=SMALL(CT$3:CT$1130,1),"MAS PARECIDO","NO")</f>
        <v>NO</v>
      </c>
      <c r="CV94" s="62" t="str">
        <f>IF(CT94&lt;=SMALL(CT$3:CT$1130,5),"SIMILAR","NO")</f>
        <v>NO</v>
      </c>
      <c r="CW94" s="62" t="str">
        <f t="shared" si="90"/>
        <v>N/A</v>
      </c>
      <c r="CX94" s="62">
        <f t="shared" si="91"/>
        <v>0</v>
      </c>
      <c r="CY94" s="65">
        <f t="shared" si="92"/>
        <v>0</v>
      </c>
      <c r="CZ94" s="2" t="s">
        <v>1452</v>
      </c>
      <c r="DA94" s="2" t="s">
        <v>1453</v>
      </c>
      <c r="DB94" s="2">
        <v>0</v>
      </c>
      <c r="DC94" s="2" t="s">
        <v>189</v>
      </c>
    </row>
    <row r="95" spans="1:107">
      <c r="A95" s="45" t="s">
        <v>289</v>
      </c>
      <c r="B95" s="46">
        <v>60000</v>
      </c>
      <c r="C95" s="47">
        <f>(B95-$B$1132)/($B$1133-$B$1132)</f>
        <v>6.4869434557289496E-2</v>
      </c>
      <c r="D95" s="46">
        <v>4000</v>
      </c>
      <c r="E95" s="47">
        <f>(D95-$D$1132)/($D$1133-$D$1132)</f>
        <v>7.9702391071732152E-3</v>
      </c>
      <c r="F95" s="46" t="s">
        <v>191</v>
      </c>
      <c r="G95" s="44">
        <f>VLOOKUP(F95,'DATOS DE SOPORTE'!$Y$5:$Z$8,2,FALSE)</f>
        <v>1</v>
      </c>
      <c r="H95" s="47">
        <f>(G95-$G$1132)/($G$1133-$G$1132)</f>
        <v>0</v>
      </c>
      <c r="I95" s="50">
        <v>0</v>
      </c>
      <c r="J95" s="44">
        <f t="shared" si="54"/>
        <v>0</v>
      </c>
      <c r="K95" s="43">
        <f>(J95-$J$1132)/($J$1133-$J$1132)</f>
        <v>0</v>
      </c>
      <c r="L95" s="51" t="str">
        <f t="shared" si="51"/>
        <v>NO</v>
      </c>
      <c r="M95" s="46" t="s">
        <v>192</v>
      </c>
      <c r="N95" s="44">
        <f t="shared" si="55"/>
        <v>2</v>
      </c>
      <c r="O95" s="43">
        <f>(N95-N$1132)/(N$1133-N$1132)</f>
        <v>1</v>
      </c>
      <c r="P95" s="46" t="s">
        <v>193</v>
      </c>
      <c r="Q95" s="44">
        <f t="shared" si="56"/>
        <v>2</v>
      </c>
      <c r="R95" s="43">
        <f>(Q95-Q$1132)/(Q$1133-Q$1132)</f>
        <v>0.5</v>
      </c>
      <c r="S95" s="46" t="s">
        <v>194</v>
      </c>
      <c r="T95" s="44">
        <f t="shared" si="57"/>
        <v>1</v>
      </c>
      <c r="U95" s="43">
        <f>(T95-T$1132)/(T$1133-T$1132)</f>
        <v>0</v>
      </c>
      <c r="V95" s="46" t="s">
        <v>62</v>
      </c>
      <c r="W95" s="53">
        <f>VLOOKUP(V95,'DATOS DE SOPORTE'!$S$5:$T$10,2,FALSE)</f>
        <v>1</v>
      </c>
      <c r="X95" s="54">
        <f>(W95-W$1132)/(W$1133-W$1132)</f>
        <v>0</v>
      </c>
      <c r="Y95" s="46" t="s">
        <v>188</v>
      </c>
      <c r="Z95" s="53">
        <f t="shared" si="77"/>
        <v>1</v>
      </c>
      <c r="AA95" s="54">
        <f>(Z95-Z$1132)/(Z$1133-Z$1132)</f>
        <v>0</v>
      </c>
      <c r="AB95" s="46" t="s">
        <v>188</v>
      </c>
      <c r="AC95" s="53">
        <f t="shared" si="78"/>
        <v>1</v>
      </c>
      <c r="AD95" s="54">
        <f>(AC95-AC$1132)/(AC$1133-AC$1132)</f>
        <v>0</v>
      </c>
      <c r="AE95" s="46" t="s">
        <v>188</v>
      </c>
      <c r="AF95" s="53">
        <f t="shared" si="79"/>
        <v>1</v>
      </c>
      <c r="AG95" s="54">
        <f>(AF95-AF$1132)/(AF$1133-AF$1132)</f>
        <v>0</v>
      </c>
      <c r="AH95" s="24" t="s">
        <v>67</v>
      </c>
      <c r="AI95" s="53">
        <f>VLOOKUP(AH95,'DATOS DE SOPORTE'!$V$5:$W$8,2,FALSE)</f>
        <v>1</v>
      </c>
      <c r="AJ95" s="54">
        <f>(AI95-AI$1132)/(AI$1133-AI$1132)</f>
        <v>0</v>
      </c>
      <c r="AK95" s="58" t="str">
        <f t="shared" si="80"/>
        <v>Bueno</v>
      </c>
      <c r="AL95" s="61">
        <f>IFERROR(SQRT(($E95-$E$1136)^2+($C95-$C$1136)^2),0)</f>
        <v>0.14049754540467918</v>
      </c>
      <c r="AM95" s="62" t="str">
        <f>IF(AL95&lt;=SMALL($AL$3:$AL$1130,1),"MAS PARECIDO","NO")</f>
        <v>NO</v>
      </c>
      <c r="AN95" s="62" t="str">
        <f>IF(AL95&lt;=SMALL($AL$3:$AL$1130,5),"SIMILAR","NO")</f>
        <v>NO</v>
      </c>
      <c r="AO95" s="62" t="str">
        <f t="shared" si="52"/>
        <v>N/A</v>
      </c>
      <c r="AP95" s="62">
        <f t="shared" si="58"/>
        <v>0</v>
      </c>
      <c r="AQ95" s="65">
        <f t="shared" si="53"/>
        <v>0</v>
      </c>
      <c r="AR95" s="61">
        <f>IFERROR(SQRT(($E95-$E$1136)^2+($H95-$H$1136)^2),0)</f>
        <v>0.33342932527191416</v>
      </c>
      <c r="AS95" s="62" t="str">
        <f>IF(AR95&lt;=SMALL(AR$3:AR$1130,1),"MAS PARECIDO","NO")</f>
        <v>NO</v>
      </c>
      <c r="AT95" s="62" t="str">
        <f>IF(AR95&lt;=SMALL(AR$3:AR$1130,5),"SIMILAR","NO")</f>
        <v>NO</v>
      </c>
      <c r="AU95" s="62" t="str">
        <f t="shared" si="59"/>
        <v>N/A</v>
      </c>
      <c r="AV95" s="62">
        <f t="shared" si="60"/>
        <v>0</v>
      </c>
      <c r="AW95" s="65">
        <f t="shared" si="61"/>
        <v>0</v>
      </c>
      <c r="AX95" s="59">
        <f>IFERROR(SQRT(($E95-$E$1136)^2+($K95-$K$1136)^2),0)</f>
        <v>0.20015994564390951</v>
      </c>
      <c r="AY95" s="62" t="str">
        <f>IF(AX95&lt;=SMALL(AX$3:AX$1130,1),"MAS PARECIDO","NO")</f>
        <v>NO</v>
      </c>
      <c r="AZ95" s="62" t="str">
        <f>IF(AX95&lt;=SMALL(AX$3:AX$1130,5),"SIMILAR","NO")</f>
        <v>NO</v>
      </c>
      <c r="BA95" s="62" t="str">
        <f t="shared" si="62"/>
        <v>N/A</v>
      </c>
      <c r="BB95" s="62">
        <f t="shared" si="63"/>
        <v>0</v>
      </c>
      <c r="BC95" s="65">
        <f t="shared" si="64"/>
        <v>0</v>
      </c>
      <c r="BD95" s="59">
        <f>IFERROR(SQRT(($E95-$E$1136)^2+($O95-$O$1136)^2),0)</f>
        <v>8.0002400072002166E-3</v>
      </c>
      <c r="BE95" s="62" t="str">
        <f>IF(BD95&lt;=SMALL(BD$3:BD$1130,1),"MAS PARECIDO","NO")</f>
        <v>NO</v>
      </c>
      <c r="BF95" s="62" t="str">
        <f>IF(BD95&lt;=SMALL(BD$3:BD$1130,5),"SIMILAR","NO")</f>
        <v>NO</v>
      </c>
      <c r="BG95" s="62" t="str">
        <f t="shared" si="65"/>
        <v>N/A</v>
      </c>
      <c r="BH95" s="62">
        <f t="shared" si="66"/>
        <v>0</v>
      </c>
      <c r="BI95" s="65">
        <f t="shared" si="67"/>
        <v>0</v>
      </c>
      <c r="BJ95" s="59">
        <f>IFERROR(SQRT(($E95-$E$1136)^2+($R95-$R$1136)^2),0)</f>
        <v>8.0002400072002166E-3</v>
      </c>
      <c r="BK95" s="62" t="str">
        <f>IF(BJ95&lt;=SMALL(BJ$3:BJ$1130,1),"MAS PARECIDO","NO")</f>
        <v>NO</v>
      </c>
      <c r="BL95" s="62" t="str">
        <f>IF(BJ95&lt;=SMALL(BJ$3:BJ$1130,5),"SIMILAR","NO")</f>
        <v>NO</v>
      </c>
      <c r="BM95" s="62" t="str">
        <f t="shared" si="68"/>
        <v>N/A</v>
      </c>
      <c r="BN95" s="62">
        <f t="shared" si="69"/>
        <v>0</v>
      </c>
      <c r="BO95" s="65">
        <f t="shared" si="70"/>
        <v>0</v>
      </c>
      <c r="BP95" s="59">
        <f>IFERROR(SQRT(($E95-$E$1136)^2+($U95-$U$1136)^2),0)</f>
        <v>8.0002400072002166E-3</v>
      </c>
      <c r="BQ95" s="62" t="str">
        <f>IF(BP95&lt;=SMALL(BP$3:BP$1130,1),"MAS PARECIDO","NO")</f>
        <v>NO</v>
      </c>
      <c r="BR95" s="62" t="str">
        <f>IF(BP95&lt;=SMALL(BP$3:BP$1130,5),"SIMILAR","NO")</f>
        <v>NO</v>
      </c>
      <c r="BS95" s="62" t="str">
        <f t="shared" si="71"/>
        <v>N/A</v>
      </c>
      <c r="BT95" s="62">
        <f t="shared" si="72"/>
        <v>0</v>
      </c>
      <c r="BU95" s="65">
        <f t="shared" si="73"/>
        <v>0</v>
      </c>
      <c r="BV95" s="59">
        <f>IFERROR(SQRT(($E95-$E$1136)^2+($X95-$X$1136)^2),0)</f>
        <v>8.0002400072002166E-3</v>
      </c>
      <c r="BW95" s="62" t="str">
        <f>IF(BV95&lt;=SMALL(BV$3:BV$1130,1),"MAS PARECIDO","NO")</f>
        <v>NO</v>
      </c>
      <c r="BX95" s="62" t="str">
        <f>IF(BV95&lt;=SMALL(BV$3:BV$1130,5),"SIMILAR","NO")</f>
        <v>NO</v>
      </c>
      <c r="BY95" s="62" t="str">
        <f t="shared" si="74"/>
        <v>N/A</v>
      </c>
      <c r="BZ95" s="62">
        <f t="shared" si="75"/>
        <v>0</v>
      </c>
      <c r="CA95" s="65">
        <f t="shared" si="76"/>
        <v>0</v>
      </c>
      <c r="CB95" s="59">
        <f>IFERROR(SQRT(($E95-$E$1136)^2+($AA95-$AA$1136)^2),0)</f>
        <v>8.0002400072002166E-3</v>
      </c>
      <c r="CC95" s="62" t="str">
        <f>IF(CB95&lt;=SMALL(CB$3:CB$1130,1),"MAS PARECIDO","NO")</f>
        <v>NO</v>
      </c>
      <c r="CD95" s="62" t="str">
        <f>IF(CB95&lt;=SMALL(CB$3:CB$1130,5),"SIMILAR","NO")</f>
        <v>NO</v>
      </c>
      <c r="CE95" s="62" t="str">
        <f t="shared" si="81"/>
        <v>N/A</v>
      </c>
      <c r="CF95" s="62">
        <f t="shared" si="82"/>
        <v>0</v>
      </c>
      <c r="CG95" s="65">
        <f t="shared" si="83"/>
        <v>0</v>
      </c>
      <c r="CH95" s="59">
        <f>IFERROR(SQRT(($E95-$E$1136)^2+($AD95-$AD$1136)^2),0)</f>
        <v>1.0000320014080415</v>
      </c>
      <c r="CI95" s="62" t="str">
        <f>IF(CH95&lt;=SMALL(CH$3:CH$1130,1),"MAS PARECIDO","NO")</f>
        <v>NO</v>
      </c>
      <c r="CJ95" s="62" t="str">
        <f>IF(CH95&lt;=SMALL(CH$3:CH$1130,5),"SIMILAR","NO")</f>
        <v>NO</v>
      </c>
      <c r="CK95" s="62" t="str">
        <f t="shared" si="84"/>
        <v>N/A</v>
      </c>
      <c r="CL95" s="62">
        <f t="shared" si="85"/>
        <v>0</v>
      </c>
      <c r="CM95" s="65">
        <f t="shared" si="86"/>
        <v>0</v>
      </c>
      <c r="CN95" s="59">
        <f>IFERROR(SQRT(($E95-$E$1136)^2+($AG95-$AG$1136)^2),0)</f>
        <v>1.0000320014080415</v>
      </c>
      <c r="CO95" s="62" t="str">
        <f>IF(CN95&lt;=SMALL(CN$3:CN$1130,1),"MAS PARECIDO","NO")</f>
        <v>NO</v>
      </c>
      <c r="CP95" s="62" t="str">
        <f>IF(CN95&lt;=SMALL(CN$3:CN$1130,5),"SIMILAR","NO")</f>
        <v>NO</v>
      </c>
      <c r="CQ95" s="62" t="str">
        <f t="shared" si="87"/>
        <v>N/A</v>
      </c>
      <c r="CR95" s="62">
        <f t="shared" si="88"/>
        <v>0</v>
      </c>
      <c r="CS95" s="65">
        <f t="shared" si="89"/>
        <v>0</v>
      </c>
      <c r="CT95" s="59">
        <f>IFERROR(SQRT(($E95-$E$1136)^2+($AJ95-$AJ$1136)^2),0)</f>
        <v>8.0002400072002166E-3</v>
      </c>
      <c r="CU95" s="62" t="str">
        <f>IF(CT95&lt;=SMALL(CT$3:CT$1130,1),"MAS PARECIDO","NO")</f>
        <v>NO</v>
      </c>
      <c r="CV95" s="62" t="str">
        <f>IF(CT95&lt;=SMALL(CT$3:CT$1130,5),"SIMILAR","NO")</f>
        <v>NO</v>
      </c>
      <c r="CW95" s="62" t="str">
        <f t="shared" si="90"/>
        <v>N/A</v>
      </c>
      <c r="CX95" s="62">
        <f t="shared" si="91"/>
        <v>0</v>
      </c>
      <c r="CY95" s="65">
        <f t="shared" si="92"/>
        <v>0</v>
      </c>
      <c r="CZ95" s="2" t="s">
        <v>1454</v>
      </c>
      <c r="DA95" s="2" t="s">
        <v>1455</v>
      </c>
      <c r="DB95" s="2">
        <v>0</v>
      </c>
      <c r="DC95" s="2" t="s">
        <v>189</v>
      </c>
    </row>
    <row r="96" spans="1:107">
      <c r="A96" s="45" t="s">
        <v>290</v>
      </c>
      <c r="B96" s="46">
        <v>53851</v>
      </c>
      <c r="C96" s="47">
        <f>(B96-$B$1132)/($B$1133-$B$1132)</f>
        <v>5.7681787248655463E-2</v>
      </c>
      <c r="D96" s="46">
        <v>6000</v>
      </c>
      <c r="E96" s="47">
        <f>(D96-$D$1132)/($D$1133-$D$1132)</f>
        <v>1.1970359110773323E-2</v>
      </c>
      <c r="F96" s="46" t="s">
        <v>203</v>
      </c>
      <c r="G96" s="44">
        <f>VLOOKUP(F96,'DATOS DE SOPORTE'!$Y$5:$Z$8,2,FALSE)</f>
        <v>3</v>
      </c>
      <c r="H96" s="47">
        <f>(G96-$G$1132)/($G$1133-$G$1132)</f>
        <v>0.66666666666666663</v>
      </c>
      <c r="I96" s="50">
        <v>1</v>
      </c>
      <c r="J96" s="44">
        <f t="shared" si="54"/>
        <v>1</v>
      </c>
      <c r="K96" s="43">
        <f>(J96-$J$1132)/($J$1133-$J$1132)</f>
        <v>0.2</v>
      </c>
      <c r="L96" s="51" t="str">
        <f t="shared" si="51"/>
        <v>SI</v>
      </c>
      <c r="M96" s="46" t="s">
        <v>56</v>
      </c>
      <c r="N96" s="44">
        <f t="shared" si="55"/>
        <v>1</v>
      </c>
      <c r="O96" s="43">
        <f>(N96-N$1132)/(N$1133-N$1132)</f>
        <v>0</v>
      </c>
      <c r="P96" s="46" t="s">
        <v>193</v>
      </c>
      <c r="Q96" s="44">
        <f t="shared" si="56"/>
        <v>2</v>
      </c>
      <c r="R96" s="43">
        <f>(Q96-Q$1132)/(Q$1133-Q$1132)</f>
        <v>0.5</v>
      </c>
      <c r="S96" s="46" t="s">
        <v>60</v>
      </c>
      <c r="T96" s="44">
        <f t="shared" si="57"/>
        <v>2</v>
      </c>
      <c r="U96" s="43">
        <f>(T96-T$1132)/(T$1133-T$1132)</f>
        <v>1</v>
      </c>
      <c r="V96" s="46" t="s">
        <v>62</v>
      </c>
      <c r="W96" s="53">
        <f>VLOOKUP(V96,'DATOS DE SOPORTE'!$S$5:$T$10,2,FALSE)</f>
        <v>1</v>
      </c>
      <c r="X96" s="54">
        <f>(W96-W$1132)/(W$1133-W$1132)</f>
        <v>0</v>
      </c>
      <c r="Y96" s="46" t="s">
        <v>188</v>
      </c>
      <c r="Z96" s="53">
        <f t="shared" si="77"/>
        <v>1</v>
      </c>
      <c r="AA96" s="54">
        <f>(Z96-Z$1132)/(Z$1133-Z$1132)</f>
        <v>0</v>
      </c>
      <c r="AB96" s="46" t="s">
        <v>188</v>
      </c>
      <c r="AC96" s="53">
        <f t="shared" si="78"/>
        <v>1</v>
      </c>
      <c r="AD96" s="54">
        <f>(AC96-AC$1132)/(AC$1133-AC$1132)</f>
        <v>0</v>
      </c>
      <c r="AE96" s="46" t="s">
        <v>188</v>
      </c>
      <c r="AF96" s="53">
        <f t="shared" si="79"/>
        <v>1</v>
      </c>
      <c r="AG96" s="54">
        <f>(AF96-AF$1132)/(AF$1133-AF$1132)</f>
        <v>0</v>
      </c>
      <c r="AH96" s="24" t="s">
        <v>67</v>
      </c>
      <c r="AI96" s="53">
        <f>VLOOKUP(AH96,'DATOS DE SOPORTE'!$V$5:$W$8,2,FALSE)</f>
        <v>1</v>
      </c>
      <c r="AJ96" s="54">
        <f>(AI96-AI$1132)/(AI$1133-AI$1132)</f>
        <v>0</v>
      </c>
      <c r="AK96" s="58" t="str">
        <f t="shared" si="80"/>
        <v>Bueno</v>
      </c>
      <c r="AL96" s="61">
        <f>IFERROR(SQRT(($E96-$E$1136)^2+($C96-$C$1136)^2),0)</f>
        <v>0.14794473274289599</v>
      </c>
      <c r="AM96" s="62" t="str">
        <f>IF(AL96&lt;=SMALL($AL$3:$AL$1130,1),"MAS PARECIDO","NO")</f>
        <v>NO</v>
      </c>
      <c r="AN96" s="62" t="str">
        <f>IF(AL96&lt;=SMALL($AL$3:$AL$1130,5),"SIMILAR","NO")</f>
        <v>NO</v>
      </c>
      <c r="AO96" s="62" t="str">
        <f t="shared" si="52"/>
        <v>N/A</v>
      </c>
      <c r="AP96" s="62">
        <f t="shared" si="58"/>
        <v>0</v>
      </c>
      <c r="AQ96" s="65">
        <f t="shared" si="53"/>
        <v>0</v>
      </c>
      <c r="AR96" s="61">
        <f>IFERROR(SQRT(($E96-$E$1136)^2+($H96-$H$1136)^2),0)</f>
        <v>0.3335492763468389</v>
      </c>
      <c r="AS96" s="62" t="str">
        <f>IF(AR96&lt;=SMALL(AR$3:AR$1130,1),"MAS PARECIDO","NO")</f>
        <v>NO</v>
      </c>
      <c r="AT96" s="62" t="str">
        <f>IF(AR96&lt;=SMALL(AR$3:AR$1130,5),"SIMILAR","NO")</f>
        <v>NO</v>
      </c>
      <c r="AU96" s="62" t="str">
        <f t="shared" si="59"/>
        <v>N/A</v>
      </c>
      <c r="AV96" s="62">
        <f t="shared" si="60"/>
        <v>0</v>
      </c>
      <c r="AW96" s="65">
        <f t="shared" si="61"/>
        <v>0</v>
      </c>
      <c r="AX96" s="59">
        <f>IFERROR(SQRT(($E96-$E$1136)^2+($K96-$K$1136)^2),0)</f>
        <v>1.2000360010800324E-2</v>
      </c>
      <c r="AY96" s="62" t="str">
        <f>IF(AX96&lt;=SMALL(AX$3:AX$1130,1),"MAS PARECIDO","NO")</f>
        <v>NO</v>
      </c>
      <c r="AZ96" s="62" t="str">
        <f>IF(AX96&lt;=SMALL(AX$3:AX$1130,5),"SIMILAR","NO")</f>
        <v>NO</v>
      </c>
      <c r="BA96" s="62" t="str">
        <f t="shared" si="62"/>
        <v>N/A</v>
      </c>
      <c r="BB96" s="62">
        <f t="shared" si="63"/>
        <v>0</v>
      </c>
      <c r="BC96" s="65">
        <f t="shared" si="64"/>
        <v>0</v>
      </c>
      <c r="BD96" s="59">
        <f>IFERROR(SQRT(($E96-$E$1136)^2+($O96-$O$1136)^2),0)</f>
        <v>1.00007200172807</v>
      </c>
      <c r="BE96" s="62" t="str">
        <f>IF(BD96&lt;=SMALL(BD$3:BD$1130,1),"MAS PARECIDO","NO")</f>
        <v>NO</v>
      </c>
      <c r="BF96" s="62" t="str">
        <f>IF(BD96&lt;=SMALL(BD$3:BD$1130,5),"SIMILAR","NO")</f>
        <v>NO</v>
      </c>
      <c r="BG96" s="62" t="str">
        <f t="shared" si="65"/>
        <v>N/A</v>
      </c>
      <c r="BH96" s="62">
        <f t="shared" si="66"/>
        <v>0</v>
      </c>
      <c r="BI96" s="65">
        <f t="shared" si="67"/>
        <v>0</v>
      </c>
      <c r="BJ96" s="59">
        <f>IFERROR(SQRT(($E96-$E$1136)^2+($R96-$R$1136)^2),0)</f>
        <v>1.2000360010800324E-2</v>
      </c>
      <c r="BK96" s="62" t="str">
        <f>IF(BJ96&lt;=SMALL(BJ$3:BJ$1130,1),"MAS PARECIDO","NO")</f>
        <v>NO</v>
      </c>
      <c r="BL96" s="62" t="str">
        <f>IF(BJ96&lt;=SMALL(BJ$3:BJ$1130,5),"SIMILAR","NO")</f>
        <v>NO</v>
      </c>
      <c r="BM96" s="62" t="str">
        <f t="shared" si="68"/>
        <v>N/A</v>
      </c>
      <c r="BN96" s="62">
        <f t="shared" si="69"/>
        <v>0</v>
      </c>
      <c r="BO96" s="65">
        <f t="shared" si="70"/>
        <v>0</v>
      </c>
      <c r="BP96" s="59">
        <f>IFERROR(SQRT(($E96-$E$1136)^2+($U96-$U$1136)^2),0)</f>
        <v>1.00007200172807</v>
      </c>
      <c r="BQ96" s="62" t="str">
        <f>IF(BP96&lt;=SMALL(BP$3:BP$1130,1),"MAS PARECIDO","NO")</f>
        <v>NO</v>
      </c>
      <c r="BR96" s="62" t="str">
        <f>IF(BP96&lt;=SMALL(BP$3:BP$1130,5),"SIMILAR","NO")</f>
        <v>NO</v>
      </c>
      <c r="BS96" s="62" t="str">
        <f t="shared" si="71"/>
        <v>N/A</v>
      </c>
      <c r="BT96" s="62">
        <f t="shared" si="72"/>
        <v>0</v>
      </c>
      <c r="BU96" s="65">
        <f t="shared" si="73"/>
        <v>0</v>
      </c>
      <c r="BV96" s="59">
        <f>IFERROR(SQRT(($E96-$E$1136)^2+($X96-$X$1136)^2),0)</f>
        <v>1.2000360010800324E-2</v>
      </c>
      <c r="BW96" s="62" t="str">
        <f>IF(BV96&lt;=SMALL(BV$3:BV$1130,1),"MAS PARECIDO","NO")</f>
        <v>NO</v>
      </c>
      <c r="BX96" s="62" t="str">
        <f>IF(BV96&lt;=SMALL(BV$3:BV$1130,5),"SIMILAR","NO")</f>
        <v>NO</v>
      </c>
      <c r="BY96" s="62" t="str">
        <f t="shared" si="74"/>
        <v>N/A</v>
      </c>
      <c r="BZ96" s="62">
        <f t="shared" si="75"/>
        <v>0</v>
      </c>
      <c r="CA96" s="65">
        <f t="shared" si="76"/>
        <v>0</v>
      </c>
      <c r="CB96" s="59">
        <f>IFERROR(SQRT(($E96-$E$1136)^2+($AA96-$AA$1136)^2),0)</f>
        <v>1.2000360010800324E-2</v>
      </c>
      <c r="CC96" s="62" t="str">
        <f>IF(CB96&lt;=SMALL(CB$3:CB$1130,1),"MAS PARECIDO","NO")</f>
        <v>NO</v>
      </c>
      <c r="CD96" s="62" t="str">
        <f>IF(CB96&lt;=SMALL(CB$3:CB$1130,5),"SIMILAR","NO")</f>
        <v>NO</v>
      </c>
      <c r="CE96" s="62" t="str">
        <f t="shared" si="81"/>
        <v>N/A</v>
      </c>
      <c r="CF96" s="62">
        <f t="shared" si="82"/>
        <v>0</v>
      </c>
      <c r="CG96" s="65">
        <f t="shared" si="83"/>
        <v>0</v>
      </c>
      <c r="CH96" s="59">
        <f>IFERROR(SQRT(($E96-$E$1136)^2+($AD96-$AD$1136)^2),0)</f>
        <v>1.00007200172807</v>
      </c>
      <c r="CI96" s="62" t="str">
        <f>IF(CH96&lt;=SMALL(CH$3:CH$1130,1),"MAS PARECIDO","NO")</f>
        <v>NO</v>
      </c>
      <c r="CJ96" s="62" t="str">
        <f>IF(CH96&lt;=SMALL(CH$3:CH$1130,5),"SIMILAR","NO")</f>
        <v>NO</v>
      </c>
      <c r="CK96" s="62" t="str">
        <f t="shared" si="84"/>
        <v>N/A</v>
      </c>
      <c r="CL96" s="62">
        <f t="shared" si="85"/>
        <v>0</v>
      </c>
      <c r="CM96" s="65">
        <f t="shared" si="86"/>
        <v>0</v>
      </c>
      <c r="CN96" s="59">
        <f>IFERROR(SQRT(($E96-$E$1136)^2+($AG96-$AG$1136)^2),0)</f>
        <v>1.00007200172807</v>
      </c>
      <c r="CO96" s="62" t="str">
        <f>IF(CN96&lt;=SMALL(CN$3:CN$1130,1),"MAS PARECIDO","NO")</f>
        <v>NO</v>
      </c>
      <c r="CP96" s="62" t="str">
        <f>IF(CN96&lt;=SMALL(CN$3:CN$1130,5),"SIMILAR","NO")</f>
        <v>NO</v>
      </c>
      <c r="CQ96" s="62" t="str">
        <f t="shared" si="87"/>
        <v>N/A</v>
      </c>
      <c r="CR96" s="62">
        <f t="shared" si="88"/>
        <v>0</v>
      </c>
      <c r="CS96" s="65">
        <f t="shared" si="89"/>
        <v>0</v>
      </c>
      <c r="CT96" s="59">
        <f>IFERROR(SQRT(($E96-$E$1136)^2+($AJ96-$AJ$1136)^2),0)</f>
        <v>1.2000360010800324E-2</v>
      </c>
      <c r="CU96" s="62" t="str">
        <f>IF(CT96&lt;=SMALL(CT$3:CT$1130,1),"MAS PARECIDO","NO")</f>
        <v>NO</v>
      </c>
      <c r="CV96" s="62" t="str">
        <f>IF(CT96&lt;=SMALL(CT$3:CT$1130,5),"SIMILAR","NO")</f>
        <v>NO</v>
      </c>
      <c r="CW96" s="62" t="str">
        <f t="shared" si="90"/>
        <v>N/A</v>
      </c>
      <c r="CX96" s="62">
        <f t="shared" si="91"/>
        <v>0</v>
      </c>
      <c r="CY96" s="65">
        <f t="shared" si="92"/>
        <v>0</v>
      </c>
      <c r="CZ96" s="2" t="s">
        <v>1456</v>
      </c>
      <c r="DA96" s="2" t="s">
        <v>1457</v>
      </c>
      <c r="DB96" s="2">
        <v>0</v>
      </c>
      <c r="DC96" s="2" t="s">
        <v>189</v>
      </c>
    </row>
    <row r="97" spans="1:107">
      <c r="A97" s="45" t="s">
        <v>291</v>
      </c>
      <c r="B97" s="46">
        <v>19885</v>
      </c>
      <c r="C97" s="47">
        <f>(B97-$B$1132)/($B$1133-$B$1132)</f>
        <v>1.7978481266371579E-2</v>
      </c>
      <c r="D97" s="46">
        <v>12000</v>
      </c>
      <c r="E97" s="47">
        <f>(D97-$D$1132)/($D$1133-$D$1132)</f>
        <v>2.3970719121573648E-2</v>
      </c>
      <c r="F97" s="46" t="s">
        <v>53</v>
      </c>
      <c r="G97" s="44">
        <f>VLOOKUP(F97,'DATOS DE SOPORTE'!$Y$5:$Z$8,2,FALSE)</f>
        <v>2</v>
      </c>
      <c r="H97" s="47">
        <f>(G97-$G$1132)/($G$1133-$G$1132)</f>
        <v>0.33333333333333331</v>
      </c>
      <c r="I97" s="50">
        <v>0</v>
      </c>
      <c r="J97" s="44">
        <f t="shared" si="54"/>
        <v>0</v>
      </c>
      <c r="K97" s="43">
        <f>(J97-$J$1132)/($J$1133-$J$1132)</f>
        <v>0</v>
      </c>
      <c r="L97" s="51" t="str">
        <f t="shared" si="51"/>
        <v>NO</v>
      </c>
      <c r="M97" s="46" t="s">
        <v>192</v>
      </c>
      <c r="N97" s="44">
        <f t="shared" si="55"/>
        <v>2</v>
      </c>
      <c r="O97" s="43">
        <f>(N97-N$1132)/(N$1133-N$1132)</f>
        <v>1</v>
      </c>
      <c r="P97" s="46" t="s">
        <v>193</v>
      </c>
      <c r="Q97" s="44">
        <f t="shared" si="56"/>
        <v>2</v>
      </c>
      <c r="R97" s="43">
        <f>(Q97-Q$1132)/(Q$1133-Q$1132)</f>
        <v>0.5</v>
      </c>
      <c r="S97" s="46" t="s">
        <v>194</v>
      </c>
      <c r="T97" s="44">
        <f t="shared" si="57"/>
        <v>1</v>
      </c>
      <c r="U97" s="43">
        <f>(T97-T$1132)/(T$1133-T$1132)</f>
        <v>0</v>
      </c>
      <c r="V97" s="46" t="s">
        <v>62</v>
      </c>
      <c r="W97" s="53">
        <f>VLOOKUP(V97,'DATOS DE SOPORTE'!$S$5:$T$10,2,FALSE)</f>
        <v>1</v>
      </c>
      <c r="X97" s="54">
        <f>(W97-W$1132)/(W$1133-W$1132)</f>
        <v>0</v>
      </c>
      <c r="Y97" s="46" t="s">
        <v>188</v>
      </c>
      <c r="Z97" s="53">
        <f t="shared" si="77"/>
        <v>1</v>
      </c>
      <c r="AA97" s="54">
        <f>(Z97-Z$1132)/(Z$1133-Z$1132)</f>
        <v>0</v>
      </c>
      <c r="AB97" s="46" t="s">
        <v>136</v>
      </c>
      <c r="AC97" s="53">
        <f t="shared" si="78"/>
        <v>2</v>
      </c>
      <c r="AD97" s="54">
        <f>(AC97-AC$1132)/(AC$1133-AC$1132)</f>
        <v>1</v>
      </c>
      <c r="AE97" s="46" t="s">
        <v>188</v>
      </c>
      <c r="AF97" s="53">
        <f t="shared" si="79"/>
        <v>1</v>
      </c>
      <c r="AG97" s="54">
        <f>(AF97-AF$1132)/(AF$1133-AF$1132)</f>
        <v>0</v>
      </c>
      <c r="AH97" s="24" t="s">
        <v>67</v>
      </c>
      <c r="AI97" s="53">
        <f>VLOOKUP(AH97,'DATOS DE SOPORTE'!$V$5:$W$8,2,FALSE)</f>
        <v>1</v>
      </c>
      <c r="AJ97" s="54">
        <f>(AI97-AI$1132)/(AI$1133-AI$1132)</f>
        <v>0</v>
      </c>
      <c r="AK97" s="58" t="str">
        <f t="shared" si="80"/>
        <v>Bueno</v>
      </c>
      <c r="AL97" s="61">
        <f>IFERROR(SQRT(($E97-$E$1136)^2+($C97-$C$1136)^2),0)</f>
        <v>0.18869314133316697</v>
      </c>
      <c r="AM97" s="62" t="str">
        <f>IF(AL97&lt;=SMALL($AL$3:$AL$1130,1),"MAS PARECIDO","NO")</f>
        <v>NO</v>
      </c>
      <c r="AN97" s="62" t="str">
        <f>IF(AL97&lt;=SMALL($AL$3:$AL$1130,5),"SIMILAR","NO")</f>
        <v>NO</v>
      </c>
      <c r="AO97" s="62" t="str">
        <f t="shared" si="52"/>
        <v>N/A</v>
      </c>
      <c r="AP97" s="62">
        <f t="shared" si="58"/>
        <v>0</v>
      </c>
      <c r="AQ97" s="65">
        <f t="shared" si="53"/>
        <v>0</v>
      </c>
      <c r="AR97" s="61">
        <f>IFERROR(SQRT(($E97-$E$1136)^2+($H97-$H$1136)^2),0)</f>
        <v>2.4000720021600648E-2</v>
      </c>
      <c r="AS97" s="62" t="str">
        <f>IF(AR97&lt;=SMALL(AR$3:AR$1130,1),"MAS PARECIDO","NO")</f>
        <v>NO</v>
      </c>
      <c r="AT97" s="62" t="str">
        <f>IF(AR97&lt;=SMALL(AR$3:AR$1130,5),"SIMILAR","NO")</f>
        <v>NO</v>
      </c>
      <c r="AU97" s="62" t="str">
        <f t="shared" si="59"/>
        <v>N/A</v>
      </c>
      <c r="AV97" s="62">
        <f t="shared" si="60"/>
        <v>0</v>
      </c>
      <c r="AW97" s="65">
        <f t="shared" si="61"/>
        <v>0</v>
      </c>
      <c r="AX97" s="59">
        <f>IFERROR(SQRT(($E97-$E$1136)^2+($K97-$K$1136)^2),0)</f>
        <v>0.20143493878062779</v>
      </c>
      <c r="AY97" s="62" t="str">
        <f>IF(AX97&lt;=SMALL(AX$3:AX$1130,1),"MAS PARECIDO","NO")</f>
        <v>NO</v>
      </c>
      <c r="AZ97" s="62" t="str">
        <f>IF(AX97&lt;=SMALL(AX$3:AX$1130,5),"SIMILAR","NO")</f>
        <v>NO</v>
      </c>
      <c r="BA97" s="62" t="str">
        <f t="shared" si="62"/>
        <v>N/A</v>
      </c>
      <c r="BB97" s="62">
        <f t="shared" si="63"/>
        <v>0</v>
      </c>
      <c r="BC97" s="65">
        <f t="shared" si="64"/>
        <v>0</v>
      </c>
      <c r="BD97" s="59">
        <f>IFERROR(SQRT(($E97-$E$1136)^2+($O97-$O$1136)^2),0)</f>
        <v>2.4000720021600648E-2</v>
      </c>
      <c r="BE97" s="62" t="str">
        <f>IF(BD97&lt;=SMALL(BD$3:BD$1130,1),"MAS PARECIDO","NO")</f>
        <v>NO</v>
      </c>
      <c r="BF97" s="62" t="str">
        <f>IF(BD97&lt;=SMALL(BD$3:BD$1130,5),"SIMILAR","NO")</f>
        <v>NO</v>
      </c>
      <c r="BG97" s="62" t="str">
        <f t="shared" si="65"/>
        <v>N/A</v>
      </c>
      <c r="BH97" s="62">
        <f t="shared" si="66"/>
        <v>0</v>
      </c>
      <c r="BI97" s="65">
        <f t="shared" si="67"/>
        <v>0</v>
      </c>
      <c r="BJ97" s="59">
        <f>IFERROR(SQRT(($E97-$E$1136)^2+($R97-$R$1136)^2),0)</f>
        <v>2.4000720021600648E-2</v>
      </c>
      <c r="BK97" s="62" t="str">
        <f>IF(BJ97&lt;=SMALL(BJ$3:BJ$1130,1),"MAS PARECIDO","NO")</f>
        <v>NO</v>
      </c>
      <c r="BL97" s="62" t="str">
        <f>IF(BJ97&lt;=SMALL(BJ$3:BJ$1130,5),"SIMILAR","NO")</f>
        <v>NO</v>
      </c>
      <c r="BM97" s="62" t="str">
        <f t="shared" si="68"/>
        <v>N/A</v>
      </c>
      <c r="BN97" s="62">
        <f t="shared" si="69"/>
        <v>0</v>
      </c>
      <c r="BO97" s="65">
        <f t="shared" si="70"/>
        <v>0</v>
      </c>
      <c r="BP97" s="59">
        <f>IFERROR(SQRT(($E97-$E$1136)^2+($U97-$U$1136)^2),0)</f>
        <v>2.4000720021600648E-2</v>
      </c>
      <c r="BQ97" s="62" t="str">
        <f>IF(BP97&lt;=SMALL(BP$3:BP$1130,1),"MAS PARECIDO","NO")</f>
        <v>NO</v>
      </c>
      <c r="BR97" s="62" t="str">
        <f>IF(BP97&lt;=SMALL(BP$3:BP$1130,5),"SIMILAR","NO")</f>
        <v>NO</v>
      </c>
      <c r="BS97" s="62" t="str">
        <f t="shared" si="71"/>
        <v>N/A</v>
      </c>
      <c r="BT97" s="62">
        <f t="shared" si="72"/>
        <v>0</v>
      </c>
      <c r="BU97" s="65">
        <f t="shared" si="73"/>
        <v>0</v>
      </c>
      <c r="BV97" s="59">
        <f>IFERROR(SQRT(($E97-$E$1136)^2+($X97-$X$1136)^2),0)</f>
        <v>2.4000720021600648E-2</v>
      </c>
      <c r="BW97" s="62" t="str">
        <f>IF(BV97&lt;=SMALL(BV$3:BV$1130,1),"MAS PARECIDO","NO")</f>
        <v>NO</v>
      </c>
      <c r="BX97" s="62" t="str">
        <f>IF(BV97&lt;=SMALL(BV$3:BV$1130,5),"SIMILAR","NO")</f>
        <v>NO</v>
      </c>
      <c r="BY97" s="62" t="str">
        <f t="shared" si="74"/>
        <v>N/A</v>
      </c>
      <c r="BZ97" s="62">
        <f t="shared" si="75"/>
        <v>0</v>
      </c>
      <c r="CA97" s="65">
        <f t="shared" si="76"/>
        <v>0</v>
      </c>
      <c r="CB97" s="59">
        <f>IFERROR(SQRT(($E97-$E$1136)^2+($AA97-$AA$1136)^2),0)</f>
        <v>2.4000720021600648E-2</v>
      </c>
      <c r="CC97" s="62" t="str">
        <f>IF(CB97&lt;=SMALL(CB$3:CB$1130,1),"MAS PARECIDO","NO")</f>
        <v>NO</v>
      </c>
      <c r="CD97" s="62" t="str">
        <f>IF(CB97&lt;=SMALL(CB$3:CB$1130,5),"SIMILAR","NO")</f>
        <v>NO</v>
      </c>
      <c r="CE97" s="62" t="str">
        <f t="shared" si="81"/>
        <v>N/A</v>
      </c>
      <c r="CF97" s="62">
        <f t="shared" si="82"/>
        <v>0</v>
      </c>
      <c r="CG97" s="65">
        <f t="shared" si="83"/>
        <v>0</v>
      </c>
      <c r="CH97" s="59">
        <f>IFERROR(SQRT(($E97-$E$1136)^2+($AD97-$AD$1136)^2),0)</f>
        <v>2.4000720021600648E-2</v>
      </c>
      <c r="CI97" s="62" t="str">
        <f>IF(CH97&lt;=SMALL(CH$3:CH$1130,1),"MAS PARECIDO","NO")</f>
        <v>NO</v>
      </c>
      <c r="CJ97" s="62" t="str">
        <f>IF(CH97&lt;=SMALL(CH$3:CH$1130,5),"SIMILAR","NO")</f>
        <v>NO</v>
      </c>
      <c r="CK97" s="62" t="str">
        <f t="shared" si="84"/>
        <v>N/A</v>
      </c>
      <c r="CL97" s="62">
        <f t="shared" si="85"/>
        <v>0</v>
      </c>
      <c r="CM97" s="65">
        <f t="shared" si="86"/>
        <v>0</v>
      </c>
      <c r="CN97" s="59">
        <f>IFERROR(SQRT(($E97-$E$1136)^2+($AG97-$AG$1136)^2),0)</f>
        <v>1.0002879758157424</v>
      </c>
      <c r="CO97" s="62" t="str">
        <f>IF(CN97&lt;=SMALL(CN$3:CN$1130,1),"MAS PARECIDO","NO")</f>
        <v>NO</v>
      </c>
      <c r="CP97" s="62" t="str">
        <f>IF(CN97&lt;=SMALL(CN$3:CN$1130,5),"SIMILAR","NO")</f>
        <v>NO</v>
      </c>
      <c r="CQ97" s="62" t="str">
        <f t="shared" si="87"/>
        <v>N/A</v>
      </c>
      <c r="CR97" s="62">
        <f t="shared" si="88"/>
        <v>0</v>
      </c>
      <c r="CS97" s="65">
        <f t="shared" si="89"/>
        <v>0</v>
      </c>
      <c r="CT97" s="59">
        <f>IFERROR(SQRT(($E97-$E$1136)^2+($AJ97-$AJ$1136)^2),0)</f>
        <v>2.4000720021600648E-2</v>
      </c>
      <c r="CU97" s="62" t="str">
        <f>IF(CT97&lt;=SMALL(CT$3:CT$1130,1),"MAS PARECIDO","NO")</f>
        <v>NO</v>
      </c>
      <c r="CV97" s="62" t="str">
        <f>IF(CT97&lt;=SMALL(CT$3:CT$1130,5),"SIMILAR","NO")</f>
        <v>NO</v>
      </c>
      <c r="CW97" s="62" t="str">
        <f t="shared" si="90"/>
        <v>N/A</v>
      </c>
      <c r="CX97" s="62">
        <f t="shared" si="91"/>
        <v>0</v>
      </c>
      <c r="CY97" s="65">
        <f t="shared" si="92"/>
        <v>0</v>
      </c>
      <c r="CZ97" s="2" t="s">
        <v>1458</v>
      </c>
      <c r="DA97" s="2" t="s">
        <v>1459</v>
      </c>
      <c r="DB97" s="2">
        <v>0</v>
      </c>
      <c r="DC97" s="2" t="s">
        <v>189</v>
      </c>
    </row>
    <row r="98" spans="1:107">
      <c r="A98" s="45" t="s">
        <v>292</v>
      </c>
      <c r="B98" s="46">
        <v>38811</v>
      </c>
      <c r="C98" s="47">
        <f>(B98-$B$1132)/($B$1133-$B$1132)</f>
        <v>4.0101332618332507E-2</v>
      </c>
      <c r="D98" s="46">
        <v>7000</v>
      </c>
      <c r="E98" s="47">
        <f>(D98-$D$1132)/($D$1133-$D$1132)</f>
        <v>1.3970419112573377E-2</v>
      </c>
      <c r="F98" s="46" t="s">
        <v>203</v>
      </c>
      <c r="G98" s="44">
        <f>VLOOKUP(F98,'DATOS DE SOPORTE'!$Y$5:$Z$8,2,FALSE)</f>
        <v>3</v>
      </c>
      <c r="H98" s="47">
        <f>(G98-$G$1132)/($G$1133-$G$1132)</f>
        <v>0.66666666666666663</v>
      </c>
      <c r="I98" s="50">
        <v>1</v>
      </c>
      <c r="J98" s="44">
        <f t="shared" si="54"/>
        <v>1</v>
      </c>
      <c r="K98" s="43">
        <f>(J98-$J$1132)/($J$1133-$J$1132)</f>
        <v>0.2</v>
      </c>
      <c r="L98" s="51" t="str">
        <f t="shared" ref="L98:L129" si="93">IF(I98=0,"NO","SI")</f>
        <v>SI</v>
      </c>
      <c r="M98" s="46" t="s">
        <v>192</v>
      </c>
      <c r="N98" s="44">
        <f t="shared" si="55"/>
        <v>2</v>
      </c>
      <c r="O98" s="43">
        <f>(N98-N$1132)/(N$1133-N$1132)</f>
        <v>1</v>
      </c>
      <c r="P98" s="46" t="s">
        <v>58</v>
      </c>
      <c r="Q98" s="44">
        <f t="shared" si="56"/>
        <v>3</v>
      </c>
      <c r="R98" s="43">
        <f>(Q98-Q$1132)/(Q$1133-Q$1132)</f>
        <v>1</v>
      </c>
      <c r="S98" s="46" t="s">
        <v>194</v>
      </c>
      <c r="T98" s="44">
        <f t="shared" si="57"/>
        <v>1</v>
      </c>
      <c r="U98" s="43">
        <f>(T98-T$1132)/(T$1133-T$1132)</f>
        <v>0</v>
      </c>
      <c r="V98" s="46" t="s">
        <v>62</v>
      </c>
      <c r="W98" s="53">
        <f>VLOOKUP(V98,'DATOS DE SOPORTE'!$S$5:$T$10,2,FALSE)</f>
        <v>1</v>
      </c>
      <c r="X98" s="54">
        <f>(W98-W$1132)/(W$1133-W$1132)</f>
        <v>0</v>
      </c>
      <c r="Y98" s="46" t="s">
        <v>136</v>
      </c>
      <c r="Z98" s="53">
        <f t="shared" si="77"/>
        <v>2</v>
      </c>
      <c r="AA98" s="54">
        <f>(Z98-Z$1132)/(Z$1133-Z$1132)</f>
        <v>1</v>
      </c>
      <c r="AB98" s="46" t="s">
        <v>136</v>
      </c>
      <c r="AC98" s="53">
        <f t="shared" si="78"/>
        <v>2</v>
      </c>
      <c r="AD98" s="54">
        <f>(AC98-AC$1132)/(AC$1133-AC$1132)</f>
        <v>1</v>
      </c>
      <c r="AE98" s="46" t="s">
        <v>188</v>
      </c>
      <c r="AF98" s="53">
        <f t="shared" si="79"/>
        <v>1</v>
      </c>
      <c r="AG98" s="54">
        <f>(AF98-AF$1132)/(AF$1133-AF$1132)</f>
        <v>0</v>
      </c>
      <c r="AH98" s="24" t="s">
        <v>67</v>
      </c>
      <c r="AI98" s="53">
        <f>VLOOKUP(AH98,'DATOS DE SOPORTE'!$V$5:$W$8,2,FALSE)</f>
        <v>1</v>
      </c>
      <c r="AJ98" s="54">
        <f>(AI98-AI$1132)/(AI$1133-AI$1132)</f>
        <v>0</v>
      </c>
      <c r="AK98" s="58" t="str">
        <f t="shared" si="80"/>
        <v>Bueno</v>
      </c>
      <c r="AL98" s="61">
        <f>IFERROR(SQRT(($E98-$E$1136)^2+($C98-$C$1136)^2),0)</f>
        <v>0.16563046160078987</v>
      </c>
      <c r="AM98" s="62" t="str">
        <f>IF(AL98&lt;=SMALL($AL$3:$AL$1130,1),"MAS PARECIDO","NO")</f>
        <v>NO</v>
      </c>
      <c r="AN98" s="62" t="str">
        <f>IF(AL98&lt;=SMALL($AL$3:$AL$1130,5),"SIMILAR","NO")</f>
        <v>NO</v>
      </c>
      <c r="AO98" s="62" t="str">
        <f t="shared" ref="AO98:AO129" si="94">IF(AN98="SIMILAR",AK98,"N/A")</f>
        <v>N/A</v>
      </c>
      <c r="AP98" s="62">
        <f t="shared" si="58"/>
        <v>0</v>
      </c>
      <c r="AQ98" s="65">
        <f t="shared" ref="AQ98:AQ129" si="95">IF(AO98="N/A",0,B98)</f>
        <v>0</v>
      </c>
      <c r="AR98" s="61">
        <f>IFERROR(SQRT(($E98-$E$1136)^2+($H98-$H$1136)^2),0)</f>
        <v>0.33362722141881695</v>
      </c>
      <c r="AS98" s="62" t="str">
        <f>IF(AR98&lt;=SMALL(AR$3:AR$1130,1),"MAS PARECIDO","NO")</f>
        <v>NO</v>
      </c>
      <c r="AT98" s="62" t="str">
        <f>IF(AR98&lt;=SMALL(AR$3:AR$1130,5),"SIMILAR","NO")</f>
        <v>NO</v>
      </c>
      <c r="AU98" s="62" t="str">
        <f t="shared" si="59"/>
        <v>N/A</v>
      </c>
      <c r="AV98" s="62">
        <f t="shared" si="60"/>
        <v>0</v>
      </c>
      <c r="AW98" s="65">
        <f t="shared" si="61"/>
        <v>0</v>
      </c>
      <c r="AX98" s="59">
        <f>IFERROR(SQRT(($E98-$E$1136)^2+($K98-$K$1136)^2),0)</f>
        <v>1.4000420012600379E-2</v>
      </c>
      <c r="AY98" s="62" t="str">
        <f>IF(AX98&lt;=SMALL(AX$3:AX$1130,1),"MAS PARECIDO","NO")</f>
        <v>NO</v>
      </c>
      <c r="AZ98" s="62" t="str">
        <f>IF(AX98&lt;=SMALL(AX$3:AX$1130,5),"SIMILAR","NO")</f>
        <v>NO</v>
      </c>
      <c r="BA98" s="62" t="str">
        <f t="shared" si="62"/>
        <v>N/A</v>
      </c>
      <c r="BB98" s="62">
        <f t="shared" si="63"/>
        <v>0</v>
      </c>
      <c r="BC98" s="65">
        <f t="shared" si="64"/>
        <v>0</v>
      </c>
      <c r="BD98" s="59">
        <f>IFERROR(SQRT(($E98-$E$1136)^2+($O98-$O$1136)^2),0)</f>
        <v>1.4000420012600379E-2</v>
      </c>
      <c r="BE98" s="62" t="str">
        <f>IF(BD98&lt;=SMALL(BD$3:BD$1130,1),"MAS PARECIDO","NO")</f>
        <v>NO</v>
      </c>
      <c r="BF98" s="62" t="str">
        <f>IF(BD98&lt;=SMALL(BD$3:BD$1130,5),"SIMILAR","NO")</f>
        <v>NO</v>
      </c>
      <c r="BG98" s="62" t="str">
        <f t="shared" si="65"/>
        <v>N/A</v>
      </c>
      <c r="BH98" s="62">
        <f t="shared" si="66"/>
        <v>0</v>
      </c>
      <c r="BI98" s="65">
        <f t="shared" si="67"/>
        <v>0</v>
      </c>
      <c r="BJ98" s="59">
        <f>IFERROR(SQRT(($E98-$E$1136)^2+($R98-$R$1136)^2),0)</f>
        <v>0.50019597335497334</v>
      </c>
      <c r="BK98" s="62" t="str">
        <f>IF(BJ98&lt;=SMALL(BJ$3:BJ$1130,1),"MAS PARECIDO","NO")</f>
        <v>NO</v>
      </c>
      <c r="BL98" s="62" t="str">
        <f>IF(BJ98&lt;=SMALL(BJ$3:BJ$1130,5),"SIMILAR","NO")</f>
        <v>NO</v>
      </c>
      <c r="BM98" s="62" t="str">
        <f t="shared" si="68"/>
        <v>N/A</v>
      </c>
      <c r="BN98" s="62">
        <f t="shared" si="69"/>
        <v>0</v>
      </c>
      <c r="BO98" s="65">
        <f t="shared" si="70"/>
        <v>0</v>
      </c>
      <c r="BP98" s="59">
        <f>IFERROR(SQRT(($E98-$E$1136)^2+($U98-$U$1136)^2),0)</f>
        <v>1.4000420012600379E-2</v>
      </c>
      <c r="BQ98" s="62" t="str">
        <f>IF(BP98&lt;=SMALL(BP$3:BP$1130,1),"MAS PARECIDO","NO")</f>
        <v>NO</v>
      </c>
      <c r="BR98" s="62" t="str">
        <f>IF(BP98&lt;=SMALL(BP$3:BP$1130,5),"SIMILAR","NO")</f>
        <v>NO</v>
      </c>
      <c r="BS98" s="62" t="str">
        <f t="shared" si="71"/>
        <v>N/A</v>
      </c>
      <c r="BT98" s="62">
        <f t="shared" si="72"/>
        <v>0</v>
      </c>
      <c r="BU98" s="65">
        <f t="shared" si="73"/>
        <v>0</v>
      </c>
      <c r="BV98" s="59">
        <f>IFERROR(SQRT(($E98-$E$1136)^2+($X98-$X$1136)^2),0)</f>
        <v>1.4000420012600379E-2</v>
      </c>
      <c r="BW98" s="62" t="str">
        <f>IF(BV98&lt;=SMALL(BV$3:BV$1130,1),"MAS PARECIDO","NO")</f>
        <v>NO</v>
      </c>
      <c r="BX98" s="62" t="str">
        <f>IF(BV98&lt;=SMALL(BV$3:BV$1130,5),"SIMILAR","NO")</f>
        <v>NO</v>
      </c>
      <c r="BY98" s="62" t="str">
        <f t="shared" si="74"/>
        <v>N/A</v>
      </c>
      <c r="BZ98" s="62">
        <f t="shared" si="75"/>
        <v>0</v>
      </c>
      <c r="CA98" s="65">
        <f t="shared" si="76"/>
        <v>0</v>
      </c>
      <c r="CB98" s="59">
        <f>IFERROR(SQRT(($E98-$E$1136)^2+($AA98-$AA$1136)^2),0)</f>
        <v>1.000098001078159</v>
      </c>
      <c r="CC98" s="62" t="str">
        <f>IF(CB98&lt;=SMALL(CB$3:CB$1130,1),"MAS PARECIDO","NO")</f>
        <v>NO</v>
      </c>
      <c r="CD98" s="62" t="str">
        <f>IF(CB98&lt;=SMALL(CB$3:CB$1130,5),"SIMILAR","NO")</f>
        <v>NO</v>
      </c>
      <c r="CE98" s="62" t="str">
        <f t="shared" si="81"/>
        <v>N/A</v>
      </c>
      <c r="CF98" s="62">
        <f t="shared" si="82"/>
        <v>0</v>
      </c>
      <c r="CG98" s="65">
        <f t="shared" si="83"/>
        <v>0</v>
      </c>
      <c r="CH98" s="59">
        <f>IFERROR(SQRT(($E98-$E$1136)^2+($AD98-$AD$1136)^2),0)</f>
        <v>1.4000420012600379E-2</v>
      </c>
      <c r="CI98" s="62" t="str">
        <f>IF(CH98&lt;=SMALL(CH$3:CH$1130,1),"MAS PARECIDO","NO")</f>
        <v>NO</v>
      </c>
      <c r="CJ98" s="62" t="str">
        <f>IF(CH98&lt;=SMALL(CH$3:CH$1130,5),"SIMILAR","NO")</f>
        <v>NO</v>
      </c>
      <c r="CK98" s="62" t="str">
        <f t="shared" si="84"/>
        <v>N/A</v>
      </c>
      <c r="CL98" s="62">
        <f t="shared" si="85"/>
        <v>0</v>
      </c>
      <c r="CM98" s="65">
        <f t="shared" si="86"/>
        <v>0</v>
      </c>
      <c r="CN98" s="59">
        <f>IFERROR(SQRT(($E98-$E$1136)^2+($AG98-$AG$1136)^2),0)</f>
        <v>1.000098001078159</v>
      </c>
      <c r="CO98" s="62" t="str">
        <f>IF(CN98&lt;=SMALL(CN$3:CN$1130,1),"MAS PARECIDO","NO")</f>
        <v>NO</v>
      </c>
      <c r="CP98" s="62" t="str">
        <f>IF(CN98&lt;=SMALL(CN$3:CN$1130,5),"SIMILAR","NO")</f>
        <v>NO</v>
      </c>
      <c r="CQ98" s="62" t="str">
        <f t="shared" si="87"/>
        <v>N/A</v>
      </c>
      <c r="CR98" s="62">
        <f t="shared" si="88"/>
        <v>0</v>
      </c>
      <c r="CS98" s="65">
        <f t="shared" si="89"/>
        <v>0</v>
      </c>
      <c r="CT98" s="59">
        <f>IFERROR(SQRT(($E98-$E$1136)^2+($AJ98-$AJ$1136)^2),0)</f>
        <v>1.4000420012600379E-2</v>
      </c>
      <c r="CU98" s="62" t="str">
        <f>IF(CT98&lt;=SMALL(CT$3:CT$1130,1),"MAS PARECIDO","NO")</f>
        <v>NO</v>
      </c>
      <c r="CV98" s="62" t="str">
        <f>IF(CT98&lt;=SMALL(CT$3:CT$1130,5),"SIMILAR","NO")</f>
        <v>NO</v>
      </c>
      <c r="CW98" s="62" t="str">
        <f t="shared" si="90"/>
        <v>N/A</v>
      </c>
      <c r="CX98" s="62">
        <f t="shared" si="91"/>
        <v>0</v>
      </c>
      <c r="CY98" s="65">
        <f t="shared" si="92"/>
        <v>0</v>
      </c>
      <c r="CZ98" s="2" t="s">
        <v>1460</v>
      </c>
      <c r="DA98" s="2" t="s">
        <v>1461</v>
      </c>
      <c r="DB98" s="2">
        <v>0</v>
      </c>
      <c r="DC98" s="2" t="s">
        <v>189</v>
      </c>
    </row>
    <row r="99" spans="1:107">
      <c r="A99" s="45" t="s">
        <v>293</v>
      </c>
      <c r="B99" s="46">
        <v>245356</v>
      </c>
      <c r="C99" s="47">
        <f>(B99-$B$1132)/($B$1133-$B$1132)</f>
        <v>0.28153451091753834</v>
      </c>
      <c r="D99" s="46">
        <v>60000</v>
      </c>
      <c r="E99" s="47">
        <f>(D99-$D$1132)/($D$1133-$D$1132)</f>
        <v>0.11997359920797623</v>
      </c>
      <c r="F99" s="46" t="s">
        <v>53</v>
      </c>
      <c r="G99" s="44">
        <f>VLOOKUP(F99,'DATOS DE SOPORTE'!$Y$5:$Z$8,2,FALSE)</f>
        <v>2</v>
      </c>
      <c r="H99" s="47">
        <f>(G99-$G$1132)/($G$1133-$G$1132)</f>
        <v>0.33333333333333331</v>
      </c>
      <c r="I99" s="50">
        <v>0</v>
      </c>
      <c r="J99" s="44">
        <f t="shared" si="54"/>
        <v>0</v>
      </c>
      <c r="K99" s="43">
        <f>(J99-$J$1132)/($J$1133-$J$1132)</f>
        <v>0</v>
      </c>
      <c r="L99" s="51" t="str">
        <f t="shared" si="93"/>
        <v>NO</v>
      </c>
      <c r="M99" s="46" t="s">
        <v>192</v>
      </c>
      <c r="N99" s="44">
        <f t="shared" si="55"/>
        <v>2</v>
      </c>
      <c r="O99" s="43">
        <f>(N99-N$1132)/(N$1133-N$1132)</f>
        <v>1</v>
      </c>
      <c r="P99" s="46" t="s">
        <v>193</v>
      </c>
      <c r="Q99" s="44">
        <f t="shared" si="56"/>
        <v>2</v>
      </c>
      <c r="R99" s="43">
        <f>(Q99-Q$1132)/(Q$1133-Q$1132)</f>
        <v>0.5</v>
      </c>
      <c r="S99" s="46" t="s">
        <v>194</v>
      </c>
      <c r="T99" s="44">
        <f t="shared" si="57"/>
        <v>1</v>
      </c>
      <c r="U99" s="43">
        <f>(T99-T$1132)/(T$1133-T$1132)</f>
        <v>0</v>
      </c>
      <c r="V99" s="46" t="s">
        <v>62</v>
      </c>
      <c r="W99" s="53">
        <f>VLOOKUP(V99,'DATOS DE SOPORTE'!$S$5:$T$10,2,FALSE)</f>
        <v>1</v>
      </c>
      <c r="X99" s="54">
        <f>(W99-W$1132)/(W$1133-W$1132)</f>
        <v>0</v>
      </c>
      <c r="Y99" s="46" t="s">
        <v>188</v>
      </c>
      <c r="Z99" s="53">
        <f t="shared" si="77"/>
        <v>1</v>
      </c>
      <c r="AA99" s="54">
        <f>(Z99-Z$1132)/(Z$1133-Z$1132)</f>
        <v>0</v>
      </c>
      <c r="AB99" s="46" t="s">
        <v>136</v>
      </c>
      <c r="AC99" s="53">
        <f t="shared" si="78"/>
        <v>2</v>
      </c>
      <c r="AD99" s="54">
        <f>(AC99-AC$1132)/(AC$1133-AC$1132)</f>
        <v>1</v>
      </c>
      <c r="AE99" s="46" t="s">
        <v>136</v>
      </c>
      <c r="AF99" s="53">
        <f t="shared" si="79"/>
        <v>2</v>
      </c>
      <c r="AG99" s="54">
        <f>(AF99-AF$1132)/(AF$1133-AF$1132)</f>
        <v>1</v>
      </c>
      <c r="AH99" s="24" t="s">
        <v>67</v>
      </c>
      <c r="AI99" s="53">
        <f>VLOOKUP(AH99,'DATOS DE SOPORTE'!$V$5:$W$8,2,FALSE)</f>
        <v>1</v>
      </c>
      <c r="AJ99" s="54">
        <f>(AI99-AI$1132)/(AI$1133-AI$1132)</f>
        <v>0</v>
      </c>
      <c r="AK99" s="58" t="str">
        <f t="shared" si="80"/>
        <v>Bueno</v>
      </c>
      <c r="AL99" s="61">
        <f>IFERROR(SQRT(($E99-$E$1136)^2+($C99-$C$1136)^2),0)</f>
        <v>0.14225728511084004</v>
      </c>
      <c r="AM99" s="62" t="str">
        <f>IF(AL99&lt;=SMALL($AL$3:$AL$1130,1),"MAS PARECIDO","NO")</f>
        <v>NO</v>
      </c>
      <c r="AN99" s="62" t="str">
        <f>IF(AL99&lt;=SMALL($AL$3:$AL$1130,5),"SIMILAR","NO")</f>
        <v>NO</v>
      </c>
      <c r="AO99" s="62" t="str">
        <f t="shared" si="94"/>
        <v>N/A</v>
      </c>
      <c r="AP99" s="62">
        <f t="shared" si="58"/>
        <v>0</v>
      </c>
      <c r="AQ99" s="65">
        <f t="shared" si="95"/>
        <v>0</v>
      </c>
      <c r="AR99" s="61">
        <f>IFERROR(SQRT(($E99-$E$1136)^2+($H99-$H$1136)^2),0)</f>
        <v>0.12000360010800323</v>
      </c>
      <c r="AS99" s="62" t="str">
        <f>IF(AR99&lt;=SMALL(AR$3:AR$1130,1),"MAS PARECIDO","NO")</f>
        <v>NO</v>
      </c>
      <c r="AT99" s="62" t="str">
        <f>IF(AR99&lt;=SMALL(AR$3:AR$1130,5),"SIMILAR","NO")</f>
        <v>NO</v>
      </c>
      <c r="AU99" s="62" t="str">
        <f t="shared" si="59"/>
        <v>N/A</v>
      </c>
      <c r="AV99" s="62">
        <f t="shared" si="60"/>
        <v>0</v>
      </c>
      <c r="AW99" s="65">
        <f t="shared" si="61"/>
        <v>0</v>
      </c>
      <c r="AX99" s="59">
        <f>IFERROR(SQRT(($E99-$E$1136)^2+($K99-$K$1136)^2),0)</f>
        <v>0.23323992805452834</v>
      </c>
      <c r="AY99" s="62" t="str">
        <f>IF(AX99&lt;=SMALL(AX$3:AX$1130,1),"MAS PARECIDO","NO")</f>
        <v>NO</v>
      </c>
      <c r="AZ99" s="62" t="str">
        <f>IF(AX99&lt;=SMALL(AX$3:AX$1130,5),"SIMILAR","NO")</f>
        <v>NO</v>
      </c>
      <c r="BA99" s="62" t="str">
        <f t="shared" si="62"/>
        <v>N/A</v>
      </c>
      <c r="BB99" s="62">
        <f t="shared" si="63"/>
        <v>0</v>
      </c>
      <c r="BC99" s="65">
        <f t="shared" si="64"/>
        <v>0</v>
      </c>
      <c r="BD99" s="59">
        <f>IFERROR(SQRT(($E99-$E$1136)^2+($O99-$O$1136)^2),0)</f>
        <v>0.12000360010800323</v>
      </c>
      <c r="BE99" s="62" t="str">
        <f>IF(BD99&lt;=SMALL(BD$3:BD$1130,1),"MAS PARECIDO","NO")</f>
        <v>NO</v>
      </c>
      <c r="BF99" s="62" t="str">
        <f>IF(BD99&lt;=SMALL(BD$3:BD$1130,5),"SIMILAR","NO")</f>
        <v>NO</v>
      </c>
      <c r="BG99" s="62" t="str">
        <f t="shared" si="65"/>
        <v>N/A</v>
      </c>
      <c r="BH99" s="62">
        <f t="shared" si="66"/>
        <v>0</v>
      </c>
      <c r="BI99" s="65">
        <f t="shared" si="67"/>
        <v>0</v>
      </c>
      <c r="BJ99" s="59">
        <f>IFERROR(SQRT(($E99-$E$1136)^2+($R99-$R$1136)^2),0)</f>
        <v>0.12000360010800323</v>
      </c>
      <c r="BK99" s="62" t="str">
        <f>IF(BJ99&lt;=SMALL(BJ$3:BJ$1130,1),"MAS PARECIDO","NO")</f>
        <v>NO</v>
      </c>
      <c r="BL99" s="62" t="str">
        <f>IF(BJ99&lt;=SMALL(BJ$3:BJ$1130,5),"SIMILAR","NO")</f>
        <v>NO</v>
      </c>
      <c r="BM99" s="62" t="str">
        <f t="shared" si="68"/>
        <v>N/A</v>
      </c>
      <c r="BN99" s="62">
        <f t="shared" si="69"/>
        <v>0</v>
      </c>
      <c r="BO99" s="65">
        <f t="shared" si="70"/>
        <v>0</v>
      </c>
      <c r="BP99" s="59">
        <f>IFERROR(SQRT(($E99-$E$1136)^2+($U99-$U$1136)^2),0)</f>
        <v>0.12000360010800323</v>
      </c>
      <c r="BQ99" s="62" t="str">
        <f>IF(BP99&lt;=SMALL(BP$3:BP$1130,1),"MAS PARECIDO","NO")</f>
        <v>NO</v>
      </c>
      <c r="BR99" s="62" t="str">
        <f>IF(BP99&lt;=SMALL(BP$3:BP$1130,5),"SIMILAR","NO")</f>
        <v>NO</v>
      </c>
      <c r="BS99" s="62" t="str">
        <f t="shared" si="71"/>
        <v>N/A</v>
      </c>
      <c r="BT99" s="62">
        <f t="shared" si="72"/>
        <v>0</v>
      </c>
      <c r="BU99" s="65">
        <f t="shared" si="73"/>
        <v>0</v>
      </c>
      <c r="BV99" s="59">
        <f>IFERROR(SQRT(($E99-$E$1136)^2+($X99-$X$1136)^2),0)</f>
        <v>0.12000360010800323</v>
      </c>
      <c r="BW99" s="62" t="str">
        <f>IF(BV99&lt;=SMALL(BV$3:BV$1130,1),"MAS PARECIDO","NO")</f>
        <v>NO</v>
      </c>
      <c r="BX99" s="62" t="str">
        <f>IF(BV99&lt;=SMALL(BV$3:BV$1130,5),"SIMILAR","NO")</f>
        <v>NO</v>
      </c>
      <c r="BY99" s="62" t="str">
        <f t="shared" si="74"/>
        <v>N/A</v>
      </c>
      <c r="BZ99" s="62">
        <f t="shared" si="75"/>
        <v>0</v>
      </c>
      <c r="CA99" s="65">
        <f t="shared" si="76"/>
        <v>0</v>
      </c>
      <c r="CB99" s="59">
        <f>IFERROR(SQRT(($E99-$E$1136)^2+($AA99-$AA$1136)^2),0)</f>
        <v>0.12000360010800323</v>
      </c>
      <c r="CC99" s="62" t="str">
        <f>IF(CB99&lt;=SMALL(CB$3:CB$1130,1),"MAS PARECIDO","NO")</f>
        <v>NO</v>
      </c>
      <c r="CD99" s="62" t="str">
        <f>IF(CB99&lt;=SMALL(CB$3:CB$1130,5),"SIMILAR","NO")</f>
        <v>NO</v>
      </c>
      <c r="CE99" s="62" t="str">
        <f t="shared" si="81"/>
        <v>N/A</v>
      </c>
      <c r="CF99" s="62">
        <f t="shared" si="82"/>
        <v>0</v>
      </c>
      <c r="CG99" s="65">
        <f t="shared" si="83"/>
        <v>0</v>
      </c>
      <c r="CH99" s="59">
        <f>IFERROR(SQRT(($E99-$E$1136)^2+($AD99-$AD$1136)^2),0)</f>
        <v>0.12000360010800323</v>
      </c>
      <c r="CI99" s="62" t="str">
        <f>IF(CH99&lt;=SMALL(CH$3:CH$1130,1),"MAS PARECIDO","NO")</f>
        <v>NO</v>
      </c>
      <c r="CJ99" s="62" t="str">
        <f>IF(CH99&lt;=SMALL(CH$3:CH$1130,5),"SIMILAR","NO")</f>
        <v>NO</v>
      </c>
      <c r="CK99" s="62" t="str">
        <f t="shared" si="84"/>
        <v>N/A</v>
      </c>
      <c r="CL99" s="62">
        <f t="shared" si="85"/>
        <v>0</v>
      </c>
      <c r="CM99" s="65">
        <f t="shared" si="86"/>
        <v>0</v>
      </c>
      <c r="CN99" s="59">
        <f>IFERROR(SQRT(($E99-$E$1136)^2+($AG99-$AG$1136)^2),0)</f>
        <v>0.12000360010800323</v>
      </c>
      <c r="CO99" s="62" t="str">
        <f>IF(CN99&lt;=SMALL(CN$3:CN$1130,1),"MAS PARECIDO","NO")</f>
        <v>NO</v>
      </c>
      <c r="CP99" s="62" t="str">
        <f>IF(CN99&lt;=SMALL(CN$3:CN$1130,5),"SIMILAR","NO")</f>
        <v>NO</v>
      </c>
      <c r="CQ99" s="62" t="str">
        <f t="shared" si="87"/>
        <v>N/A</v>
      </c>
      <c r="CR99" s="62">
        <f t="shared" si="88"/>
        <v>0</v>
      </c>
      <c r="CS99" s="65">
        <f t="shared" si="89"/>
        <v>0</v>
      </c>
      <c r="CT99" s="59">
        <f>IFERROR(SQRT(($E99-$E$1136)^2+($AJ99-$AJ$1136)^2),0)</f>
        <v>0.12000360010800323</v>
      </c>
      <c r="CU99" s="62" t="str">
        <f>IF(CT99&lt;=SMALL(CT$3:CT$1130,1),"MAS PARECIDO","NO")</f>
        <v>NO</v>
      </c>
      <c r="CV99" s="62" t="str">
        <f>IF(CT99&lt;=SMALL(CT$3:CT$1130,5),"SIMILAR","NO")</f>
        <v>NO</v>
      </c>
      <c r="CW99" s="62" t="str">
        <f t="shared" si="90"/>
        <v>N/A</v>
      </c>
      <c r="CX99" s="62">
        <f t="shared" si="91"/>
        <v>0</v>
      </c>
      <c r="CY99" s="65">
        <f t="shared" si="92"/>
        <v>0</v>
      </c>
      <c r="CZ99" s="2" t="s">
        <v>1462</v>
      </c>
      <c r="DA99" s="2" t="s">
        <v>1463</v>
      </c>
      <c r="DB99" s="2">
        <v>0</v>
      </c>
      <c r="DC99" s="2" t="s">
        <v>189</v>
      </c>
    </row>
    <row r="100" spans="1:107">
      <c r="A100" s="45" t="s">
        <v>294</v>
      </c>
      <c r="B100" s="46">
        <v>99751</v>
      </c>
      <c r="C100" s="47">
        <f>(B100-$B$1132)/($B$1133-$B$1132)</f>
        <v>0.11133490344093097</v>
      </c>
      <c r="D100" s="46">
        <v>50000</v>
      </c>
      <c r="E100" s="47">
        <f>(D100-$D$1132)/($D$1133-$D$1132)</f>
        <v>9.9972999189975695E-2</v>
      </c>
      <c r="F100" s="46" t="s">
        <v>53</v>
      </c>
      <c r="G100" s="44">
        <f>VLOOKUP(F100,'DATOS DE SOPORTE'!$Y$5:$Z$8,2,FALSE)</f>
        <v>2</v>
      </c>
      <c r="H100" s="47">
        <f>(G100-$G$1132)/($G$1133-$G$1132)</f>
        <v>0.33333333333333331</v>
      </c>
      <c r="I100" s="50">
        <v>1</v>
      </c>
      <c r="J100" s="44">
        <f t="shared" si="54"/>
        <v>1</v>
      </c>
      <c r="K100" s="43">
        <f>(J100-$J$1132)/($J$1133-$J$1132)</f>
        <v>0.2</v>
      </c>
      <c r="L100" s="51" t="str">
        <f t="shared" si="93"/>
        <v>SI</v>
      </c>
      <c r="M100" s="46" t="s">
        <v>56</v>
      </c>
      <c r="N100" s="44">
        <f t="shared" si="55"/>
        <v>1</v>
      </c>
      <c r="O100" s="43">
        <f>(N100-N$1132)/(N$1133-N$1132)</f>
        <v>0</v>
      </c>
      <c r="P100" s="46" t="s">
        <v>193</v>
      </c>
      <c r="Q100" s="44">
        <f t="shared" si="56"/>
        <v>2</v>
      </c>
      <c r="R100" s="43">
        <f>(Q100-Q$1132)/(Q$1133-Q$1132)</f>
        <v>0.5</v>
      </c>
      <c r="S100" s="46" t="s">
        <v>194</v>
      </c>
      <c r="T100" s="44">
        <f t="shared" si="57"/>
        <v>1</v>
      </c>
      <c r="U100" s="43">
        <f>(T100-T$1132)/(T$1133-T$1132)</f>
        <v>0</v>
      </c>
      <c r="V100" s="46" t="s">
        <v>62</v>
      </c>
      <c r="W100" s="53">
        <f>VLOOKUP(V100,'DATOS DE SOPORTE'!$S$5:$T$10,2,FALSE)</f>
        <v>1</v>
      </c>
      <c r="X100" s="54">
        <f>(W100-W$1132)/(W$1133-W$1132)</f>
        <v>0</v>
      </c>
      <c r="Y100" s="46" t="s">
        <v>136</v>
      </c>
      <c r="Z100" s="53">
        <f t="shared" si="77"/>
        <v>2</v>
      </c>
      <c r="AA100" s="54">
        <f>(Z100-Z$1132)/(Z$1133-Z$1132)</f>
        <v>1</v>
      </c>
      <c r="AB100" s="46" t="s">
        <v>136</v>
      </c>
      <c r="AC100" s="53">
        <f t="shared" si="78"/>
        <v>2</v>
      </c>
      <c r="AD100" s="54">
        <f>(AC100-AC$1132)/(AC$1133-AC$1132)</f>
        <v>1</v>
      </c>
      <c r="AE100" s="46" t="s">
        <v>188</v>
      </c>
      <c r="AF100" s="53">
        <f t="shared" si="79"/>
        <v>1</v>
      </c>
      <c r="AG100" s="54">
        <f>(AF100-AF$1132)/(AF$1133-AF$1132)</f>
        <v>0</v>
      </c>
      <c r="AH100" s="24" t="s">
        <v>67</v>
      </c>
      <c r="AI100" s="53">
        <f>VLOOKUP(AH100,'DATOS DE SOPORTE'!$V$5:$W$8,2,FALSE)</f>
        <v>1</v>
      </c>
      <c r="AJ100" s="54">
        <f>(AI100-AI$1132)/(AI$1133-AI$1132)</f>
        <v>0</v>
      </c>
      <c r="AK100" s="58" t="str">
        <f t="shared" si="80"/>
        <v>Bueno</v>
      </c>
      <c r="AL100" s="61">
        <f>IFERROR(SQRT(($E100-$E$1136)^2+($C100-$C$1136)^2),0)</f>
        <v>0.13711240714438908</v>
      </c>
      <c r="AM100" s="62" t="str">
        <f>IF(AL100&lt;=SMALL($AL$3:$AL$1130,1),"MAS PARECIDO","NO")</f>
        <v>NO</v>
      </c>
      <c r="AN100" s="62" t="str">
        <f>IF(AL100&lt;=SMALL($AL$3:$AL$1130,5),"SIMILAR","NO")</f>
        <v>NO</v>
      </c>
      <c r="AO100" s="62" t="str">
        <f t="shared" si="94"/>
        <v>N/A</v>
      </c>
      <c r="AP100" s="62">
        <f t="shared" si="58"/>
        <v>0</v>
      </c>
      <c r="AQ100" s="65">
        <f t="shared" si="95"/>
        <v>0</v>
      </c>
      <c r="AR100" s="61">
        <f>IFERROR(SQRT(($E100-$E$1136)^2+($H100-$H$1136)^2),0)</f>
        <v>0.10000300009000269</v>
      </c>
      <c r="AS100" s="62" t="str">
        <f>IF(AR100&lt;=SMALL(AR$3:AR$1130,1),"MAS PARECIDO","NO")</f>
        <v>NO</v>
      </c>
      <c r="AT100" s="62" t="str">
        <f>IF(AR100&lt;=SMALL(AR$3:AR$1130,5),"SIMILAR","NO")</f>
        <v>NO</v>
      </c>
      <c r="AU100" s="62" t="str">
        <f t="shared" si="59"/>
        <v>N/A</v>
      </c>
      <c r="AV100" s="62">
        <f t="shared" si="60"/>
        <v>0</v>
      </c>
      <c r="AW100" s="65">
        <f t="shared" si="61"/>
        <v>0</v>
      </c>
      <c r="AX100" s="59">
        <f>IFERROR(SQRT(($E100-$E$1136)^2+($K100-$K$1136)^2),0)</f>
        <v>0.10000300009000269</v>
      </c>
      <c r="AY100" s="62" t="str">
        <f>IF(AX100&lt;=SMALL(AX$3:AX$1130,1),"MAS PARECIDO","NO")</f>
        <v>NO</v>
      </c>
      <c r="AZ100" s="62" t="str">
        <f>IF(AX100&lt;=SMALL(AX$3:AX$1130,5),"SIMILAR","NO")</f>
        <v>NO</v>
      </c>
      <c r="BA100" s="62" t="str">
        <f t="shared" si="62"/>
        <v>N/A</v>
      </c>
      <c r="BB100" s="62">
        <f t="shared" si="63"/>
        <v>0</v>
      </c>
      <c r="BC100" s="65">
        <f t="shared" si="64"/>
        <v>0</v>
      </c>
      <c r="BD100" s="59">
        <f>IFERROR(SQRT(($E100-$E$1136)^2+($O100-$O$1136)^2),0)</f>
        <v>1.0049878606366351</v>
      </c>
      <c r="BE100" s="62" t="str">
        <f>IF(BD100&lt;=SMALL(BD$3:BD$1130,1),"MAS PARECIDO","NO")</f>
        <v>NO</v>
      </c>
      <c r="BF100" s="62" t="str">
        <f>IF(BD100&lt;=SMALL(BD$3:BD$1130,5),"SIMILAR","NO")</f>
        <v>NO</v>
      </c>
      <c r="BG100" s="62" t="str">
        <f t="shared" si="65"/>
        <v>N/A</v>
      </c>
      <c r="BH100" s="62">
        <f t="shared" si="66"/>
        <v>0</v>
      </c>
      <c r="BI100" s="65">
        <f t="shared" si="67"/>
        <v>0</v>
      </c>
      <c r="BJ100" s="59">
        <f>IFERROR(SQRT(($E100-$E$1136)^2+($R100-$R$1136)^2),0)</f>
        <v>0.10000300009000269</v>
      </c>
      <c r="BK100" s="62" t="str">
        <f>IF(BJ100&lt;=SMALL(BJ$3:BJ$1130,1),"MAS PARECIDO","NO")</f>
        <v>NO</v>
      </c>
      <c r="BL100" s="62" t="str">
        <f>IF(BJ100&lt;=SMALL(BJ$3:BJ$1130,5),"SIMILAR","NO")</f>
        <v>NO</v>
      </c>
      <c r="BM100" s="62" t="str">
        <f t="shared" si="68"/>
        <v>N/A</v>
      </c>
      <c r="BN100" s="62">
        <f t="shared" si="69"/>
        <v>0</v>
      </c>
      <c r="BO100" s="65">
        <f t="shared" si="70"/>
        <v>0</v>
      </c>
      <c r="BP100" s="59">
        <f>IFERROR(SQRT(($E100-$E$1136)^2+($U100-$U$1136)^2),0)</f>
        <v>0.10000300009000269</v>
      </c>
      <c r="BQ100" s="62" t="str">
        <f>IF(BP100&lt;=SMALL(BP$3:BP$1130,1),"MAS PARECIDO","NO")</f>
        <v>NO</v>
      </c>
      <c r="BR100" s="62" t="str">
        <f>IF(BP100&lt;=SMALL(BP$3:BP$1130,5),"SIMILAR","NO")</f>
        <v>NO</v>
      </c>
      <c r="BS100" s="62" t="str">
        <f t="shared" si="71"/>
        <v>N/A</v>
      </c>
      <c r="BT100" s="62">
        <f t="shared" si="72"/>
        <v>0</v>
      </c>
      <c r="BU100" s="65">
        <f t="shared" si="73"/>
        <v>0</v>
      </c>
      <c r="BV100" s="59">
        <f>IFERROR(SQRT(($E100-$E$1136)^2+($X100-$X$1136)^2),0)</f>
        <v>0.10000300009000269</v>
      </c>
      <c r="BW100" s="62" t="str">
        <f>IF(BV100&lt;=SMALL(BV$3:BV$1130,1),"MAS PARECIDO","NO")</f>
        <v>NO</v>
      </c>
      <c r="BX100" s="62" t="str">
        <f>IF(BV100&lt;=SMALL(BV$3:BV$1130,5),"SIMILAR","NO")</f>
        <v>NO</v>
      </c>
      <c r="BY100" s="62" t="str">
        <f t="shared" si="74"/>
        <v>N/A</v>
      </c>
      <c r="BZ100" s="62">
        <f t="shared" si="75"/>
        <v>0</v>
      </c>
      <c r="CA100" s="65">
        <f t="shared" si="76"/>
        <v>0</v>
      </c>
      <c r="CB100" s="59">
        <f>IFERROR(SQRT(($E100-$E$1136)^2+($AA100-$AA$1136)^2),0)</f>
        <v>1.0049878606366351</v>
      </c>
      <c r="CC100" s="62" t="str">
        <f>IF(CB100&lt;=SMALL(CB$3:CB$1130,1),"MAS PARECIDO","NO")</f>
        <v>NO</v>
      </c>
      <c r="CD100" s="62" t="str">
        <f>IF(CB100&lt;=SMALL(CB$3:CB$1130,5),"SIMILAR","NO")</f>
        <v>NO</v>
      </c>
      <c r="CE100" s="62" t="str">
        <f t="shared" si="81"/>
        <v>N/A</v>
      </c>
      <c r="CF100" s="62">
        <f t="shared" si="82"/>
        <v>0</v>
      </c>
      <c r="CG100" s="65">
        <f t="shared" si="83"/>
        <v>0</v>
      </c>
      <c r="CH100" s="59">
        <f>IFERROR(SQRT(($E100-$E$1136)^2+($AD100-$AD$1136)^2),0)</f>
        <v>0.10000300009000269</v>
      </c>
      <c r="CI100" s="62" t="str">
        <f>IF(CH100&lt;=SMALL(CH$3:CH$1130,1),"MAS PARECIDO","NO")</f>
        <v>NO</v>
      </c>
      <c r="CJ100" s="62" t="str">
        <f>IF(CH100&lt;=SMALL(CH$3:CH$1130,5),"SIMILAR","NO")</f>
        <v>NO</v>
      </c>
      <c r="CK100" s="62" t="str">
        <f t="shared" si="84"/>
        <v>N/A</v>
      </c>
      <c r="CL100" s="62">
        <f t="shared" si="85"/>
        <v>0</v>
      </c>
      <c r="CM100" s="65">
        <f t="shared" si="86"/>
        <v>0</v>
      </c>
      <c r="CN100" s="59">
        <f>IFERROR(SQRT(($E100-$E$1136)^2+($AG100-$AG$1136)^2),0)</f>
        <v>1.0049878606366351</v>
      </c>
      <c r="CO100" s="62" t="str">
        <f>IF(CN100&lt;=SMALL(CN$3:CN$1130,1),"MAS PARECIDO","NO")</f>
        <v>NO</v>
      </c>
      <c r="CP100" s="62" t="str">
        <f>IF(CN100&lt;=SMALL(CN$3:CN$1130,5),"SIMILAR","NO")</f>
        <v>NO</v>
      </c>
      <c r="CQ100" s="62" t="str">
        <f t="shared" si="87"/>
        <v>N/A</v>
      </c>
      <c r="CR100" s="62">
        <f t="shared" si="88"/>
        <v>0</v>
      </c>
      <c r="CS100" s="65">
        <f t="shared" si="89"/>
        <v>0</v>
      </c>
      <c r="CT100" s="59">
        <f>IFERROR(SQRT(($E100-$E$1136)^2+($AJ100-$AJ$1136)^2),0)</f>
        <v>0.10000300009000269</v>
      </c>
      <c r="CU100" s="62" t="str">
        <f>IF(CT100&lt;=SMALL(CT$3:CT$1130,1),"MAS PARECIDO","NO")</f>
        <v>NO</v>
      </c>
      <c r="CV100" s="62" t="str">
        <f>IF(CT100&lt;=SMALL(CT$3:CT$1130,5),"SIMILAR","NO")</f>
        <v>NO</v>
      </c>
      <c r="CW100" s="62" t="str">
        <f t="shared" si="90"/>
        <v>N/A</v>
      </c>
      <c r="CX100" s="62">
        <f t="shared" si="91"/>
        <v>0</v>
      </c>
      <c r="CY100" s="65">
        <f t="shared" si="92"/>
        <v>0</v>
      </c>
      <c r="CZ100" s="2" t="s">
        <v>1464</v>
      </c>
      <c r="DA100" s="2" t="s">
        <v>1465</v>
      </c>
      <c r="DB100" s="2">
        <v>0</v>
      </c>
      <c r="DC100" s="2" t="s">
        <v>189</v>
      </c>
    </row>
    <row r="101" spans="1:107">
      <c r="A101" s="45" t="s">
        <v>208</v>
      </c>
      <c r="B101" s="46">
        <v>41973</v>
      </c>
      <c r="C101" s="47">
        <f>(B101-$B$1132)/($B$1133-$B$1132)</f>
        <v>4.3797436178244817E-2</v>
      </c>
      <c r="D101" s="46">
        <v>15000</v>
      </c>
      <c r="E101" s="47">
        <f>(D101-$D$1132)/($D$1133-$D$1132)</f>
        <v>2.9970899126973809E-2</v>
      </c>
      <c r="F101" s="46" t="s">
        <v>53</v>
      </c>
      <c r="G101" s="44">
        <f>VLOOKUP(F101,'DATOS DE SOPORTE'!$Y$5:$Z$8,2,FALSE)</f>
        <v>2</v>
      </c>
      <c r="H101" s="47">
        <f>(G101-$G$1132)/($G$1133-$G$1132)</f>
        <v>0.33333333333333331</v>
      </c>
      <c r="I101" s="50">
        <v>0</v>
      </c>
      <c r="J101" s="44">
        <f t="shared" si="54"/>
        <v>0</v>
      </c>
      <c r="K101" s="43">
        <f>(J101-$J$1132)/($J$1133-$J$1132)</f>
        <v>0</v>
      </c>
      <c r="L101" s="51" t="str">
        <f t="shared" si="93"/>
        <v>NO</v>
      </c>
      <c r="M101" s="46" t="s">
        <v>56</v>
      </c>
      <c r="N101" s="44">
        <f t="shared" si="55"/>
        <v>1</v>
      </c>
      <c r="O101" s="43">
        <f>(N101-N$1132)/(N$1133-N$1132)</f>
        <v>0</v>
      </c>
      <c r="P101" s="46" t="s">
        <v>193</v>
      </c>
      <c r="Q101" s="44">
        <f t="shared" si="56"/>
        <v>2</v>
      </c>
      <c r="R101" s="43">
        <f>(Q101-Q$1132)/(Q$1133-Q$1132)</f>
        <v>0.5</v>
      </c>
      <c r="S101" s="46" t="s">
        <v>194</v>
      </c>
      <c r="T101" s="44">
        <f t="shared" si="57"/>
        <v>1</v>
      </c>
      <c r="U101" s="43">
        <f>(T101-T$1132)/(T$1133-T$1132)</f>
        <v>0</v>
      </c>
      <c r="V101" s="46" t="s">
        <v>212</v>
      </c>
      <c r="W101" s="53">
        <f>VLOOKUP(V101,'DATOS DE SOPORTE'!$S$5:$T$10,2,FALSE)</f>
        <v>3</v>
      </c>
      <c r="X101" s="54">
        <f>(W101-W$1132)/(W$1133-W$1132)</f>
        <v>0.4</v>
      </c>
      <c r="Y101" s="46" t="s">
        <v>188</v>
      </c>
      <c r="Z101" s="53">
        <f t="shared" si="77"/>
        <v>1</v>
      </c>
      <c r="AA101" s="54">
        <f>(Z101-Z$1132)/(Z$1133-Z$1132)</f>
        <v>0</v>
      </c>
      <c r="AB101" s="46" t="s">
        <v>136</v>
      </c>
      <c r="AC101" s="53">
        <f t="shared" si="78"/>
        <v>2</v>
      </c>
      <c r="AD101" s="54">
        <f>(AC101-AC$1132)/(AC$1133-AC$1132)</f>
        <v>1</v>
      </c>
      <c r="AE101" s="46" t="s">
        <v>136</v>
      </c>
      <c r="AF101" s="53">
        <f t="shared" si="79"/>
        <v>2</v>
      </c>
      <c r="AG101" s="54">
        <f>(AF101-AF$1132)/(AF$1133-AF$1132)</f>
        <v>1</v>
      </c>
      <c r="AH101" s="24" t="s">
        <v>67</v>
      </c>
      <c r="AI101" s="53">
        <f>VLOOKUP(AH101,'DATOS DE SOPORTE'!$V$5:$W$8,2,FALSE)</f>
        <v>1</v>
      </c>
      <c r="AJ101" s="54">
        <f>(AI101-AI$1132)/(AI$1133-AI$1132)</f>
        <v>0</v>
      </c>
      <c r="AK101" s="58" t="str">
        <f t="shared" si="80"/>
        <v>Bueno</v>
      </c>
      <c r="AL101" s="61">
        <f>IFERROR(SQRT(($E101-$E$1136)^2+($C101-$C$1136)^2),0)</f>
        <v>0.16410716154526842</v>
      </c>
      <c r="AM101" s="62" t="str">
        <f>IF(AL101&lt;=SMALL($AL$3:$AL$1130,1),"MAS PARECIDO","NO")</f>
        <v>NO</v>
      </c>
      <c r="AN101" s="62" t="str">
        <f>IF(AL101&lt;=SMALL($AL$3:$AL$1130,5),"SIMILAR","NO")</f>
        <v>NO</v>
      </c>
      <c r="AO101" s="62" t="str">
        <f t="shared" si="94"/>
        <v>N/A</v>
      </c>
      <c r="AP101" s="62">
        <f t="shared" si="58"/>
        <v>0</v>
      </c>
      <c r="AQ101" s="65">
        <f t="shared" si="95"/>
        <v>0</v>
      </c>
      <c r="AR101" s="61">
        <f>IFERROR(SQRT(($E101-$E$1136)^2+($H101-$H$1136)^2),0)</f>
        <v>3.0000900027000808E-2</v>
      </c>
      <c r="AS101" s="62" t="str">
        <f>IF(AR101&lt;=SMALL(AR$3:AR$1130,1),"MAS PARECIDO","NO")</f>
        <v>NO</v>
      </c>
      <c r="AT101" s="62" t="str">
        <f>IF(AR101&lt;=SMALL(AR$3:AR$1130,5),"SIMILAR","NO")</f>
        <v>NO</v>
      </c>
      <c r="AU101" s="62" t="str">
        <f t="shared" si="59"/>
        <v>N/A</v>
      </c>
      <c r="AV101" s="62">
        <f t="shared" si="60"/>
        <v>0</v>
      </c>
      <c r="AW101" s="65">
        <f t="shared" si="61"/>
        <v>0</v>
      </c>
      <c r="AX101" s="59">
        <f>IFERROR(SQRT(($E101-$E$1136)^2+($K101-$K$1136)^2),0)</f>
        <v>0.20223761767393844</v>
      </c>
      <c r="AY101" s="62" t="str">
        <f>IF(AX101&lt;=SMALL(AX$3:AX$1130,1),"MAS PARECIDO","NO")</f>
        <v>NO</v>
      </c>
      <c r="AZ101" s="62" t="str">
        <f>IF(AX101&lt;=SMALL(AX$3:AX$1130,5),"SIMILAR","NO")</f>
        <v>NO</v>
      </c>
      <c r="BA101" s="62" t="str">
        <f t="shared" si="62"/>
        <v>N/A</v>
      </c>
      <c r="BB101" s="62">
        <f t="shared" si="63"/>
        <v>0</v>
      </c>
      <c r="BC101" s="65">
        <f t="shared" si="64"/>
        <v>0</v>
      </c>
      <c r="BD101" s="59">
        <f>IFERROR(SQRT(($E101-$E$1136)^2+($O101-$O$1136)^2),0)</f>
        <v>1.0004499257846093</v>
      </c>
      <c r="BE101" s="62" t="str">
        <f>IF(BD101&lt;=SMALL(BD$3:BD$1130,1),"MAS PARECIDO","NO")</f>
        <v>NO</v>
      </c>
      <c r="BF101" s="62" t="str">
        <f>IF(BD101&lt;=SMALL(BD$3:BD$1130,5),"SIMILAR","NO")</f>
        <v>NO</v>
      </c>
      <c r="BG101" s="62" t="str">
        <f t="shared" si="65"/>
        <v>N/A</v>
      </c>
      <c r="BH101" s="62">
        <f t="shared" si="66"/>
        <v>0</v>
      </c>
      <c r="BI101" s="65">
        <f t="shared" si="67"/>
        <v>0</v>
      </c>
      <c r="BJ101" s="59">
        <f>IFERROR(SQRT(($E101-$E$1136)^2+($R101-$R$1136)^2),0)</f>
        <v>3.0000900027000808E-2</v>
      </c>
      <c r="BK101" s="62" t="str">
        <f>IF(BJ101&lt;=SMALL(BJ$3:BJ$1130,1),"MAS PARECIDO","NO")</f>
        <v>NO</v>
      </c>
      <c r="BL101" s="62" t="str">
        <f>IF(BJ101&lt;=SMALL(BJ$3:BJ$1130,5),"SIMILAR","NO")</f>
        <v>NO</v>
      </c>
      <c r="BM101" s="62" t="str">
        <f t="shared" si="68"/>
        <v>N/A</v>
      </c>
      <c r="BN101" s="62">
        <f t="shared" si="69"/>
        <v>0</v>
      </c>
      <c r="BO101" s="65">
        <f t="shared" si="70"/>
        <v>0</v>
      </c>
      <c r="BP101" s="59">
        <f>IFERROR(SQRT(($E101-$E$1136)^2+($U101-$U$1136)^2),0)</f>
        <v>3.0000900027000808E-2</v>
      </c>
      <c r="BQ101" s="62" t="str">
        <f>IF(BP101&lt;=SMALL(BP$3:BP$1130,1),"MAS PARECIDO","NO")</f>
        <v>NO</v>
      </c>
      <c r="BR101" s="62" t="str">
        <f>IF(BP101&lt;=SMALL(BP$3:BP$1130,5),"SIMILAR","NO")</f>
        <v>NO</v>
      </c>
      <c r="BS101" s="62" t="str">
        <f t="shared" si="71"/>
        <v>N/A</v>
      </c>
      <c r="BT101" s="62">
        <f t="shared" si="72"/>
        <v>0</v>
      </c>
      <c r="BU101" s="65">
        <f t="shared" si="73"/>
        <v>0</v>
      </c>
      <c r="BV101" s="59">
        <f>IFERROR(SQRT(($E101-$E$1136)^2+($X101-$X$1136)^2),0)</f>
        <v>0.40112348971660849</v>
      </c>
      <c r="BW101" s="62" t="str">
        <f>IF(BV101&lt;=SMALL(BV$3:BV$1130,1),"MAS PARECIDO","NO")</f>
        <v>NO</v>
      </c>
      <c r="BX101" s="62" t="str">
        <f>IF(BV101&lt;=SMALL(BV$3:BV$1130,5),"SIMILAR","NO")</f>
        <v>NO</v>
      </c>
      <c r="BY101" s="62" t="str">
        <f t="shared" si="74"/>
        <v>N/A</v>
      </c>
      <c r="BZ101" s="62">
        <f t="shared" si="75"/>
        <v>0</v>
      </c>
      <c r="CA101" s="65">
        <f t="shared" si="76"/>
        <v>0</v>
      </c>
      <c r="CB101" s="59">
        <f>IFERROR(SQRT(($E101-$E$1136)^2+($AA101-$AA$1136)^2),0)</f>
        <v>3.0000900027000808E-2</v>
      </c>
      <c r="CC101" s="62" t="str">
        <f>IF(CB101&lt;=SMALL(CB$3:CB$1130,1),"MAS PARECIDO","NO")</f>
        <v>NO</v>
      </c>
      <c r="CD101" s="62" t="str">
        <f>IF(CB101&lt;=SMALL(CB$3:CB$1130,5),"SIMILAR","NO")</f>
        <v>NO</v>
      </c>
      <c r="CE101" s="62" t="str">
        <f t="shared" si="81"/>
        <v>N/A</v>
      </c>
      <c r="CF101" s="62">
        <f t="shared" si="82"/>
        <v>0</v>
      </c>
      <c r="CG101" s="65">
        <f t="shared" si="83"/>
        <v>0</v>
      </c>
      <c r="CH101" s="59">
        <f>IFERROR(SQRT(($E101-$E$1136)^2+($AD101-$AD$1136)^2),0)</f>
        <v>3.0000900027000808E-2</v>
      </c>
      <c r="CI101" s="62" t="str">
        <f>IF(CH101&lt;=SMALL(CH$3:CH$1130,1),"MAS PARECIDO","NO")</f>
        <v>NO</v>
      </c>
      <c r="CJ101" s="62" t="str">
        <f>IF(CH101&lt;=SMALL(CH$3:CH$1130,5),"SIMILAR","NO")</f>
        <v>NO</v>
      </c>
      <c r="CK101" s="62" t="str">
        <f t="shared" si="84"/>
        <v>N/A</v>
      </c>
      <c r="CL101" s="62">
        <f t="shared" si="85"/>
        <v>0</v>
      </c>
      <c r="CM101" s="65">
        <f t="shared" si="86"/>
        <v>0</v>
      </c>
      <c r="CN101" s="59">
        <f>IFERROR(SQRT(($E101-$E$1136)^2+($AG101-$AG$1136)^2),0)</f>
        <v>3.0000900027000808E-2</v>
      </c>
      <c r="CO101" s="62" t="str">
        <f>IF(CN101&lt;=SMALL(CN$3:CN$1130,1),"MAS PARECIDO","NO")</f>
        <v>NO</v>
      </c>
      <c r="CP101" s="62" t="str">
        <f>IF(CN101&lt;=SMALL(CN$3:CN$1130,5),"SIMILAR","NO")</f>
        <v>NO</v>
      </c>
      <c r="CQ101" s="62" t="str">
        <f t="shared" si="87"/>
        <v>N/A</v>
      </c>
      <c r="CR101" s="62">
        <f t="shared" si="88"/>
        <v>0</v>
      </c>
      <c r="CS101" s="65">
        <f t="shared" si="89"/>
        <v>0</v>
      </c>
      <c r="CT101" s="59">
        <f>IFERROR(SQRT(($E101-$E$1136)^2+($AJ101-$AJ$1136)^2),0)</f>
        <v>3.0000900027000808E-2</v>
      </c>
      <c r="CU101" s="62" t="str">
        <f>IF(CT101&lt;=SMALL(CT$3:CT$1130,1),"MAS PARECIDO","NO")</f>
        <v>NO</v>
      </c>
      <c r="CV101" s="62" t="str">
        <f>IF(CT101&lt;=SMALL(CT$3:CT$1130,5),"SIMILAR","NO")</f>
        <v>NO</v>
      </c>
      <c r="CW101" s="62" t="str">
        <f t="shared" si="90"/>
        <v>N/A</v>
      </c>
      <c r="CX101" s="62">
        <f t="shared" si="91"/>
        <v>0</v>
      </c>
      <c r="CY101" s="65">
        <f t="shared" si="92"/>
        <v>0</v>
      </c>
      <c r="CZ101" s="2" t="s">
        <v>1304</v>
      </c>
      <c r="DA101" s="2" t="s">
        <v>1305</v>
      </c>
      <c r="DB101" s="2">
        <v>0</v>
      </c>
      <c r="DC101" s="2" t="s">
        <v>189</v>
      </c>
    </row>
    <row r="102" spans="1:107">
      <c r="A102" s="45" t="s">
        <v>295</v>
      </c>
      <c r="B102" s="46">
        <v>650000</v>
      </c>
      <c r="C102" s="47">
        <f>(B102-$B$1132)/($B$1133-$B$1132)</f>
        <v>0.75452822657128849</v>
      </c>
      <c r="D102" s="46">
        <v>30000</v>
      </c>
      <c r="E102" s="47">
        <f>(D102-$D$1132)/($D$1133-$D$1132)</f>
        <v>5.9971799153974617E-2</v>
      </c>
      <c r="F102" s="46" t="s">
        <v>187</v>
      </c>
      <c r="G102" s="44">
        <f>VLOOKUP(F102,'DATOS DE SOPORTE'!$Y$5:$Z$8,2,FALSE)</f>
        <v>4</v>
      </c>
      <c r="H102" s="47">
        <f>(G102-$G$1132)/($G$1133-$G$1132)</f>
        <v>1</v>
      </c>
      <c r="I102" s="50">
        <v>2</v>
      </c>
      <c r="J102" s="44">
        <f t="shared" si="54"/>
        <v>2</v>
      </c>
      <c r="K102" s="43">
        <f>(J102-$J$1132)/($J$1133-$J$1132)</f>
        <v>0.4</v>
      </c>
      <c r="L102" s="51" t="str">
        <f t="shared" si="93"/>
        <v>SI</v>
      </c>
      <c r="M102" s="46" t="s">
        <v>192</v>
      </c>
      <c r="N102" s="44">
        <f t="shared" si="55"/>
        <v>2</v>
      </c>
      <c r="O102" s="43">
        <f>(N102-N$1132)/(N$1133-N$1132)</f>
        <v>1</v>
      </c>
      <c r="P102" s="46" t="s">
        <v>58</v>
      </c>
      <c r="Q102" s="44">
        <f t="shared" si="56"/>
        <v>3</v>
      </c>
      <c r="R102" s="43">
        <f>(Q102-Q$1132)/(Q$1133-Q$1132)</f>
        <v>1</v>
      </c>
      <c r="S102" s="46" t="s">
        <v>60</v>
      </c>
      <c r="T102" s="44">
        <f t="shared" si="57"/>
        <v>2</v>
      </c>
      <c r="U102" s="43">
        <f>(T102-T$1132)/(T$1133-T$1132)</f>
        <v>1</v>
      </c>
      <c r="V102" s="46" t="s">
        <v>198</v>
      </c>
      <c r="W102" s="53">
        <f>VLOOKUP(V102,'DATOS DE SOPORTE'!$S$5:$T$10,2,FALSE)</f>
        <v>4</v>
      </c>
      <c r="X102" s="54">
        <f>(W102-W$1132)/(W$1133-W$1132)</f>
        <v>0.6</v>
      </c>
      <c r="Y102" s="46" t="s">
        <v>188</v>
      </c>
      <c r="Z102" s="53">
        <f t="shared" si="77"/>
        <v>1</v>
      </c>
      <c r="AA102" s="54">
        <f>(Z102-Z$1132)/(Z$1133-Z$1132)</f>
        <v>0</v>
      </c>
      <c r="AB102" s="46" t="s">
        <v>188</v>
      </c>
      <c r="AC102" s="53">
        <f t="shared" si="78"/>
        <v>1</v>
      </c>
      <c r="AD102" s="54">
        <f>(AC102-AC$1132)/(AC$1133-AC$1132)</f>
        <v>0</v>
      </c>
      <c r="AE102" s="46" t="s">
        <v>136</v>
      </c>
      <c r="AF102" s="53">
        <f t="shared" si="79"/>
        <v>2</v>
      </c>
      <c r="AG102" s="54">
        <f>(AF102-AF$1132)/(AF$1133-AF$1132)</f>
        <v>1</v>
      </c>
      <c r="AH102" s="24" t="s">
        <v>213</v>
      </c>
      <c r="AI102" s="53">
        <f>VLOOKUP(AH102,'DATOS DE SOPORTE'!$V$5:$W$8,2,FALSE)</f>
        <v>4</v>
      </c>
      <c r="AJ102" s="54">
        <f>(AI102-AI$1132)/(AI$1133-AI$1132)</f>
        <v>1</v>
      </c>
      <c r="AK102" s="58" t="str">
        <f t="shared" si="80"/>
        <v>Bueno</v>
      </c>
      <c r="AL102" s="61">
        <f>IFERROR(SQRT(($E102-$E$1136)^2+($C102-$C$1136)^2),0)</f>
        <v>0.55265605668889539</v>
      </c>
      <c r="AM102" s="62" t="str">
        <f>IF(AL102&lt;=SMALL($AL$3:$AL$1130,1),"MAS PARECIDO","NO")</f>
        <v>NO</v>
      </c>
      <c r="AN102" s="62" t="str">
        <f>IF(AL102&lt;=SMALL($AL$3:$AL$1130,5),"SIMILAR","NO")</f>
        <v>NO</v>
      </c>
      <c r="AO102" s="62" t="str">
        <f t="shared" si="94"/>
        <v>N/A</v>
      </c>
      <c r="AP102" s="62">
        <f t="shared" si="58"/>
        <v>0</v>
      </c>
      <c r="AQ102" s="65">
        <f t="shared" si="95"/>
        <v>0</v>
      </c>
      <c r="AR102" s="61">
        <f>IFERROR(SQRT(($E102-$E$1136)^2+($H102-$H$1136)^2),0)</f>
        <v>0.66936138255367328</v>
      </c>
      <c r="AS102" s="62" t="str">
        <f>IF(AR102&lt;=SMALL(AR$3:AR$1130,1),"MAS PARECIDO","NO")</f>
        <v>NO</v>
      </c>
      <c r="AT102" s="62" t="str">
        <f>IF(AR102&lt;=SMALL(AR$3:AR$1130,5),"SIMILAR","NO")</f>
        <v>NO</v>
      </c>
      <c r="AU102" s="62" t="str">
        <f t="shared" si="59"/>
        <v>N/A</v>
      </c>
      <c r="AV102" s="62">
        <f t="shared" si="60"/>
        <v>0</v>
      </c>
      <c r="AW102" s="65">
        <f t="shared" si="61"/>
        <v>0</v>
      </c>
      <c r="AX102" s="59">
        <f>IFERROR(SQRT(($E102-$E$1136)^2+($K102-$K$1136)^2),0)</f>
        <v>0.2088066474270405</v>
      </c>
      <c r="AY102" s="62" t="str">
        <f>IF(AX102&lt;=SMALL(AX$3:AX$1130,1),"MAS PARECIDO","NO")</f>
        <v>NO</v>
      </c>
      <c r="AZ102" s="62" t="str">
        <f>IF(AX102&lt;=SMALL(AX$3:AX$1130,5),"SIMILAR","NO")</f>
        <v>NO</v>
      </c>
      <c r="BA102" s="62" t="str">
        <f t="shared" si="62"/>
        <v>N/A</v>
      </c>
      <c r="BB102" s="62">
        <f t="shared" si="63"/>
        <v>0</v>
      </c>
      <c r="BC102" s="65">
        <f t="shared" si="64"/>
        <v>0</v>
      </c>
      <c r="BD102" s="59">
        <f>IFERROR(SQRT(($E102-$E$1136)^2+($O102-$O$1136)^2),0)</f>
        <v>6.0001800054001617E-2</v>
      </c>
      <c r="BE102" s="62" t="str">
        <f>IF(BD102&lt;=SMALL(BD$3:BD$1130,1),"MAS PARECIDO","NO")</f>
        <v>NO</v>
      </c>
      <c r="BF102" s="62" t="str">
        <f>IF(BD102&lt;=SMALL(BD$3:BD$1130,5),"SIMILAR","NO")</f>
        <v>NO</v>
      </c>
      <c r="BG102" s="62" t="str">
        <f t="shared" si="65"/>
        <v>N/A</v>
      </c>
      <c r="BH102" s="62">
        <f t="shared" si="66"/>
        <v>0</v>
      </c>
      <c r="BI102" s="65">
        <f t="shared" si="67"/>
        <v>0</v>
      </c>
      <c r="BJ102" s="59">
        <f>IFERROR(SQRT(($E102-$E$1136)^2+($R102-$R$1136)^2),0)</f>
        <v>0.50358734695156948</v>
      </c>
      <c r="BK102" s="62" t="str">
        <f>IF(BJ102&lt;=SMALL(BJ$3:BJ$1130,1),"MAS PARECIDO","NO")</f>
        <v>NO</v>
      </c>
      <c r="BL102" s="62" t="str">
        <f>IF(BJ102&lt;=SMALL(BJ$3:BJ$1130,5),"SIMILAR","NO")</f>
        <v>NO</v>
      </c>
      <c r="BM102" s="62" t="str">
        <f t="shared" si="68"/>
        <v>N/A</v>
      </c>
      <c r="BN102" s="62">
        <f t="shared" si="69"/>
        <v>0</v>
      </c>
      <c r="BO102" s="65">
        <f t="shared" si="70"/>
        <v>0</v>
      </c>
      <c r="BP102" s="59">
        <f>IFERROR(SQRT(($E102-$E$1136)^2+($U102-$U$1136)^2),0)</f>
        <v>1.0017984907204245</v>
      </c>
      <c r="BQ102" s="62" t="str">
        <f>IF(BP102&lt;=SMALL(BP$3:BP$1130,1),"MAS PARECIDO","NO")</f>
        <v>NO</v>
      </c>
      <c r="BR102" s="62" t="str">
        <f>IF(BP102&lt;=SMALL(BP$3:BP$1130,5),"SIMILAR","NO")</f>
        <v>NO</v>
      </c>
      <c r="BS102" s="62" t="str">
        <f t="shared" si="71"/>
        <v>N/A</v>
      </c>
      <c r="BT102" s="62">
        <f t="shared" si="72"/>
        <v>0</v>
      </c>
      <c r="BU102" s="65">
        <f t="shared" si="73"/>
        <v>0</v>
      </c>
      <c r="BV102" s="59">
        <f>IFERROR(SQRT(($E102-$E$1136)^2+($X102-$X$1136)^2),0)</f>
        <v>0.60299271638198115</v>
      </c>
      <c r="BW102" s="62" t="str">
        <f>IF(BV102&lt;=SMALL(BV$3:BV$1130,1),"MAS PARECIDO","NO")</f>
        <v>NO</v>
      </c>
      <c r="BX102" s="62" t="str">
        <f>IF(BV102&lt;=SMALL(BV$3:BV$1130,5),"SIMILAR","NO")</f>
        <v>NO</v>
      </c>
      <c r="BY102" s="62" t="str">
        <f t="shared" si="74"/>
        <v>N/A</v>
      </c>
      <c r="BZ102" s="62">
        <f t="shared" si="75"/>
        <v>0</v>
      </c>
      <c r="CA102" s="65">
        <f t="shared" si="76"/>
        <v>0</v>
      </c>
      <c r="CB102" s="59">
        <f>IFERROR(SQRT(($E102-$E$1136)^2+($AA102-$AA$1136)^2),0)</f>
        <v>6.0001800054001617E-2</v>
      </c>
      <c r="CC102" s="62" t="str">
        <f>IF(CB102&lt;=SMALL(CB$3:CB$1130,1),"MAS PARECIDO","NO")</f>
        <v>NO</v>
      </c>
      <c r="CD102" s="62" t="str">
        <f>IF(CB102&lt;=SMALL(CB$3:CB$1130,5),"SIMILAR","NO")</f>
        <v>NO</v>
      </c>
      <c r="CE102" s="62" t="str">
        <f t="shared" si="81"/>
        <v>N/A</v>
      </c>
      <c r="CF102" s="62">
        <f t="shared" si="82"/>
        <v>0</v>
      </c>
      <c r="CG102" s="65">
        <f t="shared" si="83"/>
        <v>0</v>
      </c>
      <c r="CH102" s="59">
        <f>IFERROR(SQRT(($E102-$E$1136)^2+($AD102-$AD$1136)^2),0)</f>
        <v>1.0017984907204245</v>
      </c>
      <c r="CI102" s="62" t="str">
        <f>IF(CH102&lt;=SMALL(CH$3:CH$1130,1),"MAS PARECIDO","NO")</f>
        <v>NO</v>
      </c>
      <c r="CJ102" s="62" t="str">
        <f>IF(CH102&lt;=SMALL(CH$3:CH$1130,5),"SIMILAR","NO")</f>
        <v>NO</v>
      </c>
      <c r="CK102" s="62" t="str">
        <f t="shared" si="84"/>
        <v>N/A</v>
      </c>
      <c r="CL102" s="62">
        <f t="shared" si="85"/>
        <v>0</v>
      </c>
      <c r="CM102" s="65">
        <f t="shared" si="86"/>
        <v>0</v>
      </c>
      <c r="CN102" s="59">
        <f>IFERROR(SQRT(($E102-$E$1136)^2+($AG102-$AG$1136)^2),0)</f>
        <v>6.0001800054001617E-2</v>
      </c>
      <c r="CO102" s="62" t="str">
        <f>IF(CN102&lt;=SMALL(CN$3:CN$1130,1),"MAS PARECIDO","NO")</f>
        <v>NO</v>
      </c>
      <c r="CP102" s="62" t="str">
        <f>IF(CN102&lt;=SMALL(CN$3:CN$1130,5),"SIMILAR","NO")</f>
        <v>NO</v>
      </c>
      <c r="CQ102" s="62" t="str">
        <f t="shared" si="87"/>
        <v>N/A</v>
      </c>
      <c r="CR102" s="62">
        <f t="shared" si="88"/>
        <v>0</v>
      </c>
      <c r="CS102" s="65">
        <f t="shared" si="89"/>
        <v>0</v>
      </c>
      <c r="CT102" s="59">
        <f>IFERROR(SQRT(($E102-$E$1136)^2+($AJ102-$AJ$1136)^2),0)</f>
        <v>1.0017984907204245</v>
      </c>
      <c r="CU102" s="62" t="str">
        <f>IF(CT102&lt;=SMALL(CT$3:CT$1130,1),"MAS PARECIDO","NO")</f>
        <v>NO</v>
      </c>
      <c r="CV102" s="62" t="str">
        <f>IF(CT102&lt;=SMALL(CT$3:CT$1130,5),"SIMILAR","NO")</f>
        <v>NO</v>
      </c>
      <c r="CW102" s="62" t="str">
        <f t="shared" si="90"/>
        <v>N/A</v>
      </c>
      <c r="CX102" s="62">
        <f t="shared" si="91"/>
        <v>0</v>
      </c>
      <c r="CY102" s="65">
        <f t="shared" si="92"/>
        <v>0</v>
      </c>
      <c r="CZ102" s="2" t="s">
        <v>1466</v>
      </c>
      <c r="DA102" s="2" t="s">
        <v>1467</v>
      </c>
      <c r="DB102" s="2">
        <v>0</v>
      </c>
      <c r="DC102" s="2" t="s">
        <v>189</v>
      </c>
    </row>
    <row r="103" spans="1:107">
      <c r="A103" s="45" t="s">
        <v>296</v>
      </c>
      <c r="B103" s="46">
        <v>48972</v>
      </c>
      <c r="C103" s="47">
        <f>(B103-$B$1132)/($B$1133-$B$1132)</f>
        <v>5.1978659712661732E-2</v>
      </c>
      <c r="D103" s="46">
        <v>12500</v>
      </c>
      <c r="E103" s="47">
        <f>(D103-$D$1132)/($D$1133-$D$1132)</f>
        <v>2.4970749122473674E-2</v>
      </c>
      <c r="F103" s="46" t="s">
        <v>53</v>
      </c>
      <c r="G103" s="44">
        <f>VLOOKUP(F103,'DATOS DE SOPORTE'!$Y$5:$Z$8,2,FALSE)</f>
        <v>2</v>
      </c>
      <c r="H103" s="47">
        <f>(G103-$G$1132)/($G$1133-$G$1132)</f>
        <v>0.33333333333333331</v>
      </c>
      <c r="I103" s="50">
        <v>1</v>
      </c>
      <c r="J103" s="44">
        <f t="shared" si="54"/>
        <v>1</v>
      </c>
      <c r="K103" s="43">
        <f>(J103-$J$1132)/($J$1133-$J$1132)</f>
        <v>0.2</v>
      </c>
      <c r="L103" s="51" t="str">
        <f t="shared" si="93"/>
        <v>SI</v>
      </c>
      <c r="M103" s="46" t="s">
        <v>192</v>
      </c>
      <c r="N103" s="44">
        <f t="shared" si="55"/>
        <v>2</v>
      </c>
      <c r="O103" s="43">
        <f>(N103-N$1132)/(N$1133-N$1132)</f>
        <v>1</v>
      </c>
      <c r="P103" s="46" t="s">
        <v>193</v>
      </c>
      <c r="Q103" s="44">
        <f t="shared" si="56"/>
        <v>2</v>
      </c>
      <c r="R103" s="43">
        <f>(Q103-Q$1132)/(Q$1133-Q$1132)</f>
        <v>0.5</v>
      </c>
      <c r="S103" s="46" t="s">
        <v>194</v>
      </c>
      <c r="T103" s="44">
        <f t="shared" si="57"/>
        <v>1</v>
      </c>
      <c r="U103" s="43">
        <f>(T103-T$1132)/(T$1133-T$1132)</f>
        <v>0</v>
      </c>
      <c r="V103" s="46" t="s">
        <v>62</v>
      </c>
      <c r="W103" s="53">
        <f>VLOOKUP(V103,'DATOS DE SOPORTE'!$S$5:$T$10,2,FALSE)</f>
        <v>1</v>
      </c>
      <c r="X103" s="54">
        <f>(W103-W$1132)/(W$1133-W$1132)</f>
        <v>0</v>
      </c>
      <c r="Y103" s="46" t="s">
        <v>136</v>
      </c>
      <c r="Z103" s="53">
        <f t="shared" si="77"/>
        <v>2</v>
      </c>
      <c r="AA103" s="54">
        <f>(Z103-Z$1132)/(Z$1133-Z$1132)</f>
        <v>1</v>
      </c>
      <c r="AB103" s="46" t="s">
        <v>136</v>
      </c>
      <c r="AC103" s="53">
        <f t="shared" si="78"/>
        <v>2</v>
      </c>
      <c r="AD103" s="54">
        <f>(AC103-AC$1132)/(AC$1133-AC$1132)</f>
        <v>1</v>
      </c>
      <c r="AE103" s="46" t="s">
        <v>136</v>
      </c>
      <c r="AF103" s="53">
        <f t="shared" si="79"/>
        <v>2</v>
      </c>
      <c r="AG103" s="54">
        <f>(AF103-AF$1132)/(AF$1133-AF$1132)</f>
        <v>1</v>
      </c>
      <c r="AH103" s="24" t="s">
        <v>67</v>
      </c>
      <c r="AI103" s="53">
        <f>VLOOKUP(AH103,'DATOS DE SOPORTE'!$V$5:$W$8,2,FALSE)</f>
        <v>1</v>
      </c>
      <c r="AJ103" s="54">
        <f>(AI103-AI$1132)/(AI$1133-AI$1132)</f>
        <v>0</v>
      </c>
      <c r="AK103" s="58" t="str">
        <f t="shared" si="80"/>
        <v>Bueno</v>
      </c>
      <c r="AL103" s="61">
        <f>IFERROR(SQRT(($E103-$E$1136)^2+($C103-$C$1136)^2),0)</f>
        <v>0.15518741338518718</v>
      </c>
      <c r="AM103" s="62" t="str">
        <f>IF(AL103&lt;=SMALL($AL$3:$AL$1130,1),"MAS PARECIDO","NO")</f>
        <v>NO</v>
      </c>
      <c r="AN103" s="62" t="str">
        <f>IF(AL103&lt;=SMALL($AL$3:$AL$1130,5),"SIMILAR","NO")</f>
        <v>NO</v>
      </c>
      <c r="AO103" s="62" t="str">
        <f t="shared" si="94"/>
        <v>N/A</v>
      </c>
      <c r="AP103" s="62">
        <f t="shared" si="58"/>
        <v>0</v>
      </c>
      <c r="AQ103" s="65">
        <f t="shared" si="95"/>
        <v>0</v>
      </c>
      <c r="AR103" s="61">
        <f>IFERROR(SQRT(($E103-$E$1136)^2+($H103-$H$1136)^2),0)</f>
        <v>2.5000750022500674E-2</v>
      </c>
      <c r="AS103" s="62" t="str">
        <f>IF(AR103&lt;=SMALL(AR$3:AR$1130,1),"MAS PARECIDO","NO")</f>
        <v>NO</v>
      </c>
      <c r="AT103" s="62" t="str">
        <f>IF(AR103&lt;=SMALL(AR$3:AR$1130,5),"SIMILAR","NO")</f>
        <v>NO</v>
      </c>
      <c r="AU103" s="62" t="str">
        <f t="shared" si="59"/>
        <v>N/A</v>
      </c>
      <c r="AV103" s="62">
        <f t="shared" si="60"/>
        <v>0</v>
      </c>
      <c r="AW103" s="65">
        <f t="shared" si="61"/>
        <v>0</v>
      </c>
      <c r="AX103" s="59">
        <f>IFERROR(SQRT(($E103-$E$1136)^2+($K103-$K$1136)^2),0)</f>
        <v>2.5000750022500674E-2</v>
      </c>
      <c r="AY103" s="62" t="str">
        <f>IF(AX103&lt;=SMALL(AX$3:AX$1130,1),"MAS PARECIDO","NO")</f>
        <v>NO</v>
      </c>
      <c r="AZ103" s="62" t="str">
        <f>IF(AX103&lt;=SMALL(AX$3:AX$1130,5),"SIMILAR","NO")</f>
        <v>NO</v>
      </c>
      <c r="BA103" s="62" t="str">
        <f t="shared" si="62"/>
        <v>N/A</v>
      </c>
      <c r="BB103" s="62">
        <f t="shared" si="63"/>
        <v>0</v>
      </c>
      <c r="BC103" s="65">
        <f t="shared" si="64"/>
        <v>0</v>
      </c>
      <c r="BD103" s="59">
        <f>IFERROR(SQRT(($E103-$E$1136)^2+($O103-$O$1136)^2),0)</f>
        <v>2.5000750022500674E-2</v>
      </c>
      <c r="BE103" s="62" t="str">
        <f>IF(BD103&lt;=SMALL(BD$3:BD$1130,1),"MAS PARECIDO","NO")</f>
        <v>NO</v>
      </c>
      <c r="BF103" s="62" t="str">
        <f>IF(BD103&lt;=SMALL(BD$3:BD$1130,5),"SIMILAR","NO")</f>
        <v>NO</v>
      </c>
      <c r="BG103" s="62" t="str">
        <f t="shared" si="65"/>
        <v>N/A</v>
      </c>
      <c r="BH103" s="62">
        <f t="shared" si="66"/>
        <v>0</v>
      </c>
      <c r="BI103" s="65">
        <f t="shared" si="67"/>
        <v>0</v>
      </c>
      <c r="BJ103" s="59">
        <f>IFERROR(SQRT(($E103-$E$1136)^2+($R103-$R$1136)^2),0)</f>
        <v>2.5000750022500674E-2</v>
      </c>
      <c r="BK103" s="62" t="str">
        <f>IF(BJ103&lt;=SMALL(BJ$3:BJ$1130,1),"MAS PARECIDO","NO")</f>
        <v>NO</v>
      </c>
      <c r="BL103" s="62" t="str">
        <f>IF(BJ103&lt;=SMALL(BJ$3:BJ$1130,5),"SIMILAR","NO")</f>
        <v>NO</v>
      </c>
      <c r="BM103" s="62" t="str">
        <f t="shared" si="68"/>
        <v>N/A</v>
      </c>
      <c r="BN103" s="62">
        <f t="shared" si="69"/>
        <v>0</v>
      </c>
      <c r="BO103" s="65">
        <f t="shared" si="70"/>
        <v>0</v>
      </c>
      <c r="BP103" s="59">
        <f>IFERROR(SQRT(($E103-$E$1136)^2+($U103-$U$1136)^2),0)</f>
        <v>2.5000750022500674E-2</v>
      </c>
      <c r="BQ103" s="62" t="str">
        <f>IF(BP103&lt;=SMALL(BP$3:BP$1130,1),"MAS PARECIDO","NO")</f>
        <v>NO</v>
      </c>
      <c r="BR103" s="62" t="str">
        <f>IF(BP103&lt;=SMALL(BP$3:BP$1130,5),"SIMILAR","NO")</f>
        <v>NO</v>
      </c>
      <c r="BS103" s="62" t="str">
        <f t="shared" si="71"/>
        <v>N/A</v>
      </c>
      <c r="BT103" s="62">
        <f t="shared" si="72"/>
        <v>0</v>
      </c>
      <c r="BU103" s="65">
        <f t="shared" si="73"/>
        <v>0</v>
      </c>
      <c r="BV103" s="59">
        <f>IFERROR(SQRT(($E103-$E$1136)^2+($X103-$X$1136)^2),0)</f>
        <v>2.5000750022500674E-2</v>
      </c>
      <c r="BW103" s="62" t="str">
        <f>IF(BV103&lt;=SMALL(BV$3:BV$1130,1),"MAS PARECIDO","NO")</f>
        <v>NO</v>
      </c>
      <c r="BX103" s="62" t="str">
        <f>IF(BV103&lt;=SMALL(BV$3:BV$1130,5),"SIMILAR","NO")</f>
        <v>NO</v>
      </c>
      <c r="BY103" s="62" t="str">
        <f t="shared" si="74"/>
        <v>N/A</v>
      </c>
      <c r="BZ103" s="62">
        <f t="shared" si="75"/>
        <v>0</v>
      </c>
      <c r="CA103" s="65">
        <f t="shared" si="76"/>
        <v>0</v>
      </c>
      <c r="CB103" s="59">
        <f>IFERROR(SQRT(($E103-$E$1136)^2+($AA103-$AA$1136)^2),0)</f>
        <v>1.0003124699321146</v>
      </c>
      <c r="CC103" s="62" t="str">
        <f>IF(CB103&lt;=SMALL(CB$3:CB$1130,1),"MAS PARECIDO","NO")</f>
        <v>NO</v>
      </c>
      <c r="CD103" s="62" t="str">
        <f>IF(CB103&lt;=SMALL(CB$3:CB$1130,5),"SIMILAR","NO")</f>
        <v>NO</v>
      </c>
      <c r="CE103" s="62" t="str">
        <f t="shared" si="81"/>
        <v>N/A</v>
      </c>
      <c r="CF103" s="62">
        <f t="shared" si="82"/>
        <v>0</v>
      </c>
      <c r="CG103" s="65">
        <f t="shared" si="83"/>
        <v>0</v>
      </c>
      <c r="CH103" s="59">
        <f>IFERROR(SQRT(($E103-$E$1136)^2+($AD103-$AD$1136)^2),0)</f>
        <v>2.5000750022500674E-2</v>
      </c>
      <c r="CI103" s="62" t="str">
        <f>IF(CH103&lt;=SMALL(CH$3:CH$1130,1),"MAS PARECIDO","NO")</f>
        <v>NO</v>
      </c>
      <c r="CJ103" s="62" t="str">
        <f>IF(CH103&lt;=SMALL(CH$3:CH$1130,5),"SIMILAR","NO")</f>
        <v>NO</v>
      </c>
      <c r="CK103" s="62" t="str">
        <f t="shared" si="84"/>
        <v>N/A</v>
      </c>
      <c r="CL103" s="62">
        <f t="shared" si="85"/>
        <v>0</v>
      </c>
      <c r="CM103" s="65">
        <f t="shared" si="86"/>
        <v>0</v>
      </c>
      <c r="CN103" s="59">
        <f>IFERROR(SQRT(($E103-$E$1136)^2+($AG103-$AG$1136)^2),0)</f>
        <v>2.5000750022500674E-2</v>
      </c>
      <c r="CO103" s="62" t="str">
        <f>IF(CN103&lt;=SMALL(CN$3:CN$1130,1),"MAS PARECIDO","NO")</f>
        <v>NO</v>
      </c>
      <c r="CP103" s="62" t="str">
        <f>IF(CN103&lt;=SMALL(CN$3:CN$1130,5),"SIMILAR","NO")</f>
        <v>NO</v>
      </c>
      <c r="CQ103" s="62" t="str">
        <f t="shared" si="87"/>
        <v>N/A</v>
      </c>
      <c r="CR103" s="62">
        <f t="shared" si="88"/>
        <v>0</v>
      </c>
      <c r="CS103" s="65">
        <f t="shared" si="89"/>
        <v>0</v>
      </c>
      <c r="CT103" s="59">
        <f>IFERROR(SQRT(($E103-$E$1136)^2+($AJ103-$AJ$1136)^2),0)</f>
        <v>2.5000750022500674E-2</v>
      </c>
      <c r="CU103" s="62" t="str">
        <f>IF(CT103&lt;=SMALL(CT$3:CT$1130,1),"MAS PARECIDO","NO")</f>
        <v>NO</v>
      </c>
      <c r="CV103" s="62" t="str">
        <f>IF(CT103&lt;=SMALL(CT$3:CT$1130,5),"SIMILAR","NO")</f>
        <v>NO</v>
      </c>
      <c r="CW103" s="62" t="str">
        <f t="shared" si="90"/>
        <v>N/A</v>
      </c>
      <c r="CX103" s="62">
        <f t="shared" si="91"/>
        <v>0</v>
      </c>
      <c r="CY103" s="65">
        <f t="shared" si="92"/>
        <v>0</v>
      </c>
      <c r="CZ103" s="2" t="s">
        <v>1468</v>
      </c>
      <c r="DA103" s="2" t="s">
        <v>1469</v>
      </c>
      <c r="DB103" s="2">
        <v>0</v>
      </c>
      <c r="DC103" s="2" t="s">
        <v>189</v>
      </c>
    </row>
    <row r="104" spans="1:107">
      <c r="A104" s="45" t="s">
        <v>297</v>
      </c>
      <c r="B104" s="46">
        <v>59890</v>
      </c>
      <c r="C104" s="47">
        <f>(B104-$B$1132)/($B$1133-$B$1132)</f>
        <v>6.4740854104541126E-2</v>
      </c>
      <c r="D104" s="46">
        <v>10000</v>
      </c>
      <c r="E104" s="47">
        <f>(D104-$D$1132)/($D$1133-$D$1132)</f>
        <v>1.9970599117973539E-2</v>
      </c>
      <c r="F104" s="46" t="s">
        <v>203</v>
      </c>
      <c r="G104" s="44">
        <f>VLOOKUP(F104,'DATOS DE SOPORTE'!$Y$5:$Z$8,2,FALSE)</f>
        <v>3</v>
      </c>
      <c r="H104" s="47">
        <f>(G104-$G$1132)/($G$1133-$G$1132)</f>
        <v>0.66666666666666663</v>
      </c>
      <c r="I104" s="50">
        <v>0</v>
      </c>
      <c r="J104" s="44">
        <f t="shared" si="54"/>
        <v>0</v>
      </c>
      <c r="K104" s="43">
        <f>(J104-$J$1132)/($J$1133-$J$1132)</f>
        <v>0</v>
      </c>
      <c r="L104" s="51" t="str">
        <f t="shared" si="93"/>
        <v>NO</v>
      </c>
      <c r="M104" s="46" t="s">
        <v>192</v>
      </c>
      <c r="N104" s="44">
        <f t="shared" si="55"/>
        <v>2</v>
      </c>
      <c r="O104" s="43">
        <f>(N104-N$1132)/(N$1133-N$1132)</f>
        <v>1</v>
      </c>
      <c r="P104" s="46" t="s">
        <v>193</v>
      </c>
      <c r="Q104" s="44">
        <f t="shared" si="56"/>
        <v>2</v>
      </c>
      <c r="R104" s="43">
        <f>(Q104-Q$1132)/(Q$1133-Q$1132)</f>
        <v>0.5</v>
      </c>
      <c r="S104" s="46" t="s">
        <v>194</v>
      </c>
      <c r="T104" s="44">
        <f t="shared" si="57"/>
        <v>1</v>
      </c>
      <c r="U104" s="43">
        <f>(T104-T$1132)/(T$1133-T$1132)</f>
        <v>0</v>
      </c>
      <c r="V104" s="46" t="s">
        <v>62</v>
      </c>
      <c r="W104" s="53">
        <f>VLOOKUP(V104,'DATOS DE SOPORTE'!$S$5:$T$10,2,FALSE)</f>
        <v>1</v>
      </c>
      <c r="X104" s="54">
        <f>(W104-W$1132)/(W$1133-W$1132)</f>
        <v>0</v>
      </c>
      <c r="Y104" s="46" t="s">
        <v>136</v>
      </c>
      <c r="Z104" s="53">
        <f t="shared" si="77"/>
        <v>2</v>
      </c>
      <c r="AA104" s="54">
        <f>(Z104-Z$1132)/(Z$1133-Z$1132)</f>
        <v>1</v>
      </c>
      <c r="AB104" s="46" t="s">
        <v>136</v>
      </c>
      <c r="AC104" s="53">
        <f t="shared" si="78"/>
        <v>2</v>
      </c>
      <c r="AD104" s="54">
        <f>(AC104-AC$1132)/(AC$1133-AC$1132)</f>
        <v>1</v>
      </c>
      <c r="AE104" s="46" t="s">
        <v>188</v>
      </c>
      <c r="AF104" s="53">
        <f t="shared" si="79"/>
        <v>1</v>
      </c>
      <c r="AG104" s="54">
        <f>(AF104-AF$1132)/(AF$1133-AF$1132)</f>
        <v>0</v>
      </c>
      <c r="AH104" s="24" t="s">
        <v>67</v>
      </c>
      <c r="AI104" s="53">
        <f>VLOOKUP(AH104,'DATOS DE SOPORTE'!$V$5:$W$8,2,FALSE)</f>
        <v>1</v>
      </c>
      <c r="AJ104" s="54">
        <f>(AI104-AI$1132)/(AI$1133-AI$1132)</f>
        <v>0</v>
      </c>
      <c r="AK104" s="58" t="str">
        <f t="shared" si="80"/>
        <v>Bueno</v>
      </c>
      <c r="AL104" s="61">
        <f>IFERROR(SQRT(($E104-$E$1136)^2+($C104-$C$1136)^2),0)</f>
        <v>0.14181561554365227</v>
      </c>
      <c r="AM104" s="62" t="str">
        <f>IF(AL104&lt;=SMALL($AL$3:$AL$1130,1),"MAS PARECIDO","NO")</f>
        <v>NO</v>
      </c>
      <c r="AN104" s="62" t="str">
        <f>IF(AL104&lt;=SMALL($AL$3:$AL$1130,5),"SIMILAR","NO")</f>
        <v>NO</v>
      </c>
      <c r="AO104" s="62" t="str">
        <f t="shared" si="94"/>
        <v>N/A</v>
      </c>
      <c r="AP104" s="62">
        <f t="shared" si="58"/>
        <v>0</v>
      </c>
      <c r="AQ104" s="65">
        <f t="shared" si="95"/>
        <v>0</v>
      </c>
      <c r="AR104" s="61">
        <f>IFERROR(SQRT(($E104-$E$1136)^2+($H104-$H$1136)^2),0)</f>
        <v>0.33393283024014148</v>
      </c>
      <c r="AS104" s="62" t="str">
        <f>IF(AR104&lt;=SMALL(AR$3:AR$1130,1),"MAS PARECIDO","NO")</f>
        <v>NO</v>
      </c>
      <c r="AT104" s="62" t="str">
        <f>IF(AR104&lt;=SMALL(AR$3:AR$1130,5),"SIMILAR","NO")</f>
        <v>NO</v>
      </c>
      <c r="AU104" s="62" t="str">
        <f t="shared" si="59"/>
        <v>N/A</v>
      </c>
      <c r="AV104" s="62">
        <f t="shared" si="60"/>
        <v>0</v>
      </c>
      <c r="AW104" s="65">
        <f t="shared" si="61"/>
        <v>0</v>
      </c>
      <c r="AX104" s="59">
        <f>IFERROR(SQRT(($E104-$E$1136)^2+($K104-$K$1136)^2),0)</f>
        <v>0.20099757212732708</v>
      </c>
      <c r="AY104" s="62" t="str">
        <f>IF(AX104&lt;=SMALL(AX$3:AX$1130,1),"MAS PARECIDO","NO")</f>
        <v>NO</v>
      </c>
      <c r="AZ104" s="62" t="str">
        <f>IF(AX104&lt;=SMALL(AX$3:AX$1130,5),"SIMILAR","NO")</f>
        <v>NO</v>
      </c>
      <c r="BA104" s="62" t="str">
        <f t="shared" si="62"/>
        <v>N/A</v>
      </c>
      <c r="BB104" s="62">
        <f t="shared" si="63"/>
        <v>0</v>
      </c>
      <c r="BC104" s="65">
        <f t="shared" si="64"/>
        <v>0</v>
      </c>
      <c r="BD104" s="59">
        <f>IFERROR(SQRT(($E104-$E$1136)^2+($O104-$O$1136)^2),0)</f>
        <v>2.0000600018000539E-2</v>
      </c>
      <c r="BE104" s="62" t="str">
        <f>IF(BD104&lt;=SMALL(BD$3:BD$1130,1),"MAS PARECIDO","NO")</f>
        <v>NO</v>
      </c>
      <c r="BF104" s="62" t="str">
        <f>IF(BD104&lt;=SMALL(BD$3:BD$1130,5),"SIMILAR","NO")</f>
        <v>NO</v>
      </c>
      <c r="BG104" s="62" t="str">
        <f t="shared" si="65"/>
        <v>N/A</v>
      </c>
      <c r="BH104" s="62">
        <f t="shared" si="66"/>
        <v>0</v>
      </c>
      <c r="BI104" s="65">
        <f t="shared" si="67"/>
        <v>0</v>
      </c>
      <c r="BJ104" s="59">
        <f>IFERROR(SQRT(($E104-$E$1136)^2+($R104-$R$1136)^2),0)</f>
        <v>2.0000600018000539E-2</v>
      </c>
      <c r="BK104" s="62" t="str">
        <f>IF(BJ104&lt;=SMALL(BJ$3:BJ$1130,1),"MAS PARECIDO","NO")</f>
        <v>NO</v>
      </c>
      <c r="BL104" s="62" t="str">
        <f>IF(BJ104&lt;=SMALL(BJ$3:BJ$1130,5),"SIMILAR","NO")</f>
        <v>NO</v>
      </c>
      <c r="BM104" s="62" t="str">
        <f t="shared" si="68"/>
        <v>N/A</v>
      </c>
      <c r="BN104" s="62">
        <f t="shared" si="69"/>
        <v>0</v>
      </c>
      <c r="BO104" s="65">
        <f t="shared" si="70"/>
        <v>0</v>
      </c>
      <c r="BP104" s="59">
        <f>IFERROR(SQRT(($E104-$E$1136)^2+($U104-$U$1136)^2),0)</f>
        <v>2.0000600018000539E-2</v>
      </c>
      <c r="BQ104" s="62" t="str">
        <f>IF(BP104&lt;=SMALL(BP$3:BP$1130,1),"MAS PARECIDO","NO")</f>
        <v>NO</v>
      </c>
      <c r="BR104" s="62" t="str">
        <f>IF(BP104&lt;=SMALL(BP$3:BP$1130,5),"SIMILAR","NO")</f>
        <v>NO</v>
      </c>
      <c r="BS104" s="62" t="str">
        <f t="shared" si="71"/>
        <v>N/A</v>
      </c>
      <c r="BT104" s="62">
        <f t="shared" si="72"/>
        <v>0</v>
      </c>
      <c r="BU104" s="65">
        <f t="shared" si="73"/>
        <v>0</v>
      </c>
      <c r="BV104" s="59">
        <f>IFERROR(SQRT(($E104-$E$1136)^2+($X104-$X$1136)^2),0)</f>
        <v>2.0000600018000539E-2</v>
      </c>
      <c r="BW104" s="62" t="str">
        <f>IF(BV104&lt;=SMALL(BV$3:BV$1130,1),"MAS PARECIDO","NO")</f>
        <v>NO</v>
      </c>
      <c r="BX104" s="62" t="str">
        <f>IF(BV104&lt;=SMALL(BV$3:BV$1130,5),"SIMILAR","NO")</f>
        <v>NO</v>
      </c>
      <c r="BY104" s="62" t="str">
        <f t="shared" si="74"/>
        <v>N/A</v>
      </c>
      <c r="BZ104" s="62">
        <f t="shared" si="75"/>
        <v>0</v>
      </c>
      <c r="CA104" s="65">
        <f t="shared" si="76"/>
        <v>0</v>
      </c>
      <c r="CB104" s="59">
        <f>IFERROR(SQRT(($E104-$E$1136)^2+($AA104-$AA$1136)^2),0)</f>
        <v>1.0001999920021396</v>
      </c>
      <c r="CC104" s="62" t="str">
        <f>IF(CB104&lt;=SMALL(CB$3:CB$1130,1),"MAS PARECIDO","NO")</f>
        <v>NO</v>
      </c>
      <c r="CD104" s="62" t="str">
        <f>IF(CB104&lt;=SMALL(CB$3:CB$1130,5),"SIMILAR","NO")</f>
        <v>NO</v>
      </c>
      <c r="CE104" s="62" t="str">
        <f t="shared" si="81"/>
        <v>N/A</v>
      </c>
      <c r="CF104" s="62">
        <f t="shared" si="82"/>
        <v>0</v>
      </c>
      <c r="CG104" s="65">
        <f t="shared" si="83"/>
        <v>0</v>
      </c>
      <c r="CH104" s="59">
        <f>IFERROR(SQRT(($E104-$E$1136)^2+($AD104-$AD$1136)^2),0)</f>
        <v>2.0000600018000539E-2</v>
      </c>
      <c r="CI104" s="62" t="str">
        <f>IF(CH104&lt;=SMALL(CH$3:CH$1130,1),"MAS PARECIDO","NO")</f>
        <v>NO</v>
      </c>
      <c r="CJ104" s="62" t="str">
        <f>IF(CH104&lt;=SMALL(CH$3:CH$1130,5),"SIMILAR","NO")</f>
        <v>NO</v>
      </c>
      <c r="CK104" s="62" t="str">
        <f t="shared" si="84"/>
        <v>N/A</v>
      </c>
      <c r="CL104" s="62">
        <f t="shared" si="85"/>
        <v>0</v>
      </c>
      <c r="CM104" s="65">
        <f t="shared" si="86"/>
        <v>0</v>
      </c>
      <c r="CN104" s="59">
        <f>IFERROR(SQRT(($E104-$E$1136)^2+($AG104-$AG$1136)^2),0)</f>
        <v>1.0001999920021396</v>
      </c>
      <c r="CO104" s="62" t="str">
        <f>IF(CN104&lt;=SMALL(CN$3:CN$1130,1),"MAS PARECIDO","NO")</f>
        <v>NO</v>
      </c>
      <c r="CP104" s="62" t="str">
        <f>IF(CN104&lt;=SMALL(CN$3:CN$1130,5),"SIMILAR","NO")</f>
        <v>NO</v>
      </c>
      <c r="CQ104" s="62" t="str">
        <f t="shared" si="87"/>
        <v>N/A</v>
      </c>
      <c r="CR104" s="62">
        <f t="shared" si="88"/>
        <v>0</v>
      </c>
      <c r="CS104" s="65">
        <f t="shared" si="89"/>
        <v>0</v>
      </c>
      <c r="CT104" s="59">
        <f>IFERROR(SQRT(($E104-$E$1136)^2+($AJ104-$AJ$1136)^2),0)</f>
        <v>2.0000600018000539E-2</v>
      </c>
      <c r="CU104" s="62" t="str">
        <f>IF(CT104&lt;=SMALL(CT$3:CT$1130,1),"MAS PARECIDO","NO")</f>
        <v>NO</v>
      </c>
      <c r="CV104" s="62" t="str">
        <f>IF(CT104&lt;=SMALL(CT$3:CT$1130,5),"SIMILAR","NO")</f>
        <v>NO</v>
      </c>
      <c r="CW104" s="62" t="str">
        <f t="shared" si="90"/>
        <v>N/A</v>
      </c>
      <c r="CX104" s="62">
        <f t="shared" si="91"/>
        <v>0</v>
      </c>
      <c r="CY104" s="65">
        <f t="shared" si="92"/>
        <v>0</v>
      </c>
      <c r="CZ104" s="2" t="s">
        <v>1470</v>
      </c>
      <c r="DA104" s="2" t="s">
        <v>1471</v>
      </c>
      <c r="DB104" s="2">
        <v>0</v>
      </c>
      <c r="DC104" s="2" t="s">
        <v>189</v>
      </c>
    </row>
    <row r="105" spans="1:107">
      <c r="A105" s="45" t="s">
        <v>298</v>
      </c>
      <c r="B105" s="46">
        <v>212784.21</v>
      </c>
      <c r="C105" s="47">
        <f>(B105-$B$1132)/($B$1133-$B$1132)</f>
        <v>0.24346091541731177</v>
      </c>
      <c r="D105" s="46">
        <v>40000</v>
      </c>
      <c r="E105" s="47">
        <f>(D105-$D$1132)/($D$1133-$D$1132)</f>
        <v>7.9972399171975156E-2</v>
      </c>
      <c r="F105" s="46" t="s">
        <v>191</v>
      </c>
      <c r="G105" s="44">
        <f>VLOOKUP(F105,'DATOS DE SOPORTE'!$Y$5:$Z$8,2,FALSE)</f>
        <v>1</v>
      </c>
      <c r="H105" s="47">
        <f>(G105-$G$1132)/($G$1133-$G$1132)</f>
        <v>0</v>
      </c>
      <c r="I105" s="50">
        <v>1</v>
      </c>
      <c r="J105" s="44">
        <f t="shared" si="54"/>
        <v>1</v>
      </c>
      <c r="K105" s="43">
        <f>(J105-$J$1132)/($J$1133-$J$1132)</f>
        <v>0.2</v>
      </c>
      <c r="L105" s="51" t="str">
        <f t="shared" si="93"/>
        <v>SI</v>
      </c>
      <c r="M105" s="46" t="s">
        <v>192</v>
      </c>
      <c r="N105" s="44">
        <f t="shared" si="55"/>
        <v>2</v>
      </c>
      <c r="O105" s="43">
        <f>(N105-N$1132)/(N$1133-N$1132)</f>
        <v>1</v>
      </c>
      <c r="P105" s="46" t="s">
        <v>193</v>
      </c>
      <c r="Q105" s="44">
        <f t="shared" si="56"/>
        <v>2</v>
      </c>
      <c r="R105" s="43">
        <f>(Q105-Q$1132)/(Q$1133-Q$1132)</f>
        <v>0.5</v>
      </c>
      <c r="S105" s="46" t="s">
        <v>194</v>
      </c>
      <c r="T105" s="44">
        <f t="shared" si="57"/>
        <v>1</v>
      </c>
      <c r="U105" s="43">
        <f>(T105-T$1132)/(T$1133-T$1132)</f>
        <v>0</v>
      </c>
      <c r="V105" s="46" t="s">
        <v>212</v>
      </c>
      <c r="W105" s="53">
        <f>VLOOKUP(V105,'DATOS DE SOPORTE'!$S$5:$T$10,2,FALSE)</f>
        <v>3</v>
      </c>
      <c r="X105" s="54">
        <f>(W105-W$1132)/(W$1133-W$1132)</f>
        <v>0.4</v>
      </c>
      <c r="Y105" s="46" t="s">
        <v>188</v>
      </c>
      <c r="Z105" s="53">
        <f t="shared" si="77"/>
        <v>1</v>
      </c>
      <c r="AA105" s="54">
        <f>(Z105-Z$1132)/(Z$1133-Z$1132)</f>
        <v>0</v>
      </c>
      <c r="AB105" s="46" t="s">
        <v>188</v>
      </c>
      <c r="AC105" s="53">
        <f t="shared" si="78"/>
        <v>1</v>
      </c>
      <c r="AD105" s="54">
        <f>(AC105-AC$1132)/(AC$1133-AC$1132)</f>
        <v>0</v>
      </c>
      <c r="AE105" s="46" t="s">
        <v>136</v>
      </c>
      <c r="AF105" s="53">
        <f t="shared" si="79"/>
        <v>2</v>
      </c>
      <c r="AG105" s="54">
        <f>(AF105-AF$1132)/(AF$1133-AF$1132)</f>
        <v>1</v>
      </c>
      <c r="AH105" s="24" t="s">
        <v>199</v>
      </c>
      <c r="AI105" s="53">
        <f>VLOOKUP(AH105,'DATOS DE SOPORTE'!$V$5:$W$8,2,FALSE)</f>
        <v>2</v>
      </c>
      <c r="AJ105" s="54">
        <f>(AI105-AI$1132)/(AI$1133-AI$1132)</f>
        <v>0.33333333333333331</v>
      </c>
      <c r="AK105" s="58" t="str">
        <f t="shared" si="80"/>
        <v>Bueno</v>
      </c>
      <c r="AL105" s="61">
        <f>IFERROR(SQRT(($E105-$E$1136)^2+($C105-$C$1136)^2),0)</f>
        <v>8.8707112080477393E-2</v>
      </c>
      <c r="AM105" s="62" t="str">
        <f>IF(AL105&lt;=SMALL($AL$3:$AL$1130,1),"MAS PARECIDO","NO")</f>
        <v>NO</v>
      </c>
      <c r="AN105" s="62" t="str">
        <f>IF(AL105&lt;=SMALL($AL$3:$AL$1130,5),"SIMILAR","NO")</f>
        <v>NO</v>
      </c>
      <c r="AO105" s="62" t="str">
        <f t="shared" si="94"/>
        <v>N/A</v>
      </c>
      <c r="AP105" s="62">
        <f t="shared" si="58"/>
        <v>0</v>
      </c>
      <c r="AQ105" s="65">
        <f t="shared" si="95"/>
        <v>0</v>
      </c>
      <c r="AR105" s="61">
        <f>IFERROR(SQRT(($E105-$E$1136)^2+($H105-$H$1136)^2),0)</f>
        <v>0.34279949697803203</v>
      </c>
      <c r="AS105" s="62" t="str">
        <f>IF(AR105&lt;=SMALL(AR$3:AR$1130,1),"MAS PARECIDO","NO")</f>
        <v>NO</v>
      </c>
      <c r="AT105" s="62" t="str">
        <f>IF(AR105&lt;=SMALL(AR$3:AR$1130,5),"SIMILAR","NO")</f>
        <v>NO</v>
      </c>
      <c r="AU105" s="62" t="str">
        <f t="shared" si="59"/>
        <v>N/A</v>
      </c>
      <c r="AV105" s="62">
        <f t="shared" si="60"/>
        <v>0</v>
      </c>
      <c r="AW105" s="65">
        <f t="shared" si="61"/>
        <v>0</v>
      </c>
      <c r="AX105" s="59">
        <f>IFERROR(SQRT(($E105-$E$1136)^2+($K105-$K$1136)^2),0)</f>
        <v>8.0002400072002156E-2</v>
      </c>
      <c r="AY105" s="62" t="str">
        <f>IF(AX105&lt;=SMALL(AX$3:AX$1130,1),"MAS PARECIDO","NO")</f>
        <v>NO</v>
      </c>
      <c r="AZ105" s="62" t="str">
        <f>IF(AX105&lt;=SMALL(AX$3:AX$1130,5),"SIMILAR","NO")</f>
        <v>NO</v>
      </c>
      <c r="BA105" s="62" t="str">
        <f t="shared" si="62"/>
        <v>N/A</v>
      </c>
      <c r="BB105" s="62">
        <f t="shared" si="63"/>
        <v>0</v>
      </c>
      <c r="BC105" s="65">
        <f t="shared" si="64"/>
        <v>0</v>
      </c>
      <c r="BD105" s="59">
        <f>IFERROR(SQRT(($E105-$E$1136)^2+($O105-$O$1136)^2),0)</f>
        <v>8.0002400072002156E-2</v>
      </c>
      <c r="BE105" s="62" t="str">
        <f>IF(BD105&lt;=SMALL(BD$3:BD$1130,1),"MAS PARECIDO","NO")</f>
        <v>NO</v>
      </c>
      <c r="BF105" s="62" t="str">
        <f>IF(BD105&lt;=SMALL(BD$3:BD$1130,5),"SIMILAR","NO")</f>
        <v>NO</v>
      </c>
      <c r="BG105" s="62" t="str">
        <f t="shared" si="65"/>
        <v>N/A</v>
      </c>
      <c r="BH105" s="62">
        <f t="shared" si="66"/>
        <v>0</v>
      </c>
      <c r="BI105" s="65">
        <f t="shared" si="67"/>
        <v>0</v>
      </c>
      <c r="BJ105" s="59">
        <f>IFERROR(SQRT(($E105-$E$1136)^2+($R105-$R$1136)^2),0)</f>
        <v>8.0002400072002156E-2</v>
      </c>
      <c r="BK105" s="62" t="str">
        <f>IF(BJ105&lt;=SMALL(BJ$3:BJ$1130,1),"MAS PARECIDO","NO")</f>
        <v>NO</v>
      </c>
      <c r="BL105" s="62" t="str">
        <f>IF(BJ105&lt;=SMALL(BJ$3:BJ$1130,5),"SIMILAR","NO")</f>
        <v>NO</v>
      </c>
      <c r="BM105" s="62" t="str">
        <f t="shared" si="68"/>
        <v>N/A</v>
      </c>
      <c r="BN105" s="62">
        <f t="shared" si="69"/>
        <v>0</v>
      </c>
      <c r="BO105" s="65">
        <f t="shared" si="70"/>
        <v>0</v>
      </c>
      <c r="BP105" s="59">
        <f>IFERROR(SQRT(($E105-$E$1136)^2+($U105-$U$1136)^2),0)</f>
        <v>8.0002400072002156E-2</v>
      </c>
      <c r="BQ105" s="62" t="str">
        <f>IF(BP105&lt;=SMALL(BP$3:BP$1130,1),"MAS PARECIDO","NO")</f>
        <v>NO</v>
      </c>
      <c r="BR105" s="62" t="str">
        <f>IF(BP105&lt;=SMALL(BP$3:BP$1130,5),"SIMILAR","NO")</f>
        <v>NO</v>
      </c>
      <c r="BS105" s="62" t="str">
        <f t="shared" si="71"/>
        <v>N/A</v>
      </c>
      <c r="BT105" s="62">
        <f t="shared" si="72"/>
        <v>0</v>
      </c>
      <c r="BU105" s="65">
        <f t="shared" si="73"/>
        <v>0</v>
      </c>
      <c r="BV105" s="59">
        <f>IFERROR(SQRT(($E105-$E$1136)^2+($X105-$X$1136)^2),0)</f>
        <v>0.40792203178705699</v>
      </c>
      <c r="BW105" s="62" t="str">
        <f>IF(BV105&lt;=SMALL(BV$3:BV$1130,1),"MAS PARECIDO","NO")</f>
        <v>NO</v>
      </c>
      <c r="BX105" s="62" t="str">
        <f>IF(BV105&lt;=SMALL(BV$3:BV$1130,5),"SIMILAR","NO")</f>
        <v>NO</v>
      </c>
      <c r="BY105" s="62" t="str">
        <f t="shared" si="74"/>
        <v>N/A</v>
      </c>
      <c r="BZ105" s="62">
        <f t="shared" si="75"/>
        <v>0</v>
      </c>
      <c r="CA105" s="65">
        <f t="shared" si="76"/>
        <v>0</v>
      </c>
      <c r="CB105" s="59">
        <f>IFERROR(SQRT(($E105-$E$1136)^2+($AA105-$AA$1136)^2),0)</f>
        <v>8.0002400072002156E-2</v>
      </c>
      <c r="CC105" s="62" t="str">
        <f>IF(CB105&lt;=SMALL(CB$3:CB$1130,1),"MAS PARECIDO","NO")</f>
        <v>NO</v>
      </c>
      <c r="CD105" s="62" t="str">
        <f>IF(CB105&lt;=SMALL(CB$3:CB$1130,5),"SIMILAR","NO")</f>
        <v>NO</v>
      </c>
      <c r="CE105" s="62" t="str">
        <f t="shared" si="81"/>
        <v>N/A</v>
      </c>
      <c r="CF105" s="62">
        <f t="shared" si="82"/>
        <v>0</v>
      </c>
      <c r="CG105" s="65">
        <f t="shared" si="83"/>
        <v>0</v>
      </c>
      <c r="CH105" s="59">
        <f>IFERROR(SQRT(($E105-$E$1136)^2+($AD105-$AD$1136)^2),0)</f>
        <v>1.0031950877158842</v>
      </c>
      <c r="CI105" s="62" t="str">
        <f>IF(CH105&lt;=SMALL(CH$3:CH$1130,1),"MAS PARECIDO","NO")</f>
        <v>NO</v>
      </c>
      <c r="CJ105" s="62" t="str">
        <f>IF(CH105&lt;=SMALL(CH$3:CH$1130,5),"SIMILAR","NO")</f>
        <v>NO</v>
      </c>
      <c r="CK105" s="62" t="str">
        <f t="shared" si="84"/>
        <v>N/A</v>
      </c>
      <c r="CL105" s="62">
        <f t="shared" si="85"/>
        <v>0</v>
      </c>
      <c r="CM105" s="65">
        <f t="shared" si="86"/>
        <v>0</v>
      </c>
      <c r="CN105" s="59">
        <f>IFERROR(SQRT(($E105-$E$1136)^2+($AG105-$AG$1136)^2),0)</f>
        <v>8.0002400072002156E-2</v>
      </c>
      <c r="CO105" s="62" t="str">
        <f>IF(CN105&lt;=SMALL(CN$3:CN$1130,1),"MAS PARECIDO","NO")</f>
        <v>NO</v>
      </c>
      <c r="CP105" s="62" t="str">
        <f>IF(CN105&lt;=SMALL(CN$3:CN$1130,5),"SIMILAR","NO")</f>
        <v>NO</v>
      </c>
      <c r="CQ105" s="62" t="str">
        <f t="shared" si="87"/>
        <v>N/A</v>
      </c>
      <c r="CR105" s="62">
        <f t="shared" si="88"/>
        <v>0</v>
      </c>
      <c r="CS105" s="65">
        <f t="shared" si="89"/>
        <v>0</v>
      </c>
      <c r="CT105" s="59">
        <f>IFERROR(SQRT(($E105-$E$1136)^2+($AJ105-$AJ$1136)^2),0)</f>
        <v>0.34279949697803203</v>
      </c>
      <c r="CU105" s="62" t="str">
        <f>IF(CT105&lt;=SMALL(CT$3:CT$1130,1),"MAS PARECIDO","NO")</f>
        <v>NO</v>
      </c>
      <c r="CV105" s="62" t="str">
        <f>IF(CT105&lt;=SMALL(CT$3:CT$1130,5),"SIMILAR","NO")</f>
        <v>NO</v>
      </c>
      <c r="CW105" s="62" t="str">
        <f t="shared" si="90"/>
        <v>N/A</v>
      </c>
      <c r="CX105" s="62">
        <f t="shared" si="91"/>
        <v>0</v>
      </c>
      <c r="CY105" s="65">
        <f t="shared" si="92"/>
        <v>0</v>
      </c>
      <c r="CZ105" s="2" t="s">
        <v>1472</v>
      </c>
      <c r="DA105" s="2" t="s">
        <v>1473</v>
      </c>
      <c r="DB105" s="2">
        <v>0</v>
      </c>
      <c r="DC105" s="2" t="s">
        <v>189</v>
      </c>
    </row>
    <row r="106" spans="1:107">
      <c r="A106" s="45" t="s">
        <v>299</v>
      </c>
      <c r="B106" s="46">
        <v>80974</v>
      </c>
      <c r="C106" s="47">
        <f>(B106-$B$1132)/($B$1133-$B$1132)</f>
        <v>8.9386220156783755E-2</v>
      </c>
      <c r="D106" s="46">
        <v>8500</v>
      </c>
      <c r="E106" s="47">
        <f>(D106-$D$1132)/($D$1133-$D$1132)</f>
        <v>1.6970509115273459E-2</v>
      </c>
      <c r="F106" s="46" t="s">
        <v>53</v>
      </c>
      <c r="G106" s="44">
        <f>VLOOKUP(F106,'DATOS DE SOPORTE'!$Y$5:$Z$8,2,FALSE)</f>
        <v>2</v>
      </c>
      <c r="H106" s="47">
        <f>(G106-$G$1132)/($G$1133-$G$1132)</f>
        <v>0.33333333333333331</v>
      </c>
      <c r="I106" s="50">
        <v>0</v>
      </c>
      <c r="J106" s="44">
        <f t="shared" si="54"/>
        <v>0</v>
      </c>
      <c r="K106" s="43">
        <f>(J106-$J$1132)/($J$1133-$J$1132)</f>
        <v>0</v>
      </c>
      <c r="L106" s="51" t="str">
        <f t="shared" si="93"/>
        <v>NO</v>
      </c>
      <c r="M106" s="46" t="s">
        <v>192</v>
      </c>
      <c r="N106" s="44">
        <f t="shared" si="55"/>
        <v>2</v>
      </c>
      <c r="O106" s="43">
        <f>(N106-N$1132)/(N$1133-N$1132)</f>
        <v>1</v>
      </c>
      <c r="P106" s="46" t="s">
        <v>58</v>
      </c>
      <c r="Q106" s="44">
        <f t="shared" si="56"/>
        <v>3</v>
      </c>
      <c r="R106" s="43">
        <f>(Q106-Q$1132)/(Q$1133-Q$1132)</f>
        <v>1</v>
      </c>
      <c r="S106" s="46" t="s">
        <v>194</v>
      </c>
      <c r="T106" s="44">
        <f t="shared" si="57"/>
        <v>1</v>
      </c>
      <c r="U106" s="43">
        <f>(T106-T$1132)/(T$1133-T$1132)</f>
        <v>0</v>
      </c>
      <c r="V106" s="46" t="s">
        <v>62</v>
      </c>
      <c r="W106" s="53">
        <f>VLOOKUP(V106,'DATOS DE SOPORTE'!$S$5:$T$10,2,FALSE)</f>
        <v>1</v>
      </c>
      <c r="X106" s="54">
        <f>(W106-W$1132)/(W$1133-W$1132)</f>
        <v>0</v>
      </c>
      <c r="Y106" s="46" t="s">
        <v>188</v>
      </c>
      <c r="Z106" s="53">
        <f t="shared" si="77"/>
        <v>1</v>
      </c>
      <c r="AA106" s="54">
        <f>(Z106-Z$1132)/(Z$1133-Z$1132)</f>
        <v>0</v>
      </c>
      <c r="AB106" s="46" t="s">
        <v>188</v>
      </c>
      <c r="AC106" s="53">
        <f t="shared" si="78"/>
        <v>1</v>
      </c>
      <c r="AD106" s="54">
        <f>(AC106-AC$1132)/(AC$1133-AC$1132)</f>
        <v>0</v>
      </c>
      <c r="AE106" s="46" t="s">
        <v>188</v>
      </c>
      <c r="AF106" s="53">
        <f t="shared" si="79"/>
        <v>1</v>
      </c>
      <c r="AG106" s="54">
        <f>(AF106-AF$1132)/(AF$1133-AF$1132)</f>
        <v>0</v>
      </c>
      <c r="AH106" s="24" t="s">
        <v>67</v>
      </c>
      <c r="AI106" s="53">
        <f>VLOOKUP(AH106,'DATOS DE SOPORTE'!$V$5:$W$8,2,FALSE)</f>
        <v>1</v>
      </c>
      <c r="AJ106" s="54">
        <f>(AI106-AI$1132)/(AI$1133-AI$1132)</f>
        <v>0</v>
      </c>
      <c r="AK106" s="58" t="str">
        <f t="shared" si="80"/>
        <v>Bueno</v>
      </c>
      <c r="AL106" s="61">
        <f>IFERROR(SQRT(($E106-$E$1136)^2+($C106-$C$1136)^2),0)</f>
        <v>0.11699456340929329</v>
      </c>
      <c r="AM106" s="62" t="str">
        <f>IF(AL106&lt;=SMALL($AL$3:$AL$1130,1),"MAS PARECIDO","NO")</f>
        <v>NO</v>
      </c>
      <c r="AN106" s="62" t="str">
        <f>IF(AL106&lt;=SMALL($AL$3:$AL$1130,5),"SIMILAR","NO")</f>
        <v>NO</v>
      </c>
      <c r="AO106" s="62" t="str">
        <f t="shared" si="94"/>
        <v>N/A</v>
      </c>
      <c r="AP106" s="62">
        <f t="shared" si="58"/>
        <v>0</v>
      </c>
      <c r="AQ106" s="65">
        <f t="shared" si="95"/>
        <v>0</v>
      </c>
      <c r="AR106" s="61">
        <f>IFERROR(SQRT(($E106-$E$1136)^2+($H106-$H$1136)^2),0)</f>
        <v>1.7000510015300459E-2</v>
      </c>
      <c r="AS106" s="62" t="str">
        <f>IF(AR106&lt;=SMALL(AR$3:AR$1130,1),"MAS PARECIDO","NO")</f>
        <v>NO</v>
      </c>
      <c r="AT106" s="62" t="str">
        <f>IF(AR106&lt;=SMALL(AR$3:AR$1130,5),"SIMILAR","NO")</f>
        <v>NO</v>
      </c>
      <c r="AU106" s="62" t="str">
        <f t="shared" si="59"/>
        <v>N/A</v>
      </c>
      <c r="AV106" s="62">
        <f t="shared" si="60"/>
        <v>0</v>
      </c>
      <c r="AW106" s="65">
        <f t="shared" si="61"/>
        <v>0</v>
      </c>
      <c r="AX106" s="59">
        <f>IFERROR(SQRT(($E106-$E$1136)^2+($K106-$K$1136)^2),0)</f>
        <v>0.20072124287374354</v>
      </c>
      <c r="AY106" s="62" t="str">
        <f>IF(AX106&lt;=SMALL(AX$3:AX$1130,1),"MAS PARECIDO","NO")</f>
        <v>NO</v>
      </c>
      <c r="AZ106" s="62" t="str">
        <f>IF(AX106&lt;=SMALL(AX$3:AX$1130,5),"SIMILAR","NO")</f>
        <v>NO</v>
      </c>
      <c r="BA106" s="62" t="str">
        <f t="shared" si="62"/>
        <v>N/A</v>
      </c>
      <c r="BB106" s="62">
        <f t="shared" si="63"/>
        <v>0</v>
      </c>
      <c r="BC106" s="65">
        <f t="shared" si="64"/>
        <v>0</v>
      </c>
      <c r="BD106" s="59">
        <f>IFERROR(SQRT(($E106-$E$1136)^2+($O106-$O$1136)^2),0)</f>
        <v>1.7000510015300459E-2</v>
      </c>
      <c r="BE106" s="62" t="str">
        <f>IF(BD106&lt;=SMALL(BD$3:BD$1130,1),"MAS PARECIDO","NO")</f>
        <v>NO</v>
      </c>
      <c r="BF106" s="62" t="str">
        <f>IF(BD106&lt;=SMALL(BD$3:BD$1130,5),"SIMILAR","NO")</f>
        <v>NO</v>
      </c>
      <c r="BG106" s="62" t="str">
        <f t="shared" si="65"/>
        <v>N/A</v>
      </c>
      <c r="BH106" s="62">
        <f t="shared" si="66"/>
        <v>0</v>
      </c>
      <c r="BI106" s="65">
        <f t="shared" si="67"/>
        <v>0</v>
      </c>
      <c r="BJ106" s="59">
        <f>IFERROR(SQRT(($E106-$E$1136)^2+($R106-$R$1136)^2),0)</f>
        <v>0.5002889338580061</v>
      </c>
      <c r="BK106" s="62" t="str">
        <f>IF(BJ106&lt;=SMALL(BJ$3:BJ$1130,1),"MAS PARECIDO","NO")</f>
        <v>NO</v>
      </c>
      <c r="BL106" s="62" t="str">
        <f>IF(BJ106&lt;=SMALL(BJ$3:BJ$1130,5),"SIMILAR","NO")</f>
        <v>NO</v>
      </c>
      <c r="BM106" s="62" t="str">
        <f t="shared" si="68"/>
        <v>N/A</v>
      </c>
      <c r="BN106" s="62">
        <f t="shared" si="69"/>
        <v>0</v>
      </c>
      <c r="BO106" s="65">
        <f t="shared" si="70"/>
        <v>0</v>
      </c>
      <c r="BP106" s="59">
        <f>IFERROR(SQRT(($E106-$E$1136)^2+($U106-$U$1136)^2),0)</f>
        <v>1.7000510015300459E-2</v>
      </c>
      <c r="BQ106" s="62" t="str">
        <f>IF(BP106&lt;=SMALL(BP$3:BP$1130,1),"MAS PARECIDO","NO")</f>
        <v>NO</v>
      </c>
      <c r="BR106" s="62" t="str">
        <f>IF(BP106&lt;=SMALL(BP$3:BP$1130,5),"SIMILAR","NO")</f>
        <v>NO</v>
      </c>
      <c r="BS106" s="62" t="str">
        <f t="shared" si="71"/>
        <v>N/A</v>
      </c>
      <c r="BT106" s="62">
        <f t="shared" si="72"/>
        <v>0</v>
      </c>
      <c r="BU106" s="65">
        <f t="shared" si="73"/>
        <v>0</v>
      </c>
      <c r="BV106" s="59">
        <f>IFERROR(SQRT(($E106-$E$1136)^2+($X106-$X$1136)^2),0)</f>
        <v>1.7000510015300459E-2</v>
      </c>
      <c r="BW106" s="62" t="str">
        <f>IF(BV106&lt;=SMALL(BV$3:BV$1130,1),"MAS PARECIDO","NO")</f>
        <v>NO</v>
      </c>
      <c r="BX106" s="62" t="str">
        <f>IF(BV106&lt;=SMALL(BV$3:BV$1130,5),"SIMILAR","NO")</f>
        <v>NO</v>
      </c>
      <c r="BY106" s="62" t="str">
        <f t="shared" si="74"/>
        <v>N/A</v>
      </c>
      <c r="BZ106" s="62">
        <f t="shared" si="75"/>
        <v>0</v>
      </c>
      <c r="CA106" s="65">
        <f t="shared" si="76"/>
        <v>0</v>
      </c>
      <c r="CB106" s="59">
        <f>IFERROR(SQRT(($E106-$E$1136)^2+($AA106-$AA$1136)^2),0)</f>
        <v>1.7000510015300459E-2</v>
      </c>
      <c r="CC106" s="62" t="str">
        <f>IF(CB106&lt;=SMALL(CB$3:CB$1130,1),"MAS PARECIDO","NO")</f>
        <v>NO</v>
      </c>
      <c r="CD106" s="62" t="str">
        <f>IF(CB106&lt;=SMALL(CB$3:CB$1130,5),"SIMILAR","NO")</f>
        <v>NO</v>
      </c>
      <c r="CE106" s="62" t="str">
        <f t="shared" si="81"/>
        <v>N/A</v>
      </c>
      <c r="CF106" s="62">
        <f t="shared" si="82"/>
        <v>0</v>
      </c>
      <c r="CG106" s="65">
        <f t="shared" si="83"/>
        <v>0</v>
      </c>
      <c r="CH106" s="59">
        <f>IFERROR(SQRT(($E106-$E$1136)^2+($AD106-$AD$1136)^2),0)</f>
        <v>1.0001444982305208</v>
      </c>
      <c r="CI106" s="62" t="str">
        <f>IF(CH106&lt;=SMALL(CH$3:CH$1130,1),"MAS PARECIDO","NO")</f>
        <v>NO</v>
      </c>
      <c r="CJ106" s="62" t="str">
        <f>IF(CH106&lt;=SMALL(CH$3:CH$1130,5),"SIMILAR","NO")</f>
        <v>NO</v>
      </c>
      <c r="CK106" s="62" t="str">
        <f t="shared" si="84"/>
        <v>N/A</v>
      </c>
      <c r="CL106" s="62">
        <f t="shared" si="85"/>
        <v>0</v>
      </c>
      <c r="CM106" s="65">
        <f t="shared" si="86"/>
        <v>0</v>
      </c>
      <c r="CN106" s="59">
        <f>IFERROR(SQRT(($E106-$E$1136)^2+($AG106-$AG$1136)^2),0)</f>
        <v>1.0001444982305208</v>
      </c>
      <c r="CO106" s="62" t="str">
        <f>IF(CN106&lt;=SMALL(CN$3:CN$1130,1),"MAS PARECIDO","NO")</f>
        <v>NO</v>
      </c>
      <c r="CP106" s="62" t="str">
        <f>IF(CN106&lt;=SMALL(CN$3:CN$1130,5),"SIMILAR","NO")</f>
        <v>NO</v>
      </c>
      <c r="CQ106" s="62" t="str">
        <f t="shared" si="87"/>
        <v>N/A</v>
      </c>
      <c r="CR106" s="62">
        <f t="shared" si="88"/>
        <v>0</v>
      </c>
      <c r="CS106" s="65">
        <f t="shared" si="89"/>
        <v>0</v>
      </c>
      <c r="CT106" s="59">
        <f>IFERROR(SQRT(($E106-$E$1136)^2+($AJ106-$AJ$1136)^2),0)</f>
        <v>1.7000510015300459E-2</v>
      </c>
      <c r="CU106" s="62" t="str">
        <f>IF(CT106&lt;=SMALL(CT$3:CT$1130,1),"MAS PARECIDO","NO")</f>
        <v>NO</v>
      </c>
      <c r="CV106" s="62" t="str">
        <f>IF(CT106&lt;=SMALL(CT$3:CT$1130,5),"SIMILAR","NO")</f>
        <v>NO</v>
      </c>
      <c r="CW106" s="62" t="str">
        <f t="shared" si="90"/>
        <v>N/A</v>
      </c>
      <c r="CX106" s="62">
        <f t="shared" si="91"/>
        <v>0</v>
      </c>
      <c r="CY106" s="65">
        <f t="shared" si="92"/>
        <v>0</v>
      </c>
      <c r="CZ106" s="2" t="s">
        <v>1474</v>
      </c>
      <c r="DA106" s="2" t="s">
        <v>1475</v>
      </c>
      <c r="DB106" s="2">
        <v>0</v>
      </c>
      <c r="DC106" s="2" t="s">
        <v>189</v>
      </c>
    </row>
    <row r="107" spans="1:107">
      <c r="A107" s="45" t="s">
        <v>300</v>
      </c>
      <c r="B107" s="46">
        <v>37852.46</v>
      </c>
      <c r="C107" s="47">
        <f>(B107-$B$1132)/($B$1133-$B$1132)</f>
        <v>3.8980882553083185E-2</v>
      </c>
      <c r="D107" s="46">
        <v>5500</v>
      </c>
      <c r="E107" s="47">
        <f>(D107-$D$1132)/($D$1133-$D$1132)</f>
        <v>1.0970329109873295E-2</v>
      </c>
      <c r="F107" s="46" t="s">
        <v>53</v>
      </c>
      <c r="G107" s="44">
        <f>VLOOKUP(F107,'DATOS DE SOPORTE'!$Y$5:$Z$8,2,FALSE)</f>
        <v>2</v>
      </c>
      <c r="H107" s="47">
        <f>(G107-$G$1132)/($G$1133-$G$1132)</f>
        <v>0.33333333333333331</v>
      </c>
      <c r="I107" s="50">
        <v>2</v>
      </c>
      <c r="J107" s="44">
        <f t="shared" si="54"/>
        <v>2</v>
      </c>
      <c r="K107" s="43">
        <f>(J107-$J$1132)/($J$1133-$J$1132)</f>
        <v>0.4</v>
      </c>
      <c r="L107" s="51" t="str">
        <f t="shared" si="93"/>
        <v>SI</v>
      </c>
      <c r="M107" s="46" t="s">
        <v>192</v>
      </c>
      <c r="N107" s="44">
        <f t="shared" si="55"/>
        <v>2</v>
      </c>
      <c r="O107" s="43">
        <f>(N107-N$1132)/(N$1133-N$1132)</f>
        <v>1</v>
      </c>
      <c r="P107" s="46" t="s">
        <v>193</v>
      </c>
      <c r="Q107" s="44">
        <f t="shared" si="56"/>
        <v>2</v>
      </c>
      <c r="R107" s="43">
        <f>(Q107-Q$1132)/(Q$1133-Q$1132)</f>
        <v>0.5</v>
      </c>
      <c r="S107" s="46" t="s">
        <v>60</v>
      </c>
      <c r="T107" s="44">
        <f t="shared" si="57"/>
        <v>2</v>
      </c>
      <c r="U107" s="43">
        <f>(T107-T$1132)/(T$1133-T$1132)</f>
        <v>1</v>
      </c>
      <c r="V107" s="46" t="s">
        <v>62</v>
      </c>
      <c r="W107" s="53">
        <f>VLOOKUP(V107,'DATOS DE SOPORTE'!$S$5:$T$10,2,FALSE)</f>
        <v>1</v>
      </c>
      <c r="X107" s="54">
        <f>(W107-W$1132)/(W$1133-W$1132)</f>
        <v>0</v>
      </c>
      <c r="Y107" s="46" t="s">
        <v>188</v>
      </c>
      <c r="Z107" s="53">
        <f t="shared" si="77"/>
        <v>1</v>
      </c>
      <c r="AA107" s="54">
        <f>(Z107-Z$1132)/(Z$1133-Z$1132)</f>
        <v>0</v>
      </c>
      <c r="AB107" s="46" t="s">
        <v>188</v>
      </c>
      <c r="AC107" s="53">
        <f t="shared" si="78"/>
        <v>1</v>
      </c>
      <c r="AD107" s="54">
        <f>(AC107-AC$1132)/(AC$1133-AC$1132)</f>
        <v>0</v>
      </c>
      <c r="AE107" s="46" t="s">
        <v>188</v>
      </c>
      <c r="AF107" s="53">
        <f t="shared" si="79"/>
        <v>1</v>
      </c>
      <c r="AG107" s="54">
        <f>(AF107-AF$1132)/(AF$1133-AF$1132)</f>
        <v>0</v>
      </c>
      <c r="AH107" s="24" t="s">
        <v>67</v>
      </c>
      <c r="AI107" s="53">
        <f>VLOOKUP(AH107,'DATOS DE SOPORTE'!$V$5:$W$8,2,FALSE)</f>
        <v>1</v>
      </c>
      <c r="AJ107" s="54">
        <f>(AI107-AI$1132)/(AI$1133-AI$1132)</f>
        <v>0</v>
      </c>
      <c r="AK107" s="58" t="str">
        <f t="shared" si="80"/>
        <v>Muy malo</v>
      </c>
      <c r="AL107" s="61">
        <f>IFERROR(SQRT(($E107-$E$1136)^2+($C107-$C$1136)^2),0)</f>
        <v>0.16652187151249601</v>
      </c>
      <c r="AM107" s="62" t="str">
        <f>IF(AL107&lt;=SMALL($AL$3:$AL$1130,1),"MAS PARECIDO","NO")</f>
        <v>NO</v>
      </c>
      <c r="AN107" s="62" t="str">
        <f>IF(AL107&lt;=SMALL($AL$3:$AL$1130,5),"SIMILAR","NO")</f>
        <v>NO</v>
      </c>
      <c r="AO107" s="62" t="str">
        <f t="shared" si="94"/>
        <v>N/A</v>
      </c>
      <c r="AP107" s="62">
        <f t="shared" si="58"/>
        <v>0</v>
      </c>
      <c r="AQ107" s="65">
        <f t="shared" si="95"/>
        <v>0</v>
      </c>
      <c r="AR107" s="61">
        <f>IFERROR(SQRT(($E107-$E$1136)^2+($H107-$H$1136)^2),0)</f>
        <v>1.1000330009900297E-2</v>
      </c>
      <c r="AS107" s="62" t="str">
        <f>IF(AR107&lt;=SMALL(AR$3:AR$1130,1),"MAS PARECIDO","NO")</f>
        <v>NO</v>
      </c>
      <c r="AT107" s="62" t="str">
        <f>IF(AR107&lt;=SMALL(AR$3:AR$1130,5),"SIMILAR","NO")</f>
        <v>NO</v>
      </c>
      <c r="AU107" s="62" t="str">
        <f t="shared" si="59"/>
        <v>N/A</v>
      </c>
      <c r="AV107" s="62">
        <f t="shared" si="60"/>
        <v>0</v>
      </c>
      <c r="AW107" s="65">
        <f t="shared" si="61"/>
        <v>0</v>
      </c>
      <c r="AX107" s="59">
        <f>IFERROR(SQRT(($E107-$E$1136)^2+($K107-$K$1136)^2),0)</f>
        <v>0.20030228970315522</v>
      </c>
      <c r="AY107" s="62" t="str">
        <f>IF(AX107&lt;=SMALL(AX$3:AX$1130,1),"MAS PARECIDO","NO")</f>
        <v>NO</v>
      </c>
      <c r="AZ107" s="62" t="str">
        <f>IF(AX107&lt;=SMALL(AX$3:AX$1130,5),"SIMILAR","NO")</f>
        <v>NO</v>
      </c>
      <c r="BA107" s="62" t="str">
        <f t="shared" si="62"/>
        <v>N/A</v>
      </c>
      <c r="BB107" s="62">
        <f t="shared" si="63"/>
        <v>0</v>
      </c>
      <c r="BC107" s="65">
        <f t="shared" si="64"/>
        <v>0</v>
      </c>
      <c r="BD107" s="59">
        <f>IFERROR(SQRT(($E107-$E$1136)^2+($O107-$O$1136)^2),0)</f>
        <v>1.1000330009900297E-2</v>
      </c>
      <c r="BE107" s="62" t="str">
        <f>IF(BD107&lt;=SMALL(BD$3:BD$1130,1),"MAS PARECIDO","NO")</f>
        <v>NO</v>
      </c>
      <c r="BF107" s="62" t="str">
        <f>IF(BD107&lt;=SMALL(BD$3:BD$1130,5),"SIMILAR","NO")</f>
        <v>NO</v>
      </c>
      <c r="BG107" s="62" t="str">
        <f t="shared" si="65"/>
        <v>N/A</v>
      </c>
      <c r="BH107" s="62">
        <f t="shared" si="66"/>
        <v>0</v>
      </c>
      <c r="BI107" s="65">
        <f t="shared" si="67"/>
        <v>0</v>
      </c>
      <c r="BJ107" s="59">
        <f>IFERROR(SQRT(($E107-$E$1136)^2+($R107-$R$1136)^2),0)</f>
        <v>1.1000330009900297E-2</v>
      </c>
      <c r="BK107" s="62" t="str">
        <f>IF(BJ107&lt;=SMALL(BJ$3:BJ$1130,1),"MAS PARECIDO","NO")</f>
        <v>NO</v>
      </c>
      <c r="BL107" s="62" t="str">
        <f>IF(BJ107&lt;=SMALL(BJ$3:BJ$1130,5),"SIMILAR","NO")</f>
        <v>NO</v>
      </c>
      <c r="BM107" s="62" t="str">
        <f t="shared" si="68"/>
        <v>N/A</v>
      </c>
      <c r="BN107" s="62">
        <f t="shared" si="69"/>
        <v>0</v>
      </c>
      <c r="BO107" s="65">
        <f t="shared" si="70"/>
        <v>0</v>
      </c>
      <c r="BP107" s="59">
        <f>IFERROR(SQRT(($E107-$E$1136)^2+($U107-$U$1136)^2),0)</f>
        <v>1.0000605017999296</v>
      </c>
      <c r="BQ107" s="62" t="str">
        <f>IF(BP107&lt;=SMALL(BP$3:BP$1130,1),"MAS PARECIDO","NO")</f>
        <v>NO</v>
      </c>
      <c r="BR107" s="62" t="str">
        <f>IF(BP107&lt;=SMALL(BP$3:BP$1130,5),"SIMILAR","NO")</f>
        <v>NO</v>
      </c>
      <c r="BS107" s="62" t="str">
        <f t="shared" si="71"/>
        <v>N/A</v>
      </c>
      <c r="BT107" s="62">
        <f t="shared" si="72"/>
        <v>0</v>
      </c>
      <c r="BU107" s="65">
        <f t="shared" si="73"/>
        <v>0</v>
      </c>
      <c r="BV107" s="59">
        <f>IFERROR(SQRT(($E107-$E$1136)^2+($X107-$X$1136)^2),0)</f>
        <v>1.1000330009900297E-2</v>
      </c>
      <c r="BW107" s="62" t="str">
        <f>IF(BV107&lt;=SMALL(BV$3:BV$1130,1),"MAS PARECIDO","NO")</f>
        <v>NO</v>
      </c>
      <c r="BX107" s="62" t="str">
        <f>IF(BV107&lt;=SMALL(BV$3:BV$1130,5),"SIMILAR","NO")</f>
        <v>NO</v>
      </c>
      <c r="BY107" s="62" t="str">
        <f t="shared" si="74"/>
        <v>N/A</v>
      </c>
      <c r="BZ107" s="62">
        <f t="shared" si="75"/>
        <v>0</v>
      </c>
      <c r="CA107" s="65">
        <f t="shared" si="76"/>
        <v>0</v>
      </c>
      <c r="CB107" s="59">
        <f>IFERROR(SQRT(($E107-$E$1136)^2+($AA107-$AA$1136)^2),0)</f>
        <v>1.1000330009900297E-2</v>
      </c>
      <c r="CC107" s="62" t="str">
        <f>IF(CB107&lt;=SMALL(CB$3:CB$1130,1),"MAS PARECIDO","NO")</f>
        <v>NO</v>
      </c>
      <c r="CD107" s="62" t="str">
        <f>IF(CB107&lt;=SMALL(CB$3:CB$1130,5),"SIMILAR","NO")</f>
        <v>NO</v>
      </c>
      <c r="CE107" s="62" t="str">
        <f t="shared" si="81"/>
        <v>N/A</v>
      </c>
      <c r="CF107" s="62">
        <f t="shared" si="82"/>
        <v>0</v>
      </c>
      <c r="CG107" s="65">
        <f t="shared" si="83"/>
        <v>0</v>
      </c>
      <c r="CH107" s="59">
        <f>IFERROR(SQRT(($E107-$E$1136)^2+($AD107-$AD$1136)^2),0)</f>
        <v>1.0000605017999296</v>
      </c>
      <c r="CI107" s="62" t="str">
        <f>IF(CH107&lt;=SMALL(CH$3:CH$1130,1),"MAS PARECIDO","NO")</f>
        <v>NO</v>
      </c>
      <c r="CJ107" s="62" t="str">
        <f>IF(CH107&lt;=SMALL(CH$3:CH$1130,5),"SIMILAR","NO")</f>
        <v>NO</v>
      </c>
      <c r="CK107" s="62" t="str">
        <f t="shared" si="84"/>
        <v>N/A</v>
      </c>
      <c r="CL107" s="62">
        <f t="shared" si="85"/>
        <v>0</v>
      </c>
      <c r="CM107" s="65">
        <f t="shared" si="86"/>
        <v>0</v>
      </c>
      <c r="CN107" s="59">
        <f>IFERROR(SQRT(($E107-$E$1136)^2+($AG107-$AG$1136)^2),0)</f>
        <v>1.0000605017999296</v>
      </c>
      <c r="CO107" s="62" t="str">
        <f>IF(CN107&lt;=SMALL(CN$3:CN$1130,1),"MAS PARECIDO","NO")</f>
        <v>NO</v>
      </c>
      <c r="CP107" s="62" t="str">
        <f>IF(CN107&lt;=SMALL(CN$3:CN$1130,5),"SIMILAR","NO")</f>
        <v>NO</v>
      </c>
      <c r="CQ107" s="62" t="str">
        <f t="shared" si="87"/>
        <v>N/A</v>
      </c>
      <c r="CR107" s="62">
        <f t="shared" si="88"/>
        <v>0</v>
      </c>
      <c r="CS107" s="65">
        <f t="shared" si="89"/>
        <v>0</v>
      </c>
      <c r="CT107" s="59">
        <f>IFERROR(SQRT(($E107-$E$1136)^2+($AJ107-$AJ$1136)^2),0)</f>
        <v>1.1000330009900297E-2</v>
      </c>
      <c r="CU107" s="62" t="str">
        <f>IF(CT107&lt;=SMALL(CT$3:CT$1130,1),"MAS PARECIDO","NO")</f>
        <v>NO</v>
      </c>
      <c r="CV107" s="62" t="str">
        <f>IF(CT107&lt;=SMALL(CT$3:CT$1130,5),"SIMILAR","NO")</f>
        <v>NO</v>
      </c>
      <c r="CW107" s="62" t="str">
        <f t="shared" si="90"/>
        <v>N/A</v>
      </c>
      <c r="CX107" s="62">
        <f t="shared" si="91"/>
        <v>0</v>
      </c>
      <c r="CY107" s="65">
        <f t="shared" si="92"/>
        <v>0</v>
      </c>
      <c r="CZ107" s="2" t="s">
        <v>1476</v>
      </c>
      <c r="DA107" s="2" t="s">
        <v>1477</v>
      </c>
      <c r="DB107" s="2">
        <v>9</v>
      </c>
      <c r="DC107" s="2" t="s">
        <v>319</v>
      </c>
    </row>
    <row r="108" spans="1:107">
      <c r="A108" s="45" t="s">
        <v>301</v>
      </c>
      <c r="B108" s="46">
        <v>144659</v>
      </c>
      <c r="C108" s="47">
        <f>(B108-$B$1132)/($B$1133-$B$1132)</f>
        <v>0.16382845773205754</v>
      </c>
      <c r="D108" s="46">
        <v>15000</v>
      </c>
      <c r="E108" s="47">
        <f>(D108-$D$1132)/($D$1133-$D$1132)</f>
        <v>2.9970899126973809E-2</v>
      </c>
      <c r="F108" s="46" t="s">
        <v>203</v>
      </c>
      <c r="G108" s="44">
        <f>VLOOKUP(F108,'DATOS DE SOPORTE'!$Y$5:$Z$8,2,FALSE)</f>
        <v>3</v>
      </c>
      <c r="H108" s="47">
        <f>(G108-$G$1132)/($G$1133-$G$1132)</f>
        <v>0.66666666666666663</v>
      </c>
      <c r="I108" s="50">
        <v>2</v>
      </c>
      <c r="J108" s="44">
        <f t="shared" si="54"/>
        <v>2</v>
      </c>
      <c r="K108" s="43">
        <f>(J108-$J$1132)/($J$1133-$J$1132)</f>
        <v>0.4</v>
      </c>
      <c r="L108" s="51" t="str">
        <f t="shared" si="93"/>
        <v>SI</v>
      </c>
      <c r="M108" s="46" t="s">
        <v>56</v>
      </c>
      <c r="N108" s="44">
        <f t="shared" si="55"/>
        <v>1</v>
      </c>
      <c r="O108" s="43">
        <f>(N108-N$1132)/(N$1133-N$1132)</f>
        <v>0</v>
      </c>
      <c r="P108" s="46" t="s">
        <v>193</v>
      </c>
      <c r="Q108" s="44">
        <f t="shared" si="56"/>
        <v>2</v>
      </c>
      <c r="R108" s="43">
        <f>(Q108-Q$1132)/(Q$1133-Q$1132)</f>
        <v>0.5</v>
      </c>
      <c r="S108" s="46" t="s">
        <v>60</v>
      </c>
      <c r="T108" s="44">
        <f t="shared" si="57"/>
        <v>2</v>
      </c>
      <c r="U108" s="43">
        <f>(T108-T$1132)/(T$1133-T$1132)</f>
        <v>1</v>
      </c>
      <c r="V108" s="46" t="s">
        <v>62</v>
      </c>
      <c r="W108" s="53">
        <f>VLOOKUP(V108,'DATOS DE SOPORTE'!$S$5:$T$10,2,FALSE)</f>
        <v>1</v>
      </c>
      <c r="X108" s="54">
        <f>(W108-W$1132)/(W$1133-W$1132)</f>
        <v>0</v>
      </c>
      <c r="Y108" s="46" t="s">
        <v>188</v>
      </c>
      <c r="Z108" s="53">
        <f t="shared" si="77"/>
        <v>1</v>
      </c>
      <c r="AA108" s="54">
        <f>(Z108-Z$1132)/(Z$1133-Z$1132)</f>
        <v>0</v>
      </c>
      <c r="AB108" s="46" t="s">
        <v>188</v>
      </c>
      <c r="AC108" s="53">
        <f t="shared" si="78"/>
        <v>1</v>
      </c>
      <c r="AD108" s="54">
        <f>(AC108-AC$1132)/(AC$1133-AC$1132)</f>
        <v>0</v>
      </c>
      <c r="AE108" s="46" t="s">
        <v>188</v>
      </c>
      <c r="AF108" s="53">
        <f t="shared" si="79"/>
        <v>1</v>
      </c>
      <c r="AG108" s="54">
        <f>(AF108-AF$1132)/(AF$1133-AF$1132)</f>
        <v>0</v>
      </c>
      <c r="AH108" s="24" t="s">
        <v>67</v>
      </c>
      <c r="AI108" s="53">
        <f>VLOOKUP(AH108,'DATOS DE SOPORTE'!$V$5:$W$8,2,FALSE)</f>
        <v>1</v>
      </c>
      <c r="AJ108" s="54">
        <f>(AI108-AI$1132)/(AI$1133-AI$1132)</f>
        <v>0</v>
      </c>
      <c r="AK108" s="58" t="str">
        <f t="shared" si="80"/>
        <v>Muy malo</v>
      </c>
      <c r="AL108" s="61">
        <f>IFERROR(SQRT(($E108-$E$1136)^2+($C108-$C$1136)^2),0)</f>
        <v>5.1055034086539546E-2</v>
      </c>
      <c r="AM108" s="62" t="str">
        <f>IF(AL108&lt;=SMALL($AL$3:$AL$1130,1),"MAS PARECIDO","NO")</f>
        <v>NO</v>
      </c>
      <c r="AN108" s="62" t="str">
        <f>IF(AL108&lt;=SMALL($AL$3:$AL$1130,5),"SIMILAR","NO")</f>
        <v>NO</v>
      </c>
      <c r="AO108" s="62" t="str">
        <f t="shared" si="94"/>
        <v>N/A</v>
      </c>
      <c r="AP108" s="62">
        <f t="shared" si="58"/>
        <v>0</v>
      </c>
      <c r="AQ108" s="65">
        <f t="shared" si="95"/>
        <v>0</v>
      </c>
      <c r="AR108" s="61">
        <f>IFERROR(SQRT(($E108-$E$1136)^2+($H108-$H$1136)^2),0)</f>
        <v>0.33468069127683658</v>
      </c>
      <c r="AS108" s="62" t="str">
        <f>IF(AR108&lt;=SMALL(AR$3:AR$1130,1),"MAS PARECIDO","NO")</f>
        <v>NO</v>
      </c>
      <c r="AT108" s="62" t="str">
        <f>IF(AR108&lt;=SMALL(AR$3:AR$1130,5),"SIMILAR","NO")</f>
        <v>NO</v>
      </c>
      <c r="AU108" s="62" t="str">
        <f t="shared" si="59"/>
        <v>N/A</v>
      </c>
      <c r="AV108" s="62">
        <f t="shared" si="60"/>
        <v>0</v>
      </c>
      <c r="AW108" s="65">
        <f t="shared" si="61"/>
        <v>0</v>
      </c>
      <c r="AX108" s="59">
        <f>IFERROR(SQRT(($E108-$E$1136)^2+($K108-$K$1136)^2),0)</f>
        <v>0.20223761767393844</v>
      </c>
      <c r="AY108" s="62" t="str">
        <f>IF(AX108&lt;=SMALL(AX$3:AX$1130,1),"MAS PARECIDO","NO")</f>
        <v>NO</v>
      </c>
      <c r="AZ108" s="62" t="str">
        <f>IF(AX108&lt;=SMALL(AX$3:AX$1130,5),"SIMILAR","NO")</f>
        <v>NO</v>
      </c>
      <c r="BA108" s="62" t="str">
        <f t="shared" si="62"/>
        <v>N/A</v>
      </c>
      <c r="BB108" s="62">
        <f t="shared" si="63"/>
        <v>0</v>
      </c>
      <c r="BC108" s="65">
        <f t="shared" si="64"/>
        <v>0</v>
      </c>
      <c r="BD108" s="59">
        <f>IFERROR(SQRT(($E108-$E$1136)^2+($O108-$O$1136)^2),0)</f>
        <v>1.0004499257846093</v>
      </c>
      <c r="BE108" s="62" t="str">
        <f>IF(BD108&lt;=SMALL(BD$3:BD$1130,1),"MAS PARECIDO","NO")</f>
        <v>NO</v>
      </c>
      <c r="BF108" s="62" t="str">
        <f>IF(BD108&lt;=SMALL(BD$3:BD$1130,5),"SIMILAR","NO")</f>
        <v>NO</v>
      </c>
      <c r="BG108" s="62" t="str">
        <f t="shared" si="65"/>
        <v>N/A</v>
      </c>
      <c r="BH108" s="62">
        <f t="shared" si="66"/>
        <v>0</v>
      </c>
      <c r="BI108" s="65">
        <f t="shared" si="67"/>
        <v>0</v>
      </c>
      <c r="BJ108" s="59">
        <f>IFERROR(SQRT(($E108-$E$1136)^2+($R108-$R$1136)^2),0)</f>
        <v>3.0000900027000808E-2</v>
      </c>
      <c r="BK108" s="62" t="str">
        <f>IF(BJ108&lt;=SMALL(BJ$3:BJ$1130,1),"MAS PARECIDO","NO")</f>
        <v>NO</v>
      </c>
      <c r="BL108" s="62" t="str">
        <f>IF(BJ108&lt;=SMALL(BJ$3:BJ$1130,5),"SIMILAR","NO")</f>
        <v>NO</v>
      </c>
      <c r="BM108" s="62" t="str">
        <f t="shared" si="68"/>
        <v>N/A</v>
      </c>
      <c r="BN108" s="62">
        <f t="shared" si="69"/>
        <v>0</v>
      </c>
      <c r="BO108" s="65">
        <f t="shared" si="70"/>
        <v>0</v>
      </c>
      <c r="BP108" s="59">
        <f>IFERROR(SQRT(($E108-$E$1136)^2+($U108-$U$1136)^2),0)</f>
        <v>1.0004499257846093</v>
      </c>
      <c r="BQ108" s="62" t="str">
        <f>IF(BP108&lt;=SMALL(BP$3:BP$1130,1),"MAS PARECIDO","NO")</f>
        <v>NO</v>
      </c>
      <c r="BR108" s="62" t="str">
        <f>IF(BP108&lt;=SMALL(BP$3:BP$1130,5),"SIMILAR","NO")</f>
        <v>NO</v>
      </c>
      <c r="BS108" s="62" t="str">
        <f t="shared" si="71"/>
        <v>N/A</v>
      </c>
      <c r="BT108" s="62">
        <f t="shared" si="72"/>
        <v>0</v>
      </c>
      <c r="BU108" s="65">
        <f t="shared" si="73"/>
        <v>0</v>
      </c>
      <c r="BV108" s="59">
        <f>IFERROR(SQRT(($E108-$E$1136)^2+($X108-$X$1136)^2),0)</f>
        <v>3.0000900027000808E-2</v>
      </c>
      <c r="BW108" s="62" t="str">
        <f>IF(BV108&lt;=SMALL(BV$3:BV$1130,1),"MAS PARECIDO","NO")</f>
        <v>NO</v>
      </c>
      <c r="BX108" s="62" t="str">
        <f>IF(BV108&lt;=SMALL(BV$3:BV$1130,5),"SIMILAR","NO")</f>
        <v>NO</v>
      </c>
      <c r="BY108" s="62" t="str">
        <f t="shared" si="74"/>
        <v>N/A</v>
      </c>
      <c r="BZ108" s="62">
        <f t="shared" si="75"/>
        <v>0</v>
      </c>
      <c r="CA108" s="65">
        <f t="shared" si="76"/>
        <v>0</v>
      </c>
      <c r="CB108" s="59">
        <f>IFERROR(SQRT(($E108-$E$1136)^2+($AA108-$AA$1136)^2),0)</f>
        <v>3.0000900027000808E-2</v>
      </c>
      <c r="CC108" s="62" t="str">
        <f>IF(CB108&lt;=SMALL(CB$3:CB$1130,1),"MAS PARECIDO","NO")</f>
        <v>NO</v>
      </c>
      <c r="CD108" s="62" t="str">
        <f>IF(CB108&lt;=SMALL(CB$3:CB$1130,5),"SIMILAR","NO")</f>
        <v>NO</v>
      </c>
      <c r="CE108" s="62" t="str">
        <f t="shared" si="81"/>
        <v>N/A</v>
      </c>
      <c r="CF108" s="62">
        <f t="shared" si="82"/>
        <v>0</v>
      </c>
      <c r="CG108" s="65">
        <f t="shared" si="83"/>
        <v>0</v>
      </c>
      <c r="CH108" s="59">
        <f>IFERROR(SQRT(($E108-$E$1136)^2+($AD108-$AD$1136)^2),0)</f>
        <v>1.0004499257846093</v>
      </c>
      <c r="CI108" s="62" t="str">
        <f>IF(CH108&lt;=SMALL(CH$3:CH$1130,1),"MAS PARECIDO","NO")</f>
        <v>NO</v>
      </c>
      <c r="CJ108" s="62" t="str">
        <f>IF(CH108&lt;=SMALL(CH$3:CH$1130,5),"SIMILAR","NO")</f>
        <v>NO</v>
      </c>
      <c r="CK108" s="62" t="str">
        <f t="shared" si="84"/>
        <v>N/A</v>
      </c>
      <c r="CL108" s="62">
        <f t="shared" si="85"/>
        <v>0</v>
      </c>
      <c r="CM108" s="65">
        <f t="shared" si="86"/>
        <v>0</v>
      </c>
      <c r="CN108" s="59">
        <f>IFERROR(SQRT(($E108-$E$1136)^2+($AG108-$AG$1136)^2),0)</f>
        <v>1.0004499257846093</v>
      </c>
      <c r="CO108" s="62" t="str">
        <f>IF(CN108&lt;=SMALL(CN$3:CN$1130,1),"MAS PARECIDO","NO")</f>
        <v>NO</v>
      </c>
      <c r="CP108" s="62" t="str">
        <f>IF(CN108&lt;=SMALL(CN$3:CN$1130,5),"SIMILAR","NO")</f>
        <v>NO</v>
      </c>
      <c r="CQ108" s="62" t="str">
        <f t="shared" si="87"/>
        <v>N/A</v>
      </c>
      <c r="CR108" s="62">
        <f t="shared" si="88"/>
        <v>0</v>
      </c>
      <c r="CS108" s="65">
        <f t="shared" si="89"/>
        <v>0</v>
      </c>
      <c r="CT108" s="59">
        <f>IFERROR(SQRT(($E108-$E$1136)^2+($AJ108-$AJ$1136)^2),0)</f>
        <v>3.0000900027000808E-2</v>
      </c>
      <c r="CU108" s="62" t="str">
        <f>IF(CT108&lt;=SMALL(CT$3:CT$1130,1),"MAS PARECIDO","NO")</f>
        <v>NO</v>
      </c>
      <c r="CV108" s="62" t="str">
        <f>IF(CT108&lt;=SMALL(CT$3:CT$1130,5),"SIMILAR","NO")</f>
        <v>NO</v>
      </c>
      <c r="CW108" s="62" t="str">
        <f t="shared" si="90"/>
        <v>N/A</v>
      </c>
      <c r="CX108" s="62">
        <f t="shared" si="91"/>
        <v>0</v>
      </c>
      <c r="CY108" s="65">
        <f t="shared" si="92"/>
        <v>0</v>
      </c>
      <c r="CZ108" s="2" t="s">
        <v>1478</v>
      </c>
      <c r="DA108" s="2" t="s">
        <v>1479</v>
      </c>
      <c r="DB108" s="2">
        <v>9</v>
      </c>
      <c r="DC108" s="2" t="s">
        <v>319</v>
      </c>
    </row>
    <row r="109" spans="1:107">
      <c r="A109" s="45" t="s">
        <v>302</v>
      </c>
      <c r="B109" s="46">
        <v>79975</v>
      </c>
      <c r="C109" s="47">
        <f>(B109-$B$1132)/($B$1133-$B$1132)</f>
        <v>8.8218475863187165E-2</v>
      </c>
      <c r="D109" s="46">
        <v>20000</v>
      </c>
      <c r="E109" s="47">
        <f>(D109-$D$1132)/($D$1133-$D$1132)</f>
        <v>3.9971199135974078E-2</v>
      </c>
      <c r="F109" s="46" t="s">
        <v>191</v>
      </c>
      <c r="G109" s="44">
        <f>VLOOKUP(F109,'DATOS DE SOPORTE'!$Y$5:$Z$8,2,FALSE)</f>
        <v>1</v>
      </c>
      <c r="H109" s="47">
        <f>(G109-$G$1132)/($G$1133-$G$1132)</f>
        <v>0</v>
      </c>
      <c r="I109" s="50">
        <v>0</v>
      </c>
      <c r="J109" s="44">
        <f t="shared" si="54"/>
        <v>0</v>
      </c>
      <c r="K109" s="43">
        <f>(J109-$J$1132)/($J$1133-$J$1132)</f>
        <v>0</v>
      </c>
      <c r="L109" s="51" t="str">
        <f t="shared" si="93"/>
        <v>NO</v>
      </c>
      <c r="M109" s="46" t="s">
        <v>192</v>
      </c>
      <c r="N109" s="44">
        <f t="shared" si="55"/>
        <v>2</v>
      </c>
      <c r="O109" s="43">
        <f>(N109-N$1132)/(N$1133-N$1132)</f>
        <v>1</v>
      </c>
      <c r="P109" s="46" t="s">
        <v>193</v>
      </c>
      <c r="Q109" s="44">
        <f t="shared" si="56"/>
        <v>2</v>
      </c>
      <c r="R109" s="43">
        <f>(Q109-Q$1132)/(Q$1133-Q$1132)</f>
        <v>0.5</v>
      </c>
      <c r="S109" s="46" t="s">
        <v>194</v>
      </c>
      <c r="T109" s="44">
        <f t="shared" si="57"/>
        <v>1</v>
      </c>
      <c r="U109" s="43">
        <f>(T109-T$1132)/(T$1133-T$1132)</f>
        <v>0</v>
      </c>
      <c r="V109" s="46" t="s">
        <v>62</v>
      </c>
      <c r="W109" s="53">
        <f>VLOOKUP(V109,'DATOS DE SOPORTE'!$S$5:$T$10,2,FALSE)</f>
        <v>1</v>
      </c>
      <c r="X109" s="54">
        <f>(W109-W$1132)/(W$1133-W$1132)</f>
        <v>0</v>
      </c>
      <c r="Y109" s="46" t="s">
        <v>188</v>
      </c>
      <c r="Z109" s="53">
        <f t="shared" si="77"/>
        <v>1</v>
      </c>
      <c r="AA109" s="54">
        <f>(Z109-Z$1132)/(Z$1133-Z$1132)</f>
        <v>0</v>
      </c>
      <c r="AB109" s="46" t="s">
        <v>188</v>
      </c>
      <c r="AC109" s="53">
        <f t="shared" si="78"/>
        <v>1</v>
      </c>
      <c r="AD109" s="54">
        <f>(AC109-AC$1132)/(AC$1133-AC$1132)</f>
        <v>0</v>
      </c>
      <c r="AE109" s="46" t="s">
        <v>188</v>
      </c>
      <c r="AF109" s="53">
        <f t="shared" si="79"/>
        <v>1</v>
      </c>
      <c r="AG109" s="54">
        <f>(AF109-AF$1132)/(AF$1133-AF$1132)</f>
        <v>0</v>
      </c>
      <c r="AH109" s="24" t="s">
        <v>67</v>
      </c>
      <c r="AI109" s="53">
        <f>VLOOKUP(AH109,'DATOS DE SOPORTE'!$V$5:$W$8,2,FALSE)</f>
        <v>1</v>
      </c>
      <c r="AJ109" s="54">
        <f>(AI109-AI$1132)/(AI$1133-AI$1132)</f>
        <v>0</v>
      </c>
      <c r="AK109" s="58" t="str">
        <f t="shared" si="80"/>
        <v>Muy malo</v>
      </c>
      <c r="AL109" s="61">
        <f>IFERROR(SQRT(($E109-$E$1136)^2+($C109-$C$1136)^2),0)</f>
        <v>0.12357390298567486</v>
      </c>
      <c r="AM109" s="62" t="str">
        <f>IF(AL109&lt;=SMALL($AL$3:$AL$1130,1),"MAS PARECIDO","NO")</f>
        <v>NO</v>
      </c>
      <c r="AN109" s="62" t="str">
        <f>IF(AL109&lt;=SMALL($AL$3:$AL$1130,5),"SIMILAR","NO")</f>
        <v>NO</v>
      </c>
      <c r="AO109" s="62" t="str">
        <f t="shared" si="94"/>
        <v>N/A</v>
      </c>
      <c r="AP109" s="62">
        <f t="shared" si="58"/>
        <v>0</v>
      </c>
      <c r="AQ109" s="65">
        <f t="shared" si="95"/>
        <v>0</v>
      </c>
      <c r="AR109" s="61">
        <f>IFERROR(SQRT(($E109-$E$1136)^2+($H109-$H$1136)^2),0)</f>
        <v>0.33572489796771299</v>
      </c>
      <c r="AS109" s="62" t="str">
        <f>IF(AR109&lt;=SMALL(AR$3:AR$1130,1),"MAS PARECIDO","NO")</f>
        <v>NO</v>
      </c>
      <c r="AT109" s="62" t="str">
        <f>IF(AR109&lt;=SMALL(AR$3:AR$1130,5),"SIMILAR","NO")</f>
        <v>NO</v>
      </c>
      <c r="AU109" s="62" t="str">
        <f t="shared" si="59"/>
        <v>N/A</v>
      </c>
      <c r="AV109" s="62">
        <f t="shared" si="60"/>
        <v>0</v>
      </c>
      <c r="AW109" s="65">
        <f t="shared" si="61"/>
        <v>0</v>
      </c>
      <c r="AX109" s="59">
        <f>IFERROR(SQRT(($E109-$E$1136)^2+($K109-$K$1136)^2),0)</f>
        <v>0.2039610158935285</v>
      </c>
      <c r="AY109" s="62" t="str">
        <f>IF(AX109&lt;=SMALL(AX$3:AX$1130,1),"MAS PARECIDO","NO")</f>
        <v>NO</v>
      </c>
      <c r="AZ109" s="62" t="str">
        <f>IF(AX109&lt;=SMALL(AX$3:AX$1130,5),"SIMILAR","NO")</f>
        <v>NO</v>
      </c>
      <c r="BA109" s="62" t="str">
        <f t="shared" si="62"/>
        <v>N/A</v>
      </c>
      <c r="BB109" s="62">
        <f t="shared" si="63"/>
        <v>0</v>
      </c>
      <c r="BC109" s="65">
        <f t="shared" si="64"/>
        <v>0</v>
      </c>
      <c r="BD109" s="59">
        <f>IFERROR(SQRT(($E109-$E$1136)^2+($O109-$O$1136)^2),0)</f>
        <v>4.0001200036001078E-2</v>
      </c>
      <c r="BE109" s="62" t="str">
        <f>IF(BD109&lt;=SMALL(BD$3:BD$1130,1),"MAS PARECIDO","NO")</f>
        <v>NO</v>
      </c>
      <c r="BF109" s="62" t="str">
        <f>IF(BD109&lt;=SMALL(BD$3:BD$1130,5),"SIMILAR","NO")</f>
        <v>NO</v>
      </c>
      <c r="BG109" s="62" t="str">
        <f t="shared" si="65"/>
        <v>N/A</v>
      </c>
      <c r="BH109" s="62">
        <f t="shared" si="66"/>
        <v>0</v>
      </c>
      <c r="BI109" s="65">
        <f t="shared" si="67"/>
        <v>0</v>
      </c>
      <c r="BJ109" s="59">
        <f>IFERROR(SQRT(($E109-$E$1136)^2+($R109-$R$1136)^2),0)</f>
        <v>4.0001200036001078E-2</v>
      </c>
      <c r="BK109" s="62" t="str">
        <f>IF(BJ109&lt;=SMALL(BJ$3:BJ$1130,1),"MAS PARECIDO","NO")</f>
        <v>NO</v>
      </c>
      <c r="BL109" s="62" t="str">
        <f>IF(BJ109&lt;=SMALL(BJ$3:BJ$1130,5),"SIMILAR","NO")</f>
        <v>NO</v>
      </c>
      <c r="BM109" s="62" t="str">
        <f t="shared" si="68"/>
        <v>N/A</v>
      </c>
      <c r="BN109" s="62">
        <f t="shared" si="69"/>
        <v>0</v>
      </c>
      <c r="BO109" s="65">
        <f t="shared" si="70"/>
        <v>0</v>
      </c>
      <c r="BP109" s="59">
        <f>IFERROR(SQRT(($E109-$E$1136)^2+($U109-$U$1136)^2),0)</f>
        <v>4.0001200036001078E-2</v>
      </c>
      <c r="BQ109" s="62" t="str">
        <f>IF(BP109&lt;=SMALL(BP$3:BP$1130,1),"MAS PARECIDO","NO")</f>
        <v>NO</v>
      </c>
      <c r="BR109" s="62" t="str">
        <f>IF(BP109&lt;=SMALL(BP$3:BP$1130,5),"SIMILAR","NO")</f>
        <v>NO</v>
      </c>
      <c r="BS109" s="62" t="str">
        <f t="shared" si="71"/>
        <v>N/A</v>
      </c>
      <c r="BT109" s="62">
        <f t="shared" si="72"/>
        <v>0</v>
      </c>
      <c r="BU109" s="65">
        <f t="shared" si="73"/>
        <v>0</v>
      </c>
      <c r="BV109" s="59">
        <f>IFERROR(SQRT(($E109-$E$1136)^2+($X109-$X$1136)^2),0)</f>
        <v>4.0001200036001078E-2</v>
      </c>
      <c r="BW109" s="62" t="str">
        <f>IF(BV109&lt;=SMALL(BV$3:BV$1130,1),"MAS PARECIDO","NO")</f>
        <v>NO</v>
      </c>
      <c r="BX109" s="62" t="str">
        <f>IF(BV109&lt;=SMALL(BV$3:BV$1130,5),"SIMILAR","NO")</f>
        <v>NO</v>
      </c>
      <c r="BY109" s="62" t="str">
        <f t="shared" si="74"/>
        <v>N/A</v>
      </c>
      <c r="BZ109" s="62">
        <f t="shared" si="75"/>
        <v>0</v>
      </c>
      <c r="CA109" s="65">
        <f t="shared" si="76"/>
        <v>0</v>
      </c>
      <c r="CB109" s="59">
        <f>IFERROR(SQRT(($E109-$E$1136)^2+($AA109-$AA$1136)^2),0)</f>
        <v>4.0001200036001078E-2</v>
      </c>
      <c r="CC109" s="62" t="str">
        <f>IF(CB109&lt;=SMALL(CB$3:CB$1130,1),"MAS PARECIDO","NO")</f>
        <v>NO</v>
      </c>
      <c r="CD109" s="62" t="str">
        <f>IF(CB109&lt;=SMALL(CB$3:CB$1130,5),"SIMILAR","NO")</f>
        <v>NO</v>
      </c>
      <c r="CE109" s="62" t="str">
        <f t="shared" si="81"/>
        <v>N/A</v>
      </c>
      <c r="CF109" s="62">
        <f t="shared" si="82"/>
        <v>0</v>
      </c>
      <c r="CG109" s="65">
        <f t="shared" si="83"/>
        <v>0</v>
      </c>
      <c r="CH109" s="59">
        <f>IFERROR(SQRT(($E109-$E$1136)^2+($AD109-$AD$1136)^2),0)</f>
        <v>1.0007997282195475</v>
      </c>
      <c r="CI109" s="62" t="str">
        <f>IF(CH109&lt;=SMALL(CH$3:CH$1130,1),"MAS PARECIDO","NO")</f>
        <v>NO</v>
      </c>
      <c r="CJ109" s="62" t="str">
        <f>IF(CH109&lt;=SMALL(CH$3:CH$1130,5),"SIMILAR","NO")</f>
        <v>NO</v>
      </c>
      <c r="CK109" s="62" t="str">
        <f t="shared" si="84"/>
        <v>N/A</v>
      </c>
      <c r="CL109" s="62">
        <f t="shared" si="85"/>
        <v>0</v>
      </c>
      <c r="CM109" s="65">
        <f t="shared" si="86"/>
        <v>0</v>
      </c>
      <c r="CN109" s="59">
        <f>IFERROR(SQRT(($E109-$E$1136)^2+($AG109-$AG$1136)^2),0)</f>
        <v>1.0007997282195475</v>
      </c>
      <c r="CO109" s="62" t="str">
        <f>IF(CN109&lt;=SMALL(CN$3:CN$1130,1),"MAS PARECIDO","NO")</f>
        <v>NO</v>
      </c>
      <c r="CP109" s="62" t="str">
        <f>IF(CN109&lt;=SMALL(CN$3:CN$1130,5),"SIMILAR","NO")</f>
        <v>NO</v>
      </c>
      <c r="CQ109" s="62" t="str">
        <f t="shared" si="87"/>
        <v>N/A</v>
      </c>
      <c r="CR109" s="62">
        <f t="shared" si="88"/>
        <v>0</v>
      </c>
      <c r="CS109" s="65">
        <f t="shared" si="89"/>
        <v>0</v>
      </c>
      <c r="CT109" s="59">
        <f>IFERROR(SQRT(($E109-$E$1136)^2+($AJ109-$AJ$1136)^2),0)</f>
        <v>4.0001200036001078E-2</v>
      </c>
      <c r="CU109" s="62" t="str">
        <f>IF(CT109&lt;=SMALL(CT$3:CT$1130,1),"MAS PARECIDO","NO")</f>
        <v>NO</v>
      </c>
      <c r="CV109" s="62" t="str">
        <f>IF(CT109&lt;=SMALL(CT$3:CT$1130,5),"SIMILAR","NO")</f>
        <v>NO</v>
      </c>
      <c r="CW109" s="62" t="str">
        <f t="shared" si="90"/>
        <v>N/A</v>
      </c>
      <c r="CX109" s="62">
        <f t="shared" si="91"/>
        <v>0</v>
      </c>
      <c r="CY109" s="65">
        <f t="shared" si="92"/>
        <v>0</v>
      </c>
      <c r="CZ109" s="2" t="s">
        <v>1480</v>
      </c>
      <c r="DA109" s="2" t="s">
        <v>1481</v>
      </c>
      <c r="DB109" s="2">
        <v>11</v>
      </c>
      <c r="DC109" s="2" t="s">
        <v>319</v>
      </c>
    </row>
    <row r="110" spans="1:107">
      <c r="A110" s="45" t="s">
        <v>303</v>
      </c>
      <c r="B110" s="46">
        <v>46500</v>
      </c>
      <c r="C110" s="47">
        <f>(B110-$B$1132)/($B$1133-$B$1132)</f>
        <v>4.9089106265443758E-2</v>
      </c>
      <c r="D110" s="46">
        <v>15000</v>
      </c>
      <c r="E110" s="47">
        <f>(D110-$D$1132)/($D$1133-$D$1132)</f>
        <v>2.9970899126973809E-2</v>
      </c>
      <c r="F110" s="46" t="s">
        <v>53</v>
      </c>
      <c r="G110" s="44">
        <f>VLOOKUP(F110,'DATOS DE SOPORTE'!$Y$5:$Z$8,2,FALSE)</f>
        <v>2</v>
      </c>
      <c r="H110" s="47">
        <f>(G110-$G$1132)/($G$1133-$G$1132)</f>
        <v>0.33333333333333331</v>
      </c>
      <c r="I110" s="50">
        <v>1</v>
      </c>
      <c r="J110" s="44">
        <f t="shared" si="54"/>
        <v>1</v>
      </c>
      <c r="K110" s="43">
        <f>(J110-$J$1132)/($J$1133-$J$1132)</f>
        <v>0.2</v>
      </c>
      <c r="L110" s="51" t="str">
        <f t="shared" si="93"/>
        <v>SI</v>
      </c>
      <c r="M110" s="46" t="s">
        <v>56</v>
      </c>
      <c r="N110" s="44">
        <f t="shared" si="55"/>
        <v>1</v>
      </c>
      <c r="O110" s="43">
        <f>(N110-N$1132)/(N$1133-N$1132)</f>
        <v>0</v>
      </c>
      <c r="P110" s="46" t="s">
        <v>193</v>
      </c>
      <c r="Q110" s="44">
        <f t="shared" si="56"/>
        <v>2</v>
      </c>
      <c r="R110" s="43">
        <f>(Q110-Q$1132)/(Q$1133-Q$1132)</f>
        <v>0.5</v>
      </c>
      <c r="S110" s="46" t="s">
        <v>194</v>
      </c>
      <c r="T110" s="44">
        <f t="shared" si="57"/>
        <v>1</v>
      </c>
      <c r="U110" s="43">
        <f>(T110-T$1132)/(T$1133-T$1132)</f>
        <v>0</v>
      </c>
      <c r="V110" s="46" t="s">
        <v>62</v>
      </c>
      <c r="W110" s="53">
        <f>VLOOKUP(V110,'DATOS DE SOPORTE'!$S$5:$T$10,2,FALSE)</f>
        <v>1</v>
      </c>
      <c r="X110" s="54">
        <f>(W110-W$1132)/(W$1133-W$1132)</f>
        <v>0</v>
      </c>
      <c r="Y110" s="46" t="s">
        <v>136</v>
      </c>
      <c r="Z110" s="53">
        <f t="shared" si="77"/>
        <v>2</v>
      </c>
      <c r="AA110" s="54">
        <f>(Z110-Z$1132)/(Z$1133-Z$1132)</f>
        <v>1</v>
      </c>
      <c r="AB110" s="46" t="s">
        <v>188</v>
      </c>
      <c r="AC110" s="53">
        <f t="shared" si="78"/>
        <v>1</v>
      </c>
      <c r="AD110" s="54">
        <f>(AC110-AC$1132)/(AC$1133-AC$1132)</f>
        <v>0</v>
      </c>
      <c r="AE110" s="46" t="s">
        <v>188</v>
      </c>
      <c r="AF110" s="53">
        <f t="shared" si="79"/>
        <v>1</v>
      </c>
      <c r="AG110" s="54">
        <f>(AF110-AF$1132)/(AF$1133-AF$1132)</f>
        <v>0</v>
      </c>
      <c r="AH110" s="24" t="s">
        <v>199</v>
      </c>
      <c r="AI110" s="53">
        <f>VLOOKUP(AH110,'DATOS DE SOPORTE'!$V$5:$W$8,2,FALSE)</f>
        <v>2</v>
      </c>
      <c r="AJ110" s="54">
        <f>(AI110-AI$1132)/(AI$1133-AI$1132)</f>
        <v>0.33333333333333331</v>
      </c>
      <c r="AK110" s="58" t="str">
        <f t="shared" si="80"/>
        <v>Bueno</v>
      </c>
      <c r="AL110" s="61">
        <f>IFERROR(SQRT(($E110-$E$1136)^2+($C110-$C$1136)^2),0)</f>
        <v>0.15890761272992304</v>
      </c>
      <c r="AM110" s="62" t="str">
        <f>IF(AL110&lt;=SMALL($AL$3:$AL$1130,1),"MAS PARECIDO","NO")</f>
        <v>NO</v>
      </c>
      <c r="AN110" s="62" t="str">
        <f>IF(AL110&lt;=SMALL($AL$3:$AL$1130,5),"SIMILAR","NO")</f>
        <v>NO</v>
      </c>
      <c r="AO110" s="62" t="str">
        <f t="shared" si="94"/>
        <v>N/A</v>
      </c>
      <c r="AP110" s="62">
        <f t="shared" si="58"/>
        <v>0</v>
      </c>
      <c r="AQ110" s="65">
        <f t="shared" si="95"/>
        <v>0</v>
      </c>
      <c r="AR110" s="61">
        <f>IFERROR(SQRT(($E110-$E$1136)^2+($H110-$H$1136)^2),0)</f>
        <v>3.0000900027000808E-2</v>
      </c>
      <c r="AS110" s="62" t="str">
        <f>IF(AR110&lt;=SMALL(AR$3:AR$1130,1),"MAS PARECIDO","NO")</f>
        <v>NO</v>
      </c>
      <c r="AT110" s="62" t="str">
        <f>IF(AR110&lt;=SMALL(AR$3:AR$1130,5),"SIMILAR","NO")</f>
        <v>NO</v>
      </c>
      <c r="AU110" s="62" t="str">
        <f t="shared" si="59"/>
        <v>N/A</v>
      </c>
      <c r="AV110" s="62">
        <f t="shared" si="60"/>
        <v>0</v>
      </c>
      <c r="AW110" s="65">
        <f t="shared" si="61"/>
        <v>0</v>
      </c>
      <c r="AX110" s="59">
        <f>IFERROR(SQRT(($E110-$E$1136)^2+($K110-$K$1136)^2),0)</f>
        <v>3.0000900027000808E-2</v>
      </c>
      <c r="AY110" s="62" t="str">
        <f>IF(AX110&lt;=SMALL(AX$3:AX$1130,1),"MAS PARECIDO","NO")</f>
        <v>NO</v>
      </c>
      <c r="AZ110" s="62" t="str">
        <f>IF(AX110&lt;=SMALL(AX$3:AX$1130,5),"SIMILAR","NO")</f>
        <v>NO</v>
      </c>
      <c r="BA110" s="62" t="str">
        <f t="shared" si="62"/>
        <v>N/A</v>
      </c>
      <c r="BB110" s="62">
        <f t="shared" si="63"/>
        <v>0</v>
      </c>
      <c r="BC110" s="65">
        <f t="shared" si="64"/>
        <v>0</v>
      </c>
      <c r="BD110" s="59">
        <f>IFERROR(SQRT(($E110-$E$1136)^2+($O110-$O$1136)^2),0)</f>
        <v>1.0004499257846093</v>
      </c>
      <c r="BE110" s="62" t="str">
        <f>IF(BD110&lt;=SMALL(BD$3:BD$1130,1),"MAS PARECIDO","NO")</f>
        <v>NO</v>
      </c>
      <c r="BF110" s="62" t="str">
        <f>IF(BD110&lt;=SMALL(BD$3:BD$1130,5),"SIMILAR","NO")</f>
        <v>NO</v>
      </c>
      <c r="BG110" s="62" t="str">
        <f t="shared" si="65"/>
        <v>N/A</v>
      </c>
      <c r="BH110" s="62">
        <f t="shared" si="66"/>
        <v>0</v>
      </c>
      <c r="BI110" s="65">
        <f t="shared" si="67"/>
        <v>0</v>
      </c>
      <c r="BJ110" s="59">
        <f>IFERROR(SQRT(($E110-$E$1136)^2+($R110-$R$1136)^2),0)</f>
        <v>3.0000900027000808E-2</v>
      </c>
      <c r="BK110" s="62" t="str">
        <f>IF(BJ110&lt;=SMALL(BJ$3:BJ$1130,1),"MAS PARECIDO","NO")</f>
        <v>NO</v>
      </c>
      <c r="BL110" s="62" t="str">
        <f>IF(BJ110&lt;=SMALL(BJ$3:BJ$1130,5),"SIMILAR","NO")</f>
        <v>NO</v>
      </c>
      <c r="BM110" s="62" t="str">
        <f t="shared" si="68"/>
        <v>N/A</v>
      </c>
      <c r="BN110" s="62">
        <f t="shared" si="69"/>
        <v>0</v>
      </c>
      <c r="BO110" s="65">
        <f t="shared" si="70"/>
        <v>0</v>
      </c>
      <c r="BP110" s="59">
        <f>IFERROR(SQRT(($E110-$E$1136)^2+($U110-$U$1136)^2),0)</f>
        <v>3.0000900027000808E-2</v>
      </c>
      <c r="BQ110" s="62" t="str">
        <f>IF(BP110&lt;=SMALL(BP$3:BP$1130,1),"MAS PARECIDO","NO")</f>
        <v>NO</v>
      </c>
      <c r="BR110" s="62" t="str">
        <f>IF(BP110&lt;=SMALL(BP$3:BP$1130,5),"SIMILAR","NO")</f>
        <v>NO</v>
      </c>
      <c r="BS110" s="62" t="str">
        <f t="shared" si="71"/>
        <v>N/A</v>
      </c>
      <c r="BT110" s="62">
        <f t="shared" si="72"/>
        <v>0</v>
      </c>
      <c r="BU110" s="65">
        <f t="shared" si="73"/>
        <v>0</v>
      </c>
      <c r="BV110" s="59">
        <f>IFERROR(SQRT(($E110-$E$1136)^2+($X110-$X$1136)^2),0)</f>
        <v>3.0000900027000808E-2</v>
      </c>
      <c r="BW110" s="62" t="str">
        <f>IF(BV110&lt;=SMALL(BV$3:BV$1130,1),"MAS PARECIDO","NO")</f>
        <v>NO</v>
      </c>
      <c r="BX110" s="62" t="str">
        <f>IF(BV110&lt;=SMALL(BV$3:BV$1130,5),"SIMILAR","NO")</f>
        <v>NO</v>
      </c>
      <c r="BY110" s="62" t="str">
        <f t="shared" si="74"/>
        <v>N/A</v>
      </c>
      <c r="BZ110" s="62">
        <f t="shared" si="75"/>
        <v>0</v>
      </c>
      <c r="CA110" s="65">
        <f t="shared" si="76"/>
        <v>0</v>
      </c>
      <c r="CB110" s="59">
        <f>IFERROR(SQRT(($E110-$E$1136)^2+($AA110-$AA$1136)^2),0)</f>
        <v>1.0004499257846093</v>
      </c>
      <c r="CC110" s="62" t="str">
        <f>IF(CB110&lt;=SMALL(CB$3:CB$1130,1),"MAS PARECIDO","NO")</f>
        <v>NO</v>
      </c>
      <c r="CD110" s="62" t="str">
        <f>IF(CB110&lt;=SMALL(CB$3:CB$1130,5),"SIMILAR","NO")</f>
        <v>NO</v>
      </c>
      <c r="CE110" s="62" t="str">
        <f t="shared" si="81"/>
        <v>N/A</v>
      </c>
      <c r="CF110" s="62">
        <f t="shared" si="82"/>
        <v>0</v>
      </c>
      <c r="CG110" s="65">
        <f t="shared" si="83"/>
        <v>0</v>
      </c>
      <c r="CH110" s="59">
        <f>IFERROR(SQRT(($E110-$E$1136)^2+($AD110-$AD$1136)^2),0)</f>
        <v>1.0004499257846093</v>
      </c>
      <c r="CI110" s="62" t="str">
        <f>IF(CH110&lt;=SMALL(CH$3:CH$1130,1),"MAS PARECIDO","NO")</f>
        <v>NO</v>
      </c>
      <c r="CJ110" s="62" t="str">
        <f>IF(CH110&lt;=SMALL(CH$3:CH$1130,5),"SIMILAR","NO")</f>
        <v>NO</v>
      </c>
      <c r="CK110" s="62" t="str">
        <f t="shared" si="84"/>
        <v>N/A</v>
      </c>
      <c r="CL110" s="62">
        <f t="shared" si="85"/>
        <v>0</v>
      </c>
      <c r="CM110" s="65">
        <f t="shared" si="86"/>
        <v>0</v>
      </c>
      <c r="CN110" s="59">
        <f>IFERROR(SQRT(($E110-$E$1136)^2+($AG110-$AG$1136)^2),0)</f>
        <v>1.0004499257846093</v>
      </c>
      <c r="CO110" s="62" t="str">
        <f>IF(CN110&lt;=SMALL(CN$3:CN$1130,1),"MAS PARECIDO","NO")</f>
        <v>NO</v>
      </c>
      <c r="CP110" s="62" t="str">
        <f>IF(CN110&lt;=SMALL(CN$3:CN$1130,5),"SIMILAR","NO")</f>
        <v>NO</v>
      </c>
      <c r="CQ110" s="62" t="str">
        <f t="shared" si="87"/>
        <v>N/A</v>
      </c>
      <c r="CR110" s="62">
        <f t="shared" si="88"/>
        <v>0</v>
      </c>
      <c r="CS110" s="65">
        <f t="shared" si="89"/>
        <v>0</v>
      </c>
      <c r="CT110" s="59">
        <f>IFERROR(SQRT(($E110-$E$1136)^2+($AJ110-$AJ$1136)^2),0)</f>
        <v>0.33468069127683658</v>
      </c>
      <c r="CU110" s="62" t="str">
        <f>IF(CT110&lt;=SMALL(CT$3:CT$1130,1),"MAS PARECIDO","NO")</f>
        <v>NO</v>
      </c>
      <c r="CV110" s="62" t="str">
        <f>IF(CT110&lt;=SMALL(CT$3:CT$1130,5),"SIMILAR","NO")</f>
        <v>NO</v>
      </c>
      <c r="CW110" s="62" t="str">
        <f t="shared" si="90"/>
        <v>N/A</v>
      </c>
      <c r="CX110" s="62">
        <f t="shared" si="91"/>
        <v>0</v>
      </c>
      <c r="CY110" s="65">
        <f t="shared" si="92"/>
        <v>0</v>
      </c>
      <c r="CZ110" s="2" t="s">
        <v>1482</v>
      </c>
      <c r="DA110" s="2" t="s">
        <v>1483</v>
      </c>
      <c r="DB110" s="2">
        <v>0</v>
      </c>
      <c r="DC110" s="2" t="s">
        <v>189</v>
      </c>
    </row>
    <row r="111" spans="1:107">
      <c r="A111" s="45" t="s">
        <v>304</v>
      </c>
      <c r="B111" s="46">
        <v>100060</v>
      </c>
      <c r="C111" s="47">
        <f>(B111-$B$1132)/($B$1133-$B$1132)</f>
        <v>0.11169609762183322</v>
      </c>
      <c r="D111" s="46">
        <v>7500</v>
      </c>
      <c r="E111" s="47">
        <f>(D111-$D$1132)/($D$1133-$D$1132)</f>
        <v>1.4970449113473405E-2</v>
      </c>
      <c r="F111" s="46" t="s">
        <v>187</v>
      </c>
      <c r="G111" s="44">
        <f>VLOOKUP(F111,'DATOS DE SOPORTE'!$Y$5:$Z$8,2,FALSE)</f>
        <v>4</v>
      </c>
      <c r="H111" s="47">
        <f>(G111-$G$1132)/($G$1133-$G$1132)</f>
        <v>1</v>
      </c>
      <c r="I111" s="50">
        <v>0</v>
      </c>
      <c r="J111" s="44">
        <f t="shared" si="54"/>
        <v>0</v>
      </c>
      <c r="K111" s="43">
        <f>(J111-$J$1132)/($J$1133-$J$1132)</f>
        <v>0</v>
      </c>
      <c r="L111" s="51" t="str">
        <f t="shared" si="93"/>
        <v>NO</v>
      </c>
      <c r="M111" s="46" t="s">
        <v>56</v>
      </c>
      <c r="N111" s="44">
        <f t="shared" si="55"/>
        <v>1</v>
      </c>
      <c r="O111" s="43">
        <f>(N111-N$1132)/(N$1133-N$1132)</f>
        <v>0</v>
      </c>
      <c r="P111" s="46" t="s">
        <v>193</v>
      </c>
      <c r="Q111" s="44">
        <f t="shared" si="56"/>
        <v>2</v>
      </c>
      <c r="R111" s="43">
        <f>(Q111-Q$1132)/(Q$1133-Q$1132)</f>
        <v>0.5</v>
      </c>
      <c r="S111" s="46" t="s">
        <v>60</v>
      </c>
      <c r="T111" s="44">
        <f t="shared" si="57"/>
        <v>2</v>
      </c>
      <c r="U111" s="43">
        <f>(T111-T$1132)/(T$1133-T$1132)</f>
        <v>1</v>
      </c>
      <c r="V111" s="46" t="s">
        <v>62</v>
      </c>
      <c r="W111" s="53">
        <f>VLOOKUP(V111,'DATOS DE SOPORTE'!$S$5:$T$10,2,FALSE)</f>
        <v>1</v>
      </c>
      <c r="X111" s="54">
        <f>(W111-W$1132)/(W$1133-W$1132)</f>
        <v>0</v>
      </c>
      <c r="Y111" s="46" t="s">
        <v>136</v>
      </c>
      <c r="Z111" s="53">
        <f t="shared" si="77"/>
        <v>2</v>
      </c>
      <c r="AA111" s="54">
        <f>(Z111-Z$1132)/(Z$1133-Z$1132)</f>
        <v>1</v>
      </c>
      <c r="AB111" s="46" t="s">
        <v>136</v>
      </c>
      <c r="AC111" s="53">
        <f t="shared" si="78"/>
        <v>2</v>
      </c>
      <c r="AD111" s="54">
        <f>(AC111-AC$1132)/(AC$1133-AC$1132)</f>
        <v>1</v>
      </c>
      <c r="AE111" s="46" t="s">
        <v>188</v>
      </c>
      <c r="AF111" s="53">
        <f t="shared" si="79"/>
        <v>1</v>
      </c>
      <c r="AG111" s="54">
        <f>(AF111-AF$1132)/(AF$1133-AF$1132)</f>
        <v>0</v>
      </c>
      <c r="AH111" s="24" t="s">
        <v>67</v>
      </c>
      <c r="AI111" s="53">
        <f>VLOOKUP(AH111,'DATOS DE SOPORTE'!$V$5:$W$8,2,FALSE)</f>
        <v>1</v>
      </c>
      <c r="AJ111" s="54">
        <f>(AI111-AI$1132)/(AI$1133-AI$1132)</f>
        <v>0</v>
      </c>
      <c r="AK111" s="58" t="str">
        <f t="shared" si="80"/>
        <v>Bueno</v>
      </c>
      <c r="AL111" s="61">
        <f>IFERROR(SQRT(($E111-$E$1136)^2+($C111-$C$1136)^2),0)</f>
        <v>9.463927898146883E-2</v>
      </c>
      <c r="AM111" s="62" t="str">
        <f>IF(AL111&lt;=SMALL($AL$3:$AL$1130,1),"MAS PARECIDO","NO")</f>
        <v>NO</v>
      </c>
      <c r="AN111" s="62" t="str">
        <f>IF(AL111&lt;=SMALL($AL$3:$AL$1130,5),"SIMILAR","NO")</f>
        <v>NO</v>
      </c>
      <c r="AO111" s="62" t="str">
        <f t="shared" si="94"/>
        <v>N/A</v>
      </c>
      <c r="AP111" s="62">
        <f t="shared" si="58"/>
        <v>0</v>
      </c>
      <c r="AQ111" s="65">
        <f t="shared" si="95"/>
        <v>0</v>
      </c>
      <c r="AR111" s="61">
        <f>IFERROR(SQRT(($E111-$E$1136)^2+($H111-$H$1136)^2),0)</f>
        <v>0.66683540543754283</v>
      </c>
      <c r="AS111" s="62" t="str">
        <f>IF(AR111&lt;=SMALL(AR$3:AR$1130,1),"MAS PARECIDO","NO")</f>
        <v>NO</v>
      </c>
      <c r="AT111" s="62" t="str">
        <f>IF(AR111&lt;=SMALL(AR$3:AR$1130,5),"SIMILAR","NO")</f>
        <v>NO</v>
      </c>
      <c r="AU111" s="62" t="str">
        <f t="shared" si="59"/>
        <v>N/A</v>
      </c>
      <c r="AV111" s="62">
        <f t="shared" si="60"/>
        <v>0</v>
      </c>
      <c r="AW111" s="65">
        <f t="shared" si="61"/>
        <v>0</v>
      </c>
      <c r="AX111" s="59">
        <f>IFERROR(SQRT(($E111-$E$1136)^2+($K111-$K$1136)^2),0)</f>
        <v>0.20056174485830425</v>
      </c>
      <c r="AY111" s="62" t="str">
        <f>IF(AX111&lt;=SMALL(AX$3:AX$1130,1),"MAS PARECIDO","NO")</f>
        <v>NO</v>
      </c>
      <c r="AZ111" s="62" t="str">
        <f>IF(AX111&lt;=SMALL(AX$3:AX$1130,5),"SIMILAR","NO")</f>
        <v>NO</v>
      </c>
      <c r="BA111" s="62" t="str">
        <f t="shared" si="62"/>
        <v>N/A</v>
      </c>
      <c r="BB111" s="62">
        <f t="shared" si="63"/>
        <v>0</v>
      </c>
      <c r="BC111" s="65">
        <f t="shared" si="64"/>
        <v>0</v>
      </c>
      <c r="BD111" s="59">
        <f>IFERROR(SQRT(($E111-$E$1136)^2+($O111-$O$1136)^2),0)</f>
        <v>1.0001125004221312</v>
      </c>
      <c r="BE111" s="62" t="str">
        <f>IF(BD111&lt;=SMALL(BD$3:BD$1130,1),"MAS PARECIDO","NO")</f>
        <v>NO</v>
      </c>
      <c r="BF111" s="62" t="str">
        <f>IF(BD111&lt;=SMALL(BD$3:BD$1130,5),"SIMILAR","NO")</f>
        <v>NO</v>
      </c>
      <c r="BG111" s="62" t="str">
        <f t="shared" si="65"/>
        <v>N/A</v>
      </c>
      <c r="BH111" s="62">
        <f t="shared" si="66"/>
        <v>0</v>
      </c>
      <c r="BI111" s="65">
        <f t="shared" si="67"/>
        <v>0</v>
      </c>
      <c r="BJ111" s="59">
        <f>IFERROR(SQRT(($E111-$E$1136)^2+($R111-$R$1136)^2),0)</f>
        <v>1.5000450013500406E-2</v>
      </c>
      <c r="BK111" s="62" t="str">
        <f>IF(BJ111&lt;=SMALL(BJ$3:BJ$1130,1),"MAS PARECIDO","NO")</f>
        <v>NO</v>
      </c>
      <c r="BL111" s="62" t="str">
        <f>IF(BJ111&lt;=SMALL(BJ$3:BJ$1130,5),"SIMILAR","NO")</f>
        <v>NO</v>
      </c>
      <c r="BM111" s="62" t="str">
        <f t="shared" si="68"/>
        <v>N/A</v>
      </c>
      <c r="BN111" s="62">
        <f t="shared" si="69"/>
        <v>0</v>
      </c>
      <c r="BO111" s="65">
        <f t="shared" si="70"/>
        <v>0</v>
      </c>
      <c r="BP111" s="59">
        <f>IFERROR(SQRT(($E111-$E$1136)^2+($U111-$U$1136)^2),0)</f>
        <v>1.0001125004221312</v>
      </c>
      <c r="BQ111" s="62" t="str">
        <f>IF(BP111&lt;=SMALL(BP$3:BP$1130,1),"MAS PARECIDO","NO")</f>
        <v>NO</v>
      </c>
      <c r="BR111" s="62" t="str">
        <f>IF(BP111&lt;=SMALL(BP$3:BP$1130,5),"SIMILAR","NO")</f>
        <v>NO</v>
      </c>
      <c r="BS111" s="62" t="str">
        <f t="shared" si="71"/>
        <v>N/A</v>
      </c>
      <c r="BT111" s="62">
        <f t="shared" si="72"/>
        <v>0</v>
      </c>
      <c r="BU111" s="65">
        <f t="shared" si="73"/>
        <v>0</v>
      </c>
      <c r="BV111" s="59">
        <f>IFERROR(SQRT(($E111-$E$1136)^2+($X111-$X$1136)^2),0)</f>
        <v>1.5000450013500406E-2</v>
      </c>
      <c r="BW111" s="62" t="str">
        <f>IF(BV111&lt;=SMALL(BV$3:BV$1130,1),"MAS PARECIDO","NO")</f>
        <v>NO</v>
      </c>
      <c r="BX111" s="62" t="str">
        <f>IF(BV111&lt;=SMALL(BV$3:BV$1130,5),"SIMILAR","NO")</f>
        <v>NO</v>
      </c>
      <c r="BY111" s="62" t="str">
        <f t="shared" si="74"/>
        <v>N/A</v>
      </c>
      <c r="BZ111" s="62">
        <f t="shared" si="75"/>
        <v>0</v>
      </c>
      <c r="CA111" s="65">
        <f t="shared" si="76"/>
        <v>0</v>
      </c>
      <c r="CB111" s="59">
        <f>IFERROR(SQRT(($E111-$E$1136)^2+($AA111-$AA$1136)^2),0)</f>
        <v>1.0001125004221312</v>
      </c>
      <c r="CC111" s="62" t="str">
        <f>IF(CB111&lt;=SMALL(CB$3:CB$1130,1),"MAS PARECIDO","NO")</f>
        <v>NO</v>
      </c>
      <c r="CD111" s="62" t="str">
        <f>IF(CB111&lt;=SMALL(CB$3:CB$1130,5),"SIMILAR","NO")</f>
        <v>NO</v>
      </c>
      <c r="CE111" s="62" t="str">
        <f t="shared" si="81"/>
        <v>N/A</v>
      </c>
      <c r="CF111" s="62">
        <f t="shared" si="82"/>
        <v>0</v>
      </c>
      <c r="CG111" s="65">
        <f t="shared" si="83"/>
        <v>0</v>
      </c>
      <c r="CH111" s="59">
        <f>IFERROR(SQRT(($E111-$E$1136)^2+($AD111-$AD$1136)^2),0)</f>
        <v>1.5000450013500406E-2</v>
      </c>
      <c r="CI111" s="62" t="str">
        <f>IF(CH111&lt;=SMALL(CH$3:CH$1130,1),"MAS PARECIDO","NO")</f>
        <v>NO</v>
      </c>
      <c r="CJ111" s="62" t="str">
        <f>IF(CH111&lt;=SMALL(CH$3:CH$1130,5),"SIMILAR","NO")</f>
        <v>NO</v>
      </c>
      <c r="CK111" s="62" t="str">
        <f t="shared" si="84"/>
        <v>N/A</v>
      </c>
      <c r="CL111" s="62">
        <f t="shared" si="85"/>
        <v>0</v>
      </c>
      <c r="CM111" s="65">
        <f t="shared" si="86"/>
        <v>0</v>
      </c>
      <c r="CN111" s="59">
        <f>IFERROR(SQRT(($E111-$E$1136)^2+($AG111-$AG$1136)^2),0)</f>
        <v>1.0001125004221312</v>
      </c>
      <c r="CO111" s="62" t="str">
        <f>IF(CN111&lt;=SMALL(CN$3:CN$1130,1),"MAS PARECIDO","NO")</f>
        <v>NO</v>
      </c>
      <c r="CP111" s="62" t="str">
        <f>IF(CN111&lt;=SMALL(CN$3:CN$1130,5),"SIMILAR","NO")</f>
        <v>NO</v>
      </c>
      <c r="CQ111" s="62" t="str">
        <f t="shared" si="87"/>
        <v>N/A</v>
      </c>
      <c r="CR111" s="62">
        <f t="shared" si="88"/>
        <v>0</v>
      </c>
      <c r="CS111" s="65">
        <f t="shared" si="89"/>
        <v>0</v>
      </c>
      <c r="CT111" s="59">
        <f>IFERROR(SQRT(($E111-$E$1136)^2+($AJ111-$AJ$1136)^2),0)</f>
        <v>1.5000450013500406E-2</v>
      </c>
      <c r="CU111" s="62" t="str">
        <f>IF(CT111&lt;=SMALL(CT$3:CT$1130,1),"MAS PARECIDO","NO")</f>
        <v>NO</v>
      </c>
      <c r="CV111" s="62" t="str">
        <f>IF(CT111&lt;=SMALL(CT$3:CT$1130,5),"SIMILAR","NO")</f>
        <v>NO</v>
      </c>
      <c r="CW111" s="62" t="str">
        <f t="shared" si="90"/>
        <v>N/A</v>
      </c>
      <c r="CX111" s="62">
        <f t="shared" si="91"/>
        <v>0</v>
      </c>
      <c r="CY111" s="65">
        <f t="shared" si="92"/>
        <v>0</v>
      </c>
      <c r="CZ111" s="2" t="s">
        <v>1484</v>
      </c>
      <c r="DA111" s="2" t="s">
        <v>1485</v>
      </c>
      <c r="DB111" s="2">
        <v>0</v>
      </c>
      <c r="DC111" s="2" t="s">
        <v>189</v>
      </c>
    </row>
    <row r="112" spans="1:107">
      <c r="A112" s="45" t="s">
        <v>305</v>
      </c>
      <c r="B112" s="46">
        <v>61726.03</v>
      </c>
      <c r="C112" s="47">
        <f>(B112-$B$1132)/($B$1133-$B$1132)</f>
        <v>6.6887013819628346E-2</v>
      </c>
      <c r="D112" s="46">
        <v>7500</v>
      </c>
      <c r="E112" s="47">
        <f>(D112-$D$1132)/($D$1133-$D$1132)</f>
        <v>1.4970449113473405E-2</v>
      </c>
      <c r="F112" s="46" t="s">
        <v>191</v>
      </c>
      <c r="G112" s="44">
        <f>VLOOKUP(F112,'DATOS DE SOPORTE'!$Y$5:$Z$8,2,FALSE)</f>
        <v>1</v>
      </c>
      <c r="H112" s="47">
        <f>(G112-$G$1132)/($G$1133-$G$1132)</f>
        <v>0</v>
      </c>
      <c r="I112" s="50">
        <v>1</v>
      </c>
      <c r="J112" s="44">
        <f t="shared" si="54"/>
        <v>1</v>
      </c>
      <c r="K112" s="43">
        <f>(J112-$J$1132)/($J$1133-$J$1132)</f>
        <v>0.2</v>
      </c>
      <c r="L112" s="51" t="str">
        <f t="shared" si="93"/>
        <v>SI</v>
      </c>
      <c r="M112" s="46" t="s">
        <v>192</v>
      </c>
      <c r="N112" s="44">
        <f t="shared" si="55"/>
        <v>2</v>
      </c>
      <c r="O112" s="43">
        <f>(N112-N$1132)/(N$1133-N$1132)</f>
        <v>1</v>
      </c>
      <c r="P112" s="46" t="s">
        <v>196</v>
      </c>
      <c r="Q112" s="44">
        <f t="shared" si="56"/>
        <v>1</v>
      </c>
      <c r="R112" s="43">
        <f>(Q112-Q$1132)/(Q$1133-Q$1132)</f>
        <v>0</v>
      </c>
      <c r="S112" s="46" t="s">
        <v>194</v>
      </c>
      <c r="T112" s="44">
        <f t="shared" si="57"/>
        <v>1</v>
      </c>
      <c r="U112" s="43">
        <f>(T112-T$1132)/(T$1133-T$1132)</f>
        <v>0</v>
      </c>
      <c r="V112" s="46" t="s">
        <v>62</v>
      </c>
      <c r="W112" s="53">
        <f>VLOOKUP(V112,'DATOS DE SOPORTE'!$S$5:$T$10,2,FALSE)</f>
        <v>1</v>
      </c>
      <c r="X112" s="54">
        <f>(W112-W$1132)/(W$1133-W$1132)</f>
        <v>0</v>
      </c>
      <c r="Y112" s="46" t="s">
        <v>188</v>
      </c>
      <c r="Z112" s="53">
        <f t="shared" si="77"/>
        <v>1</v>
      </c>
      <c r="AA112" s="54">
        <f>(Z112-Z$1132)/(Z$1133-Z$1132)</f>
        <v>0</v>
      </c>
      <c r="AB112" s="46" t="s">
        <v>136</v>
      </c>
      <c r="AC112" s="53">
        <f t="shared" si="78"/>
        <v>2</v>
      </c>
      <c r="AD112" s="54">
        <f>(AC112-AC$1132)/(AC$1133-AC$1132)</f>
        <v>1</v>
      </c>
      <c r="AE112" s="46" t="s">
        <v>188</v>
      </c>
      <c r="AF112" s="53">
        <f t="shared" si="79"/>
        <v>1</v>
      </c>
      <c r="AG112" s="54">
        <f>(AF112-AF$1132)/(AF$1133-AF$1132)</f>
        <v>0</v>
      </c>
      <c r="AH112" s="24" t="s">
        <v>67</v>
      </c>
      <c r="AI112" s="53">
        <f>VLOOKUP(AH112,'DATOS DE SOPORTE'!$V$5:$W$8,2,FALSE)</f>
        <v>1</v>
      </c>
      <c r="AJ112" s="54">
        <f>(AI112-AI$1132)/(AI$1133-AI$1132)</f>
        <v>0</v>
      </c>
      <c r="AK112" s="58" t="str">
        <f t="shared" si="80"/>
        <v>Bueno</v>
      </c>
      <c r="AL112" s="61">
        <f>IFERROR(SQRT(($E112-$E$1136)^2+($C112-$C$1136)^2),0)</f>
        <v>0.13906340474880335</v>
      </c>
      <c r="AM112" s="62" t="str">
        <f>IF(AL112&lt;=SMALL($AL$3:$AL$1130,1),"MAS PARECIDO","NO")</f>
        <v>NO</v>
      </c>
      <c r="AN112" s="62" t="str">
        <f>IF(AL112&lt;=SMALL($AL$3:$AL$1130,5),"SIMILAR","NO")</f>
        <v>NO</v>
      </c>
      <c r="AO112" s="62" t="str">
        <f t="shared" si="94"/>
        <v>N/A</v>
      </c>
      <c r="AP112" s="62">
        <f t="shared" si="58"/>
        <v>0</v>
      </c>
      <c r="AQ112" s="65">
        <f t="shared" si="95"/>
        <v>0</v>
      </c>
      <c r="AR112" s="61">
        <f>IFERROR(SQRT(($E112-$E$1136)^2+($H112-$H$1136)^2),0)</f>
        <v>0.3336706828771725</v>
      </c>
      <c r="AS112" s="62" t="str">
        <f>IF(AR112&lt;=SMALL(AR$3:AR$1130,1),"MAS PARECIDO","NO")</f>
        <v>NO</v>
      </c>
      <c r="AT112" s="62" t="str">
        <f>IF(AR112&lt;=SMALL(AR$3:AR$1130,5),"SIMILAR","NO")</f>
        <v>NO</v>
      </c>
      <c r="AU112" s="62" t="str">
        <f t="shared" si="59"/>
        <v>N/A</v>
      </c>
      <c r="AV112" s="62">
        <f t="shared" si="60"/>
        <v>0</v>
      </c>
      <c r="AW112" s="65">
        <f t="shared" si="61"/>
        <v>0</v>
      </c>
      <c r="AX112" s="59">
        <f>IFERROR(SQRT(($E112-$E$1136)^2+($K112-$K$1136)^2),0)</f>
        <v>1.5000450013500406E-2</v>
      </c>
      <c r="AY112" s="62" t="str">
        <f>IF(AX112&lt;=SMALL(AX$3:AX$1130,1),"MAS PARECIDO","NO")</f>
        <v>NO</v>
      </c>
      <c r="AZ112" s="62" t="str">
        <f>IF(AX112&lt;=SMALL(AX$3:AX$1130,5),"SIMILAR","NO")</f>
        <v>NO</v>
      </c>
      <c r="BA112" s="62" t="str">
        <f t="shared" si="62"/>
        <v>N/A</v>
      </c>
      <c r="BB112" s="62">
        <f t="shared" si="63"/>
        <v>0</v>
      </c>
      <c r="BC112" s="65">
        <f t="shared" si="64"/>
        <v>0</v>
      </c>
      <c r="BD112" s="59">
        <f>IFERROR(SQRT(($E112-$E$1136)^2+($O112-$O$1136)^2),0)</f>
        <v>1.5000450013500406E-2</v>
      </c>
      <c r="BE112" s="62" t="str">
        <f>IF(BD112&lt;=SMALL(BD$3:BD$1130,1),"MAS PARECIDO","NO")</f>
        <v>NO</v>
      </c>
      <c r="BF112" s="62" t="str">
        <f>IF(BD112&lt;=SMALL(BD$3:BD$1130,5),"SIMILAR","NO")</f>
        <v>NO</v>
      </c>
      <c r="BG112" s="62" t="str">
        <f t="shared" si="65"/>
        <v>N/A</v>
      </c>
      <c r="BH112" s="62">
        <f t="shared" si="66"/>
        <v>0</v>
      </c>
      <c r="BI112" s="65">
        <f t="shared" si="67"/>
        <v>0</v>
      </c>
      <c r="BJ112" s="59">
        <f>IFERROR(SQRT(($E112-$E$1136)^2+($R112-$R$1136)^2),0)</f>
        <v>0.50022496289230467</v>
      </c>
      <c r="BK112" s="62" t="str">
        <f>IF(BJ112&lt;=SMALL(BJ$3:BJ$1130,1),"MAS PARECIDO","NO")</f>
        <v>NO</v>
      </c>
      <c r="BL112" s="62" t="str">
        <f>IF(BJ112&lt;=SMALL(BJ$3:BJ$1130,5),"SIMILAR","NO")</f>
        <v>NO</v>
      </c>
      <c r="BM112" s="62" t="str">
        <f t="shared" si="68"/>
        <v>N/A</v>
      </c>
      <c r="BN112" s="62">
        <f t="shared" si="69"/>
        <v>0</v>
      </c>
      <c r="BO112" s="65">
        <f t="shared" si="70"/>
        <v>0</v>
      </c>
      <c r="BP112" s="59">
        <f>IFERROR(SQRT(($E112-$E$1136)^2+($U112-$U$1136)^2),0)</f>
        <v>1.5000450013500406E-2</v>
      </c>
      <c r="BQ112" s="62" t="str">
        <f>IF(BP112&lt;=SMALL(BP$3:BP$1130,1),"MAS PARECIDO","NO")</f>
        <v>NO</v>
      </c>
      <c r="BR112" s="62" t="str">
        <f>IF(BP112&lt;=SMALL(BP$3:BP$1130,5),"SIMILAR","NO")</f>
        <v>NO</v>
      </c>
      <c r="BS112" s="62" t="str">
        <f t="shared" si="71"/>
        <v>N/A</v>
      </c>
      <c r="BT112" s="62">
        <f t="shared" si="72"/>
        <v>0</v>
      </c>
      <c r="BU112" s="65">
        <f t="shared" si="73"/>
        <v>0</v>
      </c>
      <c r="BV112" s="59">
        <f>IFERROR(SQRT(($E112-$E$1136)^2+($X112-$X$1136)^2),0)</f>
        <v>1.5000450013500406E-2</v>
      </c>
      <c r="BW112" s="62" t="str">
        <f>IF(BV112&lt;=SMALL(BV$3:BV$1130,1),"MAS PARECIDO","NO")</f>
        <v>NO</v>
      </c>
      <c r="BX112" s="62" t="str">
        <f>IF(BV112&lt;=SMALL(BV$3:BV$1130,5),"SIMILAR","NO")</f>
        <v>NO</v>
      </c>
      <c r="BY112" s="62" t="str">
        <f t="shared" si="74"/>
        <v>N/A</v>
      </c>
      <c r="BZ112" s="62">
        <f t="shared" si="75"/>
        <v>0</v>
      </c>
      <c r="CA112" s="65">
        <f t="shared" si="76"/>
        <v>0</v>
      </c>
      <c r="CB112" s="59">
        <f>IFERROR(SQRT(($E112-$E$1136)^2+($AA112-$AA$1136)^2),0)</f>
        <v>1.5000450013500406E-2</v>
      </c>
      <c r="CC112" s="62" t="str">
        <f>IF(CB112&lt;=SMALL(CB$3:CB$1130,1),"MAS PARECIDO","NO")</f>
        <v>NO</v>
      </c>
      <c r="CD112" s="62" t="str">
        <f>IF(CB112&lt;=SMALL(CB$3:CB$1130,5),"SIMILAR","NO")</f>
        <v>NO</v>
      </c>
      <c r="CE112" s="62" t="str">
        <f t="shared" si="81"/>
        <v>N/A</v>
      </c>
      <c r="CF112" s="62">
        <f t="shared" si="82"/>
        <v>0</v>
      </c>
      <c r="CG112" s="65">
        <f t="shared" si="83"/>
        <v>0</v>
      </c>
      <c r="CH112" s="59">
        <f>IFERROR(SQRT(($E112-$E$1136)^2+($AD112-$AD$1136)^2),0)</f>
        <v>1.5000450013500406E-2</v>
      </c>
      <c r="CI112" s="62" t="str">
        <f>IF(CH112&lt;=SMALL(CH$3:CH$1130,1),"MAS PARECIDO","NO")</f>
        <v>NO</v>
      </c>
      <c r="CJ112" s="62" t="str">
        <f>IF(CH112&lt;=SMALL(CH$3:CH$1130,5),"SIMILAR","NO")</f>
        <v>NO</v>
      </c>
      <c r="CK112" s="62" t="str">
        <f t="shared" si="84"/>
        <v>N/A</v>
      </c>
      <c r="CL112" s="62">
        <f t="shared" si="85"/>
        <v>0</v>
      </c>
      <c r="CM112" s="65">
        <f t="shared" si="86"/>
        <v>0</v>
      </c>
      <c r="CN112" s="59">
        <f>IFERROR(SQRT(($E112-$E$1136)^2+($AG112-$AG$1136)^2),0)</f>
        <v>1.0001125004221312</v>
      </c>
      <c r="CO112" s="62" t="str">
        <f>IF(CN112&lt;=SMALL(CN$3:CN$1130,1),"MAS PARECIDO","NO")</f>
        <v>NO</v>
      </c>
      <c r="CP112" s="62" t="str">
        <f>IF(CN112&lt;=SMALL(CN$3:CN$1130,5),"SIMILAR","NO")</f>
        <v>NO</v>
      </c>
      <c r="CQ112" s="62" t="str">
        <f t="shared" si="87"/>
        <v>N/A</v>
      </c>
      <c r="CR112" s="62">
        <f t="shared" si="88"/>
        <v>0</v>
      </c>
      <c r="CS112" s="65">
        <f t="shared" si="89"/>
        <v>0</v>
      </c>
      <c r="CT112" s="59">
        <f>IFERROR(SQRT(($E112-$E$1136)^2+($AJ112-$AJ$1136)^2),0)</f>
        <v>1.5000450013500406E-2</v>
      </c>
      <c r="CU112" s="62" t="str">
        <f>IF(CT112&lt;=SMALL(CT$3:CT$1130,1),"MAS PARECIDO","NO")</f>
        <v>NO</v>
      </c>
      <c r="CV112" s="62" t="str">
        <f>IF(CT112&lt;=SMALL(CT$3:CT$1130,5),"SIMILAR","NO")</f>
        <v>NO</v>
      </c>
      <c r="CW112" s="62" t="str">
        <f t="shared" si="90"/>
        <v>N/A</v>
      </c>
      <c r="CX112" s="62">
        <f t="shared" si="91"/>
        <v>0</v>
      </c>
      <c r="CY112" s="65">
        <f t="shared" si="92"/>
        <v>0</v>
      </c>
      <c r="CZ112" s="2" t="s">
        <v>1486</v>
      </c>
      <c r="DA112" s="2" t="s">
        <v>1487</v>
      </c>
      <c r="DB112" s="2">
        <v>0</v>
      </c>
      <c r="DC112" s="2" t="s">
        <v>189</v>
      </c>
    </row>
    <row r="113" spans="1:107">
      <c r="A113" s="45" t="s">
        <v>222</v>
      </c>
      <c r="B113" s="46">
        <v>41968</v>
      </c>
      <c r="C113" s="47">
        <f>(B113-$B$1132)/($B$1133-$B$1132)</f>
        <v>4.3791591612210801E-2</v>
      </c>
      <c r="D113" s="46">
        <v>19000</v>
      </c>
      <c r="E113" s="47">
        <f>(D113-$D$1132)/($D$1133-$D$1132)</f>
        <v>3.7971139134174027E-2</v>
      </c>
      <c r="F113" s="46" t="s">
        <v>191</v>
      </c>
      <c r="G113" s="44">
        <f>VLOOKUP(F113,'DATOS DE SOPORTE'!$Y$5:$Z$8,2,FALSE)</f>
        <v>1</v>
      </c>
      <c r="H113" s="47">
        <f>(G113-$G$1132)/($G$1133-$G$1132)</f>
        <v>0</v>
      </c>
      <c r="I113" s="50">
        <v>0</v>
      </c>
      <c r="J113" s="44">
        <f t="shared" si="54"/>
        <v>0</v>
      </c>
      <c r="K113" s="43">
        <f>(J113-$J$1132)/($J$1133-$J$1132)</f>
        <v>0</v>
      </c>
      <c r="L113" s="51" t="str">
        <f t="shared" si="93"/>
        <v>NO</v>
      </c>
      <c r="M113" s="46" t="s">
        <v>56</v>
      </c>
      <c r="N113" s="44">
        <f t="shared" si="55"/>
        <v>1</v>
      </c>
      <c r="O113" s="43">
        <f>(N113-N$1132)/(N$1133-N$1132)</f>
        <v>0</v>
      </c>
      <c r="P113" s="46" t="s">
        <v>196</v>
      </c>
      <c r="Q113" s="44">
        <f t="shared" si="56"/>
        <v>1</v>
      </c>
      <c r="R113" s="43">
        <f>(Q113-Q$1132)/(Q$1133-Q$1132)</f>
        <v>0</v>
      </c>
      <c r="S113" s="46" t="s">
        <v>194</v>
      </c>
      <c r="T113" s="44">
        <f t="shared" si="57"/>
        <v>1</v>
      </c>
      <c r="U113" s="43">
        <f>(T113-T$1132)/(T$1133-T$1132)</f>
        <v>0</v>
      </c>
      <c r="V113" s="46" t="s">
        <v>212</v>
      </c>
      <c r="W113" s="53">
        <f>VLOOKUP(V113,'DATOS DE SOPORTE'!$S$5:$T$10,2,FALSE)</f>
        <v>3</v>
      </c>
      <c r="X113" s="54">
        <f>(W113-W$1132)/(W$1133-W$1132)</f>
        <v>0.4</v>
      </c>
      <c r="Y113" s="46" t="s">
        <v>188</v>
      </c>
      <c r="Z113" s="53">
        <f t="shared" si="77"/>
        <v>1</v>
      </c>
      <c r="AA113" s="54">
        <f>(Z113-Z$1132)/(Z$1133-Z$1132)</f>
        <v>0</v>
      </c>
      <c r="AB113" s="46" t="s">
        <v>136</v>
      </c>
      <c r="AC113" s="53">
        <f t="shared" si="78"/>
        <v>2</v>
      </c>
      <c r="AD113" s="54">
        <f>(AC113-AC$1132)/(AC$1133-AC$1132)</f>
        <v>1</v>
      </c>
      <c r="AE113" s="46" t="s">
        <v>188</v>
      </c>
      <c r="AF113" s="53">
        <f t="shared" si="79"/>
        <v>1</v>
      </c>
      <c r="AG113" s="54">
        <f>(AF113-AF$1132)/(AF$1133-AF$1132)</f>
        <v>0</v>
      </c>
      <c r="AH113" s="24" t="s">
        <v>67</v>
      </c>
      <c r="AI113" s="53">
        <f>VLOOKUP(AH113,'DATOS DE SOPORTE'!$V$5:$W$8,2,FALSE)</f>
        <v>1</v>
      </c>
      <c r="AJ113" s="54">
        <f>(AI113-AI$1132)/(AI$1133-AI$1132)</f>
        <v>0</v>
      </c>
      <c r="AK113" s="58" t="str">
        <f t="shared" si="80"/>
        <v>Bueno</v>
      </c>
      <c r="AL113" s="61">
        <f>IFERROR(SQRT(($E113-$E$1136)^2+($C113-$C$1136)^2),0)</f>
        <v>0.1657621159648569</v>
      </c>
      <c r="AM113" s="62" t="str">
        <f>IF(AL113&lt;=SMALL($AL$3:$AL$1130,1),"MAS PARECIDO","NO")</f>
        <v>NO</v>
      </c>
      <c r="AN113" s="62" t="str">
        <f>IF(AL113&lt;=SMALL($AL$3:$AL$1130,5),"SIMILAR","NO")</f>
        <v>NO</v>
      </c>
      <c r="AO113" s="62" t="str">
        <f t="shared" si="94"/>
        <v>N/A</v>
      </c>
      <c r="AP113" s="62">
        <f t="shared" si="58"/>
        <v>0</v>
      </c>
      <c r="AQ113" s="65">
        <f t="shared" si="95"/>
        <v>0</v>
      </c>
      <c r="AR113" s="61">
        <f>IFERROR(SQRT(($E113-$E$1136)^2+($H113-$H$1136)^2),0)</f>
        <v>0.33549247048929437</v>
      </c>
      <c r="AS113" s="62" t="str">
        <f>IF(AR113&lt;=SMALL(AR$3:AR$1130,1),"MAS PARECIDO","NO")</f>
        <v>NO</v>
      </c>
      <c r="AT113" s="62" t="str">
        <f>IF(AR113&lt;=SMALL(AR$3:AR$1130,5),"SIMILAR","NO")</f>
        <v>NO</v>
      </c>
      <c r="AU113" s="62" t="str">
        <f t="shared" si="59"/>
        <v>N/A</v>
      </c>
      <c r="AV113" s="62">
        <f t="shared" si="60"/>
        <v>0</v>
      </c>
      <c r="AW113" s="65">
        <f t="shared" si="61"/>
        <v>0</v>
      </c>
      <c r="AX113" s="59">
        <f>IFERROR(SQRT(($E113-$E$1136)^2+($K113-$K$1136)^2),0)</f>
        <v>0.20357820768416979</v>
      </c>
      <c r="AY113" s="62" t="str">
        <f>IF(AX113&lt;=SMALL(AX$3:AX$1130,1),"MAS PARECIDO","NO")</f>
        <v>NO</v>
      </c>
      <c r="AZ113" s="62" t="str">
        <f>IF(AX113&lt;=SMALL(AX$3:AX$1130,5),"SIMILAR","NO")</f>
        <v>NO</v>
      </c>
      <c r="BA113" s="62" t="str">
        <f t="shared" si="62"/>
        <v>N/A</v>
      </c>
      <c r="BB113" s="62">
        <f t="shared" si="63"/>
        <v>0</v>
      </c>
      <c r="BC113" s="65">
        <f t="shared" si="64"/>
        <v>0</v>
      </c>
      <c r="BD113" s="59">
        <f>IFERROR(SQRT(($E113-$E$1136)^2+($O113-$O$1136)^2),0)</f>
        <v>1.0007217828367179</v>
      </c>
      <c r="BE113" s="62" t="str">
        <f>IF(BD113&lt;=SMALL(BD$3:BD$1130,1),"MAS PARECIDO","NO")</f>
        <v>NO</v>
      </c>
      <c r="BF113" s="62" t="str">
        <f>IF(BD113&lt;=SMALL(BD$3:BD$1130,5),"SIMILAR","NO")</f>
        <v>NO</v>
      </c>
      <c r="BG113" s="62" t="str">
        <f t="shared" si="65"/>
        <v>N/A</v>
      </c>
      <c r="BH113" s="62">
        <f t="shared" si="66"/>
        <v>0</v>
      </c>
      <c r="BI113" s="65">
        <f t="shared" si="67"/>
        <v>0</v>
      </c>
      <c r="BJ113" s="59">
        <f>IFERROR(SQRT(($E113-$E$1136)^2+($R113-$R$1136)^2),0)</f>
        <v>0.50144200725896404</v>
      </c>
      <c r="BK113" s="62" t="str">
        <f>IF(BJ113&lt;=SMALL(BJ$3:BJ$1130,1),"MAS PARECIDO","NO")</f>
        <v>NO</v>
      </c>
      <c r="BL113" s="62" t="str">
        <f>IF(BJ113&lt;=SMALL(BJ$3:BJ$1130,5),"SIMILAR","NO")</f>
        <v>NO</v>
      </c>
      <c r="BM113" s="62" t="str">
        <f t="shared" si="68"/>
        <v>N/A</v>
      </c>
      <c r="BN113" s="62">
        <f t="shared" si="69"/>
        <v>0</v>
      </c>
      <c r="BO113" s="65">
        <f t="shared" si="70"/>
        <v>0</v>
      </c>
      <c r="BP113" s="59">
        <f>IFERROR(SQRT(($E113-$E$1136)^2+($U113-$U$1136)^2),0)</f>
        <v>3.8001140034201027E-2</v>
      </c>
      <c r="BQ113" s="62" t="str">
        <f>IF(BP113&lt;=SMALL(BP$3:BP$1130,1),"MAS PARECIDO","NO")</f>
        <v>NO</v>
      </c>
      <c r="BR113" s="62" t="str">
        <f>IF(BP113&lt;=SMALL(BP$3:BP$1130,5),"SIMILAR","NO")</f>
        <v>NO</v>
      </c>
      <c r="BS113" s="62" t="str">
        <f t="shared" si="71"/>
        <v>N/A</v>
      </c>
      <c r="BT113" s="62">
        <f t="shared" si="72"/>
        <v>0</v>
      </c>
      <c r="BU113" s="65">
        <f t="shared" si="73"/>
        <v>0</v>
      </c>
      <c r="BV113" s="59">
        <f>IFERROR(SQRT(($E113-$E$1136)^2+($X113-$X$1136)^2),0)</f>
        <v>0.40180105356245516</v>
      </c>
      <c r="BW113" s="62" t="str">
        <f>IF(BV113&lt;=SMALL(BV$3:BV$1130,1),"MAS PARECIDO","NO")</f>
        <v>NO</v>
      </c>
      <c r="BX113" s="62" t="str">
        <f>IF(BV113&lt;=SMALL(BV$3:BV$1130,5),"SIMILAR","NO")</f>
        <v>NO</v>
      </c>
      <c r="BY113" s="62" t="str">
        <f t="shared" si="74"/>
        <v>N/A</v>
      </c>
      <c r="BZ113" s="62">
        <f t="shared" si="75"/>
        <v>0</v>
      </c>
      <c r="CA113" s="65">
        <f t="shared" si="76"/>
        <v>0</v>
      </c>
      <c r="CB113" s="59">
        <f>IFERROR(SQRT(($E113-$E$1136)^2+($AA113-$AA$1136)^2),0)</f>
        <v>3.8001140034201027E-2</v>
      </c>
      <c r="CC113" s="62" t="str">
        <f>IF(CB113&lt;=SMALL(CB$3:CB$1130,1),"MAS PARECIDO","NO")</f>
        <v>NO</v>
      </c>
      <c r="CD113" s="62" t="str">
        <f>IF(CB113&lt;=SMALL(CB$3:CB$1130,5),"SIMILAR","NO")</f>
        <v>NO</v>
      </c>
      <c r="CE113" s="62" t="str">
        <f t="shared" si="81"/>
        <v>N/A</v>
      </c>
      <c r="CF113" s="62">
        <f t="shared" si="82"/>
        <v>0</v>
      </c>
      <c r="CG113" s="65">
        <f t="shared" si="83"/>
        <v>0</v>
      </c>
      <c r="CH113" s="59">
        <f>IFERROR(SQRT(($E113-$E$1136)^2+($AD113-$AD$1136)^2),0)</f>
        <v>3.8001140034201027E-2</v>
      </c>
      <c r="CI113" s="62" t="str">
        <f>IF(CH113&lt;=SMALL(CH$3:CH$1130,1),"MAS PARECIDO","NO")</f>
        <v>NO</v>
      </c>
      <c r="CJ113" s="62" t="str">
        <f>IF(CH113&lt;=SMALL(CH$3:CH$1130,5),"SIMILAR","NO")</f>
        <v>NO</v>
      </c>
      <c r="CK113" s="62" t="str">
        <f t="shared" si="84"/>
        <v>N/A</v>
      </c>
      <c r="CL113" s="62">
        <f t="shared" si="85"/>
        <v>0</v>
      </c>
      <c r="CM113" s="65">
        <f t="shared" si="86"/>
        <v>0</v>
      </c>
      <c r="CN113" s="59">
        <f>IFERROR(SQRT(($E113-$E$1136)^2+($AG113-$AG$1136)^2),0)</f>
        <v>1.0007217828367179</v>
      </c>
      <c r="CO113" s="62" t="str">
        <f>IF(CN113&lt;=SMALL(CN$3:CN$1130,1),"MAS PARECIDO","NO")</f>
        <v>NO</v>
      </c>
      <c r="CP113" s="62" t="str">
        <f>IF(CN113&lt;=SMALL(CN$3:CN$1130,5),"SIMILAR","NO")</f>
        <v>NO</v>
      </c>
      <c r="CQ113" s="62" t="str">
        <f t="shared" si="87"/>
        <v>N/A</v>
      </c>
      <c r="CR113" s="62">
        <f t="shared" si="88"/>
        <v>0</v>
      </c>
      <c r="CS113" s="65">
        <f t="shared" si="89"/>
        <v>0</v>
      </c>
      <c r="CT113" s="59">
        <f>IFERROR(SQRT(($E113-$E$1136)^2+($AJ113-$AJ$1136)^2),0)</f>
        <v>3.8001140034201027E-2</v>
      </c>
      <c r="CU113" s="62" t="str">
        <f>IF(CT113&lt;=SMALL(CT$3:CT$1130,1),"MAS PARECIDO","NO")</f>
        <v>NO</v>
      </c>
      <c r="CV113" s="62" t="str">
        <f>IF(CT113&lt;=SMALL(CT$3:CT$1130,5),"SIMILAR","NO")</f>
        <v>NO</v>
      </c>
      <c r="CW113" s="62" t="str">
        <f t="shared" si="90"/>
        <v>N/A</v>
      </c>
      <c r="CX113" s="62">
        <f t="shared" si="91"/>
        <v>0</v>
      </c>
      <c r="CY113" s="65">
        <f t="shared" si="92"/>
        <v>0</v>
      </c>
      <c r="CZ113" s="2" t="s">
        <v>1326</v>
      </c>
      <c r="DA113" s="2" t="s">
        <v>1327</v>
      </c>
      <c r="DB113" s="2">
        <v>0</v>
      </c>
      <c r="DC113" s="2" t="s">
        <v>189</v>
      </c>
    </row>
    <row r="114" spans="1:107">
      <c r="A114" s="45" t="s">
        <v>306</v>
      </c>
      <c r="B114" s="46">
        <v>52731</v>
      </c>
      <c r="C114" s="47">
        <f>(B114-$B$1132)/($B$1133-$B$1132)</f>
        <v>5.6372604457035666E-2</v>
      </c>
      <c r="D114" s="46">
        <v>5000</v>
      </c>
      <c r="E114" s="47">
        <f>(D114-$D$1132)/($D$1133-$D$1132)</f>
        <v>9.9702991089732698E-3</v>
      </c>
      <c r="F114" s="46" t="s">
        <v>191</v>
      </c>
      <c r="G114" s="44">
        <f>VLOOKUP(F114,'DATOS DE SOPORTE'!$Y$5:$Z$8,2,FALSE)</f>
        <v>1</v>
      </c>
      <c r="H114" s="47">
        <f>(G114-$G$1132)/($G$1133-$G$1132)</f>
        <v>0</v>
      </c>
      <c r="I114" s="50">
        <v>0</v>
      </c>
      <c r="J114" s="44">
        <f t="shared" si="54"/>
        <v>0</v>
      </c>
      <c r="K114" s="43">
        <f>(J114-$J$1132)/($J$1133-$J$1132)</f>
        <v>0</v>
      </c>
      <c r="L114" s="51" t="str">
        <f t="shared" si="93"/>
        <v>NO</v>
      </c>
      <c r="M114" s="46" t="s">
        <v>192</v>
      </c>
      <c r="N114" s="44">
        <f t="shared" si="55"/>
        <v>2</v>
      </c>
      <c r="O114" s="43">
        <f>(N114-N$1132)/(N$1133-N$1132)</f>
        <v>1</v>
      </c>
      <c r="P114" s="46" t="s">
        <v>193</v>
      </c>
      <c r="Q114" s="44">
        <f t="shared" si="56"/>
        <v>2</v>
      </c>
      <c r="R114" s="43">
        <f>(Q114-Q$1132)/(Q$1133-Q$1132)</f>
        <v>0.5</v>
      </c>
      <c r="S114" s="46" t="s">
        <v>194</v>
      </c>
      <c r="T114" s="44">
        <f t="shared" si="57"/>
        <v>1</v>
      </c>
      <c r="U114" s="43">
        <f>(T114-T$1132)/(T$1133-T$1132)</f>
        <v>0</v>
      </c>
      <c r="V114" s="46" t="s">
        <v>62</v>
      </c>
      <c r="W114" s="53">
        <f>VLOOKUP(V114,'DATOS DE SOPORTE'!$S$5:$T$10,2,FALSE)</f>
        <v>1</v>
      </c>
      <c r="X114" s="54">
        <f>(W114-W$1132)/(W$1133-W$1132)</f>
        <v>0</v>
      </c>
      <c r="Y114" s="46" t="s">
        <v>136</v>
      </c>
      <c r="Z114" s="53">
        <f t="shared" si="77"/>
        <v>2</v>
      </c>
      <c r="AA114" s="54">
        <f>(Z114-Z$1132)/(Z$1133-Z$1132)</f>
        <v>1</v>
      </c>
      <c r="AB114" s="46" t="s">
        <v>136</v>
      </c>
      <c r="AC114" s="53">
        <f t="shared" si="78"/>
        <v>2</v>
      </c>
      <c r="AD114" s="54">
        <f>(AC114-AC$1132)/(AC$1133-AC$1132)</f>
        <v>1</v>
      </c>
      <c r="AE114" s="46" t="s">
        <v>188</v>
      </c>
      <c r="AF114" s="53">
        <f t="shared" si="79"/>
        <v>1</v>
      </c>
      <c r="AG114" s="54">
        <f>(AF114-AF$1132)/(AF$1133-AF$1132)</f>
        <v>0</v>
      </c>
      <c r="AH114" s="24" t="s">
        <v>67</v>
      </c>
      <c r="AI114" s="53">
        <f>VLOOKUP(AH114,'DATOS DE SOPORTE'!$V$5:$W$8,2,FALSE)</f>
        <v>1</v>
      </c>
      <c r="AJ114" s="54">
        <f>(AI114-AI$1132)/(AI$1133-AI$1132)</f>
        <v>0</v>
      </c>
      <c r="AK114" s="58" t="str">
        <f t="shared" si="80"/>
        <v>Bueno</v>
      </c>
      <c r="AL114" s="61">
        <f>IFERROR(SQRT(($E114-$E$1136)^2+($C114-$C$1136)^2),0)</f>
        <v>0.14910215359754525</v>
      </c>
      <c r="AM114" s="62" t="str">
        <f>IF(AL114&lt;=SMALL($AL$3:$AL$1130,1),"MAS PARECIDO","NO")</f>
        <v>NO</v>
      </c>
      <c r="AN114" s="62" t="str">
        <f>IF(AL114&lt;=SMALL($AL$3:$AL$1130,5),"SIMILAR","NO")</f>
        <v>NO</v>
      </c>
      <c r="AO114" s="62" t="str">
        <f t="shared" si="94"/>
        <v>N/A</v>
      </c>
      <c r="AP114" s="62">
        <f t="shared" si="58"/>
        <v>0</v>
      </c>
      <c r="AQ114" s="65">
        <f t="shared" si="95"/>
        <v>0</v>
      </c>
      <c r="AR114" s="61">
        <f>IFERROR(SQRT(($E114-$E$1136)^2+($H114-$H$1136)^2),0)</f>
        <v>0.33348330859486974</v>
      </c>
      <c r="AS114" s="62" t="str">
        <f>IF(AR114&lt;=SMALL(AR$3:AR$1130,1),"MAS PARECIDO","NO")</f>
        <v>NO</v>
      </c>
      <c r="AT114" s="62" t="str">
        <f>IF(AR114&lt;=SMALL(AR$3:AR$1130,5),"SIMILAR","NO")</f>
        <v>NO</v>
      </c>
      <c r="AU114" s="62" t="str">
        <f t="shared" si="59"/>
        <v>N/A</v>
      </c>
      <c r="AV114" s="62">
        <f t="shared" si="60"/>
        <v>0</v>
      </c>
      <c r="AW114" s="65">
        <f t="shared" si="61"/>
        <v>0</v>
      </c>
      <c r="AX114" s="59">
        <f>IFERROR(SQRT(($E114-$E$1136)^2+($K114-$K$1136)^2),0)</f>
        <v>0.20024985892696659</v>
      </c>
      <c r="AY114" s="62" t="str">
        <f>IF(AX114&lt;=SMALL(AX$3:AX$1130,1),"MAS PARECIDO","NO")</f>
        <v>NO</v>
      </c>
      <c r="AZ114" s="62" t="str">
        <f>IF(AX114&lt;=SMALL(AX$3:AX$1130,5),"SIMILAR","NO")</f>
        <v>NO</v>
      </c>
      <c r="BA114" s="62" t="str">
        <f t="shared" si="62"/>
        <v>N/A</v>
      </c>
      <c r="BB114" s="62">
        <f t="shared" si="63"/>
        <v>0</v>
      </c>
      <c r="BC114" s="65">
        <f t="shared" si="64"/>
        <v>0</v>
      </c>
      <c r="BD114" s="59">
        <f>IFERROR(SQRT(($E114-$E$1136)^2+($O114-$O$1136)^2),0)</f>
        <v>1.0000300009000271E-2</v>
      </c>
      <c r="BE114" s="62" t="str">
        <f>IF(BD114&lt;=SMALL(BD$3:BD$1130,1),"MAS PARECIDO","NO")</f>
        <v>NO</v>
      </c>
      <c r="BF114" s="62" t="str">
        <f>IF(BD114&lt;=SMALL(BD$3:BD$1130,5),"SIMILAR","NO")</f>
        <v>NO</v>
      </c>
      <c r="BG114" s="62" t="str">
        <f t="shared" si="65"/>
        <v>N/A</v>
      </c>
      <c r="BH114" s="62">
        <f t="shared" si="66"/>
        <v>0</v>
      </c>
      <c r="BI114" s="65">
        <f t="shared" si="67"/>
        <v>0</v>
      </c>
      <c r="BJ114" s="59">
        <f>IFERROR(SQRT(($E114-$E$1136)^2+($R114-$R$1136)^2),0)</f>
        <v>1.0000300009000271E-2</v>
      </c>
      <c r="BK114" s="62" t="str">
        <f>IF(BJ114&lt;=SMALL(BJ$3:BJ$1130,1),"MAS PARECIDO","NO")</f>
        <v>NO</v>
      </c>
      <c r="BL114" s="62" t="str">
        <f>IF(BJ114&lt;=SMALL(BJ$3:BJ$1130,5),"SIMILAR","NO")</f>
        <v>NO</v>
      </c>
      <c r="BM114" s="62" t="str">
        <f t="shared" si="68"/>
        <v>N/A</v>
      </c>
      <c r="BN114" s="62">
        <f t="shared" si="69"/>
        <v>0</v>
      </c>
      <c r="BO114" s="65">
        <f t="shared" si="70"/>
        <v>0</v>
      </c>
      <c r="BP114" s="59">
        <f>IFERROR(SQRT(($E114-$E$1136)^2+($U114-$U$1136)^2),0)</f>
        <v>1.0000300009000271E-2</v>
      </c>
      <c r="BQ114" s="62" t="str">
        <f>IF(BP114&lt;=SMALL(BP$3:BP$1130,1),"MAS PARECIDO","NO")</f>
        <v>NO</v>
      </c>
      <c r="BR114" s="62" t="str">
        <f>IF(BP114&lt;=SMALL(BP$3:BP$1130,5),"SIMILAR","NO")</f>
        <v>NO</v>
      </c>
      <c r="BS114" s="62" t="str">
        <f t="shared" si="71"/>
        <v>N/A</v>
      </c>
      <c r="BT114" s="62">
        <f t="shared" si="72"/>
        <v>0</v>
      </c>
      <c r="BU114" s="65">
        <f t="shared" si="73"/>
        <v>0</v>
      </c>
      <c r="BV114" s="59">
        <f>IFERROR(SQRT(($E114-$E$1136)^2+($X114-$X$1136)^2),0)</f>
        <v>1.0000300009000271E-2</v>
      </c>
      <c r="BW114" s="62" t="str">
        <f>IF(BV114&lt;=SMALL(BV$3:BV$1130,1),"MAS PARECIDO","NO")</f>
        <v>NO</v>
      </c>
      <c r="BX114" s="62" t="str">
        <f>IF(BV114&lt;=SMALL(BV$3:BV$1130,5),"SIMILAR","NO")</f>
        <v>NO</v>
      </c>
      <c r="BY114" s="62" t="str">
        <f t="shared" si="74"/>
        <v>N/A</v>
      </c>
      <c r="BZ114" s="62">
        <f t="shared" si="75"/>
        <v>0</v>
      </c>
      <c r="CA114" s="65">
        <f t="shared" si="76"/>
        <v>0</v>
      </c>
      <c r="CB114" s="59">
        <f>IFERROR(SQRT(($E114-$E$1136)^2+($AA114-$AA$1136)^2),0)</f>
        <v>1.0000500017500475</v>
      </c>
      <c r="CC114" s="62" t="str">
        <f>IF(CB114&lt;=SMALL(CB$3:CB$1130,1),"MAS PARECIDO","NO")</f>
        <v>NO</v>
      </c>
      <c r="CD114" s="62" t="str">
        <f>IF(CB114&lt;=SMALL(CB$3:CB$1130,5),"SIMILAR","NO")</f>
        <v>NO</v>
      </c>
      <c r="CE114" s="62" t="str">
        <f t="shared" si="81"/>
        <v>N/A</v>
      </c>
      <c r="CF114" s="62">
        <f t="shared" si="82"/>
        <v>0</v>
      </c>
      <c r="CG114" s="65">
        <f t="shared" si="83"/>
        <v>0</v>
      </c>
      <c r="CH114" s="59">
        <f>IFERROR(SQRT(($E114-$E$1136)^2+($AD114-$AD$1136)^2),0)</f>
        <v>1.0000300009000271E-2</v>
      </c>
      <c r="CI114" s="62" t="str">
        <f>IF(CH114&lt;=SMALL(CH$3:CH$1130,1),"MAS PARECIDO","NO")</f>
        <v>NO</v>
      </c>
      <c r="CJ114" s="62" t="str">
        <f>IF(CH114&lt;=SMALL(CH$3:CH$1130,5),"SIMILAR","NO")</f>
        <v>NO</v>
      </c>
      <c r="CK114" s="62" t="str">
        <f t="shared" si="84"/>
        <v>N/A</v>
      </c>
      <c r="CL114" s="62">
        <f t="shared" si="85"/>
        <v>0</v>
      </c>
      <c r="CM114" s="65">
        <f t="shared" si="86"/>
        <v>0</v>
      </c>
      <c r="CN114" s="59">
        <f>IFERROR(SQRT(($E114-$E$1136)^2+($AG114-$AG$1136)^2),0)</f>
        <v>1.0000500017500475</v>
      </c>
      <c r="CO114" s="62" t="str">
        <f>IF(CN114&lt;=SMALL(CN$3:CN$1130,1),"MAS PARECIDO","NO")</f>
        <v>NO</v>
      </c>
      <c r="CP114" s="62" t="str">
        <f>IF(CN114&lt;=SMALL(CN$3:CN$1130,5),"SIMILAR","NO")</f>
        <v>NO</v>
      </c>
      <c r="CQ114" s="62" t="str">
        <f t="shared" si="87"/>
        <v>N/A</v>
      </c>
      <c r="CR114" s="62">
        <f t="shared" si="88"/>
        <v>0</v>
      </c>
      <c r="CS114" s="65">
        <f t="shared" si="89"/>
        <v>0</v>
      </c>
      <c r="CT114" s="59">
        <f>IFERROR(SQRT(($E114-$E$1136)^2+($AJ114-$AJ$1136)^2),0)</f>
        <v>1.0000300009000271E-2</v>
      </c>
      <c r="CU114" s="62" t="str">
        <f>IF(CT114&lt;=SMALL(CT$3:CT$1130,1),"MAS PARECIDO","NO")</f>
        <v>NO</v>
      </c>
      <c r="CV114" s="62" t="str">
        <f>IF(CT114&lt;=SMALL(CT$3:CT$1130,5),"SIMILAR","NO")</f>
        <v>NO</v>
      </c>
      <c r="CW114" s="62" t="str">
        <f t="shared" si="90"/>
        <v>N/A</v>
      </c>
      <c r="CX114" s="62">
        <f t="shared" si="91"/>
        <v>0</v>
      </c>
      <c r="CY114" s="65">
        <f t="shared" si="92"/>
        <v>0</v>
      </c>
      <c r="CZ114" s="2" t="s">
        <v>1488</v>
      </c>
      <c r="DA114" s="2" t="s">
        <v>1489</v>
      </c>
      <c r="DB114" s="2">
        <v>0</v>
      </c>
      <c r="DC114" s="2" t="s">
        <v>189</v>
      </c>
    </row>
    <row r="115" spans="1:107">
      <c r="A115" s="45" t="s">
        <v>307</v>
      </c>
      <c r="B115" s="46">
        <v>14875.84</v>
      </c>
      <c r="C115" s="47">
        <f>(B115-$B$1132)/($B$1133-$B$1132)</f>
        <v>1.212320798738032E-2</v>
      </c>
      <c r="D115" s="46">
        <v>20000</v>
      </c>
      <c r="E115" s="47">
        <f>(D115-$D$1132)/($D$1133-$D$1132)</f>
        <v>3.9971199135974078E-2</v>
      </c>
      <c r="F115" s="46" t="s">
        <v>203</v>
      </c>
      <c r="G115" s="44">
        <f>VLOOKUP(F115,'DATOS DE SOPORTE'!$Y$5:$Z$8,2,FALSE)</f>
        <v>3</v>
      </c>
      <c r="H115" s="47">
        <f>(G115-$G$1132)/($G$1133-$G$1132)</f>
        <v>0.66666666666666663</v>
      </c>
      <c r="I115" s="50">
        <v>1</v>
      </c>
      <c r="J115" s="44">
        <f t="shared" si="54"/>
        <v>1</v>
      </c>
      <c r="K115" s="43">
        <f>(J115-$J$1132)/($J$1133-$J$1132)</f>
        <v>0.2</v>
      </c>
      <c r="L115" s="51" t="str">
        <f t="shared" si="93"/>
        <v>SI</v>
      </c>
      <c r="M115" s="46" t="s">
        <v>192</v>
      </c>
      <c r="N115" s="44">
        <f t="shared" si="55"/>
        <v>2</v>
      </c>
      <c r="O115" s="43">
        <f>(N115-N$1132)/(N$1133-N$1132)</f>
        <v>1</v>
      </c>
      <c r="P115" s="46" t="s">
        <v>193</v>
      </c>
      <c r="Q115" s="44">
        <f t="shared" si="56"/>
        <v>2</v>
      </c>
      <c r="R115" s="43">
        <f>(Q115-Q$1132)/(Q$1133-Q$1132)</f>
        <v>0.5</v>
      </c>
      <c r="S115" s="46" t="s">
        <v>60</v>
      </c>
      <c r="T115" s="44">
        <f t="shared" si="57"/>
        <v>2</v>
      </c>
      <c r="U115" s="43">
        <f>(T115-T$1132)/(T$1133-T$1132)</f>
        <v>1</v>
      </c>
      <c r="V115" s="46" t="s">
        <v>237</v>
      </c>
      <c r="W115" s="53">
        <f>VLOOKUP(V115,'DATOS DE SOPORTE'!$S$5:$T$10,2,FALSE)</f>
        <v>6</v>
      </c>
      <c r="X115" s="54">
        <f>(W115-W$1132)/(W$1133-W$1132)</f>
        <v>1</v>
      </c>
      <c r="Y115" s="46" t="s">
        <v>188</v>
      </c>
      <c r="Z115" s="53">
        <f t="shared" si="77"/>
        <v>1</v>
      </c>
      <c r="AA115" s="54">
        <f>(Z115-Z$1132)/(Z$1133-Z$1132)</f>
        <v>0</v>
      </c>
      <c r="AB115" s="46" t="s">
        <v>188</v>
      </c>
      <c r="AC115" s="53">
        <f t="shared" si="78"/>
        <v>1</v>
      </c>
      <c r="AD115" s="54">
        <f>(AC115-AC$1132)/(AC$1133-AC$1132)</f>
        <v>0</v>
      </c>
      <c r="AE115" s="46" t="s">
        <v>188</v>
      </c>
      <c r="AF115" s="53">
        <f t="shared" si="79"/>
        <v>1</v>
      </c>
      <c r="AG115" s="54">
        <f>(AF115-AF$1132)/(AF$1133-AF$1132)</f>
        <v>0</v>
      </c>
      <c r="AH115" s="24" t="s">
        <v>199</v>
      </c>
      <c r="AI115" s="53">
        <f>VLOOKUP(AH115,'DATOS DE SOPORTE'!$V$5:$W$8,2,FALSE)</f>
        <v>2</v>
      </c>
      <c r="AJ115" s="54">
        <f>(AI115-AI$1132)/(AI$1133-AI$1132)</f>
        <v>0.33333333333333331</v>
      </c>
      <c r="AK115" s="58" t="str">
        <f t="shared" si="80"/>
        <v>Bueno</v>
      </c>
      <c r="AL115" s="61">
        <f>IFERROR(SQRT(($E115-$E$1136)^2+($C115-$C$1136)^2),0)</f>
        <v>0.1971172226098927</v>
      </c>
      <c r="AM115" s="62" t="str">
        <f>IF(AL115&lt;=SMALL($AL$3:$AL$1130,1),"MAS PARECIDO","NO")</f>
        <v>NO</v>
      </c>
      <c r="AN115" s="62" t="str">
        <f>IF(AL115&lt;=SMALL($AL$3:$AL$1130,5),"SIMILAR","NO")</f>
        <v>NO</v>
      </c>
      <c r="AO115" s="62" t="str">
        <f t="shared" si="94"/>
        <v>N/A</v>
      </c>
      <c r="AP115" s="62">
        <f t="shared" si="58"/>
        <v>0</v>
      </c>
      <c r="AQ115" s="65">
        <f t="shared" si="95"/>
        <v>0</v>
      </c>
      <c r="AR115" s="61">
        <f>IFERROR(SQRT(($E115-$E$1136)^2+($H115-$H$1136)^2),0)</f>
        <v>0.33572489796771299</v>
      </c>
      <c r="AS115" s="62" t="str">
        <f>IF(AR115&lt;=SMALL(AR$3:AR$1130,1),"MAS PARECIDO","NO")</f>
        <v>NO</v>
      </c>
      <c r="AT115" s="62" t="str">
        <f>IF(AR115&lt;=SMALL(AR$3:AR$1130,5),"SIMILAR","NO")</f>
        <v>NO</v>
      </c>
      <c r="AU115" s="62" t="str">
        <f t="shared" si="59"/>
        <v>N/A</v>
      </c>
      <c r="AV115" s="62">
        <f t="shared" si="60"/>
        <v>0</v>
      </c>
      <c r="AW115" s="65">
        <f t="shared" si="61"/>
        <v>0</v>
      </c>
      <c r="AX115" s="59">
        <f>IFERROR(SQRT(($E115-$E$1136)^2+($K115-$K$1136)^2),0)</f>
        <v>4.0001200036001078E-2</v>
      </c>
      <c r="AY115" s="62" t="str">
        <f>IF(AX115&lt;=SMALL(AX$3:AX$1130,1),"MAS PARECIDO","NO")</f>
        <v>NO</v>
      </c>
      <c r="AZ115" s="62" t="str">
        <f>IF(AX115&lt;=SMALL(AX$3:AX$1130,5),"SIMILAR","NO")</f>
        <v>NO</v>
      </c>
      <c r="BA115" s="62" t="str">
        <f t="shared" si="62"/>
        <v>N/A</v>
      </c>
      <c r="BB115" s="62">
        <f t="shared" si="63"/>
        <v>0</v>
      </c>
      <c r="BC115" s="65">
        <f t="shared" si="64"/>
        <v>0</v>
      </c>
      <c r="BD115" s="59">
        <f>IFERROR(SQRT(($E115-$E$1136)^2+($O115-$O$1136)^2),0)</f>
        <v>4.0001200036001078E-2</v>
      </c>
      <c r="BE115" s="62" t="str">
        <f>IF(BD115&lt;=SMALL(BD$3:BD$1130,1),"MAS PARECIDO","NO")</f>
        <v>NO</v>
      </c>
      <c r="BF115" s="62" t="str">
        <f>IF(BD115&lt;=SMALL(BD$3:BD$1130,5),"SIMILAR","NO")</f>
        <v>NO</v>
      </c>
      <c r="BG115" s="62" t="str">
        <f t="shared" si="65"/>
        <v>N/A</v>
      </c>
      <c r="BH115" s="62">
        <f t="shared" si="66"/>
        <v>0</v>
      </c>
      <c r="BI115" s="65">
        <f t="shared" si="67"/>
        <v>0</v>
      </c>
      <c r="BJ115" s="59">
        <f>IFERROR(SQRT(($E115-$E$1136)^2+($R115-$R$1136)^2),0)</f>
        <v>4.0001200036001078E-2</v>
      </c>
      <c r="BK115" s="62" t="str">
        <f>IF(BJ115&lt;=SMALL(BJ$3:BJ$1130,1),"MAS PARECIDO","NO")</f>
        <v>NO</v>
      </c>
      <c r="BL115" s="62" t="str">
        <f>IF(BJ115&lt;=SMALL(BJ$3:BJ$1130,5),"SIMILAR","NO")</f>
        <v>NO</v>
      </c>
      <c r="BM115" s="62" t="str">
        <f t="shared" si="68"/>
        <v>N/A</v>
      </c>
      <c r="BN115" s="62">
        <f t="shared" si="69"/>
        <v>0</v>
      </c>
      <c r="BO115" s="65">
        <f t="shared" si="70"/>
        <v>0</v>
      </c>
      <c r="BP115" s="59">
        <f>IFERROR(SQRT(($E115-$E$1136)^2+($U115-$U$1136)^2),0)</f>
        <v>1.0007997282195475</v>
      </c>
      <c r="BQ115" s="62" t="str">
        <f>IF(BP115&lt;=SMALL(BP$3:BP$1130,1),"MAS PARECIDO","NO")</f>
        <v>NO</v>
      </c>
      <c r="BR115" s="62" t="str">
        <f>IF(BP115&lt;=SMALL(BP$3:BP$1130,5),"SIMILAR","NO")</f>
        <v>NO</v>
      </c>
      <c r="BS115" s="62" t="str">
        <f t="shared" si="71"/>
        <v>N/A</v>
      </c>
      <c r="BT115" s="62">
        <f t="shared" si="72"/>
        <v>0</v>
      </c>
      <c r="BU115" s="65">
        <f t="shared" si="73"/>
        <v>0</v>
      </c>
      <c r="BV115" s="59">
        <f>IFERROR(SQRT(($E115-$E$1136)^2+($X115-$X$1136)^2),0)</f>
        <v>1.0007997282195475</v>
      </c>
      <c r="BW115" s="62" t="str">
        <f>IF(BV115&lt;=SMALL(BV$3:BV$1130,1),"MAS PARECIDO","NO")</f>
        <v>NO</v>
      </c>
      <c r="BX115" s="62" t="str">
        <f>IF(BV115&lt;=SMALL(BV$3:BV$1130,5),"SIMILAR","NO")</f>
        <v>NO</v>
      </c>
      <c r="BY115" s="62" t="str">
        <f t="shared" si="74"/>
        <v>N/A</v>
      </c>
      <c r="BZ115" s="62">
        <f t="shared" si="75"/>
        <v>0</v>
      </c>
      <c r="CA115" s="65">
        <f t="shared" si="76"/>
        <v>0</v>
      </c>
      <c r="CB115" s="59">
        <f>IFERROR(SQRT(($E115-$E$1136)^2+($AA115-$AA$1136)^2),0)</f>
        <v>4.0001200036001078E-2</v>
      </c>
      <c r="CC115" s="62" t="str">
        <f>IF(CB115&lt;=SMALL(CB$3:CB$1130,1),"MAS PARECIDO","NO")</f>
        <v>NO</v>
      </c>
      <c r="CD115" s="62" t="str">
        <f>IF(CB115&lt;=SMALL(CB$3:CB$1130,5),"SIMILAR","NO")</f>
        <v>NO</v>
      </c>
      <c r="CE115" s="62" t="str">
        <f t="shared" si="81"/>
        <v>N/A</v>
      </c>
      <c r="CF115" s="62">
        <f t="shared" si="82"/>
        <v>0</v>
      </c>
      <c r="CG115" s="65">
        <f t="shared" si="83"/>
        <v>0</v>
      </c>
      <c r="CH115" s="59">
        <f>IFERROR(SQRT(($E115-$E$1136)^2+($AD115-$AD$1136)^2),0)</f>
        <v>1.0007997282195475</v>
      </c>
      <c r="CI115" s="62" t="str">
        <f>IF(CH115&lt;=SMALL(CH$3:CH$1130,1),"MAS PARECIDO","NO")</f>
        <v>NO</v>
      </c>
      <c r="CJ115" s="62" t="str">
        <f>IF(CH115&lt;=SMALL(CH$3:CH$1130,5),"SIMILAR","NO")</f>
        <v>NO</v>
      </c>
      <c r="CK115" s="62" t="str">
        <f t="shared" si="84"/>
        <v>N/A</v>
      </c>
      <c r="CL115" s="62">
        <f t="shared" si="85"/>
        <v>0</v>
      </c>
      <c r="CM115" s="65">
        <f t="shared" si="86"/>
        <v>0</v>
      </c>
      <c r="CN115" s="59">
        <f>IFERROR(SQRT(($E115-$E$1136)^2+($AG115-$AG$1136)^2),0)</f>
        <v>1.0007997282195475</v>
      </c>
      <c r="CO115" s="62" t="str">
        <f>IF(CN115&lt;=SMALL(CN$3:CN$1130,1),"MAS PARECIDO","NO")</f>
        <v>NO</v>
      </c>
      <c r="CP115" s="62" t="str">
        <f>IF(CN115&lt;=SMALL(CN$3:CN$1130,5),"SIMILAR","NO")</f>
        <v>NO</v>
      </c>
      <c r="CQ115" s="62" t="str">
        <f t="shared" si="87"/>
        <v>N/A</v>
      </c>
      <c r="CR115" s="62">
        <f t="shared" si="88"/>
        <v>0</v>
      </c>
      <c r="CS115" s="65">
        <f t="shared" si="89"/>
        <v>0</v>
      </c>
      <c r="CT115" s="59">
        <f>IFERROR(SQRT(($E115-$E$1136)^2+($AJ115-$AJ$1136)^2),0)</f>
        <v>0.33572489796771299</v>
      </c>
      <c r="CU115" s="62" t="str">
        <f>IF(CT115&lt;=SMALL(CT$3:CT$1130,1),"MAS PARECIDO","NO")</f>
        <v>NO</v>
      </c>
      <c r="CV115" s="62" t="str">
        <f>IF(CT115&lt;=SMALL(CT$3:CT$1130,5),"SIMILAR","NO")</f>
        <v>NO</v>
      </c>
      <c r="CW115" s="62" t="str">
        <f t="shared" si="90"/>
        <v>N/A</v>
      </c>
      <c r="CX115" s="62">
        <f t="shared" si="91"/>
        <v>0</v>
      </c>
      <c r="CY115" s="65">
        <f t="shared" si="92"/>
        <v>0</v>
      </c>
      <c r="CZ115" s="2" t="s">
        <v>1490</v>
      </c>
      <c r="DA115" s="2" t="s">
        <v>1491</v>
      </c>
      <c r="DB115" s="2">
        <v>0</v>
      </c>
      <c r="DC115" s="2" t="s">
        <v>189</v>
      </c>
    </row>
    <row r="116" spans="1:107">
      <c r="A116" s="45" t="s">
        <v>308</v>
      </c>
      <c r="B116" s="46">
        <v>437500</v>
      </c>
      <c r="C116" s="47">
        <f>(B116-$B$1132)/($B$1133-$B$1132)</f>
        <v>0.50613417012556849</v>
      </c>
      <c r="D116" s="46">
        <v>100000</v>
      </c>
      <c r="E116" s="47">
        <f>(D116-$D$1132)/($D$1133-$D$1132)</f>
        <v>0.19997599927997839</v>
      </c>
      <c r="F116" s="46" t="s">
        <v>187</v>
      </c>
      <c r="G116" s="44">
        <f>VLOOKUP(F116,'DATOS DE SOPORTE'!$Y$5:$Z$8,2,FALSE)</f>
        <v>4</v>
      </c>
      <c r="H116" s="47">
        <f>(G116-$G$1132)/($G$1133-$G$1132)</f>
        <v>1</v>
      </c>
      <c r="I116" s="50">
        <v>3</v>
      </c>
      <c r="J116" s="44">
        <f t="shared" si="54"/>
        <v>3</v>
      </c>
      <c r="K116" s="43">
        <f>(J116-$J$1132)/($J$1133-$J$1132)</f>
        <v>0.6</v>
      </c>
      <c r="L116" s="51" t="str">
        <f t="shared" si="93"/>
        <v>SI</v>
      </c>
      <c r="M116" s="46" t="s">
        <v>56</v>
      </c>
      <c r="N116" s="44">
        <f t="shared" si="55"/>
        <v>1</v>
      </c>
      <c r="O116" s="43">
        <f>(N116-N$1132)/(N$1133-N$1132)</f>
        <v>0</v>
      </c>
      <c r="P116" s="46" t="s">
        <v>58</v>
      </c>
      <c r="Q116" s="44">
        <f t="shared" si="56"/>
        <v>3</v>
      </c>
      <c r="R116" s="43">
        <f>(Q116-Q$1132)/(Q$1133-Q$1132)</f>
        <v>1</v>
      </c>
      <c r="S116" s="46" t="s">
        <v>60</v>
      </c>
      <c r="T116" s="44">
        <f t="shared" si="57"/>
        <v>2</v>
      </c>
      <c r="U116" s="43">
        <f>(T116-T$1132)/(T$1133-T$1132)</f>
        <v>1</v>
      </c>
      <c r="V116" s="46" t="s">
        <v>212</v>
      </c>
      <c r="W116" s="53">
        <f>VLOOKUP(V116,'DATOS DE SOPORTE'!$S$5:$T$10,2,FALSE)</f>
        <v>3</v>
      </c>
      <c r="X116" s="54">
        <f>(W116-W$1132)/(W$1133-W$1132)</f>
        <v>0.4</v>
      </c>
      <c r="Y116" s="46" t="s">
        <v>188</v>
      </c>
      <c r="Z116" s="53">
        <f t="shared" si="77"/>
        <v>1</v>
      </c>
      <c r="AA116" s="54">
        <f>(Z116-Z$1132)/(Z$1133-Z$1132)</f>
        <v>0</v>
      </c>
      <c r="AB116" s="46" t="s">
        <v>188</v>
      </c>
      <c r="AC116" s="53">
        <f t="shared" si="78"/>
        <v>1</v>
      </c>
      <c r="AD116" s="54">
        <f>(AC116-AC$1132)/(AC$1133-AC$1132)</f>
        <v>0</v>
      </c>
      <c r="AE116" s="46" t="s">
        <v>188</v>
      </c>
      <c r="AF116" s="53">
        <f t="shared" si="79"/>
        <v>1</v>
      </c>
      <c r="AG116" s="54">
        <f>(AF116-AF$1132)/(AF$1133-AF$1132)</f>
        <v>0</v>
      </c>
      <c r="AH116" s="24" t="s">
        <v>199</v>
      </c>
      <c r="AI116" s="53">
        <f>VLOOKUP(AH116,'DATOS DE SOPORTE'!$V$5:$W$8,2,FALSE)</f>
        <v>2</v>
      </c>
      <c r="AJ116" s="54">
        <f>(AI116-AI$1132)/(AI$1133-AI$1132)</f>
        <v>0.33333333333333331</v>
      </c>
      <c r="AK116" s="58" t="str">
        <f t="shared" si="80"/>
        <v>Bueno</v>
      </c>
      <c r="AL116" s="61">
        <f>IFERROR(SQRT(($E116-$E$1136)^2+($C116-$C$1136)^2),0)</f>
        <v>0.3613868853239513</v>
      </c>
      <c r="AM116" s="62" t="str">
        <f>IF(AL116&lt;=SMALL($AL$3:$AL$1130,1),"MAS PARECIDO","NO")</f>
        <v>NO</v>
      </c>
      <c r="AN116" s="62" t="str">
        <f>IF(AL116&lt;=SMALL($AL$3:$AL$1130,5),"SIMILAR","NO")</f>
        <v>NO</v>
      </c>
      <c r="AO116" s="62" t="str">
        <f t="shared" si="94"/>
        <v>N/A</v>
      </c>
      <c r="AP116" s="62">
        <f t="shared" si="58"/>
        <v>0</v>
      </c>
      <c r="AQ116" s="65">
        <f t="shared" si="95"/>
        <v>0</v>
      </c>
      <c r="AR116" s="61">
        <f>IFERROR(SQRT(($E116-$E$1136)^2+($H116-$H$1136)^2),0)</f>
        <v>0.69602215809013501</v>
      </c>
      <c r="AS116" s="62" t="str">
        <f>IF(AR116&lt;=SMALL(AR$3:AR$1130,1),"MAS PARECIDO","NO")</f>
        <v>NO</v>
      </c>
      <c r="AT116" s="62" t="str">
        <f>IF(AR116&lt;=SMALL(AR$3:AR$1130,5),"SIMILAR","NO")</f>
        <v>NO</v>
      </c>
      <c r="AU116" s="62" t="str">
        <f t="shared" si="59"/>
        <v>N/A</v>
      </c>
      <c r="AV116" s="62">
        <f t="shared" si="60"/>
        <v>0</v>
      </c>
      <c r="AW116" s="65">
        <f t="shared" si="61"/>
        <v>0</v>
      </c>
      <c r="AX116" s="59">
        <f>IFERROR(SQRT(($E116-$E$1136)^2+($K116-$K$1136)^2),0)</f>
        <v>0.44721627889423288</v>
      </c>
      <c r="AY116" s="62" t="str">
        <f>IF(AX116&lt;=SMALL(AX$3:AX$1130,1),"MAS PARECIDO","NO")</f>
        <v>NO</v>
      </c>
      <c r="AZ116" s="62" t="str">
        <f>IF(AX116&lt;=SMALL(AX$3:AX$1130,5),"SIMILAR","NO")</f>
        <v>NO</v>
      </c>
      <c r="BA116" s="62" t="str">
        <f t="shared" si="62"/>
        <v>N/A</v>
      </c>
      <c r="BB116" s="62">
        <f t="shared" si="63"/>
        <v>0</v>
      </c>
      <c r="BC116" s="65">
        <f t="shared" si="64"/>
        <v>0</v>
      </c>
      <c r="BD116" s="59">
        <f>IFERROR(SQRT(($E116-$E$1136)^2+($O116-$O$1136)^2),0)</f>
        <v>1.0198050794676423</v>
      </c>
      <c r="BE116" s="62" t="str">
        <f>IF(BD116&lt;=SMALL(BD$3:BD$1130,1),"MAS PARECIDO","NO")</f>
        <v>NO</v>
      </c>
      <c r="BF116" s="62" t="str">
        <f>IF(BD116&lt;=SMALL(BD$3:BD$1130,5),"SIMILAR","NO")</f>
        <v>NO</v>
      </c>
      <c r="BG116" s="62" t="str">
        <f t="shared" si="65"/>
        <v>N/A</v>
      </c>
      <c r="BH116" s="62">
        <f t="shared" si="66"/>
        <v>0</v>
      </c>
      <c r="BI116" s="65">
        <f t="shared" si="67"/>
        <v>0</v>
      </c>
      <c r="BJ116" s="59">
        <f>IFERROR(SQRT(($E116-$E$1136)^2+($R116-$R$1136)^2),0)</f>
        <v>0.53851870915317723</v>
      </c>
      <c r="BK116" s="62" t="str">
        <f>IF(BJ116&lt;=SMALL(BJ$3:BJ$1130,1),"MAS PARECIDO","NO")</f>
        <v>NO</v>
      </c>
      <c r="BL116" s="62" t="str">
        <f>IF(BJ116&lt;=SMALL(BJ$3:BJ$1130,5),"SIMILAR","NO")</f>
        <v>NO</v>
      </c>
      <c r="BM116" s="62" t="str">
        <f t="shared" si="68"/>
        <v>N/A</v>
      </c>
      <c r="BN116" s="62">
        <f t="shared" si="69"/>
        <v>0</v>
      </c>
      <c r="BO116" s="65">
        <f t="shared" si="70"/>
        <v>0</v>
      </c>
      <c r="BP116" s="59">
        <f>IFERROR(SQRT(($E116-$E$1136)^2+($U116-$U$1136)^2),0)</f>
        <v>1.0198050794676423</v>
      </c>
      <c r="BQ116" s="62" t="str">
        <f>IF(BP116&lt;=SMALL(BP$3:BP$1130,1),"MAS PARECIDO","NO")</f>
        <v>NO</v>
      </c>
      <c r="BR116" s="62" t="str">
        <f>IF(BP116&lt;=SMALL(BP$3:BP$1130,5),"SIMILAR","NO")</f>
        <v>NO</v>
      </c>
      <c r="BS116" s="62" t="str">
        <f t="shared" si="71"/>
        <v>N/A</v>
      </c>
      <c r="BT116" s="62">
        <f t="shared" si="72"/>
        <v>0</v>
      </c>
      <c r="BU116" s="65">
        <f t="shared" si="73"/>
        <v>0</v>
      </c>
      <c r="BV116" s="59">
        <f>IFERROR(SQRT(($E116-$E$1136)^2+($X116-$X$1136)^2),0)</f>
        <v>0.44721627889423293</v>
      </c>
      <c r="BW116" s="62" t="str">
        <f>IF(BV116&lt;=SMALL(BV$3:BV$1130,1),"MAS PARECIDO","NO")</f>
        <v>NO</v>
      </c>
      <c r="BX116" s="62" t="str">
        <f>IF(BV116&lt;=SMALL(BV$3:BV$1130,5),"SIMILAR","NO")</f>
        <v>NO</v>
      </c>
      <c r="BY116" s="62" t="str">
        <f t="shared" si="74"/>
        <v>N/A</v>
      </c>
      <c r="BZ116" s="62">
        <f t="shared" si="75"/>
        <v>0</v>
      </c>
      <c r="CA116" s="65">
        <f t="shared" si="76"/>
        <v>0</v>
      </c>
      <c r="CB116" s="59">
        <f>IFERROR(SQRT(($E116-$E$1136)^2+($AA116-$AA$1136)^2),0)</f>
        <v>0.20000600018000539</v>
      </c>
      <c r="CC116" s="62" t="str">
        <f>IF(CB116&lt;=SMALL(CB$3:CB$1130,1),"MAS PARECIDO","NO")</f>
        <v>NO</v>
      </c>
      <c r="CD116" s="62" t="str">
        <f>IF(CB116&lt;=SMALL(CB$3:CB$1130,5),"SIMILAR","NO")</f>
        <v>NO</v>
      </c>
      <c r="CE116" s="62" t="str">
        <f t="shared" si="81"/>
        <v>N/A</v>
      </c>
      <c r="CF116" s="62">
        <f t="shared" si="82"/>
        <v>0</v>
      </c>
      <c r="CG116" s="65">
        <f t="shared" si="83"/>
        <v>0</v>
      </c>
      <c r="CH116" s="59">
        <f>IFERROR(SQRT(($E116-$E$1136)^2+($AD116-$AD$1136)^2),0)</f>
        <v>1.0198050794676423</v>
      </c>
      <c r="CI116" s="62" t="str">
        <f>IF(CH116&lt;=SMALL(CH$3:CH$1130,1),"MAS PARECIDO","NO")</f>
        <v>NO</v>
      </c>
      <c r="CJ116" s="62" t="str">
        <f>IF(CH116&lt;=SMALL(CH$3:CH$1130,5),"SIMILAR","NO")</f>
        <v>NO</v>
      </c>
      <c r="CK116" s="62" t="str">
        <f t="shared" si="84"/>
        <v>N/A</v>
      </c>
      <c r="CL116" s="62">
        <f t="shared" si="85"/>
        <v>0</v>
      </c>
      <c r="CM116" s="65">
        <f t="shared" si="86"/>
        <v>0</v>
      </c>
      <c r="CN116" s="59">
        <f>IFERROR(SQRT(($E116-$E$1136)^2+($AG116-$AG$1136)^2),0)</f>
        <v>1.0198050794676423</v>
      </c>
      <c r="CO116" s="62" t="str">
        <f>IF(CN116&lt;=SMALL(CN$3:CN$1130,1),"MAS PARECIDO","NO")</f>
        <v>NO</v>
      </c>
      <c r="CP116" s="62" t="str">
        <f>IF(CN116&lt;=SMALL(CN$3:CN$1130,5),"SIMILAR","NO")</f>
        <v>NO</v>
      </c>
      <c r="CQ116" s="62" t="str">
        <f t="shared" si="87"/>
        <v>N/A</v>
      </c>
      <c r="CR116" s="62">
        <f t="shared" si="88"/>
        <v>0</v>
      </c>
      <c r="CS116" s="65">
        <f t="shared" si="89"/>
        <v>0</v>
      </c>
      <c r="CT116" s="59">
        <f>IFERROR(SQRT(($E116-$E$1136)^2+($AJ116-$AJ$1136)^2),0)</f>
        <v>0.38873321342421391</v>
      </c>
      <c r="CU116" s="62" t="str">
        <f>IF(CT116&lt;=SMALL(CT$3:CT$1130,1),"MAS PARECIDO","NO")</f>
        <v>NO</v>
      </c>
      <c r="CV116" s="62" t="str">
        <f>IF(CT116&lt;=SMALL(CT$3:CT$1130,5),"SIMILAR","NO")</f>
        <v>NO</v>
      </c>
      <c r="CW116" s="62" t="str">
        <f t="shared" si="90"/>
        <v>N/A</v>
      </c>
      <c r="CX116" s="62">
        <f t="shared" si="91"/>
        <v>0</v>
      </c>
      <c r="CY116" s="65">
        <f t="shared" si="92"/>
        <v>0</v>
      </c>
      <c r="CZ116" s="2" t="s">
        <v>1492</v>
      </c>
      <c r="DA116" s="2" t="s">
        <v>1493</v>
      </c>
      <c r="DB116" s="2">
        <v>0</v>
      </c>
      <c r="DC116" s="2" t="s">
        <v>189</v>
      </c>
    </row>
    <row r="117" spans="1:107">
      <c r="A117" s="45" t="s">
        <v>309</v>
      </c>
      <c r="B117" s="46">
        <v>48980</v>
      </c>
      <c r="C117" s="47">
        <f>(B117-$B$1132)/($B$1133-$B$1132)</f>
        <v>5.1988011018316162E-2</v>
      </c>
      <c r="D117" s="46">
        <v>6250</v>
      </c>
      <c r="E117" s="47">
        <f>(D117-$D$1132)/($D$1133-$D$1132)</f>
        <v>1.2470374111223337E-2</v>
      </c>
      <c r="F117" s="46" t="s">
        <v>53</v>
      </c>
      <c r="G117" s="44">
        <f>VLOOKUP(F117,'DATOS DE SOPORTE'!$Y$5:$Z$8,2,FALSE)</f>
        <v>2</v>
      </c>
      <c r="H117" s="47">
        <f>(G117-$G$1132)/($G$1133-$G$1132)</f>
        <v>0.33333333333333331</v>
      </c>
      <c r="I117" s="50">
        <v>2</v>
      </c>
      <c r="J117" s="44">
        <f t="shared" si="54"/>
        <v>2</v>
      </c>
      <c r="K117" s="43">
        <f>(J117-$J$1132)/($J$1133-$J$1132)</f>
        <v>0.4</v>
      </c>
      <c r="L117" s="51" t="str">
        <f t="shared" si="93"/>
        <v>SI</v>
      </c>
      <c r="M117" s="46" t="s">
        <v>192</v>
      </c>
      <c r="N117" s="44">
        <f t="shared" si="55"/>
        <v>2</v>
      </c>
      <c r="O117" s="43">
        <f>(N117-N$1132)/(N$1133-N$1132)</f>
        <v>1</v>
      </c>
      <c r="P117" s="46" t="s">
        <v>196</v>
      </c>
      <c r="Q117" s="44">
        <f t="shared" si="56"/>
        <v>1</v>
      </c>
      <c r="R117" s="43">
        <f>(Q117-Q$1132)/(Q$1133-Q$1132)</f>
        <v>0</v>
      </c>
      <c r="S117" s="46" t="s">
        <v>60</v>
      </c>
      <c r="T117" s="44">
        <f t="shared" si="57"/>
        <v>2</v>
      </c>
      <c r="U117" s="43">
        <f>(T117-T$1132)/(T$1133-T$1132)</f>
        <v>1</v>
      </c>
      <c r="V117" s="46" t="s">
        <v>62</v>
      </c>
      <c r="W117" s="53">
        <f>VLOOKUP(V117,'DATOS DE SOPORTE'!$S$5:$T$10,2,FALSE)</f>
        <v>1</v>
      </c>
      <c r="X117" s="54">
        <f>(W117-W$1132)/(W$1133-W$1132)</f>
        <v>0</v>
      </c>
      <c r="Y117" s="46" t="s">
        <v>188</v>
      </c>
      <c r="Z117" s="53">
        <f t="shared" si="77"/>
        <v>1</v>
      </c>
      <c r="AA117" s="54">
        <f>(Z117-Z$1132)/(Z$1133-Z$1132)</f>
        <v>0</v>
      </c>
      <c r="AB117" s="46" t="s">
        <v>188</v>
      </c>
      <c r="AC117" s="53">
        <f t="shared" si="78"/>
        <v>1</v>
      </c>
      <c r="AD117" s="54">
        <f>(AC117-AC$1132)/(AC$1133-AC$1132)</f>
        <v>0</v>
      </c>
      <c r="AE117" s="46" t="s">
        <v>188</v>
      </c>
      <c r="AF117" s="53">
        <f t="shared" si="79"/>
        <v>1</v>
      </c>
      <c r="AG117" s="54">
        <f>(AF117-AF$1132)/(AF$1133-AF$1132)</f>
        <v>0</v>
      </c>
      <c r="AH117" s="24" t="s">
        <v>67</v>
      </c>
      <c r="AI117" s="53">
        <f>VLOOKUP(AH117,'DATOS DE SOPORTE'!$V$5:$W$8,2,FALSE)</f>
        <v>1</v>
      </c>
      <c r="AJ117" s="54">
        <f>(AI117-AI$1132)/(AI$1133-AI$1132)</f>
        <v>0</v>
      </c>
      <c r="AK117" s="58" t="str">
        <f t="shared" si="80"/>
        <v>Muy malo</v>
      </c>
      <c r="AL117" s="61">
        <f>IFERROR(SQRT(($E117-$E$1136)^2+($C117-$C$1136)^2),0)</f>
        <v>0.15366030956526003</v>
      </c>
      <c r="AM117" s="62" t="str">
        <f>IF(AL117&lt;=SMALL($AL$3:$AL$1130,1),"MAS PARECIDO","NO")</f>
        <v>NO</v>
      </c>
      <c r="AN117" s="62" t="str">
        <f>IF(AL117&lt;=SMALL($AL$3:$AL$1130,5),"SIMILAR","NO")</f>
        <v>NO</v>
      </c>
      <c r="AO117" s="62" t="str">
        <f t="shared" si="94"/>
        <v>N/A</v>
      </c>
      <c r="AP117" s="62">
        <f t="shared" si="58"/>
        <v>0</v>
      </c>
      <c r="AQ117" s="65">
        <f t="shared" si="95"/>
        <v>0</v>
      </c>
      <c r="AR117" s="61">
        <f>IFERROR(SQRT(($E117-$E$1136)^2+($H117-$H$1136)^2),0)</f>
        <v>1.2500375011250339E-2</v>
      </c>
      <c r="AS117" s="62" t="str">
        <f>IF(AR117&lt;=SMALL(AR$3:AR$1130,1),"MAS PARECIDO","NO")</f>
        <v>NO</v>
      </c>
      <c r="AT117" s="62" t="str">
        <f>IF(AR117&lt;=SMALL(AR$3:AR$1130,5),"SIMILAR","NO")</f>
        <v>NO</v>
      </c>
      <c r="AU117" s="62" t="str">
        <f t="shared" si="59"/>
        <v>N/A</v>
      </c>
      <c r="AV117" s="62">
        <f t="shared" si="60"/>
        <v>0</v>
      </c>
      <c r="AW117" s="65">
        <f t="shared" si="61"/>
        <v>0</v>
      </c>
      <c r="AX117" s="59">
        <f>IFERROR(SQRT(($E117-$E$1136)^2+($K117-$K$1136)^2),0)</f>
        <v>0.20039026766642612</v>
      </c>
      <c r="AY117" s="62" t="str">
        <f>IF(AX117&lt;=SMALL(AX$3:AX$1130,1),"MAS PARECIDO","NO")</f>
        <v>NO</v>
      </c>
      <c r="AZ117" s="62" t="str">
        <f>IF(AX117&lt;=SMALL(AX$3:AX$1130,5),"SIMILAR","NO")</f>
        <v>NO</v>
      </c>
      <c r="BA117" s="62" t="str">
        <f t="shared" si="62"/>
        <v>N/A</v>
      </c>
      <c r="BB117" s="62">
        <f t="shared" si="63"/>
        <v>0</v>
      </c>
      <c r="BC117" s="65">
        <f t="shared" si="64"/>
        <v>0</v>
      </c>
      <c r="BD117" s="59">
        <f>IFERROR(SQRT(($E117-$E$1136)^2+($O117-$O$1136)^2),0)</f>
        <v>1.2500375011250339E-2</v>
      </c>
      <c r="BE117" s="62" t="str">
        <f>IF(BD117&lt;=SMALL(BD$3:BD$1130,1),"MAS PARECIDO","NO")</f>
        <v>NO</v>
      </c>
      <c r="BF117" s="62" t="str">
        <f>IF(BD117&lt;=SMALL(BD$3:BD$1130,5),"SIMILAR","NO")</f>
        <v>NO</v>
      </c>
      <c r="BG117" s="62" t="str">
        <f t="shared" si="65"/>
        <v>N/A</v>
      </c>
      <c r="BH117" s="62">
        <f t="shared" si="66"/>
        <v>0</v>
      </c>
      <c r="BI117" s="65">
        <f t="shared" si="67"/>
        <v>0</v>
      </c>
      <c r="BJ117" s="59">
        <f>IFERROR(SQRT(($E117-$E$1136)^2+($R117-$R$1136)^2),0)</f>
        <v>0.50015623496605732</v>
      </c>
      <c r="BK117" s="62" t="str">
        <f>IF(BJ117&lt;=SMALL(BJ$3:BJ$1130,1),"MAS PARECIDO","NO")</f>
        <v>NO</v>
      </c>
      <c r="BL117" s="62" t="str">
        <f>IF(BJ117&lt;=SMALL(BJ$3:BJ$1130,5),"SIMILAR","NO")</f>
        <v>NO</v>
      </c>
      <c r="BM117" s="62" t="str">
        <f t="shared" si="68"/>
        <v>N/A</v>
      </c>
      <c r="BN117" s="62">
        <f t="shared" si="69"/>
        <v>0</v>
      </c>
      <c r="BO117" s="65">
        <f t="shared" si="70"/>
        <v>0</v>
      </c>
      <c r="BP117" s="59">
        <f>IFERROR(SQRT(($E117-$E$1136)^2+($U117-$U$1136)^2),0)</f>
        <v>1.0000781266358254</v>
      </c>
      <c r="BQ117" s="62" t="str">
        <f>IF(BP117&lt;=SMALL(BP$3:BP$1130,1),"MAS PARECIDO","NO")</f>
        <v>NO</v>
      </c>
      <c r="BR117" s="62" t="str">
        <f>IF(BP117&lt;=SMALL(BP$3:BP$1130,5),"SIMILAR","NO")</f>
        <v>NO</v>
      </c>
      <c r="BS117" s="62" t="str">
        <f t="shared" si="71"/>
        <v>N/A</v>
      </c>
      <c r="BT117" s="62">
        <f t="shared" si="72"/>
        <v>0</v>
      </c>
      <c r="BU117" s="65">
        <f t="shared" si="73"/>
        <v>0</v>
      </c>
      <c r="BV117" s="59">
        <f>IFERROR(SQRT(($E117-$E$1136)^2+($X117-$X$1136)^2),0)</f>
        <v>1.2500375011250339E-2</v>
      </c>
      <c r="BW117" s="62" t="str">
        <f>IF(BV117&lt;=SMALL(BV$3:BV$1130,1),"MAS PARECIDO","NO")</f>
        <v>NO</v>
      </c>
      <c r="BX117" s="62" t="str">
        <f>IF(BV117&lt;=SMALL(BV$3:BV$1130,5),"SIMILAR","NO")</f>
        <v>NO</v>
      </c>
      <c r="BY117" s="62" t="str">
        <f t="shared" si="74"/>
        <v>N/A</v>
      </c>
      <c r="BZ117" s="62">
        <f t="shared" si="75"/>
        <v>0</v>
      </c>
      <c r="CA117" s="65">
        <f t="shared" si="76"/>
        <v>0</v>
      </c>
      <c r="CB117" s="59">
        <f>IFERROR(SQRT(($E117-$E$1136)^2+($AA117-$AA$1136)^2),0)</f>
        <v>1.2500375011250339E-2</v>
      </c>
      <c r="CC117" s="62" t="str">
        <f>IF(CB117&lt;=SMALL(CB$3:CB$1130,1),"MAS PARECIDO","NO")</f>
        <v>NO</v>
      </c>
      <c r="CD117" s="62" t="str">
        <f>IF(CB117&lt;=SMALL(CB$3:CB$1130,5),"SIMILAR","NO")</f>
        <v>NO</v>
      </c>
      <c r="CE117" s="62" t="str">
        <f t="shared" si="81"/>
        <v>N/A</v>
      </c>
      <c r="CF117" s="62">
        <f t="shared" si="82"/>
        <v>0</v>
      </c>
      <c r="CG117" s="65">
        <f t="shared" si="83"/>
        <v>0</v>
      </c>
      <c r="CH117" s="59">
        <f>IFERROR(SQRT(($E117-$E$1136)^2+($AD117-$AD$1136)^2),0)</f>
        <v>1.0000781266358254</v>
      </c>
      <c r="CI117" s="62" t="str">
        <f>IF(CH117&lt;=SMALL(CH$3:CH$1130,1),"MAS PARECIDO","NO")</f>
        <v>NO</v>
      </c>
      <c r="CJ117" s="62" t="str">
        <f>IF(CH117&lt;=SMALL(CH$3:CH$1130,5),"SIMILAR","NO")</f>
        <v>NO</v>
      </c>
      <c r="CK117" s="62" t="str">
        <f t="shared" si="84"/>
        <v>N/A</v>
      </c>
      <c r="CL117" s="62">
        <f t="shared" si="85"/>
        <v>0</v>
      </c>
      <c r="CM117" s="65">
        <f t="shared" si="86"/>
        <v>0</v>
      </c>
      <c r="CN117" s="59">
        <f>IFERROR(SQRT(($E117-$E$1136)^2+($AG117-$AG$1136)^2),0)</f>
        <v>1.0000781266358254</v>
      </c>
      <c r="CO117" s="62" t="str">
        <f>IF(CN117&lt;=SMALL(CN$3:CN$1130,1),"MAS PARECIDO","NO")</f>
        <v>NO</v>
      </c>
      <c r="CP117" s="62" t="str">
        <f>IF(CN117&lt;=SMALL(CN$3:CN$1130,5),"SIMILAR","NO")</f>
        <v>NO</v>
      </c>
      <c r="CQ117" s="62" t="str">
        <f t="shared" si="87"/>
        <v>N/A</v>
      </c>
      <c r="CR117" s="62">
        <f t="shared" si="88"/>
        <v>0</v>
      </c>
      <c r="CS117" s="65">
        <f t="shared" si="89"/>
        <v>0</v>
      </c>
      <c r="CT117" s="59">
        <f>IFERROR(SQRT(($E117-$E$1136)^2+($AJ117-$AJ$1136)^2),0)</f>
        <v>1.2500375011250339E-2</v>
      </c>
      <c r="CU117" s="62" t="str">
        <f>IF(CT117&lt;=SMALL(CT$3:CT$1130,1),"MAS PARECIDO","NO")</f>
        <v>NO</v>
      </c>
      <c r="CV117" s="62" t="str">
        <f>IF(CT117&lt;=SMALL(CT$3:CT$1130,5),"SIMILAR","NO")</f>
        <v>NO</v>
      </c>
      <c r="CW117" s="62" t="str">
        <f t="shared" si="90"/>
        <v>N/A</v>
      </c>
      <c r="CX117" s="62">
        <f t="shared" si="91"/>
        <v>0</v>
      </c>
      <c r="CY117" s="65">
        <f t="shared" si="92"/>
        <v>0</v>
      </c>
      <c r="CZ117" s="2" t="s">
        <v>1494</v>
      </c>
      <c r="DA117" s="2" t="s">
        <v>1495</v>
      </c>
      <c r="DB117" s="2">
        <v>7</v>
      </c>
      <c r="DC117" s="2" t="s">
        <v>319</v>
      </c>
    </row>
    <row r="118" spans="1:107">
      <c r="A118" s="45" t="s">
        <v>311</v>
      </c>
      <c r="B118" s="46">
        <v>253977</v>
      </c>
      <c r="C118" s="47">
        <f>(B118-$B$1132)/($B$1133-$B$1132)</f>
        <v>0.29161171167339034</v>
      </c>
      <c r="D118" s="46">
        <v>40000</v>
      </c>
      <c r="E118" s="47">
        <f>(D118-$D$1132)/($D$1133-$D$1132)</f>
        <v>7.9972399171975156E-2</v>
      </c>
      <c r="F118" s="46" t="s">
        <v>53</v>
      </c>
      <c r="G118" s="44">
        <f>VLOOKUP(F118,'DATOS DE SOPORTE'!$Y$5:$Z$8,2,FALSE)</f>
        <v>2</v>
      </c>
      <c r="H118" s="47">
        <f>(G118-$G$1132)/($G$1133-$G$1132)</f>
        <v>0.33333333333333331</v>
      </c>
      <c r="I118" s="50">
        <v>0</v>
      </c>
      <c r="J118" s="44">
        <f t="shared" si="54"/>
        <v>0</v>
      </c>
      <c r="K118" s="43">
        <f>(J118-$J$1132)/($J$1133-$J$1132)</f>
        <v>0</v>
      </c>
      <c r="L118" s="51" t="str">
        <f t="shared" si="93"/>
        <v>NO</v>
      </c>
      <c r="M118" s="46" t="s">
        <v>192</v>
      </c>
      <c r="N118" s="44">
        <f t="shared" si="55"/>
        <v>2</v>
      </c>
      <c r="O118" s="43">
        <f>(N118-N$1132)/(N$1133-N$1132)</f>
        <v>1</v>
      </c>
      <c r="P118" s="46" t="s">
        <v>193</v>
      </c>
      <c r="Q118" s="44">
        <f t="shared" si="56"/>
        <v>2</v>
      </c>
      <c r="R118" s="43">
        <f>(Q118-Q$1132)/(Q$1133-Q$1132)</f>
        <v>0.5</v>
      </c>
      <c r="S118" s="46" t="s">
        <v>194</v>
      </c>
      <c r="T118" s="44">
        <f t="shared" si="57"/>
        <v>1</v>
      </c>
      <c r="U118" s="43">
        <f>(T118-T$1132)/(T$1133-T$1132)</f>
        <v>0</v>
      </c>
      <c r="V118" s="46" t="s">
        <v>62</v>
      </c>
      <c r="W118" s="53">
        <f>VLOOKUP(V118,'DATOS DE SOPORTE'!$S$5:$T$10,2,FALSE)</f>
        <v>1</v>
      </c>
      <c r="X118" s="54">
        <f>(W118-W$1132)/(W$1133-W$1132)</f>
        <v>0</v>
      </c>
      <c r="Y118" s="46" t="s">
        <v>188</v>
      </c>
      <c r="Z118" s="53">
        <f t="shared" si="77"/>
        <v>1</v>
      </c>
      <c r="AA118" s="54">
        <f>(Z118-Z$1132)/(Z$1133-Z$1132)</f>
        <v>0</v>
      </c>
      <c r="AB118" s="46" t="s">
        <v>136</v>
      </c>
      <c r="AC118" s="53">
        <f t="shared" si="78"/>
        <v>2</v>
      </c>
      <c r="AD118" s="54">
        <f>(AC118-AC$1132)/(AC$1133-AC$1132)</f>
        <v>1</v>
      </c>
      <c r="AE118" s="46" t="s">
        <v>188</v>
      </c>
      <c r="AF118" s="53">
        <f t="shared" si="79"/>
        <v>1</v>
      </c>
      <c r="AG118" s="54">
        <f>(AF118-AF$1132)/(AF$1133-AF$1132)</f>
        <v>0</v>
      </c>
      <c r="AH118" s="24" t="s">
        <v>67</v>
      </c>
      <c r="AI118" s="53">
        <f>VLOOKUP(AH118,'DATOS DE SOPORTE'!$V$5:$W$8,2,FALSE)</f>
        <v>1</v>
      </c>
      <c r="AJ118" s="54">
        <f>(AI118-AI$1132)/(AI$1133-AI$1132)</f>
        <v>0</v>
      </c>
      <c r="AK118" s="58" t="str">
        <f t="shared" si="80"/>
        <v>Regular</v>
      </c>
      <c r="AL118" s="61">
        <f>IFERROR(SQRT(($E118-$E$1136)^2+($C118-$C$1136)^2),0)</f>
        <v>0.11780454376142838</v>
      </c>
      <c r="AM118" s="62" t="str">
        <f>IF(AL118&lt;=SMALL($AL$3:$AL$1130,1),"MAS PARECIDO","NO")</f>
        <v>NO</v>
      </c>
      <c r="AN118" s="62" t="str">
        <f>IF(AL118&lt;=SMALL($AL$3:$AL$1130,5),"SIMILAR","NO")</f>
        <v>NO</v>
      </c>
      <c r="AO118" s="62" t="str">
        <f t="shared" si="94"/>
        <v>N/A</v>
      </c>
      <c r="AP118" s="62">
        <f t="shared" si="58"/>
        <v>0</v>
      </c>
      <c r="AQ118" s="65">
        <f t="shared" si="95"/>
        <v>0</v>
      </c>
      <c r="AR118" s="61">
        <f>IFERROR(SQRT(($E118-$E$1136)^2+($H118-$H$1136)^2),0)</f>
        <v>8.0002400072002156E-2</v>
      </c>
      <c r="AS118" s="62" t="str">
        <f>IF(AR118&lt;=SMALL(AR$3:AR$1130,1),"MAS PARECIDO","NO")</f>
        <v>NO</v>
      </c>
      <c r="AT118" s="62" t="str">
        <f>IF(AR118&lt;=SMALL(AR$3:AR$1130,5),"SIMILAR","NO")</f>
        <v>NO</v>
      </c>
      <c r="AU118" s="62" t="str">
        <f t="shared" si="59"/>
        <v>N/A</v>
      </c>
      <c r="AV118" s="62">
        <f t="shared" si="60"/>
        <v>0</v>
      </c>
      <c r="AW118" s="65">
        <f t="shared" si="61"/>
        <v>0</v>
      </c>
      <c r="AX118" s="59">
        <f>IFERROR(SQRT(($E118-$E$1136)^2+($K118-$K$1136)^2),0)</f>
        <v>0.21540748366127094</v>
      </c>
      <c r="AY118" s="62" t="str">
        <f>IF(AX118&lt;=SMALL(AX$3:AX$1130,1),"MAS PARECIDO","NO")</f>
        <v>NO</v>
      </c>
      <c r="AZ118" s="62" t="str">
        <f>IF(AX118&lt;=SMALL(AX$3:AX$1130,5),"SIMILAR","NO")</f>
        <v>NO</v>
      </c>
      <c r="BA118" s="62" t="str">
        <f t="shared" si="62"/>
        <v>N/A</v>
      </c>
      <c r="BB118" s="62">
        <f t="shared" si="63"/>
        <v>0</v>
      </c>
      <c r="BC118" s="65">
        <f t="shared" si="64"/>
        <v>0</v>
      </c>
      <c r="BD118" s="59">
        <f>IFERROR(SQRT(($E118-$E$1136)^2+($O118-$O$1136)^2),0)</f>
        <v>8.0002400072002156E-2</v>
      </c>
      <c r="BE118" s="62" t="str">
        <f>IF(BD118&lt;=SMALL(BD$3:BD$1130,1),"MAS PARECIDO","NO")</f>
        <v>NO</v>
      </c>
      <c r="BF118" s="62" t="str">
        <f>IF(BD118&lt;=SMALL(BD$3:BD$1130,5),"SIMILAR","NO")</f>
        <v>NO</v>
      </c>
      <c r="BG118" s="62" t="str">
        <f t="shared" si="65"/>
        <v>N/A</v>
      </c>
      <c r="BH118" s="62">
        <f t="shared" si="66"/>
        <v>0</v>
      </c>
      <c r="BI118" s="65">
        <f t="shared" si="67"/>
        <v>0</v>
      </c>
      <c r="BJ118" s="59">
        <f>IFERROR(SQRT(($E118-$E$1136)^2+($R118-$R$1136)^2),0)</f>
        <v>8.0002400072002156E-2</v>
      </c>
      <c r="BK118" s="62" t="str">
        <f>IF(BJ118&lt;=SMALL(BJ$3:BJ$1130,1),"MAS PARECIDO","NO")</f>
        <v>NO</v>
      </c>
      <c r="BL118" s="62" t="str">
        <f>IF(BJ118&lt;=SMALL(BJ$3:BJ$1130,5),"SIMILAR","NO")</f>
        <v>NO</v>
      </c>
      <c r="BM118" s="62" t="str">
        <f t="shared" si="68"/>
        <v>N/A</v>
      </c>
      <c r="BN118" s="62">
        <f t="shared" si="69"/>
        <v>0</v>
      </c>
      <c r="BO118" s="65">
        <f t="shared" si="70"/>
        <v>0</v>
      </c>
      <c r="BP118" s="59">
        <f>IFERROR(SQRT(($E118-$E$1136)^2+($U118-$U$1136)^2),0)</f>
        <v>8.0002400072002156E-2</v>
      </c>
      <c r="BQ118" s="62" t="str">
        <f>IF(BP118&lt;=SMALL(BP$3:BP$1130,1),"MAS PARECIDO","NO")</f>
        <v>NO</v>
      </c>
      <c r="BR118" s="62" t="str">
        <f>IF(BP118&lt;=SMALL(BP$3:BP$1130,5),"SIMILAR","NO")</f>
        <v>NO</v>
      </c>
      <c r="BS118" s="62" t="str">
        <f t="shared" si="71"/>
        <v>N/A</v>
      </c>
      <c r="BT118" s="62">
        <f t="shared" si="72"/>
        <v>0</v>
      </c>
      <c r="BU118" s="65">
        <f t="shared" si="73"/>
        <v>0</v>
      </c>
      <c r="BV118" s="59">
        <f>IFERROR(SQRT(($E118-$E$1136)^2+($X118-$X$1136)^2),0)</f>
        <v>8.0002400072002156E-2</v>
      </c>
      <c r="BW118" s="62" t="str">
        <f>IF(BV118&lt;=SMALL(BV$3:BV$1130,1),"MAS PARECIDO","NO")</f>
        <v>NO</v>
      </c>
      <c r="BX118" s="62" t="str">
        <f>IF(BV118&lt;=SMALL(BV$3:BV$1130,5),"SIMILAR","NO")</f>
        <v>NO</v>
      </c>
      <c r="BY118" s="62" t="str">
        <f t="shared" si="74"/>
        <v>N/A</v>
      </c>
      <c r="BZ118" s="62">
        <f t="shared" si="75"/>
        <v>0</v>
      </c>
      <c r="CA118" s="65">
        <f t="shared" si="76"/>
        <v>0</v>
      </c>
      <c r="CB118" s="59">
        <f>IFERROR(SQRT(($E118-$E$1136)^2+($AA118-$AA$1136)^2),0)</f>
        <v>8.0002400072002156E-2</v>
      </c>
      <c r="CC118" s="62" t="str">
        <f>IF(CB118&lt;=SMALL(CB$3:CB$1130,1),"MAS PARECIDO","NO")</f>
        <v>NO</v>
      </c>
      <c r="CD118" s="62" t="str">
        <f>IF(CB118&lt;=SMALL(CB$3:CB$1130,5),"SIMILAR","NO")</f>
        <v>NO</v>
      </c>
      <c r="CE118" s="62" t="str">
        <f t="shared" si="81"/>
        <v>N/A</v>
      </c>
      <c r="CF118" s="62">
        <f t="shared" si="82"/>
        <v>0</v>
      </c>
      <c r="CG118" s="65">
        <f t="shared" si="83"/>
        <v>0</v>
      </c>
      <c r="CH118" s="59">
        <f>IFERROR(SQRT(($E118-$E$1136)^2+($AD118-$AD$1136)^2),0)</f>
        <v>8.0002400072002156E-2</v>
      </c>
      <c r="CI118" s="62" t="str">
        <f>IF(CH118&lt;=SMALL(CH$3:CH$1130,1),"MAS PARECIDO","NO")</f>
        <v>NO</v>
      </c>
      <c r="CJ118" s="62" t="str">
        <f>IF(CH118&lt;=SMALL(CH$3:CH$1130,5),"SIMILAR","NO")</f>
        <v>NO</v>
      </c>
      <c r="CK118" s="62" t="str">
        <f t="shared" si="84"/>
        <v>N/A</v>
      </c>
      <c r="CL118" s="62">
        <f t="shared" si="85"/>
        <v>0</v>
      </c>
      <c r="CM118" s="65">
        <f t="shared" si="86"/>
        <v>0</v>
      </c>
      <c r="CN118" s="59">
        <f>IFERROR(SQRT(($E118-$E$1136)^2+($AG118-$AG$1136)^2),0)</f>
        <v>1.0031950877158842</v>
      </c>
      <c r="CO118" s="62" t="str">
        <f>IF(CN118&lt;=SMALL(CN$3:CN$1130,1),"MAS PARECIDO","NO")</f>
        <v>NO</v>
      </c>
      <c r="CP118" s="62" t="str">
        <f>IF(CN118&lt;=SMALL(CN$3:CN$1130,5),"SIMILAR","NO")</f>
        <v>NO</v>
      </c>
      <c r="CQ118" s="62" t="str">
        <f t="shared" si="87"/>
        <v>N/A</v>
      </c>
      <c r="CR118" s="62">
        <f t="shared" si="88"/>
        <v>0</v>
      </c>
      <c r="CS118" s="65">
        <f t="shared" si="89"/>
        <v>0</v>
      </c>
      <c r="CT118" s="59">
        <f>IFERROR(SQRT(($E118-$E$1136)^2+($AJ118-$AJ$1136)^2),0)</f>
        <v>8.0002400072002156E-2</v>
      </c>
      <c r="CU118" s="62" t="str">
        <f>IF(CT118&lt;=SMALL(CT$3:CT$1130,1),"MAS PARECIDO","NO")</f>
        <v>NO</v>
      </c>
      <c r="CV118" s="62" t="str">
        <f>IF(CT118&lt;=SMALL(CT$3:CT$1130,5),"SIMILAR","NO")</f>
        <v>NO</v>
      </c>
      <c r="CW118" s="62" t="str">
        <f t="shared" si="90"/>
        <v>N/A</v>
      </c>
      <c r="CX118" s="62">
        <f t="shared" si="91"/>
        <v>0</v>
      </c>
      <c r="CY118" s="65">
        <f t="shared" si="92"/>
        <v>0</v>
      </c>
      <c r="CZ118" s="2" t="s">
        <v>1496</v>
      </c>
      <c r="DA118" s="2" t="s">
        <v>1497</v>
      </c>
      <c r="DB118" s="2">
        <v>1</v>
      </c>
      <c r="DC118" s="2" t="s">
        <v>346</v>
      </c>
    </row>
    <row r="119" spans="1:107">
      <c r="A119" s="45" t="s">
        <v>312</v>
      </c>
      <c r="B119" s="46">
        <v>86000</v>
      </c>
      <c r="C119" s="47">
        <f>(B119-$B$1132)/($B$1133-$B$1132)</f>
        <v>9.5261177934177585E-2</v>
      </c>
      <c r="D119" s="46">
        <v>20000</v>
      </c>
      <c r="E119" s="47">
        <f>(D119-$D$1132)/($D$1133-$D$1132)</f>
        <v>3.9971199135974078E-2</v>
      </c>
      <c r="F119" s="46" t="s">
        <v>203</v>
      </c>
      <c r="G119" s="44">
        <f>VLOOKUP(F119,'DATOS DE SOPORTE'!$Y$5:$Z$8,2,FALSE)</f>
        <v>3</v>
      </c>
      <c r="H119" s="47">
        <f>(G119-$G$1132)/($G$1133-$G$1132)</f>
        <v>0.66666666666666663</v>
      </c>
      <c r="I119" s="50">
        <v>2</v>
      </c>
      <c r="J119" s="44">
        <f t="shared" si="54"/>
        <v>2</v>
      </c>
      <c r="K119" s="43">
        <f>(J119-$J$1132)/($J$1133-$J$1132)</f>
        <v>0.4</v>
      </c>
      <c r="L119" s="51" t="str">
        <f t="shared" si="93"/>
        <v>SI</v>
      </c>
      <c r="M119" s="46" t="s">
        <v>56</v>
      </c>
      <c r="N119" s="44">
        <f t="shared" si="55"/>
        <v>1</v>
      </c>
      <c r="O119" s="43">
        <f>(N119-N$1132)/(N$1133-N$1132)</f>
        <v>0</v>
      </c>
      <c r="P119" s="46" t="s">
        <v>193</v>
      </c>
      <c r="Q119" s="44">
        <f t="shared" si="56"/>
        <v>2</v>
      </c>
      <c r="R119" s="43">
        <f>(Q119-Q$1132)/(Q$1133-Q$1132)</f>
        <v>0.5</v>
      </c>
      <c r="S119" s="46" t="s">
        <v>60</v>
      </c>
      <c r="T119" s="44">
        <f t="shared" si="57"/>
        <v>2</v>
      </c>
      <c r="U119" s="43">
        <f>(T119-T$1132)/(T$1133-T$1132)</f>
        <v>1</v>
      </c>
      <c r="V119" s="46" t="s">
        <v>245</v>
      </c>
      <c r="W119" s="53">
        <f>VLOOKUP(V119,'DATOS DE SOPORTE'!$S$5:$T$10,2,FALSE)</f>
        <v>5</v>
      </c>
      <c r="X119" s="54">
        <f>(W119-W$1132)/(W$1133-W$1132)</f>
        <v>0.8</v>
      </c>
      <c r="Y119" s="46" t="s">
        <v>188</v>
      </c>
      <c r="Z119" s="53">
        <f t="shared" si="77"/>
        <v>1</v>
      </c>
      <c r="AA119" s="54">
        <f>(Z119-Z$1132)/(Z$1133-Z$1132)</f>
        <v>0</v>
      </c>
      <c r="AB119" s="46" t="s">
        <v>188</v>
      </c>
      <c r="AC119" s="53">
        <f t="shared" si="78"/>
        <v>1</v>
      </c>
      <c r="AD119" s="54">
        <f>(AC119-AC$1132)/(AC$1133-AC$1132)</f>
        <v>0</v>
      </c>
      <c r="AE119" s="46" t="s">
        <v>188</v>
      </c>
      <c r="AF119" s="53">
        <f t="shared" si="79"/>
        <v>1</v>
      </c>
      <c r="AG119" s="54">
        <f>(AF119-AF$1132)/(AF$1133-AF$1132)</f>
        <v>0</v>
      </c>
      <c r="AH119" s="24" t="s">
        <v>199</v>
      </c>
      <c r="AI119" s="53">
        <f>VLOOKUP(AH119,'DATOS DE SOPORTE'!$V$5:$W$8,2,FALSE)</f>
        <v>2</v>
      </c>
      <c r="AJ119" s="54">
        <f>(AI119-AI$1132)/(AI$1133-AI$1132)</f>
        <v>0.33333333333333331</v>
      </c>
      <c r="AK119" s="58" t="str">
        <f t="shared" si="80"/>
        <v>Malo</v>
      </c>
      <c r="AL119" s="61">
        <f>IFERROR(SQRT(($E119-$E$1136)^2+($C119-$C$1136)^2),0)</f>
        <v>0.11693261325963832</v>
      </c>
      <c r="AM119" s="62" t="str">
        <f>IF(AL119&lt;=SMALL($AL$3:$AL$1130,1),"MAS PARECIDO","NO")</f>
        <v>NO</v>
      </c>
      <c r="AN119" s="62" t="str">
        <f>IF(AL119&lt;=SMALL($AL$3:$AL$1130,5),"SIMILAR","NO")</f>
        <v>NO</v>
      </c>
      <c r="AO119" s="62" t="str">
        <f t="shared" si="94"/>
        <v>N/A</v>
      </c>
      <c r="AP119" s="62">
        <f t="shared" si="58"/>
        <v>0</v>
      </c>
      <c r="AQ119" s="65">
        <f t="shared" si="95"/>
        <v>0</v>
      </c>
      <c r="AR119" s="61">
        <f>IFERROR(SQRT(($E119-$E$1136)^2+($H119-$H$1136)^2),0)</f>
        <v>0.33572489796771299</v>
      </c>
      <c r="AS119" s="62" t="str">
        <f>IF(AR119&lt;=SMALL(AR$3:AR$1130,1),"MAS PARECIDO","NO")</f>
        <v>NO</v>
      </c>
      <c r="AT119" s="62" t="str">
        <f>IF(AR119&lt;=SMALL(AR$3:AR$1130,5),"SIMILAR","NO")</f>
        <v>NO</v>
      </c>
      <c r="AU119" s="62" t="str">
        <f t="shared" si="59"/>
        <v>N/A</v>
      </c>
      <c r="AV119" s="62">
        <f t="shared" si="60"/>
        <v>0</v>
      </c>
      <c r="AW119" s="65">
        <f t="shared" si="61"/>
        <v>0</v>
      </c>
      <c r="AX119" s="59">
        <f>IFERROR(SQRT(($E119-$E$1136)^2+($K119-$K$1136)^2),0)</f>
        <v>0.2039610158935285</v>
      </c>
      <c r="AY119" s="62" t="str">
        <f>IF(AX119&lt;=SMALL(AX$3:AX$1130,1),"MAS PARECIDO","NO")</f>
        <v>NO</v>
      </c>
      <c r="AZ119" s="62" t="str">
        <f>IF(AX119&lt;=SMALL(AX$3:AX$1130,5),"SIMILAR","NO")</f>
        <v>NO</v>
      </c>
      <c r="BA119" s="62" t="str">
        <f t="shared" si="62"/>
        <v>N/A</v>
      </c>
      <c r="BB119" s="62">
        <f t="shared" si="63"/>
        <v>0</v>
      </c>
      <c r="BC119" s="65">
        <f t="shared" si="64"/>
        <v>0</v>
      </c>
      <c r="BD119" s="59">
        <f>IFERROR(SQRT(($E119-$E$1136)^2+($O119-$O$1136)^2),0)</f>
        <v>1.0007997282195475</v>
      </c>
      <c r="BE119" s="62" t="str">
        <f>IF(BD119&lt;=SMALL(BD$3:BD$1130,1),"MAS PARECIDO","NO")</f>
        <v>NO</v>
      </c>
      <c r="BF119" s="62" t="str">
        <f>IF(BD119&lt;=SMALL(BD$3:BD$1130,5),"SIMILAR","NO")</f>
        <v>NO</v>
      </c>
      <c r="BG119" s="62" t="str">
        <f t="shared" si="65"/>
        <v>N/A</v>
      </c>
      <c r="BH119" s="62">
        <f t="shared" si="66"/>
        <v>0</v>
      </c>
      <c r="BI119" s="65">
        <f t="shared" si="67"/>
        <v>0</v>
      </c>
      <c r="BJ119" s="59">
        <f>IFERROR(SQRT(($E119-$E$1136)^2+($R119-$R$1136)^2),0)</f>
        <v>4.0001200036001078E-2</v>
      </c>
      <c r="BK119" s="62" t="str">
        <f>IF(BJ119&lt;=SMALL(BJ$3:BJ$1130,1),"MAS PARECIDO","NO")</f>
        <v>NO</v>
      </c>
      <c r="BL119" s="62" t="str">
        <f>IF(BJ119&lt;=SMALL(BJ$3:BJ$1130,5),"SIMILAR","NO")</f>
        <v>NO</v>
      </c>
      <c r="BM119" s="62" t="str">
        <f t="shared" si="68"/>
        <v>N/A</v>
      </c>
      <c r="BN119" s="62">
        <f t="shared" si="69"/>
        <v>0</v>
      </c>
      <c r="BO119" s="65">
        <f t="shared" si="70"/>
        <v>0</v>
      </c>
      <c r="BP119" s="59">
        <f>IFERROR(SQRT(($E119-$E$1136)^2+($U119-$U$1136)^2),0)</f>
        <v>1.0007997282195475</v>
      </c>
      <c r="BQ119" s="62" t="str">
        <f>IF(BP119&lt;=SMALL(BP$3:BP$1130,1),"MAS PARECIDO","NO")</f>
        <v>NO</v>
      </c>
      <c r="BR119" s="62" t="str">
        <f>IF(BP119&lt;=SMALL(BP$3:BP$1130,5),"SIMILAR","NO")</f>
        <v>NO</v>
      </c>
      <c r="BS119" s="62" t="str">
        <f t="shared" si="71"/>
        <v>N/A</v>
      </c>
      <c r="BT119" s="62">
        <f t="shared" si="72"/>
        <v>0</v>
      </c>
      <c r="BU119" s="65">
        <f t="shared" si="73"/>
        <v>0</v>
      </c>
      <c r="BV119" s="59">
        <f>IFERROR(SQRT(($E119-$E$1136)^2+($X119-$X$1136)^2),0)</f>
        <v>0.80099943570786636</v>
      </c>
      <c r="BW119" s="62" t="str">
        <f>IF(BV119&lt;=SMALL(BV$3:BV$1130,1),"MAS PARECIDO","NO")</f>
        <v>NO</v>
      </c>
      <c r="BX119" s="62" t="str">
        <f>IF(BV119&lt;=SMALL(BV$3:BV$1130,5),"SIMILAR","NO")</f>
        <v>NO</v>
      </c>
      <c r="BY119" s="62" t="str">
        <f t="shared" si="74"/>
        <v>N/A</v>
      </c>
      <c r="BZ119" s="62">
        <f t="shared" si="75"/>
        <v>0</v>
      </c>
      <c r="CA119" s="65">
        <f t="shared" si="76"/>
        <v>0</v>
      </c>
      <c r="CB119" s="59">
        <f>IFERROR(SQRT(($E119-$E$1136)^2+($AA119-$AA$1136)^2),0)</f>
        <v>4.0001200036001078E-2</v>
      </c>
      <c r="CC119" s="62" t="str">
        <f>IF(CB119&lt;=SMALL(CB$3:CB$1130,1),"MAS PARECIDO","NO")</f>
        <v>NO</v>
      </c>
      <c r="CD119" s="62" t="str">
        <f>IF(CB119&lt;=SMALL(CB$3:CB$1130,5),"SIMILAR","NO")</f>
        <v>NO</v>
      </c>
      <c r="CE119" s="62" t="str">
        <f t="shared" si="81"/>
        <v>N/A</v>
      </c>
      <c r="CF119" s="62">
        <f t="shared" si="82"/>
        <v>0</v>
      </c>
      <c r="CG119" s="65">
        <f t="shared" si="83"/>
        <v>0</v>
      </c>
      <c r="CH119" s="59">
        <f>IFERROR(SQRT(($E119-$E$1136)^2+($AD119-$AD$1136)^2),0)</f>
        <v>1.0007997282195475</v>
      </c>
      <c r="CI119" s="62" t="str">
        <f>IF(CH119&lt;=SMALL(CH$3:CH$1130,1),"MAS PARECIDO","NO")</f>
        <v>NO</v>
      </c>
      <c r="CJ119" s="62" t="str">
        <f>IF(CH119&lt;=SMALL(CH$3:CH$1130,5),"SIMILAR","NO")</f>
        <v>NO</v>
      </c>
      <c r="CK119" s="62" t="str">
        <f t="shared" si="84"/>
        <v>N/A</v>
      </c>
      <c r="CL119" s="62">
        <f t="shared" si="85"/>
        <v>0</v>
      </c>
      <c r="CM119" s="65">
        <f t="shared" si="86"/>
        <v>0</v>
      </c>
      <c r="CN119" s="59">
        <f>IFERROR(SQRT(($E119-$E$1136)^2+($AG119-$AG$1136)^2),0)</f>
        <v>1.0007997282195475</v>
      </c>
      <c r="CO119" s="62" t="str">
        <f>IF(CN119&lt;=SMALL(CN$3:CN$1130,1),"MAS PARECIDO","NO")</f>
        <v>NO</v>
      </c>
      <c r="CP119" s="62" t="str">
        <f>IF(CN119&lt;=SMALL(CN$3:CN$1130,5),"SIMILAR","NO")</f>
        <v>NO</v>
      </c>
      <c r="CQ119" s="62" t="str">
        <f t="shared" si="87"/>
        <v>N/A</v>
      </c>
      <c r="CR119" s="62">
        <f t="shared" si="88"/>
        <v>0</v>
      </c>
      <c r="CS119" s="65">
        <f t="shared" si="89"/>
        <v>0</v>
      </c>
      <c r="CT119" s="59">
        <f>IFERROR(SQRT(($E119-$E$1136)^2+($AJ119-$AJ$1136)^2),0)</f>
        <v>0.33572489796771299</v>
      </c>
      <c r="CU119" s="62" t="str">
        <f>IF(CT119&lt;=SMALL(CT$3:CT$1130,1),"MAS PARECIDO","NO")</f>
        <v>NO</v>
      </c>
      <c r="CV119" s="62" t="str">
        <f>IF(CT119&lt;=SMALL(CT$3:CT$1130,5),"SIMILAR","NO")</f>
        <v>NO</v>
      </c>
      <c r="CW119" s="62" t="str">
        <f t="shared" si="90"/>
        <v>N/A</v>
      </c>
      <c r="CX119" s="62">
        <f t="shared" si="91"/>
        <v>0</v>
      </c>
      <c r="CY119" s="65">
        <f t="shared" si="92"/>
        <v>0</v>
      </c>
      <c r="CZ119" s="2" t="s">
        <v>1498</v>
      </c>
      <c r="DA119" s="2" t="s">
        <v>1499</v>
      </c>
      <c r="DB119" s="2">
        <v>2</v>
      </c>
      <c r="DC119" s="2" t="s">
        <v>310</v>
      </c>
    </row>
    <row r="120" spans="1:107">
      <c r="A120" s="45" t="s">
        <v>313</v>
      </c>
      <c r="B120" s="46">
        <v>28000</v>
      </c>
      <c r="C120" s="47">
        <f>(B120-$B$1132)/($B$1133-$B$1132)</f>
        <v>2.7464211939581075E-2</v>
      </c>
      <c r="D120" s="46">
        <v>11000</v>
      </c>
      <c r="E120" s="47">
        <f>(D120-$D$1132)/($D$1133-$D$1132)</f>
        <v>2.1970659119773594E-2</v>
      </c>
      <c r="F120" s="46" t="s">
        <v>191</v>
      </c>
      <c r="G120" s="44">
        <f>VLOOKUP(F120,'DATOS DE SOPORTE'!$Y$5:$Z$8,2,FALSE)</f>
        <v>1</v>
      </c>
      <c r="H120" s="47">
        <f>(G120-$G$1132)/($G$1133-$G$1132)</f>
        <v>0</v>
      </c>
      <c r="I120" s="50">
        <v>0</v>
      </c>
      <c r="J120" s="44">
        <f t="shared" si="54"/>
        <v>0</v>
      </c>
      <c r="K120" s="43">
        <f>(J120-$J$1132)/($J$1133-$J$1132)</f>
        <v>0</v>
      </c>
      <c r="L120" s="51" t="str">
        <f t="shared" si="93"/>
        <v>NO</v>
      </c>
      <c r="M120" s="46"/>
      <c r="N120" s="44">
        <f t="shared" si="55"/>
        <v>2</v>
      </c>
      <c r="O120" s="43">
        <f>(N120-N$1132)/(N$1133-N$1132)</f>
        <v>1</v>
      </c>
      <c r="P120" s="46" t="s">
        <v>193</v>
      </c>
      <c r="Q120" s="44">
        <f t="shared" si="56"/>
        <v>2</v>
      </c>
      <c r="R120" s="43">
        <f>(Q120-Q$1132)/(Q$1133-Q$1132)</f>
        <v>0.5</v>
      </c>
      <c r="S120" s="46" t="s">
        <v>194</v>
      </c>
      <c r="T120" s="44">
        <f t="shared" si="57"/>
        <v>1</v>
      </c>
      <c r="U120" s="43">
        <f>(T120-T$1132)/(T$1133-T$1132)</f>
        <v>0</v>
      </c>
      <c r="V120" s="46" t="s">
        <v>198</v>
      </c>
      <c r="W120" s="53">
        <f>VLOOKUP(V120,'DATOS DE SOPORTE'!$S$5:$T$10,2,FALSE)</f>
        <v>4</v>
      </c>
      <c r="X120" s="54">
        <f>(W120-W$1132)/(W$1133-W$1132)</f>
        <v>0.6</v>
      </c>
      <c r="Y120" s="46" t="s">
        <v>188</v>
      </c>
      <c r="Z120" s="53">
        <f t="shared" si="77"/>
        <v>1</v>
      </c>
      <c r="AA120" s="54">
        <f>(Z120-Z$1132)/(Z$1133-Z$1132)</f>
        <v>0</v>
      </c>
      <c r="AB120" s="46" t="s">
        <v>188</v>
      </c>
      <c r="AC120" s="53">
        <f t="shared" si="78"/>
        <v>1</v>
      </c>
      <c r="AD120" s="54">
        <f>(AC120-AC$1132)/(AC$1133-AC$1132)</f>
        <v>0</v>
      </c>
      <c r="AE120" s="46" t="s">
        <v>136</v>
      </c>
      <c r="AF120" s="53">
        <f t="shared" si="79"/>
        <v>2</v>
      </c>
      <c r="AG120" s="54">
        <f>(AF120-AF$1132)/(AF$1133-AF$1132)</f>
        <v>1</v>
      </c>
      <c r="AH120" s="24" t="s">
        <v>199</v>
      </c>
      <c r="AI120" s="53">
        <f>VLOOKUP(AH120,'DATOS DE SOPORTE'!$V$5:$W$8,2,FALSE)</f>
        <v>2</v>
      </c>
      <c r="AJ120" s="54">
        <f>(AI120-AI$1132)/(AI$1133-AI$1132)</f>
        <v>0.33333333333333331</v>
      </c>
      <c r="AK120" s="58" t="str">
        <f t="shared" si="80"/>
        <v>Muy malo</v>
      </c>
      <c r="AL120" s="61">
        <f>IFERROR(SQRT(($E120-$E$1136)^2+($C120-$C$1136)^2),0)</f>
        <v>0.17903174645312686</v>
      </c>
      <c r="AM120" s="62" t="str">
        <f>IF(AL120&lt;=SMALL($AL$3:$AL$1130,1),"MAS PARECIDO","NO")</f>
        <v>NO</v>
      </c>
      <c r="AN120" s="62" t="str">
        <f>IF(AL120&lt;=SMALL($AL$3:$AL$1130,5),"SIMILAR","NO")</f>
        <v>NO</v>
      </c>
      <c r="AO120" s="62" t="str">
        <f t="shared" si="94"/>
        <v>N/A</v>
      </c>
      <c r="AP120" s="62">
        <f t="shared" si="58"/>
        <v>0</v>
      </c>
      <c r="AQ120" s="65">
        <f t="shared" si="95"/>
        <v>0</v>
      </c>
      <c r="AR120" s="61">
        <f>IFERROR(SQRT(($E120-$E$1136)^2+($H120-$H$1136)^2),0)</f>
        <v>0.33405858790400517</v>
      </c>
      <c r="AS120" s="62" t="str">
        <f>IF(AR120&lt;=SMALL(AR$3:AR$1130,1),"MAS PARECIDO","NO")</f>
        <v>NO</v>
      </c>
      <c r="AT120" s="62" t="str">
        <f>IF(AR120&lt;=SMALL(AR$3:AR$1130,5),"SIMILAR","NO")</f>
        <v>NO</v>
      </c>
      <c r="AU120" s="62" t="str">
        <f t="shared" si="59"/>
        <v>N/A</v>
      </c>
      <c r="AV120" s="62">
        <f t="shared" si="60"/>
        <v>0</v>
      </c>
      <c r="AW120" s="65">
        <f t="shared" si="61"/>
        <v>0</v>
      </c>
      <c r="AX120" s="59">
        <f>IFERROR(SQRT(($E120-$E$1136)^2+($K120-$K$1136)^2),0)</f>
        <v>0.20120643389640119</v>
      </c>
      <c r="AY120" s="62" t="str">
        <f>IF(AX120&lt;=SMALL(AX$3:AX$1130,1),"MAS PARECIDO","NO")</f>
        <v>NO</v>
      </c>
      <c r="AZ120" s="62" t="str">
        <f>IF(AX120&lt;=SMALL(AX$3:AX$1130,5),"SIMILAR","NO")</f>
        <v>NO</v>
      </c>
      <c r="BA120" s="62" t="str">
        <f t="shared" si="62"/>
        <v>N/A</v>
      </c>
      <c r="BB120" s="62">
        <f t="shared" si="63"/>
        <v>0</v>
      </c>
      <c r="BC120" s="65">
        <f t="shared" si="64"/>
        <v>0</v>
      </c>
      <c r="BD120" s="59">
        <f>IFERROR(SQRT(($E120-$E$1136)^2+($O120-$O$1136)^2),0)</f>
        <v>2.2000660019800593E-2</v>
      </c>
      <c r="BE120" s="62" t="str">
        <f>IF(BD120&lt;=SMALL(BD$3:BD$1130,1),"MAS PARECIDO","NO")</f>
        <v>NO</v>
      </c>
      <c r="BF120" s="62" t="str">
        <f>IF(BD120&lt;=SMALL(BD$3:BD$1130,5),"SIMILAR","NO")</f>
        <v>NO</v>
      </c>
      <c r="BG120" s="62" t="str">
        <f t="shared" si="65"/>
        <v>N/A</v>
      </c>
      <c r="BH120" s="62">
        <f t="shared" si="66"/>
        <v>0</v>
      </c>
      <c r="BI120" s="65">
        <f t="shared" si="67"/>
        <v>0</v>
      </c>
      <c r="BJ120" s="59">
        <f>IFERROR(SQRT(($E120-$E$1136)^2+($R120-$R$1136)^2),0)</f>
        <v>2.2000660019800593E-2</v>
      </c>
      <c r="BK120" s="62" t="str">
        <f>IF(BJ120&lt;=SMALL(BJ$3:BJ$1130,1),"MAS PARECIDO","NO")</f>
        <v>NO</v>
      </c>
      <c r="BL120" s="62" t="str">
        <f>IF(BJ120&lt;=SMALL(BJ$3:BJ$1130,5),"SIMILAR","NO")</f>
        <v>NO</v>
      </c>
      <c r="BM120" s="62" t="str">
        <f t="shared" si="68"/>
        <v>N/A</v>
      </c>
      <c r="BN120" s="62">
        <f t="shared" si="69"/>
        <v>0</v>
      </c>
      <c r="BO120" s="65">
        <f t="shared" si="70"/>
        <v>0</v>
      </c>
      <c r="BP120" s="59">
        <f>IFERROR(SQRT(($E120-$E$1136)^2+($U120-$U$1136)^2),0)</f>
        <v>2.2000660019800593E-2</v>
      </c>
      <c r="BQ120" s="62" t="str">
        <f>IF(BP120&lt;=SMALL(BP$3:BP$1130,1),"MAS PARECIDO","NO")</f>
        <v>NO</v>
      </c>
      <c r="BR120" s="62" t="str">
        <f>IF(BP120&lt;=SMALL(BP$3:BP$1130,5),"SIMILAR","NO")</f>
        <v>NO</v>
      </c>
      <c r="BS120" s="62" t="str">
        <f t="shared" si="71"/>
        <v>N/A</v>
      </c>
      <c r="BT120" s="62">
        <f t="shared" si="72"/>
        <v>0</v>
      </c>
      <c r="BU120" s="65">
        <f t="shared" si="73"/>
        <v>0</v>
      </c>
      <c r="BV120" s="59">
        <f>IFERROR(SQRT(($E120-$E$1136)^2+($X120-$X$1136)^2),0)</f>
        <v>0.6004032220444081</v>
      </c>
      <c r="BW120" s="62" t="str">
        <f>IF(BV120&lt;=SMALL(BV$3:BV$1130,1),"MAS PARECIDO","NO")</f>
        <v>NO</v>
      </c>
      <c r="BX120" s="62" t="str">
        <f>IF(BV120&lt;=SMALL(BV$3:BV$1130,5),"SIMILAR","NO")</f>
        <v>NO</v>
      </c>
      <c r="BY120" s="62" t="str">
        <f t="shared" si="74"/>
        <v>N/A</v>
      </c>
      <c r="BZ120" s="62">
        <f t="shared" si="75"/>
        <v>0</v>
      </c>
      <c r="CA120" s="65">
        <f t="shared" si="76"/>
        <v>0</v>
      </c>
      <c r="CB120" s="59">
        <f>IFERROR(SQRT(($E120-$E$1136)^2+($AA120-$AA$1136)^2),0)</f>
        <v>2.2000660019800593E-2</v>
      </c>
      <c r="CC120" s="62" t="str">
        <f>IF(CB120&lt;=SMALL(CB$3:CB$1130,1),"MAS PARECIDO","NO")</f>
        <v>NO</v>
      </c>
      <c r="CD120" s="62" t="str">
        <f>IF(CB120&lt;=SMALL(CB$3:CB$1130,5),"SIMILAR","NO")</f>
        <v>NO</v>
      </c>
      <c r="CE120" s="62" t="str">
        <f t="shared" si="81"/>
        <v>N/A</v>
      </c>
      <c r="CF120" s="62">
        <f t="shared" si="82"/>
        <v>0</v>
      </c>
      <c r="CG120" s="65">
        <f t="shared" si="83"/>
        <v>0</v>
      </c>
      <c r="CH120" s="59">
        <f>IFERROR(SQRT(($E120-$E$1136)^2+($AD120-$AD$1136)^2),0)</f>
        <v>1.0002419852422246</v>
      </c>
      <c r="CI120" s="62" t="str">
        <f>IF(CH120&lt;=SMALL(CH$3:CH$1130,1),"MAS PARECIDO","NO")</f>
        <v>NO</v>
      </c>
      <c r="CJ120" s="62" t="str">
        <f>IF(CH120&lt;=SMALL(CH$3:CH$1130,5),"SIMILAR","NO")</f>
        <v>NO</v>
      </c>
      <c r="CK120" s="62" t="str">
        <f t="shared" si="84"/>
        <v>N/A</v>
      </c>
      <c r="CL120" s="62">
        <f t="shared" si="85"/>
        <v>0</v>
      </c>
      <c r="CM120" s="65">
        <f t="shared" si="86"/>
        <v>0</v>
      </c>
      <c r="CN120" s="59">
        <f>IFERROR(SQRT(($E120-$E$1136)^2+($AG120-$AG$1136)^2),0)</f>
        <v>2.2000660019800593E-2</v>
      </c>
      <c r="CO120" s="62" t="str">
        <f>IF(CN120&lt;=SMALL(CN$3:CN$1130,1),"MAS PARECIDO","NO")</f>
        <v>NO</v>
      </c>
      <c r="CP120" s="62" t="str">
        <f>IF(CN120&lt;=SMALL(CN$3:CN$1130,5),"SIMILAR","NO")</f>
        <v>NO</v>
      </c>
      <c r="CQ120" s="62" t="str">
        <f t="shared" si="87"/>
        <v>N/A</v>
      </c>
      <c r="CR120" s="62">
        <f t="shared" si="88"/>
        <v>0</v>
      </c>
      <c r="CS120" s="65">
        <f t="shared" si="89"/>
        <v>0</v>
      </c>
      <c r="CT120" s="59">
        <f>IFERROR(SQRT(($E120-$E$1136)^2+($AJ120-$AJ$1136)^2),0)</f>
        <v>0.33405858790400517</v>
      </c>
      <c r="CU120" s="62" t="str">
        <f>IF(CT120&lt;=SMALL(CT$3:CT$1130,1),"MAS PARECIDO","NO")</f>
        <v>NO</v>
      </c>
      <c r="CV120" s="62" t="str">
        <f>IF(CT120&lt;=SMALL(CT$3:CT$1130,5),"SIMILAR","NO")</f>
        <v>NO</v>
      </c>
      <c r="CW120" s="62" t="str">
        <f t="shared" si="90"/>
        <v>N/A</v>
      </c>
      <c r="CX120" s="62">
        <f t="shared" si="91"/>
        <v>0</v>
      </c>
      <c r="CY120" s="65">
        <f t="shared" si="92"/>
        <v>0</v>
      </c>
      <c r="CZ120" s="2" t="s">
        <v>1500</v>
      </c>
      <c r="DA120" s="2" t="s">
        <v>1501</v>
      </c>
      <c r="DB120" s="2">
        <v>8</v>
      </c>
      <c r="DC120" s="2" t="s">
        <v>319</v>
      </c>
    </row>
    <row r="121" spans="1:107">
      <c r="A121" s="45" t="s">
        <v>314</v>
      </c>
      <c r="B121" s="46">
        <v>264469</v>
      </c>
      <c r="C121" s="47">
        <f>(B121-$B$1132)/($B$1133-$B$1132)</f>
        <v>0.30387594903917148</v>
      </c>
      <c r="D121" s="46">
        <v>40000</v>
      </c>
      <c r="E121" s="47">
        <f>(D121-$D$1132)/($D$1133-$D$1132)</f>
        <v>7.9972399171975156E-2</v>
      </c>
      <c r="F121" s="46" t="s">
        <v>203</v>
      </c>
      <c r="G121" s="44">
        <f>VLOOKUP(F121,'DATOS DE SOPORTE'!$Y$5:$Z$8,2,FALSE)</f>
        <v>3</v>
      </c>
      <c r="H121" s="47">
        <f>(G121-$G$1132)/($G$1133-$G$1132)</f>
        <v>0.66666666666666663</v>
      </c>
      <c r="I121" s="50">
        <v>2</v>
      </c>
      <c r="J121" s="44">
        <f t="shared" si="54"/>
        <v>2</v>
      </c>
      <c r="K121" s="43">
        <f>(J121-$J$1132)/($J$1133-$J$1132)</f>
        <v>0.4</v>
      </c>
      <c r="L121" s="51" t="str">
        <f t="shared" si="93"/>
        <v>SI</v>
      </c>
      <c r="M121" s="46" t="s">
        <v>56</v>
      </c>
      <c r="N121" s="44">
        <f t="shared" si="55"/>
        <v>1</v>
      </c>
      <c r="O121" s="43">
        <f>(N121-N$1132)/(N$1133-N$1132)</f>
        <v>0</v>
      </c>
      <c r="P121" s="46" t="s">
        <v>193</v>
      </c>
      <c r="Q121" s="44">
        <f t="shared" si="56"/>
        <v>2</v>
      </c>
      <c r="R121" s="43">
        <f>(Q121-Q$1132)/(Q$1133-Q$1132)</f>
        <v>0.5</v>
      </c>
      <c r="S121" s="46" t="s">
        <v>60</v>
      </c>
      <c r="T121" s="44">
        <f t="shared" si="57"/>
        <v>2</v>
      </c>
      <c r="U121" s="43">
        <f>(T121-T$1132)/(T$1133-T$1132)</f>
        <v>1</v>
      </c>
      <c r="V121" s="46" t="s">
        <v>62</v>
      </c>
      <c r="W121" s="53">
        <f>VLOOKUP(V121,'DATOS DE SOPORTE'!$S$5:$T$10,2,FALSE)</f>
        <v>1</v>
      </c>
      <c r="X121" s="54">
        <f>(W121-W$1132)/(W$1133-W$1132)</f>
        <v>0</v>
      </c>
      <c r="Y121" s="46" t="s">
        <v>188</v>
      </c>
      <c r="Z121" s="53">
        <f t="shared" si="77"/>
        <v>1</v>
      </c>
      <c r="AA121" s="54">
        <f>(Z121-Z$1132)/(Z$1133-Z$1132)</f>
        <v>0</v>
      </c>
      <c r="AB121" s="46" t="s">
        <v>136</v>
      </c>
      <c r="AC121" s="53">
        <f t="shared" si="78"/>
        <v>2</v>
      </c>
      <c r="AD121" s="54">
        <f>(AC121-AC$1132)/(AC$1133-AC$1132)</f>
        <v>1</v>
      </c>
      <c r="AE121" s="46" t="s">
        <v>136</v>
      </c>
      <c r="AF121" s="53">
        <f t="shared" si="79"/>
        <v>2</v>
      </c>
      <c r="AG121" s="54">
        <f>(AF121-AF$1132)/(AF$1133-AF$1132)</f>
        <v>1</v>
      </c>
      <c r="AH121" s="24" t="s">
        <v>67</v>
      </c>
      <c r="AI121" s="53">
        <f>VLOOKUP(AH121,'DATOS DE SOPORTE'!$V$5:$W$8,2,FALSE)</f>
        <v>1</v>
      </c>
      <c r="AJ121" s="54">
        <f>(AI121-AI$1132)/(AI$1133-AI$1132)</f>
        <v>0</v>
      </c>
      <c r="AK121" s="58" t="str">
        <f t="shared" si="80"/>
        <v>Muy malo</v>
      </c>
      <c r="AL121" s="61">
        <f>IFERROR(SQRT(($E121-$E$1136)^2+($C121-$C$1136)^2),0)</f>
        <v>0.12708015304147902</v>
      </c>
      <c r="AM121" s="62" t="str">
        <f>IF(AL121&lt;=SMALL($AL$3:$AL$1130,1),"MAS PARECIDO","NO")</f>
        <v>NO</v>
      </c>
      <c r="AN121" s="62" t="str">
        <f>IF(AL121&lt;=SMALL($AL$3:$AL$1130,5),"SIMILAR","NO")</f>
        <v>NO</v>
      </c>
      <c r="AO121" s="62" t="str">
        <f t="shared" si="94"/>
        <v>N/A</v>
      </c>
      <c r="AP121" s="62">
        <f t="shared" si="58"/>
        <v>0</v>
      </c>
      <c r="AQ121" s="65">
        <f t="shared" si="95"/>
        <v>0</v>
      </c>
      <c r="AR121" s="61">
        <f>IFERROR(SQRT(($E121-$E$1136)^2+($H121-$H$1136)^2),0)</f>
        <v>0.34279949697803203</v>
      </c>
      <c r="AS121" s="62" t="str">
        <f>IF(AR121&lt;=SMALL(AR$3:AR$1130,1),"MAS PARECIDO","NO")</f>
        <v>NO</v>
      </c>
      <c r="AT121" s="62" t="str">
        <f>IF(AR121&lt;=SMALL(AR$3:AR$1130,5),"SIMILAR","NO")</f>
        <v>NO</v>
      </c>
      <c r="AU121" s="62" t="str">
        <f t="shared" si="59"/>
        <v>N/A</v>
      </c>
      <c r="AV121" s="62">
        <f t="shared" si="60"/>
        <v>0</v>
      </c>
      <c r="AW121" s="65">
        <f t="shared" si="61"/>
        <v>0</v>
      </c>
      <c r="AX121" s="59">
        <f>IFERROR(SQRT(($E121-$E$1136)^2+($K121-$K$1136)^2),0)</f>
        <v>0.21540748366127094</v>
      </c>
      <c r="AY121" s="62" t="str">
        <f>IF(AX121&lt;=SMALL(AX$3:AX$1130,1),"MAS PARECIDO","NO")</f>
        <v>NO</v>
      </c>
      <c r="AZ121" s="62" t="str">
        <f>IF(AX121&lt;=SMALL(AX$3:AX$1130,5),"SIMILAR","NO")</f>
        <v>NO</v>
      </c>
      <c r="BA121" s="62" t="str">
        <f t="shared" si="62"/>
        <v>N/A</v>
      </c>
      <c r="BB121" s="62">
        <f t="shared" si="63"/>
        <v>0</v>
      </c>
      <c r="BC121" s="65">
        <f t="shared" si="64"/>
        <v>0</v>
      </c>
      <c r="BD121" s="59">
        <f>IFERROR(SQRT(($E121-$E$1136)^2+($O121-$O$1136)^2),0)</f>
        <v>1.0031950877158842</v>
      </c>
      <c r="BE121" s="62" t="str">
        <f>IF(BD121&lt;=SMALL(BD$3:BD$1130,1),"MAS PARECIDO","NO")</f>
        <v>NO</v>
      </c>
      <c r="BF121" s="62" t="str">
        <f>IF(BD121&lt;=SMALL(BD$3:BD$1130,5),"SIMILAR","NO")</f>
        <v>NO</v>
      </c>
      <c r="BG121" s="62" t="str">
        <f t="shared" si="65"/>
        <v>N/A</v>
      </c>
      <c r="BH121" s="62">
        <f t="shared" si="66"/>
        <v>0</v>
      </c>
      <c r="BI121" s="65">
        <f t="shared" si="67"/>
        <v>0</v>
      </c>
      <c r="BJ121" s="59">
        <f>IFERROR(SQRT(($E121-$E$1136)^2+($R121-$R$1136)^2),0)</f>
        <v>8.0002400072002156E-2</v>
      </c>
      <c r="BK121" s="62" t="str">
        <f>IF(BJ121&lt;=SMALL(BJ$3:BJ$1130,1),"MAS PARECIDO","NO")</f>
        <v>NO</v>
      </c>
      <c r="BL121" s="62" t="str">
        <f>IF(BJ121&lt;=SMALL(BJ$3:BJ$1130,5),"SIMILAR","NO")</f>
        <v>NO</v>
      </c>
      <c r="BM121" s="62" t="str">
        <f t="shared" si="68"/>
        <v>N/A</v>
      </c>
      <c r="BN121" s="62">
        <f t="shared" si="69"/>
        <v>0</v>
      </c>
      <c r="BO121" s="65">
        <f t="shared" si="70"/>
        <v>0</v>
      </c>
      <c r="BP121" s="59">
        <f>IFERROR(SQRT(($E121-$E$1136)^2+($U121-$U$1136)^2),0)</f>
        <v>1.0031950877158842</v>
      </c>
      <c r="BQ121" s="62" t="str">
        <f>IF(BP121&lt;=SMALL(BP$3:BP$1130,1),"MAS PARECIDO","NO")</f>
        <v>NO</v>
      </c>
      <c r="BR121" s="62" t="str">
        <f>IF(BP121&lt;=SMALL(BP$3:BP$1130,5),"SIMILAR","NO")</f>
        <v>NO</v>
      </c>
      <c r="BS121" s="62" t="str">
        <f t="shared" si="71"/>
        <v>N/A</v>
      </c>
      <c r="BT121" s="62">
        <f t="shared" si="72"/>
        <v>0</v>
      </c>
      <c r="BU121" s="65">
        <f t="shared" si="73"/>
        <v>0</v>
      </c>
      <c r="BV121" s="59">
        <f>IFERROR(SQRT(($E121-$E$1136)^2+($X121-$X$1136)^2),0)</f>
        <v>8.0002400072002156E-2</v>
      </c>
      <c r="BW121" s="62" t="str">
        <f>IF(BV121&lt;=SMALL(BV$3:BV$1130,1),"MAS PARECIDO","NO")</f>
        <v>NO</v>
      </c>
      <c r="BX121" s="62" t="str">
        <f>IF(BV121&lt;=SMALL(BV$3:BV$1130,5),"SIMILAR","NO")</f>
        <v>NO</v>
      </c>
      <c r="BY121" s="62" t="str">
        <f t="shared" si="74"/>
        <v>N/A</v>
      </c>
      <c r="BZ121" s="62">
        <f t="shared" si="75"/>
        <v>0</v>
      </c>
      <c r="CA121" s="65">
        <f t="shared" si="76"/>
        <v>0</v>
      </c>
      <c r="CB121" s="59">
        <f>IFERROR(SQRT(($E121-$E$1136)^2+($AA121-$AA$1136)^2),0)</f>
        <v>8.0002400072002156E-2</v>
      </c>
      <c r="CC121" s="62" t="str">
        <f>IF(CB121&lt;=SMALL(CB$3:CB$1130,1),"MAS PARECIDO","NO")</f>
        <v>NO</v>
      </c>
      <c r="CD121" s="62" t="str">
        <f>IF(CB121&lt;=SMALL(CB$3:CB$1130,5),"SIMILAR","NO")</f>
        <v>NO</v>
      </c>
      <c r="CE121" s="62" t="str">
        <f t="shared" si="81"/>
        <v>N/A</v>
      </c>
      <c r="CF121" s="62">
        <f t="shared" si="82"/>
        <v>0</v>
      </c>
      <c r="CG121" s="65">
        <f t="shared" si="83"/>
        <v>0</v>
      </c>
      <c r="CH121" s="59">
        <f>IFERROR(SQRT(($E121-$E$1136)^2+($AD121-$AD$1136)^2),0)</f>
        <v>8.0002400072002156E-2</v>
      </c>
      <c r="CI121" s="62" t="str">
        <f>IF(CH121&lt;=SMALL(CH$3:CH$1130,1),"MAS PARECIDO","NO")</f>
        <v>NO</v>
      </c>
      <c r="CJ121" s="62" t="str">
        <f>IF(CH121&lt;=SMALL(CH$3:CH$1130,5),"SIMILAR","NO")</f>
        <v>NO</v>
      </c>
      <c r="CK121" s="62" t="str">
        <f t="shared" si="84"/>
        <v>N/A</v>
      </c>
      <c r="CL121" s="62">
        <f t="shared" si="85"/>
        <v>0</v>
      </c>
      <c r="CM121" s="65">
        <f t="shared" si="86"/>
        <v>0</v>
      </c>
      <c r="CN121" s="59">
        <f>IFERROR(SQRT(($E121-$E$1136)^2+($AG121-$AG$1136)^2),0)</f>
        <v>8.0002400072002156E-2</v>
      </c>
      <c r="CO121" s="62" t="str">
        <f>IF(CN121&lt;=SMALL(CN$3:CN$1130,1),"MAS PARECIDO","NO")</f>
        <v>NO</v>
      </c>
      <c r="CP121" s="62" t="str">
        <f>IF(CN121&lt;=SMALL(CN$3:CN$1130,5),"SIMILAR","NO")</f>
        <v>NO</v>
      </c>
      <c r="CQ121" s="62" t="str">
        <f t="shared" si="87"/>
        <v>N/A</v>
      </c>
      <c r="CR121" s="62">
        <f t="shared" si="88"/>
        <v>0</v>
      </c>
      <c r="CS121" s="65">
        <f t="shared" si="89"/>
        <v>0</v>
      </c>
      <c r="CT121" s="59">
        <f>IFERROR(SQRT(($E121-$E$1136)^2+($AJ121-$AJ$1136)^2),0)</f>
        <v>8.0002400072002156E-2</v>
      </c>
      <c r="CU121" s="62" t="str">
        <f>IF(CT121&lt;=SMALL(CT$3:CT$1130,1),"MAS PARECIDO","NO")</f>
        <v>NO</v>
      </c>
      <c r="CV121" s="62" t="str">
        <f>IF(CT121&lt;=SMALL(CT$3:CT$1130,5),"SIMILAR","NO")</f>
        <v>NO</v>
      </c>
      <c r="CW121" s="62" t="str">
        <f t="shared" si="90"/>
        <v>N/A</v>
      </c>
      <c r="CX121" s="62">
        <f t="shared" si="91"/>
        <v>0</v>
      </c>
      <c r="CY121" s="65">
        <f t="shared" si="92"/>
        <v>0</v>
      </c>
      <c r="CZ121" s="2" t="s">
        <v>1502</v>
      </c>
      <c r="DA121" s="2" t="s">
        <v>1503</v>
      </c>
      <c r="DB121" s="2">
        <v>3</v>
      </c>
      <c r="DC121" s="2" t="s">
        <v>319</v>
      </c>
    </row>
    <row r="122" spans="1:107">
      <c r="A122" s="45" t="s">
        <v>315</v>
      </c>
      <c r="B122" s="46">
        <v>73276</v>
      </c>
      <c r="C122" s="47">
        <f>(B122-$B$1132)/($B$1133-$B$1132)</f>
        <v>8.0387926290811262E-2</v>
      </c>
      <c r="D122" s="46">
        <v>8000</v>
      </c>
      <c r="E122" s="47">
        <f>(D122-$D$1132)/($D$1133-$D$1132)</f>
        <v>1.597047911437343E-2</v>
      </c>
      <c r="F122" s="46" t="s">
        <v>53</v>
      </c>
      <c r="G122" s="44">
        <f>VLOOKUP(F122,'DATOS DE SOPORTE'!$Y$5:$Z$8,2,FALSE)</f>
        <v>2</v>
      </c>
      <c r="H122" s="47">
        <f>(G122-$G$1132)/($G$1133-$G$1132)</f>
        <v>0.33333333333333331</v>
      </c>
      <c r="I122" s="50">
        <v>1</v>
      </c>
      <c r="J122" s="44">
        <f t="shared" si="54"/>
        <v>1</v>
      </c>
      <c r="K122" s="43">
        <f>(J122-$J$1132)/($J$1133-$J$1132)</f>
        <v>0.2</v>
      </c>
      <c r="L122" s="51" t="str">
        <f t="shared" si="93"/>
        <v>SI</v>
      </c>
      <c r="M122" s="46" t="s">
        <v>192</v>
      </c>
      <c r="N122" s="44">
        <f t="shared" si="55"/>
        <v>2</v>
      </c>
      <c r="O122" s="43">
        <f>(N122-N$1132)/(N$1133-N$1132)</f>
        <v>1</v>
      </c>
      <c r="P122" s="46" t="s">
        <v>193</v>
      </c>
      <c r="Q122" s="44">
        <f t="shared" si="56"/>
        <v>2</v>
      </c>
      <c r="R122" s="43">
        <f>(Q122-Q$1132)/(Q$1133-Q$1132)</f>
        <v>0.5</v>
      </c>
      <c r="S122" s="46" t="s">
        <v>194</v>
      </c>
      <c r="T122" s="44">
        <f t="shared" si="57"/>
        <v>1</v>
      </c>
      <c r="U122" s="43">
        <f>(T122-T$1132)/(T$1133-T$1132)</f>
        <v>0</v>
      </c>
      <c r="V122" s="46" t="s">
        <v>62</v>
      </c>
      <c r="W122" s="53">
        <f>VLOOKUP(V122,'DATOS DE SOPORTE'!$S$5:$T$10,2,FALSE)</f>
        <v>1</v>
      </c>
      <c r="X122" s="54">
        <f>(W122-W$1132)/(W$1133-W$1132)</f>
        <v>0</v>
      </c>
      <c r="Y122" s="46" t="s">
        <v>188</v>
      </c>
      <c r="Z122" s="53">
        <f t="shared" si="77"/>
        <v>1</v>
      </c>
      <c r="AA122" s="54">
        <f>(Z122-Z$1132)/(Z$1133-Z$1132)</f>
        <v>0</v>
      </c>
      <c r="AB122" s="46" t="s">
        <v>136</v>
      </c>
      <c r="AC122" s="53">
        <f t="shared" si="78"/>
        <v>2</v>
      </c>
      <c r="AD122" s="54">
        <f>(AC122-AC$1132)/(AC$1133-AC$1132)</f>
        <v>1</v>
      </c>
      <c r="AE122" s="46" t="s">
        <v>188</v>
      </c>
      <c r="AF122" s="53">
        <f t="shared" si="79"/>
        <v>1</v>
      </c>
      <c r="AG122" s="54">
        <f>(AF122-AF$1132)/(AF$1133-AF$1132)</f>
        <v>0</v>
      </c>
      <c r="AH122" s="24" t="s">
        <v>67</v>
      </c>
      <c r="AI122" s="53">
        <f>VLOOKUP(AH122,'DATOS DE SOPORTE'!$V$5:$W$8,2,FALSE)</f>
        <v>1</v>
      </c>
      <c r="AJ122" s="54">
        <f>(AI122-AI$1132)/(AI$1133-AI$1132)</f>
        <v>0</v>
      </c>
      <c r="AK122" s="58" t="str">
        <f t="shared" si="80"/>
        <v>Muy malo</v>
      </c>
      <c r="AL122" s="61">
        <f>IFERROR(SQRT(($E122-$E$1136)^2+($C122-$C$1136)^2),0)</f>
        <v>0.12577301215310788</v>
      </c>
      <c r="AM122" s="62" t="str">
        <f>IF(AL122&lt;=SMALL($AL$3:$AL$1130,1),"MAS PARECIDO","NO")</f>
        <v>NO</v>
      </c>
      <c r="AN122" s="62" t="str">
        <f>IF(AL122&lt;=SMALL($AL$3:$AL$1130,5),"SIMILAR","NO")</f>
        <v>NO</v>
      </c>
      <c r="AO122" s="62" t="str">
        <f t="shared" si="94"/>
        <v>N/A</v>
      </c>
      <c r="AP122" s="62">
        <f t="shared" si="58"/>
        <v>0</v>
      </c>
      <c r="AQ122" s="65">
        <f t="shared" si="95"/>
        <v>0</v>
      </c>
      <c r="AR122" s="61">
        <f>IFERROR(SQRT(($E122-$E$1136)^2+($H122-$H$1136)^2),0)</f>
        <v>1.600048001440043E-2</v>
      </c>
      <c r="AS122" s="62" t="str">
        <f>IF(AR122&lt;=SMALL(AR$3:AR$1130,1),"MAS PARECIDO","NO")</f>
        <v>NO</v>
      </c>
      <c r="AT122" s="62" t="str">
        <f>IF(AR122&lt;=SMALL(AR$3:AR$1130,5),"SIMILAR","NO")</f>
        <v>NO</v>
      </c>
      <c r="AU122" s="62" t="str">
        <f t="shared" si="59"/>
        <v>N/A</v>
      </c>
      <c r="AV122" s="62">
        <f t="shared" si="60"/>
        <v>0</v>
      </c>
      <c r="AW122" s="65">
        <f t="shared" si="61"/>
        <v>0</v>
      </c>
      <c r="AX122" s="59">
        <f>IFERROR(SQRT(($E122-$E$1136)^2+($K122-$K$1136)^2),0)</f>
        <v>1.600048001440043E-2</v>
      </c>
      <c r="AY122" s="62" t="str">
        <f>IF(AX122&lt;=SMALL(AX$3:AX$1130,1),"MAS PARECIDO","NO")</f>
        <v>NO</v>
      </c>
      <c r="AZ122" s="62" t="str">
        <f>IF(AX122&lt;=SMALL(AX$3:AX$1130,5),"SIMILAR","NO")</f>
        <v>NO</v>
      </c>
      <c r="BA122" s="62" t="str">
        <f t="shared" si="62"/>
        <v>N/A</v>
      </c>
      <c r="BB122" s="62">
        <f t="shared" si="63"/>
        <v>0</v>
      </c>
      <c r="BC122" s="65">
        <f t="shared" si="64"/>
        <v>0</v>
      </c>
      <c r="BD122" s="59">
        <f>IFERROR(SQRT(($E122-$E$1136)^2+($O122-$O$1136)^2),0)</f>
        <v>1.600048001440043E-2</v>
      </c>
      <c r="BE122" s="62" t="str">
        <f>IF(BD122&lt;=SMALL(BD$3:BD$1130,1),"MAS PARECIDO","NO")</f>
        <v>NO</v>
      </c>
      <c r="BF122" s="62" t="str">
        <f>IF(BD122&lt;=SMALL(BD$3:BD$1130,5),"SIMILAR","NO")</f>
        <v>NO</v>
      </c>
      <c r="BG122" s="62" t="str">
        <f t="shared" si="65"/>
        <v>N/A</v>
      </c>
      <c r="BH122" s="62">
        <f t="shared" si="66"/>
        <v>0</v>
      </c>
      <c r="BI122" s="65">
        <f t="shared" si="67"/>
        <v>0</v>
      </c>
      <c r="BJ122" s="59">
        <f>IFERROR(SQRT(($E122-$E$1136)^2+($R122-$R$1136)^2),0)</f>
        <v>1.600048001440043E-2</v>
      </c>
      <c r="BK122" s="62" t="str">
        <f>IF(BJ122&lt;=SMALL(BJ$3:BJ$1130,1),"MAS PARECIDO","NO")</f>
        <v>NO</v>
      </c>
      <c r="BL122" s="62" t="str">
        <f>IF(BJ122&lt;=SMALL(BJ$3:BJ$1130,5),"SIMILAR","NO")</f>
        <v>NO</v>
      </c>
      <c r="BM122" s="62" t="str">
        <f t="shared" si="68"/>
        <v>N/A</v>
      </c>
      <c r="BN122" s="62">
        <f t="shared" si="69"/>
        <v>0</v>
      </c>
      <c r="BO122" s="65">
        <f t="shared" si="70"/>
        <v>0</v>
      </c>
      <c r="BP122" s="59">
        <f>IFERROR(SQRT(($E122-$E$1136)^2+($U122-$U$1136)^2),0)</f>
        <v>1.600048001440043E-2</v>
      </c>
      <c r="BQ122" s="62" t="str">
        <f>IF(BP122&lt;=SMALL(BP$3:BP$1130,1),"MAS PARECIDO","NO")</f>
        <v>NO</v>
      </c>
      <c r="BR122" s="62" t="str">
        <f>IF(BP122&lt;=SMALL(BP$3:BP$1130,5),"SIMILAR","NO")</f>
        <v>NO</v>
      </c>
      <c r="BS122" s="62" t="str">
        <f t="shared" si="71"/>
        <v>N/A</v>
      </c>
      <c r="BT122" s="62">
        <f t="shared" si="72"/>
        <v>0</v>
      </c>
      <c r="BU122" s="65">
        <f t="shared" si="73"/>
        <v>0</v>
      </c>
      <c r="BV122" s="59">
        <f>IFERROR(SQRT(($E122-$E$1136)^2+($X122-$X$1136)^2),0)</f>
        <v>1.600048001440043E-2</v>
      </c>
      <c r="BW122" s="62" t="str">
        <f>IF(BV122&lt;=SMALL(BV$3:BV$1130,1),"MAS PARECIDO","NO")</f>
        <v>NO</v>
      </c>
      <c r="BX122" s="62" t="str">
        <f>IF(BV122&lt;=SMALL(BV$3:BV$1130,5),"SIMILAR","NO")</f>
        <v>NO</v>
      </c>
      <c r="BY122" s="62" t="str">
        <f t="shared" si="74"/>
        <v>N/A</v>
      </c>
      <c r="BZ122" s="62">
        <f t="shared" si="75"/>
        <v>0</v>
      </c>
      <c r="CA122" s="65">
        <f t="shared" si="76"/>
        <v>0</v>
      </c>
      <c r="CB122" s="59">
        <f>IFERROR(SQRT(($E122-$E$1136)^2+($AA122-$AA$1136)^2),0)</f>
        <v>1.600048001440043E-2</v>
      </c>
      <c r="CC122" s="62" t="str">
        <f>IF(CB122&lt;=SMALL(CB$3:CB$1130,1),"MAS PARECIDO","NO")</f>
        <v>NO</v>
      </c>
      <c r="CD122" s="62" t="str">
        <f>IF(CB122&lt;=SMALL(CB$3:CB$1130,5),"SIMILAR","NO")</f>
        <v>NO</v>
      </c>
      <c r="CE122" s="62" t="str">
        <f t="shared" si="81"/>
        <v>N/A</v>
      </c>
      <c r="CF122" s="62">
        <f t="shared" si="82"/>
        <v>0</v>
      </c>
      <c r="CG122" s="65">
        <f t="shared" si="83"/>
        <v>0</v>
      </c>
      <c r="CH122" s="59">
        <f>IFERROR(SQRT(($E122-$E$1136)^2+($AD122-$AD$1136)^2),0)</f>
        <v>1.600048001440043E-2</v>
      </c>
      <c r="CI122" s="62" t="str">
        <f>IF(CH122&lt;=SMALL(CH$3:CH$1130,1),"MAS PARECIDO","NO")</f>
        <v>NO</v>
      </c>
      <c r="CJ122" s="62" t="str">
        <f>IF(CH122&lt;=SMALL(CH$3:CH$1130,5),"SIMILAR","NO")</f>
        <v>NO</v>
      </c>
      <c r="CK122" s="62" t="str">
        <f t="shared" si="84"/>
        <v>N/A</v>
      </c>
      <c r="CL122" s="62">
        <f t="shared" si="85"/>
        <v>0</v>
      </c>
      <c r="CM122" s="65">
        <f t="shared" si="86"/>
        <v>0</v>
      </c>
      <c r="CN122" s="59">
        <f>IFERROR(SQRT(($E122-$E$1136)^2+($AG122-$AG$1136)^2),0)</f>
        <v>1.0001279994884111</v>
      </c>
      <c r="CO122" s="62" t="str">
        <f>IF(CN122&lt;=SMALL(CN$3:CN$1130,1),"MAS PARECIDO","NO")</f>
        <v>NO</v>
      </c>
      <c r="CP122" s="62" t="str">
        <f>IF(CN122&lt;=SMALL(CN$3:CN$1130,5),"SIMILAR","NO")</f>
        <v>NO</v>
      </c>
      <c r="CQ122" s="62" t="str">
        <f t="shared" si="87"/>
        <v>N/A</v>
      </c>
      <c r="CR122" s="62">
        <f t="shared" si="88"/>
        <v>0</v>
      </c>
      <c r="CS122" s="65">
        <f t="shared" si="89"/>
        <v>0</v>
      </c>
      <c r="CT122" s="59">
        <f>IFERROR(SQRT(($E122-$E$1136)^2+($AJ122-$AJ$1136)^2),0)</f>
        <v>1.600048001440043E-2</v>
      </c>
      <c r="CU122" s="62" t="str">
        <f>IF(CT122&lt;=SMALL(CT$3:CT$1130,1),"MAS PARECIDO","NO")</f>
        <v>NO</v>
      </c>
      <c r="CV122" s="62" t="str">
        <f>IF(CT122&lt;=SMALL(CT$3:CT$1130,5),"SIMILAR","NO")</f>
        <v>NO</v>
      </c>
      <c r="CW122" s="62" t="str">
        <f t="shared" si="90"/>
        <v>N/A</v>
      </c>
      <c r="CX122" s="62">
        <f t="shared" si="91"/>
        <v>0</v>
      </c>
      <c r="CY122" s="65">
        <f t="shared" si="92"/>
        <v>0</v>
      </c>
      <c r="CZ122" s="2" t="s">
        <v>1504</v>
      </c>
      <c r="DA122" s="2" t="s">
        <v>1505</v>
      </c>
      <c r="DB122" s="2">
        <v>10</v>
      </c>
      <c r="DC122" s="2" t="s">
        <v>319</v>
      </c>
    </row>
    <row r="123" spans="1:107">
      <c r="A123" s="45" t="s">
        <v>316</v>
      </c>
      <c r="B123" s="46">
        <v>23500</v>
      </c>
      <c r="C123" s="47">
        <f>(B123-$B$1132)/($B$1133-$B$1132)</f>
        <v>2.2204102508965831E-2</v>
      </c>
      <c r="D123" s="46">
        <v>20000</v>
      </c>
      <c r="E123" s="47">
        <f>(D123-$D$1132)/($D$1133-$D$1132)</f>
        <v>3.9971199135974078E-2</v>
      </c>
      <c r="F123" s="46" t="s">
        <v>53</v>
      </c>
      <c r="G123" s="44">
        <f>VLOOKUP(F123,'DATOS DE SOPORTE'!$Y$5:$Z$8,2,FALSE)</f>
        <v>2</v>
      </c>
      <c r="H123" s="47">
        <f>(G123-$G$1132)/($G$1133-$G$1132)</f>
        <v>0.33333333333333331</v>
      </c>
      <c r="I123" s="50">
        <v>2</v>
      </c>
      <c r="J123" s="44">
        <f t="shared" si="54"/>
        <v>2</v>
      </c>
      <c r="K123" s="43">
        <f>(J123-$J$1132)/($J$1133-$J$1132)</f>
        <v>0.4</v>
      </c>
      <c r="L123" s="51" t="str">
        <f t="shared" si="93"/>
        <v>SI</v>
      </c>
      <c r="M123" s="46" t="s">
        <v>56</v>
      </c>
      <c r="N123" s="44">
        <f t="shared" si="55"/>
        <v>1</v>
      </c>
      <c r="O123" s="43">
        <f>(N123-N$1132)/(N$1133-N$1132)</f>
        <v>0</v>
      </c>
      <c r="P123" s="46" t="s">
        <v>193</v>
      </c>
      <c r="Q123" s="44">
        <f t="shared" si="56"/>
        <v>2</v>
      </c>
      <c r="R123" s="43">
        <f>(Q123-Q$1132)/(Q$1133-Q$1132)</f>
        <v>0.5</v>
      </c>
      <c r="S123" s="46" t="s">
        <v>194</v>
      </c>
      <c r="T123" s="44">
        <f t="shared" si="57"/>
        <v>1</v>
      </c>
      <c r="U123" s="43">
        <f>(T123-T$1132)/(T$1133-T$1132)</f>
        <v>0</v>
      </c>
      <c r="V123" s="46" t="s">
        <v>212</v>
      </c>
      <c r="W123" s="53">
        <f>VLOOKUP(V123,'DATOS DE SOPORTE'!$S$5:$T$10,2,FALSE)</f>
        <v>3</v>
      </c>
      <c r="X123" s="54">
        <f>(W123-W$1132)/(W$1133-W$1132)</f>
        <v>0.4</v>
      </c>
      <c r="Y123" s="46" t="s">
        <v>188</v>
      </c>
      <c r="Z123" s="53">
        <f t="shared" si="77"/>
        <v>1</v>
      </c>
      <c r="AA123" s="54">
        <f>(Z123-Z$1132)/(Z$1133-Z$1132)</f>
        <v>0</v>
      </c>
      <c r="AB123" s="46" t="s">
        <v>188</v>
      </c>
      <c r="AC123" s="53">
        <f t="shared" si="78"/>
        <v>1</v>
      </c>
      <c r="AD123" s="54">
        <f>(AC123-AC$1132)/(AC$1133-AC$1132)</f>
        <v>0</v>
      </c>
      <c r="AE123" s="46" t="s">
        <v>188</v>
      </c>
      <c r="AF123" s="53">
        <f t="shared" si="79"/>
        <v>1</v>
      </c>
      <c r="AG123" s="54">
        <f>(AF123-AF$1132)/(AF$1133-AF$1132)</f>
        <v>0</v>
      </c>
      <c r="AH123" s="24" t="s">
        <v>199</v>
      </c>
      <c r="AI123" s="53">
        <f>VLOOKUP(AH123,'DATOS DE SOPORTE'!$V$5:$W$8,2,FALSE)</f>
        <v>2</v>
      </c>
      <c r="AJ123" s="54">
        <f>(AI123-AI$1132)/(AI$1133-AI$1132)</f>
        <v>0.33333333333333331</v>
      </c>
      <c r="AK123" s="58" t="str">
        <f t="shared" si="80"/>
        <v>Regular</v>
      </c>
      <c r="AL123" s="61">
        <f>IFERROR(SQRT(($E123-$E$1136)^2+($C123-$C$1136)^2),0)</f>
        <v>0.18725725570088314</v>
      </c>
      <c r="AM123" s="62" t="str">
        <f>IF(AL123&lt;=SMALL($AL$3:$AL$1130,1),"MAS PARECIDO","NO")</f>
        <v>NO</v>
      </c>
      <c r="AN123" s="62" t="str">
        <f>IF(AL123&lt;=SMALL($AL$3:$AL$1130,5),"SIMILAR","NO")</f>
        <v>NO</v>
      </c>
      <c r="AO123" s="62" t="str">
        <f t="shared" si="94"/>
        <v>N/A</v>
      </c>
      <c r="AP123" s="62">
        <f t="shared" si="58"/>
        <v>0</v>
      </c>
      <c r="AQ123" s="65">
        <f t="shared" si="95"/>
        <v>0</v>
      </c>
      <c r="AR123" s="61">
        <f>IFERROR(SQRT(($E123-$E$1136)^2+($H123-$H$1136)^2),0)</f>
        <v>4.0001200036001078E-2</v>
      </c>
      <c r="AS123" s="62" t="str">
        <f>IF(AR123&lt;=SMALL(AR$3:AR$1130,1),"MAS PARECIDO","NO")</f>
        <v>NO</v>
      </c>
      <c r="AT123" s="62" t="str">
        <f>IF(AR123&lt;=SMALL(AR$3:AR$1130,5),"SIMILAR","NO")</f>
        <v>NO</v>
      </c>
      <c r="AU123" s="62" t="str">
        <f t="shared" si="59"/>
        <v>N/A</v>
      </c>
      <c r="AV123" s="62">
        <f t="shared" si="60"/>
        <v>0</v>
      </c>
      <c r="AW123" s="65">
        <f t="shared" si="61"/>
        <v>0</v>
      </c>
      <c r="AX123" s="59">
        <f>IFERROR(SQRT(($E123-$E$1136)^2+($K123-$K$1136)^2),0)</f>
        <v>0.2039610158935285</v>
      </c>
      <c r="AY123" s="62" t="str">
        <f>IF(AX123&lt;=SMALL(AX$3:AX$1130,1),"MAS PARECIDO","NO")</f>
        <v>NO</v>
      </c>
      <c r="AZ123" s="62" t="str">
        <f>IF(AX123&lt;=SMALL(AX$3:AX$1130,5),"SIMILAR","NO")</f>
        <v>NO</v>
      </c>
      <c r="BA123" s="62" t="str">
        <f t="shared" si="62"/>
        <v>N/A</v>
      </c>
      <c r="BB123" s="62">
        <f t="shared" si="63"/>
        <v>0</v>
      </c>
      <c r="BC123" s="65">
        <f t="shared" si="64"/>
        <v>0</v>
      </c>
      <c r="BD123" s="59">
        <f>IFERROR(SQRT(($E123-$E$1136)^2+($O123-$O$1136)^2),0)</f>
        <v>1.0007997282195475</v>
      </c>
      <c r="BE123" s="62" t="str">
        <f>IF(BD123&lt;=SMALL(BD$3:BD$1130,1),"MAS PARECIDO","NO")</f>
        <v>NO</v>
      </c>
      <c r="BF123" s="62" t="str">
        <f>IF(BD123&lt;=SMALL(BD$3:BD$1130,5),"SIMILAR","NO")</f>
        <v>NO</v>
      </c>
      <c r="BG123" s="62" t="str">
        <f t="shared" si="65"/>
        <v>N/A</v>
      </c>
      <c r="BH123" s="62">
        <f t="shared" si="66"/>
        <v>0</v>
      </c>
      <c r="BI123" s="65">
        <f t="shared" si="67"/>
        <v>0</v>
      </c>
      <c r="BJ123" s="59">
        <f>IFERROR(SQRT(($E123-$E$1136)^2+($R123-$R$1136)^2),0)</f>
        <v>4.0001200036001078E-2</v>
      </c>
      <c r="BK123" s="62" t="str">
        <f>IF(BJ123&lt;=SMALL(BJ$3:BJ$1130,1),"MAS PARECIDO","NO")</f>
        <v>NO</v>
      </c>
      <c r="BL123" s="62" t="str">
        <f>IF(BJ123&lt;=SMALL(BJ$3:BJ$1130,5),"SIMILAR","NO")</f>
        <v>NO</v>
      </c>
      <c r="BM123" s="62" t="str">
        <f t="shared" si="68"/>
        <v>N/A</v>
      </c>
      <c r="BN123" s="62">
        <f t="shared" si="69"/>
        <v>0</v>
      </c>
      <c r="BO123" s="65">
        <f t="shared" si="70"/>
        <v>0</v>
      </c>
      <c r="BP123" s="59">
        <f>IFERROR(SQRT(($E123-$E$1136)^2+($U123-$U$1136)^2),0)</f>
        <v>4.0001200036001078E-2</v>
      </c>
      <c r="BQ123" s="62" t="str">
        <f>IF(BP123&lt;=SMALL(BP$3:BP$1130,1),"MAS PARECIDO","NO")</f>
        <v>NO</v>
      </c>
      <c r="BR123" s="62" t="str">
        <f>IF(BP123&lt;=SMALL(BP$3:BP$1130,5),"SIMILAR","NO")</f>
        <v>NO</v>
      </c>
      <c r="BS123" s="62" t="str">
        <f t="shared" si="71"/>
        <v>N/A</v>
      </c>
      <c r="BT123" s="62">
        <f t="shared" si="72"/>
        <v>0</v>
      </c>
      <c r="BU123" s="65">
        <f t="shared" si="73"/>
        <v>0</v>
      </c>
      <c r="BV123" s="59">
        <f>IFERROR(SQRT(($E123-$E$1136)^2+($X123-$X$1136)^2),0)</f>
        <v>0.40199514425465416</v>
      </c>
      <c r="BW123" s="62" t="str">
        <f>IF(BV123&lt;=SMALL(BV$3:BV$1130,1),"MAS PARECIDO","NO")</f>
        <v>NO</v>
      </c>
      <c r="BX123" s="62" t="str">
        <f>IF(BV123&lt;=SMALL(BV$3:BV$1130,5),"SIMILAR","NO")</f>
        <v>NO</v>
      </c>
      <c r="BY123" s="62" t="str">
        <f t="shared" si="74"/>
        <v>N/A</v>
      </c>
      <c r="BZ123" s="62">
        <f t="shared" si="75"/>
        <v>0</v>
      </c>
      <c r="CA123" s="65">
        <f t="shared" si="76"/>
        <v>0</v>
      </c>
      <c r="CB123" s="59">
        <f>IFERROR(SQRT(($E123-$E$1136)^2+($AA123-$AA$1136)^2),0)</f>
        <v>4.0001200036001078E-2</v>
      </c>
      <c r="CC123" s="62" t="str">
        <f>IF(CB123&lt;=SMALL(CB$3:CB$1130,1),"MAS PARECIDO","NO")</f>
        <v>NO</v>
      </c>
      <c r="CD123" s="62" t="str">
        <f>IF(CB123&lt;=SMALL(CB$3:CB$1130,5),"SIMILAR","NO")</f>
        <v>NO</v>
      </c>
      <c r="CE123" s="62" t="str">
        <f t="shared" si="81"/>
        <v>N/A</v>
      </c>
      <c r="CF123" s="62">
        <f t="shared" si="82"/>
        <v>0</v>
      </c>
      <c r="CG123" s="65">
        <f t="shared" si="83"/>
        <v>0</v>
      </c>
      <c r="CH123" s="59">
        <f>IFERROR(SQRT(($E123-$E$1136)^2+($AD123-$AD$1136)^2),0)</f>
        <v>1.0007997282195475</v>
      </c>
      <c r="CI123" s="62" t="str">
        <f>IF(CH123&lt;=SMALL(CH$3:CH$1130,1),"MAS PARECIDO","NO")</f>
        <v>NO</v>
      </c>
      <c r="CJ123" s="62" t="str">
        <f>IF(CH123&lt;=SMALL(CH$3:CH$1130,5),"SIMILAR","NO")</f>
        <v>NO</v>
      </c>
      <c r="CK123" s="62" t="str">
        <f t="shared" si="84"/>
        <v>N/A</v>
      </c>
      <c r="CL123" s="62">
        <f t="shared" si="85"/>
        <v>0</v>
      </c>
      <c r="CM123" s="65">
        <f t="shared" si="86"/>
        <v>0</v>
      </c>
      <c r="CN123" s="59">
        <f>IFERROR(SQRT(($E123-$E$1136)^2+($AG123-$AG$1136)^2),0)</f>
        <v>1.0007997282195475</v>
      </c>
      <c r="CO123" s="62" t="str">
        <f>IF(CN123&lt;=SMALL(CN$3:CN$1130,1),"MAS PARECIDO","NO")</f>
        <v>NO</v>
      </c>
      <c r="CP123" s="62" t="str">
        <f>IF(CN123&lt;=SMALL(CN$3:CN$1130,5),"SIMILAR","NO")</f>
        <v>NO</v>
      </c>
      <c r="CQ123" s="62" t="str">
        <f t="shared" si="87"/>
        <v>N/A</v>
      </c>
      <c r="CR123" s="62">
        <f t="shared" si="88"/>
        <v>0</v>
      </c>
      <c r="CS123" s="65">
        <f t="shared" si="89"/>
        <v>0</v>
      </c>
      <c r="CT123" s="59">
        <f>IFERROR(SQRT(($E123-$E$1136)^2+($AJ123-$AJ$1136)^2),0)</f>
        <v>0.33572489796771299</v>
      </c>
      <c r="CU123" s="62" t="str">
        <f>IF(CT123&lt;=SMALL(CT$3:CT$1130,1),"MAS PARECIDO","NO")</f>
        <v>NO</v>
      </c>
      <c r="CV123" s="62" t="str">
        <f>IF(CT123&lt;=SMALL(CT$3:CT$1130,5),"SIMILAR","NO")</f>
        <v>NO</v>
      </c>
      <c r="CW123" s="62" t="str">
        <f t="shared" si="90"/>
        <v>N/A</v>
      </c>
      <c r="CX123" s="62">
        <f t="shared" si="91"/>
        <v>0</v>
      </c>
      <c r="CY123" s="65">
        <f t="shared" si="92"/>
        <v>0</v>
      </c>
      <c r="CZ123" s="2" t="s">
        <v>1506</v>
      </c>
      <c r="DA123" s="2" t="s">
        <v>1507</v>
      </c>
      <c r="DB123" s="2">
        <v>1</v>
      </c>
      <c r="DC123" s="2" t="s">
        <v>346</v>
      </c>
    </row>
    <row r="124" spans="1:107">
      <c r="A124" s="45" t="s">
        <v>317</v>
      </c>
      <c r="B124" s="46">
        <v>205576</v>
      </c>
      <c r="C124" s="47">
        <f>(B124-$B$1132)/($B$1133-$B$1132)</f>
        <v>0.23503514355089952</v>
      </c>
      <c r="D124" s="46">
        <v>100000</v>
      </c>
      <c r="E124" s="47">
        <f>(D124-$D$1132)/($D$1133-$D$1132)</f>
        <v>0.19997599927997839</v>
      </c>
      <c r="F124" s="46" t="s">
        <v>191</v>
      </c>
      <c r="G124" s="44">
        <f>VLOOKUP(F124,'DATOS DE SOPORTE'!$Y$5:$Z$8,2,FALSE)</f>
        <v>1</v>
      </c>
      <c r="H124" s="47">
        <f>(G124-$G$1132)/($G$1133-$G$1132)</f>
        <v>0</v>
      </c>
      <c r="I124" s="50">
        <v>0</v>
      </c>
      <c r="J124" s="44">
        <f t="shared" si="54"/>
        <v>0</v>
      </c>
      <c r="K124" s="43">
        <f>(J124-$J$1132)/($J$1133-$J$1132)</f>
        <v>0</v>
      </c>
      <c r="L124" s="51" t="str">
        <f t="shared" si="93"/>
        <v>NO</v>
      </c>
      <c r="M124" s="46" t="s">
        <v>56</v>
      </c>
      <c r="N124" s="44">
        <f t="shared" si="55"/>
        <v>1</v>
      </c>
      <c r="O124" s="43">
        <f>(N124-N$1132)/(N$1133-N$1132)</f>
        <v>0</v>
      </c>
      <c r="P124" s="46" t="s">
        <v>193</v>
      </c>
      <c r="Q124" s="44">
        <f t="shared" si="56"/>
        <v>2</v>
      </c>
      <c r="R124" s="43">
        <f>(Q124-Q$1132)/(Q$1133-Q$1132)</f>
        <v>0.5</v>
      </c>
      <c r="S124" s="46" t="s">
        <v>194</v>
      </c>
      <c r="T124" s="44">
        <f t="shared" si="57"/>
        <v>1</v>
      </c>
      <c r="U124" s="43">
        <f>(T124-T$1132)/(T$1133-T$1132)</f>
        <v>0</v>
      </c>
      <c r="V124" s="46" t="s">
        <v>62</v>
      </c>
      <c r="W124" s="53">
        <f>VLOOKUP(V124,'DATOS DE SOPORTE'!$S$5:$T$10,2,FALSE)</f>
        <v>1</v>
      </c>
      <c r="X124" s="54">
        <f>(W124-W$1132)/(W$1133-W$1132)</f>
        <v>0</v>
      </c>
      <c r="Y124" s="46" t="s">
        <v>188</v>
      </c>
      <c r="Z124" s="53">
        <f t="shared" si="77"/>
        <v>1</v>
      </c>
      <c r="AA124" s="54">
        <f>(Z124-Z$1132)/(Z$1133-Z$1132)</f>
        <v>0</v>
      </c>
      <c r="AB124" s="46" t="s">
        <v>188</v>
      </c>
      <c r="AC124" s="53">
        <f t="shared" si="78"/>
        <v>1</v>
      </c>
      <c r="AD124" s="54">
        <f>(AC124-AC$1132)/(AC$1133-AC$1132)</f>
        <v>0</v>
      </c>
      <c r="AE124" s="46" t="s">
        <v>188</v>
      </c>
      <c r="AF124" s="53">
        <f t="shared" si="79"/>
        <v>1</v>
      </c>
      <c r="AG124" s="54">
        <f>(AF124-AF$1132)/(AF$1133-AF$1132)</f>
        <v>0</v>
      </c>
      <c r="AH124" s="24" t="s">
        <v>67</v>
      </c>
      <c r="AI124" s="53">
        <f>VLOOKUP(AH124,'DATOS DE SOPORTE'!$V$5:$W$8,2,FALSE)</f>
        <v>1</v>
      </c>
      <c r="AJ124" s="54">
        <f>(AI124-AI$1132)/(AI$1133-AI$1132)</f>
        <v>0</v>
      </c>
      <c r="AK124" s="58" t="str">
        <f t="shared" si="80"/>
        <v>Muy malo</v>
      </c>
      <c r="AL124" s="61">
        <f>IFERROR(SQRT(($E124-$E$1136)^2+($C124-$C$1136)^2),0)</f>
        <v>0.20222803551640184</v>
      </c>
      <c r="AM124" s="62" t="str">
        <f>IF(AL124&lt;=SMALL($AL$3:$AL$1130,1),"MAS PARECIDO","NO")</f>
        <v>NO</v>
      </c>
      <c r="AN124" s="62" t="str">
        <f>IF(AL124&lt;=SMALL($AL$3:$AL$1130,5),"SIMILAR","NO")</f>
        <v>NO</v>
      </c>
      <c r="AO124" s="62" t="str">
        <f t="shared" si="94"/>
        <v>N/A</v>
      </c>
      <c r="AP124" s="62">
        <f t="shared" si="58"/>
        <v>0</v>
      </c>
      <c r="AQ124" s="65">
        <f t="shared" si="95"/>
        <v>0</v>
      </c>
      <c r="AR124" s="61">
        <f>IFERROR(SQRT(($E124-$E$1136)^2+($H124-$H$1136)^2),0)</f>
        <v>0.38873321342421391</v>
      </c>
      <c r="AS124" s="62" t="str">
        <f>IF(AR124&lt;=SMALL(AR$3:AR$1130,1),"MAS PARECIDO","NO")</f>
        <v>NO</v>
      </c>
      <c r="AT124" s="62" t="str">
        <f>IF(AR124&lt;=SMALL(AR$3:AR$1130,5),"SIMILAR","NO")</f>
        <v>NO</v>
      </c>
      <c r="AU124" s="62" t="str">
        <f t="shared" si="59"/>
        <v>N/A</v>
      </c>
      <c r="AV124" s="62">
        <f t="shared" si="60"/>
        <v>0</v>
      </c>
      <c r="AW124" s="65">
        <f t="shared" si="61"/>
        <v>0</v>
      </c>
      <c r="AX124" s="59">
        <f>IFERROR(SQRT(($E124-$E$1136)^2+($K124-$K$1136)^2),0)</f>
        <v>0.28284695527441039</v>
      </c>
      <c r="AY124" s="62" t="str">
        <f>IF(AX124&lt;=SMALL(AX$3:AX$1130,1),"MAS PARECIDO","NO")</f>
        <v>NO</v>
      </c>
      <c r="AZ124" s="62" t="str">
        <f>IF(AX124&lt;=SMALL(AX$3:AX$1130,5),"SIMILAR","NO")</f>
        <v>NO</v>
      </c>
      <c r="BA124" s="62" t="str">
        <f t="shared" si="62"/>
        <v>N/A</v>
      </c>
      <c r="BB124" s="62">
        <f t="shared" si="63"/>
        <v>0</v>
      </c>
      <c r="BC124" s="65">
        <f t="shared" si="64"/>
        <v>0</v>
      </c>
      <c r="BD124" s="59">
        <f>IFERROR(SQRT(($E124-$E$1136)^2+($O124-$O$1136)^2),0)</f>
        <v>1.0198050794676423</v>
      </c>
      <c r="BE124" s="62" t="str">
        <f>IF(BD124&lt;=SMALL(BD$3:BD$1130,1),"MAS PARECIDO","NO")</f>
        <v>NO</v>
      </c>
      <c r="BF124" s="62" t="str">
        <f>IF(BD124&lt;=SMALL(BD$3:BD$1130,5),"SIMILAR","NO")</f>
        <v>NO</v>
      </c>
      <c r="BG124" s="62" t="str">
        <f t="shared" si="65"/>
        <v>N/A</v>
      </c>
      <c r="BH124" s="62">
        <f t="shared" si="66"/>
        <v>0</v>
      </c>
      <c r="BI124" s="65">
        <f t="shared" si="67"/>
        <v>0</v>
      </c>
      <c r="BJ124" s="59">
        <f>IFERROR(SQRT(($E124-$E$1136)^2+($R124-$R$1136)^2),0)</f>
        <v>0.20000600018000539</v>
      </c>
      <c r="BK124" s="62" t="str">
        <f>IF(BJ124&lt;=SMALL(BJ$3:BJ$1130,1),"MAS PARECIDO","NO")</f>
        <v>NO</v>
      </c>
      <c r="BL124" s="62" t="str">
        <f>IF(BJ124&lt;=SMALL(BJ$3:BJ$1130,5),"SIMILAR","NO")</f>
        <v>NO</v>
      </c>
      <c r="BM124" s="62" t="str">
        <f t="shared" si="68"/>
        <v>N/A</v>
      </c>
      <c r="BN124" s="62">
        <f t="shared" si="69"/>
        <v>0</v>
      </c>
      <c r="BO124" s="65">
        <f t="shared" si="70"/>
        <v>0</v>
      </c>
      <c r="BP124" s="59">
        <f>IFERROR(SQRT(($E124-$E$1136)^2+($U124-$U$1136)^2),0)</f>
        <v>0.20000600018000539</v>
      </c>
      <c r="BQ124" s="62" t="str">
        <f>IF(BP124&lt;=SMALL(BP$3:BP$1130,1),"MAS PARECIDO","NO")</f>
        <v>NO</v>
      </c>
      <c r="BR124" s="62" t="str">
        <f>IF(BP124&lt;=SMALL(BP$3:BP$1130,5),"SIMILAR","NO")</f>
        <v>NO</v>
      </c>
      <c r="BS124" s="62" t="str">
        <f t="shared" si="71"/>
        <v>N/A</v>
      </c>
      <c r="BT124" s="62">
        <f t="shared" si="72"/>
        <v>0</v>
      </c>
      <c r="BU124" s="65">
        <f t="shared" si="73"/>
        <v>0</v>
      </c>
      <c r="BV124" s="59">
        <f>IFERROR(SQRT(($E124-$E$1136)^2+($X124-$X$1136)^2),0)</f>
        <v>0.20000600018000539</v>
      </c>
      <c r="BW124" s="62" t="str">
        <f>IF(BV124&lt;=SMALL(BV$3:BV$1130,1),"MAS PARECIDO","NO")</f>
        <v>NO</v>
      </c>
      <c r="BX124" s="62" t="str">
        <f>IF(BV124&lt;=SMALL(BV$3:BV$1130,5),"SIMILAR","NO")</f>
        <v>NO</v>
      </c>
      <c r="BY124" s="62" t="str">
        <f t="shared" si="74"/>
        <v>N/A</v>
      </c>
      <c r="BZ124" s="62">
        <f t="shared" si="75"/>
        <v>0</v>
      </c>
      <c r="CA124" s="65">
        <f t="shared" si="76"/>
        <v>0</v>
      </c>
      <c r="CB124" s="59">
        <f>IFERROR(SQRT(($E124-$E$1136)^2+($AA124-$AA$1136)^2),0)</f>
        <v>0.20000600018000539</v>
      </c>
      <c r="CC124" s="62" t="str">
        <f>IF(CB124&lt;=SMALL(CB$3:CB$1130,1),"MAS PARECIDO","NO")</f>
        <v>NO</v>
      </c>
      <c r="CD124" s="62" t="str">
        <f>IF(CB124&lt;=SMALL(CB$3:CB$1130,5),"SIMILAR","NO")</f>
        <v>NO</v>
      </c>
      <c r="CE124" s="62" t="str">
        <f t="shared" si="81"/>
        <v>N/A</v>
      </c>
      <c r="CF124" s="62">
        <f t="shared" si="82"/>
        <v>0</v>
      </c>
      <c r="CG124" s="65">
        <f t="shared" si="83"/>
        <v>0</v>
      </c>
      <c r="CH124" s="59">
        <f>IFERROR(SQRT(($E124-$E$1136)^2+($AD124-$AD$1136)^2),0)</f>
        <v>1.0198050794676423</v>
      </c>
      <c r="CI124" s="62" t="str">
        <f>IF(CH124&lt;=SMALL(CH$3:CH$1130,1),"MAS PARECIDO","NO")</f>
        <v>NO</v>
      </c>
      <c r="CJ124" s="62" t="str">
        <f>IF(CH124&lt;=SMALL(CH$3:CH$1130,5),"SIMILAR","NO")</f>
        <v>NO</v>
      </c>
      <c r="CK124" s="62" t="str">
        <f t="shared" si="84"/>
        <v>N/A</v>
      </c>
      <c r="CL124" s="62">
        <f t="shared" si="85"/>
        <v>0</v>
      </c>
      <c r="CM124" s="65">
        <f t="shared" si="86"/>
        <v>0</v>
      </c>
      <c r="CN124" s="59">
        <f>IFERROR(SQRT(($E124-$E$1136)^2+($AG124-$AG$1136)^2),0)</f>
        <v>1.0198050794676423</v>
      </c>
      <c r="CO124" s="62" t="str">
        <f>IF(CN124&lt;=SMALL(CN$3:CN$1130,1),"MAS PARECIDO","NO")</f>
        <v>NO</v>
      </c>
      <c r="CP124" s="62" t="str">
        <f>IF(CN124&lt;=SMALL(CN$3:CN$1130,5),"SIMILAR","NO")</f>
        <v>NO</v>
      </c>
      <c r="CQ124" s="62" t="str">
        <f t="shared" si="87"/>
        <v>N/A</v>
      </c>
      <c r="CR124" s="62">
        <f t="shared" si="88"/>
        <v>0</v>
      </c>
      <c r="CS124" s="65">
        <f t="shared" si="89"/>
        <v>0</v>
      </c>
      <c r="CT124" s="59">
        <f>IFERROR(SQRT(($E124-$E$1136)^2+($AJ124-$AJ$1136)^2),0)</f>
        <v>0.20000600018000539</v>
      </c>
      <c r="CU124" s="62" t="str">
        <f>IF(CT124&lt;=SMALL(CT$3:CT$1130,1),"MAS PARECIDO","NO")</f>
        <v>NO</v>
      </c>
      <c r="CV124" s="62" t="str">
        <f>IF(CT124&lt;=SMALL(CT$3:CT$1130,5),"SIMILAR","NO")</f>
        <v>NO</v>
      </c>
      <c r="CW124" s="62" t="str">
        <f t="shared" si="90"/>
        <v>N/A</v>
      </c>
      <c r="CX124" s="62">
        <f t="shared" si="91"/>
        <v>0</v>
      </c>
      <c r="CY124" s="65">
        <f t="shared" si="92"/>
        <v>0</v>
      </c>
      <c r="CZ124" s="2" t="s">
        <v>1508</v>
      </c>
      <c r="DA124" s="2" t="s">
        <v>1509</v>
      </c>
      <c r="DB124" s="2">
        <v>5</v>
      </c>
      <c r="DC124" s="2" t="s">
        <v>319</v>
      </c>
    </row>
    <row r="125" spans="1:107">
      <c r="A125" s="45" t="s">
        <v>317</v>
      </c>
      <c r="B125" s="46">
        <v>206086</v>
      </c>
      <c r="C125" s="47">
        <f>(B125-$B$1132)/($B$1133-$B$1132)</f>
        <v>0.23563128928636926</v>
      </c>
      <c r="D125" s="46">
        <v>100000</v>
      </c>
      <c r="E125" s="47">
        <f>(D125-$D$1132)/($D$1133-$D$1132)</f>
        <v>0.19997599927997839</v>
      </c>
      <c r="F125" s="46" t="s">
        <v>191</v>
      </c>
      <c r="G125" s="44">
        <f>VLOOKUP(F125,'DATOS DE SOPORTE'!$Y$5:$Z$8,2,FALSE)</f>
        <v>1</v>
      </c>
      <c r="H125" s="47">
        <f>(G125-$G$1132)/($G$1133-$G$1132)</f>
        <v>0</v>
      </c>
      <c r="I125" s="50">
        <v>0</v>
      </c>
      <c r="J125" s="44">
        <f t="shared" si="54"/>
        <v>0</v>
      </c>
      <c r="K125" s="43">
        <f>(J125-$J$1132)/($J$1133-$J$1132)</f>
        <v>0</v>
      </c>
      <c r="L125" s="51" t="str">
        <f t="shared" si="93"/>
        <v>NO</v>
      </c>
      <c r="M125" s="46" t="s">
        <v>56</v>
      </c>
      <c r="N125" s="44">
        <f t="shared" si="55"/>
        <v>1</v>
      </c>
      <c r="O125" s="43">
        <f>(N125-N$1132)/(N$1133-N$1132)</f>
        <v>0</v>
      </c>
      <c r="P125" s="46" t="s">
        <v>193</v>
      </c>
      <c r="Q125" s="44">
        <f t="shared" si="56"/>
        <v>2</v>
      </c>
      <c r="R125" s="43">
        <f>(Q125-Q$1132)/(Q$1133-Q$1132)</f>
        <v>0.5</v>
      </c>
      <c r="S125" s="46" t="s">
        <v>194</v>
      </c>
      <c r="T125" s="44">
        <f t="shared" si="57"/>
        <v>1</v>
      </c>
      <c r="U125" s="43">
        <f>(T125-T$1132)/(T$1133-T$1132)</f>
        <v>0</v>
      </c>
      <c r="V125" s="46" t="s">
        <v>62</v>
      </c>
      <c r="W125" s="53">
        <f>VLOOKUP(V125,'DATOS DE SOPORTE'!$S$5:$T$10,2,FALSE)</f>
        <v>1</v>
      </c>
      <c r="X125" s="54">
        <f>(W125-W$1132)/(W$1133-W$1132)</f>
        <v>0</v>
      </c>
      <c r="Y125" s="46" t="s">
        <v>188</v>
      </c>
      <c r="Z125" s="53">
        <f t="shared" si="77"/>
        <v>1</v>
      </c>
      <c r="AA125" s="54">
        <f>(Z125-Z$1132)/(Z$1133-Z$1132)</f>
        <v>0</v>
      </c>
      <c r="AB125" s="46" t="s">
        <v>188</v>
      </c>
      <c r="AC125" s="53">
        <f t="shared" si="78"/>
        <v>1</v>
      </c>
      <c r="AD125" s="54">
        <f>(AC125-AC$1132)/(AC$1133-AC$1132)</f>
        <v>0</v>
      </c>
      <c r="AE125" s="46" t="s">
        <v>188</v>
      </c>
      <c r="AF125" s="53">
        <f t="shared" si="79"/>
        <v>1</v>
      </c>
      <c r="AG125" s="54">
        <f>(AF125-AF$1132)/(AF$1133-AF$1132)</f>
        <v>0</v>
      </c>
      <c r="AH125" s="24" t="s">
        <v>67</v>
      </c>
      <c r="AI125" s="53">
        <f>VLOOKUP(AH125,'DATOS DE SOPORTE'!$V$5:$W$8,2,FALSE)</f>
        <v>1</v>
      </c>
      <c r="AJ125" s="54">
        <f>(AI125-AI$1132)/(AI$1133-AI$1132)</f>
        <v>0</v>
      </c>
      <c r="AK125" s="58" t="str">
        <f t="shared" si="80"/>
        <v>Muy malo</v>
      </c>
      <c r="AL125" s="61">
        <f>IFERROR(SQRT(($E125-$E$1136)^2+($C125-$C$1136)^2),0)</f>
        <v>0.20231702506816282</v>
      </c>
      <c r="AM125" s="62" t="str">
        <f>IF(AL125&lt;=SMALL($AL$3:$AL$1130,1),"MAS PARECIDO","NO")</f>
        <v>NO</v>
      </c>
      <c r="AN125" s="62" t="str">
        <f>IF(AL125&lt;=SMALL($AL$3:$AL$1130,5),"SIMILAR","NO")</f>
        <v>NO</v>
      </c>
      <c r="AO125" s="62" t="str">
        <f t="shared" si="94"/>
        <v>N/A</v>
      </c>
      <c r="AP125" s="62">
        <f t="shared" si="58"/>
        <v>0</v>
      </c>
      <c r="AQ125" s="65">
        <f t="shared" si="95"/>
        <v>0</v>
      </c>
      <c r="AR125" s="61">
        <f>IFERROR(SQRT(($E125-$E$1136)^2+($H125-$H$1136)^2),0)</f>
        <v>0.38873321342421391</v>
      </c>
      <c r="AS125" s="62" t="str">
        <f>IF(AR125&lt;=SMALL(AR$3:AR$1130,1),"MAS PARECIDO","NO")</f>
        <v>NO</v>
      </c>
      <c r="AT125" s="62" t="str">
        <f>IF(AR125&lt;=SMALL(AR$3:AR$1130,5),"SIMILAR","NO")</f>
        <v>NO</v>
      </c>
      <c r="AU125" s="62" t="str">
        <f t="shared" si="59"/>
        <v>N/A</v>
      </c>
      <c r="AV125" s="62">
        <f t="shared" si="60"/>
        <v>0</v>
      </c>
      <c r="AW125" s="65">
        <f t="shared" si="61"/>
        <v>0</v>
      </c>
      <c r="AX125" s="59">
        <f>IFERROR(SQRT(($E125-$E$1136)^2+($K125-$K$1136)^2),0)</f>
        <v>0.28284695527441039</v>
      </c>
      <c r="AY125" s="62" t="str">
        <f>IF(AX125&lt;=SMALL(AX$3:AX$1130,1),"MAS PARECIDO","NO")</f>
        <v>NO</v>
      </c>
      <c r="AZ125" s="62" t="str">
        <f>IF(AX125&lt;=SMALL(AX$3:AX$1130,5),"SIMILAR","NO")</f>
        <v>NO</v>
      </c>
      <c r="BA125" s="62" t="str">
        <f t="shared" si="62"/>
        <v>N/A</v>
      </c>
      <c r="BB125" s="62">
        <f t="shared" si="63"/>
        <v>0</v>
      </c>
      <c r="BC125" s="65">
        <f t="shared" si="64"/>
        <v>0</v>
      </c>
      <c r="BD125" s="59">
        <f>IFERROR(SQRT(($E125-$E$1136)^2+($O125-$O$1136)^2),0)</f>
        <v>1.0198050794676423</v>
      </c>
      <c r="BE125" s="62" t="str">
        <f>IF(BD125&lt;=SMALL(BD$3:BD$1130,1),"MAS PARECIDO","NO")</f>
        <v>NO</v>
      </c>
      <c r="BF125" s="62" t="str">
        <f>IF(BD125&lt;=SMALL(BD$3:BD$1130,5),"SIMILAR","NO")</f>
        <v>NO</v>
      </c>
      <c r="BG125" s="62" t="str">
        <f t="shared" si="65"/>
        <v>N/A</v>
      </c>
      <c r="BH125" s="62">
        <f t="shared" si="66"/>
        <v>0</v>
      </c>
      <c r="BI125" s="65">
        <f t="shared" si="67"/>
        <v>0</v>
      </c>
      <c r="BJ125" s="59">
        <f>IFERROR(SQRT(($E125-$E$1136)^2+($R125-$R$1136)^2),0)</f>
        <v>0.20000600018000539</v>
      </c>
      <c r="BK125" s="62" t="str">
        <f>IF(BJ125&lt;=SMALL(BJ$3:BJ$1130,1),"MAS PARECIDO","NO")</f>
        <v>NO</v>
      </c>
      <c r="BL125" s="62" t="str">
        <f>IF(BJ125&lt;=SMALL(BJ$3:BJ$1130,5),"SIMILAR","NO")</f>
        <v>NO</v>
      </c>
      <c r="BM125" s="62" t="str">
        <f t="shared" si="68"/>
        <v>N/A</v>
      </c>
      <c r="BN125" s="62">
        <f t="shared" si="69"/>
        <v>0</v>
      </c>
      <c r="BO125" s="65">
        <f t="shared" si="70"/>
        <v>0</v>
      </c>
      <c r="BP125" s="59">
        <f>IFERROR(SQRT(($E125-$E$1136)^2+($U125-$U$1136)^2),0)</f>
        <v>0.20000600018000539</v>
      </c>
      <c r="BQ125" s="62" t="str">
        <f>IF(BP125&lt;=SMALL(BP$3:BP$1130,1),"MAS PARECIDO","NO")</f>
        <v>NO</v>
      </c>
      <c r="BR125" s="62" t="str">
        <f>IF(BP125&lt;=SMALL(BP$3:BP$1130,5),"SIMILAR","NO")</f>
        <v>NO</v>
      </c>
      <c r="BS125" s="62" t="str">
        <f t="shared" si="71"/>
        <v>N/A</v>
      </c>
      <c r="BT125" s="62">
        <f t="shared" si="72"/>
        <v>0</v>
      </c>
      <c r="BU125" s="65">
        <f t="shared" si="73"/>
        <v>0</v>
      </c>
      <c r="BV125" s="59">
        <f>IFERROR(SQRT(($E125-$E$1136)^2+($X125-$X$1136)^2),0)</f>
        <v>0.20000600018000539</v>
      </c>
      <c r="BW125" s="62" t="str">
        <f>IF(BV125&lt;=SMALL(BV$3:BV$1130,1),"MAS PARECIDO","NO")</f>
        <v>NO</v>
      </c>
      <c r="BX125" s="62" t="str">
        <f>IF(BV125&lt;=SMALL(BV$3:BV$1130,5),"SIMILAR","NO")</f>
        <v>NO</v>
      </c>
      <c r="BY125" s="62" t="str">
        <f t="shared" si="74"/>
        <v>N/A</v>
      </c>
      <c r="BZ125" s="62">
        <f t="shared" si="75"/>
        <v>0</v>
      </c>
      <c r="CA125" s="65">
        <f t="shared" si="76"/>
        <v>0</v>
      </c>
      <c r="CB125" s="59">
        <f>IFERROR(SQRT(($E125-$E$1136)^2+($AA125-$AA$1136)^2),0)</f>
        <v>0.20000600018000539</v>
      </c>
      <c r="CC125" s="62" t="str">
        <f>IF(CB125&lt;=SMALL(CB$3:CB$1130,1),"MAS PARECIDO","NO")</f>
        <v>NO</v>
      </c>
      <c r="CD125" s="62" t="str">
        <f>IF(CB125&lt;=SMALL(CB$3:CB$1130,5),"SIMILAR","NO")</f>
        <v>NO</v>
      </c>
      <c r="CE125" s="62" t="str">
        <f t="shared" si="81"/>
        <v>N/A</v>
      </c>
      <c r="CF125" s="62">
        <f t="shared" si="82"/>
        <v>0</v>
      </c>
      <c r="CG125" s="65">
        <f t="shared" si="83"/>
        <v>0</v>
      </c>
      <c r="CH125" s="59">
        <f>IFERROR(SQRT(($E125-$E$1136)^2+($AD125-$AD$1136)^2),0)</f>
        <v>1.0198050794676423</v>
      </c>
      <c r="CI125" s="62" t="str">
        <f>IF(CH125&lt;=SMALL(CH$3:CH$1130,1),"MAS PARECIDO","NO")</f>
        <v>NO</v>
      </c>
      <c r="CJ125" s="62" t="str">
        <f>IF(CH125&lt;=SMALL(CH$3:CH$1130,5),"SIMILAR","NO")</f>
        <v>NO</v>
      </c>
      <c r="CK125" s="62" t="str">
        <f t="shared" si="84"/>
        <v>N/A</v>
      </c>
      <c r="CL125" s="62">
        <f t="shared" si="85"/>
        <v>0</v>
      </c>
      <c r="CM125" s="65">
        <f t="shared" si="86"/>
        <v>0</v>
      </c>
      <c r="CN125" s="59">
        <f>IFERROR(SQRT(($E125-$E$1136)^2+($AG125-$AG$1136)^2),0)</f>
        <v>1.0198050794676423</v>
      </c>
      <c r="CO125" s="62" t="str">
        <f>IF(CN125&lt;=SMALL(CN$3:CN$1130,1),"MAS PARECIDO","NO")</f>
        <v>NO</v>
      </c>
      <c r="CP125" s="62" t="str">
        <f>IF(CN125&lt;=SMALL(CN$3:CN$1130,5),"SIMILAR","NO")</f>
        <v>NO</v>
      </c>
      <c r="CQ125" s="62" t="str">
        <f t="shared" si="87"/>
        <v>N/A</v>
      </c>
      <c r="CR125" s="62">
        <f t="shared" si="88"/>
        <v>0</v>
      </c>
      <c r="CS125" s="65">
        <f t="shared" si="89"/>
        <v>0</v>
      </c>
      <c r="CT125" s="59">
        <f>IFERROR(SQRT(($E125-$E$1136)^2+($AJ125-$AJ$1136)^2),0)</f>
        <v>0.20000600018000539</v>
      </c>
      <c r="CU125" s="62" t="str">
        <f>IF(CT125&lt;=SMALL(CT$3:CT$1130,1),"MAS PARECIDO","NO")</f>
        <v>NO</v>
      </c>
      <c r="CV125" s="62" t="str">
        <f>IF(CT125&lt;=SMALL(CT$3:CT$1130,5),"SIMILAR","NO")</f>
        <v>NO</v>
      </c>
      <c r="CW125" s="62" t="str">
        <f t="shared" si="90"/>
        <v>N/A</v>
      </c>
      <c r="CX125" s="62">
        <f t="shared" si="91"/>
        <v>0</v>
      </c>
      <c r="CY125" s="65">
        <f t="shared" si="92"/>
        <v>0</v>
      </c>
      <c r="CZ125" s="2" t="s">
        <v>1508</v>
      </c>
      <c r="DA125" s="2" t="s">
        <v>1509</v>
      </c>
      <c r="DB125" s="2">
        <v>5</v>
      </c>
      <c r="DC125" s="2" t="s">
        <v>319</v>
      </c>
    </row>
    <row r="126" spans="1:107">
      <c r="A126" s="45" t="s">
        <v>312</v>
      </c>
      <c r="B126" s="46">
        <v>35000</v>
      </c>
      <c r="C126" s="47">
        <f>(B126-$B$1132)/($B$1133-$B$1132)</f>
        <v>3.5646604387204794E-2</v>
      </c>
      <c r="D126" s="46">
        <v>20000</v>
      </c>
      <c r="E126" s="47">
        <f>(D126-$D$1132)/($D$1133-$D$1132)</f>
        <v>3.9971199135974078E-2</v>
      </c>
      <c r="F126" s="46" t="s">
        <v>203</v>
      </c>
      <c r="G126" s="44">
        <f>VLOOKUP(F126,'DATOS DE SOPORTE'!$Y$5:$Z$8,2,FALSE)</f>
        <v>3</v>
      </c>
      <c r="H126" s="47">
        <f>(G126-$G$1132)/($G$1133-$G$1132)</f>
        <v>0.66666666666666663</v>
      </c>
      <c r="I126" s="50">
        <v>2</v>
      </c>
      <c r="J126" s="44">
        <f t="shared" si="54"/>
        <v>2</v>
      </c>
      <c r="K126" s="43">
        <f>(J126-$J$1132)/($J$1133-$J$1132)</f>
        <v>0.4</v>
      </c>
      <c r="L126" s="51" t="str">
        <f t="shared" si="93"/>
        <v>SI</v>
      </c>
      <c r="M126" s="46" t="s">
        <v>56</v>
      </c>
      <c r="N126" s="44">
        <f t="shared" si="55"/>
        <v>1</v>
      </c>
      <c r="O126" s="43">
        <f>(N126-N$1132)/(N$1133-N$1132)</f>
        <v>0</v>
      </c>
      <c r="P126" s="46" t="s">
        <v>193</v>
      </c>
      <c r="Q126" s="44">
        <f t="shared" si="56"/>
        <v>2</v>
      </c>
      <c r="R126" s="43">
        <f>(Q126-Q$1132)/(Q$1133-Q$1132)</f>
        <v>0.5</v>
      </c>
      <c r="S126" s="46" t="s">
        <v>60</v>
      </c>
      <c r="T126" s="44">
        <f t="shared" si="57"/>
        <v>2</v>
      </c>
      <c r="U126" s="43">
        <f>(T126-T$1132)/(T$1133-T$1132)</f>
        <v>1</v>
      </c>
      <c r="V126" s="46" t="s">
        <v>245</v>
      </c>
      <c r="W126" s="53">
        <f>VLOOKUP(V126,'DATOS DE SOPORTE'!$S$5:$T$10,2,FALSE)</f>
        <v>5</v>
      </c>
      <c r="X126" s="54">
        <f>(W126-W$1132)/(W$1133-W$1132)</f>
        <v>0.8</v>
      </c>
      <c r="Y126" s="46" t="s">
        <v>188</v>
      </c>
      <c r="Z126" s="53">
        <f t="shared" si="77"/>
        <v>1</v>
      </c>
      <c r="AA126" s="54">
        <f>(Z126-Z$1132)/(Z$1133-Z$1132)</f>
        <v>0</v>
      </c>
      <c r="AB126" s="46" t="s">
        <v>188</v>
      </c>
      <c r="AC126" s="53">
        <f t="shared" si="78"/>
        <v>1</v>
      </c>
      <c r="AD126" s="54">
        <f>(AC126-AC$1132)/(AC$1133-AC$1132)</f>
        <v>0</v>
      </c>
      <c r="AE126" s="46" t="s">
        <v>188</v>
      </c>
      <c r="AF126" s="53">
        <f t="shared" si="79"/>
        <v>1</v>
      </c>
      <c r="AG126" s="54">
        <f>(AF126-AF$1132)/(AF$1133-AF$1132)</f>
        <v>0</v>
      </c>
      <c r="AH126" s="24" t="s">
        <v>199</v>
      </c>
      <c r="AI126" s="53">
        <f>VLOOKUP(AH126,'DATOS DE SOPORTE'!$V$5:$W$8,2,FALSE)</f>
        <v>2</v>
      </c>
      <c r="AJ126" s="54">
        <f>(AI126-AI$1132)/(AI$1133-AI$1132)</f>
        <v>0.33333333333333331</v>
      </c>
      <c r="AK126" s="58" t="str">
        <f t="shared" si="80"/>
        <v>Malo</v>
      </c>
      <c r="AL126" s="61">
        <f>IFERROR(SQRT(($E126-$E$1136)^2+($C126-$C$1136)^2),0)</f>
        <v>0.17414871444335484</v>
      </c>
      <c r="AM126" s="62" t="str">
        <f>IF(AL126&lt;=SMALL($AL$3:$AL$1130,1),"MAS PARECIDO","NO")</f>
        <v>NO</v>
      </c>
      <c r="AN126" s="62" t="str">
        <f>IF(AL126&lt;=SMALL($AL$3:$AL$1130,5),"SIMILAR","NO")</f>
        <v>NO</v>
      </c>
      <c r="AO126" s="62" t="str">
        <f t="shared" si="94"/>
        <v>N/A</v>
      </c>
      <c r="AP126" s="62">
        <f t="shared" si="58"/>
        <v>0</v>
      </c>
      <c r="AQ126" s="65">
        <f t="shared" si="95"/>
        <v>0</v>
      </c>
      <c r="AR126" s="61">
        <f>IFERROR(SQRT(($E126-$E$1136)^2+($H126-$H$1136)^2),0)</f>
        <v>0.33572489796771299</v>
      </c>
      <c r="AS126" s="62" t="str">
        <f>IF(AR126&lt;=SMALL(AR$3:AR$1130,1),"MAS PARECIDO","NO")</f>
        <v>NO</v>
      </c>
      <c r="AT126" s="62" t="str">
        <f>IF(AR126&lt;=SMALL(AR$3:AR$1130,5),"SIMILAR","NO")</f>
        <v>NO</v>
      </c>
      <c r="AU126" s="62" t="str">
        <f t="shared" si="59"/>
        <v>N/A</v>
      </c>
      <c r="AV126" s="62">
        <f t="shared" si="60"/>
        <v>0</v>
      </c>
      <c r="AW126" s="65">
        <f t="shared" si="61"/>
        <v>0</v>
      </c>
      <c r="AX126" s="59">
        <f>IFERROR(SQRT(($E126-$E$1136)^2+($K126-$K$1136)^2),0)</f>
        <v>0.2039610158935285</v>
      </c>
      <c r="AY126" s="62" t="str">
        <f>IF(AX126&lt;=SMALL(AX$3:AX$1130,1),"MAS PARECIDO","NO")</f>
        <v>NO</v>
      </c>
      <c r="AZ126" s="62" t="str">
        <f>IF(AX126&lt;=SMALL(AX$3:AX$1130,5),"SIMILAR","NO")</f>
        <v>NO</v>
      </c>
      <c r="BA126" s="62" t="str">
        <f t="shared" si="62"/>
        <v>N/A</v>
      </c>
      <c r="BB126" s="62">
        <f t="shared" si="63"/>
        <v>0</v>
      </c>
      <c r="BC126" s="65">
        <f t="shared" si="64"/>
        <v>0</v>
      </c>
      <c r="BD126" s="59">
        <f>IFERROR(SQRT(($E126-$E$1136)^2+($O126-$O$1136)^2),0)</f>
        <v>1.0007997282195475</v>
      </c>
      <c r="BE126" s="62" t="str">
        <f>IF(BD126&lt;=SMALL(BD$3:BD$1130,1),"MAS PARECIDO","NO")</f>
        <v>NO</v>
      </c>
      <c r="BF126" s="62" t="str">
        <f>IF(BD126&lt;=SMALL(BD$3:BD$1130,5),"SIMILAR","NO")</f>
        <v>NO</v>
      </c>
      <c r="BG126" s="62" t="str">
        <f t="shared" si="65"/>
        <v>N/A</v>
      </c>
      <c r="BH126" s="62">
        <f t="shared" si="66"/>
        <v>0</v>
      </c>
      <c r="BI126" s="65">
        <f t="shared" si="67"/>
        <v>0</v>
      </c>
      <c r="BJ126" s="59">
        <f>IFERROR(SQRT(($E126-$E$1136)^2+($R126-$R$1136)^2),0)</f>
        <v>4.0001200036001078E-2</v>
      </c>
      <c r="BK126" s="62" t="str">
        <f>IF(BJ126&lt;=SMALL(BJ$3:BJ$1130,1),"MAS PARECIDO","NO")</f>
        <v>NO</v>
      </c>
      <c r="BL126" s="62" t="str">
        <f>IF(BJ126&lt;=SMALL(BJ$3:BJ$1130,5),"SIMILAR","NO")</f>
        <v>NO</v>
      </c>
      <c r="BM126" s="62" t="str">
        <f t="shared" si="68"/>
        <v>N/A</v>
      </c>
      <c r="BN126" s="62">
        <f t="shared" si="69"/>
        <v>0</v>
      </c>
      <c r="BO126" s="65">
        <f t="shared" si="70"/>
        <v>0</v>
      </c>
      <c r="BP126" s="59">
        <f>IFERROR(SQRT(($E126-$E$1136)^2+($U126-$U$1136)^2),0)</f>
        <v>1.0007997282195475</v>
      </c>
      <c r="BQ126" s="62" t="str">
        <f>IF(BP126&lt;=SMALL(BP$3:BP$1130,1),"MAS PARECIDO","NO")</f>
        <v>NO</v>
      </c>
      <c r="BR126" s="62" t="str">
        <f>IF(BP126&lt;=SMALL(BP$3:BP$1130,5),"SIMILAR","NO")</f>
        <v>NO</v>
      </c>
      <c r="BS126" s="62" t="str">
        <f t="shared" si="71"/>
        <v>N/A</v>
      </c>
      <c r="BT126" s="62">
        <f t="shared" si="72"/>
        <v>0</v>
      </c>
      <c r="BU126" s="65">
        <f t="shared" si="73"/>
        <v>0</v>
      </c>
      <c r="BV126" s="59">
        <f>IFERROR(SQRT(($E126-$E$1136)^2+($X126-$X$1136)^2),0)</f>
        <v>0.80099943570786636</v>
      </c>
      <c r="BW126" s="62" t="str">
        <f>IF(BV126&lt;=SMALL(BV$3:BV$1130,1),"MAS PARECIDO","NO")</f>
        <v>NO</v>
      </c>
      <c r="BX126" s="62" t="str">
        <f>IF(BV126&lt;=SMALL(BV$3:BV$1130,5),"SIMILAR","NO")</f>
        <v>NO</v>
      </c>
      <c r="BY126" s="62" t="str">
        <f t="shared" si="74"/>
        <v>N/A</v>
      </c>
      <c r="BZ126" s="62">
        <f t="shared" si="75"/>
        <v>0</v>
      </c>
      <c r="CA126" s="65">
        <f t="shared" si="76"/>
        <v>0</v>
      </c>
      <c r="CB126" s="59">
        <f>IFERROR(SQRT(($E126-$E$1136)^2+($AA126-$AA$1136)^2),0)</f>
        <v>4.0001200036001078E-2</v>
      </c>
      <c r="CC126" s="62" t="str">
        <f>IF(CB126&lt;=SMALL(CB$3:CB$1130,1),"MAS PARECIDO","NO")</f>
        <v>NO</v>
      </c>
      <c r="CD126" s="62" t="str">
        <f>IF(CB126&lt;=SMALL(CB$3:CB$1130,5),"SIMILAR","NO")</f>
        <v>NO</v>
      </c>
      <c r="CE126" s="62" t="str">
        <f t="shared" si="81"/>
        <v>N/A</v>
      </c>
      <c r="CF126" s="62">
        <f t="shared" si="82"/>
        <v>0</v>
      </c>
      <c r="CG126" s="65">
        <f t="shared" si="83"/>
        <v>0</v>
      </c>
      <c r="CH126" s="59">
        <f>IFERROR(SQRT(($E126-$E$1136)^2+($AD126-$AD$1136)^2),0)</f>
        <v>1.0007997282195475</v>
      </c>
      <c r="CI126" s="62" t="str">
        <f>IF(CH126&lt;=SMALL(CH$3:CH$1130,1),"MAS PARECIDO","NO")</f>
        <v>NO</v>
      </c>
      <c r="CJ126" s="62" t="str">
        <f>IF(CH126&lt;=SMALL(CH$3:CH$1130,5),"SIMILAR","NO")</f>
        <v>NO</v>
      </c>
      <c r="CK126" s="62" t="str">
        <f t="shared" si="84"/>
        <v>N/A</v>
      </c>
      <c r="CL126" s="62">
        <f t="shared" si="85"/>
        <v>0</v>
      </c>
      <c r="CM126" s="65">
        <f t="shared" si="86"/>
        <v>0</v>
      </c>
      <c r="CN126" s="59">
        <f>IFERROR(SQRT(($E126-$E$1136)^2+($AG126-$AG$1136)^2),0)</f>
        <v>1.0007997282195475</v>
      </c>
      <c r="CO126" s="62" t="str">
        <f>IF(CN126&lt;=SMALL(CN$3:CN$1130,1),"MAS PARECIDO","NO")</f>
        <v>NO</v>
      </c>
      <c r="CP126" s="62" t="str">
        <f>IF(CN126&lt;=SMALL(CN$3:CN$1130,5),"SIMILAR","NO")</f>
        <v>NO</v>
      </c>
      <c r="CQ126" s="62" t="str">
        <f t="shared" si="87"/>
        <v>N/A</v>
      </c>
      <c r="CR126" s="62">
        <f t="shared" si="88"/>
        <v>0</v>
      </c>
      <c r="CS126" s="65">
        <f t="shared" si="89"/>
        <v>0</v>
      </c>
      <c r="CT126" s="59">
        <f>IFERROR(SQRT(($E126-$E$1136)^2+($AJ126-$AJ$1136)^2),0)</f>
        <v>0.33572489796771299</v>
      </c>
      <c r="CU126" s="62" t="str">
        <f>IF(CT126&lt;=SMALL(CT$3:CT$1130,1),"MAS PARECIDO","NO")</f>
        <v>NO</v>
      </c>
      <c r="CV126" s="62" t="str">
        <f>IF(CT126&lt;=SMALL(CT$3:CT$1130,5),"SIMILAR","NO")</f>
        <v>NO</v>
      </c>
      <c r="CW126" s="62" t="str">
        <f t="shared" si="90"/>
        <v>N/A</v>
      </c>
      <c r="CX126" s="62">
        <f t="shared" si="91"/>
        <v>0</v>
      </c>
      <c r="CY126" s="65">
        <f t="shared" si="92"/>
        <v>0</v>
      </c>
      <c r="CZ126" s="2" t="s">
        <v>1498</v>
      </c>
      <c r="DA126" s="2" t="s">
        <v>1499</v>
      </c>
      <c r="DB126" s="2">
        <v>2</v>
      </c>
      <c r="DC126" s="2" t="s">
        <v>310</v>
      </c>
    </row>
    <row r="127" spans="1:107">
      <c r="A127" s="45" t="s">
        <v>318</v>
      </c>
      <c r="B127" s="46">
        <v>40000</v>
      </c>
      <c r="C127" s="47">
        <f>(B127-$B$1132)/($B$1133-$B$1132)</f>
        <v>4.1491170421221732E-2</v>
      </c>
      <c r="D127" s="46">
        <v>5400</v>
      </c>
      <c r="E127" s="47">
        <f>(D127-$D$1132)/($D$1133-$D$1132)</f>
        <v>1.0770323109693291E-2</v>
      </c>
      <c r="F127" s="46" t="s">
        <v>191</v>
      </c>
      <c r="G127" s="44">
        <f>VLOOKUP(F127,'DATOS DE SOPORTE'!$Y$5:$Z$8,2,FALSE)</f>
        <v>1</v>
      </c>
      <c r="H127" s="47">
        <f>(G127-$G$1132)/($G$1133-$G$1132)</f>
        <v>0</v>
      </c>
      <c r="I127" s="50">
        <v>0</v>
      </c>
      <c r="J127" s="44">
        <f t="shared" si="54"/>
        <v>0</v>
      </c>
      <c r="K127" s="43">
        <f>(J127-$J$1132)/($J$1133-$J$1132)</f>
        <v>0</v>
      </c>
      <c r="L127" s="51" t="str">
        <f t="shared" si="93"/>
        <v>NO</v>
      </c>
      <c r="M127" s="46" t="s">
        <v>192</v>
      </c>
      <c r="N127" s="44">
        <f t="shared" si="55"/>
        <v>2</v>
      </c>
      <c r="O127" s="43">
        <f>(N127-N$1132)/(N$1133-N$1132)</f>
        <v>1</v>
      </c>
      <c r="P127" s="46" t="s">
        <v>58</v>
      </c>
      <c r="Q127" s="44">
        <f t="shared" si="56"/>
        <v>3</v>
      </c>
      <c r="R127" s="43">
        <f>(Q127-Q$1132)/(Q$1133-Q$1132)</f>
        <v>1</v>
      </c>
      <c r="S127" s="46" t="s">
        <v>194</v>
      </c>
      <c r="T127" s="44">
        <f t="shared" si="57"/>
        <v>1</v>
      </c>
      <c r="U127" s="43">
        <f>(T127-T$1132)/(T$1133-T$1132)</f>
        <v>0</v>
      </c>
      <c r="V127" s="46" t="s">
        <v>62</v>
      </c>
      <c r="W127" s="53">
        <f>VLOOKUP(V127,'DATOS DE SOPORTE'!$S$5:$T$10,2,FALSE)</f>
        <v>1</v>
      </c>
      <c r="X127" s="54">
        <f>(W127-W$1132)/(W$1133-W$1132)</f>
        <v>0</v>
      </c>
      <c r="Y127" s="46" t="s">
        <v>136</v>
      </c>
      <c r="Z127" s="53">
        <f t="shared" si="77"/>
        <v>2</v>
      </c>
      <c r="AA127" s="54">
        <f>(Z127-Z$1132)/(Z$1133-Z$1132)</f>
        <v>1</v>
      </c>
      <c r="AB127" s="46" t="s">
        <v>188</v>
      </c>
      <c r="AC127" s="53">
        <f t="shared" si="78"/>
        <v>1</v>
      </c>
      <c r="AD127" s="54">
        <f>(AC127-AC$1132)/(AC$1133-AC$1132)</f>
        <v>0</v>
      </c>
      <c r="AE127" s="46" t="s">
        <v>188</v>
      </c>
      <c r="AF127" s="53">
        <f t="shared" si="79"/>
        <v>1</v>
      </c>
      <c r="AG127" s="54">
        <f>(AF127-AF$1132)/(AF$1133-AF$1132)</f>
        <v>0</v>
      </c>
      <c r="AH127" s="24" t="s">
        <v>199</v>
      </c>
      <c r="AI127" s="53">
        <f>VLOOKUP(AH127,'DATOS DE SOPORTE'!$V$5:$W$8,2,FALSE)</f>
        <v>2</v>
      </c>
      <c r="AJ127" s="54">
        <f>(AI127-AI$1132)/(AI$1133-AI$1132)</f>
        <v>0.33333333333333331</v>
      </c>
      <c r="AK127" s="58" t="str">
        <f t="shared" si="80"/>
        <v>Muy malo</v>
      </c>
      <c r="AL127" s="61">
        <f>IFERROR(SQRT(($E127-$E$1136)^2+($C127-$C$1136)^2),0)</f>
        <v>0.16400385808110371</v>
      </c>
      <c r="AM127" s="62" t="str">
        <f>IF(AL127&lt;=SMALL($AL$3:$AL$1130,1),"MAS PARECIDO","NO")</f>
        <v>NO</v>
      </c>
      <c r="AN127" s="62" t="str">
        <f>IF(AL127&lt;=SMALL($AL$3:$AL$1130,5),"SIMILAR","NO")</f>
        <v>NO</v>
      </c>
      <c r="AO127" s="62" t="str">
        <f t="shared" si="94"/>
        <v>N/A</v>
      </c>
      <c r="AP127" s="62">
        <f t="shared" si="58"/>
        <v>0</v>
      </c>
      <c r="AQ127" s="65">
        <f t="shared" si="95"/>
        <v>0</v>
      </c>
      <c r="AR127" s="61">
        <f>IFERROR(SQRT(($E127-$E$1136)^2+($H127-$H$1136)^2),0)</f>
        <v>0.33350825793348216</v>
      </c>
      <c r="AS127" s="62" t="str">
        <f>IF(AR127&lt;=SMALL(AR$3:AR$1130,1),"MAS PARECIDO","NO")</f>
        <v>NO</v>
      </c>
      <c r="AT127" s="62" t="str">
        <f>IF(AR127&lt;=SMALL(AR$3:AR$1130,5),"SIMILAR","NO")</f>
        <v>NO</v>
      </c>
      <c r="AU127" s="62" t="str">
        <f t="shared" si="59"/>
        <v>N/A</v>
      </c>
      <c r="AV127" s="62">
        <f t="shared" si="60"/>
        <v>0</v>
      </c>
      <c r="AW127" s="65">
        <f t="shared" si="61"/>
        <v>0</v>
      </c>
      <c r="AX127" s="59">
        <f>IFERROR(SQRT(($E127-$E$1136)^2+($K127-$K$1136)^2),0)</f>
        <v>0.20029140520430463</v>
      </c>
      <c r="AY127" s="62" t="str">
        <f>IF(AX127&lt;=SMALL(AX$3:AX$1130,1),"MAS PARECIDO","NO")</f>
        <v>NO</v>
      </c>
      <c r="AZ127" s="62" t="str">
        <f>IF(AX127&lt;=SMALL(AX$3:AX$1130,5),"SIMILAR","NO")</f>
        <v>NO</v>
      </c>
      <c r="BA127" s="62" t="str">
        <f t="shared" si="62"/>
        <v>N/A</v>
      </c>
      <c r="BB127" s="62">
        <f t="shared" si="63"/>
        <v>0</v>
      </c>
      <c r="BC127" s="65">
        <f t="shared" si="64"/>
        <v>0</v>
      </c>
      <c r="BD127" s="59">
        <f>IFERROR(SQRT(($E127-$E$1136)^2+($O127-$O$1136)^2),0)</f>
        <v>1.0800324009720292E-2</v>
      </c>
      <c r="BE127" s="62" t="str">
        <f>IF(BD127&lt;=SMALL(BD$3:BD$1130,1),"MAS PARECIDO","NO")</f>
        <v>NO</v>
      </c>
      <c r="BF127" s="62" t="str">
        <f>IF(BD127&lt;=SMALL(BD$3:BD$1130,5),"SIMILAR","NO")</f>
        <v>NO</v>
      </c>
      <c r="BG127" s="62" t="str">
        <f t="shared" si="65"/>
        <v>N/A</v>
      </c>
      <c r="BH127" s="62">
        <f t="shared" si="66"/>
        <v>0</v>
      </c>
      <c r="BI127" s="65">
        <f t="shared" si="67"/>
        <v>0</v>
      </c>
      <c r="BJ127" s="59">
        <f>IFERROR(SQRT(($E127-$E$1136)^2+($R127-$R$1136)^2),0)</f>
        <v>0.50011663339536605</v>
      </c>
      <c r="BK127" s="62" t="str">
        <f>IF(BJ127&lt;=SMALL(BJ$3:BJ$1130,1),"MAS PARECIDO","NO")</f>
        <v>NO</v>
      </c>
      <c r="BL127" s="62" t="str">
        <f>IF(BJ127&lt;=SMALL(BJ$3:BJ$1130,5),"SIMILAR","NO")</f>
        <v>NO</v>
      </c>
      <c r="BM127" s="62" t="str">
        <f t="shared" si="68"/>
        <v>N/A</v>
      </c>
      <c r="BN127" s="62">
        <f t="shared" si="69"/>
        <v>0</v>
      </c>
      <c r="BO127" s="65">
        <f t="shared" si="70"/>
        <v>0</v>
      </c>
      <c r="BP127" s="59">
        <f>IFERROR(SQRT(($E127-$E$1136)^2+($U127-$U$1136)^2),0)</f>
        <v>1.0800324009720292E-2</v>
      </c>
      <c r="BQ127" s="62" t="str">
        <f>IF(BP127&lt;=SMALL(BP$3:BP$1130,1),"MAS PARECIDO","NO")</f>
        <v>NO</v>
      </c>
      <c r="BR127" s="62" t="str">
        <f>IF(BP127&lt;=SMALL(BP$3:BP$1130,5),"SIMILAR","NO")</f>
        <v>NO</v>
      </c>
      <c r="BS127" s="62" t="str">
        <f t="shared" si="71"/>
        <v>N/A</v>
      </c>
      <c r="BT127" s="62">
        <f t="shared" si="72"/>
        <v>0</v>
      </c>
      <c r="BU127" s="65">
        <f t="shared" si="73"/>
        <v>0</v>
      </c>
      <c r="BV127" s="59">
        <f>IFERROR(SQRT(($E127-$E$1136)^2+($X127-$X$1136)^2),0)</f>
        <v>1.0800324009720292E-2</v>
      </c>
      <c r="BW127" s="62" t="str">
        <f>IF(BV127&lt;=SMALL(BV$3:BV$1130,1),"MAS PARECIDO","NO")</f>
        <v>NO</v>
      </c>
      <c r="BX127" s="62" t="str">
        <f>IF(BV127&lt;=SMALL(BV$3:BV$1130,5),"SIMILAR","NO")</f>
        <v>NO</v>
      </c>
      <c r="BY127" s="62" t="str">
        <f t="shared" si="74"/>
        <v>N/A</v>
      </c>
      <c r="BZ127" s="62">
        <f t="shared" si="75"/>
        <v>0</v>
      </c>
      <c r="CA127" s="65">
        <f t="shared" si="76"/>
        <v>0</v>
      </c>
      <c r="CB127" s="59">
        <f>IFERROR(SQRT(($E127-$E$1136)^2+($AA127-$AA$1136)^2),0)</f>
        <v>1.0000583217986414</v>
      </c>
      <c r="CC127" s="62" t="str">
        <f>IF(CB127&lt;=SMALL(CB$3:CB$1130,1),"MAS PARECIDO","NO")</f>
        <v>NO</v>
      </c>
      <c r="CD127" s="62" t="str">
        <f>IF(CB127&lt;=SMALL(CB$3:CB$1130,5),"SIMILAR","NO")</f>
        <v>NO</v>
      </c>
      <c r="CE127" s="62" t="str">
        <f t="shared" si="81"/>
        <v>N/A</v>
      </c>
      <c r="CF127" s="62">
        <f t="shared" si="82"/>
        <v>0</v>
      </c>
      <c r="CG127" s="65">
        <f t="shared" si="83"/>
        <v>0</v>
      </c>
      <c r="CH127" s="59">
        <f>IFERROR(SQRT(($E127-$E$1136)^2+($AD127-$AD$1136)^2),0)</f>
        <v>1.0000583217986414</v>
      </c>
      <c r="CI127" s="62" t="str">
        <f>IF(CH127&lt;=SMALL(CH$3:CH$1130,1),"MAS PARECIDO","NO")</f>
        <v>NO</v>
      </c>
      <c r="CJ127" s="62" t="str">
        <f>IF(CH127&lt;=SMALL(CH$3:CH$1130,5),"SIMILAR","NO")</f>
        <v>NO</v>
      </c>
      <c r="CK127" s="62" t="str">
        <f t="shared" si="84"/>
        <v>N/A</v>
      </c>
      <c r="CL127" s="62">
        <f t="shared" si="85"/>
        <v>0</v>
      </c>
      <c r="CM127" s="65">
        <f t="shared" si="86"/>
        <v>0</v>
      </c>
      <c r="CN127" s="59">
        <f>IFERROR(SQRT(($E127-$E$1136)^2+($AG127-$AG$1136)^2),0)</f>
        <v>1.0000583217986414</v>
      </c>
      <c r="CO127" s="62" t="str">
        <f>IF(CN127&lt;=SMALL(CN$3:CN$1130,1),"MAS PARECIDO","NO")</f>
        <v>NO</v>
      </c>
      <c r="CP127" s="62" t="str">
        <f>IF(CN127&lt;=SMALL(CN$3:CN$1130,5),"SIMILAR","NO")</f>
        <v>NO</v>
      </c>
      <c r="CQ127" s="62" t="str">
        <f t="shared" si="87"/>
        <v>N/A</v>
      </c>
      <c r="CR127" s="62">
        <f t="shared" si="88"/>
        <v>0</v>
      </c>
      <c r="CS127" s="65">
        <f t="shared" si="89"/>
        <v>0</v>
      </c>
      <c r="CT127" s="59">
        <f>IFERROR(SQRT(($E127-$E$1136)^2+($AJ127-$AJ$1136)^2),0)</f>
        <v>0.33350825793348216</v>
      </c>
      <c r="CU127" s="62" t="str">
        <f>IF(CT127&lt;=SMALL(CT$3:CT$1130,1),"MAS PARECIDO","NO")</f>
        <v>NO</v>
      </c>
      <c r="CV127" s="62" t="str">
        <f>IF(CT127&lt;=SMALL(CT$3:CT$1130,5),"SIMILAR","NO")</f>
        <v>NO</v>
      </c>
      <c r="CW127" s="62" t="str">
        <f t="shared" si="90"/>
        <v>N/A</v>
      </c>
      <c r="CX127" s="62">
        <f t="shared" si="91"/>
        <v>0</v>
      </c>
      <c r="CY127" s="65">
        <f t="shared" si="92"/>
        <v>0</v>
      </c>
      <c r="CZ127" s="2" t="s">
        <v>1510</v>
      </c>
      <c r="DA127" s="2" t="s">
        <v>1511</v>
      </c>
      <c r="DB127" s="2">
        <v>16</v>
      </c>
      <c r="DC127" s="2" t="s">
        <v>319</v>
      </c>
    </row>
    <row r="128" spans="1:107">
      <c r="A128" s="45" t="s">
        <v>320</v>
      </c>
      <c r="B128" s="46">
        <v>35000</v>
      </c>
      <c r="C128" s="47">
        <f>(B128-$B$1132)/($B$1133-$B$1132)</f>
        <v>3.5646604387204794E-2</v>
      </c>
      <c r="D128" s="46">
        <v>5000</v>
      </c>
      <c r="E128" s="47">
        <f>(D128-$D$1132)/($D$1133-$D$1132)</f>
        <v>9.9702991089732698E-3</v>
      </c>
      <c r="F128" s="46" t="s">
        <v>53</v>
      </c>
      <c r="G128" s="44">
        <f>VLOOKUP(F128,'DATOS DE SOPORTE'!$Y$5:$Z$8,2,FALSE)</f>
        <v>2</v>
      </c>
      <c r="H128" s="47">
        <f>(G128-$G$1132)/($G$1133-$G$1132)</f>
        <v>0.33333333333333331</v>
      </c>
      <c r="I128" s="50">
        <v>3</v>
      </c>
      <c r="J128" s="44">
        <f t="shared" si="54"/>
        <v>3</v>
      </c>
      <c r="K128" s="43">
        <f>(J128-$J$1132)/($J$1133-$J$1132)</f>
        <v>0.6</v>
      </c>
      <c r="L128" s="51" t="str">
        <f t="shared" si="93"/>
        <v>SI</v>
      </c>
      <c r="M128" s="46" t="s">
        <v>192</v>
      </c>
      <c r="N128" s="44">
        <f t="shared" si="55"/>
        <v>2</v>
      </c>
      <c r="O128" s="43">
        <f>(N128-N$1132)/(N$1133-N$1132)</f>
        <v>1</v>
      </c>
      <c r="P128" s="46" t="s">
        <v>193</v>
      </c>
      <c r="Q128" s="44">
        <f t="shared" si="56"/>
        <v>2</v>
      </c>
      <c r="R128" s="43">
        <f>(Q128-Q$1132)/(Q$1133-Q$1132)</f>
        <v>0.5</v>
      </c>
      <c r="S128" s="46" t="s">
        <v>194</v>
      </c>
      <c r="T128" s="44">
        <f t="shared" si="57"/>
        <v>1</v>
      </c>
      <c r="U128" s="43">
        <f>(T128-T$1132)/(T$1133-T$1132)</f>
        <v>0</v>
      </c>
      <c r="V128" s="46" t="s">
        <v>212</v>
      </c>
      <c r="W128" s="53">
        <f>VLOOKUP(V128,'DATOS DE SOPORTE'!$S$5:$T$10,2,FALSE)</f>
        <v>3</v>
      </c>
      <c r="X128" s="54">
        <f>(W128-W$1132)/(W$1133-W$1132)</f>
        <v>0.4</v>
      </c>
      <c r="Y128" s="46" t="s">
        <v>136</v>
      </c>
      <c r="Z128" s="53">
        <f t="shared" si="77"/>
        <v>2</v>
      </c>
      <c r="AA128" s="54">
        <f>(Z128-Z$1132)/(Z$1133-Z$1132)</f>
        <v>1</v>
      </c>
      <c r="AB128" s="46" t="s">
        <v>188</v>
      </c>
      <c r="AC128" s="53">
        <f t="shared" si="78"/>
        <v>1</v>
      </c>
      <c r="AD128" s="54">
        <f>(AC128-AC$1132)/(AC$1133-AC$1132)</f>
        <v>0</v>
      </c>
      <c r="AE128" s="46" t="s">
        <v>188</v>
      </c>
      <c r="AF128" s="53">
        <f t="shared" si="79"/>
        <v>1</v>
      </c>
      <c r="AG128" s="54">
        <f>(AF128-AF$1132)/(AF$1133-AF$1132)</f>
        <v>0</v>
      </c>
      <c r="AH128" s="24" t="s">
        <v>199</v>
      </c>
      <c r="AI128" s="53">
        <f>VLOOKUP(AH128,'DATOS DE SOPORTE'!$V$5:$W$8,2,FALSE)</f>
        <v>2</v>
      </c>
      <c r="AJ128" s="54">
        <f>(AI128-AI$1132)/(AI$1133-AI$1132)</f>
        <v>0.33333333333333331</v>
      </c>
      <c r="AK128" s="58" t="str">
        <f t="shared" si="80"/>
        <v>Muy malo</v>
      </c>
      <c r="AL128" s="61">
        <f>IFERROR(SQRT(($E128-$E$1136)^2+($C128-$C$1136)^2),0)</f>
        <v>0.16978717483432895</v>
      </c>
      <c r="AM128" s="62" t="str">
        <f>IF(AL128&lt;=SMALL($AL$3:$AL$1130,1),"MAS PARECIDO","NO")</f>
        <v>NO</v>
      </c>
      <c r="AN128" s="62" t="str">
        <f>IF(AL128&lt;=SMALL($AL$3:$AL$1130,5),"SIMILAR","NO")</f>
        <v>NO</v>
      </c>
      <c r="AO128" s="62" t="str">
        <f t="shared" si="94"/>
        <v>N/A</v>
      </c>
      <c r="AP128" s="62">
        <f t="shared" si="58"/>
        <v>0</v>
      </c>
      <c r="AQ128" s="65">
        <f t="shared" si="95"/>
        <v>0</v>
      </c>
      <c r="AR128" s="61">
        <f>IFERROR(SQRT(($E128-$E$1136)^2+($H128-$H$1136)^2),0)</f>
        <v>1.0000300009000271E-2</v>
      </c>
      <c r="AS128" s="62" t="str">
        <f>IF(AR128&lt;=SMALL(AR$3:AR$1130,1),"MAS PARECIDO","NO")</f>
        <v>NO</v>
      </c>
      <c r="AT128" s="62" t="str">
        <f>IF(AR128&lt;=SMALL(AR$3:AR$1130,5),"SIMILAR","NO")</f>
        <v>NO</v>
      </c>
      <c r="AU128" s="62" t="str">
        <f t="shared" si="59"/>
        <v>N/A</v>
      </c>
      <c r="AV128" s="62">
        <f t="shared" si="60"/>
        <v>0</v>
      </c>
      <c r="AW128" s="65">
        <f t="shared" si="61"/>
        <v>0</v>
      </c>
      <c r="AX128" s="59">
        <f>IFERROR(SQRT(($E128-$E$1136)^2+($K128-$K$1136)^2),0)</f>
        <v>0.40012498797284579</v>
      </c>
      <c r="AY128" s="62" t="str">
        <f>IF(AX128&lt;=SMALL(AX$3:AX$1130,1),"MAS PARECIDO","NO")</f>
        <v>NO</v>
      </c>
      <c r="AZ128" s="62" t="str">
        <f>IF(AX128&lt;=SMALL(AX$3:AX$1130,5),"SIMILAR","NO")</f>
        <v>NO</v>
      </c>
      <c r="BA128" s="62" t="str">
        <f t="shared" si="62"/>
        <v>N/A</v>
      </c>
      <c r="BB128" s="62">
        <f t="shared" si="63"/>
        <v>0</v>
      </c>
      <c r="BC128" s="65">
        <f t="shared" si="64"/>
        <v>0</v>
      </c>
      <c r="BD128" s="59">
        <f>IFERROR(SQRT(($E128-$E$1136)^2+($O128-$O$1136)^2),0)</f>
        <v>1.0000300009000271E-2</v>
      </c>
      <c r="BE128" s="62" t="str">
        <f>IF(BD128&lt;=SMALL(BD$3:BD$1130,1),"MAS PARECIDO","NO")</f>
        <v>NO</v>
      </c>
      <c r="BF128" s="62" t="str">
        <f>IF(BD128&lt;=SMALL(BD$3:BD$1130,5),"SIMILAR","NO")</f>
        <v>NO</v>
      </c>
      <c r="BG128" s="62" t="str">
        <f t="shared" si="65"/>
        <v>N/A</v>
      </c>
      <c r="BH128" s="62">
        <f t="shared" si="66"/>
        <v>0</v>
      </c>
      <c r="BI128" s="65">
        <f t="shared" si="67"/>
        <v>0</v>
      </c>
      <c r="BJ128" s="59">
        <f>IFERROR(SQRT(($E128-$E$1136)^2+($R128-$R$1136)^2),0)</f>
        <v>1.0000300009000271E-2</v>
      </c>
      <c r="BK128" s="62" t="str">
        <f>IF(BJ128&lt;=SMALL(BJ$3:BJ$1130,1),"MAS PARECIDO","NO")</f>
        <v>NO</v>
      </c>
      <c r="BL128" s="62" t="str">
        <f>IF(BJ128&lt;=SMALL(BJ$3:BJ$1130,5),"SIMILAR","NO")</f>
        <v>NO</v>
      </c>
      <c r="BM128" s="62" t="str">
        <f t="shared" si="68"/>
        <v>N/A</v>
      </c>
      <c r="BN128" s="62">
        <f t="shared" si="69"/>
        <v>0</v>
      </c>
      <c r="BO128" s="65">
        <f t="shared" si="70"/>
        <v>0</v>
      </c>
      <c r="BP128" s="59">
        <f>IFERROR(SQRT(($E128-$E$1136)^2+($U128-$U$1136)^2),0)</f>
        <v>1.0000300009000271E-2</v>
      </c>
      <c r="BQ128" s="62" t="str">
        <f>IF(BP128&lt;=SMALL(BP$3:BP$1130,1),"MAS PARECIDO","NO")</f>
        <v>NO</v>
      </c>
      <c r="BR128" s="62" t="str">
        <f>IF(BP128&lt;=SMALL(BP$3:BP$1130,5),"SIMILAR","NO")</f>
        <v>NO</v>
      </c>
      <c r="BS128" s="62" t="str">
        <f t="shared" si="71"/>
        <v>N/A</v>
      </c>
      <c r="BT128" s="62">
        <f t="shared" si="72"/>
        <v>0</v>
      </c>
      <c r="BU128" s="65">
        <f t="shared" si="73"/>
        <v>0</v>
      </c>
      <c r="BV128" s="59">
        <f>IFERROR(SQRT(($E128-$E$1136)^2+($X128-$X$1136)^2),0)</f>
        <v>0.40012498797284585</v>
      </c>
      <c r="BW128" s="62" t="str">
        <f>IF(BV128&lt;=SMALL(BV$3:BV$1130,1),"MAS PARECIDO","NO")</f>
        <v>NO</v>
      </c>
      <c r="BX128" s="62" t="str">
        <f>IF(BV128&lt;=SMALL(BV$3:BV$1130,5),"SIMILAR","NO")</f>
        <v>NO</v>
      </c>
      <c r="BY128" s="62" t="str">
        <f t="shared" si="74"/>
        <v>N/A</v>
      </c>
      <c r="BZ128" s="62">
        <f t="shared" si="75"/>
        <v>0</v>
      </c>
      <c r="CA128" s="65">
        <f t="shared" si="76"/>
        <v>0</v>
      </c>
      <c r="CB128" s="59">
        <f>IFERROR(SQRT(($E128-$E$1136)^2+($AA128-$AA$1136)^2),0)</f>
        <v>1.0000500017500475</v>
      </c>
      <c r="CC128" s="62" t="str">
        <f>IF(CB128&lt;=SMALL(CB$3:CB$1130,1),"MAS PARECIDO","NO")</f>
        <v>NO</v>
      </c>
      <c r="CD128" s="62" t="str">
        <f>IF(CB128&lt;=SMALL(CB$3:CB$1130,5),"SIMILAR","NO")</f>
        <v>NO</v>
      </c>
      <c r="CE128" s="62" t="str">
        <f t="shared" si="81"/>
        <v>N/A</v>
      </c>
      <c r="CF128" s="62">
        <f t="shared" si="82"/>
        <v>0</v>
      </c>
      <c r="CG128" s="65">
        <f t="shared" si="83"/>
        <v>0</v>
      </c>
      <c r="CH128" s="59">
        <f>IFERROR(SQRT(($E128-$E$1136)^2+($AD128-$AD$1136)^2),0)</f>
        <v>1.0000500017500475</v>
      </c>
      <c r="CI128" s="62" t="str">
        <f>IF(CH128&lt;=SMALL(CH$3:CH$1130,1),"MAS PARECIDO","NO")</f>
        <v>NO</v>
      </c>
      <c r="CJ128" s="62" t="str">
        <f>IF(CH128&lt;=SMALL(CH$3:CH$1130,5),"SIMILAR","NO")</f>
        <v>NO</v>
      </c>
      <c r="CK128" s="62" t="str">
        <f t="shared" si="84"/>
        <v>N/A</v>
      </c>
      <c r="CL128" s="62">
        <f t="shared" si="85"/>
        <v>0</v>
      </c>
      <c r="CM128" s="65">
        <f t="shared" si="86"/>
        <v>0</v>
      </c>
      <c r="CN128" s="59">
        <f>IFERROR(SQRT(($E128-$E$1136)^2+($AG128-$AG$1136)^2),0)</f>
        <v>1.0000500017500475</v>
      </c>
      <c r="CO128" s="62" t="str">
        <f>IF(CN128&lt;=SMALL(CN$3:CN$1130,1),"MAS PARECIDO","NO")</f>
        <v>NO</v>
      </c>
      <c r="CP128" s="62" t="str">
        <f>IF(CN128&lt;=SMALL(CN$3:CN$1130,5),"SIMILAR","NO")</f>
        <v>NO</v>
      </c>
      <c r="CQ128" s="62" t="str">
        <f t="shared" si="87"/>
        <v>N/A</v>
      </c>
      <c r="CR128" s="62">
        <f t="shared" si="88"/>
        <v>0</v>
      </c>
      <c r="CS128" s="65">
        <f t="shared" si="89"/>
        <v>0</v>
      </c>
      <c r="CT128" s="59">
        <f>IFERROR(SQRT(($E128-$E$1136)^2+($AJ128-$AJ$1136)^2),0)</f>
        <v>0.33348330859486974</v>
      </c>
      <c r="CU128" s="62" t="str">
        <f>IF(CT128&lt;=SMALL(CT$3:CT$1130,1),"MAS PARECIDO","NO")</f>
        <v>NO</v>
      </c>
      <c r="CV128" s="62" t="str">
        <f>IF(CT128&lt;=SMALL(CT$3:CT$1130,5),"SIMILAR","NO")</f>
        <v>NO</v>
      </c>
      <c r="CW128" s="62" t="str">
        <f t="shared" si="90"/>
        <v>N/A</v>
      </c>
      <c r="CX128" s="62">
        <f t="shared" si="91"/>
        <v>0</v>
      </c>
      <c r="CY128" s="65">
        <f t="shared" si="92"/>
        <v>0</v>
      </c>
      <c r="CZ128" s="2" t="s">
        <v>1512</v>
      </c>
      <c r="DA128" s="2" t="s">
        <v>1513</v>
      </c>
      <c r="DB128" s="2">
        <v>8</v>
      </c>
      <c r="DC128" s="2" t="s">
        <v>319</v>
      </c>
    </row>
    <row r="129" spans="1:107">
      <c r="A129" s="45" t="s">
        <v>321</v>
      </c>
      <c r="B129" s="46">
        <v>54156.21</v>
      </c>
      <c r="C129" s="47">
        <f>(B129-$B$1132)/($B$1133-$B$1132)</f>
        <v>5.8038551248503926E-2</v>
      </c>
      <c r="D129" s="46">
        <v>50000</v>
      </c>
      <c r="E129" s="47">
        <f>(D129-$D$1132)/($D$1133-$D$1132)</f>
        <v>9.9972999189975695E-2</v>
      </c>
      <c r="F129" s="46" t="s">
        <v>53</v>
      </c>
      <c r="G129" s="44">
        <f>VLOOKUP(F129,'DATOS DE SOPORTE'!$Y$5:$Z$8,2,FALSE)</f>
        <v>2</v>
      </c>
      <c r="H129" s="47">
        <f>(G129-$G$1132)/($G$1133-$G$1132)</f>
        <v>0.33333333333333331</v>
      </c>
      <c r="I129" s="50">
        <v>1</v>
      </c>
      <c r="J129" s="44">
        <f t="shared" si="54"/>
        <v>1</v>
      </c>
      <c r="K129" s="43">
        <f>(J129-$J$1132)/($J$1133-$J$1132)</f>
        <v>0.2</v>
      </c>
      <c r="L129" s="51" t="str">
        <f t="shared" si="93"/>
        <v>SI</v>
      </c>
      <c r="M129" s="46" t="s">
        <v>192</v>
      </c>
      <c r="N129" s="44">
        <f t="shared" si="55"/>
        <v>2</v>
      </c>
      <c r="O129" s="43">
        <f>(N129-N$1132)/(N$1133-N$1132)</f>
        <v>1</v>
      </c>
      <c r="P129" s="46" t="s">
        <v>58</v>
      </c>
      <c r="Q129" s="44">
        <f t="shared" si="56"/>
        <v>3</v>
      </c>
      <c r="R129" s="43">
        <f>(Q129-Q$1132)/(Q$1133-Q$1132)</f>
        <v>1</v>
      </c>
      <c r="S129" s="46" t="s">
        <v>194</v>
      </c>
      <c r="T129" s="44">
        <f t="shared" si="57"/>
        <v>1</v>
      </c>
      <c r="U129" s="43">
        <f>(T129-T$1132)/(T$1133-T$1132)</f>
        <v>0</v>
      </c>
      <c r="V129" s="46" t="s">
        <v>212</v>
      </c>
      <c r="W129" s="53">
        <f>VLOOKUP(V129,'DATOS DE SOPORTE'!$S$5:$T$10,2,FALSE)</f>
        <v>3</v>
      </c>
      <c r="X129" s="54">
        <f>(W129-W$1132)/(W$1133-W$1132)</f>
        <v>0.4</v>
      </c>
      <c r="Y129" s="46" t="s">
        <v>136</v>
      </c>
      <c r="Z129" s="53">
        <f t="shared" si="77"/>
        <v>2</v>
      </c>
      <c r="AA129" s="54">
        <f>(Z129-Z$1132)/(Z$1133-Z$1132)</f>
        <v>1</v>
      </c>
      <c r="AB129" s="46" t="s">
        <v>188</v>
      </c>
      <c r="AC129" s="53">
        <f t="shared" si="78"/>
        <v>1</v>
      </c>
      <c r="AD129" s="54">
        <f>(AC129-AC$1132)/(AC$1133-AC$1132)</f>
        <v>0</v>
      </c>
      <c r="AE129" s="46" t="s">
        <v>188</v>
      </c>
      <c r="AF129" s="53">
        <f t="shared" si="79"/>
        <v>1</v>
      </c>
      <c r="AG129" s="54">
        <f>(AF129-AF$1132)/(AF$1133-AF$1132)</f>
        <v>0</v>
      </c>
      <c r="AH129" s="24" t="s">
        <v>199</v>
      </c>
      <c r="AI129" s="53">
        <f>VLOOKUP(AH129,'DATOS DE SOPORTE'!$V$5:$W$8,2,FALSE)</f>
        <v>2</v>
      </c>
      <c r="AJ129" s="54">
        <f>(AI129-AI$1132)/(AI$1133-AI$1132)</f>
        <v>0.33333333333333331</v>
      </c>
      <c r="AK129" s="58" t="str">
        <f t="shared" si="80"/>
        <v>Muy malo</v>
      </c>
      <c r="AL129" s="61">
        <f>IFERROR(SQRT(($E129-$E$1136)^2+($C129-$C$1136)^2),0)</f>
        <v>0.17787396591309182</v>
      </c>
      <c r="AM129" s="62" t="str">
        <f>IF(AL129&lt;=SMALL($AL$3:$AL$1130,1),"MAS PARECIDO","NO")</f>
        <v>NO</v>
      </c>
      <c r="AN129" s="62" t="str">
        <f>IF(AL129&lt;=SMALL($AL$3:$AL$1130,5),"SIMILAR","NO")</f>
        <v>NO</v>
      </c>
      <c r="AO129" s="62" t="str">
        <f t="shared" si="94"/>
        <v>N/A</v>
      </c>
      <c r="AP129" s="62">
        <f t="shared" si="58"/>
        <v>0</v>
      </c>
      <c r="AQ129" s="65">
        <f t="shared" si="95"/>
        <v>0</v>
      </c>
      <c r="AR129" s="61">
        <f>IFERROR(SQRT(($E129-$E$1136)^2+($H129-$H$1136)^2),0)</f>
        <v>0.10000300009000269</v>
      </c>
      <c r="AS129" s="62" t="str">
        <f>IF(AR129&lt;=SMALL(AR$3:AR$1130,1),"MAS PARECIDO","NO")</f>
        <v>NO</v>
      </c>
      <c r="AT129" s="62" t="str">
        <f>IF(AR129&lt;=SMALL(AR$3:AR$1130,5),"SIMILAR","NO")</f>
        <v>NO</v>
      </c>
      <c r="AU129" s="62" t="str">
        <f t="shared" si="59"/>
        <v>N/A</v>
      </c>
      <c r="AV129" s="62">
        <f t="shared" si="60"/>
        <v>0</v>
      </c>
      <c r="AW129" s="65">
        <f t="shared" si="61"/>
        <v>0</v>
      </c>
      <c r="AX129" s="59">
        <f>IFERROR(SQRT(($E129-$E$1136)^2+($K129-$K$1136)^2),0)</f>
        <v>0.10000300009000269</v>
      </c>
      <c r="AY129" s="62" t="str">
        <f>IF(AX129&lt;=SMALL(AX$3:AX$1130,1),"MAS PARECIDO","NO")</f>
        <v>NO</v>
      </c>
      <c r="AZ129" s="62" t="str">
        <f>IF(AX129&lt;=SMALL(AX$3:AX$1130,5),"SIMILAR","NO")</f>
        <v>NO</v>
      </c>
      <c r="BA129" s="62" t="str">
        <f t="shared" si="62"/>
        <v>N/A</v>
      </c>
      <c r="BB129" s="62">
        <f t="shared" si="63"/>
        <v>0</v>
      </c>
      <c r="BC129" s="65">
        <f t="shared" si="64"/>
        <v>0</v>
      </c>
      <c r="BD129" s="59">
        <f>IFERROR(SQRT(($E129-$E$1136)^2+($O129-$O$1136)^2),0)</f>
        <v>0.10000300009000269</v>
      </c>
      <c r="BE129" s="62" t="str">
        <f>IF(BD129&lt;=SMALL(BD$3:BD$1130,1),"MAS PARECIDO","NO")</f>
        <v>NO</v>
      </c>
      <c r="BF129" s="62" t="str">
        <f>IF(BD129&lt;=SMALL(BD$3:BD$1130,5),"SIMILAR","NO")</f>
        <v>NO</v>
      </c>
      <c r="BG129" s="62" t="str">
        <f t="shared" si="65"/>
        <v>N/A</v>
      </c>
      <c r="BH129" s="62">
        <f t="shared" si="66"/>
        <v>0</v>
      </c>
      <c r="BI129" s="65">
        <f t="shared" si="67"/>
        <v>0</v>
      </c>
      <c r="BJ129" s="59">
        <f>IFERROR(SQRT(($E129-$E$1136)^2+($R129-$R$1136)^2),0)</f>
        <v>0.50990253973382116</v>
      </c>
      <c r="BK129" s="62" t="str">
        <f>IF(BJ129&lt;=SMALL(BJ$3:BJ$1130,1),"MAS PARECIDO","NO")</f>
        <v>NO</v>
      </c>
      <c r="BL129" s="62" t="str">
        <f>IF(BJ129&lt;=SMALL(BJ$3:BJ$1130,5),"SIMILAR","NO")</f>
        <v>NO</v>
      </c>
      <c r="BM129" s="62" t="str">
        <f t="shared" si="68"/>
        <v>N/A</v>
      </c>
      <c r="BN129" s="62">
        <f t="shared" si="69"/>
        <v>0</v>
      </c>
      <c r="BO129" s="65">
        <f t="shared" si="70"/>
        <v>0</v>
      </c>
      <c r="BP129" s="59">
        <f>IFERROR(SQRT(($E129-$E$1136)^2+($U129-$U$1136)^2),0)</f>
        <v>0.10000300009000269</v>
      </c>
      <c r="BQ129" s="62" t="str">
        <f>IF(BP129&lt;=SMALL(BP$3:BP$1130,1),"MAS PARECIDO","NO")</f>
        <v>NO</v>
      </c>
      <c r="BR129" s="62" t="str">
        <f>IF(BP129&lt;=SMALL(BP$3:BP$1130,5),"SIMILAR","NO")</f>
        <v>NO</v>
      </c>
      <c r="BS129" s="62" t="str">
        <f t="shared" si="71"/>
        <v>N/A</v>
      </c>
      <c r="BT129" s="62">
        <f t="shared" si="72"/>
        <v>0</v>
      </c>
      <c r="BU129" s="65">
        <f t="shared" si="73"/>
        <v>0</v>
      </c>
      <c r="BV129" s="59">
        <f>IFERROR(SQRT(($E129-$E$1136)^2+($X129-$X$1136)^2),0)</f>
        <v>0.41231129020074275</v>
      </c>
      <c r="BW129" s="62" t="str">
        <f>IF(BV129&lt;=SMALL(BV$3:BV$1130,1),"MAS PARECIDO","NO")</f>
        <v>NO</v>
      </c>
      <c r="BX129" s="62" t="str">
        <f>IF(BV129&lt;=SMALL(BV$3:BV$1130,5),"SIMILAR","NO")</f>
        <v>NO</v>
      </c>
      <c r="BY129" s="62" t="str">
        <f t="shared" si="74"/>
        <v>N/A</v>
      </c>
      <c r="BZ129" s="62">
        <f t="shared" si="75"/>
        <v>0</v>
      </c>
      <c r="CA129" s="65">
        <f t="shared" si="76"/>
        <v>0</v>
      </c>
      <c r="CB129" s="59">
        <f>IFERROR(SQRT(($E129-$E$1136)^2+($AA129-$AA$1136)^2),0)</f>
        <v>1.0049878606366351</v>
      </c>
      <c r="CC129" s="62" t="str">
        <f>IF(CB129&lt;=SMALL(CB$3:CB$1130,1),"MAS PARECIDO","NO")</f>
        <v>NO</v>
      </c>
      <c r="CD129" s="62" t="str">
        <f>IF(CB129&lt;=SMALL(CB$3:CB$1130,5),"SIMILAR","NO")</f>
        <v>NO</v>
      </c>
      <c r="CE129" s="62" t="str">
        <f t="shared" si="81"/>
        <v>N/A</v>
      </c>
      <c r="CF129" s="62">
        <f t="shared" si="82"/>
        <v>0</v>
      </c>
      <c r="CG129" s="65">
        <f t="shared" si="83"/>
        <v>0</v>
      </c>
      <c r="CH129" s="59">
        <f>IFERROR(SQRT(($E129-$E$1136)^2+($AD129-$AD$1136)^2),0)</f>
        <v>1.0049878606366351</v>
      </c>
      <c r="CI129" s="62" t="str">
        <f>IF(CH129&lt;=SMALL(CH$3:CH$1130,1),"MAS PARECIDO","NO")</f>
        <v>NO</v>
      </c>
      <c r="CJ129" s="62" t="str">
        <f>IF(CH129&lt;=SMALL(CH$3:CH$1130,5),"SIMILAR","NO")</f>
        <v>NO</v>
      </c>
      <c r="CK129" s="62" t="str">
        <f t="shared" si="84"/>
        <v>N/A</v>
      </c>
      <c r="CL129" s="62">
        <f t="shared" si="85"/>
        <v>0</v>
      </c>
      <c r="CM129" s="65">
        <f t="shared" si="86"/>
        <v>0</v>
      </c>
      <c r="CN129" s="59">
        <f>IFERROR(SQRT(($E129-$E$1136)^2+($AG129-$AG$1136)^2),0)</f>
        <v>1.0049878606366351</v>
      </c>
      <c r="CO129" s="62" t="str">
        <f>IF(CN129&lt;=SMALL(CN$3:CN$1130,1),"MAS PARECIDO","NO")</f>
        <v>NO</v>
      </c>
      <c r="CP129" s="62" t="str">
        <f>IF(CN129&lt;=SMALL(CN$3:CN$1130,5),"SIMILAR","NO")</f>
        <v>NO</v>
      </c>
      <c r="CQ129" s="62" t="str">
        <f t="shared" si="87"/>
        <v>N/A</v>
      </c>
      <c r="CR129" s="62">
        <f t="shared" si="88"/>
        <v>0</v>
      </c>
      <c r="CS129" s="65">
        <f t="shared" si="89"/>
        <v>0</v>
      </c>
      <c r="CT129" s="59">
        <f>IFERROR(SQRT(($E129-$E$1136)^2+($AJ129-$AJ$1136)^2),0)</f>
        <v>0.34801107904506745</v>
      </c>
      <c r="CU129" s="62" t="str">
        <f>IF(CT129&lt;=SMALL(CT$3:CT$1130,1),"MAS PARECIDO","NO")</f>
        <v>NO</v>
      </c>
      <c r="CV129" s="62" t="str">
        <f>IF(CT129&lt;=SMALL(CT$3:CT$1130,5),"SIMILAR","NO")</f>
        <v>NO</v>
      </c>
      <c r="CW129" s="62" t="str">
        <f t="shared" si="90"/>
        <v>N/A</v>
      </c>
      <c r="CX129" s="62">
        <f t="shared" si="91"/>
        <v>0</v>
      </c>
      <c r="CY129" s="65">
        <f t="shared" si="92"/>
        <v>0</v>
      </c>
      <c r="CZ129" s="2" t="s">
        <v>1514</v>
      </c>
      <c r="DA129" s="2" t="s">
        <v>1515</v>
      </c>
      <c r="DB129" s="2">
        <v>5</v>
      </c>
      <c r="DC129" s="2" t="s">
        <v>319</v>
      </c>
    </row>
    <row r="130" spans="1:107">
      <c r="A130" s="45" t="s">
        <v>322</v>
      </c>
      <c r="B130" s="46">
        <v>39900</v>
      </c>
      <c r="C130" s="47">
        <f>(B130-$B$1132)/($B$1133-$B$1132)</f>
        <v>4.1374279100541395E-2</v>
      </c>
      <c r="D130" s="46">
        <v>10000</v>
      </c>
      <c r="E130" s="47">
        <f>(D130-$D$1132)/($D$1133-$D$1132)</f>
        <v>1.9970599117973539E-2</v>
      </c>
      <c r="F130" s="46" t="s">
        <v>53</v>
      </c>
      <c r="G130" s="44">
        <f>VLOOKUP(F130,'DATOS DE SOPORTE'!$Y$5:$Z$8,2,FALSE)</f>
        <v>2</v>
      </c>
      <c r="H130" s="47">
        <f>(G130-$G$1132)/($G$1133-$G$1132)</f>
        <v>0.33333333333333331</v>
      </c>
      <c r="I130" s="50">
        <v>2</v>
      </c>
      <c r="J130" s="44">
        <f t="shared" si="54"/>
        <v>2</v>
      </c>
      <c r="K130" s="43">
        <f>(J130-$J$1132)/($J$1133-$J$1132)</f>
        <v>0.4</v>
      </c>
      <c r="L130" s="51" t="str">
        <f t="shared" ref="L130:L161" si="96">IF(I130=0,"NO","SI")</f>
        <v>SI</v>
      </c>
      <c r="M130" s="46" t="s">
        <v>192</v>
      </c>
      <c r="N130" s="44">
        <f t="shared" si="55"/>
        <v>2</v>
      </c>
      <c r="O130" s="43">
        <f>(N130-N$1132)/(N$1133-N$1132)</f>
        <v>1</v>
      </c>
      <c r="P130" s="46" t="s">
        <v>193</v>
      </c>
      <c r="Q130" s="44">
        <f t="shared" si="56"/>
        <v>2</v>
      </c>
      <c r="R130" s="43">
        <f>(Q130-Q$1132)/(Q$1133-Q$1132)</f>
        <v>0.5</v>
      </c>
      <c r="S130" s="46" t="s">
        <v>60</v>
      </c>
      <c r="T130" s="44">
        <f t="shared" si="57"/>
        <v>2</v>
      </c>
      <c r="U130" s="43">
        <f>(T130-T$1132)/(T$1133-T$1132)</f>
        <v>1</v>
      </c>
      <c r="V130" s="46" t="s">
        <v>62</v>
      </c>
      <c r="W130" s="53">
        <f>VLOOKUP(V130,'DATOS DE SOPORTE'!$S$5:$T$10,2,FALSE)</f>
        <v>1</v>
      </c>
      <c r="X130" s="54">
        <f>(W130-W$1132)/(W$1133-W$1132)</f>
        <v>0</v>
      </c>
      <c r="Y130" s="46" t="s">
        <v>136</v>
      </c>
      <c r="Z130" s="53">
        <f t="shared" si="77"/>
        <v>2</v>
      </c>
      <c r="AA130" s="54">
        <f>(Z130-Z$1132)/(Z$1133-Z$1132)</f>
        <v>1</v>
      </c>
      <c r="AB130" s="46" t="s">
        <v>136</v>
      </c>
      <c r="AC130" s="53">
        <f t="shared" si="78"/>
        <v>2</v>
      </c>
      <c r="AD130" s="54">
        <f>(AC130-AC$1132)/(AC$1133-AC$1132)</f>
        <v>1</v>
      </c>
      <c r="AE130" s="46" t="s">
        <v>136</v>
      </c>
      <c r="AF130" s="53">
        <f t="shared" si="79"/>
        <v>2</v>
      </c>
      <c r="AG130" s="54">
        <f>(AF130-AF$1132)/(AF$1133-AF$1132)</f>
        <v>1</v>
      </c>
      <c r="AH130" s="24" t="s">
        <v>199</v>
      </c>
      <c r="AI130" s="53">
        <f>VLOOKUP(AH130,'DATOS DE SOPORTE'!$V$5:$W$8,2,FALSE)</f>
        <v>2</v>
      </c>
      <c r="AJ130" s="54">
        <f>(AI130-AI$1132)/(AI$1133-AI$1132)</f>
        <v>0.33333333333333331</v>
      </c>
      <c r="AK130" s="58" t="str">
        <f t="shared" si="80"/>
        <v>Muy malo</v>
      </c>
      <c r="AL130" s="61">
        <f>IFERROR(SQRT(($E130-$E$1136)^2+($C130-$C$1136)^2),0)</f>
        <v>0.16498155702324382</v>
      </c>
      <c r="AM130" s="62" t="str">
        <f>IF(AL130&lt;=SMALL($AL$3:$AL$1130,1),"MAS PARECIDO","NO")</f>
        <v>NO</v>
      </c>
      <c r="AN130" s="62" t="str">
        <f>IF(AL130&lt;=SMALL($AL$3:$AL$1130,5),"SIMILAR","NO")</f>
        <v>NO</v>
      </c>
      <c r="AO130" s="62" t="str">
        <f t="shared" ref="AO130:AO161" si="97">IF(AN130="SIMILAR",AK130,"N/A")</f>
        <v>N/A</v>
      </c>
      <c r="AP130" s="62">
        <f t="shared" si="58"/>
        <v>0</v>
      </c>
      <c r="AQ130" s="65">
        <f t="shared" ref="AQ130:AQ161" si="98">IF(AO130="N/A",0,B130)</f>
        <v>0</v>
      </c>
      <c r="AR130" s="61">
        <f>IFERROR(SQRT(($E130-$E$1136)^2+($H130-$H$1136)^2),0)</f>
        <v>2.0000600018000539E-2</v>
      </c>
      <c r="AS130" s="62" t="str">
        <f>IF(AR130&lt;=SMALL(AR$3:AR$1130,1),"MAS PARECIDO","NO")</f>
        <v>NO</v>
      </c>
      <c r="AT130" s="62" t="str">
        <f>IF(AR130&lt;=SMALL(AR$3:AR$1130,5),"SIMILAR","NO")</f>
        <v>NO</v>
      </c>
      <c r="AU130" s="62" t="str">
        <f t="shared" si="59"/>
        <v>N/A</v>
      </c>
      <c r="AV130" s="62">
        <f t="shared" si="60"/>
        <v>0</v>
      </c>
      <c r="AW130" s="65">
        <f t="shared" si="61"/>
        <v>0</v>
      </c>
      <c r="AX130" s="59">
        <f>IFERROR(SQRT(($E130-$E$1136)^2+($K130-$K$1136)^2),0)</f>
        <v>0.20099757212732708</v>
      </c>
      <c r="AY130" s="62" t="str">
        <f>IF(AX130&lt;=SMALL(AX$3:AX$1130,1),"MAS PARECIDO","NO")</f>
        <v>NO</v>
      </c>
      <c r="AZ130" s="62" t="str">
        <f>IF(AX130&lt;=SMALL(AX$3:AX$1130,5),"SIMILAR","NO")</f>
        <v>NO</v>
      </c>
      <c r="BA130" s="62" t="str">
        <f t="shared" si="62"/>
        <v>N/A</v>
      </c>
      <c r="BB130" s="62">
        <f t="shared" si="63"/>
        <v>0</v>
      </c>
      <c r="BC130" s="65">
        <f t="shared" si="64"/>
        <v>0</v>
      </c>
      <c r="BD130" s="59">
        <f>IFERROR(SQRT(($E130-$E$1136)^2+($O130-$O$1136)^2),0)</f>
        <v>2.0000600018000539E-2</v>
      </c>
      <c r="BE130" s="62" t="str">
        <f>IF(BD130&lt;=SMALL(BD$3:BD$1130,1),"MAS PARECIDO","NO")</f>
        <v>NO</v>
      </c>
      <c r="BF130" s="62" t="str">
        <f>IF(BD130&lt;=SMALL(BD$3:BD$1130,5),"SIMILAR","NO")</f>
        <v>NO</v>
      </c>
      <c r="BG130" s="62" t="str">
        <f t="shared" si="65"/>
        <v>N/A</v>
      </c>
      <c r="BH130" s="62">
        <f t="shared" si="66"/>
        <v>0</v>
      </c>
      <c r="BI130" s="65">
        <f t="shared" si="67"/>
        <v>0</v>
      </c>
      <c r="BJ130" s="59">
        <f>IFERROR(SQRT(($E130-$E$1136)^2+($R130-$R$1136)^2),0)</f>
        <v>2.0000600018000539E-2</v>
      </c>
      <c r="BK130" s="62" t="str">
        <f>IF(BJ130&lt;=SMALL(BJ$3:BJ$1130,1),"MAS PARECIDO","NO")</f>
        <v>NO</v>
      </c>
      <c r="BL130" s="62" t="str">
        <f>IF(BJ130&lt;=SMALL(BJ$3:BJ$1130,5),"SIMILAR","NO")</f>
        <v>NO</v>
      </c>
      <c r="BM130" s="62" t="str">
        <f t="shared" si="68"/>
        <v>N/A</v>
      </c>
      <c r="BN130" s="62">
        <f t="shared" si="69"/>
        <v>0</v>
      </c>
      <c r="BO130" s="65">
        <f t="shared" si="70"/>
        <v>0</v>
      </c>
      <c r="BP130" s="59">
        <f>IFERROR(SQRT(($E130-$E$1136)^2+($U130-$U$1136)^2),0)</f>
        <v>1.0001999920021396</v>
      </c>
      <c r="BQ130" s="62" t="str">
        <f>IF(BP130&lt;=SMALL(BP$3:BP$1130,1),"MAS PARECIDO","NO")</f>
        <v>NO</v>
      </c>
      <c r="BR130" s="62" t="str">
        <f>IF(BP130&lt;=SMALL(BP$3:BP$1130,5),"SIMILAR","NO")</f>
        <v>NO</v>
      </c>
      <c r="BS130" s="62" t="str">
        <f t="shared" si="71"/>
        <v>N/A</v>
      </c>
      <c r="BT130" s="62">
        <f t="shared" si="72"/>
        <v>0</v>
      </c>
      <c r="BU130" s="65">
        <f t="shared" si="73"/>
        <v>0</v>
      </c>
      <c r="BV130" s="59">
        <f>IFERROR(SQRT(($E130-$E$1136)^2+($X130-$X$1136)^2),0)</f>
        <v>2.0000600018000539E-2</v>
      </c>
      <c r="BW130" s="62" t="str">
        <f>IF(BV130&lt;=SMALL(BV$3:BV$1130,1),"MAS PARECIDO","NO")</f>
        <v>NO</v>
      </c>
      <c r="BX130" s="62" t="str">
        <f>IF(BV130&lt;=SMALL(BV$3:BV$1130,5),"SIMILAR","NO")</f>
        <v>NO</v>
      </c>
      <c r="BY130" s="62" t="str">
        <f t="shared" si="74"/>
        <v>N/A</v>
      </c>
      <c r="BZ130" s="62">
        <f t="shared" si="75"/>
        <v>0</v>
      </c>
      <c r="CA130" s="65">
        <f t="shared" si="76"/>
        <v>0</v>
      </c>
      <c r="CB130" s="59">
        <f>IFERROR(SQRT(($E130-$E$1136)^2+($AA130-$AA$1136)^2),0)</f>
        <v>1.0001999920021396</v>
      </c>
      <c r="CC130" s="62" t="str">
        <f>IF(CB130&lt;=SMALL(CB$3:CB$1130,1),"MAS PARECIDO","NO")</f>
        <v>NO</v>
      </c>
      <c r="CD130" s="62" t="str">
        <f>IF(CB130&lt;=SMALL(CB$3:CB$1130,5),"SIMILAR","NO")</f>
        <v>NO</v>
      </c>
      <c r="CE130" s="62" t="str">
        <f t="shared" si="81"/>
        <v>N/A</v>
      </c>
      <c r="CF130" s="62">
        <f t="shared" si="82"/>
        <v>0</v>
      </c>
      <c r="CG130" s="65">
        <f t="shared" si="83"/>
        <v>0</v>
      </c>
      <c r="CH130" s="59">
        <f>IFERROR(SQRT(($E130-$E$1136)^2+($AD130-$AD$1136)^2),0)</f>
        <v>2.0000600018000539E-2</v>
      </c>
      <c r="CI130" s="62" t="str">
        <f>IF(CH130&lt;=SMALL(CH$3:CH$1130,1),"MAS PARECIDO","NO")</f>
        <v>NO</v>
      </c>
      <c r="CJ130" s="62" t="str">
        <f>IF(CH130&lt;=SMALL(CH$3:CH$1130,5),"SIMILAR","NO")</f>
        <v>NO</v>
      </c>
      <c r="CK130" s="62" t="str">
        <f t="shared" si="84"/>
        <v>N/A</v>
      </c>
      <c r="CL130" s="62">
        <f t="shared" si="85"/>
        <v>0</v>
      </c>
      <c r="CM130" s="65">
        <f t="shared" si="86"/>
        <v>0</v>
      </c>
      <c r="CN130" s="59">
        <f>IFERROR(SQRT(($E130-$E$1136)^2+($AG130-$AG$1136)^2),0)</f>
        <v>2.0000600018000539E-2</v>
      </c>
      <c r="CO130" s="62" t="str">
        <f>IF(CN130&lt;=SMALL(CN$3:CN$1130,1),"MAS PARECIDO","NO")</f>
        <v>NO</v>
      </c>
      <c r="CP130" s="62" t="str">
        <f>IF(CN130&lt;=SMALL(CN$3:CN$1130,5),"SIMILAR","NO")</f>
        <v>NO</v>
      </c>
      <c r="CQ130" s="62" t="str">
        <f t="shared" si="87"/>
        <v>N/A</v>
      </c>
      <c r="CR130" s="62">
        <f t="shared" si="88"/>
        <v>0</v>
      </c>
      <c r="CS130" s="65">
        <f t="shared" si="89"/>
        <v>0</v>
      </c>
      <c r="CT130" s="59">
        <f>IFERROR(SQRT(($E130-$E$1136)^2+($AJ130-$AJ$1136)^2),0)</f>
        <v>0.33393283024014148</v>
      </c>
      <c r="CU130" s="62" t="str">
        <f>IF(CT130&lt;=SMALL(CT$3:CT$1130,1),"MAS PARECIDO","NO")</f>
        <v>NO</v>
      </c>
      <c r="CV130" s="62" t="str">
        <f>IF(CT130&lt;=SMALL(CT$3:CT$1130,5),"SIMILAR","NO")</f>
        <v>NO</v>
      </c>
      <c r="CW130" s="62" t="str">
        <f t="shared" si="90"/>
        <v>N/A</v>
      </c>
      <c r="CX130" s="62">
        <f t="shared" si="91"/>
        <v>0</v>
      </c>
      <c r="CY130" s="65">
        <f t="shared" si="92"/>
        <v>0</v>
      </c>
      <c r="CZ130" s="2" t="s">
        <v>1516</v>
      </c>
      <c r="DA130" s="2" t="s">
        <v>1517</v>
      </c>
      <c r="DB130" s="2">
        <v>9</v>
      </c>
      <c r="DC130" s="2" t="s">
        <v>319</v>
      </c>
    </row>
    <row r="131" spans="1:107">
      <c r="A131" s="45" t="s">
        <v>323</v>
      </c>
      <c r="B131" s="46">
        <v>45350</v>
      </c>
      <c r="C131" s="47">
        <f>(B131-$B$1132)/($B$1133-$B$1132)</f>
        <v>4.7744856077619857E-2</v>
      </c>
      <c r="D131" s="46">
        <v>7400</v>
      </c>
      <c r="E131" s="47">
        <f>(D131-$D$1132)/($D$1133-$D$1132)</f>
        <v>1.4770443113293398E-2</v>
      </c>
      <c r="F131" s="46" t="s">
        <v>203</v>
      </c>
      <c r="G131" s="44">
        <f>VLOOKUP(F131,'DATOS DE SOPORTE'!$Y$5:$Z$8,2,FALSE)</f>
        <v>3</v>
      </c>
      <c r="H131" s="47">
        <f>(G131-$G$1132)/($G$1133-$G$1132)</f>
        <v>0.66666666666666663</v>
      </c>
      <c r="I131" s="50">
        <v>2</v>
      </c>
      <c r="J131" s="44">
        <f t="shared" ref="J131:J194" si="99">IF(I131="5+",5,I131)</f>
        <v>2</v>
      </c>
      <c r="K131" s="43">
        <f>(J131-$J$1132)/($J$1133-$J$1132)</f>
        <v>0.4</v>
      </c>
      <c r="L131" s="51" t="str">
        <f t="shared" si="96"/>
        <v>SI</v>
      </c>
      <c r="M131" s="46" t="s">
        <v>192</v>
      </c>
      <c r="N131" s="44">
        <f t="shared" ref="N131:N194" si="100">IF(M131="Dueño",1,2)</f>
        <v>2</v>
      </c>
      <c r="O131" s="43">
        <f>(N131-N$1132)/(N$1133-N$1132)</f>
        <v>1</v>
      </c>
      <c r="P131" s="46" t="s">
        <v>58</v>
      </c>
      <c r="Q131" s="44">
        <f t="shared" ref="Q131:Q194" si="101">IF(P131="0-1 año",1,IF(P131="1-5 años",2,3))</f>
        <v>3</v>
      </c>
      <c r="R131" s="43">
        <f>(Q131-Q$1132)/(Q$1133-Q$1132)</f>
        <v>1</v>
      </c>
      <c r="S131" s="46" t="s">
        <v>60</v>
      </c>
      <c r="T131" s="44">
        <f t="shared" ref="T131:T194" si="102">IF(S131="Soltero",1,2)</f>
        <v>2</v>
      </c>
      <c r="U131" s="43">
        <f>(T131-T$1132)/(T$1133-T$1132)</f>
        <v>1</v>
      </c>
      <c r="V131" s="46" t="s">
        <v>62</v>
      </c>
      <c r="W131" s="53">
        <f>VLOOKUP(V131,'DATOS DE SOPORTE'!$S$5:$T$10,2,FALSE)</f>
        <v>1</v>
      </c>
      <c r="X131" s="54">
        <f>(W131-W$1132)/(W$1133-W$1132)</f>
        <v>0</v>
      </c>
      <c r="Y131" s="46" t="s">
        <v>136</v>
      </c>
      <c r="Z131" s="53">
        <f t="shared" si="77"/>
        <v>2</v>
      </c>
      <c r="AA131" s="54">
        <f>(Z131-Z$1132)/(Z$1133-Z$1132)</f>
        <v>1</v>
      </c>
      <c r="AB131" s="46" t="s">
        <v>136</v>
      </c>
      <c r="AC131" s="53">
        <f t="shared" si="78"/>
        <v>2</v>
      </c>
      <c r="AD131" s="54">
        <f>(AC131-AC$1132)/(AC$1133-AC$1132)</f>
        <v>1</v>
      </c>
      <c r="AE131" s="46" t="s">
        <v>136</v>
      </c>
      <c r="AF131" s="53">
        <f t="shared" si="79"/>
        <v>2</v>
      </c>
      <c r="AG131" s="54">
        <f>(AF131-AF$1132)/(AF$1133-AF$1132)</f>
        <v>1</v>
      </c>
      <c r="AH131" s="24" t="s">
        <v>199</v>
      </c>
      <c r="AI131" s="53">
        <f>VLOOKUP(AH131,'DATOS DE SOPORTE'!$V$5:$W$8,2,FALSE)</f>
        <v>2</v>
      </c>
      <c r="AJ131" s="54">
        <f>(AI131-AI$1132)/(AI$1133-AI$1132)</f>
        <v>0.33333333333333331</v>
      </c>
      <c r="AK131" s="58" t="str">
        <f t="shared" si="80"/>
        <v>Muy malo</v>
      </c>
      <c r="AL131" s="61">
        <f>IFERROR(SQRT(($E131-$E$1136)^2+($C131-$C$1136)^2),0)</f>
        <v>0.15808850616873871</v>
      </c>
      <c r="AM131" s="62" t="str">
        <f>IF(AL131&lt;=SMALL($AL$3:$AL$1130,1),"MAS PARECIDO","NO")</f>
        <v>NO</v>
      </c>
      <c r="AN131" s="62" t="str">
        <f>IF(AL131&lt;=SMALL($AL$3:$AL$1130,5),"SIMILAR","NO")</f>
        <v>NO</v>
      </c>
      <c r="AO131" s="62" t="str">
        <f t="shared" si="97"/>
        <v>N/A</v>
      </c>
      <c r="AP131" s="62">
        <f t="shared" ref="AP131:AP194" si="103">IF(AO131="N/A",0,1)</f>
        <v>0</v>
      </c>
      <c r="AQ131" s="65">
        <f t="shared" si="98"/>
        <v>0</v>
      </c>
      <c r="AR131" s="61">
        <f>IFERROR(SQRT(($E131-$E$1136)^2+($H131-$H$1136)^2),0)</f>
        <v>0.33366175126031833</v>
      </c>
      <c r="AS131" s="62" t="str">
        <f>IF(AR131&lt;=SMALL(AR$3:AR$1130,1),"MAS PARECIDO","NO")</f>
        <v>NO</v>
      </c>
      <c r="AT131" s="62" t="str">
        <f>IF(AR131&lt;=SMALL(AR$3:AR$1130,5),"SIMILAR","NO")</f>
        <v>NO</v>
      </c>
      <c r="AU131" s="62" t="str">
        <f t="shared" ref="AU131:AU194" si="104">IF(AT131="SIMILAR",$AK131,"N/A")</f>
        <v>N/A</v>
      </c>
      <c r="AV131" s="62">
        <f t="shared" ref="AV131:AV194" si="105">IF(AU131="N/A",0,1)</f>
        <v>0</v>
      </c>
      <c r="AW131" s="65">
        <f t="shared" ref="AW131:AW194" si="106">IF(AU131="N/A",0,$B131)</f>
        <v>0</v>
      </c>
      <c r="AX131" s="59">
        <f>IFERROR(SQRT(($E131-$E$1136)^2+($K131-$K$1136)^2),0)</f>
        <v>0.20054688514906294</v>
      </c>
      <c r="AY131" s="62" t="str">
        <f>IF(AX131&lt;=SMALL(AX$3:AX$1130,1),"MAS PARECIDO","NO")</f>
        <v>NO</v>
      </c>
      <c r="AZ131" s="62" t="str">
        <f>IF(AX131&lt;=SMALL(AX$3:AX$1130,5),"SIMILAR","NO")</f>
        <v>NO</v>
      </c>
      <c r="BA131" s="62" t="str">
        <f t="shared" ref="BA131:BA194" si="107">IF(AZ131="SIMILAR",$AK131,"N/A")</f>
        <v>N/A</v>
      </c>
      <c r="BB131" s="62">
        <f t="shared" ref="BB131:BB194" si="108">IF(BA131="N/A",0,1)</f>
        <v>0</v>
      </c>
      <c r="BC131" s="65">
        <f t="shared" ref="BC131:BC194" si="109">IF(BA131="N/A",0,$B131)</f>
        <v>0</v>
      </c>
      <c r="BD131" s="59">
        <f>IFERROR(SQRT(($E131-$E$1136)^2+($O131-$O$1136)^2),0)</f>
        <v>1.48004440133204E-2</v>
      </c>
      <c r="BE131" s="62" t="str">
        <f>IF(BD131&lt;=SMALL(BD$3:BD$1130,1),"MAS PARECIDO","NO")</f>
        <v>NO</v>
      </c>
      <c r="BF131" s="62" t="str">
        <f>IF(BD131&lt;=SMALL(BD$3:BD$1130,5),"SIMILAR","NO")</f>
        <v>NO</v>
      </c>
      <c r="BG131" s="62" t="str">
        <f t="shared" ref="BG131:BG194" si="110">IF(BF131="SIMILAR",$AK131,"N/A")</f>
        <v>N/A</v>
      </c>
      <c r="BH131" s="62">
        <f t="shared" ref="BH131:BH194" si="111">IF(BG131="N/A",0,1)</f>
        <v>0</v>
      </c>
      <c r="BI131" s="65">
        <f t="shared" ref="BI131:BI194" si="112">IF(BG131="N/A",0,$B131)</f>
        <v>0</v>
      </c>
      <c r="BJ131" s="59">
        <f>IFERROR(SQRT(($E131-$E$1136)^2+($R131-$R$1136)^2),0)</f>
        <v>0.50021900517972273</v>
      </c>
      <c r="BK131" s="62" t="str">
        <f>IF(BJ131&lt;=SMALL(BJ$3:BJ$1130,1),"MAS PARECIDO","NO")</f>
        <v>NO</v>
      </c>
      <c r="BL131" s="62" t="str">
        <f>IF(BJ131&lt;=SMALL(BJ$3:BJ$1130,5),"SIMILAR","NO")</f>
        <v>NO</v>
      </c>
      <c r="BM131" s="62" t="str">
        <f t="shared" ref="BM131:BM194" si="113">IF(BL131="SIMILAR",$AK131,"N/A")</f>
        <v>N/A</v>
      </c>
      <c r="BN131" s="62">
        <f t="shared" ref="BN131:BN194" si="114">IF(BM131="N/A",0,1)</f>
        <v>0</v>
      </c>
      <c r="BO131" s="65">
        <f t="shared" ref="BO131:BO194" si="115">IF(BM131="N/A",0,$B131)</f>
        <v>0</v>
      </c>
      <c r="BP131" s="59">
        <f>IFERROR(SQRT(($E131-$E$1136)^2+($U131-$U$1136)^2),0)</f>
        <v>1.0001095205741177</v>
      </c>
      <c r="BQ131" s="62" t="str">
        <f>IF(BP131&lt;=SMALL(BP$3:BP$1130,1),"MAS PARECIDO","NO")</f>
        <v>NO</v>
      </c>
      <c r="BR131" s="62" t="str">
        <f>IF(BP131&lt;=SMALL(BP$3:BP$1130,5),"SIMILAR","NO")</f>
        <v>NO</v>
      </c>
      <c r="BS131" s="62" t="str">
        <f t="shared" ref="BS131:BS194" si="116">IF(BR131="SIMILAR",$AK131,"N/A")</f>
        <v>N/A</v>
      </c>
      <c r="BT131" s="62">
        <f t="shared" ref="BT131:BT194" si="117">IF(BS131="N/A",0,1)</f>
        <v>0</v>
      </c>
      <c r="BU131" s="65">
        <f t="shared" ref="BU131:BU194" si="118">IF(BS131="N/A",0,$B131)</f>
        <v>0</v>
      </c>
      <c r="BV131" s="59">
        <f>IFERROR(SQRT(($E131-$E$1136)^2+($X131-$X$1136)^2),0)</f>
        <v>1.48004440133204E-2</v>
      </c>
      <c r="BW131" s="62" t="str">
        <f>IF(BV131&lt;=SMALL(BV$3:BV$1130,1),"MAS PARECIDO","NO")</f>
        <v>NO</v>
      </c>
      <c r="BX131" s="62" t="str">
        <f>IF(BV131&lt;=SMALL(BV$3:BV$1130,5),"SIMILAR","NO")</f>
        <v>NO</v>
      </c>
      <c r="BY131" s="62" t="str">
        <f t="shared" ref="BY131:BY194" si="119">IF(BX131="SIMILAR",$AK131,"N/A")</f>
        <v>N/A</v>
      </c>
      <c r="BZ131" s="62">
        <f t="shared" ref="BZ131:BZ194" si="120">IF(BY131="N/A",0,1)</f>
        <v>0</v>
      </c>
      <c r="CA131" s="65">
        <f t="shared" ref="CA131:CA194" si="121">IF(BY131="N/A",0,$B131)</f>
        <v>0</v>
      </c>
      <c r="CB131" s="59">
        <f>IFERROR(SQRT(($E131-$E$1136)^2+($AA131-$AA$1136)^2),0)</f>
        <v>1.0001095205741177</v>
      </c>
      <c r="CC131" s="62" t="str">
        <f>IF(CB131&lt;=SMALL(CB$3:CB$1130,1),"MAS PARECIDO","NO")</f>
        <v>NO</v>
      </c>
      <c r="CD131" s="62" t="str">
        <f>IF(CB131&lt;=SMALL(CB$3:CB$1130,5),"SIMILAR","NO")</f>
        <v>NO</v>
      </c>
      <c r="CE131" s="62" t="str">
        <f t="shared" si="81"/>
        <v>N/A</v>
      </c>
      <c r="CF131" s="62">
        <f t="shared" si="82"/>
        <v>0</v>
      </c>
      <c r="CG131" s="65">
        <f t="shared" si="83"/>
        <v>0</v>
      </c>
      <c r="CH131" s="59">
        <f>IFERROR(SQRT(($E131-$E$1136)^2+($AD131-$AD$1136)^2),0)</f>
        <v>1.48004440133204E-2</v>
      </c>
      <c r="CI131" s="62" t="str">
        <f>IF(CH131&lt;=SMALL(CH$3:CH$1130,1),"MAS PARECIDO","NO")</f>
        <v>NO</v>
      </c>
      <c r="CJ131" s="62" t="str">
        <f>IF(CH131&lt;=SMALL(CH$3:CH$1130,5),"SIMILAR","NO")</f>
        <v>NO</v>
      </c>
      <c r="CK131" s="62" t="str">
        <f t="shared" si="84"/>
        <v>N/A</v>
      </c>
      <c r="CL131" s="62">
        <f t="shared" si="85"/>
        <v>0</v>
      </c>
      <c r="CM131" s="65">
        <f t="shared" si="86"/>
        <v>0</v>
      </c>
      <c r="CN131" s="59">
        <f>IFERROR(SQRT(($E131-$E$1136)^2+($AG131-$AG$1136)^2),0)</f>
        <v>1.48004440133204E-2</v>
      </c>
      <c r="CO131" s="62" t="str">
        <f>IF(CN131&lt;=SMALL(CN$3:CN$1130,1),"MAS PARECIDO","NO")</f>
        <v>NO</v>
      </c>
      <c r="CP131" s="62" t="str">
        <f>IF(CN131&lt;=SMALL(CN$3:CN$1130,5),"SIMILAR","NO")</f>
        <v>NO</v>
      </c>
      <c r="CQ131" s="62" t="str">
        <f t="shared" si="87"/>
        <v>N/A</v>
      </c>
      <c r="CR131" s="62">
        <f t="shared" si="88"/>
        <v>0</v>
      </c>
      <c r="CS131" s="65">
        <f t="shared" si="89"/>
        <v>0</v>
      </c>
      <c r="CT131" s="59">
        <f>IFERROR(SQRT(($E131-$E$1136)^2+($AJ131-$AJ$1136)^2),0)</f>
        <v>0.33366175126031833</v>
      </c>
      <c r="CU131" s="62" t="str">
        <f>IF(CT131&lt;=SMALL(CT$3:CT$1130,1),"MAS PARECIDO","NO")</f>
        <v>NO</v>
      </c>
      <c r="CV131" s="62" t="str">
        <f>IF(CT131&lt;=SMALL(CT$3:CT$1130,5),"SIMILAR","NO")</f>
        <v>NO</v>
      </c>
      <c r="CW131" s="62" t="str">
        <f t="shared" si="90"/>
        <v>N/A</v>
      </c>
      <c r="CX131" s="62">
        <f t="shared" si="91"/>
        <v>0</v>
      </c>
      <c r="CY131" s="65">
        <f t="shared" si="92"/>
        <v>0</v>
      </c>
      <c r="CZ131" s="2" t="s">
        <v>1518</v>
      </c>
      <c r="DA131" s="2" t="s">
        <v>1519</v>
      </c>
      <c r="DB131" s="2">
        <v>24</v>
      </c>
      <c r="DC131" s="2" t="s">
        <v>319</v>
      </c>
    </row>
    <row r="132" spans="1:107">
      <c r="A132" s="45" t="s">
        <v>324</v>
      </c>
      <c r="B132" s="46">
        <v>31200</v>
      </c>
      <c r="C132" s="47">
        <f>(B132-$B$1132)/($B$1133-$B$1132)</f>
        <v>3.1204734201351919E-2</v>
      </c>
      <c r="D132" s="46">
        <v>5000</v>
      </c>
      <c r="E132" s="47">
        <f>(D132-$D$1132)/($D$1133-$D$1132)</f>
        <v>9.9702991089732698E-3</v>
      </c>
      <c r="F132" s="46" t="s">
        <v>53</v>
      </c>
      <c r="G132" s="44">
        <f>VLOOKUP(F132,'DATOS DE SOPORTE'!$Y$5:$Z$8,2,FALSE)</f>
        <v>2</v>
      </c>
      <c r="H132" s="47">
        <f>(G132-$G$1132)/($G$1133-$G$1132)</f>
        <v>0.33333333333333331</v>
      </c>
      <c r="I132" s="50">
        <v>4</v>
      </c>
      <c r="J132" s="44">
        <f t="shared" si="99"/>
        <v>4</v>
      </c>
      <c r="K132" s="43">
        <f>(J132-$J$1132)/($J$1133-$J$1132)</f>
        <v>0.8</v>
      </c>
      <c r="L132" s="51" t="str">
        <f t="shared" si="96"/>
        <v>SI</v>
      </c>
      <c r="M132" s="46" t="s">
        <v>192</v>
      </c>
      <c r="N132" s="44">
        <f t="shared" si="100"/>
        <v>2</v>
      </c>
      <c r="O132" s="43">
        <f>(N132-N$1132)/(N$1133-N$1132)</f>
        <v>1</v>
      </c>
      <c r="P132" s="46" t="s">
        <v>193</v>
      </c>
      <c r="Q132" s="44">
        <f t="shared" si="101"/>
        <v>2</v>
      </c>
      <c r="R132" s="43">
        <f>(Q132-Q$1132)/(Q$1133-Q$1132)</f>
        <v>0.5</v>
      </c>
      <c r="S132" s="46" t="s">
        <v>194</v>
      </c>
      <c r="T132" s="44">
        <f t="shared" si="102"/>
        <v>1</v>
      </c>
      <c r="U132" s="43">
        <f>(T132-T$1132)/(T$1133-T$1132)</f>
        <v>0</v>
      </c>
      <c r="V132" s="46" t="s">
        <v>62</v>
      </c>
      <c r="W132" s="53">
        <f>VLOOKUP(V132,'DATOS DE SOPORTE'!$S$5:$T$10,2,FALSE)</f>
        <v>1</v>
      </c>
      <c r="X132" s="54">
        <f>(W132-W$1132)/(W$1133-W$1132)</f>
        <v>0</v>
      </c>
      <c r="Y132" s="46" t="s">
        <v>136</v>
      </c>
      <c r="Z132" s="53">
        <f t="shared" ref="Z132:Z195" si="122">IF(Y132="Si",1,2)</f>
        <v>2</v>
      </c>
      <c r="AA132" s="54">
        <f>(Z132-Z$1132)/(Z$1133-Z$1132)</f>
        <v>1</v>
      </c>
      <c r="AB132" s="46" t="s">
        <v>136</v>
      </c>
      <c r="AC132" s="53">
        <f t="shared" ref="AC132:AC195" si="123">IF(AB132="Si",1,2)</f>
        <v>2</v>
      </c>
      <c r="AD132" s="54">
        <f>(AC132-AC$1132)/(AC$1133-AC$1132)</f>
        <v>1</v>
      </c>
      <c r="AE132" s="46" t="s">
        <v>188</v>
      </c>
      <c r="AF132" s="53">
        <f t="shared" ref="AF132:AF195" si="124">IF(AE132="Si",1,2)</f>
        <v>1</v>
      </c>
      <c r="AG132" s="54">
        <f>(AF132-AF$1132)/(AF$1133-AF$1132)</f>
        <v>0</v>
      </c>
      <c r="AH132" s="24" t="s">
        <v>199</v>
      </c>
      <c r="AI132" s="53">
        <f>VLOOKUP(AH132,'DATOS DE SOPORTE'!$V$5:$W$8,2,FALSE)</f>
        <v>2</v>
      </c>
      <c r="AJ132" s="54">
        <f>(AI132-AI$1132)/(AI$1133-AI$1132)</f>
        <v>0.33333333333333331</v>
      </c>
      <c r="AK132" s="58" t="str">
        <f t="shared" ref="AK132:AK195" si="125">DC132</f>
        <v>Muy malo</v>
      </c>
      <c r="AL132" s="61">
        <f>IFERROR(SQRT(($E132-$E$1136)^2+($C132-$C$1136)^2),0)</f>
        <v>0.1742215301238178</v>
      </c>
      <c r="AM132" s="62" t="str">
        <f>IF(AL132&lt;=SMALL($AL$3:$AL$1130,1),"MAS PARECIDO","NO")</f>
        <v>NO</v>
      </c>
      <c r="AN132" s="62" t="str">
        <f>IF(AL132&lt;=SMALL($AL$3:$AL$1130,5),"SIMILAR","NO")</f>
        <v>NO</v>
      </c>
      <c r="AO132" s="62" t="str">
        <f t="shared" si="97"/>
        <v>N/A</v>
      </c>
      <c r="AP132" s="62">
        <f t="shared" si="103"/>
        <v>0</v>
      </c>
      <c r="AQ132" s="65">
        <f t="shared" si="98"/>
        <v>0</v>
      </c>
      <c r="AR132" s="61">
        <f>IFERROR(SQRT(($E132-$E$1136)^2+($H132-$H$1136)^2),0)</f>
        <v>1.0000300009000271E-2</v>
      </c>
      <c r="AS132" s="62" t="str">
        <f>IF(AR132&lt;=SMALL(AR$3:AR$1130,1),"MAS PARECIDO","NO")</f>
        <v>NO</v>
      </c>
      <c r="AT132" s="62" t="str">
        <f>IF(AR132&lt;=SMALL(AR$3:AR$1130,5),"SIMILAR","NO")</f>
        <v>NO</v>
      </c>
      <c r="AU132" s="62" t="str">
        <f t="shared" si="104"/>
        <v>N/A</v>
      </c>
      <c r="AV132" s="62">
        <f t="shared" si="105"/>
        <v>0</v>
      </c>
      <c r="AW132" s="65">
        <f t="shared" si="106"/>
        <v>0</v>
      </c>
      <c r="AX132" s="59">
        <f>IFERROR(SQRT(($E132-$E$1136)^2+($K132-$K$1136)^2),0)</f>
        <v>0.6000833325466306</v>
      </c>
      <c r="AY132" s="62" t="str">
        <f>IF(AX132&lt;=SMALL(AX$3:AX$1130,1),"MAS PARECIDO","NO")</f>
        <v>NO</v>
      </c>
      <c r="AZ132" s="62" t="str">
        <f>IF(AX132&lt;=SMALL(AX$3:AX$1130,5),"SIMILAR","NO")</f>
        <v>NO</v>
      </c>
      <c r="BA132" s="62" t="str">
        <f t="shared" si="107"/>
        <v>N/A</v>
      </c>
      <c r="BB132" s="62">
        <f t="shared" si="108"/>
        <v>0</v>
      </c>
      <c r="BC132" s="65">
        <f t="shared" si="109"/>
        <v>0</v>
      </c>
      <c r="BD132" s="59">
        <f>IFERROR(SQRT(($E132-$E$1136)^2+($O132-$O$1136)^2),0)</f>
        <v>1.0000300009000271E-2</v>
      </c>
      <c r="BE132" s="62" t="str">
        <f>IF(BD132&lt;=SMALL(BD$3:BD$1130,1),"MAS PARECIDO","NO")</f>
        <v>NO</v>
      </c>
      <c r="BF132" s="62" t="str">
        <f>IF(BD132&lt;=SMALL(BD$3:BD$1130,5),"SIMILAR","NO")</f>
        <v>NO</v>
      </c>
      <c r="BG132" s="62" t="str">
        <f t="shared" si="110"/>
        <v>N/A</v>
      </c>
      <c r="BH132" s="62">
        <f t="shared" si="111"/>
        <v>0</v>
      </c>
      <c r="BI132" s="65">
        <f t="shared" si="112"/>
        <v>0</v>
      </c>
      <c r="BJ132" s="59">
        <f>IFERROR(SQRT(($E132-$E$1136)^2+($R132-$R$1136)^2),0)</f>
        <v>1.0000300009000271E-2</v>
      </c>
      <c r="BK132" s="62" t="str">
        <f>IF(BJ132&lt;=SMALL(BJ$3:BJ$1130,1),"MAS PARECIDO","NO")</f>
        <v>NO</v>
      </c>
      <c r="BL132" s="62" t="str">
        <f>IF(BJ132&lt;=SMALL(BJ$3:BJ$1130,5),"SIMILAR","NO")</f>
        <v>NO</v>
      </c>
      <c r="BM132" s="62" t="str">
        <f t="shared" si="113"/>
        <v>N/A</v>
      </c>
      <c r="BN132" s="62">
        <f t="shared" si="114"/>
        <v>0</v>
      </c>
      <c r="BO132" s="65">
        <f t="shared" si="115"/>
        <v>0</v>
      </c>
      <c r="BP132" s="59">
        <f>IFERROR(SQRT(($E132-$E$1136)^2+($U132-$U$1136)^2),0)</f>
        <v>1.0000300009000271E-2</v>
      </c>
      <c r="BQ132" s="62" t="str">
        <f>IF(BP132&lt;=SMALL(BP$3:BP$1130,1),"MAS PARECIDO","NO")</f>
        <v>NO</v>
      </c>
      <c r="BR132" s="62" t="str">
        <f>IF(BP132&lt;=SMALL(BP$3:BP$1130,5),"SIMILAR","NO")</f>
        <v>NO</v>
      </c>
      <c r="BS132" s="62" t="str">
        <f t="shared" si="116"/>
        <v>N/A</v>
      </c>
      <c r="BT132" s="62">
        <f t="shared" si="117"/>
        <v>0</v>
      </c>
      <c r="BU132" s="65">
        <f t="shared" si="118"/>
        <v>0</v>
      </c>
      <c r="BV132" s="59">
        <f>IFERROR(SQRT(($E132-$E$1136)^2+($X132-$X$1136)^2),0)</f>
        <v>1.0000300009000271E-2</v>
      </c>
      <c r="BW132" s="62" t="str">
        <f>IF(BV132&lt;=SMALL(BV$3:BV$1130,1),"MAS PARECIDO","NO")</f>
        <v>NO</v>
      </c>
      <c r="BX132" s="62" t="str">
        <f>IF(BV132&lt;=SMALL(BV$3:BV$1130,5),"SIMILAR","NO")</f>
        <v>NO</v>
      </c>
      <c r="BY132" s="62" t="str">
        <f t="shared" si="119"/>
        <v>N/A</v>
      </c>
      <c r="BZ132" s="62">
        <f t="shared" si="120"/>
        <v>0</v>
      </c>
      <c r="CA132" s="65">
        <f t="shared" si="121"/>
        <v>0</v>
      </c>
      <c r="CB132" s="59">
        <f>IFERROR(SQRT(($E132-$E$1136)^2+($AA132-$AA$1136)^2),0)</f>
        <v>1.0000500017500475</v>
      </c>
      <c r="CC132" s="62" t="str">
        <f>IF(CB132&lt;=SMALL(CB$3:CB$1130,1),"MAS PARECIDO","NO")</f>
        <v>NO</v>
      </c>
      <c r="CD132" s="62" t="str">
        <f>IF(CB132&lt;=SMALL(CB$3:CB$1130,5),"SIMILAR","NO")</f>
        <v>NO</v>
      </c>
      <c r="CE132" s="62" t="str">
        <f t="shared" ref="CE132:CE195" si="126">IF(CD132="SIMILAR",$AK132,"N/A")</f>
        <v>N/A</v>
      </c>
      <c r="CF132" s="62">
        <f t="shared" ref="CF132:CF195" si="127">IF(CE132="N/A",0,1)</f>
        <v>0</v>
      </c>
      <c r="CG132" s="65">
        <f t="shared" ref="CG132:CG195" si="128">IF(CE132="N/A",0,$B132)</f>
        <v>0</v>
      </c>
      <c r="CH132" s="59">
        <f>IFERROR(SQRT(($E132-$E$1136)^2+($AD132-$AD$1136)^2),0)</f>
        <v>1.0000300009000271E-2</v>
      </c>
      <c r="CI132" s="62" t="str">
        <f>IF(CH132&lt;=SMALL(CH$3:CH$1130,1),"MAS PARECIDO","NO")</f>
        <v>NO</v>
      </c>
      <c r="CJ132" s="62" t="str">
        <f>IF(CH132&lt;=SMALL(CH$3:CH$1130,5),"SIMILAR","NO")</f>
        <v>NO</v>
      </c>
      <c r="CK132" s="62" t="str">
        <f t="shared" ref="CK132:CK195" si="129">IF(CJ132="SIMILAR",$AK132,"N/A")</f>
        <v>N/A</v>
      </c>
      <c r="CL132" s="62">
        <f t="shared" ref="CL132:CL195" si="130">IF(CK132="N/A",0,1)</f>
        <v>0</v>
      </c>
      <c r="CM132" s="65">
        <f t="shared" ref="CM132:CM195" si="131">IF(CK132="N/A",0,$B132)</f>
        <v>0</v>
      </c>
      <c r="CN132" s="59">
        <f>IFERROR(SQRT(($E132-$E$1136)^2+($AG132-$AG$1136)^2),0)</f>
        <v>1.0000500017500475</v>
      </c>
      <c r="CO132" s="62" t="str">
        <f>IF(CN132&lt;=SMALL(CN$3:CN$1130,1),"MAS PARECIDO","NO")</f>
        <v>NO</v>
      </c>
      <c r="CP132" s="62" t="str">
        <f>IF(CN132&lt;=SMALL(CN$3:CN$1130,5),"SIMILAR","NO")</f>
        <v>NO</v>
      </c>
      <c r="CQ132" s="62" t="str">
        <f t="shared" ref="CQ132:CQ195" si="132">IF(CP132="SIMILAR",$AK132,"N/A")</f>
        <v>N/A</v>
      </c>
      <c r="CR132" s="62">
        <f t="shared" ref="CR132:CR195" si="133">IF(CQ132="N/A",0,1)</f>
        <v>0</v>
      </c>
      <c r="CS132" s="65">
        <f t="shared" ref="CS132:CS195" si="134">IF(CQ132="N/A",0,$B132)</f>
        <v>0</v>
      </c>
      <c r="CT132" s="59">
        <f>IFERROR(SQRT(($E132-$E$1136)^2+($AJ132-$AJ$1136)^2),0)</f>
        <v>0.33348330859486974</v>
      </c>
      <c r="CU132" s="62" t="str">
        <f>IF(CT132&lt;=SMALL(CT$3:CT$1130,1),"MAS PARECIDO","NO")</f>
        <v>NO</v>
      </c>
      <c r="CV132" s="62" t="str">
        <f>IF(CT132&lt;=SMALL(CT$3:CT$1130,5),"SIMILAR","NO")</f>
        <v>NO</v>
      </c>
      <c r="CW132" s="62" t="str">
        <f t="shared" ref="CW132:CW195" si="135">IF(CV132="SIMILAR",$AK132,"N/A")</f>
        <v>N/A</v>
      </c>
      <c r="CX132" s="62">
        <f t="shared" ref="CX132:CX195" si="136">IF(CW132="N/A",0,1)</f>
        <v>0</v>
      </c>
      <c r="CY132" s="65">
        <f t="shared" ref="CY132:CY195" si="137">IF(CW132="N/A",0,$B132)</f>
        <v>0</v>
      </c>
      <c r="CZ132" s="2" t="s">
        <v>1520</v>
      </c>
      <c r="DA132" s="2" t="s">
        <v>1521</v>
      </c>
      <c r="DB132" s="2">
        <v>31</v>
      </c>
      <c r="DC132" s="2" t="s">
        <v>319</v>
      </c>
    </row>
    <row r="133" spans="1:107">
      <c r="A133" s="45" t="s">
        <v>325</v>
      </c>
      <c r="B133" s="46">
        <v>45600</v>
      </c>
      <c r="C133" s="47">
        <f>(B133-$B$1132)/($B$1133-$B$1132)</f>
        <v>4.8037084379320708E-2</v>
      </c>
      <c r="D133" s="46">
        <v>7500</v>
      </c>
      <c r="E133" s="47">
        <f>(D133-$D$1132)/($D$1133-$D$1132)</f>
        <v>1.4970449113473405E-2</v>
      </c>
      <c r="F133" s="46" t="s">
        <v>53</v>
      </c>
      <c r="G133" s="44">
        <f>VLOOKUP(F133,'DATOS DE SOPORTE'!$Y$5:$Z$8,2,FALSE)</f>
        <v>2</v>
      </c>
      <c r="H133" s="47">
        <f>(G133-$G$1132)/($G$1133-$G$1132)</f>
        <v>0.33333333333333331</v>
      </c>
      <c r="I133" s="50">
        <v>3</v>
      </c>
      <c r="J133" s="44">
        <f t="shared" si="99"/>
        <v>3</v>
      </c>
      <c r="K133" s="43">
        <f>(J133-$J$1132)/($J$1133-$J$1132)</f>
        <v>0.6</v>
      </c>
      <c r="L133" s="51" t="str">
        <f t="shared" si="96"/>
        <v>SI</v>
      </c>
      <c r="M133" s="46" t="s">
        <v>192</v>
      </c>
      <c r="N133" s="44">
        <f t="shared" si="100"/>
        <v>2</v>
      </c>
      <c r="O133" s="43">
        <f>(N133-N$1132)/(N$1133-N$1132)</f>
        <v>1</v>
      </c>
      <c r="P133" s="46" t="s">
        <v>193</v>
      </c>
      <c r="Q133" s="44">
        <f t="shared" si="101"/>
        <v>2</v>
      </c>
      <c r="R133" s="43">
        <f>(Q133-Q$1132)/(Q$1133-Q$1132)</f>
        <v>0.5</v>
      </c>
      <c r="S133" s="46" t="s">
        <v>194</v>
      </c>
      <c r="T133" s="44">
        <f t="shared" si="102"/>
        <v>1</v>
      </c>
      <c r="U133" s="43">
        <f>(T133-T$1132)/(T$1133-T$1132)</f>
        <v>0</v>
      </c>
      <c r="V133" s="46" t="s">
        <v>62</v>
      </c>
      <c r="W133" s="53">
        <f>VLOOKUP(V133,'DATOS DE SOPORTE'!$S$5:$T$10,2,FALSE)</f>
        <v>1</v>
      </c>
      <c r="X133" s="54">
        <f>(W133-W$1132)/(W$1133-W$1132)</f>
        <v>0</v>
      </c>
      <c r="Y133" s="46" t="s">
        <v>136</v>
      </c>
      <c r="Z133" s="53">
        <f t="shared" si="122"/>
        <v>2</v>
      </c>
      <c r="AA133" s="54">
        <f>(Z133-Z$1132)/(Z$1133-Z$1132)</f>
        <v>1</v>
      </c>
      <c r="AB133" s="46" t="s">
        <v>136</v>
      </c>
      <c r="AC133" s="53">
        <f t="shared" si="123"/>
        <v>2</v>
      </c>
      <c r="AD133" s="54">
        <f>(AC133-AC$1132)/(AC$1133-AC$1132)</f>
        <v>1</v>
      </c>
      <c r="AE133" s="46" t="s">
        <v>188</v>
      </c>
      <c r="AF133" s="53">
        <f t="shared" si="124"/>
        <v>1</v>
      </c>
      <c r="AG133" s="54">
        <f>(AF133-AF$1132)/(AF$1133-AF$1132)</f>
        <v>0</v>
      </c>
      <c r="AH133" s="24" t="s">
        <v>199</v>
      </c>
      <c r="AI133" s="53">
        <f>VLOOKUP(AH133,'DATOS DE SOPORTE'!$V$5:$W$8,2,FALSE)</f>
        <v>2</v>
      </c>
      <c r="AJ133" s="54">
        <f>(AI133-AI$1132)/(AI$1133-AI$1132)</f>
        <v>0.33333333333333331</v>
      </c>
      <c r="AK133" s="58" t="str">
        <f t="shared" si="125"/>
        <v>Muy malo</v>
      </c>
      <c r="AL133" s="61">
        <f>IFERROR(SQRT(($E133-$E$1136)^2+($C133-$C$1136)^2),0)</f>
        <v>0.15781644869779723</v>
      </c>
      <c r="AM133" s="62" t="str">
        <f>IF(AL133&lt;=SMALL($AL$3:$AL$1130,1),"MAS PARECIDO","NO")</f>
        <v>NO</v>
      </c>
      <c r="AN133" s="62" t="str">
        <f>IF(AL133&lt;=SMALL($AL$3:$AL$1130,5),"SIMILAR","NO")</f>
        <v>NO</v>
      </c>
      <c r="AO133" s="62" t="str">
        <f t="shared" si="97"/>
        <v>N/A</v>
      </c>
      <c r="AP133" s="62">
        <f t="shared" si="103"/>
        <v>0</v>
      </c>
      <c r="AQ133" s="65">
        <f t="shared" si="98"/>
        <v>0</v>
      </c>
      <c r="AR133" s="61">
        <f>IFERROR(SQRT(($E133-$E$1136)^2+($H133-$H$1136)^2),0)</f>
        <v>1.5000450013500406E-2</v>
      </c>
      <c r="AS133" s="62" t="str">
        <f>IF(AR133&lt;=SMALL(AR$3:AR$1130,1),"MAS PARECIDO","NO")</f>
        <v>NO</v>
      </c>
      <c r="AT133" s="62" t="str">
        <f>IF(AR133&lt;=SMALL(AR$3:AR$1130,5),"SIMILAR","NO")</f>
        <v>NO</v>
      </c>
      <c r="AU133" s="62" t="str">
        <f t="shared" si="104"/>
        <v>N/A</v>
      </c>
      <c r="AV133" s="62">
        <f t="shared" si="105"/>
        <v>0</v>
      </c>
      <c r="AW133" s="65">
        <f t="shared" si="106"/>
        <v>0</v>
      </c>
      <c r="AX133" s="59">
        <f>IFERROR(SQRT(($E133-$E$1136)^2+($K133-$K$1136)^2),0)</f>
        <v>0.40028116805641445</v>
      </c>
      <c r="AY133" s="62" t="str">
        <f>IF(AX133&lt;=SMALL(AX$3:AX$1130,1),"MAS PARECIDO","NO")</f>
        <v>NO</v>
      </c>
      <c r="AZ133" s="62" t="str">
        <f>IF(AX133&lt;=SMALL(AX$3:AX$1130,5),"SIMILAR","NO")</f>
        <v>NO</v>
      </c>
      <c r="BA133" s="62" t="str">
        <f t="shared" si="107"/>
        <v>N/A</v>
      </c>
      <c r="BB133" s="62">
        <f t="shared" si="108"/>
        <v>0</v>
      </c>
      <c r="BC133" s="65">
        <f t="shared" si="109"/>
        <v>0</v>
      </c>
      <c r="BD133" s="59">
        <f>IFERROR(SQRT(($E133-$E$1136)^2+($O133-$O$1136)^2),0)</f>
        <v>1.5000450013500406E-2</v>
      </c>
      <c r="BE133" s="62" t="str">
        <f>IF(BD133&lt;=SMALL(BD$3:BD$1130,1),"MAS PARECIDO","NO")</f>
        <v>NO</v>
      </c>
      <c r="BF133" s="62" t="str">
        <f>IF(BD133&lt;=SMALL(BD$3:BD$1130,5),"SIMILAR","NO")</f>
        <v>NO</v>
      </c>
      <c r="BG133" s="62" t="str">
        <f t="shared" si="110"/>
        <v>N/A</v>
      </c>
      <c r="BH133" s="62">
        <f t="shared" si="111"/>
        <v>0</v>
      </c>
      <c r="BI133" s="65">
        <f t="shared" si="112"/>
        <v>0</v>
      </c>
      <c r="BJ133" s="59">
        <f>IFERROR(SQRT(($E133-$E$1136)^2+($R133-$R$1136)^2),0)</f>
        <v>1.5000450013500406E-2</v>
      </c>
      <c r="BK133" s="62" t="str">
        <f>IF(BJ133&lt;=SMALL(BJ$3:BJ$1130,1),"MAS PARECIDO","NO")</f>
        <v>NO</v>
      </c>
      <c r="BL133" s="62" t="str">
        <f>IF(BJ133&lt;=SMALL(BJ$3:BJ$1130,5),"SIMILAR","NO")</f>
        <v>NO</v>
      </c>
      <c r="BM133" s="62" t="str">
        <f t="shared" si="113"/>
        <v>N/A</v>
      </c>
      <c r="BN133" s="62">
        <f t="shared" si="114"/>
        <v>0</v>
      </c>
      <c r="BO133" s="65">
        <f t="shared" si="115"/>
        <v>0</v>
      </c>
      <c r="BP133" s="59">
        <f>IFERROR(SQRT(($E133-$E$1136)^2+($U133-$U$1136)^2),0)</f>
        <v>1.5000450013500406E-2</v>
      </c>
      <c r="BQ133" s="62" t="str">
        <f>IF(BP133&lt;=SMALL(BP$3:BP$1130,1),"MAS PARECIDO","NO")</f>
        <v>NO</v>
      </c>
      <c r="BR133" s="62" t="str">
        <f>IF(BP133&lt;=SMALL(BP$3:BP$1130,5),"SIMILAR","NO")</f>
        <v>NO</v>
      </c>
      <c r="BS133" s="62" t="str">
        <f t="shared" si="116"/>
        <v>N/A</v>
      </c>
      <c r="BT133" s="62">
        <f t="shared" si="117"/>
        <v>0</v>
      </c>
      <c r="BU133" s="65">
        <f t="shared" si="118"/>
        <v>0</v>
      </c>
      <c r="BV133" s="59">
        <f>IFERROR(SQRT(($E133-$E$1136)^2+($X133-$X$1136)^2),0)</f>
        <v>1.5000450013500406E-2</v>
      </c>
      <c r="BW133" s="62" t="str">
        <f>IF(BV133&lt;=SMALL(BV$3:BV$1130,1),"MAS PARECIDO","NO")</f>
        <v>NO</v>
      </c>
      <c r="BX133" s="62" t="str">
        <f>IF(BV133&lt;=SMALL(BV$3:BV$1130,5),"SIMILAR","NO")</f>
        <v>NO</v>
      </c>
      <c r="BY133" s="62" t="str">
        <f t="shared" si="119"/>
        <v>N/A</v>
      </c>
      <c r="BZ133" s="62">
        <f t="shared" si="120"/>
        <v>0</v>
      </c>
      <c r="CA133" s="65">
        <f t="shared" si="121"/>
        <v>0</v>
      </c>
      <c r="CB133" s="59">
        <f>IFERROR(SQRT(($E133-$E$1136)^2+($AA133-$AA$1136)^2),0)</f>
        <v>1.0001125004221312</v>
      </c>
      <c r="CC133" s="62" t="str">
        <f>IF(CB133&lt;=SMALL(CB$3:CB$1130,1),"MAS PARECIDO","NO")</f>
        <v>NO</v>
      </c>
      <c r="CD133" s="62" t="str">
        <f>IF(CB133&lt;=SMALL(CB$3:CB$1130,5),"SIMILAR","NO")</f>
        <v>NO</v>
      </c>
      <c r="CE133" s="62" t="str">
        <f t="shared" si="126"/>
        <v>N/A</v>
      </c>
      <c r="CF133" s="62">
        <f t="shared" si="127"/>
        <v>0</v>
      </c>
      <c r="CG133" s="65">
        <f t="shared" si="128"/>
        <v>0</v>
      </c>
      <c r="CH133" s="59">
        <f>IFERROR(SQRT(($E133-$E$1136)^2+($AD133-$AD$1136)^2),0)</f>
        <v>1.5000450013500406E-2</v>
      </c>
      <c r="CI133" s="62" t="str">
        <f>IF(CH133&lt;=SMALL(CH$3:CH$1130,1),"MAS PARECIDO","NO")</f>
        <v>NO</v>
      </c>
      <c r="CJ133" s="62" t="str">
        <f>IF(CH133&lt;=SMALL(CH$3:CH$1130,5),"SIMILAR","NO")</f>
        <v>NO</v>
      </c>
      <c r="CK133" s="62" t="str">
        <f t="shared" si="129"/>
        <v>N/A</v>
      </c>
      <c r="CL133" s="62">
        <f t="shared" si="130"/>
        <v>0</v>
      </c>
      <c r="CM133" s="65">
        <f t="shared" si="131"/>
        <v>0</v>
      </c>
      <c r="CN133" s="59">
        <f>IFERROR(SQRT(($E133-$E$1136)^2+($AG133-$AG$1136)^2),0)</f>
        <v>1.0001125004221312</v>
      </c>
      <c r="CO133" s="62" t="str">
        <f>IF(CN133&lt;=SMALL(CN$3:CN$1130,1),"MAS PARECIDO","NO")</f>
        <v>NO</v>
      </c>
      <c r="CP133" s="62" t="str">
        <f>IF(CN133&lt;=SMALL(CN$3:CN$1130,5),"SIMILAR","NO")</f>
        <v>NO</v>
      </c>
      <c r="CQ133" s="62" t="str">
        <f t="shared" si="132"/>
        <v>N/A</v>
      </c>
      <c r="CR133" s="62">
        <f t="shared" si="133"/>
        <v>0</v>
      </c>
      <c r="CS133" s="65">
        <f t="shared" si="134"/>
        <v>0</v>
      </c>
      <c r="CT133" s="59">
        <f>IFERROR(SQRT(($E133-$E$1136)^2+($AJ133-$AJ$1136)^2),0)</f>
        <v>0.3336706828771725</v>
      </c>
      <c r="CU133" s="62" t="str">
        <f>IF(CT133&lt;=SMALL(CT$3:CT$1130,1),"MAS PARECIDO","NO")</f>
        <v>NO</v>
      </c>
      <c r="CV133" s="62" t="str">
        <f>IF(CT133&lt;=SMALL(CT$3:CT$1130,5),"SIMILAR","NO")</f>
        <v>NO</v>
      </c>
      <c r="CW133" s="62" t="str">
        <f t="shared" si="135"/>
        <v>N/A</v>
      </c>
      <c r="CX133" s="62">
        <f t="shared" si="136"/>
        <v>0</v>
      </c>
      <c r="CY133" s="65">
        <f t="shared" si="137"/>
        <v>0</v>
      </c>
      <c r="CZ133" s="2" t="s">
        <v>1522</v>
      </c>
      <c r="DA133" s="2" t="s">
        <v>1523</v>
      </c>
      <c r="DB133" s="2">
        <v>5</v>
      </c>
      <c r="DC133" s="2" t="s">
        <v>319</v>
      </c>
    </row>
    <row r="134" spans="1:107">
      <c r="A134" s="45" t="s">
        <v>326</v>
      </c>
      <c r="B134" s="46">
        <v>49750</v>
      </c>
      <c r="C134" s="47">
        <f>(B134-$B$1132)/($B$1133-$B$1132)</f>
        <v>5.2888074187554771E-2</v>
      </c>
      <c r="D134" s="46">
        <v>15400</v>
      </c>
      <c r="E134" s="47">
        <f>(D134-$D$1132)/($D$1133-$D$1132)</f>
        <v>3.077092312769383E-2</v>
      </c>
      <c r="F134" s="46" t="s">
        <v>187</v>
      </c>
      <c r="G134" s="44">
        <f>VLOOKUP(F134,'DATOS DE SOPORTE'!$Y$5:$Z$8,2,FALSE)</f>
        <v>4</v>
      </c>
      <c r="H134" s="47">
        <f>(G134-$G$1132)/($G$1133-$G$1132)</f>
        <v>1</v>
      </c>
      <c r="I134" s="50">
        <v>0</v>
      </c>
      <c r="J134" s="44">
        <f t="shared" si="99"/>
        <v>0</v>
      </c>
      <c r="K134" s="43">
        <f>(J134-$J$1132)/($J$1133-$J$1132)</f>
        <v>0</v>
      </c>
      <c r="L134" s="51" t="str">
        <f t="shared" si="96"/>
        <v>NO</v>
      </c>
      <c r="M134" s="46" t="s">
        <v>192</v>
      </c>
      <c r="N134" s="44">
        <f t="shared" si="100"/>
        <v>2</v>
      </c>
      <c r="O134" s="43">
        <f>(N134-N$1132)/(N$1133-N$1132)</f>
        <v>1</v>
      </c>
      <c r="P134" s="46" t="s">
        <v>193</v>
      </c>
      <c r="Q134" s="44">
        <f t="shared" si="101"/>
        <v>2</v>
      </c>
      <c r="R134" s="43">
        <f>(Q134-Q$1132)/(Q$1133-Q$1132)</f>
        <v>0.5</v>
      </c>
      <c r="S134" s="46" t="s">
        <v>194</v>
      </c>
      <c r="T134" s="44">
        <f t="shared" si="102"/>
        <v>1</v>
      </c>
      <c r="U134" s="43">
        <f>(T134-T$1132)/(T$1133-T$1132)</f>
        <v>0</v>
      </c>
      <c r="V134" s="46" t="s">
        <v>212</v>
      </c>
      <c r="W134" s="53">
        <f>VLOOKUP(V134,'DATOS DE SOPORTE'!$S$5:$T$10,2,FALSE)</f>
        <v>3</v>
      </c>
      <c r="X134" s="54">
        <f>(W134-W$1132)/(W$1133-W$1132)</f>
        <v>0.4</v>
      </c>
      <c r="Y134" s="46" t="s">
        <v>188</v>
      </c>
      <c r="Z134" s="53">
        <f t="shared" si="122"/>
        <v>1</v>
      </c>
      <c r="AA134" s="54">
        <f>(Z134-Z$1132)/(Z$1133-Z$1132)</f>
        <v>0</v>
      </c>
      <c r="AB134" s="46" t="s">
        <v>136</v>
      </c>
      <c r="AC134" s="53">
        <f t="shared" si="123"/>
        <v>2</v>
      </c>
      <c r="AD134" s="54">
        <f>(AC134-AC$1132)/(AC$1133-AC$1132)</f>
        <v>1</v>
      </c>
      <c r="AE134" s="46" t="s">
        <v>136</v>
      </c>
      <c r="AF134" s="53">
        <f t="shared" si="124"/>
        <v>2</v>
      </c>
      <c r="AG134" s="54">
        <f>(AF134-AF$1132)/(AF$1133-AF$1132)</f>
        <v>1</v>
      </c>
      <c r="AH134" s="24" t="s">
        <v>199</v>
      </c>
      <c r="AI134" s="53">
        <f>VLOOKUP(AH134,'DATOS DE SOPORTE'!$V$5:$W$8,2,FALSE)</f>
        <v>2</v>
      </c>
      <c r="AJ134" s="54">
        <f>(AI134-AI$1132)/(AI$1133-AI$1132)</f>
        <v>0.33333333333333331</v>
      </c>
      <c r="AK134" s="58" t="str">
        <f t="shared" si="125"/>
        <v>Muy malo</v>
      </c>
      <c r="AL134" s="61">
        <f>IFERROR(SQRT(($E134-$E$1136)^2+($C134-$C$1136)^2),0)</f>
        <v>0.15533527362139879</v>
      </c>
      <c r="AM134" s="62" t="str">
        <f>IF(AL134&lt;=SMALL($AL$3:$AL$1130,1),"MAS PARECIDO","NO")</f>
        <v>NO</v>
      </c>
      <c r="AN134" s="62" t="str">
        <f>IF(AL134&lt;=SMALL($AL$3:$AL$1130,5),"SIMILAR","NO")</f>
        <v>NO</v>
      </c>
      <c r="AO134" s="62" t="str">
        <f t="shared" si="97"/>
        <v>N/A</v>
      </c>
      <c r="AP134" s="62">
        <f t="shared" si="103"/>
        <v>0</v>
      </c>
      <c r="AQ134" s="65">
        <f t="shared" si="98"/>
        <v>0</v>
      </c>
      <c r="AR134" s="61">
        <f>IFERROR(SQRT(($E134-$E$1136)^2+($H134-$H$1136)^2),0)</f>
        <v>0.66737781006368946</v>
      </c>
      <c r="AS134" s="62" t="str">
        <f>IF(AR134&lt;=SMALL(AR$3:AR$1130,1),"MAS PARECIDO","NO")</f>
        <v>NO</v>
      </c>
      <c r="AT134" s="62" t="str">
        <f>IF(AR134&lt;=SMALL(AR$3:AR$1130,5),"SIMILAR","NO")</f>
        <v>NO</v>
      </c>
      <c r="AU134" s="62" t="str">
        <f t="shared" si="104"/>
        <v>N/A</v>
      </c>
      <c r="AV134" s="62">
        <f t="shared" si="105"/>
        <v>0</v>
      </c>
      <c r="AW134" s="65">
        <f t="shared" si="106"/>
        <v>0</v>
      </c>
      <c r="AX134" s="59">
        <f>IFERROR(SQRT(($E134-$E$1136)^2+($K134-$K$1136)^2),0)</f>
        <v>0.2023578437347103</v>
      </c>
      <c r="AY134" s="62" t="str">
        <f>IF(AX134&lt;=SMALL(AX$3:AX$1130,1),"MAS PARECIDO","NO")</f>
        <v>NO</v>
      </c>
      <c r="AZ134" s="62" t="str">
        <f>IF(AX134&lt;=SMALL(AX$3:AX$1130,5),"SIMILAR","NO")</f>
        <v>NO</v>
      </c>
      <c r="BA134" s="62" t="str">
        <f t="shared" si="107"/>
        <v>N/A</v>
      </c>
      <c r="BB134" s="62">
        <f t="shared" si="108"/>
        <v>0</v>
      </c>
      <c r="BC134" s="65">
        <f t="shared" si="109"/>
        <v>0</v>
      </c>
      <c r="BD134" s="59">
        <f>IFERROR(SQRT(($E134-$E$1136)^2+($O134-$O$1136)^2),0)</f>
        <v>3.0800924027720829E-2</v>
      </c>
      <c r="BE134" s="62" t="str">
        <f>IF(BD134&lt;=SMALL(BD$3:BD$1130,1),"MAS PARECIDO","NO")</f>
        <v>NO</v>
      </c>
      <c r="BF134" s="62" t="str">
        <f>IF(BD134&lt;=SMALL(BD$3:BD$1130,5),"SIMILAR","NO")</f>
        <v>NO</v>
      </c>
      <c r="BG134" s="62" t="str">
        <f t="shared" si="110"/>
        <v>N/A</v>
      </c>
      <c r="BH134" s="62">
        <f t="shared" si="111"/>
        <v>0</v>
      </c>
      <c r="BI134" s="65">
        <f t="shared" si="112"/>
        <v>0</v>
      </c>
      <c r="BJ134" s="59">
        <f>IFERROR(SQRT(($E134-$E$1136)^2+($R134-$R$1136)^2),0)</f>
        <v>3.0800924027720829E-2</v>
      </c>
      <c r="BK134" s="62" t="str">
        <f>IF(BJ134&lt;=SMALL(BJ$3:BJ$1130,1),"MAS PARECIDO","NO")</f>
        <v>NO</v>
      </c>
      <c r="BL134" s="62" t="str">
        <f>IF(BJ134&lt;=SMALL(BJ$3:BJ$1130,5),"SIMILAR","NO")</f>
        <v>NO</v>
      </c>
      <c r="BM134" s="62" t="str">
        <f t="shared" si="113"/>
        <v>N/A</v>
      </c>
      <c r="BN134" s="62">
        <f t="shared" si="114"/>
        <v>0</v>
      </c>
      <c r="BO134" s="65">
        <f t="shared" si="115"/>
        <v>0</v>
      </c>
      <c r="BP134" s="59">
        <f>IFERROR(SQRT(($E134-$E$1136)^2+($U134-$U$1136)^2),0)</f>
        <v>3.0800924027720829E-2</v>
      </c>
      <c r="BQ134" s="62" t="str">
        <f>IF(BP134&lt;=SMALL(BP$3:BP$1130,1),"MAS PARECIDO","NO")</f>
        <v>NO</v>
      </c>
      <c r="BR134" s="62" t="str">
        <f>IF(BP134&lt;=SMALL(BP$3:BP$1130,5),"SIMILAR","NO")</f>
        <v>NO</v>
      </c>
      <c r="BS134" s="62" t="str">
        <f t="shared" si="116"/>
        <v>N/A</v>
      </c>
      <c r="BT134" s="62">
        <f t="shared" si="117"/>
        <v>0</v>
      </c>
      <c r="BU134" s="65">
        <f t="shared" si="118"/>
        <v>0</v>
      </c>
      <c r="BV134" s="59">
        <f>IFERROR(SQRT(($E134-$E$1136)^2+($X134-$X$1136)^2),0)</f>
        <v>0.40118411848048202</v>
      </c>
      <c r="BW134" s="62" t="str">
        <f>IF(BV134&lt;=SMALL(BV$3:BV$1130,1),"MAS PARECIDO","NO")</f>
        <v>NO</v>
      </c>
      <c r="BX134" s="62" t="str">
        <f>IF(BV134&lt;=SMALL(BV$3:BV$1130,5),"SIMILAR","NO")</f>
        <v>NO</v>
      </c>
      <c r="BY134" s="62" t="str">
        <f t="shared" si="119"/>
        <v>N/A</v>
      </c>
      <c r="BZ134" s="62">
        <f t="shared" si="120"/>
        <v>0</v>
      </c>
      <c r="CA134" s="65">
        <f t="shared" si="121"/>
        <v>0</v>
      </c>
      <c r="CB134" s="59">
        <f>IFERROR(SQRT(($E134-$E$1136)^2+($AA134-$AA$1136)^2),0)</f>
        <v>3.0800924027720829E-2</v>
      </c>
      <c r="CC134" s="62" t="str">
        <f>IF(CB134&lt;=SMALL(CB$3:CB$1130,1),"MAS PARECIDO","NO")</f>
        <v>NO</v>
      </c>
      <c r="CD134" s="62" t="str">
        <f>IF(CB134&lt;=SMALL(CB$3:CB$1130,5),"SIMILAR","NO")</f>
        <v>NO</v>
      </c>
      <c r="CE134" s="62" t="str">
        <f t="shared" si="126"/>
        <v>N/A</v>
      </c>
      <c r="CF134" s="62">
        <f t="shared" si="127"/>
        <v>0</v>
      </c>
      <c r="CG134" s="65">
        <f t="shared" si="128"/>
        <v>0</v>
      </c>
      <c r="CH134" s="59">
        <f>IFERROR(SQRT(($E134-$E$1136)^2+($AD134-$AD$1136)^2),0)</f>
        <v>3.0800924027720829E-2</v>
      </c>
      <c r="CI134" s="62" t="str">
        <f>IF(CH134&lt;=SMALL(CH$3:CH$1130,1),"MAS PARECIDO","NO")</f>
        <v>NO</v>
      </c>
      <c r="CJ134" s="62" t="str">
        <f>IF(CH134&lt;=SMALL(CH$3:CH$1130,5),"SIMILAR","NO")</f>
        <v>NO</v>
      </c>
      <c r="CK134" s="62" t="str">
        <f t="shared" si="129"/>
        <v>N/A</v>
      </c>
      <c r="CL134" s="62">
        <f t="shared" si="130"/>
        <v>0</v>
      </c>
      <c r="CM134" s="65">
        <f t="shared" si="131"/>
        <v>0</v>
      </c>
      <c r="CN134" s="59">
        <f>IFERROR(SQRT(($E134-$E$1136)^2+($AG134-$AG$1136)^2),0)</f>
        <v>3.0800924027720829E-2</v>
      </c>
      <c r="CO134" s="62" t="str">
        <f>IF(CN134&lt;=SMALL(CN$3:CN$1130,1),"MAS PARECIDO","NO")</f>
        <v>NO</v>
      </c>
      <c r="CP134" s="62" t="str">
        <f>IF(CN134&lt;=SMALL(CN$3:CN$1130,5),"SIMILAR","NO")</f>
        <v>NO</v>
      </c>
      <c r="CQ134" s="62" t="str">
        <f t="shared" si="132"/>
        <v>N/A</v>
      </c>
      <c r="CR134" s="62">
        <f t="shared" si="133"/>
        <v>0</v>
      </c>
      <c r="CS134" s="65">
        <f t="shared" si="134"/>
        <v>0</v>
      </c>
      <c r="CT134" s="59">
        <f>IFERROR(SQRT(($E134-$E$1136)^2+($AJ134-$AJ$1136)^2),0)</f>
        <v>0.33475335402662143</v>
      </c>
      <c r="CU134" s="62" t="str">
        <f>IF(CT134&lt;=SMALL(CT$3:CT$1130,1),"MAS PARECIDO","NO")</f>
        <v>NO</v>
      </c>
      <c r="CV134" s="62" t="str">
        <f>IF(CT134&lt;=SMALL(CT$3:CT$1130,5),"SIMILAR","NO")</f>
        <v>NO</v>
      </c>
      <c r="CW134" s="62" t="str">
        <f t="shared" si="135"/>
        <v>N/A</v>
      </c>
      <c r="CX134" s="62">
        <f t="shared" si="136"/>
        <v>0</v>
      </c>
      <c r="CY134" s="65">
        <f t="shared" si="137"/>
        <v>0</v>
      </c>
      <c r="CZ134" s="2" t="s">
        <v>1524</v>
      </c>
      <c r="DA134" s="2" t="s">
        <v>1525</v>
      </c>
      <c r="DB134" s="2">
        <v>8</v>
      </c>
      <c r="DC134" s="2" t="s">
        <v>319</v>
      </c>
    </row>
    <row r="135" spans="1:107">
      <c r="A135" s="45" t="s">
        <v>327</v>
      </c>
      <c r="B135" s="46">
        <v>39945</v>
      </c>
      <c r="C135" s="47">
        <f>(B135-$B$1132)/($B$1133-$B$1132)</f>
        <v>4.1426880194847547E-2</v>
      </c>
      <c r="D135" s="46">
        <v>5000</v>
      </c>
      <c r="E135" s="47">
        <f>(D135-$D$1132)/($D$1133-$D$1132)</f>
        <v>9.9702991089732698E-3</v>
      </c>
      <c r="F135" s="46" t="s">
        <v>203</v>
      </c>
      <c r="G135" s="44">
        <f>VLOOKUP(F135,'DATOS DE SOPORTE'!$Y$5:$Z$8,2,FALSE)</f>
        <v>3</v>
      </c>
      <c r="H135" s="47">
        <f>(G135-$G$1132)/($G$1133-$G$1132)</f>
        <v>0.66666666666666663</v>
      </c>
      <c r="I135" s="50">
        <v>1</v>
      </c>
      <c r="J135" s="44">
        <f t="shared" si="99"/>
        <v>1</v>
      </c>
      <c r="K135" s="43">
        <f>(J135-$J$1132)/($J$1133-$J$1132)</f>
        <v>0.2</v>
      </c>
      <c r="L135" s="51" t="str">
        <f t="shared" si="96"/>
        <v>SI</v>
      </c>
      <c r="M135" s="46" t="s">
        <v>192</v>
      </c>
      <c r="N135" s="44">
        <f t="shared" si="100"/>
        <v>2</v>
      </c>
      <c r="O135" s="43">
        <f>(N135-N$1132)/(N$1133-N$1132)</f>
        <v>1</v>
      </c>
      <c r="P135" s="46" t="s">
        <v>193</v>
      </c>
      <c r="Q135" s="44">
        <f t="shared" si="101"/>
        <v>2</v>
      </c>
      <c r="R135" s="43">
        <f>(Q135-Q$1132)/(Q$1133-Q$1132)</f>
        <v>0.5</v>
      </c>
      <c r="S135" s="46" t="s">
        <v>194</v>
      </c>
      <c r="T135" s="44">
        <f t="shared" si="102"/>
        <v>1</v>
      </c>
      <c r="U135" s="43">
        <f>(T135-T$1132)/(T$1133-T$1132)</f>
        <v>0</v>
      </c>
      <c r="V135" s="46" t="s">
        <v>62</v>
      </c>
      <c r="W135" s="53">
        <f>VLOOKUP(V135,'DATOS DE SOPORTE'!$S$5:$T$10,2,FALSE)</f>
        <v>1</v>
      </c>
      <c r="X135" s="54">
        <f>(W135-W$1132)/(W$1133-W$1132)</f>
        <v>0</v>
      </c>
      <c r="Y135" s="46" t="s">
        <v>188</v>
      </c>
      <c r="Z135" s="53">
        <f t="shared" si="122"/>
        <v>1</v>
      </c>
      <c r="AA135" s="54">
        <f>(Z135-Z$1132)/(Z$1133-Z$1132)</f>
        <v>0</v>
      </c>
      <c r="AB135" s="46" t="s">
        <v>136</v>
      </c>
      <c r="AC135" s="53">
        <f t="shared" si="123"/>
        <v>2</v>
      </c>
      <c r="AD135" s="54">
        <f>(AC135-AC$1132)/(AC$1133-AC$1132)</f>
        <v>1</v>
      </c>
      <c r="AE135" s="46" t="s">
        <v>136</v>
      </c>
      <c r="AF135" s="53">
        <f t="shared" si="124"/>
        <v>2</v>
      </c>
      <c r="AG135" s="54">
        <f>(AF135-AF$1132)/(AF$1133-AF$1132)</f>
        <v>1</v>
      </c>
      <c r="AH135" s="24" t="s">
        <v>199</v>
      </c>
      <c r="AI135" s="53">
        <f>VLOOKUP(AH135,'DATOS DE SOPORTE'!$V$5:$W$8,2,FALSE)</f>
        <v>2</v>
      </c>
      <c r="AJ135" s="54">
        <f>(AI135-AI$1132)/(AI$1133-AI$1132)</f>
        <v>0.33333333333333331</v>
      </c>
      <c r="AK135" s="58" t="str">
        <f t="shared" si="125"/>
        <v>Muy malo</v>
      </c>
      <c r="AL135" s="61">
        <f>IFERROR(SQRT(($E135-$E$1136)^2+($C135-$C$1136)^2),0)</f>
        <v>0.16401728724370696</v>
      </c>
      <c r="AM135" s="62" t="str">
        <f>IF(AL135&lt;=SMALL($AL$3:$AL$1130,1),"MAS PARECIDO","NO")</f>
        <v>NO</v>
      </c>
      <c r="AN135" s="62" t="str">
        <f>IF(AL135&lt;=SMALL($AL$3:$AL$1130,5),"SIMILAR","NO")</f>
        <v>NO</v>
      </c>
      <c r="AO135" s="62" t="str">
        <f t="shared" si="97"/>
        <v>N/A</v>
      </c>
      <c r="AP135" s="62">
        <f t="shared" si="103"/>
        <v>0</v>
      </c>
      <c r="AQ135" s="65">
        <f t="shared" si="98"/>
        <v>0</v>
      </c>
      <c r="AR135" s="61">
        <f>IFERROR(SQRT(($E135-$E$1136)^2+($H135-$H$1136)^2),0)</f>
        <v>0.33348330859486974</v>
      </c>
      <c r="AS135" s="62" t="str">
        <f>IF(AR135&lt;=SMALL(AR$3:AR$1130,1),"MAS PARECIDO","NO")</f>
        <v>NO</v>
      </c>
      <c r="AT135" s="62" t="str">
        <f>IF(AR135&lt;=SMALL(AR$3:AR$1130,5),"SIMILAR","NO")</f>
        <v>NO</v>
      </c>
      <c r="AU135" s="62" t="str">
        <f t="shared" si="104"/>
        <v>N/A</v>
      </c>
      <c r="AV135" s="62">
        <f t="shared" si="105"/>
        <v>0</v>
      </c>
      <c r="AW135" s="65">
        <f t="shared" si="106"/>
        <v>0</v>
      </c>
      <c r="AX135" s="59">
        <f>IFERROR(SQRT(($E135-$E$1136)^2+($K135-$K$1136)^2),0)</f>
        <v>1.0000300009000271E-2</v>
      </c>
      <c r="AY135" s="62" t="str">
        <f>IF(AX135&lt;=SMALL(AX$3:AX$1130,1),"MAS PARECIDO","NO")</f>
        <v>NO</v>
      </c>
      <c r="AZ135" s="62" t="str">
        <f>IF(AX135&lt;=SMALL(AX$3:AX$1130,5),"SIMILAR","NO")</f>
        <v>NO</v>
      </c>
      <c r="BA135" s="62" t="str">
        <f t="shared" si="107"/>
        <v>N/A</v>
      </c>
      <c r="BB135" s="62">
        <f t="shared" si="108"/>
        <v>0</v>
      </c>
      <c r="BC135" s="65">
        <f t="shared" si="109"/>
        <v>0</v>
      </c>
      <c r="BD135" s="59">
        <f>IFERROR(SQRT(($E135-$E$1136)^2+($O135-$O$1136)^2),0)</f>
        <v>1.0000300009000271E-2</v>
      </c>
      <c r="BE135" s="62" t="str">
        <f>IF(BD135&lt;=SMALL(BD$3:BD$1130,1),"MAS PARECIDO","NO")</f>
        <v>NO</v>
      </c>
      <c r="BF135" s="62" t="str">
        <f>IF(BD135&lt;=SMALL(BD$3:BD$1130,5),"SIMILAR","NO")</f>
        <v>NO</v>
      </c>
      <c r="BG135" s="62" t="str">
        <f t="shared" si="110"/>
        <v>N/A</v>
      </c>
      <c r="BH135" s="62">
        <f t="shared" si="111"/>
        <v>0</v>
      </c>
      <c r="BI135" s="65">
        <f t="shared" si="112"/>
        <v>0</v>
      </c>
      <c r="BJ135" s="59">
        <f>IFERROR(SQRT(($E135-$E$1136)^2+($R135-$R$1136)^2),0)</f>
        <v>1.0000300009000271E-2</v>
      </c>
      <c r="BK135" s="62" t="str">
        <f>IF(BJ135&lt;=SMALL(BJ$3:BJ$1130,1),"MAS PARECIDO","NO")</f>
        <v>NO</v>
      </c>
      <c r="BL135" s="62" t="str">
        <f>IF(BJ135&lt;=SMALL(BJ$3:BJ$1130,5),"SIMILAR","NO")</f>
        <v>NO</v>
      </c>
      <c r="BM135" s="62" t="str">
        <f t="shared" si="113"/>
        <v>N/A</v>
      </c>
      <c r="BN135" s="62">
        <f t="shared" si="114"/>
        <v>0</v>
      </c>
      <c r="BO135" s="65">
        <f t="shared" si="115"/>
        <v>0</v>
      </c>
      <c r="BP135" s="59">
        <f>IFERROR(SQRT(($E135-$E$1136)^2+($U135-$U$1136)^2),0)</f>
        <v>1.0000300009000271E-2</v>
      </c>
      <c r="BQ135" s="62" t="str">
        <f>IF(BP135&lt;=SMALL(BP$3:BP$1130,1),"MAS PARECIDO","NO")</f>
        <v>NO</v>
      </c>
      <c r="BR135" s="62" t="str">
        <f>IF(BP135&lt;=SMALL(BP$3:BP$1130,5),"SIMILAR","NO")</f>
        <v>NO</v>
      </c>
      <c r="BS135" s="62" t="str">
        <f t="shared" si="116"/>
        <v>N/A</v>
      </c>
      <c r="BT135" s="62">
        <f t="shared" si="117"/>
        <v>0</v>
      </c>
      <c r="BU135" s="65">
        <f t="shared" si="118"/>
        <v>0</v>
      </c>
      <c r="BV135" s="59">
        <f>IFERROR(SQRT(($E135-$E$1136)^2+($X135-$X$1136)^2),0)</f>
        <v>1.0000300009000271E-2</v>
      </c>
      <c r="BW135" s="62" t="str">
        <f>IF(BV135&lt;=SMALL(BV$3:BV$1130,1),"MAS PARECIDO","NO")</f>
        <v>NO</v>
      </c>
      <c r="BX135" s="62" t="str">
        <f>IF(BV135&lt;=SMALL(BV$3:BV$1130,5),"SIMILAR","NO")</f>
        <v>NO</v>
      </c>
      <c r="BY135" s="62" t="str">
        <f t="shared" si="119"/>
        <v>N/A</v>
      </c>
      <c r="BZ135" s="62">
        <f t="shared" si="120"/>
        <v>0</v>
      </c>
      <c r="CA135" s="65">
        <f t="shared" si="121"/>
        <v>0</v>
      </c>
      <c r="CB135" s="59">
        <f>IFERROR(SQRT(($E135-$E$1136)^2+($AA135-$AA$1136)^2),0)</f>
        <v>1.0000300009000271E-2</v>
      </c>
      <c r="CC135" s="62" t="str">
        <f>IF(CB135&lt;=SMALL(CB$3:CB$1130,1),"MAS PARECIDO","NO")</f>
        <v>NO</v>
      </c>
      <c r="CD135" s="62" t="str">
        <f>IF(CB135&lt;=SMALL(CB$3:CB$1130,5),"SIMILAR","NO")</f>
        <v>NO</v>
      </c>
      <c r="CE135" s="62" t="str">
        <f t="shared" si="126"/>
        <v>N/A</v>
      </c>
      <c r="CF135" s="62">
        <f t="shared" si="127"/>
        <v>0</v>
      </c>
      <c r="CG135" s="65">
        <f t="shared" si="128"/>
        <v>0</v>
      </c>
      <c r="CH135" s="59">
        <f>IFERROR(SQRT(($E135-$E$1136)^2+($AD135-$AD$1136)^2),0)</f>
        <v>1.0000300009000271E-2</v>
      </c>
      <c r="CI135" s="62" t="str">
        <f>IF(CH135&lt;=SMALL(CH$3:CH$1130,1),"MAS PARECIDO","NO")</f>
        <v>NO</v>
      </c>
      <c r="CJ135" s="62" t="str">
        <f>IF(CH135&lt;=SMALL(CH$3:CH$1130,5),"SIMILAR","NO")</f>
        <v>NO</v>
      </c>
      <c r="CK135" s="62" t="str">
        <f t="shared" si="129"/>
        <v>N/A</v>
      </c>
      <c r="CL135" s="62">
        <f t="shared" si="130"/>
        <v>0</v>
      </c>
      <c r="CM135" s="65">
        <f t="shared" si="131"/>
        <v>0</v>
      </c>
      <c r="CN135" s="59">
        <f>IFERROR(SQRT(($E135-$E$1136)^2+($AG135-$AG$1136)^2),0)</f>
        <v>1.0000300009000271E-2</v>
      </c>
      <c r="CO135" s="62" t="str">
        <f>IF(CN135&lt;=SMALL(CN$3:CN$1130,1),"MAS PARECIDO","NO")</f>
        <v>NO</v>
      </c>
      <c r="CP135" s="62" t="str">
        <f>IF(CN135&lt;=SMALL(CN$3:CN$1130,5),"SIMILAR","NO")</f>
        <v>NO</v>
      </c>
      <c r="CQ135" s="62" t="str">
        <f t="shared" si="132"/>
        <v>N/A</v>
      </c>
      <c r="CR135" s="62">
        <f t="shared" si="133"/>
        <v>0</v>
      </c>
      <c r="CS135" s="65">
        <f t="shared" si="134"/>
        <v>0</v>
      </c>
      <c r="CT135" s="59">
        <f>IFERROR(SQRT(($E135-$E$1136)^2+($AJ135-$AJ$1136)^2),0)</f>
        <v>0.33348330859486974</v>
      </c>
      <c r="CU135" s="62" t="str">
        <f>IF(CT135&lt;=SMALL(CT$3:CT$1130,1),"MAS PARECIDO","NO")</f>
        <v>NO</v>
      </c>
      <c r="CV135" s="62" t="str">
        <f>IF(CT135&lt;=SMALL(CT$3:CT$1130,5),"SIMILAR","NO")</f>
        <v>NO</v>
      </c>
      <c r="CW135" s="62" t="str">
        <f t="shared" si="135"/>
        <v>N/A</v>
      </c>
      <c r="CX135" s="62">
        <f t="shared" si="136"/>
        <v>0</v>
      </c>
      <c r="CY135" s="65">
        <f t="shared" si="137"/>
        <v>0</v>
      </c>
      <c r="CZ135" s="2" t="s">
        <v>1526</v>
      </c>
      <c r="DA135" s="2" t="s">
        <v>1527</v>
      </c>
      <c r="DB135" s="2">
        <v>16</v>
      </c>
      <c r="DC135" s="2" t="s">
        <v>319</v>
      </c>
    </row>
    <row r="136" spans="1:107">
      <c r="A136" s="45" t="s">
        <v>328</v>
      </c>
      <c r="B136" s="46">
        <v>39116</v>
      </c>
      <c r="C136" s="47">
        <f>(B136-$B$1132)/($B$1133-$B$1132)</f>
        <v>4.0457851146407535E-2</v>
      </c>
      <c r="D136" s="46">
        <v>10000</v>
      </c>
      <c r="E136" s="47">
        <f>(D136-$D$1132)/($D$1133-$D$1132)</f>
        <v>1.9970599117973539E-2</v>
      </c>
      <c r="F136" s="46" t="s">
        <v>53</v>
      </c>
      <c r="G136" s="44">
        <f>VLOOKUP(F136,'DATOS DE SOPORTE'!$Y$5:$Z$8,2,FALSE)</f>
        <v>2</v>
      </c>
      <c r="H136" s="47">
        <f>(G136-$G$1132)/($G$1133-$G$1132)</f>
        <v>0.33333333333333331</v>
      </c>
      <c r="I136" s="50">
        <v>2</v>
      </c>
      <c r="J136" s="44">
        <f t="shared" si="99"/>
        <v>2</v>
      </c>
      <c r="K136" s="43">
        <f>(J136-$J$1132)/($J$1133-$J$1132)</f>
        <v>0.4</v>
      </c>
      <c r="L136" s="51" t="str">
        <f t="shared" si="96"/>
        <v>SI</v>
      </c>
      <c r="M136" s="46" t="s">
        <v>56</v>
      </c>
      <c r="N136" s="44">
        <f t="shared" si="100"/>
        <v>1</v>
      </c>
      <c r="O136" s="43">
        <f>(N136-N$1132)/(N$1133-N$1132)</f>
        <v>0</v>
      </c>
      <c r="P136" s="46" t="s">
        <v>58</v>
      </c>
      <c r="Q136" s="44">
        <f t="shared" si="101"/>
        <v>3</v>
      </c>
      <c r="R136" s="43">
        <f>(Q136-Q$1132)/(Q$1133-Q$1132)</f>
        <v>1</v>
      </c>
      <c r="S136" s="46" t="s">
        <v>194</v>
      </c>
      <c r="T136" s="44">
        <f t="shared" si="102"/>
        <v>1</v>
      </c>
      <c r="U136" s="43">
        <f>(T136-T$1132)/(T$1133-T$1132)</f>
        <v>0</v>
      </c>
      <c r="V136" s="46" t="s">
        <v>62</v>
      </c>
      <c r="W136" s="53">
        <f>VLOOKUP(V136,'DATOS DE SOPORTE'!$S$5:$T$10,2,FALSE)</f>
        <v>1</v>
      </c>
      <c r="X136" s="54">
        <f>(W136-W$1132)/(W$1133-W$1132)</f>
        <v>0</v>
      </c>
      <c r="Y136" s="46" t="s">
        <v>136</v>
      </c>
      <c r="Z136" s="53">
        <f t="shared" si="122"/>
        <v>2</v>
      </c>
      <c r="AA136" s="54">
        <f>(Z136-Z$1132)/(Z$1133-Z$1132)</f>
        <v>1</v>
      </c>
      <c r="AB136" s="46" t="s">
        <v>136</v>
      </c>
      <c r="AC136" s="53">
        <f t="shared" si="123"/>
        <v>2</v>
      </c>
      <c r="AD136" s="54">
        <f>(AC136-AC$1132)/(AC$1133-AC$1132)</f>
        <v>1</v>
      </c>
      <c r="AE136" s="46" t="s">
        <v>136</v>
      </c>
      <c r="AF136" s="53">
        <f t="shared" si="124"/>
        <v>2</v>
      </c>
      <c r="AG136" s="54">
        <f>(AF136-AF$1132)/(AF$1133-AF$1132)</f>
        <v>1</v>
      </c>
      <c r="AH136" s="24" t="s">
        <v>199</v>
      </c>
      <c r="AI136" s="53">
        <f>VLOOKUP(AH136,'DATOS DE SOPORTE'!$V$5:$W$8,2,FALSE)</f>
        <v>2</v>
      </c>
      <c r="AJ136" s="54">
        <f>(AI136-AI$1132)/(AI$1133-AI$1132)</f>
        <v>0.33333333333333331</v>
      </c>
      <c r="AK136" s="58" t="str">
        <f t="shared" si="125"/>
        <v>Muy malo</v>
      </c>
      <c r="AL136" s="61">
        <f>IFERROR(SQRT(($E136-$E$1136)^2+($C136-$C$1136)^2),0)</f>
        <v>0.16589126309056951</v>
      </c>
      <c r="AM136" s="62" t="str">
        <f>IF(AL136&lt;=SMALL($AL$3:$AL$1130,1),"MAS PARECIDO","NO")</f>
        <v>NO</v>
      </c>
      <c r="AN136" s="62" t="str">
        <f>IF(AL136&lt;=SMALL($AL$3:$AL$1130,5),"SIMILAR","NO")</f>
        <v>NO</v>
      </c>
      <c r="AO136" s="62" t="str">
        <f t="shared" si="97"/>
        <v>N/A</v>
      </c>
      <c r="AP136" s="62">
        <f t="shared" si="103"/>
        <v>0</v>
      </c>
      <c r="AQ136" s="65">
        <f t="shared" si="98"/>
        <v>0</v>
      </c>
      <c r="AR136" s="61">
        <f>IFERROR(SQRT(($E136-$E$1136)^2+($H136-$H$1136)^2),0)</f>
        <v>2.0000600018000539E-2</v>
      </c>
      <c r="AS136" s="62" t="str">
        <f>IF(AR136&lt;=SMALL(AR$3:AR$1130,1),"MAS PARECIDO","NO")</f>
        <v>NO</v>
      </c>
      <c r="AT136" s="62" t="str">
        <f>IF(AR136&lt;=SMALL(AR$3:AR$1130,5),"SIMILAR","NO")</f>
        <v>NO</v>
      </c>
      <c r="AU136" s="62" t="str">
        <f t="shared" si="104"/>
        <v>N/A</v>
      </c>
      <c r="AV136" s="62">
        <f t="shared" si="105"/>
        <v>0</v>
      </c>
      <c r="AW136" s="65">
        <f t="shared" si="106"/>
        <v>0</v>
      </c>
      <c r="AX136" s="59">
        <f>IFERROR(SQRT(($E136-$E$1136)^2+($K136-$K$1136)^2),0)</f>
        <v>0.20099757212732708</v>
      </c>
      <c r="AY136" s="62" t="str">
        <f>IF(AX136&lt;=SMALL(AX$3:AX$1130,1),"MAS PARECIDO","NO")</f>
        <v>NO</v>
      </c>
      <c r="AZ136" s="62" t="str">
        <f>IF(AX136&lt;=SMALL(AX$3:AX$1130,5),"SIMILAR","NO")</f>
        <v>NO</v>
      </c>
      <c r="BA136" s="62" t="str">
        <f t="shared" si="107"/>
        <v>N/A</v>
      </c>
      <c r="BB136" s="62">
        <f t="shared" si="108"/>
        <v>0</v>
      </c>
      <c r="BC136" s="65">
        <f t="shared" si="109"/>
        <v>0</v>
      </c>
      <c r="BD136" s="59">
        <f>IFERROR(SQRT(($E136-$E$1136)^2+($O136-$O$1136)^2),0)</f>
        <v>1.0001999920021396</v>
      </c>
      <c r="BE136" s="62" t="str">
        <f>IF(BD136&lt;=SMALL(BD$3:BD$1130,1),"MAS PARECIDO","NO")</f>
        <v>NO</v>
      </c>
      <c r="BF136" s="62" t="str">
        <f>IF(BD136&lt;=SMALL(BD$3:BD$1130,5),"SIMILAR","NO")</f>
        <v>NO</v>
      </c>
      <c r="BG136" s="62" t="str">
        <f t="shared" si="110"/>
        <v>N/A</v>
      </c>
      <c r="BH136" s="62">
        <f t="shared" si="111"/>
        <v>0</v>
      </c>
      <c r="BI136" s="65">
        <f t="shared" si="112"/>
        <v>0</v>
      </c>
      <c r="BJ136" s="59">
        <f>IFERROR(SQRT(($E136-$E$1136)^2+($R136-$R$1136)^2),0)</f>
        <v>0.50039986410977377</v>
      </c>
      <c r="BK136" s="62" t="str">
        <f>IF(BJ136&lt;=SMALL(BJ$3:BJ$1130,1),"MAS PARECIDO","NO")</f>
        <v>NO</v>
      </c>
      <c r="BL136" s="62" t="str">
        <f>IF(BJ136&lt;=SMALL(BJ$3:BJ$1130,5),"SIMILAR","NO")</f>
        <v>NO</v>
      </c>
      <c r="BM136" s="62" t="str">
        <f t="shared" si="113"/>
        <v>N/A</v>
      </c>
      <c r="BN136" s="62">
        <f t="shared" si="114"/>
        <v>0</v>
      </c>
      <c r="BO136" s="65">
        <f t="shared" si="115"/>
        <v>0</v>
      </c>
      <c r="BP136" s="59">
        <f>IFERROR(SQRT(($E136-$E$1136)^2+($U136-$U$1136)^2),0)</f>
        <v>2.0000600018000539E-2</v>
      </c>
      <c r="BQ136" s="62" t="str">
        <f>IF(BP136&lt;=SMALL(BP$3:BP$1130,1),"MAS PARECIDO","NO")</f>
        <v>NO</v>
      </c>
      <c r="BR136" s="62" t="str">
        <f>IF(BP136&lt;=SMALL(BP$3:BP$1130,5),"SIMILAR","NO")</f>
        <v>NO</v>
      </c>
      <c r="BS136" s="62" t="str">
        <f t="shared" si="116"/>
        <v>N/A</v>
      </c>
      <c r="BT136" s="62">
        <f t="shared" si="117"/>
        <v>0</v>
      </c>
      <c r="BU136" s="65">
        <f t="shared" si="118"/>
        <v>0</v>
      </c>
      <c r="BV136" s="59">
        <f>IFERROR(SQRT(($E136-$E$1136)^2+($X136-$X$1136)^2),0)</f>
        <v>2.0000600018000539E-2</v>
      </c>
      <c r="BW136" s="62" t="str">
        <f>IF(BV136&lt;=SMALL(BV$3:BV$1130,1),"MAS PARECIDO","NO")</f>
        <v>NO</v>
      </c>
      <c r="BX136" s="62" t="str">
        <f>IF(BV136&lt;=SMALL(BV$3:BV$1130,5),"SIMILAR","NO")</f>
        <v>NO</v>
      </c>
      <c r="BY136" s="62" t="str">
        <f t="shared" si="119"/>
        <v>N/A</v>
      </c>
      <c r="BZ136" s="62">
        <f t="shared" si="120"/>
        <v>0</v>
      </c>
      <c r="CA136" s="65">
        <f t="shared" si="121"/>
        <v>0</v>
      </c>
      <c r="CB136" s="59">
        <f>IFERROR(SQRT(($E136-$E$1136)^2+($AA136-$AA$1136)^2),0)</f>
        <v>1.0001999920021396</v>
      </c>
      <c r="CC136" s="62" t="str">
        <f>IF(CB136&lt;=SMALL(CB$3:CB$1130,1),"MAS PARECIDO","NO")</f>
        <v>NO</v>
      </c>
      <c r="CD136" s="62" t="str">
        <f>IF(CB136&lt;=SMALL(CB$3:CB$1130,5),"SIMILAR","NO")</f>
        <v>NO</v>
      </c>
      <c r="CE136" s="62" t="str">
        <f t="shared" si="126"/>
        <v>N/A</v>
      </c>
      <c r="CF136" s="62">
        <f t="shared" si="127"/>
        <v>0</v>
      </c>
      <c r="CG136" s="65">
        <f t="shared" si="128"/>
        <v>0</v>
      </c>
      <c r="CH136" s="59">
        <f>IFERROR(SQRT(($E136-$E$1136)^2+($AD136-$AD$1136)^2),0)</f>
        <v>2.0000600018000539E-2</v>
      </c>
      <c r="CI136" s="62" t="str">
        <f>IF(CH136&lt;=SMALL(CH$3:CH$1130,1),"MAS PARECIDO","NO")</f>
        <v>NO</v>
      </c>
      <c r="CJ136" s="62" t="str">
        <f>IF(CH136&lt;=SMALL(CH$3:CH$1130,5),"SIMILAR","NO")</f>
        <v>NO</v>
      </c>
      <c r="CK136" s="62" t="str">
        <f t="shared" si="129"/>
        <v>N/A</v>
      </c>
      <c r="CL136" s="62">
        <f t="shared" si="130"/>
        <v>0</v>
      </c>
      <c r="CM136" s="65">
        <f t="shared" si="131"/>
        <v>0</v>
      </c>
      <c r="CN136" s="59">
        <f>IFERROR(SQRT(($E136-$E$1136)^2+($AG136-$AG$1136)^2),0)</f>
        <v>2.0000600018000539E-2</v>
      </c>
      <c r="CO136" s="62" t="str">
        <f>IF(CN136&lt;=SMALL(CN$3:CN$1130,1),"MAS PARECIDO","NO")</f>
        <v>NO</v>
      </c>
      <c r="CP136" s="62" t="str">
        <f>IF(CN136&lt;=SMALL(CN$3:CN$1130,5),"SIMILAR","NO")</f>
        <v>NO</v>
      </c>
      <c r="CQ136" s="62" t="str">
        <f t="shared" si="132"/>
        <v>N/A</v>
      </c>
      <c r="CR136" s="62">
        <f t="shared" si="133"/>
        <v>0</v>
      </c>
      <c r="CS136" s="65">
        <f t="shared" si="134"/>
        <v>0</v>
      </c>
      <c r="CT136" s="59">
        <f>IFERROR(SQRT(($E136-$E$1136)^2+($AJ136-$AJ$1136)^2),0)</f>
        <v>0.33393283024014148</v>
      </c>
      <c r="CU136" s="62" t="str">
        <f>IF(CT136&lt;=SMALL(CT$3:CT$1130,1),"MAS PARECIDO","NO")</f>
        <v>NO</v>
      </c>
      <c r="CV136" s="62" t="str">
        <f>IF(CT136&lt;=SMALL(CT$3:CT$1130,5),"SIMILAR","NO")</f>
        <v>NO</v>
      </c>
      <c r="CW136" s="62" t="str">
        <f t="shared" si="135"/>
        <v>N/A</v>
      </c>
      <c r="CX136" s="62">
        <f t="shared" si="136"/>
        <v>0</v>
      </c>
      <c r="CY136" s="65">
        <f t="shared" si="137"/>
        <v>0</v>
      </c>
      <c r="CZ136" s="2" t="s">
        <v>1528</v>
      </c>
      <c r="DA136" s="2" t="s">
        <v>1529</v>
      </c>
      <c r="DB136" s="2">
        <v>16</v>
      </c>
      <c r="DC136" s="2" t="s">
        <v>319</v>
      </c>
    </row>
    <row r="137" spans="1:107">
      <c r="A137" s="45" t="s">
        <v>329</v>
      </c>
      <c r="B137" s="46">
        <v>31795</v>
      </c>
      <c r="C137" s="47">
        <f>(B137-$B$1132)/($B$1133-$B$1132)</f>
        <v>3.1900237559399934E-2</v>
      </c>
      <c r="D137" s="46">
        <v>13000</v>
      </c>
      <c r="E137" s="47">
        <f>(D137-$D$1132)/($D$1133-$D$1132)</f>
        <v>2.59707791233737E-2</v>
      </c>
      <c r="F137" s="46" t="s">
        <v>191</v>
      </c>
      <c r="G137" s="44">
        <f>VLOOKUP(F137,'DATOS DE SOPORTE'!$Y$5:$Z$8,2,FALSE)</f>
        <v>1</v>
      </c>
      <c r="H137" s="47">
        <f>(G137-$G$1132)/($G$1133-$G$1132)</f>
        <v>0</v>
      </c>
      <c r="I137" s="50">
        <v>2</v>
      </c>
      <c r="J137" s="44">
        <f t="shared" si="99"/>
        <v>2</v>
      </c>
      <c r="K137" s="43">
        <f>(J137-$J$1132)/($J$1133-$J$1132)</f>
        <v>0.4</v>
      </c>
      <c r="L137" s="51" t="str">
        <f t="shared" si="96"/>
        <v>SI</v>
      </c>
      <c r="M137" s="46" t="s">
        <v>192</v>
      </c>
      <c r="N137" s="44">
        <f t="shared" si="100"/>
        <v>2</v>
      </c>
      <c r="O137" s="43">
        <f>(N137-N$1132)/(N$1133-N$1132)</f>
        <v>1</v>
      </c>
      <c r="P137" s="46" t="s">
        <v>196</v>
      </c>
      <c r="Q137" s="44">
        <f t="shared" si="101"/>
        <v>1</v>
      </c>
      <c r="R137" s="43">
        <f>(Q137-Q$1132)/(Q$1133-Q$1132)</f>
        <v>0</v>
      </c>
      <c r="S137" s="46" t="s">
        <v>194</v>
      </c>
      <c r="T137" s="44">
        <f t="shared" si="102"/>
        <v>1</v>
      </c>
      <c r="U137" s="43">
        <f>(T137-T$1132)/(T$1133-T$1132)</f>
        <v>0</v>
      </c>
      <c r="V137" s="46" t="s">
        <v>62</v>
      </c>
      <c r="W137" s="53">
        <f>VLOOKUP(V137,'DATOS DE SOPORTE'!$S$5:$T$10,2,FALSE)</f>
        <v>1</v>
      </c>
      <c r="X137" s="54">
        <f>(W137-W$1132)/(W$1133-W$1132)</f>
        <v>0</v>
      </c>
      <c r="Y137" s="46" t="s">
        <v>188</v>
      </c>
      <c r="Z137" s="53">
        <f t="shared" si="122"/>
        <v>1</v>
      </c>
      <c r="AA137" s="54">
        <f>(Z137-Z$1132)/(Z$1133-Z$1132)</f>
        <v>0</v>
      </c>
      <c r="AB137" s="46" t="s">
        <v>136</v>
      </c>
      <c r="AC137" s="53">
        <f t="shared" si="123"/>
        <v>2</v>
      </c>
      <c r="AD137" s="54">
        <f>(AC137-AC$1132)/(AC$1133-AC$1132)</f>
        <v>1</v>
      </c>
      <c r="AE137" s="46" t="s">
        <v>188</v>
      </c>
      <c r="AF137" s="53">
        <f t="shared" si="124"/>
        <v>1</v>
      </c>
      <c r="AG137" s="54">
        <f>(AF137-AF$1132)/(AF$1133-AF$1132)</f>
        <v>0</v>
      </c>
      <c r="AH137" s="24" t="s">
        <v>199</v>
      </c>
      <c r="AI137" s="53">
        <f>VLOOKUP(AH137,'DATOS DE SOPORTE'!$V$5:$W$8,2,FALSE)</f>
        <v>2</v>
      </c>
      <c r="AJ137" s="54">
        <f>(AI137-AI$1132)/(AI$1133-AI$1132)</f>
        <v>0.33333333333333331</v>
      </c>
      <c r="AK137" s="58" t="str">
        <f t="shared" si="125"/>
        <v>Muy malo</v>
      </c>
      <c r="AL137" s="61">
        <f>IFERROR(SQRT(($E137-$E$1136)^2+($C137-$C$1136)^2),0)</f>
        <v>0.17517909717294064</v>
      </c>
      <c r="AM137" s="62" t="str">
        <f>IF(AL137&lt;=SMALL($AL$3:$AL$1130,1),"MAS PARECIDO","NO")</f>
        <v>NO</v>
      </c>
      <c r="AN137" s="62" t="str">
        <f>IF(AL137&lt;=SMALL($AL$3:$AL$1130,5),"SIMILAR","NO")</f>
        <v>NO</v>
      </c>
      <c r="AO137" s="62" t="str">
        <f t="shared" si="97"/>
        <v>N/A</v>
      </c>
      <c r="AP137" s="62">
        <f t="shared" si="103"/>
        <v>0</v>
      </c>
      <c r="AQ137" s="65">
        <f t="shared" si="98"/>
        <v>0</v>
      </c>
      <c r="AR137" s="61">
        <f>IFERROR(SQRT(($E137-$E$1136)^2+($H137-$H$1136)^2),0)</f>
        <v>0.33434585637171632</v>
      </c>
      <c r="AS137" s="62" t="str">
        <f>IF(AR137&lt;=SMALL(AR$3:AR$1130,1),"MAS PARECIDO","NO")</f>
        <v>NO</v>
      </c>
      <c r="AT137" s="62" t="str">
        <f>IF(AR137&lt;=SMALL(AR$3:AR$1130,5),"SIMILAR","NO")</f>
        <v>NO</v>
      </c>
      <c r="AU137" s="62" t="str">
        <f t="shared" si="104"/>
        <v>N/A</v>
      </c>
      <c r="AV137" s="62">
        <f t="shared" si="105"/>
        <v>0</v>
      </c>
      <c r="AW137" s="65">
        <f t="shared" si="106"/>
        <v>0</v>
      </c>
      <c r="AX137" s="59">
        <f>IFERROR(SQRT(($E137-$E$1136)^2+($K137-$K$1136)^2),0)</f>
        <v>0.20168302001364735</v>
      </c>
      <c r="AY137" s="62" t="str">
        <f>IF(AX137&lt;=SMALL(AX$3:AX$1130,1),"MAS PARECIDO","NO")</f>
        <v>NO</v>
      </c>
      <c r="AZ137" s="62" t="str">
        <f>IF(AX137&lt;=SMALL(AX$3:AX$1130,5),"SIMILAR","NO")</f>
        <v>NO</v>
      </c>
      <c r="BA137" s="62" t="str">
        <f t="shared" si="107"/>
        <v>N/A</v>
      </c>
      <c r="BB137" s="62">
        <f t="shared" si="108"/>
        <v>0</v>
      </c>
      <c r="BC137" s="65">
        <f t="shared" si="109"/>
        <v>0</v>
      </c>
      <c r="BD137" s="59">
        <f>IFERROR(SQRT(($E137-$E$1136)^2+($O137-$O$1136)^2),0)</f>
        <v>2.6000780023400699E-2</v>
      </c>
      <c r="BE137" s="62" t="str">
        <f>IF(BD137&lt;=SMALL(BD$3:BD$1130,1),"MAS PARECIDO","NO")</f>
        <v>NO</v>
      </c>
      <c r="BF137" s="62" t="str">
        <f>IF(BD137&lt;=SMALL(BD$3:BD$1130,5),"SIMILAR","NO")</f>
        <v>NO</v>
      </c>
      <c r="BG137" s="62" t="str">
        <f t="shared" si="110"/>
        <v>N/A</v>
      </c>
      <c r="BH137" s="62">
        <f t="shared" si="111"/>
        <v>0</v>
      </c>
      <c r="BI137" s="65">
        <f t="shared" si="112"/>
        <v>0</v>
      </c>
      <c r="BJ137" s="59">
        <f>IFERROR(SQRT(($E137-$E$1136)^2+($R137-$R$1136)^2),0)</f>
        <v>0.50067558414788438</v>
      </c>
      <c r="BK137" s="62" t="str">
        <f>IF(BJ137&lt;=SMALL(BJ$3:BJ$1130,1),"MAS PARECIDO","NO")</f>
        <v>NO</v>
      </c>
      <c r="BL137" s="62" t="str">
        <f>IF(BJ137&lt;=SMALL(BJ$3:BJ$1130,5),"SIMILAR","NO")</f>
        <v>NO</v>
      </c>
      <c r="BM137" s="62" t="str">
        <f t="shared" si="113"/>
        <v>N/A</v>
      </c>
      <c r="BN137" s="62">
        <f t="shared" si="114"/>
        <v>0</v>
      </c>
      <c r="BO137" s="65">
        <f t="shared" si="115"/>
        <v>0</v>
      </c>
      <c r="BP137" s="59">
        <f>IFERROR(SQRT(($E137-$E$1136)^2+($U137-$U$1136)^2),0)</f>
        <v>2.6000780023400699E-2</v>
      </c>
      <c r="BQ137" s="62" t="str">
        <f>IF(BP137&lt;=SMALL(BP$3:BP$1130,1),"MAS PARECIDO","NO")</f>
        <v>NO</v>
      </c>
      <c r="BR137" s="62" t="str">
        <f>IF(BP137&lt;=SMALL(BP$3:BP$1130,5),"SIMILAR","NO")</f>
        <v>NO</v>
      </c>
      <c r="BS137" s="62" t="str">
        <f t="shared" si="116"/>
        <v>N/A</v>
      </c>
      <c r="BT137" s="62">
        <f t="shared" si="117"/>
        <v>0</v>
      </c>
      <c r="BU137" s="65">
        <f t="shared" si="118"/>
        <v>0</v>
      </c>
      <c r="BV137" s="59">
        <f>IFERROR(SQRT(($E137-$E$1136)^2+($X137-$X$1136)^2),0)</f>
        <v>2.6000780023400699E-2</v>
      </c>
      <c r="BW137" s="62" t="str">
        <f>IF(BV137&lt;=SMALL(BV$3:BV$1130,1),"MAS PARECIDO","NO")</f>
        <v>NO</v>
      </c>
      <c r="BX137" s="62" t="str">
        <f>IF(BV137&lt;=SMALL(BV$3:BV$1130,5),"SIMILAR","NO")</f>
        <v>NO</v>
      </c>
      <c r="BY137" s="62" t="str">
        <f t="shared" si="119"/>
        <v>N/A</v>
      </c>
      <c r="BZ137" s="62">
        <f t="shared" si="120"/>
        <v>0</v>
      </c>
      <c r="CA137" s="65">
        <f t="shared" si="121"/>
        <v>0</v>
      </c>
      <c r="CB137" s="59">
        <f>IFERROR(SQRT(($E137-$E$1136)^2+($AA137-$AA$1136)^2),0)</f>
        <v>2.6000780023400699E-2</v>
      </c>
      <c r="CC137" s="62" t="str">
        <f>IF(CB137&lt;=SMALL(CB$3:CB$1130,1),"MAS PARECIDO","NO")</f>
        <v>NO</v>
      </c>
      <c r="CD137" s="62" t="str">
        <f>IF(CB137&lt;=SMALL(CB$3:CB$1130,5),"SIMILAR","NO")</f>
        <v>NO</v>
      </c>
      <c r="CE137" s="62" t="str">
        <f t="shared" si="126"/>
        <v>N/A</v>
      </c>
      <c r="CF137" s="62">
        <f t="shared" si="127"/>
        <v>0</v>
      </c>
      <c r="CG137" s="65">
        <f t="shared" si="128"/>
        <v>0</v>
      </c>
      <c r="CH137" s="59">
        <f>IFERROR(SQRT(($E137-$E$1136)^2+($AD137-$AD$1136)^2),0)</f>
        <v>2.6000780023400699E-2</v>
      </c>
      <c r="CI137" s="62" t="str">
        <f>IF(CH137&lt;=SMALL(CH$3:CH$1130,1),"MAS PARECIDO","NO")</f>
        <v>NO</v>
      </c>
      <c r="CJ137" s="62" t="str">
        <f>IF(CH137&lt;=SMALL(CH$3:CH$1130,5),"SIMILAR","NO")</f>
        <v>NO</v>
      </c>
      <c r="CK137" s="62" t="str">
        <f t="shared" si="129"/>
        <v>N/A</v>
      </c>
      <c r="CL137" s="62">
        <f t="shared" si="130"/>
        <v>0</v>
      </c>
      <c r="CM137" s="65">
        <f t="shared" si="131"/>
        <v>0</v>
      </c>
      <c r="CN137" s="59">
        <f>IFERROR(SQRT(($E137-$E$1136)^2+($AG137-$AG$1136)^2),0)</f>
        <v>1.00033796317136</v>
      </c>
      <c r="CO137" s="62" t="str">
        <f>IF(CN137&lt;=SMALL(CN$3:CN$1130,1),"MAS PARECIDO","NO")</f>
        <v>NO</v>
      </c>
      <c r="CP137" s="62" t="str">
        <f>IF(CN137&lt;=SMALL(CN$3:CN$1130,5),"SIMILAR","NO")</f>
        <v>NO</v>
      </c>
      <c r="CQ137" s="62" t="str">
        <f t="shared" si="132"/>
        <v>N/A</v>
      </c>
      <c r="CR137" s="62">
        <f t="shared" si="133"/>
        <v>0</v>
      </c>
      <c r="CS137" s="65">
        <f t="shared" si="134"/>
        <v>0</v>
      </c>
      <c r="CT137" s="59">
        <f>IFERROR(SQRT(($E137-$E$1136)^2+($AJ137-$AJ$1136)^2),0)</f>
        <v>0.33434585637171632</v>
      </c>
      <c r="CU137" s="62" t="str">
        <f>IF(CT137&lt;=SMALL(CT$3:CT$1130,1),"MAS PARECIDO","NO")</f>
        <v>NO</v>
      </c>
      <c r="CV137" s="62" t="str">
        <f>IF(CT137&lt;=SMALL(CT$3:CT$1130,5),"SIMILAR","NO")</f>
        <v>NO</v>
      </c>
      <c r="CW137" s="62" t="str">
        <f t="shared" si="135"/>
        <v>N/A</v>
      </c>
      <c r="CX137" s="62">
        <f t="shared" si="136"/>
        <v>0</v>
      </c>
      <c r="CY137" s="65">
        <f t="shared" si="137"/>
        <v>0</v>
      </c>
      <c r="CZ137" s="2" t="e">
        <v>#N/A</v>
      </c>
      <c r="DA137" s="2" t="s">
        <v>1277</v>
      </c>
      <c r="DB137" s="2">
        <v>5</v>
      </c>
      <c r="DC137" s="2" t="s">
        <v>319</v>
      </c>
    </row>
    <row r="138" spans="1:107">
      <c r="A138" s="45" t="s">
        <v>330</v>
      </c>
      <c r="B138" s="46">
        <v>19500</v>
      </c>
      <c r="C138" s="47">
        <f>(B138-$B$1132)/($B$1133-$B$1132)</f>
        <v>1.7528449681752274E-2</v>
      </c>
      <c r="D138" s="46">
        <v>5000</v>
      </c>
      <c r="E138" s="47">
        <f>(D138-$D$1132)/($D$1133-$D$1132)</f>
        <v>9.9702991089732698E-3</v>
      </c>
      <c r="F138" s="46" t="s">
        <v>53</v>
      </c>
      <c r="G138" s="44">
        <f>VLOOKUP(F138,'DATOS DE SOPORTE'!$Y$5:$Z$8,2,FALSE)</f>
        <v>2</v>
      </c>
      <c r="H138" s="47">
        <f>(G138-$G$1132)/($G$1133-$G$1132)</f>
        <v>0.33333333333333331</v>
      </c>
      <c r="I138" s="50">
        <v>1</v>
      </c>
      <c r="J138" s="44">
        <f t="shared" si="99"/>
        <v>1</v>
      </c>
      <c r="K138" s="43">
        <f>(J138-$J$1132)/($J$1133-$J$1132)</f>
        <v>0.2</v>
      </c>
      <c r="L138" s="51" t="str">
        <f t="shared" si="96"/>
        <v>SI</v>
      </c>
      <c r="M138" s="46" t="s">
        <v>192</v>
      </c>
      <c r="N138" s="44">
        <f t="shared" si="100"/>
        <v>2</v>
      </c>
      <c r="O138" s="43">
        <f>(N138-N$1132)/(N$1133-N$1132)</f>
        <v>1</v>
      </c>
      <c r="P138" s="46" t="s">
        <v>193</v>
      </c>
      <c r="Q138" s="44">
        <f t="shared" si="101"/>
        <v>2</v>
      </c>
      <c r="R138" s="43">
        <f>(Q138-Q$1132)/(Q$1133-Q$1132)</f>
        <v>0.5</v>
      </c>
      <c r="S138" s="46" t="s">
        <v>194</v>
      </c>
      <c r="T138" s="44">
        <f t="shared" si="102"/>
        <v>1</v>
      </c>
      <c r="U138" s="43">
        <f>(T138-T$1132)/(T$1133-T$1132)</f>
        <v>0</v>
      </c>
      <c r="V138" s="46" t="s">
        <v>198</v>
      </c>
      <c r="W138" s="53">
        <f>VLOOKUP(V138,'DATOS DE SOPORTE'!$S$5:$T$10,2,FALSE)</f>
        <v>4</v>
      </c>
      <c r="X138" s="54">
        <f>(W138-W$1132)/(W$1133-W$1132)</f>
        <v>0.6</v>
      </c>
      <c r="Y138" s="46" t="s">
        <v>136</v>
      </c>
      <c r="Z138" s="53">
        <f t="shared" si="122"/>
        <v>2</v>
      </c>
      <c r="AA138" s="54">
        <f>(Z138-Z$1132)/(Z$1133-Z$1132)</f>
        <v>1</v>
      </c>
      <c r="AB138" s="46" t="s">
        <v>188</v>
      </c>
      <c r="AC138" s="53">
        <f t="shared" si="123"/>
        <v>1</v>
      </c>
      <c r="AD138" s="54">
        <f>(AC138-AC$1132)/(AC$1133-AC$1132)</f>
        <v>0</v>
      </c>
      <c r="AE138" s="46" t="s">
        <v>188</v>
      </c>
      <c r="AF138" s="53">
        <f t="shared" si="124"/>
        <v>1</v>
      </c>
      <c r="AG138" s="54">
        <f>(AF138-AF$1132)/(AF$1133-AF$1132)</f>
        <v>0</v>
      </c>
      <c r="AH138" s="24" t="s">
        <v>199</v>
      </c>
      <c r="AI138" s="53">
        <f>VLOOKUP(AH138,'DATOS DE SOPORTE'!$V$5:$W$8,2,FALSE)</f>
        <v>2</v>
      </c>
      <c r="AJ138" s="54">
        <f>(AI138-AI$1132)/(AI$1133-AI$1132)</f>
        <v>0.33333333333333331</v>
      </c>
      <c r="AK138" s="58" t="str">
        <f t="shared" si="125"/>
        <v>Bueno</v>
      </c>
      <c r="AL138" s="61">
        <f>IFERROR(SQRT(($E138-$E$1136)^2+($C138-$C$1136)^2),0)</f>
        <v>0.1878769061391147</v>
      </c>
      <c r="AM138" s="62" t="str">
        <f>IF(AL138&lt;=SMALL($AL$3:$AL$1130,1),"MAS PARECIDO","NO")</f>
        <v>NO</v>
      </c>
      <c r="AN138" s="62" t="str">
        <f>IF(AL138&lt;=SMALL($AL$3:$AL$1130,5),"SIMILAR","NO")</f>
        <v>NO</v>
      </c>
      <c r="AO138" s="62" t="str">
        <f t="shared" si="97"/>
        <v>N/A</v>
      </c>
      <c r="AP138" s="62">
        <f t="shared" si="103"/>
        <v>0</v>
      </c>
      <c r="AQ138" s="65">
        <f t="shared" si="98"/>
        <v>0</v>
      </c>
      <c r="AR138" s="61">
        <f>IFERROR(SQRT(($E138-$E$1136)^2+($H138-$H$1136)^2),0)</f>
        <v>1.0000300009000271E-2</v>
      </c>
      <c r="AS138" s="62" t="str">
        <f>IF(AR138&lt;=SMALL(AR$3:AR$1130,1),"MAS PARECIDO","NO")</f>
        <v>NO</v>
      </c>
      <c r="AT138" s="62" t="str">
        <f>IF(AR138&lt;=SMALL(AR$3:AR$1130,5),"SIMILAR","NO")</f>
        <v>NO</v>
      </c>
      <c r="AU138" s="62" t="str">
        <f t="shared" si="104"/>
        <v>N/A</v>
      </c>
      <c r="AV138" s="62">
        <f t="shared" si="105"/>
        <v>0</v>
      </c>
      <c r="AW138" s="65">
        <f t="shared" si="106"/>
        <v>0</v>
      </c>
      <c r="AX138" s="59">
        <f>IFERROR(SQRT(($E138-$E$1136)^2+($K138-$K$1136)^2),0)</f>
        <v>1.0000300009000271E-2</v>
      </c>
      <c r="AY138" s="62" t="str">
        <f>IF(AX138&lt;=SMALL(AX$3:AX$1130,1),"MAS PARECIDO","NO")</f>
        <v>NO</v>
      </c>
      <c r="AZ138" s="62" t="str">
        <f>IF(AX138&lt;=SMALL(AX$3:AX$1130,5),"SIMILAR","NO")</f>
        <v>NO</v>
      </c>
      <c r="BA138" s="62" t="str">
        <f t="shared" si="107"/>
        <v>N/A</v>
      </c>
      <c r="BB138" s="62">
        <f t="shared" si="108"/>
        <v>0</v>
      </c>
      <c r="BC138" s="65">
        <f t="shared" si="109"/>
        <v>0</v>
      </c>
      <c r="BD138" s="59">
        <f>IFERROR(SQRT(($E138-$E$1136)^2+($O138-$O$1136)^2),0)</f>
        <v>1.0000300009000271E-2</v>
      </c>
      <c r="BE138" s="62" t="str">
        <f>IF(BD138&lt;=SMALL(BD$3:BD$1130,1),"MAS PARECIDO","NO")</f>
        <v>NO</v>
      </c>
      <c r="BF138" s="62" t="str">
        <f>IF(BD138&lt;=SMALL(BD$3:BD$1130,5),"SIMILAR","NO")</f>
        <v>NO</v>
      </c>
      <c r="BG138" s="62" t="str">
        <f t="shared" si="110"/>
        <v>N/A</v>
      </c>
      <c r="BH138" s="62">
        <f t="shared" si="111"/>
        <v>0</v>
      </c>
      <c r="BI138" s="65">
        <f t="shared" si="112"/>
        <v>0</v>
      </c>
      <c r="BJ138" s="59">
        <f>IFERROR(SQRT(($E138-$E$1136)^2+($R138-$R$1136)^2),0)</f>
        <v>1.0000300009000271E-2</v>
      </c>
      <c r="BK138" s="62" t="str">
        <f>IF(BJ138&lt;=SMALL(BJ$3:BJ$1130,1),"MAS PARECIDO","NO")</f>
        <v>NO</v>
      </c>
      <c r="BL138" s="62" t="str">
        <f>IF(BJ138&lt;=SMALL(BJ$3:BJ$1130,5),"SIMILAR","NO")</f>
        <v>NO</v>
      </c>
      <c r="BM138" s="62" t="str">
        <f t="shared" si="113"/>
        <v>N/A</v>
      </c>
      <c r="BN138" s="62">
        <f t="shared" si="114"/>
        <v>0</v>
      </c>
      <c r="BO138" s="65">
        <f t="shared" si="115"/>
        <v>0</v>
      </c>
      <c r="BP138" s="59">
        <f>IFERROR(SQRT(($E138-$E$1136)^2+($U138-$U$1136)^2),0)</f>
        <v>1.0000300009000271E-2</v>
      </c>
      <c r="BQ138" s="62" t="str">
        <f>IF(BP138&lt;=SMALL(BP$3:BP$1130,1),"MAS PARECIDO","NO")</f>
        <v>NO</v>
      </c>
      <c r="BR138" s="62" t="str">
        <f>IF(BP138&lt;=SMALL(BP$3:BP$1130,5),"SIMILAR","NO")</f>
        <v>NO</v>
      </c>
      <c r="BS138" s="62" t="str">
        <f t="shared" si="116"/>
        <v>N/A</v>
      </c>
      <c r="BT138" s="62">
        <f t="shared" si="117"/>
        <v>0</v>
      </c>
      <c r="BU138" s="65">
        <f t="shared" si="118"/>
        <v>0</v>
      </c>
      <c r="BV138" s="59">
        <f>IFERROR(SQRT(($E138-$E$1136)^2+($X138-$X$1136)^2),0)</f>
        <v>0.60008333254663049</v>
      </c>
      <c r="BW138" s="62" t="str">
        <f>IF(BV138&lt;=SMALL(BV$3:BV$1130,1),"MAS PARECIDO","NO")</f>
        <v>NO</v>
      </c>
      <c r="BX138" s="62" t="str">
        <f>IF(BV138&lt;=SMALL(BV$3:BV$1130,5),"SIMILAR","NO")</f>
        <v>NO</v>
      </c>
      <c r="BY138" s="62" t="str">
        <f t="shared" si="119"/>
        <v>N/A</v>
      </c>
      <c r="BZ138" s="62">
        <f t="shared" si="120"/>
        <v>0</v>
      </c>
      <c r="CA138" s="65">
        <f t="shared" si="121"/>
        <v>0</v>
      </c>
      <c r="CB138" s="59">
        <f>IFERROR(SQRT(($E138-$E$1136)^2+($AA138-$AA$1136)^2),0)</f>
        <v>1.0000500017500475</v>
      </c>
      <c r="CC138" s="62" t="str">
        <f>IF(CB138&lt;=SMALL(CB$3:CB$1130,1),"MAS PARECIDO","NO")</f>
        <v>NO</v>
      </c>
      <c r="CD138" s="62" t="str">
        <f>IF(CB138&lt;=SMALL(CB$3:CB$1130,5),"SIMILAR","NO")</f>
        <v>NO</v>
      </c>
      <c r="CE138" s="62" t="str">
        <f t="shared" si="126"/>
        <v>N/A</v>
      </c>
      <c r="CF138" s="62">
        <f t="shared" si="127"/>
        <v>0</v>
      </c>
      <c r="CG138" s="65">
        <f t="shared" si="128"/>
        <v>0</v>
      </c>
      <c r="CH138" s="59">
        <f>IFERROR(SQRT(($E138-$E$1136)^2+($AD138-$AD$1136)^2),0)</f>
        <v>1.0000500017500475</v>
      </c>
      <c r="CI138" s="62" t="str">
        <f>IF(CH138&lt;=SMALL(CH$3:CH$1130,1),"MAS PARECIDO","NO")</f>
        <v>NO</v>
      </c>
      <c r="CJ138" s="62" t="str">
        <f>IF(CH138&lt;=SMALL(CH$3:CH$1130,5),"SIMILAR","NO")</f>
        <v>NO</v>
      </c>
      <c r="CK138" s="62" t="str">
        <f t="shared" si="129"/>
        <v>N/A</v>
      </c>
      <c r="CL138" s="62">
        <f t="shared" si="130"/>
        <v>0</v>
      </c>
      <c r="CM138" s="65">
        <f t="shared" si="131"/>
        <v>0</v>
      </c>
      <c r="CN138" s="59">
        <f>IFERROR(SQRT(($E138-$E$1136)^2+($AG138-$AG$1136)^2),0)</f>
        <v>1.0000500017500475</v>
      </c>
      <c r="CO138" s="62" t="str">
        <f>IF(CN138&lt;=SMALL(CN$3:CN$1130,1),"MAS PARECIDO","NO")</f>
        <v>NO</v>
      </c>
      <c r="CP138" s="62" t="str">
        <f>IF(CN138&lt;=SMALL(CN$3:CN$1130,5),"SIMILAR","NO")</f>
        <v>NO</v>
      </c>
      <c r="CQ138" s="62" t="str">
        <f t="shared" si="132"/>
        <v>N/A</v>
      </c>
      <c r="CR138" s="62">
        <f t="shared" si="133"/>
        <v>0</v>
      </c>
      <c r="CS138" s="65">
        <f t="shared" si="134"/>
        <v>0</v>
      </c>
      <c r="CT138" s="59">
        <f>IFERROR(SQRT(($E138-$E$1136)^2+($AJ138-$AJ$1136)^2),0)</f>
        <v>0.33348330859486974</v>
      </c>
      <c r="CU138" s="62" t="str">
        <f>IF(CT138&lt;=SMALL(CT$3:CT$1130,1),"MAS PARECIDO","NO")</f>
        <v>NO</v>
      </c>
      <c r="CV138" s="62" t="str">
        <f>IF(CT138&lt;=SMALL(CT$3:CT$1130,5),"SIMILAR","NO")</f>
        <v>NO</v>
      </c>
      <c r="CW138" s="62" t="str">
        <f t="shared" si="135"/>
        <v>N/A</v>
      </c>
      <c r="CX138" s="62">
        <f t="shared" si="136"/>
        <v>0</v>
      </c>
      <c r="CY138" s="65">
        <f t="shared" si="137"/>
        <v>0</v>
      </c>
      <c r="CZ138" s="2" t="e">
        <v>#N/A</v>
      </c>
      <c r="DA138" s="2" t="s">
        <v>1278</v>
      </c>
      <c r="DB138" s="2">
        <v>0</v>
      </c>
      <c r="DC138" s="2" t="s">
        <v>189</v>
      </c>
    </row>
    <row r="139" spans="1:107">
      <c r="A139" s="45" t="s">
        <v>331</v>
      </c>
      <c r="B139" s="46">
        <v>38068</v>
      </c>
      <c r="C139" s="47">
        <f>(B139-$B$1132)/($B$1133-$B$1132)</f>
        <v>3.9232830105677588E-2</v>
      </c>
      <c r="D139" s="46">
        <v>5710</v>
      </c>
      <c r="E139" s="47">
        <f>(D139-$D$1132)/($D$1133-$D$1132)</f>
        <v>1.1390341710251307E-2</v>
      </c>
      <c r="F139" s="46" t="s">
        <v>53</v>
      </c>
      <c r="G139" s="44">
        <f>VLOOKUP(F139,'DATOS DE SOPORTE'!$Y$5:$Z$8,2,FALSE)</f>
        <v>2</v>
      </c>
      <c r="H139" s="47">
        <f>(G139-$G$1132)/($G$1133-$G$1132)</f>
        <v>0.33333333333333331</v>
      </c>
      <c r="I139" s="50">
        <v>3</v>
      </c>
      <c r="J139" s="44">
        <f t="shared" si="99"/>
        <v>3</v>
      </c>
      <c r="K139" s="43">
        <f>(J139-$J$1132)/($J$1133-$J$1132)</f>
        <v>0.6</v>
      </c>
      <c r="L139" s="51" t="str">
        <f t="shared" si="96"/>
        <v>SI</v>
      </c>
      <c r="M139" s="46" t="s">
        <v>192</v>
      </c>
      <c r="N139" s="44">
        <f t="shared" si="100"/>
        <v>2</v>
      </c>
      <c r="O139" s="43">
        <f>(N139-N$1132)/(N$1133-N$1132)</f>
        <v>1</v>
      </c>
      <c r="P139" s="46" t="s">
        <v>193</v>
      </c>
      <c r="Q139" s="44">
        <f t="shared" si="101"/>
        <v>2</v>
      </c>
      <c r="R139" s="43">
        <f>(Q139-Q$1132)/(Q$1133-Q$1132)</f>
        <v>0.5</v>
      </c>
      <c r="S139" s="46" t="s">
        <v>60</v>
      </c>
      <c r="T139" s="44">
        <f t="shared" si="102"/>
        <v>2</v>
      </c>
      <c r="U139" s="43">
        <f>(T139-T$1132)/(T$1133-T$1132)</f>
        <v>1</v>
      </c>
      <c r="V139" s="46" t="s">
        <v>62</v>
      </c>
      <c r="W139" s="53">
        <f>VLOOKUP(V139,'DATOS DE SOPORTE'!$S$5:$T$10,2,FALSE)</f>
        <v>1</v>
      </c>
      <c r="X139" s="54">
        <f>(W139-W$1132)/(W$1133-W$1132)</f>
        <v>0</v>
      </c>
      <c r="Y139" s="46" t="s">
        <v>188</v>
      </c>
      <c r="Z139" s="53">
        <f t="shared" si="122"/>
        <v>1</v>
      </c>
      <c r="AA139" s="54">
        <f>(Z139-Z$1132)/(Z$1133-Z$1132)</f>
        <v>0</v>
      </c>
      <c r="AB139" s="46" t="s">
        <v>136</v>
      </c>
      <c r="AC139" s="53">
        <f t="shared" si="123"/>
        <v>2</v>
      </c>
      <c r="AD139" s="54">
        <f>(AC139-AC$1132)/(AC$1133-AC$1132)</f>
        <v>1</v>
      </c>
      <c r="AE139" s="46" t="s">
        <v>188</v>
      </c>
      <c r="AF139" s="53">
        <f t="shared" si="124"/>
        <v>1</v>
      </c>
      <c r="AG139" s="54">
        <f>(AF139-AF$1132)/(AF$1133-AF$1132)</f>
        <v>0</v>
      </c>
      <c r="AH139" s="24" t="s">
        <v>67</v>
      </c>
      <c r="AI139" s="53">
        <f>VLOOKUP(AH139,'DATOS DE SOPORTE'!$V$5:$W$8,2,FALSE)</f>
        <v>1</v>
      </c>
      <c r="AJ139" s="54">
        <f>(AI139-AI$1132)/(AI$1133-AI$1132)</f>
        <v>0</v>
      </c>
      <c r="AK139" s="58" t="str">
        <f t="shared" si="125"/>
        <v>Muy malo</v>
      </c>
      <c r="AL139" s="61">
        <f>IFERROR(SQRT(($E139-$E$1136)^2+($C139-$C$1136)^2),0)</f>
        <v>0.16629879092396224</v>
      </c>
      <c r="AM139" s="62" t="str">
        <f>IF(AL139&lt;=SMALL($AL$3:$AL$1130,1),"MAS PARECIDO","NO")</f>
        <v>NO</v>
      </c>
      <c r="AN139" s="62" t="str">
        <f>IF(AL139&lt;=SMALL($AL$3:$AL$1130,5),"SIMILAR","NO")</f>
        <v>NO</v>
      </c>
      <c r="AO139" s="62" t="str">
        <f t="shared" si="97"/>
        <v>N/A</v>
      </c>
      <c r="AP139" s="62">
        <f t="shared" si="103"/>
        <v>0</v>
      </c>
      <c r="AQ139" s="65">
        <f t="shared" si="98"/>
        <v>0</v>
      </c>
      <c r="AR139" s="61">
        <f>IFERROR(SQRT(($E139-$E$1136)^2+($H139-$H$1136)^2),0)</f>
        <v>1.1420342610278309E-2</v>
      </c>
      <c r="AS139" s="62" t="str">
        <f>IF(AR139&lt;=SMALL(AR$3:AR$1130,1),"MAS PARECIDO","NO")</f>
        <v>NO</v>
      </c>
      <c r="AT139" s="62" t="str">
        <f>IF(AR139&lt;=SMALL(AR$3:AR$1130,5),"SIMILAR","NO")</f>
        <v>NO</v>
      </c>
      <c r="AU139" s="62" t="str">
        <f t="shared" si="104"/>
        <v>N/A</v>
      </c>
      <c r="AV139" s="62">
        <f t="shared" si="105"/>
        <v>0</v>
      </c>
      <c r="AW139" s="65">
        <f t="shared" si="106"/>
        <v>0</v>
      </c>
      <c r="AX139" s="59">
        <f>IFERROR(SQRT(($E139-$E$1136)^2+($K139-$K$1136)^2),0)</f>
        <v>0.40016299707161346</v>
      </c>
      <c r="AY139" s="62" t="str">
        <f>IF(AX139&lt;=SMALL(AX$3:AX$1130,1),"MAS PARECIDO","NO")</f>
        <v>NO</v>
      </c>
      <c r="AZ139" s="62" t="str">
        <f>IF(AX139&lt;=SMALL(AX$3:AX$1130,5),"SIMILAR","NO")</f>
        <v>NO</v>
      </c>
      <c r="BA139" s="62" t="str">
        <f t="shared" si="107"/>
        <v>N/A</v>
      </c>
      <c r="BB139" s="62">
        <f t="shared" si="108"/>
        <v>0</v>
      </c>
      <c r="BC139" s="65">
        <f t="shared" si="109"/>
        <v>0</v>
      </c>
      <c r="BD139" s="59">
        <f>IFERROR(SQRT(($E139-$E$1136)^2+($O139-$O$1136)^2),0)</f>
        <v>1.1420342610278309E-2</v>
      </c>
      <c r="BE139" s="62" t="str">
        <f>IF(BD139&lt;=SMALL(BD$3:BD$1130,1),"MAS PARECIDO","NO")</f>
        <v>NO</v>
      </c>
      <c r="BF139" s="62" t="str">
        <f>IF(BD139&lt;=SMALL(BD$3:BD$1130,5),"SIMILAR","NO")</f>
        <v>NO</v>
      </c>
      <c r="BG139" s="62" t="str">
        <f t="shared" si="110"/>
        <v>N/A</v>
      </c>
      <c r="BH139" s="62">
        <f t="shared" si="111"/>
        <v>0</v>
      </c>
      <c r="BI139" s="65">
        <f t="shared" si="112"/>
        <v>0</v>
      </c>
      <c r="BJ139" s="59">
        <f>IFERROR(SQRT(($E139-$E$1136)^2+($R139-$R$1136)^2),0)</f>
        <v>1.1420342610278309E-2</v>
      </c>
      <c r="BK139" s="62" t="str">
        <f>IF(BJ139&lt;=SMALL(BJ$3:BJ$1130,1),"MAS PARECIDO","NO")</f>
        <v>NO</v>
      </c>
      <c r="BL139" s="62" t="str">
        <f>IF(BJ139&lt;=SMALL(BJ$3:BJ$1130,5),"SIMILAR","NO")</f>
        <v>NO</v>
      </c>
      <c r="BM139" s="62" t="str">
        <f t="shared" si="113"/>
        <v>N/A</v>
      </c>
      <c r="BN139" s="62">
        <f t="shared" si="114"/>
        <v>0</v>
      </c>
      <c r="BO139" s="65">
        <f t="shared" si="115"/>
        <v>0</v>
      </c>
      <c r="BP139" s="59">
        <f>IFERROR(SQRT(($E139-$E$1136)^2+($U139-$U$1136)^2),0)</f>
        <v>1.0000652099864968</v>
      </c>
      <c r="BQ139" s="62" t="str">
        <f>IF(BP139&lt;=SMALL(BP$3:BP$1130,1),"MAS PARECIDO","NO")</f>
        <v>NO</v>
      </c>
      <c r="BR139" s="62" t="str">
        <f>IF(BP139&lt;=SMALL(BP$3:BP$1130,5),"SIMILAR","NO")</f>
        <v>NO</v>
      </c>
      <c r="BS139" s="62" t="str">
        <f t="shared" si="116"/>
        <v>N/A</v>
      </c>
      <c r="BT139" s="62">
        <f t="shared" si="117"/>
        <v>0</v>
      </c>
      <c r="BU139" s="65">
        <f t="shared" si="118"/>
        <v>0</v>
      </c>
      <c r="BV139" s="59">
        <f>IFERROR(SQRT(($E139-$E$1136)^2+($X139-$X$1136)^2),0)</f>
        <v>1.1420342610278309E-2</v>
      </c>
      <c r="BW139" s="62" t="str">
        <f>IF(BV139&lt;=SMALL(BV$3:BV$1130,1),"MAS PARECIDO","NO")</f>
        <v>NO</v>
      </c>
      <c r="BX139" s="62" t="str">
        <f>IF(BV139&lt;=SMALL(BV$3:BV$1130,5),"SIMILAR","NO")</f>
        <v>NO</v>
      </c>
      <c r="BY139" s="62" t="str">
        <f t="shared" si="119"/>
        <v>N/A</v>
      </c>
      <c r="BZ139" s="62">
        <f t="shared" si="120"/>
        <v>0</v>
      </c>
      <c r="CA139" s="65">
        <f t="shared" si="121"/>
        <v>0</v>
      </c>
      <c r="CB139" s="59">
        <f>IFERROR(SQRT(($E139-$E$1136)^2+($AA139-$AA$1136)^2),0)</f>
        <v>1.1420342610278309E-2</v>
      </c>
      <c r="CC139" s="62" t="str">
        <f>IF(CB139&lt;=SMALL(CB$3:CB$1130,1),"MAS PARECIDO","NO")</f>
        <v>NO</v>
      </c>
      <c r="CD139" s="62" t="str">
        <f>IF(CB139&lt;=SMALL(CB$3:CB$1130,5),"SIMILAR","NO")</f>
        <v>NO</v>
      </c>
      <c r="CE139" s="62" t="str">
        <f t="shared" si="126"/>
        <v>N/A</v>
      </c>
      <c r="CF139" s="62">
        <f t="shared" si="127"/>
        <v>0</v>
      </c>
      <c r="CG139" s="65">
        <f t="shared" si="128"/>
        <v>0</v>
      </c>
      <c r="CH139" s="59">
        <f>IFERROR(SQRT(($E139-$E$1136)^2+($AD139-$AD$1136)^2),0)</f>
        <v>1.1420342610278309E-2</v>
      </c>
      <c r="CI139" s="62" t="str">
        <f>IF(CH139&lt;=SMALL(CH$3:CH$1130,1),"MAS PARECIDO","NO")</f>
        <v>NO</v>
      </c>
      <c r="CJ139" s="62" t="str">
        <f>IF(CH139&lt;=SMALL(CH$3:CH$1130,5),"SIMILAR","NO")</f>
        <v>NO</v>
      </c>
      <c r="CK139" s="62" t="str">
        <f t="shared" si="129"/>
        <v>N/A</v>
      </c>
      <c r="CL139" s="62">
        <f t="shared" si="130"/>
        <v>0</v>
      </c>
      <c r="CM139" s="65">
        <f t="shared" si="131"/>
        <v>0</v>
      </c>
      <c r="CN139" s="59">
        <f>IFERROR(SQRT(($E139-$E$1136)^2+($AG139-$AG$1136)^2),0)</f>
        <v>1.0000652099864968</v>
      </c>
      <c r="CO139" s="62" t="str">
        <f>IF(CN139&lt;=SMALL(CN$3:CN$1130,1),"MAS PARECIDO","NO")</f>
        <v>NO</v>
      </c>
      <c r="CP139" s="62" t="str">
        <f>IF(CN139&lt;=SMALL(CN$3:CN$1130,5),"SIMILAR","NO")</f>
        <v>NO</v>
      </c>
      <c r="CQ139" s="62" t="str">
        <f t="shared" si="132"/>
        <v>N/A</v>
      </c>
      <c r="CR139" s="62">
        <f t="shared" si="133"/>
        <v>0</v>
      </c>
      <c r="CS139" s="65">
        <f t="shared" si="134"/>
        <v>0</v>
      </c>
      <c r="CT139" s="59">
        <f>IFERROR(SQRT(($E139-$E$1136)^2+($AJ139-$AJ$1136)^2),0)</f>
        <v>1.1420342610278309E-2</v>
      </c>
      <c r="CU139" s="62" t="str">
        <f>IF(CT139&lt;=SMALL(CT$3:CT$1130,1),"MAS PARECIDO","NO")</f>
        <v>NO</v>
      </c>
      <c r="CV139" s="62" t="str">
        <f>IF(CT139&lt;=SMALL(CT$3:CT$1130,5),"SIMILAR","NO")</f>
        <v>NO</v>
      </c>
      <c r="CW139" s="62" t="str">
        <f t="shared" si="135"/>
        <v>N/A</v>
      </c>
      <c r="CX139" s="62">
        <f t="shared" si="136"/>
        <v>0</v>
      </c>
      <c r="CY139" s="65">
        <f t="shared" si="137"/>
        <v>0</v>
      </c>
      <c r="CZ139" s="2" t="e">
        <v>#N/A</v>
      </c>
      <c r="DA139" s="2" t="s">
        <v>1279</v>
      </c>
      <c r="DB139" s="2">
        <v>5</v>
      </c>
      <c r="DC139" s="2" t="s">
        <v>319</v>
      </c>
    </row>
    <row r="140" spans="1:107">
      <c r="A140" s="45" t="s">
        <v>332</v>
      </c>
      <c r="B140" s="46">
        <v>155225</v>
      </c>
      <c r="C140" s="47">
        <f>(B140-$B$1132)/($B$1133-$B$1132)</f>
        <v>0.17617919467514215</v>
      </c>
      <c r="D140" s="46">
        <v>20000</v>
      </c>
      <c r="E140" s="47">
        <f>(D140-$D$1132)/($D$1133-$D$1132)</f>
        <v>3.9971199135974078E-2</v>
      </c>
      <c r="F140" s="46" t="s">
        <v>53</v>
      </c>
      <c r="G140" s="44">
        <f>VLOOKUP(F140,'DATOS DE SOPORTE'!$Y$5:$Z$8,2,FALSE)</f>
        <v>2</v>
      </c>
      <c r="H140" s="47">
        <f>(G140-$G$1132)/($G$1133-$G$1132)</f>
        <v>0.33333333333333331</v>
      </c>
      <c r="I140" s="50">
        <v>2</v>
      </c>
      <c r="J140" s="44">
        <f t="shared" si="99"/>
        <v>2</v>
      </c>
      <c r="K140" s="43">
        <f>(J140-$J$1132)/($J$1133-$J$1132)</f>
        <v>0.4</v>
      </c>
      <c r="L140" s="51" t="str">
        <f t="shared" si="96"/>
        <v>SI</v>
      </c>
      <c r="M140" s="46" t="s">
        <v>56</v>
      </c>
      <c r="N140" s="44">
        <f t="shared" si="100"/>
        <v>1</v>
      </c>
      <c r="O140" s="43">
        <f>(N140-N$1132)/(N$1133-N$1132)</f>
        <v>0</v>
      </c>
      <c r="P140" s="46" t="s">
        <v>193</v>
      </c>
      <c r="Q140" s="44">
        <f t="shared" si="101"/>
        <v>2</v>
      </c>
      <c r="R140" s="43">
        <f>(Q140-Q$1132)/(Q$1133-Q$1132)</f>
        <v>0.5</v>
      </c>
      <c r="S140" s="46" t="s">
        <v>194</v>
      </c>
      <c r="T140" s="44">
        <f t="shared" si="102"/>
        <v>1</v>
      </c>
      <c r="U140" s="43">
        <f>(T140-T$1132)/(T$1133-T$1132)</f>
        <v>0</v>
      </c>
      <c r="V140" s="46" t="s">
        <v>62</v>
      </c>
      <c r="W140" s="53">
        <f>VLOOKUP(V140,'DATOS DE SOPORTE'!$S$5:$T$10,2,FALSE)</f>
        <v>1</v>
      </c>
      <c r="X140" s="54">
        <f>(W140-W$1132)/(W$1133-W$1132)</f>
        <v>0</v>
      </c>
      <c r="Y140" s="46" t="s">
        <v>188</v>
      </c>
      <c r="Z140" s="53">
        <f t="shared" si="122"/>
        <v>1</v>
      </c>
      <c r="AA140" s="54">
        <f>(Z140-Z$1132)/(Z$1133-Z$1132)</f>
        <v>0</v>
      </c>
      <c r="AB140" s="46" t="s">
        <v>188</v>
      </c>
      <c r="AC140" s="53">
        <f t="shared" si="123"/>
        <v>1</v>
      </c>
      <c r="AD140" s="54">
        <f>(AC140-AC$1132)/(AC$1133-AC$1132)</f>
        <v>0</v>
      </c>
      <c r="AE140" s="46" t="s">
        <v>136</v>
      </c>
      <c r="AF140" s="53">
        <f t="shared" si="124"/>
        <v>2</v>
      </c>
      <c r="AG140" s="54">
        <f>(AF140-AF$1132)/(AF$1133-AF$1132)</f>
        <v>1</v>
      </c>
      <c r="AH140" s="24" t="s">
        <v>199</v>
      </c>
      <c r="AI140" s="53">
        <f>VLOOKUP(AH140,'DATOS DE SOPORTE'!$V$5:$W$8,2,FALSE)</f>
        <v>2</v>
      </c>
      <c r="AJ140" s="54">
        <f>(AI140-AI$1132)/(AI$1133-AI$1132)</f>
        <v>0.33333333333333331</v>
      </c>
      <c r="AK140" s="58" t="str">
        <f t="shared" si="125"/>
        <v>Muy malo</v>
      </c>
      <c r="AL140" s="61">
        <f>IFERROR(SQRT(($E140-$E$1136)^2+($C140-$C$1136)^2),0)</f>
        <v>4.9383878451283544E-2</v>
      </c>
      <c r="AM140" s="62" t="str">
        <f>IF(AL140&lt;=SMALL($AL$3:$AL$1130,1),"MAS PARECIDO","NO")</f>
        <v>NO</v>
      </c>
      <c r="AN140" s="62" t="str">
        <f>IF(AL140&lt;=SMALL($AL$3:$AL$1130,5),"SIMILAR","NO")</f>
        <v>NO</v>
      </c>
      <c r="AO140" s="62" t="str">
        <f t="shared" si="97"/>
        <v>N/A</v>
      </c>
      <c r="AP140" s="62">
        <f t="shared" si="103"/>
        <v>0</v>
      </c>
      <c r="AQ140" s="65">
        <f t="shared" si="98"/>
        <v>0</v>
      </c>
      <c r="AR140" s="61">
        <f>IFERROR(SQRT(($E140-$E$1136)^2+($H140-$H$1136)^2),0)</f>
        <v>4.0001200036001078E-2</v>
      </c>
      <c r="AS140" s="62" t="str">
        <f>IF(AR140&lt;=SMALL(AR$3:AR$1130,1),"MAS PARECIDO","NO")</f>
        <v>NO</v>
      </c>
      <c r="AT140" s="62" t="str">
        <f>IF(AR140&lt;=SMALL(AR$3:AR$1130,5),"SIMILAR","NO")</f>
        <v>NO</v>
      </c>
      <c r="AU140" s="62" t="str">
        <f t="shared" si="104"/>
        <v>N/A</v>
      </c>
      <c r="AV140" s="62">
        <f t="shared" si="105"/>
        <v>0</v>
      </c>
      <c r="AW140" s="65">
        <f t="shared" si="106"/>
        <v>0</v>
      </c>
      <c r="AX140" s="59">
        <f>IFERROR(SQRT(($E140-$E$1136)^2+($K140-$K$1136)^2),0)</f>
        <v>0.2039610158935285</v>
      </c>
      <c r="AY140" s="62" t="str">
        <f>IF(AX140&lt;=SMALL(AX$3:AX$1130,1),"MAS PARECIDO","NO")</f>
        <v>NO</v>
      </c>
      <c r="AZ140" s="62" t="str">
        <f>IF(AX140&lt;=SMALL(AX$3:AX$1130,5),"SIMILAR","NO")</f>
        <v>NO</v>
      </c>
      <c r="BA140" s="62" t="str">
        <f t="shared" si="107"/>
        <v>N/A</v>
      </c>
      <c r="BB140" s="62">
        <f t="shared" si="108"/>
        <v>0</v>
      </c>
      <c r="BC140" s="65">
        <f t="shared" si="109"/>
        <v>0</v>
      </c>
      <c r="BD140" s="59">
        <f>IFERROR(SQRT(($E140-$E$1136)^2+($O140-$O$1136)^2),0)</f>
        <v>1.0007997282195475</v>
      </c>
      <c r="BE140" s="62" t="str">
        <f>IF(BD140&lt;=SMALL(BD$3:BD$1130,1),"MAS PARECIDO","NO")</f>
        <v>NO</v>
      </c>
      <c r="BF140" s="62" t="str">
        <f>IF(BD140&lt;=SMALL(BD$3:BD$1130,5),"SIMILAR","NO")</f>
        <v>NO</v>
      </c>
      <c r="BG140" s="62" t="str">
        <f t="shared" si="110"/>
        <v>N/A</v>
      </c>
      <c r="BH140" s="62">
        <f t="shared" si="111"/>
        <v>0</v>
      </c>
      <c r="BI140" s="65">
        <f t="shared" si="112"/>
        <v>0</v>
      </c>
      <c r="BJ140" s="59">
        <f>IFERROR(SQRT(($E140-$E$1136)^2+($R140-$R$1136)^2),0)</f>
        <v>4.0001200036001078E-2</v>
      </c>
      <c r="BK140" s="62" t="str">
        <f>IF(BJ140&lt;=SMALL(BJ$3:BJ$1130,1),"MAS PARECIDO","NO")</f>
        <v>NO</v>
      </c>
      <c r="BL140" s="62" t="str">
        <f>IF(BJ140&lt;=SMALL(BJ$3:BJ$1130,5),"SIMILAR","NO")</f>
        <v>NO</v>
      </c>
      <c r="BM140" s="62" t="str">
        <f t="shared" si="113"/>
        <v>N/A</v>
      </c>
      <c r="BN140" s="62">
        <f t="shared" si="114"/>
        <v>0</v>
      </c>
      <c r="BO140" s="65">
        <f t="shared" si="115"/>
        <v>0</v>
      </c>
      <c r="BP140" s="59">
        <f>IFERROR(SQRT(($E140-$E$1136)^2+($U140-$U$1136)^2),0)</f>
        <v>4.0001200036001078E-2</v>
      </c>
      <c r="BQ140" s="62" t="str">
        <f>IF(BP140&lt;=SMALL(BP$3:BP$1130,1),"MAS PARECIDO","NO")</f>
        <v>NO</v>
      </c>
      <c r="BR140" s="62" t="str">
        <f>IF(BP140&lt;=SMALL(BP$3:BP$1130,5),"SIMILAR","NO")</f>
        <v>NO</v>
      </c>
      <c r="BS140" s="62" t="str">
        <f t="shared" si="116"/>
        <v>N/A</v>
      </c>
      <c r="BT140" s="62">
        <f t="shared" si="117"/>
        <v>0</v>
      </c>
      <c r="BU140" s="65">
        <f t="shared" si="118"/>
        <v>0</v>
      </c>
      <c r="BV140" s="59">
        <f>IFERROR(SQRT(($E140-$E$1136)^2+($X140-$X$1136)^2),0)</f>
        <v>4.0001200036001078E-2</v>
      </c>
      <c r="BW140" s="62" t="str">
        <f>IF(BV140&lt;=SMALL(BV$3:BV$1130,1),"MAS PARECIDO","NO")</f>
        <v>NO</v>
      </c>
      <c r="BX140" s="62" t="str">
        <f>IF(BV140&lt;=SMALL(BV$3:BV$1130,5),"SIMILAR","NO")</f>
        <v>NO</v>
      </c>
      <c r="BY140" s="62" t="str">
        <f t="shared" si="119"/>
        <v>N/A</v>
      </c>
      <c r="BZ140" s="62">
        <f t="shared" si="120"/>
        <v>0</v>
      </c>
      <c r="CA140" s="65">
        <f t="shared" si="121"/>
        <v>0</v>
      </c>
      <c r="CB140" s="59">
        <f>IFERROR(SQRT(($E140-$E$1136)^2+($AA140-$AA$1136)^2),0)</f>
        <v>4.0001200036001078E-2</v>
      </c>
      <c r="CC140" s="62" t="str">
        <f>IF(CB140&lt;=SMALL(CB$3:CB$1130,1),"MAS PARECIDO","NO")</f>
        <v>NO</v>
      </c>
      <c r="CD140" s="62" t="str">
        <f>IF(CB140&lt;=SMALL(CB$3:CB$1130,5),"SIMILAR","NO")</f>
        <v>NO</v>
      </c>
      <c r="CE140" s="62" t="str">
        <f t="shared" si="126"/>
        <v>N/A</v>
      </c>
      <c r="CF140" s="62">
        <f t="shared" si="127"/>
        <v>0</v>
      </c>
      <c r="CG140" s="65">
        <f t="shared" si="128"/>
        <v>0</v>
      </c>
      <c r="CH140" s="59">
        <f>IFERROR(SQRT(($E140-$E$1136)^2+($AD140-$AD$1136)^2),0)</f>
        <v>1.0007997282195475</v>
      </c>
      <c r="CI140" s="62" t="str">
        <f>IF(CH140&lt;=SMALL(CH$3:CH$1130,1),"MAS PARECIDO","NO")</f>
        <v>NO</v>
      </c>
      <c r="CJ140" s="62" t="str">
        <f>IF(CH140&lt;=SMALL(CH$3:CH$1130,5),"SIMILAR","NO")</f>
        <v>NO</v>
      </c>
      <c r="CK140" s="62" t="str">
        <f t="shared" si="129"/>
        <v>N/A</v>
      </c>
      <c r="CL140" s="62">
        <f t="shared" si="130"/>
        <v>0</v>
      </c>
      <c r="CM140" s="65">
        <f t="shared" si="131"/>
        <v>0</v>
      </c>
      <c r="CN140" s="59">
        <f>IFERROR(SQRT(($E140-$E$1136)^2+($AG140-$AG$1136)^2),0)</f>
        <v>4.0001200036001078E-2</v>
      </c>
      <c r="CO140" s="62" t="str">
        <f>IF(CN140&lt;=SMALL(CN$3:CN$1130,1),"MAS PARECIDO","NO")</f>
        <v>NO</v>
      </c>
      <c r="CP140" s="62" t="str">
        <f>IF(CN140&lt;=SMALL(CN$3:CN$1130,5),"SIMILAR","NO")</f>
        <v>NO</v>
      </c>
      <c r="CQ140" s="62" t="str">
        <f t="shared" si="132"/>
        <v>N/A</v>
      </c>
      <c r="CR140" s="62">
        <f t="shared" si="133"/>
        <v>0</v>
      </c>
      <c r="CS140" s="65">
        <f t="shared" si="134"/>
        <v>0</v>
      </c>
      <c r="CT140" s="59">
        <f>IFERROR(SQRT(($E140-$E$1136)^2+($AJ140-$AJ$1136)^2),0)</f>
        <v>0.33572489796771299</v>
      </c>
      <c r="CU140" s="62" t="str">
        <f>IF(CT140&lt;=SMALL(CT$3:CT$1130,1),"MAS PARECIDO","NO")</f>
        <v>NO</v>
      </c>
      <c r="CV140" s="62" t="str">
        <f>IF(CT140&lt;=SMALL(CT$3:CT$1130,5),"SIMILAR","NO")</f>
        <v>NO</v>
      </c>
      <c r="CW140" s="62" t="str">
        <f t="shared" si="135"/>
        <v>N/A</v>
      </c>
      <c r="CX140" s="62">
        <f t="shared" si="136"/>
        <v>0</v>
      </c>
      <c r="CY140" s="65">
        <f t="shared" si="137"/>
        <v>0</v>
      </c>
      <c r="CZ140" s="2" t="s">
        <v>1530</v>
      </c>
      <c r="DA140" s="2" t="s">
        <v>1531</v>
      </c>
      <c r="DB140" s="2">
        <v>18</v>
      </c>
      <c r="DC140" s="2" t="s">
        <v>319</v>
      </c>
    </row>
    <row r="141" spans="1:107">
      <c r="A141" s="45" t="s">
        <v>333</v>
      </c>
      <c r="B141" s="46">
        <v>44688</v>
      </c>
      <c r="C141" s="47">
        <f>(B141-$B$1132)/($B$1133-$B$1132)</f>
        <v>4.6971035534716016E-2</v>
      </c>
      <c r="D141" s="46">
        <v>18000</v>
      </c>
      <c r="E141" s="47">
        <f>(D141-$D$1132)/($D$1133-$D$1132)</f>
        <v>3.5971079132373969E-2</v>
      </c>
      <c r="F141" s="46" t="s">
        <v>53</v>
      </c>
      <c r="G141" s="44">
        <f>VLOOKUP(F141,'DATOS DE SOPORTE'!$Y$5:$Z$8,2,FALSE)</f>
        <v>2</v>
      </c>
      <c r="H141" s="47">
        <f>(G141-$G$1132)/($G$1133-$G$1132)</f>
        <v>0.33333333333333331</v>
      </c>
      <c r="I141" s="50">
        <v>0</v>
      </c>
      <c r="J141" s="44">
        <f t="shared" si="99"/>
        <v>0</v>
      </c>
      <c r="K141" s="43">
        <f>(J141-$J$1132)/($J$1133-$J$1132)</f>
        <v>0</v>
      </c>
      <c r="L141" s="51" t="str">
        <f t="shared" si="96"/>
        <v>NO</v>
      </c>
      <c r="M141" s="46" t="s">
        <v>56</v>
      </c>
      <c r="N141" s="44">
        <f t="shared" si="100"/>
        <v>1</v>
      </c>
      <c r="O141" s="43">
        <f>(N141-N$1132)/(N$1133-N$1132)</f>
        <v>0</v>
      </c>
      <c r="P141" s="46" t="s">
        <v>58</v>
      </c>
      <c r="Q141" s="44">
        <f t="shared" si="101"/>
        <v>3</v>
      </c>
      <c r="R141" s="43">
        <f>(Q141-Q$1132)/(Q$1133-Q$1132)</f>
        <v>1</v>
      </c>
      <c r="S141" s="46" t="s">
        <v>194</v>
      </c>
      <c r="T141" s="44">
        <f t="shared" si="102"/>
        <v>1</v>
      </c>
      <c r="U141" s="43">
        <f>(T141-T$1132)/(T$1133-T$1132)</f>
        <v>0</v>
      </c>
      <c r="V141" s="46" t="s">
        <v>62</v>
      </c>
      <c r="W141" s="53">
        <f>VLOOKUP(V141,'DATOS DE SOPORTE'!$S$5:$T$10,2,FALSE)</f>
        <v>1</v>
      </c>
      <c r="X141" s="54">
        <f>(W141-W$1132)/(W$1133-W$1132)</f>
        <v>0</v>
      </c>
      <c r="Y141" s="46" t="s">
        <v>188</v>
      </c>
      <c r="Z141" s="53">
        <f t="shared" si="122"/>
        <v>1</v>
      </c>
      <c r="AA141" s="54">
        <f>(Z141-Z$1132)/(Z$1133-Z$1132)</f>
        <v>0</v>
      </c>
      <c r="AB141" s="46" t="s">
        <v>136</v>
      </c>
      <c r="AC141" s="53">
        <f t="shared" si="123"/>
        <v>2</v>
      </c>
      <c r="AD141" s="54">
        <f>(AC141-AC$1132)/(AC$1133-AC$1132)</f>
        <v>1</v>
      </c>
      <c r="AE141" s="46" t="s">
        <v>188</v>
      </c>
      <c r="AF141" s="53">
        <f t="shared" si="124"/>
        <v>1</v>
      </c>
      <c r="AG141" s="54">
        <f>(AF141-AF$1132)/(AF$1133-AF$1132)</f>
        <v>0</v>
      </c>
      <c r="AH141" s="24" t="s">
        <v>67</v>
      </c>
      <c r="AI141" s="53">
        <f>VLOOKUP(AH141,'DATOS DE SOPORTE'!$V$5:$W$8,2,FALSE)</f>
        <v>1</v>
      </c>
      <c r="AJ141" s="54">
        <f>(AI141-AI$1132)/(AI$1133-AI$1132)</f>
        <v>0</v>
      </c>
      <c r="AK141" s="58" t="str">
        <f t="shared" si="125"/>
        <v>Muy malo</v>
      </c>
      <c r="AL141" s="61">
        <f>IFERROR(SQRT(($E141-$E$1136)^2+($C141-$C$1136)^2),0)</f>
        <v>0.16221340534982673</v>
      </c>
      <c r="AM141" s="62" t="str">
        <f>IF(AL141&lt;=SMALL($AL$3:$AL$1130,1),"MAS PARECIDO","NO")</f>
        <v>NO</v>
      </c>
      <c r="AN141" s="62" t="str">
        <f>IF(AL141&lt;=SMALL($AL$3:$AL$1130,5),"SIMILAR","NO")</f>
        <v>NO</v>
      </c>
      <c r="AO141" s="62" t="str">
        <f t="shared" si="97"/>
        <v>N/A</v>
      </c>
      <c r="AP141" s="62">
        <f t="shared" si="103"/>
        <v>0</v>
      </c>
      <c r="AQ141" s="65">
        <f t="shared" si="98"/>
        <v>0</v>
      </c>
      <c r="AR141" s="61">
        <f>IFERROR(SQRT(($E141-$E$1136)^2+($H141-$H$1136)^2),0)</f>
        <v>3.6001080032400969E-2</v>
      </c>
      <c r="AS141" s="62" t="str">
        <f>IF(AR141&lt;=SMALL(AR$3:AR$1130,1),"MAS PARECIDO","NO")</f>
        <v>NO</v>
      </c>
      <c r="AT141" s="62" t="str">
        <f>IF(AR141&lt;=SMALL(AR$3:AR$1130,5),"SIMILAR","NO")</f>
        <v>NO</v>
      </c>
      <c r="AU141" s="62" t="str">
        <f t="shared" si="104"/>
        <v>N/A</v>
      </c>
      <c r="AV141" s="62">
        <f t="shared" si="105"/>
        <v>0</v>
      </c>
      <c r="AW141" s="65">
        <f t="shared" si="106"/>
        <v>0</v>
      </c>
      <c r="AX141" s="59">
        <f>IFERROR(SQRT(($E141-$E$1136)^2+($K141-$K$1136)^2),0)</f>
        <v>0.20321436406784671</v>
      </c>
      <c r="AY141" s="62" t="str">
        <f>IF(AX141&lt;=SMALL(AX$3:AX$1130,1),"MAS PARECIDO","NO")</f>
        <v>NO</v>
      </c>
      <c r="AZ141" s="62" t="str">
        <f>IF(AX141&lt;=SMALL(AX$3:AX$1130,5),"SIMILAR","NO")</f>
        <v>NO</v>
      </c>
      <c r="BA141" s="62" t="str">
        <f t="shared" si="107"/>
        <v>N/A</v>
      </c>
      <c r="BB141" s="62">
        <f t="shared" si="108"/>
        <v>0</v>
      </c>
      <c r="BC141" s="65">
        <f t="shared" si="109"/>
        <v>0</v>
      </c>
      <c r="BD141" s="59">
        <f>IFERROR(SQRT(($E141-$E$1136)^2+($O141-$O$1136)^2),0)</f>
        <v>1.0006478290405167</v>
      </c>
      <c r="BE141" s="62" t="str">
        <f>IF(BD141&lt;=SMALL(BD$3:BD$1130,1),"MAS PARECIDO","NO")</f>
        <v>NO</v>
      </c>
      <c r="BF141" s="62" t="str">
        <f>IF(BD141&lt;=SMALL(BD$3:BD$1130,5),"SIMILAR","NO")</f>
        <v>NO</v>
      </c>
      <c r="BG141" s="62" t="str">
        <f t="shared" si="110"/>
        <v>N/A</v>
      </c>
      <c r="BH141" s="62">
        <f t="shared" si="111"/>
        <v>0</v>
      </c>
      <c r="BI141" s="65">
        <f t="shared" si="112"/>
        <v>0</v>
      </c>
      <c r="BJ141" s="59">
        <f>IFERROR(SQRT(($E141-$E$1136)^2+($R141-$R$1136)^2),0)</f>
        <v>0.5012944022862208</v>
      </c>
      <c r="BK141" s="62" t="str">
        <f>IF(BJ141&lt;=SMALL(BJ$3:BJ$1130,1),"MAS PARECIDO","NO")</f>
        <v>NO</v>
      </c>
      <c r="BL141" s="62" t="str">
        <f>IF(BJ141&lt;=SMALL(BJ$3:BJ$1130,5),"SIMILAR","NO")</f>
        <v>NO</v>
      </c>
      <c r="BM141" s="62" t="str">
        <f t="shared" si="113"/>
        <v>N/A</v>
      </c>
      <c r="BN141" s="62">
        <f t="shared" si="114"/>
        <v>0</v>
      </c>
      <c r="BO141" s="65">
        <f t="shared" si="115"/>
        <v>0</v>
      </c>
      <c r="BP141" s="59">
        <f>IFERROR(SQRT(($E141-$E$1136)^2+($U141-$U$1136)^2),0)</f>
        <v>3.6001080032400969E-2</v>
      </c>
      <c r="BQ141" s="62" t="str">
        <f>IF(BP141&lt;=SMALL(BP$3:BP$1130,1),"MAS PARECIDO","NO")</f>
        <v>NO</v>
      </c>
      <c r="BR141" s="62" t="str">
        <f>IF(BP141&lt;=SMALL(BP$3:BP$1130,5),"SIMILAR","NO")</f>
        <v>NO</v>
      </c>
      <c r="BS141" s="62" t="str">
        <f t="shared" si="116"/>
        <v>N/A</v>
      </c>
      <c r="BT141" s="62">
        <f t="shared" si="117"/>
        <v>0</v>
      </c>
      <c r="BU141" s="65">
        <f t="shared" si="118"/>
        <v>0</v>
      </c>
      <c r="BV141" s="59">
        <f>IFERROR(SQRT(($E141-$E$1136)^2+($X141-$X$1136)^2),0)</f>
        <v>3.6001080032400969E-2</v>
      </c>
      <c r="BW141" s="62" t="str">
        <f>IF(BV141&lt;=SMALL(BV$3:BV$1130,1),"MAS PARECIDO","NO")</f>
        <v>NO</v>
      </c>
      <c r="BX141" s="62" t="str">
        <f>IF(BV141&lt;=SMALL(BV$3:BV$1130,5),"SIMILAR","NO")</f>
        <v>NO</v>
      </c>
      <c r="BY141" s="62" t="str">
        <f t="shared" si="119"/>
        <v>N/A</v>
      </c>
      <c r="BZ141" s="62">
        <f t="shared" si="120"/>
        <v>0</v>
      </c>
      <c r="CA141" s="65">
        <f t="shared" si="121"/>
        <v>0</v>
      </c>
      <c r="CB141" s="59">
        <f>IFERROR(SQRT(($E141-$E$1136)^2+($AA141-$AA$1136)^2),0)</f>
        <v>3.6001080032400969E-2</v>
      </c>
      <c r="CC141" s="62" t="str">
        <f>IF(CB141&lt;=SMALL(CB$3:CB$1130,1),"MAS PARECIDO","NO")</f>
        <v>NO</v>
      </c>
      <c r="CD141" s="62" t="str">
        <f>IF(CB141&lt;=SMALL(CB$3:CB$1130,5),"SIMILAR","NO")</f>
        <v>NO</v>
      </c>
      <c r="CE141" s="62" t="str">
        <f t="shared" si="126"/>
        <v>N/A</v>
      </c>
      <c r="CF141" s="62">
        <f t="shared" si="127"/>
        <v>0</v>
      </c>
      <c r="CG141" s="65">
        <f t="shared" si="128"/>
        <v>0</v>
      </c>
      <c r="CH141" s="59">
        <f>IFERROR(SQRT(($E141-$E$1136)^2+($AD141-$AD$1136)^2),0)</f>
        <v>3.6001080032400969E-2</v>
      </c>
      <c r="CI141" s="62" t="str">
        <f>IF(CH141&lt;=SMALL(CH$3:CH$1130,1),"MAS PARECIDO","NO")</f>
        <v>NO</v>
      </c>
      <c r="CJ141" s="62" t="str">
        <f>IF(CH141&lt;=SMALL(CH$3:CH$1130,5),"SIMILAR","NO")</f>
        <v>NO</v>
      </c>
      <c r="CK141" s="62" t="str">
        <f t="shared" si="129"/>
        <v>N/A</v>
      </c>
      <c r="CL141" s="62">
        <f t="shared" si="130"/>
        <v>0</v>
      </c>
      <c r="CM141" s="65">
        <f t="shared" si="131"/>
        <v>0</v>
      </c>
      <c r="CN141" s="59">
        <f>IFERROR(SQRT(($E141-$E$1136)^2+($AG141-$AG$1136)^2),0)</f>
        <v>1.0006478290405167</v>
      </c>
      <c r="CO141" s="62" t="str">
        <f>IF(CN141&lt;=SMALL(CN$3:CN$1130,1),"MAS PARECIDO","NO")</f>
        <v>NO</v>
      </c>
      <c r="CP141" s="62" t="str">
        <f>IF(CN141&lt;=SMALL(CN$3:CN$1130,5),"SIMILAR","NO")</f>
        <v>NO</v>
      </c>
      <c r="CQ141" s="62" t="str">
        <f t="shared" si="132"/>
        <v>N/A</v>
      </c>
      <c r="CR141" s="62">
        <f t="shared" si="133"/>
        <v>0</v>
      </c>
      <c r="CS141" s="65">
        <f t="shared" si="134"/>
        <v>0</v>
      </c>
      <c r="CT141" s="59">
        <f>IFERROR(SQRT(($E141-$E$1136)^2+($AJ141-$AJ$1136)^2),0)</f>
        <v>3.6001080032400969E-2</v>
      </c>
      <c r="CU141" s="62" t="str">
        <f>IF(CT141&lt;=SMALL(CT$3:CT$1130,1),"MAS PARECIDO","NO")</f>
        <v>NO</v>
      </c>
      <c r="CV141" s="62" t="str">
        <f>IF(CT141&lt;=SMALL(CT$3:CT$1130,5),"SIMILAR","NO")</f>
        <v>NO</v>
      </c>
      <c r="CW141" s="62" t="str">
        <f t="shared" si="135"/>
        <v>N/A</v>
      </c>
      <c r="CX141" s="62">
        <f t="shared" si="136"/>
        <v>0</v>
      </c>
      <c r="CY141" s="65">
        <f t="shared" si="137"/>
        <v>0</v>
      </c>
      <c r="CZ141" s="2" t="s">
        <v>1532</v>
      </c>
      <c r="DA141" s="2" t="s">
        <v>1533</v>
      </c>
      <c r="DB141" s="2">
        <v>9</v>
      </c>
      <c r="DC141" s="2" t="s">
        <v>319</v>
      </c>
    </row>
    <row r="142" spans="1:107">
      <c r="A142" s="45" t="s">
        <v>334</v>
      </c>
      <c r="B142" s="46">
        <v>58625.41</v>
      </c>
      <c r="C142" s="47">
        <f>(B142-$B$1132)/($B$1133-$B$1132)</f>
        <v>6.3262658152349632E-2</v>
      </c>
      <c r="D142" s="46">
        <v>7000</v>
      </c>
      <c r="E142" s="47">
        <f>(D142-$D$1132)/($D$1133-$D$1132)</f>
        <v>1.3970419112573377E-2</v>
      </c>
      <c r="F142" s="46" t="s">
        <v>53</v>
      </c>
      <c r="G142" s="44">
        <f>VLOOKUP(F142,'DATOS DE SOPORTE'!$Y$5:$Z$8,2,FALSE)</f>
        <v>2</v>
      </c>
      <c r="H142" s="47">
        <f>(G142-$G$1132)/($G$1133-$G$1132)</f>
        <v>0.33333333333333331</v>
      </c>
      <c r="I142" s="50">
        <v>3</v>
      </c>
      <c r="J142" s="44">
        <f t="shared" si="99"/>
        <v>3</v>
      </c>
      <c r="K142" s="43">
        <f>(J142-$J$1132)/($J$1133-$J$1132)</f>
        <v>0.6</v>
      </c>
      <c r="L142" s="51" t="str">
        <f t="shared" si="96"/>
        <v>SI</v>
      </c>
      <c r="M142" s="46" t="s">
        <v>192</v>
      </c>
      <c r="N142" s="44">
        <f t="shared" si="100"/>
        <v>2</v>
      </c>
      <c r="O142" s="43">
        <f>(N142-N$1132)/(N$1133-N$1132)</f>
        <v>1</v>
      </c>
      <c r="P142" s="46" t="s">
        <v>58</v>
      </c>
      <c r="Q142" s="44">
        <f t="shared" si="101"/>
        <v>3</v>
      </c>
      <c r="R142" s="43">
        <f>(Q142-Q$1132)/(Q$1133-Q$1132)</f>
        <v>1</v>
      </c>
      <c r="S142" s="46" t="s">
        <v>194</v>
      </c>
      <c r="T142" s="44">
        <f t="shared" si="102"/>
        <v>1</v>
      </c>
      <c r="U142" s="43">
        <f>(T142-T$1132)/(T$1133-T$1132)</f>
        <v>0</v>
      </c>
      <c r="V142" s="46" t="s">
        <v>62</v>
      </c>
      <c r="W142" s="53">
        <f>VLOOKUP(V142,'DATOS DE SOPORTE'!$S$5:$T$10,2,FALSE)</f>
        <v>1</v>
      </c>
      <c r="X142" s="54">
        <f>(W142-W$1132)/(W$1133-W$1132)</f>
        <v>0</v>
      </c>
      <c r="Y142" s="46" t="s">
        <v>188</v>
      </c>
      <c r="Z142" s="53">
        <f t="shared" si="122"/>
        <v>1</v>
      </c>
      <c r="AA142" s="54">
        <f>(Z142-Z$1132)/(Z$1133-Z$1132)</f>
        <v>0</v>
      </c>
      <c r="AB142" s="46" t="s">
        <v>136</v>
      </c>
      <c r="AC142" s="53">
        <f t="shared" si="123"/>
        <v>2</v>
      </c>
      <c r="AD142" s="54">
        <f>(AC142-AC$1132)/(AC$1133-AC$1132)</f>
        <v>1</v>
      </c>
      <c r="AE142" s="46" t="s">
        <v>136</v>
      </c>
      <c r="AF142" s="53">
        <f t="shared" si="124"/>
        <v>2</v>
      </c>
      <c r="AG142" s="54">
        <f>(AF142-AF$1132)/(AF$1133-AF$1132)</f>
        <v>1</v>
      </c>
      <c r="AH142" s="24" t="s">
        <v>67</v>
      </c>
      <c r="AI142" s="53">
        <f>VLOOKUP(AH142,'DATOS DE SOPORTE'!$V$5:$W$8,2,FALSE)</f>
        <v>1</v>
      </c>
      <c r="AJ142" s="54">
        <f>(AI142-AI$1132)/(AI$1133-AI$1132)</f>
        <v>0</v>
      </c>
      <c r="AK142" s="58" t="str">
        <f t="shared" si="125"/>
        <v>Muy malo</v>
      </c>
      <c r="AL142" s="61">
        <f>IFERROR(SQRT(($E142-$E$1136)^2+($C142-$C$1136)^2),0)</f>
        <v>0.14256547139451123</v>
      </c>
      <c r="AM142" s="62" t="str">
        <f>IF(AL142&lt;=SMALL($AL$3:$AL$1130,1),"MAS PARECIDO","NO")</f>
        <v>NO</v>
      </c>
      <c r="AN142" s="62" t="str">
        <f>IF(AL142&lt;=SMALL($AL$3:$AL$1130,5),"SIMILAR","NO")</f>
        <v>NO</v>
      </c>
      <c r="AO142" s="62" t="str">
        <f t="shared" si="97"/>
        <v>N/A</v>
      </c>
      <c r="AP142" s="62">
        <f t="shared" si="103"/>
        <v>0</v>
      </c>
      <c r="AQ142" s="65">
        <f t="shared" si="98"/>
        <v>0</v>
      </c>
      <c r="AR142" s="61">
        <f>IFERROR(SQRT(($E142-$E$1136)^2+($H142-$H$1136)^2),0)</f>
        <v>1.4000420012600379E-2</v>
      </c>
      <c r="AS142" s="62" t="str">
        <f>IF(AR142&lt;=SMALL(AR$3:AR$1130,1),"MAS PARECIDO","NO")</f>
        <v>NO</v>
      </c>
      <c r="AT142" s="62" t="str">
        <f>IF(AR142&lt;=SMALL(AR$3:AR$1130,5),"SIMILAR","NO")</f>
        <v>NO</v>
      </c>
      <c r="AU142" s="62" t="str">
        <f t="shared" si="104"/>
        <v>N/A</v>
      </c>
      <c r="AV142" s="62">
        <f t="shared" si="105"/>
        <v>0</v>
      </c>
      <c r="AW142" s="65">
        <f t="shared" si="106"/>
        <v>0</v>
      </c>
      <c r="AX142" s="59">
        <f>IFERROR(SQRT(($E142-$E$1136)^2+($K142-$K$1136)^2),0)</f>
        <v>0.40024493970633684</v>
      </c>
      <c r="AY142" s="62" t="str">
        <f>IF(AX142&lt;=SMALL(AX$3:AX$1130,1),"MAS PARECIDO","NO")</f>
        <v>NO</v>
      </c>
      <c r="AZ142" s="62" t="str">
        <f>IF(AX142&lt;=SMALL(AX$3:AX$1130,5),"SIMILAR","NO")</f>
        <v>NO</v>
      </c>
      <c r="BA142" s="62" t="str">
        <f t="shared" si="107"/>
        <v>N/A</v>
      </c>
      <c r="BB142" s="62">
        <f t="shared" si="108"/>
        <v>0</v>
      </c>
      <c r="BC142" s="65">
        <f t="shared" si="109"/>
        <v>0</v>
      </c>
      <c r="BD142" s="59">
        <f>IFERROR(SQRT(($E142-$E$1136)^2+($O142-$O$1136)^2),0)</f>
        <v>1.4000420012600379E-2</v>
      </c>
      <c r="BE142" s="62" t="str">
        <f>IF(BD142&lt;=SMALL(BD$3:BD$1130,1),"MAS PARECIDO","NO")</f>
        <v>NO</v>
      </c>
      <c r="BF142" s="62" t="str">
        <f>IF(BD142&lt;=SMALL(BD$3:BD$1130,5),"SIMILAR","NO")</f>
        <v>NO</v>
      </c>
      <c r="BG142" s="62" t="str">
        <f t="shared" si="110"/>
        <v>N/A</v>
      </c>
      <c r="BH142" s="62">
        <f t="shared" si="111"/>
        <v>0</v>
      </c>
      <c r="BI142" s="65">
        <f t="shared" si="112"/>
        <v>0</v>
      </c>
      <c r="BJ142" s="59">
        <f>IFERROR(SQRT(($E142-$E$1136)^2+($R142-$R$1136)^2),0)</f>
        <v>0.50019597335497334</v>
      </c>
      <c r="BK142" s="62" t="str">
        <f>IF(BJ142&lt;=SMALL(BJ$3:BJ$1130,1),"MAS PARECIDO","NO")</f>
        <v>NO</v>
      </c>
      <c r="BL142" s="62" t="str">
        <f>IF(BJ142&lt;=SMALL(BJ$3:BJ$1130,5),"SIMILAR","NO")</f>
        <v>NO</v>
      </c>
      <c r="BM142" s="62" t="str">
        <f t="shared" si="113"/>
        <v>N/A</v>
      </c>
      <c r="BN142" s="62">
        <f t="shared" si="114"/>
        <v>0</v>
      </c>
      <c r="BO142" s="65">
        <f t="shared" si="115"/>
        <v>0</v>
      </c>
      <c r="BP142" s="59">
        <f>IFERROR(SQRT(($E142-$E$1136)^2+($U142-$U$1136)^2),0)</f>
        <v>1.4000420012600379E-2</v>
      </c>
      <c r="BQ142" s="62" t="str">
        <f>IF(BP142&lt;=SMALL(BP$3:BP$1130,1),"MAS PARECIDO","NO")</f>
        <v>NO</v>
      </c>
      <c r="BR142" s="62" t="str">
        <f>IF(BP142&lt;=SMALL(BP$3:BP$1130,5),"SIMILAR","NO")</f>
        <v>NO</v>
      </c>
      <c r="BS142" s="62" t="str">
        <f t="shared" si="116"/>
        <v>N/A</v>
      </c>
      <c r="BT142" s="62">
        <f t="shared" si="117"/>
        <v>0</v>
      </c>
      <c r="BU142" s="65">
        <f t="shared" si="118"/>
        <v>0</v>
      </c>
      <c r="BV142" s="59">
        <f>IFERROR(SQRT(($E142-$E$1136)^2+($X142-$X$1136)^2),0)</f>
        <v>1.4000420012600379E-2</v>
      </c>
      <c r="BW142" s="62" t="str">
        <f>IF(BV142&lt;=SMALL(BV$3:BV$1130,1),"MAS PARECIDO","NO")</f>
        <v>NO</v>
      </c>
      <c r="BX142" s="62" t="str">
        <f>IF(BV142&lt;=SMALL(BV$3:BV$1130,5),"SIMILAR","NO")</f>
        <v>NO</v>
      </c>
      <c r="BY142" s="62" t="str">
        <f t="shared" si="119"/>
        <v>N/A</v>
      </c>
      <c r="BZ142" s="62">
        <f t="shared" si="120"/>
        <v>0</v>
      </c>
      <c r="CA142" s="65">
        <f t="shared" si="121"/>
        <v>0</v>
      </c>
      <c r="CB142" s="59">
        <f>IFERROR(SQRT(($E142-$E$1136)^2+($AA142-$AA$1136)^2),0)</f>
        <v>1.4000420012600379E-2</v>
      </c>
      <c r="CC142" s="62" t="str">
        <f>IF(CB142&lt;=SMALL(CB$3:CB$1130,1),"MAS PARECIDO","NO")</f>
        <v>NO</v>
      </c>
      <c r="CD142" s="62" t="str">
        <f>IF(CB142&lt;=SMALL(CB$3:CB$1130,5),"SIMILAR","NO")</f>
        <v>NO</v>
      </c>
      <c r="CE142" s="62" t="str">
        <f t="shared" si="126"/>
        <v>N/A</v>
      </c>
      <c r="CF142" s="62">
        <f t="shared" si="127"/>
        <v>0</v>
      </c>
      <c r="CG142" s="65">
        <f t="shared" si="128"/>
        <v>0</v>
      </c>
      <c r="CH142" s="59">
        <f>IFERROR(SQRT(($E142-$E$1136)^2+($AD142-$AD$1136)^2),0)</f>
        <v>1.4000420012600379E-2</v>
      </c>
      <c r="CI142" s="62" t="str">
        <f>IF(CH142&lt;=SMALL(CH$3:CH$1130,1),"MAS PARECIDO","NO")</f>
        <v>NO</v>
      </c>
      <c r="CJ142" s="62" t="str">
        <f>IF(CH142&lt;=SMALL(CH$3:CH$1130,5),"SIMILAR","NO")</f>
        <v>NO</v>
      </c>
      <c r="CK142" s="62" t="str">
        <f t="shared" si="129"/>
        <v>N/A</v>
      </c>
      <c r="CL142" s="62">
        <f t="shared" si="130"/>
        <v>0</v>
      </c>
      <c r="CM142" s="65">
        <f t="shared" si="131"/>
        <v>0</v>
      </c>
      <c r="CN142" s="59">
        <f>IFERROR(SQRT(($E142-$E$1136)^2+($AG142-$AG$1136)^2),0)</f>
        <v>1.4000420012600379E-2</v>
      </c>
      <c r="CO142" s="62" t="str">
        <f>IF(CN142&lt;=SMALL(CN$3:CN$1130,1),"MAS PARECIDO","NO")</f>
        <v>NO</v>
      </c>
      <c r="CP142" s="62" t="str">
        <f>IF(CN142&lt;=SMALL(CN$3:CN$1130,5),"SIMILAR","NO")</f>
        <v>NO</v>
      </c>
      <c r="CQ142" s="62" t="str">
        <f t="shared" si="132"/>
        <v>N/A</v>
      </c>
      <c r="CR142" s="62">
        <f t="shared" si="133"/>
        <v>0</v>
      </c>
      <c r="CS142" s="65">
        <f t="shared" si="134"/>
        <v>0</v>
      </c>
      <c r="CT142" s="59">
        <f>IFERROR(SQRT(($E142-$E$1136)^2+($AJ142-$AJ$1136)^2),0)</f>
        <v>1.4000420012600379E-2</v>
      </c>
      <c r="CU142" s="62" t="str">
        <f>IF(CT142&lt;=SMALL(CT$3:CT$1130,1),"MAS PARECIDO","NO")</f>
        <v>NO</v>
      </c>
      <c r="CV142" s="62" t="str">
        <f>IF(CT142&lt;=SMALL(CT$3:CT$1130,5),"SIMILAR","NO")</f>
        <v>NO</v>
      </c>
      <c r="CW142" s="62" t="str">
        <f t="shared" si="135"/>
        <v>N/A</v>
      </c>
      <c r="CX142" s="62">
        <f t="shared" si="136"/>
        <v>0</v>
      </c>
      <c r="CY142" s="65">
        <f t="shared" si="137"/>
        <v>0</v>
      </c>
      <c r="CZ142" s="2" t="s">
        <v>1534</v>
      </c>
      <c r="DA142" s="2" t="s">
        <v>1535</v>
      </c>
      <c r="DB142" s="2">
        <v>5</v>
      </c>
      <c r="DC142" s="2" t="s">
        <v>319</v>
      </c>
    </row>
    <row r="143" spans="1:107">
      <c r="A143" s="45" t="s">
        <v>335</v>
      </c>
      <c r="B143" s="46">
        <v>72872</v>
      </c>
      <c r="C143" s="47">
        <f>(B143-$B$1132)/($B$1133-$B$1132)</f>
        <v>7.9915685355262694E-2</v>
      </c>
      <c r="D143" s="46">
        <v>12000</v>
      </c>
      <c r="E143" s="47">
        <f>(D143-$D$1132)/($D$1133-$D$1132)</f>
        <v>2.3970719121573648E-2</v>
      </c>
      <c r="F143" s="46" t="s">
        <v>191</v>
      </c>
      <c r="G143" s="44">
        <f>VLOOKUP(F143,'DATOS DE SOPORTE'!$Y$5:$Z$8,2,FALSE)</f>
        <v>1</v>
      </c>
      <c r="H143" s="47">
        <f>(G143-$G$1132)/($G$1133-$G$1132)</f>
        <v>0</v>
      </c>
      <c r="I143" s="50">
        <v>0</v>
      </c>
      <c r="J143" s="44">
        <f t="shared" si="99"/>
        <v>0</v>
      </c>
      <c r="K143" s="43">
        <f>(J143-$J$1132)/($J$1133-$J$1132)</f>
        <v>0</v>
      </c>
      <c r="L143" s="51" t="str">
        <f t="shared" si="96"/>
        <v>NO</v>
      </c>
      <c r="M143" s="46" t="s">
        <v>192</v>
      </c>
      <c r="N143" s="44">
        <f t="shared" si="100"/>
        <v>2</v>
      </c>
      <c r="O143" s="43">
        <f>(N143-N$1132)/(N$1133-N$1132)</f>
        <v>1</v>
      </c>
      <c r="P143" s="46" t="s">
        <v>193</v>
      </c>
      <c r="Q143" s="44">
        <f t="shared" si="101"/>
        <v>2</v>
      </c>
      <c r="R143" s="43">
        <f>(Q143-Q$1132)/(Q$1133-Q$1132)</f>
        <v>0.5</v>
      </c>
      <c r="S143" s="46" t="s">
        <v>194</v>
      </c>
      <c r="T143" s="44">
        <f t="shared" si="102"/>
        <v>1</v>
      </c>
      <c r="U143" s="43">
        <f>(T143-T$1132)/(T$1133-T$1132)</f>
        <v>0</v>
      </c>
      <c r="V143" s="46" t="s">
        <v>62</v>
      </c>
      <c r="W143" s="53">
        <f>VLOOKUP(V143,'DATOS DE SOPORTE'!$S$5:$T$10,2,FALSE)</f>
        <v>1</v>
      </c>
      <c r="X143" s="54">
        <f>(W143-W$1132)/(W$1133-W$1132)</f>
        <v>0</v>
      </c>
      <c r="Y143" s="46" t="s">
        <v>136</v>
      </c>
      <c r="Z143" s="53">
        <f t="shared" si="122"/>
        <v>2</v>
      </c>
      <c r="AA143" s="54">
        <f>(Z143-Z$1132)/(Z$1133-Z$1132)</f>
        <v>1</v>
      </c>
      <c r="AB143" s="46" t="s">
        <v>136</v>
      </c>
      <c r="AC143" s="53">
        <f t="shared" si="123"/>
        <v>2</v>
      </c>
      <c r="AD143" s="54">
        <f>(AC143-AC$1132)/(AC$1133-AC$1132)</f>
        <v>1</v>
      </c>
      <c r="AE143" s="46" t="s">
        <v>188</v>
      </c>
      <c r="AF143" s="53">
        <f t="shared" si="124"/>
        <v>1</v>
      </c>
      <c r="AG143" s="54">
        <f>(AF143-AF$1132)/(AF$1133-AF$1132)</f>
        <v>0</v>
      </c>
      <c r="AH143" s="24" t="s">
        <v>67</v>
      </c>
      <c r="AI143" s="53">
        <f>VLOOKUP(AH143,'DATOS DE SOPORTE'!$V$5:$W$8,2,FALSE)</f>
        <v>1</v>
      </c>
      <c r="AJ143" s="54">
        <f>(AI143-AI$1132)/(AI$1133-AI$1132)</f>
        <v>0</v>
      </c>
      <c r="AK143" s="58" t="str">
        <f t="shared" si="125"/>
        <v>Muy malo</v>
      </c>
      <c r="AL143" s="61">
        <f>IFERROR(SQRT(($E143-$E$1136)^2+($C143-$C$1136)^2),0)</f>
        <v>0.12750261936229937</v>
      </c>
      <c r="AM143" s="62" t="str">
        <f>IF(AL143&lt;=SMALL($AL$3:$AL$1130,1),"MAS PARECIDO","NO")</f>
        <v>NO</v>
      </c>
      <c r="AN143" s="62" t="str">
        <f>IF(AL143&lt;=SMALL($AL$3:$AL$1130,5),"SIMILAR","NO")</f>
        <v>NO</v>
      </c>
      <c r="AO143" s="62" t="str">
        <f t="shared" si="97"/>
        <v>N/A</v>
      </c>
      <c r="AP143" s="62">
        <f t="shared" si="103"/>
        <v>0</v>
      </c>
      <c r="AQ143" s="65">
        <f t="shared" si="98"/>
        <v>0</v>
      </c>
      <c r="AR143" s="61">
        <f>IFERROR(SQRT(($E143-$E$1136)^2+($H143-$H$1136)^2),0)</f>
        <v>0.33419626819081383</v>
      </c>
      <c r="AS143" s="62" t="str">
        <f>IF(AR143&lt;=SMALL(AR$3:AR$1130,1),"MAS PARECIDO","NO")</f>
        <v>NO</v>
      </c>
      <c r="AT143" s="62" t="str">
        <f>IF(AR143&lt;=SMALL(AR$3:AR$1130,5),"SIMILAR","NO")</f>
        <v>NO</v>
      </c>
      <c r="AU143" s="62" t="str">
        <f t="shared" si="104"/>
        <v>N/A</v>
      </c>
      <c r="AV143" s="62">
        <f t="shared" si="105"/>
        <v>0</v>
      </c>
      <c r="AW143" s="65">
        <f t="shared" si="106"/>
        <v>0</v>
      </c>
      <c r="AX143" s="59">
        <f>IFERROR(SQRT(($E143-$E$1136)^2+($K143-$K$1136)^2),0)</f>
        <v>0.20143493878062779</v>
      </c>
      <c r="AY143" s="62" t="str">
        <f>IF(AX143&lt;=SMALL(AX$3:AX$1130,1),"MAS PARECIDO","NO")</f>
        <v>NO</v>
      </c>
      <c r="AZ143" s="62" t="str">
        <f>IF(AX143&lt;=SMALL(AX$3:AX$1130,5),"SIMILAR","NO")</f>
        <v>NO</v>
      </c>
      <c r="BA143" s="62" t="str">
        <f t="shared" si="107"/>
        <v>N/A</v>
      </c>
      <c r="BB143" s="62">
        <f t="shared" si="108"/>
        <v>0</v>
      </c>
      <c r="BC143" s="65">
        <f t="shared" si="109"/>
        <v>0</v>
      </c>
      <c r="BD143" s="59">
        <f>IFERROR(SQRT(($E143-$E$1136)^2+($O143-$O$1136)^2),0)</f>
        <v>2.4000720021600648E-2</v>
      </c>
      <c r="BE143" s="62" t="str">
        <f>IF(BD143&lt;=SMALL(BD$3:BD$1130,1),"MAS PARECIDO","NO")</f>
        <v>NO</v>
      </c>
      <c r="BF143" s="62" t="str">
        <f>IF(BD143&lt;=SMALL(BD$3:BD$1130,5),"SIMILAR","NO")</f>
        <v>NO</v>
      </c>
      <c r="BG143" s="62" t="str">
        <f t="shared" si="110"/>
        <v>N/A</v>
      </c>
      <c r="BH143" s="62">
        <f t="shared" si="111"/>
        <v>0</v>
      </c>
      <c r="BI143" s="65">
        <f t="shared" si="112"/>
        <v>0</v>
      </c>
      <c r="BJ143" s="59">
        <f>IFERROR(SQRT(($E143-$E$1136)^2+($R143-$R$1136)^2),0)</f>
        <v>2.4000720021600648E-2</v>
      </c>
      <c r="BK143" s="62" t="str">
        <f>IF(BJ143&lt;=SMALL(BJ$3:BJ$1130,1),"MAS PARECIDO","NO")</f>
        <v>NO</v>
      </c>
      <c r="BL143" s="62" t="str">
        <f>IF(BJ143&lt;=SMALL(BJ$3:BJ$1130,5),"SIMILAR","NO")</f>
        <v>NO</v>
      </c>
      <c r="BM143" s="62" t="str">
        <f t="shared" si="113"/>
        <v>N/A</v>
      </c>
      <c r="BN143" s="62">
        <f t="shared" si="114"/>
        <v>0</v>
      </c>
      <c r="BO143" s="65">
        <f t="shared" si="115"/>
        <v>0</v>
      </c>
      <c r="BP143" s="59">
        <f>IFERROR(SQRT(($E143-$E$1136)^2+($U143-$U$1136)^2),0)</f>
        <v>2.4000720021600648E-2</v>
      </c>
      <c r="BQ143" s="62" t="str">
        <f>IF(BP143&lt;=SMALL(BP$3:BP$1130,1),"MAS PARECIDO","NO")</f>
        <v>NO</v>
      </c>
      <c r="BR143" s="62" t="str">
        <f>IF(BP143&lt;=SMALL(BP$3:BP$1130,5),"SIMILAR","NO")</f>
        <v>NO</v>
      </c>
      <c r="BS143" s="62" t="str">
        <f t="shared" si="116"/>
        <v>N/A</v>
      </c>
      <c r="BT143" s="62">
        <f t="shared" si="117"/>
        <v>0</v>
      </c>
      <c r="BU143" s="65">
        <f t="shared" si="118"/>
        <v>0</v>
      </c>
      <c r="BV143" s="59">
        <f>IFERROR(SQRT(($E143-$E$1136)^2+($X143-$X$1136)^2),0)</f>
        <v>2.4000720021600648E-2</v>
      </c>
      <c r="BW143" s="62" t="str">
        <f>IF(BV143&lt;=SMALL(BV$3:BV$1130,1),"MAS PARECIDO","NO")</f>
        <v>NO</v>
      </c>
      <c r="BX143" s="62" t="str">
        <f>IF(BV143&lt;=SMALL(BV$3:BV$1130,5),"SIMILAR","NO")</f>
        <v>NO</v>
      </c>
      <c r="BY143" s="62" t="str">
        <f t="shared" si="119"/>
        <v>N/A</v>
      </c>
      <c r="BZ143" s="62">
        <f t="shared" si="120"/>
        <v>0</v>
      </c>
      <c r="CA143" s="65">
        <f t="shared" si="121"/>
        <v>0</v>
      </c>
      <c r="CB143" s="59">
        <f>IFERROR(SQRT(($E143-$E$1136)^2+($AA143-$AA$1136)^2),0)</f>
        <v>1.0002879758157424</v>
      </c>
      <c r="CC143" s="62" t="str">
        <f>IF(CB143&lt;=SMALL(CB$3:CB$1130,1),"MAS PARECIDO","NO")</f>
        <v>NO</v>
      </c>
      <c r="CD143" s="62" t="str">
        <f>IF(CB143&lt;=SMALL(CB$3:CB$1130,5),"SIMILAR","NO")</f>
        <v>NO</v>
      </c>
      <c r="CE143" s="62" t="str">
        <f t="shared" si="126"/>
        <v>N/A</v>
      </c>
      <c r="CF143" s="62">
        <f t="shared" si="127"/>
        <v>0</v>
      </c>
      <c r="CG143" s="65">
        <f t="shared" si="128"/>
        <v>0</v>
      </c>
      <c r="CH143" s="59">
        <f>IFERROR(SQRT(($E143-$E$1136)^2+($AD143-$AD$1136)^2),0)</f>
        <v>2.4000720021600648E-2</v>
      </c>
      <c r="CI143" s="62" t="str">
        <f>IF(CH143&lt;=SMALL(CH$3:CH$1130,1),"MAS PARECIDO","NO")</f>
        <v>NO</v>
      </c>
      <c r="CJ143" s="62" t="str">
        <f>IF(CH143&lt;=SMALL(CH$3:CH$1130,5),"SIMILAR","NO")</f>
        <v>NO</v>
      </c>
      <c r="CK143" s="62" t="str">
        <f t="shared" si="129"/>
        <v>N/A</v>
      </c>
      <c r="CL143" s="62">
        <f t="shared" si="130"/>
        <v>0</v>
      </c>
      <c r="CM143" s="65">
        <f t="shared" si="131"/>
        <v>0</v>
      </c>
      <c r="CN143" s="59">
        <f>IFERROR(SQRT(($E143-$E$1136)^2+($AG143-$AG$1136)^2),0)</f>
        <v>1.0002879758157424</v>
      </c>
      <c r="CO143" s="62" t="str">
        <f>IF(CN143&lt;=SMALL(CN$3:CN$1130,1),"MAS PARECIDO","NO")</f>
        <v>NO</v>
      </c>
      <c r="CP143" s="62" t="str">
        <f>IF(CN143&lt;=SMALL(CN$3:CN$1130,5),"SIMILAR","NO")</f>
        <v>NO</v>
      </c>
      <c r="CQ143" s="62" t="str">
        <f t="shared" si="132"/>
        <v>N/A</v>
      </c>
      <c r="CR143" s="62">
        <f t="shared" si="133"/>
        <v>0</v>
      </c>
      <c r="CS143" s="65">
        <f t="shared" si="134"/>
        <v>0</v>
      </c>
      <c r="CT143" s="59">
        <f>IFERROR(SQRT(($E143-$E$1136)^2+($AJ143-$AJ$1136)^2),0)</f>
        <v>2.4000720021600648E-2</v>
      </c>
      <c r="CU143" s="62" t="str">
        <f>IF(CT143&lt;=SMALL(CT$3:CT$1130,1),"MAS PARECIDO","NO")</f>
        <v>NO</v>
      </c>
      <c r="CV143" s="62" t="str">
        <f>IF(CT143&lt;=SMALL(CT$3:CT$1130,5),"SIMILAR","NO")</f>
        <v>NO</v>
      </c>
      <c r="CW143" s="62" t="str">
        <f t="shared" si="135"/>
        <v>N/A</v>
      </c>
      <c r="CX143" s="62">
        <f t="shared" si="136"/>
        <v>0</v>
      </c>
      <c r="CY143" s="65">
        <f t="shared" si="137"/>
        <v>0</v>
      </c>
      <c r="CZ143" s="2" t="s">
        <v>1536</v>
      </c>
      <c r="DA143" s="2" t="s">
        <v>1537</v>
      </c>
      <c r="DB143" s="2">
        <v>5</v>
      </c>
      <c r="DC143" s="2" t="s">
        <v>319</v>
      </c>
    </row>
    <row r="144" spans="1:107">
      <c r="A144" s="45" t="s">
        <v>336</v>
      </c>
      <c r="B144" s="46">
        <v>38027</v>
      </c>
      <c r="C144" s="47">
        <f>(B144-$B$1132)/($B$1133-$B$1132)</f>
        <v>3.9184904664198647E-2</v>
      </c>
      <c r="D144" s="46">
        <v>18650</v>
      </c>
      <c r="E144" s="47">
        <f>(D144-$D$1132)/($D$1133-$D$1132)</f>
        <v>3.7271118133544008E-2</v>
      </c>
      <c r="F144" s="46" t="s">
        <v>53</v>
      </c>
      <c r="G144" s="44">
        <f>VLOOKUP(F144,'DATOS DE SOPORTE'!$Y$5:$Z$8,2,FALSE)</f>
        <v>2</v>
      </c>
      <c r="H144" s="47">
        <f>(G144-$G$1132)/($G$1133-$G$1132)</f>
        <v>0.33333333333333331</v>
      </c>
      <c r="I144" s="50">
        <v>0</v>
      </c>
      <c r="J144" s="44">
        <f t="shared" si="99"/>
        <v>0</v>
      </c>
      <c r="K144" s="43">
        <f>(J144-$J$1132)/($J$1133-$J$1132)</f>
        <v>0</v>
      </c>
      <c r="L144" s="51" t="str">
        <f t="shared" si="96"/>
        <v>NO</v>
      </c>
      <c r="M144" s="46" t="s">
        <v>192</v>
      </c>
      <c r="N144" s="44">
        <f t="shared" si="100"/>
        <v>2</v>
      </c>
      <c r="O144" s="43">
        <f>(N144-N$1132)/(N$1133-N$1132)</f>
        <v>1</v>
      </c>
      <c r="P144" s="46" t="s">
        <v>58</v>
      </c>
      <c r="Q144" s="44">
        <f t="shared" si="101"/>
        <v>3</v>
      </c>
      <c r="R144" s="43">
        <f>(Q144-Q$1132)/(Q$1133-Q$1132)</f>
        <v>1</v>
      </c>
      <c r="S144" s="46" t="s">
        <v>60</v>
      </c>
      <c r="T144" s="44">
        <f t="shared" si="102"/>
        <v>2</v>
      </c>
      <c r="U144" s="43">
        <f>(T144-T$1132)/(T$1133-T$1132)</f>
        <v>1</v>
      </c>
      <c r="V144" s="46" t="s">
        <v>62</v>
      </c>
      <c r="W144" s="53">
        <f>VLOOKUP(V144,'DATOS DE SOPORTE'!$S$5:$T$10,2,FALSE)</f>
        <v>1</v>
      </c>
      <c r="X144" s="54">
        <f>(W144-W$1132)/(W$1133-W$1132)</f>
        <v>0</v>
      </c>
      <c r="Y144" s="46" t="s">
        <v>188</v>
      </c>
      <c r="Z144" s="53">
        <f t="shared" si="122"/>
        <v>1</v>
      </c>
      <c r="AA144" s="54">
        <f>(Z144-Z$1132)/(Z$1133-Z$1132)</f>
        <v>0</v>
      </c>
      <c r="AB144" s="46" t="s">
        <v>136</v>
      </c>
      <c r="AC144" s="53">
        <f t="shared" si="123"/>
        <v>2</v>
      </c>
      <c r="AD144" s="54">
        <f>(AC144-AC$1132)/(AC$1133-AC$1132)</f>
        <v>1</v>
      </c>
      <c r="AE144" s="46" t="s">
        <v>136</v>
      </c>
      <c r="AF144" s="53">
        <f t="shared" si="124"/>
        <v>2</v>
      </c>
      <c r="AG144" s="54">
        <f>(AF144-AF$1132)/(AF$1133-AF$1132)</f>
        <v>1</v>
      </c>
      <c r="AH144" s="24" t="s">
        <v>67</v>
      </c>
      <c r="AI144" s="53">
        <f>VLOOKUP(AH144,'DATOS DE SOPORTE'!$V$5:$W$8,2,FALSE)</f>
        <v>1</v>
      </c>
      <c r="AJ144" s="54">
        <f>(AI144-AI$1132)/(AI$1133-AI$1132)</f>
        <v>0</v>
      </c>
      <c r="AK144" s="58" t="str">
        <f t="shared" si="125"/>
        <v>Muy malo</v>
      </c>
      <c r="AL144" s="61">
        <f>IFERROR(SQRT(($E144-$E$1136)^2+($C144-$C$1136)^2),0)</f>
        <v>0.17009450805410994</v>
      </c>
      <c r="AM144" s="62" t="str">
        <f>IF(AL144&lt;=SMALL($AL$3:$AL$1130,1),"MAS PARECIDO","NO")</f>
        <v>NO</v>
      </c>
      <c r="AN144" s="62" t="str">
        <f>IF(AL144&lt;=SMALL($AL$3:$AL$1130,5),"SIMILAR","NO")</f>
        <v>NO</v>
      </c>
      <c r="AO144" s="62" t="str">
        <f t="shared" si="97"/>
        <v>N/A</v>
      </c>
      <c r="AP144" s="62">
        <f t="shared" si="103"/>
        <v>0</v>
      </c>
      <c r="AQ144" s="65">
        <f t="shared" si="98"/>
        <v>0</v>
      </c>
      <c r="AR144" s="61">
        <f>IFERROR(SQRT(($E144-$E$1136)^2+($H144-$H$1136)^2),0)</f>
        <v>3.7301119033571008E-2</v>
      </c>
      <c r="AS144" s="62" t="str">
        <f>IF(AR144&lt;=SMALL(AR$3:AR$1130,1),"MAS PARECIDO","NO")</f>
        <v>NO</v>
      </c>
      <c r="AT144" s="62" t="str">
        <f>IF(AR144&lt;=SMALL(AR$3:AR$1130,5),"SIMILAR","NO")</f>
        <v>NO</v>
      </c>
      <c r="AU144" s="62" t="str">
        <f t="shared" si="104"/>
        <v>N/A</v>
      </c>
      <c r="AV144" s="62">
        <f t="shared" si="105"/>
        <v>0</v>
      </c>
      <c r="AW144" s="65">
        <f t="shared" si="106"/>
        <v>0</v>
      </c>
      <c r="AX144" s="59">
        <f>IFERROR(SQRT(($E144-$E$1136)^2+($K144-$K$1136)^2),0)</f>
        <v>0.2034486998758081</v>
      </c>
      <c r="AY144" s="62" t="str">
        <f>IF(AX144&lt;=SMALL(AX$3:AX$1130,1),"MAS PARECIDO","NO")</f>
        <v>NO</v>
      </c>
      <c r="AZ144" s="62" t="str">
        <f>IF(AX144&lt;=SMALL(AX$3:AX$1130,5),"SIMILAR","NO")</f>
        <v>NO</v>
      </c>
      <c r="BA144" s="62" t="str">
        <f t="shared" si="107"/>
        <v>N/A</v>
      </c>
      <c r="BB144" s="62">
        <f t="shared" si="108"/>
        <v>0</v>
      </c>
      <c r="BC144" s="65">
        <f t="shared" si="109"/>
        <v>0</v>
      </c>
      <c r="BD144" s="59">
        <f>IFERROR(SQRT(($E144-$E$1136)^2+($O144-$O$1136)^2),0)</f>
        <v>3.7301119033571008E-2</v>
      </c>
      <c r="BE144" s="62" t="str">
        <f>IF(BD144&lt;=SMALL(BD$3:BD$1130,1),"MAS PARECIDO","NO")</f>
        <v>NO</v>
      </c>
      <c r="BF144" s="62" t="str">
        <f>IF(BD144&lt;=SMALL(BD$3:BD$1130,5),"SIMILAR","NO")</f>
        <v>NO</v>
      </c>
      <c r="BG144" s="62" t="str">
        <f t="shared" si="110"/>
        <v>N/A</v>
      </c>
      <c r="BH144" s="62">
        <f t="shared" si="111"/>
        <v>0</v>
      </c>
      <c r="BI144" s="65">
        <f t="shared" si="112"/>
        <v>0</v>
      </c>
      <c r="BJ144" s="59">
        <f>IFERROR(SQRT(($E144-$E$1136)^2+($R144-$R$1136)^2),0)</f>
        <v>0.50138944292950227</v>
      </c>
      <c r="BK144" s="62" t="str">
        <f>IF(BJ144&lt;=SMALL(BJ$3:BJ$1130,1),"MAS PARECIDO","NO")</f>
        <v>NO</v>
      </c>
      <c r="BL144" s="62" t="str">
        <f>IF(BJ144&lt;=SMALL(BJ$3:BJ$1130,5),"SIMILAR","NO")</f>
        <v>NO</v>
      </c>
      <c r="BM144" s="62" t="str">
        <f t="shared" si="113"/>
        <v>N/A</v>
      </c>
      <c r="BN144" s="62">
        <f t="shared" si="114"/>
        <v>0</v>
      </c>
      <c r="BO144" s="65">
        <f t="shared" si="115"/>
        <v>0</v>
      </c>
      <c r="BP144" s="59">
        <f>IFERROR(SQRT(($E144-$E$1136)^2+($U144-$U$1136)^2),0)</f>
        <v>1.0006954449187608</v>
      </c>
      <c r="BQ144" s="62" t="str">
        <f>IF(BP144&lt;=SMALL(BP$3:BP$1130,1),"MAS PARECIDO","NO")</f>
        <v>NO</v>
      </c>
      <c r="BR144" s="62" t="str">
        <f>IF(BP144&lt;=SMALL(BP$3:BP$1130,5),"SIMILAR","NO")</f>
        <v>NO</v>
      </c>
      <c r="BS144" s="62" t="str">
        <f t="shared" si="116"/>
        <v>N/A</v>
      </c>
      <c r="BT144" s="62">
        <f t="shared" si="117"/>
        <v>0</v>
      </c>
      <c r="BU144" s="65">
        <f t="shared" si="118"/>
        <v>0</v>
      </c>
      <c r="BV144" s="59">
        <f>IFERROR(SQRT(($E144-$E$1136)^2+($X144-$X$1136)^2),0)</f>
        <v>3.7301119033571008E-2</v>
      </c>
      <c r="BW144" s="62" t="str">
        <f>IF(BV144&lt;=SMALL(BV$3:BV$1130,1),"MAS PARECIDO","NO")</f>
        <v>NO</v>
      </c>
      <c r="BX144" s="62" t="str">
        <f>IF(BV144&lt;=SMALL(BV$3:BV$1130,5),"SIMILAR","NO")</f>
        <v>NO</v>
      </c>
      <c r="BY144" s="62" t="str">
        <f t="shared" si="119"/>
        <v>N/A</v>
      </c>
      <c r="BZ144" s="62">
        <f t="shared" si="120"/>
        <v>0</v>
      </c>
      <c r="CA144" s="65">
        <f t="shared" si="121"/>
        <v>0</v>
      </c>
      <c r="CB144" s="59">
        <f>IFERROR(SQRT(($E144-$E$1136)^2+($AA144-$AA$1136)^2),0)</f>
        <v>3.7301119033571008E-2</v>
      </c>
      <c r="CC144" s="62" t="str">
        <f>IF(CB144&lt;=SMALL(CB$3:CB$1130,1),"MAS PARECIDO","NO")</f>
        <v>NO</v>
      </c>
      <c r="CD144" s="62" t="str">
        <f>IF(CB144&lt;=SMALL(CB$3:CB$1130,5),"SIMILAR","NO")</f>
        <v>NO</v>
      </c>
      <c r="CE144" s="62" t="str">
        <f t="shared" si="126"/>
        <v>N/A</v>
      </c>
      <c r="CF144" s="62">
        <f t="shared" si="127"/>
        <v>0</v>
      </c>
      <c r="CG144" s="65">
        <f t="shared" si="128"/>
        <v>0</v>
      </c>
      <c r="CH144" s="59">
        <f>IFERROR(SQRT(($E144-$E$1136)^2+($AD144-$AD$1136)^2),0)</f>
        <v>3.7301119033571008E-2</v>
      </c>
      <c r="CI144" s="62" t="str">
        <f>IF(CH144&lt;=SMALL(CH$3:CH$1130,1),"MAS PARECIDO","NO")</f>
        <v>NO</v>
      </c>
      <c r="CJ144" s="62" t="str">
        <f>IF(CH144&lt;=SMALL(CH$3:CH$1130,5),"SIMILAR","NO")</f>
        <v>NO</v>
      </c>
      <c r="CK144" s="62" t="str">
        <f t="shared" si="129"/>
        <v>N/A</v>
      </c>
      <c r="CL144" s="62">
        <f t="shared" si="130"/>
        <v>0</v>
      </c>
      <c r="CM144" s="65">
        <f t="shared" si="131"/>
        <v>0</v>
      </c>
      <c r="CN144" s="59">
        <f>IFERROR(SQRT(($E144-$E$1136)^2+($AG144-$AG$1136)^2),0)</f>
        <v>3.7301119033571008E-2</v>
      </c>
      <c r="CO144" s="62" t="str">
        <f>IF(CN144&lt;=SMALL(CN$3:CN$1130,1),"MAS PARECIDO","NO")</f>
        <v>NO</v>
      </c>
      <c r="CP144" s="62" t="str">
        <f>IF(CN144&lt;=SMALL(CN$3:CN$1130,5),"SIMILAR","NO")</f>
        <v>NO</v>
      </c>
      <c r="CQ144" s="62" t="str">
        <f t="shared" si="132"/>
        <v>N/A</v>
      </c>
      <c r="CR144" s="62">
        <f t="shared" si="133"/>
        <v>0</v>
      </c>
      <c r="CS144" s="65">
        <f t="shared" si="134"/>
        <v>0</v>
      </c>
      <c r="CT144" s="59">
        <f>IFERROR(SQRT(($E144-$E$1136)^2+($AJ144-$AJ$1136)^2),0)</f>
        <v>3.7301119033571008E-2</v>
      </c>
      <c r="CU144" s="62" t="str">
        <f>IF(CT144&lt;=SMALL(CT$3:CT$1130,1),"MAS PARECIDO","NO")</f>
        <v>NO</v>
      </c>
      <c r="CV144" s="62" t="str">
        <f>IF(CT144&lt;=SMALL(CT$3:CT$1130,5),"SIMILAR","NO")</f>
        <v>NO</v>
      </c>
      <c r="CW144" s="62" t="str">
        <f t="shared" si="135"/>
        <v>N/A</v>
      </c>
      <c r="CX144" s="62">
        <f t="shared" si="136"/>
        <v>0</v>
      </c>
      <c r="CY144" s="65">
        <f t="shared" si="137"/>
        <v>0</v>
      </c>
      <c r="CZ144" s="2" t="s">
        <v>1538</v>
      </c>
      <c r="DA144" s="2" t="s">
        <v>1539</v>
      </c>
      <c r="DB144" s="2">
        <v>19</v>
      </c>
      <c r="DC144" s="2" t="s">
        <v>319</v>
      </c>
    </row>
    <row r="145" spans="1:107">
      <c r="A145" s="45" t="s">
        <v>337</v>
      </c>
      <c r="B145" s="46">
        <v>56687</v>
      </c>
      <c r="C145" s="47">
        <f>(B145-$B$1132)/($B$1133-$B$1132)</f>
        <v>6.0996825103149868E-2</v>
      </c>
      <c r="D145" s="46">
        <v>12000</v>
      </c>
      <c r="E145" s="47">
        <f>(D145-$D$1132)/($D$1133-$D$1132)</f>
        <v>2.3970719121573648E-2</v>
      </c>
      <c r="F145" s="46" t="s">
        <v>191</v>
      </c>
      <c r="G145" s="44">
        <f>VLOOKUP(F145,'DATOS DE SOPORTE'!$Y$5:$Z$8,2,FALSE)</f>
        <v>1</v>
      </c>
      <c r="H145" s="47">
        <f>(G145-$G$1132)/($G$1133-$G$1132)</f>
        <v>0</v>
      </c>
      <c r="I145" s="50">
        <v>0</v>
      </c>
      <c r="J145" s="44">
        <f t="shared" si="99"/>
        <v>0</v>
      </c>
      <c r="K145" s="43">
        <f>(J145-$J$1132)/($J$1133-$J$1132)</f>
        <v>0</v>
      </c>
      <c r="L145" s="51" t="str">
        <f t="shared" si="96"/>
        <v>NO</v>
      </c>
      <c r="M145" s="46" t="s">
        <v>192</v>
      </c>
      <c r="N145" s="44">
        <f t="shared" si="100"/>
        <v>2</v>
      </c>
      <c r="O145" s="43">
        <f>(N145-N$1132)/(N$1133-N$1132)</f>
        <v>1</v>
      </c>
      <c r="P145" s="46" t="s">
        <v>193</v>
      </c>
      <c r="Q145" s="44">
        <f t="shared" si="101"/>
        <v>2</v>
      </c>
      <c r="R145" s="43">
        <f>(Q145-Q$1132)/(Q$1133-Q$1132)</f>
        <v>0.5</v>
      </c>
      <c r="S145" s="46" t="s">
        <v>194</v>
      </c>
      <c r="T145" s="44">
        <f t="shared" si="102"/>
        <v>1</v>
      </c>
      <c r="U145" s="43">
        <f>(T145-T$1132)/(T$1133-T$1132)</f>
        <v>0</v>
      </c>
      <c r="V145" s="46" t="s">
        <v>62</v>
      </c>
      <c r="W145" s="53">
        <f>VLOOKUP(V145,'DATOS DE SOPORTE'!$S$5:$T$10,2,FALSE)</f>
        <v>1</v>
      </c>
      <c r="X145" s="54">
        <f>(W145-W$1132)/(W$1133-W$1132)</f>
        <v>0</v>
      </c>
      <c r="Y145" s="46" t="s">
        <v>136</v>
      </c>
      <c r="Z145" s="53">
        <f t="shared" si="122"/>
        <v>2</v>
      </c>
      <c r="AA145" s="54">
        <f>(Z145-Z$1132)/(Z$1133-Z$1132)</f>
        <v>1</v>
      </c>
      <c r="AB145" s="46" t="s">
        <v>136</v>
      </c>
      <c r="AC145" s="53">
        <f t="shared" si="123"/>
        <v>2</v>
      </c>
      <c r="AD145" s="54">
        <f>(AC145-AC$1132)/(AC$1133-AC$1132)</f>
        <v>1</v>
      </c>
      <c r="AE145" s="46" t="s">
        <v>188</v>
      </c>
      <c r="AF145" s="53">
        <f t="shared" si="124"/>
        <v>1</v>
      </c>
      <c r="AG145" s="54">
        <f>(AF145-AF$1132)/(AF$1133-AF$1132)</f>
        <v>0</v>
      </c>
      <c r="AH145" s="24" t="s">
        <v>67</v>
      </c>
      <c r="AI145" s="53">
        <f>VLOOKUP(AH145,'DATOS DE SOPORTE'!$V$5:$W$8,2,FALSE)</f>
        <v>1</v>
      </c>
      <c r="AJ145" s="54">
        <f>(AI145-AI$1132)/(AI$1133-AI$1132)</f>
        <v>0</v>
      </c>
      <c r="AK145" s="58" t="str">
        <f t="shared" si="125"/>
        <v>Muy malo</v>
      </c>
      <c r="AL145" s="61">
        <f>IFERROR(SQRT(($E145-$E$1136)^2+($C145-$C$1136)^2),0)</f>
        <v>0.1461266804203912</v>
      </c>
      <c r="AM145" s="62" t="str">
        <f>IF(AL145&lt;=SMALL($AL$3:$AL$1130,1),"MAS PARECIDO","NO")</f>
        <v>NO</v>
      </c>
      <c r="AN145" s="62" t="str">
        <f>IF(AL145&lt;=SMALL($AL$3:$AL$1130,5),"SIMILAR","NO")</f>
        <v>NO</v>
      </c>
      <c r="AO145" s="62" t="str">
        <f t="shared" si="97"/>
        <v>N/A</v>
      </c>
      <c r="AP145" s="62">
        <f t="shared" si="103"/>
        <v>0</v>
      </c>
      <c r="AQ145" s="65">
        <f t="shared" si="98"/>
        <v>0</v>
      </c>
      <c r="AR145" s="61">
        <f>IFERROR(SQRT(($E145-$E$1136)^2+($H145-$H$1136)^2),0)</f>
        <v>0.33419626819081383</v>
      </c>
      <c r="AS145" s="62" t="str">
        <f>IF(AR145&lt;=SMALL(AR$3:AR$1130,1),"MAS PARECIDO","NO")</f>
        <v>NO</v>
      </c>
      <c r="AT145" s="62" t="str">
        <f>IF(AR145&lt;=SMALL(AR$3:AR$1130,5),"SIMILAR","NO")</f>
        <v>NO</v>
      </c>
      <c r="AU145" s="62" t="str">
        <f t="shared" si="104"/>
        <v>N/A</v>
      </c>
      <c r="AV145" s="62">
        <f t="shared" si="105"/>
        <v>0</v>
      </c>
      <c r="AW145" s="65">
        <f t="shared" si="106"/>
        <v>0</v>
      </c>
      <c r="AX145" s="59">
        <f>IFERROR(SQRT(($E145-$E$1136)^2+($K145-$K$1136)^2),0)</f>
        <v>0.20143493878062779</v>
      </c>
      <c r="AY145" s="62" t="str">
        <f>IF(AX145&lt;=SMALL(AX$3:AX$1130,1),"MAS PARECIDO","NO")</f>
        <v>NO</v>
      </c>
      <c r="AZ145" s="62" t="str">
        <f>IF(AX145&lt;=SMALL(AX$3:AX$1130,5),"SIMILAR","NO")</f>
        <v>NO</v>
      </c>
      <c r="BA145" s="62" t="str">
        <f t="shared" si="107"/>
        <v>N/A</v>
      </c>
      <c r="BB145" s="62">
        <f t="shared" si="108"/>
        <v>0</v>
      </c>
      <c r="BC145" s="65">
        <f t="shared" si="109"/>
        <v>0</v>
      </c>
      <c r="BD145" s="59">
        <f>IFERROR(SQRT(($E145-$E$1136)^2+($O145-$O$1136)^2),0)</f>
        <v>2.4000720021600648E-2</v>
      </c>
      <c r="BE145" s="62" t="str">
        <f>IF(BD145&lt;=SMALL(BD$3:BD$1130,1),"MAS PARECIDO","NO")</f>
        <v>NO</v>
      </c>
      <c r="BF145" s="62" t="str">
        <f>IF(BD145&lt;=SMALL(BD$3:BD$1130,5),"SIMILAR","NO")</f>
        <v>NO</v>
      </c>
      <c r="BG145" s="62" t="str">
        <f t="shared" si="110"/>
        <v>N/A</v>
      </c>
      <c r="BH145" s="62">
        <f t="shared" si="111"/>
        <v>0</v>
      </c>
      <c r="BI145" s="65">
        <f t="shared" si="112"/>
        <v>0</v>
      </c>
      <c r="BJ145" s="59">
        <f>IFERROR(SQRT(($E145-$E$1136)^2+($R145-$R$1136)^2),0)</f>
        <v>2.4000720021600648E-2</v>
      </c>
      <c r="BK145" s="62" t="str">
        <f>IF(BJ145&lt;=SMALL(BJ$3:BJ$1130,1),"MAS PARECIDO","NO")</f>
        <v>NO</v>
      </c>
      <c r="BL145" s="62" t="str">
        <f>IF(BJ145&lt;=SMALL(BJ$3:BJ$1130,5),"SIMILAR","NO")</f>
        <v>NO</v>
      </c>
      <c r="BM145" s="62" t="str">
        <f t="shared" si="113"/>
        <v>N/A</v>
      </c>
      <c r="BN145" s="62">
        <f t="shared" si="114"/>
        <v>0</v>
      </c>
      <c r="BO145" s="65">
        <f t="shared" si="115"/>
        <v>0</v>
      </c>
      <c r="BP145" s="59">
        <f>IFERROR(SQRT(($E145-$E$1136)^2+($U145-$U$1136)^2),0)</f>
        <v>2.4000720021600648E-2</v>
      </c>
      <c r="BQ145" s="62" t="str">
        <f>IF(BP145&lt;=SMALL(BP$3:BP$1130,1),"MAS PARECIDO","NO")</f>
        <v>NO</v>
      </c>
      <c r="BR145" s="62" t="str">
        <f>IF(BP145&lt;=SMALL(BP$3:BP$1130,5),"SIMILAR","NO")</f>
        <v>NO</v>
      </c>
      <c r="BS145" s="62" t="str">
        <f t="shared" si="116"/>
        <v>N/A</v>
      </c>
      <c r="BT145" s="62">
        <f t="shared" si="117"/>
        <v>0</v>
      </c>
      <c r="BU145" s="65">
        <f t="shared" si="118"/>
        <v>0</v>
      </c>
      <c r="BV145" s="59">
        <f>IFERROR(SQRT(($E145-$E$1136)^2+($X145-$X$1136)^2),0)</f>
        <v>2.4000720021600648E-2</v>
      </c>
      <c r="BW145" s="62" t="str">
        <f>IF(BV145&lt;=SMALL(BV$3:BV$1130,1),"MAS PARECIDO","NO")</f>
        <v>NO</v>
      </c>
      <c r="BX145" s="62" t="str">
        <f>IF(BV145&lt;=SMALL(BV$3:BV$1130,5),"SIMILAR","NO")</f>
        <v>NO</v>
      </c>
      <c r="BY145" s="62" t="str">
        <f t="shared" si="119"/>
        <v>N/A</v>
      </c>
      <c r="BZ145" s="62">
        <f t="shared" si="120"/>
        <v>0</v>
      </c>
      <c r="CA145" s="65">
        <f t="shared" si="121"/>
        <v>0</v>
      </c>
      <c r="CB145" s="59">
        <f>IFERROR(SQRT(($E145-$E$1136)^2+($AA145-$AA$1136)^2),0)</f>
        <v>1.0002879758157424</v>
      </c>
      <c r="CC145" s="62" t="str">
        <f>IF(CB145&lt;=SMALL(CB$3:CB$1130,1),"MAS PARECIDO","NO")</f>
        <v>NO</v>
      </c>
      <c r="CD145" s="62" t="str">
        <f>IF(CB145&lt;=SMALL(CB$3:CB$1130,5),"SIMILAR","NO")</f>
        <v>NO</v>
      </c>
      <c r="CE145" s="62" t="str">
        <f t="shared" si="126"/>
        <v>N/A</v>
      </c>
      <c r="CF145" s="62">
        <f t="shared" si="127"/>
        <v>0</v>
      </c>
      <c r="CG145" s="65">
        <f t="shared" si="128"/>
        <v>0</v>
      </c>
      <c r="CH145" s="59">
        <f>IFERROR(SQRT(($E145-$E$1136)^2+($AD145-$AD$1136)^2),0)</f>
        <v>2.4000720021600648E-2</v>
      </c>
      <c r="CI145" s="62" t="str">
        <f>IF(CH145&lt;=SMALL(CH$3:CH$1130,1),"MAS PARECIDO","NO")</f>
        <v>NO</v>
      </c>
      <c r="CJ145" s="62" t="str">
        <f>IF(CH145&lt;=SMALL(CH$3:CH$1130,5),"SIMILAR","NO")</f>
        <v>NO</v>
      </c>
      <c r="CK145" s="62" t="str">
        <f t="shared" si="129"/>
        <v>N/A</v>
      </c>
      <c r="CL145" s="62">
        <f t="shared" si="130"/>
        <v>0</v>
      </c>
      <c r="CM145" s="65">
        <f t="shared" si="131"/>
        <v>0</v>
      </c>
      <c r="CN145" s="59">
        <f>IFERROR(SQRT(($E145-$E$1136)^2+($AG145-$AG$1136)^2),0)</f>
        <v>1.0002879758157424</v>
      </c>
      <c r="CO145" s="62" t="str">
        <f>IF(CN145&lt;=SMALL(CN$3:CN$1130,1),"MAS PARECIDO","NO")</f>
        <v>NO</v>
      </c>
      <c r="CP145" s="62" t="str">
        <f>IF(CN145&lt;=SMALL(CN$3:CN$1130,5),"SIMILAR","NO")</f>
        <v>NO</v>
      </c>
      <c r="CQ145" s="62" t="str">
        <f t="shared" si="132"/>
        <v>N/A</v>
      </c>
      <c r="CR145" s="62">
        <f t="shared" si="133"/>
        <v>0</v>
      </c>
      <c r="CS145" s="65">
        <f t="shared" si="134"/>
        <v>0</v>
      </c>
      <c r="CT145" s="59">
        <f>IFERROR(SQRT(($E145-$E$1136)^2+($AJ145-$AJ$1136)^2),0)</f>
        <v>2.4000720021600648E-2</v>
      </c>
      <c r="CU145" s="62" t="str">
        <f>IF(CT145&lt;=SMALL(CT$3:CT$1130,1),"MAS PARECIDO","NO")</f>
        <v>NO</v>
      </c>
      <c r="CV145" s="62" t="str">
        <f>IF(CT145&lt;=SMALL(CT$3:CT$1130,5),"SIMILAR","NO")</f>
        <v>NO</v>
      </c>
      <c r="CW145" s="62" t="str">
        <f t="shared" si="135"/>
        <v>N/A</v>
      </c>
      <c r="CX145" s="62">
        <f t="shared" si="136"/>
        <v>0</v>
      </c>
      <c r="CY145" s="65">
        <f t="shared" si="137"/>
        <v>0</v>
      </c>
      <c r="CZ145" s="2" t="s">
        <v>1540</v>
      </c>
      <c r="DA145" s="2" t="s">
        <v>1541</v>
      </c>
      <c r="DB145" s="2">
        <v>5</v>
      </c>
      <c r="DC145" s="2" t="s">
        <v>319</v>
      </c>
    </row>
    <row r="146" spans="1:107">
      <c r="A146" s="45" t="s">
        <v>338</v>
      </c>
      <c r="B146" s="46">
        <v>17810</v>
      </c>
      <c r="C146" s="47">
        <f>(B146-$B$1132)/($B$1133-$B$1132)</f>
        <v>1.5552986362254549E-2</v>
      </c>
      <c r="D146" s="46">
        <v>15000</v>
      </c>
      <c r="E146" s="47">
        <f>(D146-$D$1132)/($D$1133-$D$1132)</f>
        <v>2.9970899126973809E-2</v>
      </c>
      <c r="F146" s="46" t="s">
        <v>53</v>
      </c>
      <c r="G146" s="44">
        <f>VLOOKUP(F146,'DATOS DE SOPORTE'!$Y$5:$Z$8,2,FALSE)</f>
        <v>2</v>
      </c>
      <c r="H146" s="47">
        <f>(G146-$G$1132)/($G$1133-$G$1132)</f>
        <v>0.33333333333333331</v>
      </c>
      <c r="I146" s="50">
        <v>0</v>
      </c>
      <c r="J146" s="44">
        <f t="shared" si="99"/>
        <v>0</v>
      </c>
      <c r="K146" s="43">
        <f>(J146-$J$1132)/($J$1133-$J$1132)</f>
        <v>0</v>
      </c>
      <c r="L146" s="51" t="str">
        <f t="shared" si="96"/>
        <v>NO</v>
      </c>
      <c r="M146" s="46" t="s">
        <v>56</v>
      </c>
      <c r="N146" s="44">
        <f t="shared" si="100"/>
        <v>1</v>
      </c>
      <c r="O146" s="43">
        <f>(N146-N$1132)/(N$1133-N$1132)</f>
        <v>0</v>
      </c>
      <c r="P146" s="46" t="s">
        <v>193</v>
      </c>
      <c r="Q146" s="44">
        <f t="shared" si="101"/>
        <v>2</v>
      </c>
      <c r="R146" s="43">
        <f>(Q146-Q$1132)/(Q$1133-Q$1132)</f>
        <v>0.5</v>
      </c>
      <c r="S146" s="46" t="s">
        <v>194</v>
      </c>
      <c r="T146" s="44">
        <f t="shared" si="102"/>
        <v>1</v>
      </c>
      <c r="U146" s="43">
        <f>(T146-T$1132)/(T$1133-T$1132)</f>
        <v>0</v>
      </c>
      <c r="V146" s="46" t="s">
        <v>212</v>
      </c>
      <c r="W146" s="53">
        <f>VLOOKUP(V146,'DATOS DE SOPORTE'!$S$5:$T$10,2,FALSE)</f>
        <v>3</v>
      </c>
      <c r="X146" s="54">
        <f>(W146-W$1132)/(W$1133-W$1132)</f>
        <v>0.4</v>
      </c>
      <c r="Y146" s="46" t="s">
        <v>136</v>
      </c>
      <c r="Z146" s="53">
        <f t="shared" si="122"/>
        <v>2</v>
      </c>
      <c r="AA146" s="54">
        <f>(Z146-Z$1132)/(Z$1133-Z$1132)</f>
        <v>1</v>
      </c>
      <c r="AB146" s="46" t="s">
        <v>136</v>
      </c>
      <c r="AC146" s="53">
        <f t="shared" si="123"/>
        <v>2</v>
      </c>
      <c r="AD146" s="54">
        <f>(AC146-AC$1132)/(AC$1133-AC$1132)</f>
        <v>1</v>
      </c>
      <c r="AE146" s="46" t="s">
        <v>136</v>
      </c>
      <c r="AF146" s="53">
        <f t="shared" si="124"/>
        <v>2</v>
      </c>
      <c r="AG146" s="54">
        <f>(AF146-AF$1132)/(AF$1133-AF$1132)</f>
        <v>1</v>
      </c>
      <c r="AH146" s="24" t="s">
        <v>67</v>
      </c>
      <c r="AI146" s="53">
        <f>VLOOKUP(AH146,'DATOS DE SOPORTE'!$V$5:$W$8,2,FALSE)</f>
        <v>1</v>
      </c>
      <c r="AJ146" s="54">
        <f>(AI146-AI$1132)/(AI$1133-AI$1132)</f>
        <v>0</v>
      </c>
      <c r="AK146" s="58" t="str">
        <f t="shared" si="125"/>
        <v>Muy malo</v>
      </c>
      <c r="AL146" s="61">
        <f>IFERROR(SQRT(($E146-$E$1136)^2+($C146-$C$1136)^2),0)</f>
        <v>0.19194509088654885</v>
      </c>
      <c r="AM146" s="62" t="str">
        <f>IF(AL146&lt;=SMALL($AL$3:$AL$1130,1),"MAS PARECIDO","NO")</f>
        <v>NO</v>
      </c>
      <c r="AN146" s="62" t="str">
        <f>IF(AL146&lt;=SMALL($AL$3:$AL$1130,5),"SIMILAR","NO")</f>
        <v>NO</v>
      </c>
      <c r="AO146" s="62" t="str">
        <f t="shared" si="97"/>
        <v>N/A</v>
      </c>
      <c r="AP146" s="62">
        <f t="shared" si="103"/>
        <v>0</v>
      </c>
      <c r="AQ146" s="65">
        <f t="shared" si="98"/>
        <v>0</v>
      </c>
      <c r="AR146" s="61">
        <f>IFERROR(SQRT(($E146-$E$1136)^2+($H146-$H$1136)^2),0)</f>
        <v>3.0000900027000808E-2</v>
      </c>
      <c r="AS146" s="62" t="str">
        <f>IF(AR146&lt;=SMALL(AR$3:AR$1130,1),"MAS PARECIDO","NO")</f>
        <v>NO</v>
      </c>
      <c r="AT146" s="62" t="str">
        <f>IF(AR146&lt;=SMALL(AR$3:AR$1130,5),"SIMILAR","NO")</f>
        <v>NO</v>
      </c>
      <c r="AU146" s="62" t="str">
        <f t="shared" si="104"/>
        <v>N/A</v>
      </c>
      <c r="AV146" s="62">
        <f t="shared" si="105"/>
        <v>0</v>
      </c>
      <c r="AW146" s="65">
        <f t="shared" si="106"/>
        <v>0</v>
      </c>
      <c r="AX146" s="59">
        <f>IFERROR(SQRT(($E146-$E$1136)^2+($K146-$K$1136)^2),0)</f>
        <v>0.20223761767393844</v>
      </c>
      <c r="AY146" s="62" t="str">
        <f>IF(AX146&lt;=SMALL(AX$3:AX$1130,1),"MAS PARECIDO","NO")</f>
        <v>NO</v>
      </c>
      <c r="AZ146" s="62" t="str">
        <f>IF(AX146&lt;=SMALL(AX$3:AX$1130,5),"SIMILAR","NO")</f>
        <v>NO</v>
      </c>
      <c r="BA146" s="62" t="str">
        <f t="shared" si="107"/>
        <v>N/A</v>
      </c>
      <c r="BB146" s="62">
        <f t="shared" si="108"/>
        <v>0</v>
      </c>
      <c r="BC146" s="65">
        <f t="shared" si="109"/>
        <v>0</v>
      </c>
      <c r="BD146" s="59">
        <f>IFERROR(SQRT(($E146-$E$1136)^2+($O146-$O$1136)^2),0)</f>
        <v>1.0004499257846093</v>
      </c>
      <c r="BE146" s="62" t="str">
        <f>IF(BD146&lt;=SMALL(BD$3:BD$1130,1),"MAS PARECIDO","NO")</f>
        <v>NO</v>
      </c>
      <c r="BF146" s="62" t="str">
        <f>IF(BD146&lt;=SMALL(BD$3:BD$1130,5),"SIMILAR","NO")</f>
        <v>NO</v>
      </c>
      <c r="BG146" s="62" t="str">
        <f t="shared" si="110"/>
        <v>N/A</v>
      </c>
      <c r="BH146" s="62">
        <f t="shared" si="111"/>
        <v>0</v>
      </c>
      <c r="BI146" s="65">
        <f t="shared" si="112"/>
        <v>0</v>
      </c>
      <c r="BJ146" s="59">
        <f>IFERROR(SQRT(($E146-$E$1136)^2+($R146-$R$1136)^2),0)</f>
        <v>3.0000900027000808E-2</v>
      </c>
      <c r="BK146" s="62" t="str">
        <f>IF(BJ146&lt;=SMALL(BJ$3:BJ$1130,1),"MAS PARECIDO","NO")</f>
        <v>NO</v>
      </c>
      <c r="BL146" s="62" t="str">
        <f>IF(BJ146&lt;=SMALL(BJ$3:BJ$1130,5),"SIMILAR","NO")</f>
        <v>NO</v>
      </c>
      <c r="BM146" s="62" t="str">
        <f t="shared" si="113"/>
        <v>N/A</v>
      </c>
      <c r="BN146" s="62">
        <f t="shared" si="114"/>
        <v>0</v>
      </c>
      <c r="BO146" s="65">
        <f t="shared" si="115"/>
        <v>0</v>
      </c>
      <c r="BP146" s="59">
        <f>IFERROR(SQRT(($E146-$E$1136)^2+($U146-$U$1136)^2),0)</f>
        <v>3.0000900027000808E-2</v>
      </c>
      <c r="BQ146" s="62" t="str">
        <f>IF(BP146&lt;=SMALL(BP$3:BP$1130,1),"MAS PARECIDO","NO")</f>
        <v>NO</v>
      </c>
      <c r="BR146" s="62" t="str">
        <f>IF(BP146&lt;=SMALL(BP$3:BP$1130,5),"SIMILAR","NO")</f>
        <v>NO</v>
      </c>
      <c r="BS146" s="62" t="str">
        <f t="shared" si="116"/>
        <v>N/A</v>
      </c>
      <c r="BT146" s="62">
        <f t="shared" si="117"/>
        <v>0</v>
      </c>
      <c r="BU146" s="65">
        <f t="shared" si="118"/>
        <v>0</v>
      </c>
      <c r="BV146" s="59">
        <f>IFERROR(SQRT(($E146-$E$1136)^2+($X146-$X$1136)^2),0)</f>
        <v>0.40112348971660849</v>
      </c>
      <c r="BW146" s="62" t="str">
        <f>IF(BV146&lt;=SMALL(BV$3:BV$1130,1),"MAS PARECIDO","NO")</f>
        <v>NO</v>
      </c>
      <c r="BX146" s="62" t="str">
        <f>IF(BV146&lt;=SMALL(BV$3:BV$1130,5),"SIMILAR","NO")</f>
        <v>NO</v>
      </c>
      <c r="BY146" s="62" t="str">
        <f t="shared" si="119"/>
        <v>N/A</v>
      </c>
      <c r="BZ146" s="62">
        <f t="shared" si="120"/>
        <v>0</v>
      </c>
      <c r="CA146" s="65">
        <f t="shared" si="121"/>
        <v>0</v>
      </c>
      <c r="CB146" s="59">
        <f>IFERROR(SQRT(($E146-$E$1136)^2+($AA146-$AA$1136)^2),0)</f>
        <v>1.0004499257846093</v>
      </c>
      <c r="CC146" s="62" t="str">
        <f>IF(CB146&lt;=SMALL(CB$3:CB$1130,1),"MAS PARECIDO","NO")</f>
        <v>NO</v>
      </c>
      <c r="CD146" s="62" t="str">
        <f>IF(CB146&lt;=SMALL(CB$3:CB$1130,5),"SIMILAR","NO")</f>
        <v>NO</v>
      </c>
      <c r="CE146" s="62" t="str">
        <f t="shared" si="126"/>
        <v>N/A</v>
      </c>
      <c r="CF146" s="62">
        <f t="shared" si="127"/>
        <v>0</v>
      </c>
      <c r="CG146" s="65">
        <f t="shared" si="128"/>
        <v>0</v>
      </c>
      <c r="CH146" s="59">
        <f>IFERROR(SQRT(($E146-$E$1136)^2+($AD146-$AD$1136)^2),0)</f>
        <v>3.0000900027000808E-2</v>
      </c>
      <c r="CI146" s="62" t="str">
        <f>IF(CH146&lt;=SMALL(CH$3:CH$1130,1),"MAS PARECIDO","NO")</f>
        <v>NO</v>
      </c>
      <c r="CJ146" s="62" t="str">
        <f>IF(CH146&lt;=SMALL(CH$3:CH$1130,5),"SIMILAR","NO")</f>
        <v>NO</v>
      </c>
      <c r="CK146" s="62" t="str">
        <f t="shared" si="129"/>
        <v>N/A</v>
      </c>
      <c r="CL146" s="62">
        <f t="shared" si="130"/>
        <v>0</v>
      </c>
      <c r="CM146" s="65">
        <f t="shared" si="131"/>
        <v>0</v>
      </c>
      <c r="CN146" s="59">
        <f>IFERROR(SQRT(($E146-$E$1136)^2+($AG146-$AG$1136)^2),0)</f>
        <v>3.0000900027000808E-2</v>
      </c>
      <c r="CO146" s="62" t="str">
        <f>IF(CN146&lt;=SMALL(CN$3:CN$1130,1),"MAS PARECIDO","NO")</f>
        <v>NO</v>
      </c>
      <c r="CP146" s="62" t="str">
        <f>IF(CN146&lt;=SMALL(CN$3:CN$1130,5),"SIMILAR","NO")</f>
        <v>NO</v>
      </c>
      <c r="CQ146" s="62" t="str">
        <f t="shared" si="132"/>
        <v>N/A</v>
      </c>
      <c r="CR146" s="62">
        <f t="shared" si="133"/>
        <v>0</v>
      </c>
      <c r="CS146" s="65">
        <f t="shared" si="134"/>
        <v>0</v>
      </c>
      <c r="CT146" s="59">
        <f>IFERROR(SQRT(($E146-$E$1136)^2+($AJ146-$AJ$1136)^2),0)</f>
        <v>3.0000900027000808E-2</v>
      </c>
      <c r="CU146" s="62" t="str">
        <f>IF(CT146&lt;=SMALL(CT$3:CT$1130,1),"MAS PARECIDO","NO")</f>
        <v>NO</v>
      </c>
      <c r="CV146" s="62" t="str">
        <f>IF(CT146&lt;=SMALL(CT$3:CT$1130,5),"SIMILAR","NO")</f>
        <v>NO</v>
      </c>
      <c r="CW146" s="62" t="str">
        <f t="shared" si="135"/>
        <v>N/A</v>
      </c>
      <c r="CX146" s="62">
        <f t="shared" si="136"/>
        <v>0</v>
      </c>
      <c r="CY146" s="65">
        <f t="shared" si="137"/>
        <v>0</v>
      </c>
      <c r="CZ146" s="2" t="s">
        <v>1542</v>
      </c>
      <c r="DA146" s="2" t="s">
        <v>1543</v>
      </c>
      <c r="DB146" s="2">
        <v>15</v>
      </c>
      <c r="DC146" s="2" t="s">
        <v>319</v>
      </c>
    </row>
    <row r="147" spans="1:107">
      <c r="A147" s="45" t="s">
        <v>339</v>
      </c>
      <c r="B147" s="46">
        <v>69513</v>
      </c>
      <c r="C147" s="47">
        <f>(B147-$B$1132)/($B$1133-$B$1132)</f>
        <v>7.5989305893610123E-2</v>
      </c>
      <c r="D147" s="46">
        <v>10000</v>
      </c>
      <c r="E147" s="47">
        <f>(D147-$D$1132)/($D$1133-$D$1132)</f>
        <v>1.9970599117973539E-2</v>
      </c>
      <c r="F147" s="46" t="s">
        <v>191</v>
      </c>
      <c r="G147" s="44">
        <f>VLOOKUP(F147,'DATOS DE SOPORTE'!$Y$5:$Z$8,2,FALSE)</f>
        <v>1</v>
      </c>
      <c r="H147" s="47">
        <f>(G147-$G$1132)/($G$1133-$G$1132)</f>
        <v>0</v>
      </c>
      <c r="I147" s="50">
        <v>1</v>
      </c>
      <c r="J147" s="44">
        <f t="shared" si="99"/>
        <v>1</v>
      </c>
      <c r="K147" s="43">
        <f>(J147-$J$1132)/($J$1133-$J$1132)</f>
        <v>0.2</v>
      </c>
      <c r="L147" s="51" t="str">
        <f t="shared" si="96"/>
        <v>SI</v>
      </c>
      <c r="M147" s="46" t="s">
        <v>192</v>
      </c>
      <c r="N147" s="44">
        <f t="shared" si="100"/>
        <v>2</v>
      </c>
      <c r="O147" s="43">
        <f>(N147-N$1132)/(N$1133-N$1132)</f>
        <v>1</v>
      </c>
      <c r="P147" s="46" t="s">
        <v>58</v>
      </c>
      <c r="Q147" s="44">
        <f t="shared" si="101"/>
        <v>3</v>
      </c>
      <c r="R147" s="43">
        <f>(Q147-Q$1132)/(Q$1133-Q$1132)</f>
        <v>1</v>
      </c>
      <c r="S147" s="46" t="s">
        <v>60</v>
      </c>
      <c r="T147" s="44">
        <f t="shared" si="102"/>
        <v>2</v>
      </c>
      <c r="U147" s="43">
        <f>(T147-T$1132)/(T$1133-T$1132)</f>
        <v>1</v>
      </c>
      <c r="V147" s="46" t="s">
        <v>62</v>
      </c>
      <c r="W147" s="53">
        <f>VLOOKUP(V147,'DATOS DE SOPORTE'!$S$5:$T$10,2,FALSE)</f>
        <v>1</v>
      </c>
      <c r="X147" s="54">
        <f>(W147-W$1132)/(W$1133-W$1132)</f>
        <v>0</v>
      </c>
      <c r="Y147" s="46" t="s">
        <v>188</v>
      </c>
      <c r="Z147" s="53">
        <f t="shared" si="122"/>
        <v>1</v>
      </c>
      <c r="AA147" s="54">
        <f>(Z147-Z$1132)/(Z$1133-Z$1132)</f>
        <v>0</v>
      </c>
      <c r="AB147" s="46" t="s">
        <v>188</v>
      </c>
      <c r="AC147" s="53">
        <f t="shared" si="123"/>
        <v>1</v>
      </c>
      <c r="AD147" s="54">
        <f>(AC147-AC$1132)/(AC$1133-AC$1132)</f>
        <v>0</v>
      </c>
      <c r="AE147" s="46" t="s">
        <v>188</v>
      </c>
      <c r="AF147" s="53">
        <f t="shared" si="124"/>
        <v>1</v>
      </c>
      <c r="AG147" s="54">
        <f>(AF147-AF$1132)/(AF$1133-AF$1132)</f>
        <v>0</v>
      </c>
      <c r="AH147" s="24" t="s">
        <v>67</v>
      </c>
      <c r="AI147" s="53">
        <f>VLOOKUP(AH147,'DATOS DE SOPORTE'!$V$5:$W$8,2,FALSE)</f>
        <v>1</v>
      </c>
      <c r="AJ147" s="54">
        <f>(AI147-AI$1132)/(AI$1133-AI$1132)</f>
        <v>0</v>
      </c>
      <c r="AK147" s="58" t="str">
        <f t="shared" si="125"/>
        <v>Muy malo</v>
      </c>
      <c r="AL147" s="61">
        <f>IFERROR(SQRT(($E147-$E$1136)^2+($C147-$C$1136)^2),0)</f>
        <v>0.13068922102862326</v>
      </c>
      <c r="AM147" s="62" t="str">
        <f>IF(AL147&lt;=SMALL($AL$3:$AL$1130,1),"MAS PARECIDO","NO")</f>
        <v>NO</v>
      </c>
      <c r="AN147" s="62" t="str">
        <f>IF(AL147&lt;=SMALL($AL$3:$AL$1130,5),"SIMILAR","NO")</f>
        <v>NO</v>
      </c>
      <c r="AO147" s="62" t="str">
        <f t="shared" si="97"/>
        <v>N/A</v>
      </c>
      <c r="AP147" s="62">
        <f t="shared" si="103"/>
        <v>0</v>
      </c>
      <c r="AQ147" s="65">
        <f t="shared" si="98"/>
        <v>0</v>
      </c>
      <c r="AR147" s="61">
        <f>IFERROR(SQRT(($E147-$E$1136)^2+($H147-$H$1136)^2),0)</f>
        <v>0.33393283024014148</v>
      </c>
      <c r="AS147" s="62" t="str">
        <f>IF(AR147&lt;=SMALL(AR$3:AR$1130,1),"MAS PARECIDO","NO")</f>
        <v>NO</v>
      </c>
      <c r="AT147" s="62" t="str">
        <f>IF(AR147&lt;=SMALL(AR$3:AR$1130,5),"SIMILAR","NO")</f>
        <v>NO</v>
      </c>
      <c r="AU147" s="62" t="str">
        <f t="shared" si="104"/>
        <v>N/A</v>
      </c>
      <c r="AV147" s="62">
        <f t="shared" si="105"/>
        <v>0</v>
      </c>
      <c r="AW147" s="65">
        <f t="shared" si="106"/>
        <v>0</v>
      </c>
      <c r="AX147" s="59">
        <f>IFERROR(SQRT(($E147-$E$1136)^2+($K147-$K$1136)^2),0)</f>
        <v>2.0000600018000539E-2</v>
      </c>
      <c r="AY147" s="62" t="str">
        <f>IF(AX147&lt;=SMALL(AX$3:AX$1130,1),"MAS PARECIDO","NO")</f>
        <v>NO</v>
      </c>
      <c r="AZ147" s="62" t="str">
        <f>IF(AX147&lt;=SMALL(AX$3:AX$1130,5),"SIMILAR","NO")</f>
        <v>NO</v>
      </c>
      <c r="BA147" s="62" t="str">
        <f t="shared" si="107"/>
        <v>N/A</v>
      </c>
      <c r="BB147" s="62">
        <f t="shared" si="108"/>
        <v>0</v>
      </c>
      <c r="BC147" s="65">
        <f t="shared" si="109"/>
        <v>0</v>
      </c>
      <c r="BD147" s="59">
        <f>IFERROR(SQRT(($E147-$E$1136)^2+($O147-$O$1136)^2),0)</f>
        <v>2.0000600018000539E-2</v>
      </c>
      <c r="BE147" s="62" t="str">
        <f>IF(BD147&lt;=SMALL(BD$3:BD$1130,1),"MAS PARECIDO","NO")</f>
        <v>NO</v>
      </c>
      <c r="BF147" s="62" t="str">
        <f>IF(BD147&lt;=SMALL(BD$3:BD$1130,5),"SIMILAR","NO")</f>
        <v>NO</v>
      </c>
      <c r="BG147" s="62" t="str">
        <f t="shared" si="110"/>
        <v>N/A</v>
      </c>
      <c r="BH147" s="62">
        <f t="shared" si="111"/>
        <v>0</v>
      </c>
      <c r="BI147" s="65">
        <f t="shared" si="112"/>
        <v>0</v>
      </c>
      <c r="BJ147" s="59">
        <f>IFERROR(SQRT(($E147-$E$1136)^2+($R147-$R$1136)^2),0)</f>
        <v>0.50039986410977377</v>
      </c>
      <c r="BK147" s="62" t="str">
        <f>IF(BJ147&lt;=SMALL(BJ$3:BJ$1130,1),"MAS PARECIDO","NO")</f>
        <v>NO</v>
      </c>
      <c r="BL147" s="62" t="str">
        <f>IF(BJ147&lt;=SMALL(BJ$3:BJ$1130,5),"SIMILAR","NO")</f>
        <v>NO</v>
      </c>
      <c r="BM147" s="62" t="str">
        <f t="shared" si="113"/>
        <v>N/A</v>
      </c>
      <c r="BN147" s="62">
        <f t="shared" si="114"/>
        <v>0</v>
      </c>
      <c r="BO147" s="65">
        <f t="shared" si="115"/>
        <v>0</v>
      </c>
      <c r="BP147" s="59">
        <f>IFERROR(SQRT(($E147-$E$1136)^2+($U147-$U$1136)^2),0)</f>
        <v>1.0001999920021396</v>
      </c>
      <c r="BQ147" s="62" t="str">
        <f>IF(BP147&lt;=SMALL(BP$3:BP$1130,1),"MAS PARECIDO","NO")</f>
        <v>NO</v>
      </c>
      <c r="BR147" s="62" t="str">
        <f>IF(BP147&lt;=SMALL(BP$3:BP$1130,5),"SIMILAR","NO")</f>
        <v>NO</v>
      </c>
      <c r="BS147" s="62" t="str">
        <f t="shared" si="116"/>
        <v>N/A</v>
      </c>
      <c r="BT147" s="62">
        <f t="shared" si="117"/>
        <v>0</v>
      </c>
      <c r="BU147" s="65">
        <f t="shared" si="118"/>
        <v>0</v>
      </c>
      <c r="BV147" s="59">
        <f>IFERROR(SQRT(($E147-$E$1136)^2+($X147-$X$1136)^2),0)</f>
        <v>2.0000600018000539E-2</v>
      </c>
      <c r="BW147" s="62" t="str">
        <f>IF(BV147&lt;=SMALL(BV$3:BV$1130,1),"MAS PARECIDO","NO")</f>
        <v>NO</v>
      </c>
      <c r="BX147" s="62" t="str">
        <f>IF(BV147&lt;=SMALL(BV$3:BV$1130,5),"SIMILAR","NO")</f>
        <v>NO</v>
      </c>
      <c r="BY147" s="62" t="str">
        <f t="shared" si="119"/>
        <v>N/A</v>
      </c>
      <c r="BZ147" s="62">
        <f t="shared" si="120"/>
        <v>0</v>
      </c>
      <c r="CA147" s="65">
        <f t="shared" si="121"/>
        <v>0</v>
      </c>
      <c r="CB147" s="59">
        <f>IFERROR(SQRT(($E147-$E$1136)^2+($AA147-$AA$1136)^2),0)</f>
        <v>2.0000600018000539E-2</v>
      </c>
      <c r="CC147" s="62" t="str">
        <f>IF(CB147&lt;=SMALL(CB$3:CB$1130,1),"MAS PARECIDO","NO")</f>
        <v>NO</v>
      </c>
      <c r="CD147" s="62" t="str">
        <f>IF(CB147&lt;=SMALL(CB$3:CB$1130,5),"SIMILAR","NO")</f>
        <v>NO</v>
      </c>
      <c r="CE147" s="62" t="str">
        <f t="shared" si="126"/>
        <v>N/A</v>
      </c>
      <c r="CF147" s="62">
        <f t="shared" si="127"/>
        <v>0</v>
      </c>
      <c r="CG147" s="65">
        <f t="shared" si="128"/>
        <v>0</v>
      </c>
      <c r="CH147" s="59">
        <f>IFERROR(SQRT(($E147-$E$1136)^2+($AD147-$AD$1136)^2),0)</f>
        <v>1.0001999920021396</v>
      </c>
      <c r="CI147" s="62" t="str">
        <f>IF(CH147&lt;=SMALL(CH$3:CH$1130,1),"MAS PARECIDO","NO")</f>
        <v>NO</v>
      </c>
      <c r="CJ147" s="62" t="str">
        <f>IF(CH147&lt;=SMALL(CH$3:CH$1130,5),"SIMILAR","NO")</f>
        <v>NO</v>
      </c>
      <c r="CK147" s="62" t="str">
        <f t="shared" si="129"/>
        <v>N/A</v>
      </c>
      <c r="CL147" s="62">
        <f t="shared" si="130"/>
        <v>0</v>
      </c>
      <c r="CM147" s="65">
        <f t="shared" si="131"/>
        <v>0</v>
      </c>
      <c r="CN147" s="59">
        <f>IFERROR(SQRT(($E147-$E$1136)^2+($AG147-$AG$1136)^2),0)</f>
        <v>1.0001999920021396</v>
      </c>
      <c r="CO147" s="62" t="str">
        <f>IF(CN147&lt;=SMALL(CN$3:CN$1130,1),"MAS PARECIDO","NO")</f>
        <v>NO</v>
      </c>
      <c r="CP147" s="62" t="str">
        <f>IF(CN147&lt;=SMALL(CN$3:CN$1130,5),"SIMILAR","NO")</f>
        <v>NO</v>
      </c>
      <c r="CQ147" s="62" t="str">
        <f t="shared" si="132"/>
        <v>N/A</v>
      </c>
      <c r="CR147" s="62">
        <f t="shared" si="133"/>
        <v>0</v>
      </c>
      <c r="CS147" s="65">
        <f t="shared" si="134"/>
        <v>0</v>
      </c>
      <c r="CT147" s="59">
        <f>IFERROR(SQRT(($E147-$E$1136)^2+($AJ147-$AJ$1136)^2),0)</f>
        <v>2.0000600018000539E-2</v>
      </c>
      <c r="CU147" s="62" t="str">
        <f>IF(CT147&lt;=SMALL(CT$3:CT$1130,1),"MAS PARECIDO","NO")</f>
        <v>NO</v>
      </c>
      <c r="CV147" s="62" t="str">
        <f>IF(CT147&lt;=SMALL(CT$3:CT$1130,5),"SIMILAR","NO")</f>
        <v>NO</v>
      </c>
      <c r="CW147" s="62" t="str">
        <f t="shared" si="135"/>
        <v>N/A</v>
      </c>
      <c r="CX147" s="62">
        <f t="shared" si="136"/>
        <v>0</v>
      </c>
      <c r="CY147" s="65">
        <f t="shared" si="137"/>
        <v>0</v>
      </c>
      <c r="CZ147" s="2" t="s">
        <v>1544</v>
      </c>
      <c r="DA147" s="2" t="s">
        <v>1545</v>
      </c>
      <c r="DB147" s="2">
        <v>5</v>
      </c>
      <c r="DC147" s="2" t="s">
        <v>319</v>
      </c>
    </row>
    <row r="148" spans="1:107">
      <c r="A148" s="45" t="s">
        <v>339</v>
      </c>
      <c r="B148" s="46">
        <v>66963</v>
      </c>
      <c r="C148" s="47">
        <f>(B148-$B$1132)/($B$1133-$B$1132)</f>
        <v>7.3008577216261486E-2</v>
      </c>
      <c r="D148" s="46">
        <v>10000</v>
      </c>
      <c r="E148" s="47">
        <f>(D148-$D$1132)/($D$1133-$D$1132)</f>
        <v>1.9970599117973539E-2</v>
      </c>
      <c r="F148" s="46" t="s">
        <v>191</v>
      </c>
      <c r="G148" s="44">
        <f>VLOOKUP(F148,'DATOS DE SOPORTE'!$Y$5:$Z$8,2,FALSE)</f>
        <v>1</v>
      </c>
      <c r="H148" s="47">
        <f>(G148-$G$1132)/($G$1133-$G$1132)</f>
        <v>0</v>
      </c>
      <c r="I148" s="50">
        <v>1</v>
      </c>
      <c r="J148" s="44">
        <f t="shared" si="99"/>
        <v>1</v>
      </c>
      <c r="K148" s="43">
        <f>(J148-$J$1132)/($J$1133-$J$1132)</f>
        <v>0.2</v>
      </c>
      <c r="L148" s="51" t="str">
        <f t="shared" si="96"/>
        <v>SI</v>
      </c>
      <c r="M148" s="46" t="s">
        <v>192</v>
      </c>
      <c r="N148" s="44">
        <f t="shared" si="100"/>
        <v>2</v>
      </c>
      <c r="O148" s="43">
        <f>(N148-N$1132)/(N$1133-N$1132)</f>
        <v>1</v>
      </c>
      <c r="P148" s="46" t="s">
        <v>58</v>
      </c>
      <c r="Q148" s="44">
        <f t="shared" si="101"/>
        <v>3</v>
      </c>
      <c r="R148" s="43">
        <f>(Q148-Q$1132)/(Q$1133-Q$1132)</f>
        <v>1</v>
      </c>
      <c r="S148" s="46" t="s">
        <v>60</v>
      </c>
      <c r="T148" s="44">
        <f t="shared" si="102"/>
        <v>2</v>
      </c>
      <c r="U148" s="43">
        <f>(T148-T$1132)/(T$1133-T$1132)</f>
        <v>1</v>
      </c>
      <c r="V148" s="46" t="s">
        <v>62</v>
      </c>
      <c r="W148" s="53">
        <f>VLOOKUP(V148,'DATOS DE SOPORTE'!$S$5:$T$10,2,FALSE)</f>
        <v>1</v>
      </c>
      <c r="X148" s="54">
        <f>(W148-W$1132)/(W$1133-W$1132)</f>
        <v>0</v>
      </c>
      <c r="Y148" s="46" t="s">
        <v>136</v>
      </c>
      <c r="Z148" s="53">
        <f t="shared" si="122"/>
        <v>2</v>
      </c>
      <c r="AA148" s="54">
        <f>(Z148-Z$1132)/(Z$1133-Z$1132)</f>
        <v>1</v>
      </c>
      <c r="AB148" s="46" t="s">
        <v>136</v>
      </c>
      <c r="AC148" s="53">
        <f t="shared" si="123"/>
        <v>2</v>
      </c>
      <c r="AD148" s="54">
        <f>(AC148-AC$1132)/(AC$1133-AC$1132)</f>
        <v>1</v>
      </c>
      <c r="AE148" s="46" t="s">
        <v>188</v>
      </c>
      <c r="AF148" s="53">
        <f t="shared" si="124"/>
        <v>1</v>
      </c>
      <c r="AG148" s="54">
        <f>(AF148-AF$1132)/(AF$1133-AF$1132)</f>
        <v>0</v>
      </c>
      <c r="AH148" s="24" t="s">
        <v>67</v>
      </c>
      <c r="AI148" s="53">
        <f>VLOOKUP(AH148,'DATOS DE SOPORTE'!$V$5:$W$8,2,FALSE)</f>
        <v>1</v>
      </c>
      <c r="AJ148" s="54">
        <f>(AI148-AI$1132)/(AI$1133-AI$1132)</f>
        <v>0</v>
      </c>
      <c r="AK148" s="58" t="str">
        <f t="shared" si="125"/>
        <v>Muy malo</v>
      </c>
      <c r="AL148" s="61">
        <f>IFERROR(SQRT(($E148-$E$1136)^2+($C148-$C$1136)^2),0)</f>
        <v>0.13363561555887415</v>
      </c>
      <c r="AM148" s="62" t="str">
        <f>IF(AL148&lt;=SMALL($AL$3:$AL$1130,1),"MAS PARECIDO","NO")</f>
        <v>NO</v>
      </c>
      <c r="AN148" s="62" t="str">
        <f>IF(AL148&lt;=SMALL($AL$3:$AL$1130,5),"SIMILAR","NO")</f>
        <v>NO</v>
      </c>
      <c r="AO148" s="62" t="str">
        <f t="shared" si="97"/>
        <v>N/A</v>
      </c>
      <c r="AP148" s="62">
        <f t="shared" si="103"/>
        <v>0</v>
      </c>
      <c r="AQ148" s="65">
        <f t="shared" si="98"/>
        <v>0</v>
      </c>
      <c r="AR148" s="61">
        <f>IFERROR(SQRT(($E148-$E$1136)^2+($H148-$H$1136)^2),0)</f>
        <v>0.33393283024014148</v>
      </c>
      <c r="AS148" s="62" t="str">
        <f>IF(AR148&lt;=SMALL(AR$3:AR$1130,1),"MAS PARECIDO","NO")</f>
        <v>NO</v>
      </c>
      <c r="AT148" s="62" t="str">
        <f>IF(AR148&lt;=SMALL(AR$3:AR$1130,5),"SIMILAR","NO")</f>
        <v>NO</v>
      </c>
      <c r="AU148" s="62" t="str">
        <f t="shared" si="104"/>
        <v>N/A</v>
      </c>
      <c r="AV148" s="62">
        <f t="shared" si="105"/>
        <v>0</v>
      </c>
      <c r="AW148" s="65">
        <f t="shared" si="106"/>
        <v>0</v>
      </c>
      <c r="AX148" s="59">
        <f>IFERROR(SQRT(($E148-$E$1136)^2+($K148-$K$1136)^2),0)</f>
        <v>2.0000600018000539E-2</v>
      </c>
      <c r="AY148" s="62" t="str">
        <f>IF(AX148&lt;=SMALL(AX$3:AX$1130,1),"MAS PARECIDO","NO")</f>
        <v>NO</v>
      </c>
      <c r="AZ148" s="62" t="str">
        <f>IF(AX148&lt;=SMALL(AX$3:AX$1130,5),"SIMILAR","NO")</f>
        <v>NO</v>
      </c>
      <c r="BA148" s="62" t="str">
        <f t="shared" si="107"/>
        <v>N/A</v>
      </c>
      <c r="BB148" s="62">
        <f t="shared" si="108"/>
        <v>0</v>
      </c>
      <c r="BC148" s="65">
        <f t="shared" si="109"/>
        <v>0</v>
      </c>
      <c r="BD148" s="59">
        <f>IFERROR(SQRT(($E148-$E$1136)^2+($O148-$O$1136)^2),0)</f>
        <v>2.0000600018000539E-2</v>
      </c>
      <c r="BE148" s="62" t="str">
        <f>IF(BD148&lt;=SMALL(BD$3:BD$1130,1),"MAS PARECIDO","NO")</f>
        <v>NO</v>
      </c>
      <c r="BF148" s="62" t="str">
        <f>IF(BD148&lt;=SMALL(BD$3:BD$1130,5),"SIMILAR","NO")</f>
        <v>NO</v>
      </c>
      <c r="BG148" s="62" t="str">
        <f t="shared" si="110"/>
        <v>N/A</v>
      </c>
      <c r="BH148" s="62">
        <f t="shared" si="111"/>
        <v>0</v>
      </c>
      <c r="BI148" s="65">
        <f t="shared" si="112"/>
        <v>0</v>
      </c>
      <c r="BJ148" s="59">
        <f>IFERROR(SQRT(($E148-$E$1136)^2+($R148-$R$1136)^2),0)</f>
        <v>0.50039986410977377</v>
      </c>
      <c r="BK148" s="62" t="str">
        <f>IF(BJ148&lt;=SMALL(BJ$3:BJ$1130,1),"MAS PARECIDO","NO")</f>
        <v>NO</v>
      </c>
      <c r="BL148" s="62" t="str">
        <f>IF(BJ148&lt;=SMALL(BJ$3:BJ$1130,5),"SIMILAR","NO")</f>
        <v>NO</v>
      </c>
      <c r="BM148" s="62" t="str">
        <f t="shared" si="113"/>
        <v>N/A</v>
      </c>
      <c r="BN148" s="62">
        <f t="shared" si="114"/>
        <v>0</v>
      </c>
      <c r="BO148" s="65">
        <f t="shared" si="115"/>
        <v>0</v>
      </c>
      <c r="BP148" s="59">
        <f>IFERROR(SQRT(($E148-$E$1136)^2+($U148-$U$1136)^2),0)</f>
        <v>1.0001999920021396</v>
      </c>
      <c r="BQ148" s="62" t="str">
        <f>IF(BP148&lt;=SMALL(BP$3:BP$1130,1),"MAS PARECIDO","NO")</f>
        <v>NO</v>
      </c>
      <c r="BR148" s="62" t="str">
        <f>IF(BP148&lt;=SMALL(BP$3:BP$1130,5),"SIMILAR","NO")</f>
        <v>NO</v>
      </c>
      <c r="BS148" s="62" t="str">
        <f t="shared" si="116"/>
        <v>N/A</v>
      </c>
      <c r="BT148" s="62">
        <f t="shared" si="117"/>
        <v>0</v>
      </c>
      <c r="BU148" s="65">
        <f t="shared" si="118"/>
        <v>0</v>
      </c>
      <c r="BV148" s="59">
        <f>IFERROR(SQRT(($E148-$E$1136)^2+($X148-$X$1136)^2),0)</f>
        <v>2.0000600018000539E-2</v>
      </c>
      <c r="BW148" s="62" t="str">
        <f>IF(BV148&lt;=SMALL(BV$3:BV$1130,1),"MAS PARECIDO","NO")</f>
        <v>NO</v>
      </c>
      <c r="BX148" s="62" t="str">
        <f>IF(BV148&lt;=SMALL(BV$3:BV$1130,5),"SIMILAR","NO")</f>
        <v>NO</v>
      </c>
      <c r="BY148" s="62" t="str">
        <f t="shared" si="119"/>
        <v>N/A</v>
      </c>
      <c r="BZ148" s="62">
        <f t="shared" si="120"/>
        <v>0</v>
      </c>
      <c r="CA148" s="65">
        <f t="shared" si="121"/>
        <v>0</v>
      </c>
      <c r="CB148" s="59">
        <f>IFERROR(SQRT(($E148-$E$1136)^2+($AA148-$AA$1136)^2),0)</f>
        <v>1.0001999920021396</v>
      </c>
      <c r="CC148" s="62" t="str">
        <f>IF(CB148&lt;=SMALL(CB$3:CB$1130,1),"MAS PARECIDO","NO")</f>
        <v>NO</v>
      </c>
      <c r="CD148" s="62" t="str">
        <f>IF(CB148&lt;=SMALL(CB$3:CB$1130,5),"SIMILAR","NO")</f>
        <v>NO</v>
      </c>
      <c r="CE148" s="62" t="str">
        <f t="shared" si="126"/>
        <v>N/A</v>
      </c>
      <c r="CF148" s="62">
        <f t="shared" si="127"/>
        <v>0</v>
      </c>
      <c r="CG148" s="65">
        <f t="shared" si="128"/>
        <v>0</v>
      </c>
      <c r="CH148" s="59">
        <f>IFERROR(SQRT(($E148-$E$1136)^2+($AD148-$AD$1136)^2),0)</f>
        <v>2.0000600018000539E-2</v>
      </c>
      <c r="CI148" s="62" t="str">
        <f>IF(CH148&lt;=SMALL(CH$3:CH$1130,1),"MAS PARECIDO","NO")</f>
        <v>NO</v>
      </c>
      <c r="CJ148" s="62" t="str">
        <f>IF(CH148&lt;=SMALL(CH$3:CH$1130,5),"SIMILAR","NO")</f>
        <v>NO</v>
      </c>
      <c r="CK148" s="62" t="str">
        <f t="shared" si="129"/>
        <v>N/A</v>
      </c>
      <c r="CL148" s="62">
        <f t="shared" si="130"/>
        <v>0</v>
      </c>
      <c r="CM148" s="65">
        <f t="shared" si="131"/>
        <v>0</v>
      </c>
      <c r="CN148" s="59">
        <f>IFERROR(SQRT(($E148-$E$1136)^2+($AG148-$AG$1136)^2),0)</f>
        <v>1.0001999920021396</v>
      </c>
      <c r="CO148" s="62" t="str">
        <f>IF(CN148&lt;=SMALL(CN$3:CN$1130,1),"MAS PARECIDO","NO")</f>
        <v>NO</v>
      </c>
      <c r="CP148" s="62" t="str">
        <f>IF(CN148&lt;=SMALL(CN$3:CN$1130,5),"SIMILAR","NO")</f>
        <v>NO</v>
      </c>
      <c r="CQ148" s="62" t="str">
        <f t="shared" si="132"/>
        <v>N/A</v>
      </c>
      <c r="CR148" s="62">
        <f t="shared" si="133"/>
        <v>0</v>
      </c>
      <c r="CS148" s="65">
        <f t="shared" si="134"/>
        <v>0</v>
      </c>
      <c r="CT148" s="59">
        <f>IFERROR(SQRT(($E148-$E$1136)^2+($AJ148-$AJ$1136)^2),0)</f>
        <v>2.0000600018000539E-2</v>
      </c>
      <c r="CU148" s="62" t="str">
        <f>IF(CT148&lt;=SMALL(CT$3:CT$1130,1),"MAS PARECIDO","NO")</f>
        <v>NO</v>
      </c>
      <c r="CV148" s="62" t="str">
        <f>IF(CT148&lt;=SMALL(CT$3:CT$1130,5),"SIMILAR","NO")</f>
        <v>NO</v>
      </c>
      <c r="CW148" s="62" t="str">
        <f t="shared" si="135"/>
        <v>N/A</v>
      </c>
      <c r="CX148" s="62">
        <f t="shared" si="136"/>
        <v>0</v>
      </c>
      <c r="CY148" s="65">
        <f t="shared" si="137"/>
        <v>0</v>
      </c>
      <c r="CZ148" s="2" t="s">
        <v>1544</v>
      </c>
      <c r="DA148" s="2" t="s">
        <v>1545</v>
      </c>
      <c r="DB148" s="2">
        <v>5</v>
      </c>
      <c r="DC148" s="2" t="s">
        <v>319</v>
      </c>
    </row>
    <row r="149" spans="1:107">
      <c r="A149" s="45" t="s">
        <v>339</v>
      </c>
      <c r="B149" s="46">
        <v>56763</v>
      </c>
      <c r="C149" s="47">
        <f>(B149-$B$1132)/($B$1133-$B$1132)</f>
        <v>6.1085662506866929E-2</v>
      </c>
      <c r="D149" s="46">
        <v>10000</v>
      </c>
      <c r="E149" s="47">
        <f>(D149-$D$1132)/($D$1133-$D$1132)</f>
        <v>1.9970599117973539E-2</v>
      </c>
      <c r="F149" s="46" t="s">
        <v>191</v>
      </c>
      <c r="G149" s="44">
        <f>VLOOKUP(F149,'DATOS DE SOPORTE'!$Y$5:$Z$8,2,FALSE)</f>
        <v>1</v>
      </c>
      <c r="H149" s="47">
        <f>(G149-$G$1132)/($G$1133-$G$1132)</f>
        <v>0</v>
      </c>
      <c r="I149" s="50">
        <v>1</v>
      </c>
      <c r="J149" s="44">
        <f t="shared" si="99"/>
        <v>1</v>
      </c>
      <c r="K149" s="43">
        <f>(J149-$J$1132)/($J$1133-$J$1132)</f>
        <v>0.2</v>
      </c>
      <c r="L149" s="51" t="str">
        <f t="shared" si="96"/>
        <v>SI</v>
      </c>
      <c r="M149" s="46" t="s">
        <v>192</v>
      </c>
      <c r="N149" s="44">
        <f t="shared" si="100"/>
        <v>2</v>
      </c>
      <c r="O149" s="43">
        <f>(N149-N$1132)/(N$1133-N$1132)</f>
        <v>1</v>
      </c>
      <c r="P149" s="46" t="s">
        <v>58</v>
      </c>
      <c r="Q149" s="44">
        <f t="shared" si="101"/>
        <v>3</v>
      </c>
      <c r="R149" s="43">
        <f>(Q149-Q$1132)/(Q$1133-Q$1132)</f>
        <v>1</v>
      </c>
      <c r="S149" s="46" t="s">
        <v>60</v>
      </c>
      <c r="T149" s="44">
        <f t="shared" si="102"/>
        <v>2</v>
      </c>
      <c r="U149" s="43">
        <f>(T149-T$1132)/(T$1133-T$1132)</f>
        <v>1</v>
      </c>
      <c r="V149" s="46" t="s">
        <v>62</v>
      </c>
      <c r="W149" s="53">
        <f>VLOOKUP(V149,'DATOS DE SOPORTE'!$S$5:$T$10,2,FALSE)</f>
        <v>1</v>
      </c>
      <c r="X149" s="54">
        <f>(W149-W$1132)/(W$1133-W$1132)</f>
        <v>0</v>
      </c>
      <c r="Y149" s="46" t="s">
        <v>136</v>
      </c>
      <c r="Z149" s="53">
        <f t="shared" si="122"/>
        <v>2</v>
      </c>
      <c r="AA149" s="54">
        <f>(Z149-Z$1132)/(Z$1133-Z$1132)</f>
        <v>1</v>
      </c>
      <c r="AB149" s="46" t="s">
        <v>136</v>
      </c>
      <c r="AC149" s="53">
        <f t="shared" si="123"/>
        <v>2</v>
      </c>
      <c r="AD149" s="54">
        <f>(AC149-AC$1132)/(AC$1133-AC$1132)</f>
        <v>1</v>
      </c>
      <c r="AE149" s="46" t="s">
        <v>188</v>
      </c>
      <c r="AF149" s="53">
        <f t="shared" si="124"/>
        <v>1</v>
      </c>
      <c r="AG149" s="54">
        <f>(AF149-AF$1132)/(AF$1133-AF$1132)</f>
        <v>0</v>
      </c>
      <c r="AH149" s="24" t="s">
        <v>67</v>
      </c>
      <c r="AI149" s="53">
        <f>VLOOKUP(AH149,'DATOS DE SOPORTE'!$V$5:$W$8,2,FALSE)</f>
        <v>1</v>
      </c>
      <c r="AJ149" s="54">
        <f>(AI149-AI$1132)/(AI$1133-AI$1132)</f>
        <v>0</v>
      </c>
      <c r="AK149" s="58" t="str">
        <f t="shared" si="125"/>
        <v>Muy malo</v>
      </c>
      <c r="AL149" s="61">
        <f>IFERROR(SQRT(($E149-$E$1136)^2+($C149-$C$1136)^2),0)</f>
        <v>0.14543518702735622</v>
      </c>
      <c r="AM149" s="62" t="str">
        <f>IF(AL149&lt;=SMALL($AL$3:$AL$1130,1),"MAS PARECIDO","NO")</f>
        <v>NO</v>
      </c>
      <c r="AN149" s="62" t="str">
        <f>IF(AL149&lt;=SMALL($AL$3:$AL$1130,5),"SIMILAR","NO")</f>
        <v>NO</v>
      </c>
      <c r="AO149" s="62" t="str">
        <f t="shared" si="97"/>
        <v>N/A</v>
      </c>
      <c r="AP149" s="62">
        <f t="shared" si="103"/>
        <v>0</v>
      </c>
      <c r="AQ149" s="65">
        <f t="shared" si="98"/>
        <v>0</v>
      </c>
      <c r="AR149" s="61">
        <f>IFERROR(SQRT(($E149-$E$1136)^2+($H149-$H$1136)^2),0)</f>
        <v>0.33393283024014148</v>
      </c>
      <c r="AS149" s="62" t="str">
        <f>IF(AR149&lt;=SMALL(AR$3:AR$1130,1),"MAS PARECIDO","NO")</f>
        <v>NO</v>
      </c>
      <c r="AT149" s="62" t="str">
        <f>IF(AR149&lt;=SMALL(AR$3:AR$1130,5),"SIMILAR","NO")</f>
        <v>NO</v>
      </c>
      <c r="AU149" s="62" t="str">
        <f t="shared" si="104"/>
        <v>N/A</v>
      </c>
      <c r="AV149" s="62">
        <f t="shared" si="105"/>
        <v>0</v>
      </c>
      <c r="AW149" s="65">
        <f t="shared" si="106"/>
        <v>0</v>
      </c>
      <c r="AX149" s="59">
        <f>IFERROR(SQRT(($E149-$E$1136)^2+($K149-$K$1136)^2),0)</f>
        <v>2.0000600018000539E-2</v>
      </c>
      <c r="AY149" s="62" t="str">
        <f>IF(AX149&lt;=SMALL(AX$3:AX$1130,1),"MAS PARECIDO","NO")</f>
        <v>NO</v>
      </c>
      <c r="AZ149" s="62" t="str">
        <f>IF(AX149&lt;=SMALL(AX$3:AX$1130,5),"SIMILAR","NO")</f>
        <v>NO</v>
      </c>
      <c r="BA149" s="62" t="str">
        <f t="shared" si="107"/>
        <v>N/A</v>
      </c>
      <c r="BB149" s="62">
        <f t="shared" si="108"/>
        <v>0</v>
      </c>
      <c r="BC149" s="65">
        <f t="shared" si="109"/>
        <v>0</v>
      </c>
      <c r="BD149" s="59">
        <f>IFERROR(SQRT(($E149-$E$1136)^2+($O149-$O$1136)^2),0)</f>
        <v>2.0000600018000539E-2</v>
      </c>
      <c r="BE149" s="62" t="str">
        <f>IF(BD149&lt;=SMALL(BD$3:BD$1130,1),"MAS PARECIDO","NO")</f>
        <v>NO</v>
      </c>
      <c r="BF149" s="62" t="str">
        <f>IF(BD149&lt;=SMALL(BD$3:BD$1130,5),"SIMILAR","NO")</f>
        <v>NO</v>
      </c>
      <c r="BG149" s="62" t="str">
        <f t="shared" si="110"/>
        <v>N/A</v>
      </c>
      <c r="BH149" s="62">
        <f t="shared" si="111"/>
        <v>0</v>
      </c>
      <c r="BI149" s="65">
        <f t="shared" si="112"/>
        <v>0</v>
      </c>
      <c r="BJ149" s="59">
        <f>IFERROR(SQRT(($E149-$E$1136)^2+($R149-$R$1136)^2),0)</f>
        <v>0.50039986410977377</v>
      </c>
      <c r="BK149" s="62" t="str">
        <f>IF(BJ149&lt;=SMALL(BJ$3:BJ$1130,1),"MAS PARECIDO","NO")</f>
        <v>NO</v>
      </c>
      <c r="BL149" s="62" t="str">
        <f>IF(BJ149&lt;=SMALL(BJ$3:BJ$1130,5),"SIMILAR","NO")</f>
        <v>NO</v>
      </c>
      <c r="BM149" s="62" t="str">
        <f t="shared" si="113"/>
        <v>N/A</v>
      </c>
      <c r="BN149" s="62">
        <f t="shared" si="114"/>
        <v>0</v>
      </c>
      <c r="BO149" s="65">
        <f t="shared" si="115"/>
        <v>0</v>
      </c>
      <c r="BP149" s="59">
        <f>IFERROR(SQRT(($E149-$E$1136)^2+($U149-$U$1136)^2),0)</f>
        <v>1.0001999920021396</v>
      </c>
      <c r="BQ149" s="62" t="str">
        <f>IF(BP149&lt;=SMALL(BP$3:BP$1130,1),"MAS PARECIDO","NO")</f>
        <v>NO</v>
      </c>
      <c r="BR149" s="62" t="str">
        <f>IF(BP149&lt;=SMALL(BP$3:BP$1130,5),"SIMILAR","NO")</f>
        <v>NO</v>
      </c>
      <c r="BS149" s="62" t="str">
        <f t="shared" si="116"/>
        <v>N/A</v>
      </c>
      <c r="BT149" s="62">
        <f t="shared" si="117"/>
        <v>0</v>
      </c>
      <c r="BU149" s="65">
        <f t="shared" si="118"/>
        <v>0</v>
      </c>
      <c r="BV149" s="59">
        <f>IFERROR(SQRT(($E149-$E$1136)^2+($X149-$X$1136)^2),0)</f>
        <v>2.0000600018000539E-2</v>
      </c>
      <c r="BW149" s="62" t="str">
        <f>IF(BV149&lt;=SMALL(BV$3:BV$1130,1),"MAS PARECIDO","NO")</f>
        <v>NO</v>
      </c>
      <c r="BX149" s="62" t="str">
        <f>IF(BV149&lt;=SMALL(BV$3:BV$1130,5),"SIMILAR","NO")</f>
        <v>NO</v>
      </c>
      <c r="BY149" s="62" t="str">
        <f t="shared" si="119"/>
        <v>N/A</v>
      </c>
      <c r="BZ149" s="62">
        <f t="shared" si="120"/>
        <v>0</v>
      </c>
      <c r="CA149" s="65">
        <f t="shared" si="121"/>
        <v>0</v>
      </c>
      <c r="CB149" s="59">
        <f>IFERROR(SQRT(($E149-$E$1136)^2+($AA149-$AA$1136)^2),0)</f>
        <v>1.0001999920021396</v>
      </c>
      <c r="CC149" s="62" t="str">
        <f>IF(CB149&lt;=SMALL(CB$3:CB$1130,1),"MAS PARECIDO","NO")</f>
        <v>NO</v>
      </c>
      <c r="CD149" s="62" t="str">
        <f>IF(CB149&lt;=SMALL(CB$3:CB$1130,5),"SIMILAR","NO")</f>
        <v>NO</v>
      </c>
      <c r="CE149" s="62" t="str">
        <f t="shared" si="126"/>
        <v>N/A</v>
      </c>
      <c r="CF149" s="62">
        <f t="shared" si="127"/>
        <v>0</v>
      </c>
      <c r="CG149" s="65">
        <f t="shared" si="128"/>
        <v>0</v>
      </c>
      <c r="CH149" s="59">
        <f>IFERROR(SQRT(($E149-$E$1136)^2+($AD149-$AD$1136)^2),0)</f>
        <v>2.0000600018000539E-2</v>
      </c>
      <c r="CI149" s="62" t="str">
        <f>IF(CH149&lt;=SMALL(CH$3:CH$1130,1),"MAS PARECIDO","NO")</f>
        <v>NO</v>
      </c>
      <c r="CJ149" s="62" t="str">
        <f>IF(CH149&lt;=SMALL(CH$3:CH$1130,5),"SIMILAR","NO")</f>
        <v>NO</v>
      </c>
      <c r="CK149" s="62" t="str">
        <f t="shared" si="129"/>
        <v>N/A</v>
      </c>
      <c r="CL149" s="62">
        <f t="shared" si="130"/>
        <v>0</v>
      </c>
      <c r="CM149" s="65">
        <f t="shared" si="131"/>
        <v>0</v>
      </c>
      <c r="CN149" s="59">
        <f>IFERROR(SQRT(($E149-$E$1136)^2+($AG149-$AG$1136)^2),0)</f>
        <v>1.0001999920021396</v>
      </c>
      <c r="CO149" s="62" t="str">
        <f>IF(CN149&lt;=SMALL(CN$3:CN$1130,1),"MAS PARECIDO","NO")</f>
        <v>NO</v>
      </c>
      <c r="CP149" s="62" t="str">
        <f>IF(CN149&lt;=SMALL(CN$3:CN$1130,5),"SIMILAR","NO")</f>
        <v>NO</v>
      </c>
      <c r="CQ149" s="62" t="str">
        <f t="shared" si="132"/>
        <v>N/A</v>
      </c>
      <c r="CR149" s="62">
        <f t="shared" si="133"/>
        <v>0</v>
      </c>
      <c r="CS149" s="65">
        <f t="shared" si="134"/>
        <v>0</v>
      </c>
      <c r="CT149" s="59">
        <f>IFERROR(SQRT(($E149-$E$1136)^2+($AJ149-$AJ$1136)^2),0)</f>
        <v>2.0000600018000539E-2</v>
      </c>
      <c r="CU149" s="62" t="str">
        <f>IF(CT149&lt;=SMALL(CT$3:CT$1130,1),"MAS PARECIDO","NO")</f>
        <v>NO</v>
      </c>
      <c r="CV149" s="62" t="str">
        <f>IF(CT149&lt;=SMALL(CT$3:CT$1130,5),"SIMILAR","NO")</f>
        <v>NO</v>
      </c>
      <c r="CW149" s="62" t="str">
        <f t="shared" si="135"/>
        <v>N/A</v>
      </c>
      <c r="CX149" s="62">
        <f t="shared" si="136"/>
        <v>0</v>
      </c>
      <c r="CY149" s="65">
        <f t="shared" si="137"/>
        <v>0</v>
      </c>
      <c r="CZ149" s="2" t="s">
        <v>1544</v>
      </c>
      <c r="DA149" s="2" t="s">
        <v>1545</v>
      </c>
      <c r="DB149" s="2">
        <v>5</v>
      </c>
      <c r="DC149" s="2" t="s">
        <v>319</v>
      </c>
    </row>
    <row r="150" spans="1:107">
      <c r="A150" s="45" t="s">
        <v>340</v>
      </c>
      <c r="B150" s="46">
        <v>111328</v>
      </c>
      <c r="C150" s="47">
        <f>(B150-$B$1132)/($B$1133-$B$1132)</f>
        <v>0.12486741163609379</v>
      </c>
      <c r="D150" s="46">
        <v>125000</v>
      </c>
      <c r="E150" s="47">
        <f>(D150-$D$1132)/($D$1133-$D$1132)</f>
        <v>0.24997749932497976</v>
      </c>
      <c r="F150" s="46" t="s">
        <v>191</v>
      </c>
      <c r="G150" s="44">
        <f>VLOOKUP(F150,'DATOS DE SOPORTE'!$Y$5:$Z$8,2,FALSE)</f>
        <v>1</v>
      </c>
      <c r="H150" s="47">
        <f>(G150-$G$1132)/($G$1133-$G$1132)</f>
        <v>0</v>
      </c>
      <c r="I150" s="50">
        <v>2</v>
      </c>
      <c r="J150" s="44">
        <f t="shared" si="99"/>
        <v>2</v>
      </c>
      <c r="K150" s="43">
        <f>(J150-$J$1132)/($J$1133-$J$1132)</f>
        <v>0.4</v>
      </c>
      <c r="L150" s="51" t="str">
        <f t="shared" si="96"/>
        <v>SI</v>
      </c>
      <c r="M150" s="46" t="s">
        <v>56</v>
      </c>
      <c r="N150" s="44">
        <f t="shared" si="100"/>
        <v>1</v>
      </c>
      <c r="O150" s="43">
        <f>(N150-N$1132)/(N$1133-N$1132)</f>
        <v>0</v>
      </c>
      <c r="P150" s="46" t="s">
        <v>58</v>
      </c>
      <c r="Q150" s="44">
        <f t="shared" si="101"/>
        <v>3</v>
      </c>
      <c r="R150" s="43">
        <f>(Q150-Q$1132)/(Q$1133-Q$1132)</f>
        <v>1</v>
      </c>
      <c r="S150" s="46" t="s">
        <v>60</v>
      </c>
      <c r="T150" s="44">
        <f t="shared" si="102"/>
        <v>2</v>
      </c>
      <c r="U150" s="43">
        <f>(T150-T$1132)/(T$1133-T$1132)</f>
        <v>1</v>
      </c>
      <c r="V150" s="46" t="s">
        <v>62</v>
      </c>
      <c r="W150" s="53">
        <f>VLOOKUP(V150,'DATOS DE SOPORTE'!$S$5:$T$10,2,FALSE)</f>
        <v>1</v>
      </c>
      <c r="X150" s="54">
        <f>(W150-W$1132)/(W$1133-W$1132)</f>
        <v>0</v>
      </c>
      <c r="Y150" s="46" t="s">
        <v>136</v>
      </c>
      <c r="Z150" s="53">
        <f t="shared" si="122"/>
        <v>2</v>
      </c>
      <c r="AA150" s="54">
        <f>(Z150-Z$1132)/(Z$1133-Z$1132)</f>
        <v>1</v>
      </c>
      <c r="AB150" s="46" t="s">
        <v>136</v>
      </c>
      <c r="AC150" s="53">
        <f t="shared" si="123"/>
        <v>2</v>
      </c>
      <c r="AD150" s="54">
        <f>(AC150-AC$1132)/(AC$1133-AC$1132)</f>
        <v>1</v>
      </c>
      <c r="AE150" s="46" t="s">
        <v>188</v>
      </c>
      <c r="AF150" s="53">
        <f t="shared" si="124"/>
        <v>1</v>
      </c>
      <c r="AG150" s="54">
        <f>(AF150-AF$1132)/(AF$1133-AF$1132)</f>
        <v>0</v>
      </c>
      <c r="AH150" s="24" t="s">
        <v>67</v>
      </c>
      <c r="AI150" s="53">
        <f>VLOOKUP(AH150,'DATOS DE SOPORTE'!$V$5:$W$8,2,FALSE)</f>
        <v>1</v>
      </c>
      <c r="AJ150" s="54">
        <f>(AI150-AI$1132)/(AI$1133-AI$1132)</f>
        <v>0</v>
      </c>
      <c r="AK150" s="58" t="str">
        <f t="shared" si="125"/>
        <v>Muy malo</v>
      </c>
      <c r="AL150" s="61">
        <f>IFERROR(SQRT(($E150-$E$1136)^2+($C150-$C$1136)^2),0)</f>
        <v>0.26257814299277893</v>
      </c>
      <c r="AM150" s="62" t="str">
        <f>IF(AL150&lt;=SMALL($AL$3:$AL$1130,1),"MAS PARECIDO","NO")</f>
        <v>NO</v>
      </c>
      <c r="AN150" s="62" t="str">
        <f>IF(AL150&lt;=SMALL($AL$3:$AL$1130,5),"SIMILAR","NO")</f>
        <v>NO</v>
      </c>
      <c r="AO150" s="62" t="str">
        <f t="shared" si="97"/>
        <v>N/A</v>
      </c>
      <c r="AP150" s="62">
        <f t="shared" si="103"/>
        <v>0</v>
      </c>
      <c r="AQ150" s="65">
        <f t="shared" si="98"/>
        <v>0</v>
      </c>
      <c r="AR150" s="61">
        <f>IFERROR(SQRT(($E150-$E$1136)^2+($H150-$H$1136)^2),0)</f>
        <v>0.41667116684487282</v>
      </c>
      <c r="AS150" s="62" t="str">
        <f>IF(AR150&lt;=SMALL(AR$3:AR$1130,1),"MAS PARECIDO","NO")</f>
        <v>NO</v>
      </c>
      <c r="AT150" s="62" t="str">
        <f>IF(AR150&lt;=SMALL(AR$3:AR$1130,5),"SIMILAR","NO")</f>
        <v>NO</v>
      </c>
      <c r="AU150" s="62" t="str">
        <f t="shared" si="104"/>
        <v>N/A</v>
      </c>
      <c r="AV150" s="62">
        <f t="shared" si="105"/>
        <v>0</v>
      </c>
      <c r="AW150" s="65">
        <f t="shared" si="106"/>
        <v>0</v>
      </c>
      <c r="AX150" s="59">
        <f>IFERROR(SQRT(($E150-$E$1136)^2+($K150-$K$1136)^2),0)</f>
        <v>0.32016206859769752</v>
      </c>
      <c r="AY150" s="62" t="str">
        <f>IF(AX150&lt;=SMALL(AX$3:AX$1130,1),"MAS PARECIDO","NO")</f>
        <v>NO</v>
      </c>
      <c r="AZ150" s="62" t="str">
        <f>IF(AX150&lt;=SMALL(AX$3:AX$1130,5),"SIMILAR","NO")</f>
        <v>NO</v>
      </c>
      <c r="BA150" s="62" t="str">
        <f t="shared" si="107"/>
        <v>N/A</v>
      </c>
      <c r="BB150" s="62">
        <f t="shared" si="108"/>
        <v>0</v>
      </c>
      <c r="BC150" s="65">
        <f t="shared" si="109"/>
        <v>0</v>
      </c>
      <c r="BD150" s="59">
        <f>IFERROR(SQRT(($E150-$E$1136)^2+($O150-$O$1136)^2),0)</f>
        <v>1.0307782255018569</v>
      </c>
      <c r="BE150" s="62" t="str">
        <f>IF(BD150&lt;=SMALL(BD$3:BD$1130,1),"MAS PARECIDO","NO")</f>
        <v>NO</v>
      </c>
      <c r="BF150" s="62" t="str">
        <f>IF(BD150&lt;=SMALL(BD$3:BD$1130,5),"SIMILAR","NO")</f>
        <v>NO</v>
      </c>
      <c r="BG150" s="62" t="str">
        <f t="shared" si="110"/>
        <v>N/A</v>
      </c>
      <c r="BH150" s="62">
        <f t="shared" si="111"/>
        <v>0</v>
      </c>
      <c r="BI150" s="65">
        <f t="shared" si="112"/>
        <v>0</v>
      </c>
      <c r="BJ150" s="59">
        <f>IFERROR(SQRT(($E150-$E$1136)^2+($R150-$R$1136)^2),0)</f>
        <v>0.55902034861779115</v>
      </c>
      <c r="BK150" s="62" t="str">
        <f>IF(BJ150&lt;=SMALL(BJ$3:BJ$1130,1),"MAS PARECIDO","NO")</f>
        <v>NO</v>
      </c>
      <c r="BL150" s="62" t="str">
        <f>IF(BJ150&lt;=SMALL(BJ$3:BJ$1130,5),"SIMILAR","NO")</f>
        <v>NO</v>
      </c>
      <c r="BM150" s="62" t="str">
        <f t="shared" si="113"/>
        <v>N/A</v>
      </c>
      <c r="BN150" s="62">
        <f t="shared" si="114"/>
        <v>0</v>
      </c>
      <c r="BO150" s="65">
        <f t="shared" si="115"/>
        <v>0</v>
      </c>
      <c r="BP150" s="59">
        <f>IFERROR(SQRT(($E150-$E$1136)^2+($U150-$U$1136)^2),0)</f>
        <v>1.0307782255018569</v>
      </c>
      <c r="BQ150" s="62" t="str">
        <f>IF(BP150&lt;=SMALL(BP$3:BP$1130,1),"MAS PARECIDO","NO")</f>
        <v>NO</v>
      </c>
      <c r="BR150" s="62" t="str">
        <f>IF(BP150&lt;=SMALL(BP$3:BP$1130,5),"SIMILAR","NO")</f>
        <v>NO</v>
      </c>
      <c r="BS150" s="62" t="str">
        <f t="shared" si="116"/>
        <v>N/A</v>
      </c>
      <c r="BT150" s="62">
        <f t="shared" si="117"/>
        <v>0</v>
      </c>
      <c r="BU150" s="65">
        <f t="shared" si="118"/>
        <v>0</v>
      </c>
      <c r="BV150" s="59">
        <f>IFERROR(SQRT(($E150-$E$1136)^2+($X150-$X$1136)^2),0)</f>
        <v>0.25000750022500678</v>
      </c>
      <c r="BW150" s="62" t="str">
        <f>IF(BV150&lt;=SMALL(BV$3:BV$1130,1),"MAS PARECIDO","NO")</f>
        <v>NO</v>
      </c>
      <c r="BX150" s="62" t="str">
        <f>IF(BV150&lt;=SMALL(BV$3:BV$1130,5),"SIMILAR","NO")</f>
        <v>NO</v>
      </c>
      <c r="BY150" s="62" t="str">
        <f t="shared" si="119"/>
        <v>N/A</v>
      </c>
      <c r="BZ150" s="62">
        <f t="shared" si="120"/>
        <v>0</v>
      </c>
      <c r="CA150" s="65">
        <f t="shared" si="121"/>
        <v>0</v>
      </c>
      <c r="CB150" s="59">
        <f>IFERROR(SQRT(($E150-$E$1136)^2+($AA150-$AA$1136)^2),0)</f>
        <v>1.0307782255018569</v>
      </c>
      <c r="CC150" s="62" t="str">
        <f>IF(CB150&lt;=SMALL(CB$3:CB$1130,1),"MAS PARECIDO","NO")</f>
        <v>NO</v>
      </c>
      <c r="CD150" s="62" t="str">
        <f>IF(CB150&lt;=SMALL(CB$3:CB$1130,5),"SIMILAR","NO")</f>
        <v>NO</v>
      </c>
      <c r="CE150" s="62" t="str">
        <f t="shared" si="126"/>
        <v>N/A</v>
      </c>
      <c r="CF150" s="62">
        <f t="shared" si="127"/>
        <v>0</v>
      </c>
      <c r="CG150" s="65">
        <f t="shared" si="128"/>
        <v>0</v>
      </c>
      <c r="CH150" s="59">
        <f>IFERROR(SQRT(($E150-$E$1136)^2+($AD150-$AD$1136)^2),0)</f>
        <v>0.25000750022500678</v>
      </c>
      <c r="CI150" s="62" t="str">
        <f>IF(CH150&lt;=SMALL(CH$3:CH$1130,1),"MAS PARECIDO","NO")</f>
        <v>NO</v>
      </c>
      <c r="CJ150" s="62" t="str">
        <f>IF(CH150&lt;=SMALL(CH$3:CH$1130,5),"SIMILAR","NO")</f>
        <v>NO</v>
      </c>
      <c r="CK150" s="62" t="str">
        <f t="shared" si="129"/>
        <v>N/A</v>
      </c>
      <c r="CL150" s="62">
        <f t="shared" si="130"/>
        <v>0</v>
      </c>
      <c r="CM150" s="65">
        <f t="shared" si="131"/>
        <v>0</v>
      </c>
      <c r="CN150" s="59">
        <f>IFERROR(SQRT(($E150-$E$1136)^2+($AG150-$AG$1136)^2),0)</f>
        <v>1.0307782255018569</v>
      </c>
      <c r="CO150" s="62" t="str">
        <f>IF(CN150&lt;=SMALL(CN$3:CN$1130,1),"MAS PARECIDO","NO")</f>
        <v>NO</v>
      </c>
      <c r="CP150" s="62" t="str">
        <f>IF(CN150&lt;=SMALL(CN$3:CN$1130,5),"SIMILAR","NO")</f>
        <v>NO</v>
      </c>
      <c r="CQ150" s="62" t="str">
        <f t="shared" si="132"/>
        <v>N/A</v>
      </c>
      <c r="CR150" s="62">
        <f t="shared" si="133"/>
        <v>0</v>
      </c>
      <c r="CS150" s="65">
        <f t="shared" si="134"/>
        <v>0</v>
      </c>
      <c r="CT150" s="59">
        <f>IFERROR(SQRT(($E150-$E$1136)^2+($AJ150-$AJ$1136)^2),0)</f>
        <v>0.25000750022500678</v>
      </c>
      <c r="CU150" s="62" t="str">
        <f>IF(CT150&lt;=SMALL(CT$3:CT$1130,1),"MAS PARECIDO","NO")</f>
        <v>NO</v>
      </c>
      <c r="CV150" s="62" t="str">
        <f>IF(CT150&lt;=SMALL(CT$3:CT$1130,5),"SIMILAR","NO")</f>
        <v>NO</v>
      </c>
      <c r="CW150" s="62" t="str">
        <f t="shared" si="135"/>
        <v>N/A</v>
      </c>
      <c r="CX150" s="62">
        <f t="shared" si="136"/>
        <v>0</v>
      </c>
      <c r="CY150" s="65">
        <f t="shared" si="137"/>
        <v>0</v>
      </c>
      <c r="CZ150" s="2" t="s">
        <v>1546</v>
      </c>
      <c r="DA150" s="2" t="s">
        <v>1547</v>
      </c>
      <c r="DB150" s="2">
        <v>11</v>
      </c>
      <c r="DC150" s="2" t="s">
        <v>319</v>
      </c>
    </row>
    <row r="151" spans="1:107">
      <c r="A151" s="45" t="s">
        <v>341</v>
      </c>
      <c r="B151" s="46">
        <v>13000</v>
      </c>
      <c r="C151" s="47">
        <f>(B151-$B$1132)/($B$1133-$B$1132)</f>
        <v>9.9305138375302519E-3</v>
      </c>
      <c r="D151" s="46">
        <v>15000</v>
      </c>
      <c r="E151" s="47">
        <f>(D151-$D$1132)/($D$1133-$D$1132)</f>
        <v>2.9970899126973809E-2</v>
      </c>
      <c r="F151" s="46" t="s">
        <v>187</v>
      </c>
      <c r="G151" s="44">
        <f>VLOOKUP(F151,'DATOS DE SOPORTE'!$Y$5:$Z$8,2,FALSE)</f>
        <v>4</v>
      </c>
      <c r="H151" s="47">
        <f>(G151-$G$1132)/($G$1133-$G$1132)</f>
        <v>1</v>
      </c>
      <c r="I151" s="50">
        <v>0</v>
      </c>
      <c r="J151" s="44">
        <f t="shared" si="99"/>
        <v>0</v>
      </c>
      <c r="K151" s="43">
        <f>(J151-$J$1132)/($J$1133-$J$1132)</f>
        <v>0</v>
      </c>
      <c r="L151" s="51" t="str">
        <f t="shared" si="96"/>
        <v>NO</v>
      </c>
      <c r="M151" s="46" t="s">
        <v>56</v>
      </c>
      <c r="N151" s="44">
        <f t="shared" si="100"/>
        <v>1</v>
      </c>
      <c r="O151" s="43">
        <f>(N151-N$1132)/(N$1133-N$1132)</f>
        <v>0</v>
      </c>
      <c r="P151" s="46" t="s">
        <v>58</v>
      </c>
      <c r="Q151" s="44">
        <f t="shared" si="101"/>
        <v>3</v>
      </c>
      <c r="R151" s="43">
        <f>(Q151-Q$1132)/(Q$1133-Q$1132)</f>
        <v>1</v>
      </c>
      <c r="S151" s="46" t="s">
        <v>60</v>
      </c>
      <c r="T151" s="44">
        <f t="shared" si="102"/>
        <v>2</v>
      </c>
      <c r="U151" s="43">
        <f>(T151-T$1132)/(T$1133-T$1132)</f>
        <v>1</v>
      </c>
      <c r="V151" s="46" t="s">
        <v>198</v>
      </c>
      <c r="W151" s="53">
        <f>VLOOKUP(V151,'DATOS DE SOPORTE'!$S$5:$T$10,2,FALSE)</f>
        <v>4</v>
      </c>
      <c r="X151" s="54">
        <f>(W151-W$1132)/(W$1133-W$1132)</f>
        <v>0.6</v>
      </c>
      <c r="Y151" s="46" t="s">
        <v>188</v>
      </c>
      <c r="Z151" s="53">
        <f t="shared" si="122"/>
        <v>1</v>
      </c>
      <c r="AA151" s="54">
        <f>(Z151-Z$1132)/(Z$1133-Z$1132)</f>
        <v>0</v>
      </c>
      <c r="AB151" s="46" t="s">
        <v>188</v>
      </c>
      <c r="AC151" s="53">
        <f t="shared" si="123"/>
        <v>1</v>
      </c>
      <c r="AD151" s="54">
        <f>(AC151-AC$1132)/(AC$1133-AC$1132)</f>
        <v>0</v>
      </c>
      <c r="AE151" s="46" t="s">
        <v>136</v>
      </c>
      <c r="AF151" s="53">
        <f t="shared" si="124"/>
        <v>2</v>
      </c>
      <c r="AG151" s="54">
        <f>(AF151-AF$1132)/(AF$1133-AF$1132)</f>
        <v>1</v>
      </c>
      <c r="AH151" s="24" t="s">
        <v>199</v>
      </c>
      <c r="AI151" s="53">
        <f>VLOOKUP(AH151,'DATOS DE SOPORTE'!$V$5:$W$8,2,FALSE)</f>
        <v>2</v>
      </c>
      <c r="AJ151" s="54">
        <f>(AI151-AI$1132)/(AI$1133-AI$1132)</f>
        <v>0.33333333333333331</v>
      </c>
      <c r="AK151" s="58" t="str">
        <f t="shared" si="125"/>
        <v>Muy malo</v>
      </c>
      <c r="AL151" s="61">
        <f>IFERROR(SQRT(($E151-$E$1136)^2+($C151-$C$1136)^2),0)</f>
        <v>0.1975004167997966</v>
      </c>
      <c r="AM151" s="62" t="str">
        <f>IF(AL151&lt;=SMALL($AL$3:$AL$1130,1),"MAS PARECIDO","NO")</f>
        <v>NO</v>
      </c>
      <c r="AN151" s="62" t="str">
        <f>IF(AL151&lt;=SMALL($AL$3:$AL$1130,5),"SIMILAR","NO")</f>
        <v>NO</v>
      </c>
      <c r="AO151" s="62" t="str">
        <f t="shared" si="97"/>
        <v>N/A</v>
      </c>
      <c r="AP151" s="62">
        <f t="shared" si="103"/>
        <v>0</v>
      </c>
      <c r="AQ151" s="65">
        <f t="shared" si="98"/>
        <v>0</v>
      </c>
      <c r="AR151" s="61">
        <f>IFERROR(SQRT(($E151-$E$1136)^2+($H151-$H$1136)^2),0)</f>
        <v>0.66734136575434511</v>
      </c>
      <c r="AS151" s="62" t="str">
        <f>IF(AR151&lt;=SMALL(AR$3:AR$1130,1),"MAS PARECIDO","NO")</f>
        <v>NO</v>
      </c>
      <c r="AT151" s="62" t="str">
        <f>IF(AR151&lt;=SMALL(AR$3:AR$1130,5),"SIMILAR","NO")</f>
        <v>NO</v>
      </c>
      <c r="AU151" s="62" t="str">
        <f t="shared" si="104"/>
        <v>N/A</v>
      </c>
      <c r="AV151" s="62">
        <f t="shared" si="105"/>
        <v>0</v>
      </c>
      <c r="AW151" s="65">
        <f t="shared" si="106"/>
        <v>0</v>
      </c>
      <c r="AX151" s="59">
        <f>IFERROR(SQRT(($E151-$E$1136)^2+($K151-$K$1136)^2),0)</f>
        <v>0.20223761767393844</v>
      </c>
      <c r="AY151" s="62" t="str">
        <f>IF(AX151&lt;=SMALL(AX$3:AX$1130,1),"MAS PARECIDO","NO")</f>
        <v>NO</v>
      </c>
      <c r="AZ151" s="62" t="str">
        <f>IF(AX151&lt;=SMALL(AX$3:AX$1130,5),"SIMILAR","NO")</f>
        <v>NO</v>
      </c>
      <c r="BA151" s="62" t="str">
        <f t="shared" si="107"/>
        <v>N/A</v>
      </c>
      <c r="BB151" s="62">
        <f t="shared" si="108"/>
        <v>0</v>
      </c>
      <c r="BC151" s="65">
        <f t="shared" si="109"/>
        <v>0</v>
      </c>
      <c r="BD151" s="59">
        <f>IFERROR(SQRT(($E151-$E$1136)^2+($O151-$O$1136)^2),0)</f>
        <v>1.0004499257846093</v>
      </c>
      <c r="BE151" s="62" t="str">
        <f>IF(BD151&lt;=SMALL(BD$3:BD$1130,1),"MAS PARECIDO","NO")</f>
        <v>NO</v>
      </c>
      <c r="BF151" s="62" t="str">
        <f>IF(BD151&lt;=SMALL(BD$3:BD$1130,5),"SIMILAR","NO")</f>
        <v>NO</v>
      </c>
      <c r="BG151" s="62" t="str">
        <f t="shared" si="110"/>
        <v>N/A</v>
      </c>
      <c r="BH151" s="62">
        <f t="shared" si="111"/>
        <v>0</v>
      </c>
      <c r="BI151" s="65">
        <f t="shared" si="112"/>
        <v>0</v>
      </c>
      <c r="BJ151" s="59">
        <f>IFERROR(SQRT(($E151-$E$1136)^2+($R151-$R$1136)^2),0)</f>
        <v>0.50089924536021224</v>
      </c>
      <c r="BK151" s="62" t="str">
        <f>IF(BJ151&lt;=SMALL(BJ$3:BJ$1130,1),"MAS PARECIDO","NO")</f>
        <v>NO</v>
      </c>
      <c r="BL151" s="62" t="str">
        <f>IF(BJ151&lt;=SMALL(BJ$3:BJ$1130,5),"SIMILAR","NO")</f>
        <v>NO</v>
      </c>
      <c r="BM151" s="62" t="str">
        <f t="shared" si="113"/>
        <v>N/A</v>
      </c>
      <c r="BN151" s="62">
        <f t="shared" si="114"/>
        <v>0</v>
      </c>
      <c r="BO151" s="65">
        <f t="shared" si="115"/>
        <v>0</v>
      </c>
      <c r="BP151" s="59">
        <f>IFERROR(SQRT(($E151-$E$1136)^2+($U151-$U$1136)^2),0)</f>
        <v>1.0004499257846093</v>
      </c>
      <c r="BQ151" s="62" t="str">
        <f>IF(BP151&lt;=SMALL(BP$3:BP$1130,1),"MAS PARECIDO","NO")</f>
        <v>NO</v>
      </c>
      <c r="BR151" s="62" t="str">
        <f>IF(BP151&lt;=SMALL(BP$3:BP$1130,5),"SIMILAR","NO")</f>
        <v>NO</v>
      </c>
      <c r="BS151" s="62" t="str">
        <f t="shared" si="116"/>
        <v>N/A</v>
      </c>
      <c r="BT151" s="62">
        <f t="shared" si="117"/>
        <v>0</v>
      </c>
      <c r="BU151" s="65">
        <f t="shared" si="118"/>
        <v>0</v>
      </c>
      <c r="BV151" s="59">
        <f>IFERROR(SQRT(($E151-$E$1136)^2+($X151-$X$1136)^2),0)</f>
        <v>0.60074957678089969</v>
      </c>
      <c r="BW151" s="62" t="str">
        <f>IF(BV151&lt;=SMALL(BV$3:BV$1130,1),"MAS PARECIDO","NO")</f>
        <v>NO</v>
      </c>
      <c r="BX151" s="62" t="str">
        <f>IF(BV151&lt;=SMALL(BV$3:BV$1130,5),"SIMILAR","NO")</f>
        <v>NO</v>
      </c>
      <c r="BY151" s="62" t="str">
        <f t="shared" si="119"/>
        <v>N/A</v>
      </c>
      <c r="BZ151" s="62">
        <f t="shared" si="120"/>
        <v>0</v>
      </c>
      <c r="CA151" s="65">
        <f t="shared" si="121"/>
        <v>0</v>
      </c>
      <c r="CB151" s="59">
        <f>IFERROR(SQRT(($E151-$E$1136)^2+($AA151-$AA$1136)^2),0)</f>
        <v>3.0000900027000808E-2</v>
      </c>
      <c r="CC151" s="62" t="str">
        <f>IF(CB151&lt;=SMALL(CB$3:CB$1130,1),"MAS PARECIDO","NO")</f>
        <v>NO</v>
      </c>
      <c r="CD151" s="62" t="str">
        <f>IF(CB151&lt;=SMALL(CB$3:CB$1130,5),"SIMILAR","NO")</f>
        <v>NO</v>
      </c>
      <c r="CE151" s="62" t="str">
        <f t="shared" si="126"/>
        <v>N/A</v>
      </c>
      <c r="CF151" s="62">
        <f t="shared" si="127"/>
        <v>0</v>
      </c>
      <c r="CG151" s="65">
        <f t="shared" si="128"/>
        <v>0</v>
      </c>
      <c r="CH151" s="59">
        <f>IFERROR(SQRT(($E151-$E$1136)^2+($AD151-$AD$1136)^2),0)</f>
        <v>1.0004499257846093</v>
      </c>
      <c r="CI151" s="62" t="str">
        <f>IF(CH151&lt;=SMALL(CH$3:CH$1130,1),"MAS PARECIDO","NO")</f>
        <v>NO</v>
      </c>
      <c r="CJ151" s="62" t="str">
        <f>IF(CH151&lt;=SMALL(CH$3:CH$1130,5),"SIMILAR","NO")</f>
        <v>NO</v>
      </c>
      <c r="CK151" s="62" t="str">
        <f t="shared" si="129"/>
        <v>N/A</v>
      </c>
      <c r="CL151" s="62">
        <f t="shared" si="130"/>
        <v>0</v>
      </c>
      <c r="CM151" s="65">
        <f t="shared" si="131"/>
        <v>0</v>
      </c>
      <c r="CN151" s="59">
        <f>IFERROR(SQRT(($E151-$E$1136)^2+($AG151-$AG$1136)^2),0)</f>
        <v>3.0000900027000808E-2</v>
      </c>
      <c r="CO151" s="62" t="str">
        <f>IF(CN151&lt;=SMALL(CN$3:CN$1130,1),"MAS PARECIDO","NO")</f>
        <v>NO</v>
      </c>
      <c r="CP151" s="62" t="str">
        <f>IF(CN151&lt;=SMALL(CN$3:CN$1130,5),"SIMILAR","NO")</f>
        <v>NO</v>
      </c>
      <c r="CQ151" s="62" t="str">
        <f t="shared" si="132"/>
        <v>N/A</v>
      </c>
      <c r="CR151" s="62">
        <f t="shared" si="133"/>
        <v>0</v>
      </c>
      <c r="CS151" s="65">
        <f t="shared" si="134"/>
        <v>0</v>
      </c>
      <c r="CT151" s="59">
        <f>IFERROR(SQRT(($E151-$E$1136)^2+($AJ151-$AJ$1136)^2),0)</f>
        <v>0.33468069127683658</v>
      </c>
      <c r="CU151" s="62" t="str">
        <f>IF(CT151&lt;=SMALL(CT$3:CT$1130,1),"MAS PARECIDO","NO")</f>
        <v>NO</v>
      </c>
      <c r="CV151" s="62" t="str">
        <f>IF(CT151&lt;=SMALL(CT$3:CT$1130,5),"SIMILAR","NO")</f>
        <v>NO</v>
      </c>
      <c r="CW151" s="62" t="str">
        <f t="shared" si="135"/>
        <v>N/A</v>
      </c>
      <c r="CX151" s="62">
        <f t="shared" si="136"/>
        <v>0</v>
      </c>
      <c r="CY151" s="65">
        <f t="shared" si="137"/>
        <v>0</v>
      </c>
      <c r="CZ151" s="2" t="s">
        <v>1548</v>
      </c>
      <c r="DA151" s="2" t="s">
        <v>1549</v>
      </c>
      <c r="DB151" s="2">
        <v>7</v>
      </c>
      <c r="DC151" s="2" t="s">
        <v>319</v>
      </c>
    </row>
    <row r="152" spans="1:107">
      <c r="A152" s="45" t="s">
        <v>342</v>
      </c>
      <c r="B152" s="46">
        <v>59971</v>
      </c>
      <c r="C152" s="47">
        <f>(B152-$B$1132)/($B$1133-$B$1132)</f>
        <v>6.4835536074292197E-2</v>
      </c>
      <c r="D152" s="46">
        <v>12000</v>
      </c>
      <c r="E152" s="47">
        <f>(D152-$D$1132)/($D$1133-$D$1132)</f>
        <v>2.3970719121573648E-2</v>
      </c>
      <c r="F152" s="46" t="s">
        <v>191</v>
      </c>
      <c r="G152" s="44">
        <f>VLOOKUP(F152,'DATOS DE SOPORTE'!$Y$5:$Z$8,2,FALSE)</f>
        <v>1</v>
      </c>
      <c r="H152" s="47">
        <f>(G152-$G$1132)/($G$1133-$G$1132)</f>
        <v>0</v>
      </c>
      <c r="I152" s="50">
        <v>0</v>
      </c>
      <c r="J152" s="44">
        <f t="shared" si="99"/>
        <v>0</v>
      </c>
      <c r="K152" s="43">
        <f>(J152-$J$1132)/($J$1133-$J$1132)</f>
        <v>0</v>
      </c>
      <c r="L152" s="51" t="str">
        <f t="shared" si="96"/>
        <v>NO</v>
      </c>
      <c r="M152" s="46" t="s">
        <v>192</v>
      </c>
      <c r="N152" s="44">
        <f t="shared" si="100"/>
        <v>2</v>
      </c>
      <c r="O152" s="43">
        <f>(N152-N$1132)/(N$1133-N$1132)</f>
        <v>1</v>
      </c>
      <c r="P152" s="46" t="s">
        <v>193</v>
      </c>
      <c r="Q152" s="44">
        <f t="shared" si="101"/>
        <v>2</v>
      </c>
      <c r="R152" s="43">
        <f>(Q152-Q$1132)/(Q$1133-Q$1132)</f>
        <v>0.5</v>
      </c>
      <c r="S152" s="46" t="s">
        <v>194</v>
      </c>
      <c r="T152" s="44">
        <f t="shared" si="102"/>
        <v>1</v>
      </c>
      <c r="U152" s="43">
        <f>(T152-T$1132)/(T$1133-T$1132)</f>
        <v>0</v>
      </c>
      <c r="V152" s="46" t="s">
        <v>62</v>
      </c>
      <c r="W152" s="53">
        <f>VLOOKUP(V152,'DATOS DE SOPORTE'!$S$5:$T$10,2,FALSE)</f>
        <v>1</v>
      </c>
      <c r="X152" s="54">
        <f>(W152-W$1132)/(W$1133-W$1132)</f>
        <v>0</v>
      </c>
      <c r="Y152" s="46" t="s">
        <v>188</v>
      </c>
      <c r="Z152" s="53">
        <f t="shared" si="122"/>
        <v>1</v>
      </c>
      <c r="AA152" s="54">
        <f>(Z152-Z$1132)/(Z$1133-Z$1132)</f>
        <v>0</v>
      </c>
      <c r="AB152" s="46" t="s">
        <v>188</v>
      </c>
      <c r="AC152" s="53">
        <f t="shared" si="123"/>
        <v>1</v>
      </c>
      <c r="AD152" s="54">
        <f>(AC152-AC$1132)/(AC$1133-AC$1132)</f>
        <v>0</v>
      </c>
      <c r="AE152" s="46" t="s">
        <v>188</v>
      </c>
      <c r="AF152" s="53">
        <f t="shared" si="124"/>
        <v>1</v>
      </c>
      <c r="AG152" s="54">
        <f>(AF152-AF$1132)/(AF$1133-AF$1132)</f>
        <v>0</v>
      </c>
      <c r="AH152" s="24" t="s">
        <v>67</v>
      </c>
      <c r="AI152" s="53">
        <f>VLOOKUP(AH152,'DATOS DE SOPORTE'!$V$5:$W$8,2,FALSE)</f>
        <v>1</v>
      </c>
      <c r="AJ152" s="54">
        <f>(AI152-AI$1132)/(AI$1133-AI$1132)</f>
        <v>0</v>
      </c>
      <c r="AK152" s="58" t="str">
        <f t="shared" si="125"/>
        <v>Bueno</v>
      </c>
      <c r="AL152" s="61">
        <f>IFERROR(SQRT(($E152-$E$1136)^2+($C152-$C$1136)^2),0)</f>
        <v>0.14234149777033181</v>
      </c>
      <c r="AM152" s="62" t="str">
        <f>IF(AL152&lt;=SMALL($AL$3:$AL$1130,1),"MAS PARECIDO","NO")</f>
        <v>NO</v>
      </c>
      <c r="AN152" s="62" t="str">
        <f>IF(AL152&lt;=SMALL($AL$3:$AL$1130,5),"SIMILAR","NO")</f>
        <v>NO</v>
      </c>
      <c r="AO152" s="62" t="str">
        <f t="shared" si="97"/>
        <v>N/A</v>
      </c>
      <c r="AP152" s="62">
        <f t="shared" si="103"/>
        <v>0</v>
      </c>
      <c r="AQ152" s="65">
        <f t="shared" si="98"/>
        <v>0</v>
      </c>
      <c r="AR152" s="61">
        <f>IFERROR(SQRT(($E152-$E$1136)^2+($H152-$H$1136)^2),0)</f>
        <v>0.33419626819081383</v>
      </c>
      <c r="AS152" s="62" t="str">
        <f>IF(AR152&lt;=SMALL(AR$3:AR$1130,1),"MAS PARECIDO","NO")</f>
        <v>NO</v>
      </c>
      <c r="AT152" s="62" t="str">
        <f>IF(AR152&lt;=SMALL(AR$3:AR$1130,5),"SIMILAR","NO")</f>
        <v>NO</v>
      </c>
      <c r="AU152" s="62" t="str">
        <f t="shared" si="104"/>
        <v>N/A</v>
      </c>
      <c r="AV152" s="62">
        <f t="shared" si="105"/>
        <v>0</v>
      </c>
      <c r="AW152" s="65">
        <f t="shared" si="106"/>
        <v>0</v>
      </c>
      <c r="AX152" s="59">
        <f>IFERROR(SQRT(($E152-$E$1136)^2+($K152-$K$1136)^2),0)</f>
        <v>0.20143493878062779</v>
      </c>
      <c r="AY152" s="62" t="str">
        <f>IF(AX152&lt;=SMALL(AX$3:AX$1130,1),"MAS PARECIDO","NO")</f>
        <v>NO</v>
      </c>
      <c r="AZ152" s="62" t="str">
        <f>IF(AX152&lt;=SMALL(AX$3:AX$1130,5),"SIMILAR","NO")</f>
        <v>NO</v>
      </c>
      <c r="BA152" s="62" t="str">
        <f t="shared" si="107"/>
        <v>N/A</v>
      </c>
      <c r="BB152" s="62">
        <f t="shared" si="108"/>
        <v>0</v>
      </c>
      <c r="BC152" s="65">
        <f t="shared" si="109"/>
        <v>0</v>
      </c>
      <c r="BD152" s="59">
        <f>IFERROR(SQRT(($E152-$E$1136)^2+($O152-$O$1136)^2),0)</f>
        <v>2.4000720021600648E-2</v>
      </c>
      <c r="BE152" s="62" t="str">
        <f>IF(BD152&lt;=SMALL(BD$3:BD$1130,1),"MAS PARECIDO","NO")</f>
        <v>NO</v>
      </c>
      <c r="BF152" s="62" t="str">
        <f>IF(BD152&lt;=SMALL(BD$3:BD$1130,5),"SIMILAR","NO")</f>
        <v>NO</v>
      </c>
      <c r="BG152" s="62" t="str">
        <f t="shared" si="110"/>
        <v>N/A</v>
      </c>
      <c r="BH152" s="62">
        <f t="shared" si="111"/>
        <v>0</v>
      </c>
      <c r="BI152" s="65">
        <f t="shared" si="112"/>
        <v>0</v>
      </c>
      <c r="BJ152" s="59">
        <f>IFERROR(SQRT(($E152-$E$1136)^2+($R152-$R$1136)^2),0)</f>
        <v>2.4000720021600648E-2</v>
      </c>
      <c r="BK152" s="62" t="str">
        <f>IF(BJ152&lt;=SMALL(BJ$3:BJ$1130,1),"MAS PARECIDO","NO")</f>
        <v>NO</v>
      </c>
      <c r="BL152" s="62" t="str">
        <f>IF(BJ152&lt;=SMALL(BJ$3:BJ$1130,5),"SIMILAR","NO")</f>
        <v>NO</v>
      </c>
      <c r="BM152" s="62" t="str">
        <f t="shared" si="113"/>
        <v>N/A</v>
      </c>
      <c r="BN152" s="62">
        <f t="shared" si="114"/>
        <v>0</v>
      </c>
      <c r="BO152" s="65">
        <f t="shared" si="115"/>
        <v>0</v>
      </c>
      <c r="BP152" s="59">
        <f>IFERROR(SQRT(($E152-$E$1136)^2+($U152-$U$1136)^2),0)</f>
        <v>2.4000720021600648E-2</v>
      </c>
      <c r="BQ152" s="62" t="str">
        <f>IF(BP152&lt;=SMALL(BP$3:BP$1130,1),"MAS PARECIDO","NO")</f>
        <v>NO</v>
      </c>
      <c r="BR152" s="62" t="str">
        <f>IF(BP152&lt;=SMALL(BP$3:BP$1130,5),"SIMILAR","NO")</f>
        <v>NO</v>
      </c>
      <c r="BS152" s="62" t="str">
        <f t="shared" si="116"/>
        <v>N/A</v>
      </c>
      <c r="BT152" s="62">
        <f t="shared" si="117"/>
        <v>0</v>
      </c>
      <c r="BU152" s="65">
        <f t="shared" si="118"/>
        <v>0</v>
      </c>
      <c r="BV152" s="59">
        <f>IFERROR(SQRT(($E152-$E$1136)^2+($X152-$X$1136)^2),0)</f>
        <v>2.4000720021600648E-2</v>
      </c>
      <c r="BW152" s="62" t="str">
        <f>IF(BV152&lt;=SMALL(BV$3:BV$1130,1),"MAS PARECIDO","NO")</f>
        <v>NO</v>
      </c>
      <c r="BX152" s="62" t="str">
        <f>IF(BV152&lt;=SMALL(BV$3:BV$1130,5),"SIMILAR","NO")</f>
        <v>NO</v>
      </c>
      <c r="BY152" s="62" t="str">
        <f t="shared" si="119"/>
        <v>N/A</v>
      </c>
      <c r="BZ152" s="62">
        <f t="shared" si="120"/>
        <v>0</v>
      </c>
      <c r="CA152" s="65">
        <f t="shared" si="121"/>
        <v>0</v>
      </c>
      <c r="CB152" s="59">
        <f>IFERROR(SQRT(($E152-$E$1136)^2+($AA152-$AA$1136)^2),0)</f>
        <v>2.4000720021600648E-2</v>
      </c>
      <c r="CC152" s="62" t="str">
        <f>IF(CB152&lt;=SMALL(CB$3:CB$1130,1),"MAS PARECIDO","NO")</f>
        <v>NO</v>
      </c>
      <c r="CD152" s="62" t="str">
        <f>IF(CB152&lt;=SMALL(CB$3:CB$1130,5),"SIMILAR","NO")</f>
        <v>NO</v>
      </c>
      <c r="CE152" s="62" t="str">
        <f t="shared" si="126"/>
        <v>N/A</v>
      </c>
      <c r="CF152" s="62">
        <f t="shared" si="127"/>
        <v>0</v>
      </c>
      <c r="CG152" s="65">
        <f t="shared" si="128"/>
        <v>0</v>
      </c>
      <c r="CH152" s="59">
        <f>IFERROR(SQRT(($E152-$E$1136)^2+($AD152-$AD$1136)^2),0)</f>
        <v>1.0002879758157424</v>
      </c>
      <c r="CI152" s="62" t="str">
        <f>IF(CH152&lt;=SMALL(CH$3:CH$1130,1),"MAS PARECIDO","NO")</f>
        <v>NO</v>
      </c>
      <c r="CJ152" s="62" t="str">
        <f>IF(CH152&lt;=SMALL(CH$3:CH$1130,5),"SIMILAR","NO")</f>
        <v>NO</v>
      </c>
      <c r="CK152" s="62" t="str">
        <f t="shared" si="129"/>
        <v>N/A</v>
      </c>
      <c r="CL152" s="62">
        <f t="shared" si="130"/>
        <v>0</v>
      </c>
      <c r="CM152" s="65">
        <f t="shared" si="131"/>
        <v>0</v>
      </c>
      <c r="CN152" s="59">
        <f>IFERROR(SQRT(($E152-$E$1136)^2+($AG152-$AG$1136)^2),0)</f>
        <v>1.0002879758157424</v>
      </c>
      <c r="CO152" s="62" t="str">
        <f>IF(CN152&lt;=SMALL(CN$3:CN$1130,1),"MAS PARECIDO","NO")</f>
        <v>NO</v>
      </c>
      <c r="CP152" s="62" t="str">
        <f>IF(CN152&lt;=SMALL(CN$3:CN$1130,5),"SIMILAR","NO")</f>
        <v>NO</v>
      </c>
      <c r="CQ152" s="62" t="str">
        <f t="shared" si="132"/>
        <v>N/A</v>
      </c>
      <c r="CR152" s="62">
        <f t="shared" si="133"/>
        <v>0</v>
      </c>
      <c r="CS152" s="65">
        <f t="shared" si="134"/>
        <v>0</v>
      </c>
      <c r="CT152" s="59">
        <f>IFERROR(SQRT(($E152-$E$1136)^2+($AJ152-$AJ$1136)^2),0)</f>
        <v>2.4000720021600648E-2</v>
      </c>
      <c r="CU152" s="62" t="str">
        <f>IF(CT152&lt;=SMALL(CT$3:CT$1130,1),"MAS PARECIDO","NO")</f>
        <v>NO</v>
      </c>
      <c r="CV152" s="62" t="str">
        <f>IF(CT152&lt;=SMALL(CT$3:CT$1130,5),"SIMILAR","NO")</f>
        <v>NO</v>
      </c>
      <c r="CW152" s="62" t="str">
        <f t="shared" si="135"/>
        <v>N/A</v>
      </c>
      <c r="CX152" s="62">
        <f t="shared" si="136"/>
        <v>0</v>
      </c>
      <c r="CY152" s="65">
        <f t="shared" si="137"/>
        <v>0</v>
      </c>
      <c r="CZ152" s="2" t="s">
        <v>1550</v>
      </c>
      <c r="DA152" s="2" t="s">
        <v>1551</v>
      </c>
      <c r="DB152" s="2">
        <v>0</v>
      </c>
      <c r="DC152" s="2" t="s">
        <v>189</v>
      </c>
    </row>
    <row r="153" spans="1:107">
      <c r="A153" s="45" t="s">
        <v>340</v>
      </c>
      <c r="B153" s="46">
        <v>139378</v>
      </c>
      <c r="C153" s="47">
        <f>(B153-$B$1132)/($B$1133-$B$1132)</f>
        <v>0.15765542708692884</v>
      </c>
      <c r="D153" s="46">
        <v>125000</v>
      </c>
      <c r="E153" s="47">
        <f>(D153-$D$1132)/($D$1133-$D$1132)</f>
        <v>0.24997749932497976</v>
      </c>
      <c r="F153" s="46" t="s">
        <v>191</v>
      </c>
      <c r="G153" s="44">
        <f>VLOOKUP(F153,'DATOS DE SOPORTE'!$Y$5:$Z$8,2,FALSE)</f>
        <v>1</v>
      </c>
      <c r="H153" s="47">
        <f>(G153-$G$1132)/($G$1133-$G$1132)</f>
        <v>0</v>
      </c>
      <c r="I153" s="50">
        <v>2</v>
      </c>
      <c r="J153" s="44">
        <f t="shared" si="99"/>
        <v>2</v>
      </c>
      <c r="K153" s="43">
        <f>(J153-$J$1132)/($J$1133-$J$1132)</f>
        <v>0.4</v>
      </c>
      <c r="L153" s="51" t="str">
        <f t="shared" si="96"/>
        <v>SI</v>
      </c>
      <c r="M153" s="46" t="s">
        <v>56</v>
      </c>
      <c r="N153" s="44">
        <f t="shared" si="100"/>
        <v>1</v>
      </c>
      <c r="O153" s="43">
        <f>(N153-N$1132)/(N$1133-N$1132)</f>
        <v>0</v>
      </c>
      <c r="P153" s="46" t="s">
        <v>58</v>
      </c>
      <c r="Q153" s="44">
        <f t="shared" si="101"/>
        <v>3</v>
      </c>
      <c r="R153" s="43">
        <f>(Q153-Q$1132)/(Q$1133-Q$1132)</f>
        <v>1</v>
      </c>
      <c r="S153" s="46" t="s">
        <v>60</v>
      </c>
      <c r="T153" s="44">
        <f t="shared" si="102"/>
        <v>2</v>
      </c>
      <c r="U153" s="43">
        <f>(T153-T$1132)/(T$1133-T$1132)</f>
        <v>1</v>
      </c>
      <c r="V153" s="46" t="s">
        <v>62</v>
      </c>
      <c r="W153" s="53">
        <f>VLOOKUP(V153,'DATOS DE SOPORTE'!$S$5:$T$10,2,FALSE)</f>
        <v>1</v>
      </c>
      <c r="X153" s="54">
        <f>(W153-W$1132)/(W$1133-W$1132)</f>
        <v>0</v>
      </c>
      <c r="Y153" s="46" t="s">
        <v>136</v>
      </c>
      <c r="Z153" s="53">
        <f t="shared" si="122"/>
        <v>2</v>
      </c>
      <c r="AA153" s="54">
        <f>(Z153-Z$1132)/(Z$1133-Z$1132)</f>
        <v>1</v>
      </c>
      <c r="AB153" s="46" t="s">
        <v>136</v>
      </c>
      <c r="AC153" s="53">
        <f t="shared" si="123"/>
        <v>2</v>
      </c>
      <c r="AD153" s="54">
        <f>(AC153-AC$1132)/(AC$1133-AC$1132)</f>
        <v>1</v>
      </c>
      <c r="AE153" s="46" t="s">
        <v>188</v>
      </c>
      <c r="AF153" s="53">
        <f t="shared" si="124"/>
        <v>1</v>
      </c>
      <c r="AG153" s="54">
        <f>(AF153-AF$1132)/(AF$1133-AF$1132)</f>
        <v>0</v>
      </c>
      <c r="AH153" s="24" t="s">
        <v>67</v>
      </c>
      <c r="AI153" s="53">
        <f>VLOOKUP(AH153,'DATOS DE SOPORTE'!$V$5:$W$8,2,FALSE)</f>
        <v>1</v>
      </c>
      <c r="AJ153" s="54">
        <f>(AI153-AI$1132)/(AI$1133-AI$1132)</f>
        <v>0</v>
      </c>
      <c r="AK153" s="58" t="str">
        <f t="shared" si="125"/>
        <v>Muy malo</v>
      </c>
      <c r="AL153" s="61">
        <f>IFERROR(SQRT(($E153-$E$1136)^2+($C153-$C$1136)^2),0)</f>
        <v>0.25447679993510747</v>
      </c>
      <c r="AM153" s="62" t="str">
        <f>IF(AL153&lt;=SMALL($AL$3:$AL$1130,1),"MAS PARECIDO","NO")</f>
        <v>NO</v>
      </c>
      <c r="AN153" s="62" t="str">
        <f>IF(AL153&lt;=SMALL($AL$3:$AL$1130,5),"SIMILAR","NO")</f>
        <v>NO</v>
      </c>
      <c r="AO153" s="62" t="str">
        <f t="shared" si="97"/>
        <v>N/A</v>
      </c>
      <c r="AP153" s="62">
        <f t="shared" si="103"/>
        <v>0</v>
      </c>
      <c r="AQ153" s="65">
        <f t="shared" si="98"/>
        <v>0</v>
      </c>
      <c r="AR153" s="61">
        <f>IFERROR(SQRT(($E153-$E$1136)^2+($H153-$H$1136)^2),0)</f>
        <v>0.41667116684487282</v>
      </c>
      <c r="AS153" s="62" t="str">
        <f>IF(AR153&lt;=SMALL(AR$3:AR$1130,1),"MAS PARECIDO","NO")</f>
        <v>NO</v>
      </c>
      <c r="AT153" s="62" t="str">
        <f>IF(AR153&lt;=SMALL(AR$3:AR$1130,5),"SIMILAR","NO")</f>
        <v>NO</v>
      </c>
      <c r="AU153" s="62" t="str">
        <f t="shared" si="104"/>
        <v>N/A</v>
      </c>
      <c r="AV153" s="62">
        <f t="shared" si="105"/>
        <v>0</v>
      </c>
      <c r="AW153" s="65">
        <f t="shared" si="106"/>
        <v>0</v>
      </c>
      <c r="AX153" s="59">
        <f>IFERROR(SQRT(($E153-$E$1136)^2+($K153-$K$1136)^2),0)</f>
        <v>0.32016206859769752</v>
      </c>
      <c r="AY153" s="62" t="str">
        <f>IF(AX153&lt;=SMALL(AX$3:AX$1130,1),"MAS PARECIDO","NO")</f>
        <v>NO</v>
      </c>
      <c r="AZ153" s="62" t="str">
        <f>IF(AX153&lt;=SMALL(AX$3:AX$1130,5),"SIMILAR","NO")</f>
        <v>NO</v>
      </c>
      <c r="BA153" s="62" t="str">
        <f t="shared" si="107"/>
        <v>N/A</v>
      </c>
      <c r="BB153" s="62">
        <f t="shared" si="108"/>
        <v>0</v>
      </c>
      <c r="BC153" s="65">
        <f t="shared" si="109"/>
        <v>0</v>
      </c>
      <c r="BD153" s="59">
        <f>IFERROR(SQRT(($E153-$E$1136)^2+($O153-$O$1136)^2),0)</f>
        <v>1.0307782255018569</v>
      </c>
      <c r="BE153" s="62" t="str">
        <f>IF(BD153&lt;=SMALL(BD$3:BD$1130,1),"MAS PARECIDO","NO")</f>
        <v>NO</v>
      </c>
      <c r="BF153" s="62" t="str">
        <f>IF(BD153&lt;=SMALL(BD$3:BD$1130,5),"SIMILAR","NO")</f>
        <v>NO</v>
      </c>
      <c r="BG153" s="62" t="str">
        <f t="shared" si="110"/>
        <v>N/A</v>
      </c>
      <c r="BH153" s="62">
        <f t="shared" si="111"/>
        <v>0</v>
      </c>
      <c r="BI153" s="65">
        <f t="shared" si="112"/>
        <v>0</v>
      </c>
      <c r="BJ153" s="59">
        <f>IFERROR(SQRT(($E153-$E$1136)^2+($R153-$R$1136)^2),0)</f>
        <v>0.55902034861779115</v>
      </c>
      <c r="BK153" s="62" t="str">
        <f>IF(BJ153&lt;=SMALL(BJ$3:BJ$1130,1),"MAS PARECIDO","NO")</f>
        <v>NO</v>
      </c>
      <c r="BL153" s="62" t="str">
        <f>IF(BJ153&lt;=SMALL(BJ$3:BJ$1130,5),"SIMILAR","NO")</f>
        <v>NO</v>
      </c>
      <c r="BM153" s="62" t="str">
        <f t="shared" si="113"/>
        <v>N/A</v>
      </c>
      <c r="BN153" s="62">
        <f t="shared" si="114"/>
        <v>0</v>
      </c>
      <c r="BO153" s="65">
        <f t="shared" si="115"/>
        <v>0</v>
      </c>
      <c r="BP153" s="59">
        <f>IFERROR(SQRT(($E153-$E$1136)^2+($U153-$U$1136)^2),0)</f>
        <v>1.0307782255018569</v>
      </c>
      <c r="BQ153" s="62" t="str">
        <f>IF(BP153&lt;=SMALL(BP$3:BP$1130,1),"MAS PARECIDO","NO")</f>
        <v>NO</v>
      </c>
      <c r="BR153" s="62" t="str">
        <f>IF(BP153&lt;=SMALL(BP$3:BP$1130,5),"SIMILAR","NO")</f>
        <v>NO</v>
      </c>
      <c r="BS153" s="62" t="str">
        <f t="shared" si="116"/>
        <v>N/A</v>
      </c>
      <c r="BT153" s="62">
        <f t="shared" si="117"/>
        <v>0</v>
      </c>
      <c r="BU153" s="65">
        <f t="shared" si="118"/>
        <v>0</v>
      </c>
      <c r="BV153" s="59">
        <f>IFERROR(SQRT(($E153-$E$1136)^2+($X153-$X$1136)^2),0)</f>
        <v>0.25000750022500678</v>
      </c>
      <c r="BW153" s="62" t="str">
        <f>IF(BV153&lt;=SMALL(BV$3:BV$1130,1),"MAS PARECIDO","NO")</f>
        <v>NO</v>
      </c>
      <c r="BX153" s="62" t="str">
        <f>IF(BV153&lt;=SMALL(BV$3:BV$1130,5),"SIMILAR","NO")</f>
        <v>NO</v>
      </c>
      <c r="BY153" s="62" t="str">
        <f t="shared" si="119"/>
        <v>N/A</v>
      </c>
      <c r="BZ153" s="62">
        <f t="shared" si="120"/>
        <v>0</v>
      </c>
      <c r="CA153" s="65">
        <f t="shared" si="121"/>
        <v>0</v>
      </c>
      <c r="CB153" s="59">
        <f>IFERROR(SQRT(($E153-$E$1136)^2+($AA153-$AA$1136)^2),0)</f>
        <v>1.0307782255018569</v>
      </c>
      <c r="CC153" s="62" t="str">
        <f>IF(CB153&lt;=SMALL(CB$3:CB$1130,1),"MAS PARECIDO","NO")</f>
        <v>NO</v>
      </c>
      <c r="CD153" s="62" t="str">
        <f>IF(CB153&lt;=SMALL(CB$3:CB$1130,5),"SIMILAR","NO")</f>
        <v>NO</v>
      </c>
      <c r="CE153" s="62" t="str">
        <f t="shared" si="126"/>
        <v>N/A</v>
      </c>
      <c r="CF153" s="62">
        <f t="shared" si="127"/>
        <v>0</v>
      </c>
      <c r="CG153" s="65">
        <f t="shared" si="128"/>
        <v>0</v>
      </c>
      <c r="CH153" s="59">
        <f>IFERROR(SQRT(($E153-$E$1136)^2+($AD153-$AD$1136)^2),0)</f>
        <v>0.25000750022500678</v>
      </c>
      <c r="CI153" s="62" t="str">
        <f>IF(CH153&lt;=SMALL(CH$3:CH$1130,1),"MAS PARECIDO","NO")</f>
        <v>NO</v>
      </c>
      <c r="CJ153" s="62" t="str">
        <f>IF(CH153&lt;=SMALL(CH$3:CH$1130,5),"SIMILAR","NO")</f>
        <v>NO</v>
      </c>
      <c r="CK153" s="62" t="str">
        <f t="shared" si="129"/>
        <v>N/A</v>
      </c>
      <c r="CL153" s="62">
        <f t="shared" si="130"/>
        <v>0</v>
      </c>
      <c r="CM153" s="65">
        <f t="shared" si="131"/>
        <v>0</v>
      </c>
      <c r="CN153" s="59">
        <f>IFERROR(SQRT(($E153-$E$1136)^2+($AG153-$AG$1136)^2),0)</f>
        <v>1.0307782255018569</v>
      </c>
      <c r="CO153" s="62" t="str">
        <f>IF(CN153&lt;=SMALL(CN$3:CN$1130,1),"MAS PARECIDO","NO")</f>
        <v>NO</v>
      </c>
      <c r="CP153" s="62" t="str">
        <f>IF(CN153&lt;=SMALL(CN$3:CN$1130,5),"SIMILAR","NO")</f>
        <v>NO</v>
      </c>
      <c r="CQ153" s="62" t="str">
        <f t="shared" si="132"/>
        <v>N/A</v>
      </c>
      <c r="CR153" s="62">
        <f t="shared" si="133"/>
        <v>0</v>
      </c>
      <c r="CS153" s="65">
        <f t="shared" si="134"/>
        <v>0</v>
      </c>
      <c r="CT153" s="59">
        <f>IFERROR(SQRT(($E153-$E$1136)^2+($AJ153-$AJ$1136)^2),0)</f>
        <v>0.25000750022500678</v>
      </c>
      <c r="CU153" s="62" t="str">
        <f>IF(CT153&lt;=SMALL(CT$3:CT$1130,1),"MAS PARECIDO","NO")</f>
        <v>NO</v>
      </c>
      <c r="CV153" s="62" t="str">
        <f>IF(CT153&lt;=SMALL(CT$3:CT$1130,5),"SIMILAR","NO")</f>
        <v>NO</v>
      </c>
      <c r="CW153" s="62" t="str">
        <f t="shared" si="135"/>
        <v>N/A</v>
      </c>
      <c r="CX153" s="62">
        <f t="shared" si="136"/>
        <v>0</v>
      </c>
      <c r="CY153" s="65">
        <f t="shared" si="137"/>
        <v>0</v>
      </c>
      <c r="CZ153" s="2" t="s">
        <v>1546</v>
      </c>
      <c r="DA153" s="2" t="s">
        <v>1547</v>
      </c>
      <c r="DB153" s="2">
        <v>11</v>
      </c>
      <c r="DC153" s="2" t="s">
        <v>319</v>
      </c>
    </row>
    <row r="154" spans="1:107">
      <c r="A154" s="45" t="s">
        <v>342</v>
      </c>
      <c r="B154" s="46">
        <v>66448</v>
      </c>
      <c r="C154" s="47">
        <f>(B154-$B$1132)/($B$1133-$B$1132)</f>
        <v>7.2406586914757737E-2</v>
      </c>
      <c r="D154" s="46">
        <v>12000</v>
      </c>
      <c r="E154" s="47">
        <f>(D154-$D$1132)/($D$1133-$D$1132)</f>
        <v>2.3970719121573648E-2</v>
      </c>
      <c r="F154" s="46" t="s">
        <v>191</v>
      </c>
      <c r="G154" s="44">
        <f>VLOOKUP(F154,'DATOS DE SOPORTE'!$Y$5:$Z$8,2,FALSE)</f>
        <v>1</v>
      </c>
      <c r="H154" s="47">
        <f>(G154-$G$1132)/($G$1133-$G$1132)</f>
        <v>0</v>
      </c>
      <c r="I154" s="50">
        <v>0</v>
      </c>
      <c r="J154" s="44">
        <f t="shared" si="99"/>
        <v>0</v>
      </c>
      <c r="K154" s="43">
        <f>(J154-$J$1132)/($J$1133-$J$1132)</f>
        <v>0</v>
      </c>
      <c r="L154" s="51" t="str">
        <f t="shared" si="96"/>
        <v>NO</v>
      </c>
      <c r="M154" s="46" t="s">
        <v>192</v>
      </c>
      <c r="N154" s="44">
        <f t="shared" si="100"/>
        <v>2</v>
      </c>
      <c r="O154" s="43">
        <f>(N154-N$1132)/(N$1133-N$1132)</f>
        <v>1</v>
      </c>
      <c r="P154" s="46" t="s">
        <v>193</v>
      </c>
      <c r="Q154" s="44">
        <f t="shared" si="101"/>
        <v>2</v>
      </c>
      <c r="R154" s="43">
        <f>(Q154-Q$1132)/(Q$1133-Q$1132)</f>
        <v>0.5</v>
      </c>
      <c r="S154" s="46" t="s">
        <v>194</v>
      </c>
      <c r="T154" s="44">
        <f t="shared" si="102"/>
        <v>1</v>
      </c>
      <c r="U154" s="43">
        <f>(T154-T$1132)/(T$1133-T$1132)</f>
        <v>0</v>
      </c>
      <c r="V154" s="46" t="s">
        <v>62</v>
      </c>
      <c r="W154" s="53">
        <f>VLOOKUP(V154,'DATOS DE SOPORTE'!$S$5:$T$10,2,FALSE)</f>
        <v>1</v>
      </c>
      <c r="X154" s="54">
        <f>(W154-W$1132)/(W$1133-W$1132)</f>
        <v>0</v>
      </c>
      <c r="Y154" s="46" t="s">
        <v>188</v>
      </c>
      <c r="Z154" s="53">
        <f t="shared" si="122"/>
        <v>1</v>
      </c>
      <c r="AA154" s="54">
        <f>(Z154-Z$1132)/(Z$1133-Z$1132)</f>
        <v>0</v>
      </c>
      <c r="AB154" s="46" t="s">
        <v>188</v>
      </c>
      <c r="AC154" s="53">
        <f t="shared" si="123"/>
        <v>1</v>
      </c>
      <c r="AD154" s="54">
        <f>(AC154-AC$1132)/(AC$1133-AC$1132)</f>
        <v>0</v>
      </c>
      <c r="AE154" s="46" t="s">
        <v>188</v>
      </c>
      <c r="AF154" s="53">
        <f t="shared" si="124"/>
        <v>1</v>
      </c>
      <c r="AG154" s="54">
        <f>(AF154-AF$1132)/(AF$1133-AF$1132)</f>
        <v>0</v>
      </c>
      <c r="AH154" s="24" t="s">
        <v>67</v>
      </c>
      <c r="AI154" s="53">
        <f>VLOOKUP(AH154,'DATOS DE SOPORTE'!$V$5:$W$8,2,FALSE)</f>
        <v>1</v>
      </c>
      <c r="AJ154" s="54">
        <f>(AI154-AI$1132)/(AI$1133-AI$1132)</f>
        <v>0</v>
      </c>
      <c r="AK154" s="58" t="str">
        <f t="shared" si="125"/>
        <v>Bueno</v>
      </c>
      <c r="AL154" s="61">
        <f>IFERROR(SQRT(($E154-$E$1136)^2+($C154-$C$1136)^2),0)</f>
        <v>0.13488488865703932</v>
      </c>
      <c r="AM154" s="62" t="str">
        <f>IF(AL154&lt;=SMALL($AL$3:$AL$1130,1),"MAS PARECIDO","NO")</f>
        <v>NO</v>
      </c>
      <c r="AN154" s="62" t="str">
        <f>IF(AL154&lt;=SMALL($AL$3:$AL$1130,5),"SIMILAR","NO")</f>
        <v>NO</v>
      </c>
      <c r="AO154" s="62" t="str">
        <f t="shared" si="97"/>
        <v>N/A</v>
      </c>
      <c r="AP154" s="62">
        <f t="shared" si="103"/>
        <v>0</v>
      </c>
      <c r="AQ154" s="65">
        <f t="shared" si="98"/>
        <v>0</v>
      </c>
      <c r="AR154" s="61">
        <f>IFERROR(SQRT(($E154-$E$1136)^2+($H154-$H$1136)^2),0)</f>
        <v>0.33419626819081383</v>
      </c>
      <c r="AS154" s="62" t="str">
        <f>IF(AR154&lt;=SMALL(AR$3:AR$1130,1),"MAS PARECIDO","NO")</f>
        <v>NO</v>
      </c>
      <c r="AT154" s="62" t="str">
        <f>IF(AR154&lt;=SMALL(AR$3:AR$1130,5),"SIMILAR","NO")</f>
        <v>NO</v>
      </c>
      <c r="AU154" s="62" t="str">
        <f t="shared" si="104"/>
        <v>N/A</v>
      </c>
      <c r="AV154" s="62">
        <f t="shared" si="105"/>
        <v>0</v>
      </c>
      <c r="AW154" s="65">
        <f t="shared" si="106"/>
        <v>0</v>
      </c>
      <c r="AX154" s="59">
        <f>IFERROR(SQRT(($E154-$E$1136)^2+($K154-$K$1136)^2),0)</f>
        <v>0.20143493878062779</v>
      </c>
      <c r="AY154" s="62" t="str">
        <f>IF(AX154&lt;=SMALL(AX$3:AX$1130,1),"MAS PARECIDO","NO")</f>
        <v>NO</v>
      </c>
      <c r="AZ154" s="62" t="str">
        <f>IF(AX154&lt;=SMALL(AX$3:AX$1130,5),"SIMILAR","NO")</f>
        <v>NO</v>
      </c>
      <c r="BA154" s="62" t="str">
        <f t="shared" si="107"/>
        <v>N/A</v>
      </c>
      <c r="BB154" s="62">
        <f t="shared" si="108"/>
        <v>0</v>
      </c>
      <c r="BC154" s="65">
        <f t="shared" si="109"/>
        <v>0</v>
      </c>
      <c r="BD154" s="59">
        <f>IFERROR(SQRT(($E154-$E$1136)^2+($O154-$O$1136)^2),0)</f>
        <v>2.4000720021600648E-2</v>
      </c>
      <c r="BE154" s="62" t="str">
        <f>IF(BD154&lt;=SMALL(BD$3:BD$1130,1),"MAS PARECIDO","NO")</f>
        <v>NO</v>
      </c>
      <c r="BF154" s="62" t="str">
        <f>IF(BD154&lt;=SMALL(BD$3:BD$1130,5),"SIMILAR","NO")</f>
        <v>NO</v>
      </c>
      <c r="BG154" s="62" t="str">
        <f t="shared" si="110"/>
        <v>N/A</v>
      </c>
      <c r="BH154" s="62">
        <f t="shared" si="111"/>
        <v>0</v>
      </c>
      <c r="BI154" s="65">
        <f t="shared" si="112"/>
        <v>0</v>
      </c>
      <c r="BJ154" s="59">
        <f>IFERROR(SQRT(($E154-$E$1136)^2+($R154-$R$1136)^2),0)</f>
        <v>2.4000720021600648E-2</v>
      </c>
      <c r="BK154" s="62" t="str">
        <f>IF(BJ154&lt;=SMALL(BJ$3:BJ$1130,1),"MAS PARECIDO","NO")</f>
        <v>NO</v>
      </c>
      <c r="BL154" s="62" t="str">
        <f>IF(BJ154&lt;=SMALL(BJ$3:BJ$1130,5),"SIMILAR","NO")</f>
        <v>NO</v>
      </c>
      <c r="BM154" s="62" t="str">
        <f t="shared" si="113"/>
        <v>N/A</v>
      </c>
      <c r="BN154" s="62">
        <f t="shared" si="114"/>
        <v>0</v>
      </c>
      <c r="BO154" s="65">
        <f t="shared" si="115"/>
        <v>0</v>
      </c>
      <c r="BP154" s="59">
        <f>IFERROR(SQRT(($E154-$E$1136)^2+($U154-$U$1136)^2),0)</f>
        <v>2.4000720021600648E-2</v>
      </c>
      <c r="BQ154" s="62" t="str">
        <f>IF(BP154&lt;=SMALL(BP$3:BP$1130,1),"MAS PARECIDO","NO")</f>
        <v>NO</v>
      </c>
      <c r="BR154" s="62" t="str">
        <f>IF(BP154&lt;=SMALL(BP$3:BP$1130,5),"SIMILAR","NO")</f>
        <v>NO</v>
      </c>
      <c r="BS154" s="62" t="str">
        <f t="shared" si="116"/>
        <v>N/A</v>
      </c>
      <c r="BT154" s="62">
        <f t="shared" si="117"/>
        <v>0</v>
      </c>
      <c r="BU154" s="65">
        <f t="shared" si="118"/>
        <v>0</v>
      </c>
      <c r="BV154" s="59">
        <f>IFERROR(SQRT(($E154-$E$1136)^2+($X154-$X$1136)^2),0)</f>
        <v>2.4000720021600648E-2</v>
      </c>
      <c r="BW154" s="62" t="str">
        <f>IF(BV154&lt;=SMALL(BV$3:BV$1130,1),"MAS PARECIDO","NO")</f>
        <v>NO</v>
      </c>
      <c r="BX154" s="62" t="str">
        <f>IF(BV154&lt;=SMALL(BV$3:BV$1130,5),"SIMILAR","NO")</f>
        <v>NO</v>
      </c>
      <c r="BY154" s="62" t="str">
        <f t="shared" si="119"/>
        <v>N/A</v>
      </c>
      <c r="BZ154" s="62">
        <f t="shared" si="120"/>
        <v>0</v>
      </c>
      <c r="CA154" s="65">
        <f t="shared" si="121"/>
        <v>0</v>
      </c>
      <c r="CB154" s="59">
        <f>IFERROR(SQRT(($E154-$E$1136)^2+($AA154-$AA$1136)^2),0)</f>
        <v>2.4000720021600648E-2</v>
      </c>
      <c r="CC154" s="62" t="str">
        <f>IF(CB154&lt;=SMALL(CB$3:CB$1130,1),"MAS PARECIDO","NO")</f>
        <v>NO</v>
      </c>
      <c r="CD154" s="62" t="str">
        <f>IF(CB154&lt;=SMALL(CB$3:CB$1130,5),"SIMILAR","NO")</f>
        <v>NO</v>
      </c>
      <c r="CE154" s="62" t="str">
        <f t="shared" si="126"/>
        <v>N/A</v>
      </c>
      <c r="CF154" s="62">
        <f t="shared" si="127"/>
        <v>0</v>
      </c>
      <c r="CG154" s="65">
        <f t="shared" si="128"/>
        <v>0</v>
      </c>
      <c r="CH154" s="59">
        <f>IFERROR(SQRT(($E154-$E$1136)^2+($AD154-$AD$1136)^2),0)</f>
        <v>1.0002879758157424</v>
      </c>
      <c r="CI154" s="62" t="str">
        <f>IF(CH154&lt;=SMALL(CH$3:CH$1130,1),"MAS PARECIDO","NO")</f>
        <v>NO</v>
      </c>
      <c r="CJ154" s="62" t="str">
        <f>IF(CH154&lt;=SMALL(CH$3:CH$1130,5),"SIMILAR","NO")</f>
        <v>NO</v>
      </c>
      <c r="CK154" s="62" t="str">
        <f t="shared" si="129"/>
        <v>N/A</v>
      </c>
      <c r="CL154" s="62">
        <f t="shared" si="130"/>
        <v>0</v>
      </c>
      <c r="CM154" s="65">
        <f t="shared" si="131"/>
        <v>0</v>
      </c>
      <c r="CN154" s="59">
        <f>IFERROR(SQRT(($E154-$E$1136)^2+($AG154-$AG$1136)^2),0)</f>
        <v>1.0002879758157424</v>
      </c>
      <c r="CO154" s="62" t="str">
        <f>IF(CN154&lt;=SMALL(CN$3:CN$1130,1),"MAS PARECIDO","NO")</f>
        <v>NO</v>
      </c>
      <c r="CP154" s="62" t="str">
        <f>IF(CN154&lt;=SMALL(CN$3:CN$1130,5),"SIMILAR","NO")</f>
        <v>NO</v>
      </c>
      <c r="CQ154" s="62" t="str">
        <f t="shared" si="132"/>
        <v>N/A</v>
      </c>
      <c r="CR154" s="62">
        <f t="shared" si="133"/>
        <v>0</v>
      </c>
      <c r="CS154" s="65">
        <f t="shared" si="134"/>
        <v>0</v>
      </c>
      <c r="CT154" s="59">
        <f>IFERROR(SQRT(($E154-$E$1136)^2+($AJ154-$AJ$1136)^2),0)</f>
        <v>2.4000720021600648E-2</v>
      </c>
      <c r="CU154" s="62" t="str">
        <f>IF(CT154&lt;=SMALL(CT$3:CT$1130,1),"MAS PARECIDO","NO")</f>
        <v>NO</v>
      </c>
      <c r="CV154" s="62" t="str">
        <f>IF(CT154&lt;=SMALL(CT$3:CT$1130,5),"SIMILAR","NO")</f>
        <v>NO</v>
      </c>
      <c r="CW154" s="62" t="str">
        <f t="shared" si="135"/>
        <v>N/A</v>
      </c>
      <c r="CX154" s="62">
        <f t="shared" si="136"/>
        <v>0</v>
      </c>
      <c r="CY154" s="65">
        <f t="shared" si="137"/>
        <v>0</v>
      </c>
      <c r="CZ154" s="2" t="s">
        <v>1550</v>
      </c>
      <c r="DA154" s="2" t="s">
        <v>1551</v>
      </c>
      <c r="DB154" s="2">
        <v>0</v>
      </c>
      <c r="DC154" s="2" t="s">
        <v>189</v>
      </c>
    </row>
    <row r="155" spans="1:107">
      <c r="A155" s="45" t="s">
        <v>343</v>
      </c>
      <c r="B155" s="46">
        <v>71038</v>
      </c>
      <c r="C155" s="47">
        <f>(B155-$B$1132)/($B$1133-$B$1132)</f>
        <v>7.7771898533985279E-2</v>
      </c>
      <c r="D155" s="46">
        <v>14175</v>
      </c>
      <c r="E155" s="47">
        <f>(D155-$D$1132)/($D$1133-$D$1132)</f>
        <v>2.8320849625488764E-2</v>
      </c>
      <c r="F155" s="46" t="s">
        <v>53</v>
      </c>
      <c r="G155" s="44">
        <f>VLOOKUP(F155,'DATOS DE SOPORTE'!$Y$5:$Z$8,2,FALSE)</f>
        <v>2</v>
      </c>
      <c r="H155" s="47">
        <f>(G155-$G$1132)/($G$1133-$G$1132)</f>
        <v>0.33333333333333331</v>
      </c>
      <c r="I155" s="50">
        <v>1</v>
      </c>
      <c r="J155" s="44">
        <f t="shared" si="99"/>
        <v>1</v>
      </c>
      <c r="K155" s="43">
        <f>(J155-$J$1132)/($J$1133-$J$1132)</f>
        <v>0.2</v>
      </c>
      <c r="L155" s="51" t="str">
        <f t="shared" si="96"/>
        <v>SI</v>
      </c>
      <c r="M155" s="46" t="s">
        <v>192</v>
      </c>
      <c r="N155" s="44">
        <f t="shared" si="100"/>
        <v>2</v>
      </c>
      <c r="O155" s="43">
        <f>(N155-N$1132)/(N$1133-N$1132)</f>
        <v>1</v>
      </c>
      <c r="P155" s="46" t="s">
        <v>193</v>
      </c>
      <c r="Q155" s="44">
        <f t="shared" si="101"/>
        <v>2</v>
      </c>
      <c r="R155" s="43">
        <f>(Q155-Q$1132)/(Q$1133-Q$1132)</f>
        <v>0.5</v>
      </c>
      <c r="S155" s="46" t="s">
        <v>194</v>
      </c>
      <c r="T155" s="44">
        <f t="shared" si="102"/>
        <v>1</v>
      </c>
      <c r="U155" s="43">
        <f>(T155-T$1132)/(T$1133-T$1132)</f>
        <v>0</v>
      </c>
      <c r="V155" s="46" t="s">
        <v>62</v>
      </c>
      <c r="W155" s="53">
        <f>VLOOKUP(V155,'DATOS DE SOPORTE'!$S$5:$T$10,2,FALSE)</f>
        <v>1</v>
      </c>
      <c r="X155" s="54">
        <f>(W155-W$1132)/(W$1133-W$1132)</f>
        <v>0</v>
      </c>
      <c r="Y155" s="46" t="s">
        <v>136</v>
      </c>
      <c r="Z155" s="53">
        <f t="shared" si="122"/>
        <v>2</v>
      </c>
      <c r="AA155" s="54">
        <f>(Z155-Z$1132)/(Z$1133-Z$1132)</f>
        <v>1</v>
      </c>
      <c r="AB155" s="46" t="s">
        <v>188</v>
      </c>
      <c r="AC155" s="53">
        <f t="shared" si="123"/>
        <v>1</v>
      </c>
      <c r="AD155" s="54">
        <f>(AC155-AC$1132)/(AC$1133-AC$1132)</f>
        <v>0</v>
      </c>
      <c r="AE155" s="46" t="s">
        <v>188</v>
      </c>
      <c r="AF155" s="53">
        <f t="shared" si="124"/>
        <v>1</v>
      </c>
      <c r="AG155" s="54">
        <f>(AF155-AF$1132)/(AF$1133-AF$1132)</f>
        <v>0</v>
      </c>
      <c r="AH155" s="24" t="s">
        <v>67</v>
      </c>
      <c r="AI155" s="53">
        <f>VLOOKUP(AH155,'DATOS DE SOPORTE'!$V$5:$W$8,2,FALSE)</f>
        <v>1</v>
      </c>
      <c r="AJ155" s="54">
        <f>(AI155-AI$1132)/(AI$1133-AI$1132)</f>
        <v>0</v>
      </c>
      <c r="AK155" s="58" t="str">
        <f t="shared" si="125"/>
        <v>Muy malo</v>
      </c>
      <c r="AL155" s="61">
        <f>IFERROR(SQRT(($E155-$E$1136)^2+($C155-$C$1136)^2),0)</f>
        <v>0.13048430632270544</v>
      </c>
      <c r="AM155" s="62" t="str">
        <f>IF(AL155&lt;=SMALL($AL$3:$AL$1130,1),"MAS PARECIDO","NO")</f>
        <v>NO</v>
      </c>
      <c r="AN155" s="62" t="str">
        <f>IF(AL155&lt;=SMALL($AL$3:$AL$1130,5),"SIMILAR","NO")</f>
        <v>NO</v>
      </c>
      <c r="AO155" s="62" t="str">
        <f t="shared" si="97"/>
        <v>N/A</v>
      </c>
      <c r="AP155" s="62">
        <f t="shared" si="103"/>
        <v>0</v>
      </c>
      <c r="AQ155" s="65">
        <f t="shared" si="98"/>
        <v>0</v>
      </c>
      <c r="AR155" s="61">
        <f>IFERROR(SQRT(($E155-$E$1136)^2+($H155-$H$1136)^2),0)</f>
        <v>2.8350850525515763E-2</v>
      </c>
      <c r="AS155" s="62" t="str">
        <f>IF(AR155&lt;=SMALL(AR$3:AR$1130,1),"MAS PARECIDO","NO")</f>
        <v>NO</v>
      </c>
      <c r="AT155" s="62" t="str">
        <f>IF(AR155&lt;=SMALL(AR$3:AR$1130,5),"SIMILAR","NO")</f>
        <v>NO</v>
      </c>
      <c r="AU155" s="62" t="str">
        <f t="shared" si="104"/>
        <v>N/A</v>
      </c>
      <c r="AV155" s="62">
        <f t="shared" si="105"/>
        <v>0</v>
      </c>
      <c r="AW155" s="65">
        <f t="shared" si="106"/>
        <v>0</v>
      </c>
      <c r="AX155" s="59">
        <f>IFERROR(SQRT(($E155-$E$1136)^2+($K155-$K$1136)^2),0)</f>
        <v>2.8350850525515763E-2</v>
      </c>
      <c r="AY155" s="62" t="str">
        <f>IF(AX155&lt;=SMALL(AX$3:AX$1130,1),"MAS PARECIDO","NO")</f>
        <v>NO</v>
      </c>
      <c r="AZ155" s="62" t="str">
        <f>IF(AX155&lt;=SMALL(AX$3:AX$1130,5),"SIMILAR","NO")</f>
        <v>NO</v>
      </c>
      <c r="BA155" s="62" t="str">
        <f t="shared" si="107"/>
        <v>N/A</v>
      </c>
      <c r="BB155" s="62">
        <f t="shared" si="108"/>
        <v>0</v>
      </c>
      <c r="BC155" s="65">
        <f t="shared" si="109"/>
        <v>0</v>
      </c>
      <c r="BD155" s="59">
        <f>IFERROR(SQRT(($E155-$E$1136)^2+($O155-$O$1136)^2),0)</f>
        <v>2.8350850525515763E-2</v>
      </c>
      <c r="BE155" s="62" t="str">
        <f>IF(BD155&lt;=SMALL(BD$3:BD$1130,1),"MAS PARECIDO","NO")</f>
        <v>NO</v>
      </c>
      <c r="BF155" s="62" t="str">
        <f>IF(BD155&lt;=SMALL(BD$3:BD$1130,5),"SIMILAR","NO")</f>
        <v>NO</v>
      </c>
      <c r="BG155" s="62" t="str">
        <f t="shared" si="110"/>
        <v>N/A</v>
      </c>
      <c r="BH155" s="62">
        <f t="shared" si="111"/>
        <v>0</v>
      </c>
      <c r="BI155" s="65">
        <f t="shared" si="112"/>
        <v>0</v>
      </c>
      <c r="BJ155" s="59">
        <f>IFERROR(SQRT(($E155-$E$1136)^2+($R155-$R$1136)^2),0)</f>
        <v>2.8350850525515763E-2</v>
      </c>
      <c r="BK155" s="62" t="str">
        <f>IF(BJ155&lt;=SMALL(BJ$3:BJ$1130,1),"MAS PARECIDO","NO")</f>
        <v>NO</v>
      </c>
      <c r="BL155" s="62" t="str">
        <f>IF(BJ155&lt;=SMALL(BJ$3:BJ$1130,5),"SIMILAR","NO")</f>
        <v>NO</v>
      </c>
      <c r="BM155" s="62" t="str">
        <f t="shared" si="113"/>
        <v>N/A</v>
      </c>
      <c r="BN155" s="62">
        <f t="shared" si="114"/>
        <v>0</v>
      </c>
      <c r="BO155" s="65">
        <f t="shared" si="115"/>
        <v>0</v>
      </c>
      <c r="BP155" s="59">
        <f>IFERROR(SQRT(($E155-$E$1136)^2+($U155-$U$1136)^2),0)</f>
        <v>2.8350850525515763E-2</v>
      </c>
      <c r="BQ155" s="62" t="str">
        <f>IF(BP155&lt;=SMALL(BP$3:BP$1130,1),"MAS PARECIDO","NO")</f>
        <v>NO</v>
      </c>
      <c r="BR155" s="62" t="str">
        <f>IF(BP155&lt;=SMALL(BP$3:BP$1130,5),"SIMILAR","NO")</f>
        <v>NO</v>
      </c>
      <c r="BS155" s="62" t="str">
        <f t="shared" si="116"/>
        <v>N/A</v>
      </c>
      <c r="BT155" s="62">
        <f t="shared" si="117"/>
        <v>0</v>
      </c>
      <c r="BU155" s="65">
        <f t="shared" si="118"/>
        <v>0</v>
      </c>
      <c r="BV155" s="59">
        <f>IFERROR(SQRT(($E155-$E$1136)^2+($X155-$X$1136)^2),0)</f>
        <v>2.8350850525515763E-2</v>
      </c>
      <c r="BW155" s="62" t="str">
        <f>IF(BV155&lt;=SMALL(BV$3:BV$1130,1),"MAS PARECIDO","NO")</f>
        <v>NO</v>
      </c>
      <c r="BX155" s="62" t="str">
        <f>IF(BV155&lt;=SMALL(BV$3:BV$1130,5),"SIMILAR","NO")</f>
        <v>NO</v>
      </c>
      <c r="BY155" s="62" t="str">
        <f t="shared" si="119"/>
        <v>N/A</v>
      </c>
      <c r="BZ155" s="62">
        <f t="shared" si="120"/>
        <v>0</v>
      </c>
      <c r="CA155" s="65">
        <f t="shared" si="121"/>
        <v>0</v>
      </c>
      <c r="CB155" s="59">
        <f>IFERROR(SQRT(($E155-$E$1136)^2+($AA155-$AA$1136)^2),0)</f>
        <v>1.000401804639276</v>
      </c>
      <c r="CC155" s="62" t="str">
        <f>IF(CB155&lt;=SMALL(CB$3:CB$1130,1),"MAS PARECIDO","NO")</f>
        <v>NO</v>
      </c>
      <c r="CD155" s="62" t="str">
        <f>IF(CB155&lt;=SMALL(CB$3:CB$1130,5),"SIMILAR","NO")</f>
        <v>NO</v>
      </c>
      <c r="CE155" s="62" t="str">
        <f t="shared" si="126"/>
        <v>N/A</v>
      </c>
      <c r="CF155" s="62">
        <f t="shared" si="127"/>
        <v>0</v>
      </c>
      <c r="CG155" s="65">
        <f t="shared" si="128"/>
        <v>0</v>
      </c>
      <c r="CH155" s="59">
        <f>IFERROR(SQRT(($E155-$E$1136)^2+($AD155-$AD$1136)^2),0)</f>
        <v>1.000401804639276</v>
      </c>
      <c r="CI155" s="62" t="str">
        <f>IF(CH155&lt;=SMALL(CH$3:CH$1130,1),"MAS PARECIDO","NO")</f>
        <v>NO</v>
      </c>
      <c r="CJ155" s="62" t="str">
        <f>IF(CH155&lt;=SMALL(CH$3:CH$1130,5),"SIMILAR","NO")</f>
        <v>NO</v>
      </c>
      <c r="CK155" s="62" t="str">
        <f t="shared" si="129"/>
        <v>N/A</v>
      </c>
      <c r="CL155" s="62">
        <f t="shared" si="130"/>
        <v>0</v>
      </c>
      <c r="CM155" s="65">
        <f t="shared" si="131"/>
        <v>0</v>
      </c>
      <c r="CN155" s="59">
        <f>IFERROR(SQRT(($E155-$E$1136)^2+($AG155-$AG$1136)^2),0)</f>
        <v>1.000401804639276</v>
      </c>
      <c r="CO155" s="62" t="str">
        <f>IF(CN155&lt;=SMALL(CN$3:CN$1130,1),"MAS PARECIDO","NO")</f>
        <v>NO</v>
      </c>
      <c r="CP155" s="62" t="str">
        <f>IF(CN155&lt;=SMALL(CN$3:CN$1130,5),"SIMILAR","NO")</f>
        <v>NO</v>
      </c>
      <c r="CQ155" s="62" t="str">
        <f t="shared" si="132"/>
        <v>N/A</v>
      </c>
      <c r="CR155" s="62">
        <f t="shared" si="133"/>
        <v>0</v>
      </c>
      <c r="CS155" s="65">
        <f t="shared" si="134"/>
        <v>0</v>
      </c>
      <c r="CT155" s="59">
        <f>IFERROR(SQRT(($E155-$E$1136)^2+($AJ155-$AJ$1136)^2),0)</f>
        <v>2.8350850525515763E-2</v>
      </c>
      <c r="CU155" s="62" t="str">
        <f>IF(CT155&lt;=SMALL(CT$3:CT$1130,1),"MAS PARECIDO","NO")</f>
        <v>NO</v>
      </c>
      <c r="CV155" s="62" t="str">
        <f>IF(CT155&lt;=SMALL(CT$3:CT$1130,5),"SIMILAR","NO")</f>
        <v>NO</v>
      </c>
      <c r="CW155" s="62" t="str">
        <f t="shared" si="135"/>
        <v>N/A</v>
      </c>
      <c r="CX155" s="62">
        <f t="shared" si="136"/>
        <v>0</v>
      </c>
      <c r="CY155" s="65">
        <f t="shared" si="137"/>
        <v>0</v>
      </c>
      <c r="CZ155" s="2" t="s">
        <v>1552</v>
      </c>
      <c r="DA155" s="2" t="s">
        <v>1553</v>
      </c>
      <c r="DB155" s="2">
        <v>12</v>
      </c>
      <c r="DC155" s="2" t="s">
        <v>319</v>
      </c>
    </row>
    <row r="156" spans="1:107">
      <c r="A156" s="45" t="s">
        <v>344</v>
      </c>
      <c r="B156" s="46">
        <v>63294</v>
      </c>
      <c r="C156" s="47">
        <f>(B156-$B$1132)/($B$1133-$B$1132)</f>
        <v>6.8719834660499857E-2</v>
      </c>
      <c r="D156" s="46">
        <v>18000</v>
      </c>
      <c r="E156" s="47">
        <f>(D156-$D$1132)/($D$1133-$D$1132)</f>
        <v>3.5971079132373969E-2</v>
      </c>
      <c r="F156" s="46" t="s">
        <v>203</v>
      </c>
      <c r="G156" s="44">
        <f>VLOOKUP(F156,'DATOS DE SOPORTE'!$Y$5:$Z$8,2,FALSE)</f>
        <v>3</v>
      </c>
      <c r="H156" s="47">
        <f>(G156-$G$1132)/($G$1133-$G$1132)</f>
        <v>0.66666666666666663</v>
      </c>
      <c r="I156" s="50">
        <v>3</v>
      </c>
      <c r="J156" s="44">
        <f t="shared" si="99"/>
        <v>3</v>
      </c>
      <c r="K156" s="43">
        <f>(J156-$J$1132)/($J$1133-$J$1132)</f>
        <v>0.6</v>
      </c>
      <c r="L156" s="51" t="str">
        <f t="shared" si="96"/>
        <v>SI</v>
      </c>
      <c r="M156" s="46" t="s">
        <v>192</v>
      </c>
      <c r="N156" s="44">
        <f t="shared" si="100"/>
        <v>2</v>
      </c>
      <c r="O156" s="43">
        <f>(N156-N$1132)/(N$1133-N$1132)</f>
        <v>1</v>
      </c>
      <c r="P156" s="46" t="s">
        <v>193</v>
      </c>
      <c r="Q156" s="44">
        <f t="shared" si="101"/>
        <v>2</v>
      </c>
      <c r="R156" s="43">
        <f>(Q156-Q$1132)/(Q$1133-Q$1132)</f>
        <v>0.5</v>
      </c>
      <c r="S156" s="46" t="s">
        <v>194</v>
      </c>
      <c r="T156" s="44">
        <f t="shared" si="102"/>
        <v>1</v>
      </c>
      <c r="U156" s="43">
        <f>(T156-T$1132)/(T$1133-T$1132)</f>
        <v>0</v>
      </c>
      <c r="V156" s="46" t="s">
        <v>62</v>
      </c>
      <c r="W156" s="53">
        <f>VLOOKUP(V156,'DATOS DE SOPORTE'!$S$5:$T$10,2,FALSE)</f>
        <v>1</v>
      </c>
      <c r="X156" s="54">
        <f>(W156-W$1132)/(W$1133-W$1132)</f>
        <v>0</v>
      </c>
      <c r="Y156" s="46" t="s">
        <v>136</v>
      </c>
      <c r="Z156" s="53">
        <f t="shared" si="122"/>
        <v>2</v>
      </c>
      <c r="AA156" s="54">
        <f>(Z156-Z$1132)/(Z$1133-Z$1132)</f>
        <v>1</v>
      </c>
      <c r="AB156" s="46" t="s">
        <v>136</v>
      </c>
      <c r="AC156" s="53">
        <f t="shared" si="123"/>
        <v>2</v>
      </c>
      <c r="AD156" s="54">
        <f>(AC156-AC$1132)/(AC$1133-AC$1132)</f>
        <v>1</v>
      </c>
      <c r="AE156" s="46" t="s">
        <v>188</v>
      </c>
      <c r="AF156" s="53">
        <f t="shared" si="124"/>
        <v>1</v>
      </c>
      <c r="AG156" s="54">
        <f>(AF156-AF$1132)/(AF$1133-AF$1132)</f>
        <v>0</v>
      </c>
      <c r="AH156" s="24" t="s">
        <v>67</v>
      </c>
      <c r="AI156" s="53">
        <f>VLOOKUP(AH156,'DATOS DE SOPORTE'!$V$5:$W$8,2,FALSE)</f>
        <v>1</v>
      </c>
      <c r="AJ156" s="54">
        <f>(AI156-AI$1132)/(AI$1133-AI$1132)</f>
        <v>0</v>
      </c>
      <c r="AK156" s="58" t="str">
        <f t="shared" si="125"/>
        <v>Bueno</v>
      </c>
      <c r="AL156" s="61">
        <f>IFERROR(SQRT(($E156-$E$1136)^2+($C156-$C$1136)^2),0)</f>
        <v>0.14108958757226731</v>
      </c>
      <c r="AM156" s="62" t="str">
        <f>IF(AL156&lt;=SMALL($AL$3:$AL$1130,1),"MAS PARECIDO","NO")</f>
        <v>NO</v>
      </c>
      <c r="AN156" s="62" t="str">
        <f>IF(AL156&lt;=SMALL($AL$3:$AL$1130,5),"SIMILAR","NO")</f>
        <v>NO</v>
      </c>
      <c r="AO156" s="62" t="str">
        <f t="shared" si="97"/>
        <v>N/A</v>
      </c>
      <c r="AP156" s="62">
        <f t="shared" si="103"/>
        <v>0</v>
      </c>
      <c r="AQ156" s="65">
        <f t="shared" si="98"/>
        <v>0</v>
      </c>
      <c r="AR156" s="61">
        <f>IFERROR(SQRT(($E156-$E$1136)^2+($H156-$H$1136)^2),0)</f>
        <v>0.33527181342100687</v>
      </c>
      <c r="AS156" s="62" t="str">
        <f>IF(AR156&lt;=SMALL(AR$3:AR$1130,1),"MAS PARECIDO","NO")</f>
        <v>NO</v>
      </c>
      <c r="AT156" s="62" t="str">
        <f>IF(AR156&lt;=SMALL(AR$3:AR$1130,5),"SIMILAR","NO")</f>
        <v>NO</v>
      </c>
      <c r="AU156" s="62" t="str">
        <f t="shared" si="104"/>
        <v>N/A</v>
      </c>
      <c r="AV156" s="62">
        <f t="shared" si="105"/>
        <v>0</v>
      </c>
      <c r="AW156" s="65">
        <f t="shared" si="106"/>
        <v>0</v>
      </c>
      <c r="AX156" s="59">
        <f>IFERROR(SQRT(($E156-$E$1136)^2+($K156-$K$1136)^2),0)</f>
        <v>0.40161682953220385</v>
      </c>
      <c r="AY156" s="62" t="str">
        <f>IF(AX156&lt;=SMALL(AX$3:AX$1130,1),"MAS PARECIDO","NO")</f>
        <v>NO</v>
      </c>
      <c r="AZ156" s="62" t="str">
        <f>IF(AX156&lt;=SMALL(AX$3:AX$1130,5),"SIMILAR","NO")</f>
        <v>NO</v>
      </c>
      <c r="BA156" s="62" t="str">
        <f t="shared" si="107"/>
        <v>N/A</v>
      </c>
      <c r="BB156" s="62">
        <f t="shared" si="108"/>
        <v>0</v>
      </c>
      <c r="BC156" s="65">
        <f t="shared" si="109"/>
        <v>0</v>
      </c>
      <c r="BD156" s="59">
        <f>IFERROR(SQRT(($E156-$E$1136)^2+($O156-$O$1136)^2),0)</f>
        <v>3.6001080032400969E-2</v>
      </c>
      <c r="BE156" s="62" t="str">
        <f>IF(BD156&lt;=SMALL(BD$3:BD$1130,1),"MAS PARECIDO","NO")</f>
        <v>NO</v>
      </c>
      <c r="BF156" s="62" t="str">
        <f>IF(BD156&lt;=SMALL(BD$3:BD$1130,5),"SIMILAR","NO")</f>
        <v>NO</v>
      </c>
      <c r="BG156" s="62" t="str">
        <f t="shared" si="110"/>
        <v>N/A</v>
      </c>
      <c r="BH156" s="62">
        <f t="shared" si="111"/>
        <v>0</v>
      </c>
      <c r="BI156" s="65">
        <f t="shared" si="112"/>
        <v>0</v>
      </c>
      <c r="BJ156" s="59">
        <f>IFERROR(SQRT(($E156-$E$1136)^2+($R156-$R$1136)^2),0)</f>
        <v>3.6001080032400969E-2</v>
      </c>
      <c r="BK156" s="62" t="str">
        <f>IF(BJ156&lt;=SMALL(BJ$3:BJ$1130,1),"MAS PARECIDO","NO")</f>
        <v>NO</v>
      </c>
      <c r="BL156" s="62" t="str">
        <f>IF(BJ156&lt;=SMALL(BJ$3:BJ$1130,5),"SIMILAR","NO")</f>
        <v>NO</v>
      </c>
      <c r="BM156" s="62" t="str">
        <f t="shared" si="113"/>
        <v>N/A</v>
      </c>
      <c r="BN156" s="62">
        <f t="shared" si="114"/>
        <v>0</v>
      </c>
      <c r="BO156" s="65">
        <f t="shared" si="115"/>
        <v>0</v>
      </c>
      <c r="BP156" s="59">
        <f>IFERROR(SQRT(($E156-$E$1136)^2+($U156-$U$1136)^2),0)</f>
        <v>3.6001080032400969E-2</v>
      </c>
      <c r="BQ156" s="62" t="str">
        <f>IF(BP156&lt;=SMALL(BP$3:BP$1130,1),"MAS PARECIDO","NO")</f>
        <v>NO</v>
      </c>
      <c r="BR156" s="62" t="str">
        <f>IF(BP156&lt;=SMALL(BP$3:BP$1130,5),"SIMILAR","NO")</f>
        <v>NO</v>
      </c>
      <c r="BS156" s="62" t="str">
        <f t="shared" si="116"/>
        <v>N/A</v>
      </c>
      <c r="BT156" s="62">
        <f t="shared" si="117"/>
        <v>0</v>
      </c>
      <c r="BU156" s="65">
        <f t="shared" si="118"/>
        <v>0</v>
      </c>
      <c r="BV156" s="59">
        <f>IFERROR(SQRT(($E156-$E$1136)^2+($X156-$X$1136)^2),0)</f>
        <v>3.6001080032400969E-2</v>
      </c>
      <c r="BW156" s="62" t="str">
        <f>IF(BV156&lt;=SMALL(BV$3:BV$1130,1),"MAS PARECIDO","NO")</f>
        <v>NO</v>
      </c>
      <c r="BX156" s="62" t="str">
        <f>IF(BV156&lt;=SMALL(BV$3:BV$1130,5),"SIMILAR","NO")</f>
        <v>NO</v>
      </c>
      <c r="BY156" s="62" t="str">
        <f t="shared" si="119"/>
        <v>N/A</v>
      </c>
      <c r="BZ156" s="62">
        <f t="shared" si="120"/>
        <v>0</v>
      </c>
      <c r="CA156" s="65">
        <f t="shared" si="121"/>
        <v>0</v>
      </c>
      <c r="CB156" s="59">
        <f>IFERROR(SQRT(($E156-$E$1136)^2+($AA156-$AA$1136)^2),0)</f>
        <v>1.0006478290405167</v>
      </c>
      <c r="CC156" s="62" t="str">
        <f>IF(CB156&lt;=SMALL(CB$3:CB$1130,1),"MAS PARECIDO","NO")</f>
        <v>NO</v>
      </c>
      <c r="CD156" s="62" t="str">
        <f>IF(CB156&lt;=SMALL(CB$3:CB$1130,5),"SIMILAR","NO")</f>
        <v>NO</v>
      </c>
      <c r="CE156" s="62" t="str">
        <f t="shared" si="126"/>
        <v>N/A</v>
      </c>
      <c r="CF156" s="62">
        <f t="shared" si="127"/>
        <v>0</v>
      </c>
      <c r="CG156" s="65">
        <f t="shared" si="128"/>
        <v>0</v>
      </c>
      <c r="CH156" s="59">
        <f>IFERROR(SQRT(($E156-$E$1136)^2+($AD156-$AD$1136)^2),0)</f>
        <v>3.6001080032400969E-2</v>
      </c>
      <c r="CI156" s="62" t="str">
        <f>IF(CH156&lt;=SMALL(CH$3:CH$1130,1),"MAS PARECIDO","NO")</f>
        <v>NO</v>
      </c>
      <c r="CJ156" s="62" t="str">
        <f>IF(CH156&lt;=SMALL(CH$3:CH$1130,5),"SIMILAR","NO")</f>
        <v>NO</v>
      </c>
      <c r="CK156" s="62" t="str">
        <f t="shared" si="129"/>
        <v>N/A</v>
      </c>
      <c r="CL156" s="62">
        <f t="shared" si="130"/>
        <v>0</v>
      </c>
      <c r="CM156" s="65">
        <f t="shared" si="131"/>
        <v>0</v>
      </c>
      <c r="CN156" s="59">
        <f>IFERROR(SQRT(($E156-$E$1136)^2+($AG156-$AG$1136)^2),0)</f>
        <v>1.0006478290405167</v>
      </c>
      <c r="CO156" s="62" t="str">
        <f>IF(CN156&lt;=SMALL(CN$3:CN$1130,1),"MAS PARECIDO","NO")</f>
        <v>NO</v>
      </c>
      <c r="CP156" s="62" t="str">
        <f>IF(CN156&lt;=SMALL(CN$3:CN$1130,5),"SIMILAR","NO")</f>
        <v>NO</v>
      </c>
      <c r="CQ156" s="62" t="str">
        <f t="shared" si="132"/>
        <v>N/A</v>
      </c>
      <c r="CR156" s="62">
        <f t="shared" si="133"/>
        <v>0</v>
      </c>
      <c r="CS156" s="65">
        <f t="shared" si="134"/>
        <v>0</v>
      </c>
      <c r="CT156" s="59">
        <f>IFERROR(SQRT(($E156-$E$1136)^2+($AJ156-$AJ$1136)^2),0)</f>
        <v>3.6001080032400969E-2</v>
      </c>
      <c r="CU156" s="62" t="str">
        <f>IF(CT156&lt;=SMALL(CT$3:CT$1130,1),"MAS PARECIDO","NO")</f>
        <v>NO</v>
      </c>
      <c r="CV156" s="62" t="str">
        <f>IF(CT156&lt;=SMALL(CT$3:CT$1130,5),"SIMILAR","NO")</f>
        <v>NO</v>
      </c>
      <c r="CW156" s="62" t="str">
        <f t="shared" si="135"/>
        <v>N/A</v>
      </c>
      <c r="CX156" s="62">
        <f t="shared" si="136"/>
        <v>0</v>
      </c>
      <c r="CY156" s="65">
        <f t="shared" si="137"/>
        <v>0</v>
      </c>
      <c r="CZ156" s="2" t="s">
        <v>1554</v>
      </c>
      <c r="DA156" s="2" t="s">
        <v>1555</v>
      </c>
      <c r="DB156" s="2">
        <v>0</v>
      </c>
      <c r="DC156" s="2" t="s">
        <v>189</v>
      </c>
    </row>
    <row r="157" spans="1:107">
      <c r="A157" s="45" t="s">
        <v>345</v>
      </c>
      <c r="B157" s="46">
        <v>29593</v>
      </c>
      <c r="C157" s="47">
        <f>(B157-$B$1132)/($B$1133-$B$1132)</f>
        <v>2.9326290678018872E-2</v>
      </c>
      <c r="D157" s="46">
        <v>9000</v>
      </c>
      <c r="E157" s="47">
        <f>(D157-$D$1132)/($D$1133-$D$1132)</f>
        <v>1.7970539116173485E-2</v>
      </c>
      <c r="F157" s="46" t="s">
        <v>53</v>
      </c>
      <c r="G157" s="44">
        <f>VLOOKUP(F157,'DATOS DE SOPORTE'!$Y$5:$Z$8,2,FALSE)</f>
        <v>2</v>
      </c>
      <c r="H157" s="47">
        <f>(G157-$G$1132)/($G$1133-$G$1132)</f>
        <v>0.33333333333333331</v>
      </c>
      <c r="I157" s="50">
        <v>0</v>
      </c>
      <c r="J157" s="44">
        <f t="shared" si="99"/>
        <v>0</v>
      </c>
      <c r="K157" s="43">
        <f>(J157-$J$1132)/($J$1133-$J$1132)</f>
        <v>0</v>
      </c>
      <c r="L157" s="51" t="str">
        <f t="shared" si="96"/>
        <v>NO</v>
      </c>
      <c r="M157" s="46" t="s">
        <v>192</v>
      </c>
      <c r="N157" s="44">
        <f t="shared" si="100"/>
        <v>2</v>
      </c>
      <c r="O157" s="43">
        <f>(N157-N$1132)/(N$1133-N$1132)</f>
        <v>1</v>
      </c>
      <c r="P157" s="46" t="s">
        <v>193</v>
      </c>
      <c r="Q157" s="44">
        <f t="shared" si="101"/>
        <v>2</v>
      </c>
      <c r="R157" s="43">
        <f>(Q157-Q$1132)/(Q$1133-Q$1132)</f>
        <v>0.5</v>
      </c>
      <c r="S157" s="46" t="s">
        <v>194</v>
      </c>
      <c r="T157" s="44">
        <f t="shared" si="102"/>
        <v>1</v>
      </c>
      <c r="U157" s="43">
        <f>(T157-T$1132)/(T$1133-T$1132)</f>
        <v>0</v>
      </c>
      <c r="V157" s="46" t="s">
        <v>62</v>
      </c>
      <c r="W157" s="53">
        <f>VLOOKUP(V157,'DATOS DE SOPORTE'!$S$5:$T$10,2,FALSE)</f>
        <v>1</v>
      </c>
      <c r="X157" s="54">
        <f>(W157-W$1132)/(W$1133-W$1132)</f>
        <v>0</v>
      </c>
      <c r="Y157" s="46" t="s">
        <v>188</v>
      </c>
      <c r="Z157" s="53">
        <f t="shared" si="122"/>
        <v>1</v>
      </c>
      <c r="AA157" s="54">
        <f>(Z157-Z$1132)/(Z$1133-Z$1132)</f>
        <v>0</v>
      </c>
      <c r="AB157" s="46" t="s">
        <v>136</v>
      </c>
      <c r="AC157" s="53">
        <f t="shared" si="123"/>
        <v>2</v>
      </c>
      <c r="AD157" s="54">
        <f>(AC157-AC$1132)/(AC$1133-AC$1132)</f>
        <v>1</v>
      </c>
      <c r="AE157" s="46" t="s">
        <v>188</v>
      </c>
      <c r="AF157" s="53">
        <f t="shared" si="124"/>
        <v>1</v>
      </c>
      <c r="AG157" s="54">
        <f>(AF157-AF$1132)/(AF$1133-AF$1132)</f>
        <v>0</v>
      </c>
      <c r="AH157" s="24" t="s">
        <v>67</v>
      </c>
      <c r="AI157" s="53">
        <f>VLOOKUP(AH157,'DATOS DE SOPORTE'!$V$5:$W$8,2,FALSE)</f>
        <v>1</v>
      </c>
      <c r="AJ157" s="54">
        <f>(AI157-AI$1132)/(AI$1133-AI$1132)</f>
        <v>0</v>
      </c>
      <c r="AK157" s="58" t="str">
        <f t="shared" si="125"/>
        <v>Muy malo</v>
      </c>
      <c r="AL157" s="61">
        <f>IFERROR(SQRT(($E157-$E$1136)^2+($C157-$C$1136)^2),0)</f>
        <v>0.17673181663835927</v>
      </c>
      <c r="AM157" s="62" t="str">
        <f>IF(AL157&lt;=SMALL($AL$3:$AL$1130,1),"MAS PARECIDO","NO")</f>
        <v>NO</v>
      </c>
      <c r="AN157" s="62" t="str">
        <f>IF(AL157&lt;=SMALL($AL$3:$AL$1130,5),"SIMILAR","NO")</f>
        <v>NO</v>
      </c>
      <c r="AO157" s="62" t="str">
        <f t="shared" si="97"/>
        <v>N/A</v>
      </c>
      <c r="AP157" s="62">
        <f t="shared" si="103"/>
        <v>0</v>
      </c>
      <c r="AQ157" s="65">
        <f t="shared" si="98"/>
        <v>0</v>
      </c>
      <c r="AR157" s="61">
        <f>IFERROR(SQRT(($E157-$E$1136)^2+($H157-$H$1136)^2),0)</f>
        <v>1.8000540016200484E-2</v>
      </c>
      <c r="AS157" s="62" t="str">
        <f>IF(AR157&lt;=SMALL(AR$3:AR$1130,1),"MAS PARECIDO","NO")</f>
        <v>NO</v>
      </c>
      <c r="AT157" s="62" t="str">
        <f>IF(AR157&lt;=SMALL(AR$3:AR$1130,5),"SIMILAR","NO")</f>
        <v>NO</v>
      </c>
      <c r="AU157" s="62" t="str">
        <f t="shared" si="104"/>
        <v>N/A</v>
      </c>
      <c r="AV157" s="62">
        <f t="shared" si="105"/>
        <v>0</v>
      </c>
      <c r="AW157" s="65">
        <f t="shared" si="106"/>
        <v>0</v>
      </c>
      <c r="AX157" s="59">
        <f>IFERROR(SQRT(($E157-$E$1136)^2+($K157-$K$1136)^2),0)</f>
        <v>0.20080841476610198</v>
      </c>
      <c r="AY157" s="62" t="str">
        <f>IF(AX157&lt;=SMALL(AX$3:AX$1130,1),"MAS PARECIDO","NO")</f>
        <v>NO</v>
      </c>
      <c r="AZ157" s="62" t="str">
        <f>IF(AX157&lt;=SMALL(AX$3:AX$1130,5),"SIMILAR","NO")</f>
        <v>NO</v>
      </c>
      <c r="BA157" s="62" t="str">
        <f t="shared" si="107"/>
        <v>N/A</v>
      </c>
      <c r="BB157" s="62">
        <f t="shared" si="108"/>
        <v>0</v>
      </c>
      <c r="BC157" s="65">
        <f t="shared" si="109"/>
        <v>0</v>
      </c>
      <c r="BD157" s="59">
        <f>IFERROR(SQRT(($E157-$E$1136)^2+($O157-$O$1136)^2),0)</f>
        <v>1.8000540016200484E-2</v>
      </c>
      <c r="BE157" s="62" t="str">
        <f>IF(BD157&lt;=SMALL(BD$3:BD$1130,1),"MAS PARECIDO","NO")</f>
        <v>NO</v>
      </c>
      <c r="BF157" s="62" t="str">
        <f>IF(BD157&lt;=SMALL(BD$3:BD$1130,5),"SIMILAR","NO")</f>
        <v>NO</v>
      </c>
      <c r="BG157" s="62" t="str">
        <f t="shared" si="110"/>
        <v>N/A</v>
      </c>
      <c r="BH157" s="62">
        <f t="shared" si="111"/>
        <v>0</v>
      </c>
      <c r="BI157" s="65">
        <f t="shared" si="112"/>
        <v>0</v>
      </c>
      <c r="BJ157" s="59">
        <f>IFERROR(SQRT(($E157-$E$1136)^2+($R157-$R$1136)^2),0)</f>
        <v>1.8000540016200484E-2</v>
      </c>
      <c r="BK157" s="62" t="str">
        <f>IF(BJ157&lt;=SMALL(BJ$3:BJ$1130,1),"MAS PARECIDO","NO")</f>
        <v>NO</v>
      </c>
      <c r="BL157" s="62" t="str">
        <f>IF(BJ157&lt;=SMALL(BJ$3:BJ$1130,5),"SIMILAR","NO")</f>
        <v>NO</v>
      </c>
      <c r="BM157" s="62" t="str">
        <f t="shared" si="113"/>
        <v>N/A</v>
      </c>
      <c r="BN157" s="62">
        <f t="shared" si="114"/>
        <v>0</v>
      </c>
      <c r="BO157" s="65">
        <f t="shared" si="115"/>
        <v>0</v>
      </c>
      <c r="BP157" s="59">
        <f>IFERROR(SQRT(($E157-$E$1136)^2+($U157-$U$1136)^2),0)</f>
        <v>1.8000540016200484E-2</v>
      </c>
      <c r="BQ157" s="62" t="str">
        <f>IF(BP157&lt;=SMALL(BP$3:BP$1130,1),"MAS PARECIDO","NO")</f>
        <v>NO</v>
      </c>
      <c r="BR157" s="62" t="str">
        <f>IF(BP157&lt;=SMALL(BP$3:BP$1130,5),"SIMILAR","NO")</f>
        <v>NO</v>
      </c>
      <c r="BS157" s="62" t="str">
        <f t="shared" si="116"/>
        <v>N/A</v>
      </c>
      <c r="BT157" s="62">
        <f t="shared" si="117"/>
        <v>0</v>
      </c>
      <c r="BU157" s="65">
        <f t="shared" si="118"/>
        <v>0</v>
      </c>
      <c r="BV157" s="59">
        <f>IFERROR(SQRT(($E157-$E$1136)^2+($X157-$X$1136)^2),0)</f>
        <v>1.8000540016200484E-2</v>
      </c>
      <c r="BW157" s="62" t="str">
        <f>IF(BV157&lt;=SMALL(BV$3:BV$1130,1),"MAS PARECIDO","NO")</f>
        <v>NO</v>
      </c>
      <c r="BX157" s="62" t="str">
        <f>IF(BV157&lt;=SMALL(BV$3:BV$1130,5),"SIMILAR","NO")</f>
        <v>NO</v>
      </c>
      <c r="BY157" s="62" t="str">
        <f t="shared" si="119"/>
        <v>N/A</v>
      </c>
      <c r="BZ157" s="62">
        <f t="shared" si="120"/>
        <v>0</v>
      </c>
      <c r="CA157" s="65">
        <f t="shared" si="121"/>
        <v>0</v>
      </c>
      <c r="CB157" s="59">
        <f>IFERROR(SQRT(($E157-$E$1136)^2+($AA157-$AA$1136)^2),0)</f>
        <v>1.8000540016200484E-2</v>
      </c>
      <c r="CC157" s="62" t="str">
        <f>IF(CB157&lt;=SMALL(CB$3:CB$1130,1),"MAS PARECIDO","NO")</f>
        <v>NO</v>
      </c>
      <c r="CD157" s="62" t="str">
        <f>IF(CB157&lt;=SMALL(CB$3:CB$1130,5),"SIMILAR","NO")</f>
        <v>NO</v>
      </c>
      <c r="CE157" s="62" t="str">
        <f t="shared" si="126"/>
        <v>N/A</v>
      </c>
      <c r="CF157" s="62">
        <f t="shared" si="127"/>
        <v>0</v>
      </c>
      <c r="CG157" s="65">
        <f t="shared" si="128"/>
        <v>0</v>
      </c>
      <c r="CH157" s="59">
        <f>IFERROR(SQRT(($E157-$E$1136)^2+($AD157-$AD$1136)^2),0)</f>
        <v>1.8000540016200484E-2</v>
      </c>
      <c r="CI157" s="62" t="str">
        <f>IF(CH157&lt;=SMALL(CH$3:CH$1130,1),"MAS PARECIDO","NO")</f>
        <v>NO</v>
      </c>
      <c r="CJ157" s="62" t="str">
        <f>IF(CH157&lt;=SMALL(CH$3:CH$1130,5),"SIMILAR","NO")</f>
        <v>NO</v>
      </c>
      <c r="CK157" s="62" t="str">
        <f t="shared" si="129"/>
        <v>N/A</v>
      </c>
      <c r="CL157" s="62">
        <f t="shared" si="130"/>
        <v>0</v>
      </c>
      <c r="CM157" s="65">
        <f t="shared" si="131"/>
        <v>0</v>
      </c>
      <c r="CN157" s="59">
        <f>IFERROR(SQRT(($E157-$E$1136)^2+($AG157-$AG$1136)^2),0)</f>
        <v>1.0001619965989883</v>
      </c>
      <c r="CO157" s="62" t="str">
        <f>IF(CN157&lt;=SMALL(CN$3:CN$1130,1),"MAS PARECIDO","NO")</f>
        <v>NO</v>
      </c>
      <c r="CP157" s="62" t="str">
        <f>IF(CN157&lt;=SMALL(CN$3:CN$1130,5),"SIMILAR","NO")</f>
        <v>NO</v>
      </c>
      <c r="CQ157" s="62" t="str">
        <f t="shared" si="132"/>
        <v>N/A</v>
      </c>
      <c r="CR157" s="62">
        <f t="shared" si="133"/>
        <v>0</v>
      </c>
      <c r="CS157" s="65">
        <f t="shared" si="134"/>
        <v>0</v>
      </c>
      <c r="CT157" s="59">
        <f>IFERROR(SQRT(($E157-$E$1136)^2+($AJ157-$AJ$1136)^2),0)</f>
        <v>1.8000540016200484E-2</v>
      </c>
      <c r="CU157" s="62" t="str">
        <f>IF(CT157&lt;=SMALL(CT$3:CT$1130,1),"MAS PARECIDO","NO")</f>
        <v>NO</v>
      </c>
      <c r="CV157" s="62" t="str">
        <f>IF(CT157&lt;=SMALL(CT$3:CT$1130,5),"SIMILAR","NO")</f>
        <v>NO</v>
      </c>
      <c r="CW157" s="62" t="str">
        <f t="shared" si="135"/>
        <v>N/A</v>
      </c>
      <c r="CX157" s="62">
        <f t="shared" si="136"/>
        <v>0</v>
      </c>
      <c r="CY157" s="65">
        <f t="shared" si="137"/>
        <v>0</v>
      </c>
      <c r="CZ157" s="2" t="s">
        <v>1556</v>
      </c>
      <c r="DA157" s="2" t="s">
        <v>1557</v>
      </c>
      <c r="DB157" s="2">
        <v>5</v>
      </c>
      <c r="DC157" s="2" t="s">
        <v>319</v>
      </c>
    </row>
    <row r="158" spans="1:107">
      <c r="A158" s="45" t="s">
        <v>347</v>
      </c>
      <c r="B158" s="46">
        <v>12000</v>
      </c>
      <c r="C158" s="47">
        <f>(B158-$B$1132)/($B$1133-$B$1132)</f>
        <v>8.7616006307268644E-3</v>
      </c>
      <c r="D158" s="46">
        <v>7000</v>
      </c>
      <c r="E158" s="47">
        <f>(D158-$D$1132)/($D$1133-$D$1132)</f>
        <v>1.3970419112573377E-2</v>
      </c>
      <c r="F158" s="46" t="s">
        <v>191</v>
      </c>
      <c r="G158" s="44">
        <f>VLOOKUP(F158,'DATOS DE SOPORTE'!$Y$5:$Z$8,2,FALSE)</f>
        <v>1</v>
      </c>
      <c r="H158" s="47">
        <f>(G158-$G$1132)/($G$1133-$G$1132)</f>
        <v>0</v>
      </c>
      <c r="I158" s="50">
        <v>1</v>
      </c>
      <c r="J158" s="44">
        <f t="shared" si="99"/>
        <v>1</v>
      </c>
      <c r="K158" s="43">
        <f>(J158-$J$1132)/($J$1133-$J$1132)</f>
        <v>0.2</v>
      </c>
      <c r="L158" s="51" t="str">
        <f t="shared" si="96"/>
        <v>SI</v>
      </c>
      <c r="M158" s="46" t="s">
        <v>56</v>
      </c>
      <c r="N158" s="44">
        <f t="shared" si="100"/>
        <v>1</v>
      </c>
      <c r="O158" s="43">
        <f>(N158-N$1132)/(N$1133-N$1132)</f>
        <v>0</v>
      </c>
      <c r="P158" s="46" t="s">
        <v>193</v>
      </c>
      <c r="Q158" s="44">
        <f t="shared" si="101"/>
        <v>2</v>
      </c>
      <c r="R158" s="43">
        <f>(Q158-Q$1132)/(Q$1133-Q$1132)</f>
        <v>0.5</v>
      </c>
      <c r="S158" s="46" t="s">
        <v>194</v>
      </c>
      <c r="T158" s="44">
        <f t="shared" si="102"/>
        <v>1</v>
      </c>
      <c r="U158" s="43">
        <f>(T158-T$1132)/(T$1133-T$1132)</f>
        <v>0</v>
      </c>
      <c r="V158" s="46" t="s">
        <v>212</v>
      </c>
      <c r="W158" s="53">
        <f>VLOOKUP(V158,'DATOS DE SOPORTE'!$S$5:$T$10,2,FALSE)</f>
        <v>3</v>
      </c>
      <c r="X158" s="54">
        <f>(W158-W$1132)/(W$1133-W$1132)</f>
        <v>0.4</v>
      </c>
      <c r="Y158" s="46" t="s">
        <v>136</v>
      </c>
      <c r="Z158" s="53">
        <f t="shared" si="122"/>
        <v>2</v>
      </c>
      <c r="AA158" s="54">
        <f>(Z158-Z$1132)/(Z$1133-Z$1132)</f>
        <v>1</v>
      </c>
      <c r="AB158" s="46" t="s">
        <v>188</v>
      </c>
      <c r="AC158" s="53">
        <f t="shared" si="123"/>
        <v>1</v>
      </c>
      <c r="AD158" s="54">
        <f>(AC158-AC$1132)/(AC$1133-AC$1132)</f>
        <v>0</v>
      </c>
      <c r="AE158" s="46" t="s">
        <v>136</v>
      </c>
      <c r="AF158" s="53">
        <f t="shared" si="124"/>
        <v>2</v>
      </c>
      <c r="AG158" s="54">
        <f>(AF158-AF$1132)/(AF$1133-AF$1132)</f>
        <v>1</v>
      </c>
      <c r="AH158" s="24" t="s">
        <v>199</v>
      </c>
      <c r="AI158" s="53">
        <f>VLOOKUP(AH158,'DATOS DE SOPORTE'!$V$5:$W$8,2,FALSE)</f>
        <v>2</v>
      </c>
      <c r="AJ158" s="54">
        <f>(AI158-AI$1132)/(AI$1133-AI$1132)</f>
        <v>0.33333333333333331</v>
      </c>
      <c r="AK158" s="58" t="str">
        <f t="shared" si="125"/>
        <v>Regular</v>
      </c>
      <c r="AL158" s="61">
        <f>IFERROR(SQRT(($E158-$E$1136)^2+($C158-$C$1136)^2),0)</f>
        <v>0.19687585517955394</v>
      </c>
      <c r="AM158" s="62" t="str">
        <f>IF(AL158&lt;=SMALL($AL$3:$AL$1130,1),"MAS PARECIDO","NO")</f>
        <v>NO</v>
      </c>
      <c r="AN158" s="62" t="str">
        <f>IF(AL158&lt;=SMALL($AL$3:$AL$1130,5),"SIMILAR","NO")</f>
        <v>NO</v>
      </c>
      <c r="AO158" s="62" t="str">
        <f t="shared" si="97"/>
        <v>N/A</v>
      </c>
      <c r="AP158" s="62">
        <f t="shared" si="103"/>
        <v>0</v>
      </c>
      <c r="AQ158" s="65">
        <f t="shared" si="98"/>
        <v>0</v>
      </c>
      <c r="AR158" s="61">
        <f>IFERROR(SQRT(($E158-$E$1136)^2+($H158-$H$1136)^2),0)</f>
        <v>0.33362722141881695</v>
      </c>
      <c r="AS158" s="62" t="str">
        <f>IF(AR158&lt;=SMALL(AR$3:AR$1130,1),"MAS PARECIDO","NO")</f>
        <v>NO</v>
      </c>
      <c r="AT158" s="62" t="str">
        <f>IF(AR158&lt;=SMALL(AR$3:AR$1130,5),"SIMILAR","NO")</f>
        <v>NO</v>
      </c>
      <c r="AU158" s="62" t="str">
        <f t="shared" si="104"/>
        <v>N/A</v>
      </c>
      <c r="AV158" s="62">
        <f t="shared" si="105"/>
        <v>0</v>
      </c>
      <c r="AW158" s="65">
        <f t="shared" si="106"/>
        <v>0</v>
      </c>
      <c r="AX158" s="59">
        <f>IFERROR(SQRT(($E158-$E$1136)^2+($K158-$K$1136)^2),0)</f>
        <v>1.4000420012600379E-2</v>
      </c>
      <c r="AY158" s="62" t="str">
        <f>IF(AX158&lt;=SMALL(AX$3:AX$1130,1),"MAS PARECIDO","NO")</f>
        <v>NO</v>
      </c>
      <c r="AZ158" s="62" t="str">
        <f>IF(AX158&lt;=SMALL(AX$3:AX$1130,5),"SIMILAR","NO")</f>
        <v>NO</v>
      </c>
      <c r="BA158" s="62" t="str">
        <f t="shared" si="107"/>
        <v>N/A</v>
      </c>
      <c r="BB158" s="62">
        <f t="shared" si="108"/>
        <v>0</v>
      </c>
      <c r="BC158" s="65">
        <f t="shared" si="109"/>
        <v>0</v>
      </c>
      <c r="BD158" s="59">
        <f>IFERROR(SQRT(($E158-$E$1136)^2+($O158-$O$1136)^2),0)</f>
        <v>1.000098001078159</v>
      </c>
      <c r="BE158" s="62" t="str">
        <f>IF(BD158&lt;=SMALL(BD$3:BD$1130,1),"MAS PARECIDO","NO")</f>
        <v>NO</v>
      </c>
      <c r="BF158" s="62" t="str">
        <f>IF(BD158&lt;=SMALL(BD$3:BD$1130,5),"SIMILAR","NO")</f>
        <v>NO</v>
      </c>
      <c r="BG158" s="62" t="str">
        <f t="shared" si="110"/>
        <v>N/A</v>
      </c>
      <c r="BH158" s="62">
        <f t="shared" si="111"/>
        <v>0</v>
      </c>
      <c r="BI158" s="65">
        <f t="shared" si="112"/>
        <v>0</v>
      </c>
      <c r="BJ158" s="59">
        <f>IFERROR(SQRT(($E158-$E$1136)^2+($R158-$R$1136)^2),0)</f>
        <v>1.4000420012600379E-2</v>
      </c>
      <c r="BK158" s="62" t="str">
        <f>IF(BJ158&lt;=SMALL(BJ$3:BJ$1130,1),"MAS PARECIDO","NO")</f>
        <v>NO</v>
      </c>
      <c r="BL158" s="62" t="str">
        <f>IF(BJ158&lt;=SMALL(BJ$3:BJ$1130,5),"SIMILAR","NO")</f>
        <v>NO</v>
      </c>
      <c r="BM158" s="62" t="str">
        <f t="shared" si="113"/>
        <v>N/A</v>
      </c>
      <c r="BN158" s="62">
        <f t="shared" si="114"/>
        <v>0</v>
      </c>
      <c r="BO158" s="65">
        <f t="shared" si="115"/>
        <v>0</v>
      </c>
      <c r="BP158" s="59">
        <f>IFERROR(SQRT(($E158-$E$1136)^2+($U158-$U$1136)^2),0)</f>
        <v>1.4000420012600379E-2</v>
      </c>
      <c r="BQ158" s="62" t="str">
        <f>IF(BP158&lt;=SMALL(BP$3:BP$1130,1),"MAS PARECIDO","NO")</f>
        <v>NO</v>
      </c>
      <c r="BR158" s="62" t="str">
        <f>IF(BP158&lt;=SMALL(BP$3:BP$1130,5),"SIMILAR","NO")</f>
        <v>NO</v>
      </c>
      <c r="BS158" s="62" t="str">
        <f t="shared" si="116"/>
        <v>N/A</v>
      </c>
      <c r="BT158" s="62">
        <f t="shared" si="117"/>
        <v>0</v>
      </c>
      <c r="BU158" s="65">
        <f t="shared" si="118"/>
        <v>0</v>
      </c>
      <c r="BV158" s="59">
        <f>IFERROR(SQRT(($E158-$E$1136)^2+($X158-$X$1136)^2),0)</f>
        <v>0.4002449397063369</v>
      </c>
      <c r="BW158" s="62" t="str">
        <f>IF(BV158&lt;=SMALL(BV$3:BV$1130,1),"MAS PARECIDO","NO")</f>
        <v>NO</v>
      </c>
      <c r="BX158" s="62" t="str">
        <f>IF(BV158&lt;=SMALL(BV$3:BV$1130,5),"SIMILAR","NO")</f>
        <v>NO</v>
      </c>
      <c r="BY158" s="62" t="str">
        <f t="shared" si="119"/>
        <v>N/A</v>
      </c>
      <c r="BZ158" s="62">
        <f t="shared" si="120"/>
        <v>0</v>
      </c>
      <c r="CA158" s="65">
        <f t="shared" si="121"/>
        <v>0</v>
      </c>
      <c r="CB158" s="59">
        <f>IFERROR(SQRT(($E158-$E$1136)^2+($AA158-$AA$1136)^2),0)</f>
        <v>1.000098001078159</v>
      </c>
      <c r="CC158" s="62" t="str">
        <f>IF(CB158&lt;=SMALL(CB$3:CB$1130,1),"MAS PARECIDO","NO")</f>
        <v>NO</v>
      </c>
      <c r="CD158" s="62" t="str">
        <f>IF(CB158&lt;=SMALL(CB$3:CB$1130,5),"SIMILAR","NO")</f>
        <v>NO</v>
      </c>
      <c r="CE158" s="62" t="str">
        <f t="shared" si="126"/>
        <v>N/A</v>
      </c>
      <c r="CF158" s="62">
        <f t="shared" si="127"/>
        <v>0</v>
      </c>
      <c r="CG158" s="65">
        <f t="shared" si="128"/>
        <v>0</v>
      </c>
      <c r="CH158" s="59">
        <f>IFERROR(SQRT(($E158-$E$1136)^2+($AD158-$AD$1136)^2),0)</f>
        <v>1.000098001078159</v>
      </c>
      <c r="CI158" s="62" t="str">
        <f>IF(CH158&lt;=SMALL(CH$3:CH$1130,1),"MAS PARECIDO","NO")</f>
        <v>NO</v>
      </c>
      <c r="CJ158" s="62" t="str">
        <f>IF(CH158&lt;=SMALL(CH$3:CH$1130,5),"SIMILAR","NO")</f>
        <v>NO</v>
      </c>
      <c r="CK158" s="62" t="str">
        <f t="shared" si="129"/>
        <v>N/A</v>
      </c>
      <c r="CL158" s="62">
        <f t="shared" si="130"/>
        <v>0</v>
      </c>
      <c r="CM158" s="65">
        <f t="shared" si="131"/>
        <v>0</v>
      </c>
      <c r="CN158" s="59">
        <f>IFERROR(SQRT(($E158-$E$1136)^2+($AG158-$AG$1136)^2),0)</f>
        <v>1.4000420012600379E-2</v>
      </c>
      <c r="CO158" s="62" t="str">
        <f>IF(CN158&lt;=SMALL(CN$3:CN$1130,1),"MAS PARECIDO","NO")</f>
        <v>NO</v>
      </c>
      <c r="CP158" s="62" t="str">
        <f>IF(CN158&lt;=SMALL(CN$3:CN$1130,5),"SIMILAR","NO")</f>
        <v>NO</v>
      </c>
      <c r="CQ158" s="62" t="str">
        <f t="shared" si="132"/>
        <v>N/A</v>
      </c>
      <c r="CR158" s="62">
        <f t="shared" si="133"/>
        <v>0</v>
      </c>
      <c r="CS158" s="65">
        <f t="shared" si="134"/>
        <v>0</v>
      </c>
      <c r="CT158" s="59">
        <f>IFERROR(SQRT(($E158-$E$1136)^2+($AJ158-$AJ$1136)^2),0)</f>
        <v>0.33362722141881695</v>
      </c>
      <c r="CU158" s="62" t="str">
        <f>IF(CT158&lt;=SMALL(CT$3:CT$1130,1),"MAS PARECIDO","NO")</f>
        <v>NO</v>
      </c>
      <c r="CV158" s="62" t="str">
        <f>IF(CT158&lt;=SMALL(CT$3:CT$1130,5),"SIMILAR","NO")</f>
        <v>NO</v>
      </c>
      <c r="CW158" s="62" t="str">
        <f t="shared" si="135"/>
        <v>N/A</v>
      </c>
      <c r="CX158" s="62">
        <f t="shared" si="136"/>
        <v>0</v>
      </c>
      <c r="CY158" s="65">
        <f t="shared" si="137"/>
        <v>0</v>
      </c>
      <c r="CZ158" s="2" t="s">
        <v>1558</v>
      </c>
      <c r="DA158" s="2" t="s">
        <v>1559</v>
      </c>
      <c r="DB158" s="2">
        <v>1</v>
      </c>
      <c r="DC158" s="2" t="s">
        <v>346</v>
      </c>
    </row>
    <row r="159" spans="1:107">
      <c r="A159" s="45" t="s">
        <v>348</v>
      </c>
      <c r="B159" s="46">
        <v>69938</v>
      </c>
      <c r="C159" s="47">
        <f>(B159-$B$1132)/($B$1133-$B$1132)</f>
        <v>7.6486094006501568E-2</v>
      </c>
      <c r="D159" s="46">
        <v>75000</v>
      </c>
      <c r="E159" s="47">
        <f>(D159-$D$1132)/($D$1133-$D$1132)</f>
        <v>0.14997449923497705</v>
      </c>
      <c r="F159" s="46" t="s">
        <v>191</v>
      </c>
      <c r="G159" s="44">
        <f>VLOOKUP(F159,'DATOS DE SOPORTE'!$Y$5:$Z$8,2,FALSE)</f>
        <v>1</v>
      </c>
      <c r="H159" s="47">
        <f>(G159-$G$1132)/($G$1133-$G$1132)</f>
        <v>0</v>
      </c>
      <c r="I159" s="50">
        <v>0</v>
      </c>
      <c r="J159" s="44">
        <f t="shared" si="99"/>
        <v>0</v>
      </c>
      <c r="K159" s="43">
        <f>(J159-$J$1132)/($J$1133-$J$1132)</f>
        <v>0</v>
      </c>
      <c r="L159" s="51" t="str">
        <f t="shared" si="96"/>
        <v>NO</v>
      </c>
      <c r="M159" s="46" t="s">
        <v>192</v>
      </c>
      <c r="N159" s="44">
        <f t="shared" si="100"/>
        <v>2</v>
      </c>
      <c r="O159" s="43">
        <f>(N159-N$1132)/(N$1133-N$1132)</f>
        <v>1</v>
      </c>
      <c r="P159" s="46" t="s">
        <v>193</v>
      </c>
      <c r="Q159" s="44">
        <f t="shared" si="101"/>
        <v>2</v>
      </c>
      <c r="R159" s="43">
        <f>(Q159-Q$1132)/(Q$1133-Q$1132)</f>
        <v>0.5</v>
      </c>
      <c r="S159" s="46" t="s">
        <v>194</v>
      </c>
      <c r="T159" s="44">
        <f t="shared" si="102"/>
        <v>1</v>
      </c>
      <c r="U159" s="43">
        <f>(T159-T$1132)/(T$1133-T$1132)</f>
        <v>0</v>
      </c>
      <c r="V159" s="46" t="s">
        <v>62</v>
      </c>
      <c r="W159" s="53">
        <f>VLOOKUP(V159,'DATOS DE SOPORTE'!$S$5:$T$10,2,FALSE)</f>
        <v>1</v>
      </c>
      <c r="X159" s="54">
        <f>(W159-W$1132)/(W$1133-W$1132)</f>
        <v>0</v>
      </c>
      <c r="Y159" s="46" t="s">
        <v>136</v>
      </c>
      <c r="Z159" s="53">
        <f t="shared" si="122"/>
        <v>2</v>
      </c>
      <c r="AA159" s="54">
        <f>(Z159-Z$1132)/(Z$1133-Z$1132)</f>
        <v>1</v>
      </c>
      <c r="AB159" s="46" t="s">
        <v>188</v>
      </c>
      <c r="AC159" s="53">
        <f t="shared" si="123"/>
        <v>1</v>
      </c>
      <c r="AD159" s="54">
        <f>(AC159-AC$1132)/(AC$1133-AC$1132)</f>
        <v>0</v>
      </c>
      <c r="AE159" s="46" t="s">
        <v>188</v>
      </c>
      <c r="AF159" s="53">
        <f t="shared" si="124"/>
        <v>1</v>
      </c>
      <c r="AG159" s="54">
        <f>(AF159-AF$1132)/(AF$1133-AF$1132)</f>
        <v>0</v>
      </c>
      <c r="AH159" s="24" t="s">
        <v>67</v>
      </c>
      <c r="AI159" s="53">
        <f>VLOOKUP(AH159,'DATOS DE SOPORTE'!$V$5:$W$8,2,FALSE)</f>
        <v>1</v>
      </c>
      <c r="AJ159" s="54">
        <f>(AI159-AI$1132)/(AI$1133-AI$1132)</f>
        <v>0</v>
      </c>
      <c r="AK159" s="58" t="str">
        <f t="shared" si="125"/>
        <v>Regular</v>
      </c>
      <c r="AL159" s="61">
        <f>IFERROR(SQRT(($E159-$E$1136)^2+($C159-$C$1136)^2),0)</f>
        <v>0.19761812990282382</v>
      </c>
      <c r="AM159" s="62" t="str">
        <f>IF(AL159&lt;=SMALL($AL$3:$AL$1130,1),"MAS PARECIDO","NO")</f>
        <v>NO</v>
      </c>
      <c r="AN159" s="62" t="str">
        <f>IF(AL159&lt;=SMALL($AL$3:$AL$1130,5),"SIMILAR","NO")</f>
        <v>NO</v>
      </c>
      <c r="AO159" s="62" t="str">
        <f t="shared" si="97"/>
        <v>N/A</v>
      </c>
      <c r="AP159" s="62">
        <f t="shared" si="103"/>
        <v>0</v>
      </c>
      <c r="AQ159" s="65">
        <f t="shared" si="98"/>
        <v>0</v>
      </c>
      <c r="AR159" s="61">
        <f>IFERROR(SQRT(($E159-$E$1136)^2+($H159-$H$1136)^2),0)</f>
        <v>0.36553038337717364</v>
      </c>
      <c r="AS159" s="62" t="str">
        <f>IF(AR159&lt;=SMALL(AR$3:AR$1130,1),"MAS PARECIDO","NO")</f>
        <v>NO</v>
      </c>
      <c r="AT159" s="62" t="str">
        <f>IF(AR159&lt;=SMALL(AR$3:AR$1130,5),"SIMILAR","NO")</f>
        <v>NO</v>
      </c>
      <c r="AU159" s="62" t="str">
        <f t="shared" si="104"/>
        <v>N/A</v>
      </c>
      <c r="AV159" s="62">
        <f t="shared" si="105"/>
        <v>0</v>
      </c>
      <c r="AW159" s="65">
        <f t="shared" si="106"/>
        <v>0</v>
      </c>
      <c r="AX159" s="59">
        <f>IFERROR(SQRT(($E159-$E$1136)^2+($K159-$K$1136)^2),0)</f>
        <v>0.25000270010692371</v>
      </c>
      <c r="AY159" s="62" t="str">
        <f>IF(AX159&lt;=SMALL(AX$3:AX$1130,1),"MAS PARECIDO","NO")</f>
        <v>NO</v>
      </c>
      <c r="AZ159" s="62" t="str">
        <f>IF(AX159&lt;=SMALL(AX$3:AX$1130,5),"SIMILAR","NO")</f>
        <v>NO</v>
      </c>
      <c r="BA159" s="62" t="str">
        <f t="shared" si="107"/>
        <v>N/A</v>
      </c>
      <c r="BB159" s="62">
        <f t="shared" si="108"/>
        <v>0</v>
      </c>
      <c r="BC159" s="65">
        <f t="shared" si="109"/>
        <v>0</v>
      </c>
      <c r="BD159" s="59">
        <f>IFERROR(SQRT(($E159-$E$1136)^2+($O159-$O$1136)^2),0)</f>
        <v>0.15000450013500405</v>
      </c>
      <c r="BE159" s="62" t="str">
        <f>IF(BD159&lt;=SMALL(BD$3:BD$1130,1),"MAS PARECIDO","NO")</f>
        <v>NO</v>
      </c>
      <c r="BF159" s="62" t="str">
        <f>IF(BD159&lt;=SMALL(BD$3:BD$1130,5),"SIMILAR","NO")</f>
        <v>NO</v>
      </c>
      <c r="BG159" s="62" t="str">
        <f t="shared" si="110"/>
        <v>N/A</v>
      </c>
      <c r="BH159" s="62">
        <f t="shared" si="111"/>
        <v>0</v>
      </c>
      <c r="BI159" s="65">
        <f t="shared" si="112"/>
        <v>0</v>
      </c>
      <c r="BJ159" s="59">
        <f>IFERROR(SQRT(($E159-$E$1136)^2+($R159-$R$1136)^2),0)</f>
        <v>0.15000450013500405</v>
      </c>
      <c r="BK159" s="62" t="str">
        <f>IF(BJ159&lt;=SMALL(BJ$3:BJ$1130,1),"MAS PARECIDO","NO")</f>
        <v>NO</v>
      </c>
      <c r="BL159" s="62" t="str">
        <f>IF(BJ159&lt;=SMALL(BJ$3:BJ$1130,5),"SIMILAR","NO")</f>
        <v>NO</v>
      </c>
      <c r="BM159" s="62" t="str">
        <f t="shared" si="113"/>
        <v>N/A</v>
      </c>
      <c r="BN159" s="62">
        <f t="shared" si="114"/>
        <v>0</v>
      </c>
      <c r="BO159" s="65">
        <f t="shared" si="115"/>
        <v>0</v>
      </c>
      <c r="BP159" s="59">
        <f>IFERROR(SQRT(($E159-$E$1136)^2+($U159-$U$1136)^2),0)</f>
        <v>0.15000450013500405</v>
      </c>
      <c r="BQ159" s="62" t="str">
        <f>IF(BP159&lt;=SMALL(BP$3:BP$1130,1),"MAS PARECIDO","NO")</f>
        <v>NO</v>
      </c>
      <c r="BR159" s="62" t="str">
        <f>IF(BP159&lt;=SMALL(BP$3:BP$1130,5),"SIMILAR","NO")</f>
        <v>NO</v>
      </c>
      <c r="BS159" s="62" t="str">
        <f t="shared" si="116"/>
        <v>N/A</v>
      </c>
      <c r="BT159" s="62">
        <f t="shared" si="117"/>
        <v>0</v>
      </c>
      <c r="BU159" s="65">
        <f t="shared" si="118"/>
        <v>0</v>
      </c>
      <c r="BV159" s="59">
        <f>IFERROR(SQRT(($E159-$E$1136)^2+($X159-$X$1136)^2),0)</f>
        <v>0.15000450013500405</v>
      </c>
      <c r="BW159" s="62" t="str">
        <f>IF(BV159&lt;=SMALL(BV$3:BV$1130,1),"MAS PARECIDO","NO")</f>
        <v>NO</v>
      </c>
      <c r="BX159" s="62" t="str">
        <f>IF(BV159&lt;=SMALL(BV$3:BV$1130,5),"SIMILAR","NO")</f>
        <v>NO</v>
      </c>
      <c r="BY159" s="62" t="str">
        <f t="shared" si="119"/>
        <v>N/A</v>
      </c>
      <c r="BZ159" s="62">
        <f t="shared" si="120"/>
        <v>0</v>
      </c>
      <c r="CA159" s="65">
        <f t="shared" si="121"/>
        <v>0</v>
      </c>
      <c r="CB159" s="59">
        <f>IFERROR(SQRT(($E159-$E$1136)^2+($AA159-$AA$1136)^2),0)</f>
        <v>1.0111880883696922</v>
      </c>
      <c r="CC159" s="62" t="str">
        <f>IF(CB159&lt;=SMALL(CB$3:CB$1130,1),"MAS PARECIDO","NO")</f>
        <v>NO</v>
      </c>
      <c r="CD159" s="62" t="str">
        <f>IF(CB159&lt;=SMALL(CB$3:CB$1130,5),"SIMILAR","NO")</f>
        <v>NO</v>
      </c>
      <c r="CE159" s="62" t="str">
        <f t="shared" si="126"/>
        <v>N/A</v>
      </c>
      <c r="CF159" s="62">
        <f t="shared" si="127"/>
        <v>0</v>
      </c>
      <c r="CG159" s="65">
        <f t="shared" si="128"/>
        <v>0</v>
      </c>
      <c r="CH159" s="59">
        <f>IFERROR(SQRT(($E159-$E$1136)^2+($AD159-$AD$1136)^2),0)</f>
        <v>1.0111880883696922</v>
      </c>
      <c r="CI159" s="62" t="str">
        <f>IF(CH159&lt;=SMALL(CH$3:CH$1130,1),"MAS PARECIDO","NO")</f>
        <v>NO</v>
      </c>
      <c r="CJ159" s="62" t="str">
        <f>IF(CH159&lt;=SMALL(CH$3:CH$1130,5),"SIMILAR","NO")</f>
        <v>NO</v>
      </c>
      <c r="CK159" s="62" t="str">
        <f t="shared" si="129"/>
        <v>N/A</v>
      </c>
      <c r="CL159" s="62">
        <f t="shared" si="130"/>
        <v>0</v>
      </c>
      <c r="CM159" s="65">
        <f t="shared" si="131"/>
        <v>0</v>
      </c>
      <c r="CN159" s="59">
        <f>IFERROR(SQRT(($E159-$E$1136)^2+($AG159-$AG$1136)^2),0)</f>
        <v>1.0111880883696922</v>
      </c>
      <c r="CO159" s="62" t="str">
        <f>IF(CN159&lt;=SMALL(CN$3:CN$1130,1),"MAS PARECIDO","NO")</f>
        <v>NO</v>
      </c>
      <c r="CP159" s="62" t="str">
        <f>IF(CN159&lt;=SMALL(CN$3:CN$1130,5),"SIMILAR","NO")</f>
        <v>NO</v>
      </c>
      <c r="CQ159" s="62" t="str">
        <f t="shared" si="132"/>
        <v>N/A</v>
      </c>
      <c r="CR159" s="62">
        <f t="shared" si="133"/>
        <v>0</v>
      </c>
      <c r="CS159" s="65">
        <f t="shared" si="134"/>
        <v>0</v>
      </c>
      <c r="CT159" s="59">
        <f>IFERROR(SQRT(($E159-$E$1136)^2+($AJ159-$AJ$1136)^2),0)</f>
        <v>0.15000450013500405</v>
      </c>
      <c r="CU159" s="62" t="str">
        <f>IF(CT159&lt;=SMALL(CT$3:CT$1130,1),"MAS PARECIDO","NO")</f>
        <v>NO</v>
      </c>
      <c r="CV159" s="62" t="str">
        <f>IF(CT159&lt;=SMALL(CT$3:CT$1130,5),"SIMILAR","NO")</f>
        <v>NO</v>
      </c>
      <c r="CW159" s="62" t="str">
        <f t="shared" si="135"/>
        <v>N/A</v>
      </c>
      <c r="CX159" s="62">
        <f t="shared" si="136"/>
        <v>0</v>
      </c>
      <c r="CY159" s="65">
        <f t="shared" si="137"/>
        <v>0</v>
      </c>
      <c r="CZ159" s="2" t="s">
        <v>1560</v>
      </c>
      <c r="DA159" s="2" t="s">
        <v>1561</v>
      </c>
      <c r="DB159" s="2">
        <v>0</v>
      </c>
      <c r="DC159" s="2" t="s">
        <v>346</v>
      </c>
    </row>
    <row r="160" spans="1:107">
      <c r="A160" s="45" t="s">
        <v>349</v>
      </c>
      <c r="B160" s="46">
        <v>195183</v>
      </c>
      <c r="C160" s="47">
        <f>(B160-$B$1132)/($B$1133-$B$1132)</f>
        <v>0.22288662859259192</v>
      </c>
      <c r="D160" s="46">
        <v>45000</v>
      </c>
      <c r="E160" s="47">
        <f>(D160-$D$1132)/($D$1133-$D$1132)</f>
        <v>8.9972699180975432E-2</v>
      </c>
      <c r="F160" s="46" t="s">
        <v>191</v>
      </c>
      <c r="G160" s="44">
        <f>VLOOKUP(F160,'DATOS DE SOPORTE'!$Y$5:$Z$8,2,FALSE)</f>
        <v>1</v>
      </c>
      <c r="H160" s="47">
        <f>(G160-$G$1132)/($G$1133-$G$1132)</f>
        <v>0</v>
      </c>
      <c r="I160" s="50">
        <v>0</v>
      </c>
      <c r="J160" s="44">
        <f t="shared" si="99"/>
        <v>0</v>
      </c>
      <c r="K160" s="43">
        <f>(J160-$J$1132)/($J$1133-$J$1132)</f>
        <v>0</v>
      </c>
      <c r="L160" s="51" t="str">
        <f t="shared" si="96"/>
        <v>NO</v>
      </c>
      <c r="M160" s="46" t="s">
        <v>192</v>
      </c>
      <c r="N160" s="44">
        <f t="shared" si="100"/>
        <v>2</v>
      </c>
      <c r="O160" s="43">
        <f>(N160-N$1132)/(N$1133-N$1132)</f>
        <v>1</v>
      </c>
      <c r="P160" s="46" t="s">
        <v>193</v>
      </c>
      <c r="Q160" s="44">
        <f t="shared" si="101"/>
        <v>2</v>
      </c>
      <c r="R160" s="43">
        <f>(Q160-Q$1132)/(Q$1133-Q$1132)</f>
        <v>0.5</v>
      </c>
      <c r="S160" s="46" t="s">
        <v>194</v>
      </c>
      <c r="T160" s="44">
        <f t="shared" si="102"/>
        <v>1</v>
      </c>
      <c r="U160" s="43">
        <f>(T160-T$1132)/(T$1133-T$1132)</f>
        <v>0</v>
      </c>
      <c r="V160" s="46" t="s">
        <v>62</v>
      </c>
      <c r="W160" s="53">
        <f>VLOOKUP(V160,'DATOS DE SOPORTE'!$S$5:$T$10,2,FALSE)</f>
        <v>1</v>
      </c>
      <c r="X160" s="54">
        <f>(W160-W$1132)/(W$1133-W$1132)</f>
        <v>0</v>
      </c>
      <c r="Y160" s="46" t="s">
        <v>136</v>
      </c>
      <c r="Z160" s="53">
        <f t="shared" si="122"/>
        <v>2</v>
      </c>
      <c r="AA160" s="54">
        <f>(Z160-Z$1132)/(Z$1133-Z$1132)</f>
        <v>1</v>
      </c>
      <c r="AB160" s="46" t="s">
        <v>188</v>
      </c>
      <c r="AC160" s="53">
        <f t="shared" si="123"/>
        <v>1</v>
      </c>
      <c r="AD160" s="54">
        <f>(AC160-AC$1132)/(AC$1133-AC$1132)</f>
        <v>0</v>
      </c>
      <c r="AE160" s="46" t="s">
        <v>188</v>
      </c>
      <c r="AF160" s="53">
        <f t="shared" si="124"/>
        <v>1</v>
      </c>
      <c r="AG160" s="54">
        <f>(AF160-AF$1132)/(AF$1133-AF$1132)</f>
        <v>0</v>
      </c>
      <c r="AH160" s="24" t="s">
        <v>67</v>
      </c>
      <c r="AI160" s="53">
        <f>VLOOKUP(AH160,'DATOS DE SOPORTE'!$V$5:$W$8,2,FALSE)</f>
        <v>1</v>
      </c>
      <c r="AJ160" s="54">
        <f>(AI160-AI$1132)/(AI$1133-AI$1132)</f>
        <v>0</v>
      </c>
      <c r="AK160" s="58" t="str">
        <f t="shared" si="125"/>
        <v>Regular</v>
      </c>
      <c r="AL160" s="61">
        <f>IFERROR(SQRT(($E160-$E$1136)^2+($C160-$C$1136)^2),0)</f>
        <v>9.1735836262921325E-2</v>
      </c>
      <c r="AM160" s="62" t="str">
        <f>IF(AL160&lt;=SMALL($AL$3:$AL$1130,1),"MAS PARECIDO","NO")</f>
        <v>NO</v>
      </c>
      <c r="AN160" s="62" t="str">
        <f>IF(AL160&lt;=SMALL($AL$3:$AL$1130,5),"SIMILAR","NO")</f>
        <v>NO</v>
      </c>
      <c r="AO160" s="62" t="str">
        <f t="shared" si="97"/>
        <v>N/A</v>
      </c>
      <c r="AP160" s="62">
        <f t="shared" si="103"/>
        <v>0</v>
      </c>
      <c r="AQ160" s="65">
        <f t="shared" si="98"/>
        <v>0</v>
      </c>
      <c r="AR160" s="61">
        <f>IFERROR(SQRT(($E160-$E$1136)^2+($H160-$H$1136)^2),0)</f>
        <v>0.34527032472105385</v>
      </c>
      <c r="AS160" s="62" t="str">
        <f>IF(AR160&lt;=SMALL(AR$3:AR$1130,1),"MAS PARECIDO","NO")</f>
        <v>NO</v>
      </c>
      <c r="AT160" s="62" t="str">
        <f>IF(AR160&lt;=SMALL(AR$3:AR$1130,5),"SIMILAR","NO")</f>
        <v>NO</v>
      </c>
      <c r="AU160" s="62" t="str">
        <f t="shared" si="104"/>
        <v>N/A</v>
      </c>
      <c r="AV160" s="62">
        <f t="shared" si="105"/>
        <v>0</v>
      </c>
      <c r="AW160" s="65">
        <f t="shared" si="106"/>
        <v>0</v>
      </c>
      <c r="AX160" s="59">
        <f>IFERROR(SQRT(($E160-$E$1136)^2+($K160-$K$1136)^2),0)</f>
        <v>0.21931823002630421</v>
      </c>
      <c r="AY160" s="62" t="str">
        <f>IF(AX160&lt;=SMALL(AX$3:AX$1130,1),"MAS PARECIDO","NO")</f>
        <v>NO</v>
      </c>
      <c r="AZ160" s="62" t="str">
        <f>IF(AX160&lt;=SMALL(AX$3:AX$1130,5),"SIMILAR","NO")</f>
        <v>NO</v>
      </c>
      <c r="BA160" s="62" t="str">
        <f t="shared" si="107"/>
        <v>N/A</v>
      </c>
      <c r="BB160" s="62">
        <f t="shared" si="108"/>
        <v>0</v>
      </c>
      <c r="BC160" s="65">
        <f t="shared" si="109"/>
        <v>0</v>
      </c>
      <c r="BD160" s="59">
        <f>IFERROR(SQRT(($E160-$E$1136)^2+($O160-$O$1136)^2),0)</f>
        <v>9.0002700081002432E-2</v>
      </c>
      <c r="BE160" s="62" t="str">
        <f>IF(BD160&lt;=SMALL(BD$3:BD$1130,1),"MAS PARECIDO","NO")</f>
        <v>NO</v>
      </c>
      <c r="BF160" s="62" t="str">
        <f>IF(BD160&lt;=SMALL(BD$3:BD$1130,5),"SIMILAR","NO")</f>
        <v>NO</v>
      </c>
      <c r="BG160" s="62" t="str">
        <f t="shared" si="110"/>
        <v>N/A</v>
      </c>
      <c r="BH160" s="62">
        <f t="shared" si="111"/>
        <v>0</v>
      </c>
      <c r="BI160" s="65">
        <f t="shared" si="112"/>
        <v>0</v>
      </c>
      <c r="BJ160" s="59">
        <f>IFERROR(SQRT(($E160-$E$1136)^2+($R160-$R$1136)^2),0)</f>
        <v>9.0002700081002432E-2</v>
      </c>
      <c r="BK160" s="62" t="str">
        <f>IF(BJ160&lt;=SMALL(BJ$3:BJ$1130,1),"MAS PARECIDO","NO")</f>
        <v>NO</v>
      </c>
      <c r="BL160" s="62" t="str">
        <f>IF(BJ160&lt;=SMALL(BJ$3:BJ$1130,5),"SIMILAR","NO")</f>
        <v>NO</v>
      </c>
      <c r="BM160" s="62" t="str">
        <f t="shared" si="113"/>
        <v>N/A</v>
      </c>
      <c r="BN160" s="62">
        <f t="shared" si="114"/>
        <v>0</v>
      </c>
      <c r="BO160" s="65">
        <f t="shared" si="115"/>
        <v>0</v>
      </c>
      <c r="BP160" s="59">
        <f>IFERROR(SQRT(($E160-$E$1136)^2+($U160-$U$1136)^2),0)</f>
        <v>9.0002700081002432E-2</v>
      </c>
      <c r="BQ160" s="62" t="str">
        <f>IF(BP160&lt;=SMALL(BP$3:BP$1130,1),"MAS PARECIDO","NO")</f>
        <v>NO</v>
      </c>
      <c r="BR160" s="62" t="str">
        <f>IF(BP160&lt;=SMALL(BP$3:BP$1130,5),"SIMILAR","NO")</f>
        <v>NO</v>
      </c>
      <c r="BS160" s="62" t="str">
        <f t="shared" si="116"/>
        <v>N/A</v>
      </c>
      <c r="BT160" s="62">
        <f t="shared" si="117"/>
        <v>0</v>
      </c>
      <c r="BU160" s="65">
        <f t="shared" si="118"/>
        <v>0</v>
      </c>
      <c r="BV160" s="59">
        <f>IFERROR(SQRT(($E160-$E$1136)^2+($X160-$X$1136)^2),0)</f>
        <v>9.0002700081002432E-2</v>
      </c>
      <c r="BW160" s="62" t="str">
        <f>IF(BV160&lt;=SMALL(BV$3:BV$1130,1),"MAS PARECIDO","NO")</f>
        <v>NO</v>
      </c>
      <c r="BX160" s="62" t="str">
        <f>IF(BV160&lt;=SMALL(BV$3:BV$1130,5),"SIMILAR","NO")</f>
        <v>NO</v>
      </c>
      <c r="BY160" s="62" t="str">
        <f t="shared" si="119"/>
        <v>N/A</v>
      </c>
      <c r="BZ160" s="62">
        <f t="shared" si="120"/>
        <v>0</v>
      </c>
      <c r="CA160" s="65">
        <f t="shared" si="121"/>
        <v>0</v>
      </c>
      <c r="CB160" s="59">
        <f>IFERROR(SQRT(($E160-$E$1136)^2+($AA160-$AA$1136)^2),0)</f>
        <v>1.0040420738305098</v>
      </c>
      <c r="CC160" s="62" t="str">
        <f>IF(CB160&lt;=SMALL(CB$3:CB$1130,1),"MAS PARECIDO","NO")</f>
        <v>NO</v>
      </c>
      <c r="CD160" s="62" t="str">
        <f>IF(CB160&lt;=SMALL(CB$3:CB$1130,5),"SIMILAR","NO")</f>
        <v>NO</v>
      </c>
      <c r="CE160" s="62" t="str">
        <f t="shared" si="126"/>
        <v>N/A</v>
      </c>
      <c r="CF160" s="62">
        <f t="shared" si="127"/>
        <v>0</v>
      </c>
      <c r="CG160" s="65">
        <f t="shared" si="128"/>
        <v>0</v>
      </c>
      <c r="CH160" s="59">
        <f>IFERROR(SQRT(($E160-$E$1136)^2+($AD160-$AD$1136)^2),0)</f>
        <v>1.0040420738305098</v>
      </c>
      <c r="CI160" s="62" t="str">
        <f>IF(CH160&lt;=SMALL(CH$3:CH$1130,1),"MAS PARECIDO","NO")</f>
        <v>NO</v>
      </c>
      <c r="CJ160" s="62" t="str">
        <f>IF(CH160&lt;=SMALL(CH$3:CH$1130,5),"SIMILAR","NO")</f>
        <v>NO</v>
      </c>
      <c r="CK160" s="62" t="str">
        <f t="shared" si="129"/>
        <v>N/A</v>
      </c>
      <c r="CL160" s="62">
        <f t="shared" si="130"/>
        <v>0</v>
      </c>
      <c r="CM160" s="65">
        <f t="shared" si="131"/>
        <v>0</v>
      </c>
      <c r="CN160" s="59">
        <f>IFERROR(SQRT(($E160-$E$1136)^2+($AG160-$AG$1136)^2),0)</f>
        <v>1.0040420738305098</v>
      </c>
      <c r="CO160" s="62" t="str">
        <f>IF(CN160&lt;=SMALL(CN$3:CN$1130,1),"MAS PARECIDO","NO")</f>
        <v>NO</v>
      </c>
      <c r="CP160" s="62" t="str">
        <f>IF(CN160&lt;=SMALL(CN$3:CN$1130,5),"SIMILAR","NO")</f>
        <v>NO</v>
      </c>
      <c r="CQ160" s="62" t="str">
        <f t="shared" si="132"/>
        <v>N/A</v>
      </c>
      <c r="CR160" s="62">
        <f t="shared" si="133"/>
        <v>0</v>
      </c>
      <c r="CS160" s="65">
        <f t="shared" si="134"/>
        <v>0</v>
      </c>
      <c r="CT160" s="59">
        <f>IFERROR(SQRT(($E160-$E$1136)^2+($AJ160-$AJ$1136)^2),0)</f>
        <v>9.0002700081002432E-2</v>
      </c>
      <c r="CU160" s="62" t="str">
        <f>IF(CT160&lt;=SMALL(CT$3:CT$1130,1),"MAS PARECIDO","NO")</f>
        <v>NO</v>
      </c>
      <c r="CV160" s="62" t="str">
        <f>IF(CT160&lt;=SMALL(CT$3:CT$1130,5),"SIMILAR","NO")</f>
        <v>NO</v>
      </c>
      <c r="CW160" s="62" t="str">
        <f t="shared" si="135"/>
        <v>N/A</v>
      </c>
      <c r="CX160" s="62">
        <f t="shared" si="136"/>
        <v>0</v>
      </c>
      <c r="CY160" s="65">
        <f t="shared" si="137"/>
        <v>0</v>
      </c>
      <c r="CZ160" s="2" t="s">
        <v>1562</v>
      </c>
      <c r="DA160" s="2" t="s">
        <v>1563</v>
      </c>
      <c r="DB160" s="2">
        <v>1</v>
      </c>
      <c r="DC160" s="2" t="s">
        <v>346</v>
      </c>
    </row>
    <row r="161" spans="1:107">
      <c r="A161" s="45" t="s">
        <v>348</v>
      </c>
      <c r="B161" s="46">
        <v>198263</v>
      </c>
      <c r="C161" s="47">
        <f>(B161-$B$1132)/($B$1133-$B$1132)</f>
        <v>0.22648688126954636</v>
      </c>
      <c r="D161" s="46">
        <v>75000</v>
      </c>
      <c r="E161" s="47">
        <f>(D161-$D$1132)/($D$1133-$D$1132)</f>
        <v>0.14997449923497705</v>
      </c>
      <c r="F161" s="46" t="s">
        <v>191</v>
      </c>
      <c r="G161" s="44">
        <f>VLOOKUP(F161,'DATOS DE SOPORTE'!$Y$5:$Z$8,2,FALSE)</f>
        <v>1</v>
      </c>
      <c r="H161" s="47">
        <f>(G161-$G$1132)/($G$1133-$G$1132)</f>
        <v>0</v>
      </c>
      <c r="I161" s="50">
        <v>0</v>
      </c>
      <c r="J161" s="44">
        <f t="shared" si="99"/>
        <v>0</v>
      </c>
      <c r="K161" s="43">
        <f>(J161-$J$1132)/($J$1133-$J$1132)</f>
        <v>0</v>
      </c>
      <c r="L161" s="51" t="str">
        <f t="shared" si="96"/>
        <v>NO</v>
      </c>
      <c r="M161" s="46" t="s">
        <v>192</v>
      </c>
      <c r="N161" s="44">
        <f t="shared" si="100"/>
        <v>2</v>
      </c>
      <c r="O161" s="43">
        <f>(N161-N$1132)/(N$1133-N$1132)</f>
        <v>1</v>
      </c>
      <c r="P161" s="46" t="s">
        <v>193</v>
      </c>
      <c r="Q161" s="44">
        <f t="shared" si="101"/>
        <v>2</v>
      </c>
      <c r="R161" s="43">
        <f>(Q161-Q$1132)/(Q$1133-Q$1132)</f>
        <v>0.5</v>
      </c>
      <c r="S161" s="46" t="s">
        <v>194</v>
      </c>
      <c r="T161" s="44">
        <f t="shared" si="102"/>
        <v>1</v>
      </c>
      <c r="U161" s="43">
        <f>(T161-T$1132)/(T$1133-T$1132)</f>
        <v>0</v>
      </c>
      <c r="V161" s="46" t="s">
        <v>62</v>
      </c>
      <c r="W161" s="53">
        <f>VLOOKUP(V161,'DATOS DE SOPORTE'!$S$5:$T$10,2,FALSE)</f>
        <v>1</v>
      </c>
      <c r="X161" s="54">
        <f>(W161-W$1132)/(W$1133-W$1132)</f>
        <v>0</v>
      </c>
      <c r="Y161" s="46" t="s">
        <v>136</v>
      </c>
      <c r="Z161" s="53">
        <f t="shared" si="122"/>
        <v>2</v>
      </c>
      <c r="AA161" s="54">
        <f>(Z161-Z$1132)/(Z$1133-Z$1132)</f>
        <v>1</v>
      </c>
      <c r="AB161" s="46" t="s">
        <v>136</v>
      </c>
      <c r="AC161" s="53">
        <f t="shared" si="123"/>
        <v>2</v>
      </c>
      <c r="AD161" s="54">
        <f>(AC161-AC$1132)/(AC$1133-AC$1132)</f>
        <v>1</v>
      </c>
      <c r="AE161" s="46" t="s">
        <v>188</v>
      </c>
      <c r="AF161" s="53">
        <f t="shared" si="124"/>
        <v>1</v>
      </c>
      <c r="AG161" s="54">
        <f>(AF161-AF$1132)/(AF$1133-AF$1132)</f>
        <v>0</v>
      </c>
      <c r="AH161" s="24" t="s">
        <v>67</v>
      </c>
      <c r="AI161" s="53">
        <f>VLOOKUP(AH161,'DATOS DE SOPORTE'!$V$5:$W$8,2,FALSE)</f>
        <v>1</v>
      </c>
      <c r="AJ161" s="54">
        <f>(AI161-AI$1132)/(AI$1133-AI$1132)</f>
        <v>0</v>
      </c>
      <c r="AK161" s="58" t="str">
        <f t="shared" si="125"/>
        <v>Regular</v>
      </c>
      <c r="AL161" s="61">
        <f>IFERROR(SQRT(($E161-$E$1136)^2+($C161-$C$1136)^2),0)</f>
        <v>0.15151594394081677</v>
      </c>
      <c r="AM161" s="62" t="str">
        <f>IF(AL161&lt;=SMALL($AL$3:$AL$1130,1),"MAS PARECIDO","NO")</f>
        <v>NO</v>
      </c>
      <c r="AN161" s="62" t="str">
        <f>IF(AL161&lt;=SMALL($AL$3:$AL$1130,5),"SIMILAR","NO")</f>
        <v>NO</v>
      </c>
      <c r="AO161" s="62" t="str">
        <f t="shared" si="97"/>
        <v>N/A</v>
      </c>
      <c r="AP161" s="62">
        <f t="shared" si="103"/>
        <v>0</v>
      </c>
      <c r="AQ161" s="65">
        <f t="shared" si="98"/>
        <v>0</v>
      </c>
      <c r="AR161" s="61">
        <f>IFERROR(SQRT(($E161-$E$1136)^2+($H161-$H$1136)^2),0)</f>
        <v>0.36553038337717364</v>
      </c>
      <c r="AS161" s="62" t="str">
        <f>IF(AR161&lt;=SMALL(AR$3:AR$1130,1),"MAS PARECIDO","NO")</f>
        <v>NO</v>
      </c>
      <c r="AT161" s="62" t="str">
        <f>IF(AR161&lt;=SMALL(AR$3:AR$1130,5),"SIMILAR","NO")</f>
        <v>NO</v>
      </c>
      <c r="AU161" s="62" t="str">
        <f t="shared" si="104"/>
        <v>N/A</v>
      </c>
      <c r="AV161" s="62">
        <f t="shared" si="105"/>
        <v>0</v>
      </c>
      <c r="AW161" s="65">
        <f t="shared" si="106"/>
        <v>0</v>
      </c>
      <c r="AX161" s="59">
        <f>IFERROR(SQRT(($E161-$E$1136)^2+($K161-$K$1136)^2),0)</f>
        <v>0.25000270010692371</v>
      </c>
      <c r="AY161" s="62" t="str">
        <f>IF(AX161&lt;=SMALL(AX$3:AX$1130,1),"MAS PARECIDO","NO")</f>
        <v>NO</v>
      </c>
      <c r="AZ161" s="62" t="str">
        <f>IF(AX161&lt;=SMALL(AX$3:AX$1130,5),"SIMILAR","NO")</f>
        <v>NO</v>
      </c>
      <c r="BA161" s="62" t="str">
        <f t="shared" si="107"/>
        <v>N/A</v>
      </c>
      <c r="BB161" s="62">
        <f t="shared" si="108"/>
        <v>0</v>
      </c>
      <c r="BC161" s="65">
        <f t="shared" si="109"/>
        <v>0</v>
      </c>
      <c r="BD161" s="59">
        <f>IFERROR(SQRT(($E161-$E$1136)^2+($O161-$O$1136)^2),0)</f>
        <v>0.15000450013500405</v>
      </c>
      <c r="BE161" s="62" t="str">
        <f>IF(BD161&lt;=SMALL(BD$3:BD$1130,1),"MAS PARECIDO","NO")</f>
        <v>NO</v>
      </c>
      <c r="BF161" s="62" t="str">
        <f>IF(BD161&lt;=SMALL(BD$3:BD$1130,5),"SIMILAR","NO")</f>
        <v>NO</v>
      </c>
      <c r="BG161" s="62" t="str">
        <f t="shared" si="110"/>
        <v>N/A</v>
      </c>
      <c r="BH161" s="62">
        <f t="shared" si="111"/>
        <v>0</v>
      </c>
      <c r="BI161" s="65">
        <f t="shared" si="112"/>
        <v>0</v>
      </c>
      <c r="BJ161" s="59">
        <f>IFERROR(SQRT(($E161-$E$1136)^2+($R161-$R$1136)^2),0)</f>
        <v>0.15000450013500405</v>
      </c>
      <c r="BK161" s="62" t="str">
        <f>IF(BJ161&lt;=SMALL(BJ$3:BJ$1130,1),"MAS PARECIDO","NO")</f>
        <v>NO</v>
      </c>
      <c r="BL161" s="62" t="str">
        <f>IF(BJ161&lt;=SMALL(BJ$3:BJ$1130,5),"SIMILAR","NO")</f>
        <v>NO</v>
      </c>
      <c r="BM161" s="62" t="str">
        <f t="shared" si="113"/>
        <v>N/A</v>
      </c>
      <c r="BN161" s="62">
        <f t="shared" si="114"/>
        <v>0</v>
      </c>
      <c r="BO161" s="65">
        <f t="shared" si="115"/>
        <v>0</v>
      </c>
      <c r="BP161" s="59">
        <f>IFERROR(SQRT(($E161-$E$1136)^2+($U161-$U$1136)^2),0)</f>
        <v>0.15000450013500405</v>
      </c>
      <c r="BQ161" s="62" t="str">
        <f>IF(BP161&lt;=SMALL(BP$3:BP$1130,1),"MAS PARECIDO","NO")</f>
        <v>NO</v>
      </c>
      <c r="BR161" s="62" t="str">
        <f>IF(BP161&lt;=SMALL(BP$3:BP$1130,5),"SIMILAR","NO")</f>
        <v>NO</v>
      </c>
      <c r="BS161" s="62" t="str">
        <f t="shared" si="116"/>
        <v>N/A</v>
      </c>
      <c r="BT161" s="62">
        <f t="shared" si="117"/>
        <v>0</v>
      </c>
      <c r="BU161" s="65">
        <f t="shared" si="118"/>
        <v>0</v>
      </c>
      <c r="BV161" s="59">
        <f>IFERROR(SQRT(($E161-$E$1136)^2+($X161-$X$1136)^2),0)</f>
        <v>0.15000450013500405</v>
      </c>
      <c r="BW161" s="62" t="str">
        <f>IF(BV161&lt;=SMALL(BV$3:BV$1130,1),"MAS PARECIDO","NO")</f>
        <v>NO</v>
      </c>
      <c r="BX161" s="62" t="str">
        <f>IF(BV161&lt;=SMALL(BV$3:BV$1130,5),"SIMILAR","NO")</f>
        <v>NO</v>
      </c>
      <c r="BY161" s="62" t="str">
        <f t="shared" si="119"/>
        <v>N/A</v>
      </c>
      <c r="BZ161" s="62">
        <f t="shared" si="120"/>
        <v>0</v>
      </c>
      <c r="CA161" s="65">
        <f t="shared" si="121"/>
        <v>0</v>
      </c>
      <c r="CB161" s="59">
        <f>IFERROR(SQRT(($E161-$E$1136)^2+($AA161-$AA$1136)^2),0)</f>
        <v>1.0111880883696922</v>
      </c>
      <c r="CC161" s="62" t="str">
        <f>IF(CB161&lt;=SMALL(CB$3:CB$1130,1),"MAS PARECIDO","NO")</f>
        <v>NO</v>
      </c>
      <c r="CD161" s="62" t="str">
        <f>IF(CB161&lt;=SMALL(CB$3:CB$1130,5),"SIMILAR","NO")</f>
        <v>NO</v>
      </c>
      <c r="CE161" s="62" t="str">
        <f t="shared" si="126"/>
        <v>N/A</v>
      </c>
      <c r="CF161" s="62">
        <f t="shared" si="127"/>
        <v>0</v>
      </c>
      <c r="CG161" s="65">
        <f t="shared" si="128"/>
        <v>0</v>
      </c>
      <c r="CH161" s="59">
        <f>IFERROR(SQRT(($E161-$E$1136)^2+($AD161-$AD$1136)^2),0)</f>
        <v>0.15000450013500405</v>
      </c>
      <c r="CI161" s="62" t="str">
        <f>IF(CH161&lt;=SMALL(CH$3:CH$1130,1),"MAS PARECIDO","NO")</f>
        <v>NO</v>
      </c>
      <c r="CJ161" s="62" t="str">
        <f>IF(CH161&lt;=SMALL(CH$3:CH$1130,5),"SIMILAR","NO")</f>
        <v>NO</v>
      </c>
      <c r="CK161" s="62" t="str">
        <f t="shared" si="129"/>
        <v>N/A</v>
      </c>
      <c r="CL161" s="62">
        <f t="shared" si="130"/>
        <v>0</v>
      </c>
      <c r="CM161" s="65">
        <f t="shared" si="131"/>
        <v>0</v>
      </c>
      <c r="CN161" s="59">
        <f>IFERROR(SQRT(($E161-$E$1136)^2+($AG161-$AG$1136)^2),0)</f>
        <v>1.0111880883696922</v>
      </c>
      <c r="CO161" s="62" t="str">
        <f>IF(CN161&lt;=SMALL(CN$3:CN$1130,1),"MAS PARECIDO","NO")</f>
        <v>NO</v>
      </c>
      <c r="CP161" s="62" t="str">
        <f>IF(CN161&lt;=SMALL(CN$3:CN$1130,5),"SIMILAR","NO")</f>
        <v>NO</v>
      </c>
      <c r="CQ161" s="62" t="str">
        <f t="shared" si="132"/>
        <v>N/A</v>
      </c>
      <c r="CR161" s="62">
        <f t="shared" si="133"/>
        <v>0</v>
      </c>
      <c r="CS161" s="65">
        <f t="shared" si="134"/>
        <v>0</v>
      </c>
      <c r="CT161" s="59">
        <f>IFERROR(SQRT(($E161-$E$1136)^2+($AJ161-$AJ$1136)^2),0)</f>
        <v>0.15000450013500405</v>
      </c>
      <c r="CU161" s="62" t="str">
        <f>IF(CT161&lt;=SMALL(CT$3:CT$1130,1),"MAS PARECIDO","NO")</f>
        <v>NO</v>
      </c>
      <c r="CV161" s="62" t="str">
        <f>IF(CT161&lt;=SMALL(CT$3:CT$1130,5),"SIMILAR","NO")</f>
        <v>NO</v>
      </c>
      <c r="CW161" s="62" t="str">
        <f t="shared" si="135"/>
        <v>N/A</v>
      </c>
      <c r="CX161" s="62">
        <f t="shared" si="136"/>
        <v>0</v>
      </c>
      <c r="CY161" s="65">
        <f t="shared" si="137"/>
        <v>0</v>
      </c>
      <c r="CZ161" s="2" t="s">
        <v>1560</v>
      </c>
      <c r="DA161" s="2" t="s">
        <v>1561</v>
      </c>
      <c r="DB161" s="2">
        <v>0</v>
      </c>
      <c r="DC161" s="2" t="s">
        <v>346</v>
      </c>
    </row>
    <row r="162" spans="1:107">
      <c r="A162" s="45" t="s">
        <v>350</v>
      </c>
      <c r="B162" s="46">
        <v>97263</v>
      </c>
      <c r="C162" s="47">
        <f>(B162-$B$1132)/($B$1133-$B$1132)</f>
        <v>0.10842664738240414</v>
      </c>
      <c r="D162" s="46">
        <v>23600</v>
      </c>
      <c r="E162" s="47">
        <f>(D162-$D$1132)/($D$1133-$D$1132)</f>
        <v>4.7171415142454272E-2</v>
      </c>
      <c r="F162" s="46" t="s">
        <v>187</v>
      </c>
      <c r="G162" s="44">
        <f>VLOOKUP(F162,'DATOS DE SOPORTE'!$Y$5:$Z$8,2,FALSE)</f>
        <v>4</v>
      </c>
      <c r="H162" s="47">
        <f>(G162-$G$1132)/($G$1133-$G$1132)</f>
        <v>1</v>
      </c>
      <c r="I162" s="50">
        <v>0</v>
      </c>
      <c r="J162" s="44">
        <f t="shared" si="99"/>
        <v>0</v>
      </c>
      <c r="K162" s="43">
        <f>(J162-$J$1132)/($J$1133-$J$1132)</f>
        <v>0</v>
      </c>
      <c r="L162" s="51" t="str">
        <f t="shared" ref="L162:L193" si="138">IF(I162=0,"NO","SI")</f>
        <v>NO</v>
      </c>
      <c r="M162" s="46" t="s">
        <v>192</v>
      </c>
      <c r="N162" s="44">
        <f t="shared" si="100"/>
        <v>2</v>
      </c>
      <c r="O162" s="43">
        <f>(N162-N$1132)/(N$1133-N$1132)</f>
        <v>1</v>
      </c>
      <c r="P162" s="46" t="s">
        <v>58</v>
      </c>
      <c r="Q162" s="44">
        <f t="shared" si="101"/>
        <v>3</v>
      </c>
      <c r="R162" s="43">
        <f>(Q162-Q$1132)/(Q$1133-Q$1132)</f>
        <v>1</v>
      </c>
      <c r="S162" s="46" t="s">
        <v>60</v>
      </c>
      <c r="T162" s="44">
        <f t="shared" si="102"/>
        <v>2</v>
      </c>
      <c r="U162" s="43">
        <f>(T162-T$1132)/(T$1133-T$1132)</f>
        <v>1</v>
      </c>
      <c r="V162" s="46" t="s">
        <v>62</v>
      </c>
      <c r="W162" s="53">
        <f>VLOOKUP(V162,'DATOS DE SOPORTE'!$S$5:$T$10,2,FALSE)</f>
        <v>1</v>
      </c>
      <c r="X162" s="54">
        <f>(W162-W$1132)/(W$1133-W$1132)</f>
        <v>0</v>
      </c>
      <c r="Y162" s="46" t="s">
        <v>188</v>
      </c>
      <c r="Z162" s="53">
        <f t="shared" si="122"/>
        <v>1</v>
      </c>
      <c r="AA162" s="54">
        <f>(Z162-Z$1132)/(Z$1133-Z$1132)</f>
        <v>0</v>
      </c>
      <c r="AB162" s="46" t="s">
        <v>136</v>
      </c>
      <c r="AC162" s="53">
        <f t="shared" si="123"/>
        <v>2</v>
      </c>
      <c r="AD162" s="54">
        <f>(AC162-AC$1132)/(AC$1133-AC$1132)</f>
        <v>1</v>
      </c>
      <c r="AE162" s="46" t="s">
        <v>188</v>
      </c>
      <c r="AF162" s="53">
        <f t="shared" si="124"/>
        <v>1</v>
      </c>
      <c r="AG162" s="54">
        <f>(AF162-AF$1132)/(AF$1133-AF$1132)</f>
        <v>0</v>
      </c>
      <c r="AH162" s="24" t="s">
        <v>67</v>
      </c>
      <c r="AI162" s="53">
        <f>VLOOKUP(AH162,'DATOS DE SOPORTE'!$V$5:$W$8,2,FALSE)</f>
        <v>1</v>
      </c>
      <c r="AJ162" s="54">
        <f>(AI162-AI$1132)/(AI$1133-AI$1132)</f>
        <v>0</v>
      </c>
      <c r="AK162" s="58" t="str">
        <f t="shared" si="125"/>
        <v>Bueno</v>
      </c>
      <c r="AL162" s="61">
        <f>IFERROR(SQRT(($E162-$E$1136)^2+($C162-$C$1136)^2),0)</f>
        <v>0.10761624678735753</v>
      </c>
      <c r="AM162" s="62" t="str">
        <f>IF(AL162&lt;=SMALL($AL$3:$AL$1130,1),"MAS PARECIDO","NO")</f>
        <v>NO</v>
      </c>
      <c r="AN162" s="62" t="str">
        <f>IF(AL162&lt;=SMALL($AL$3:$AL$1130,5),"SIMILAR","NO")</f>
        <v>NO</v>
      </c>
      <c r="AO162" s="62" t="str">
        <f t="shared" ref="AO162:AO193" si="139">IF(AN162="SIMILAR",AK162,"N/A")</f>
        <v>N/A</v>
      </c>
      <c r="AP162" s="62">
        <f t="shared" si="103"/>
        <v>0</v>
      </c>
      <c r="AQ162" s="65">
        <f t="shared" ref="AQ162:AQ193" si="140">IF(AO162="N/A",0,B162)</f>
        <v>0</v>
      </c>
      <c r="AR162" s="61">
        <f>IFERROR(SQRT(($E162-$E$1136)^2+($H162-$H$1136)^2),0)</f>
        <v>0.66833555802520339</v>
      </c>
      <c r="AS162" s="62" t="str">
        <f>IF(AR162&lt;=SMALL(AR$3:AR$1130,1),"MAS PARECIDO","NO")</f>
        <v>NO</v>
      </c>
      <c r="AT162" s="62" t="str">
        <f>IF(AR162&lt;=SMALL(AR$3:AR$1130,5),"SIMILAR","NO")</f>
        <v>NO</v>
      </c>
      <c r="AU162" s="62" t="str">
        <f t="shared" si="104"/>
        <v>N/A</v>
      </c>
      <c r="AV162" s="62">
        <f t="shared" si="105"/>
        <v>0</v>
      </c>
      <c r="AW162" s="65">
        <f t="shared" si="106"/>
        <v>0</v>
      </c>
      <c r="AX162" s="59">
        <f>IFERROR(SQRT(($E162-$E$1136)^2+($K162-$K$1136)^2),0)</f>
        <v>0.2054944614251572</v>
      </c>
      <c r="AY162" s="62" t="str">
        <f>IF(AX162&lt;=SMALL(AX$3:AX$1130,1),"MAS PARECIDO","NO")</f>
        <v>NO</v>
      </c>
      <c r="AZ162" s="62" t="str">
        <f>IF(AX162&lt;=SMALL(AX$3:AX$1130,5),"SIMILAR","NO")</f>
        <v>NO</v>
      </c>
      <c r="BA162" s="62" t="str">
        <f t="shared" si="107"/>
        <v>N/A</v>
      </c>
      <c r="BB162" s="62">
        <f t="shared" si="108"/>
        <v>0</v>
      </c>
      <c r="BC162" s="65">
        <f t="shared" si="109"/>
        <v>0</v>
      </c>
      <c r="BD162" s="59">
        <f>IFERROR(SQRT(($E162-$E$1136)^2+($O162-$O$1136)^2),0)</f>
        <v>4.7201416042481271E-2</v>
      </c>
      <c r="BE162" s="62" t="str">
        <f>IF(BD162&lt;=SMALL(BD$3:BD$1130,1),"MAS PARECIDO","NO")</f>
        <v>NO</v>
      </c>
      <c r="BF162" s="62" t="str">
        <f>IF(BD162&lt;=SMALL(BD$3:BD$1130,5),"SIMILAR","NO")</f>
        <v>NO</v>
      </c>
      <c r="BG162" s="62" t="str">
        <f t="shared" si="110"/>
        <v>N/A</v>
      </c>
      <c r="BH162" s="62">
        <f t="shared" si="111"/>
        <v>0</v>
      </c>
      <c r="BI162" s="65">
        <f t="shared" si="112"/>
        <v>0</v>
      </c>
      <c r="BJ162" s="59">
        <f>IFERROR(SQRT(($E162-$E$1136)^2+($R162-$R$1136)^2),0)</f>
        <v>0.50222303180600492</v>
      </c>
      <c r="BK162" s="62" t="str">
        <f>IF(BJ162&lt;=SMALL(BJ$3:BJ$1130,1),"MAS PARECIDO","NO")</f>
        <v>NO</v>
      </c>
      <c r="BL162" s="62" t="str">
        <f>IF(BJ162&lt;=SMALL(BJ$3:BJ$1130,5),"SIMILAR","NO")</f>
        <v>NO</v>
      </c>
      <c r="BM162" s="62" t="str">
        <f t="shared" si="113"/>
        <v>N/A</v>
      </c>
      <c r="BN162" s="62">
        <f t="shared" si="114"/>
        <v>0</v>
      </c>
      <c r="BO162" s="65">
        <f t="shared" si="115"/>
        <v>0</v>
      </c>
      <c r="BP162" s="59">
        <f>IFERROR(SQRT(($E162-$E$1136)^2+($U162-$U$1136)^2),0)</f>
        <v>1.0011133670451191</v>
      </c>
      <c r="BQ162" s="62" t="str">
        <f>IF(BP162&lt;=SMALL(BP$3:BP$1130,1),"MAS PARECIDO","NO")</f>
        <v>NO</v>
      </c>
      <c r="BR162" s="62" t="str">
        <f>IF(BP162&lt;=SMALL(BP$3:BP$1130,5),"SIMILAR","NO")</f>
        <v>NO</v>
      </c>
      <c r="BS162" s="62" t="str">
        <f t="shared" si="116"/>
        <v>N/A</v>
      </c>
      <c r="BT162" s="62">
        <f t="shared" si="117"/>
        <v>0</v>
      </c>
      <c r="BU162" s="65">
        <f t="shared" si="118"/>
        <v>0</v>
      </c>
      <c r="BV162" s="59">
        <f>IFERROR(SQRT(($E162-$E$1136)^2+($X162-$X$1136)^2),0)</f>
        <v>4.7201416042481271E-2</v>
      </c>
      <c r="BW162" s="62" t="str">
        <f>IF(BV162&lt;=SMALL(BV$3:BV$1130,1),"MAS PARECIDO","NO")</f>
        <v>NO</v>
      </c>
      <c r="BX162" s="62" t="str">
        <f>IF(BV162&lt;=SMALL(BV$3:BV$1130,5),"SIMILAR","NO")</f>
        <v>NO</v>
      </c>
      <c r="BY162" s="62" t="str">
        <f t="shared" si="119"/>
        <v>N/A</v>
      </c>
      <c r="BZ162" s="62">
        <f t="shared" si="120"/>
        <v>0</v>
      </c>
      <c r="CA162" s="65">
        <f t="shared" si="121"/>
        <v>0</v>
      </c>
      <c r="CB162" s="59">
        <f>IFERROR(SQRT(($E162-$E$1136)^2+($AA162-$AA$1136)^2),0)</f>
        <v>4.7201416042481271E-2</v>
      </c>
      <c r="CC162" s="62" t="str">
        <f>IF(CB162&lt;=SMALL(CB$3:CB$1130,1),"MAS PARECIDO","NO")</f>
        <v>NO</v>
      </c>
      <c r="CD162" s="62" t="str">
        <f>IF(CB162&lt;=SMALL(CB$3:CB$1130,5),"SIMILAR","NO")</f>
        <v>NO</v>
      </c>
      <c r="CE162" s="62" t="str">
        <f t="shared" si="126"/>
        <v>N/A</v>
      </c>
      <c r="CF162" s="62">
        <f t="shared" si="127"/>
        <v>0</v>
      </c>
      <c r="CG162" s="65">
        <f t="shared" si="128"/>
        <v>0</v>
      </c>
      <c r="CH162" s="59">
        <f>IFERROR(SQRT(($E162-$E$1136)^2+($AD162-$AD$1136)^2),0)</f>
        <v>4.7201416042481271E-2</v>
      </c>
      <c r="CI162" s="62" t="str">
        <f>IF(CH162&lt;=SMALL(CH$3:CH$1130,1),"MAS PARECIDO","NO")</f>
        <v>NO</v>
      </c>
      <c r="CJ162" s="62" t="str">
        <f>IF(CH162&lt;=SMALL(CH$3:CH$1130,5),"SIMILAR","NO")</f>
        <v>NO</v>
      </c>
      <c r="CK162" s="62" t="str">
        <f t="shared" si="129"/>
        <v>N/A</v>
      </c>
      <c r="CL162" s="62">
        <f t="shared" si="130"/>
        <v>0</v>
      </c>
      <c r="CM162" s="65">
        <f t="shared" si="131"/>
        <v>0</v>
      </c>
      <c r="CN162" s="59">
        <f>IFERROR(SQRT(($E162-$E$1136)^2+($AG162-$AG$1136)^2),0)</f>
        <v>1.0011133670451191</v>
      </c>
      <c r="CO162" s="62" t="str">
        <f>IF(CN162&lt;=SMALL(CN$3:CN$1130,1),"MAS PARECIDO","NO")</f>
        <v>NO</v>
      </c>
      <c r="CP162" s="62" t="str">
        <f>IF(CN162&lt;=SMALL(CN$3:CN$1130,5),"SIMILAR","NO")</f>
        <v>NO</v>
      </c>
      <c r="CQ162" s="62" t="str">
        <f t="shared" si="132"/>
        <v>N/A</v>
      </c>
      <c r="CR162" s="62">
        <f t="shared" si="133"/>
        <v>0</v>
      </c>
      <c r="CS162" s="65">
        <f t="shared" si="134"/>
        <v>0</v>
      </c>
      <c r="CT162" s="59">
        <f>IFERROR(SQRT(($E162-$E$1136)^2+($AJ162-$AJ$1136)^2),0)</f>
        <v>4.7201416042481271E-2</v>
      </c>
      <c r="CU162" s="62" t="str">
        <f>IF(CT162&lt;=SMALL(CT$3:CT$1130,1),"MAS PARECIDO","NO")</f>
        <v>NO</v>
      </c>
      <c r="CV162" s="62" t="str">
        <f>IF(CT162&lt;=SMALL(CT$3:CT$1130,5),"SIMILAR","NO")</f>
        <v>NO</v>
      </c>
      <c r="CW162" s="62" t="str">
        <f t="shared" si="135"/>
        <v>N/A</v>
      </c>
      <c r="CX162" s="62">
        <f t="shared" si="136"/>
        <v>0</v>
      </c>
      <c r="CY162" s="65">
        <f t="shared" si="137"/>
        <v>0</v>
      </c>
      <c r="CZ162" s="2" t="s">
        <v>1564</v>
      </c>
      <c r="DA162" s="2" t="s">
        <v>1565</v>
      </c>
      <c r="DB162" s="2">
        <v>0</v>
      </c>
      <c r="DC162" s="2" t="s">
        <v>189</v>
      </c>
    </row>
    <row r="163" spans="1:107">
      <c r="A163" s="45" t="s">
        <v>351</v>
      </c>
      <c r="B163" s="46">
        <v>38628</v>
      </c>
      <c r="C163" s="47">
        <f>(B163-$B$1132)/($B$1133-$B$1132)</f>
        <v>3.9887421501487483E-2</v>
      </c>
      <c r="D163" s="46">
        <v>10000</v>
      </c>
      <c r="E163" s="47">
        <f>(D163-$D$1132)/($D$1133-$D$1132)</f>
        <v>1.9970599117973539E-2</v>
      </c>
      <c r="F163" s="46" t="s">
        <v>203</v>
      </c>
      <c r="G163" s="44">
        <f>VLOOKUP(F163,'DATOS DE SOPORTE'!$Y$5:$Z$8,2,FALSE)</f>
        <v>3</v>
      </c>
      <c r="H163" s="47">
        <f>(G163-$G$1132)/($G$1133-$G$1132)</f>
        <v>0.66666666666666663</v>
      </c>
      <c r="I163" s="50">
        <v>2</v>
      </c>
      <c r="J163" s="44">
        <f t="shared" si="99"/>
        <v>2</v>
      </c>
      <c r="K163" s="43">
        <f>(J163-$J$1132)/($J$1133-$J$1132)</f>
        <v>0.4</v>
      </c>
      <c r="L163" s="51" t="str">
        <f t="shared" si="138"/>
        <v>SI</v>
      </c>
      <c r="M163" s="46" t="s">
        <v>56</v>
      </c>
      <c r="N163" s="44">
        <f t="shared" si="100"/>
        <v>1</v>
      </c>
      <c r="O163" s="43">
        <f>(N163-N$1132)/(N$1133-N$1132)</f>
        <v>0</v>
      </c>
      <c r="P163" s="46" t="s">
        <v>193</v>
      </c>
      <c r="Q163" s="44">
        <f t="shared" si="101"/>
        <v>2</v>
      </c>
      <c r="R163" s="43">
        <f>(Q163-Q$1132)/(Q$1133-Q$1132)</f>
        <v>0.5</v>
      </c>
      <c r="S163" s="46" t="s">
        <v>194</v>
      </c>
      <c r="T163" s="44">
        <f t="shared" si="102"/>
        <v>1</v>
      </c>
      <c r="U163" s="43">
        <f>(T163-T$1132)/(T$1133-T$1132)</f>
        <v>0</v>
      </c>
      <c r="V163" s="46" t="s">
        <v>62</v>
      </c>
      <c r="W163" s="53">
        <f>VLOOKUP(V163,'DATOS DE SOPORTE'!$S$5:$T$10,2,FALSE)</f>
        <v>1</v>
      </c>
      <c r="X163" s="54">
        <f>(W163-W$1132)/(W$1133-W$1132)</f>
        <v>0</v>
      </c>
      <c r="Y163" s="46" t="s">
        <v>136</v>
      </c>
      <c r="Z163" s="53">
        <f t="shared" si="122"/>
        <v>2</v>
      </c>
      <c r="AA163" s="54">
        <f>(Z163-Z$1132)/(Z$1133-Z$1132)</f>
        <v>1</v>
      </c>
      <c r="AB163" s="46" t="s">
        <v>136</v>
      </c>
      <c r="AC163" s="53">
        <f t="shared" si="123"/>
        <v>2</v>
      </c>
      <c r="AD163" s="54">
        <f>(AC163-AC$1132)/(AC$1133-AC$1132)</f>
        <v>1</v>
      </c>
      <c r="AE163" s="46" t="s">
        <v>188</v>
      </c>
      <c r="AF163" s="53">
        <f t="shared" si="124"/>
        <v>1</v>
      </c>
      <c r="AG163" s="54">
        <f>(AF163-AF$1132)/(AF$1133-AF$1132)</f>
        <v>0</v>
      </c>
      <c r="AH163" s="24" t="s">
        <v>67</v>
      </c>
      <c r="AI163" s="53">
        <f>VLOOKUP(AH163,'DATOS DE SOPORTE'!$V$5:$W$8,2,FALSE)</f>
        <v>1</v>
      </c>
      <c r="AJ163" s="54">
        <f>(AI163-AI$1132)/(AI$1133-AI$1132)</f>
        <v>0</v>
      </c>
      <c r="AK163" s="58" t="str">
        <f t="shared" si="125"/>
        <v>Muy malo</v>
      </c>
      <c r="AL163" s="61">
        <f>IFERROR(SQRT(($E163-$E$1136)^2+($C163-$C$1136)^2),0)</f>
        <v>0.16645754594009304</v>
      </c>
      <c r="AM163" s="62" t="str">
        <f>IF(AL163&lt;=SMALL($AL$3:$AL$1130,1),"MAS PARECIDO","NO")</f>
        <v>NO</v>
      </c>
      <c r="AN163" s="62" t="str">
        <f>IF(AL163&lt;=SMALL($AL$3:$AL$1130,5),"SIMILAR","NO")</f>
        <v>NO</v>
      </c>
      <c r="AO163" s="62" t="str">
        <f t="shared" si="139"/>
        <v>N/A</v>
      </c>
      <c r="AP163" s="62">
        <f t="shared" si="103"/>
        <v>0</v>
      </c>
      <c r="AQ163" s="65">
        <f t="shared" si="140"/>
        <v>0</v>
      </c>
      <c r="AR163" s="61">
        <f>IFERROR(SQRT(($E163-$E$1136)^2+($H163-$H$1136)^2),0)</f>
        <v>0.33393283024014148</v>
      </c>
      <c r="AS163" s="62" t="str">
        <f>IF(AR163&lt;=SMALL(AR$3:AR$1130,1),"MAS PARECIDO","NO")</f>
        <v>NO</v>
      </c>
      <c r="AT163" s="62" t="str">
        <f>IF(AR163&lt;=SMALL(AR$3:AR$1130,5),"SIMILAR","NO")</f>
        <v>NO</v>
      </c>
      <c r="AU163" s="62" t="str">
        <f t="shared" si="104"/>
        <v>N/A</v>
      </c>
      <c r="AV163" s="62">
        <f t="shared" si="105"/>
        <v>0</v>
      </c>
      <c r="AW163" s="65">
        <f t="shared" si="106"/>
        <v>0</v>
      </c>
      <c r="AX163" s="59">
        <f>IFERROR(SQRT(($E163-$E$1136)^2+($K163-$K$1136)^2),0)</f>
        <v>0.20099757212732708</v>
      </c>
      <c r="AY163" s="62" t="str">
        <f>IF(AX163&lt;=SMALL(AX$3:AX$1130,1),"MAS PARECIDO","NO")</f>
        <v>NO</v>
      </c>
      <c r="AZ163" s="62" t="str">
        <f>IF(AX163&lt;=SMALL(AX$3:AX$1130,5),"SIMILAR","NO")</f>
        <v>NO</v>
      </c>
      <c r="BA163" s="62" t="str">
        <f t="shared" si="107"/>
        <v>N/A</v>
      </c>
      <c r="BB163" s="62">
        <f t="shared" si="108"/>
        <v>0</v>
      </c>
      <c r="BC163" s="65">
        <f t="shared" si="109"/>
        <v>0</v>
      </c>
      <c r="BD163" s="59">
        <f>IFERROR(SQRT(($E163-$E$1136)^2+($O163-$O$1136)^2),0)</f>
        <v>1.0001999920021396</v>
      </c>
      <c r="BE163" s="62" t="str">
        <f>IF(BD163&lt;=SMALL(BD$3:BD$1130,1),"MAS PARECIDO","NO")</f>
        <v>NO</v>
      </c>
      <c r="BF163" s="62" t="str">
        <f>IF(BD163&lt;=SMALL(BD$3:BD$1130,5),"SIMILAR","NO")</f>
        <v>NO</v>
      </c>
      <c r="BG163" s="62" t="str">
        <f t="shared" si="110"/>
        <v>N/A</v>
      </c>
      <c r="BH163" s="62">
        <f t="shared" si="111"/>
        <v>0</v>
      </c>
      <c r="BI163" s="65">
        <f t="shared" si="112"/>
        <v>0</v>
      </c>
      <c r="BJ163" s="59">
        <f>IFERROR(SQRT(($E163-$E$1136)^2+($R163-$R$1136)^2),0)</f>
        <v>2.0000600018000539E-2</v>
      </c>
      <c r="BK163" s="62" t="str">
        <f>IF(BJ163&lt;=SMALL(BJ$3:BJ$1130,1),"MAS PARECIDO","NO")</f>
        <v>NO</v>
      </c>
      <c r="BL163" s="62" t="str">
        <f>IF(BJ163&lt;=SMALL(BJ$3:BJ$1130,5),"SIMILAR","NO")</f>
        <v>NO</v>
      </c>
      <c r="BM163" s="62" t="str">
        <f t="shared" si="113"/>
        <v>N/A</v>
      </c>
      <c r="BN163" s="62">
        <f t="shared" si="114"/>
        <v>0</v>
      </c>
      <c r="BO163" s="65">
        <f t="shared" si="115"/>
        <v>0</v>
      </c>
      <c r="BP163" s="59">
        <f>IFERROR(SQRT(($E163-$E$1136)^2+($U163-$U$1136)^2),0)</f>
        <v>2.0000600018000539E-2</v>
      </c>
      <c r="BQ163" s="62" t="str">
        <f>IF(BP163&lt;=SMALL(BP$3:BP$1130,1),"MAS PARECIDO","NO")</f>
        <v>NO</v>
      </c>
      <c r="BR163" s="62" t="str">
        <f>IF(BP163&lt;=SMALL(BP$3:BP$1130,5),"SIMILAR","NO")</f>
        <v>NO</v>
      </c>
      <c r="BS163" s="62" t="str">
        <f t="shared" si="116"/>
        <v>N/A</v>
      </c>
      <c r="BT163" s="62">
        <f t="shared" si="117"/>
        <v>0</v>
      </c>
      <c r="BU163" s="65">
        <f t="shared" si="118"/>
        <v>0</v>
      </c>
      <c r="BV163" s="59">
        <f>IFERROR(SQRT(($E163-$E$1136)^2+($X163-$X$1136)^2),0)</f>
        <v>2.0000600018000539E-2</v>
      </c>
      <c r="BW163" s="62" t="str">
        <f>IF(BV163&lt;=SMALL(BV$3:BV$1130,1),"MAS PARECIDO","NO")</f>
        <v>NO</v>
      </c>
      <c r="BX163" s="62" t="str">
        <f>IF(BV163&lt;=SMALL(BV$3:BV$1130,5),"SIMILAR","NO")</f>
        <v>NO</v>
      </c>
      <c r="BY163" s="62" t="str">
        <f t="shared" si="119"/>
        <v>N/A</v>
      </c>
      <c r="BZ163" s="62">
        <f t="shared" si="120"/>
        <v>0</v>
      </c>
      <c r="CA163" s="65">
        <f t="shared" si="121"/>
        <v>0</v>
      </c>
      <c r="CB163" s="59">
        <f>IFERROR(SQRT(($E163-$E$1136)^2+($AA163-$AA$1136)^2),0)</f>
        <v>1.0001999920021396</v>
      </c>
      <c r="CC163" s="62" t="str">
        <f>IF(CB163&lt;=SMALL(CB$3:CB$1130,1),"MAS PARECIDO","NO")</f>
        <v>NO</v>
      </c>
      <c r="CD163" s="62" t="str">
        <f>IF(CB163&lt;=SMALL(CB$3:CB$1130,5),"SIMILAR","NO")</f>
        <v>NO</v>
      </c>
      <c r="CE163" s="62" t="str">
        <f t="shared" si="126"/>
        <v>N/A</v>
      </c>
      <c r="CF163" s="62">
        <f t="shared" si="127"/>
        <v>0</v>
      </c>
      <c r="CG163" s="65">
        <f t="shared" si="128"/>
        <v>0</v>
      </c>
      <c r="CH163" s="59">
        <f>IFERROR(SQRT(($E163-$E$1136)^2+($AD163-$AD$1136)^2),0)</f>
        <v>2.0000600018000539E-2</v>
      </c>
      <c r="CI163" s="62" t="str">
        <f>IF(CH163&lt;=SMALL(CH$3:CH$1130,1),"MAS PARECIDO","NO")</f>
        <v>NO</v>
      </c>
      <c r="CJ163" s="62" t="str">
        <f>IF(CH163&lt;=SMALL(CH$3:CH$1130,5),"SIMILAR","NO")</f>
        <v>NO</v>
      </c>
      <c r="CK163" s="62" t="str">
        <f t="shared" si="129"/>
        <v>N/A</v>
      </c>
      <c r="CL163" s="62">
        <f t="shared" si="130"/>
        <v>0</v>
      </c>
      <c r="CM163" s="65">
        <f t="shared" si="131"/>
        <v>0</v>
      </c>
      <c r="CN163" s="59">
        <f>IFERROR(SQRT(($E163-$E$1136)^2+($AG163-$AG$1136)^2),0)</f>
        <v>1.0001999920021396</v>
      </c>
      <c r="CO163" s="62" t="str">
        <f>IF(CN163&lt;=SMALL(CN$3:CN$1130,1),"MAS PARECIDO","NO")</f>
        <v>NO</v>
      </c>
      <c r="CP163" s="62" t="str">
        <f>IF(CN163&lt;=SMALL(CN$3:CN$1130,5),"SIMILAR","NO")</f>
        <v>NO</v>
      </c>
      <c r="CQ163" s="62" t="str">
        <f t="shared" si="132"/>
        <v>N/A</v>
      </c>
      <c r="CR163" s="62">
        <f t="shared" si="133"/>
        <v>0</v>
      </c>
      <c r="CS163" s="65">
        <f t="shared" si="134"/>
        <v>0</v>
      </c>
      <c r="CT163" s="59">
        <f>IFERROR(SQRT(($E163-$E$1136)^2+($AJ163-$AJ$1136)^2),0)</f>
        <v>2.0000600018000539E-2</v>
      </c>
      <c r="CU163" s="62" t="str">
        <f>IF(CT163&lt;=SMALL(CT$3:CT$1130,1),"MAS PARECIDO","NO")</f>
        <v>NO</v>
      </c>
      <c r="CV163" s="62" t="str">
        <f>IF(CT163&lt;=SMALL(CT$3:CT$1130,5),"SIMILAR","NO")</f>
        <v>NO</v>
      </c>
      <c r="CW163" s="62" t="str">
        <f t="shared" si="135"/>
        <v>N/A</v>
      </c>
      <c r="CX163" s="62">
        <f t="shared" si="136"/>
        <v>0</v>
      </c>
      <c r="CY163" s="65">
        <f t="shared" si="137"/>
        <v>0</v>
      </c>
      <c r="CZ163" s="2" t="e">
        <v>#N/A</v>
      </c>
      <c r="DA163" s="2" t="s">
        <v>1280</v>
      </c>
      <c r="DB163" s="2">
        <v>12</v>
      </c>
      <c r="DC163" s="2" t="s">
        <v>319</v>
      </c>
    </row>
    <row r="164" spans="1:107">
      <c r="A164" s="45" t="s">
        <v>352</v>
      </c>
      <c r="B164" s="46">
        <v>58929</v>
      </c>
      <c r="C164" s="47">
        <f>(B164-$B$1132)/($B$1133-$B$1132)</f>
        <v>6.361752851280307E-2</v>
      </c>
      <c r="D164" s="46">
        <v>10000</v>
      </c>
      <c r="E164" s="47">
        <f>(D164-$D$1132)/($D$1133-$D$1132)</f>
        <v>1.9970599117973539E-2</v>
      </c>
      <c r="F164" s="46" t="s">
        <v>53</v>
      </c>
      <c r="G164" s="44">
        <f>VLOOKUP(F164,'DATOS DE SOPORTE'!$Y$5:$Z$8,2,FALSE)</f>
        <v>2</v>
      </c>
      <c r="H164" s="47">
        <f>(G164-$G$1132)/($G$1133-$G$1132)</f>
        <v>0.33333333333333331</v>
      </c>
      <c r="I164" s="50">
        <v>0</v>
      </c>
      <c r="J164" s="44">
        <f t="shared" si="99"/>
        <v>0</v>
      </c>
      <c r="K164" s="43">
        <f>(J164-$J$1132)/($J$1133-$J$1132)</f>
        <v>0</v>
      </c>
      <c r="L164" s="51" t="str">
        <f t="shared" si="138"/>
        <v>NO</v>
      </c>
      <c r="M164" s="46" t="s">
        <v>192</v>
      </c>
      <c r="N164" s="44">
        <f t="shared" si="100"/>
        <v>2</v>
      </c>
      <c r="O164" s="43">
        <f>(N164-N$1132)/(N$1133-N$1132)</f>
        <v>1</v>
      </c>
      <c r="P164" s="46" t="s">
        <v>193</v>
      </c>
      <c r="Q164" s="44">
        <f t="shared" si="101"/>
        <v>2</v>
      </c>
      <c r="R164" s="43">
        <f>(Q164-Q$1132)/(Q$1133-Q$1132)</f>
        <v>0.5</v>
      </c>
      <c r="S164" s="46" t="s">
        <v>194</v>
      </c>
      <c r="T164" s="44">
        <f t="shared" si="102"/>
        <v>1</v>
      </c>
      <c r="U164" s="43">
        <f>(T164-T$1132)/(T$1133-T$1132)</f>
        <v>0</v>
      </c>
      <c r="V164" s="46" t="s">
        <v>62</v>
      </c>
      <c r="W164" s="53">
        <f>VLOOKUP(V164,'DATOS DE SOPORTE'!$S$5:$T$10,2,FALSE)</f>
        <v>1</v>
      </c>
      <c r="X164" s="54">
        <f>(W164-W$1132)/(W$1133-W$1132)</f>
        <v>0</v>
      </c>
      <c r="Y164" s="46" t="s">
        <v>188</v>
      </c>
      <c r="Z164" s="53">
        <f t="shared" si="122"/>
        <v>1</v>
      </c>
      <c r="AA164" s="54">
        <f>(Z164-Z$1132)/(Z$1133-Z$1132)</f>
        <v>0</v>
      </c>
      <c r="AB164" s="46" t="s">
        <v>136</v>
      </c>
      <c r="AC164" s="53">
        <f t="shared" si="123"/>
        <v>2</v>
      </c>
      <c r="AD164" s="54">
        <f>(AC164-AC$1132)/(AC$1133-AC$1132)</f>
        <v>1</v>
      </c>
      <c r="AE164" s="46" t="s">
        <v>188</v>
      </c>
      <c r="AF164" s="53">
        <f t="shared" si="124"/>
        <v>1</v>
      </c>
      <c r="AG164" s="54">
        <f>(AF164-AF$1132)/(AF$1133-AF$1132)</f>
        <v>0</v>
      </c>
      <c r="AH164" s="24" t="s">
        <v>67</v>
      </c>
      <c r="AI164" s="53">
        <f>VLOOKUP(AH164,'DATOS DE SOPORTE'!$V$5:$W$8,2,FALSE)</f>
        <v>1</v>
      </c>
      <c r="AJ164" s="54">
        <f>(AI164-AI$1132)/(AI$1133-AI$1132)</f>
        <v>0</v>
      </c>
      <c r="AK164" s="58" t="str">
        <f t="shared" si="125"/>
        <v>Bueno</v>
      </c>
      <c r="AL164" s="61">
        <f>IFERROR(SQRT(($E164-$E$1136)^2+($C164-$C$1136)^2),0)</f>
        <v>0.14292780127242519</v>
      </c>
      <c r="AM164" s="62" t="str">
        <f>IF(AL164&lt;=SMALL($AL$3:$AL$1130,1),"MAS PARECIDO","NO")</f>
        <v>NO</v>
      </c>
      <c r="AN164" s="62" t="str">
        <f>IF(AL164&lt;=SMALL($AL$3:$AL$1130,5),"SIMILAR","NO")</f>
        <v>NO</v>
      </c>
      <c r="AO164" s="62" t="str">
        <f t="shared" si="139"/>
        <v>N/A</v>
      </c>
      <c r="AP164" s="62">
        <f t="shared" si="103"/>
        <v>0</v>
      </c>
      <c r="AQ164" s="65">
        <f t="shared" si="140"/>
        <v>0</v>
      </c>
      <c r="AR164" s="61">
        <f>IFERROR(SQRT(($E164-$E$1136)^2+($H164-$H$1136)^2),0)</f>
        <v>2.0000600018000539E-2</v>
      </c>
      <c r="AS164" s="62" t="str">
        <f>IF(AR164&lt;=SMALL(AR$3:AR$1130,1),"MAS PARECIDO","NO")</f>
        <v>NO</v>
      </c>
      <c r="AT164" s="62" t="str">
        <f>IF(AR164&lt;=SMALL(AR$3:AR$1130,5),"SIMILAR","NO")</f>
        <v>NO</v>
      </c>
      <c r="AU164" s="62" t="str">
        <f t="shared" si="104"/>
        <v>N/A</v>
      </c>
      <c r="AV164" s="62">
        <f t="shared" si="105"/>
        <v>0</v>
      </c>
      <c r="AW164" s="65">
        <f t="shared" si="106"/>
        <v>0</v>
      </c>
      <c r="AX164" s="59">
        <f>IFERROR(SQRT(($E164-$E$1136)^2+($K164-$K$1136)^2),0)</f>
        <v>0.20099757212732708</v>
      </c>
      <c r="AY164" s="62" t="str">
        <f>IF(AX164&lt;=SMALL(AX$3:AX$1130,1),"MAS PARECIDO","NO")</f>
        <v>NO</v>
      </c>
      <c r="AZ164" s="62" t="str">
        <f>IF(AX164&lt;=SMALL(AX$3:AX$1130,5),"SIMILAR","NO")</f>
        <v>NO</v>
      </c>
      <c r="BA164" s="62" t="str">
        <f t="shared" si="107"/>
        <v>N/A</v>
      </c>
      <c r="BB164" s="62">
        <f t="shared" si="108"/>
        <v>0</v>
      </c>
      <c r="BC164" s="65">
        <f t="shared" si="109"/>
        <v>0</v>
      </c>
      <c r="BD164" s="59">
        <f>IFERROR(SQRT(($E164-$E$1136)^2+($O164-$O$1136)^2),0)</f>
        <v>2.0000600018000539E-2</v>
      </c>
      <c r="BE164" s="62" t="str">
        <f>IF(BD164&lt;=SMALL(BD$3:BD$1130,1),"MAS PARECIDO","NO")</f>
        <v>NO</v>
      </c>
      <c r="BF164" s="62" t="str">
        <f>IF(BD164&lt;=SMALL(BD$3:BD$1130,5),"SIMILAR","NO")</f>
        <v>NO</v>
      </c>
      <c r="BG164" s="62" t="str">
        <f t="shared" si="110"/>
        <v>N/A</v>
      </c>
      <c r="BH164" s="62">
        <f t="shared" si="111"/>
        <v>0</v>
      </c>
      <c r="BI164" s="65">
        <f t="shared" si="112"/>
        <v>0</v>
      </c>
      <c r="BJ164" s="59">
        <f>IFERROR(SQRT(($E164-$E$1136)^2+($R164-$R$1136)^2),0)</f>
        <v>2.0000600018000539E-2</v>
      </c>
      <c r="BK164" s="62" t="str">
        <f>IF(BJ164&lt;=SMALL(BJ$3:BJ$1130,1),"MAS PARECIDO","NO")</f>
        <v>NO</v>
      </c>
      <c r="BL164" s="62" t="str">
        <f>IF(BJ164&lt;=SMALL(BJ$3:BJ$1130,5),"SIMILAR","NO")</f>
        <v>NO</v>
      </c>
      <c r="BM164" s="62" t="str">
        <f t="shared" si="113"/>
        <v>N/A</v>
      </c>
      <c r="BN164" s="62">
        <f t="shared" si="114"/>
        <v>0</v>
      </c>
      <c r="BO164" s="65">
        <f t="shared" si="115"/>
        <v>0</v>
      </c>
      <c r="BP164" s="59">
        <f>IFERROR(SQRT(($E164-$E$1136)^2+($U164-$U$1136)^2),0)</f>
        <v>2.0000600018000539E-2</v>
      </c>
      <c r="BQ164" s="62" t="str">
        <f>IF(BP164&lt;=SMALL(BP$3:BP$1130,1),"MAS PARECIDO","NO")</f>
        <v>NO</v>
      </c>
      <c r="BR164" s="62" t="str">
        <f>IF(BP164&lt;=SMALL(BP$3:BP$1130,5),"SIMILAR","NO")</f>
        <v>NO</v>
      </c>
      <c r="BS164" s="62" t="str">
        <f t="shared" si="116"/>
        <v>N/A</v>
      </c>
      <c r="BT164" s="62">
        <f t="shared" si="117"/>
        <v>0</v>
      </c>
      <c r="BU164" s="65">
        <f t="shared" si="118"/>
        <v>0</v>
      </c>
      <c r="BV164" s="59">
        <f>IFERROR(SQRT(($E164-$E$1136)^2+($X164-$X$1136)^2),0)</f>
        <v>2.0000600018000539E-2</v>
      </c>
      <c r="BW164" s="62" t="str">
        <f>IF(BV164&lt;=SMALL(BV$3:BV$1130,1),"MAS PARECIDO","NO")</f>
        <v>NO</v>
      </c>
      <c r="BX164" s="62" t="str">
        <f>IF(BV164&lt;=SMALL(BV$3:BV$1130,5),"SIMILAR","NO")</f>
        <v>NO</v>
      </c>
      <c r="BY164" s="62" t="str">
        <f t="shared" si="119"/>
        <v>N/A</v>
      </c>
      <c r="BZ164" s="62">
        <f t="shared" si="120"/>
        <v>0</v>
      </c>
      <c r="CA164" s="65">
        <f t="shared" si="121"/>
        <v>0</v>
      </c>
      <c r="CB164" s="59">
        <f>IFERROR(SQRT(($E164-$E$1136)^2+($AA164-$AA$1136)^2),0)</f>
        <v>2.0000600018000539E-2</v>
      </c>
      <c r="CC164" s="62" t="str">
        <f>IF(CB164&lt;=SMALL(CB$3:CB$1130,1),"MAS PARECIDO","NO")</f>
        <v>NO</v>
      </c>
      <c r="CD164" s="62" t="str">
        <f>IF(CB164&lt;=SMALL(CB$3:CB$1130,5),"SIMILAR","NO")</f>
        <v>NO</v>
      </c>
      <c r="CE164" s="62" t="str">
        <f t="shared" si="126"/>
        <v>N/A</v>
      </c>
      <c r="CF164" s="62">
        <f t="shared" si="127"/>
        <v>0</v>
      </c>
      <c r="CG164" s="65">
        <f t="shared" si="128"/>
        <v>0</v>
      </c>
      <c r="CH164" s="59">
        <f>IFERROR(SQRT(($E164-$E$1136)^2+($AD164-$AD$1136)^2),0)</f>
        <v>2.0000600018000539E-2</v>
      </c>
      <c r="CI164" s="62" t="str">
        <f>IF(CH164&lt;=SMALL(CH$3:CH$1130,1),"MAS PARECIDO","NO")</f>
        <v>NO</v>
      </c>
      <c r="CJ164" s="62" t="str">
        <f>IF(CH164&lt;=SMALL(CH$3:CH$1130,5),"SIMILAR","NO")</f>
        <v>NO</v>
      </c>
      <c r="CK164" s="62" t="str">
        <f t="shared" si="129"/>
        <v>N/A</v>
      </c>
      <c r="CL164" s="62">
        <f t="shared" si="130"/>
        <v>0</v>
      </c>
      <c r="CM164" s="65">
        <f t="shared" si="131"/>
        <v>0</v>
      </c>
      <c r="CN164" s="59">
        <f>IFERROR(SQRT(($E164-$E$1136)^2+($AG164-$AG$1136)^2),0)</f>
        <v>1.0001999920021396</v>
      </c>
      <c r="CO164" s="62" t="str">
        <f>IF(CN164&lt;=SMALL(CN$3:CN$1130,1),"MAS PARECIDO","NO")</f>
        <v>NO</v>
      </c>
      <c r="CP164" s="62" t="str">
        <f>IF(CN164&lt;=SMALL(CN$3:CN$1130,5),"SIMILAR","NO")</f>
        <v>NO</v>
      </c>
      <c r="CQ164" s="62" t="str">
        <f t="shared" si="132"/>
        <v>N/A</v>
      </c>
      <c r="CR164" s="62">
        <f t="shared" si="133"/>
        <v>0</v>
      </c>
      <c r="CS164" s="65">
        <f t="shared" si="134"/>
        <v>0</v>
      </c>
      <c r="CT164" s="59">
        <f>IFERROR(SQRT(($E164-$E$1136)^2+($AJ164-$AJ$1136)^2),0)</f>
        <v>2.0000600018000539E-2</v>
      </c>
      <c r="CU164" s="62" t="str">
        <f>IF(CT164&lt;=SMALL(CT$3:CT$1130,1),"MAS PARECIDO","NO")</f>
        <v>NO</v>
      </c>
      <c r="CV164" s="62" t="str">
        <f>IF(CT164&lt;=SMALL(CT$3:CT$1130,5),"SIMILAR","NO")</f>
        <v>NO</v>
      </c>
      <c r="CW164" s="62" t="str">
        <f t="shared" si="135"/>
        <v>N/A</v>
      </c>
      <c r="CX164" s="62">
        <f t="shared" si="136"/>
        <v>0</v>
      </c>
      <c r="CY164" s="65">
        <f t="shared" si="137"/>
        <v>0</v>
      </c>
      <c r="CZ164" s="2" t="s">
        <v>1566</v>
      </c>
      <c r="DA164" s="2" t="s">
        <v>1567</v>
      </c>
      <c r="DB164" s="2">
        <v>0</v>
      </c>
      <c r="DC164" s="2" t="s">
        <v>189</v>
      </c>
    </row>
    <row r="165" spans="1:107">
      <c r="A165" s="45" t="s">
        <v>353</v>
      </c>
      <c r="B165" s="46">
        <v>241956</v>
      </c>
      <c r="C165" s="47">
        <f>(B165-$B$1132)/($B$1133-$B$1132)</f>
        <v>0.27756020601440679</v>
      </c>
      <c r="D165" s="46">
        <v>28000</v>
      </c>
      <c r="E165" s="47">
        <f>(D165-$D$1132)/($D$1133-$D$1132)</f>
        <v>5.5971679150374508E-2</v>
      </c>
      <c r="F165" s="46" t="s">
        <v>191</v>
      </c>
      <c r="G165" s="44">
        <f>VLOOKUP(F165,'DATOS DE SOPORTE'!$Y$5:$Z$8,2,FALSE)</f>
        <v>1</v>
      </c>
      <c r="H165" s="47">
        <f>(G165-$G$1132)/($G$1133-$G$1132)</f>
        <v>0</v>
      </c>
      <c r="I165" s="50">
        <v>0</v>
      </c>
      <c r="J165" s="44">
        <f t="shared" si="99"/>
        <v>0</v>
      </c>
      <c r="K165" s="43">
        <f>(J165-$J$1132)/($J$1133-$J$1132)</f>
        <v>0</v>
      </c>
      <c r="L165" s="51" t="str">
        <f t="shared" si="138"/>
        <v>NO</v>
      </c>
      <c r="M165" s="46" t="s">
        <v>56</v>
      </c>
      <c r="N165" s="44">
        <f t="shared" si="100"/>
        <v>1</v>
      </c>
      <c r="O165" s="43">
        <f>(N165-N$1132)/(N$1133-N$1132)</f>
        <v>0</v>
      </c>
      <c r="P165" s="46" t="s">
        <v>193</v>
      </c>
      <c r="Q165" s="44">
        <f t="shared" si="101"/>
        <v>2</v>
      </c>
      <c r="R165" s="43">
        <f>(Q165-Q$1132)/(Q$1133-Q$1132)</f>
        <v>0.5</v>
      </c>
      <c r="S165" s="46" t="s">
        <v>194</v>
      </c>
      <c r="T165" s="44">
        <f t="shared" si="102"/>
        <v>1</v>
      </c>
      <c r="U165" s="43">
        <f>(T165-T$1132)/(T$1133-T$1132)</f>
        <v>0</v>
      </c>
      <c r="V165" s="46" t="s">
        <v>62</v>
      </c>
      <c r="W165" s="53">
        <f>VLOOKUP(V165,'DATOS DE SOPORTE'!$S$5:$T$10,2,FALSE)</f>
        <v>1</v>
      </c>
      <c r="X165" s="54">
        <f>(W165-W$1132)/(W$1133-W$1132)</f>
        <v>0</v>
      </c>
      <c r="Y165" s="46" t="s">
        <v>188</v>
      </c>
      <c r="Z165" s="53">
        <f t="shared" si="122"/>
        <v>1</v>
      </c>
      <c r="AA165" s="54">
        <f>(Z165-Z$1132)/(Z$1133-Z$1132)</f>
        <v>0</v>
      </c>
      <c r="AB165" s="46" t="s">
        <v>188</v>
      </c>
      <c r="AC165" s="53">
        <f t="shared" si="123"/>
        <v>1</v>
      </c>
      <c r="AD165" s="54">
        <f>(AC165-AC$1132)/(AC$1133-AC$1132)</f>
        <v>0</v>
      </c>
      <c r="AE165" s="46" t="s">
        <v>136</v>
      </c>
      <c r="AF165" s="53">
        <f t="shared" si="124"/>
        <v>2</v>
      </c>
      <c r="AG165" s="54">
        <f>(AF165-AF$1132)/(AF$1133-AF$1132)</f>
        <v>1</v>
      </c>
      <c r="AH165" s="24" t="s">
        <v>67</v>
      </c>
      <c r="AI165" s="53">
        <f>VLOOKUP(AH165,'DATOS DE SOPORTE'!$V$5:$W$8,2,FALSE)</f>
        <v>1</v>
      </c>
      <c r="AJ165" s="54">
        <f>(AI165-AI$1132)/(AI$1133-AI$1132)</f>
        <v>0</v>
      </c>
      <c r="AK165" s="58" t="str">
        <f t="shared" si="125"/>
        <v>Regular</v>
      </c>
      <c r="AL165" s="61">
        <f>IFERROR(SQRT(($E165-$E$1136)^2+($C165-$C$1136)^2),0)</f>
        <v>9.1547891526327321E-2</v>
      </c>
      <c r="AM165" s="62" t="str">
        <f>IF(AL165&lt;=SMALL($AL$3:$AL$1130,1),"MAS PARECIDO","NO")</f>
        <v>NO</v>
      </c>
      <c r="AN165" s="62" t="str">
        <f>IF(AL165&lt;=SMALL($AL$3:$AL$1130,5),"SIMILAR","NO")</f>
        <v>NO</v>
      </c>
      <c r="AO165" s="62" t="str">
        <f t="shared" si="139"/>
        <v>N/A</v>
      </c>
      <c r="AP165" s="62">
        <f t="shared" si="103"/>
        <v>0</v>
      </c>
      <c r="AQ165" s="65">
        <f t="shared" si="140"/>
        <v>0</v>
      </c>
      <c r="AR165" s="61">
        <f>IFERROR(SQRT(($E165-$E$1136)^2+($H165-$H$1136)^2),0)</f>
        <v>0.33800488055585626</v>
      </c>
      <c r="AS165" s="62" t="str">
        <f>IF(AR165&lt;=SMALL(AR$3:AR$1130,1),"MAS PARECIDO","NO")</f>
        <v>NO</v>
      </c>
      <c r="AT165" s="62" t="str">
        <f>IF(AR165&lt;=SMALL(AR$3:AR$1130,5),"SIMILAR","NO")</f>
        <v>NO</v>
      </c>
      <c r="AU165" s="62" t="str">
        <f t="shared" si="104"/>
        <v>N/A</v>
      </c>
      <c r="AV165" s="62">
        <f t="shared" si="105"/>
        <v>0</v>
      </c>
      <c r="AW165" s="65">
        <f t="shared" si="106"/>
        <v>0</v>
      </c>
      <c r="AX165" s="59">
        <f>IFERROR(SQRT(($E165-$E$1136)^2+($K165-$K$1136)^2),0)</f>
        <v>0.20769253277012042</v>
      </c>
      <c r="AY165" s="62" t="str">
        <f>IF(AX165&lt;=SMALL(AX$3:AX$1130,1),"MAS PARECIDO","NO")</f>
        <v>NO</v>
      </c>
      <c r="AZ165" s="62" t="str">
        <f>IF(AX165&lt;=SMALL(AX$3:AX$1130,5),"SIMILAR","NO")</f>
        <v>NO</v>
      </c>
      <c r="BA165" s="62" t="str">
        <f t="shared" si="107"/>
        <v>N/A</v>
      </c>
      <c r="BB165" s="62">
        <f t="shared" si="108"/>
        <v>0</v>
      </c>
      <c r="BC165" s="65">
        <f t="shared" si="109"/>
        <v>0</v>
      </c>
      <c r="BD165" s="59">
        <f>IFERROR(SQRT(($E165-$E$1136)^2+($O165-$O$1136)^2),0)</f>
        <v>1.0015668665488429</v>
      </c>
      <c r="BE165" s="62" t="str">
        <f>IF(BD165&lt;=SMALL(BD$3:BD$1130,1),"MAS PARECIDO","NO")</f>
        <v>NO</v>
      </c>
      <c r="BF165" s="62" t="str">
        <f>IF(BD165&lt;=SMALL(BD$3:BD$1130,5),"SIMILAR","NO")</f>
        <v>NO</v>
      </c>
      <c r="BG165" s="62" t="str">
        <f t="shared" si="110"/>
        <v>N/A</v>
      </c>
      <c r="BH165" s="62">
        <f t="shared" si="111"/>
        <v>0</v>
      </c>
      <c r="BI165" s="65">
        <f t="shared" si="112"/>
        <v>0</v>
      </c>
      <c r="BJ165" s="59">
        <f>IFERROR(SQRT(($E165-$E$1136)^2+($R165-$R$1136)^2),0)</f>
        <v>5.6001680050401507E-2</v>
      </c>
      <c r="BK165" s="62" t="str">
        <f>IF(BJ165&lt;=SMALL(BJ$3:BJ$1130,1),"MAS PARECIDO","NO")</f>
        <v>NO</v>
      </c>
      <c r="BL165" s="62" t="str">
        <f>IF(BJ165&lt;=SMALL(BJ$3:BJ$1130,5),"SIMILAR","NO")</f>
        <v>NO</v>
      </c>
      <c r="BM165" s="62" t="str">
        <f t="shared" si="113"/>
        <v>N/A</v>
      </c>
      <c r="BN165" s="62">
        <f t="shared" si="114"/>
        <v>0</v>
      </c>
      <c r="BO165" s="65">
        <f t="shared" si="115"/>
        <v>0</v>
      </c>
      <c r="BP165" s="59">
        <f>IFERROR(SQRT(($E165-$E$1136)^2+($U165-$U$1136)^2),0)</f>
        <v>5.6001680050401507E-2</v>
      </c>
      <c r="BQ165" s="62" t="str">
        <f>IF(BP165&lt;=SMALL(BP$3:BP$1130,1),"MAS PARECIDO","NO")</f>
        <v>NO</v>
      </c>
      <c r="BR165" s="62" t="str">
        <f>IF(BP165&lt;=SMALL(BP$3:BP$1130,5),"SIMILAR","NO")</f>
        <v>NO</v>
      </c>
      <c r="BS165" s="62" t="str">
        <f t="shared" si="116"/>
        <v>N/A</v>
      </c>
      <c r="BT165" s="62">
        <f t="shared" si="117"/>
        <v>0</v>
      </c>
      <c r="BU165" s="65">
        <f t="shared" si="118"/>
        <v>0</v>
      </c>
      <c r="BV165" s="59">
        <f>IFERROR(SQRT(($E165-$E$1136)^2+($X165-$X$1136)^2),0)</f>
        <v>5.6001680050401507E-2</v>
      </c>
      <c r="BW165" s="62" t="str">
        <f>IF(BV165&lt;=SMALL(BV$3:BV$1130,1),"MAS PARECIDO","NO")</f>
        <v>NO</v>
      </c>
      <c r="BX165" s="62" t="str">
        <f>IF(BV165&lt;=SMALL(BV$3:BV$1130,5),"SIMILAR","NO")</f>
        <v>NO</v>
      </c>
      <c r="BY165" s="62" t="str">
        <f t="shared" si="119"/>
        <v>N/A</v>
      </c>
      <c r="BZ165" s="62">
        <f t="shared" si="120"/>
        <v>0</v>
      </c>
      <c r="CA165" s="65">
        <f t="shared" si="121"/>
        <v>0</v>
      </c>
      <c r="CB165" s="59">
        <f>IFERROR(SQRT(($E165-$E$1136)^2+($AA165-$AA$1136)^2),0)</f>
        <v>5.6001680050401507E-2</v>
      </c>
      <c r="CC165" s="62" t="str">
        <f>IF(CB165&lt;=SMALL(CB$3:CB$1130,1),"MAS PARECIDO","NO")</f>
        <v>NO</v>
      </c>
      <c r="CD165" s="62" t="str">
        <f>IF(CB165&lt;=SMALL(CB$3:CB$1130,5),"SIMILAR","NO")</f>
        <v>NO</v>
      </c>
      <c r="CE165" s="62" t="str">
        <f t="shared" si="126"/>
        <v>N/A</v>
      </c>
      <c r="CF165" s="62">
        <f t="shared" si="127"/>
        <v>0</v>
      </c>
      <c r="CG165" s="65">
        <f t="shared" si="128"/>
        <v>0</v>
      </c>
      <c r="CH165" s="59">
        <f>IFERROR(SQRT(($E165-$E$1136)^2+($AD165-$AD$1136)^2),0)</f>
        <v>1.0015668665488429</v>
      </c>
      <c r="CI165" s="62" t="str">
        <f>IF(CH165&lt;=SMALL(CH$3:CH$1130,1),"MAS PARECIDO","NO")</f>
        <v>NO</v>
      </c>
      <c r="CJ165" s="62" t="str">
        <f>IF(CH165&lt;=SMALL(CH$3:CH$1130,5),"SIMILAR","NO")</f>
        <v>NO</v>
      </c>
      <c r="CK165" s="62" t="str">
        <f t="shared" si="129"/>
        <v>N/A</v>
      </c>
      <c r="CL165" s="62">
        <f t="shared" si="130"/>
        <v>0</v>
      </c>
      <c r="CM165" s="65">
        <f t="shared" si="131"/>
        <v>0</v>
      </c>
      <c r="CN165" s="59">
        <f>IFERROR(SQRT(($E165-$E$1136)^2+($AG165-$AG$1136)^2),0)</f>
        <v>5.6001680050401507E-2</v>
      </c>
      <c r="CO165" s="62" t="str">
        <f>IF(CN165&lt;=SMALL(CN$3:CN$1130,1),"MAS PARECIDO","NO")</f>
        <v>NO</v>
      </c>
      <c r="CP165" s="62" t="str">
        <f>IF(CN165&lt;=SMALL(CN$3:CN$1130,5),"SIMILAR","NO")</f>
        <v>NO</v>
      </c>
      <c r="CQ165" s="62" t="str">
        <f t="shared" si="132"/>
        <v>N/A</v>
      </c>
      <c r="CR165" s="62">
        <f t="shared" si="133"/>
        <v>0</v>
      </c>
      <c r="CS165" s="65">
        <f t="shared" si="134"/>
        <v>0</v>
      </c>
      <c r="CT165" s="59">
        <f>IFERROR(SQRT(($E165-$E$1136)^2+($AJ165-$AJ$1136)^2),0)</f>
        <v>5.6001680050401507E-2</v>
      </c>
      <c r="CU165" s="62" t="str">
        <f>IF(CT165&lt;=SMALL(CT$3:CT$1130,1),"MAS PARECIDO","NO")</f>
        <v>NO</v>
      </c>
      <c r="CV165" s="62" t="str">
        <f>IF(CT165&lt;=SMALL(CT$3:CT$1130,5),"SIMILAR","NO")</f>
        <v>NO</v>
      </c>
      <c r="CW165" s="62" t="str">
        <f t="shared" si="135"/>
        <v>N/A</v>
      </c>
      <c r="CX165" s="62">
        <f t="shared" si="136"/>
        <v>0</v>
      </c>
      <c r="CY165" s="65">
        <f t="shared" si="137"/>
        <v>0</v>
      </c>
      <c r="CZ165" s="2" t="s">
        <v>1568</v>
      </c>
      <c r="DA165" s="2" t="s">
        <v>1569</v>
      </c>
      <c r="DB165" s="2">
        <v>1</v>
      </c>
      <c r="DC165" s="2" t="s">
        <v>346</v>
      </c>
    </row>
    <row r="166" spans="1:107">
      <c r="A166" s="45" t="s">
        <v>354</v>
      </c>
      <c r="B166" s="46">
        <v>71958</v>
      </c>
      <c r="C166" s="47">
        <f>(B166-$B$1132)/($B$1133-$B$1132)</f>
        <v>7.8847298684244407E-2</v>
      </c>
      <c r="D166" s="46">
        <v>80000</v>
      </c>
      <c r="E166" s="47">
        <f>(D166-$D$1132)/($D$1133-$D$1132)</f>
        <v>0.15997479924397731</v>
      </c>
      <c r="F166" s="46" t="s">
        <v>191</v>
      </c>
      <c r="G166" s="44">
        <f>VLOOKUP(F166,'DATOS DE SOPORTE'!$Y$5:$Z$8,2,FALSE)</f>
        <v>1</v>
      </c>
      <c r="H166" s="47">
        <f>(G166-$G$1132)/($G$1133-$G$1132)</f>
        <v>0</v>
      </c>
      <c r="I166" s="50">
        <v>1</v>
      </c>
      <c r="J166" s="44">
        <f t="shared" si="99"/>
        <v>1</v>
      </c>
      <c r="K166" s="43">
        <f>(J166-$J$1132)/($J$1133-$J$1132)</f>
        <v>0.2</v>
      </c>
      <c r="L166" s="51" t="str">
        <f t="shared" si="138"/>
        <v>SI</v>
      </c>
      <c r="M166" s="46" t="s">
        <v>56</v>
      </c>
      <c r="N166" s="44">
        <f t="shared" si="100"/>
        <v>1</v>
      </c>
      <c r="O166" s="43">
        <f>(N166-N$1132)/(N$1133-N$1132)</f>
        <v>0</v>
      </c>
      <c r="P166" s="46" t="s">
        <v>193</v>
      </c>
      <c r="Q166" s="44">
        <f t="shared" si="101"/>
        <v>2</v>
      </c>
      <c r="R166" s="43">
        <f>(Q166-Q$1132)/(Q$1133-Q$1132)</f>
        <v>0.5</v>
      </c>
      <c r="S166" s="46" t="s">
        <v>194</v>
      </c>
      <c r="T166" s="44">
        <f t="shared" si="102"/>
        <v>1</v>
      </c>
      <c r="U166" s="43">
        <f>(T166-T$1132)/(T$1133-T$1132)</f>
        <v>0</v>
      </c>
      <c r="V166" s="46" t="s">
        <v>62</v>
      </c>
      <c r="W166" s="53">
        <f>VLOOKUP(V166,'DATOS DE SOPORTE'!$S$5:$T$10,2,FALSE)</f>
        <v>1</v>
      </c>
      <c r="X166" s="54">
        <f>(W166-W$1132)/(W$1133-W$1132)</f>
        <v>0</v>
      </c>
      <c r="Y166" s="46" t="s">
        <v>136</v>
      </c>
      <c r="Z166" s="53">
        <f t="shared" si="122"/>
        <v>2</v>
      </c>
      <c r="AA166" s="54">
        <f>(Z166-Z$1132)/(Z$1133-Z$1132)</f>
        <v>1</v>
      </c>
      <c r="AB166" s="46" t="s">
        <v>188</v>
      </c>
      <c r="AC166" s="53">
        <f t="shared" si="123"/>
        <v>1</v>
      </c>
      <c r="AD166" s="54">
        <f>(AC166-AC$1132)/(AC$1133-AC$1132)</f>
        <v>0</v>
      </c>
      <c r="AE166" s="46" t="s">
        <v>188</v>
      </c>
      <c r="AF166" s="53">
        <f t="shared" si="124"/>
        <v>1</v>
      </c>
      <c r="AG166" s="54">
        <f>(AF166-AF$1132)/(AF$1133-AF$1132)</f>
        <v>0</v>
      </c>
      <c r="AH166" s="24" t="s">
        <v>67</v>
      </c>
      <c r="AI166" s="53">
        <f>VLOOKUP(AH166,'DATOS DE SOPORTE'!$V$5:$W$8,2,FALSE)</f>
        <v>1</v>
      </c>
      <c r="AJ166" s="54">
        <f>(AI166-AI$1132)/(AI$1133-AI$1132)</f>
        <v>0</v>
      </c>
      <c r="AK166" s="58" t="str">
        <f t="shared" si="125"/>
        <v>Bueno</v>
      </c>
      <c r="AL166" s="61">
        <f>IFERROR(SQRT(($E166-$E$1136)^2+($C166-$C$1136)^2),0)</f>
        <v>0.20384095462841914</v>
      </c>
      <c r="AM166" s="62" t="str">
        <f>IF(AL166&lt;=SMALL($AL$3:$AL$1130,1),"MAS PARECIDO","NO")</f>
        <v>NO</v>
      </c>
      <c r="AN166" s="62" t="str">
        <f>IF(AL166&lt;=SMALL($AL$3:$AL$1130,5),"SIMILAR","NO")</f>
        <v>NO</v>
      </c>
      <c r="AO166" s="62" t="str">
        <f t="shared" si="139"/>
        <v>N/A</v>
      </c>
      <c r="AP166" s="62">
        <f t="shared" si="103"/>
        <v>0</v>
      </c>
      <c r="AQ166" s="65">
        <f t="shared" si="140"/>
        <v>0</v>
      </c>
      <c r="AR166" s="61">
        <f>IFERROR(SQRT(($E166-$E$1136)^2+($H166-$H$1136)^2),0)</f>
        <v>0.36974673383308454</v>
      </c>
      <c r="AS166" s="62" t="str">
        <f>IF(AR166&lt;=SMALL(AR$3:AR$1130,1),"MAS PARECIDO","NO")</f>
        <v>NO</v>
      </c>
      <c r="AT166" s="62" t="str">
        <f>IF(AR166&lt;=SMALL(AR$3:AR$1130,5),"SIMILAR","NO")</f>
        <v>NO</v>
      </c>
      <c r="AU166" s="62" t="str">
        <f t="shared" si="104"/>
        <v>N/A</v>
      </c>
      <c r="AV166" s="62">
        <f t="shared" si="105"/>
        <v>0</v>
      </c>
      <c r="AW166" s="65">
        <f t="shared" si="106"/>
        <v>0</v>
      </c>
      <c r="AX166" s="59">
        <f>IFERROR(SQRT(($E166-$E$1136)^2+($K166-$K$1136)^2),0)</f>
        <v>0.16000480014400431</v>
      </c>
      <c r="AY166" s="62" t="str">
        <f>IF(AX166&lt;=SMALL(AX$3:AX$1130,1),"MAS PARECIDO","NO")</f>
        <v>NO</v>
      </c>
      <c r="AZ166" s="62" t="str">
        <f>IF(AX166&lt;=SMALL(AX$3:AX$1130,5),"SIMILAR","NO")</f>
        <v>NO</v>
      </c>
      <c r="BA166" s="62" t="str">
        <f t="shared" si="107"/>
        <v>N/A</v>
      </c>
      <c r="BB166" s="62">
        <f t="shared" si="108"/>
        <v>0</v>
      </c>
      <c r="BC166" s="65">
        <f t="shared" si="109"/>
        <v>0</v>
      </c>
      <c r="BD166" s="59">
        <f>IFERROR(SQRT(($E166-$E$1136)^2+($O166-$O$1136)^2),0)</f>
        <v>1.0127198704820217</v>
      </c>
      <c r="BE166" s="62" t="str">
        <f>IF(BD166&lt;=SMALL(BD$3:BD$1130,1),"MAS PARECIDO","NO")</f>
        <v>NO</v>
      </c>
      <c r="BF166" s="62" t="str">
        <f>IF(BD166&lt;=SMALL(BD$3:BD$1130,5),"SIMILAR","NO")</f>
        <v>NO</v>
      </c>
      <c r="BG166" s="62" t="str">
        <f t="shared" si="110"/>
        <v>N/A</v>
      </c>
      <c r="BH166" s="62">
        <f t="shared" si="111"/>
        <v>0</v>
      </c>
      <c r="BI166" s="65">
        <f t="shared" si="112"/>
        <v>0</v>
      </c>
      <c r="BJ166" s="59">
        <f>IFERROR(SQRT(($E166-$E$1136)^2+($R166-$R$1136)^2),0)</f>
        <v>0.16000480014400431</v>
      </c>
      <c r="BK166" s="62" t="str">
        <f>IF(BJ166&lt;=SMALL(BJ$3:BJ$1130,1),"MAS PARECIDO","NO")</f>
        <v>NO</v>
      </c>
      <c r="BL166" s="62" t="str">
        <f>IF(BJ166&lt;=SMALL(BJ$3:BJ$1130,5),"SIMILAR","NO")</f>
        <v>NO</v>
      </c>
      <c r="BM166" s="62" t="str">
        <f t="shared" si="113"/>
        <v>N/A</v>
      </c>
      <c r="BN166" s="62">
        <f t="shared" si="114"/>
        <v>0</v>
      </c>
      <c r="BO166" s="65">
        <f t="shared" si="115"/>
        <v>0</v>
      </c>
      <c r="BP166" s="59">
        <f>IFERROR(SQRT(($E166-$E$1136)^2+($U166-$U$1136)^2),0)</f>
        <v>0.16000480014400431</v>
      </c>
      <c r="BQ166" s="62" t="str">
        <f>IF(BP166&lt;=SMALL(BP$3:BP$1130,1),"MAS PARECIDO","NO")</f>
        <v>NO</v>
      </c>
      <c r="BR166" s="62" t="str">
        <f>IF(BP166&lt;=SMALL(BP$3:BP$1130,5),"SIMILAR","NO")</f>
        <v>NO</v>
      </c>
      <c r="BS166" s="62" t="str">
        <f t="shared" si="116"/>
        <v>N/A</v>
      </c>
      <c r="BT166" s="62">
        <f t="shared" si="117"/>
        <v>0</v>
      </c>
      <c r="BU166" s="65">
        <f t="shared" si="118"/>
        <v>0</v>
      </c>
      <c r="BV166" s="59">
        <f>IFERROR(SQRT(($E166-$E$1136)^2+($X166-$X$1136)^2),0)</f>
        <v>0.16000480014400431</v>
      </c>
      <c r="BW166" s="62" t="str">
        <f>IF(BV166&lt;=SMALL(BV$3:BV$1130,1),"MAS PARECIDO","NO")</f>
        <v>NO</v>
      </c>
      <c r="BX166" s="62" t="str">
        <f>IF(BV166&lt;=SMALL(BV$3:BV$1130,5),"SIMILAR","NO")</f>
        <v>NO</v>
      </c>
      <c r="BY166" s="62" t="str">
        <f t="shared" si="119"/>
        <v>N/A</v>
      </c>
      <c r="BZ166" s="62">
        <f t="shared" si="120"/>
        <v>0</v>
      </c>
      <c r="CA166" s="65">
        <f t="shared" si="121"/>
        <v>0</v>
      </c>
      <c r="CB166" s="59">
        <f>IFERROR(SQRT(($E166-$E$1136)^2+($AA166-$AA$1136)^2),0)</f>
        <v>1.0127198704820217</v>
      </c>
      <c r="CC166" s="62" t="str">
        <f>IF(CB166&lt;=SMALL(CB$3:CB$1130,1),"MAS PARECIDO","NO")</f>
        <v>NO</v>
      </c>
      <c r="CD166" s="62" t="str">
        <f>IF(CB166&lt;=SMALL(CB$3:CB$1130,5),"SIMILAR","NO")</f>
        <v>NO</v>
      </c>
      <c r="CE166" s="62" t="str">
        <f t="shared" si="126"/>
        <v>N/A</v>
      </c>
      <c r="CF166" s="62">
        <f t="shared" si="127"/>
        <v>0</v>
      </c>
      <c r="CG166" s="65">
        <f t="shared" si="128"/>
        <v>0</v>
      </c>
      <c r="CH166" s="59">
        <f>IFERROR(SQRT(($E166-$E$1136)^2+($AD166-$AD$1136)^2),0)</f>
        <v>1.0127198704820217</v>
      </c>
      <c r="CI166" s="62" t="str">
        <f>IF(CH166&lt;=SMALL(CH$3:CH$1130,1),"MAS PARECIDO","NO")</f>
        <v>NO</v>
      </c>
      <c r="CJ166" s="62" t="str">
        <f>IF(CH166&lt;=SMALL(CH$3:CH$1130,5),"SIMILAR","NO")</f>
        <v>NO</v>
      </c>
      <c r="CK166" s="62" t="str">
        <f t="shared" si="129"/>
        <v>N/A</v>
      </c>
      <c r="CL166" s="62">
        <f t="shared" si="130"/>
        <v>0</v>
      </c>
      <c r="CM166" s="65">
        <f t="shared" si="131"/>
        <v>0</v>
      </c>
      <c r="CN166" s="59">
        <f>IFERROR(SQRT(($E166-$E$1136)^2+($AG166-$AG$1136)^2),0)</f>
        <v>1.0127198704820217</v>
      </c>
      <c r="CO166" s="62" t="str">
        <f>IF(CN166&lt;=SMALL(CN$3:CN$1130,1),"MAS PARECIDO","NO")</f>
        <v>NO</v>
      </c>
      <c r="CP166" s="62" t="str">
        <f>IF(CN166&lt;=SMALL(CN$3:CN$1130,5),"SIMILAR","NO")</f>
        <v>NO</v>
      </c>
      <c r="CQ166" s="62" t="str">
        <f t="shared" si="132"/>
        <v>N/A</v>
      </c>
      <c r="CR166" s="62">
        <f t="shared" si="133"/>
        <v>0</v>
      </c>
      <c r="CS166" s="65">
        <f t="shared" si="134"/>
        <v>0</v>
      </c>
      <c r="CT166" s="59">
        <f>IFERROR(SQRT(($E166-$E$1136)^2+($AJ166-$AJ$1136)^2),0)</f>
        <v>0.16000480014400431</v>
      </c>
      <c r="CU166" s="62" t="str">
        <f>IF(CT166&lt;=SMALL(CT$3:CT$1130,1),"MAS PARECIDO","NO")</f>
        <v>NO</v>
      </c>
      <c r="CV166" s="62" t="str">
        <f>IF(CT166&lt;=SMALL(CT$3:CT$1130,5),"SIMILAR","NO")</f>
        <v>NO</v>
      </c>
      <c r="CW166" s="62" t="str">
        <f t="shared" si="135"/>
        <v>N/A</v>
      </c>
      <c r="CX166" s="62">
        <f t="shared" si="136"/>
        <v>0</v>
      </c>
      <c r="CY166" s="65">
        <f t="shared" si="137"/>
        <v>0</v>
      </c>
      <c r="CZ166" s="2" t="e">
        <v>#N/A</v>
      </c>
      <c r="DA166" s="2" t="s">
        <v>1281</v>
      </c>
      <c r="DB166" s="2">
        <v>0</v>
      </c>
      <c r="DC166" s="2" t="s">
        <v>189</v>
      </c>
    </row>
    <row r="167" spans="1:107">
      <c r="A167" s="45" t="s">
        <v>355</v>
      </c>
      <c r="B167" s="46">
        <v>20500</v>
      </c>
      <c r="C167" s="47">
        <f>(B167-$B$1132)/($B$1133-$B$1132)</f>
        <v>1.8697362888555662E-2</v>
      </c>
      <c r="D167" s="46">
        <v>5116.43</v>
      </c>
      <c r="E167" s="47">
        <f>(D167-$D$1132)/($D$1133-$D$1132)</f>
        <v>1.0203166094982849E-2</v>
      </c>
      <c r="F167" s="46" t="s">
        <v>191</v>
      </c>
      <c r="G167" s="44">
        <f>VLOOKUP(F167,'DATOS DE SOPORTE'!$Y$5:$Z$8,2,FALSE)</f>
        <v>1</v>
      </c>
      <c r="H167" s="47">
        <f>(G167-$G$1132)/($G$1133-$G$1132)</f>
        <v>0</v>
      </c>
      <c r="I167" s="50">
        <v>0</v>
      </c>
      <c r="J167" s="44">
        <f t="shared" si="99"/>
        <v>0</v>
      </c>
      <c r="K167" s="43">
        <f>(J167-$J$1132)/($J$1133-$J$1132)</f>
        <v>0</v>
      </c>
      <c r="L167" s="51" t="str">
        <f t="shared" si="138"/>
        <v>NO</v>
      </c>
      <c r="M167" s="46" t="s">
        <v>192</v>
      </c>
      <c r="N167" s="44">
        <f t="shared" si="100"/>
        <v>2</v>
      </c>
      <c r="O167" s="43">
        <f>(N167-N$1132)/(N$1133-N$1132)</f>
        <v>1</v>
      </c>
      <c r="P167" s="46" t="s">
        <v>193</v>
      </c>
      <c r="Q167" s="44">
        <f t="shared" si="101"/>
        <v>2</v>
      </c>
      <c r="R167" s="43">
        <f>(Q167-Q$1132)/(Q$1133-Q$1132)</f>
        <v>0.5</v>
      </c>
      <c r="S167" s="46" t="s">
        <v>194</v>
      </c>
      <c r="T167" s="44">
        <f t="shared" si="102"/>
        <v>1</v>
      </c>
      <c r="U167" s="43">
        <f>(T167-T$1132)/(T$1133-T$1132)</f>
        <v>0</v>
      </c>
      <c r="V167" s="46" t="s">
        <v>198</v>
      </c>
      <c r="W167" s="53">
        <f>VLOOKUP(V167,'DATOS DE SOPORTE'!$S$5:$T$10,2,FALSE)</f>
        <v>4</v>
      </c>
      <c r="X167" s="54">
        <f>(W167-W$1132)/(W$1133-W$1132)</f>
        <v>0.6</v>
      </c>
      <c r="Y167" s="46" t="s">
        <v>136</v>
      </c>
      <c r="Z167" s="53">
        <f t="shared" si="122"/>
        <v>2</v>
      </c>
      <c r="AA167" s="54">
        <f>(Z167-Z$1132)/(Z$1133-Z$1132)</f>
        <v>1</v>
      </c>
      <c r="AB167" s="46" t="s">
        <v>188</v>
      </c>
      <c r="AC167" s="53">
        <f t="shared" si="123"/>
        <v>1</v>
      </c>
      <c r="AD167" s="54">
        <f>(AC167-AC$1132)/(AC$1133-AC$1132)</f>
        <v>0</v>
      </c>
      <c r="AE167" s="46" t="s">
        <v>188</v>
      </c>
      <c r="AF167" s="53">
        <f t="shared" si="124"/>
        <v>1</v>
      </c>
      <c r="AG167" s="54">
        <f>(AF167-AF$1132)/(AF$1133-AF$1132)</f>
        <v>0</v>
      </c>
      <c r="AH167" s="24" t="s">
        <v>199</v>
      </c>
      <c r="AI167" s="53">
        <f>VLOOKUP(AH167,'DATOS DE SOPORTE'!$V$5:$W$8,2,FALSE)</f>
        <v>2</v>
      </c>
      <c r="AJ167" s="54">
        <f>(AI167-AI$1132)/(AI$1133-AI$1132)</f>
        <v>0.33333333333333331</v>
      </c>
      <c r="AK167" s="58" t="str">
        <f t="shared" si="125"/>
        <v>Bueno</v>
      </c>
      <c r="AL167" s="61">
        <f>IFERROR(SQRT(($E167-$E$1136)^2+($C167-$C$1136)^2),0)</f>
        <v>0.18672227767374427</v>
      </c>
      <c r="AM167" s="62" t="str">
        <f>IF(AL167&lt;=SMALL($AL$3:$AL$1130,1),"MAS PARECIDO","NO")</f>
        <v>NO</v>
      </c>
      <c r="AN167" s="62" t="str">
        <f>IF(AL167&lt;=SMALL($AL$3:$AL$1130,5),"SIMILAR","NO")</f>
        <v>NO</v>
      </c>
      <c r="AO167" s="62" t="str">
        <f t="shared" si="139"/>
        <v>N/A</v>
      </c>
      <c r="AP167" s="62">
        <f t="shared" si="103"/>
        <v>0</v>
      </c>
      <c r="AQ167" s="65">
        <f t="shared" si="140"/>
        <v>0</v>
      </c>
      <c r="AR167" s="61">
        <f>IFERROR(SQRT(($E167-$E$1136)^2+($H167-$H$1136)^2),0)</f>
        <v>0.33349037290131611</v>
      </c>
      <c r="AS167" s="62" t="str">
        <f>IF(AR167&lt;=SMALL(AR$3:AR$1130,1),"MAS PARECIDO","NO")</f>
        <v>NO</v>
      </c>
      <c r="AT167" s="62" t="str">
        <f>IF(AR167&lt;=SMALL(AR$3:AR$1130,5),"SIMILAR","NO")</f>
        <v>NO</v>
      </c>
      <c r="AU167" s="62" t="str">
        <f t="shared" si="104"/>
        <v>N/A</v>
      </c>
      <c r="AV167" s="62">
        <f t="shared" si="105"/>
        <v>0</v>
      </c>
      <c r="AW167" s="65">
        <f t="shared" si="106"/>
        <v>0</v>
      </c>
      <c r="AX167" s="59">
        <f>IFERROR(SQRT(($E167-$E$1136)^2+($K167-$K$1136)^2),0)</f>
        <v>0.20026162315018764</v>
      </c>
      <c r="AY167" s="62" t="str">
        <f>IF(AX167&lt;=SMALL(AX$3:AX$1130,1),"MAS PARECIDO","NO")</f>
        <v>NO</v>
      </c>
      <c r="AZ167" s="62" t="str">
        <f>IF(AX167&lt;=SMALL(AX$3:AX$1130,5),"SIMILAR","NO")</f>
        <v>NO</v>
      </c>
      <c r="BA167" s="62" t="str">
        <f t="shared" si="107"/>
        <v>N/A</v>
      </c>
      <c r="BB167" s="62">
        <f t="shared" si="108"/>
        <v>0</v>
      </c>
      <c r="BC167" s="65">
        <f t="shared" si="109"/>
        <v>0</v>
      </c>
      <c r="BD167" s="59">
        <f>IFERROR(SQRT(($E167-$E$1136)^2+($O167-$O$1136)^2),0)</f>
        <v>1.0233166995009851E-2</v>
      </c>
      <c r="BE167" s="62" t="str">
        <f>IF(BD167&lt;=SMALL(BD$3:BD$1130,1),"MAS PARECIDO","NO")</f>
        <v>NO</v>
      </c>
      <c r="BF167" s="62" t="str">
        <f>IF(BD167&lt;=SMALL(BD$3:BD$1130,5),"SIMILAR","NO")</f>
        <v>NO</v>
      </c>
      <c r="BG167" s="62" t="str">
        <f t="shared" si="110"/>
        <v>N/A</v>
      </c>
      <c r="BH167" s="62">
        <f t="shared" si="111"/>
        <v>0</v>
      </c>
      <c r="BI167" s="65">
        <f t="shared" si="112"/>
        <v>0</v>
      </c>
      <c r="BJ167" s="59">
        <f>IFERROR(SQRT(($E167-$E$1136)^2+($R167-$R$1136)^2),0)</f>
        <v>1.0233166995009851E-2</v>
      </c>
      <c r="BK167" s="62" t="str">
        <f>IF(BJ167&lt;=SMALL(BJ$3:BJ$1130,1),"MAS PARECIDO","NO")</f>
        <v>NO</v>
      </c>
      <c r="BL167" s="62" t="str">
        <f>IF(BJ167&lt;=SMALL(BJ$3:BJ$1130,5),"SIMILAR","NO")</f>
        <v>NO</v>
      </c>
      <c r="BM167" s="62" t="str">
        <f t="shared" si="113"/>
        <v>N/A</v>
      </c>
      <c r="BN167" s="62">
        <f t="shared" si="114"/>
        <v>0</v>
      </c>
      <c r="BO167" s="65">
        <f t="shared" si="115"/>
        <v>0</v>
      </c>
      <c r="BP167" s="59">
        <f>IFERROR(SQRT(($E167-$E$1136)^2+($U167-$U$1136)^2),0)</f>
        <v>1.0233166995009851E-2</v>
      </c>
      <c r="BQ167" s="62" t="str">
        <f>IF(BP167&lt;=SMALL(BP$3:BP$1130,1),"MAS PARECIDO","NO")</f>
        <v>NO</v>
      </c>
      <c r="BR167" s="62" t="str">
        <f>IF(BP167&lt;=SMALL(BP$3:BP$1130,5),"SIMILAR","NO")</f>
        <v>NO</v>
      </c>
      <c r="BS167" s="62" t="str">
        <f t="shared" si="116"/>
        <v>N/A</v>
      </c>
      <c r="BT167" s="62">
        <f t="shared" si="117"/>
        <v>0</v>
      </c>
      <c r="BU167" s="65">
        <f t="shared" si="118"/>
        <v>0</v>
      </c>
      <c r="BV167" s="59">
        <f>IFERROR(SQRT(($E167-$E$1136)^2+($X167-$X$1136)^2),0)</f>
        <v>0.60008725841059796</v>
      </c>
      <c r="BW167" s="62" t="str">
        <f>IF(BV167&lt;=SMALL(BV$3:BV$1130,1),"MAS PARECIDO","NO")</f>
        <v>NO</v>
      </c>
      <c r="BX167" s="62" t="str">
        <f>IF(BV167&lt;=SMALL(BV$3:BV$1130,5),"SIMILAR","NO")</f>
        <v>NO</v>
      </c>
      <c r="BY167" s="62" t="str">
        <f t="shared" si="119"/>
        <v>N/A</v>
      </c>
      <c r="BZ167" s="62">
        <f t="shared" si="120"/>
        <v>0</v>
      </c>
      <c r="CA167" s="65">
        <f t="shared" si="121"/>
        <v>0</v>
      </c>
      <c r="CB167" s="59">
        <f>IFERROR(SQRT(($E167-$E$1136)^2+($AA167-$AA$1136)^2),0)</f>
        <v>1.0000523574827209</v>
      </c>
      <c r="CC167" s="62" t="str">
        <f>IF(CB167&lt;=SMALL(CB$3:CB$1130,1),"MAS PARECIDO","NO")</f>
        <v>NO</v>
      </c>
      <c r="CD167" s="62" t="str">
        <f>IF(CB167&lt;=SMALL(CB$3:CB$1130,5),"SIMILAR","NO")</f>
        <v>NO</v>
      </c>
      <c r="CE167" s="62" t="str">
        <f t="shared" si="126"/>
        <v>N/A</v>
      </c>
      <c r="CF167" s="62">
        <f t="shared" si="127"/>
        <v>0</v>
      </c>
      <c r="CG167" s="65">
        <f t="shared" si="128"/>
        <v>0</v>
      </c>
      <c r="CH167" s="59">
        <f>IFERROR(SQRT(($E167-$E$1136)^2+($AD167-$AD$1136)^2),0)</f>
        <v>1.0000523574827209</v>
      </c>
      <c r="CI167" s="62" t="str">
        <f>IF(CH167&lt;=SMALL(CH$3:CH$1130,1),"MAS PARECIDO","NO")</f>
        <v>NO</v>
      </c>
      <c r="CJ167" s="62" t="str">
        <f>IF(CH167&lt;=SMALL(CH$3:CH$1130,5),"SIMILAR","NO")</f>
        <v>NO</v>
      </c>
      <c r="CK167" s="62" t="str">
        <f t="shared" si="129"/>
        <v>N/A</v>
      </c>
      <c r="CL167" s="62">
        <f t="shared" si="130"/>
        <v>0</v>
      </c>
      <c r="CM167" s="65">
        <f t="shared" si="131"/>
        <v>0</v>
      </c>
      <c r="CN167" s="59">
        <f>IFERROR(SQRT(($E167-$E$1136)^2+($AG167-$AG$1136)^2),0)</f>
        <v>1.0000523574827209</v>
      </c>
      <c r="CO167" s="62" t="str">
        <f>IF(CN167&lt;=SMALL(CN$3:CN$1130,1),"MAS PARECIDO","NO")</f>
        <v>NO</v>
      </c>
      <c r="CP167" s="62" t="str">
        <f>IF(CN167&lt;=SMALL(CN$3:CN$1130,5),"SIMILAR","NO")</f>
        <v>NO</v>
      </c>
      <c r="CQ167" s="62" t="str">
        <f t="shared" si="132"/>
        <v>N/A</v>
      </c>
      <c r="CR167" s="62">
        <f t="shared" si="133"/>
        <v>0</v>
      </c>
      <c r="CS167" s="65">
        <f t="shared" si="134"/>
        <v>0</v>
      </c>
      <c r="CT167" s="59">
        <f>IFERROR(SQRT(($E167-$E$1136)^2+($AJ167-$AJ$1136)^2),0)</f>
        <v>0.33349037290131611</v>
      </c>
      <c r="CU167" s="62" t="str">
        <f>IF(CT167&lt;=SMALL(CT$3:CT$1130,1),"MAS PARECIDO","NO")</f>
        <v>NO</v>
      </c>
      <c r="CV167" s="62" t="str">
        <f>IF(CT167&lt;=SMALL(CT$3:CT$1130,5),"SIMILAR","NO")</f>
        <v>NO</v>
      </c>
      <c r="CW167" s="62" t="str">
        <f t="shared" si="135"/>
        <v>N/A</v>
      </c>
      <c r="CX167" s="62">
        <f t="shared" si="136"/>
        <v>0</v>
      </c>
      <c r="CY167" s="65">
        <f t="shared" si="137"/>
        <v>0</v>
      </c>
      <c r="CZ167" s="2" t="s">
        <v>1570</v>
      </c>
      <c r="DA167" s="2" t="s">
        <v>1571</v>
      </c>
      <c r="DB167" s="2">
        <v>0</v>
      </c>
      <c r="DC167" s="2" t="s">
        <v>189</v>
      </c>
    </row>
    <row r="168" spans="1:107">
      <c r="A168" s="45" t="s">
        <v>356</v>
      </c>
      <c r="B168" s="46">
        <v>15000</v>
      </c>
      <c r="C168" s="47">
        <f>(B168-$B$1132)/($B$1133-$B$1132)</f>
        <v>1.2268340251137029E-2</v>
      </c>
      <c r="D168" s="46">
        <v>4200</v>
      </c>
      <c r="E168" s="47">
        <f>(D168-$D$1132)/($D$1133-$D$1132)</f>
        <v>8.3702511075332258E-3</v>
      </c>
      <c r="F168" s="46" t="s">
        <v>53</v>
      </c>
      <c r="G168" s="44">
        <f>VLOOKUP(F168,'DATOS DE SOPORTE'!$Y$5:$Z$8,2,FALSE)</f>
        <v>2</v>
      </c>
      <c r="H168" s="47">
        <f>(G168-$G$1132)/($G$1133-$G$1132)</f>
        <v>0.33333333333333331</v>
      </c>
      <c r="I168" s="50">
        <v>2</v>
      </c>
      <c r="J168" s="44">
        <f t="shared" si="99"/>
        <v>2</v>
      </c>
      <c r="K168" s="43">
        <f>(J168-$J$1132)/($J$1133-$J$1132)</f>
        <v>0.4</v>
      </c>
      <c r="L168" s="51" t="str">
        <f t="shared" si="138"/>
        <v>SI</v>
      </c>
      <c r="M168" s="46" t="s">
        <v>192</v>
      </c>
      <c r="N168" s="44">
        <f t="shared" si="100"/>
        <v>2</v>
      </c>
      <c r="O168" s="43">
        <f>(N168-N$1132)/(N$1133-N$1132)</f>
        <v>1</v>
      </c>
      <c r="P168" s="46" t="s">
        <v>193</v>
      </c>
      <c r="Q168" s="44">
        <f t="shared" si="101"/>
        <v>2</v>
      </c>
      <c r="R168" s="43">
        <f>(Q168-Q$1132)/(Q$1133-Q$1132)</f>
        <v>0.5</v>
      </c>
      <c r="S168" s="46" t="s">
        <v>60</v>
      </c>
      <c r="T168" s="44">
        <f t="shared" si="102"/>
        <v>2</v>
      </c>
      <c r="U168" s="43">
        <f>(T168-T$1132)/(T$1133-T$1132)</f>
        <v>1</v>
      </c>
      <c r="V168" s="46" t="s">
        <v>198</v>
      </c>
      <c r="W168" s="53">
        <f>VLOOKUP(V168,'DATOS DE SOPORTE'!$S$5:$T$10,2,FALSE)</f>
        <v>4</v>
      </c>
      <c r="X168" s="54">
        <f>(W168-W$1132)/(W$1133-W$1132)</f>
        <v>0.6</v>
      </c>
      <c r="Y168" s="46" t="s">
        <v>136</v>
      </c>
      <c r="Z168" s="53">
        <f t="shared" si="122"/>
        <v>2</v>
      </c>
      <c r="AA168" s="54">
        <f>(Z168-Z$1132)/(Z$1133-Z$1132)</f>
        <v>1</v>
      </c>
      <c r="AB168" s="46" t="s">
        <v>188</v>
      </c>
      <c r="AC168" s="53">
        <f t="shared" si="123"/>
        <v>1</v>
      </c>
      <c r="AD168" s="54">
        <f>(AC168-AC$1132)/(AC$1133-AC$1132)</f>
        <v>0</v>
      </c>
      <c r="AE168" s="46" t="s">
        <v>188</v>
      </c>
      <c r="AF168" s="53">
        <f t="shared" si="124"/>
        <v>1</v>
      </c>
      <c r="AG168" s="54">
        <f>(AF168-AF$1132)/(AF$1133-AF$1132)</f>
        <v>0</v>
      </c>
      <c r="AH168" s="24" t="s">
        <v>199</v>
      </c>
      <c r="AI168" s="53">
        <f>VLOOKUP(AH168,'DATOS DE SOPORTE'!$V$5:$W$8,2,FALSE)</f>
        <v>2</v>
      </c>
      <c r="AJ168" s="54">
        <f>(AI168-AI$1132)/(AI$1133-AI$1132)</f>
        <v>0.33333333333333331</v>
      </c>
      <c r="AK168" s="58" t="str">
        <f t="shared" si="125"/>
        <v>Bueno</v>
      </c>
      <c r="AL168" s="61">
        <f>IFERROR(SQRT(($E168-$E$1136)^2+($C168-$C$1136)^2),0)</f>
        <v>0.19305352392273925</v>
      </c>
      <c r="AM168" s="62" t="str">
        <f>IF(AL168&lt;=SMALL($AL$3:$AL$1130,1),"MAS PARECIDO","NO")</f>
        <v>NO</v>
      </c>
      <c r="AN168" s="62" t="str">
        <f>IF(AL168&lt;=SMALL($AL$3:$AL$1130,5),"SIMILAR","NO")</f>
        <v>NO</v>
      </c>
      <c r="AO168" s="62" t="str">
        <f t="shared" si="139"/>
        <v>N/A</v>
      </c>
      <c r="AP168" s="62">
        <f t="shared" si="103"/>
        <v>0</v>
      </c>
      <c r="AQ168" s="65">
        <f t="shared" si="140"/>
        <v>0</v>
      </c>
      <c r="AR168" s="61">
        <f>IFERROR(SQRT(($E168-$E$1136)^2+($H168-$H$1136)^2),0)</f>
        <v>8.4002520075602272E-3</v>
      </c>
      <c r="AS168" s="62" t="str">
        <f>IF(AR168&lt;=SMALL(AR$3:AR$1130,1),"MAS PARECIDO","NO")</f>
        <v>NO</v>
      </c>
      <c r="AT168" s="62" t="str">
        <f>IF(AR168&lt;=SMALL(AR$3:AR$1130,5),"SIMILAR","NO")</f>
        <v>NO</v>
      </c>
      <c r="AU168" s="62" t="str">
        <f t="shared" si="104"/>
        <v>N/A</v>
      </c>
      <c r="AV168" s="62">
        <f t="shared" si="105"/>
        <v>0</v>
      </c>
      <c r="AW168" s="65">
        <f t="shared" si="106"/>
        <v>0</v>
      </c>
      <c r="AX168" s="59">
        <f>IFERROR(SQRT(($E168-$E$1136)^2+($K168-$K$1136)^2),0)</f>
        <v>0.20017633285129019</v>
      </c>
      <c r="AY168" s="62" t="str">
        <f>IF(AX168&lt;=SMALL(AX$3:AX$1130,1),"MAS PARECIDO","NO")</f>
        <v>NO</v>
      </c>
      <c r="AZ168" s="62" t="str">
        <f>IF(AX168&lt;=SMALL(AX$3:AX$1130,5),"SIMILAR","NO")</f>
        <v>NO</v>
      </c>
      <c r="BA168" s="62" t="str">
        <f t="shared" si="107"/>
        <v>N/A</v>
      </c>
      <c r="BB168" s="62">
        <f t="shared" si="108"/>
        <v>0</v>
      </c>
      <c r="BC168" s="65">
        <f t="shared" si="109"/>
        <v>0</v>
      </c>
      <c r="BD168" s="59">
        <f>IFERROR(SQRT(($E168-$E$1136)^2+($O168-$O$1136)^2),0)</f>
        <v>8.4002520075602272E-3</v>
      </c>
      <c r="BE168" s="62" t="str">
        <f>IF(BD168&lt;=SMALL(BD$3:BD$1130,1),"MAS PARECIDO","NO")</f>
        <v>NO</v>
      </c>
      <c r="BF168" s="62" t="str">
        <f>IF(BD168&lt;=SMALL(BD$3:BD$1130,5),"SIMILAR","NO")</f>
        <v>NO</v>
      </c>
      <c r="BG168" s="62" t="str">
        <f t="shared" si="110"/>
        <v>N/A</v>
      </c>
      <c r="BH168" s="62">
        <f t="shared" si="111"/>
        <v>0</v>
      </c>
      <c r="BI168" s="65">
        <f t="shared" si="112"/>
        <v>0</v>
      </c>
      <c r="BJ168" s="59">
        <f>IFERROR(SQRT(($E168-$E$1136)^2+($R168-$R$1136)^2),0)</f>
        <v>8.4002520075602272E-3</v>
      </c>
      <c r="BK168" s="62" t="str">
        <f>IF(BJ168&lt;=SMALL(BJ$3:BJ$1130,1),"MAS PARECIDO","NO")</f>
        <v>NO</v>
      </c>
      <c r="BL168" s="62" t="str">
        <f>IF(BJ168&lt;=SMALL(BJ$3:BJ$1130,5),"SIMILAR","NO")</f>
        <v>NO</v>
      </c>
      <c r="BM168" s="62" t="str">
        <f t="shared" si="113"/>
        <v>N/A</v>
      </c>
      <c r="BN168" s="62">
        <f t="shared" si="114"/>
        <v>0</v>
      </c>
      <c r="BO168" s="65">
        <f t="shared" si="115"/>
        <v>0</v>
      </c>
      <c r="BP168" s="59">
        <f>IFERROR(SQRT(($E168-$E$1136)^2+($U168-$U$1136)^2),0)</f>
        <v>1.0000352814945033</v>
      </c>
      <c r="BQ168" s="62" t="str">
        <f>IF(BP168&lt;=SMALL(BP$3:BP$1130,1),"MAS PARECIDO","NO")</f>
        <v>NO</v>
      </c>
      <c r="BR168" s="62" t="str">
        <f>IF(BP168&lt;=SMALL(BP$3:BP$1130,5),"SIMILAR","NO")</f>
        <v>NO</v>
      </c>
      <c r="BS168" s="62" t="str">
        <f t="shared" si="116"/>
        <v>N/A</v>
      </c>
      <c r="BT168" s="62">
        <f t="shared" si="117"/>
        <v>0</v>
      </c>
      <c r="BU168" s="65">
        <f t="shared" si="118"/>
        <v>0</v>
      </c>
      <c r="BV168" s="59">
        <f>IFERROR(SQRT(($E168-$E$1136)^2+($X168-$X$1136)^2),0)</f>
        <v>0.60005880064689543</v>
      </c>
      <c r="BW168" s="62" t="str">
        <f>IF(BV168&lt;=SMALL(BV$3:BV$1130,1),"MAS PARECIDO","NO")</f>
        <v>NO</v>
      </c>
      <c r="BX168" s="62" t="str">
        <f>IF(BV168&lt;=SMALL(BV$3:BV$1130,5),"SIMILAR","NO")</f>
        <v>NO</v>
      </c>
      <c r="BY168" s="62" t="str">
        <f t="shared" si="119"/>
        <v>N/A</v>
      </c>
      <c r="BZ168" s="62">
        <f t="shared" si="120"/>
        <v>0</v>
      </c>
      <c r="CA168" s="65">
        <f t="shared" si="121"/>
        <v>0</v>
      </c>
      <c r="CB168" s="59">
        <f>IFERROR(SQRT(($E168-$E$1136)^2+($AA168-$AA$1136)^2),0)</f>
        <v>1.0000352814945033</v>
      </c>
      <c r="CC168" s="62" t="str">
        <f>IF(CB168&lt;=SMALL(CB$3:CB$1130,1),"MAS PARECIDO","NO")</f>
        <v>NO</v>
      </c>
      <c r="CD168" s="62" t="str">
        <f>IF(CB168&lt;=SMALL(CB$3:CB$1130,5),"SIMILAR","NO")</f>
        <v>NO</v>
      </c>
      <c r="CE168" s="62" t="str">
        <f t="shared" si="126"/>
        <v>N/A</v>
      </c>
      <c r="CF168" s="62">
        <f t="shared" si="127"/>
        <v>0</v>
      </c>
      <c r="CG168" s="65">
        <f t="shared" si="128"/>
        <v>0</v>
      </c>
      <c r="CH168" s="59">
        <f>IFERROR(SQRT(($E168-$E$1136)^2+($AD168-$AD$1136)^2),0)</f>
        <v>1.0000352814945033</v>
      </c>
      <c r="CI168" s="62" t="str">
        <f>IF(CH168&lt;=SMALL(CH$3:CH$1130,1),"MAS PARECIDO","NO")</f>
        <v>NO</v>
      </c>
      <c r="CJ168" s="62" t="str">
        <f>IF(CH168&lt;=SMALL(CH$3:CH$1130,5),"SIMILAR","NO")</f>
        <v>NO</v>
      </c>
      <c r="CK168" s="62" t="str">
        <f t="shared" si="129"/>
        <v>N/A</v>
      </c>
      <c r="CL168" s="62">
        <f t="shared" si="130"/>
        <v>0</v>
      </c>
      <c r="CM168" s="65">
        <f t="shared" si="131"/>
        <v>0</v>
      </c>
      <c r="CN168" s="59">
        <f>IFERROR(SQRT(($E168-$E$1136)^2+($AG168-$AG$1136)^2),0)</f>
        <v>1.0000352814945033</v>
      </c>
      <c r="CO168" s="62" t="str">
        <f>IF(CN168&lt;=SMALL(CN$3:CN$1130,1),"MAS PARECIDO","NO")</f>
        <v>NO</v>
      </c>
      <c r="CP168" s="62" t="str">
        <f>IF(CN168&lt;=SMALL(CN$3:CN$1130,5),"SIMILAR","NO")</f>
        <v>NO</v>
      </c>
      <c r="CQ168" s="62" t="str">
        <f t="shared" si="132"/>
        <v>N/A</v>
      </c>
      <c r="CR168" s="62">
        <f t="shared" si="133"/>
        <v>0</v>
      </c>
      <c r="CS168" s="65">
        <f t="shared" si="134"/>
        <v>0</v>
      </c>
      <c r="CT168" s="59">
        <f>IFERROR(SQRT(($E168-$E$1136)^2+($AJ168-$AJ$1136)^2),0)</f>
        <v>0.33343916288417835</v>
      </c>
      <c r="CU168" s="62" t="str">
        <f>IF(CT168&lt;=SMALL(CT$3:CT$1130,1),"MAS PARECIDO","NO")</f>
        <v>NO</v>
      </c>
      <c r="CV168" s="62" t="str">
        <f>IF(CT168&lt;=SMALL(CT$3:CT$1130,5),"SIMILAR","NO")</f>
        <v>NO</v>
      </c>
      <c r="CW168" s="62" t="str">
        <f t="shared" si="135"/>
        <v>N/A</v>
      </c>
      <c r="CX168" s="62">
        <f t="shared" si="136"/>
        <v>0</v>
      </c>
      <c r="CY168" s="65">
        <f t="shared" si="137"/>
        <v>0</v>
      </c>
      <c r="CZ168" s="2" t="s">
        <v>1572</v>
      </c>
      <c r="DA168" s="2" t="s">
        <v>1573</v>
      </c>
      <c r="DB168" s="2">
        <v>0</v>
      </c>
      <c r="DC168" s="2" t="s">
        <v>189</v>
      </c>
    </row>
    <row r="169" spans="1:107">
      <c r="A169" s="45" t="s">
        <v>357</v>
      </c>
      <c r="B169" s="46">
        <v>23548</v>
      </c>
      <c r="C169" s="47">
        <f>(B169-$B$1132)/($B$1133-$B$1132)</f>
        <v>2.2260210342892391E-2</v>
      </c>
      <c r="D169" s="46">
        <v>5000</v>
      </c>
      <c r="E169" s="47">
        <f>(D169-$D$1132)/($D$1133-$D$1132)</f>
        <v>9.9702991089732698E-3</v>
      </c>
      <c r="F169" s="46" t="s">
        <v>53</v>
      </c>
      <c r="G169" s="44">
        <f>VLOOKUP(F169,'DATOS DE SOPORTE'!$Y$5:$Z$8,2,FALSE)</f>
        <v>2</v>
      </c>
      <c r="H169" s="47">
        <f>(G169-$G$1132)/($G$1133-$G$1132)</f>
        <v>0.33333333333333331</v>
      </c>
      <c r="I169" s="50">
        <v>2</v>
      </c>
      <c r="J169" s="44">
        <f t="shared" si="99"/>
        <v>2</v>
      </c>
      <c r="K169" s="43">
        <f>(J169-$J$1132)/($J$1133-$J$1132)</f>
        <v>0.4</v>
      </c>
      <c r="L169" s="51" t="str">
        <f t="shared" si="138"/>
        <v>SI</v>
      </c>
      <c r="M169" s="46" t="s">
        <v>192</v>
      </c>
      <c r="N169" s="44">
        <f t="shared" si="100"/>
        <v>2</v>
      </c>
      <c r="O169" s="43">
        <f>(N169-N$1132)/(N$1133-N$1132)</f>
        <v>1</v>
      </c>
      <c r="P169" s="46" t="s">
        <v>58</v>
      </c>
      <c r="Q169" s="44">
        <f t="shared" si="101"/>
        <v>3</v>
      </c>
      <c r="R169" s="43">
        <f>(Q169-Q$1132)/(Q$1133-Q$1132)</f>
        <v>1</v>
      </c>
      <c r="S169" s="46" t="s">
        <v>194</v>
      </c>
      <c r="T169" s="44">
        <f t="shared" si="102"/>
        <v>1</v>
      </c>
      <c r="U169" s="43">
        <f>(T169-T$1132)/(T$1133-T$1132)</f>
        <v>0</v>
      </c>
      <c r="V169" s="46" t="s">
        <v>237</v>
      </c>
      <c r="W169" s="53">
        <f>VLOOKUP(V169,'DATOS DE SOPORTE'!$S$5:$T$10,2,FALSE)</f>
        <v>6</v>
      </c>
      <c r="X169" s="54">
        <f>(W169-W$1132)/(W$1133-W$1132)</f>
        <v>1</v>
      </c>
      <c r="Y169" s="46" t="s">
        <v>188</v>
      </c>
      <c r="Z169" s="53">
        <f t="shared" si="122"/>
        <v>1</v>
      </c>
      <c r="AA169" s="54">
        <f>(Z169-Z$1132)/(Z$1133-Z$1132)</f>
        <v>0</v>
      </c>
      <c r="AB169" s="46" t="s">
        <v>188</v>
      </c>
      <c r="AC169" s="53">
        <f t="shared" si="123"/>
        <v>1</v>
      </c>
      <c r="AD169" s="54">
        <f>(AC169-AC$1132)/(AC$1133-AC$1132)</f>
        <v>0</v>
      </c>
      <c r="AE169" s="46" t="s">
        <v>136</v>
      </c>
      <c r="AF169" s="53">
        <f t="shared" si="124"/>
        <v>2</v>
      </c>
      <c r="AG169" s="54">
        <f>(AF169-AF$1132)/(AF$1133-AF$1132)</f>
        <v>1</v>
      </c>
      <c r="AH169" s="24" t="s">
        <v>199</v>
      </c>
      <c r="AI169" s="53">
        <f>VLOOKUP(AH169,'DATOS DE SOPORTE'!$V$5:$W$8,2,FALSE)</f>
        <v>2</v>
      </c>
      <c r="AJ169" s="54">
        <f>(AI169-AI$1132)/(AI$1133-AI$1132)</f>
        <v>0.33333333333333331</v>
      </c>
      <c r="AK169" s="58" t="str">
        <f t="shared" si="125"/>
        <v>Bueno</v>
      </c>
      <c r="AL169" s="61">
        <f>IFERROR(SQRT(($E169-$E$1136)^2+($C169-$C$1136)^2),0)</f>
        <v>0.18315202645014655</v>
      </c>
      <c r="AM169" s="62" t="str">
        <f>IF(AL169&lt;=SMALL($AL$3:$AL$1130,1),"MAS PARECIDO","NO")</f>
        <v>NO</v>
      </c>
      <c r="AN169" s="62" t="str">
        <f>IF(AL169&lt;=SMALL($AL$3:$AL$1130,5),"SIMILAR","NO")</f>
        <v>NO</v>
      </c>
      <c r="AO169" s="62" t="str">
        <f t="shared" si="139"/>
        <v>N/A</v>
      </c>
      <c r="AP169" s="62">
        <f t="shared" si="103"/>
        <v>0</v>
      </c>
      <c r="AQ169" s="65">
        <f t="shared" si="140"/>
        <v>0</v>
      </c>
      <c r="AR169" s="61">
        <f>IFERROR(SQRT(($E169-$E$1136)^2+($H169-$H$1136)^2),0)</f>
        <v>1.0000300009000271E-2</v>
      </c>
      <c r="AS169" s="62" t="str">
        <f>IF(AR169&lt;=SMALL(AR$3:AR$1130,1),"MAS PARECIDO","NO")</f>
        <v>NO</v>
      </c>
      <c r="AT169" s="62" t="str">
        <f>IF(AR169&lt;=SMALL(AR$3:AR$1130,5),"SIMILAR","NO")</f>
        <v>NO</v>
      </c>
      <c r="AU169" s="62" t="str">
        <f t="shared" si="104"/>
        <v>N/A</v>
      </c>
      <c r="AV169" s="62">
        <f t="shared" si="105"/>
        <v>0</v>
      </c>
      <c r="AW169" s="65">
        <f t="shared" si="106"/>
        <v>0</v>
      </c>
      <c r="AX169" s="59">
        <f>IFERROR(SQRT(($E169-$E$1136)^2+($K169-$K$1136)^2),0)</f>
        <v>0.20024985892696659</v>
      </c>
      <c r="AY169" s="62" t="str">
        <f>IF(AX169&lt;=SMALL(AX$3:AX$1130,1),"MAS PARECIDO","NO")</f>
        <v>NO</v>
      </c>
      <c r="AZ169" s="62" t="str">
        <f>IF(AX169&lt;=SMALL(AX$3:AX$1130,5),"SIMILAR","NO")</f>
        <v>NO</v>
      </c>
      <c r="BA169" s="62" t="str">
        <f t="shared" si="107"/>
        <v>N/A</v>
      </c>
      <c r="BB169" s="62">
        <f t="shared" si="108"/>
        <v>0</v>
      </c>
      <c r="BC169" s="65">
        <f t="shared" si="109"/>
        <v>0</v>
      </c>
      <c r="BD169" s="59">
        <f>IFERROR(SQRT(($E169-$E$1136)^2+($O169-$O$1136)^2),0)</f>
        <v>1.0000300009000271E-2</v>
      </c>
      <c r="BE169" s="62" t="str">
        <f>IF(BD169&lt;=SMALL(BD$3:BD$1130,1),"MAS PARECIDO","NO")</f>
        <v>NO</v>
      </c>
      <c r="BF169" s="62" t="str">
        <f>IF(BD169&lt;=SMALL(BD$3:BD$1130,5),"SIMILAR","NO")</f>
        <v>NO</v>
      </c>
      <c r="BG169" s="62" t="str">
        <f t="shared" si="110"/>
        <v>N/A</v>
      </c>
      <c r="BH169" s="62">
        <f t="shared" si="111"/>
        <v>0</v>
      </c>
      <c r="BI169" s="65">
        <f t="shared" si="112"/>
        <v>0</v>
      </c>
      <c r="BJ169" s="59">
        <f>IFERROR(SQRT(($E169-$E$1136)^2+($R169-$R$1136)^2),0)</f>
        <v>0.5000999960010698</v>
      </c>
      <c r="BK169" s="62" t="str">
        <f>IF(BJ169&lt;=SMALL(BJ$3:BJ$1130,1),"MAS PARECIDO","NO")</f>
        <v>NO</v>
      </c>
      <c r="BL169" s="62" t="str">
        <f>IF(BJ169&lt;=SMALL(BJ$3:BJ$1130,5),"SIMILAR","NO")</f>
        <v>NO</v>
      </c>
      <c r="BM169" s="62" t="str">
        <f t="shared" si="113"/>
        <v>N/A</v>
      </c>
      <c r="BN169" s="62">
        <f t="shared" si="114"/>
        <v>0</v>
      </c>
      <c r="BO169" s="65">
        <f t="shared" si="115"/>
        <v>0</v>
      </c>
      <c r="BP169" s="59">
        <f>IFERROR(SQRT(($E169-$E$1136)^2+($U169-$U$1136)^2),0)</f>
        <v>1.0000300009000271E-2</v>
      </c>
      <c r="BQ169" s="62" t="str">
        <f>IF(BP169&lt;=SMALL(BP$3:BP$1130,1),"MAS PARECIDO","NO")</f>
        <v>NO</v>
      </c>
      <c r="BR169" s="62" t="str">
        <f>IF(BP169&lt;=SMALL(BP$3:BP$1130,5),"SIMILAR","NO")</f>
        <v>NO</v>
      </c>
      <c r="BS169" s="62" t="str">
        <f t="shared" si="116"/>
        <v>N/A</v>
      </c>
      <c r="BT169" s="62">
        <f t="shared" si="117"/>
        <v>0</v>
      </c>
      <c r="BU169" s="65">
        <f t="shared" si="118"/>
        <v>0</v>
      </c>
      <c r="BV169" s="59">
        <f>IFERROR(SQRT(($E169-$E$1136)^2+($X169-$X$1136)^2),0)</f>
        <v>1.0000500017500475</v>
      </c>
      <c r="BW169" s="62" t="str">
        <f>IF(BV169&lt;=SMALL(BV$3:BV$1130,1),"MAS PARECIDO","NO")</f>
        <v>NO</v>
      </c>
      <c r="BX169" s="62" t="str">
        <f>IF(BV169&lt;=SMALL(BV$3:BV$1130,5),"SIMILAR","NO")</f>
        <v>NO</v>
      </c>
      <c r="BY169" s="62" t="str">
        <f t="shared" si="119"/>
        <v>N/A</v>
      </c>
      <c r="BZ169" s="62">
        <f t="shared" si="120"/>
        <v>0</v>
      </c>
      <c r="CA169" s="65">
        <f t="shared" si="121"/>
        <v>0</v>
      </c>
      <c r="CB169" s="59">
        <f>IFERROR(SQRT(($E169-$E$1136)^2+($AA169-$AA$1136)^2),0)</f>
        <v>1.0000300009000271E-2</v>
      </c>
      <c r="CC169" s="62" t="str">
        <f>IF(CB169&lt;=SMALL(CB$3:CB$1130,1),"MAS PARECIDO","NO")</f>
        <v>NO</v>
      </c>
      <c r="CD169" s="62" t="str">
        <f>IF(CB169&lt;=SMALL(CB$3:CB$1130,5),"SIMILAR","NO")</f>
        <v>NO</v>
      </c>
      <c r="CE169" s="62" t="str">
        <f t="shared" si="126"/>
        <v>N/A</v>
      </c>
      <c r="CF169" s="62">
        <f t="shared" si="127"/>
        <v>0</v>
      </c>
      <c r="CG169" s="65">
        <f t="shared" si="128"/>
        <v>0</v>
      </c>
      <c r="CH169" s="59">
        <f>IFERROR(SQRT(($E169-$E$1136)^2+($AD169-$AD$1136)^2),0)</f>
        <v>1.0000500017500475</v>
      </c>
      <c r="CI169" s="62" t="str">
        <f>IF(CH169&lt;=SMALL(CH$3:CH$1130,1),"MAS PARECIDO","NO")</f>
        <v>NO</v>
      </c>
      <c r="CJ169" s="62" t="str">
        <f>IF(CH169&lt;=SMALL(CH$3:CH$1130,5),"SIMILAR","NO")</f>
        <v>NO</v>
      </c>
      <c r="CK169" s="62" t="str">
        <f t="shared" si="129"/>
        <v>N/A</v>
      </c>
      <c r="CL169" s="62">
        <f t="shared" si="130"/>
        <v>0</v>
      </c>
      <c r="CM169" s="65">
        <f t="shared" si="131"/>
        <v>0</v>
      </c>
      <c r="CN169" s="59">
        <f>IFERROR(SQRT(($E169-$E$1136)^2+($AG169-$AG$1136)^2),0)</f>
        <v>1.0000300009000271E-2</v>
      </c>
      <c r="CO169" s="62" t="str">
        <f>IF(CN169&lt;=SMALL(CN$3:CN$1130,1),"MAS PARECIDO","NO")</f>
        <v>NO</v>
      </c>
      <c r="CP169" s="62" t="str">
        <f>IF(CN169&lt;=SMALL(CN$3:CN$1130,5),"SIMILAR","NO")</f>
        <v>NO</v>
      </c>
      <c r="CQ169" s="62" t="str">
        <f t="shared" si="132"/>
        <v>N/A</v>
      </c>
      <c r="CR169" s="62">
        <f t="shared" si="133"/>
        <v>0</v>
      </c>
      <c r="CS169" s="65">
        <f t="shared" si="134"/>
        <v>0</v>
      </c>
      <c r="CT169" s="59">
        <f>IFERROR(SQRT(($E169-$E$1136)^2+($AJ169-$AJ$1136)^2),0)</f>
        <v>0.33348330859486974</v>
      </c>
      <c r="CU169" s="62" t="str">
        <f>IF(CT169&lt;=SMALL(CT$3:CT$1130,1),"MAS PARECIDO","NO")</f>
        <v>NO</v>
      </c>
      <c r="CV169" s="62" t="str">
        <f>IF(CT169&lt;=SMALL(CT$3:CT$1130,5),"SIMILAR","NO")</f>
        <v>NO</v>
      </c>
      <c r="CW169" s="62" t="str">
        <f t="shared" si="135"/>
        <v>N/A</v>
      </c>
      <c r="CX169" s="62">
        <f t="shared" si="136"/>
        <v>0</v>
      </c>
      <c r="CY169" s="65">
        <f t="shared" si="137"/>
        <v>0</v>
      </c>
      <c r="CZ169" s="2" t="s">
        <v>1574</v>
      </c>
      <c r="DA169" s="2" t="s">
        <v>1575</v>
      </c>
      <c r="DB169" s="2">
        <v>0</v>
      </c>
      <c r="DC169" s="2" t="s">
        <v>189</v>
      </c>
    </row>
    <row r="170" spans="1:107">
      <c r="A170" s="45" t="s">
        <v>358</v>
      </c>
      <c r="B170" s="46">
        <v>147077</v>
      </c>
      <c r="C170" s="47">
        <f>(B170-$B$1132)/($B$1133-$B$1132)</f>
        <v>0.16665488986610813</v>
      </c>
      <c r="D170" s="46">
        <v>10000</v>
      </c>
      <c r="E170" s="47">
        <f>(D170-$D$1132)/($D$1133-$D$1132)</f>
        <v>1.9970599117973539E-2</v>
      </c>
      <c r="F170" s="46" t="s">
        <v>191</v>
      </c>
      <c r="G170" s="44">
        <f>VLOOKUP(F170,'DATOS DE SOPORTE'!$Y$5:$Z$8,2,FALSE)</f>
        <v>1</v>
      </c>
      <c r="H170" s="47">
        <f>(G170-$G$1132)/($G$1133-$G$1132)</f>
        <v>0</v>
      </c>
      <c r="I170" s="50">
        <v>0</v>
      </c>
      <c r="J170" s="44">
        <f t="shared" si="99"/>
        <v>0</v>
      </c>
      <c r="K170" s="43">
        <f>(J170-$J$1132)/($J$1133-$J$1132)</f>
        <v>0</v>
      </c>
      <c r="L170" s="51" t="str">
        <f t="shared" si="138"/>
        <v>NO</v>
      </c>
      <c r="M170" s="46" t="s">
        <v>56</v>
      </c>
      <c r="N170" s="44">
        <f t="shared" si="100"/>
        <v>1</v>
      </c>
      <c r="O170" s="43">
        <f>(N170-N$1132)/(N$1133-N$1132)</f>
        <v>0</v>
      </c>
      <c r="P170" s="46" t="s">
        <v>193</v>
      </c>
      <c r="Q170" s="44">
        <f t="shared" si="101"/>
        <v>2</v>
      </c>
      <c r="R170" s="43">
        <f>(Q170-Q$1132)/(Q$1133-Q$1132)</f>
        <v>0.5</v>
      </c>
      <c r="S170" s="46" t="s">
        <v>194</v>
      </c>
      <c r="T170" s="44">
        <f t="shared" si="102"/>
        <v>1</v>
      </c>
      <c r="U170" s="43">
        <f>(T170-T$1132)/(T$1133-T$1132)</f>
        <v>0</v>
      </c>
      <c r="V170" s="46" t="s">
        <v>62</v>
      </c>
      <c r="W170" s="53">
        <f>VLOOKUP(V170,'DATOS DE SOPORTE'!$S$5:$T$10,2,FALSE)</f>
        <v>1</v>
      </c>
      <c r="X170" s="54">
        <f>(W170-W$1132)/(W$1133-W$1132)</f>
        <v>0</v>
      </c>
      <c r="Y170" s="46" t="s">
        <v>136</v>
      </c>
      <c r="Z170" s="53">
        <f t="shared" si="122"/>
        <v>2</v>
      </c>
      <c r="AA170" s="54">
        <f>(Z170-Z$1132)/(Z$1133-Z$1132)</f>
        <v>1</v>
      </c>
      <c r="AB170" s="46" t="s">
        <v>136</v>
      </c>
      <c r="AC170" s="53">
        <f t="shared" si="123"/>
        <v>2</v>
      </c>
      <c r="AD170" s="54">
        <f>(AC170-AC$1132)/(AC$1133-AC$1132)</f>
        <v>1</v>
      </c>
      <c r="AE170" s="46" t="s">
        <v>188</v>
      </c>
      <c r="AF170" s="53">
        <f t="shared" si="124"/>
        <v>1</v>
      </c>
      <c r="AG170" s="54">
        <f>(AF170-AF$1132)/(AF$1133-AF$1132)</f>
        <v>0</v>
      </c>
      <c r="AH170" s="24" t="s">
        <v>67</v>
      </c>
      <c r="AI170" s="53">
        <f>VLOOKUP(AH170,'DATOS DE SOPORTE'!$V$5:$W$8,2,FALSE)</f>
        <v>1</v>
      </c>
      <c r="AJ170" s="54">
        <f>(AI170-AI$1132)/(AI$1133-AI$1132)</f>
        <v>0</v>
      </c>
      <c r="AK170" s="58" t="str">
        <f t="shared" si="125"/>
        <v>Malo</v>
      </c>
      <c r="AL170" s="61">
        <f>IFERROR(SQRT(($E170-$E$1136)^2+($C170-$C$1136)^2),0)</f>
        <v>4.3371098960446511E-2</v>
      </c>
      <c r="AM170" s="62" t="str">
        <f>IF(AL170&lt;=SMALL($AL$3:$AL$1130,1),"MAS PARECIDO","NO")</f>
        <v>NO</v>
      </c>
      <c r="AN170" s="62" t="str">
        <f>IF(AL170&lt;=SMALL($AL$3:$AL$1130,5),"SIMILAR","NO")</f>
        <v>NO</v>
      </c>
      <c r="AO170" s="62" t="str">
        <f t="shared" si="139"/>
        <v>N/A</v>
      </c>
      <c r="AP170" s="62">
        <f t="shared" si="103"/>
        <v>0</v>
      </c>
      <c r="AQ170" s="65">
        <f t="shared" si="140"/>
        <v>0</v>
      </c>
      <c r="AR170" s="61">
        <f>IFERROR(SQRT(($E170-$E$1136)^2+($H170-$H$1136)^2),0)</f>
        <v>0.33393283024014148</v>
      </c>
      <c r="AS170" s="62" t="str">
        <f>IF(AR170&lt;=SMALL(AR$3:AR$1130,1),"MAS PARECIDO","NO")</f>
        <v>NO</v>
      </c>
      <c r="AT170" s="62" t="str">
        <f>IF(AR170&lt;=SMALL(AR$3:AR$1130,5),"SIMILAR","NO")</f>
        <v>NO</v>
      </c>
      <c r="AU170" s="62" t="str">
        <f t="shared" si="104"/>
        <v>N/A</v>
      </c>
      <c r="AV170" s="62">
        <f t="shared" si="105"/>
        <v>0</v>
      </c>
      <c r="AW170" s="65">
        <f t="shared" si="106"/>
        <v>0</v>
      </c>
      <c r="AX170" s="59">
        <f>IFERROR(SQRT(($E170-$E$1136)^2+($K170-$K$1136)^2),0)</f>
        <v>0.20099757212732708</v>
      </c>
      <c r="AY170" s="62" t="str">
        <f>IF(AX170&lt;=SMALL(AX$3:AX$1130,1),"MAS PARECIDO","NO")</f>
        <v>NO</v>
      </c>
      <c r="AZ170" s="62" t="str">
        <f>IF(AX170&lt;=SMALL(AX$3:AX$1130,5),"SIMILAR","NO")</f>
        <v>NO</v>
      </c>
      <c r="BA170" s="62" t="str">
        <f t="shared" si="107"/>
        <v>N/A</v>
      </c>
      <c r="BB170" s="62">
        <f t="shared" si="108"/>
        <v>0</v>
      </c>
      <c r="BC170" s="65">
        <f t="shared" si="109"/>
        <v>0</v>
      </c>
      <c r="BD170" s="59">
        <f>IFERROR(SQRT(($E170-$E$1136)^2+($O170-$O$1136)^2),0)</f>
        <v>1.0001999920021396</v>
      </c>
      <c r="BE170" s="62" t="str">
        <f>IF(BD170&lt;=SMALL(BD$3:BD$1130,1),"MAS PARECIDO","NO")</f>
        <v>NO</v>
      </c>
      <c r="BF170" s="62" t="str">
        <f>IF(BD170&lt;=SMALL(BD$3:BD$1130,5),"SIMILAR","NO")</f>
        <v>NO</v>
      </c>
      <c r="BG170" s="62" t="str">
        <f t="shared" si="110"/>
        <v>N/A</v>
      </c>
      <c r="BH170" s="62">
        <f t="shared" si="111"/>
        <v>0</v>
      </c>
      <c r="BI170" s="65">
        <f t="shared" si="112"/>
        <v>0</v>
      </c>
      <c r="BJ170" s="59">
        <f>IFERROR(SQRT(($E170-$E$1136)^2+($R170-$R$1136)^2),0)</f>
        <v>2.0000600018000539E-2</v>
      </c>
      <c r="BK170" s="62" t="str">
        <f>IF(BJ170&lt;=SMALL(BJ$3:BJ$1130,1),"MAS PARECIDO","NO")</f>
        <v>NO</v>
      </c>
      <c r="BL170" s="62" t="str">
        <f>IF(BJ170&lt;=SMALL(BJ$3:BJ$1130,5),"SIMILAR","NO")</f>
        <v>NO</v>
      </c>
      <c r="BM170" s="62" t="str">
        <f t="shared" si="113"/>
        <v>N/A</v>
      </c>
      <c r="BN170" s="62">
        <f t="shared" si="114"/>
        <v>0</v>
      </c>
      <c r="BO170" s="65">
        <f t="shared" si="115"/>
        <v>0</v>
      </c>
      <c r="BP170" s="59">
        <f>IFERROR(SQRT(($E170-$E$1136)^2+($U170-$U$1136)^2),0)</f>
        <v>2.0000600018000539E-2</v>
      </c>
      <c r="BQ170" s="62" t="str">
        <f>IF(BP170&lt;=SMALL(BP$3:BP$1130,1),"MAS PARECIDO","NO")</f>
        <v>NO</v>
      </c>
      <c r="BR170" s="62" t="str">
        <f>IF(BP170&lt;=SMALL(BP$3:BP$1130,5),"SIMILAR","NO")</f>
        <v>NO</v>
      </c>
      <c r="BS170" s="62" t="str">
        <f t="shared" si="116"/>
        <v>N/A</v>
      </c>
      <c r="BT170" s="62">
        <f t="shared" si="117"/>
        <v>0</v>
      </c>
      <c r="BU170" s="65">
        <f t="shared" si="118"/>
        <v>0</v>
      </c>
      <c r="BV170" s="59">
        <f>IFERROR(SQRT(($E170-$E$1136)^2+($X170-$X$1136)^2),0)</f>
        <v>2.0000600018000539E-2</v>
      </c>
      <c r="BW170" s="62" t="str">
        <f>IF(BV170&lt;=SMALL(BV$3:BV$1130,1),"MAS PARECIDO","NO")</f>
        <v>NO</v>
      </c>
      <c r="BX170" s="62" t="str">
        <f>IF(BV170&lt;=SMALL(BV$3:BV$1130,5),"SIMILAR","NO")</f>
        <v>NO</v>
      </c>
      <c r="BY170" s="62" t="str">
        <f t="shared" si="119"/>
        <v>N/A</v>
      </c>
      <c r="BZ170" s="62">
        <f t="shared" si="120"/>
        <v>0</v>
      </c>
      <c r="CA170" s="65">
        <f t="shared" si="121"/>
        <v>0</v>
      </c>
      <c r="CB170" s="59">
        <f>IFERROR(SQRT(($E170-$E$1136)^2+($AA170-$AA$1136)^2),0)</f>
        <v>1.0001999920021396</v>
      </c>
      <c r="CC170" s="62" t="str">
        <f>IF(CB170&lt;=SMALL(CB$3:CB$1130,1),"MAS PARECIDO","NO")</f>
        <v>NO</v>
      </c>
      <c r="CD170" s="62" t="str">
        <f>IF(CB170&lt;=SMALL(CB$3:CB$1130,5),"SIMILAR","NO")</f>
        <v>NO</v>
      </c>
      <c r="CE170" s="62" t="str">
        <f t="shared" si="126"/>
        <v>N/A</v>
      </c>
      <c r="CF170" s="62">
        <f t="shared" si="127"/>
        <v>0</v>
      </c>
      <c r="CG170" s="65">
        <f t="shared" si="128"/>
        <v>0</v>
      </c>
      <c r="CH170" s="59">
        <f>IFERROR(SQRT(($E170-$E$1136)^2+($AD170-$AD$1136)^2),0)</f>
        <v>2.0000600018000539E-2</v>
      </c>
      <c r="CI170" s="62" t="str">
        <f>IF(CH170&lt;=SMALL(CH$3:CH$1130,1),"MAS PARECIDO","NO")</f>
        <v>NO</v>
      </c>
      <c r="CJ170" s="62" t="str">
        <f>IF(CH170&lt;=SMALL(CH$3:CH$1130,5),"SIMILAR","NO")</f>
        <v>NO</v>
      </c>
      <c r="CK170" s="62" t="str">
        <f t="shared" si="129"/>
        <v>N/A</v>
      </c>
      <c r="CL170" s="62">
        <f t="shared" si="130"/>
        <v>0</v>
      </c>
      <c r="CM170" s="65">
        <f t="shared" si="131"/>
        <v>0</v>
      </c>
      <c r="CN170" s="59">
        <f>IFERROR(SQRT(($E170-$E$1136)^2+($AG170-$AG$1136)^2),0)</f>
        <v>1.0001999920021396</v>
      </c>
      <c r="CO170" s="62" t="str">
        <f>IF(CN170&lt;=SMALL(CN$3:CN$1130,1),"MAS PARECIDO","NO")</f>
        <v>NO</v>
      </c>
      <c r="CP170" s="62" t="str">
        <f>IF(CN170&lt;=SMALL(CN$3:CN$1130,5),"SIMILAR","NO")</f>
        <v>NO</v>
      </c>
      <c r="CQ170" s="62" t="str">
        <f t="shared" si="132"/>
        <v>N/A</v>
      </c>
      <c r="CR170" s="62">
        <f t="shared" si="133"/>
        <v>0</v>
      </c>
      <c r="CS170" s="65">
        <f t="shared" si="134"/>
        <v>0</v>
      </c>
      <c r="CT170" s="59">
        <f>IFERROR(SQRT(($E170-$E$1136)^2+($AJ170-$AJ$1136)^2),0)</f>
        <v>2.0000600018000539E-2</v>
      </c>
      <c r="CU170" s="62" t="str">
        <f>IF(CT170&lt;=SMALL(CT$3:CT$1130,1),"MAS PARECIDO","NO")</f>
        <v>NO</v>
      </c>
      <c r="CV170" s="62" t="str">
        <f>IF(CT170&lt;=SMALL(CT$3:CT$1130,5),"SIMILAR","NO")</f>
        <v>NO</v>
      </c>
      <c r="CW170" s="62" t="str">
        <f t="shared" si="135"/>
        <v>N/A</v>
      </c>
      <c r="CX170" s="62">
        <f t="shared" si="136"/>
        <v>0</v>
      </c>
      <c r="CY170" s="65">
        <f t="shared" si="137"/>
        <v>0</v>
      </c>
      <c r="CZ170" s="2" t="s">
        <v>1576</v>
      </c>
      <c r="DA170" s="2" t="s">
        <v>1577</v>
      </c>
      <c r="DB170" s="2">
        <v>2</v>
      </c>
      <c r="DC170" s="2" t="s">
        <v>310</v>
      </c>
    </row>
    <row r="171" spans="1:107">
      <c r="A171" s="45" t="s">
        <v>359</v>
      </c>
      <c r="B171" s="46">
        <v>67366</v>
      </c>
      <c r="C171" s="47">
        <f>(B171-$B$1132)/($B$1133-$B$1132)</f>
        <v>7.3479649238603256E-2</v>
      </c>
      <c r="D171" s="46">
        <v>9500</v>
      </c>
      <c r="E171" s="47">
        <f>(D171-$D$1132)/($D$1133-$D$1132)</f>
        <v>1.8970569117073514E-2</v>
      </c>
      <c r="F171" s="46" t="s">
        <v>53</v>
      </c>
      <c r="G171" s="44">
        <f>VLOOKUP(F171,'DATOS DE SOPORTE'!$Y$5:$Z$8,2,FALSE)</f>
        <v>2</v>
      </c>
      <c r="H171" s="47">
        <f>(G171-$G$1132)/($G$1133-$G$1132)</f>
        <v>0.33333333333333331</v>
      </c>
      <c r="I171" s="50">
        <v>0</v>
      </c>
      <c r="J171" s="44">
        <f t="shared" si="99"/>
        <v>0</v>
      </c>
      <c r="K171" s="43">
        <f>(J171-$J$1132)/($J$1133-$J$1132)</f>
        <v>0</v>
      </c>
      <c r="L171" s="51" t="str">
        <f t="shared" si="138"/>
        <v>NO</v>
      </c>
      <c r="M171" s="46" t="s">
        <v>192</v>
      </c>
      <c r="N171" s="44">
        <f t="shared" si="100"/>
        <v>2</v>
      </c>
      <c r="O171" s="43">
        <f>(N171-N$1132)/(N$1133-N$1132)</f>
        <v>1</v>
      </c>
      <c r="P171" s="46" t="s">
        <v>196</v>
      </c>
      <c r="Q171" s="44">
        <f t="shared" si="101"/>
        <v>1</v>
      </c>
      <c r="R171" s="43">
        <f>(Q171-Q$1132)/(Q$1133-Q$1132)</f>
        <v>0</v>
      </c>
      <c r="S171" s="46" t="s">
        <v>194</v>
      </c>
      <c r="T171" s="44">
        <f t="shared" si="102"/>
        <v>1</v>
      </c>
      <c r="U171" s="43">
        <f>(T171-T$1132)/(T$1133-T$1132)</f>
        <v>0</v>
      </c>
      <c r="V171" s="46" t="s">
        <v>62</v>
      </c>
      <c r="W171" s="53">
        <f>VLOOKUP(V171,'DATOS DE SOPORTE'!$S$5:$T$10,2,FALSE)</f>
        <v>1</v>
      </c>
      <c r="X171" s="54">
        <f>(W171-W$1132)/(W$1133-W$1132)</f>
        <v>0</v>
      </c>
      <c r="Y171" s="46" t="s">
        <v>136</v>
      </c>
      <c r="Z171" s="53">
        <f t="shared" si="122"/>
        <v>2</v>
      </c>
      <c r="AA171" s="54">
        <f>(Z171-Z$1132)/(Z$1133-Z$1132)</f>
        <v>1</v>
      </c>
      <c r="AB171" s="46" t="s">
        <v>136</v>
      </c>
      <c r="AC171" s="53">
        <f t="shared" si="123"/>
        <v>2</v>
      </c>
      <c r="AD171" s="54">
        <f>(AC171-AC$1132)/(AC$1133-AC$1132)</f>
        <v>1</v>
      </c>
      <c r="AE171" s="46" t="s">
        <v>188</v>
      </c>
      <c r="AF171" s="53">
        <f t="shared" si="124"/>
        <v>1</v>
      </c>
      <c r="AG171" s="54">
        <f>(AF171-AF$1132)/(AF$1133-AF$1132)</f>
        <v>0</v>
      </c>
      <c r="AH171" s="24" t="s">
        <v>67</v>
      </c>
      <c r="AI171" s="53">
        <f>VLOOKUP(AH171,'DATOS DE SOPORTE'!$V$5:$W$8,2,FALSE)</f>
        <v>1</v>
      </c>
      <c r="AJ171" s="54">
        <f>(AI171-AI$1132)/(AI$1133-AI$1132)</f>
        <v>0</v>
      </c>
      <c r="AK171" s="58" t="str">
        <f t="shared" si="125"/>
        <v>Bueno</v>
      </c>
      <c r="AL171" s="61">
        <f>IFERROR(SQRT(($E171-$E$1136)^2+($C171-$C$1136)^2),0)</f>
        <v>0.13302334909835983</v>
      </c>
      <c r="AM171" s="62" t="str">
        <f>IF(AL171&lt;=SMALL($AL$3:$AL$1130,1),"MAS PARECIDO","NO")</f>
        <v>NO</v>
      </c>
      <c r="AN171" s="62" t="str">
        <f>IF(AL171&lt;=SMALL($AL$3:$AL$1130,5),"SIMILAR","NO")</f>
        <v>NO</v>
      </c>
      <c r="AO171" s="62" t="str">
        <f t="shared" si="139"/>
        <v>N/A</v>
      </c>
      <c r="AP171" s="62">
        <f t="shared" si="103"/>
        <v>0</v>
      </c>
      <c r="AQ171" s="65">
        <f t="shared" si="140"/>
        <v>0</v>
      </c>
      <c r="AR171" s="61">
        <f>IFERROR(SQRT(($E171-$E$1136)^2+($H171-$H$1136)^2),0)</f>
        <v>1.9000570017100513E-2</v>
      </c>
      <c r="AS171" s="62" t="str">
        <f>IF(AR171&lt;=SMALL(AR$3:AR$1130,1),"MAS PARECIDO","NO")</f>
        <v>NO</v>
      </c>
      <c r="AT171" s="62" t="str">
        <f>IF(AR171&lt;=SMALL(AR$3:AR$1130,5),"SIMILAR","NO")</f>
        <v>NO</v>
      </c>
      <c r="AU171" s="62" t="str">
        <f t="shared" si="104"/>
        <v>N/A</v>
      </c>
      <c r="AV171" s="62">
        <f t="shared" si="105"/>
        <v>0</v>
      </c>
      <c r="AW171" s="65">
        <f t="shared" si="106"/>
        <v>0</v>
      </c>
      <c r="AX171" s="59">
        <f>IFERROR(SQRT(($E171-$E$1136)^2+($K171-$K$1136)^2),0)</f>
        <v>0.20090052678122758</v>
      </c>
      <c r="AY171" s="62" t="str">
        <f>IF(AX171&lt;=SMALL(AX$3:AX$1130,1),"MAS PARECIDO","NO")</f>
        <v>NO</v>
      </c>
      <c r="AZ171" s="62" t="str">
        <f>IF(AX171&lt;=SMALL(AX$3:AX$1130,5),"SIMILAR","NO")</f>
        <v>NO</v>
      </c>
      <c r="BA171" s="62" t="str">
        <f t="shared" si="107"/>
        <v>N/A</v>
      </c>
      <c r="BB171" s="62">
        <f t="shared" si="108"/>
        <v>0</v>
      </c>
      <c r="BC171" s="65">
        <f t="shared" si="109"/>
        <v>0</v>
      </c>
      <c r="BD171" s="59">
        <f>IFERROR(SQRT(($E171-$E$1136)^2+($O171-$O$1136)^2),0)</f>
        <v>1.9000570017100513E-2</v>
      </c>
      <c r="BE171" s="62" t="str">
        <f>IF(BD171&lt;=SMALL(BD$3:BD$1130,1),"MAS PARECIDO","NO")</f>
        <v>NO</v>
      </c>
      <c r="BF171" s="62" t="str">
        <f>IF(BD171&lt;=SMALL(BD$3:BD$1130,5),"SIMILAR","NO")</f>
        <v>NO</v>
      </c>
      <c r="BG171" s="62" t="str">
        <f t="shared" si="110"/>
        <v>N/A</v>
      </c>
      <c r="BH171" s="62">
        <f t="shared" si="111"/>
        <v>0</v>
      </c>
      <c r="BI171" s="65">
        <f t="shared" si="112"/>
        <v>0</v>
      </c>
      <c r="BJ171" s="59">
        <f>IFERROR(SQRT(($E171-$E$1136)^2+($R171-$R$1136)^2),0)</f>
        <v>0.50036089141835893</v>
      </c>
      <c r="BK171" s="62" t="str">
        <f>IF(BJ171&lt;=SMALL(BJ$3:BJ$1130,1),"MAS PARECIDO","NO")</f>
        <v>NO</v>
      </c>
      <c r="BL171" s="62" t="str">
        <f>IF(BJ171&lt;=SMALL(BJ$3:BJ$1130,5),"SIMILAR","NO")</f>
        <v>NO</v>
      </c>
      <c r="BM171" s="62" t="str">
        <f t="shared" si="113"/>
        <v>N/A</v>
      </c>
      <c r="BN171" s="62">
        <f t="shared" si="114"/>
        <v>0</v>
      </c>
      <c r="BO171" s="65">
        <f t="shared" si="115"/>
        <v>0</v>
      </c>
      <c r="BP171" s="59">
        <f>IFERROR(SQRT(($E171-$E$1136)^2+($U171-$U$1136)^2),0)</f>
        <v>1.9000570017100513E-2</v>
      </c>
      <c r="BQ171" s="62" t="str">
        <f>IF(BP171&lt;=SMALL(BP$3:BP$1130,1),"MAS PARECIDO","NO")</f>
        <v>NO</v>
      </c>
      <c r="BR171" s="62" t="str">
        <f>IF(BP171&lt;=SMALL(BP$3:BP$1130,5),"SIMILAR","NO")</f>
        <v>NO</v>
      </c>
      <c r="BS171" s="62" t="str">
        <f t="shared" si="116"/>
        <v>N/A</v>
      </c>
      <c r="BT171" s="62">
        <f t="shared" si="117"/>
        <v>0</v>
      </c>
      <c r="BU171" s="65">
        <f t="shared" si="118"/>
        <v>0</v>
      </c>
      <c r="BV171" s="59">
        <f>IFERROR(SQRT(($E171-$E$1136)^2+($X171-$X$1136)^2),0)</f>
        <v>1.9000570017100513E-2</v>
      </c>
      <c r="BW171" s="62" t="str">
        <f>IF(BV171&lt;=SMALL(BV$3:BV$1130,1),"MAS PARECIDO","NO")</f>
        <v>NO</v>
      </c>
      <c r="BX171" s="62" t="str">
        <f>IF(BV171&lt;=SMALL(BV$3:BV$1130,5),"SIMILAR","NO")</f>
        <v>NO</v>
      </c>
      <c r="BY171" s="62" t="str">
        <f t="shared" si="119"/>
        <v>N/A</v>
      </c>
      <c r="BZ171" s="62">
        <f t="shared" si="120"/>
        <v>0</v>
      </c>
      <c r="CA171" s="65">
        <f t="shared" si="121"/>
        <v>0</v>
      </c>
      <c r="CB171" s="59">
        <f>IFERROR(SQRT(($E171-$E$1136)^2+($AA171-$AA$1136)^2),0)</f>
        <v>1.0001804945413477</v>
      </c>
      <c r="CC171" s="62" t="str">
        <f>IF(CB171&lt;=SMALL(CB$3:CB$1130,1),"MAS PARECIDO","NO")</f>
        <v>NO</v>
      </c>
      <c r="CD171" s="62" t="str">
        <f>IF(CB171&lt;=SMALL(CB$3:CB$1130,5),"SIMILAR","NO")</f>
        <v>NO</v>
      </c>
      <c r="CE171" s="62" t="str">
        <f t="shared" si="126"/>
        <v>N/A</v>
      </c>
      <c r="CF171" s="62">
        <f t="shared" si="127"/>
        <v>0</v>
      </c>
      <c r="CG171" s="65">
        <f t="shared" si="128"/>
        <v>0</v>
      </c>
      <c r="CH171" s="59">
        <f>IFERROR(SQRT(($E171-$E$1136)^2+($AD171-$AD$1136)^2),0)</f>
        <v>1.9000570017100513E-2</v>
      </c>
      <c r="CI171" s="62" t="str">
        <f>IF(CH171&lt;=SMALL(CH$3:CH$1130,1),"MAS PARECIDO","NO")</f>
        <v>NO</v>
      </c>
      <c r="CJ171" s="62" t="str">
        <f>IF(CH171&lt;=SMALL(CH$3:CH$1130,5),"SIMILAR","NO")</f>
        <v>NO</v>
      </c>
      <c r="CK171" s="62" t="str">
        <f t="shared" si="129"/>
        <v>N/A</v>
      </c>
      <c r="CL171" s="62">
        <f t="shared" si="130"/>
        <v>0</v>
      </c>
      <c r="CM171" s="65">
        <f t="shared" si="131"/>
        <v>0</v>
      </c>
      <c r="CN171" s="59">
        <f>IFERROR(SQRT(($E171-$E$1136)^2+($AG171-$AG$1136)^2),0)</f>
        <v>1.0001804945413477</v>
      </c>
      <c r="CO171" s="62" t="str">
        <f>IF(CN171&lt;=SMALL(CN$3:CN$1130,1),"MAS PARECIDO","NO")</f>
        <v>NO</v>
      </c>
      <c r="CP171" s="62" t="str">
        <f>IF(CN171&lt;=SMALL(CN$3:CN$1130,5),"SIMILAR","NO")</f>
        <v>NO</v>
      </c>
      <c r="CQ171" s="62" t="str">
        <f t="shared" si="132"/>
        <v>N/A</v>
      </c>
      <c r="CR171" s="62">
        <f t="shared" si="133"/>
        <v>0</v>
      </c>
      <c r="CS171" s="65">
        <f t="shared" si="134"/>
        <v>0</v>
      </c>
      <c r="CT171" s="59">
        <f>IFERROR(SQRT(($E171-$E$1136)^2+($AJ171-$AJ$1136)^2),0)</f>
        <v>1.9000570017100513E-2</v>
      </c>
      <c r="CU171" s="62" t="str">
        <f>IF(CT171&lt;=SMALL(CT$3:CT$1130,1),"MAS PARECIDO","NO")</f>
        <v>NO</v>
      </c>
      <c r="CV171" s="62" t="str">
        <f>IF(CT171&lt;=SMALL(CT$3:CT$1130,5),"SIMILAR","NO")</f>
        <v>NO</v>
      </c>
      <c r="CW171" s="62" t="str">
        <f t="shared" si="135"/>
        <v>N/A</v>
      </c>
      <c r="CX171" s="62">
        <f t="shared" si="136"/>
        <v>0</v>
      </c>
      <c r="CY171" s="65">
        <f t="shared" si="137"/>
        <v>0</v>
      </c>
      <c r="CZ171" s="2" t="s">
        <v>1578</v>
      </c>
      <c r="DA171" s="2" t="s">
        <v>1579</v>
      </c>
      <c r="DB171" s="2">
        <v>0</v>
      </c>
      <c r="DC171" s="2" t="s">
        <v>189</v>
      </c>
    </row>
    <row r="172" spans="1:107">
      <c r="A172" s="45" t="s">
        <v>360</v>
      </c>
      <c r="B172" s="46">
        <v>30000</v>
      </c>
      <c r="C172" s="47">
        <f>(B172-$B$1132)/($B$1133-$B$1132)</f>
        <v>2.9802038353187853E-2</v>
      </c>
      <c r="D172" s="46">
        <v>12000</v>
      </c>
      <c r="E172" s="47">
        <f>(D172-$D$1132)/($D$1133-$D$1132)</f>
        <v>2.3970719121573648E-2</v>
      </c>
      <c r="F172" s="46" t="s">
        <v>187</v>
      </c>
      <c r="G172" s="44">
        <f>VLOOKUP(F172,'DATOS DE SOPORTE'!$Y$5:$Z$8,2,FALSE)</f>
        <v>4</v>
      </c>
      <c r="H172" s="47">
        <f>(G172-$G$1132)/($G$1133-$G$1132)</f>
        <v>1</v>
      </c>
      <c r="I172" s="50">
        <v>2</v>
      </c>
      <c r="J172" s="44">
        <f t="shared" si="99"/>
        <v>2</v>
      </c>
      <c r="K172" s="43">
        <f>(J172-$J$1132)/($J$1133-$J$1132)</f>
        <v>0.4</v>
      </c>
      <c r="L172" s="51" t="str">
        <f t="shared" si="138"/>
        <v>SI</v>
      </c>
      <c r="M172" s="46" t="s">
        <v>192</v>
      </c>
      <c r="N172" s="44">
        <f t="shared" si="100"/>
        <v>2</v>
      </c>
      <c r="O172" s="43">
        <f>(N172-N$1132)/(N$1133-N$1132)</f>
        <v>1</v>
      </c>
      <c r="P172" s="46" t="s">
        <v>58</v>
      </c>
      <c r="Q172" s="44">
        <f t="shared" si="101"/>
        <v>3</v>
      </c>
      <c r="R172" s="43">
        <f>(Q172-Q$1132)/(Q$1133-Q$1132)</f>
        <v>1</v>
      </c>
      <c r="S172" s="46" t="s">
        <v>194</v>
      </c>
      <c r="T172" s="44">
        <f t="shared" si="102"/>
        <v>1</v>
      </c>
      <c r="U172" s="43">
        <f>(T172-T$1132)/(T$1133-T$1132)</f>
        <v>0</v>
      </c>
      <c r="V172" s="46" t="s">
        <v>198</v>
      </c>
      <c r="W172" s="53">
        <f>VLOOKUP(V172,'DATOS DE SOPORTE'!$S$5:$T$10,2,FALSE)</f>
        <v>4</v>
      </c>
      <c r="X172" s="54">
        <f>(W172-W$1132)/(W$1133-W$1132)</f>
        <v>0.6</v>
      </c>
      <c r="Y172" s="46" t="s">
        <v>188</v>
      </c>
      <c r="Z172" s="53">
        <f t="shared" si="122"/>
        <v>1</v>
      </c>
      <c r="AA172" s="54">
        <f>(Z172-Z$1132)/(Z$1133-Z$1132)</f>
        <v>0</v>
      </c>
      <c r="AB172" s="46" t="s">
        <v>188</v>
      </c>
      <c r="AC172" s="53">
        <f t="shared" si="123"/>
        <v>1</v>
      </c>
      <c r="AD172" s="54">
        <f>(AC172-AC$1132)/(AC$1133-AC$1132)</f>
        <v>0</v>
      </c>
      <c r="AE172" s="46" t="s">
        <v>136</v>
      </c>
      <c r="AF172" s="53">
        <f t="shared" si="124"/>
        <v>2</v>
      </c>
      <c r="AG172" s="54">
        <f>(AF172-AF$1132)/(AF$1133-AF$1132)</f>
        <v>1</v>
      </c>
      <c r="AH172" s="24" t="s">
        <v>199</v>
      </c>
      <c r="AI172" s="53">
        <f>VLOOKUP(AH172,'DATOS DE SOPORTE'!$V$5:$W$8,2,FALSE)</f>
        <v>2</v>
      </c>
      <c r="AJ172" s="54">
        <f>(AI172-AI$1132)/(AI$1133-AI$1132)</f>
        <v>0.33333333333333331</v>
      </c>
      <c r="AK172" s="58" t="str">
        <f t="shared" si="125"/>
        <v>Bueno</v>
      </c>
      <c r="AL172" s="61">
        <f>IFERROR(SQRT(($E172-$E$1136)^2+($C172-$C$1136)^2),0)</f>
        <v>0.17697200760273171</v>
      </c>
      <c r="AM172" s="62" t="str">
        <f>IF(AL172&lt;=SMALL($AL$3:$AL$1130,1),"MAS PARECIDO","NO")</f>
        <v>NO</v>
      </c>
      <c r="AN172" s="62" t="str">
        <f>IF(AL172&lt;=SMALL($AL$3:$AL$1130,5),"SIMILAR","NO")</f>
        <v>NO</v>
      </c>
      <c r="AO172" s="62" t="str">
        <f t="shared" si="139"/>
        <v>N/A</v>
      </c>
      <c r="AP172" s="62">
        <f t="shared" si="103"/>
        <v>0</v>
      </c>
      <c r="AQ172" s="65">
        <f t="shared" si="140"/>
        <v>0</v>
      </c>
      <c r="AR172" s="61">
        <f>IFERROR(SQRT(($E172-$E$1136)^2+($H172-$H$1136)^2),0)</f>
        <v>0.6670985526936779</v>
      </c>
      <c r="AS172" s="62" t="str">
        <f>IF(AR172&lt;=SMALL(AR$3:AR$1130,1),"MAS PARECIDO","NO")</f>
        <v>NO</v>
      </c>
      <c r="AT172" s="62" t="str">
        <f>IF(AR172&lt;=SMALL(AR$3:AR$1130,5),"SIMILAR","NO")</f>
        <v>NO</v>
      </c>
      <c r="AU172" s="62" t="str">
        <f t="shared" si="104"/>
        <v>N/A</v>
      </c>
      <c r="AV172" s="62">
        <f t="shared" si="105"/>
        <v>0</v>
      </c>
      <c r="AW172" s="65">
        <f t="shared" si="106"/>
        <v>0</v>
      </c>
      <c r="AX172" s="59">
        <f>IFERROR(SQRT(($E172-$E$1136)^2+($K172-$K$1136)^2),0)</f>
        <v>0.20143493878062779</v>
      </c>
      <c r="AY172" s="62" t="str">
        <f>IF(AX172&lt;=SMALL(AX$3:AX$1130,1),"MAS PARECIDO","NO")</f>
        <v>NO</v>
      </c>
      <c r="AZ172" s="62" t="str">
        <f>IF(AX172&lt;=SMALL(AX$3:AX$1130,5),"SIMILAR","NO")</f>
        <v>NO</v>
      </c>
      <c r="BA172" s="62" t="str">
        <f t="shared" si="107"/>
        <v>N/A</v>
      </c>
      <c r="BB172" s="62">
        <f t="shared" si="108"/>
        <v>0</v>
      </c>
      <c r="BC172" s="65">
        <f t="shared" si="109"/>
        <v>0</v>
      </c>
      <c r="BD172" s="59">
        <f>IFERROR(SQRT(($E172-$E$1136)^2+($O172-$O$1136)^2),0)</f>
        <v>2.4000720021600648E-2</v>
      </c>
      <c r="BE172" s="62" t="str">
        <f>IF(BD172&lt;=SMALL(BD$3:BD$1130,1),"MAS PARECIDO","NO")</f>
        <v>NO</v>
      </c>
      <c r="BF172" s="62" t="str">
        <f>IF(BD172&lt;=SMALL(BD$3:BD$1130,5),"SIMILAR","NO")</f>
        <v>NO</v>
      </c>
      <c r="BG172" s="62" t="str">
        <f t="shared" si="110"/>
        <v>N/A</v>
      </c>
      <c r="BH172" s="62">
        <f t="shared" si="111"/>
        <v>0</v>
      </c>
      <c r="BI172" s="65">
        <f t="shared" si="112"/>
        <v>0</v>
      </c>
      <c r="BJ172" s="59">
        <f>IFERROR(SQRT(($E172-$E$1136)^2+($R172-$R$1136)^2),0)</f>
        <v>0.50057570312746424</v>
      </c>
      <c r="BK172" s="62" t="str">
        <f>IF(BJ172&lt;=SMALL(BJ$3:BJ$1130,1),"MAS PARECIDO","NO")</f>
        <v>NO</v>
      </c>
      <c r="BL172" s="62" t="str">
        <f>IF(BJ172&lt;=SMALL(BJ$3:BJ$1130,5),"SIMILAR","NO")</f>
        <v>NO</v>
      </c>
      <c r="BM172" s="62" t="str">
        <f t="shared" si="113"/>
        <v>N/A</v>
      </c>
      <c r="BN172" s="62">
        <f t="shared" si="114"/>
        <v>0</v>
      </c>
      <c r="BO172" s="65">
        <f t="shared" si="115"/>
        <v>0</v>
      </c>
      <c r="BP172" s="59">
        <f>IFERROR(SQRT(($E172-$E$1136)^2+($U172-$U$1136)^2),0)</f>
        <v>2.4000720021600648E-2</v>
      </c>
      <c r="BQ172" s="62" t="str">
        <f>IF(BP172&lt;=SMALL(BP$3:BP$1130,1),"MAS PARECIDO","NO")</f>
        <v>NO</v>
      </c>
      <c r="BR172" s="62" t="str">
        <f>IF(BP172&lt;=SMALL(BP$3:BP$1130,5),"SIMILAR","NO")</f>
        <v>NO</v>
      </c>
      <c r="BS172" s="62" t="str">
        <f t="shared" si="116"/>
        <v>N/A</v>
      </c>
      <c r="BT172" s="62">
        <f t="shared" si="117"/>
        <v>0</v>
      </c>
      <c r="BU172" s="65">
        <f t="shared" si="118"/>
        <v>0</v>
      </c>
      <c r="BV172" s="59">
        <f>IFERROR(SQRT(($E172-$E$1136)^2+($X172-$X$1136)^2),0)</f>
        <v>0.60047983693172846</v>
      </c>
      <c r="BW172" s="62" t="str">
        <f>IF(BV172&lt;=SMALL(BV$3:BV$1130,1),"MAS PARECIDO","NO")</f>
        <v>NO</v>
      </c>
      <c r="BX172" s="62" t="str">
        <f>IF(BV172&lt;=SMALL(BV$3:BV$1130,5),"SIMILAR","NO")</f>
        <v>NO</v>
      </c>
      <c r="BY172" s="62" t="str">
        <f t="shared" si="119"/>
        <v>N/A</v>
      </c>
      <c r="BZ172" s="62">
        <f t="shared" si="120"/>
        <v>0</v>
      </c>
      <c r="CA172" s="65">
        <f t="shared" si="121"/>
        <v>0</v>
      </c>
      <c r="CB172" s="59">
        <f>IFERROR(SQRT(($E172-$E$1136)^2+($AA172-$AA$1136)^2),0)</f>
        <v>2.4000720021600648E-2</v>
      </c>
      <c r="CC172" s="62" t="str">
        <f>IF(CB172&lt;=SMALL(CB$3:CB$1130,1),"MAS PARECIDO","NO")</f>
        <v>NO</v>
      </c>
      <c r="CD172" s="62" t="str">
        <f>IF(CB172&lt;=SMALL(CB$3:CB$1130,5),"SIMILAR","NO")</f>
        <v>NO</v>
      </c>
      <c r="CE172" s="62" t="str">
        <f t="shared" si="126"/>
        <v>N/A</v>
      </c>
      <c r="CF172" s="62">
        <f t="shared" si="127"/>
        <v>0</v>
      </c>
      <c r="CG172" s="65">
        <f t="shared" si="128"/>
        <v>0</v>
      </c>
      <c r="CH172" s="59">
        <f>IFERROR(SQRT(($E172-$E$1136)^2+($AD172-$AD$1136)^2),0)</f>
        <v>1.0002879758157424</v>
      </c>
      <c r="CI172" s="62" t="str">
        <f>IF(CH172&lt;=SMALL(CH$3:CH$1130,1),"MAS PARECIDO","NO")</f>
        <v>NO</v>
      </c>
      <c r="CJ172" s="62" t="str">
        <f>IF(CH172&lt;=SMALL(CH$3:CH$1130,5),"SIMILAR","NO")</f>
        <v>NO</v>
      </c>
      <c r="CK172" s="62" t="str">
        <f t="shared" si="129"/>
        <v>N/A</v>
      </c>
      <c r="CL172" s="62">
        <f t="shared" si="130"/>
        <v>0</v>
      </c>
      <c r="CM172" s="65">
        <f t="shared" si="131"/>
        <v>0</v>
      </c>
      <c r="CN172" s="59">
        <f>IFERROR(SQRT(($E172-$E$1136)^2+($AG172-$AG$1136)^2),0)</f>
        <v>2.4000720021600648E-2</v>
      </c>
      <c r="CO172" s="62" t="str">
        <f>IF(CN172&lt;=SMALL(CN$3:CN$1130,1),"MAS PARECIDO","NO")</f>
        <v>NO</v>
      </c>
      <c r="CP172" s="62" t="str">
        <f>IF(CN172&lt;=SMALL(CN$3:CN$1130,5),"SIMILAR","NO")</f>
        <v>NO</v>
      </c>
      <c r="CQ172" s="62" t="str">
        <f t="shared" si="132"/>
        <v>N/A</v>
      </c>
      <c r="CR172" s="62">
        <f t="shared" si="133"/>
        <v>0</v>
      </c>
      <c r="CS172" s="65">
        <f t="shared" si="134"/>
        <v>0</v>
      </c>
      <c r="CT172" s="59">
        <f>IFERROR(SQRT(($E172-$E$1136)^2+($AJ172-$AJ$1136)^2),0)</f>
        <v>0.33419626819081383</v>
      </c>
      <c r="CU172" s="62" t="str">
        <f>IF(CT172&lt;=SMALL(CT$3:CT$1130,1),"MAS PARECIDO","NO")</f>
        <v>NO</v>
      </c>
      <c r="CV172" s="62" t="str">
        <f>IF(CT172&lt;=SMALL(CT$3:CT$1130,5),"SIMILAR","NO")</f>
        <v>NO</v>
      </c>
      <c r="CW172" s="62" t="str">
        <f t="shared" si="135"/>
        <v>N/A</v>
      </c>
      <c r="CX172" s="62">
        <f t="shared" si="136"/>
        <v>0</v>
      </c>
      <c r="CY172" s="65">
        <f t="shared" si="137"/>
        <v>0</v>
      </c>
      <c r="CZ172" s="2" t="s">
        <v>1580</v>
      </c>
      <c r="DA172" s="2" t="s">
        <v>1581</v>
      </c>
      <c r="DB172" s="2">
        <v>0</v>
      </c>
      <c r="DC172" s="2" t="s">
        <v>189</v>
      </c>
    </row>
    <row r="173" spans="1:107">
      <c r="A173" s="45" t="s">
        <v>361</v>
      </c>
      <c r="B173" s="46">
        <v>17800</v>
      </c>
      <c r="C173" s="47">
        <f>(B173-$B$1132)/($B$1133-$B$1132)</f>
        <v>1.5541297230186515E-2</v>
      </c>
      <c r="D173" s="46">
        <v>15384</v>
      </c>
      <c r="E173" s="47">
        <f>(D173-$D$1132)/($D$1133-$D$1132)</f>
        <v>3.073892216766503E-2</v>
      </c>
      <c r="F173" s="46" t="s">
        <v>187</v>
      </c>
      <c r="G173" s="44">
        <f>VLOOKUP(F173,'DATOS DE SOPORTE'!$Y$5:$Z$8,2,FALSE)</f>
        <v>4</v>
      </c>
      <c r="H173" s="47">
        <f>(G173-$G$1132)/($G$1133-$G$1132)</f>
        <v>1</v>
      </c>
      <c r="I173" s="50">
        <v>0</v>
      </c>
      <c r="J173" s="44">
        <f t="shared" si="99"/>
        <v>0</v>
      </c>
      <c r="K173" s="43">
        <f>(J173-$J$1132)/($J$1133-$J$1132)</f>
        <v>0</v>
      </c>
      <c r="L173" s="51" t="str">
        <f t="shared" si="138"/>
        <v>NO</v>
      </c>
      <c r="M173" s="46" t="s">
        <v>192</v>
      </c>
      <c r="N173" s="44">
        <f t="shared" si="100"/>
        <v>2</v>
      </c>
      <c r="O173" s="43">
        <f>(N173-N$1132)/(N$1133-N$1132)</f>
        <v>1</v>
      </c>
      <c r="P173" s="46" t="s">
        <v>58</v>
      </c>
      <c r="Q173" s="44">
        <f t="shared" si="101"/>
        <v>3</v>
      </c>
      <c r="R173" s="43">
        <f>(Q173-Q$1132)/(Q$1133-Q$1132)</f>
        <v>1</v>
      </c>
      <c r="S173" s="46" t="s">
        <v>194</v>
      </c>
      <c r="T173" s="44">
        <f t="shared" si="102"/>
        <v>1</v>
      </c>
      <c r="U173" s="43">
        <f>(T173-T$1132)/(T$1133-T$1132)</f>
        <v>0</v>
      </c>
      <c r="V173" s="46" t="s">
        <v>62</v>
      </c>
      <c r="W173" s="53">
        <f>VLOOKUP(V173,'DATOS DE SOPORTE'!$S$5:$T$10,2,FALSE)</f>
        <v>1</v>
      </c>
      <c r="X173" s="54">
        <f>(W173-W$1132)/(W$1133-W$1132)</f>
        <v>0</v>
      </c>
      <c r="Y173" s="46" t="s">
        <v>136</v>
      </c>
      <c r="Z173" s="53">
        <f t="shared" si="122"/>
        <v>2</v>
      </c>
      <c r="AA173" s="54">
        <f>(Z173-Z$1132)/(Z$1133-Z$1132)</f>
        <v>1</v>
      </c>
      <c r="AB173" s="46" t="s">
        <v>188</v>
      </c>
      <c r="AC173" s="53">
        <f t="shared" si="123"/>
        <v>1</v>
      </c>
      <c r="AD173" s="54">
        <f>(AC173-AC$1132)/(AC$1133-AC$1132)</f>
        <v>0</v>
      </c>
      <c r="AE173" s="46" t="s">
        <v>188</v>
      </c>
      <c r="AF173" s="53">
        <f t="shared" si="124"/>
        <v>1</v>
      </c>
      <c r="AG173" s="54">
        <f>(AF173-AF$1132)/(AF$1133-AF$1132)</f>
        <v>0</v>
      </c>
      <c r="AH173" s="24" t="s">
        <v>199</v>
      </c>
      <c r="AI173" s="53">
        <f>VLOOKUP(AH173,'DATOS DE SOPORTE'!$V$5:$W$8,2,FALSE)</f>
        <v>2</v>
      </c>
      <c r="AJ173" s="54">
        <f>(AI173-AI$1132)/(AI$1133-AI$1132)</f>
        <v>0.33333333333333331</v>
      </c>
      <c r="AK173" s="58" t="str">
        <f t="shared" si="125"/>
        <v>Regular</v>
      </c>
      <c r="AL173" s="61">
        <f>IFERROR(SQRT(($E173-$E$1136)^2+($C173-$C$1136)^2),0)</f>
        <v>0.19207816864170954</v>
      </c>
      <c r="AM173" s="62" t="str">
        <f>IF(AL173&lt;=SMALL($AL$3:$AL$1130,1),"MAS PARECIDO","NO")</f>
        <v>NO</v>
      </c>
      <c r="AN173" s="62" t="str">
        <f>IF(AL173&lt;=SMALL($AL$3:$AL$1130,5),"SIMILAR","NO")</f>
        <v>NO</v>
      </c>
      <c r="AO173" s="62" t="str">
        <f t="shared" si="139"/>
        <v>N/A</v>
      </c>
      <c r="AP173" s="62">
        <f t="shared" si="103"/>
        <v>0</v>
      </c>
      <c r="AQ173" s="65">
        <f t="shared" si="140"/>
        <v>0</v>
      </c>
      <c r="AR173" s="61">
        <f>IFERROR(SQRT(($E173-$E$1136)^2+($H173-$H$1136)^2),0)</f>
        <v>0.66737633391602225</v>
      </c>
      <c r="AS173" s="62" t="str">
        <f>IF(AR173&lt;=SMALL(AR$3:AR$1130,1),"MAS PARECIDO","NO")</f>
        <v>NO</v>
      </c>
      <c r="AT173" s="62" t="str">
        <f>IF(AR173&lt;=SMALL(AR$3:AR$1130,5),"SIMILAR","NO")</f>
        <v>NO</v>
      </c>
      <c r="AU173" s="62" t="str">
        <f t="shared" si="104"/>
        <v>N/A</v>
      </c>
      <c r="AV173" s="62">
        <f t="shared" si="105"/>
        <v>0</v>
      </c>
      <c r="AW173" s="65">
        <f t="shared" si="106"/>
        <v>0</v>
      </c>
      <c r="AX173" s="59">
        <f>IFERROR(SQRT(($E173-$E$1136)^2+($K173-$K$1136)^2),0)</f>
        <v>0.20235297533455138</v>
      </c>
      <c r="AY173" s="62" t="str">
        <f>IF(AX173&lt;=SMALL(AX$3:AX$1130,1),"MAS PARECIDO","NO")</f>
        <v>NO</v>
      </c>
      <c r="AZ173" s="62" t="str">
        <f>IF(AX173&lt;=SMALL(AX$3:AX$1130,5),"SIMILAR","NO")</f>
        <v>NO</v>
      </c>
      <c r="BA173" s="62" t="str">
        <f t="shared" si="107"/>
        <v>N/A</v>
      </c>
      <c r="BB173" s="62">
        <f t="shared" si="108"/>
        <v>0</v>
      </c>
      <c r="BC173" s="65">
        <f t="shared" si="109"/>
        <v>0</v>
      </c>
      <c r="BD173" s="59">
        <f>IFERROR(SQRT(($E173-$E$1136)^2+($O173-$O$1136)^2),0)</f>
        <v>3.0768923067692029E-2</v>
      </c>
      <c r="BE173" s="62" t="str">
        <f>IF(BD173&lt;=SMALL(BD$3:BD$1130,1),"MAS PARECIDO","NO")</f>
        <v>NO</v>
      </c>
      <c r="BF173" s="62" t="str">
        <f>IF(BD173&lt;=SMALL(BD$3:BD$1130,5),"SIMILAR","NO")</f>
        <v>NO</v>
      </c>
      <c r="BG173" s="62" t="str">
        <f t="shared" si="110"/>
        <v>N/A</v>
      </c>
      <c r="BH173" s="62">
        <f t="shared" si="111"/>
        <v>0</v>
      </c>
      <c r="BI173" s="65">
        <f t="shared" si="112"/>
        <v>0</v>
      </c>
      <c r="BJ173" s="59">
        <f>IFERROR(SQRT(($E173-$E$1136)^2+($R173-$R$1136)^2),0)</f>
        <v>0.50094583202851939</v>
      </c>
      <c r="BK173" s="62" t="str">
        <f>IF(BJ173&lt;=SMALL(BJ$3:BJ$1130,1),"MAS PARECIDO","NO")</f>
        <v>NO</v>
      </c>
      <c r="BL173" s="62" t="str">
        <f>IF(BJ173&lt;=SMALL(BJ$3:BJ$1130,5),"SIMILAR","NO")</f>
        <v>NO</v>
      </c>
      <c r="BM173" s="62" t="str">
        <f t="shared" si="113"/>
        <v>N/A</v>
      </c>
      <c r="BN173" s="62">
        <f t="shared" si="114"/>
        <v>0</v>
      </c>
      <c r="BO173" s="65">
        <f t="shared" si="115"/>
        <v>0</v>
      </c>
      <c r="BP173" s="59">
        <f>IFERROR(SQRT(($E173-$E$1136)^2+($U173-$U$1136)^2),0)</f>
        <v>3.0768923067692029E-2</v>
      </c>
      <c r="BQ173" s="62" t="str">
        <f>IF(BP173&lt;=SMALL(BP$3:BP$1130,1),"MAS PARECIDO","NO")</f>
        <v>NO</v>
      </c>
      <c r="BR173" s="62" t="str">
        <f>IF(BP173&lt;=SMALL(BP$3:BP$1130,5),"SIMILAR","NO")</f>
        <v>NO</v>
      </c>
      <c r="BS173" s="62" t="str">
        <f t="shared" si="116"/>
        <v>N/A</v>
      </c>
      <c r="BT173" s="62">
        <f t="shared" si="117"/>
        <v>0</v>
      </c>
      <c r="BU173" s="65">
        <f t="shared" si="118"/>
        <v>0</v>
      </c>
      <c r="BV173" s="59">
        <f>IFERROR(SQRT(($E173-$E$1136)^2+($X173-$X$1136)^2),0)</f>
        <v>3.0768923067692029E-2</v>
      </c>
      <c r="BW173" s="62" t="str">
        <f>IF(BV173&lt;=SMALL(BV$3:BV$1130,1),"MAS PARECIDO","NO")</f>
        <v>NO</v>
      </c>
      <c r="BX173" s="62" t="str">
        <f>IF(BV173&lt;=SMALL(BV$3:BV$1130,5),"SIMILAR","NO")</f>
        <v>NO</v>
      </c>
      <c r="BY173" s="62" t="str">
        <f t="shared" si="119"/>
        <v>N/A</v>
      </c>
      <c r="BZ173" s="62">
        <f t="shared" si="120"/>
        <v>0</v>
      </c>
      <c r="CA173" s="65">
        <f t="shared" si="121"/>
        <v>0</v>
      </c>
      <c r="CB173" s="59">
        <f>IFERROR(SQRT(($E173-$E$1136)^2+($AA173-$AA$1136)^2),0)</f>
        <v>1.0004732513299621</v>
      </c>
      <c r="CC173" s="62" t="str">
        <f>IF(CB173&lt;=SMALL(CB$3:CB$1130,1),"MAS PARECIDO","NO")</f>
        <v>NO</v>
      </c>
      <c r="CD173" s="62" t="str">
        <f>IF(CB173&lt;=SMALL(CB$3:CB$1130,5),"SIMILAR","NO")</f>
        <v>NO</v>
      </c>
      <c r="CE173" s="62" t="str">
        <f t="shared" si="126"/>
        <v>N/A</v>
      </c>
      <c r="CF173" s="62">
        <f t="shared" si="127"/>
        <v>0</v>
      </c>
      <c r="CG173" s="65">
        <f t="shared" si="128"/>
        <v>0</v>
      </c>
      <c r="CH173" s="59">
        <f>IFERROR(SQRT(($E173-$E$1136)^2+($AD173-$AD$1136)^2),0)</f>
        <v>1.0004732513299621</v>
      </c>
      <c r="CI173" s="62" t="str">
        <f>IF(CH173&lt;=SMALL(CH$3:CH$1130,1),"MAS PARECIDO","NO")</f>
        <v>NO</v>
      </c>
      <c r="CJ173" s="62" t="str">
        <f>IF(CH173&lt;=SMALL(CH$3:CH$1130,5),"SIMILAR","NO")</f>
        <v>NO</v>
      </c>
      <c r="CK173" s="62" t="str">
        <f t="shared" si="129"/>
        <v>N/A</v>
      </c>
      <c r="CL173" s="62">
        <f t="shared" si="130"/>
        <v>0</v>
      </c>
      <c r="CM173" s="65">
        <f t="shared" si="131"/>
        <v>0</v>
      </c>
      <c r="CN173" s="59">
        <f>IFERROR(SQRT(($E173-$E$1136)^2+($AG173-$AG$1136)^2),0)</f>
        <v>1.0004732513299621</v>
      </c>
      <c r="CO173" s="62" t="str">
        <f>IF(CN173&lt;=SMALL(CN$3:CN$1130,1),"MAS PARECIDO","NO")</f>
        <v>NO</v>
      </c>
      <c r="CP173" s="62" t="str">
        <f>IF(CN173&lt;=SMALL(CN$3:CN$1130,5),"SIMILAR","NO")</f>
        <v>NO</v>
      </c>
      <c r="CQ173" s="62" t="str">
        <f t="shared" si="132"/>
        <v>N/A</v>
      </c>
      <c r="CR173" s="62">
        <f t="shared" si="133"/>
        <v>0</v>
      </c>
      <c r="CS173" s="65">
        <f t="shared" si="134"/>
        <v>0</v>
      </c>
      <c r="CT173" s="59">
        <f>IFERROR(SQRT(($E173-$E$1136)^2+($AJ173-$AJ$1136)^2),0)</f>
        <v>0.33475041110931686</v>
      </c>
      <c r="CU173" s="62" t="str">
        <f>IF(CT173&lt;=SMALL(CT$3:CT$1130,1),"MAS PARECIDO","NO")</f>
        <v>NO</v>
      </c>
      <c r="CV173" s="62" t="str">
        <f>IF(CT173&lt;=SMALL(CT$3:CT$1130,5),"SIMILAR","NO")</f>
        <v>NO</v>
      </c>
      <c r="CW173" s="62" t="str">
        <f t="shared" si="135"/>
        <v>N/A</v>
      </c>
      <c r="CX173" s="62">
        <f t="shared" si="136"/>
        <v>0</v>
      </c>
      <c r="CY173" s="65">
        <f t="shared" si="137"/>
        <v>0</v>
      </c>
      <c r="CZ173" s="2" t="s">
        <v>1582</v>
      </c>
      <c r="DA173" s="2" t="s">
        <v>1583</v>
      </c>
      <c r="DB173" s="2">
        <v>1</v>
      </c>
      <c r="DC173" s="2" t="s">
        <v>346</v>
      </c>
    </row>
    <row r="174" spans="1:107">
      <c r="A174" s="45" t="s">
        <v>362</v>
      </c>
      <c r="B174" s="46">
        <v>221565</v>
      </c>
      <c r="C174" s="47">
        <f>(B174-$B$1132)/($B$1133-$B$1132)</f>
        <v>0.25372489681447891</v>
      </c>
      <c r="D174" s="46">
        <v>30000</v>
      </c>
      <c r="E174" s="47">
        <f>(D174-$D$1132)/($D$1133-$D$1132)</f>
        <v>5.9971799153974617E-2</v>
      </c>
      <c r="F174" s="46" t="s">
        <v>203</v>
      </c>
      <c r="G174" s="44">
        <f>VLOOKUP(F174,'DATOS DE SOPORTE'!$Y$5:$Z$8,2,FALSE)</f>
        <v>3</v>
      </c>
      <c r="H174" s="47">
        <f>(G174-$G$1132)/($G$1133-$G$1132)</f>
        <v>0.66666666666666663</v>
      </c>
      <c r="I174" s="50" t="s">
        <v>211</v>
      </c>
      <c r="J174" s="44">
        <f t="shared" si="99"/>
        <v>5</v>
      </c>
      <c r="K174" s="43">
        <f>(J174-$J$1132)/($J$1133-$J$1132)</f>
        <v>1</v>
      </c>
      <c r="L174" s="51" t="str">
        <f t="shared" si="138"/>
        <v>SI</v>
      </c>
      <c r="M174" s="46" t="s">
        <v>56</v>
      </c>
      <c r="N174" s="44">
        <f t="shared" si="100"/>
        <v>1</v>
      </c>
      <c r="O174" s="43">
        <f>(N174-N$1132)/(N$1133-N$1132)</f>
        <v>0</v>
      </c>
      <c r="P174" s="46" t="s">
        <v>58</v>
      </c>
      <c r="Q174" s="44">
        <f t="shared" si="101"/>
        <v>3</v>
      </c>
      <c r="R174" s="43">
        <f>(Q174-Q$1132)/(Q$1133-Q$1132)</f>
        <v>1</v>
      </c>
      <c r="S174" s="46" t="s">
        <v>60</v>
      </c>
      <c r="T174" s="44">
        <f t="shared" si="102"/>
        <v>2</v>
      </c>
      <c r="U174" s="43">
        <f>(T174-T$1132)/(T$1133-T$1132)</f>
        <v>1</v>
      </c>
      <c r="V174" s="46" t="s">
        <v>62</v>
      </c>
      <c r="W174" s="53">
        <f>VLOOKUP(V174,'DATOS DE SOPORTE'!$S$5:$T$10,2,FALSE)</f>
        <v>1</v>
      </c>
      <c r="X174" s="54">
        <f>(W174-W$1132)/(W$1133-W$1132)</f>
        <v>0</v>
      </c>
      <c r="Y174" s="46" t="s">
        <v>188</v>
      </c>
      <c r="Z174" s="53">
        <f t="shared" si="122"/>
        <v>1</v>
      </c>
      <c r="AA174" s="54">
        <f>(Z174-Z$1132)/(Z$1133-Z$1132)</f>
        <v>0</v>
      </c>
      <c r="AB174" s="46" t="s">
        <v>136</v>
      </c>
      <c r="AC174" s="53">
        <f t="shared" si="123"/>
        <v>2</v>
      </c>
      <c r="AD174" s="54">
        <f>(AC174-AC$1132)/(AC$1133-AC$1132)</f>
        <v>1</v>
      </c>
      <c r="AE174" s="46" t="s">
        <v>136</v>
      </c>
      <c r="AF174" s="53">
        <f t="shared" si="124"/>
        <v>2</v>
      </c>
      <c r="AG174" s="54">
        <f>(AF174-AF$1132)/(AF$1133-AF$1132)</f>
        <v>1</v>
      </c>
      <c r="AH174" s="24" t="s">
        <v>67</v>
      </c>
      <c r="AI174" s="53">
        <f>VLOOKUP(AH174,'DATOS DE SOPORTE'!$V$5:$W$8,2,FALSE)</f>
        <v>1</v>
      </c>
      <c r="AJ174" s="54">
        <f>(AI174-AI$1132)/(AI$1133-AI$1132)</f>
        <v>0</v>
      </c>
      <c r="AK174" s="58" t="str">
        <f t="shared" si="125"/>
        <v>Muy malo</v>
      </c>
      <c r="AL174" s="61">
        <f>IFERROR(SQRT(($E174-$E$1136)^2+($C174-$C$1136)^2),0)</f>
        <v>7.7206240009543001E-2</v>
      </c>
      <c r="AM174" s="62" t="str">
        <f>IF(AL174&lt;=SMALL($AL$3:$AL$1130,1),"MAS PARECIDO","NO")</f>
        <v>NO</v>
      </c>
      <c r="AN174" s="62" t="str">
        <f>IF(AL174&lt;=SMALL($AL$3:$AL$1130,5),"SIMILAR","NO")</f>
        <v>NO</v>
      </c>
      <c r="AO174" s="62" t="str">
        <f t="shared" si="139"/>
        <v>N/A</v>
      </c>
      <c r="AP174" s="62">
        <f t="shared" si="103"/>
        <v>0</v>
      </c>
      <c r="AQ174" s="65">
        <f t="shared" si="140"/>
        <v>0</v>
      </c>
      <c r="AR174" s="61">
        <f>IFERROR(SQRT(($E174-$E$1136)^2+($H174-$H$1136)^2),0)</f>
        <v>0.3386906067797445</v>
      </c>
      <c r="AS174" s="62" t="str">
        <f>IF(AR174&lt;=SMALL(AR$3:AR$1130,1),"MAS PARECIDO","NO")</f>
        <v>NO</v>
      </c>
      <c r="AT174" s="62" t="str">
        <f>IF(AR174&lt;=SMALL(AR$3:AR$1130,5),"SIMILAR","NO")</f>
        <v>NO</v>
      </c>
      <c r="AU174" s="62" t="str">
        <f t="shared" si="104"/>
        <v>N/A</v>
      </c>
      <c r="AV174" s="62">
        <f t="shared" si="105"/>
        <v>0</v>
      </c>
      <c r="AW174" s="65">
        <f t="shared" si="106"/>
        <v>0</v>
      </c>
      <c r="AX174" s="59">
        <f>IFERROR(SQRT(($E174-$E$1136)^2+($K174-$K$1136)^2),0)</f>
        <v>0.80224697943321699</v>
      </c>
      <c r="AY174" s="62" t="str">
        <f>IF(AX174&lt;=SMALL(AX$3:AX$1130,1),"MAS PARECIDO","NO")</f>
        <v>NO</v>
      </c>
      <c r="AZ174" s="62" t="str">
        <f>IF(AX174&lt;=SMALL(AX$3:AX$1130,5),"SIMILAR","NO")</f>
        <v>NO</v>
      </c>
      <c r="BA174" s="62" t="str">
        <f t="shared" si="107"/>
        <v>N/A</v>
      </c>
      <c r="BB174" s="62">
        <f t="shared" si="108"/>
        <v>0</v>
      </c>
      <c r="BC174" s="65">
        <f t="shared" si="109"/>
        <v>0</v>
      </c>
      <c r="BD174" s="59">
        <f>IFERROR(SQRT(($E174-$E$1136)^2+($O174-$O$1136)^2),0)</f>
        <v>1.0017984907204245</v>
      </c>
      <c r="BE174" s="62" t="str">
        <f>IF(BD174&lt;=SMALL(BD$3:BD$1130,1),"MAS PARECIDO","NO")</f>
        <v>NO</v>
      </c>
      <c r="BF174" s="62" t="str">
        <f>IF(BD174&lt;=SMALL(BD$3:BD$1130,5),"SIMILAR","NO")</f>
        <v>NO</v>
      </c>
      <c r="BG174" s="62" t="str">
        <f t="shared" si="110"/>
        <v>N/A</v>
      </c>
      <c r="BH174" s="62">
        <f t="shared" si="111"/>
        <v>0</v>
      </c>
      <c r="BI174" s="65">
        <f t="shared" si="112"/>
        <v>0</v>
      </c>
      <c r="BJ174" s="59">
        <f>IFERROR(SQRT(($E174-$E$1136)^2+($R174-$R$1136)^2),0)</f>
        <v>0.50358734695156948</v>
      </c>
      <c r="BK174" s="62" t="str">
        <f>IF(BJ174&lt;=SMALL(BJ$3:BJ$1130,1),"MAS PARECIDO","NO")</f>
        <v>NO</v>
      </c>
      <c r="BL174" s="62" t="str">
        <f>IF(BJ174&lt;=SMALL(BJ$3:BJ$1130,5),"SIMILAR","NO")</f>
        <v>NO</v>
      </c>
      <c r="BM174" s="62" t="str">
        <f t="shared" si="113"/>
        <v>N/A</v>
      </c>
      <c r="BN174" s="62">
        <f t="shared" si="114"/>
        <v>0</v>
      </c>
      <c r="BO174" s="65">
        <f t="shared" si="115"/>
        <v>0</v>
      </c>
      <c r="BP174" s="59">
        <f>IFERROR(SQRT(($E174-$E$1136)^2+($U174-$U$1136)^2),0)</f>
        <v>1.0017984907204245</v>
      </c>
      <c r="BQ174" s="62" t="str">
        <f>IF(BP174&lt;=SMALL(BP$3:BP$1130,1),"MAS PARECIDO","NO")</f>
        <v>NO</v>
      </c>
      <c r="BR174" s="62" t="str">
        <f>IF(BP174&lt;=SMALL(BP$3:BP$1130,5),"SIMILAR","NO")</f>
        <v>NO</v>
      </c>
      <c r="BS174" s="62" t="str">
        <f t="shared" si="116"/>
        <v>N/A</v>
      </c>
      <c r="BT174" s="62">
        <f t="shared" si="117"/>
        <v>0</v>
      </c>
      <c r="BU174" s="65">
        <f t="shared" si="118"/>
        <v>0</v>
      </c>
      <c r="BV174" s="59">
        <f>IFERROR(SQRT(($E174-$E$1136)^2+($X174-$X$1136)^2),0)</f>
        <v>6.0001800054001617E-2</v>
      </c>
      <c r="BW174" s="62" t="str">
        <f>IF(BV174&lt;=SMALL(BV$3:BV$1130,1),"MAS PARECIDO","NO")</f>
        <v>NO</v>
      </c>
      <c r="BX174" s="62" t="str">
        <f>IF(BV174&lt;=SMALL(BV$3:BV$1130,5),"SIMILAR","NO")</f>
        <v>NO</v>
      </c>
      <c r="BY174" s="62" t="str">
        <f t="shared" si="119"/>
        <v>N/A</v>
      </c>
      <c r="BZ174" s="62">
        <f t="shared" si="120"/>
        <v>0</v>
      </c>
      <c r="CA174" s="65">
        <f t="shared" si="121"/>
        <v>0</v>
      </c>
      <c r="CB174" s="59">
        <f>IFERROR(SQRT(($E174-$E$1136)^2+($AA174-$AA$1136)^2),0)</f>
        <v>6.0001800054001617E-2</v>
      </c>
      <c r="CC174" s="62" t="str">
        <f>IF(CB174&lt;=SMALL(CB$3:CB$1130,1),"MAS PARECIDO","NO")</f>
        <v>NO</v>
      </c>
      <c r="CD174" s="62" t="str">
        <f>IF(CB174&lt;=SMALL(CB$3:CB$1130,5),"SIMILAR","NO")</f>
        <v>NO</v>
      </c>
      <c r="CE174" s="62" t="str">
        <f t="shared" si="126"/>
        <v>N/A</v>
      </c>
      <c r="CF174" s="62">
        <f t="shared" si="127"/>
        <v>0</v>
      </c>
      <c r="CG174" s="65">
        <f t="shared" si="128"/>
        <v>0</v>
      </c>
      <c r="CH174" s="59">
        <f>IFERROR(SQRT(($E174-$E$1136)^2+($AD174-$AD$1136)^2),0)</f>
        <v>6.0001800054001617E-2</v>
      </c>
      <c r="CI174" s="62" t="str">
        <f>IF(CH174&lt;=SMALL(CH$3:CH$1130,1),"MAS PARECIDO","NO")</f>
        <v>NO</v>
      </c>
      <c r="CJ174" s="62" t="str">
        <f>IF(CH174&lt;=SMALL(CH$3:CH$1130,5),"SIMILAR","NO")</f>
        <v>NO</v>
      </c>
      <c r="CK174" s="62" t="str">
        <f t="shared" si="129"/>
        <v>N/A</v>
      </c>
      <c r="CL174" s="62">
        <f t="shared" si="130"/>
        <v>0</v>
      </c>
      <c r="CM174" s="65">
        <f t="shared" si="131"/>
        <v>0</v>
      </c>
      <c r="CN174" s="59">
        <f>IFERROR(SQRT(($E174-$E$1136)^2+($AG174-$AG$1136)^2),0)</f>
        <v>6.0001800054001617E-2</v>
      </c>
      <c r="CO174" s="62" t="str">
        <f>IF(CN174&lt;=SMALL(CN$3:CN$1130,1),"MAS PARECIDO","NO")</f>
        <v>NO</v>
      </c>
      <c r="CP174" s="62" t="str">
        <f>IF(CN174&lt;=SMALL(CN$3:CN$1130,5),"SIMILAR","NO")</f>
        <v>NO</v>
      </c>
      <c r="CQ174" s="62" t="str">
        <f t="shared" si="132"/>
        <v>N/A</v>
      </c>
      <c r="CR174" s="62">
        <f t="shared" si="133"/>
        <v>0</v>
      </c>
      <c r="CS174" s="65">
        <f t="shared" si="134"/>
        <v>0</v>
      </c>
      <c r="CT174" s="59">
        <f>IFERROR(SQRT(($E174-$E$1136)^2+($AJ174-$AJ$1136)^2),0)</f>
        <v>6.0001800054001617E-2</v>
      </c>
      <c r="CU174" s="62" t="str">
        <f>IF(CT174&lt;=SMALL(CT$3:CT$1130,1),"MAS PARECIDO","NO")</f>
        <v>NO</v>
      </c>
      <c r="CV174" s="62" t="str">
        <f>IF(CT174&lt;=SMALL(CT$3:CT$1130,5),"SIMILAR","NO")</f>
        <v>NO</v>
      </c>
      <c r="CW174" s="62" t="str">
        <f t="shared" si="135"/>
        <v>N/A</v>
      </c>
      <c r="CX174" s="62">
        <f t="shared" si="136"/>
        <v>0</v>
      </c>
      <c r="CY174" s="65">
        <f t="shared" si="137"/>
        <v>0</v>
      </c>
      <c r="CZ174" s="2" t="s">
        <v>1584</v>
      </c>
      <c r="DA174" s="2" t="s">
        <v>1585</v>
      </c>
      <c r="DB174" s="2">
        <v>3</v>
      </c>
      <c r="DC174" s="2" t="s">
        <v>319</v>
      </c>
    </row>
    <row r="175" spans="1:107">
      <c r="A175" s="45" t="s">
        <v>363</v>
      </c>
      <c r="B175" s="46">
        <v>70630</v>
      </c>
      <c r="C175" s="47">
        <f>(B175-$B$1132)/($B$1133-$B$1132)</f>
        <v>7.7294981945609506E-2</v>
      </c>
      <c r="D175" s="46">
        <v>10000</v>
      </c>
      <c r="E175" s="47">
        <f>(D175-$D$1132)/($D$1133-$D$1132)</f>
        <v>1.9970599117973539E-2</v>
      </c>
      <c r="F175" s="46" t="s">
        <v>53</v>
      </c>
      <c r="G175" s="44">
        <f>VLOOKUP(F175,'DATOS DE SOPORTE'!$Y$5:$Z$8,2,FALSE)</f>
        <v>2</v>
      </c>
      <c r="H175" s="47">
        <f>(G175-$G$1132)/($G$1133-$G$1132)</f>
        <v>0.33333333333333331</v>
      </c>
      <c r="I175" s="50">
        <v>3</v>
      </c>
      <c r="J175" s="44">
        <f t="shared" si="99"/>
        <v>3</v>
      </c>
      <c r="K175" s="43">
        <f>(J175-$J$1132)/($J$1133-$J$1132)</f>
        <v>0.6</v>
      </c>
      <c r="L175" s="51" t="str">
        <f t="shared" si="138"/>
        <v>SI</v>
      </c>
      <c r="M175" s="46" t="s">
        <v>192</v>
      </c>
      <c r="N175" s="44">
        <f t="shared" si="100"/>
        <v>2</v>
      </c>
      <c r="O175" s="43">
        <f>(N175-N$1132)/(N$1133-N$1132)</f>
        <v>1</v>
      </c>
      <c r="P175" s="46" t="s">
        <v>193</v>
      </c>
      <c r="Q175" s="44">
        <f t="shared" si="101"/>
        <v>2</v>
      </c>
      <c r="R175" s="43">
        <f>(Q175-Q$1132)/(Q$1133-Q$1132)</f>
        <v>0.5</v>
      </c>
      <c r="S175" s="46" t="s">
        <v>194</v>
      </c>
      <c r="T175" s="44">
        <f t="shared" si="102"/>
        <v>1</v>
      </c>
      <c r="U175" s="43">
        <f>(T175-T$1132)/(T$1133-T$1132)</f>
        <v>0</v>
      </c>
      <c r="V175" s="46" t="s">
        <v>62</v>
      </c>
      <c r="W175" s="53">
        <f>VLOOKUP(V175,'DATOS DE SOPORTE'!$S$5:$T$10,2,FALSE)</f>
        <v>1</v>
      </c>
      <c r="X175" s="54">
        <f>(W175-W$1132)/(W$1133-W$1132)</f>
        <v>0</v>
      </c>
      <c r="Y175" s="46" t="s">
        <v>136</v>
      </c>
      <c r="Z175" s="53">
        <f t="shared" si="122"/>
        <v>2</v>
      </c>
      <c r="AA175" s="54">
        <f>(Z175-Z$1132)/(Z$1133-Z$1132)</f>
        <v>1</v>
      </c>
      <c r="AB175" s="46" t="s">
        <v>136</v>
      </c>
      <c r="AC175" s="53">
        <f t="shared" si="123"/>
        <v>2</v>
      </c>
      <c r="AD175" s="54">
        <f>(AC175-AC$1132)/(AC$1133-AC$1132)</f>
        <v>1</v>
      </c>
      <c r="AE175" s="46" t="s">
        <v>188</v>
      </c>
      <c r="AF175" s="53">
        <f t="shared" si="124"/>
        <v>1</v>
      </c>
      <c r="AG175" s="54">
        <f>(AF175-AF$1132)/(AF$1133-AF$1132)</f>
        <v>0</v>
      </c>
      <c r="AH175" s="24" t="s">
        <v>67</v>
      </c>
      <c r="AI175" s="53">
        <f>VLOOKUP(AH175,'DATOS DE SOPORTE'!$V$5:$W$8,2,FALSE)</f>
        <v>1</v>
      </c>
      <c r="AJ175" s="54">
        <f>(AI175-AI$1132)/(AI$1133-AI$1132)</f>
        <v>0</v>
      </c>
      <c r="AK175" s="58" t="str">
        <f t="shared" si="125"/>
        <v>Regular</v>
      </c>
      <c r="AL175" s="61">
        <f>IFERROR(SQRT(($E175-$E$1136)^2+($C175-$C$1136)^2),0)</f>
        <v>0.12939908000829856</v>
      </c>
      <c r="AM175" s="62" t="str">
        <f>IF(AL175&lt;=SMALL($AL$3:$AL$1130,1),"MAS PARECIDO","NO")</f>
        <v>NO</v>
      </c>
      <c r="AN175" s="62" t="str">
        <f>IF(AL175&lt;=SMALL($AL$3:$AL$1130,5),"SIMILAR","NO")</f>
        <v>NO</v>
      </c>
      <c r="AO175" s="62" t="str">
        <f t="shared" si="139"/>
        <v>N/A</v>
      </c>
      <c r="AP175" s="62">
        <f t="shared" si="103"/>
        <v>0</v>
      </c>
      <c r="AQ175" s="65">
        <f t="shared" si="140"/>
        <v>0</v>
      </c>
      <c r="AR175" s="61">
        <f>IFERROR(SQRT(($E175-$E$1136)^2+($H175-$H$1136)^2),0)</f>
        <v>2.0000600018000539E-2</v>
      </c>
      <c r="AS175" s="62" t="str">
        <f>IF(AR175&lt;=SMALL(AR$3:AR$1130,1),"MAS PARECIDO","NO")</f>
        <v>NO</v>
      </c>
      <c r="AT175" s="62" t="str">
        <f>IF(AR175&lt;=SMALL(AR$3:AR$1130,5),"SIMILAR","NO")</f>
        <v>NO</v>
      </c>
      <c r="AU175" s="62" t="str">
        <f t="shared" si="104"/>
        <v>N/A</v>
      </c>
      <c r="AV175" s="62">
        <f t="shared" si="105"/>
        <v>0</v>
      </c>
      <c r="AW175" s="65">
        <f t="shared" si="106"/>
        <v>0</v>
      </c>
      <c r="AX175" s="59">
        <f>IFERROR(SQRT(($E175-$E$1136)^2+($K175-$K$1136)^2),0)</f>
        <v>0.40049971785393312</v>
      </c>
      <c r="AY175" s="62" t="str">
        <f>IF(AX175&lt;=SMALL(AX$3:AX$1130,1),"MAS PARECIDO","NO")</f>
        <v>NO</v>
      </c>
      <c r="AZ175" s="62" t="str">
        <f>IF(AX175&lt;=SMALL(AX$3:AX$1130,5),"SIMILAR","NO")</f>
        <v>NO</v>
      </c>
      <c r="BA175" s="62" t="str">
        <f t="shared" si="107"/>
        <v>N/A</v>
      </c>
      <c r="BB175" s="62">
        <f t="shared" si="108"/>
        <v>0</v>
      </c>
      <c r="BC175" s="65">
        <f t="shared" si="109"/>
        <v>0</v>
      </c>
      <c r="BD175" s="59">
        <f>IFERROR(SQRT(($E175-$E$1136)^2+($O175-$O$1136)^2),0)</f>
        <v>2.0000600018000539E-2</v>
      </c>
      <c r="BE175" s="62" t="str">
        <f>IF(BD175&lt;=SMALL(BD$3:BD$1130,1),"MAS PARECIDO","NO")</f>
        <v>NO</v>
      </c>
      <c r="BF175" s="62" t="str">
        <f>IF(BD175&lt;=SMALL(BD$3:BD$1130,5),"SIMILAR","NO")</f>
        <v>NO</v>
      </c>
      <c r="BG175" s="62" t="str">
        <f t="shared" si="110"/>
        <v>N/A</v>
      </c>
      <c r="BH175" s="62">
        <f t="shared" si="111"/>
        <v>0</v>
      </c>
      <c r="BI175" s="65">
        <f t="shared" si="112"/>
        <v>0</v>
      </c>
      <c r="BJ175" s="59">
        <f>IFERROR(SQRT(($E175-$E$1136)^2+($R175-$R$1136)^2),0)</f>
        <v>2.0000600018000539E-2</v>
      </c>
      <c r="BK175" s="62" t="str">
        <f>IF(BJ175&lt;=SMALL(BJ$3:BJ$1130,1),"MAS PARECIDO","NO")</f>
        <v>NO</v>
      </c>
      <c r="BL175" s="62" t="str">
        <f>IF(BJ175&lt;=SMALL(BJ$3:BJ$1130,5),"SIMILAR","NO")</f>
        <v>NO</v>
      </c>
      <c r="BM175" s="62" t="str">
        <f t="shared" si="113"/>
        <v>N/A</v>
      </c>
      <c r="BN175" s="62">
        <f t="shared" si="114"/>
        <v>0</v>
      </c>
      <c r="BO175" s="65">
        <f t="shared" si="115"/>
        <v>0</v>
      </c>
      <c r="BP175" s="59">
        <f>IFERROR(SQRT(($E175-$E$1136)^2+($U175-$U$1136)^2),0)</f>
        <v>2.0000600018000539E-2</v>
      </c>
      <c r="BQ175" s="62" t="str">
        <f>IF(BP175&lt;=SMALL(BP$3:BP$1130,1),"MAS PARECIDO","NO")</f>
        <v>NO</v>
      </c>
      <c r="BR175" s="62" t="str">
        <f>IF(BP175&lt;=SMALL(BP$3:BP$1130,5),"SIMILAR","NO")</f>
        <v>NO</v>
      </c>
      <c r="BS175" s="62" t="str">
        <f t="shared" si="116"/>
        <v>N/A</v>
      </c>
      <c r="BT175" s="62">
        <f t="shared" si="117"/>
        <v>0</v>
      </c>
      <c r="BU175" s="65">
        <f t="shared" si="118"/>
        <v>0</v>
      </c>
      <c r="BV175" s="59">
        <f>IFERROR(SQRT(($E175-$E$1136)^2+($X175-$X$1136)^2),0)</f>
        <v>2.0000600018000539E-2</v>
      </c>
      <c r="BW175" s="62" t="str">
        <f>IF(BV175&lt;=SMALL(BV$3:BV$1130,1),"MAS PARECIDO","NO")</f>
        <v>NO</v>
      </c>
      <c r="BX175" s="62" t="str">
        <f>IF(BV175&lt;=SMALL(BV$3:BV$1130,5),"SIMILAR","NO")</f>
        <v>NO</v>
      </c>
      <c r="BY175" s="62" t="str">
        <f t="shared" si="119"/>
        <v>N/A</v>
      </c>
      <c r="BZ175" s="62">
        <f t="shared" si="120"/>
        <v>0</v>
      </c>
      <c r="CA175" s="65">
        <f t="shared" si="121"/>
        <v>0</v>
      </c>
      <c r="CB175" s="59">
        <f>IFERROR(SQRT(($E175-$E$1136)^2+($AA175-$AA$1136)^2),0)</f>
        <v>1.0001999920021396</v>
      </c>
      <c r="CC175" s="62" t="str">
        <f>IF(CB175&lt;=SMALL(CB$3:CB$1130,1),"MAS PARECIDO","NO")</f>
        <v>NO</v>
      </c>
      <c r="CD175" s="62" t="str">
        <f>IF(CB175&lt;=SMALL(CB$3:CB$1130,5),"SIMILAR","NO")</f>
        <v>NO</v>
      </c>
      <c r="CE175" s="62" t="str">
        <f t="shared" si="126"/>
        <v>N/A</v>
      </c>
      <c r="CF175" s="62">
        <f t="shared" si="127"/>
        <v>0</v>
      </c>
      <c r="CG175" s="65">
        <f t="shared" si="128"/>
        <v>0</v>
      </c>
      <c r="CH175" s="59">
        <f>IFERROR(SQRT(($E175-$E$1136)^2+($AD175-$AD$1136)^2),0)</f>
        <v>2.0000600018000539E-2</v>
      </c>
      <c r="CI175" s="62" t="str">
        <f>IF(CH175&lt;=SMALL(CH$3:CH$1130,1),"MAS PARECIDO","NO")</f>
        <v>NO</v>
      </c>
      <c r="CJ175" s="62" t="str">
        <f>IF(CH175&lt;=SMALL(CH$3:CH$1130,5),"SIMILAR","NO")</f>
        <v>NO</v>
      </c>
      <c r="CK175" s="62" t="str">
        <f t="shared" si="129"/>
        <v>N/A</v>
      </c>
      <c r="CL175" s="62">
        <f t="shared" si="130"/>
        <v>0</v>
      </c>
      <c r="CM175" s="65">
        <f t="shared" si="131"/>
        <v>0</v>
      </c>
      <c r="CN175" s="59">
        <f>IFERROR(SQRT(($E175-$E$1136)^2+($AG175-$AG$1136)^2),0)</f>
        <v>1.0001999920021396</v>
      </c>
      <c r="CO175" s="62" t="str">
        <f>IF(CN175&lt;=SMALL(CN$3:CN$1130,1),"MAS PARECIDO","NO")</f>
        <v>NO</v>
      </c>
      <c r="CP175" s="62" t="str">
        <f>IF(CN175&lt;=SMALL(CN$3:CN$1130,5),"SIMILAR","NO")</f>
        <v>NO</v>
      </c>
      <c r="CQ175" s="62" t="str">
        <f t="shared" si="132"/>
        <v>N/A</v>
      </c>
      <c r="CR175" s="62">
        <f t="shared" si="133"/>
        <v>0</v>
      </c>
      <c r="CS175" s="65">
        <f t="shared" si="134"/>
        <v>0</v>
      </c>
      <c r="CT175" s="59">
        <f>IFERROR(SQRT(($E175-$E$1136)^2+($AJ175-$AJ$1136)^2),0)</f>
        <v>2.0000600018000539E-2</v>
      </c>
      <c r="CU175" s="62" t="str">
        <f>IF(CT175&lt;=SMALL(CT$3:CT$1130,1),"MAS PARECIDO","NO")</f>
        <v>NO</v>
      </c>
      <c r="CV175" s="62" t="str">
        <f>IF(CT175&lt;=SMALL(CT$3:CT$1130,5),"SIMILAR","NO")</f>
        <v>NO</v>
      </c>
      <c r="CW175" s="62" t="str">
        <f t="shared" si="135"/>
        <v>N/A</v>
      </c>
      <c r="CX175" s="62">
        <f t="shared" si="136"/>
        <v>0</v>
      </c>
      <c r="CY175" s="65">
        <f t="shared" si="137"/>
        <v>0</v>
      </c>
      <c r="CZ175" s="2" t="s">
        <v>1586</v>
      </c>
      <c r="DA175" s="2" t="s">
        <v>1587</v>
      </c>
      <c r="DB175" s="2">
        <v>1</v>
      </c>
      <c r="DC175" s="2" t="s">
        <v>346</v>
      </c>
    </row>
    <row r="176" spans="1:107">
      <c r="A176" s="45" t="s">
        <v>364</v>
      </c>
      <c r="B176" s="46">
        <v>52250</v>
      </c>
      <c r="C176" s="47">
        <f>(B176-$B$1132)/($B$1133-$B$1132)</f>
        <v>5.5810357204563239E-2</v>
      </c>
      <c r="D176" s="46">
        <v>18000</v>
      </c>
      <c r="E176" s="47">
        <f>(D176-$D$1132)/($D$1133-$D$1132)</f>
        <v>3.5971079132373969E-2</v>
      </c>
      <c r="F176" s="46" t="s">
        <v>53</v>
      </c>
      <c r="G176" s="44">
        <f>VLOOKUP(F176,'DATOS DE SOPORTE'!$Y$5:$Z$8,2,FALSE)</f>
        <v>2</v>
      </c>
      <c r="H176" s="47">
        <f>(G176-$G$1132)/($G$1133-$G$1132)</f>
        <v>0.33333333333333331</v>
      </c>
      <c r="I176" s="50">
        <v>2</v>
      </c>
      <c r="J176" s="44">
        <f t="shared" si="99"/>
        <v>2</v>
      </c>
      <c r="K176" s="43">
        <f>(J176-$J$1132)/($J$1133-$J$1132)</f>
        <v>0.4</v>
      </c>
      <c r="L176" s="51" t="str">
        <f t="shared" si="138"/>
        <v>SI</v>
      </c>
      <c r="M176" s="46" t="s">
        <v>192</v>
      </c>
      <c r="N176" s="44">
        <f t="shared" si="100"/>
        <v>2</v>
      </c>
      <c r="O176" s="43">
        <f>(N176-N$1132)/(N$1133-N$1132)</f>
        <v>1</v>
      </c>
      <c r="P176" s="46" t="s">
        <v>193</v>
      </c>
      <c r="Q176" s="44">
        <f t="shared" si="101"/>
        <v>2</v>
      </c>
      <c r="R176" s="43">
        <f>(Q176-Q$1132)/(Q$1133-Q$1132)</f>
        <v>0.5</v>
      </c>
      <c r="S176" s="46" t="s">
        <v>60</v>
      </c>
      <c r="T176" s="44">
        <f t="shared" si="102"/>
        <v>2</v>
      </c>
      <c r="U176" s="43">
        <f>(T176-T$1132)/(T$1133-T$1132)</f>
        <v>1</v>
      </c>
      <c r="V176" s="46" t="s">
        <v>62</v>
      </c>
      <c r="W176" s="53">
        <f>VLOOKUP(V176,'DATOS DE SOPORTE'!$S$5:$T$10,2,FALSE)</f>
        <v>1</v>
      </c>
      <c r="X176" s="54">
        <f>(W176-W$1132)/(W$1133-W$1132)</f>
        <v>0</v>
      </c>
      <c r="Y176" s="46" t="s">
        <v>188</v>
      </c>
      <c r="Z176" s="53">
        <f t="shared" si="122"/>
        <v>1</v>
      </c>
      <c r="AA176" s="54">
        <f>(Z176-Z$1132)/(Z$1133-Z$1132)</f>
        <v>0</v>
      </c>
      <c r="AB176" s="46" t="s">
        <v>136</v>
      </c>
      <c r="AC176" s="53">
        <f t="shared" si="123"/>
        <v>2</v>
      </c>
      <c r="AD176" s="54">
        <f>(AC176-AC$1132)/(AC$1133-AC$1132)</f>
        <v>1</v>
      </c>
      <c r="AE176" s="46" t="s">
        <v>136</v>
      </c>
      <c r="AF176" s="53">
        <f t="shared" si="124"/>
        <v>2</v>
      </c>
      <c r="AG176" s="54">
        <f>(AF176-AF$1132)/(AF$1133-AF$1132)</f>
        <v>1</v>
      </c>
      <c r="AH176" s="24" t="s">
        <v>67</v>
      </c>
      <c r="AI176" s="53">
        <f>VLOOKUP(AH176,'DATOS DE SOPORTE'!$V$5:$W$8,2,FALSE)</f>
        <v>1</v>
      </c>
      <c r="AJ176" s="54">
        <f>(AI176-AI$1132)/(AI$1133-AI$1132)</f>
        <v>0</v>
      </c>
      <c r="AK176" s="58" t="str">
        <f t="shared" si="125"/>
        <v>Muy malo</v>
      </c>
      <c r="AL176" s="61">
        <f>IFERROR(SQRT(($E176-$E$1136)^2+($C176-$C$1136)^2),0)</f>
        <v>0.15360705422838611</v>
      </c>
      <c r="AM176" s="62" t="str">
        <f>IF(AL176&lt;=SMALL($AL$3:$AL$1130,1),"MAS PARECIDO","NO")</f>
        <v>NO</v>
      </c>
      <c r="AN176" s="62" t="str">
        <f>IF(AL176&lt;=SMALL($AL$3:$AL$1130,5),"SIMILAR","NO")</f>
        <v>NO</v>
      </c>
      <c r="AO176" s="62" t="str">
        <f t="shared" si="139"/>
        <v>N/A</v>
      </c>
      <c r="AP176" s="62">
        <f t="shared" si="103"/>
        <v>0</v>
      </c>
      <c r="AQ176" s="65">
        <f t="shared" si="140"/>
        <v>0</v>
      </c>
      <c r="AR176" s="61">
        <f>IFERROR(SQRT(($E176-$E$1136)^2+($H176-$H$1136)^2),0)</f>
        <v>3.6001080032400969E-2</v>
      </c>
      <c r="AS176" s="62" t="str">
        <f>IF(AR176&lt;=SMALL(AR$3:AR$1130,1),"MAS PARECIDO","NO")</f>
        <v>NO</v>
      </c>
      <c r="AT176" s="62" t="str">
        <f>IF(AR176&lt;=SMALL(AR$3:AR$1130,5),"SIMILAR","NO")</f>
        <v>NO</v>
      </c>
      <c r="AU176" s="62" t="str">
        <f t="shared" si="104"/>
        <v>N/A</v>
      </c>
      <c r="AV176" s="62">
        <f t="shared" si="105"/>
        <v>0</v>
      </c>
      <c r="AW176" s="65">
        <f t="shared" si="106"/>
        <v>0</v>
      </c>
      <c r="AX176" s="59">
        <f>IFERROR(SQRT(($E176-$E$1136)^2+($K176-$K$1136)^2),0)</f>
        <v>0.20321436406784671</v>
      </c>
      <c r="AY176" s="62" t="str">
        <f>IF(AX176&lt;=SMALL(AX$3:AX$1130,1),"MAS PARECIDO","NO")</f>
        <v>NO</v>
      </c>
      <c r="AZ176" s="62" t="str">
        <f>IF(AX176&lt;=SMALL(AX$3:AX$1130,5),"SIMILAR","NO")</f>
        <v>NO</v>
      </c>
      <c r="BA176" s="62" t="str">
        <f t="shared" si="107"/>
        <v>N/A</v>
      </c>
      <c r="BB176" s="62">
        <f t="shared" si="108"/>
        <v>0</v>
      </c>
      <c r="BC176" s="65">
        <f t="shared" si="109"/>
        <v>0</v>
      </c>
      <c r="BD176" s="59">
        <f>IFERROR(SQRT(($E176-$E$1136)^2+($O176-$O$1136)^2),0)</f>
        <v>3.6001080032400969E-2</v>
      </c>
      <c r="BE176" s="62" t="str">
        <f>IF(BD176&lt;=SMALL(BD$3:BD$1130,1),"MAS PARECIDO","NO")</f>
        <v>NO</v>
      </c>
      <c r="BF176" s="62" t="str">
        <f>IF(BD176&lt;=SMALL(BD$3:BD$1130,5),"SIMILAR","NO")</f>
        <v>NO</v>
      </c>
      <c r="BG176" s="62" t="str">
        <f t="shared" si="110"/>
        <v>N/A</v>
      </c>
      <c r="BH176" s="62">
        <f t="shared" si="111"/>
        <v>0</v>
      </c>
      <c r="BI176" s="65">
        <f t="shared" si="112"/>
        <v>0</v>
      </c>
      <c r="BJ176" s="59">
        <f>IFERROR(SQRT(($E176-$E$1136)^2+($R176-$R$1136)^2),0)</f>
        <v>3.6001080032400969E-2</v>
      </c>
      <c r="BK176" s="62" t="str">
        <f>IF(BJ176&lt;=SMALL(BJ$3:BJ$1130,1),"MAS PARECIDO","NO")</f>
        <v>NO</v>
      </c>
      <c r="BL176" s="62" t="str">
        <f>IF(BJ176&lt;=SMALL(BJ$3:BJ$1130,5),"SIMILAR","NO")</f>
        <v>NO</v>
      </c>
      <c r="BM176" s="62" t="str">
        <f t="shared" si="113"/>
        <v>N/A</v>
      </c>
      <c r="BN176" s="62">
        <f t="shared" si="114"/>
        <v>0</v>
      </c>
      <c r="BO176" s="65">
        <f t="shared" si="115"/>
        <v>0</v>
      </c>
      <c r="BP176" s="59">
        <f>IFERROR(SQRT(($E176-$E$1136)^2+($U176-$U$1136)^2),0)</f>
        <v>1.0006478290405167</v>
      </c>
      <c r="BQ176" s="62" t="str">
        <f>IF(BP176&lt;=SMALL(BP$3:BP$1130,1),"MAS PARECIDO","NO")</f>
        <v>NO</v>
      </c>
      <c r="BR176" s="62" t="str">
        <f>IF(BP176&lt;=SMALL(BP$3:BP$1130,5),"SIMILAR","NO")</f>
        <v>NO</v>
      </c>
      <c r="BS176" s="62" t="str">
        <f t="shared" si="116"/>
        <v>N/A</v>
      </c>
      <c r="BT176" s="62">
        <f t="shared" si="117"/>
        <v>0</v>
      </c>
      <c r="BU176" s="65">
        <f t="shared" si="118"/>
        <v>0</v>
      </c>
      <c r="BV176" s="59">
        <f>IFERROR(SQRT(($E176-$E$1136)^2+($X176-$X$1136)^2),0)</f>
        <v>3.6001080032400969E-2</v>
      </c>
      <c r="BW176" s="62" t="str">
        <f>IF(BV176&lt;=SMALL(BV$3:BV$1130,1),"MAS PARECIDO","NO")</f>
        <v>NO</v>
      </c>
      <c r="BX176" s="62" t="str">
        <f>IF(BV176&lt;=SMALL(BV$3:BV$1130,5),"SIMILAR","NO")</f>
        <v>NO</v>
      </c>
      <c r="BY176" s="62" t="str">
        <f t="shared" si="119"/>
        <v>N/A</v>
      </c>
      <c r="BZ176" s="62">
        <f t="shared" si="120"/>
        <v>0</v>
      </c>
      <c r="CA176" s="65">
        <f t="shared" si="121"/>
        <v>0</v>
      </c>
      <c r="CB176" s="59">
        <f>IFERROR(SQRT(($E176-$E$1136)^2+($AA176-$AA$1136)^2),0)</f>
        <v>3.6001080032400969E-2</v>
      </c>
      <c r="CC176" s="62" t="str">
        <f>IF(CB176&lt;=SMALL(CB$3:CB$1130,1),"MAS PARECIDO","NO")</f>
        <v>NO</v>
      </c>
      <c r="CD176" s="62" t="str">
        <f>IF(CB176&lt;=SMALL(CB$3:CB$1130,5),"SIMILAR","NO")</f>
        <v>NO</v>
      </c>
      <c r="CE176" s="62" t="str">
        <f t="shared" si="126"/>
        <v>N/A</v>
      </c>
      <c r="CF176" s="62">
        <f t="shared" si="127"/>
        <v>0</v>
      </c>
      <c r="CG176" s="65">
        <f t="shared" si="128"/>
        <v>0</v>
      </c>
      <c r="CH176" s="59">
        <f>IFERROR(SQRT(($E176-$E$1136)^2+($AD176-$AD$1136)^2),0)</f>
        <v>3.6001080032400969E-2</v>
      </c>
      <c r="CI176" s="62" t="str">
        <f>IF(CH176&lt;=SMALL(CH$3:CH$1130,1),"MAS PARECIDO","NO")</f>
        <v>NO</v>
      </c>
      <c r="CJ176" s="62" t="str">
        <f>IF(CH176&lt;=SMALL(CH$3:CH$1130,5),"SIMILAR","NO")</f>
        <v>NO</v>
      </c>
      <c r="CK176" s="62" t="str">
        <f t="shared" si="129"/>
        <v>N/A</v>
      </c>
      <c r="CL176" s="62">
        <f t="shared" si="130"/>
        <v>0</v>
      </c>
      <c r="CM176" s="65">
        <f t="shared" si="131"/>
        <v>0</v>
      </c>
      <c r="CN176" s="59">
        <f>IFERROR(SQRT(($E176-$E$1136)^2+($AG176-$AG$1136)^2),0)</f>
        <v>3.6001080032400969E-2</v>
      </c>
      <c r="CO176" s="62" t="str">
        <f>IF(CN176&lt;=SMALL(CN$3:CN$1130,1),"MAS PARECIDO","NO")</f>
        <v>NO</v>
      </c>
      <c r="CP176" s="62" t="str">
        <f>IF(CN176&lt;=SMALL(CN$3:CN$1130,5),"SIMILAR","NO")</f>
        <v>NO</v>
      </c>
      <c r="CQ176" s="62" t="str">
        <f t="shared" si="132"/>
        <v>N/A</v>
      </c>
      <c r="CR176" s="62">
        <f t="shared" si="133"/>
        <v>0</v>
      </c>
      <c r="CS176" s="65">
        <f t="shared" si="134"/>
        <v>0</v>
      </c>
      <c r="CT176" s="59">
        <f>IFERROR(SQRT(($E176-$E$1136)^2+($AJ176-$AJ$1136)^2),0)</f>
        <v>3.6001080032400969E-2</v>
      </c>
      <c r="CU176" s="62" t="str">
        <f>IF(CT176&lt;=SMALL(CT$3:CT$1130,1),"MAS PARECIDO","NO")</f>
        <v>NO</v>
      </c>
      <c r="CV176" s="62" t="str">
        <f>IF(CT176&lt;=SMALL(CT$3:CT$1130,5),"SIMILAR","NO")</f>
        <v>NO</v>
      </c>
      <c r="CW176" s="62" t="str">
        <f t="shared" si="135"/>
        <v>N/A</v>
      </c>
      <c r="CX176" s="62">
        <f t="shared" si="136"/>
        <v>0</v>
      </c>
      <c r="CY176" s="65">
        <f t="shared" si="137"/>
        <v>0</v>
      </c>
      <c r="CZ176" s="2" t="s">
        <v>1588</v>
      </c>
      <c r="DA176" s="2" t="s">
        <v>1589</v>
      </c>
      <c r="DB176" s="2">
        <v>15</v>
      </c>
      <c r="DC176" s="2" t="s">
        <v>319</v>
      </c>
    </row>
    <row r="177" spans="1:107">
      <c r="A177" s="45" t="s">
        <v>365</v>
      </c>
      <c r="B177" s="46">
        <v>68009</v>
      </c>
      <c r="C177" s="47">
        <f>(B177-$B$1132)/($B$1133-$B$1132)</f>
        <v>7.4231260430577831E-2</v>
      </c>
      <c r="D177" s="46">
        <v>10000</v>
      </c>
      <c r="E177" s="47">
        <f>(D177-$D$1132)/($D$1133-$D$1132)</f>
        <v>1.9970599117973539E-2</v>
      </c>
      <c r="F177" s="46" t="s">
        <v>191</v>
      </c>
      <c r="G177" s="44">
        <f>VLOOKUP(F177,'DATOS DE SOPORTE'!$Y$5:$Z$8,2,FALSE)</f>
        <v>1</v>
      </c>
      <c r="H177" s="47">
        <f>(G177-$G$1132)/($G$1133-$G$1132)</f>
        <v>0</v>
      </c>
      <c r="I177" s="50">
        <v>0</v>
      </c>
      <c r="J177" s="44">
        <f t="shared" si="99"/>
        <v>0</v>
      </c>
      <c r="K177" s="43">
        <f>(J177-$J$1132)/($J$1133-$J$1132)</f>
        <v>0</v>
      </c>
      <c r="L177" s="51" t="str">
        <f t="shared" si="138"/>
        <v>NO</v>
      </c>
      <c r="M177" s="46" t="s">
        <v>56</v>
      </c>
      <c r="N177" s="44">
        <f t="shared" si="100"/>
        <v>1</v>
      </c>
      <c r="O177" s="43">
        <f>(N177-N$1132)/(N$1133-N$1132)</f>
        <v>0</v>
      </c>
      <c r="P177" s="46" t="s">
        <v>193</v>
      </c>
      <c r="Q177" s="44">
        <f t="shared" si="101"/>
        <v>2</v>
      </c>
      <c r="R177" s="43">
        <f>(Q177-Q$1132)/(Q$1133-Q$1132)</f>
        <v>0.5</v>
      </c>
      <c r="S177" s="46" t="s">
        <v>194</v>
      </c>
      <c r="T177" s="44">
        <f t="shared" si="102"/>
        <v>1</v>
      </c>
      <c r="U177" s="43">
        <f>(T177-T$1132)/(T$1133-T$1132)</f>
        <v>0</v>
      </c>
      <c r="V177" s="46" t="s">
        <v>62</v>
      </c>
      <c r="W177" s="53">
        <f>VLOOKUP(V177,'DATOS DE SOPORTE'!$S$5:$T$10,2,FALSE)</f>
        <v>1</v>
      </c>
      <c r="X177" s="54">
        <f>(W177-W$1132)/(W$1133-W$1132)</f>
        <v>0</v>
      </c>
      <c r="Y177" s="46" t="s">
        <v>188</v>
      </c>
      <c r="Z177" s="53">
        <f t="shared" si="122"/>
        <v>1</v>
      </c>
      <c r="AA177" s="54">
        <f>(Z177-Z$1132)/(Z$1133-Z$1132)</f>
        <v>0</v>
      </c>
      <c r="AB177" s="46" t="s">
        <v>136</v>
      </c>
      <c r="AC177" s="53">
        <f t="shared" si="123"/>
        <v>2</v>
      </c>
      <c r="AD177" s="54">
        <f>(AC177-AC$1132)/(AC$1133-AC$1132)</f>
        <v>1</v>
      </c>
      <c r="AE177" s="46" t="s">
        <v>136</v>
      </c>
      <c r="AF177" s="53">
        <f t="shared" si="124"/>
        <v>2</v>
      </c>
      <c r="AG177" s="54">
        <f>(AF177-AF$1132)/(AF$1133-AF$1132)</f>
        <v>1</v>
      </c>
      <c r="AH177" s="24" t="s">
        <v>67</v>
      </c>
      <c r="AI177" s="53">
        <f>VLOOKUP(AH177,'DATOS DE SOPORTE'!$V$5:$W$8,2,FALSE)</f>
        <v>1</v>
      </c>
      <c r="AJ177" s="54">
        <f>(AI177-AI$1132)/(AI$1133-AI$1132)</f>
        <v>0</v>
      </c>
      <c r="AK177" s="58" t="str">
        <f t="shared" si="125"/>
        <v>Regular</v>
      </c>
      <c r="AL177" s="61">
        <f>IFERROR(SQRT(($E177-$E$1136)^2+($C177-$C$1136)^2),0)</f>
        <v>0.13242683018402879</v>
      </c>
      <c r="AM177" s="62" t="str">
        <f>IF(AL177&lt;=SMALL($AL$3:$AL$1130,1),"MAS PARECIDO","NO")</f>
        <v>NO</v>
      </c>
      <c r="AN177" s="62" t="str">
        <f>IF(AL177&lt;=SMALL($AL$3:$AL$1130,5),"SIMILAR","NO")</f>
        <v>NO</v>
      </c>
      <c r="AO177" s="62" t="str">
        <f t="shared" si="139"/>
        <v>N/A</v>
      </c>
      <c r="AP177" s="62">
        <f t="shared" si="103"/>
        <v>0</v>
      </c>
      <c r="AQ177" s="65">
        <f t="shared" si="140"/>
        <v>0</v>
      </c>
      <c r="AR177" s="61">
        <f>IFERROR(SQRT(($E177-$E$1136)^2+($H177-$H$1136)^2),0)</f>
        <v>0.33393283024014148</v>
      </c>
      <c r="AS177" s="62" t="str">
        <f>IF(AR177&lt;=SMALL(AR$3:AR$1130,1),"MAS PARECIDO","NO")</f>
        <v>NO</v>
      </c>
      <c r="AT177" s="62" t="str">
        <f>IF(AR177&lt;=SMALL(AR$3:AR$1130,5),"SIMILAR","NO")</f>
        <v>NO</v>
      </c>
      <c r="AU177" s="62" t="str">
        <f t="shared" si="104"/>
        <v>N/A</v>
      </c>
      <c r="AV177" s="62">
        <f t="shared" si="105"/>
        <v>0</v>
      </c>
      <c r="AW177" s="65">
        <f t="shared" si="106"/>
        <v>0</v>
      </c>
      <c r="AX177" s="59">
        <f>IFERROR(SQRT(($E177-$E$1136)^2+($K177-$K$1136)^2),0)</f>
        <v>0.20099757212732708</v>
      </c>
      <c r="AY177" s="62" t="str">
        <f>IF(AX177&lt;=SMALL(AX$3:AX$1130,1),"MAS PARECIDO","NO")</f>
        <v>NO</v>
      </c>
      <c r="AZ177" s="62" t="str">
        <f>IF(AX177&lt;=SMALL(AX$3:AX$1130,5),"SIMILAR","NO")</f>
        <v>NO</v>
      </c>
      <c r="BA177" s="62" t="str">
        <f t="shared" si="107"/>
        <v>N/A</v>
      </c>
      <c r="BB177" s="62">
        <f t="shared" si="108"/>
        <v>0</v>
      </c>
      <c r="BC177" s="65">
        <f t="shared" si="109"/>
        <v>0</v>
      </c>
      <c r="BD177" s="59">
        <f>IFERROR(SQRT(($E177-$E$1136)^2+($O177-$O$1136)^2),0)</f>
        <v>1.0001999920021396</v>
      </c>
      <c r="BE177" s="62" t="str">
        <f>IF(BD177&lt;=SMALL(BD$3:BD$1130,1),"MAS PARECIDO","NO")</f>
        <v>NO</v>
      </c>
      <c r="BF177" s="62" t="str">
        <f>IF(BD177&lt;=SMALL(BD$3:BD$1130,5),"SIMILAR","NO")</f>
        <v>NO</v>
      </c>
      <c r="BG177" s="62" t="str">
        <f t="shared" si="110"/>
        <v>N/A</v>
      </c>
      <c r="BH177" s="62">
        <f t="shared" si="111"/>
        <v>0</v>
      </c>
      <c r="BI177" s="65">
        <f t="shared" si="112"/>
        <v>0</v>
      </c>
      <c r="BJ177" s="59">
        <f>IFERROR(SQRT(($E177-$E$1136)^2+($R177-$R$1136)^2),0)</f>
        <v>2.0000600018000539E-2</v>
      </c>
      <c r="BK177" s="62" t="str">
        <f>IF(BJ177&lt;=SMALL(BJ$3:BJ$1130,1),"MAS PARECIDO","NO")</f>
        <v>NO</v>
      </c>
      <c r="BL177" s="62" t="str">
        <f>IF(BJ177&lt;=SMALL(BJ$3:BJ$1130,5),"SIMILAR","NO")</f>
        <v>NO</v>
      </c>
      <c r="BM177" s="62" t="str">
        <f t="shared" si="113"/>
        <v>N/A</v>
      </c>
      <c r="BN177" s="62">
        <f t="shared" si="114"/>
        <v>0</v>
      </c>
      <c r="BO177" s="65">
        <f t="shared" si="115"/>
        <v>0</v>
      </c>
      <c r="BP177" s="59">
        <f>IFERROR(SQRT(($E177-$E$1136)^2+($U177-$U$1136)^2),0)</f>
        <v>2.0000600018000539E-2</v>
      </c>
      <c r="BQ177" s="62" t="str">
        <f>IF(BP177&lt;=SMALL(BP$3:BP$1130,1),"MAS PARECIDO","NO")</f>
        <v>NO</v>
      </c>
      <c r="BR177" s="62" t="str">
        <f>IF(BP177&lt;=SMALL(BP$3:BP$1130,5),"SIMILAR","NO")</f>
        <v>NO</v>
      </c>
      <c r="BS177" s="62" t="str">
        <f t="shared" si="116"/>
        <v>N/A</v>
      </c>
      <c r="BT177" s="62">
        <f t="shared" si="117"/>
        <v>0</v>
      </c>
      <c r="BU177" s="65">
        <f t="shared" si="118"/>
        <v>0</v>
      </c>
      <c r="BV177" s="59">
        <f>IFERROR(SQRT(($E177-$E$1136)^2+($X177-$X$1136)^2),0)</f>
        <v>2.0000600018000539E-2</v>
      </c>
      <c r="BW177" s="62" t="str">
        <f>IF(BV177&lt;=SMALL(BV$3:BV$1130,1),"MAS PARECIDO","NO")</f>
        <v>NO</v>
      </c>
      <c r="BX177" s="62" t="str">
        <f>IF(BV177&lt;=SMALL(BV$3:BV$1130,5),"SIMILAR","NO")</f>
        <v>NO</v>
      </c>
      <c r="BY177" s="62" t="str">
        <f t="shared" si="119"/>
        <v>N/A</v>
      </c>
      <c r="BZ177" s="62">
        <f t="shared" si="120"/>
        <v>0</v>
      </c>
      <c r="CA177" s="65">
        <f t="shared" si="121"/>
        <v>0</v>
      </c>
      <c r="CB177" s="59">
        <f>IFERROR(SQRT(($E177-$E$1136)^2+($AA177-$AA$1136)^2),0)</f>
        <v>2.0000600018000539E-2</v>
      </c>
      <c r="CC177" s="62" t="str">
        <f>IF(CB177&lt;=SMALL(CB$3:CB$1130,1),"MAS PARECIDO","NO")</f>
        <v>NO</v>
      </c>
      <c r="CD177" s="62" t="str">
        <f>IF(CB177&lt;=SMALL(CB$3:CB$1130,5),"SIMILAR","NO")</f>
        <v>NO</v>
      </c>
      <c r="CE177" s="62" t="str">
        <f t="shared" si="126"/>
        <v>N/A</v>
      </c>
      <c r="CF177" s="62">
        <f t="shared" si="127"/>
        <v>0</v>
      </c>
      <c r="CG177" s="65">
        <f t="shared" si="128"/>
        <v>0</v>
      </c>
      <c r="CH177" s="59">
        <f>IFERROR(SQRT(($E177-$E$1136)^2+($AD177-$AD$1136)^2),0)</f>
        <v>2.0000600018000539E-2</v>
      </c>
      <c r="CI177" s="62" t="str">
        <f>IF(CH177&lt;=SMALL(CH$3:CH$1130,1),"MAS PARECIDO","NO")</f>
        <v>NO</v>
      </c>
      <c r="CJ177" s="62" t="str">
        <f>IF(CH177&lt;=SMALL(CH$3:CH$1130,5),"SIMILAR","NO")</f>
        <v>NO</v>
      </c>
      <c r="CK177" s="62" t="str">
        <f t="shared" si="129"/>
        <v>N/A</v>
      </c>
      <c r="CL177" s="62">
        <f t="shared" si="130"/>
        <v>0</v>
      </c>
      <c r="CM177" s="65">
        <f t="shared" si="131"/>
        <v>0</v>
      </c>
      <c r="CN177" s="59">
        <f>IFERROR(SQRT(($E177-$E$1136)^2+($AG177-$AG$1136)^2),0)</f>
        <v>2.0000600018000539E-2</v>
      </c>
      <c r="CO177" s="62" t="str">
        <f>IF(CN177&lt;=SMALL(CN$3:CN$1130,1),"MAS PARECIDO","NO")</f>
        <v>NO</v>
      </c>
      <c r="CP177" s="62" t="str">
        <f>IF(CN177&lt;=SMALL(CN$3:CN$1130,5),"SIMILAR","NO")</f>
        <v>NO</v>
      </c>
      <c r="CQ177" s="62" t="str">
        <f t="shared" si="132"/>
        <v>N/A</v>
      </c>
      <c r="CR177" s="62">
        <f t="shared" si="133"/>
        <v>0</v>
      </c>
      <c r="CS177" s="65">
        <f t="shared" si="134"/>
        <v>0</v>
      </c>
      <c r="CT177" s="59">
        <f>IFERROR(SQRT(($E177-$E$1136)^2+($AJ177-$AJ$1136)^2),0)</f>
        <v>2.0000600018000539E-2</v>
      </c>
      <c r="CU177" s="62" t="str">
        <f>IF(CT177&lt;=SMALL(CT$3:CT$1130,1),"MAS PARECIDO","NO")</f>
        <v>NO</v>
      </c>
      <c r="CV177" s="62" t="str">
        <f>IF(CT177&lt;=SMALL(CT$3:CT$1130,5),"SIMILAR","NO")</f>
        <v>NO</v>
      </c>
      <c r="CW177" s="62" t="str">
        <f t="shared" si="135"/>
        <v>N/A</v>
      </c>
      <c r="CX177" s="62">
        <f t="shared" si="136"/>
        <v>0</v>
      </c>
      <c r="CY177" s="65">
        <f t="shared" si="137"/>
        <v>0</v>
      </c>
      <c r="CZ177" s="2" t="s">
        <v>1590</v>
      </c>
      <c r="DA177" s="2" t="s">
        <v>1591</v>
      </c>
      <c r="DB177" s="2">
        <v>1</v>
      </c>
      <c r="DC177" s="2" t="s">
        <v>346</v>
      </c>
    </row>
    <row r="178" spans="1:107">
      <c r="A178" s="45" t="s">
        <v>366</v>
      </c>
      <c r="B178" s="46">
        <v>53000</v>
      </c>
      <c r="C178" s="47">
        <f>(B178-$B$1132)/($B$1133-$B$1132)</f>
        <v>5.6687042109665776E-2</v>
      </c>
      <c r="D178" s="46">
        <v>20000</v>
      </c>
      <c r="E178" s="47">
        <f>(D178-$D$1132)/($D$1133-$D$1132)</f>
        <v>3.9971199135974078E-2</v>
      </c>
      <c r="F178" s="46" t="s">
        <v>203</v>
      </c>
      <c r="G178" s="44">
        <f>VLOOKUP(F178,'DATOS DE SOPORTE'!$Y$5:$Z$8,2,FALSE)</f>
        <v>3</v>
      </c>
      <c r="H178" s="47">
        <f>(G178-$G$1132)/($G$1133-$G$1132)</f>
        <v>0.66666666666666663</v>
      </c>
      <c r="I178" s="50">
        <v>0</v>
      </c>
      <c r="J178" s="44">
        <f t="shared" si="99"/>
        <v>0</v>
      </c>
      <c r="K178" s="43">
        <f>(J178-$J$1132)/($J$1133-$J$1132)</f>
        <v>0</v>
      </c>
      <c r="L178" s="51" t="str">
        <f t="shared" si="138"/>
        <v>NO</v>
      </c>
      <c r="M178" s="46" t="s">
        <v>192</v>
      </c>
      <c r="N178" s="44">
        <f t="shared" si="100"/>
        <v>2</v>
      </c>
      <c r="O178" s="43">
        <f>(N178-N$1132)/(N$1133-N$1132)</f>
        <v>1</v>
      </c>
      <c r="P178" s="46" t="s">
        <v>193</v>
      </c>
      <c r="Q178" s="44">
        <f t="shared" si="101"/>
        <v>2</v>
      </c>
      <c r="R178" s="43">
        <f>(Q178-Q$1132)/(Q$1133-Q$1132)</f>
        <v>0.5</v>
      </c>
      <c r="S178" s="46" t="s">
        <v>194</v>
      </c>
      <c r="T178" s="44">
        <f t="shared" si="102"/>
        <v>1</v>
      </c>
      <c r="U178" s="43">
        <f>(T178-T$1132)/(T$1133-T$1132)</f>
        <v>0</v>
      </c>
      <c r="V178" s="46" t="s">
        <v>198</v>
      </c>
      <c r="W178" s="53">
        <f>VLOOKUP(V178,'DATOS DE SOPORTE'!$S$5:$T$10,2,FALSE)</f>
        <v>4</v>
      </c>
      <c r="X178" s="54">
        <f>(W178-W$1132)/(W$1133-W$1132)</f>
        <v>0.6</v>
      </c>
      <c r="Y178" s="46" t="s">
        <v>188</v>
      </c>
      <c r="Z178" s="53">
        <f t="shared" si="122"/>
        <v>1</v>
      </c>
      <c r="AA178" s="54">
        <f>(Z178-Z$1132)/(Z$1133-Z$1132)</f>
        <v>0</v>
      </c>
      <c r="AB178" s="46" t="s">
        <v>188</v>
      </c>
      <c r="AC178" s="53">
        <f t="shared" si="123"/>
        <v>1</v>
      </c>
      <c r="AD178" s="54">
        <f>(AC178-AC$1132)/(AC$1133-AC$1132)</f>
        <v>0</v>
      </c>
      <c r="AE178" s="46" t="s">
        <v>136</v>
      </c>
      <c r="AF178" s="53">
        <f t="shared" si="124"/>
        <v>2</v>
      </c>
      <c r="AG178" s="54">
        <f>(AF178-AF$1132)/(AF$1133-AF$1132)</f>
        <v>1</v>
      </c>
      <c r="AH178" s="24" t="s">
        <v>199</v>
      </c>
      <c r="AI178" s="53">
        <f>VLOOKUP(AH178,'DATOS DE SOPORTE'!$V$5:$W$8,2,FALSE)</f>
        <v>2</v>
      </c>
      <c r="AJ178" s="54">
        <f>(AI178-AI$1132)/(AI$1133-AI$1132)</f>
        <v>0.33333333333333331</v>
      </c>
      <c r="AK178" s="58" t="str">
        <f t="shared" si="125"/>
        <v>Muy malo</v>
      </c>
      <c r="AL178" s="61">
        <f>IFERROR(SQRT(($E178-$E$1136)^2+($C178-$C$1136)^2),0)</f>
        <v>0.15374682291976099</v>
      </c>
      <c r="AM178" s="62" t="str">
        <f>IF(AL178&lt;=SMALL($AL$3:$AL$1130,1),"MAS PARECIDO","NO")</f>
        <v>NO</v>
      </c>
      <c r="AN178" s="62" t="str">
        <f>IF(AL178&lt;=SMALL($AL$3:$AL$1130,5),"SIMILAR","NO")</f>
        <v>NO</v>
      </c>
      <c r="AO178" s="62" t="str">
        <f t="shared" si="139"/>
        <v>N/A</v>
      </c>
      <c r="AP178" s="62">
        <f t="shared" si="103"/>
        <v>0</v>
      </c>
      <c r="AQ178" s="65">
        <f t="shared" si="140"/>
        <v>0</v>
      </c>
      <c r="AR178" s="61">
        <f>IFERROR(SQRT(($E178-$E$1136)^2+($H178-$H$1136)^2),0)</f>
        <v>0.33572489796771299</v>
      </c>
      <c r="AS178" s="62" t="str">
        <f>IF(AR178&lt;=SMALL(AR$3:AR$1130,1),"MAS PARECIDO","NO")</f>
        <v>NO</v>
      </c>
      <c r="AT178" s="62" t="str">
        <f>IF(AR178&lt;=SMALL(AR$3:AR$1130,5),"SIMILAR","NO")</f>
        <v>NO</v>
      </c>
      <c r="AU178" s="62" t="str">
        <f t="shared" si="104"/>
        <v>N/A</v>
      </c>
      <c r="AV178" s="62">
        <f t="shared" si="105"/>
        <v>0</v>
      </c>
      <c r="AW178" s="65">
        <f t="shared" si="106"/>
        <v>0</v>
      </c>
      <c r="AX178" s="59">
        <f>IFERROR(SQRT(($E178-$E$1136)^2+($K178-$K$1136)^2),0)</f>
        <v>0.2039610158935285</v>
      </c>
      <c r="AY178" s="62" t="str">
        <f>IF(AX178&lt;=SMALL(AX$3:AX$1130,1),"MAS PARECIDO","NO")</f>
        <v>NO</v>
      </c>
      <c r="AZ178" s="62" t="str">
        <f>IF(AX178&lt;=SMALL(AX$3:AX$1130,5),"SIMILAR","NO")</f>
        <v>NO</v>
      </c>
      <c r="BA178" s="62" t="str">
        <f t="shared" si="107"/>
        <v>N/A</v>
      </c>
      <c r="BB178" s="62">
        <f t="shared" si="108"/>
        <v>0</v>
      </c>
      <c r="BC178" s="65">
        <f t="shared" si="109"/>
        <v>0</v>
      </c>
      <c r="BD178" s="59">
        <f>IFERROR(SQRT(($E178-$E$1136)^2+($O178-$O$1136)^2),0)</f>
        <v>4.0001200036001078E-2</v>
      </c>
      <c r="BE178" s="62" t="str">
        <f>IF(BD178&lt;=SMALL(BD$3:BD$1130,1),"MAS PARECIDO","NO")</f>
        <v>NO</v>
      </c>
      <c r="BF178" s="62" t="str">
        <f>IF(BD178&lt;=SMALL(BD$3:BD$1130,5),"SIMILAR","NO")</f>
        <v>NO</v>
      </c>
      <c r="BG178" s="62" t="str">
        <f t="shared" si="110"/>
        <v>N/A</v>
      </c>
      <c r="BH178" s="62">
        <f t="shared" si="111"/>
        <v>0</v>
      </c>
      <c r="BI178" s="65">
        <f t="shared" si="112"/>
        <v>0</v>
      </c>
      <c r="BJ178" s="59">
        <f>IFERROR(SQRT(($E178-$E$1136)^2+($R178-$R$1136)^2),0)</f>
        <v>4.0001200036001078E-2</v>
      </c>
      <c r="BK178" s="62" t="str">
        <f>IF(BJ178&lt;=SMALL(BJ$3:BJ$1130,1),"MAS PARECIDO","NO")</f>
        <v>NO</v>
      </c>
      <c r="BL178" s="62" t="str">
        <f>IF(BJ178&lt;=SMALL(BJ$3:BJ$1130,5),"SIMILAR","NO")</f>
        <v>NO</v>
      </c>
      <c r="BM178" s="62" t="str">
        <f t="shared" si="113"/>
        <v>N/A</v>
      </c>
      <c r="BN178" s="62">
        <f t="shared" si="114"/>
        <v>0</v>
      </c>
      <c r="BO178" s="65">
        <f t="shared" si="115"/>
        <v>0</v>
      </c>
      <c r="BP178" s="59">
        <f>IFERROR(SQRT(($E178-$E$1136)^2+($U178-$U$1136)^2),0)</f>
        <v>4.0001200036001078E-2</v>
      </c>
      <c r="BQ178" s="62" t="str">
        <f>IF(BP178&lt;=SMALL(BP$3:BP$1130,1),"MAS PARECIDO","NO")</f>
        <v>NO</v>
      </c>
      <c r="BR178" s="62" t="str">
        <f>IF(BP178&lt;=SMALL(BP$3:BP$1130,5),"SIMILAR","NO")</f>
        <v>NO</v>
      </c>
      <c r="BS178" s="62" t="str">
        <f t="shared" si="116"/>
        <v>N/A</v>
      </c>
      <c r="BT178" s="62">
        <f t="shared" si="117"/>
        <v>0</v>
      </c>
      <c r="BU178" s="65">
        <f t="shared" si="118"/>
        <v>0</v>
      </c>
      <c r="BV178" s="59">
        <f>IFERROR(SQRT(($E178-$E$1136)^2+($X178-$X$1136)^2),0)</f>
        <v>0.60133193496131576</v>
      </c>
      <c r="BW178" s="62" t="str">
        <f>IF(BV178&lt;=SMALL(BV$3:BV$1130,1),"MAS PARECIDO","NO")</f>
        <v>NO</v>
      </c>
      <c r="BX178" s="62" t="str">
        <f>IF(BV178&lt;=SMALL(BV$3:BV$1130,5),"SIMILAR","NO")</f>
        <v>NO</v>
      </c>
      <c r="BY178" s="62" t="str">
        <f t="shared" si="119"/>
        <v>N/A</v>
      </c>
      <c r="BZ178" s="62">
        <f t="shared" si="120"/>
        <v>0</v>
      </c>
      <c r="CA178" s="65">
        <f t="shared" si="121"/>
        <v>0</v>
      </c>
      <c r="CB178" s="59">
        <f>IFERROR(SQRT(($E178-$E$1136)^2+($AA178-$AA$1136)^2),0)</f>
        <v>4.0001200036001078E-2</v>
      </c>
      <c r="CC178" s="62" t="str">
        <f>IF(CB178&lt;=SMALL(CB$3:CB$1130,1),"MAS PARECIDO","NO")</f>
        <v>NO</v>
      </c>
      <c r="CD178" s="62" t="str">
        <f>IF(CB178&lt;=SMALL(CB$3:CB$1130,5),"SIMILAR","NO")</f>
        <v>NO</v>
      </c>
      <c r="CE178" s="62" t="str">
        <f t="shared" si="126"/>
        <v>N/A</v>
      </c>
      <c r="CF178" s="62">
        <f t="shared" si="127"/>
        <v>0</v>
      </c>
      <c r="CG178" s="65">
        <f t="shared" si="128"/>
        <v>0</v>
      </c>
      <c r="CH178" s="59">
        <f>IFERROR(SQRT(($E178-$E$1136)^2+($AD178-$AD$1136)^2),0)</f>
        <v>1.0007997282195475</v>
      </c>
      <c r="CI178" s="62" t="str">
        <f>IF(CH178&lt;=SMALL(CH$3:CH$1130,1),"MAS PARECIDO","NO")</f>
        <v>NO</v>
      </c>
      <c r="CJ178" s="62" t="str">
        <f>IF(CH178&lt;=SMALL(CH$3:CH$1130,5),"SIMILAR","NO")</f>
        <v>NO</v>
      </c>
      <c r="CK178" s="62" t="str">
        <f t="shared" si="129"/>
        <v>N/A</v>
      </c>
      <c r="CL178" s="62">
        <f t="shared" si="130"/>
        <v>0</v>
      </c>
      <c r="CM178" s="65">
        <f t="shared" si="131"/>
        <v>0</v>
      </c>
      <c r="CN178" s="59">
        <f>IFERROR(SQRT(($E178-$E$1136)^2+($AG178-$AG$1136)^2),0)</f>
        <v>4.0001200036001078E-2</v>
      </c>
      <c r="CO178" s="62" t="str">
        <f>IF(CN178&lt;=SMALL(CN$3:CN$1130,1),"MAS PARECIDO","NO")</f>
        <v>NO</v>
      </c>
      <c r="CP178" s="62" t="str">
        <f>IF(CN178&lt;=SMALL(CN$3:CN$1130,5),"SIMILAR","NO")</f>
        <v>NO</v>
      </c>
      <c r="CQ178" s="62" t="str">
        <f t="shared" si="132"/>
        <v>N/A</v>
      </c>
      <c r="CR178" s="62">
        <f t="shared" si="133"/>
        <v>0</v>
      </c>
      <c r="CS178" s="65">
        <f t="shared" si="134"/>
        <v>0</v>
      </c>
      <c r="CT178" s="59">
        <f>IFERROR(SQRT(($E178-$E$1136)^2+($AJ178-$AJ$1136)^2),0)</f>
        <v>0.33572489796771299</v>
      </c>
      <c r="CU178" s="62" t="str">
        <f>IF(CT178&lt;=SMALL(CT$3:CT$1130,1),"MAS PARECIDO","NO")</f>
        <v>NO</v>
      </c>
      <c r="CV178" s="62" t="str">
        <f>IF(CT178&lt;=SMALL(CT$3:CT$1130,5),"SIMILAR","NO")</f>
        <v>NO</v>
      </c>
      <c r="CW178" s="62" t="str">
        <f t="shared" si="135"/>
        <v>N/A</v>
      </c>
      <c r="CX178" s="62">
        <f t="shared" si="136"/>
        <v>0</v>
      </c>
      <c r="CY178" s="65">
        <f t="shared" si="137"/>
        <v>0</v>
      </c>
      <c r="CZ178" s="2" t="s">
        <v>1592</v>
      </c>
      <c r="DA178" s="2" t="s">
        <v>1593</v>
      </c>
      <c r="DB178" s="2">
        <v>10</v>
      </c>
      <c r="DC178" s="2" t="s">
        <v>319</v>
      </c>
    </row>
    <row r="179" spans="1:107">
      <c r="A179" s="45" t="s">
        <v>367</v>
      </c>
      <c r="B179" s="46">
        <v>62997</v>
      </c>
      <c r="C179" s="47">
        <f>(B179-$B$1132)/($B$1133-$B$1132)</f>
        <v>6.8372667438079252E-2</v>
      </c>
      <c r="D179" s="46">
        <v>10000</v>
      </c>
      <c r="E179" s="47">
        <f>(D179-$D$1132)/($D$1133-$D$1132)</f>
        <v>1.9970599117973539E-2</v>
      </c>
      <c r="F179" s="46" t="s">
        <v>53</v>
      </c>
      <c r="G179" s="44">
        <f>VLOOKUP(F179,'DATOS DE SOPORTE'!$Y$5:$Z$8,2,FALSE)</f>
        <v>2</v>
      </c>
      <c r="H179" s="47">
        <f>(G179-$G$1132)/($G$1133-$G$1132)</f>
        <v>0.33333333333333331</v>
      </c>
      <c r="I179" s="50">
        <v>0</v>
      </c>
      <c r="J179" s="44">
        <f t="shared" si="99"/>
        <v>0</v>
      </c>
      <c r="K179" s="43">
        <f>(J179-$J$1132)/($J$1133-$J$1132)</f>
        <v>0</v>
      </c>
      <c r="L179" s="51" t="str">
        <f t="shared" si="138"/>
        <v>NO</v>
      </c>
      <c r="M179" s="46" t="s">
        <v>192</v>
      </c>
      <c r="N179" s="44">
        <f t="shared" si="100"/>
        <v>2</v>
      </c>
      <c r="O179" s="43">
        <f>(N179-N$1132)/(N$1133-N$1132)</f>
        <v>1</v>
      </c>
      <c r="P179" s="46" t="s">
        <v>193</v>
      </c>
      <c r="Q179" s="44">
        <f t="shared" si="101"/>
        <v>2</v>
      </c>
      <c r="R179" s="43">
        <f>(Q179-Q$1132)/(Q$1133-Q$1132)</f>
        <v>0.5</v>
      </c>
      <c r="S179" s="46" t="s">
        <v>194</v>
      </c>
      <c r="T179" s="44">
        <f t="shared" si="102"/>
        <v>1</v>
      </c>
      <c r="U179" s="43">
        <f>(T179-T$1132)/(T$1133-T$1132)</f>
        <v>0</v>
      </c>
      <c r="V179" s="46" t="s">
        <v>62</v>
      </c>
      <c r="W179" s="53">
        <f>VLOOKUP(V179,'DATOS DE SOPORTE'!$S$5:$T$10,2,FALSE)</f>
        <v>1</v>
      </c>
      <c r="X179" s="54">
        <f>(W179-W$1132)/(W$1133-W$1132)</f>
        <v>0</v>
      </c>
      <c r="Y179" s="46" t="s">
        <v>188</v>
      </c>
      <c r="Z179" s="53">
        <f t="shared" si="122"/>
        <v>1</v>
      </c>
      <c r="AA179" s="54">
        <f>(Z179-Z$1132)/(Z$1133-Z$1132)</f>
        <v>0</v>
      </c>
      <c r="AB179" s="46" t="s">
        <v>136</v>
      </c>
      <c r="AC179" s="53">
        <f t="shared" si="123"/>
        <v>2</v>
      </c>
      <c r="AD179" s="54">
        <f>(AC179-AC$1132)/(AC$1133-AC$1132)</f>
        <v>1</v>
      </c>
      <c r="AE179" s="46" t="s">
        <v>136</v>
      </c>
      <c r="AF179" s="53">
        <f t="shared" si="124"/>
        <v>2</v>
      </c>
      <c r="AG179" s="54">
        <f>(AF179-AF$1132)/(AF$1133-AF$1132)</f>
        <v>1</v>
      </c>
      <c r="AH179" s="24" t="s">
        <v>67</v>
      </c>
      <c r="AI179" s="53">
        <f>VLOOKUP(AH179,'DATOS DE SOPORTE'!$V$5:$W$8,2,FALSE)</f>
        <v>1</v>
      </c>
      <c r="AJ179" s="54">
        <f>(AI179-AI$1132)/(AI$1133-AI$1132)</f>
        <v>0</v>
      </c>
      <c r="AK179" s="58" t="str">
        <f t="shared" si="125"/>
        <v>Bueno</v>
      </c>
      <c r="AL179" s="61">
        <f>IFERROR(SQRT(($E179-$E$1136)^2+($C179-$C$1136)^2),0)</f>
        <v>0.13822105130137394</v>
      </c>
      <c r="AM179" s="62" t="str">
        <f>IF(AL179&lt;=SMALL($AL$3:$AL$1130,1),"MAS PARECIDO","NO")</f>
        <v>NO</v>
      </c>
      <c r="AN179" s="62" t="str">
        <f>IF(AL179&lt;=SMALL($AL$3:$AL$1130,5),"SIMILAR","NO")</f>
        <v>NO</v>
      </c>
      <c r="AO179" s="62" t="str">
        <f t="shared" si="139"/>
        <v>N/A</v>
      </c>
      <c r="AP179" s="62">
        <f t="shared" si="103"/>
        <v>0</v>
      </c>
      <c r="AQ179" s="65">
        <f t="shared" si="140"/>
        <v>0</v>
      </c>
      <c r="AR179" s="61">
        <f>IFERROR(SQRT(($E179-$E$1136)^2+($H179-$H$1136)^2),0)</f>
        <v>2.0000600018000539E-2</v>
      </c>
      <c r="AS179" s="62" t="str">
        <f>IF(AR179&lt;=SMALL(AR$3:AR$1130,1),"MAS PARECIDO","NO")</f>
        <v>NO</v>
      </c>
      <c r="AT179" s="62" t="str">
        <f>IF(AR179&lt;=SMALL(AR$3:AR$1130,5),"SIMILAR","NO")</f>
        <v>NO</v>
      </c>
      <c r="AU179" s="62" t="str">
        <f t="shared" si="104"/>
        <v>N/A</v>
      </c>
      <c r="AV179" s="62">
        <f t="shared" si="105"/>
        <v>0</v>
      </c>
      <c r="AW179" s="65">
        <f t="shared" si="106"/>
        <v>0</v>
      </c>
      <c r="AX179" s="59">
        <f>IFERROR(SQRT(($E179-$E$1136)^2+($K179-$K$1136)^2),0)</f>
        <v>0.20099757212732708</v>
      </c>
      <c r="AY179" s="62" t="str">
        <f>IF(AX179&lt;=SMALL(AX$3:AX$1130,1),"MAS PARECIDO","NO")</f>
        <v>NO</v>
      </c>
      <c r="AZ179" s="62" t="str">
        <f>IF(AX179&lt;=SMALL(AX$3:AX$1130,5),"SIMILAR","NO")</f>
        <v>NO</v>
      </c>
      <c r="BA179" s="62" t="str">
        <f t="shared" si="107"/>
        <v>N/A</v>
      </c>
      <c r="BB179" s="62">
        <f t="shared" si="108"/>
        <v>0</v>
      </c>
      <c r="BC179" s="65">
        <f t="shared" si="109"/>
        <v>0</v>
      </c>
      <c r="BD179" s="59">
        <f>IFERROR(SQRT(($E179-$E$1136)^2+($O179-$O$1136)^2),0)</f>
        <v>2.0000600018000539E-2</v>
      </c>
      <c r="BE179" s="62" t="str">
        <f>IF(BD179&lt;=SMALL(BD$3:BD$1130,1),"MAS PARECIDO","NO")</f>
        <v>NO</v>
      </c>
      <c r="BF179" s="62" t="str">
        <f>IF(BD179&lt;=SMALL(BD$3:BD$1130,5),"SIMILAR","NO")</f>
        <v>NO</v>
      </c>
      <c r="BG179" s="62" t="str">
        <f t="shared" si="110"/>
        <v>N/A</v>
      </c>
      <c r="BH179" s="62">
        <f t="shared" si="111"/>
        <v>0</v>
      </c>
      <c r="BI179" s="65">
        <f t="shared" si="112"/>
        <v>0</v>
      </c>
      <c r="BJ179" s="59">
        <f>IFERROR(SQRT(($E179-$E$1136)^2+($R179-$R$1136)^2),0)</f>
        <v>2.0000600018000539E-2</v>
      </c>
      <c r="BK179" s="62" t="str">
        <f>IF(BJ179&lt;=SMALL(BJ$3:BJ$1130,1),"MAS PARECIDO","NO")</f>
        <v>NO</v>
      </c>
      <c r="BL179" s="62" t="str">
        <f>IF(BJ179&lt;=SMALL(BJ$3:BJ$1130,5),"SIMILAR","NO")</f>
        <v>NO</v>
      </c>
      <c r="BM179" s="62" t="str">
        <f t="shared" si="113"/>
        <v>N/A</v>
      </c>
      <c r="BN179" s="62">
        <f t="shared" si="114"/>
        <v>0</v>
      </c>
      <c r="BO179" s="65">
        <f t="shared" si="115"/>
        <v>0</v>
      </c>
      <c r="BP179" s="59">
        <f>IFERROR(SQRT(($E179-$E$1136)^2+($U179-$U$1136)^2),0)</f>
        <v>2.0000600018000539E-2</v>
      </c>
      <c r="BQ179" s="62" t="str">
        <f>IF(BP179&lt;=SMALL(BP$3:BP$1130,1),"MAS PARECIDO","NO")</f>
        <v>NO</v>
      </c>
      <c r="BR179" s="62" t="str">
        <f>IF(BP179&lt;=SMALL(BP$3:BP$1130,5),"SIMILAR","NO")</f>
        <v>NO</v>
      </c>
      <c r="BS179" s="62" t="str">
        <f t="shared" si="116"/>
        <v>N/A</v>
      </c>
      <c r="BT179" s="62">
        <f t="shared" si="117"/>
        <v>0</v>
      </c>
      <c r="BU179" s="65">
        <f t="shared" si="118"/>
        <v>0</v>
      </c>
      <c r="BV179" s="59">
        <f>IFERROR(SQRT(($E179-$E$1136)^2+($X179-$X$1136)^2),0)</f>
        <v>2.0000600018000539E-2</v>
      </c>
      <c r="BW179" s="62" t="str">
        <f>IF(BV179&lt;=SMALL(BV$3:BV$1130,1),"MAS PARECIDO","NO")</f>
        <v>NO</v>
      </c>
      <c r="BX179" s="62" t="str">
        <f>IF(BV179&lt;=SMALL(BV$3:BV$1130,5),"SIMILAR","NO")</f>
        <v>NO</v>
      </c>
      <c r="BY179" s="62" t="str">
        <f t="shared" si="119"/>
        <v>N/A</v>
      </c>
      <c r="BZ179" s="62">
        <f t="shared" si="120"/>
        <v>0</v>
      </c>
      <c r="CA179" s="65">
        <f t="shared" si="121"/>
        <v>0</v>
      </c>
      <c r="CB179" s="59">
        <f>IFERROR(SQRT(($E179-$E$1136)^2+($AA179-$AA$1136)^2),0)</f>
        <v>2.0000600018000539E-2</v>
      </c>
      <c r="CC179" s="62" t="str">
        <f>IF(CB179&lt;=SMALL(CB$3:CB$1130,1),"MAS PARECIDO","NO")</f>
        <v>NO</v>
      </c>
      <c r="CD179" s="62" t="str">
        <f>IF(CB179&lt;=SMALL(CB$3:CB$1130,5),"SIMILAR","NO")</f>
        <v>NO</v>
      </c>
      <c r="CE179" s="62" t="str">
        <f t="shared" si="126"/>
        <v>N/A</v>
      </c>
      <c r="CF179" s="62">
        <f t="shared" si="127"/>
        <v>0</v>
      </c>
      <c r="CG179" s="65">
        <f t="shared" si="128"/>
        <v>0</v>
      </c>
      <c r="CH179" s="59">
        <f>IFERROR(SQRT(($E179-$E$1136)^2+($AD179-$AD$1136)^2),0)</f>
        <v>2.0000600018000539E-2</v>
      </c>
      <c r="CI179" s="62" t="str">
        <f>IF(CH179&lt;=SMALL(CH$3:CH$1130,1),"MAS PARECIDO","NO")</f>
        <v>NO</v>
      </c>
      <c r="CJ179" s="62" t="str">
        <f>IF(CH179&lt;=SMALL(CH$3:CH$1130,5),"SIMILAR","NO")</f>
        <v>NO</v>
      </c>
      <c r="CK179" s="62" t="str">
        <f t="shared" si="129"/>
        <v>N/A</v>
      </c>
      <c r="CL179" s="62">
        <f t="shared" si="130"/>
        <v>0</v>
      </c>
      <c r="CM179" s="65">
        <f t="shared" si="131"/>
        <v>0</v>
      </c>
      <c r="CN179" s="59">
        <f>IFERROR(SQRT(($E179-$E$1136)^2+($AG179-$AG$1136)^2),0)</f>
        <v>2.0000600018000539E-2</v>
      </c>
      <c r="CO179" s="62" t="str">
        <f>IF(CN179&lt;=SMALL(CN$3:CN$1130,1),"MAS PARECIDO","NO")</f>
        <v>NO</v>
      </c>
      <c r="CP179" s="62" t="str">
        <f>IF(CN179&lt;=SMALL(CN$3:CN$1130,5),"SIMILAR","NO")</f>
        <v>NO</v>
      </c>
      <c r="CQ179" s="62" t="str">
        <f t="shared" si="132"/>
        <v>N/A</v>
      </c>
      <c r="CR179" s="62">
        <f t="shared" si="133"/>
        <v>0</v>
      </c>
      <c r="CS179" s="65">
        <f t="shared" si="134"/>
        <v>0</v>
      </c>
      <c r="CT179" s="59">
        <f>IFERROR(SQRT(($E179-$E$1136)^2+($AJ179-$AJ$1136)^2),0)</f>
        <v>2.0000600018000539E-2</v>
      </c>
      <c r="CU179" s="62" t="str">
        <f>IF(CT179&lt;=SMALL(CT$3:CT$1130,1),"MAS PARECIDO","NO")</f>
        <v>NO</v>
      </c>
      <c r="CV179" s="62" t="str">
        <f>IF(CT179&lt;=SMALL(CT$3:CT$1130,5),"SIMILAR","NO")</f>
        <v>NO</v>
      </c>
      <c r="CW179" s="62" t="str">
        <f t="shared" si="135"/>
        <v>N/A</v>
      </c>
      <c r="CX179" s="62">
        <f t="shared" si="136"/>
        <v>0</v>
      </c>
      <c r="CY179" s="65">
        <f t="shared" si="137"/>
        <v>0</v>
      </c>
      <c r="CZ179" s="2" t="s">
        <v>1594</v>
      </c>
      <c r="DA179" s="2" t="s">
        <v>1595</v>
      </c>
      <c r="DB179" s="2">
        <v>0</v>
      </c>
      <c r="DC179" s="2" t="s">
        <v>189</v>
      </c>
    </row>
    <row r="180" spans="1:107">
      <c r="A180" s="45" t="s">
        <v>368</v>
      </c>
      <c r="B180" s="46">
        <v>41050</v>
      </c>
      <c r="C180" s="47">
        <f>(B180-$B$1132)/($B$1133-$B$1132)</f>
        <v>4.2718529288365288E-2</v>
      </c>
      <c r="D180" s="46">
        <v>16000</v>
      </c>
      <c r="E180" s="47">
        <f>(D180-$D$1132)/($D$1133-$D$1132)</f>
        <v>3.197095912877386E-2</v>
      </c>
      <c r="F180" s="46" t="s">
        <v>187</v>
      </c>
      <c r="G180" s="44">
        <f>VLOOKUP(F180,'DATOS DE SOPORTE'!$Y$5:$Z$8,2,FALSE)</f>
        <v>4</v>
      </c>
      <c r="H180" s="47">
        <f>(G180-$G$1132)/($G$1133-$G$1132)</f>
        <v>1</v>
      </c>
      <c r="I180" s="50">
        <v>0</v>
      </c>
      <c r="J180" s="44">
        <f t="shared" si="99"/>
        <v>0</v>
      </c>
      <c r="K180" s="43">
        <f>(J180-$J$1132)/($J$1133-$J$1132)</f>
        <v>0</v>
      </c>
      <c r="L180" s="51" t="str">
        <f t="shared" si="138"/>
        <v>NO</v>
      </c>
      <c r="M180" s="46" t="s">
        <v>56</v>
      </c>
      <c r="N180" s="44">
        <f t="shared" si="100"/>
        <v>1</v>
      </c>
      <c r="O180" s="43">
        <f>(N180-N$1132)/(N$1133-N$1132)</f>
        <v>0</v>
      </c>
      <c r="P180" s="46" t="s">
        <v>193</v>
      </c>
      <c r="Q180" s="44">
        <f t="shared" si="101"/>
        <v>2</v>
      </c>
      <c r="R180" s="43">
        <f>(Q180-Q$1132)/(Q$1133-Q$1132)</f>
        <v>0.5</v>
      </c>
      <c r="S180" s="46" t="s">
        <v>60</v>
      </c>
      <c r="T180" s="44">
        <f t="shared" si="102"/>
        <v>2</v>
      </c>
      <c r="U180" s="43">
        <f>(T180-T$1132)/(T$1133-T$1132)</f>
        <v>1</v>
      </c>
      <c r="V180" s="46" t="s">
        <v>62</v>
      </c>
      <c r="W180" s="53">
        <f>VLOOKUP(V180,'DATOS DE SOPORTE'!$S$5:$T$10,2,FALSE)</f>
        <v>1</v>
      </c>
      <c r="X180" s="54">
        <f>(W180-W$1132)/(W$1133-W$1132)</f>
        <v>0</v>
      </c>
      <c r="Y180" s="46" t="s">
        <v>188</v>
      </c>
      <c r="Z180" s="53">
        <f t="shared" si="122"/>
        <v>1</v>
      </c>
      <c r="AA180" s="54">
        <f>(Z180-Z$1132)/(Z$1133-Z$1132)</f>
        <v>0</v>
      </c>
      <c r="AB180" s="46" t="s">
        <v>136</v>
      </c>
      <c r="AC180" s="53">
        <f t="shared" si="123"/>
        <v>2</v>
      </c>
      <c r="AD180" s="54">
        <f>(AC180-AC$1132)/(AC$1133-AC$1132)</f>
        <v>1</v>
      </c>
      <c r="AE180" s="46" t="s">
        <v>136</v>
      </c>
      <c r="AF180" s="53">
        <f t="shared" si="124"/>
        <v>2</v>
      </c>
      <c r="AG180" s="54">
        <f>(AF180-AF$1132)/(AF$1133-AF$1132)</f>
        <v>1</v>
      </c>
      <c r="AH180" s="24" t="s">
        <v>67</v>
      </c>
      <c r="AI180" s="53">
        <f>VLOOKUP(AH180,'DATOS DE SOPORTE'!$V$5:$W$8,2,FALSE)</f>
        <v>1</v>
      </c>
      <c r="AJ180" s="54">
        <f>(AI180-AI$1132)/(AI$1133-AI$1132)</f>
        <v>0</v>
      </c>
      <c r="AK180" s="58" t="str">
        <f t="shared" si="125"/>
        <v>Bueno</v>
      </c>
      <c r="AL180" s="61">
        <f>IFERROR(SQRT(($E180-$E$1136)^2+($C180-$C$1136)^2),0)</f>
        <v>0.16554297642100058</v>
      </c>
      <c r="AM180" s="62" t="str">
        <f>IF(AL180&lt;=SMALL($AL$3:$AL$1130,1),"MAS PARECIDO","NO")</f>
        <v>NO</v>
      </c>
      <c r="AN180" s="62" t="str">
        <f>IF(AL180&lt;=SMALL($AL$3:$AL$1130,5),"SIMILAR","NO")</f>
        <v>NO</v>
      </c>
      <c r="AO180" s="62" t="str">
        <f t="shared" si="139"/>
        <v>N/A</v>
      </c>
      <c r="AP180" s="62">
        <f t="shared" si="103"/>
        <v>0</v>
      </c>
      <c r="AQ180" s="65">
        <f t="shared" si="140"/>
        <v>0</v>
      </c>
      <c r="AR180" s="61">
        <f>IFERROR(SQRT(($E180-$E$1136)^2+($H180-$H$1136)^2),0)</f>
        <v>0.6674342708366191</v>
      </c>
      <c r="AS180" s="62" t="str">
        <f>IF(AR180&lt;=SMALL(AR$3:AR$1130,1),"MAS PARECIDO","NO")</f>
        <v>NO</v>
      </c>
      <c r="AT180" s="62" t="str">
        <f>IF(AR180&lt;=SMALL(AR$3:AR$1130,5),"SIMILAR","NO")</f>
        <v>NO</v>
      </c>
      <c r="AU180" s="62" t="str">
        <f t="shared" si="104"/>
        <v>N/A</v>
      </c>
      <c r="AV180" s="62">
        <f t="shared" si="105"/>
        <v>0</v>
      </c>
      <c r="AW180" s="65">
        <f t="shared" si="106"/>
        <v>0</v>
      </c>
      <c r="AX180" s="59">
        <f>IFERROR(SQRT(($E180-$E$1136)^2+($K180-$K$1136)^2),0)</f>
        <v>0.20254397409640434</v>
      </c>
      <c r="AY180" s="62" t="str">
        <f>IF(AX180&lt;=SMALL(AX$3:AX$1130,1),"MAS PARECIDO","NO")</f>
        <v>NO</v>
      </c>
      <c r="AZ180" s="62" t="str">
        <f>IF(AX180&lt;=SMALL(AX$3:AX$1130,5),"SIMILAR","NO")</f>
        <v>NO</v>
      </c>
      <c r="BA180" s="62" t="str">
        <f t="shared" si="107"/>
        <v>N/A</v>
      </c>
      <c r="BB180" s="62">
        <f t="shared" si="108"/>
        <v>0</v>
      </c>
      <c r="BC180" s="65">
        <f t="shared" si="109"/>
        <v>0</v>
      </c>
      <c r="BD180" s="59">
        <f>IFERROR(SQRT(($E180-$E$1136)^2+($O180-$O$1136)^2),0)</f>
        <v>1.0005118997007307</v>
      </c>
      <c r="BE180" s="62" t="str">
        <f>IF(BD180&lt;=SMALL(BD$3:BD$1130,1),"MAS PARECIDO","NO")</f>
        <v>NO</v>
      </c>
      <c r="BF180" s="62" t="str">
        <f>IF(BD180&lt;=SMALL(BD$3:BD$1130,5),"SIMILAR","NO")</f>
        <v>NO</v>
      </c>
      <c r="BG180" s="62" t="str">
        <f t="shared" si="110"/>
        <v>N/A</v>
      </c>
      <c r="BH180" s="62">
        <f t="shared" si="111"/>
        <v>0</v>
      </c>
      <c r="BI180" s="65">
        <f t="shared" si="112"/>
        <v>0</v>
      </c>
      <c r="BJ180" s="59">
        <f>IFERROR(SQRT(($E180-$E$1136)^2+($R180-$R$1136)^2),0)</f>
        <v>3.2000960028800859E-2</v>
      </c>
      <c r="BK180" s="62" t="str">
        <f>IF(BJ180&lt;=SMALL(BJ$3:BJ$1130,1),"MAS PARECIDO","NO")</f>
        <v>NO</v>
      </c>
      <c r="BL180" s="62" t="str">
        <f>IF(BJ180&lt;=SMALL(BJ$3:BJ$1130,5),"SIMILAR","NO")</f>
        <v>NO</v>
      </c>
      <c r="BM180" s="62" t="str">
        <f t="shared" si="113"/>
        <v>N/A</v>
      </c>
      <c r="BN180" s="62">
        <f t="shared" si="114"/>
        <v>0</v>
      </c>
      <c r="BO180" s="65">
        <f t="shared" si="115"/>
        <v>0</v>
      </c>
      <c r="BP180" s="59">
        <f>IFERROR(SQRT(($E180-$E$1136)^2+($U180-$U$1136)^2),0)</f>
        <v>1.0005118997007307</v>
      </c>
      <c r="BQ180" s="62" t="str">
        <f>IF(BP180&lt;=SMALL(BP$3:BP$1130,1),"MAS PARECIDO","NO")</f>
        <v>NO</v>
      </c>
      <c r="BR180" s="62" t="str">
        <f>IF(BP180&lt;=SMALL(BP$3:BP$1130,5),"SIMILAR","NO")</f>
        <v>NO</v>
      </c>
      <c r="BS180" s="62" t="str">
        <f t="shared" si="116"/>
        <v>N/A</v>
      </c>
      <c r="BT180" s="62">
        <f t="shared" si="117"/>
        <v>0</v>
      </c>
      <c r="BU180" s="65">
        <f t="shared" si="118"/>
        <v>0</v>
      </c>
      <c r="BV180" s="59">
        <f>IFERROR(SQRT(($E180-$E$1136)^2+($X180-$X$1136)^2),0)</f>
        <v>3.2000960028800859E-2</v>
      </c>
      <c r="BW180" s="62" t="str">
        <f>IF(BV180&lt;=SMALL(BV$3:BV$1130,1),"MAS PARECIDO","NO")</f>
        <v>NO</v>
      </c>
      <c r="BX180" s="62" t="str">
        <f>IF(BV180&lt;=SMALL(BV$3:BV$1130,5),"SIMILAR","NO")</f>
        <v>NO</v>
      </c>
      <c r="BY180" s="62" t="str">
        <f t="shared" si="119"/>
        <v>N/A</v>
      </c>
      <c r="BZ180" s="62">
        <f t="shared" si="120"/>
        <v>0</v>
      </c>
      <c r="CA180" s="65">
        <f t="shared" si="121"/>
        <v>0</v>
      </c>
      <c r="CB180" s="59">
        <f>IFERROR(SQRT(($E180-$E$1136)^2+($AA180-$AA$1136)^2),0)</f>
        <v>3.2000960028800859E-2</v>
      </c>
      <c r="CC180" s="62" t="str">
        <f>IF(CB180&lt;=SMALL(CB$3:CB$1130,1),"MAS PARECIDO","NO")</f>
        <v>NO</v>
      </c>
      <c r="CD180" s="62" t="str">
        <f>IF(CB180&lt;=SMALL(CB$3:CB$1130,5),"SIMILAR","NO")</f>
        <v>NO</v>
      </c>
      <c r="CE180" s="62" t="str">
        <f t="shared" si="126"/>
        <v>N/A</v>
      </c>
      <c r="CF180" s="62">
        <f t="shared" si="127"/>
        <v>0</v>
      </c>
      <c r="CG180" s="65">
        <f t="shared" si="128"/>
        <v>0</v>
      </c>
      <c r="CH180" s="59">
        <f>IFERROR(SQRT(($E180-$E$1136)^2+($AD180-$AD$1136)^2),0)</f>
        <v>3.2000960028800859E-2</v>
      </c>
      <c r="CI180" s="62" t="str">
        <f>IF(CH180&lt;=SMALL(CH$3:CH$1130,1),"MAS PARECIDO","NO")</f>
        <v>NO</v>
      </c>
      <c r="CJ180" s="62" t="str">
        <f>IF(CH180&lt;=SMALL(CH$3:CH$1130,5),"SIMILAR","NO")</f>
        <v>NO</v>
      </c>
      <c r="CK180" s="62" t="str">
        <f t="shared" si="129"/>
        <v>N/A</v>
      </c>
      <c r="CL180" s="62">
        <f t="shared" si="130"/>
        <v>0</v>
      </c>
      <c r="CM180" s="65">
        <f t="shared" si="131"/>
        <v>0</v>
      </c>
      <c r="CN180" s="59">
        <f>IFERROR(SQRT(($E180-$E$1136)^2+($AG180-$AG$1136)^2),0)</f>
        <v>3.2000960028800859E-2</v>
      </c>
      <c r="CO180" s="62" t="str">
        <f>IF(CN180&lt;=SMALL(CN$3:CN$1130,1),"MAS PARECIDO","NO")</f>
        <v>NO</v>
      </c>
      <c r="CP180" s="62" t="str">
        <f>IF(CN180&lt;=SMALL(CN$3:CN$1130,5),"SIMILAR","NO")</f>
        <v>NO</v>
      </c>
      <c r="CQ180" s="62" t="str">
        <f t="shared" si="132"/>
        <v>N/A</v>
      </c>
      <c r="CR180" s="62">
        <f t="shared" si="133"/>
        <v>0</v>
      </c>
      <c r="CS180" s="65">
        <f t="shared" si="134"/>
        <v>0</v>
      </c>
      <c r="CT180" s="59">
        <f>IFERROR(SQRT(($E180-$E$1136)^2+($AJ180-$AJ$1136)^2),0)</f>
        <v>3.2000960028800859E-2</v>
      </c>
      <c r="CU180" s="62" t="str">
        <f>IF(CT180&lt;=SMALL(CT$3:CT$1130,1),"MAS PARECIDO","NO")</f>
        <v>NO</v>
      </c>
      <c r="CV180" s="62" t="str">
        <f>IF(CT180&lt;=SMALL(CT$3:CT$1130,5),"SIMILAR","NO")</f>
        <v>NO</v>
      </c>
      <c r="CW180" s="62" t="str">
        <f t="shared" si="135"/>
        <v>N/A</v>
      </c>
      <c r="CX180" s="62">
        <f t="shared" si="136"/>
        <v>0</v>
      </c>
      <c r="CY180" s="65">
        <f t="shared" si="137"/>
        <v>0</v>
      </c>
      <c r="CZ180" s="2" t="s">
        <v>1596</v>
      </c>
      <c r="DA180" s="2" t="s">
        <v>1597</v>
      </c>
      <c r="DB180" s="2">
        <v>0</v>
      </c>
      <c r="DC180" s="2" t="s">
        <v>189</v>
      </c>
    </row>
    <row r="181" spans="1:107">
      <c r="A181" s="45" t="s">
        <v>369</v>
      </c>
      <c r="B181" s="46">
        <v>107118.39999999999</v>
      </c>
      <c r="C181" s="47">
        <f>(B181-$B$1132)/($B$1133-$B$1132)</f>
        <v>0.11994675460073424</v>
      </c>
      <c r="D181" s="46">
        <v>100000</v>
      </c>
      <c r="E181" s="47">
        <f>(D181-$D$1132)/($D$1133-$D$1132)</f>
        <v>0.19997599927997839</v>
      </c>
      <c r="F181" s="46" t="s">
        <v>203</v>
      </c>
      <c r="G181" s="44">
        <f>VLOOKUP(F181,'DATOS DE SOPORTE'!$Y$5:$Z$8,2,FALSE)</f>
        <v>3</v>
      </c>
      <c r="H181" s="47">
        <f>(G181-$G$1132)/($G$1133-$G$1132)</f>
        <v>0.66666666666666663</v>
      </c>
      <c r="I181" s="50">
        <v>0</v>
      </c>
      <c r="J181" s="44">
        <f t="shared" si="99"/>
        <v>0</v>
      </c>
      <c r="K181" s="43">
        <f>(J181-$J$1132)/($J$1133-$J$1132)</f>
        <v>0</v>
      </c>
      <c r="L181" s="51" t="str">
        <f t="shared" si="138"/>
        <v>NO</v>
      </c>
      <c r="M181" s="46" t="s">
        <v>56</v>
      </c>
      <c r="N181" s="44">
        <f t="shared" si="100"/>
        <v>1</v>
      </c>
      <c r="O181" s="43">
        <f>(N181-N$1132)/(N$1133-N$1132)</f>
        <v>0</v>
      </c>
      <c r="P181" s="46" t="s">
        <v>58</v>
      </c>
      <c r="Q181" s="44">
        <f t="shared" si="101"/>
        <v>3</v>
      </c>
      <c r="R181" s="43">
        <f>(Q181-Q$1132)/(Q$1133-Q$1132)</f>
        <v>1</v>
      </c>
      <c r="S181" s="46" t="s">
        <v>194</v>
      </c>
      <c r="T181" s="44">
        <f t="shared" si="102"/>
        <v>1</v>
      </c>
      <c r="U181" s="43">
        <f>(T181-T$1132)/(T$1133-T$1132)</f>
        <v>0</v>
      </c>
      <c r="V181" s="46" t="s">
        <v>212</v>
      </c>
      <c r="W181" s="53">
        <f>VLOOKUP(V181,'DATOS DE SOPORTE'!$S$5:$T$10,2,FALSE)</f>
        <v>3</v>
      </c>
      <c r="X181" s="54">
        <f>(W181-W$1132)/(W$1133-W$1132)</f>
        <v>0.4</v>
      </c>
      <c r="Y181" s="46" t="s">
        <v>188</v>
      </c>
      <c r="Z181" s="53">
        <f t="shared" si="122"/>
        <v>1</v>
      </c>
      <c r="AA181" s="54">
        <f>(Z181-Z$1132)/(Z$1133-Z$1132)</f>
        <v>0</v>
      </c>
      <c r="AB181" s="46" t="s">
        <v>188</v>
      </c>
      <c r="AC181" s="53">
        <f t="shared" si="123"/>
        <v>1</v>
      </c>
      <c r="AD181" s="54">
        <f>(AC181-AC$1132)/(AC$1133-AC$1132)</f>
        <v>0</v>
      </c>
      <c r="AE181" s="46" t="s">
        <v>136</v>
      </c>
      <c r="AF181" s="53">
        <f t="shared" si="124"/>
        <v>2</v>
      </c>
      <c r="AG181" s="54">
        <f>(AF181-AF$1132)/(AF$1133-AF$1132)</f>
        <v>1</v>
      </c>
      <c r="AH181" s="24" t="s">
        <v>199</v>
      </c>
      <c r="AI181" s="53">
        <f>VLOOKUP(AH181,'DATOS DE SOPORTE'!$V$5:$W$8,2,FALSE)</f>
        <v>2</v>
      </c>
      <c r="AJ181" s="54">
        <f>(AI181-AI$1132)/(AI$1133-AI$1132)</f>
        <v>0.33333333333333331</v>
      </c>
      <c r="AK181" s="58" t="str">
        <f t="shared" si="125"/>
        <v>Regular</v>
      </c>
      <c r="AL181" s="61">
        <f>IFERROR(SQRT(($E181-$E$1136)^2+($C181-$C$1136)^2),0)</f>
        <v>0.21739393295386775</v>
      </c>
      <c r="AM181" s="62" t="str">
        <f>IF(AL181&lt;=SMALL($AL$3:$AL$1130,1),"MAS PARECIDO","NO")</f>
        <v>NO</v>
      </c>
      <c r="AN181" s="62" t="str">
        <f>IF(AL181&lt;=SMALL($AL$3:$AL$1130,5),"SIMILAR","NO")</f>
        <v>NO</v>
      </c>
      <c r="AO181" s="62" t="str">
        <f t="shared" si="139"/>
        <v>N/A</v>
      </c>
      <c r="AP181" s="62">
        <f t="shared" si="103"/>
        <v>0</v>
      </c>
      <c r="AQ181" s="65">
        <f t="shared" si="140"/>
        <v>0</v>
      </c>
      <c r="AR181" s="61">
        <f>IFERROR(SQRT(($E181-$E$1136)^2+($H181-$H$1136)^2),0)</f>
        <v>0.38873321342421391</v>
      </c>
      <c r="AS181" s="62" t="str">
        <f>IF(AR181&lt;=SMALL(AR$3:AR$1130,1),"MAS PARECIDO","NO")</f>
        <v>NO</v>
      </c>
      <c r="AT181" s="62" t="str">
        <f>IF(AR181&lt;=SMALL(AR$3:AR$1130,5),"SIMILAR","NO")</f>
        <v>NO</v>
      </c>
      <c r="AU181" s="62" t="str">
        <f t="shared" si="104"/>
        <v>N/A</v>
      </c>
      <c r="AV181" s="62">
        <f t="shared" si="105"/>
        <v>0</v>
      </c>
      <c r="AW181" s="65">
        <f t="shared" si="106"/>
        <v>0</v>
      </c>
      <c r="AX181" s="59">
        <f>IFERROR(SQRT(($E181-$E$1136)^2+($K181-$K$1136)^2),0)</f>
        <v>0.28284695527441039</v>
      </c>
      <c r="AY181" s="62" t="str">
        <f>IF(AX181&lt;=SMALL(AX$3:AX$1130,1),"MAS PARECIDO","NO")</f>
        <v>NO</v>
      </c>
      <c r="AZ181" s="62" t="str">
        <f>IF(AX181&lt;=SMALL(AX$3:AX$1130,5),"SIMILAR","NO")</f>
        <v>NO</v>
      </c>
      <c r="BA181" s="62" t="str">
        <f t="shared" si="107"/>
        <v>N/A</v>
      </c>
      <c r="BB181" s="62">
        <f t="shared" si="108"/>
        <v>0</v>
      </c>
      <c r="BC181" s="65">
        <f t="shared" si="109"/>
        <v>0</v>
      </c>
      <c r="BD181" s="59">
        <f>IFERROR(SQRT(($E181-$E$1136)^2+($O181-$O$1136)^2),0)</f>
        <v>1.0198050794676423</v>
      </c>
      <c r="BE181" s="62" t="str">
        <f>IF(BD181&lt;=SMALL(BD$3:BD$1130,1),"MAS PARECIDO","NO")</f>
        <v>NO</v>
      </c>
      <c r="BF181" s="62" t="str">
        <f>IF(BD181&lt;=SMALL(BD$3:BD$1130,5),"SIMILAR","NO")</f>
        <v>NO</v>
      </c>
      <c r="BG181" s="62" t="str">
        <f t="shared" si="110"/>
        <v>N/A</v>
      </c>
      <c r="BH181" s="62">
        <f t="shared" si="111"/>
        <v>0</v>
      </c>
      <c r="BI181" s="65">
        <f t="shared" si="112"/>
        <v>0</v>
      </c>
      <c r="BJ181" s="59">
        <f>IFERROR(SQRT(($E181-$E$1136)^2+($R181-$R$1136)^2),0)</f>
        <v>0.53851870915317723</v>
      </c>
      <c r="BK181" s="62" t="str">
        <f>IF(BJ181&lt;=SMALL(BJ$3:BJ$1130,1),"MAS PARECIDO","NO")</f>
        <v>NO</v>
      </c>
      <c r="BL181" s="62" t="str">
        <f>IF(BJ181&lt;=SMALL(BJ$3:BJ$1130,5),"SIMILAR","NO")</f>
        <v>NO</v>
      </c>
      <c r="BM181" s="62" t="str">
        <f t="shared" si="113"/>
        <v>N/A</v>
      </c>
      <c r="BN181" s="62">
        <f t="shared" si="114"/>
        <v>0</v>
      </c>
      <c r="BO181" s="65">
        <f t="shared" si="115"/>
        <v>0</v>
      </c>
      <c r="BP181" s="59">
        <f>IFERROR(SQRT(($E181-$E$1136)^2+($U181-$U$1136)^2),0)</f>
        <v>0.20000600018000539</v>
      </c>
      <c r="BQ181" s="62" t="str">
        <f>IF(BP181&lt;=SMALL(BP$3:BP$1130,1),"MAS PARECIDO","NO")</f>
        <v>NO</v>
      </c>
      <c r="BR181" s="62" t="str">
        <f>IF(BP181&lt;=SMALL(BP$3:BP$1130,5),"SIMILAR","NO")</f>
        <v>NO</v>
      </c>
      <c r="BS181" s="62" t="str">
        <f t="shared" si="116"/>
        <v>N/A</v>
      </c>
      <c r="BT181" s="62">
        <f t="shared" si="117"/>
        <v>0</v>
      </c>
      <c r="BU181" s="65">
        <f t="shared" si="118"/>
        <v>0</v>
      </c>
      <c r="BV181" s="59">
        <f>IFERROR(SQRT(($E181-$E$1136)^2+($X181-$X$1136)^2),0)</f>
        <v>0.44721627889423293</v>
      </c>
      <c r="BW181" s="62" t="str">
        <f>IF(BV181&lt;=SMALL(BV$3:BV$1130,1),"MAS PARECIDO","NO")</f>
        <v>NO</v>
      </c>
      <c r="BX181" s="62" t="str">
        <f>IF(BV181&lt;=SMALL(BV$3:BV$1130,5),"SIMILAR","NO")</f>
        <v>NO</v>
      </c>
      <c r="BY181" s="62" t="str">
        <f t="shared" si="119"/>
        <v>N/A</v>
      </c>
      <c r="BZ181" s="62">
        <f t="shared" si="120"/>
        <v>0</v>
      </c>
      <c r="CA181" s="65">
        <f t="shared" si="121"/>
        <v>0</v>
      </c>
      <c r="CB181" s="59">
        <f>IFERROR(SQRT(($E181-$E$1136)^2+($AA181-$AA$1136)^2),0)</f>
        <v>0.20000600018000539</v>
      </c>
      <c r="CC181" s="62" t="str">
        <f>IF(CB181&lt;=SMALL(CB$3:CB$1130,1),"MAS PARECIDO","NO")</f>
        <v>NO</v>
      </c>
      <c r="CD181" s="62" t="str">
        <f>IF(CB181&lt;=SMALL(CB$3:CB$1130,5),"SIMILAR","NO")</f>
        <v>NO</v>
      </c>
      <c r="CE181" s="62" t="str">
        <f t="shared" si="126"/>
        <v>N/A</v>
      </c>
      <c r="CF181" s="62">
        <f t="shared" si="127"/>
        <v>0</v>
      </c>
      <c r="CG181" s="65">
        <f t="shared" si="128"/>
        <v>0</v>
      </c>
      <c r="CH181" s="59">
        <f>IFERROR(SQRT(($E181-$E$1136)^2+($AD181-$AD$1136)^2),0)</f>
        <v>1.0198050794676423</v>
      </c>
      <c r="CI181" s="62" t="str">
        <f>IF(CH181&lt;=SMALL(CH$3:CH$1130,1),"MAS PARECIDO","NO")</f>
        <v>NO</v>
      </c>
      <c r="CJ181" s="62" t="str">
        <f>IF(CH181&lt;=SMALL(CH$3:CH$1130,5),"SIMILAR","NO")</f>
        <v>NO</v>
      </c>
      <c r="CK181" s="62" t="str">
        <f t="shared" si="129"/>
        <v>N/A</v>
      </c>
      <c r="CL181" s="62">
        <f t="shared" si="130"/>
        <v>0</v>
      </c>
      <c r="CM181" s="65">
        <f t="shared" si="131"/>
        <v>0</v>
      </c>
      <c r="CN181" s="59">
        <f>IFERROR(SQRT(($E181-$E$1136)^2+($AG181-$AG$1136)^2),0)</f>
        <v>0.20000600018000539</v>
      </c>
      <c r="CO181" s="62" t="str">
        <f>IF(CN181&lt;=SMALL(CN$3:CN$1130,1),"MAS PARECIDO","NO")</f>
        <v>NO</v>
      </c>
      <c r="CP181" s="62" t="str">
        <f>IF(CN181&lt;=SMALL(CN$3:CN$1130,5),"SIMILAR","NO")</f>
        <v>NO</v>
      </c>
      <c r="CQ181" s="62" t="str">
        <f t="shared" si="132"/>
        <v>N/A</v>
      </c>
      <c r="CR181" s="62">
        <f t="shared" si="133"/>
        <v>0</v>
      </c>
      <c r="CS181" s="65">
        <f t="shared" si="134"/>
        <v>0</v>
      </c>
      <c r="CT181" s="59">
        <f>IFERROR(SQRT(($E181-$E$1136)^2+($AJ181-$AJ$1136)^2),0)</f>
        <v>0.38873321342421391</v>
      </c>
      <c r="CU181" s="62" t="str">
        <f>IF(CT181&lt;=SMALL(CT$3:CT$1130,1),"MAS PARECIDO","NO")</f>
        <v>NO</v>
      </c>
      <c r="CV181" s="62" t="str">
        <f>IF(CT181&lt;=SMALL(CT$3:CT$1130,5),"SIMILAR","NO")</f>
        <v>NO</v>
      </c>
      <c r="CW181" s="62" t="str">
        <f t="shared" si="135"/>
        <v>N/A</v>
      </c>
      <c r="CX181" s="62">
        <f t="shared" si="136"/>
        <v>0</v>
      </c>
      <c r="CY181" s="65">
        <f t="shared" si="137"/>
        <v>0</v>
      </c>
      <c r="CZ181" s="2" t="s">
        <v>1598</v>
      </c>
      <c r="DA181" s="2" t="s">
        <v>1599</v>
      </c>
      <c r="DB181" s="2">
        <v>1</v>
      </c>
      <c r="DC181" s="2" t="s">
        <v>346</v>
      </c>
    </row>
    <row r="182" spans="1:107">
      <c r="A182" s="45" t="s">
        <v>370</v>
      </c>
      <c r="B182" s="46">
        <v>47476</v>
      </c>
      <c r="C182" s="47">
        <f>(B182-$B$1132)/($B$1133-$B$1132)</f>
        <v>5.0229965555283862E-2</v>
      </c>
      <c r="D182" s="46">
        <v>6000</v>
      </c>
      <c r="E182" s="47">
        <f>(D182-$D$1132)/($D$1133-$D$1132)</f>
        <v>1.1970359110773323E-2</v>
      </c>
      <c r="F182" s="46" t="s">
        <v>191</v>
      </c>
      <c r="G182" s="44">
        <f>VLOOKUP(F182,'DATOS DE SOPORTE'!$Y$5:$Z$8,2,FALSE)</f>
        <v>1</v>
      </c>
      <c r="H182" s="47">
        <f>(G182-$G$1132)/($G$1133-$G$1132)</f>
        <v>0</v>
      </c>
      <c r="I182" s="50">
        <v>0</v>
      </c>
      <c r="J182" s="44">
        <f t="shared" si="99"/>
        <v>0</v>
      </c>
      <c r="K182" s="43">
        <f>(J182-$J$1132)/($J$1133-$J$1132)</f>
        <v>0</v>
      </c>
      <c r="L182" s="51" t="str">
        <f t="shared" si="138"/>
        <v>NO</v>
      </c>
      <c r="M182" s="46" t="s">
        <v>192</v>
      </c>
      <c r="N182" s="44">
        <f t="shared" si="100"/>
        <v>2</v>
      </c>
      <c r="O182" s="43">
        <f>(N182-N$1132)/(N$1133-N$1132)</f>
        <v>1</v>
      </c>
      <c r="P182" s="46" t="s">
        <v>193</v>
      </c>
      <c r="Q182" s="44">
        <f t="shared" si="101"/>
        <v>2</v>
      </c>
      <c r="R182" s="43">
        <f>(Q182-Q$1132)/(Q$1133-Q$1132)</f>
        <v>0.5</v>
      </c>
      <c r="S182" s="46" t="s">
        <v>194</v>
      </c>
      <c r="T182" s="44">
        <f t="shared" si="102"/>
        <v>1</v>
      </c>
      <c r="U182" s="43">
        <f>(T182-T$1132)/(T$1133-T$1132)</f>
        <v>0</v>
      </c>
      <c r="V182" s="46" t="s">
        <v>62</v>
      </c>
      <c r="W182" s="53">
        <f>VLOOKUP(V182,'DATOS DE SOPORTE'!$S$5:$T$10,2,FALSE)</f>
        <v>1</v>
      </c>
      <c r="X182" s="54">
        <f>(W182-W$1132)/(W$1133-W$1132)</f>
        <v>0</v>
      </c>
      <c r="Y182" s="46" t="s">
        <v>136</v>
      </c>
      <c r="Z182" s="53">
        <f t="shared" si="122"/>
        <v>2</v>
      </c>
      <c r="AA182" s="54">
        <f>(Z182-Z$1132)/(Z$1133-Z$1132)</f>
        <v>1</v>
      </c>
      <c r="AB182" s="46" t="s">
        <v>136</v>
      </c>
      <c r="AC182" s="53">
        <f t="shared" si="123"/>
        <v>2</v>
      </c>
      <c r="AD182" s="54">
        <f>(AC182-AC$1132)/(AC$1133-AC$1132)</f>
        <v>1</v>
      </c>
      <c r="AE182" s="46" t="s">
        <v>188</v>
      </c>
      <c r="AF182" s="53">
        <f t="shared" si="124"/>
        <v>1</v>
      </c>
      <c r="AG182" s="54">
        <f>(AF182-AF$1132)/(AF$1133-AF$1132)</f>
        <v>0</v>
      </c>
      <c r="AH182" s="24" t="s">
        <v>67</v>
      </c>
      <c r="AI182" s="53">
        <f>VLOOKUP(AH182,'DATOS DE SOPORTE'!$V$5:$W$8,2,FALSE)</f>
        <v>1</v>
      </c>
      <c r="AJ182" s="54">
        <f>(AI182-AI$1132)/(AI$1133-AI$1132)</f>
        <v>0</v>
      </c>
      <c r="AK182" s="58" t="str">
        <f t="shared" si="125"/>
        <v>Regular</v>
      </c>
      <c r="AL182" s="61">
        <f>IFERROR(SQRT(($E182-$E$1136)^2+($C182-$C$1136)^2),0)</f>
        <v>0.15537317527586461</v>
      </c>
      <c r="AM182" s="62" t="str">
        <f>IF(AL182&lt;=SMALL($AL$3:$AL$1130,1),"MAS PARECIDO","NO")</f>
        <v>NO</v>
      </c>
      <c r="AN182" s="62" t="str">
        <f>IF(AL182&lt;=SMALL($AL$3:$AL$1130,5),"SIMILAR","NO")</f>
        <v>NO</v>
      </c>
      <c r="AO182" s="62" t="str">
        <f t="shared" si="139"/>
        <v>N/A</v>
      </c>
      <c r="AP182" s="62">
        <f t="shared" si="103"/>
        <v>0</v>
      </c>
      <c r="AQ182" s="65">
        <f t="shared" si="140"/>
        <v>0</v>
      </c>
      <c r="AR182" s="61">
        <f>IFERROR(SQRT(($E182-$E$1136)^2+($H182-$H$1136)^2),0)</f>
        <v>0.3335492763468389</v>
      </c>
      <c r="AS182" s="62" t="str">
        <f>IF(AR182&lt;=SMALL(AR$3:AR$1130,1),"MAS PARECIDO","NO")</f>
        <v>NO</v>
      </c>
      <c r="AT182" s="62" t="str">
        <f>IF(AR182&lt;=SMALL(AR$3:AR$1130,5),"SIMILAR","NO")</f>
        <v>NO</v>
      </c>
      <c r="AU182" s="62" t="str">
        <f t="shared" si="104"/>
        <v>N/A</v>
      </c>
      <c r="AV182" s="62">
        <f t="shared" si="105"/>
        <v>0</v>
      </c>
      <c r="AW182" s="65">
        <f t="shared" si="106"/>
        <v>0</v>
      </c>
      <c r="AX182" s="59">
        <f>IFERROR(SQRT(($E182-$E$1136)^2+($K182-$K$1136)^2),0)</f>
        <v>0.20035969814408491</v>
      </c>
      <c r="AY182" s="62" t="str">
        <f>IF(AX182&lt;=SMALL(AX$3:AX$1130,1),"MAS PARECIDO","NO")</f>
        <v>NO</v>
      </c>
      <c r="AZ182" s="62" t="str">
        <f>IF(AX182&lt;=SMALL(AX$3:AX$1130,5),"SIMILAR","NO")</f>
        <v>NO</v>
      </c>
      <c r="BA182" s="62" t="str">
        <f t="shared" si="107"/>
        <v>N/A</v>
      </c>
      <c r="BB182" s="62">
        <f t="shared" si="108"/>
        <v>0</v>
      </c>
      <c r="BC182" s="65">
        <f t="shared" si="109"/>
        <v>0</v>
      </c>
      <c r="BD182" s="59">
        <f>IFERROR(SQRT(($E182-$E$1136)^2+($O182-$O$1136)^2),0)</f>
        <v>1.2000360010800324E-2</v>
      </c>
      <c r="BE182" s="62" t="str">
        <f>IF(BD182&lt;=SMALL(BD$3:BD$1130,1),"MAS PARECIDO","NO")</f>
        <v>NO</v>
      </c>
      <c r="BF182" s="62" t="str">
        <f>IF(BD182&lt;=SMALL(BD$3:BD$1130,5),"SIMILAR","NO")</f>
        <v>NO</v>
      </c>
      <c r="BG182" s="62" t="str">
        <f t="shared" si="110"/>
        <v>N/A</v>
      </c>
      <c r="BH182" s="62">
        <f t="shared" si="111"/>
        <v>0</v>
      </c>
      <c r="BI182" s="65">
        <f t="shared" si="112"/>
        <v>0</v>
      </c>
      <c r="BJ182" s="59">
        <f>IFERROR(SQRT(($E182-$E$1136)^2+($R182-$R$1136)^2),0)</f>
        <v>1.2000360010800324E-2</v>
      </c>
      <c r="BK182" s="62" t="str">
        <f>IF(BJ182&lt;=SMALL(BJ$3:BJ$1130,1),"MAS PARECIDO","NO")</f>
        <v>NO</v>
      </c>
      <c r="BL182" s="62" t="str">
        <f>IF(BJ182&lt;=SMALL(BJ$3:BJ$1130,5),"SIMILAR","NO")</f>
        <v>NO</v>
      </c>
      <c r="BM182" s="62" t="str">
        <f t="shared" si="113"/>
        <v>N/A</v>
      </c>
      <c r="BN182" s="62">
        <f t="shared" si="114"/>
        <v>0</v>
      </c>
      <c r="BO182" s="65">
        <f t="shared" si="115"/>
        <v>0</v>
      </c>
      <c r="BP182" s="59">
        <f>IFERROR(SQRT(($E182-$E$1136)^2+($U182-$U$1136)^2),0)</f>
        <v>1.2000360010800324E-2</v>
      </c>
      <c r="BQ182" s="62" t="str">
        <f>IF(BP182&lt;=SMALL(BP$3:BP$1130,1),"MAS PARECIDO","NO")</f>
        <v>NO</v>
      </c>
      <c r="BR182" s="62" t="str">
        <f>IF(BP182&lt;=SMALL(BP$3:BP$1130,5),"SIMILAR","NO")</f>
        <v>NO</v>
      </c>
      <c r="BS182" s="62" t="str">
        <f t="shared" si="116"/>
        <v>N/A</v>
      </c>
      <c r="BT182" s="62">
        <f t="shared" si="117"/>
        <v>0</v>
      </c>
      <c r="BU182" s="65">
        <f t="shared" si="118"/>
        <v>0</v>
      </c>
      <c r="BV182" s="59">
        <f>IFERROR(SQRT(($E182-$E$1136)^2+($X182-$X$1136)^2),0)</f>
        <v>1.2000360010800324E-2</v>
      </c>
      <c r="BW182" s="62" t="str">
        <f>IF(BV182&lt;=SMALL(BV$3:BV$1130,1),"MAS PARECIDO","NO")</f>
        <v>NO</v>
      </c>
      <c r="BX182" s="62" t="str">
        <f>IF(BV182&lt;=SMALL(BV$3:BV$1130,5),"SIMILAR","NO")</f>
        <v>NO</v>
      </c>
      <c r="BY182" s="62" t="str">
        <f t="shared" si="119"/>
        <v>N/A</v>
      </c>
      <c r="BZ182" s="62">
        <f t="shared" si="120"/>
        <v>0</v>
      </c>
      <c r="CA182" s="65">
        <f t="shared" si="121"/>
        <v>0</v>
      </c>
      <c r="CB182" s="59">
        <f>IFERROR(SQRT(($E182-$E$1136)^2+($AA182-$AA$1136)^2),0)</f>
        <v>1.00007200172807</v>
      </c>
      <c r="CC182" s="62" t="str">
        <f>IF(CB182&lt;=SMALL(CB$3:CB$1130,1),"MAS PARECIDO","NO")</f>
        <v>NO</v>
      </c>
      <c r="CD182" s="62" t="str">
        <f>IF(CB182&lt;=SMALL(CB$3:CB$1130,5),"SIMILAR","NO")</f>
        <v>NO</v>
      </c>
      <c r="CE182" s="62" t="str">
        <f t="shared" si="126"/>
        <v>N/A</v>
      </c>
      <c r="CF182" s="62">
        <f t="shared" si="127"/>
        <v>0</v>
      </c>
      <c r="CG182" s="65">
        <f t="shared" si="128"/>
        <v>0</v>
      </c>
      <c r="CH182" s="59">
        <f>IFERROR(SQRT(($E182-$E$1136)^2+($AD182-$AD$1136)^2),0)</f>
        <v>1.2000360010800324E-2</v>
      </c>
      <c r="CI182" s="62" t="str">
        <f>IF(CH182&lt;=SMALL(CH$3:CH$1130,1),"MAS PARECIDO","NO")</f>
        <v>NO</v>
      </c>
      <c r="CJ182" s="62" t="str">
        <f>IF(CH182&lt;=SMALL(CH$3:CH$1130,5),"SIMILAR","NO")</f>
        <v>NO</v>
      </c>
      <c r="CK182" s="62" t="str">
        <f t="shared" si="129"/>
        <v>N/A</v>
      </c>
      <c r="CL182" s="62">
        <f t="shared" si="130"/>
        <v>0</v>
      </c>
      <c r="CM182" s="65">
        <f t="shared" si="131"/>
        <v>0</v>
      </c>
      <c r="CN182" s="59">
        <f>IFERROR(SQRT(($E182-$E$1136)^2+($AG182-$AG$1136)^2),0)</f>
        <v>1.00007200172807</v>
      </c>
      <c r="CO182" s="62" t="str">
        <f>IF(CN182&lt;=SMALL(CN$3:CN$1130,1),"MAS PARECIDO","NO")</f>
        <v>NO</v>
      </c>
      <c r="CP182" s="62" t="str">
        <f>IF(CN182&lt;=SMALL(CN$3:CN$1130,5),"SIMILAR","NO")</f>
        <v>NO</v>
      </c>
      <c r="CQ182" s="62" t="str">
        <f t="shared" si="132"/>
        <v>N/A</v>
      </c>
      <c r="CR182" s="62">
        <f t="shared" si="133"/>
        <v>0</v>
      </c>
      <c r="CS182" s="65">
        <f t="shared" si="134"/>
        <v>0</v>
      </c>
      <c r="CT182" s="59">
        <f>IFERROR(SQRT(($E182-$E$1136)^2+($AJ182-$AJ$1136)^2),0)</f>
        <v>1.2000360010800324E-2</v>
      </c>
      <c r="CU182" s="62" t="str">
        <f>IF(CT182&lt;=SMALL(CT$3:CT$1130,1),"MAS PARECIDO","NO")</f>
        <v>NO</v>
      </c>
      <c r="CV182" s="62" t="str">
        <f>IF(CT182&lt;=SMALL(CT$3:CT$1130,5),"SIMILAR","NO")</f>
        <v>NO</v>
      </c>
      <c r="CW182" s="62" t="str">
        <f t="shared" si="135"/>
        <v>N/A</v>
      </c>
      <c r="CX182" s="62">
        <f t="shared" si="136"/>
        <v>0</v>
      </c>
      <c r="CY182" s="65">
        <f t="shared" si="137"/>
        <v>0</v>
      </c>
      <c r="CZ182" s="2" t="s">
        <v>1600</v>
      </c>
      <c r="DA182" s="2" t="s">
        <v>1601</v>
      </c>
      <c r="DB182" s="2">
        <v>1</v>
      </c>
      <c r="DC182" s="2" t="s">
        <v>346</v>
      </c>
    </row>
    <row r="183" spans="1:107">
      <c r="A183" s="45" t="s">
        <v>371</v>
      </c>
      <c r="B183" s="46">
        <v>195376</v>
      </c>
      <c r="C183" s="47">
        <f>(B183-$B$1132)/($B$1133-$B$1132)</f>
        <v>0.22311222884150497</v>
      </c>
      <c r="D183" s="46">
        <v>50000</v>
      </c>
      <c r="E183" s="47">
        <f>(D183-$D$1132)/($D$1133-$D$1132)</f>
        <v>9.9972999189975695E-2</v>
      </c>
      <c r="F183" s="46" t="s">
        <v>203</v>
      </c>
      <c r="G183" s="44">
        <f>VLOOKUP(F183,'DATOS DE SOPORTE'!$Y$5:$Z$8,2,FALSE)</f>
        <v>3</v>
      </c>
      <c r="H183" s="47">
        <f>(G183-$G$1132)/($G$1133-$G$1132)</f>
        <v>0.66666666666666663</v>
      </c>
      <c r="I183" s="50">
        <v>0</v>
      </c>
      <c r="J183" s="44">
        <f t="shared" si="99"/>
        <v>0</v>
      </c>
      <c r="K183" s="43">
        <f>(J183-$J$1132)/($J$1133-$J$1132)</f>
        <v>0</v>
      </c>
      <c r="L183" s="51" t="str">
        <f t="shared" si="138"/>
        <v>NO</v>
      </c>
      <c r="M183" s="46" t="s">
        <v>192</v>
      </c>
      <c r="N183" s="44">
        <f t="shared" si="100"/>
        <v>2</v>
      </c>
      <c r="O183" s="43">
        <f>(N183-N$1132)/(N$1133-N$1132)</f>
        <v>1</v>
      </c>
      <c r="P183" s="46" t="s">
        <v>58</v>
      </c>
      <c r="Q183" s="44">
        <f t="shared" si="101"/>
        <v>3</v>
      </c>
      <c r="R183" s="43">
        <f>(Q183-Q$1132)/(Q$1133-Q$1132)</f>
        <v>1</v>
      </c>
      <c r="S183" s="46" t="s">
        <v>194</v>
      </c>
      <c r="T183" s="44">
        <f t="shared" si="102"/>
        <v>1</v>
      </c>
      <c r="U183" s="43">
        <f>(T183-T$1132)/(T$1133-T$1132)</f>
        <v>0</v>
      </c>
      <c r="V183" s="46" t="s">
        <v>62</v>
      </c>
      <c r="W183" s="53">
        <f>VLOOKUP(V183,'DATOS DE SOPORTE'!$S$5:$T$10,2,FALSE)</f>
        <v>1</v>
      </c>
      <c r="X183" s="54">
        <f>(W183-W$1132)/(W$1133-W$1132)</f>
        <v>0</v>
      </c>
      <c r="Y183" s="46" t="s">
        <v>188</v>
      </c>
      <c r="Z183" s="53">
        <f t="shared" si="122"/>
        <v>1</v>
      </c>
      <c r="AA183" s="54">
        <f>(Z183-Z$1132)/(Z$1133-Z$1132)</f>
        <v>0</v>
      </c>
      <c r="AB183" s="46" t="s">
        <v>188</v>
      </c>
      <c r="AC183" s="53">
        <f t="shared" si="123"/>
        <v>1</v>
      </c>
      <c r="AD183" s="54">
        <f>(AC183-AC$1132)/(AC$1133-AC$1132)</f>
        <v>0</v>
      </c>
      <c r="AE183" s="46" t="s">
        <v>188</v>
      </c>
      <c r="AF183" s="53">
        <f t="shared" si="124"/>
        <v>1</v>
      </c>
      <c r="AG183" s="54">
        <f>(AF183-AF$1132)/(AF$1133-AF$1132)</f>
        <v>0</v>
      </c>
      <c r="AH183" s="24" t="s">
        <v>67</v>
      </c>
      <c r="AI183" s="53">
        <f>VLOOKUP(AH183,'DATOS DE SOPORTE'!$V$5:$W$8,2,FALSE)</f>
        <v>1</v>
      </c>
      <c r="AJ183" s="54">
        <f>(AI183-AI$1132)/(AI$1133-AI$1132)</f>
        <v>0</v>
      </c>
      <c r="AK183" s="58" t="str">
        <f t="shared" si="125"/>
        <v>Muy malo</v>
      </c>
      <c r="AL183" s="61">
        <f>IFERROR(SQRT(($E183-$E$1136)^2+($C183-$C$1136)^2),0)</f>
        <v>0.10160529654292051</v>
      </c>
      <c r="AM183" s="62" t="str">
        <f>IF(AL183&lt;=SMALL($AL$3:$AL$1130,1),"MAS PARECIDO","NO")</f>
        <v>NO</v>
      </c>
      <c r="AN183" s="62" t="str">
        <f>IF(AL183&lt;=SMALL($AL$3:$AL$1130,5),"SIMILAR","NO")</f>
        <v>NO</v>
      </c>
      <c r="AO183" s="62" t="str">
        <f t="shared" si="139"/>
        <v>N/A</v>
      </c>
      <c r="AP183" s="62">
        <f t="shared" si="103"/>
        <v>0</v>
      </c>
      <c r="AQ183" s="65">
        <f t="shared" si="140"/>
        <v>0</v>
      </c>
      <c r="AR183" s="61">
        <f>IFERROR(SQRT(($E183-$E$1136)^2+($H183-$H$1136)^2),0)</f>
        <v>0.34801107904506745</v>
      </c>
      <c r="AS183" s="62" t="str">
        <f>IF(AR183&lt;=SMALL(AR$3:AR$1130,1),"MAS PARECIDO","NO")</f>
        <v>NO</v>
      </c>
      <c r="AT183" s="62" t="str">
        <f>IF(AR183&lt;=SMALL(AR$3:AR$1130,5),"SIMILAR","NO")</f>
        <v>NO</v>
      </c>
      <c r="AU183" s="62" t="str">
        <f t="shared" si="104"/>
        <v>N/A</v>
      </c>
      <c r="AV183" s="62">
        <f t="shared" si="105"/>
        <v>0</v>
      </c>
      <c r="AW183" s="65">
        <f t="shared" si="106"/>
        <v>0</v>
      </c>
      <c r="AX183" s="59">
        <f>IFERROR(SQRT(($E183-$E$1136)^2+($K183-$K$1136)^2),0)</f>
        <v>0.22360813944711647</v>
      </c>
      <c r="AY183" s="62" t="str">
        <f>IF(AX183&lt;=SMALL(AX$3:AX$1130,1),"MAS PARECIDO","NO")</f>
        <v>NO</v>
      </c>
      <c r="AZ183" s="62" t="str">
        <f>IF(AX183&lt;=SMALL(AX$3:AX$1130,5),"SIMILAR","NO")</f>
        <v>NO</v>
      </c>
      <c r="BA183" s="62" t="str">
        <f t="shared" si="107"/>
        <v>N/A</v>
      </c>
      <c r="BB183" s="62">
        <f t="shared" si="108"/>
        <v>0</v>
      </c>
      <c r="BC183" s="65">
        <f t="shared" si="109"/>
        <v>0</v>
      </c>
      <c r="BD183" s="59">
        <f>IFERROR(SQRT(($E183-$E$1136)^2+($O183-$O$1136)^2),0)</f>
        <v>0.10000300009000269</v>
      </c>
      <c r="BE183" s="62" t="str">
        <f>IF(BD183&lt;=SMALL(BD$3:BD$1130,1),"MAS PARECIDO","NO")</f>
        <v>NO</v>
      </c>
      <c r="BF183" s="62" t="str">
        <f>IF(BD183&lt;=SMALL(BD$3:BD$1130,5),"SIMILAR","NO")</f>
        <v>NO</v>
      </c>
      <c r="BG183" s="62" t="str">
        <f t="shared" si="110"/>
        <v>N/A</v>
      </c>
      <c r="BH183" s="62">
        <f t="shared" si="111"/>
        <v>0</v>
      </c>
      <c r="BI183" s="65">
        <f t="shared" si="112"/>
        <v>0</v>
      </c>
      <c r="BJ183" s="59">
        <f>IFERROR(SQRT(($E183-$E$1136)^2+($R183-$R$1136)^2),0)</f>
        <v>0.50990253973382116</v>
      </c>
      <c r="BK183" s="62" t="str">
        <f>IF(BJ183&lt;=SMALL(BJ$3:BJ$1130,1),"MAS PARECIDO","NO")</f>
        <v>NO</v>
      </c>
      <c r="BL183" s="62" t="str">
        <f>IF(BJ183&lt;=SMALL(BJ$3:BJ$1130,5),"SIMILAR","NO")</f>
        <v>NO</v>
      </c>
      <c r="BM183" s="62" t="str">
        <f t="shared" si="113"/>
        <v>N/A</v>
      </c>
      <c r="BN183" s="62">
        <f t="shared" si="114"/>
        <v>0</v>
      </c>
      <c r="BO183" s="65">
        <f t="shared" si="115"/>
        <v>0</v>
      </c>
      <c r="BP183" s="59">
        <f>IFERROR(SQRT(($E183-$E$1136)^2+($U183-$U$1136)^2),0)</f>
        <v>0.10000300009000269</v>
      </c>
      <c r="BQ183" s="62" t="str">
        <f>IF(BP183&lt;=SMALL(BP$3:BP$1130,1),"MAS PARECIDO","NO")</f>
        <v>NO</v>
      </c>
      <c r="BR183" s="62" t="str">
        <f>IF(BP183&lt;=SMALL(BP$3:BP$1130,5),"SIMILAR","NO")</f>
        <v>NO</v>
      </c>
      <c r="BS183" s="62" t="str">
        <f t="shared" si="116"/>
        <v>N/A</v>
      </c>
      <c r="BT183" s="62">
        <f t="shared" si="117"/>
        <v>0</v>
      </c>
      <c r="BU183" s="65">
        <f t="shared" si="118"/>
        <v>0</v>
      </c>
      <c r="BV183" s="59">
        <f>IFERROR(SQRT(($E183-$E$1136)^2+($X183-$X$1136)^2),0)</f>
        <v>0.10000300009000269</v>
      </c>
      <c r="BW183" s="62" t="str">
        <f>IF(BV183&lt;=SMALL(BV$3:BV$1130,1),"MAS PARECIDO","NO")</f>
        <v>NO</v>
      </c>
      <c r="BX183" s="62" t="str">
        <f>IF(BV183&lt;=SMALL(BV$3:BV$1130,5),"SIMILAR","NO")</f>
        <v>NO</v>
      </c>
      <c r="BY183" s="62" t="str">
        <f t="shared" si="119"/>
        <v>N/A</v>
      </c>
      <c r="BZ183" s="62">
        <f t="shared" si="120"/>
        <v>0</v>
      </c>
      <c r="CA183" s="65">
        <f t="shared" si="121"/>
        <v>0</v>
      </c>
      <c r="CB183" s="59">
        <f>IFERROR(SQRT(($E183-$E$1136)^2+($AA183-$AA$1136)^2),0)</f>
        <v>0.10000300009000269</v>
      </c>
      <c r="CC183" s="62" t="str">
        <f>IF(CB183&lt;=SMALL(CB$3:CB$1130,1),"MAS PARECIDO","NO")</f>
        <v>NO</v>
      </c>
      <c r="CD183" s="62" t="str">
        <f>IF(CB183&lt;=SMALL(CB$3:CB$1130,5),"SIMILAR","NO")</f>
        <v>NO</v>
      </c>
      <c r="CE183" s="62" t="str">
        <f t="shared" si="126"/>
        <v>N/A</v>
      </c>
      <c r="CF183" s="62">
        <f t="shared" si="127"/>
        <v>0</v>
      </c>
      <c r="CG183" s="65">
        <f t="shared" si="128"/>
        <v>0</v>
      </c>
      <c r="CH183" s="59">
        <f>IFERROR(SQRT(($E183-$E$1136)^2+($AD183-$AD$1136)^2),0)</f>
        <v>1.0049878606366351</v>
      </c>
      <c r="CI183" s="62" t="str">
        <f>IF(CH183&lt;=SMALL(CH$3:CH$1130,1),"MAS PARECIDO","NO")</f>
        <v>NO</v>
      </c>
      <c r="CJ183" s="62" t="str">
        <f>IF(CH183&lt;=SMALL(CH$3:CH$1130,5),"SIMILAR","NO")</f>
        <v>NO</v>
      </c>
      <c r="CK183" s="62" t="str">
        <f t="shared" si="129"/>
        <v>N/A</v>
      </c>
      <c r="CL183" s="62">
        <f t="shared" si="130"/>
        <v>0</v>
      </c>
      <c r="CM183" s="65">
        <f t="shared" si="131"/>
        <v>0</v>
      </c>
      <c r="CN183" s="59">
        <f>IFERROR(SQRT(($E183-$E$1136)^2+($AG183-$AG$1136)^2),0)</f>
        <v>1.0049878606366351</v>
      </c>
      <c r="CO183" s="62" t="str">
        <f>IF(CN183&lt;=SMALL(CN$3:CN$1130,1),"MAS PARECIDO","NO")</f>
        <v>NO</v>
      </c>
      <c r="CP183" s="62" t="str">
        <f>IF(CN183&lt;=SMALL(CN$3:CN$1130,5),"SIMILAR","NO")</f>
        <v>NO</v>
      </c>
      <c r="CQ183" s="62" t="str">
        <f t="shared" si="132"/>
        <v>N/A</v>
      </c>
      <c r="CR183" s="62">
        <f t="shared" si="133"/>
        <v>0</v>
      </c>
      <c r="CS183" s="65">
        <f t="shared" si="134"/>
        <v>0</v>
      </c>
      <c r="CT183" s="59">
        <f>IFERROR(SQRT(($E183-$E$1136)^2+($AJ183-$AJ$1136)^2),0)</f>
        <v>0.10000300009000269</v>
      </c>
      <c r="CU183" s="62" t="str">
        <f>IF(CT183&lt;=SMALL(CT$3:CT$1130,1),"MAS PARECIDO","NO")</f>
        <v>NO</v>
      </c>
      <c r="CV183" s="62" t="str">
        <f>IF(CT183&lt;=SMALL(CT$3:CT$1130,5),"SIMILAR","NO")</f>
        <v>NO</v>
      </c>
      <c r="CW183" s="62" t="str">
        <f t="shared" si="135"/>
        <v>N/A</v>
      </c>
      <c r="CX183" s="62">
        <f t="shared" si="136"/>
        <v>0</v>
      </c>
      <c r="CY183" s="65">
        <f t="shared" si="137"/>
        <v>0</v>
      </c>
      <c r="CZ183" s="2" t="s">
        <v>1602</v>
      </c>
      <c r="DA183" s="2" t="s">
        <v>1603</v>
      </c>
      <c r="DB183" s="2">
        <v>12</v>
      </c>
      <c r="DC183" s="2" t="s">
        <v>319</v>
      </c>
    </row>
    <row r="184" spans="1:107">
      <c r="A184" s="45" t="s">
        <v>372</v>
      </c>
      <c r="B184" s="46">
        <v>76827</v>
      </c>
      <c r="C184" s="47">
        <f>(B184-$B$1132)/($B$1133-$B$1132)</f>
        <v>8.4538737088170099E-2</v>
      </c>
      <c r="D184" s="46">
        <v>17000</v>
      </c>
      <c r="E184" s="47">
        <f>(D184-$D$1132)/($D$1133-$D$1132)</f>
        <v>3.3971019130573918E-2</v>
      </c>
      <c r="F184" s="46" t="s">
        <v>53</v>
      </c>
      <c r="G184" s="44">
        <f>VLOOKUP(F184,'DATOS DE SOPORTE'!$Y$5:$Z$8,2,FALSE)</f>
        <v>2</v>
      </c>
      <c r="H184" s="47">
        <f>(G184-$G$1132)/($G$1133-$G$1132)</f>
        <v>0.33333333333333331</v>
      </c>
      <c r="I184" s="50">
        <v>2</v>
      </c>
      <c r="J184" s="44">
        <f t="shared" si="99"/>
        <v>2</v>
      </c>
      <c r="K184" s="43">
        <f>(J184-$J$1132)/($J$1133-$J$1132)</f>
        <v>0.4</v>
      </c>
      <c r="L184" s="51" t="str">
        <f t="shared" si="138"/>
        <v>SI</v>
      </c>
      <c r="M184" s="46" t="s">
        <v>192</v>
      </c>
      <c r="N184" s="44">
        <f t="shared" si="100"/>
        <v>2</v>
      </c>
      <c r="O184" s="43">
        <f>(N184-N$1132)/(N$1133-N$1132)</f>
        <v>1</v>
      </c>
      <c r="P184" s="46" t="s">
        <v>58</v>
      </c>
      <c r="Q184" s="44">
        <f t="shared" si="101"/>
        <v>3</v>
      </c>
      <c r="R184" s="43">
        <f>(Q184-Q$1132)/(Q$1133-Q$1132)</f>
        <v>1</v>
      </c>
      <c r="S184" s="46" t="s">
        <v>60</v>
      </c>
      <c r="T184" s="44">
        <f t="shared" si="102"/>
        <v>2</v>
      </c>
      <c r="U184" s="43">
        <f>(T184-T$1132)/(T$1133-T$1132)</f>
        <v>1</v>
      </c>
      <c r="V184" s="46" t="s">
        <v>62</v>
      </c>
      <c r="W184" s="53">
        <f>VLOOKUP(V184,'DATOS DE SOPORTE'!$S$5:$T$10,2,FALSE)</f>
        <v>1</v>
      </c>
      <c r="X184" s="54">
        <f>(W184-W$1132)/(W$1133-W$1132)</f>
        <v>0</v>
      </c>
      <c r="Y184" s="46" t="s">
        <v>136</v>
      </c>
      <c r="Z184" s="53">
        <f t="shared" si="122"/>
        <v>2</v>
      </c>
      <c r="AA184" s="54">
        <f>(Z184-Z$1132)/(Z$1133-Z$1132)</f>
        <v>1</v>
      </c>
      <c r="AB184" s="46" t="s">
        <v>136</v>
      </c>
      <c r="AC184" s="53">
        <f t="shared" si="123"/>
        <v>2</v>
      </c>
      <c r="AD184" s="54">
        <f>(AC184-AC$1132)/(AC$1133-AC$1132)</f>
        <v>1</v>
      </c>
      <c r="AE184" s="46" t="s">
        <v>188</v>
      </c>
      <c r="AF184" s="53">
        <f t="shared" si="124"/>
        <v>1</v>
      </c>
      <c r="AG184" s="54">
        <f>(AF184-AF$1132)/(AF$1133-AF$1132)</f>
        <v>0</v>
      </c>
      <c r="AH184" s="24" t="s">
        <v>67</v>
      </c>
      <c r="AI184" s="53">
        <f>VLOOKUP(AH184,'DATOS DE SOPORTE'!$V$5:$W$8,2,FALSE)</f>
        <v>1</v>
      </c>
      <c r="AJ184" s="54">
        <f>(AI184-AI$1132)/(AI$1133-AI$1132)</f>
        <v>0</v>
      </c>
      <c r="AK184" s="58" t="str">
        <f t="shared" si="125"/>
        <v>Muy malo</v>
      </c>
      <c r="AL184" s="61">
        <f>IFERROR(SQRT(($E184-$E$1136)^2+($C184-$C$1136)^2),0)</f>
        <v>0.12530162588917143</v>
      </c>
      <c r="AM184" s="62" t="str">
        <f>IF(AL184&lt;=SMALL($AL$3:$AL$1130,1),"MAS PARECIDO","NO")</f>
        <v>NO</v>
      </c>
      <c r="AN184" s="62" t="str">
        <f>IF(AL184&lt;=SMALL($AL$3:$AL$1130,5),"SIMILAR","NO")</f>
        <v>NO</v>
      </c>
      <c r="AO184" s="62" t="str">
        <f t="shared" si="139"/>
        <v>N/A</v>
      </c>
      <c r="AP184" s="62">
        <f t="shared" si="103"/>
        <v>0</v>
      </c>
      <c r="AQ184" s="65">
        <f t="shared" si="140"/>
        <v>0</v>
      </c>
      <c r="AR184" s="61">
        <f>IFERROR(SQRT(($E184-$E$1136)^2+($H184-$H$1136)^2),0)</f>
        <v>3.4001020030600917E-2</v>
      </c>
      <c r="AS184" s="62" t="str">
        <f>IF(AR184&lt;=SMALL(AR$3:AR$1130,1),"MAS PARECIDO","NO")</f>
        <v>NO</v>
      </c>
      <c r="AT184" s="62" t="str">
        <f>IF(AR184&lt;=SMALL(AR$3:AR$1130,5),"SIMILAR","NO")</f>
        <v>NO</v>
      </c>
      <c r="AU184" s="62" t="str">
        <f t="shared" si="104"/>
        <v>N/A</v>
      </c>
      <c r="AV184" s="62">
        <f t="shared" si="105"/>
        <v>0</v>
      </c>
      <c r="AW184" s="65">
        <f t="shared" si="106"/>
        <v>0</v>
      </c>
      <c r="AX184" s="59">
        <f>IFERROR(SQRT(($E184-$E$1136)^2+($K184-$K$1136)^2),0)</f>
        <v>0.20286958708273978</v>
      </c>
      <c r="AY184" s="62" t="str">
        <f>IF(AX184&lt;=SMALL(AX$3:AX$1130,1),"MAS PARECIDO","NO")</f>
        <v>NO</v>
      </c>
      <c r="AZ184" s="62" t="str">
        <f>IF(AX184&lt;=SMALL(AX$3:AX$1130,5),"SIMILAR","NO")</f>
        <v>NO</v>
      </c>
      <c r="BA184" s="62" t="str">
        <f t="shared" si="107"/>
        <v>N/A</v>
      </c>
      <c r="BB184" s="62">
        <f t="shared" si="108"/>
        <v>0</v>
      </c>
      <c r="BC184" s="65">
        <f t="shared" si="109"/>
        <v>0</v>
      </c>
      <c r="BD184" s="59">
        <f>IFERROR(SQRT(($E184-$E$1136)^2+($O184-$O$1136)^2),0)</f>
        <v>3.4001020030600917E-2</v>
      </c>
      <c r="BE184" s="62" t="str">
        <f>IF(BD184&lt;=SMALL(BD$3:BD$1130,1),"MAS PARECIDO","NO")</f>
        <v>NO</v>
      </c>
      <c r="BF184" s="62" t="str">
        <f>IF(BD184&lt;=SMALL(BD$3:BD$1130,5),"SIMILAR","NO")</f>
        <v>NO</v>
      </c>
      <c r="BG184" s="62" t="str">
        <f t="shared" si="110"/>
        <v>N/A</v>
      </c>
      <c r="BH184" s="62">
        <f t="shared" si="111"/>
        <v>0</v>
      </c>
      <c r="BI184" s="65">
        <f t="shared" si="112"/>
        <v>0</v>
      </c>
      <c r="BJ184" s="59">
        <f>IFERROR(SQRT(($E184-$E$1136)^2+($R184-$R$1136)^2),0)</f>
        <v>0.50115473594801174</v>
      </c>
      <c r="BK184" s="62" t="str">
        <f>IF(BJ184&lt;=SMALL(BJ$3:BJ$1130,1),"MAS PARECIDO","NO")</f>
        <v>NO</v>
      </c>
      <c r="BL184" s="62" t="str">
        <f>IF(BJ184&lt;=SMALL(BJ$3:BJ$1130,5),"SIMILAR","NO")</f>
        <v>NO</v>
      </c>
      <c r="BM184" s="62" t="str">
        <f t="shared" si="113"/>
        <v>N/A</v>
      </c>
      <c r="BN184" s="62">
        <f t="shared" si="114"/>
        <v>0</v>
      </c>
      <c r="BO184" s="65">
        <f t="shared" si="115"/>
        <v>0</v>
      </c>
      <c r="BP184" s="59">
        <f>IFERROR(SQRT(($E184-$E$1136)^2+($U184-$U$1136)^2),0)</f>
        <v>1.0005778677160122</v>
      </c>
      <c r="BQ184" s="62" t="str">
        <f>IF(BP184&lt;=SMALL(BP$3:BP$1130,1),"MAS PARECIDO","NO")</f>
        <v>NO</v>
      </c>
      <c r="BR184" s="62" t="str">
        <f>IF(BP184&lt;=SMALL(BP$3:BP$1130,5),"SIMILAR","NO")</f>
        <v>NO</v>
      </c>
      <c r="BS184" s="62" t="str">
        <f t="shared" si="116"/>
        <v>N/A</v>
      </c>
      <c r="BT184" s="62">
        <f t="shared" si="117"/>
        <v>0</v>
      </c>
      <c r="BU184" s="65">
        <f t="shared" si="118"/>
        <v>0</v>
      </c>
      <c r="BV184" s="59">
        <f>IFERROR(SQRT(($E184-$E$1136)^2+($X184-$X$1136)^2),0)</f>
        <v>3.4001020030600917E-2</v>
      </c>
      <c r="BW184" s="62" t="str">
        <f>IF(BV184&lt;=SMALL(BV$3:BV$1130,1),"MAS PARECIDO","NO")</f>
        <v>NO</v>
      </c>
      <c r="BX184" s="62" t="str">
        <f>IF(BV184&lt;=SMALL(BV$3:BV$1130,5),"SIMILAR","NO")</f>
        <v>NO</v>
      </c>
      <c r="BY184" s="62" t="str">
        <f t="shared" si="119"/>
        <v>N/A</v>
      </c>
      <c r="BZ184" s="62">
        <f t="shared" si="120"/>
        <v>0</v>
      </c>
      <c r="CA184" s="65">
        <f t="shared" si="121"/>
        <v>0</v>
      </c>
      <c r="CB184" s="59">
        <f>IFERROR(SQRT(($E184-$E$1136)^2+($AA184-$AA$1136)^2),0)</f>
        <v>1.0005778677160122</v>
      </c>
      <c r="CC184" s="62" t="str">
        <f>IF(CB184&lt;=SMALL(CB$3:CB$1130,1),"MAS PARECIDO","NO")</f>
        <v>NO</v>
      </c>
      <c r="CD184" s="62" t="str">
        <f>IF(CB184&lt;=SMALL(CB$3:CB$1130,5),"SIMILAR","NO")</f>
        <v>NO</v>
      </c>
      <c r="CE184" s="62" t="str">
        <f t="shared" si="126"/>
        <v>N/A</v>
      </c>
      <c r="CF184" s="62">
        <f t="shared" si="127"/>
        <v>0</v>
      </c>
      <c r="CG184" s="65">
        <f t="shared" si="128"/>
        <v>0</v>
      </c>
      <c r="CH184" s="59">
        <f>IFERROR(SQRT(($E184-$E$1136)^2+($AD184-$AD$1136)^2),0)</f>
        <v>3.4001020030600917E-2</v>
      </c>
      <c r="CI184" s="62" t="str">
        <f>IF(CH184&lt;=SMALL(CH$3:CH$1130,1),"MAS PARECIDO","NO")</f>
        <v>NO</v>
      </c>
      <c r="CJ184" s="62" t="str">
        <f>IF(CH184&lt;=SMALL(CH$3:CH$1130,5),"SIMILAR","NO")</f>
        <v>NO</v>
      </c>
      <c r="CK184" s="62" t="str">
        <f t="shared" si="129"/>
        <v>N/A</v>
      </c>
      <c r="CL184" s="62">
        <f t="shared" si="130"/>
        <v>0</v>
      </c>
      <c r="CM184" s="65">
        <f t="shared" si="131"/>
        <v>0</v>
      </c>
      <c r="CN184" s="59">
        <f>IFERROR(SQRT(($E184-$E$1136)^2+($AG184-$AG$1136)^2),0)</f>
        <v>1.0005778677160122</v>
      </c>
      <c r="CO184" s="62" t="str">
        <f>IF(CN184&lt;=SMALL(CN$3:CN$1130,1),"MAS PARECIDO","NO")</f>
        <v>NO</v>
      </c>
      <c r="CP184" s="62" t="str">
        <f>IF(CN184&lt;=SMALL(CN$3:CN$1130,5),"SIMILAR","NO")</f>
        <v>NO</v>
      </c>
      <c r="CQ184" s="62" t="str">
        <f t="shared" si="132"/>
        <v>N/A</v>
      </c>
      <c r="CR184" s="62">
        <f t="shared" si="133"/>
        <v>0</v>
      </c>
      <c r="CS184" s="65">
        <f t="shared" si="134"/>
        <v>0</v>
      </c>
      <c r="CT184" s="59">
        <f>IFERROR(SQRT(($E184-$E$1136)^2+($AJ184-$AJ$1136)^2),0)</f>
        <v>3.4001020030600917E-2</v>
      </c>
      <c r="CU184" s="62" t="str">
        <f>IF(CT184&lt;=SMALL(CT$3:CT$1130,1),"MAS PARECIDO","NO")</f>
        <v>NO</v>
      </c>
      <c r="CV184" s="62" t="str">
        <f>IF(CT184&lt;=SMALL(CT$3:CT$1130,5),"SIMILAR","NO")</f>
        <v>NO</v>
      </c>
      <c r="CW184" s="62" t="str">
        <f t="shared" si="135"/>
        <v>N/A</v>
      </c>
      <c r="CX184" s="62">
        <f t="shared" si="136"/>
        <v>0</v>
      </c>
      <c r="CY184" s="65">
        <f t="shared" si="137"/>
        <v>0</v>
      </c>
      <c r="CZ184" s="2" t="s">
        <v>1604</v>
      </c>
      <c r="DA184" s="2" t="s">
        <v>1605</v>
      </c>
      <c r="DB184" s="2">
        <v>10</v>
      </c>
      <c r="DC184" s="2" t="s">
        <v>319</v>
      </c>
    </row>
    <row r="185" spans="1:107">
      <c r="A185" s="45" t="s">
        <v>373</v>
      </c>
      <c r="B185" s="46">
        <v>13500</v>
      </c>
      <c r="C185" s="47">
        <f>(B185-$B$1132)/($B$1133-$B$1132)</f>
        <v>1.0514970440931946E-2</v>
      </c>
      <c r="D185" s="46">
        <v>7050</v>
      </c>
      <c r="E185" s="47">
        <f>(D185-$D$1132)/($D$1133-$D$1132)</f>
        <v>1.4070422112663379E-2</v>
      </c>
      <c r="F185" s="46" t="s">
        <v>53</v>
      </c>
      <c r="G185" s="44">
        <f>VLOOKUP(F185,'DATOS DE SOPORTE'!$Y$5:$Z$8,2,FALSE)</f>
        <v>2</v>
      </c>
      <c r="H185" s="47">
        <f>(G185-$G$1132)/($G$1133-$G$1132)</f>
        <v>0.33333333333333331</v>
      </c>
      <c r="I185" s="50">
        <v>1</v>
      </c>
      <c r="J185" s="44">
        <f t="shared" si="99"/>
        <v>1</v>
      </c>
      <c r="K185" s="43">
        <f>(J185-$J$1132)/($J$1133-$J$1132)</f>
        <v>0.2</v>
      </c>
      <c r="L185" s="51" t="str">
        <f t="shared" si="138"/>
        <v>SI</v>
      </c>
      <c r="M185" s="46" t="s">
        <v>192</v>
      </c>
      <c r="N185" s="44">
        <f t="shared" si="100"/>
        <v>2</v>
      </c>
      <c r="O185" s="43">
        <f>(N185-N$1132)/(N$1133-N$1132)</f>
        <v>1</v>
      </c>
      <c r="P185" s="46" t="s">
        <v>193</v>
      </c>
      <c r="Q185" s="44">
        <f t="shared" si="101"/>
        <v>2</v>
      </c>
      <c r="R185" s="43">
        <f>(Q185-Q$1132)/(Q$1133-Q$1132)</f>
        <v>0.5</v>
      </c>
      <c r="S185" s="46" t="s">
        <v>194</v>
      </c>
      <c r="T185" s="44">
        <f t="shared" si="102"/>
        <v>1</v>
      </c>
      <c r="U185" s="43">
        <f>(T185-T$1132)/(T$1133-T$1132)</f>
        <v>0</v>
      </c>
      <c r="V185" s="46" t="s">
        <v>237</v>
      </c>
      <c r="W185" s="53">
        <f>VLOOKUP(V185,'DATOS DE SOPORTE'!$S$5:$T$10,2,FALSE)</f>
        <v>6</v>
      </c>
      <c r="X185" s="54">
        <f>(W185-W$1132)/(W$1133-W$1132)</f>
        <v>1</v>
      </c>
      <c r="Y185" s="46" t="s">
        <v>136</v>
      </c>
      <c r="Z185" s="53">
        <f t="shared" si="122"/>
        <v>2</v>
      </c>
      <c r="AA185" s="54">
        <f>(Z185-Z$1132)/(Z$1133-Z$1132)</f>
        <v>1</v>
      </c>
      <c r="AB185" s="46" t="s">
        <v>188</v>
      </c>
      <c r="AC185" s="53">
        <f t="shared" si="123"/>
        <v>1</v>
      </c>
      <c r="AD185" s="54">
        <f>(AC185-AC$1132)/(AC$1133-AC$1132)</f>
        <v>0</v>
      </c>
      <c r="AE185" s="46" t="s">
        <v>188</v>
      </c>
      <c r="AF185" s="53">
        <f t="shared" si="124"/>
        <v>1</v>
      </c>
      <c r="AG185" s="54">
        <f>(AF185-AF$1132)/(AF$1133-AF$1132)</f>
        <v>0</v>
      </c>
      <c r="AH185" s="24" t="s">
        <v>199</v>
      </c>
      <c r="AI185" s="53">
        <f>VLOOKUP(AH185,'DATOS DE SOPORTE'!$V$5:$W$8,2,FALSE)</f>
        <v>2</v>
      </c>
      <c r="AJ185" s="54">
        <f>(AI185-AI$1132)/(AI$1133-AI$1132)</f>
        <v>0.33333333333333331</v>
      </c>
      <c r="AK185" s="58" t="str">
        <f t="shared" si="125"/>
        <v>Regular</v>
      </c>
      <c r="AL185" s="61">
        <f>IFERROR(SQRT(($E185-$E$1136)^2+($C185-$C$1136)^2),0)</f>
        <v>0.1951341650047981</v>
      </c>
      <c r="AM185" s="62" t="str">
        <f>IF(AL185&lt;=SMALL($AL$3:$AL$1130,1),"MAS PARECIDO","NO")</f>
        <v>NO</v>
      </c>
      <c r="AN185" s="62" t="str">
        <f>IF(AL185&lt;=SMALL($AL$3:$AL$1130,5),"SIMILAR","NO")</f>
        <v>NO</v>
      </c>
      <c r="AO185" s="62" t="str">
        <f t="shared" si="139"/>
        <v>N/A</v>
      </c>
      <c r="AP185" s="62">
        <f t="shared" si="103"/>
        <v>0</v>
      </c>
      <c r="AQ185" s="65">
        <f t="shared" si="140"/>
        <v>0</v>
      </c>
      <c r="AR185" s="61">
        <f>IFERROR(SQRT(($E185-$E$1136)^2+($H185-$H$1136)^2),0)</f>
        <v>1.4100423012690381E-2</v>
      </c>
      <c r="AS185" s="62" t="str">
        <f>IF(AR185&lt;=SMALL(AR$3:AR$1130,1),"MAS PARECIDO","NO")</f>
        <v>NO</v>
      </c>
      <c r="AT185" s="62" t="str">
        <f>IF(AR185&lt;=SMALL(AR$3:AR$1130,5),"SIMILAR","NO")</f>
        <v>NO</v>
      </c>
      <c r="AU185" s="62" t="str">
        <f t="shared" si="104"/>
        <v>N/A</v>
      </c>
      <c r="AV185" s="62">
        <f t="shared" si="105"/>
        <v>0</v>
      </c>
      <c r="AW185" s="65">
        <f t="shared" si="106"/>
        <v>0</v>
      </c>
      <c r="AX185" s="59">
        <f>IFERROR(SQRT(($E185-$E$1136)^2+($K185-$K$1136)^2),0)</f>
        <v>1.4100423012690381E-2</v>
      </c>
      <c r="AY185" s="62" t="str">
        <f>IF(AX185&lt;=SMALL(AX$3:AX$1130,1),"MAS PARECIDO","NO")</f>
        <v>NO</v>
      </c>
      <c r="AZ185" s="62" t="str">
        <f>IF(AX185&lt;=SMALL(AX$3:AX$1130,5),"SIMILAR","NO")</f>
        <v>NO</v>
      </c>
      <c r="BA185" s="62" t="str">
        <f t="shared" si="107"/>
        <v>N/A</v>
      </c>
      <c r="BB185" s="62">
        <f t="shared" si="108"/>
        <v>0</v>
      </c>
      <c r="BC185" s="65">
        <f t="shared" si="109"/>
        <v>0</v>
      </c>
      <c r="BD185" s="59">
        <f>IFERROR(SQRT(($E185-$E$1136)^2+($O185-$O$1136)^2),0)</f>
        <v>1.4100423012690381E-2</v>
      </c>
      <c r="BE185" s="62" t="str">
        <f>IF(BD185&lt;=SMALL(BD$3:BD$1130,1),"MAS PARECIDO","NO")</f>
        <v>NO</v>
      </c>
      <c r="BF185" s="62" t="str">
        <f>IF(BD185&lt;=SMALL(BD$3:BD$1130,5),"SIMILAR","NO")</f>
        <v>NO</v>
      </c>
      <c r="BG185" s="62" t="str">
        <f t="shared" si="110"/>
        <v>N/A</v>
      </c>
      <c r="BH185" s="62">
        <f t="shared" si="111"/>
        <v>0</v>
      </c>
      <c r="BI185" s="65">
        <f t="shared" si="112"/>
        <v>0</v>
      </c>
      <c r="BJ185" s="59">
        <f>IFERROR(SQRT(($E185-$E$1136)^2+($R185-$R$1136)^2),0)</f>
        <v>1.4100423012690381E-2</v>
      </c>
      <c r="BK185" s="62" t="str">
        <f>IF(BJ185&lt;=SMALL(BJ$3:BJ$1130,1),"MAS PARECIDO","NO")</f>
        <v>NO</v>
      </c>
      <c r="BL185" s="62" t="str">
        <f>IF(BJ185&lt;=SMALL(BJ$3:BJ$1130,5),"SIMILAR","NO")</f>
        <v>NO</v>
      </c>
      <c r="BM185" s="62" t="str">
        <f t="shared" si="113"/>
        <v>N/A</v>
      </c>
      <c r="BN185" s="62">
        <f t="shared" si="114"/>
        <v>0</v>
      </c>
      <c r="BO185" s="65">
        <f t="shared" si="115"/>
        <v>0</v>
      </c>
      <c r="BP185" s="59">
        <f>IFERROR(SQRT(($E185-$E$1136)^2+($U185-$U$1136)^2),0)</f>
        <v>1.4100423012690381E-2</v>
      </c>
      <c r="BQ185" s="62" t="str">
        <f>IF(BP185&lt;=SMALL(BP$3:BP$1130,1),"MAS PARECIDO","NO")</f>
        <v>NO</v>
      </c>
      <c r="BR185" s="62" t="str">
        <f>IF(BP185&lt;=SMALL(BP$3:BP$1130,5),"SIMILAR","NO")</f>
        <v>NO</v>
      </c>
      <c r="BS185" s="62" t="str">
        <f t="shared" si="116"/>
        <v>N/A</v>
      </c>
      <c r="BT185" s="62">
        <f t="shared" si="117"/>
        <v>0</v>
      </c>
      <c r="BU185" s="65">
        <f t="shared" si="118"/>
        <v>0</v>
      </c>
      <c r="BV185" s="59">
        <f>IFERROR(SQRT(($E185-$E$1136)^2+($X185-$X$1136)^2),0)</f>
        <v>1.0000994060237898</v>
      </c>
      <c r="BW185" s="62" t="str">
        <f>IF(BV185&lt;=SMALL(BV$3:BV$1130,1),"MAS PARECIDO","NO")</f>
        <v>NO</v>
      </c>
      <c r="BX185" s="62" t="str">
        <f>IF(BV185&lt;=SMALL(BV$3:BV$1130,5),"SIMILAR","NO")</f>
        <v>NO</v>
      </c>
      <c r="BY185" s="62" t="str">
        <f t="shared" si="119"/>
        <v>N/A</v>
      </c>
      <c r="BZ185" s="62">
        <f t="shared" si="120"/>
        <v>0</v>
      </c>
      <c r="CA185" s="65">
        <f t="shared" si="121"/>
        <v>0</v>
      </c>
      <c r="CB185" s="59">
        <f>IFERROR(SQRT(($E185-$E$1136)^2+($AA185-$AA$1136)^2),0)</f>
        <v>1.0000994060237898</v>
      </c>
      <c r="CC185" s="62" t="str">
        <f>IF(CB185&lt;=SMALL(CB$3:CB$1130,1),"MAS PARECIDO","NO")</f>
        <v>NO</v>
      </c>
      <c r="CD185" s="62" t="str">
        <f>IF(CB185&lt;=SMALL(CB$3:CB$1130,5),"SIMILAR","NO")</f>
        <v>NO</v>
      </c>
      <c r="CE185" s="62" t="str">
        <f t="shared" si="126"/>
        <v>N/A</v>
      </c>
      <c r="CF185" s="62">
        <f t="shared" si="127"/>
        <v>0</v>
      </c>
      <c r="CG185" s="65">
        <f t="shared" si="128"/>
        <v>0</v>
      </c>
      <c r="CH185" s="59">
        <f>IFERROR(SQRT(($E185-$E$1136)^2+($AD185-$AD$1136)^2),0)</f>
        <v>1.0000994060237898</v>
      </c>
      <c r="CI185" s="62" t="str">
        <f>IF(CH185&lt;=SMALL(CH$3:CH$1130,1),"MAS PARECIDO","NO")</f>
        <v>NO</v>
      </c>
      <c r="CJ185" s="62" t="str">
        <f>IF(CH185&lt;=SMALL(CH$3:CH$1130,5),"SIMILAR","NO")</f>
        <v>NO</v>
      </c>
      <c r="CK185" s="62" t="str">
        <f t="shared" si="129"/>
        <v>N/A</v>
      </c>
      <c r="CL185" s="62">
        <f t="shared" si="130"/>
        <v>0</v>
      </c>
      <c r="CM185" s="65">
        <f t="shared" si="131"/>
        <v>0</v>
      </c>
      <c r="CN185" s="59">
        <f>IFERROR(SQRT(($E185-$E$1136)^2+($AG185-$AG$1136)^2),0)</f>
        <v>1.0000994060237898</v>
      </c>
      <c r="CO185" s="62" t="str">
        <f>IF(CN185&lt;=SMALL(CN$3:CN$1130,1),"MAS PARECIDO","NO")</f>
        <v>NO</v>
      </c>
      <c r="CP185" s="62" t="str">
        <f>IF(CN185&lt;=SMALL(CN$3:CN$1130,5),"SIMILAR","NO")</f>
        <v>NO</v>
      </c>
      <c r="CQ185" s="62" t="str">
        <f t="shared" si="132"/>
        <v>N/A</v>
      </c>
      <c r="CR185" s="62">
        <f t="shared" si="133"/>
        <v>0</v>
      </c>
      <c r="CS185" s="65">
        <f t="shared" si="134"/>
        <v>0</v>
      </c>
      <c r="CT185" s="59">
        <f>IFERROR(SQRT(($E185-$E$1136)^2+($AJ185-$AJ$1136)^2),0)</f>
        <v>0.33363143293198244</v>
      </c>
      <c r="CU185" s="62" t="str">
        <f>IF(CT185&lt;=SMALL(CT$3:CT$1130,1),"MAS PARECIDO","NO")</f>
        <v>NO</v>
      </c>
      <c r="CV185" s="62" t="str">
        <f>IF(CT185&lt;=SMALL(CT$3:CT$1130,5),"SIMILAR","NO")</f>
        <v>NO</v>
      </c>
      <c r="CW185" s="62" t="str">
        <f t="shared" si="135"/>
        <v>N/A</v>
      </c>
      <c r="CX185" s="62">
        <f t="shared" si="136"/>
        <v>0</v>
      </c>
      <c r="CY185" s="65">
        <f t="shared" si="137"/>
        <v>0</v>
      </c>
      <c r="CZ185" s="2" t="s">
        <v>1606</v>
      </c>
      <c r="DA185" s="2" t="s">
        <v>1607</v>
      </c>
      <c r="DB185" s="2">
        <v>1</v>
      </c>
      <c r="DC185" s="2" t="s">
        <v>346</v>
      </c>
    </row>
    <row r="186" spans="1:107">
      <c r="A186" s="45" t="s">
        <v>374</v>
      </c>
      <c r="B186" s="46">
        <v>37888</v>
      </c>
      <c r="C186" s="47">
        <f>(B186-$B$1132)/($B$1133-$B$1132)</f>
        <v>3.9022425728452978E-2</v>
      </c>
      <c r="D186" s="46">
        <v>4000</v>
      </c>
      <c r="E186" s="47">
        <f>(D186-$D$1132)/($D$1133-$D$1132)</f>
        <v>7.9702391071732152E-3</v>
      </c>
      <c r="F186" s="46" t="s">
        <v>53</v>
      </c>
      <c r="G186" s="44">
        <f>VLOOKUP(F186,'DATOS DE SOPORTE'!$Y$5:$Z$8,2,FALSE)</f>
        <v>2</v>
      </c>
      <c r="H186" s="47">
        <f>(G186-$G$1132)/($G$1133-$G$1132)</f>
        <v>0.33333333333333331</v>
      </c>
      <c r="I186" s="50">
        <v>2</v>
      </c>
      <c r="J186" s="44">
        <f t="shared" si="99"/>
        <v>2</v>
      </c>
      <c r="K186" s="43">
        <f>(J186-$J$1132)/($J$1133-$J$1132)</f>
        <v>0.4</v>
      </c>
      <c r="L186" s="51" t="str">
        <f t="shared" si="138"/>
        <v>SI</v>
      </c>
      <c r="M186" s="46" t="s">
        <v>192</v>
      </c>
      <c r="N186" s="44">
        <f t="shared" si="100"/>
        <v>2</v>
      </c>
      <c r="O186" s="43">
        <f>(N186-N$1132)/(N$1133-N$1132)</f>
        <v>1</v>
      </c>
      <c r="P186" s="46" t="s">
        <v>193</v>
      </c>
      <c r="Q186" s="44">
        <f t="shared" si="101"/>
        <v>2</v>
      </c>
      <c r="R186" s="43">
        <f>(Q186-Q$1132)/(Q$1133-Q$1132)</f>
        <v>0.5</v>
      </c>
      <c r="S186" s="46" t="s">
        <v>60</v>
      </c>
      <c r="T186" s="44">
        <f t="shared" si="102"/>
        <v>2</v>
      </c>
      <c r="U186" s="43">
        <f>(T186-T$1132)/(T$1133-T$1132)</f>
        <v>1</v>
      </c>
      <c r="V186" s="46" t="s">
        <v>62</v>
      </c>
      <c r="W186" s="53">
        <f>VLOOKUP(V186,'DATOS DE SOPORTE'!$S$5:$T$10,2,FALSE)</f>
        <v>1</v>
      </c>
      <c r="X186" s="54">
        <f>(W186-W$1132)/(W$1133-W$1132)</f>
        <v>0</v>
      </c>
      <c r="Y186" s="46" t="s">
        <v>188</v>
      </c>
      <c r="Z186" s="53">
        <f t="shared" si="122"/>
        <v>1</v>
      </c>
      <c r="AA186" s="54">
        <f>(Z186-Z$1132)/(Z$1133-Z$1132)</f>
        <v>0</v>
      </c>
      <c r="AB186" s="46" t="s">
        <v>188</v>
      </c>
      <c r="AC186" s="53">
        <f t="shared" si="123"/>
        <v>1</v>
      </c>
      <c r="AD186" s="54">
        <f>(AC186-AC$1132)/(AC$1133-AC$1132)</f>
        <v>0</v>
      </c>
      <c r="AE186" s="46" t="s">
        <v>188</v>
      </c>
      <c r="AF186" s="53">
        <f t="shared" si="124"/>
        <v>1</v>
      </c>
      <c r="AG186" s="54">
        <f>(AF186-AF$1132)/(AF$1133-AF$1132)</f>
        <v>0</v>
      </c>
      <c r="AH186" s="24" t="s">
        <v>67</v>
      </c>
      <c r="AI186" s="53">
        <f>VLOOKUP(AH186,'DATOS DE SOPORTE'!$V$5:$W$8,2,FALSE)</f>
        <v>1</v>
      </c>
      <c r="AJ186" s="54">
        <f>(AI186-AI$1132)/(AI$1133-AI$1132)</f>
        <v>0</v>
      </c>
      <c r="AK186" s="58" t="str">
        <f t="shared" si="125"/>
        <v>Muy malo</v>
      </c>
      <c r="AL186" s="61">
        <f>IFERROR(SQRT(($E186-$E$1136)^2+($C186-$C$1136)^2),0)</f>
        <v>0.16630912940807438</v>
      </c>
      <c r="AM186" s="62" t="str">
        <f>IF(AL186&lt;=SMALL($AL$3:$AL$1130,1),"MAS PARECIDO","NO")</f>
        <v>NO</v>
      </c>
      <c r="AN186" s="62" t="str">
        <f>IF(AL186&lt;=SMALL($AL$3:$AL$1130,5),"SIMILAR","NO")</f>
        <v>NO</v>
      </c>
      <c r="AO186" s="62" t="str">
        <f t="shared" si="139"/>
        <v>N/A</v>
      </c>
      <c r="AP186" s="62">
        <f t="shared" si="103"/>
        <v>0</v>
      </c>
      <c r="AQ186" s="65">
        <f t="shared" si="140"/>
        <v>0</v>
      </c>
      <c r="AR186" s="61">
        <f>IFERROR(SQRT(($E186-$E$1136)^2+($H186-$H$1136)^2),0)</f>
        <v>8.0002400072002166E-3</v>
      </c>
      <c r="AS186" s="62" t="str">
        <f>IF(AR186&lt;=SMALL(AR$3:AR$1130,1),"MAS PARECIDO","NO")</f>
        <v>NO</v>
      </c>
      <c r="AT186" s="62" t="str">
        <f>IF(AR186&lt;=SMALL(AR$3:AR$1130,5),"SIMILAR","NO")</f>
        <v>NO</v>
      </c>
      <c r="AU186" s="62" t="str">
        <f t="shared" si="104"/>
        <v>N/A</v>
      </c>
      <c r="AV186" s="62">
        <f t="shared" si="105"/>
        <v>0</v>
      </c>
      <c r="AW186" s="65">
        <f t="shared" si="106"/>
        <v>0</v>
      </c>
      <c r="AX186" s="59">
        <f>IFERROR(SQRT(($E186-$E$1136)^2+($K186-$K$1136)^2),0)</f>
        <v>0.20015994564390951</v>
      </c>
      <c r="AY186" s="62" t="str">
        <f>IF(AX186&lt;=SMALL(AX$3:AX$1130,1),"MAS PARECIDO","NO")</f>
        <v>NO</v>
      </c>
      <c r="AZ186" s="62" t="str">
        <f>IF(AX186&lt;=SMALL(AX$3:AX$1130,5),"SIMILAR","NO")</f>
        <v>NO</v>
      </c>
      <c r="BA186" s="62" t="str">
        <f t="shared" si="107"/>
        <v>N/A</v>
      </c>
      <c r="BB186" s="62">
        <f t="shared" si="108"/>
        <v>0</v>
      </c>
      <c r="BC186" s="65">
        <f t="shared" si="109"/>
        <v>0</v>
      </c>
      <c r="BD186" s="59">
        <f>IFERROR(SQRT(($E186-$E$1136)^2+($O186-$O$1136)^2),0)</f>
        <v>8.0002400072002166E-3</v>
      </c>
      <c r="BE186" s="62" t="str">
        <f>IF(BD186&lt;=SMALL(BD$3:BD$1130,1),"MAS PARECIDO","NO")</f>
        <v>NO</v>
      </c>
      <c r="BF186" s="62" t="str">
        <f>IF(BD186&lt;=SMALL(BD$3:BD$1130,5),"SIMILAR","NO")</f>
        <v>NO</v>
      </c>
      <c r="BG186" s="62" t="str">
        <f t="shared" si="110"/>
        <v>N/A</v>
      </c>
      <c r="BH186" s="62">
        <f t="shared" si="111"/>
        <v>0</v>
      </c>
      <c r="BI186" s="65">
        <f t="shared" si="112"/>
        <v>0</v>
      </c>
      <c r="BJ186" s="59">
        <f>IFERROR(SQRT(($E186-$E$1136)^2+($R186-$R$1136)^2),0)</f>
        <v>8.0002400072002166E-3</v>
      </c>
      <c r="BK186" s="62" t="str">
        <f>IF(BJ186&lt;=SMALL(BJ$3:BJ$1130,1),"MAS PARECIDO","NO")</f>
        <v>NO</v>
      </c>
      <c r="BL186" s="62" t="str">
        <f>IF(BJ186&lt;=SMALL(BJ$3:BJ$1130,5),"SIMILAR","NO")</f>
        <v>NO</v>
      </c>
      <c r="BM186" s="62" t="str">
        <f t="shared" si="113"/>
        <v>N/A</v>
      </c>
      <c r="BN186" s="62">
        <f t="shared" si="114"/>
        <v>0</v>
      </c>
      <c r="BO186" s="65">
        <f t="shared" si="115"/>
        <v>0</v>
      </c>
      <c r="BP186" s="59">
        <f>IFERROR(SQRT(($E186-$E$1136)^2+($U186-$U$1136)^2),0)</f>
        <v>1.0000320014080415</v>
      </c>
      <c r="BQ186" s="62" t="str">
        <f>IF(BP186&lt;=SMALL(BP$3:BP$1130,1),"MAS PARECIDO","NO")</f>
        <v>NO</v>
      </c>
      <c r="BR186" s="62" t="str">
        <f>IF(BP186&lt;=SMALL(BP$3:BP$1130,5),"SIMILAR","NO")</f>
        <v>NO</v>
      </c>
      <c r="BS186" s="62" t="str">
        <f t="shared" si="116"/>
        <v>N/A</v>
      </c>
      <c r="BT186" s="62">
        <f t="shared" si="117"/>
        <v>0</v>
      </c>
      <c r="BU186" s="65">
        <f t="shared" si="118"/>
        <v>0</v>
      </c>
      <c r="BV186" s="59">
        <f>IFERROR(SQRT(($E186-$E$1136)^2+($X186-$X$1136)^2),0)</f>
        <v>8.0002400072002166E-3</v>
      </c>
      <c r="BW186" s="62" t="str">
        <f>IF(BV186&lt;=SMALL(BV$3:BV$1130,1),"MAS PARECIDO","NO")</f>
        <v>NO</v>
      </c>
      <c r="BX186" s="62" t="str">
        <f>IF(BV186&lt;=SMALL(BV$3:BV$1130,5),"SIMILAR","NO")</f>
        <v>NO</v>
      </c>
      <c r="BY186" s="62" t="str">
        <f t="shared" si="119"/>
        <v>N/A</v>
      </c>
      <c r="BZ186" s="62">
        <f t="shared" si="120"/>
        <v>0</v>
      </c>
      <c r="CA186" s="65">
        <f t="shared" si="121"/>
        <v>0</v>
      </c>
      <c r="CB186" s="59">
        <f>IFERROR(SQRT(($E186-$E$1136)^2+($AA186-$AA$1136)^2),0)</f>
        <v>8.0002400072002166E-3</v>
      </c>
      <c r="CC186" s="62" t="str">
        <f>IF(CB186&lt;=SMALL(CB$3:CB$1130,1),"MAS PARECIDO","NO")</f>
        <v>NO</v>
      </c>
      <c r="CD186" s="62" t="str">
        <f>IF(CB186&lt;=SMALL(CB$3:CB$1130,5),"SIMILAR","NO")</f>
        <v>NO</v>
      </c>
      <c r="CE186" s="62" t="str">
        <f t="shared" si="126"/>
        <v>N/A</v>
      </c>
      <c r="CF186" s="62">
        <f t="shared" si="127"/>
        <v>0</v>
      </c>
      <c r="CG186" s="65">
        <f t="shared" si="128"/>
        <v>0</v>
      </c>
      <c r="CH186" s="59">
        <f>IFERROR(SQRT(($E186-$E$1136)^2+($AD186-$AD$1136)^2),0)</f>
        <v>1.0000320014080415</v>
      </c>
      <c r="CI186" s="62" t="str">
        <f>IF(CH186&lt;=SMALL(CH$3:CH$1130,1),"MAS PARECIDO","NO")</f>
        <v>NO</v>
      </c>
      <c r="CJ186" s="62" t="str">
        <f>IF(CH186&lt;=SMALL(CH$3:CH$1130,5),"SIMILAR","NO")</f>
        <v>NO</v>
      </c>
      <c r="CK186" s="62" t="str">
        <f t="shared" si="129"/>
        <v>N/A</v>
      </c>
      <c r="CL186" s="62">
        <f t="shared" si="130"/>
        <v>0</v>
      </c>
      <c r="CM186" s="65">
        <f t="shared" si="131"/>
        <v>0</v>
      </c>
      <c r="CN186" s="59">
        <f>IFERROR(SQRT(($E186-$E$1136)^2+($AG186-$AG$1136)^2),0)</f>
        <v>1.0000320014080415</v>
      </c>
      <c r="CO186" s="62" t="str">
        <f>IF(CN186&lt;=SMALL(CN$3:CN$1130,1),"MAS PARECIDO","NO")</f>
        <v>NO</v>
      </c>
      <c r="CP186" s="62" t="str">
        <f>IF(CN186&lt;=SMALL(CN$3:CN$1130,5),"SIMILAR","NO")</f>
        <v>NO</v>
      </c>
      <c r="CQ186" s="62" t="str">
        <f t="shared" si="132"/>
        <v>N/A</v>
      </c>
      <c r="CR186" s="62">
        <f t="shared" si="133"/>
        <v>0</v>
      </c>
      <c r="CS186" s="65">
        <f t="shared" si="134"/>
        <v>0</v>
      </c>
      <c r="CT186" s="59">
        <f>IFERROR(SQRT(($E186-$E$1136)^2+($AJ186-$AJ$1136)^2),0)</f>
        <v>8.0002400072002166E-3</v>
      </c>
      <c r="CU186" s="62" t="str">
        <f>IF(CT186&lt;=SMALL(CT$3:CT$1130,1),"MAS PARECIDO","NO")</f>
        <v>NO</v>
      </c>
      <c r="CV186" s="62" t="str">
        <f>IF(CT186&lt;=SMALL(CT$3:CT$1130,5),"SIMILAR","NO")</f>
        <v>NO</v>
      </c>
      <c r="CW186" s="62" t="str">
        <f t="shared" si="135"/>
        <v>N/A</v>
      </c>
      <c r="CX186" s="62">
        <f t="shared" si="136"/>
        <v>0</v>
      </c>
      <c r="CY186" s="65">
        <f t="shared" si="137"/>
        <v>0</v>
      </c>
      <c r="CZ186" s="2" t="s">
        <v>1608</v>
      </c>
      <c r="DA186" s="2" t="s">
        <v>1609</v>
      </c>
      <c r="DB186" s="2">
        <v>10</v>
      </c>
      <c r="DC186" s="2" t="s">
        <v>319</v>
      </c>
    </row>
    <row r="187" spans="1:107">
      <c r="A187" s="45" t="s">
        <v>375</v>
      </c>
      <c r="B187" s="46">
        <v>58918</v>
      </c>
      <c r="C187" s="47">
        <f>(B187-$B$1132)/($B$1133-$B$1132)</f>
        <v>6.3604670467528227E-2</v>
      </c>
      <c r="D187" s="46">
        <v>9500</v>
      </c>
      <c r="E187" s="47">
        <f>(D187-$D$1132)/($D$1133-$D$1132)</f>
        <v>1.8970569117073514E-2</v>
      </c>
      <c r="F187" s="46" t="s">
        <v>191</v>
      </c>
      <c r="G187" s="44">
        <f>VLOOKUP(F187,'DATOS DE SOPORTE'!$Y$5:$Z$8,2,FALSE)</f>
        <v>1</v>
      </c>
      <c r="H187" s="47">
        <f>(G187-$G$1132)/($G$1133-$G$1132)</f>
        <v>0</v>
      </c>
      <c r="I187" s="50">
        <v>1</v>
      </c>
      <c r="J187" s="44">
        <f t="shared" si="99"/>
        <v>1</v>
      </c>
      <c r="K187" s="43">
        <f>(J187-$J$1132)/($J$1133-$J$1132)</f>
        <v>0.2</v>
      </c>
      <c r="L187" s="51" t="str">
        <f t="shared" si="138"/>
        <v>SI</v>
      </c>
      <c r="M187" s="46" t="s">
        <v>192</v>
      </c>
      <c r="N187" s="44">
        <f t="shared" si="100"/>
        <v>2</v>
      </c>
      <c r="O187" s="43">
        <f>(N187-N$1132)/(N$1133-N$1132)</f>
        <v>1</v>
      </c>
      <c r="P187" s="46" t="s">
        <v>193</v>
      </c>
      <c r="Q187" s="44">
        <f t="shared" si="101"/>
        <v>2</v>
      </c>
      <c r="R187" s="43">
        <f>(Q187-Q$1132)/(Q$1133-Q$1132)</f>
        <v>0.5</v>
      </c>
      <c r="S187" s="46" t="s">
        <v>60</v>
      </c>
      <c r="T187" s="44">
        <f t="shared" si="102"/>
        <v>2</v>
      </c>
      <c r="U187" s="43">
        <f>(T187-T$1132)/(T$1133-T$1132)</f>
        <v>1</v>
      </c>
      <c r="V187" s="46" t="s">
        <v>62</v>
      </c>
      <c r="W187" s="53">
        <f>VLOOKUP(V187,'DATOS DE SOPORTE'!$S$5:$T$10,2,FALSE)</f>
        <v>1</v>
      </c>
      <c r="X187" s="54">
        <f>(W187-W$1132)/(W$1133-W$1132)</f>
        <v>0</v>
      </c>
      <c r="Y187" s="46" t="s">
        <v>188</v>
      </c>
      <c r="Z187" s="53">
        <f t="shared" si="122"/>
        <v>1</v>
      </c>
      <c r="AA187" s="54">
        <f>(Z187-Z$1132)/(Z$1133-Z$1132)</f>
        <v>0</v>
      </c>
      <c r="AB187" s="46" t="s">
        <v>188</v>
      </c>
      <c r="AC187" s="53">
        <f t="shared" si="123"/>
        <v>1</v>
      </c>
      <c r="AD187" s="54">
        <f>(AC187-AC$1132)/(AC$1133-AC$1132)</f>
        <v>0</v>
      </c>
      <c r="AE187" s="46" t="s">
        <v>188</v>
      </c>
      <c r="AF187" s="53">
        <f t="shared" si="124"/>
        <v>1</v>
      </c>
      <c r="AG187" s="54">
        <f>(AF187-AF$1132)/(AF$1133-AF$1132)</f>
        <v>0</v>
      </c>
      <c r="AH187" s="24" t="s">
        <v>67</v>
      </c>
      <c r="AI187" s="53">
        <f>VLOOKUP(AH187,'DATOS DE SOPORTE'!$V$5:$W$8,2,FALSE)</f>
        <v>1</v>
      </c>
      <c r="AJ187" s="54">
        <f>(AI187-AI$1132)/(AI$1133-AI$1132)</f>
        <v>0</v>
      </c>
      <c r="AK187" s="58" t="str">
        <f t="shared" si="125"/>
        <v>Muy malo</v>
      </c>
      <c r="AL187" s="61">
        <f>IFERROR(SQRT(($E187-$E$1136)^2+($C187-$C$1136)^2),0)</f>
        <v>0.14280403909297382</v>
      </c>
      <c r="AM187" s="62" t="str">
        <f>IF(AL187&lt;=SMALL($AL$3:$AL$1130,1),"MAS PARECIDO","NO")</f>
        <v>NO</v>
      </c>
      <c r="AN187" s="62" t="str">
        <f>IF(AL187&lt;=SMALL($AL$3:$AL$1130,5),"SIMILAR","NO")</f>
        <v>NO</v>
      </c>
      <c r="AO187" s="62" t="str">
        <f t="shared" si="139"/>
        <v>N/A</v>
      </c>
      <c r="AP187" s="62">
        <f t="shared" si="103"/>
        <v>0</v>
      </c>
      <c r="AQ187" s="65">
        <f t="shared" si="140"/>
        <v>0</v>
      </c>
      <c r="AR187" s="61">
        <f>IFERROR(SQRT(($E187-$E$1136)^2+($H187-$H$1136)^2),0)</f>
        <v>0.33387442665182643</v>
      </c>
      <c r="AS187" s="62" t="str">
        <f>IF(AR187&lt;=SMALL(AR$3:AR$1130,1),"MAS PARECIDO","NO")</f>
        <v>NO</v>
      </c>
      <c r="AT187" s="62" t="str">
        <f>IF(AR187&lt;=SMALL(AR$3:AR$1130,5),"SIMILAR","NO")</f>
        <v>NO</v>
      </c>
      <c r="AU187" s="62" t="str">
        <f t="shared" si="104"/>
        <v>N/A</v>
      </c>
      <c r="AV187" s="62">
        <f t="shared" si="105"/>
        <v>0</v>
      </c>
      <c r="AW187" s="65">
        <f t="shared" si="106"/>
        <v>0</v>
      </c>
      <c r="AX187" s="59">
        <f>IFERROR(SQRT(($E187-$E$1136)^2+($K187-$K$1136)^2),0)</f>
        <v>1.9000570017100513E-2</v>
      </c>
      <c r="AY187" s="62" t="str">
        <f>IF(AX187&lt;=SMALL(AX$3:AX$1130,1),"MAS PARECIDO","NO")</f>
        <v>NO</v>
      </c>
      <c r="AZ187" s="62" t="str">
        <f>IF(AX187&lt;=SMALL(AX$3:AX$1130,5),"SIMILAR","NO")</f>
        <v>NO</v>
      </c>
      <c r="BA187" s="62" t="str">
        <f t="shared" si="107"/>
        <v>N/A</v>
      </c>
      <c r="BB187" s="62">
        <f t="shared" si="108"/>
        <v>0</v>
      </c>
      <c r="BC187" s="65">
        <f t="shared" si="109"/>
        <v>0</v>
      </c>
      <c r="BD187" s="59">
        <f>IFERROR(SQRT(($E187-$E$1136)^2+($O187-$O$1136)^2),0)</f>
        <v>1.9000570017100513E-2</v>
      </c>
      <c r="BE187" s="62" t="str">
        <f>IF(BD187&lt;=SMALL(BD$3:BD$1130,1),"MAS PARECIDO","NO")</f>
        <v>NO</v>
      </c>
      <c r="BF187" s="62" t="str">
        <f>IF(BD187&lt;=SMALL(BD$3:BD$1130,5),"SIMILAR","NO")</f>
        <v>NO</v>
      </c>
      <c r="BG187" s="62" t="str">
        <f t="shared" si="110"/>
        <v>N/A</v>
      </c>
      <c r="BH187" s="62">
        <f t="shared" si="111"/>
        <v>0</v>
      </c>
      <c r="BI187" s="65">
        <f t="shared" si="112"/>
        <v>0</v>
      </c>
      <c r="BJ187" s="59">
        <f>IFERROR(SQRT(($E187-$E$1136)^2+($R187-$R$1136)^2),0)</f>
        <v>1.9000570017100513E-2</v>
      </c>
      <c r="BK187" s="62" t="str">
        <f>IF(BJ187&lt;=SMALL(BJ$3:BJ$1130,1),"MAS PARECIDO","NO")</f>
        <v>NO</v>
      </c>
      <c r="BL187" s="62" t="str">
        <f>IF(BJ187&lt;=SMALL(BJ$3:BJ$1130,5),"SIMILAR","NO")</f>
        <v>NO</v>
      </c>
      <c r="BM187" s="62" t="str">
        <f t="shared" si="113"/>
        <v>N/A</v>
      </c>
      <c r="BN187" s="62">
        <f t="shared" si="114"/>
        <v>0</v>
      </c>
      <c r="BO187" s="65">
        <f t="shared" si="115"/>
        <v>0</v>
      </c>
      <c r="BP187" s="59">
        <f>IFERROR(SQRT(($E187-$E$1136)^2+($U187-$U$1136)^2),0)</f>
        <v>1.0001804945413477</v>
      </c>
      <c r="BQ187" s="62" t="str">
        <f>IF(BP187&lt;=SMALL(BP$3:BP$1130,1),"MAS PARECIDO","NO")</f>
        <v>NO</v>
      </c>
      <c r="BR187" s="62" t="str">
        <f>IF(BP187&lt;=SMALL(BP$3:BP$1130,5),"SIMILAR","NO")</f>
        <v>NO</v>
      </c>
      <c r="BS187" s="62" t="str">
        <f t="shared" si="116"/>
        <v>N/A</v>
      </c>
      <c r="BT187" s="62">
        <f t="shared" si="117"/>
        <v>0</v>
      </c>
      <c r="BU187" s="65">
        <f t="shared" si="118"/>
        <v>0</v>
      </c>
      <c r="BV187" s="59">
        <f>IFERROR(SQRT(($E187-$E$1136)^2+($X187-$X$1136)^2),0)</f>
        <v>1.9000570017100513E-2</v>
      </c>
      <c r="BW187" s="62" t="str">
        <f>IF(BV187&lt;=SMALL(BV$3:BV$1130,1),"MAS PARECIDO","NO")</f>
        <v>NO</v>
      </c>
      <c r="BX187" s="62" t="str">
        <f>IF(BV187&lt;=SMALL(BV$3:BV$1130,5),"SIMILAR","NO")</f>
        <v>NO</v>
      </c>
      <c r="BY187" s="62" t="str">
        <f t="shared" si="119"/>
        <v>N/A</v>
      </c>
      <c r="BZ187" s="62">
        <f t="shared" si="120"/>
        <v>0</v>
      </c>
      <c r="CA187" s="65">
        <f t="shared" si="121"/>
        <v>0</v>
      </c>
      <c r="CB187" s="59">
        <f>IFERROR(SQRT(($E187-$E$1136)^2+($AA187-$AA$1136)^2),0)</f>
        <v>1.9000570017100513E-2</v>
      </c>
      <c r="CC187" s="62" t="str">
        <f>IF(CB187&lt;=SMALL(CB$3:CB$1130,1),"MAS PARECIDO","NO")</f>
        <v>NO</v>
      </c>
      <c r="CD187" s="62" t="str">
        <f>IF(CB187&lt;=SMALL(CB$3:CB$1130,5),"SIMILAR","NO")</f>
        <v>NO</v>
      </c>
      <c r="CE187" s="62" t="str">
        <f t="shared" si="126"/>
        <v>N/A</v>
      </c>
      <c r="CF187" s="62">
        <f t="shared" si="127"/>
        <v>0</v>
      </c>
      <c r="CG187" s="65">
        <f t="shared" si="128"/>
        <v>0</v>
      </c>
      <c r="CH187" s="59">
        <f>IFERROR(SQRT(($E187-$E$1136)^2+($AD187-$AD$1136)^2),0)</f>
        <v>1.0001804945413477</v>
      </c>
      <c r="CI187" s="62" t="str">
        <f>IF(CH187&lt;=SMALL(CH$3:CH$1130,1),"MAS PARECIDO","NO")</f>
        <v>NO</v>
      </c>
      <c r="CJ187" s="62" t="str">
        <f>IF(CH187&lt;=SMALL(CH$3:CH$1130,5),"SIMILAR","NO")</f>
        <v>NO</v>
      </c>
      <c r="CK187" s="62" t="str">
        <f t="shared" si="129"/>
        <v>N/A</v>
      </c>
      <c r="CL187" s="62">
        <f t="shared" si="130"/>
        <v>0</v>
      </c>
      <c r="CM187" s="65">
        <f t="shared" si="131"/>
        <v>0</v>
      </c>
      <c r="CN187" s="59">
        <f>IFERROR(SQRT(($E187-$E$1136)^2+($AG187-$AG$1136)^2),0)</f>
        <v>1.0001804945413477</v>
      </c>
      <c r="CO187" s="62" t="str">
        <f>IF(CN187&lt;=SMALL(CN$3:CN$1130,1),"MAS PARECIDO","NO")</f>
        <v>NO</v>
      </c>
      <c r="CP187" s="62" t="str">
        <f>IF(CN187&lt;=SMALL(CN$3:CN$1130,5),"SIMILAR","NO")</f>
        <v>NO</v>
      </c>
      <c r="CQ187" s="62" t="str">
        <f t="shared" si="132"/>
        <v>N/A</v>
      </c>
      <c r="CR187" s="62">
        <f t="shared" si="133"/>
        <v>0</v>
      </c>
      <c r="CS187" s="65">
        <f t="shared" si="134"/>
        <v>0</v>
      </c>
      <c r="CT187" s="59">
        <f>IFERROR(SQRT(($E187-$E$1136)^2+($AJ187-$AJ$1136)^2),0)</f>
        <v>1.9000570017100513E-2</v>
      </c>
      <c r="CU187" s="62" t="str">
        <f>IF(CT187&lt;=SMALL(CT$3:CT$1130,1),"MAS PARECIDO","NO")</f>
        <v>NO</v>
      </c>
      <c r="CV187" s="62" t="str">
        <f>IF(CT187&lt;=SMALL(CT$3:CT$1130,5),"SIMILAR","NO")</f>
        <v>NO</v>
      </c>
      <c r="CW187" s="62" t="str">
        <f t="shared" si="135"/>
        <v>N/A</v>
      </c>
      <c r="CX187" s="62">
        <f t="shared" si="136"/>
        <v>0</v>
      </c>
      <c r="CY187" s="65">
        <f t="shared" si="137"/>
        <v>0</v>
      </c>
      <c r="CZ187" s="2" t="s">
        <v>1610</v>
      </c>
      <c r="DA187" s="2" t="s">
        <v>1611</v>
      </c>
      <c r="DB187" s="2">
        <v>13</v>
      </c>
      <c r="DC187" s="2" t="s">
        <v>319</v>
      </c>
    </row>
    <row r="188" spans="1:107">
      <c r="A188" s="45" t="s">
        <v>376</v>
      </c>
      <c r="B188" s="46">
        <v>64244</v>
      </c>
      <c r="C188" s="47">
        <f>(B188-$B$1132)/($B$1133-$B$1132)</f>
        <v>6.9830302206963069E-2</v>
      </c>
      <c r="D188" s="46">
        <v>27500</v>
      </c>
      <c r="E188" s="47">
        <f>(D188-$D$1132)/($D$1133-$D$1132)</f>
        <v>5.4971649149474486E-2</v>
      </c>
      <c r="F188" s="46" t="s">
        <v>187</v>
      </c>
      <c r="G188" s="44">
        <f>VLOOKUP(F188,'DATOS DE SOPORTE'!$Y$5:$Z$8,2,FALSE)</f>
        <v>4</v>
      </c>
      <c r="H188" s="47">
        <f>(G188-$G$1132)/($G$1133-$G$1132)</f>
        <v>1</v>
      </c>
      <c r="I188" s="50">
        <v>0</v>
      </c>
      <c r="J188" s="44">
        <f t="shared" si="99"/>
        <v>0</v>
      </c>
      <c r="K188" s="43">
        <f>(J188-$J$1132)/($J$1133-$J$1132)</f>
        <v>0</v>
      </c>
      <c r="L188" s="51" t="str">
        <f t="shared" si="138"/>
        <v>NO</v>
      </c>
      <c r="M188" s="46" t="s">
        <v>56</v>
      </c>
      <c r="N188" s="44">
        <f t="shared" si="100"/>
        <v>1</v>
      </c>
      <c r="O188" s="43">
        <f>(N188-N$1132)/(N$1133-N$1132)</f>
        <v>0</v>
      </c>
      <c r="P188" s="46" t="s">
        <v>58</v>
      </c>
      <c r="Q188" s="44">
        <f t="shared" si="101"/>
        <v>3</v>
      </c>
      <c r="R188" s="43">
        <f>(Q188-Q$1132)/(Q$1133-Q$1132)</f>
        <v>1</v>
      </c>
      <c r="S188" s="46" t="s">
        <v>60</v>
      </c>
      <c r="T188" s="44">
        <f t="shared" si="102"/>
        <v>2</v>
      </c>
      <c r="U188" s="43">
        <f>(T188-T$1132)/(T$1133-T$1132)</f>
        <v>1</v>
      </c>
      <c r="V188" s="46" t="s">
        <v>62</v>
      </c>
      <c r="W188" s="53">
        <f>VLOOKUP(V188,'DATOS DE SOPORTE'!$S$5:$T$10,2,FALSE)</f>
        <v>1</v>
      </c>
      <c r="X188" s="54">
        <f>(W188-W$1132)/(W$1133-W$1132)</f>
        <v>0</v>
      </c>
      <c r="Y188" s="46" t="s">
        <v>188</v>
      </c>
      <c r="Z188" s="53">
        <f t="shared" si="122"/>
        <v>1</v>
      </c>
      <c r="AA188" s="54">
        <f>(Z188-Z$1132)/(Z$1133-Z$1132)</f>
        <v>0</v>
      </c>
      <c r="AB188" s="46" t="s">
        <v>188</v>
      </c>
      <c r="AC188" s="53">
        <f t="shared" si="123"/>
        <v>1</v>
      </c>
      <c r="AD188" s="54">
        <f>(AC188-AC$1132)/(AC$1133-AC$1132)</f>
        <v>0</v>
      </c>
      <c r="AE188" s="46" t="s">
        <v>188</v>
      </c>
      <c r="AF188" s="53">
        <f t="shared" si="124"/>
        <v>1</v>
      </c>
      <c r="AG188" s="54">
        <f>(AF188-AF$1132)/(AF$1133-AF$1132)</f>
        <v>0</v>
      </c>
      <c r="AH188" s="24" t="s">
        <v>67</v>
      </c>
      <c r="AI188" s="53">
        <f>VLOOKUP(AH188,'DATOS DE SOPORTE'!$V$5:$W$8,2,FALSE)</f>
        <v>1</v>
      </c>
      <c r="AJ188" s="54">
        <f>(AI188-AI$1132)/(AI$1133-AI$1132)</f>
        <v>0</v>
      </c>
      <c r="AK188" s="58" t="str">
        <f t="shared" si="125"/>
        <v>Muy malo</v>
      </c>
      <c r="AL188" s="61">
        <f>IFERROR(SQRT(($E188-$E$1136)^2+($C188-$C$1136)^2),0)</f>
        <v>0.14606036577208334</v>
      </c>
      <c r="AM188" s="62" t="str">
        <f>IF(AL188&lt;=SMALL($AL$3:$AL$1130,1),"MAS PARECIDO","NO")</f>
        <v>NO</v>
      </c>
      <c r="AN188" s="62" t="str">
        <f>IF(AL188&lt;=SMALL($AL$3:$AL$1130,5),"SIMILAR","NO")</f>
        <v>NO</v>
      </c>
      <c r="AO188" s="62" t="str">
        <f t="shared" si="139"/>
        <v>N/A</v>
      </c>
      <c r="AP188" s="62">
        <f t="shared" si="103"/>
        <v>0</v>
      </c>
      <c r="AQ188" s="65">
        <f t="shared" si="140"/>
        <v>0</v>
      </c>
      <c r="AR188" s="61">
        <f>IFERROR(SQRT(($E188-$E$1136)^2+($H188-$H$1136)^2),0)</f>
        <v>0.66893170499880805</v>
      </c>
      <c r="AS188" s="62" t="str">
        <f>IF(AR188&lt;=SMALL(AR$3:AR$1130,1),"MAS PARECIDO","NO")</f>
        <v>NO</v>
      </c>
      <c r="AT188" s="62" t="str">
        <f>IF(AR188&lt;=SMALL(AR$3:AR$1130,5),"SIMILAR","NO")</f>
        <v>NO</v>
      </c>
      <c r="AU188" s="62" t="str">
        <f t="shared" si="104"/>
        <v>N/A</v>
      </c>
      <c r="AV188" s="62">
        <f t="shared" si="105"/>
        <v>0</v>
      </c>
      <c r="AW188" s="65">
        <f t="shared" si="106"/>
        <v>0</v>
      </c>
      <c r="AX188" s="59">
        <f>IFERROR(SQRT(($E188-$E$1136)^2+($K188-$K$1136)^2),0)</f>
        <v>0.20742512265433963</v>
      </c>
      <c r="AY188" s="62" t="str">
        <f>IF(AX188&lt;=SMALL(AX$3:AX$1130,1),"MAS PARECIDO","NO")</f>
        <v>NO</v>
      </c>
      <c r="AZ188" s="62" t="str">
        <f>IF(AX188&lt;=SMALL(AX$3:AX$1130,5),"SIMILAR","NO")</f>
        <v>NO</v>
      </c>
      <c r="BA188" s="62" t="str">
        <f t="shared" si="107"/>
        <v>N/A</v>
      </c>
      <c r="BB188" s="62">
        <f t="shared" si="108"/>
        <v>0</v>
      </c>
      <c r="BC188" s="65">
        <f t="shared" si="109"/>
        <v>0</v>
      </c>
      <c r="BD188" s="59">
        <f>IFERROR(SQRT(($E188-$E$1136)^2+($O188-$O$1136)^2),0)</f>
        <v>1.0015114485157761</v>
      </c>
      <c r="BE188" s="62" t="str">
        <f>IF(BD188&lt;=SMALL(BD$3:BD$1130,1),"MAS PARECIDO","NO")</f>
        <v>NO</v>
      </c>
      <c r="BF188" s="62" t="str">
        <f>IF(BD188&lt;=SMALL(BD$3:BD$1130,5),"SIMILAR","NO")</f>
        <v>NO</v>
      </c>
      <c r="BG188" s="62" t="str">
        <f t="shared" si="110"/>
        <v>N/A</v>
      </c>
      <c r="BH188" s="62">
        <f t="shared" si="111"/>
        <v>0</v>
      </c>
      <c r="BI188" s="65">
        <f t="shared" si="112"/>
        <v>0</v>
      </c>
      <c r="BJ188" s="59">
        <f>IFERROR(SQRT(($E188-$E$1136)^2+($R188-$R$1136)^2),0)</f>
        <v>0.5030160847410029</v>
      </c>
      <c r="BK188" s="62" t="str">
        <f>IF(BJ188&lt;=SMALL(BJ$3:BJ$1130,1),"MAS PARECIDO","NO")</f>
        <v>NO</v>
      </c>
      <c r="BL188" s="62" t="str">
        <f>IF(BJ188&lt;=SMALL(BJ$3:BJ$1130,5),"SIMILAR","NO")</f>
        <v>NO</v>
      </c>
      <c r="BM188" s="62" t="str">
        <f t="shared" si="113"/>
        <v>N/A</v>
      </c>
      <c r="BN188" s="62">
        <f t="shared" si="114"/>
        <v>0</v>
      </c>
      <c r="BO188" s="65">
        <f t="shared" si="115"/>
        <v>0</v>
      </c>
      <c r="BP188" s="59">
        <f>IFERROR(SQRT(($E188-$E$1136)^2+($U188-$U$1136)^2),0)</f>
        <v>1.0015114485157761</v>
      </c>
      <c r="BQ188" s="62" t="str">
        <f>IF(BP188&lt;=SMALL(BP$3:BP$1130,1),"MAS PARECIDO","NO")</f>
        <v>NO</v>
      </c>
      <c r="BR188" s="62" t="str">
        <f>IF(BP188&lt;=SMALL(BP$3:BP$1130,5),"SIMILAR","NO")</f>
        <v>NO</v>
      </c>
      <c r="BS188" s="62" t="str">
        <f t="shared" si="116"/>
        <v>N/A</v>
      </c>
      <c r="BT188" s="62">
        <f t="shared" si="117"/>
        <v>0</v>
      </c>
      <c r="BU188" s="65">
        <f t="shared" si="118"/>
        <v>0</v>
      </c>
      <c r="BV188" s="59">
        <f>IFERROR(SQRT(($E188-$E$1136)^2+($X188-$X$1136)^2),0)</f>
        <v>5.5001650049501485E-2</v>
      </c>
      <c r="BW188" s="62" t="str">
        <f>IF(BV188&lt;=SMALL(BV$3:BV$1130,1),"MAS PARECIDO","NO")</f>
        <v>NO</v>
      </c>
      <c r="BX188" s="62" t="str">
        <f>IF(BV188&lt;=SMALL(BV$3:BV$1130,5),"SIMILAR","NO")</f>
        <v>NO</v>
      </c>
      <c r="BY188" s="62" t="str">
        <f t="shared" si="119"/>
        <v>N/A</v>
      </c>
      <c r="BZ188" s="62">
        <f t="shared" si="120"/>
        <v>0</v>
      </c>
      <c r="CA188" s="65">
        <f t="shared" si="121"/>
        <v>0</v>
      </c>
      <c r="CB188" s="59">
        <f>IFERROR(SQRT(($E188-$E$1136)^2+($AA188-$AA$1136)^2),0)</f>
        <v>5.5001650049501485E-2</v>
      </c>
      <c r="CC188" s="62" t="str">
        <f>IF(CB188&lt;=SMALL(CB$3:CB$1130,1),"MAS PARECIDO","NO")</f>
        <v>NO</v>
      </c>
      <c r="CD188" s="62" t="str">
        <f>IF(CB188&lt;=SMALL(CB$3:CB$1130,5),"SIMILAR","NO")</f>
        <v>NO</v>
      </c>
      <c r="CE188" s="62" t="str">
        <f t="shared" si="126"/>
        <v>N/A</v>
      </c>
      <c r="CF188" s="62">
        <f t="shared" si="127"/>
        <v>0</v>
      </c>
      <c r="CG188" s="65">
        <f t="shared" si="128"/>
        <v>0</v>
      </c>
      <c r="CH188" s="59">
        <f>IFERROR(SQRT(($E188-$E$1136)^2+($AD188-$AD$1136)^2),0)</f>
        <v>1.0015114485157761</v>
      </c>
      <c r="CI188" s="62" t="str">
        <f>IF(CH188&lt;=SMALL(CH$3:CH$1130,1),"MAS PARECIDO","NO")</f>
        <v>NO</v>
      </c>
      <c r="CJ188" s="62" t="str">
        <f>IF(CH188&lt;=SMALL(CH$3:CH$1130,5),"SIMILAR","NO")</f>
        <v>NO</v>
      </c>
      <c r="CK188" s="62" t="str">
        <f t="shared" si="129"/>
        <v>N/A</v>
      </c>
      <c r="CL188" s="62">
        <f t="shared" si="130"/>
        <v>0</v>
      </c>
      <c r="CM188" s="65">
        <f t="shared" si="131"/>
        <v>0</v>
      </c>
      <c r="CN188" s="59">
        <f>IFERROR(SQRT(($E188-$E$1136)^2+($AG188-$AG$1136)^2),0)</f>
        <v>1.0015114485157761</v>
      </c>
      <c r="CO188" s="62" t="str">
        <f>IF(CN188&lt;=SMALL(CN$3:CN$1130,1),"MAS PARECIDO","NO")</f>
        <v>NO</v>
      </c>
      <c r="CP188" s="62" t="str">
        <f>IF(CN188&lt;=SMALL(CN$3:CN$1130,5),"SIMILAR","NO")</f>
        <v>NO</v>
      </c>
      <c r="CQ188" s="62" t="str">
        <f t="shared" si="132"/>
        <v>N/A</v>
      </c>
      <c r="CR188" s="62">
        <f t="shared" si="133"/>
        <v>0</v>
      </c>
      <c r="CS188" s="65">
        <f t="shared" si="134"/>
        <v>0</v>
      </c>
      <c r="CT188" s="59">
        <f>IFERROR(SQRT(($E188-$E$1136)^2+($AJ188-$AJ$1136)^2),0)</f>
        <v>5.5001650049501485E-2</v>
      </c>
      <c r="CU188" s="62" t="str">
        <f>IF(CT188&lt;=SMALL(CT$3:CT$1130,1),"MAS PARECIDO","NO")</f>
        <v>NO</v>
      </c>
      <c r="CV188" s="62" t="str">
        <f>IF(CT188&lt;=SMALL(CT$3:CT$1130,5),"SIMILAR","NO")</f>
        <v>NO</v>
      </c>
      <c r="CW188" s="62" t="str">
        <f t="shared" si="135"/>
        <v>N/A</v>
      </c>
      <c r="CX188" s="62">
        <f t="shared" si="136"/>
        <v>0</v>
      </c>
      <c r="CY188" s="65">
        <f t="shared" si="137"/>
        <v>0</v>
      </c>
      <c r="CZ188" s="2" t="s">
        <v>1612</v>
      </c>
      <c r="DA188" s="2" t="s">
        <v>1613</v>
      </c>
      <c r="DB188" s="2">
        <v>4</v>
      </c>
      <c r="DC188" s="2" t="s">
        <v>319</v>
      </c>
    </row>
    <row r="189" spans="1:107">
      <c r="A189" s="45" t="s">
        <v>377</v>
      </c>
      <c r="B189" s="46">
        <v>41917</v>
      </c>
      <c r="C189" s="47">
        <f>(B189-$B$1132)/($B$1133-$B$1132)</f>
        <v>4.3731977038663827E-2</v>
      </c>
      <c r="D189" s="46">
        <v>15000</v>
      </c>
      <c r="E189" s="47">
        <f>(D189-$D$1132)/($D$1133-$D$1132)</f>
        <v>2.9970899126973809E-2</v>
      </c>
      <c r="F189" s="46" t="s">
        <v>187</v>
      </c>
      <c r="G189" s="44">
        <f>VLOOKUP(F189,'DATOS DE SOPORTE'!$Y$5:$Z$8,2,FALSE)</f>
        <v>4</v>
      </c>
      <c r="H189" s="47">
        <f>(G189-$G$1132)/($G$1133-$G$1132)</f>
        <v>1</v>
      </c>
      <c r="I189" s="50">
        <v>0</v>
      </c>
      <c r="J189" s="44">
        <f t="shared" si="99"/>
        <v>0</v>
      </c>
      <c r="K189" s="43">
        <f>(J189-$J$1132)/($J$1133-$J$1132)</f>
        <v>0</v>
      </c>
      <c r="L189" s="51" t="str">
        <f t="shared" si="138"/>
        <v>NO</v>
      </c>
      <c r="M189" s="46" t="s">
        <v>56</v>
      </c>
      <c r="N189" s="44">
        <f t="shared" si="100"/>
        <v>1</v>
      </c>
      <c r="O189" s="43">
        <f>(N189-N$1132)/(N$1133-N$1132)</f>
        <v>0</v>
      </c>
      <c r="P189" s="46" t="s">
        <v>58</v>
      </c>
      <c r="Q189" s="44">
        <f t="shared" si="101"/>
        <v>3</v>
      </c>
      <c r="R189" s="43">
        <f>(Q189-Q$1132)/(Q$1133-Q$1132)</f>
        <v>1</v>
      </c>
      <c r="S189" s="46" t="s">
        <v>194</v>
      </c>
      <c r="T189" s="44">
        <f t="shared" si="102"/>
        <v>1</v>
      </c>
      <c r="U189" s="43">
        <f>(T189-T$1132)/(T$1133-T$1132)</f>
        <v>0</v>
      </c>
      <c r="V189" s="46" t="s">
        <v>62</v>
      </c>
      <c r="W189" s="53">
        <f>VLOOKUP(V189,'DATOS DE SOPORTE'!$S$5:$T$10,2,FALSE)</f>
        <v>1</v>
      </c>
      <c r="X189" s="54">
        <f>(W189-W$1132)/(W$1133-W$1132)</f>
        <v>0</v>
      </c>
      <c r="Y189" s="46" t="s">
        <v>188</v>
      </c>
      <c r="Z189" s="53">
        <f t="shared" si="122"/>
        <v>1</v>
      </c>
      <c r="AA189" s="54">
        <f>(Z189-Z$1132)/(Z$1133-Z$1132)</f>
        <v>0</v>
      </c>
      <c r="AB189" s="46" t="s">
        <v>188</v>
      </c>
      <c r="AC189" s="53">
        <f t="shared" si="123"/>
        <v>1</v>
      </c>
      <c r="AD189" s="54">
        <f>(AC189-AC$1132)/(AC$1133-AC$1132)</f>
        <v>0</v>
      </c>
      <c r="AE189" s="46" t="s">
        <v>188</v>
      </c>
      <c r="AF189" s="53">
        <f t="shared" si="124"/>
        <v>1</v>
      </c>
      <c r="AG189" s="54">
        <f>(AF189-AF$1132)/(AF$1133-AF$1132)</f>
        <v>0</v>
      </c>
      <c r="AH189" s="24" t="s">
        <v>67</v>
      </c>
      <c r="AI189" s="53">
        <f>VLOOKUP(AH189,'DATOS DE SOPORTE'!$V$5:$W$8,2,FALSE)</f>
        <v>1</v>
      </c>
      <c r="AJ189" s="54">
        <f>(AI189-AI$1132)/(AI$1133-AI$1132)</f>
        <v>0</v>
      </c>
      <c r="AK189" s="58" t="str">
        <f t="shared" si="125"/>
        <v>Bueno</v>
      </c>
      <c r="AL189" s="61">
        <f>IFERROR(SQRT(($E189-$E$1136)^2+($C189-$C$1136)^2),0)</f>
        <v>0.16417151798583393</v>
      </c>
      <c r="AM189" s="62" t="str">
        <f>IF(AL189&lt;=SMALL($AL$3:$AL$1130,1),"MAS PARECIDO","NO")</f>
        <v>NO</v>
      </c>
      <c r="AN189" s="62" t="str">
        <f>IF(AL189&lt;=SMALL($AL$3:$AL$1130,5),"SIMILAR","NO")</f>
        <v>NO</v>
      </c>
      <c r="AO189" s="62" t="str">
        <f t="shared" si="139"/>
        <v>N/A</v>
      </c>
      <c r="AP189" s="62">
        <f t="shared" si="103"/>
        <v>0</v>
      </c>
      <c r="AQ189" s="65">
        <f t="shared" si="140"/>
        <v>0</v>
      </c>
      <c r="AR189" s="61">
        <f>IFERROR(SQRT(($E189-$E$1136)^2+($H189-$H$1136)^2),0)</f>
        <v>0.66734136575434511</v>
      </c>
      <c r="AS189" s="62" t="str">
        <f>IF(AR189&lt;=SMALL(AR$3:AR$1130,1),"MAS PARECIDO","NO")</f>
        <v>NO</v>
      </c>
      <c r="AT189" s="62" t="str">
        <f>IF(AR189&lt;=SMALL(AR$3:AR$1130,5),"SIMILAR","NO")</f>
        <v>NO</v>
      </c>
      <c r="AU189" s="62" t="str">
        <f t="shared" si="104"/>
        <v>N/A</v>
      </c>
      <c r="AV189" s="62">
        <f t="shared" si="105"/>
        <v>0</v>
      </c>
      <c r="AW189" s="65">
        <f t="shared" si="106"/>
        <v>0</v>
      </c>
      <c r="AX189" s="59">
        <f>IFERROR(SQRT(($E189-$E$1136)^2+($K189-$K$1136)^2),0)</f>
        <v>0.20223761767393844</v>
      </c>
      <c r="AY189" s="62" t="str">
        <f>IF(AX189&lt;=SMALL(AX$3:AX$1130,1),"MAS PARECIDO","NO")</f>
        <v>NO</v>
      </c>
      <c r="AZ189" s="62" t="str">
        <f>IF(AX189&lt;=SMALL(AX$3:AX$1130,5),"SIMILAR","NO")</f>
        <v>NO</v>
      </c>
      <c r="BA189" s="62" t="str">
        <f t="shared" si="107"/>
        <v>N/A</v>
      </c>
      <c r="BB189" s="62">
        <f t="shared" si="108"/>
        <v>0</v>
      </c>
      <c r="BC189" s="65">
        <f t="shared" si="109"/>
        <v>0</v>
      </c>
      <c r="BD189" s="59">
        <f>IFERROR(SQRT(($E189-$E$1136)^2+($O189-$O$1136)^2),0)</f>
        <v>1.0004499257846093</v>
      </c>
      <c r="BE189" s="62" t="str">
        <f>IF(BD189&lt;=SMALL(BD$3:BD$1130,1),"MAS PARECIDO","NO")</f>
        <v>NO</v>
      </c>
      <c r="BF189" s="62" t="str">
        <f>IF(BD189&lt;=SMALL(BD$3:BD$1130,5),"SIMILAR","NO")</f>
        <v>NO</v>
      </c>
      <c r="BG189" s="62" t="str">
        <f t="shared" si="110"/>
        <v>N/A</v>
      </c>
      <c r="BH189" s="62">
        <f t="shared" si="111"/>
        <v>0</v>
      </c>
      <c r="BI189" s="65">
        <f t="shared" si="112"/>
        <v>0</v>
      </c>
      <c r="BJ189" s="59">
        <f>IFERROR(SQRT(($E189-$E$1136)^2+($R189-$R$1136)^2),0)</f>
        <v>0.50089924536021224</v>
      </c>
      <c r="BK189" s="62" t="str">
        <f>IF(BJ189&lt;=SMALL(BJ$3:BJ$1130,1),"MAS PARECIDO","NO")</f>
        <v>NO</v>
      </c>
      <c r="BL189" s="62" t="str">
        <f>IF(BJ189&lt;=SMALL(BJ$3:BJ$1130,5),"SIMILAR","NO")</f>
        <v>NO</v>
      </c>
      <c r="BM189" s="62" t="str">
        <f t="shared" si="113"/>
        <v>N/A</v>
      </c>
      <c r="BN189" s="62">
        <f t="shared" si="114"/>
        <v>0</v>
      </c>
      <c r="BO189" s="65">
        <f t="shared" si="115"/>
        <v>0</v>
      </c>
      <c r="BP189" s="59">
        <f>IFERROR(SQRT(($E189-$E$1136)^2+($U189-$U$1136)^2),0)</f>
        <v>3.0000900027000808E-2</v>
      </c>
      <c r="BQ189" s="62" t="str">
        <f>IF(BP189&lt;=SMALL(BP$3:BP$1130,1),"MAS PARECIDO","NO")</f>
        <v>NO</v>
      </c>
      <c r="BR189" s="62" t="str">
        <f>IF(BP189&lt;=SMALL(BP$3:BP$1130,5),"SIMILAR","NO")</f>
        <v>NO</v>
      </c>
      <c r="BS189" s="62" t="str">
        <f t="shared" si="116"/>
        <v>N/A</v>
      </c>
      <c r="BT189" s="62">
        <f t="shared" si="117"/>
        <v>0</v>
      </c>
      <c r="BU189" s="65">
        <f t="shared" si="118"/>
        <v>0</v>
      </c>
      <c r="BV189" s="59">
        <f>IFERROR(SQRT(($E189-$E$1136)^2+($X189-$X$1136)^2),0)</f>
        <v>3.0000900027000808E-2</v>
      </c>
      <c r="BW189" s="62" t="str">
        <f>IF(BV189&lt;=SMALL(BV$3:BV$1130,1),"MAS PARECIDO","NO")</f>
        <v>NO</v>
      </c>
      <c r="BX189" s="62" t="str">
        <f>IF(BV189&lt;=SMALL(BV$3:BV$1130,5),"SIMILAR","NO")</f>
        <v>NO</v>
      </c>
      <c r="BY189" s="62" t="str">
        <f t="shared" si="119"/>
        <v>N/A</v>
      </c>
      <c r="BZ189" s="62">
        <f t="shared" si="120"/>
        <v>0</v>
      </c>
      <c r="CA189" s="65">
        <f t="shared" si="121"/>
        <v>0</v>
      </c>
      <c r="CB189" s="59">
        <f>IFERROR(SQRT(($E189-$E$1136)^2+($AA189-$AA$1136)^2),0)</f>
        <v>3.0000900027000808E-2</v>
      </c>
      <c r="CC189" s="62" t="str">
        <f>IF(CB189&lt;=SMALL(CB$3:CB$1130,1),"MAS PARECIDO","NO")</f>
        <v>NO</v>
      </c>
      <c r="CD189" s="62" t="str">
        <f>IF(CB189&lt;=SMALL(CB$3:CB$1130,5),"SIMILAR","NO")</f>
        <v>NO</v>
      </c>
      <c r="CE189" s="62" t="str">
        <f t="shared" si="126"/>
        <v>N/A</v>
      </c>
      <c r="CF189" s="62">
        <f t="shared" si="127"/>
        <v>0</v>
      </c>
      <c r="CG189" s="65">
        <f t="shared" si="128"/>
        <v>0</v>
      </c>
      <c r="CH189" s="59">
        <f>IFERROR(SQRT(($E189-$E$1136)^2+($AD189-$AD$1136)^2),0)</f>
        <v>1.0004499257846093</v>
      </c>
      <c r="CI189" s="62" t="str">
        <f>IF(CH189&lt;=SMALL(CH$3:CH$1130,1),"MAS PARECIDO","NO")</f>
        <v>NO</v>
      </c>
      <c r="CJ189" s="62" t="str">
        <f>IF(CH189&lt;=SMALL(CH$3:CH$1130,5),"SIMILAR","NO")</f>
        <v>NO</v>
      </c>
      <c r="CK189" s="62" t="str">
        <f t="shared" si="129"/>
        <v>N/A</v>
      </c>
      <c r="CL189" s="62">
        <f t="shared" si="130"/>
        <v>0</v>
      </c>
      <c r="CM189" s="65">
        <f t="shared" si="131"/>
        <v>0</v>
      </c>
      <c r="CN189" s="59">
        <f>IFERROR(SQRT(($E189-$E$1136)^2+($AG189-$AG$1136)^2),0)</f>
        <v>1.0004499257846093</v>
      </c>
      <c r="CO189" s="62" t="str">
        <f>IF(CN189&lt;=SMALL(CN$3:CN$1130,1),"MAS PARECIDO","NO")</f>
        <v>NO</v>
      </c>
      <c r="CP189" s="62" t="str">
        <f>IF(CN189&lt;=SMALL(CN$3:CN$1130,5),"SIMILAR","NO")</f>
        <v>NO</v>
      </c>
      <c r="CQ189" s="62" t="str">
        <f t="shared" si="132"/>
        <v>N/A</v>
      </c>
      <c r="CR189" s="62">
        <f t="shared" si="133"/>
        <v>0</v>
      </c>
      <c r="CS189" s="65">
        <f t="shared" si="134"/>
        <v>0</v>
      </c>
      <c r="CT189" s="59">
        <f>IFERROR(SQRT(($E189-$E$1136)^2+($AJ189-$AJ$1136)^2),0)</f>
        <v>3.0000900027000808E-2</v>
      </c>
      <c r="CU189" s="62" t="str">
        <f>IF(CT189&lt;=SMALL(CT$3:CT$1130,1),"MAS PARECIDO","NO")</f>
        <v>NO</v>
      </c>
      <c r="CV189" s="62" t="str">
        <f>IF(CT189&lt;=SMALL(CT$3:CT$1130,5),"SIMILAR","NO")</f>
        <v>NO</v>
      </c>
      <c r="CW189" s="62" t="str">
        <f t="shared" si="135"/>
        <v>N/A</v>
      </c>
      <c r="CX189" s="62">
        <f t="shared" si="136"/>
        <v>0</v>
      </c>
      <c r="CY189" s="65">
        <f t="shared" si="137"/>
        <v>0</v>
      </c>
      <c r="CZ189" s="2" t="s">
        <v>1614</v>
      </c>
      <c r="DA189" s="2" t="s">
        <v>1615</v>
      </c>
      <c r="DB189" s="2">
        <v>0</v>
      </c>
      <c r="DC189" s="2" t="s">
        <v>189</v>
      </c>
    </row>
    <row r="190" spans="1:107">
      <c r="A190" s="45" t="s">
        <v>348</v>
      </c>
      <c r="B190" s="46">
        <v>177628</v>
      </c>
      <c r="C190" s="47">
        <f>(B190-$B$1132)/($B$1133-$B$1132)</f>
        <v>0.20236635724715843</v>
      </c>
      <c r="D190" s="46">
        <v>75000</v>
      </c>
      <c r="E190" s="47">
        <f>(D190-$D$1132)/($D$1133-$D$1132)</f>
        <v>0.14997449923497705</v>
      </c>
      <c r="F190" s="46" t="s">
        <v>191</v>
      </c>
      <c r="G190" s="44">
        <f>VLOOKUP(F190,'DATOS DE SOPORTE'!$Y$5:$Z$8,2,FALSE)</f>
        <v>1</v>
      </c>
      <c r="H190" s="47">
        <f>(G190-$G$1132)/($G$1133-$G$1132)</f>
        <v>0</v>
      </c>
      <c r="I190" s="50">
        <v>0</v>
      </c>
      <c r="J190" s="44">
        <f t="shared" si="99"/>
        <v>0</v>
      </c>
      <c r="K190" s="43">
        <f>(J190-$J$1132)/($J$1133-$J$1132)</f>
        <v>0</v>
      </c>
      <c r="L190" s="51" t="str">
        <f t="shared" si="138"/>
        <v>NO</v>
      </c>
      <c r="M190" s="46" t="s">
        <v>192</v>
      </c>
      <c r="N190" s="44">
        <f t="shared" si="100"/>
        <v>2</v>
      </c>
      <c r="O190" s="43">
        <f>(N190-N$1132)/(N$1133-N$1132)</f>
        <v>1</v>
      </c>
      <c r="P190" s="46" t="s">
        <v>193</v>
      </c>
      <c r="Q190" s="44">
        <f t="shared" si="101"/>
        <v>2</v>
      </c>
      <c r="R190" s="43">
        <f>(Q190-Q$1132)/(Q$1133-Q$1132)</f>
        <v>0.5</v>
      </c>
      <c r="S190" s="46" t="s">
        <v>194</v>
      </c>
      <c r="T190" s="44">
        <f t="shared" si="102"/>
        <v>1</v>
      </c>
      <c r="U190" s="43">
        <f>(T190-T$1132)/(T$1133-T$1132)</f>
        <v>0</v>
      </c>
      <c r="V190" s="46" t="s">
        <v>62</v>
      </c>
      <c r="W190" s="53">
        <f>VLOOKUP(V190,'DATOS DE SOPORTE'!$S$5:$T$10,2,FALSE)</f>
        <v>1</v>
      </c>
      <c r="X190" s="54">
        <f>(W190-W$1132)/(W$1133-W$1132)</f>
        <v>0</v>
      </c>
      <c r="Y190" s="46" t="s">
        <v>188</v>
      </c>
      <c r="Z190" s="53">
        <f t="shared" si="122"/>
        <v>1</v>
      </c>
      <c r="AA190" s="54">
        <f>(Z190-Z$1132)/(Z$1133-Z$1132)</f>
        <v>0</v>
      </c>
      <c r="AB190" s="46" t="s">
        <v>188</v>
      </c>
      <c r="AC190" s="53">
        <f t="shared" si="123"/>
        <v>1</v>
      </c>
      <c r="AD190" s="54">
        <f>(AC190-AC$1132)/(AC$1133-AC$1132)</f>
        <v>0</v>
      </c>
      <c r="AE190" s="46" t="s">
        <v>188</v>
      </c>
      <c r="AF190" s="53">
        <f t="shared" si="124"/>
        <v>1</v>
      </c>
      <c r="AG190" s="54">
        <f>(AF190-AF$1132)/(AF$1133-AF$1132)</f>
        <v>0</v>
      </c>
      <c r="AH190" s="24" t="s">
        <v>67</v>
      </c>
      <c r="AI190" s="53">
        <f>VLOOKUP(AH190,'DATOS DE SOPORTE'!$V$5:$W$8,2,FALSE)</f>
        <v>1</v>
      </c>
      <c r="AJ190" s="54">
        <f>(AI190-AI$1132)/(AI$1133-AI$1132)</f>
        <v>0</v>
      </c>
      <c r="AK190" s="58" t="str">
        <f t="shared" si="125"/>
        <v>Regular</v>
      </c>
      <c r="AL190" s="61">
        <f>IFERROR(SQRT(($E190-$E$1136)^2+($C190-$C$1136)^2),0)</f>
        <v>0.15003012269547861</v>
      </c>
      <c r="AM190" s="62" t="str">
        <f>IF(AL190&lt;=SMALL($AL$3:$AL$1130,1),"MAS PARECIDO","NO")</f>
        <v>NO</v>
      </c>
      <c r="AN190" s="62" t="str">
        <f>IF(AL190&lt;=SMALL($AL$3:$AL$1130,5),"SIMILAR","NO")</f>
        <v>NO</v>
      </c>
      <c r="AO190" s="62" t="str">
        <f t="shared" si="139"/>
        <v>N/A</v>
      </c>
      <c r="AP190" s="62">
        <f t="shared" si="103"/>
        <v>0</v>
      </c>
      <c r="AQ190" s="65">
        <f t="shared" si="140"/>
        <v>0</v>
      </c>
      <c r="AR190" s="61">
        <f>IFERROR(SQRT(($E190-$E$1136)^2+($H190-$H$1136)^2),0)</f>
        <v>0.36553038337717364</v>
      </c>
      <c r="AS190" s="62" t="str">
        <f>IF(AR190&lt;=SMALL(AR$3:AR$1130,1),"MAS PARECIDO","NO")</f>
        <v>NO</v>
      </c>
      <c r="AT190" s="62" t="str">
        <f>IF(AR190&lt;=SMALL(AR$3:AR$1130,5),"SIMILAR","NO")</f>
        <v>NO</v>
      </c>
      <c r="AU190" s="62" t="str">
        <f t="shared" si="104"/>
        <v>N/A</v>
      </c>
      <c r="AV190" s="62">
        <f t="shared" si="105"/>
        <v>0</v>
      </c>
      <c r="AW190" s="65">
        <f t="shared" si="106"/>
        <v>0</v>
      </c>
      <c r="AX190" s="59">
        <f>IFERROR(SQRT(($E190-$E$1136)^2+($K190-$K$1136)^2),0)</f>
        <v>0.25000270010692371</v>
      </c>
      <c r="AY190" s="62" t="str">
        <f>IF(AX190&lt;=SMALL(AX$3:AX$1130,1),"MAS PARECIDO","NO")</f>
        <v>NO</v>
      </c>
      <c r="AZ190" s="62" t="str">
        <f>IF(AX190&lt;=SMALL(AX$3:AX$1130,5),"SIMILAR","NO")</f>
        <v>NO</v>
      </c>
      <c r="BA190" s="62" t="str">
        <f t="shared" si="107"/>
        <v>N/A</v>
      </c>
      <c r="BB190" s="62">
        <f t="shared" si="108"/>
        <v>0</v>
      </c>
      <c r="BC190" s="65">
        <f t="shared" si="109"/>
        <v>0</v>
      </c>
      <c r="BD190" s="59">
        <f>IFERROR(SQRT(($E190-$E$1136)^2+($O190-$O$1136)^2),0)</f>
        <v>0.15000450013500405</v>
      </c>
      <c r="BE190" s="62" t="str">
        <f>IF(BD190&lt;=SMALL(BD$3:BD$1130,1),"MAS PARECIDO","NO")</f>
        <v>NO</v>
      </c>
      <c r="BF190" s="62" t="str">
        <f>IF(BD190&lt;=SMALL(BD$3:BD$1130,5),"SIMILAR","NO")</f>
        <v>NO</v>
      </c>
      <c r="BG190" s="62" t="str">
        <f t="shared" si="110"/>
        <v>N/A</v>
      </c>
      <c r="BH190" s="62">
        <f t="shared" si="111"/>
        <v>0</v>
      </c>
      <c r="BI190" s="65">
        <f t="shared" si="112"/>
        <v>0</v>
      </c>
      <c r="BJ190" s="59">
        <f>IFERROR(SQRT(($E190-$E$1136)^2+($R190-$R$1136)^2),0)</f>
        <v>0.15000450013500405</v>
      </c>
      <c r="BK190" s="62" t="str">
        <f>IF(BJ190&lt;=SMALL(BJ$3:BJ$1130,1),"MAS PARECIDO","NO")</f>
        <v>NO</v>
      </c>
      <c r="BL190" s="62" t="str">
        <f>IF(BJ190&lt;=SMALL(BJ$3:BJ$1130,5),"SIMILAR","NO")</f>
        <v>NO</v>
      </c>
      <c r="BM190" s="62" t="str">
        <f t="shared" si="113"/>
        <v>N/A</v>
      </c>
      <c r="BN190" s="62">
        <f t="shared" si="114"/>
        <v>0</v>
      </c>
      <c r="BO190" s="65">
        <f t="shared" si="115"/>
        <v>0</v>
      </c>
      <c r="BP190" s="59">
        <f>IFERROR(SQRT(($E190-$E$1136)^2+($U190-$U$1136)^2),0)</f>
        <v>0.15000450013500405</v>
      </c>
      <c r="BQ190" s="62" t="str">
        <f>IF(BP190&lt;=SMALL(BP$3:BP$1130,1),"MAS PARECIDO","NO")</f>
        <v>NO</v>
      </c>
      <c r="BR190" s="62" t="str">
        <f>IF(BP190&lt;=SMALL(BP$3:BP$1130,5),"SIMILAR","NO")</f>
        <v>NO</v>
      </c>
      <c r="BS190" s="62" t="str">
        <f t="shared" si="116"/>
        <v>N/A</v>
      </c>
      <c r="BT190" s="62">
        <f t="shared" si="117"/>
        <v>0</v>
      </c>
      <c r="BU190" s="65">
        <f t="shared" si="118"/>
        <v>0</v>
      </c>
      <c r="BV190" s="59">
        <f>IFERROR(SQRT(($E190-$E$1136)^2+($X190-$X$1136)^2),0)</f>
        <v>0.15000450013500405</v>
      </c>
      <c r="BW190" s="62" t="str">
        <f>IF(BV190&lt;=SMALL(BV$3:BV$1130,1),"MAS PARECIDO","NO")</f>
        <v>NO</v>
      </c>
      <c r="BX190" s="62" t="str">
        <f>IF(BV190&lt;=SMALL(BV$3:BV$1130,5),"SIMILAR","NO")</f>
        <v>NO</v>
      </c>
      <c r="BY190" s="62" t="str">
        <f t="shared" si="119"/>
        <v>N/A</v>
      </c>
      <c r="BZ190" s="62">
        <f t="shared" si="120"/>
        <v>0</v>
      </c>
      <c r="CA190" s="65">
        <f t="shared" si="121"/>
        <v>0</v>
      </c>
      <c r="CB190" s="59">
        <f>IFERROR(SQRT(($E190-$E$1136)^2+($AA190-$AA$1136)^2),0)</f>
        <v>0.15000450013500405</v>
      </c>
      <c r="CC190" s="62" t="str">
        <f>IF(CB190&lt;=SMALL(CB$3:CB$1130,1),"MAS PARECIDO","NO")</f>
        <v>NO</v>
      </c>
      <c r="CD190" s="62" t="str">
        <f>IF(CB190&lt;=SMALL(CB$3:CB$1130,5),"SIMILAR","NO")</f>
        <v>NO</v>
      </c>
      <c r="CE190" s="62" t="str">
        <f t="shared" si="126"/>
        <v>N/A</v>
      </c>
      <c r="CF190" s="62">
        <f t="shared" si="127"/>
        <v>0</v>
      </c>
      <c r="CG190" s="65">
        <f t="shared" si="128"/>
        <v>0</v>
      </c>
      <c r="CH190" s="59">
        <f>IFERROR(SQRT(($E190-$E$1136)^2+($AD190-$AD$1136)^2),0)</f>
        <v>1.0111880883696922</v>
      </c>
      <c r="CI190" s="62" t="str">
        <f>IF(CH190&lt;=SMALL(CH$3:CH$1130,1),"MAS PARECIDO","NO")</f>
        <v>NO</v>
      </c>
      <c r="CJ190" s="62" t="str">
        <f>IF(CH190&lt;=SMALL(CH$3:CH$1130,5),"SIMILAR","NO")</f>
        <v>NO</v>
      </c>
      <c r="CK190" s="62" t="str">
        <f t="shared" si="129"/>
        <v>N/A</v>
      </c>
      <c r="CL190" s="62">
        <f t="shared" si="130"/>
        <v>0</v>
      </c>
      <c r="CM190" s="65">
        <f t="shared" si="131"/>
        <v>0</v>
      </c>
      <c r="CN190" s="59">
        <f>IFERROR(SQRT(($E190-$E$1136)^2+($AG190-$AG$1136)^2),0)</f>
        <v>1.0111880883696922</v>
      </c>
      <c r="CO190" s="62" t="str">
        <f>IF(CN190&lt;=SMALL(CN$3:CN$1130,1),"MAS PARECIDO","NO")</f>
        <v>NO</v>
      </c>
      <c r="CP190" s="62" t="str">
        <f>IF(CN190&lt;=SMALL(CN$3:CN$1130,5),"SIMILAR","NO")</f>
        <v>NO</v>
      </c>
      <c r="CQ190" s="62" t="str">
        <f t="shared" si="132"/>
        <v>N/A</v>
      </c>
      <c r="CR190" s="62">
        <f t="shared" si="133"/>
        <v>0</v>
      </c>
      <c r="CS190" s="65">
        <f t="shared" si="134"/>
        <v>0</v>
      </c>
      <c r="CT190" s="59">
        <f>IFERROR(SQRT(($E190-$E$1136)^2+($AJ190-$AJ$1136)^2),0)</f>
        <v>0.15000450013500405</v>
      </c>
      <c r="CU190" s="62" t="str">
        <f>IF(CT190&lt;=SMALL(CT$3:CT$1130,1),"MAS PARECIDO","NO")</f>
        <v>NO</v>
      </c>
      <c r="CV190" s="62" t="str">
        <f>IF(CT190&lt;=SMALL(CT$3:CT$1130,5),"SIMILAR","NO")</f>
        <v>NO</v>
      </c>
      <c r="CW190" s="62" t="str">
        <f t="shared" si="135"/>
        <v>N/A</v>
      </c>
      <c r="CX190" s="62">
        <f t="shared" si="136"/>
        <v>0</v>
      </c>
      <c r="CY190" s="65">
        <f t="shared" si="137"/>
        <v>0</v>
      </c>
      <c r="CZ190" s="2" t="s">
        <v>1560</v>
      </c>
      <c r="DA190" s="2" t="s">
        <v>1561</v>
      </c>
      <c r="DB190" s="2">
        <v>0</v>
      </c>
      <c r="DC190" s="2" t="s">
        <v>346</v>
      </c>
    </row>
    <row r="191" spans="1:107">
      <c r="A191" s="45" t="s">
        <v>378</v>
      </c>
      <c r="B191" s="46">
        <v>85000</v>
      </c>
      <c r="C191" s="47">
        <f>(B191-$B$1132)/($B$1133-$B$1132)</f>
        <v>9.4092264727374184E-2</v>
      </c>
      <c r="D191" s="46">
        <v>6000</v>
      </c>
      <c r="E191" s="47">
        <f>(D191-$D$1132)/($D$1133-$D$1132)</f>
        <v>1.1970359110773323E-2</v>
      </c>
      <c r="F191" s="46" t="s">
        <v>203</v>
      </c>
      <c r="G191" s="44">
        <f>VLOOKUP(F191,'DATOS DE SOPORTE'!$Y$5:$Z$8,2,FALSE)</f>
        <v>3</v>
      </c>
      <c r="H191" s="47">
        <f>(G191-$G$1132)/($G$1133-$G$1132)</f>
        <v>0.66666666666666663</v>
      </c>
      <c r="I191" s="50">
        <v>0</v>
      </c>
      <c r="J191" s="44">
        <f t="shared" si="99"/>
        <v>0</v>
      </c>
      <c r="K191" s="43">
        <f>(J191-$J$1132)/($J$1133-$J$1132)</f>
        <v>0</v>
      </c>
      <c r="L191" s="51" t="str">
        <f t="shared" si="138"/>
        <v>NO</v>
      </c>
      <c r="M191" s="46" t="s">
        <v>192</v>
      </c>
      <c r="N191" s="44">
        <f t="shared" si="100"/>
        <v>2</v>
      </c>
      <c r="O191" s="43">
        <f>(N191-N$1132)/(N$1133-N$1132)</f>
        <v>1</v>
      </c>
      <c r="P191" s="46" t="s">
        <v>58</v>
      </c>
      <c r="Q191" s="44">
        <f t="shared" si="101"/>
        <v>3</v>
      </c>
      <c r="R191" s="43">
        <f>(Q191-Q$1132)/(Q$1133-Q$1132)</f>
        <v>1</v>
      </c>
      <c r="S191" s="46" t="s">
        <v>60</v>
      </c>
      <c r="T191" s="44">
        <f t="shared" si="102"/>
        <v>2</v>
      </c>
      <c r="U191" s="43">
        <f>(T191-T$1132)/(T$1133-T$1132)</f>
        <v>1</v>
      </c>
      <c r="V191" s="46" t="s">
        <v>212</v>
      </c>
      <c r="W191" s="53">
        <f>VLOOKUP(V191,'DATOS DE SOPORTE'!$S$5:$T$10,2,FALSE)</f>
        <v>3</v>
      </c>
      <c r="X191" s="54">
        <f>(W191-W$1132)/(W$1133-W$1132)</f>
        <v>0.4</v>
      </c>
      <c r="Y191" s="46" t="s">
        <v>136</v>
      </c>
      <c r="Z191" s="53">
        <f t="shared" si="122"/>
        <v>2</v>
      </c>
      <c r="AA191" s="54">
        <f>(Z191-Z$1132)/(Z$1133-Z$1132)</f>
        <v>1</v>
      </c>
      <c r="AB191" s="46" t="s">
        <v>188</v>
      </c>
      <c r="AC191" s="53">
        <f t="shared" si="123"/>
        <v>1</v>
      </c>
      <c r="AD191" s="54">
        <f>(AC191-AC$1132)/(AC$1133-AC$1132)</f>
        <v>0</v>
      </c>
      <c r="AE191" s="46" t="s">
        <v>188</v>
      </c>
      <c r="AF191" s="53">
        <f t="shared" si="124"/>
        <v>1</v>
      </c>
      <c r="AG191" s="54">
        <f>(AF191-AF$1132)/(AF$1133-AF$1132)</f>
        <v>0</v>
      </c>
      <c r="AH191" s="24" t="s">
        <v>199</v>
      </c>
      <c r="AI191" s="53">
        <f>VLOOKUP(AH191,'DATOS DE SOPORTE'!$V$5:$W$8,2,FALSE)</f>
        <v>2</v>
      </c>
      <c r="AJ191" s="54">
        <f>(AI191-AI$1132)/(AI$1133-AI$1132)</f>
        <v>0.33333333333333331</v>
      </c>
      <c r="AK191" s="58" t="str">
        <f t="shared" si="125"/>
        <v>Bueno</v>
      </c>
      <c r="AL191" s="61">
        <f>IFERROR(SQRT(($E191-$E$1136)^2+($C191-$C$1136)^2),0)</f>
        <v>0.11169328698659213</v>
      </c>
      <c r="AM191" s="62" t="str">
        <f>IF(AL191&lt;=SMALL($AL$3:$AL$1130,1),"MAS PARECIDO","NO")</f>
        <v>NO</v>
      </c>
      <c r="AN191" s="62" t="str">
        <f>IF(AL191&lt;=SMALL($AL$3:$AL$1130,5),"SIMILAR","NO")</f>
        <v>NO</v>
      </c>
      <c r="AO191" s="62" t="str">
        <f t="shared" si="139"/>
        <v>N/A</v>
      </c>
      <c r="AP191" s="62">
        <f t="shared" si="103"/>
        <v>0</v>
      </c>
      <c r="AQ191" s="65">
        <f t="shared" si="140"/>
        <v>0</v>
      </c>
      <c r="AR191" s="61">
        <f>IFERROR(SQRT(($E191-$E$1136)^2+($H191-$H$1136)^2),0)</f>
        <v>0.3335492763468389</v>
      </c>
      <c r="AS191" s="62" t="str">
        <f>IF(AR191&lt;=SMALL(AR$3:AR$1130,1),"MAS PARECIDO","NO")</f>
        <v>NO</v>
      </c>
      <c r="AT191" s="62" t="str">
        <f>IF(AR191&lt;=SMALL(AR$3:AR$1130,5),"SIMILAR","NO")</f>
        <v>NO</v>
      </c>
      <c r="AU191" s="62" t="str">
        <f t="shared" si="104"/>
        <v>N/A</v>
      </c>
      <c r="AV191" s="62">
        <f t="shared" si="105"/>
        <v>0</v>
      </c>
      <c r="AW191" s="65">
        <f t="shared" si="106"/>
        <v>0</v>
      </c>
      <c r="AX191" s="59">
        <f>IFERROR(SQRT(($E191-$E$1136)^2+($K191-$K$1136)^2),0)</f>
        <v>0.20035969814408491</v>
      </c>
      <c r="AY191" s="62" t="str">
        <f>IF(AX191&lt;=SMALL(AX$3:AX$1130,1),"MAS PARECIDO","NO")</f>
        <v>NO</v>
      </c>
      <c r="AZ191" s="62" t="str">
        <f>IF(AX191&lt;=SMALL(AX$3:AX$1130,5),"SIMILAR","NO")</f>
        <v>NO</v>
      </c>
      <c r="BA191" s="62" t="str">
        <f t="shared" si="107"/>
        <v>N/A</v>
      </c>
      <c r="BB191" s="62">
        <f t="shared" si="108"/>
        <v>0</v>
      </c>
      <c r="BC191" s="65">
        <f t="shared" si="109"/>
        <v>0</v>
      </c>
      <c r="BD191" s="59">
        <f>IFERROR(SQRT(($E191-$E$1136)^2+($O191-$O$1136)^2),0)</f>
        <v>1.2000360010800324E-2</v>
      </c>
      <c r="BE191" s="62" t="str">
        <f>IF(BD191&lt;=SMALL(BD$3:BD$1130,1),"MAS PARECIDO","NO")</f>
        <v>NO</v>
      </c>
      <c r="BF191" s="62" t="str">
        <f>IF(BD191&lt;=SMALL(BD$3:BD$1130,5),"SIMILAR","NO")</f>
        <v>NO</v>
      </c>
      <c r="BG191" s="62" t="str">
        <f t="shared" si="110"/>
        <v>N/A</v>
      </c>
      <c r="BH191" s="62">
        <f t="shared" si="111"/>
        <v>0</v>
      </c>
      <c r="BI191" s="65">
        <f t="shared" si="112"/>
        <v>0</v>
      </c>
      <c r="BJ191" s="59">
        <f>IFERROR(SQRT(($E191-$E$1136)^2+($R191-$R$1136)^2),0)</f>
        <v>0.50014398790787118</v>
      </c>
      <c r="BK191" s="62" t="str">
        <f>IF(BJ191&lt;=SMALL(BJ$3:BJ$1130,1),"MAS PARECIDO","NO")</f>
        <v>NO</v>
      </c>
      <c r="BL191" s="62" t="str">
        <f>IF(BJ191&lt;=SMALL(BJ$3:BJ$1130,5),"SIMILAR","NO")</f>
        <v>NO</v>
      </c>
      <c r="BM191" s="62" t="str">
        <f t="shared" si="113"/>
        <v>N/A</v>
      </c>
      <c r="BN191" s="62">
        <f t="shared" si="114"/>
        <v>0</v>
      </c>
      <c r="BO191" s="65">
        <f t="shared" si="115"/>
        <v>0</v>
      </c>
      <c r="BP191" s="59">
        <f>IFERROR(SQRT(($E191-$E$1136)^2+($U191-$U$1136)^2),0)</f>
        <v>1.00007200172807</v>
      </c>
      <c r="BQ191" s="62" t="str">
        <f>IF(BP191&lt;=SMALL(BP$3:BP$1130,1),"MAS PARECIDO","NO")</f>
        <v>NO</v>
      </c>
      <c r="BR191" s="62" t="str">
        <f>IF(BP191&lt;=SMALL(BP$3:BP$1130,5),"SIMILAR","NO")</f>
        <v>NO</v>
      </c>
      <c r="BS191" s="62" t="str">
        <f t="shared" si="116"/>
        <v>N/A</v>
      </c>
      <c r="BT191" s="62">
        <f t="shared" si="117"/>
        <v>0</v>
      </c>
      <c r="BU191" s="65">
        <f t="shared" si="118"/>
        <v>0</v>
      </c>
      <c r="BV191" s="59">
        <f>IFERROR(SQRT(($E191-$E$1136)^2+($X191-$X$1136)^2),0)</f>
        <v>0.40017997031384372</v>
      </c>
      <c r="BW191" s="62" t="str">
        <f>IF(BV191&lt;=SMALL(BV$3:BV$1130,1),"MAS PARECIDO","NO")</f>
        <v>NO</v>
      </c>
      <c r="BX191" s="62" t="str">
        <f>IF(BV191&lt;=SMALL(BV$3:BV$1130,5),"SIMILAR","NO")</f>
        <v>NO</v>
      </c>
      <c r="BY191" s="62" t="str">
        <f t="shared" si="119"/>
        <v>N/A</v>
      </c>
      <c r="BZ191" s="62">
        <f t="shared" si="120"/>
        <v>0</v>
      </c>
      <c r="CA191" s="65">
        <f t="shared" si="121"/>
        <v>0</v>
      </c>
      <c r="CB191" s="59">
        <f>IFERROR(SQRT(($E191-$E$1136)^2+($AA191-$AA$1136)^2),0)</f>
        <v>1.00007200172807</v>
      </c>
      <c r="CC191" s="62" t="str">
        <f>IF(CB191&lt;=SMALL(CB$3:CB$1130,1),"MAS PARECIDO","NO")</f>
        <v>NO</v>
      </c>
      <c r="CD191" s="62" t="str">
        <f>IF(CB191&lt;=SMALL(CB$3:CB$1130,5),"SIMILAR","NO")</f>
        <v>NO</v>
      </c>
      <c r="CE191" s="62" t="str">
        <f t="shared" si="126"/>
        <v>N/A</v>
      </c>
      <c r="CF191" s="62">
        <f t="shared" si="127"/>
        <v>0</v>
      </c>
      <c r="CG191" s="65">
        <f t="shared" si="128"/>
        <v>0</v>
      </c>
      <c r="CH191" s="59">
        <f>IFERROR(SQRT(($E191-$E$1136)^2+($AD191-$AD$1136)^2),0)</f>
        <v>1.00007200172807</v>
      </c>
      <c r="CI191" s="62" t="str">
        <f>IF(CH191&lt;=SMALL(CH$3:CH$1130,1),"MAS PARECIDO","NO")</f>
        <v>NO</v>
      </c>
      <c r="CJ191" s="62" t="str">
        <f>IF(CH191&lt;=SMALL(CH$3:CH$1130,5),"SIMILAR","NO")</f>
        <v>NO</v>
      </c>
      <c r="CK191" s="62" t="str">
        <f t="shared" si="129"/>
        <v>N/A</v>
      </c>
      <c r="CL191" s="62">
        <f t="shared" si="130"/>
        <v>0</v>
      </c>
      <c r="CM191" s="65">
        <f t="shared" si="131"/>
        <v>0</v>
      </c>
      <c r="CN191" s="59">
        <f>IFERROR(SQRT(($E191-$E$1136)^2+($AG191-$AG$1136)^2),0)</f>
        <v>1.00007200172807</v>
      </c>
      <c r="CO191" s="62" t="str">
        <f>IF(CN191&lt;=SMALL(CN$3:CN$1130,1),"MAS PARECIDO","NO")</f>
        <v>NO</v>
      </c>
      <c r="CP191" s="62" t="str">
        <f>IF(CN191&lt;=SMALL(CN$3:CN$1130,5),"SIMILAR","NO")</f>
        <v>NO</v>
      </c>
      <c r="CQ191" s="62" t="str">
        <f t="shared" si="132"/>
        <v>N/A</v>
      </c>
      <c r="CR191" s="62">
        <f t="shared" si="133"/>
        <v>0</v>
      </c>
      <c r="CS191" s="65">
        <f t="shared" si="134"/>
        <v>0</v>
      </c>
      <c r="CT191" s="59">
        <f>IFERROR(SQRT(($E191-$E$1136)^2+($AJ191-$AJ$1136)^2),0)</f>
        <v>0.3335492763468389</v>
      </c>
      <c r="CU191" s="62" t="str">
        <f>IF(CT191&lt;=SMALL(CT$3:CT$1130,1),"MAS PARECIDO","NO")</f>
        <v>NO</v>
      </c>
      <c r="CV191" s="62" t="str">
        <f>IF(CT191&lt;=SMALL(CT$3:CT$1130,5),"SIMILAR","NO")</f>
        <v>NO</v>
      </c>
      <c r="CW191" s="62" t="str">
        <f t="shared" si="135"/>
        <v>N/A</v>
      </c>
      <c r="CX191" s="62">
        <f t="shared" si="136"/>
        <v>0</v>
      </c>
      <c r="CY191" s="65">
        <f t="shared" si="137"/>
        <v>0</v>
      </c>
      <c r="CZ191" s="2" t="s">
        <v>1616</v>
      </c>
      <c r="DA191" s="2" t="s">
        <v>1617</v>
      </c>
      <c r="DB191" s="2">
        <v>0</v>
      </c>
      <c r="DC191" s="2" t="s">
        <v>189</v>
      </c>
    </row>
    <row r="192" spans="1:107">
      <c r="A192" s="45" t="s">
        <v>377</v>
      </c>
      <c r="B192" s="46">
        <v>39979</v>
      </c>
      <c r="C192" s="47">
        <f>(B192-$B$1132)/($B$1133-$B$1132)</f>
        <v>4.1466623243878863E-2</v>
      </c>
      <c r="D192" s="46">
        <v>15000</v>
      </c>
      <c r="E192" s="47">
        <f>(D192-$D$1132)/($D$1133-$D$1132)</f>
        <v>2.9970899126973809E-2</v>
      </c>
      <c r="F192" s="46" t="s">
        <v>187</v>
      </c>
      <c r="G192" s="44">
        <f>VLOOKUP(F192,'DATOS DE SOPORTE'!$Y$5:$Z$8,2,FALSE)</f>
        <v>4</v>
      </c>
      <c r="H192" s="47">
        <f>(G192-$G$1132)/($G$1133-$G$1132)</f>
        <v>1</v>
      </c>
      <c r="I192" s="50">
        <v>0</v>
      </c>
      <c r="J192" s="44">
        <f t="shared" si="99"/>
        <v>0</v>
      </c>
      <c r="K192" s="43">
        <f>(J192-$J$1132)/($J$1133-$J$1132)</f>
        <v>0</v>
      </c>
      <c r="L192" s="51" t="str">
        <f t="shared" si="138"/>
        <v>NO</v>
      </c>
      <c r="M192" s="46" t="s">
        <v>56</v>
      </c>
      <c r="N192" s="44">
        <f t="shared" si="100"/>
        <v>1</v>
      </c>
      <c r="O192" s="43">
        <f>(N192-N$1132)/(N$1133-N$1132)</f>
        <v>0</v>
      </c>
      <c r="P192" s="46" t="s">
        <v>58</v>
      </c>
      <c r="Q192" s="44">
        <f t="shared" si="101"/>
        <v>3</v>
      </c>
      <c r="R192" s="43">
        <f>(Q192-Q$1132)/(Q$1133-Q$1132)</f>
        <v>1</v>
      </c>
      <c r="S192" s="46" t="s">
        <v>194</v>
      </c>
      <c r="T192" s="44">
        <f t="shared" si="102"/>
        <v>1</v>
      </c>
      <c r="U192" s="43">
        <f>(T192-T$1132)/(T$1133-T$1132)</f>
        <v>0</v>
      </c>
      <c r="V192" s="46" t="s">
        <v>62</v>
      </c>
      <c r="W192" s="53">
        <f>VLOOKUP(V192,'DATOS DE SOPORTE'!$S$5:$T$10,2,FALSE)</f>
        <v>1</v>
      </c>
      <c r="X192" s="54">
        <f>(W192-W$1132)/(W$1133-W$1132)</f>
        <v>0</v>
      </c>
      <c r="Y192" s="46" t="s">
        <v>188</v>
      </c>
      <c r="Z192" s="53">
        <f t="shared" si="122"/>
        <v>1</v>
      </c>
      <c r="AA192" s="54">
        <f>(Z192-Z$1132)/(Z$1133-Z$1132)</f>
        <v>0</v>
      </c>
      <c r="AB192" s="46" t="s">
        <v>188</v>
      </c>
      <c r="AC192" s="53">
        <f t="shared" si="123"/>
        <v>1</v>
      </c>
      <c r="AD192" s="54">
        <f>(AC192-AC$1132)/(AC$1133-AC$1132)</f>
        <v>0</v>
      </c>
      <c r="AE192" s="46" t="s">
        <v>188</v>
      </c>
      <c r="AF192" s="53">
        <f t="shared" si="124"/>
        <v>1</v>
      </c>
      <c r="AG192" s="54">
        <f>(AF192-AF$1132)/(AF$1133-AF$1132)</f>
        <v>0</v>
      </c>
      <c r="AH192" s="24" t="s">
        <v>67</v>
      </c>
      <c r="AI192" s="53">
        <f>VLOOKUP(AH192,'DATOS DE SOPORTE'!$V$5:$W$8,2,FALSE)</f>
        <v>1</v>
      </c>
      <c r="AJ192" s="54">
        <f>(AI192-AI$1132)/(AI$1133-AI$1132)</f>
        <v>0</v>
      </c>
      <c r="AK192" s="58" t="str">
        <f t="shared" si="125"/>
        <v>Bueno</v>
      </c>
      <c r="AL192" s="61">
        <f>IFERROR(SQRT(($E192-$E$1136)^2+($C192-$C$1136)^2),0)</f>
        <v>0.16639924055507554</v>
      </c>
      <c r="AM192" s="62" t="str">
        <f>IF(AL192&lt;=SMALL($AL$3:$AL$1130,1),"MAS PARECIDO","NO")</f>
        <v>NO</v>
      </c>
      <c r="AN192" s="62" t="str">
        <f>IF(AL192&lt;=SMALL($AL$3:$AL$1130,5),"SIMILAR","NO")</f>
        <v>NO</v>
      </c>
      <c r="AO192" s="62" t="str">
        <f t="shared" si="139"/>
        <v>N/A</v>
      </c>
      <c r="AP192" s="62">
        <f t="shared" si="103"/>
        <v>0</v>
      </c>
      <c r="AQ192" s="65">
        <f t="shared" si="140"/>
        <v>0</v>
      </c>
      <c r="AR192" s="61">
        <f>IFERROR(SQRT(($E192-$E$1136)^2+($H192-$H$1136)^2),0)</f>
        <v>0.66734136575434511</v>
      </c>
      <c r="AS192" s="62" t="str">
        <f>IF(AR192&lt;=SMALL(AR$3:AR$1130,1),"MAS PARECIDO","NO")</f>
        <v>NO</v>
      </c>
      <c r="AT192" s="62" t="str">
        <f>IF(AR192&lt;=SMALL(AR$3:AR$1130,5),"SIMILAR","NO")</f>
        <v>NO</v>
      </c>
      <c r="AU192" s="62" t="str">
        <f t="shared" si="104"/>
        <v>N/A</v>
      </c>
      <c r="AV192" s="62">
        <f t="shared" si="105"/>
        <v>0</v>
      </c>
      <c r="AW192" s="65">
        <f t="shared" si="106"/>
        <v>0</v>
      </c>
      <c r="AX192" s="59">
        <f>IFERROR(SQRT(($E192-$E$1136)^2+($K192-$K$1136)^2),0)</f>
        <v>0.20223761767393844</v>
      </c>
      <c r="AY192" s="62" t="str">
        <f>IF(AX192&lt;=SMALL(AX$3:AX$1130,1),"MAS PARECIDO","NO")</f>
        <v>NO</v>
      </c>
      <c r="AZ192" s="62" t="str">
        <f>IF(AX192&lt;=SMALL(AX$3:AX$1130,5),"SIMILAR","NO")</f>
        <v>NO</v>
      </c>
      <c r="BA192" s="62" t="str">
        <f t="shared" si="107"/>
        <v>N/A</v>
      </c>
      <c r="BB192" s="62">
        <f t="shared" si="108"/>
        <v>0</v>
      </c>
      <c r="BC192" s="65">
        <f t="shared" si="109"/>
        <v>0</v>
      </c>
      <c r="BD192" s="59">
        <f>IFERROR(SQRT(($E192-$E$1136)^2+($O192-$O$1136)^2),0)</f>
        <v>1.0004499257846093</v>
      </c>
      <c r="BE192" s="62" t="str">
        <f>IF(BD192&lt;=SMALL(BD$3:BD$1130,1),"MAS PARECIDO","NO")</f>
        <v>NO</v>
      </c>
      <c r="BF192" s="62" t="str">
        <f>IF(BD192&lt;=SMALL(BD$3:BD$1130,5),"SIMILAR","NO")</f>
        <v>NO</v>
      </c>
      <c r="BG192" s="62" t="str">
        <f t="shared" si="110"/>
        <v>N/A</v>
      </c>
      <c r="BH192" s="62">
        <f t="shared" si="111"/>
        <v>0</v>
      </c>
      <c r="BI192" s="65">
        <f t="shared" si="112"/>
        <v>0</v>
      </c>
      <c r="BJ192" s="59">
        <f>IFERROR(SQRT(($E192-$E$1136)^2+($R192-$R$1136)^2),0)</f>
        <v>0.50089924536021224</v>
      </c>
      <c r="BK192" s="62" t="str">
        <f>IF(BJ192&lt;=SMALL(BJ$3:BJ$1130,1),"MAS PARECIDO","NO")</f>
        <v>NO</v>
      </c>
      <c r="BL192" s="62" t="str">
        <f>IF(BJ192&lt;=SMALL(BJ$3:BJ$1130,5),"SIMILAR","NO")</f>
        <v>NO</v>
      </c>
      <c r="BM192" s="62" t="str">
        <f t="shared" si="113"/>
        <v>N/A</v>
      </c>
      <c r="BN192" s="62">
        <f t="shared" si="114"/>
        <v>0</v>
      </c>
      <c r="BO192" s="65">
        <f t="shared" si="115"/>
        <v>0</v>
      </c>
      <c r="BP192" s="59">
        <f>IFERROR(SQRT(($E192-$E$1136)^2+($U192-$U$1136)^2),0)</f>
        <v>3.0000900027000808E-2</v>
      </c>
      <c r="BQ192" s="62" t="str">
        <f>IF(BP192&lt;=SMALL(BP$3:BP$1130,1),"MAS PARECIDO","NO")</f>
        <v>NO</v>
      </c>
      <c r="BR192" s="62" t="str">
        <f>IF(BP192&lt;=SMALL(BP$3:BP$1130,5),"SIMILAR","NO")</f>
        <v>NO</v>
      </c>
      <c r="BS192" s="62" t="str">
        <f t="shared" si="116"/>
        <v>N/A</v>
      </c>
      <c r="BT192" s="62">
        <f t="shared" si="117"/>
        <v>0</v>
      </c>
      <c r="BU192" s="65">
        <f t="shared" si="118"/>
        <v>0</v>
      </c>
      <c r="BV192" s="59">
        <f>IFERROR(SQRT(($E192-$E$1136)^2+($X192-$X$1136)^2),0)</f>
        <v>3.0000900027000808E-2</v>
      </c>
      <c r="BW192" s="62" t="str">
        <f>IF(BV192&lt;=SMALL(BV$3:BV$1130,1),"MAS PARECIDO","NO")</f>
        <v>NO</v>
      </c>
      <c r="BX192" s="62" t="str">
        <f>IF(BV192&lt;=SMALL(BV$3:BV$1130,5),"SIMILAR","NO")</f>
        <v>NO</v>
      </c>
      <c r="BY192" s="62" t="str">
        <f t="shared" si="119"/>
        <v>N/A</v>
      </c>
      <c r="BZ192" s="62">
        <f t="shared" si="120"/>
        <v>0</v>
      </c>
      <c r="CA192" s="65">
        <f t="shared" si="121"/>
        <v>0</v>
      </c>
      <c r="CB192" s="59">
        <f>IFERROR(SQRT(($E192-$E$1136)^2+($AA192-$AA$1136)^2),0)</f>
        <v>3.0000900027000808E-2</v>
      </c>
      <c r="CC192" s="62" t="str">
        <f>IF(CB192&lt;=SMALL(CB$3:CB$1130,1),"MAS PARECIDO","NO")</f>
        <v>NO</v>
      </c>
      <c r="CD192" s="62" t="str">
        <f>IF(CB192&lt;=SMALL(CB$3:CB$1130,5),"SIMILAR","NO")</f>
        <v>NO</v>
      </c>
      <c r="CE192" s="62" t="str">
        <f t="shared" si="126"/>
        <v>N/A</v>
      </c>
      <c r="CF192" s="62">
        <f t="shared" si="127"/>
        <v>0</v>
      </c>
      <c r="CG192" s="65">
        <f t="shared" si="128"/>
        <v>0</v>
      </c>
      <c r="CH192" s="59">
        <f>IFERROR(SQRT(($E192-$E$1136)^2+($AD192-$AD$1136)^2),0)</f>
        <v>1.0004499257846093</v>
      </c>
      <c r="CI192" s="62" t="str">
        <f>IF(CH192&lt;=SMALL(CH$3:CH$1130,1),"MAS PARECIDO","NO")</f>
        <v>NO</v>
      </c>
      <c r="CJ192" s="62" t="str">
        <f>IF(CH192&lt;=SMALL(CH$3:CH$1130,5),"SIMILAR","NO")</f>
        <v>NO</v>
      </c>
      <c r="CK192" s="62" t="str">
        <f t="shared" si="129"/>
        <v>N/A</v>
      </c>
      <c r="CL192" s="62">
        <f t="shared" si="130"/>
        <v>0</v>
      </c>
      <c r="CM192" s="65">
        <f t="shared" si="131"/>
        <v>0</v>
      </c>
      <c r="CN192" s="59">
        <f>IFERROR(SQRT(($E192-$E$1136)^2+($AG192-$AG$1136)^2),0)</f>
        <v>1.0004499257846093</v>
      </c>
      <c r="CO192" s="62" t="str">
        <f>IF(CN192&lt;=SMALL(CN$3:CN$1130,1),"MAS PARECIDO","NO")</f>
        <v>NO</v>
      </c>
      <c r="CP192" s="62" t="str">
        <f>IF(CN192&lt;=SMALL(CN$3:CN$1130,5),"SIMILAR","NO")</f>
        <v>NO</v>
      </c>
      <c r="CQ192" s="62" t="str">
        <f t="shared" si="132"/>
        <v>N/A</v>
      </c>
      <c r="CR192" s="62">
        <f t="shared" si="133"/>
        <v>0</v>
      </c>
      <c r="CS192" s="65">
        <f t="shared" si="134"/>
        <v>0</v>
      </c>
      <c r="CT192" s="59">
        <f>IFERROR(SQRT(($E192-$E$1136)^2+($AJ192-$AJ$1136)^2),0)</f>
        <v>3.0000900027000808E-2</v>
      </c>
      <c r="CU192" s="62" t="str">
        <f>IF(CT192&lt;=SMALL(CT$3:CT$1130,1),"MAS PARECIDO","NO")</f>
        <v>NO</v>
      </c>
      <c r="CV192" s="62" t="str">
        <f>IF(CT192&lt;=SMALL(CT$3:CT$1130,5),"SIMILAR","NO")</f>
        <v>NO</v>
      </c>
      <c r="CW192" s="62" t="str">
        <f t="shared" si="135"/>
        <v>N/A</v>
      </c>
      <c r="CX192" s="62">
        <f t="shared" si="136"/>
        <v>0</v>
      </c>
      <c r="CY192" s="65">
        <f t="shared" si="137"/>
        <v>0</v>
      </c>
      <c r="CZ192" s="2" t="s">
        <v>1614</v>
      </c>
      <c r="DA192" s="2" t="s">
        <v>1615</v>
      </c>
      <c r="DB192" s="2">
        <v>0</v>
      </c>
      <c r="DC192" s="2" t="s">
        <v>189</v>
      </c>
    </row>
    <row r="193" spans="1:107">
      <c r="A193" s="45" t="s">
        <v>371</v>
      </c>
      <c r="B193" s="46">
        <v>23812</v>
      </c>
      <c r="C193" s="47">
        <f>(B193-$B$1132)/($B$1133-$B$1132)</f>
        <v>2.2568803429488485E-2</v>
      </c>
      <c r="D193" s="46">
        <v>50000</v>
      </c>
      <c r="E193" s="47">
        <f>(D193-$D$1132)/($D$1133-$D$1132)</f>
        <v>9.9972999189975695E-2</v>
      </c>
      <c r="F193" s="46" t="s">
        <v>203</v>
      </c>
      <c r="G193" s="44">
        <f>VLOOKUP(F193,'DATOS DE SOPORTE'!$Y$5:$Z$8,2,FALSE)</f>
        <v>3</v>
      </c>
      <c r="H193" s="47">
        <f>(G193-$G$1132)/($G$1133-$G$1132)</f>
        <v>0.66666666666666663</v>
      </c>
      <c r="I193" s="50">
        <v>0</v>
      </c>
      <c r="J193" s="44">
        <f t="shared" si="99"/>
        <v>0</v>
      </c>
      <c r="K193" s="43">
        <f>(J193-$J$1132)/($J$1133-$J$1132)</f>
        <v>0</v>
      </c>
      <c r="L193" s="51" t="str">
        <f t="shared" si="138"/>
        <v>NO</v>
      </c>
      <c r="M193" s="46" t="s">
        <v>192</v>
      </c>
      <c r="N193" s="44">
        <f t="shared" si="100"/>
        <v>2</v>
      </c>
      <c r="O193" s="43">
        <f>(N193-N$1132)/(N$1133-N$1132)</f>
        <v>1</v>
      </c>
      <c r="P193" s="46" t="s">
        <v>58</v>
      </c>
      <c r="Q193" s="44">
        <f t="shared" si="101"/>
        <v>3</v>
      </c>
      <c r="R193" s="43">
        <f>(Q193-Q$1132)/(Q$1133-Q$1132)</f>
        <v>1</v>
      </c>
      <c r="S193" s="46" t="s">
        <v>194</v>
      </c>
      <c r="T193" s="44">
        <f t="shared" si="102"/>
        <v>1</v>
      </c>
      <c r="U193" s="43">
        <f>(T193-T$1132)/(T$1133-T$1132)</f>
        <v>0</v>
      </c>
      <c r="V193" s="46" t="s">
        <v>62</v>
      </c>
      <c r="W193" s="53">
        <f>VLOOKUP(V193,'DATOS DE SOPORTE'!$S$5:$T$10,2,FALSE)</f>
        <v>1</v>
      </c>
      <c r="X193" s="54">
        <f>(W193-W$1132)/(W$1133-W$1132)</f>
        <v>0</v>
      </c>
      <c r="Y193" s="46" t="s">
        <v>188</v>
      </c>
      <c r="Z193" s="53">
        <f t="shared" si="122"/>
        <v>1</v>
      </c>
      <c r="AA193" s="54">
        <f>(Z193-Z$1132)/(Z$1133-Z$1132)</f>
        <v>0</v>
      </c>
      <c r="AB193" s="46" t="s">
        <v>136</v>
      </c>
      <c r="AC193" s="53">
        <f t="shared" si="123"/>
        <v>2</v>
      </c>
      <c r="AD193" s="54">
        <f>(AC193-AC$1132)/(AC$1133-AC$1132)</f>
        <v>1</v>
      </c>
      <c r="AE193" s="46" t="s">
        <v>188</v>
      </c>
      <c r="AF193" s="53">
        <f t="shared" si="124"/>
        <v>1</v>
      </c>
      <c r="AG193" s="54">
        <f>(AF193-AF$1132)/(AF$1133-AF$1132)</f>
        <v>0</v>
      </c>
      <c r="AH193" s="24" t="s">
        <v>67</v>
      </c>
      <c r="AI193" s="53">
        <f>VLOOKUP(AH193,'DATOS DE SOPORTE'!$V$5:$W$8,2,FALSE)</f>
        <v>1</v>
      </c>
      <c r="AJ193" s="54">
        <f>(AI193-AI$1132)/(AI$1133-AI$1132)</f>
        <v>0</v>
      </c>
      <c r="AK193" s="58" t="str">
        <f t="shared" si="125"/>
        <v>Muy malo</v>
      </c>
      <c r="AL193" s="61">
        <f>IFERROR(SQRT(($E193-$E$1136)^2+($C193-$C$1136)^2),0)</f>
        <v>0.20816455936810105</v>
      </c>
      <c r="AM193" s="62" t="str">
        <f>IF(AL193&lt;=SMALL($AL$3:$AL$1130,1),"MAS PARECIDO","NO")</f>
        <v>NO</v>
      </c>
      <c r="AN193" s="62" t="str">
        <f>IF(AL193&lt;=SMALL($AL$3:$AL$1130,5),"SIMILAR","NO")</f>
        <v>NO</v>
      </c>
      <c r="AO193" s="62" t="str">
        <f t="shared" si="139"/>
        <v>N/A</v>
      </c>
      <c r="AP193" s="62">
        <f t="shared" si="103"/>
        <v>0</v>
      </c>
      <c r="AQ193" s="65">
        <f t="shared" si="140"/>
        <v>0</v>
      </c>
      <c r="AR193" s="61">
        <f>IFERROR(SQRT(($E193-$E$1136)^2+($H193-$H$1136)^2),0)</f>
        <v>0.34801107904506745</v>
      </c>
      <c r="AS193" s="62" t="str">
        <f>IF(AR193&lt;=SMALL(AR$3:AR$1130,1),"MAS PARECIDO","NO")</f>
        <v>NO</v>
      </c>
      <c r="AT193" s="62" t="str">
        <f>IF(AR193&lt;=SMALL(AR$3:AR$1130,5),"SIMILAR","NO")</f>
        <v>NO</v>
      </c>
      <c r="AU193" s="62" t="str">
        <f t="shared" si="104"/>
        <v>N/A</v>
      </c>
      <c r="AV193" s="62">
        <f t="shared" si="105"/>
        <v>0</v>
      </c>
      <c r="AW193" s="65">
        <f t="shared" si="106"/>
        <v>0</v>
      </c>
      <c r="AX193" s="59">
        <f>IFERROR(SQRT(($E193-$E$1136)^2+($K193-$K$1136)^2),0)</f>
        <v>0.22360813944711647</v>
      </c>
      <c r="AY193" s="62" t="str">
        <f>IF(AX193&lt;=SMALL(AX$3:AX$1130,1),"MAS PARECIDO","NO")</f>
        <v>NO</v>
      </c>
      <c r="AZ193" s="62" t="str">
        <f>IF(AX193&lt;=SMALL(AX$3:AX$1130,5),"SIMILAR","NO")</f>
        <v>NO</v>
      </c>
      <c r="BA193" s="62" t="str">
        <f t="shared" si="107"/>
        <v>N/A</v>
      </c>
      <c r="BB193" s="62">
        <f t="shared" si="108"/>
        <v>0</v>
      </c>
      <c r="BC193" s="65">
        <f t="shared" si="109"/>
        <v>0</v>
      </c>
      <c r="BD193" s="59">
        <f>IFERROR(SQRT(($E193-$E$1136)^2+($O193-$O$1136)^2),0)</f>
        <v>0.10000300009000269</v>
      </c>
      <c r="BE193" s="62" t="str">
        <f>IF(BD193&lt;=SMALL(BD$3:BD$1130,1),"MAS PARECIDO","NO")</f>
        <v>NO</v>
      </c>
      <c r="BF193" s="62" t="str">
        <f>IF(BD193&lt;=SMALL(BD$3:BD$1130,5),"SIMILAR","NO")</f>
        <v>NO</v>
      </c>
      <c r="BG193" s="62" t="str">
        <f t="shared" si="110"/>
        <v>N/A</v>
      </c>
      <c r="BH193" s="62">
        <f t="shared" si="111"/>
        <v>0</v>
      </c>
      <c r="BI193" s="65">
        <f t="shared" si="112"/>
        <v>0</v>
      </c>
      <c r="BJ193" s="59">
        <f>IFERROR(SQRT(($E193-$E$1136)^2+($R193-$R$1136)^2),0)</f>
        <v>0.50990253973382116</v>
      </c>
      <c r="BK193" s="62" t="str">
        <f>IF(BJ193&lt;=SMALL(BJ$3:BJ$1130,1),"MAS PARECIDO","NO")</f>
        <v>NO</v>
      </c>
      <c r="BL193" s="62" t="str">
        <f>IF(BJ193&lt;=SMALL(BJ$3:BJ$1130,5),"SIMILAR","NO")</f>
        <v>NO</v>
      </c>
      <c r="BM193" s="62" t="str">
        <f t="shared" si="113"/>
        <v>N/A</v>
      </c>
      <c r="BN193" s="62">
        <f t="shared" si="114"/>
        <v>0</v>
      </c>
      <c r="BO193" s="65">
        <f t="shared" si="115"/>
        <v>0</v>
      </c>
      <c r="BP193" s="59">
        <f>IFERROR(SQRT(($E193-$E$1136)^2+($U193-$U$1136)^2),0)</f>
        <v>0.10000300009000269</v>
      </c>
      <c r="BQ193" s="62" t="str">
        <f>IF(BP193&lt;=SMALL(BP$3:BP$1130,1),"MAS PARECIDO","NO")</f>
        <v>NO</v>
      </c>
      <c r="BR193" s="62" t="str">
        <f>IF(BP193&lt;=SMALL(BP$3:BP$1130,5),"SIMILAR","NO")</f>
        <v>NO</v>
      </c>
      <c r="BS193" s="62" t="str">
        <f t="shared" si="116"/>
        <v>N/A</v>
      </c>
      <c r="BT193" s="62">
        <f t="shared" si="117"/>
        <v>0</v>
      </c>
      <c r="BU193" s="65">
        <f t="shared" si="118"/>
        <v>0</v>
      </c>
      <c r="BV193" s="59">
        <f>IFERROR(SQRT(($E193-$E$1136)^2+($X193-$X$1136)^2),0)</f>
        <v>0.10000300009000269</v>
      </c>
      <c r="BW193" s="62" t="str">
        <f>IF(BV193&lt;=SMALL(BV$3:BV$1130,1),"MAS PARECIDO","NO")</f>
        <v>NO</v>
      </c>
      <c r="BX193" s="62" t="str">
        <f>IF(BV193&lt;=SMALL(BV$3:BV$1130,5),"SIMILAR","NO")</f>
        <v>NO</v>
      </c>
      <c r="BY193" s="62" t="str">
        <f t="shared" si="119"/>
        <v>N/A</v>
      </c>
      <c r="BZ193" s="62">
        <f t="shared" si="120"/>
        <v>0</v>
      </c>
      <c r="CA193" s="65">
        <f t="shared" si="121"/>
        <v>0</v>
      </c>
      <c r="CB193" s="59">
        <f>IFERROR(SQRT(($E193-$E$1136)^2+($AA193-$AA$1136)^2),0)</f>
        <v>0.10000300009000269</v>
      </c>
      <c r="CC193" s="62" t="str">
        <f>IF(CB193&lt;=SMALL(CB$3:CB$1130,1),"MAS PARECIDO","NO")</f>
        <v>NO</v>
      </c>
      <c r="CD193" s="62" t="str">
        <f>IF(CB193&lt;=SMALL(CB$3:CB$1130,5),"SIMILAR","NO")</f>
        <v>NO</v>
      </c>
      <c r="CE193" s="62" t="str">
        <f t="shared" si="126"/>
        <v>N/A</v>
      </c>
      <c r="CF193" s="62">
        <f t="shared" si="127"/>
        <v>0</v>
      </c>
      <c r="CG193" s="65">
        <f t="shared" si="128"/>
        <v>0</v>
      </c>
      <c r="CH193" s="59">
        <f>IFERROR(SQRT(($E193-$E$1136)^2+($AD193-$AD$1136)^2),0)</f>
        <v>0.10000300009000269</v>
      </c>
      <c r="CI193" s="62" t="str">
        <f>IF(CH193&lt;=SMALL(CH$3:CH$1130,1),"MAS PARECIDO","NO")</f>
        <v>NO</v>
      </c>
      <c r="CJ193" s="62" t="str">
        <f>IF(CH193&lt;=SMALL(CH$3:CH$1130,5),"SIMILAR","NO")</f>
        <v>NO</v>
      </c>
      <c r="CK193" s="62" t="str">
        <f t="shared" si="129"/>
        <v>N/A</v>
      </c>
      <c r="CL193" s="62">
        <f t="shared" si="130"/>
        <v>0</v>
      </c>
      <c r="CM193" s="65">
        <f t="shared" si="131"/>
        <v>0</v>
      </c>
      <c r="CN193" s="59">
        <f>IFERROR(SQRT(($E193-$E$1136)^2+($AG193-$AG$1136)^2),0)</f>
        <v>1.0049878606366351</v>
      </c>
      <c r="CO193" s="62" t="str">
        <f>IF(CN193&lt;=SMALL(CN$3:CN$1130,1),"MAS PARECIDO","NO")</f>
        <v>NO</v>
      </c>
      <c r="CP193" s="62" t="str">
        <f>IF(CN193&lt;=SMALL(CN$3:CN$1130,5),"SIMILAR","NO")</f>
        <v>NO</v>
      </c>
      <c r="CQ193" s="62" t="str">
        <f t="shared" si="132"/>
        <v>N/A</v>
      </c>
      <c r="CR193" s="62">
        <f t="shared" si="133"/>
        <v>0</v>
      </c>
      <c r="CS193" s="65">
        <f t="shared" si="134"/>
        <v>0</v>
      </c>
      <c r="CT193" s="59">
        <f>IFERROR(SQRT(($E193-$E$1136)^2+($AJ193-$AJ$1136)^2),0)</f>
        <v>0.10000300009000269</v>
      </c>
      <c r="CU193" s="62" t="str">
        <f>IF(CT193&lt;=SMALL(CT$3:CT$1130,1),"MAS PARECIDO","NO")</f>
        <v>NO</v>
      </c>
      <c r="CV193" s="62" t="str">
        <f>IF(CT193&lt;=SMALL(CT$3:CT$1130,5),"SIMILAR","NO")</f>
        <v>NO</v>
      </c>
      <c r="CW193" s="62" t="str">
        <f t="shared" si="135"/>
        <v>N/A</v>
      </c>
      <c r="CX193" s="62">
        <f t="shared" si="136"/>
        <v>0</v>
      </c>
      <c r="CY193" s="65">
        <f t="shared" si="137"/>
        <v>0</v>
      </c>
      <c r="CZ193" s="2" t="s">
        <v>1602</v>
      </c>
      <c r="DA193" s="2" t="s">
        <v>1603</v>
      </c>
      <c r="DB193" s="2">
        <v>12</v>
      </c>
      <c r="DC193" s="2" t="s">
        <v>319</v>
      </c>
    </row>
    <row r="194" spans="1:107">
      <c r="A194" s="45" t="s">
        <v>379</v>
      </c>
      <c r="B194" s="46">
        <v>42769</v>
      </c>
      <c r="C194" s="47">
        <f>(B194-$B$1132)/($B$1133-$B$1132)</f>
        <v>4.4727891090860318E-2</v>
      </c>
      <c r="D194" s="46">
        <v>12000</v>
      </c>
      <c r="E194" s="47">
        <f>(D194-$D$1132)/($D$1133-$D$1132)</f>
        <v>2.3970719121573648E-2</v>
      </c>
      <c r="F194" s="46" t="s">
        <v>191</v>
      </c>
      <c r="G194" s="44">
        <f>VLOOKUP(F194,'DATOS DE SOPORTE'!$Y$5:$Z$8,2,FALSE)</f>
        <v>1</v>
      </c>
      <c r="H194" s="47">
        <f>(G194-$G$1132)/($G$1133-$G$1132)</f>
        <v>0</v>
      </c>
      <c r="I194" s="50">
        <v>0</v>
      </c>
      <c r="J194" s="44">
        <f t="shared" si="99"/>
        <v>0</v>
      </c>
      <c r="K194" s="43">
        <f>(J194-$J$1132)/($J$1133-$J$1132)</f>
        <v>0</v>
      </c>
      <c r="L194" s="51" t="str">
        <f t="shared" ref="L194:L1130" si="141">IF(I194=0,"NO","SI")</f>
        <v>NO</v>
      </c>
      <c r="M194" s="46" t="s">
        <v>192</v>
      </c>
      <c r="N194" s="44">
        <f t="shared" si="100"/>
        <v>2</v>
      </c>
      <c r="O194" s="43">
        <f>(N194-N$1132)/(N$1133-N$1132)</f>
        <v>1</v>
      </c>
      <c r="P194" s="46" t="s">
        <v>193</v>
      </c>
      <c r="Q194" s="44">
        <f t="shared" si="101"/>
        <v>2</v>
      </c>
      <c r="R194" s="43">
        <f>(Q194-Q$1132)/(Q$1133-Q$1132)</f>
        <v>0.5</v>
      </c>
      <c r="S194" s="46" t="s">
        <v>194</v>
      </c>
      <c r="T194" s="44">
        <f t="shared" si="102"/>
        <v>1</v>
      </c>
      <c r="U194" s="43">
        <f>(T194-T$1132)/(T$1133-T$1132)</f>
        <v>0</v>
      </c>
      <c r="V194" s="46" t="s">
        <v>62</v>
      </c>
      <c r="W194" s="53">
        <f>VLOOKUP(V194,'DATOS DE SOPORTE'!$S$5:$T$10,2,FALSE)</f>
        <v>1</v>
      </c>
      <c r="X194" s="54">
        <f>(W194-W$1132)/(W$1133-W$1132)</f>
        <v>0</v>
      </c>
      <c r="Y194" s="46" t="s">
        <v>188</v>
      </c>
      <c r="Z194" s="53">
        <f t="shared" si="122"/>
        <v>1</v>
      </c>
      <c r="AA194" s="54">
        <f>(Z194-Z$1132)/(Z$1133-Z$1132)</f>
        <v>0</v>
      </c>
      <c r="AB194" s="46" t="s">
        <v>188</v>
      </c>
      <c r="AC194" s="53">
        <f t="shared" si="123"/>
        <v>1</v>
      </c>
      <c r="AD194" s="54">
        <f>(AC194-AC$1132)/(AC$1133-AC$1132)</f>
        <v>0</v>
      </c>
      <c r="AE194" s="46" t="s">
        <v>188</v>
      </c>
      <c r="AF194" s="53">
        <f t="shared" si="124"/>
        <v>1</v>
      </c>
      <c r="AG194" s="54">
        <f>(AF194-AF$1132)/(AF$1133-AF$1132)</f>
        <v>0</v>
      </c>
      <c r="AH194" s="24" t="s">
        <v>67</v>
      </c>
      <c r="AI194" s="53">
        <f>VLOOKUP(AH194,'DATOS DE SOPORTE'!$V$5:$W$8,2,FALSE)</f>
        <v>1</v>
      </c>
      <c r="AJ194" s="54">
        <f>(AI194-AI$1132)/(AI$1133-AI$1132)</f>
        <v>0</v>
      </c>
      <c r="AK194" s="58" t="str">
        <f t="shared" si="125"/>
        <v>Muy malo</v>
      </c>
      <c r="AL194" s="61">
        <f>IFERROR(SQRT(($E194-$E$1136)^2+($C194-$C$1136)^2),0)</f>
        <v>0.16219668504173462</v>
      </c>
      <c r="AM194" s="62" t="str">
        <f>IF(AL194&lt;=SMALL($AL$3:$AL$1130,1),"MAS PARECIDO","NO")</f>
        <v>NO</v>
      </c>
      <c r="AN194" s="62" t="str">
        <f>IF(AL194&lt;=SMALL($AL$3:$AL$1130,5),"SIMILAR","NO")</f>
        <v>NO</v>
      </c>
      <c r="AO194" s="62" t="str">
        <f t="shared" ref="AO194:AO1130" si="142">IF(AN194="SIMILAR",AK194,"N/A")</f>
        <v>N/A</v>
      </c>
      <c r="AP194" s="62">
        <f t="shared" si="103"/>
        <v>0</v>
      </c>
      <c r="AQ194" s="65">
        <f t="shared" ref="AQ194:AQ1130" si="143">IF(AO194="N/A",0,B194)</f>
        <v>0</v>
      </c>
      <c r="AR194" s="61">
        <f>IFERROR(SQRT(($E194-$E$1136)^2+($H194-$H$1136)^2),0)</f>
        <v>0.33419626819081383</v>
      </c>
      <c r="AS194" s="62" t="str">
        <f>IF(AR194&lt;=SMALL(AR$3:AR$1130,1),"MAS PARECIDO","NO")</f>
        <v>NO</v>
      </c>
      <c r="AT194" s="62" t="str">
        <f>IF(AR194&lt;=SMALL(AR$3:AR$1130,5),"SIMILAR","NO")</f>
        <v>NO</v>
      </c>
      <c r="AU194" s="62" t="str">
        <f t="shared" si="104"/>
        <v>N/A</v>
      </c>
      <c r="AV194" s="62">
        <f t="shared" si="105"/>
        <v>0</v>
      </c>
      <c r="AW194" s="65">
        <f t="shared" si="106"/>
        <v>0</v>
      </c>
      <c r="AX194" s="59">
        <f>IFERROR(SQRT(($E194-$E$1136)^2+($K194-$K$1136)^2),0)</f>
        <v>0.20143493878062779</v>
      </c>
      <c r="AY194" s="62" t="str">
        <f>IF(AX194&lt;=SMALL(AX$3:AX$1130,1),"MAS PARECIDO","NO")</f>
        <v>NO</v>
      </c>
      <c r="AZ194" s="62" t="str">
        <f>IF(AX194&lt;=SMALL(AX$3:AX$1130,5),"SIMILAR","NO")</f>
        <v>NO</v>
      </c>
      <c r="BA194" s="62" t="str">
        <f t="shared" si="107"/>
        <v>N/A</v>
      </c>
      <c r="BB194" s="62">
        <f t="shared" si="108"/>
        <v>0</v>
      </c>
      <c r="BC194" s="65">
        <f t="shared" si="109"/>
        <v>0</v>
      </c>
      <c r="BD194" s="59">
        <f>IFERROR(SQRT(($E194-$E$1136)^2+($O194-$O$1136)^2),0)</f>
        <v>2.4000720021600648E-2</v>
      </c>
      <c r="BE194" s="62" t="str">
        <f>IF(BD194&lt;=SMALL(BD$3:BD$1130,1),"MAS PARECIDO","NO")</f>
        <v>NO</v>
      </c>
      <c r="BF194" s="62" t="str">
        <f>IF(BD194&lt;=SMALL(BD$3:BD$1130,5),"SIMILAR","NO")</f>
        <v>NO</v>
      </c>
      <c r="BG194" s="62" t="str">
        <f t="shared" si="110"/>
        <v>N/A</v>
      </c>
      <c r="BH194" s="62">
        <f t="shared" si="111"/>
        <v>0</v>
      </c>
      <c r="BI194" s="65">
        <f t="shared" si="112"/>
        <v>0</v>
      </c>
      <c r="BJ194" s="59">
        <f>IFERROR(SQRT(($E194-$E$1136)^2+($R194-$R$1136)^2),0)</f>
        <v>2.4000720021600648E-2</v>
      </c>
      <c r="BK194" s="62" t="str">
        <f>IF(BJ194&lt;=SMALL(BJ$3:BJ$1130,1),"MAS PARECIDO","NO")</f>
        <v>NO</v>
      </c>
      <c r="BL194" s="62" t="str">
        <f>IF(BJ194&lt;=SMALL(BJ$3:BJ$1130,5),"SIMILAR","NO")</f>
        <v>NO</v>
      </c>
      <c r="BM194" s="62" t="str">
        <f t="shared" si="113"/>
        <v>N/A</v>
      </c>
      <c r="BN194" s="62">
        <f t="shared" si="114"/>
        <v>0</v>
      </c>
      <c r="BO194" s="65">
        <f t="shared" si="115"/>
        <v>0</v>
      </c>
      <c r="BP194" s="59">
        <f>IFERROR(SQRT(($E194-$E$1136)^2+($U194-$U$1136)^2),0)</f>
        <v>2.4000720021600648E-2</v>
      </c>
      <c r="BQ194" s="62" t="str">
        <f>IF(BP194&lt;=SMALL(BP$3:BP$1130,1),"MAS PARECIDO","NO")</f>
        <v>NO</v>
      </c>
      <c r="BR194" s="62" t="str">
        <f>IF(BP194&lt;=SMALL(BP$3:BP$1130,5),"SIMILAR","NO")</f>
        <v>NO</v>
      </c>
      <c r="BS194" s="62" t="str">
        <f t="shared" si="116"/>
        <v>N/A</v>
      </c>
      <c r="BT194" s="62">
        <f t="shared" si="117"/>
        <v>0</v>
      </c>
      <c r="BU194" s="65">
        <f t="shared" si="118"/>
        <v>0</v>
      </c>
      <c r="BV194" s="59">
        <f>IFERROR(SQRT(($E194-$E$1136)^2+($X194-$X$1136)^2),0)</f>
        <v>2.4000720021600648E-2</v>
      </c>
      <c r="BW194" s="62" t="str">
        <f>IF(BV194&lt;=SMALL(BV$3:BV$1130,1),"MAS PARECIDO","NO")</f>
        <v>NO</v>
      </c>
      <c r="BX194" s="62" t="str">
        <f>IF(BV194&lt;=SMALL(BV$3:BV$1130,5),"SIMILAR","NO")</f>
        <v>NO</v>
      </c>
      <c r="BY194" s="62" t="str">
        <f t="shared" si="119"/>
        <v>N/A</v>
      </c>
      <c r="BZ194" s="62">
        <f t="shared" si="120"/>
        <v>0</v>
      </c>
      <c r="CA194" s="65">
        <f t="shared" si="121"/>
        <v>0</v>
      </c>
      <c r="CB194" s="59">
        <f>IFERROR(SQRT(($E194-$E$1136)^2+($AA194-$AA$1136)^2),0)</f>
        <v>2.4000720021600648E-2</v>
      </c>
      <c r="CC194" s="62" t="str">
        <f>IF(CB194&lt;=SMALL(CB$3:CB$1130,1),"MAS PARECIDO","NO")</f>
        <v>NO</v>
      </c>
      <c r="CD194" s="62" t="str">
        <f>IF(CB194&lt;=SMALL(CB$3:CB$1130,5),"SIMILAR","NO")</f>
        <v>NO</v>
      </c>
      <c r="CE194" s="62" t="str">
        <f t="shared" si="126"/>
        <v>N/A</v>
      </c>
      <c r="CF194" s="62">
        <f t="shared" si="127"/>
        <v>0</v>
      </c>
      <c r="CG194" s="65">
        <f t="shared" si="128"/>
        <v>0</v>
      </c>
      <c r="CH194" s="59">
        <f>IFERROR(SQRT(($E194-$E$1136)^2+($AD194-$AD$1136)^2),0)</f>
        <v>1.0002879758157424</v>
      </c>
      <c r="CI194" s="62" t="str">
        <f>IF(CH194&lt;=SMALL(CH$3:CH$1130,1),"MAS PARECIDO","NO")</f>
        <v>NO</v>
      </c>
      <c r="CJ194" s="62" t="str">
        <f>IF(CH194&lt;=SMALL(CH$3:CH$1130,5),"SIMILAR","NO")</f>
        <v>NO</v>
      </c>
      <c r="CK194" s="62" t="str">
        <f t="shared" si="129"/>
        <v>N/A</v>
      </c>
      <c r="CL194" s="62">
        <f t="shared" si="130"/>
        <v>0</v>
      </c>
      <c r="CM194" s="65">
        <f t="shared" si="131"/>
        <v>0</v>
      </c>
      <c r="CN194" s="59">
        <f>IFERROR(SQRT(($E194-$E$1136)^2+($AG194-$AG$1136)^2),0)</f>
        <v>1.0002879758157424</v>
      </c>
      <c r="CO194" s="62" t="str">
        <f>IF(CN194&lt;=SMALL(CN$3:CN$1130,1),"MAS PARECIDO","NO")</f>
        <v>NO</v>
      </c>
      <c r="CP194" s="62" t="str">
        <f>IF(CN194&lt;=SMALL(CN$3:CN$1130,5),"SIMILAR","NO")</f>
        <v>NO</v>
      </c>
      <c r="CQ194" s="62" t="str">
        <f t="shared" si="132"/>
        <v>N/A</v>
      </c>
      <c r="CR194" s="62">
        <f t="shared" si="133"/>
        <v>0</v>
      </c>
      <c r="CS194" s="65">
        <f t="shared" si="134"/>
        <v>0</v>
      </c>
      <c r="CT194" s="59">
        <f>IFERROR(SQRT(($E194-$E$1136)^2+($AJ194-$AJ$1136)^2),0)</f>
        <v>2.4000720021600648E-2</v>
      </c>
      <c r="CU194" s="62" t="str">
        <f>IF(CT194&lt;=SMALL(CT$3:CT$1130,1),"MAS PARECIDO","NO")</f>
        <v>NO</v>
      </c>
      <c r="CV194" s="62" t="str">
        <f>IF(CT194&lt;=SMALL(CT$3:CT$1130,5),"SIMILAR","NO")</f>
        <v>NO</v>
      </c>
      <c r="CW194" s="62" t="str">
        <f t="shared" si="135"/>
        <v>N/A</v>
      </c>
      <c r="CX194" s="62">
        <f t="shared" si="136"/>
        <v>0</v>
      </c>
      <c r="CY194" s="65">
        <f t="shared" si="137"/>
        <v>0</v>
      </c>
      <c r="CZ194" s="2" t="s">
        <v>1618</v>
      </c>
      <c r="DA194" s="2" t="s">
        <v>1619</v>
      </c>
      <c r="DB194" s="2">
        <v>17</v>
      </c>
      <c r="DC194" s="2" t="s">
        <v>319</v>
      </c>
    </row>
    <row r="195" spans="1:107">
      <c r="A195" s="45" t="s">
        <v>380</v>
      </c>
      <c r="B195" s="46">
        <v>80000</v>
      </c>
      <c r="C195" s="47">
        <f>(B195-$B$1132)/($B$1133-$B$1132)</f>
        <v>8.8247698693357246E-2</v>
      </c>
      <c r="D195" s="46">
        <v>15000</v>
      </c>
      <c r="E195" s="47">
        <f>(D195-$D$1132)/($D$1133-$D$1132)</f>
        <v>2.9970899126973809E-2</v>
      </c>
      <c r="F195" s="46" t="s">
        <v>53</v>
      </c>
      <c r="G195" s="44">
        <f>VLOOKUP(F195,'DATOS DE SOPORTE'!$Y$5:$Z$8,2,FALSE)</f>
        <v>2</v>
      </c>
      <c r="H195" s="47">
        <f>(G195-$G$1132)/($G$1133-$G$1132)</f>
        <v>0.33333333333333331</v>
      </c>
      <c r="I195" s="50">
        <v>2</v>
      </c>
      <c r="J195" s="44">
        <f t="shared" ref="J195:J1130" si="144">IF(I195="5+",5,I195)</f>
        <v>2</v>
      </c>
      <c r="K195" s="43">
        <f>(J195-$J$1132)/($J$1133-$J$1132)</f>
        <v>0.4</v>
      </c>
      <c r="L195" s="51" t="str">
        <f t="shared" si="141"/>
        <v>SI</v>
      </c>
      <c r="M195" s="46" t="s">
        <v>56</v>
      </c>
      <c r="N195" s="44">
        <f t="shared" ref="N195:N1130" si="145">IF(M195="Dueño",1,2)</f>
        <v>1</v>
      </c>
      <c r="O195" s="43">
        <f>(N195-N$1132)/(N$1133-N$1132)</f>
        <v>0</v>
      </c>
      <c r="P195" s="46" t="s">
        <v>58</v>
      </c>
      <c r="Q195" s="44">
        <f t="shared" ref="Q195:Q1130" si="146">IF(P195="0-1 año",1,IF(P195="1-5 años",2,3))</f>
        <v>3</v>
      </c>
      <c r="R195" s="43">
        <f>(Q195-Q$1132)/(Q$1133-Q$1132)</f>
        <v>1</v>
      </c>
      <c r="S195" s="46" t="s">
        <v>194</v>
      </c>
      <c r="T195" s="44">
        <f t="shared" ref="T195:T1130" si="147">IF(S195="Soltero",1,2)</f>
        <v>1</v>
      </c>
      <c r="U195" s="43">
        <f>(T195-T$1132)/(T$1133-T$1132)</f>
        <v>0</v>
      </c>
      <c r="V195" s="46" t="s">
        <v>198</v>
      </c>
      <c r="W195" s="53">
        <f>VLOOKUP(V195,'DATOS DE SOPORTE'!$S$5:$T$10,2,FALSE)</f>
        <v>4</v>
      </c>
      <c r="X195" s="54">
        <f>(W195-W$1132)/(W$1133-W$1132)</f>
        <v>0.6</v>
      </c>
      <c r="Y195" s="46" t="s">
        <v>188</v>
      </c>
      <c r="Z195" s="53">
        <f t="shared" si="122"/>
        <v>1</v>
      </c>
      <c r="AA195" s="54">
        <f>(Z195-Z$1132)/(Z$1133-Z$1132)</f>
        <v>0</v>
      </c>
      <c r="AB195" s="46" t="s">
        <v>188</v>
      </c>
      <c r="AC195" s="53">
        <f t="shared" si="123"/>
        <v>1</v>
      </c>
      <c r="AD195" s="54">
        <f>(AC195-AC$1132)/(AC$1133-AC$1132)</f>
        <v>0</v>
      </c>
      <c r="AE195" s="46" t="s">
        <v>188</v>
      </c>
      <c r="AF195" s="53">
        <f t="shared" si="124"/>
        <v>1</v>
      </c>
      <c r="AG195" s="54">
        <f>(AF195-AF$1132)/(AF$1133-AF$1132)</f>
        <v>0</v>
      </c>
      <c r="AH195" s="24" t="s">
        <v>199</v>
      </c>
      <c r="AI195" s="53">
        <f>VLOOKUP(AH195,'DATOS DE SOPORTE'!$V$5:$W$8,2,FALSE)</f>
        <v>2</v>
      </c>
      <c r="AJ195" s="54">
        <f>(AI195-AI$1132)/(AI$1133-AI$1132)</f>
        <v>0.33333333333333331</v>
      </c>
      <c r="AK195" s="58" t="str">
        <f t="shared" si="125"/>
        <v>Regular</v>
      </c>
      <c r="AL195" s="61">
        <f>IFERROR(SQRT(($E195-$E$1136)^2+($C195-$C$1136)^2),0)</f>
        <v>0.12067988586680013</v>
      </c>
      <c r="AM195" s="62" t="str">
        <f>IF(AL195&lt;=SMALL($AL$3:$AL$1130,1),"MAS PARECIDO","NO")</f>
        <v>NO</v>
      </c>
      <c r="AN195" s="62" t="str">
        <f>IF(AL195&lt;=SMALL($AL$3:$AL$1130,5),"SIMILAR","NO")</f>
        <v>NO</v>
      </c>
      <c r="AO195" s="62" t="str">
        <f t="shared" si="142"/>
        <v>N/A</v>
      </c>
      <c r="AP195" s="62">
        <f t="shared" ref="AP195:AP1130" si="148">IF(AO195="N/A",0,1)</f>
        <v>0</v>
      </c>
      <c r="AQ195" s="65">
        <f t="shared" si="143"/>
        <v>0</v>
      </c>
      <c r="AR195" s="61">
        <f>IFERROR(SQRT(($E195-$E$1136)^2+($H195-$H$1136)^2),0)</f>
        <v>3.0000900027000808E-2</v>
      </c>
      <c r="AS195" s="62" t="str">
        <f>IF(AR195&lt;=SMALL(AR$3:AR$1130,1),"MAS PARECIDO","NO")</f>
        <v>NO</v>
      </c>
      <c r="AT195" s="62" t="str">
        <f>IF(AR195&lt;=SMALL(AR$3:AR$1130,5),"SIMILAR","NO")</f>
        <v>NO</v>
      </c>
      <c r="AU195" s="62" t="str">
        <f t="shared" ref="AU195:AU1130" si="149">IF(AT195="SIMILAR",$AK195,"N/A")</f>
        <v>N/A</v>
      </c>
      <c r="AV195" s="62">
        <f t="shared" ref="AV195:AV1130" si="150">IF(AU195="N/A",0,1)</f>
        <v>0</v>
      </c>
      <c r="AW195" s="65">
        <f t="shared" ref="AW195:AW1130" si="151">IF(AU195="N/A",0,$B195)</f>
        <v>0</v>
      </c>
      <c r="AX195" s="59">
        <f>IFERROR(SQRT(($E195-$E$1136)^2+($K195-$K$1136)^2),0)</f>
        <v>0.20223761767393844</v>
      </c>
      <c r="AY195" s="62" t="str">
        <f>IF(AX195&lt;=SMALL(AX$3:AX$1130,1),"MAS PARECIDO","NO")</f>
        <v>NO</v>
      </c>
      <c r="AZ195" s="62" t="str">
        <f>IF(AX195&lt;=SMALL(AX$3:AX$1130,5),"SIMILAR","NO")</f>
        <v>NO</v>
      </c>
      <c r="BA195" s="62" t="str">
        <f t="shared" ref="BA195:BA1130" si="152">IF(AZ195="SIMILAR",$AK195,"N/A")</f>
        <v>N/A</v>
      </c>
      <c r="BB195" s="62">
        <f t="shared" ref="BB195:BB1130" si="153">IF(BA195="N/A",0,1)</f>
        <v>0</v>
      </c>
      <c r="BC195" s="65">
        <f t="shared" ref="BC195:BC1130" si="154">IF(BA195="N/A",0,$B195)</f>
        <v>0</v>
      </c>
      <c r="BD195" s="59">
        <f>IFERROR(SQRT(($E195-$E$1136)^2+($O195-$O$1136)^2),0)</f>
        <v>1.0004499257846093</v>
      </c>
      <c r="BE195" s="62" t="str">
        <f>IF(BD195&lt;=SMALL(BD$3:BD$1130,1),"MAS PARECIDO","NO")</f>
        <v>NO</v>
      </c>
      <c r="BF195" s="62" t="str">
        <f>IF(BD195&lt;=SMALL(BD$3:BD$1130,5),"SIMILAR","NO")</f>
        <v>NO</v>
      </c>
      <c r="BG195" s="62" t="str">
        <f t="shared" ref="BG195:BG1130" si="155">IF(BF195="SIMILAR",$AK195,"N/A")</f>
        <v>N/A</v>
      </c>
      <c r="BH195" s="62">
        <f t="shared" ref="BH195:BH1130" si="156">IF(BG195="N/A",0,1)</f>
        <v>0</v>
      </c>
      <c r="BI195" s="65">
        <f t="shared" ref="BI195:BI1130" si="157">IF(BG195="N/A",0,$B195)</f>
        <v>0</v>
      </c>
      <c r="BJ195" s="59">
        <f>IFERROR(SQRT(($E195-$E$1136)^2+($R195-$R$1136)^2),0)</f>
        <v>0.50089924536021224</v>
      </c>
      <c r="BK195" s="62" t="str">
        <f>IF(BJ195&lt;=SMALL(BJ$3:BJ$1130,1),"MAS PARECIDO","NO")</f>
        <v>NO</v>
      </c>
      <c r="BL195" s="62" t="str">
        <f>IF(BJ195&lt;=SMALL(BJ$3:BJ$1130,5),"SIMILAR","NO")</f>
        <v>NO</v>
      </c>
      <c r="BM195" s="62" t="str">
        <f t="shared" ref="BM195:BM1130" si="158">IF(BL195="SIMILAR",$AK195,"N/A")</f>
        <v>N/A</v>
      </c>
      <c r="BN195" s="62">
        <f t="shared" ref="BN195:BN1130" si="159">IF(BM195="N/A",0,1)</f>
        <v>0</v>
      </c>
      <c r="BO195" s="65">
        <f t="shared" ref="BO195:BO1130" si="160">IF(BM195="N/A",0,$B195)</f>
        <v>0</v>
      </c>
      <c r="BP195" s="59">
        <f>IFERROR(SQRT(($E195-$E$1136)^2+($U195-$U$1136)^2),0)</f>
        <v>3.0000900027000808E-2</v>
      </c>
      <c r="BQ195" s="62" t="str">
        <f>IF(BP195&lt;=SMALL(BP$3:BP$1130,1),"MAS PARECIDO","NO")</f>
        <v>NO</v>
      </c>
      <c r="BR195" s="62" t="str">
        <f>IF(BP195&lt;=SMALL(BP$3:BP$1130,5),"SIMILAR","NO")</f>
        <v>NO</v>
      </c>
      <c r="BS195" s="62" t="str">
        <f t="shared" ref="BS195:BS1130" si="161">IF(BR195="SIMILAR",$AK195,"N/A")</f>
        <v>N/A</v>
      </c>
      <c r="BT195" s="62">
        <f t="shared" ref="BT195:BT1130" si="162">IF(BS195="N/A",0,1)</f>
        <v>0</v>
      </c>
      <c r="BU195" s="65">
        <f t="shared" ref="BU195:BU1130" si="163">IF(BS195="N/A",0,$B195)</f>
        <v>0</v>
      </c>
      <c r="BV195" s="59">
        <f>IFERROR(SQRT(($E195-$E$1136)^2+($X195-$X$1136)^2),0)</f>
        <v>0.60074957678089969</v>
      </c>
      <c r="BW195" s="62" t="str">
        <f>IF(BV195&lt;=SMALL(BV$3:BV$1130,1),"MAS PARECIDO","NO")</f>
        <v>NO</v>
      </c>
      <c r="BX195" s="62" t="str">
        <f>IF(BV195&lt;=SMALL(BV$3:BV$1130,5),"SIMILAR","NO")</f>
        <v>NO</v>
      </c>
      <c r="BY195" s="62" t="str">
        <f t="shared" ref="BY195:BY1130" si="164">IF(BX195="SIMILAR",$AK195,"N/A")</f>
        <v>N/A</v>
      </c>
      <c r="BZ195" s="62">
        <f t="shared" ref="BZ195:BZ1130" si="165">IF(BY195="N/A",0,1)</f>
        <v>0</v>
      </c>
      <c r="CA195" s="65">
        <f t="shared" ref="CA195:CA1130" si="166">IF(BY195="N/A",0,$B195)</f>
        <v>0</v>
      </c>
      <c r="CB195" s="59">
        <f>IFERROR(SQRT(($E195-$E$1136)^2+($AA195-$AA$1136)^2),0)</f>
        <v>3.0000900027000808E-2</v>
      </c>
      <c r="CC195" s="62" t="str">
        <f>IF(CB195&lt;=SMALL(CB$3:CB$1130,1),"MAS PARECIDO","NO")</f>
        <v>NO</v>
      </c>
      <c r="CD195" s="62" t="str">
        <f>IF(CB195&lt;=SMALL(CB$3:CB$1130,5),"SIMILAR","NO")</f>
        <v>NO</v>
      </c>
      <c r="CE195" s="62" t="str">
        <f t="shared" si="126"/>
        <v>N/A</v>
      </c>
      <c r="CF195" s="62">
        <f t="shared" si="127"/>
        <v>0</v>
      </c>
      <c r="CG195" s="65">
        <f t="shared" si="128"/>
        <v>0</v>
      </c>
      <c r="CH195" s="59">
        <f>IFERROR(SQRT(($E195-$E$1136)^2+($AD195-$AD$1136)^2),0)</f>
        <v>1.0004499257846093</v>
      </c>
      <c r="CI195" s="62" t="str">
        <f>IF(CH195&lt;=SMALL(CH$3:CH$1130,1),"MAS PARECIDO","NO")</f>
        <v>NO</v>
      </c>
      <c r="CJ195" s="62" t="str">
        <f>IF(CH195&lt;=SMALL(CH$3:CH$1130,5),"SIMILAR","NO")</f>
        <v>NO</v>
      </c>
      <c r="CK195" s="62" t="str">
        <f t="shared" si="129"/>
        <v>N/A</v>
      </c>
      <c r="CL195" s="62">
        <f t="shared" si="130"/>
        <v>0</v>
      </c>
      <c r="CM195" s="65">
        <f t="shared" si="131"/>
        <v>0</v>
      </c>
      <c r="CN195" s="59">
        <f>IFERROR(SQRT(($E195-$E$1136)^2+($AG195-$AG$1136)^2),0)</f>
        <v>1.0004499257846093</v>
      </c>
      <c r="CO195" s="62" t="str">
        <f>IF(CN195&lt;=SMALL(CN$3:CN$1130,1),"MAS PARECIDO","NO")</f>
        <v>NO</v>
      </c>
      <c r="CP195" s="62" t="str">
        <f>IF(CN195&lt;=SMALL(CN$3:CN$1130,5),"SIMILAR","NO")</f>
        <v>NO</v>
      </c>
      <c r="CQ195" s="62" t="str">
        <f t="shared" si="132"/>
        <v>N/A</v>
      </c>
      <c r="CR195" s="62">
        <f t="shared" si="133"/>
        <v>0</v>
      </c>
      <c r="CS195" s="65">
        <f t="shared" si="134"/>
        <v>0</v>
      </c>
      <c r="CT195" s="59">
        <f>IFERROR(SQRT(($E195-$E$1136)^2+($AJ195-$AJ$1136)^2),0)</f>
        <v>0.33468069127683658</v>
      </c>
      <c r="CU195" s="62" t="str">
        <f>IF(CT195&lt;=SMALL(CT$3:CT$1130,1),"MAS PARECIDO","NO")</f>
        <v>NO</v>
      </c>
      <c r="CV195" s="62" t="str">
        <f>IF(CT195&lt;=SMALL(CT$3:CT$1130,5),"SIMILAR","NO")</f>
        <v>NO</v>
      </c>
      <c r="CW195" s="62" t="str">
        <f t="shared" si="135"/>
        <v>N/A</v>
      </c>
      <c r="CX195" s="62">
        <f t="shared" si="136"/>
        <v>0</v>
      </c>
      <c r="CY195" s="65">
        <f t="shared" si="137"/>
        <v>0</v>
      </c>
      <c r="CZ195" s="2" t="s">
        <v>1620</v>
      </c>
      <c r="DA195" s="2" t="s">
        <v>1621</v>
      </c>
      <c r="DB195" s="2">
        <v>1</v>
      </c>
      <c r="DC195" s="2" t="s">
        <v>346</v>
      </c>
    </row>
    <row r="196" spans="1:107">
      <c r="A196" s="45" t="s">
        <v>381</v>
      </c>
      <c r="B196" s="46">
        <v>26500</v>
      </c>
      <c r="C196" s="47">
        <f>(B196-$B$1132)/($B$1133-$B$1132)</f>
        <v>2.5710842129375994E-2</v>
      </c>
      <c r="D196" s="46">
        <v>10200</v>
      </c>
      <c r="E196" s="47">
        <f>(D196-$D$1132)/($D$1133-$D$1132)</f>
        <v>2.0370611118333552E-2</v>
      </c>
      <c r="F196" s="46" t="s">
        <v>53</v>
      </c>
      <c r="G196" s="44">
        <f>VLOOKUP(F196,'DATOS DE SOPORTE'!$Y$5:$Z$8,2,FALSE)</f>
        <v>2</v>
      </c>
      <c r="H196" s="47">
        <f>(G196-$G$1132)/($G$1133-$G$1132)</f>
        <v>0.33333333333333331</v>
      </c>
      <c r="I196" s="50">
        <v>2</v>
      </c>
      <c r="J196" s="44">
        <f t="shared" si="144"/>
        <v>2</v>
      </c>
      <c r="K196" s="43">
        <f>(J196-$J$1132)/($J$1133-$J$1132)</f>
        <v>0.4</v>
      </c>
      <c r="L196" s="51" t="str">
        <f t="shared" si="141"/>
        <v>SI</v>
      </c>
      <c r="M196" s="46" t="s">
        <v>192</v>
      </c>
      <c r="N196" s="44">
        <f t="shared" si="145"/>
        <v>2</v>
      </c>
      <c r="O196" s="43">
        <f>(N196-N$1132)/(N$1133-N$1132)</f>
        <v>1</v>
      </c>
      <c r="P196" s="46" t="s">
        <v>58</v>
      </c>
      <c r="Q196" s="44">
        <f t="shared" si="146"/>
        <v>3</v>
      </c>
      <c r="R196" s="43">
        <f>(Q196-Q$1132)/(Q$1133-Q$1132)</f>
        <v>1</v>
      </c>
      <c r="S196" s="46" t="s">
        <v>60</v>
      </c>
      <c r="T196" s="44">
        <f t="shared" si="147"/>
        <v>2</v>
      </c>
      <c r="U196" s="43">
        <f>(T196-T$1132)/(T$1133-T$1132)</f>
        <v>1</v>
      </c>
      <c r="V196" s="46" t="s">
        <v>245</v>
      </c>
      <c r="W196" s="53">
        <f>VLOOKUP(V196,'DATOS DE SOPORTE'!$S$5:$T$10,2,FALSE)</f>
        <v>5</v>
      </c>
      <c r="X196" s="54">
        <f>(W196-W$1132)/(W$1133-W$1132)</f>
        <v>0.8</v>
      </c>
      <c r="Y196" s="46" t="s">
        <v>188</v>
      </c>
      <c r="Z196" s="53">
        <f t="shared" ref="Z196:Z1130" si="167">IF(Y196="Si",1,2)</f>
        <v>1</v>
      </c>
      <c r="AA196" s="54">
        <f>(Z196-Z$1132)/(Z$1133-Z$1132)</f>
        <v>0</v>
      </c>
      <c r="AB196" s="46" t="s">
        <v>188</v>
      </c>
      <c r="AC196" s="53">
        <f t="shared" ref="AC196:AC1130" si="168">IF(AB196="Si",1,2)</f>
        <v>1</v>
      </c>
      <c r="AD196" s="54">
        <f>(AC196-AC$1132)/(AC$1133-AC$1132)</f>
        <v>0</v>
      </c>
      <c r="AE196" s="46" t="s">
        <v>188</v>
      </c>
      <c r="AF196" s="53">
        <f t="shared" ref="AF196:AF1130" si="169">IF(AE196="Si",1,2)</f>
        <v>1</v>
      </c>
      <c r="AG196" s="54">
        <f>(AF196-AF$1132)/(AF$1133-AF$1132)</f>
        <v>0</v>
      </c>
      <c r="AH196" s="24" t="s">
        <v>199</v>
      </c>
      <c r="AI196" s="53">
        <f>VLOOKUP(AH196,'DATOS DE SOPORTE'!$V$5:$W$8,2,FALSE)</f>
        <v>2</v>
      </c>
      <c r="AJ196" s="54">
        <f>(AI196-AI$1132)/(AI$1133-AI$1132)</f>
        <v>0.33333333333333331</v>
      </c>
      <c r="AK196" s="58" t="str">
        <f t="shared" ref="AK196:AK259" si="170">DC196</f>
        <v>Regular</v>
      </c>
      <c r="AL196" s="61">
        <f>IFERROR(SQRT(($E196-$E$1136)^2+($C196-$C$1136)^2),0)</f>
        <v>0.18058420683975335</v>
      </c>
      <c r="AM196" s="62" t="str">
        <f>IF(AL196&lt;=SMALL($AL$3:$AL$1130,1),"MAS PARECIDO","NO")</f>
        <v>NO</v>
      </c>
      <c r="AN196" s="62" t="str">
        <f>IF(AL196&lt;=SMALL($AL$3:$AL$1130,5),"SIMILAR","NO")</f>
        <v>NO</v>
      </c>
      <c r="AO196" s="62" t="str">
        <f t="shared" si="142"/>
        <v>N/A</v>
      </c>
      <c r="AP196" s="62">
        <f t="shared" si="148"/>
        <v>0</v>
      </c>
      <c r="AQ196" s="65">
        <f t="shared" si="143"/>
        <v>0</v>
      </c>
      <c r="AR196" s="61">
        <f>IFERROR(SQRT(($E196-$E$1136)^2+($H196-$H$1136)^2),0)</f>
        <v>2.0400612018360551E-2</v>
      </c>
      <c r="AS196" s="62" t="str">
        <f>IF(AR196&lt;=SMALL(AR$3:AR$1130,1),"MAS PARECIDO","NO")</f>
        <v>NO</v>
      </c>
      <c r="AT196" s="62" t="str">
        <f>IF(AR196&lt;=SMALL(AR$3:AR$1130,5),"SIMILAR","NO")</f>
        <v>NO</v>
      </c>
      <c r="AU196" s="62" t="str">
        <f t="shared" si="149"/>
        <v>N/A</v>
      </c>
      <c r="AV196" s="62">
        <f t="shared" si="150"/>
        <v>0</v>
      </c>
      <c r="AW196" s="65">
        <f t="shared" si="151"/>
        <v>0</v>
      </c>
      <c r="AX196" s="59">
        <f>IFERROR(SQRT(($E196-$E$1136)^2+($K196-$K$1136)^2),0)</f>
        <v>0.20103777001032339</v>
      </c>
      <c r="AY196" s="62" t="str">
        <f>IF(AX196&lt;=SMALL(AX$3:AX$1130,1),"MAS PARECIDO","NO")</f>
        <v>NO</v>
      </c>
      <c r="AZ196" s="62" t="str">
        <f>IF(AX196&lt;=SMALL(AX$3:AX$1130,5),"SIMILAR","NO")</f>
        <v>NO</v>
      </c>
      <c r="BA196" s="62" t="str">
        <f t="shared" si="152"/>
        <v>N/A</v>
      </c>
      <c r="BB196" s="62">
        <f t="shared" si="153"/>
        <v>0</v>
      </c>
      <c r="BC196" s="65">
        <f t="shared" si="154"/>
        <v>0</v>
      </c>
      <c r="BD196" s="59">
        <f>IFERROR(SQRT(($E196-$E$1136)^2+($O196-$O$1136)^2),0)</f>
        <v>2.0400612018360551E-2</v>
      </c>
      <c r="BE196" s="62" t="str">
        <f>IF(BD196&lt;=SMALL(BD$3:BD$1130,1),"MAS PARECIDO","NO")</f>
        <v>NO</v>
      </c>
      <c r="BF196" s="62" t="str">
        <f>IF(BD196&lt;=SMALL(BD$3:BD$1130,5),"SIMILAR","NO")</f>
        <v>NO</v>
      </c>
      <c r="BG196" s="62" t="str">
        <f t="shared" si="155"/>
        <v>N/A</v>
      </c>
      <c r="BH196" s="62">
        <f t="shared" si="156"/>
        <v>0</v>
      </c>
      <c r="BI196" s="65">
        <f t="shared" si="157"/>
        <v>0</v>
      </c>
      <c r="BJ196" s="59">
        <f>IFERROR(SQRT(($E196-$E$1136)^2+($R196-$R$1136)^2),0)</f>
        <v>0.50041601190481866</v>
      </c>
      <c r="BK196" s="62" t="str">
        <f>IF(BJ196&lt;=SMALL(BJ$3:BJ$1130,1),"MAS PARECIDO","NO")</f>
        <v>NO</v>
      </c>
      <c r="BL196" s="62" t="str">
        <f>IF(BJ196&lt;=SMALL(BJ$3:BJ$1130,5),"SIMILAR","NO")</f>
        <v>NO</v>
      </c>
      <c r="BM196" s="62" t="str">
        <f t="shared" si="158"/>
        <v>N/A</v>
      </c>
      <c r="BN196" s="62">
        <f t="shared" si="159"/>
        <v>0</v>
      </c>
      <c r="BO196" s="65">
        <f t="shared" si="160"/>
        <v>0</v>
      </c>
      <c r="BP196" s="59">
        <f>IFERROR(SQRT(($E196-$E$1136)^2+($U196-$U$1136)^2),0)</f>
        <v>1.000208070838625</v>
      </c>
      <c r="BQ196" s="62" t="str">
        <f>IF(BP196&lt;=SMALL(BP$3:BP$1130,1),"MAS PARECIDO","NO")</f>
        <v>NO</v>
      </c>
      <c r="BR196" s="62" t="str">
        <f>IF(BP196&lt;=SMALL(BP$3:BP$1130,5),"SIMILAR","NO")</f>
        <v>NO</v>
      </c>
      <c r="BS196" s="62" t="str">
        <f t="shared" si="161"/>
        <v>N/A</v>
      </c>
      <c r="BT196" s="62">
        <f t="shared" si="162"/>
        <v>0</v>
      </c>
      <c r="BU196" s="65">
        <f t="shared" si="163"/>
        <v>0</v>
      </c>
      <c r="BV196" s="59">
        <f>IFERROR(SQRT(($E196-$E$1136)^2+($X196-$X$1136)^2),0)</f>
        <v>0.80026007333286586</v>
      </c>
      <c r="BW196" s="62" t="str">
        <f>IF(BV196&lt;=SMALL(BV$3:BV$1130,1),"MAS PARECIDO","NO")</f>
        <v>NO</v>
      </c>
      <c r="BX196" s="62" t="str">
        <f>IF(BV196&lt;=SMALL(BV$3:BV$1130,5),"SIMILAR","NO")</f>
        <v>NO</v>
      </c>
      <c r="BY196" s="62" t="str">
        <f t="shared" si="164"/>
        <v>N/A</v>
      </c>
      <c r="BZ196" s="62">
        <f t="shared" si="165"/>
        <v>0</v>
      </c>
      <c r="CA196" s="65">
        <f t="shared" si="166"/>
        <v>0</v>
      </c>
      <c r="CB196" s="59">
        <f>IFERROR(SQRT(($E196-$E$1136)^2+($AA196-$AA$1136)^2),0)</f>
        <v>2.0400612018360551E-2</v>
      </c>
      <c r="CC196" s="62" t="str">
        <f>IF(CB196&lt;=SMALL(CB$3:CB$1130,1),"MAS PARECIDO","NO")</f>
        <v>NO</v>
      </c>
      <c r="CD196" s="62" t="str">
        <f>IF(CB196&lt;=SMALL(CB$3:CB$1130,5),"SIMILAR","NO")</f>
        <v>NO</v>
      </c>
      <c r="CE196" s="62" t="str">
        <f t="shared" ref="CE196:CE1130" si="171">IF(CD196="SIMILAR",$AK196,"N/A")</f>
        <v>N/A</v>
      </c>
      <c r="CF196" s="62">
        <f t="shared" ref="CF196:CF1130" si="172">IF(CE196="N/A",0,1)</f>
        <v>0</v>
      </c>
      <c r="CG196" s="65">
        <f t="shared" ref="CG196:CG1130" si="173">IF(CE196="N/A",0,$B196)</f>
        <v>0</v>
      </c>
      <c r="CH196" s="59">
        <f>IFERROR(SQRT(($E196-$E$1136)^2+($AD196-$AD$1136)^2),0)</f>
        <v>1.000208070838625</v>
      </c>
      <c r="CI196" s="62" t="str">
        <f>IF(CH196&lt;=SMALL(CH$3:CH$1130,1),"MAS PARECIDO","NO")</f>
        <v>NO</v>
      </c>
      <c r="CJ196" s="62" t="str">
        <f>IF(CH196&lt;=SMALL(CH$3:CH$1130,5),"SIMILAR","NO")</f>
        <v>NO</v>
      </c>
      <c r="CK196" s="62" t="str">
        <f t="shared" ref="CK196:CK1130" si="174">IF(CJ196="SIMILAR",$AK196,"N/A")</f>
        <v>N/A</v>
      </c>
      <c r="CL196" s="62">
        <f t="shared" ref="CL196:CL1130" si="175">IF(CK196="N/A",0,1)</f>
        <v>0</v>
      </c>
      <c r="CM196" s="65">
        <f t="shared" ref="CM196:CM1130" si="176">IF(CK196="N/A",0,$B196)</f>
        <v>0</v>
      </c>
      <c r="CN196" s="59">
        <f>IFERROR(SQRT(($E196-$E$1136)^2+($AG196-$AG$1136)^2),0)</f>
        <v>1.000208070838625</v>
      </c>
      <c r="CO196" s="62" t="str">
        <f>IF(CN196&lt;=SMALL(CN$3:CN$1130,1),"MAS PARECIDO","NO")</f>
        <v>NO</v>
      </c>
      <c r="CP196" s="62" t="str">
        <f>IF(CN196&lt;=SMALL(CN$3:CN$1130,5),"SIMILAR","NO")</f>
        <v>NO</v>
      </c>
      <c r="CQ196" s="62" t="str">
        <f t="shared" ref="CQ196:CQ1130" si="177">IF(CP196="SIMILAR",$AK196,"N/A")</f>
        <v>N/A</v>
      </c>
      <c r="CR196" s="62">
        <f t="shared" ref="CR196:CR1130" si="178">IF(CQ196="N/A",0,1)</f>
        <v>0</v>
      </c>
      <c r="CS196" s="65">
        <f t="shared" ref="CS196:CS1130" si="179">IF(CQ196="N/A",0,$B196)</f>
        <v>0</v>
      </c>
      <c r="CT196" s="59">
        <f>IFERROR(SQRT(($E196-$E$1136)^2+($AJ196-$AJ$1136)^2),0)</f>
        <v>0.33395702729817617</v>
      </c>
      <c r="CU196" s="62" t="str">
        <f>IF(CT196&lt;=SMALL(CT$3:CT$1130,1),"MAS PARECIDO","NO")</f>
        <v>NO</v>
      </c>
      <c r="CV196" s="62" t="str">
        <f>IF(CT196&lt;=SMALL(CT$3:CT$1130,5),"SIMILAR","NO")</f>
        <v>NO</v>
      </c>
      <c r="CW196" s="62" t="str">
        <f t="shared" ref="CW196:CW1130" si="180">IF(CV196="SIMILAR",$AK196,"N/A")</f>
        <v>N/A</v>
      </c>
      <c r="CX196" s="62">
        <f t="shared" ref="CX196:CX1130" si="181">IF(CW196="N/A",0,1)</f>
        <v>0</v>
      </c>
      <c r="CY196" s="65">
        <f t="shared" ref="CY196:CY1130" si="182">IF(CW196="N/A",0,$B196)</f>
        <v>0</v>
      </c>
      <c r="CZ196" s="2" t="s">
        <v>1622</v>
      </c>
      <c r="DA196" s="2" t="s">
        <v>1623</v>
      </c>
      <c r="DB196" s="2">
        <v>1</v>
      </c>
      <c r="DC196" s="2" t="s">
        <v>346</v>
      </c>
    </row>
    <row r="197" spans="1:107">
      <c r="A197" s="45" t="s">
        <v>382</v>
      </c>
      <c r="B197" s="46">
        <v>13000</v>
      </c>
      <c r="C197" s="47">
        <f>(B197-$B$1132)/($B$1133-$B$1132)</f>
        <v>9.9305138375302519E-3</v>
      </c>
      <c r="D197" s="46">
        <v>9250</v>
      </c>
      <c r="E197" s="47">
        <f>(D197-$D$1132)/($D$1133-$D$1132)</f>
        <v>1.8470554116623499E-2</v>
      </c>
      <c r="F197" s="46" t="s">
        <v>191</v>
      </c>
      <c r="G197" s="44">
        <f>VLOOKUP(F197,'DATOS DE SOPORTE'!$Y$5:$Z$8,2,FALSE)</f>
        <v>1</v>
      </c>
      <c r="H197" s="47">
        <f>(G197-$G$1132)/($G$1133-$G$1132)</f>
        <v>0</v>
      </c>
      <c r="I197" s="50">
        <v>0</v>
      </c>
      <c r="J197" s="44">
        <f t="shared" si="144"/>
        <v>0</v>
      </c>
      <c r="K197" s="43">
        <f>(J197-$J$1132)/($J$1133-$J$1132)</f>
        <v>0</v>
      </c>
      <c r="L197" s="51" t="str">
        <f t="shared" si="141"/>
        <v>NO</v>
      </c>
      <c r="M197" s="46" t="s">
        <v>192</v>
      </c>
      <c r="N197" s="44">
        <f t="shared" si="145"/>
        <v>2</v>
      </c>
      <c r="O197" s="43">
        <f>(N197-N$1132)/(N$1133-N$1132)</f>
        <v>1</v>
      </c>
      <c r="P197" s="46" t="s">
        <v>58</v>
      </c>
      <c r="Q197" s="44">
        <f t="shared" si="146"/>
        <v>3</v>
      </c>
      <c r="R197" s="43">
        <f>(Q197-Q$1132)/(Q$1133-Q$1132)</f>
        <v>1</v>
      </c>
      <c r="S197" s="46" t="s">
        <v>194</v>
      </c>
      <c r="T197" s="44">
        <f t="shared" si="147"/>
        <v>1</v>
      </c>
      <c r="U197" s="43">
        <f>(T197-T$1132)/(T$1133-T$1132)</f>
        <v>0</v>
      </c>
      <c r="V197" s="46" t="s">
        <v>383</v>
      </c>
      <c r="W197" s="53">
        <f>VLOOKUP(V197,'DATOS DE SOPORTE'!$S$5:$T$10,2,FALSE)</f>
        <v>2</v>
      </c>
      <c r="X197" s="54">
        <f>(W197-W$1132)/(W$1133-W$1132)</f>
        <v>0.2</v>
      </c>
      <c r="Y197" s="46" t="s">
        <v>188</v>
      </c>
      <c r="Z197" s="53">
        <f t="shared" si="167"/>
        <v>1</v>
      </c>
      <c r="AA197" s="54">
        <f>(Z197-Z$1132)/(Z$1133-Z$1132)</f>
        <v>0</v>
      </c>
      <c r="AB197" s="46" t="s">
        <v>188</v>
      </c>
      <c r="AC197" s="53">
        <f t="shared" si="168"/>
        <v>1</v>
      </c>
      <c r="AD197" s="54">
        <f>(AC197-AC$1132)/(AC$1133-AC$1132)</f>
        <v>0</v>
      </c>
      <c r="AE197" s="46" t="s">
        <v>188</v>
      </c>
      <c r="AF197" s="53">
        <f t="shared" si="169"/>
        <v>1</v>
      </c>
      <c r="AG197" s="54">
        <f>(AF197-AF$1132)/(AF$1133-AF$1132)</f>
        <v>0</v>
      </c>
      <c r="AH197" s="24" t="s">
        <v>199</v>
      </c>
      <c r="AI197" s="53">
        <f>VLOOKUP(AH197,'DATOS DE SOPORTE'!$V$5:$W$8,2,FALSE)</f>
        <v>2</v>
      </c>
      <c r="AJ197" s="54">
        <f>(AI197-AI$1132)/(AI$1133-AI$1132)</f>
        <v>0.33333333333333331</v>
      </c>
      <c r="AK197" s="58" t="str">
        <f t="shared" si="170"/>
        <v>Bueno</v>
      </c>
      <c r="AL197" s="61">
        <f>IFERROR(SQRT(($E197-$E$1136)^2+($C197-$C$1136)^2),0)</f>
        <v>0.19608322511012358</v>
      </c>
      <c r="AM197" s="62" t="str">
        <f>IF(AL197&lt;=SMALL($AL$3:$AL$1130,1),"MAS PARECIDO","NO")</f>
        <v>NO</v>
      </c>
      <c r="AN197" s="62" t="str">
        <f>IF(AL197&lt;=SMALL($AL$3:$AL$1130,5),"SIMILAR","NO")</f>
        <v>NO</v>
      </c>
      <c r="AO197" s="62" t="str">
        <f t="shared" si="142"/>
        <v>N/A</v>
      </c>
      <c r="AP197" s="62">
        <f t="shared" si="148"/>
        <v>0</v>
      </c>
      <c r="AQ197" s="65">
        <f t="shared" si="143"/>
        <v>0</v>
      </c>
      <c r="AR197" s="61">
        <f>IFERROR(SQRT(($E197-$E$1136)^2+($H197-$H$1136)^2),0)</f>
        <v>0.33384634436673888</v>
      </c>
      <c r="AS197" s="62" t="str">
        <f>IF(AR197&lt;=SMALL(AR$3:AR$1130,1),"MAS PARECIDO","NO")</f>
        <v>NO</v>
      </c>
      <c r="AT197" s="62" t="str">
        <f>IF(AR197&lt;=SMALL(AR$3:AR$1130,5),"SIMILAR","NO")</f>
        <v>NO</v>
      </c>
      <c r="AU197" s="62" t="str">
        <f t="shared" si="149"/>
        <v>N/A</v>
      </c>
      <c r="AV197" s="62">
        <f t="shared" si="150"/>
        <v>0</v>
      </c>
      <c r="AW197" s="65">
        <f t="shared" si="151"/>
        <v>0</v>
      </c>
      <c r="AX197" s="59">
        <f>IFERROR(SQRT(($E197-$E$1136)^2+($K197-$K$1136)^2),0)</f>
        <v>0.20085385367456637</v>
      </c>
      <c r="AY197" s="62" t="str">
        <f>IF(AX197&lt;=SMALL(AX$3:AX$1130,1),"MAS PARECIDO","NO")</f>
        <v>NO</v>
      </c>
      <c r="AZ197" s="62" t="str">
        <f>IF(AX197&lt;=SMALL(AX$3:AX$1130,5),"SIMILAR","NO")</f>
        <v>NO</v>
      </c>
      <c r="BA197" s="62" t="str">
        <f t="shared" si="152"/>
        <v>N/A</v>
      </c>
      <c r="BB197" s="62">
        <f t="shared" si="153"/>
        <v>0</v>
      </c>
      <c r="BC197" s="65">
        <f t="shared" si="154"/>
        <v>0</v>
      </c>
      <c r="BD197" s="59">
        <f>IFERROR(SQRT(($E197-$E$1136)^2+($O197-$O$1136)^2),0)</f>
        <v>1.8500555016650499E-2</v>
      </c>
      <c r="BE197" s="62" t="str">
        <f>IF(BD197&lt;=SMALL(BD$3:BD$1130,1),"MAS PARECIDO","NO")</f>
        <v>NO</v>
      </c>
      <c r="BF197" s="62" t="str">
        <f>IF(BD197&lt;=SMALL(BD$3:BD$1130,5),"SIMILAR","NO")</f>
        <v>NO</v>
      </c>
      <c r="BG197" s="62" t="str">
        <f t="shared" si="155"/>
        <v>N/A</v>
      </c>
      <c r="BH197" s="62">
        <f t="shared" si="156"/>
        <v>0</v>
      </c>
      <c r="BI197" s="65">
        <f t="shared" si="157"/>
        <v>0</v>
      </c>
      <c r="BJ197" s="59">
        <f>IFERROR(SQRT(($E197-$E$1136)^2+($R197-$R$1136)^2),0)</f>
        <v>0.50034215346692923</v>
      </c>
      <c r="BK197" s="62" t="str">
        <f>IF(BJ197&lt;=SMALL(BJ$3:BJ$1130,1),"MAS PARECIDO","NO")</f>
        <v>NO</v>
      </c>
      <c r="BL197" s="62" t="str">
        <f>IF(BJ197&lt;=SMALL(BJ$3:BJ$1130,5),"SIMILAR","NO")</f>
        <v>NO</v>
      </c>
      <c r="BM197" s="62" t="str">
        <f t="shared" si="158"/>
        <v>N/A</v>
      </c>
      <c r="BN197" s="62">
        <f t="shared" si="159"/>
        <v>0</v>
      </c>
      <c r="BO197" s="65">
        <f t="shared" si="160"/>
        <v>0</v>
      </c>
      <c r="BP197" s="59">
        <f>IFERROR(SQRT(($E197-$E$1136)^2+($U197-$U$1136)^2),0)</f>
        <v>1.8500555016650499E-2</v>
      </c>
      <c r="BQ197" s="62" t="str">
        <f>IF(BP197&lt;=SMALL(BP$3:BP$1130,1),"MAS PARECIDO","NO")</f>
        <v>NO</v>
      </c>
      <c r="BR197" s="62" t="str">
        <f>IF(BP197&lt;=SMALL(BP$3:BP$1130,5),"SIMILAR","NO")</f>
        <v>NO</v>
      </c>
      <c r="BS197" s="62" t="str">
        <f t="shared" si="161"/>
        <v>N/A</v>
      </c>
      <c r="BT197" s="62">
        <f t="shared" si="162"/>
        <v>0</v>
      </c>
      <c r="BU197" s="65">
        <f t="shared" si="163"/>
        <v>0</v>
      </c>
      <c r="BV197" s="59">
        <f>IFERROR(SQRT(($E197-$E$1136)^2+($X197-$X$1136)^2),0)</f>
        <v>0.20085385367456637</v>
      </c>
      <c r="BW197" s="62" t="str">
        <f>IF(BV197&lt;=SMALL(BV$3:BV$1130,1),"MAS PARECIDO","NO")</f>
        <v>NO</v>
      </c>
      <c r="BX197" s="62" t="str">
        <f>IF(BV197&lt;=SMALL(BV$3:BV$1130,5),"SIMILAR","NO")</f>
        <v>NO</v>
      </c>
      <c r="BY197" s="62" t="str">
        <f t="shared" si="164"/>
        <v>N/A</v>
      </c>
      <c r="BZ197" s="62">
        <f t="shared" si="165"/>
        <v>0</v>
      </c>
      <c r="CA197" s="65">
        <f t="shared" si="166"/>
        <v>0</v>
      </c>
      <c r="CB197" s="59">
        <f>IFERROR(SQRT(($E197-$E$1136)^2+($AA197-$AA$1136)^2),0)</f>
        <v>1.8500555016650499E-2</v>
      </c>
      <c r="CC197" s="62" t="str">
        <f>IF(CB197&lt;=SMALL(CB$3:CB$1130,1),"MAS PARECIDO","NO")</f>
        <v>NO</v>
      </c>
      <c r="CD197" s="62" t="str">
        <f>IF(CB197&lt;=SMALL(CB$3:CB$1130,5),"SIMILAR","NO")</f>
        <v>NO</v>
      </c>
      <c r="CE197" s="62" t="str">
        <f t="shared" si="171"/>
        <v>N/A</v>
      </c>
      <c r="CF197" s="62">
        <f t="shared" si="172"/>
        <v>0</v>
      </c>
      <c r="CG197" s="65">
        <f t="shared" si="173"/>
        <v>0</v>
      </c>
      <c r="CH197" s="59">
        <f>IFERROR(SQRT(($E197-$E$1136)^2+($AD197-$AD$1136)^2),0)</f>
        <v>1.0001711206268276</v>
      </c>
      <c r="CI197" s="62" t="str">
        <f>IF(CH197&lt;=SMALL(CH$3:CH$1130,1),"MAS PARECIDO","NO")</f>
        <v>NO</v>
      </c>
      <c r="CJ197" s="62" t="str">
        <f>IF(CH197&lt;=SMALL(CH$3:CH$1130,5),"SIMILAR","NO")</f>
        <v>NO</v>
      </c>
      <c r="CK197" s="62" t="str">
        <f t="shared" si="174"/>
        <v>N/A</v>
      </c>
      <c r="CL197" s="62">
        <f t="shared" si="175"/>
        <v>0</v>
      </c>
      <c r="CM197" s="65">
        <f t="shared" si="176"/>
        <v>0</v>
      </c>
      <c r="CN197" s="59">
        <f>IFERROR(SQRT(($E197-$E$1136)^2+($AG197-$AG$1136)^2),0)</f>
        <v>1.0001711206268276</v>
      </c>
      <c r="CO197" s="62" t="str">
        <f>IF(CN197&lt;=SMALL(CN$3:CN$1130,1),"MAS PARECIDO","NO")</f>
        <v>NO</v>
      </c>
      <c r="CP197" s="62" t="str">
        <f>IF(CN197&lt;=SMALL(CN$3:CN$1130,5),"SIMILAR","NO")</f>
        <v>NO</v>
      </c>
      <c r="CQ197" s="62" t="str">
        <f t="shared" si="177"/>
        <v>N/A</v>
      </c>
      <c r="CR197" s="62">
        <f t="shared" si="178"/>
        <v>0</v>
      </c>
      <c r="CS197" s="65">
        <f t="shared" si="179"/>
        <v>0</v>
      </c>
      <c r="CT197" s="59">
        <f>IFERROR(SQRT(($E197-$E$1136)^2+($AJ197-$AJ$1136)^2),0)</f>
        <v>0.33384634436673888</v>
      </c>
      <c r="CU197" s="62" t="str">
        <f>IF(CT197&lt;=SMALL(CT$3:CT$1130,1),"MAS PARECIDO","NO")</f>
        <v>NO</v>
      </c>
      <c r="CV197" s="62" t="str">
        <f>IF(CT197&lt;=SMALL(CT$3:CT$1130,5),"SIMILAR","NO")</f>
        <v>NO</v>
      </c>
      <c r="CW197" s="62" t="str">
        <f t="shared" si="180"/>
        <v>N/A</v>
      </c>
      <c r="CX197" s="62">
        <f t="shared" si="181"/>
        <v>0</v>
      </c>
      <c r="CY197" s="65">
        <f t="shared" si="182"/>
        <v>0</v>
      </c>
      <c r="CZ197" s="2" t="s">
        <v>1624</v>
      </c>
      <c r="DA197" s="2" t="s">
        <v>1625</v>
      </c>
      <c r="DB197" s="2">
        <v>0</v>
      </c>
      <c r="DC197" s="2" t="s">
        <v>189</v>
      </c>
    </row>
    <row r="198" spans="1:107">
      <c r="A198" s="45" t="s">
        <v>384</v>
      </c>
      <c r="B198" s="46">
        <v>43976</v>
      </c>
      <c r="C198" s="47">
        <f>(B198-$B$1132)/($B$1133-$B$1132)</f>
        <v>4.6138769331472006E-2</v>
      </c>
      <c r="D198" s="46">
        <v>18000</v>
      </c>
      <c r="E198" s="47">
        <f>(D198-$D$1132)/($D$1133-$D$1132)</f>
        <v>3.5971079132373969E-2</v>
      </c>
      <c r="F198" s="46" t="s">
        <v>53</v>
      </c>
      <c r="G198" s="44">
        <f>VLOOKUP(F198,'DATOS DE SOPORTE'!$Y$5:$Z$8,2,FALSE)</f>
        <v>2</v>
      </c>
      <c r="H198" s="47">
        <f>(G198-$G$1132)/($G$1133-$G$1132)</f>
        <v>0.33333333333333331</v>
      </c>
      <c r="I198" s="50">
        <v>1</v>
      </c>
      <c r="J198" s="44">
        <f t="shared" si="144"/>
        <v>1</v>
      </c>
      <c r="K198" s="43">
        <f>(J198-$J$1132)/($J$1133-$J$1132)</f>
        <v>0.2</v>
      </c>
      <c r="L198" s="51" t="str">
        <f t="shared" si="141"/>
        <v>SI</v>
      </c>
      <c r="M198" s="46" t="s">
        <v>56</v>
      </c>
      <c r="N198" s="44">
        <f t="shared" si="145"/>
        <v>1</v>
      </c>
      <c r="O198" s="43">
        <f>(N198-N$1132)/(N$1133-N$1132)</f>
        <v>0</v>
      </c>
      <c r="P198" s="46" t="s">
        <v>58</v>
      </c>
      <c r="Q198" s="44">
        <f t="shared" si="146"/>
        <v>3</v>
      </c>
      <c r="R198" s="43">
        <f>(Q198-Q$1132)/(Q$1133-Q$1132)</f>
        <v>1</v>
      </c>
      <c r="S198" s="46" t="s">
        <v>194</v>
      </c>
      <c r="T198" s="44">
        <f t="shared" si="147"/>
        <v>1</v>
      </c>
      <c r="U198" s="43">
        <f>(T198-T$1132)/(T$1133-T$1132)</f>
        <v>0</v>
      </c>
      <c r="V198" s="46" t="s">
        <v>62</v>
      </c>
      <c r="W198" s="53">
        <f>VLOOKUP(V198,'DATOS DE SOPORTE'!$S$5:$T$10,2,FALSE)</f>
        <v>1</v>
      </c>
      <c r="X198" s="54">
        <f>(W198-W$1132)/(W$1133-W$1132)</f>
        <v>0</v>
      </c>
      <c r="Y198" s="46" t="s">
        <v>188</v>
      </c>
      <c r="Z198" s="53">
        <f t="shared" si="167"/>
        <v>1</v>
      </c>
      <c r="AA198" s="54">
        <f>(Z198-Z$1132)/(Z$1133-Z$1132)</f>
        <v>0</v>
      </c>
      <c r="AB198" s="46" t="s">
        <v>188</v>
      </c>
      <c r="AC198" s="53">
        <f t="shared" si="168"/>
        <v>1</v>
      </c>
      <c r="AD198" s="54">
        <f>(AC198-AC$1132)/(AC$1133-AC$1132)</f>
        <v>0</v>
      </c>
      <c r="AE198" s="46" t="s">
        <v>136</v>
      </c>
      <c r="AF198" s="53">
        <f t="shared" si="169"/>
        <v>2</v>
      </c>
      <c r="AG198" s="54">
        <f>(AF198-AF$1132)/(AF$1133-AF$1132)</f>
        <v>1</v>
      </c>
      <c r="AH198" s="24" t="s">
        <v>67</v>
      </c>
      <c r="AI198" s="53">
        <f>VLOOKUP(AH198,'DATOS DE SOPORTE'!$V$5:$W$8,2,FALSE)</f>
        <v>1</v>
      </c>
      <c r="AJ198" s="54">
        <f>(AI198-AI$1132)/(AI$1133-AI$1132)</f>
        <v>0</v>
      </c>
      <c r="AK198" s="58" t="str">
        <f t="shared" si="170"/>
        <v>Muy malo</v>
      </c>
      <c r="AL198" s="61">
        <f>IFERROR(SQRT(($E198-$E$1136)^2+($C198-$C$1136)^2),0)</f>
        <v>0.16302502040174421</v>
      </c>
      <c r="AM198" s="62" t="str">
        <f>IF(AL198&lt;=SMALL($AL$3:$AL$1130,1),"MAS PARECIDO","NO")</f>
        <v>NO</v>
      </c>
      <c r="AN198" s="62" t="str">
        <f>IF(AL198&lt;=SMALL($AL$3:$AL$1130,5),"SIMILAR","NO")</f>
        <v>NO</v>
      </c>
      <c r="AO198" s="62" t="str">
        <f t="shared" si="142"/>
        <v>N/A</v>
      </c>
      <c r="AP198" s="62">
        <f t="shared" si="148"/>
        <v>0</v>
      </c>
      <c r="AQ198" s="65">
        <f t="shared" si="143"/>
        <v>0</v>
      </c>
      <c r="AR198" s="61">
        <f>IFERROR(SQRT(($E198-$E$1136)^2+($H198-$H$1136)^2),0)</f>
        <v>3.6001080032400969E-2</v>
      </c>
      <c r="AS198" s="62" t="str">
        <f>IF(AR198&lt;=SMALL(AR$3:AR$1130,1),"MAS PARECIDO","NO")</f>
        <v>NO</v>
      </c>
      <c r="AT198" s="62" t="str">
        <f>IF(AR198&lt;=SMALL(AR$3:AR$1130,5),"SIMILAR","NO")</f>
        <v>NO</v>
      </c>
      <c r="AU198" s="62" t="str">
        <f t="shared" si="149"/>
        <v>N/A</v>
      </c>
      <c r="AV198" s="62">
        <f t="shared" si="150"/>
        <v>0</v>
      </c>
      <c r="AW198" s="65">
        <f t="shared" si="151"/>
        <v>0</v>
      </c>
      <c r="AX198" s="59">
        <f>IFERROR(SQRT(($E198-$E$1136)^2+($K198-$K$1136)^2),0)</f>
        <v>3.6001080032400969E-2</v>
      </c>
      <c r="AY198" s="62" t="str">
        <f>IF(AX198&lt;=SMALL(AX$3:AX$1130,1),"MAS PARECIDO","NO")</f>
        <v>NO</v>
      </c>
      <c r="AZ198" s="62" t="str">
        <f>IF(AX198&lt;=SMALL(AX$3:AX$1130,5),"SIMILAR","NO")</f>
        <v>NO</v>
      </c>
      <c r="BA198" s="62" t="str">
        <f t="shared" si="152"/>
        <v>N/A</v>
      </c>
      <c r="BB198" s="62">
        <f t="shared" si="153"/>
        <v>0</v>
      </c>
      <c r="BC198" s="65">
        <f t="shared" si="154"/>
        <v>0</v>
      </c>
      <c r="BD198" s="59">
        <f>IFERROR(SQRT(($E198-$E$1136)^2+($O198-$O$1136)^2),0)</f>
        <v>1.0006478290405167</v>
      </c>
      <c r="BE198" s="62" t="str">
        <f>IF(BD198&lt;=SMALL(BD$3:BD$1130,1),"MAS PARECIDO","NO")</f>
        <v>NO</v>
      </c>
      <c r="BF198" s="62" t="str">
        <f>IF(BD198&lt;=SMALL(BD$3:BD$1130,5),"SIMILAR","NO")</f>
        <v>NO</v>
      </c>
      <c r="BG198" s="62" t="str">
        <f t="shared" si="155"/>
        <v>N/A</v>
      </c>
      <c r="BH198" s="62">
        <f t="shared" si="156"/>
        <v>0</v>
      </c>
      <c r="BI198" s="65">
        <f t="shared" si="157"/>
        <v>0</v>
      </c>
      <c r="BJ198" s="59">
        <f>IFERROR(SQRT(($E198-$E$1136)^2+($R198-$R$1136)^2),0)</f>
        <v>0.5012944022862208</v>
      </c>
      <c r="BK198" s="62" t="str">
        <f>IF(BJ198&lt;=SMALL(BJ$3:BJ$1130,1),"MAS PARECIDO","NO")</f>
        <v>NO</v>
      </c>
      <c r="BL198" s="62" t="str">
        <f>IF(BJ198&lt;=SMALL(BJ$3:BJ$1130,5),"SIMILAR","NO")</f>
        <v>NO</v>
      </c>
      <c r="BM198" s="62" t="str">
        <f t="shared" si="158"/>
        <v>N/A</v>
      </c>
      <c r="BN198" s="62">
        <f t="shared" si="159"/>
        <v>0</v>
      </c>
      <c r="BO198" s="65">
        <f t="shared" si="160"/>
        <v>0</v>
      </c>
      <c r="BP198" s="59">
        <f>IFERROR(SQRT(($E198-$E$1136)^2+($U198-$U$1136)^2),0)</f>
        <v>3.6001080032400969E-2</v>
      </c>
      <c r="BQ198" s="62" t="str">
        <f>IF(BP198&lt;=SMALL(BP$3:BP$1130,1),"MAS PARECIDO","NO")</f>
        <v>NO</v>
      </c>
      <c r="BR198" s="62" t="str">
        <f>IF(BP198&lt;=SMALL(BP$3:BP$1130,5),"SIMILAR","NO")</f>
        <v>NO</v>
      </c>
      <c r="BS198" s="62" t="str">
        <f t="shared" si="161"/>
        <v>N/A</v>
      </c>
      <c r="BT198" s="62">
        <f t="shared" si="162"/>
        <v>0</v>
      </c>
      <c r="BU198" s="65">
        <f t="shared" si="163"/>
        <v>0</v>
      </c>
      <c r="BV198" s="59">
        <f>IFERROR(SQRT(($E198-$E$1136)^2+($X198-$X$1136)^2),0)</f>
        <v>3.6001080032400969E-2</v>
      </c>
      <c r="BW198" s="62" t="str">
        <f>IF(BV198&lt;=SMALL(BV$3:BV$1130,1),"MAS PARECIDO","NO")</f>
        <v>NO</v>
      </c>
      <c r="BX198" s="62" t="str">
        <f>IF(BV198&lt;=SMALL(BV$3:BV$1130,5),"SIMILAR","NO")</f>
        <v>NO</v>
      </c>
      <c r="BY198" s="62" t="str">
        <f t="shared" si="164"/>
        <v>N/A</v>
      </c>
      <c r="BZ198" s="62">
        <f t="shared" si="165"/>
        <v>0</v>
      </c>
      <c r="CA198" s="65">
        <f t="shared" si="166"/>
        <v>0</v>
      </c>
      <c r="CB198" s="59">
        <f>IFERROR(SQRT(($E198-$E$1136)^2+($AA198-$AA$1136)^2),0)</f>
        <v>3.6001080032400969E-2</v>
      </c>
      <c r="CC198" s="62" t="str">
        <f>IF(CB198&lt;=SMALL(CB$3:CB$1130,1),"MAS PARECIDO","NO")</f>
        <v>NO</v>
      </c>
      <c r="CD198" s="62" t="str">
        <f>IF(CB198&lt;=SMALL(CB$3:CB$1130,5),"SIMILAR","NO")</f>
        <v>NO</v>
      </c>
      <c r="CE198" s="62" t="str">
        <f t="shared" si="171"/>
        <v>N/A</v>
      </c>
      <c r="CF198" s="62">
        <f t="shared" si="172"/>
        <v>0</v>
      </c>
      <c r="CG198" s="65">
        <f t="shared" si="173"/>
        <v>0</v>
      </c>
      <c r="CH198" s="59">
        <f>IFERROR(SQRT(($E198-$E$1136)^2+($AD198-$AD$1136)^2),0)</f>
        <v>1.0006478290405167</v>
      </c>
      <c r="CI198" s="62" t="str">
        <f>IF(CH198&lt;=SMALL(CH$3:CH$1130,1),"MAS PARECIDO","NO")</f>
        <v>NO</v>
      </c>
      <c r="CJ198" s="62" t="str">
        <f>IF(CH198&lt;=SMALL(CH$3:CH$1130,5),"SIMILAR","NO")</f>
        <v>NO</v>
      </c>
      <c r="CK198" s="62" t="str">
        <f t="shared" si="174"/>
        <v>N/A</v>
      </c>
      <c r="CL198" s="62">
        <f t="shared" si="175"/>
        <v>0</v>
      </c>
      <c r="CM198" s="65">
        <f t="shared" si="176"/>
        <v>0</v>
      </c>
      <c r="CN198" s="59">
        <f>IFERROR(SQRT(($E198-$E$1136)^2+($AG198-$AG$1136)^2),0)</f>
        <v>3.6001080032400969E-2</v>
      </c>
      <c r="CO198" s="62" t="str">
        <f>IF(CN198&lt;=SMALL(CN$3:CN$1130,1),"MAS PARECIDO","NO")</f>
        <v>NO</v>
      </c>
      <c r="CP198" s="62" t="str">
        <f>IF(CN198&lt;=SMALL(CN$3:CN$1130,5),"SIMILAR","NO")</f>
        <v>NO</v>
      </c>
      <c r="CQ198" s="62" t="str">
        <f t="shared" si="177"/>
        <v>N/A</v>
      </c>
      <c r="CR198" s="62">
        <f t="shared" si="178"/>
        <v>0</v>
      </c>
      <c r="CS198" s="65">
        <f t="shared" si="179"/>
        <v>0</v>
      </c>
      <c r="CT198" s="59">
        <f>IFERROR(SQRT(($E198-$E$1136)^2+($AJ198-$AJ$1136)^2),0)</f>
        <v>3.6001080032400969E-2</v>
      </c>
      <c r="CU198" s="62" t="str">
        <f>IF(CT198&lt;=SMALL(CT$3:CT$1130,1),"MAS PARECIDO","NO")</f>
        <v>NO</v>
      </c>
      <c r="CV198" s="62" t="str">
        <f>IF(CT198&lt;=SMALL(CT$3:CT$1130,5),"SIMILAR","NO")</f>
        <v>NO</v>
      </c>
      <c r="CW198" s="62" t="str">
        <f t="shared" si="180"/>
        <v>N/A</v>
      </c>
      <c r="CX198" s="62">
        <f t="shared" si="181"/>
        <v>0</v>
      </c>
      <c r="CY198" s="65">
        <f t="shared" si="182"/>
        <v>0</v>
      </c>
      <c r="CZ198" s="2" t="s">
        <v>1626</v>
      </c>
      <c r="DA198" s="2" t="s">
        <v>1627</v>
      </c>
      <c r="DB198" s="2">
        <v>5</v>
      </c>
      <c r="DC198" s="2" t="s">
        <v>319</v>
      </c>
    </row>
    <row r="199" spans="1:107">
      <c r="A199" s="45" t="s">
        <v>385</v>
      </c>
      <c r="B199" s="46">
        <v>29400</v>
      </c>
      <c r="C199" s="47">
        <f>(B199-$B$1132)/($B$1133-$B$1132)</f>
        <v>2.9100690429105819E-2</v>
      </c>
      <c r="D199" s="46">
        <v>15000</v>
      </c>
      <c r="E199" s="47">
        <f>(D199-$D$1132)/($D$1133-$D$1132)</f>
        <v>2.9970899126973809E-2</v>
      </c>
      <c r="F199" s="46" t="s">
        <v>187</v>
      </c>
      <c r="G199" s="44">
        <f>VLOOKUP(F199,'DATOS DE SOPORTE'!$Y$5:$Z$8,2,FALSE)</f>
        <v>4</v>
      </c>
      <c r="H199" s="47">
        <f>(G199-$G$1132)/($G$1133-$G$1132)</f>
        <v>1</v>
      </c>
      <c r="I199" s="50">
        <v>2</v>
      </c>
      <c r="J199" s="44">
        <f t="shared" si="144"/>
        <v>2</v>
      </c>
      <c r="K199" s="43">
        <f>(J199-$J$1132)/($J$1133-$J$1132)</f>
        <v>0.4</v>
      </c>
      <c r="L199" s="51" t="str">
        <f t="shared" si="141"/>
        <v>SI</v>
      </c>
      <c r="M199" s="46" t="s">
        <v>56</v>
      </c>
      <c r="N199" s="44">
        <f t="shared" si="145"/>
        <v>1</v>
      </c>
      <c r="O199" s="43">
        <f>(N199-N$1132)/(N$1133-N$1132)</f>
        <v>0</v>
      </c>
      <c r="P199" s="46" t="s">
        <v>193</v>
      </c>
      <c r="Q199" s="44">
        <f t="shared" si="146"/>
        <v>2</v>
      </c>
      <c r="R199" s="43">
        <f>(Q199-Q$1132)/(Q$1133-Q$1132)</f>
        <v>0.5</v>
      </c>
      <c r="S199" s="46" t="s">
        <v>194</v>
      </c>
      <c r="T199" s="44">
        <f t="shared" si="147"/>
        <v>1</v>
      </c>
      <c r="U199" s="43">
        <f>(T199-T$1132)/(T$1133-T$1132)</f>
        <v>0</v>
      </c>
      <c r="V199" s="46" t="s">
        <v>212</v>
      </c>
      <c r="W199" s="53">
        <f>VLOOKUP(V199,'DATOS DE SOPORTE'!$S$5:$T$10,2,FALSE)</f>
        <v>3</v>
      </c>
      <c r="X199" s="54">
        <f>(W199-W$1132)/(W$1133-W$1132)</f>
        <v>0.4</v>
      </c>
      <c r="Y199" s="46" t="s">
        <v>188</v>
      </c>
      <c r="Z199" s="53">
        <f t="shared" si="167"/>
        <v>1</v>
      </c>
      <c r="AA199" s="54">
        <f>(Z199-Z$1132)/(Z$1133-Z$1132)</f>
        <v>0</v>
      </c>
      <c r="AB199" s="46" t="s">
        <v>188</v>
      </c>
      <c r="AC199" s="53">
        <f t="shared" si="168"/>
        <v>1</v>
      </c>
      <c r="AD199" s="54">
        <f>(AC199-AC$1132)/(AC$1133-AC$1132)</f>
        <v>0</v>
      </c>
      <c r="AE199" s="46" t="s">
        <v>188</v>
      </c>
      <c r="AF199" s="53">
        <f t="shared" si="169"/>
        <v>1</v>
      </c>
      <c r="AG199" s="54">
        <f>(AF199-AF$1132)/(AF$1133-AF$1132)</f>
        <v>0</v>
      </c>
      <c r="AH199" s="24" t="s">
        <v>199</v>
      </c>
      <c r="AI199" s="53">
        <f>VLOOKUP(AH199,'DATOS DE SOPORTE'!$V$5:$W$8,2,FALSE)</f>
        <v>2</v>
      </c>
      <c r="AJ199" s="54">
        <f>(AI199-AI$1132)/(AI$1133-AI$1132)</f>
        <v>0.33333333333333331</v>
      </c>
      <c r="AK199" s="58" t="str">
        <f t="shared" si="170"/>
        <v>Bueno</v>
      </c>
      <c r="AL199" s="61">
        <f>IFERROR(SQRT(($E199-$E$1136)^2+($C199-$C$1136)^2),0)</f>
        <v>0.17857644654330498</v>
      </c>
      <c r="AM199" s="62" t="str">
        <f>IF(AL199&lt;=SMALL($AL$3:$AL$1130,1),"MAS PARECIDO","NO")</f>
        <v>NO</v>
      </c>
      <c r="AN199" s="62" t="str">
        <f>IF(AL199&lt;=SMALL($AL$3:$AL$1130,5),"SIMILAR","NO")</f>
        <v>NO</v>
      </c>
      <c r="AO199" s="62" t="str">
        <f t="shared" si="142"/>
        <v>N/A</v>
      </c>
      <c r="AP199" s="62">
        <f t="shared" si="148"/>
        <v>0</v>
      </c>
      <c r="AQ199" s="65">
        <f t="shared" si="143"/>
        <v>0</v>
      </c>
      <c r="AR199" s="61">
        <f>IFERROR(SQRT(($E199-$E$1136)^2+($H199-$H$1136)^2),0)</f>
        <v>0.66734136575434511</v>
      </c>
      <c r="AS199" s="62" t="str">
        <f>IF(AR199&lt;=SMALL(AR$3:AR$1130,1),"MAS PARECIDO","NO")</f>
        <v>NO</v>
      </c>
      <c r="AT199" s="62" t="str">
        <f>IF(AR199&lt;=SMALL(AR$3:AR$1130,5),"SIMILAR","NO")</f>
        <v>NO</v>
      </c>
      <c r="AU199" s="62" t="str">
        <f t="shared" si="149"/>
        <v>N/A</v>
      </c>
      <c r="AV199" s="62">
        <f t="shared" si="150"/>
        <v>0</v>
      </c>
      <c r="AW199" s="65">
        <f t="shared" si="151"/>
        <v>0</v>
      </c>
      <c r="AX199" s="59">
        <f>IFERROR(SQRT(($E199-$E$1136)^2+($K199-$K$1136)^2),0)</f>
        <v>0.20223761767393844</v>
      </c>
      <c r="AY199" s="62" t="str">
        <f>IF(AX199&lt;=SMALL(AX$3:AX$1130,1),"MAS PARECIDO","NO")</f>
        <v>NO</v>
      </c>
      <c r="AZ199" s="62" t="str">
        <f>IF(AX199&lt;=SMALL(AX$3:AX$1130,5),"SIMILAR","NO")</f>
        <v>NO</v>
      </c>
      <c r="BA199" s="62" t="str">
        <f t="shared" si="152"/>
        <v>N/A</v>
      </c>
      <c r="BB199" s="62">
        <f t="shared" si="153"/>
        <v>0</v>
      </c>
      <c r="BC199" s="65">
        <f t="shared" si="154"/>
        <v>0</v>
      </c>
      <c r="BD199" s="59">
        <f>IFERROR(SQRT(($E199-$E$1136)^2+($O199-$O$1136)^2),0)</f>
        <v>1.0004499257846093</v>
      </c>
      <c r="BE199" s="62" t="str">
        <f>IF(BD199&lt;=SMALL(BD$3:BD$1130,1),"MAS PARECIDO","NO")</f>
        <v>NO</v>
      </c>
      <c r="BF199" s="62" t="str">
        <f>IF(BD199&lt;=SMALL(BD$3:BD$1130,5),"SIMILAR","NO")</f>
        <v>NO</v>
      </c>
      <c r="BG199" s="62" t="str">
        <f t="shared" si="155"/>
        <v>N/A</v>
      </c>
      <c r="BH199" s="62">
        <f t="shared" si="156"/>
        <v>0</v>
      </c>
      <c r="BI199" s="65">
        <f t="shared" si="157"/>
        <v>0</v>
      </c>
      <c r="BJ199" s="59">
        <f>IFERROR(SQRT(($E199-$E$1136)^2+($R199-$R$1136)^2),0)</f>
        <v>3.0000900027000808E-2</v>
      </c>
      <c r="BK199" s="62" t="str">
        <f>IF(BJ199&lt;=SMALL(BJ$3:BJ$1130,1),"MAS PARECIDO","NO")</f>
        <v>NO</v>
      </c>
      <c r="BL199" s="62" t="str">
        <f>IF(BJ199&lt;=SMALL(BJ$3:BJ$1130,5),"SIMILAR","NO")</f>
        <v>NO</v>
      </c>
      <c r="BM199" s="62" t="str">
        <f t="shared" si="158"/>
        <v>N/A</v>
      </c>
      <c r="BN199" s="62">
        <f t="shared" si="159"/>
        <v>0</v>
      </c>
      <c r="BO199" s="65">
        <f t="shared" si="160"/>
        <v>0</v>
      </c>
      <c r="BP199" s="59">
        <f>IFERROR(SQRT(($E199-$E$1136)^2+($U199-$U$1136)^2),0)</f>
        <v>3.0000900027000808E-2</v>
      </c>
      <c r="BQ199" s="62" t="str">
        <f>IF(BP199&lt;=SMALL(BP$3:BP$1130,1),"MAS PARECIDO","NO")</f>
        <v>NO</v>
      </c>
      <c r="BR199" s="62" t="str">
        <f>IF(BP199&lt;=SMALL(BP$3:BP$1130,5),"SIMILAR","NO")</f>
        <v>NO</v>
      </c>
      <c r="BS199" s="62" t="str">
        <f t="shared" si="161"/>
        <v>N/A</v>
      </c>
      <c r="BT199" s="62">
        <f t="shared" si="162"/>
        <v>0</v>
      </c>
      <c r="BU199" s="65">
        <f t="shared" si="163"/>
        <v>0</v>
      </c>
      <c r="BV199" s="59">
        <f>IFERROR(SQRT(($E199-$E$1136)^2+($X199-$X$1136)^2),0)</f>
        <v>0.40112348971660849</v>
      </c>
      <c r="BW199" s="62" t="str">
        <f>IF(BV199&lt;=SMALL(BV$3:BV$1130,1),"MAS PARECIDO","NO")</f>
        <v>NO</v>
      </c>
      <c r="BX199" s="62" t="str">
        <f>IF(BV199&lt;=SMALL(BV$3:BV$1130,5),"SIMILAR","NO")</f>
        <v>NO</v>
      </c>
      <c r="BY199" s="62" t="str">
        <f t="shared" si="164"/>
        <v>N/A</v>
      </c>
      <c r="BZ199" s="62">
        <f t="shared" si="165"/>
        <v>0</v>
      </c>
      <c r="CA199" s="65">
        <f t="shared" si="166"/>
        <v>0</v>
      </c>
      <c r="CB199" s="59">
        <f>IFERROR(SQRT(($E199-$E$1136)^2+($AA199-$AA$1136)^2),0)</f>
        <v>3.0000900027000808E-2</v>
      </c>
      <c r="CC199" s="62" t="str">
        <f>IF(CB199&lt;=SMALL(CB$3:CB$1130,1),"MAS PARECIDO","NO")</f>
        <v>NO</v>
      </c>
      <c r="CD199" s="62" t="str">
        <f>IF(CB199&lt;=SMALL(CB$3:CB$1130,5),"SIMILAR","NO")</f>
        <v>NO</v>
      </c>
      <c r="CE199" s="62" t="str">
        <f t="shared" si="171"/>
        <v>N/A</v>
      </c>
      <c r="CF199" s="62">
        <f t="shared" si="172"/>
        <v>0</v>
      </c>
      <c r="CG199" s="65">
        <f t="shared" si="173"/>
        <v>0</v>
      </c>
      <c r="CH199" s="59">
        <f>IFERROR(SQRT(($E199-$E$1136)^2+($AD199-$AD$1136)^2),0)</f>
        <v>1.0004499257846093</v>
      </c>
      <c r="CI199" s="62" t="str">
        <f>IF(CH199&lt;=SMALL(CH$3:CH$1130,1),"MAS PARECIDO","NO")</f>
        <v>NO</v>
      </c>
      <c r="CJ199" s="62" t="str">
        <f>IF(CH199&lt;=SMALL(CH$3:CH$1130,5),"SIMILAR","NO")</f>
        <v>NO</v>
      </c>
      <c r="CK199" s="62" t="str">
        <f t="shared" si="174"/>
        <v>N/A</v>
      </c>
      <c r="CL199" s="62">
        <f t="shared" si="175"/>
        <v>0</v>
      </c>
      <c r="CM199" s="65">
        <f t="shared" si="176"/>
        <v>0</v>
      </c>
      <c r="CN199" s="59">
        <f>IFERROR(SQRT(($E199-$E$1136)^2+($AG199-$AG$1136)^2),0)</f>
        <v>1.0004499257846093</v>
      </c>
      <c r="CO199" s="62" t="str">
        <f>IF(CN199&lt;=SMALL(CN$3:CN$1130,1),"MAS PARECIDO","NO")</f>
        <v>NO</v>
      </c>
      <c r="CP199" s="62" t="str">
        <f>IF(CN199&lt;=SMALL(CN$3:CN$1130,5),"SIMILAR","NO")</f>
        <v>NO</v>
      </c>
      <c r="CQ199" s="62" t="str">
        <f t="shared" si="177"/>
        <v>N/A</v>
      </c>
      <c r="CR199" s="62">
        <f t="shared" si="178"/>
        <v>0</v>
      </c>
      <c r="CS199" s="65">
        <f t="shared" si="179"/>
        <v>0</v>
      </c>
      <c r="CT199" s="59">
        <f>IFERROR(SQRT(($E199-$E$1136)^2+($AJ199-$AJ$1136)^2),0)</f>
        <v>0.33468069127683658</v>
      </c>
      <c r="CU199" s="62" t="str">
        <f>IF(CT199&lt;=SMALL(CT$3:CT$1130,1),"MAS PARECIDO","NO")</f>
        <v>NO</v>
      </c>
      <c r="CV199" s="62" t="str">
        <f>IF(CT199&lt;=SMALL(CT$3:CT$1130,5),"SIMILAR","NO")</f>
        <v>NO</v>
      </c>
      <c r="CW199" s="62" t="str">
        <f t="shared" si="180"/>
        <v>N/A</v>
      </c>
      <c r="CX199" s="62">
        <f t="shared" si="181"/>
        <v>0</v>
      </c>
      <c r="CY199" s="65">
        <f t="shared" si="182"/>
        <v>0</v>
      </c>
      <c r="CZ199" s="2" t="s">
        <v>1628</v>
      </c>
      <c r="DA199" s="2" t="s">
        <v>1629</v>
      </c>
      <c r="DB199" s="2">
        <v>0</v>
      </c>
      <c r="DC199" s="2" t="s">
        <v>189</v>
      </c>
    </row>
    <row r="200" spans="1:107">
      <c r="A200" s="188" t="s">
        <v>386</v>
      </c>
      <c r="B200" s="189">
        <v>54024</v>
      </c>
      <c r="C200" s="190">
        <f>(B200-$B$1132)/($B$1133-$B$1132)</f>
        <v>5.7884009233432447E-2</v>
      </c>
      <c r="D200" s="189">
        <v>25000</v>
      </c>
      <c r="E200" s="190">
        <f>(D200-$D$1132)/($D$1133-$D$1132)</f>
        <v>4.9971499144974348E-2</v>
      </c>
      <c r="F200" s="189" t="s">
        <v>203</v>
      </c>
      <c r="G200" s="192">
        <f>VLOOKUP(F200,'DATOS DE SOPORTE'!$Y$5:$Z$8,2,FALSE)</f>
        <v>3</v>
      </c>
      <c r="H200" s="190">
        <f>(G200-$G$1132)/($G$1133-$G$1132)</f>
        <v>0.66666666666666663</v>
      </c>
      <c r="I200" s="191">
        <v>3</v>
      </c>
      <c r="J200" s="200">
        <f t="shared" ref="J200" si="183">IF(I200="5+",5,I200)</f>
        <v>3</v>
      </c>
      <c r="K200" s="190">
        <f>(J200-$J$1132)/($J$1133-$J$1132)</f>
        <v>0.6</v>
      </c>
      <c r="L200" s="193" t="str">
        <f t="shared" ref="L200" si="184">IF(I200=0,"NO","SI")</f>
        <v>SI</v>
      </c>
      <c r="M200" s="189" t="s">
        <v>56</v>
      </c>
      <c r="N200" s="192">
        <f t="shared" ref="N200" si="185">IF(M200="Dueño",1,2)</f>
        <v>1</v>
      </c>
      <c r="O200" s="190">
        <f>(N200-N$1132)/(N$1133-N$1132)</f>
        <v>0</v>
      </c>
      <c r="P200" s="189" t="s">
        <v>193</v>
      </c>
      <c r="Q200" s="192">
        <f t="shared" ref="Q200" si="186">IF(P200="0-1 año",1,IF(P200="1-5 años",2,3))</f>
        <v>2</v>
      </c>
      <c r="R200" s="190">
        <f>(Q200-Q$1132)/(Q$1133-Q$1132)</f>
        <v>0.5</v>
      </c>
      <c r="S200" s="189" t="s">
        <v>60</v>
      </c>
      <c r="T200" s="192">
        <f t="shared" ref="T200" si="187">IF(S200="Soltero",1,2)</f>
        <v>2</v>
      </c>
      <c r="U200" s="190">
        <f>(T200-T$1132)/(T$1133-T$1132)</f>
        <v>1</v>
      </c>
      <c r="V200" s="189" t="s">
        <v>62</v>
      </c>
      <c r="W200" s="194">
        <f>VLOOKUP(V200,'DATOS DE SOPORTE'!$S$5:$T$10,2,FALSE)</f>
        <v>1</v>
      </c>
      <c r="X200" s="201">
        <f>(W200-W$1132)/(W$1133-W$1132)</f>
        <v>0</v>
      </c>
      <c r="Y200" s="189" t="s">
        <v>188</v>
      </c>
      <c r="Z200" s="194">
        <f t="shared" ref="Z200" si="188">IF(Y200="Si",1,2)</f>
        <v>1</v>
      </c>
      <c r="AA200" s="201">
        <f>(Z200-Z$1132)/(Z$1133-Z$1132)</f>
        <v>0</v>
      </c>
      <c r="AB200" s="189" t="s">
        <v>136</v>
      </c>
      <c r="AC200" s="194">
        <f t="shared" ref="AC200" si="189">IF(AB200="Si",1,2)</f>
        <v>2</v>
      </c>
      <c r="AD200" s="201">
        <f>(AC200-AC$1132)/(AC$1133-AC$1132)</f>
        <v>1</v>
      </c>
      <c r="AE200" s="189" t="s">
        <v>136</v>
      </c>
      <c r="AF200" s="194">
        <f t="shared" ref="AF200" si="190">IF(AE200="Si",1,2)</f>
        <v>2</v>
      </c>
      <c r="AG200" s="201">
        <f>(AF200-AF$1132)/(AF$1133-AF$1132)</f>
        <v>1</v>
      </c>
      <c r="AH200" s="195" t="s">
        <v>67</v>
      </c>
      <c r="AI200" s="194">
        <f>VLOOKUP(AH200,'DATOS DE SOPORTE'!$V$5:$W$8,2,FALSE)</f>
        <v>1</v>
      </c>
      <c r="AJ200" s="201">
        <f>(AI200-AI$1132)/(AI$1133-AI$1132)</f>
        <v>0</v>
      </c>
      <c r="AK200" s="58" t="str">
        <f t="shared" si="170"/>
        <v>Muy malo</v>
      </c>
      <c r="AL200" s="196">
        <f>IFERROR(SQRT(($E200-$E$1136)^2+($C200-$C$1136)^2),0)</f>
        <v>0.15551266192229948</v>
      </c>
      <c r="AM200" s="197" t="str">
        <f>IF(AL200&lt;=SMALL($AL$3:$AL$1130,1),"MAS PARECIDO","NO")</f>
        <v>NO</v>
      </c>
      <c r="AN200" s="197" t="str">
        <f>IF(AL200&lt;=SMALL($AL$3:$AL$1130,5),"SIMILAR","NO")</f>
        <v>NO</v>
      </c>
      <c r="AO200" s="197" t="str">
        <f t="shared" ref="AO200" si="191">IF(AN200="SIMILAR",AK200,"N/A")</f>
        <v>N/A</v>
      </c>
      <c r="AP200" s="197">
        <f t="shared" ref="AP200" si="192">IF(AO200="N/A",0,1)</f>
        <v>0</v>
      </c>
      <c r="AQ200" s="198">
        <f t="shared" ref="AQ200" si="193">IF(AO200="N/A",0,B200)</f>
        <v>0</v>
      </c>
      <c r="AR200" s="196">
        <f>IFERROR(SQRT(($E200-$E$1136)^2+($H200-$H$1136)^2),0)</f>
        <v>0.33706269612323075</v>
      </c>
      <c r="AS200" s="197" t="str">
        <f>IF(AR200&lt;=SMALL(AR$3:AR$1130,1),"MAS PARECIDO","NO")</f>
        <v>NO</v>
      </c>
      <c r="AT200" s="197" t="str">
        <f>IF(AR200&lt;=SMALL(AR$3:AR$1130,5),"SIMILAR","NO")</f>
        <v>NO</v>
      </c>
      <c r="AU200" s="197" t="str">
        <f t="shared" ref="AU200" si="194">IF(AT200="SIMILAR",$AK200,"N/A")</f>
        <v>N/A</v>
      </c>
      <c r="AV200" s="197">
        <f t="shared" ref="AV200" si="195">IF(AU200="N/A",0,1)</f>
        <v>0</v>
      </c>
      <c r="AW200" s="198">
        <f t="shared" ref="AW200" si="196">IF(AU200="N/A",0,$B200)</f>
        <v>0</v>
      </c>
      <c r="AX200" s="199">
        <f>IFERROR(SQRT(($E200-$E$1136)^2+($K200-$K$1136)^2),0)</f>
        <v>0.40311307347535907</v>
      </c>
      <c r="AY200" s="197" t="str">
        <f>IF(AX200&lt;=SMALL(AX$3:AX$1130,1),"MAS PARECIDO","NO")</f>
        <v>NO</v>
      </c>
      <c r="AZ200" s="197" t="str">
        <f>IF(AX200&lt;=SMALL(AX$3:AX$1130,5),"SIMILAR","NO")</f>
        <v>NO</v>
      </c>
      <c r="BA200" s="197" t="str">
        <f t="shared" ref="BA200" si="197">IF(AZ200="SIMILAR",$AK200,"N/A")</f>
        <v>N/A</v>
      </c>
      <c r="BB200" s="197">
        <f t="shared" ref="BB200" si="198">IF(BA200="N/A",0,1)</f>
        <v>0</v>
      </c>
      <c r="BC200" s="198">
        <f t="shared" ref="BC200" si="199">IF(BA200="N/A",0,$B200)</f>
        <v>0</v>
      </c>
      <c r="BD200" s="196">
        <f>IFERROR(SQRT(($E200-$E$1136)^2+($O200-$O$1136)^2),0)</f>
        <v>1.0012492946348328</v>
      </c>
      <c r="BE200" s="197" t="str">
        <f>IF(BD200&lt;=SMALL(BD$3:BD$1130,1),"MAS PARECIDO","NO")</f>
        <v>NO</v>
      </c>
      <c r="BF200" s="197" t="str">
        <f>IF(BD200&lt;=SMALL(BD$3:BD$1130,5),"SIMILAR","NO")</f>
        <v>NO</v>
      </c>
      <c r="BG200" s="197" t="str">
        <f t="shared" ref="BG200" si="200">IF(BF200="SIMILAR",$AK200,"N/A")</f>
        <v>N/A</v>
      </c>
      <c r="BH200" s="197">
        <f t="shared" ref="BH200" si="201">IF(BG200="N/A",0,1)</f>
        <v>0</v>
      </c>
      <c r="BI200" s="198">
        <f t="shared" ref="BI200" si="202">IF(BG200="N/A",0,$B200)</f>
        <v>0</v>
      </c>
      <c r="BJ200" s="199">
        <f>IFERROR(SQRT(($E200-$E$1136)^2+($R200-$R$1136)^2),0)</f>
        <v>5.0001500045001347E-2</v>
      </c>
      <c r="BK200" s="197" t="str">
        <f>IF(BJ200&lt;=SMALL(BJ$3:BJ$1130,1),"MAS PARECIDO","NO")</f>
        <v>NO</v>
      </c>
      <c r="BL200" s="197" t="str">
        <f>IF(BJ200&lt;=SMALL(BJ$3:BJ$1130,5),"SIMILAR","NO")</f>
        <v>NO</v>
      </c>
      <c r="BM200" s="197" t="str">
        <f t="shared" ref="BM200" si="203">IF(BL200="SIMILAR",$AK200,"N/A")</f>
        <v>N/A</v>
      </c>
      <c r="BN200" s="197">
        <f t="shared" ref="BN200" si="204">IF(BM200="N/A",0,1)</f>
        <v>0</v>
      </c>
      <c r="BO200" s="198">
        <f t="shared" ref="BO200" si="205">IF(BM200="N/A",0,$B200)</f>
        <v>0</v>
      </c>
      <c r="BP200" s="199">
        <f>IFERROR(SQRT(($E200-$E$1136)^2+($U200-$U$1136)^2),0)</f>
        <v>1.0012492946348328</v>
      </c>
      <c r="BQ200" s="197" t="str">
        <f>IF(BP200&lt;=SMALL(BP$3:BP$1130,1),"MAS PARECIDO","NO")</f>
        <v>NO</v>
      </c>
      <c r="BR200" s="197" t="str">
        <f>IF(BP200&lt;=SMALL(BP$3:BP$1130,5),"SIMILAR","NO")</f>
        <v>NO</v>
      </c>
      <c r="BS200" s="197" t="str">
        <f t="shared" ref="BS200" si="206">IF(BR200="SIMILAR",$AK200,"N/A")</f>
        <v>N/A</v>
      </c>
      <c r="BT200" s="197">
        <f t="shared" ref="BT200" si="207">IF(BS200="N/A",0,1)</f>
        <v>0</v>
      </c>
      <c r="BU200" s="198">
        <f t="shared" ref="BU200" si="208">IF(BS200="N/A",0,$B200)</f>
        <v>0</v>
      </c>
      <c r="BV200" s="199">
        <f>IFERROR(SQRT(($E200-$E$1136)^2+($X200-$X$1136)^2),0)</f>
        <v>5.0001500045001347E-2</v>
      </c>
      <c r="BW200" s="197" t="str">
        <f>IF(BV200&lt;=SMALL(BV$3:BV$1130,1),"MAS PARECIDO","NO")</f>
        <v>NO</v>
      </c>
      <c r="BX200" s="197" t="str">
        <f>IF(BV200&lt;=SMALL(BV$3:BV$1130,5),"SIMILAR","NO")</f>
        <v>NO</v>
      </c>
      <c r="BY200" s="197" t="str">
        <f t="shared" ref="BY200" si="209">IF(BX200="SIMILAR",$AK200,"N/A")</f>
        <v>N/A</v>
      </c>
      <c r="BZ200" s="197">
        <f t="shared" ref="BZ200" si="210">IF(BY200="N/A",0,1)</f>
        <v>0</v>
      </c>
      <c r="CA200" s="198">
        <f t="shared" ref="CA200" si="211">IF(BY200="N/A",0,$B200)</f>
        <v>0</v>
      </c>
      <c r="CB200" s="199">
        <f>IFERROR(SQRT(($E200-$E$1136)^2+($AA200-$AA$1136)^2),0)</f>
        <v>5.0001500045001347E-2</v>
      </c>
      <c r="CC200" s="197" t="str">
        <f>IF(CB200&lt;=SMALL(CB$3:CB$1130,1),"MAS PARECIDO","NO")</f>
        <v>NO</v>
      </c>
      <c r="CD200" s="197" t="str">
        <f>IF(CB200&lt;=SMALL(CB$3:CB$1130,5),"SIMILAR","NO")</f>
        <v>NO</v>
      </c>
      <c r="CE200" s="197" t="str">
        <f t="shared" ref="CE200" si="212">IF(CD200="SIMILAR",$AK200,"N/A")</f>
        <v>N/A</v>
      </c>
      <c r="CF200" s="197">
        <f t="shared" ref="CF200" si="213">IF(CE200="N/A",0,1)</f>
        <v>0</v>
      </c>
      <c r="CG200" s="198">
        <f t="shared" ref="CG200" si="214">IF(CE200="N/A",0,$B200)</f>
        <v>0</v>
      </c>
      <c r="CH200" s="199">
        <f>IFERROR(SQRT(($E200-$E$1136)^2+($AD200-$AD$1136)^2),0)</f>
        <v>5.0001500045001347E-2</v>
      </c>
      <c r="CI200" s="197" t="str">
        <f>IF(CH200&lt;=SMALL(CH$3:CH$1130,1),"MAS PARECIDO","NO")</f>
        <v>NO</v>
      </c>
      <c r="CJ200" s="197" t="str">
        <f>IF(CH200&lt;=SMALL(CH$3:CH$1130,5),"SIMILAR","NO")</f>
        <v>NO</v>
      </c>
      <c r="CK200" s="197" t="str">
        <f t="shared" ref="CK200" si="215">IF(CJ200="SIMILAR",$AK200,"N/A")</f>
        <v>N/A</v>
      </c>
      <c r="CL200" s="197">
        <f t="shared" ref="CL200" si="216">IF(CK200="N/A",0,1)</f>
        <v>0</v>
      </c>
      <c r="CM200" s="198">
        <f t="shared" ref="CM200" si="217">IF(CK200="N/A",0,$B200)</f>
        <v>0</v>
      </c>
      <c r="CN200" s="199">
        <f>IFERROR(SQRT(($E200-$E$1136)^2+($AG200-$AG$1136)^2),0)</f>
        <v>5.0001500045001347E-2</v>
      </c>
      <c r="CO200" s="197" t="str">
        <f>IF(CN200&lt;=SMALL(CN$3:CN$1130,1),"MAS PARECIDO","NO")</f>
        <v>NO</v>
      </c>
      <c r="CP200" s="197" t="str">
        <f>IF(CN200&lt;=SMALL(CN$3:CN$1130,5),"SIMILAR","NO")</f>
        <v>NO</v>
      </c>
      <c r="CQ200" s="197" t="str">
        <f t="shared" ref="CQ200" si="218">IF(CP200="SIMILAR",$AK200,"N/A")</f>
        <v>N/A</v>
      </c>
      <c r="CR200" s="197">
        <f t="shared" ref="CR200" si="219">IF(CQ200="N/A",0,1)</f>
        <v>0</v>
      </c>
      <c r="CS200" s="198">
        <f t="shared" ref="CS200" si="220">IF(CQ200="N/A",0,$B200)</f>
        <v>0</v>
      </c>
      <c r="CT200" s="199">
        <f>IFERROR(SQRT(($E200-$E$1136)^2+($AJ200-$AJ$1136)^2),0)</f>
        <v>5.0001500045001347E-2</v>
      </c>
      <c r="CU200" s="197" t="str">
        <f>IF(CT200&lt;=SMALL(CT$3:CT$1130,1),"MAS PARECIDO","NO")</f>
        <v>NO</v>
      </c>
      <c r="CV200" s="197" t="str">
        <f>IF(CT200&lt;=SMALL(CT$3:CT$1130,5),"SIMILAR","NO")</f>
        <v>NO</v>
      </c>
      <c r="CW200" s="197" t="str">
        <f t="shared" ref="CW200" si="221">IF(CV200="SIMILAR",$AK200,"N/A")</f>
        <v>N/A</v>
      </c>
      <c r="CX200" s="197">
        <f t="shared" ref="CX200" si="222">IF(CW200="N/A",0,1)</f>
        <v>0</v>
      </c>
      <c r="CY200" s="198">
        <f t="shared" ref="CY200" si="223">IF(CW200="N/A",0,$B200)</f>
        <v>0</v>
      </c>
      <c r="CZ200" s="2" t="s">
        <v>1630</v>
      </c>
      <c r="DA200" s="2" t="s">
        <v>1631</v>
      </c>
      <c r="DB200" s="2">
        <v>5</v>
      </c>
      <c r="DC200" s="2" t="s">
        <v>319</v>
      </c>
    </row>
    <row r="201" spans="1:107">
      <c r="A201" s="24" t="s">
        <v>452</v>
      </c>
      <c r="B201" s="46">
        <v>69576</v>
      </c>
      <c r="C201" s="190">
        <f>(B201-$B$1132)/($B$1133-$B$1132)</f>
        <v>7.6062947425638738E-2</v>
      </c>
      <c r="D201" s="46">
        <v>68000</v>
      </c>
      <c r="E201" s="190">
        <f>(D201-$D$1132)/($D$1133-$D$1132)</f>
        <v>0.13597407922237667</v>
      </c>
      <c r="F201" s="46" t="s">
        <v>203</v>
      </c>
      <c r="G201" s="192">
        <f>VLOOKUP(F201,'DATOS DE SOPORTE'!$Y$5:$Z$8,2,FALSE)</f>
        <v>3</v>
      </c>
      <c r="H201" s="190">
        <f>(G201-$G$1132)/($G$1133-$G$1132)</f>
        <v>0.66666666666666663</v>
      </c>
      <c r="I201" s="50">
        <v>3</v>
      </c>
      <c r="J201" s="200">
        <f t="shared" ref="J201:J264" si="224">IF(I201="5+",5,I201)</f>
        <v>3</v>
      </c>
      <c r="K201" s="190">
        <f>(J201-$J$1132)/($J$1133-$J$1132)</f>
        <v>0.6</v>
      </c>
      <c r="L201" s="193" t="str">
        <f t="shared" ref="L201:L264" si="225">IF(I201=0,"NO","SI")</f>
        <v>SI</v>
      </c>
      <c r="M201" s="46" t="s">
        <v>56</v>
      </c>
      <c r="N201" s="192">
        <f t="shared" ref="N201:N264" si="226">IF(M201="Dueño",1,2)</f>
        <v>1</v>
      </c>
      <c r="O201" s="190">
        <f>(N201-N$1132)/(N$1133-N$1132)</f>
        <v>0</v>
      </c>
      <c r="P201" s="46" t="s">
        <v>193</v>
      </c>
      <c r="Q201" s="192">
        <f t="shared" ref="Q201:Q264" si="227">IF(P201="0-1 año",1,IF(P201="1-5 años",2,3))</f>
        <v>2</v>
      </c>
      <c r="R201" s="190">
        <f>(Q201-Q$1132)/(Q$1133-Q$1132)</f>
        <v>0.5</v>
      </c>
      <c r="S201" s="46" t="s">
        <v>60</v>
      </c>
      <c r="T201" s="192">
        <f t="shared" ref="T201:T264" si="228">IF(S201="Soltero",1,2)</f>
        <v>2</v>
      </c>
      <c r="U201" s="190">
        <f>(T201-T$1132)/(T$1133-T$1132)</f>
        <v>1</v>
      </c>
      <c r="V201" s="46" t="s">
        <v>212</v>
      </c>
      <c r="W201" s="194">
        <f>VLOOKUP(V201,'DATOS DE SOPORTE'!$S$5:$T$10,2,FALSE)</f>
        <v>3</v>
      </c>
      <c r="X201" s="201">
        <f>(W201-W$1132)/(W$1133-W$1132)</f>
        <v>0.4</v>
      </c>
      <c r="Y201" s="46" t="s">
        <v>188</v>
      </c>
      <c r="Z201" s="194">
        <f t="shared" ref="Z201:Z264" si="229">IF(Y201="Si",1,2)</f>
        <v>1</v>
      </c>
      <c r="AA201" s="201">
        <f>(Z201-Z$1132)/(Z$1133-Z$1132)</f>
        <v>0</v>
      </c>
      <c r="AB201" s="46" t="s">
        <v>136</v>
      </c>
      <c r="AC201" s="194">
        <f t="shared" ref="AC201:AC264" si="230">IF(AB201="Si",1,2)</f>
        <v>2</v>
      </c>
      <c r="AD201" s="201">
        <f>(AC201-AC$1132)/(AC$1133-AC$1132)</f>
        <v>1</v>
      </c>
      <c r="AE201" s="46" t="s">
        <v>136</v>
      </c>
      <c r="AF201" s="194">
        <f t="shared" ref="AF201:AF264" si="231">IF(AE201="Si",1,2)</f>
        <v>2</v>
      </c>
      <c r="AG201" s="201">
        <f>(AF201-AF$1132)/(AF$1133-AF$1132)</f>
        <v>1</v>
      </c>
      <c r="AH201" s="24" t="s">
        <v>67</v>
      </c>
      <c r="AI201" s="194">
        <f>VLOOKUP(AH201,'DATOS DE SOPORTE'!$V$5:$W$8,2,FALSE)</f>
        <v>1</v>
      </c>
      <c r="AJ201" s="201">
        <f>(AI201-AI$1132)/(AI$1133-AI$1132)</f>
        <v>0</v>
      </c>
      <c r="AK201" s="58" t="str">
        <f t="shared" si="170"/>
        <v>Bueno</v>
      </c>
      <c r="AL201" s="196">
        <f>IFERROR(SQRT(($E201-$E$1136)^2+($C201-$C$1136)^2),0)</f>
        <v>0.18750397904972918</v>
      </c>
      <c r="AM201" s="197" t="str">
        <f>IF(AL201&lt;=SMALL($AL$3:$AL$1130,1),"MAS PARECIDO","NO")</f>
        <v>NO</v>
      </c>
      <c r="AN201" s="197" t="str">
        <f>IF(AL201&lt;=SMALL($AL$3:$AL$1130,5),"SIMILAR","NO")</f>
        <v>NO</v>
      </c>
      <c r="AO201" s="197" t="str">
        <f t="shared" ref="AO201:AO264" si="232">IF(AN201="SIMILAR",AK201,"N/A")</f>
        <v>N/A</v>
      </c>
      <c r="AP201" s="197">
        <f t="shared" ref="AP201:AP264" si="233">IF(AO201="N/A",0,1)</f>
        <v>0</v>
      </c>
      <c r="AQ201" s="198">
        <f t="shared" ref="AQ201:AQ264" si="234">IF(AO201="N/A",0,B201)</f>
        <v>0</v>
      </c>
      <c r="AR201" s="196">
        <f>IFERROR(SQRT(($E201-$E$1136)^2+($H201-$H$1136)^2),0)</f>
        <v>0.36001141776484302</v>
      </c>
      <c r="AS201" s="197" t="str">
        <f>IF(AR201&lt;=SMALL(AR$3:AR$1130,1),"MAS PARECIDO","NO")</f>
        <v>NO</v>
      </c>
      <c r="AT201" s="197" t="str">
        <f>IF(AR201&lt;=SMALL(AR$3:AR$1130,5),"SIMILAR","NO")</f>
        <v>NO</v>
      </c>
      <c r="AU201" s="197" t="str">
        <f t="shared" ref="AU201:AU264" si="235">IF(AT201="SIMILAR",$AK201,"N/A")</f>
        <v>N/A</v>
      </c>
      <c r="AV201" s="197">
        <f t="shared" ref="AV201:AV264" si="236">IF(AU201="N/A",0,1)</f>
        <v>0</v>
      </c>
      <c r="AW201" s="198">
        <f t="shared" ref="AW201:AW264" si="237">IF(AU201="N/A",0,$B201)</f>
        <v>0</v>
      </c>
      <c r="AX201" s="199">
        <f>IFERROR(SQRT(($E201-$E$1136)^2+($K201-$K$1136)^2),0)</f>
        <v>0.42248918306856237</v>
      </c>
      <c r="AY201" s="197" t="str">
        <f>IF(AX201&lt;=SMALL(AX$3:AX$1130,1),"MAS PARECIDO","NO")</f>
        <v>NO</v>
      </c>
      <c r="AZ201" s="197" t="str">
        <f>IF(AX201&lt;=SMALL(AX$3:AX$1130,5),"SIMILAR","NO")</f>
        <v>NO</v>
      </c>
      <c r="BA201" s="197" t="str">
        <f t="shared" ref="BA201:BA264" si="238">IF(AZ201="SIMILAR",$AK201,"N/A")</f>
        <v>N/A</v>
      </c>
      <c r="BB201" s="197">
        <f t="shared" ref="BB201:BB264" si="239">IF(BA201="N/A",0,1)</f>
        <v>0</v>
      </c>
      <c r="BC201" s="198">
        <f t="shared" ref="BC201:BC264" si="240">IF(BA201="N/A",0,$B201)</f>
        <v>0</v>
      </c>
      <c r="BD201" s="196">
        <f>IFERROR(SQRT(($E201-$E$1136)^2+($O201-$O$1136)^2),0)</f>
        <v>1.0092061780478463</v>
      </c>
      <c r="BE201" s="197" t="str">
        <f>IF(BD201&lt;=SMALL(BD$3:BD$1130,1),"MAS PARECIDO","NO")</f>
        <v>NO</v>
      </c>
      <c r="BF201" s="197" t="str">
        <f>IF(BD201&lt;=SMALL(BD$3:BD$1130,5),"SIMILAR","NO")</f>
        <v>NO</v>
      </c>
      <c r="BG201" s="197" t="str">
        <f t="shared" ref="BG201:BG264" si="241">IF(BF201="SIMILAR",$AK201,"N/A")</f>
        <v>N/A</v>
      </c>
      <c r="BH201" s="197">
        <f t="shared" ref="BH201:BH264" si="242">IF(BG201="N/A",0,1)</f>
        <v>0</v>
      </c>
      <c r="BI201" s="198">
        <f t="shared" ref="BI201:BI264" si="243">IF(BG201="N/A",0,$B201)</f>
        <v>0</v>
      </c>
      <c r="BJ201" s="199">
        <f>IFERROR(SQRT(($E201-$E$1136)^2+($R201-$R$1136)^2),0)</f>
        <v>0.13600408012240367</v>
      </c>
      <c r="BK201" s="197" t="str">
        <f>IF(BJ201&lt;=SMALL(BJ$3:BJ$1130,1),"MAS PARECIDO","NO")</f>
        <v>NO</v>
      </c>
      <c r="BL201" s="197" t="str">
        <f>IF(BJ201&lt;=SMALL(BJ$3:BJ$1130,5),"SIMILAR","NO")</f>
        <v>NO</v>
      </c>
      <c r="BM201" s="197" t="str">
        <f t="shared" ref="BM201:BM264" si="244">IF(BL201="SIMILAR",$AK201,"N/A")</f>
        <v>N/A</v>
      </c>
      <c r="BN201" s="197">
        <f t="shared" ref="BN201:BN264" si="245">IF(BM201="N/A",0,1)</f>
        <v>0</v>
      </c>
      <c r="BO201" s="198">
        <f t="shared" ref="BO201:BO264" si="246">IF(BM201="N/A",0,$B201)</f>
        <v>0</v>
      </c>
      <c r="BP201" s="199">
        <f>IFERROR(SQRT(($E201-$E$1136)^2+($U201-$U$1136)^2),0)</f>
        <v>1.0092061780478463</v>
      </c>
      <c r="BQ201" s="197" t="str">
        <f>IF(BP201&lt;=SMALL(BP$3:BP$1130,1),"MAS PARECIDO","NO")</f>
        <v>NO</v>
      </c>
      <c r="BR201" s="197" t="str">
        <f>IF(BP201&lt;=SMALL(BP$3:BP$1130,5),"SIMILAR","NO")</f>
        <v>NO</v>
      </c>
      <c r="BS201" s="197" t="str">
        <f t="shared" ref="BS201:BS264" si="247">IF(BR201="SIMILAR",$AK201,"N/A")</f>
        <v>N/A</v>
      </c>
      <c r="BT201" s="197">
        <f t="shared" ref="BT201:BT264" si="248">IF(BS201="N/A",0,1)</f>
        <v>0</v>
      </c>
      <c r="BU201" s="198">
        <f t="shared" ref="BU201:BU264" si="249">IF(BS201="N/A",0,$B201)</f>
        <v>0</v>
      </c>
      <c r="BV201" s="199">
        <f>IFERROR(SQRT(($E201-$E$1136)^2+($X201-$X$1136)^2),0)</f>
        <v>0.42248918306856242</v>
      </c>
      <c r="BW201" s="197" t="str">
        <f>IF(BV201&lt;=SMALL(BV$3:BV$1130,1),"MAS PARECIDO","NO")</f>
        <v>NO</v>
      </c>
      <c r="BX201" s="197" t="str">
        <f>IF(BV201&lt;=SMALL(BV$3:BV$1130,5),"SIMILAR","NO")</f>
        <v>NO</v>
      </c>
      <c r="BY201" s="197" t="str">
        <f t="shared" ref="BY201:BY264" si="250">IF(BX201="SIMILAR",$AK201,"N/A")</f>
        <v>N/A</v>
      </c>
      <c r="BZ201" s="197">
        <f t="shared" ref="BZ201:BZ264" si="251">IF(BY201="N/A",0,1)</f>
        <v>0</v>
      </c>
      <c r="CA201" s="198">
        <f t="shared" ref="CA201:CA264" si="252">IF(BY201="N/A",0,$B201)</f>
        <v>0</v>
      </c>
      <c r="CB201" s="199">
        <f>IFERROR(SQRT(($E201-$E$1136)^2+($AA201-$AA$1136)^2),0)</f>
        <v>0.13600408012240367</v>
      </c>
      <c r="CC201" s="197" t="str">
        <f>IF(CB201&lt;=SMALL(CB$3:CB$1130,1),"MAS PARECIDO","NO")</f>
        <v>NO</v>
      </c>
      <c r="CD201" s="197" t="str">
        <f>IF(CB201&lt;=SMALL(CB$3:CB$1130,5),"SIMILAR","NO")</f>
        <v>NO</v>
      </c>
      <c r="CE201" s="197" t="str">
        <f t="shared" ref="CE201:CE264" si="253">IF(CD201="SIMILAR",$AK201,"N/A")</f>
        <v>N/A</v>
      </c>
      <c r="CF201" s="197">
        <f t="shared" ref="CF201:CF264" si="254">IF(CE201="N/A",0,1)</f>
        <v>0</v>
      </c>
      <c r="CG201" s="198">
        <f t="shared" ref="CG201:CG264" si="255">IF(CE201="N/A",0,$B201)</f>
        <v>0</v>
      </c>
      <c r="CH201" s="199">
        <f>IFERROR(SQRT(($E201-$E$1136)^2+($AD201-$AD$1136)^2),0)</f>
        <v>0.13600408012240367</v>
      </c>
      <c r="CI201" s="197" t="str">
        <f>IF(CH201&lt;=SMALL(CH$3:CH$1130,1),"MAS PARECIDO","NO")</f>
        <v>NO</v>
      </c>
      <c r="CJ201" s="197" t="str">
        <f>IF(CH201&lt;=SMALL(CH$3:CH$1130,5),"SIMILAR","NO")</f>
        <v>NO</v>
      </c>
      <c r="CK201" s="197" t="str">
        <f t="shared" ref="CK201:CK264" si="256">IF(CJ201="SIMILAR",$AK201,"N/A")</f>
        <v>N/A</v>
      </c>
      <c r="CL201" s="197">
        <f t="shared" ref="CL201:CL264" si="257">IF(CK201="N/A",0,1)</f>
        <v>0</v>
      </c>
      <c r="CM201" s="198">
        <f t="shared" ref="CM201:CM264" si="258">IF(CK201="N/A",0,$B201)</f>
        <v>0</v>
      </c>
      <c r="CN201" s="199">
        <f>IFERROR(SQRT(($E201-$E$1136)^2+($AG201-$AG$1136)^2),0)</f>
        <v>0.13600408012240367</v>
      </c>
      <c r="CO201" s="197" t="str">
        <f>IF(CN201&lt;=SMALL(CN$3:CN$1130,1),"MAS PARECIDO","NO")</f>
        <v>NO</v>
      </c>
      <c r="CP201" s="197" t="str">
        <f>IF(CN201&lt;=SMALL(CN$3:CN$1130,5),"SIMILAR","NO")</f>
        <v>NO</v>
      </c>
      <c r="CQ201" s="197" t="str">
        <f t="shared" ref="CQ201:CQ264" si="259">IF(CP201="SIMILAR",$AK201,"N/A")</f>
        <v>N/A</v>
      </c>
      <c r="CR201" s="197">
        <f t="shared" ref="CR201:CR264" si="260">IF(CQ201="N/A",0,1)</f>
        <v>0</v>
      </c>
      <c r="CS201" s="198">
        <f t="shared" ref="CS201:CS264" si="261">IF(CQ201="N/A",0,$B201)</f>
        <v>0</v>
      </c>
      <c r="CT201" s="199">
        <f>IFERROR(SQRT(($E201-$E$1136)^2+($AJ201-$AJ$1136)^2),0)</f>
        <v>0.13600408012240367</v>
      </c>
      <c r="CU201" s="197" t="str">
        <f>IF(CT201&lt;=SMALL(CT$3:CT$1130,1),"MAS PARECIDO","NO")</f>
        <v>NO</v>
      </c>
      <c r="CV201" s="197" t="str">
        <f>IF(CT201&lt;=SMALL(CT$3:CT$1130,5),"SIMILAR","NO")</f>
        <v>NO</v>
      </c>
      <c r="CW201" s="197" t="str">
        <f t="shared" ref="CW201:CW264" si="262">IF(CV201="SIMILAR",$AK201,"N/A")</f>
        <v>N/A</v>
      </c>
      <c r="CX201" s="197">
        <f t="shared" ref="CX201:CX264" si="263">IF(CW201="N/A",0,1)</f>
        <v>0</v>
      </c>
      <c r="CY201" s="198">
        <f t="shared" ref="CY201:CY264" si="264">IF(CW201="N/A",0,$B201)</f>
        <v>0</v>
      </c>
      <c r="CZ201" s="2" t="s">
        <v>1632</v>
      </c>
      <c r="DA201" s="2" t="s">
        <v>1633</v>
      </c>
      <c r="DB201" s="2">
        <v>0</v>
      </c>
      <c r="DC201" s="2" t="s">
        <v>189</v>
      </c>
    </row>
    <row r="202" spans="1:107">
      <c r="A202" s="24" t="s">
        <v>453</v>
      </c>
      <c r="B202" s="46">
        <v>24908</v>
      </c>
      <c r="C202" s="190">
        <f>(B202-$B$1132)/($B$1133-$B$1132)</f>
        <v>2.3849932304145002E-2</v>
      </c>
      <c r="D202" s="46">
        <v>90000</v>
      </c>
      <c r="E202" s="190">
        <f>(D202-$D$1132)/($D$1133-$D$1132)</f>
        <v>0.17997539926197786</v>
      </c>
      <c r="F202" s="46" t="s">
        <v>53</v>
      </c>
      <c r="G202" s="192">
        <f>VLOOKUP(F202,'DATOS DE SOPORTE'!$Y$5:$Z$8,2,FALSE)</f>
        <v>2</v>
      </c>
      <c r="H202" s="190">
        <f>(G202-$G$1132)/($G$1133-$G$1132)</f>
        <v>0.33333333333333331</v>
      </c>
      <c r="I202" s="50">
        <v>2</v>
      </c>
      <c r="J202" s="200">
        <f t="shared" si="224"/>
        <v>2</v>
      </c>
      <c r="K202" s="190">
        <f>(J202-$J$1132)/($J$1133-$J$1132)</f>
        <v>0.4</v>
      </c>
      <c r="L202" s="193" t="str">
        <f t="shared" si="225"/>
        <v>SI</v>
      </c>
      <c r="M202" s="46" t="s">
        <v>192</v>
      </c>
      <c r="N202" s="192">
        <f t="shared" si="226"/>
        <v>2</v>
      </c>
      <c r="O202" s="190">
        <f>(N202-N$1132)/(N$1133-N$1132)</f>
        <v>1</v>
      </c>
      <c r="P202" s="46" t="s">
        <v>193</v>
      </c>
      <c r="Q202" s="192">
        <f t="shared" si="227"/>
        <v>2</v>
      </c>
      <c r="R202" s="190">
        <f>(Q202-Q$1132)/(Q$1133-Q$1132)</f>
        <v>0.5</v>
      </c>
      <c r="S202" s="46" t="s">
        <v>194</v>
      </c>
      <c r="T202" s="192">
        <f t="shared" si="228"/>
        <v>1</v>
      </c>
      <c r="U202" s="190">
        <f>(T202-T$1132)/(T$1133-T$1132)</f>
        <v>0</v>
      </c>
      <c r="V202" s="46" t="s">
        <v>212</v>
      </c>
      <c r="W202" s="194">
        <f>VLOOKUP(V202,'DATOS DE SOPORTE'!$S$5:$T$10,2,FALSE)</f>
        <v>3</v>
      </c>
      <c r="X202" s="201">
        <f>(W202-W$1132)/(W$1133-W$1132)</f>
        <v>0.4</v>
      </c>
      <c r="Y202" s="46" t="s">
        <v>188</v>
      </c>
      <c r="Z202" s="194">
        <f t="shared" si="229"/>
        <v>1</v>
      </c>
      <c r="AA202" s="201">
        <f>(Z202-Z$1132)/(Z$1133-Z$1132)</f>
        <v>0</v>
      </c>
      <c r="AB202" s="46" t="s">
        <v>136</v>
      </c>
      <c r="AC202" s="194">
        <f t="shared" si="230"/>
        <v>2</v>
      </c>
      <c r="AD202" s="201">
        <f>(AC202-AC$1132)/(AC$1133-AC$1132)</f>
        <v>1</v>
      </c>
      <c r="AE202" s="46" t="s">
        <v>136</v>
      </c>
      <c r="AF202" s="194">
        <f t="shared" si="231"/>
        <v>2</v>
      </c>
      <c r="AG202" s="201">
        <f>(AF202-AF$1132)/(AF$1133-AF$1132)</f>
        <v>1</v>
      </c>
      <c r="AH202" s="24" t="s">
        <v>67</v>
      </c>
      <c r="AI202" s="194">
        <f>VLOOKUP(AH202,'DATOS DE SOPORTE'!$V$5:$W$8,2,FALSE)</f>
        <v>1</v>
      </c>
      <c r="AJ202" s="201">
        <f>(AI202-AI$1132)/(AI$1133-AI$1132)</f>
        <v>0</v>
      </c>
      <c r="AK202" s="58" t="str">
        <f t="shared" si="170"/>
        <v>Muy malo</v>
      </c>
      <c r="AL202" s="196">
        <f>IFERROR(SQRT(($E202-$E$1136)^2+($C202-$C$1136)^2),0)</f>
        <v>0.25547539446685424</v>
      </c>
      <c r="AM202" s="197" t="str">
        <f>IF(AL202&lt;=SMALL($AL$3:$AL$1130,1),"MAS PARECIDO","NO")</f>
        <v>NO</v>
      </c>
      <c r="AN202" s="197" t="str">
        <f>IF(AL202&lt;=SMALL($AL$3:$AL$1130,5),"SIMILAR","NO")</f>
        <v>NO</v>
      </c>
      <c r="AO202" s="197" t="str">
        <f t="shared" si="232"/>
        <v>N/A</v>
      </c>
      <c r="AP202" s="197">
        <f t="shared" si="233"/>
        <v>0</v>
      </c>
      <c r="AQ202" s="198">
        <f t="shared" si="234"/>
        <v>0</v>
      </c>
      <c r="AR202" s="196">
        <f>IFERROR(SQRT(($E202-$E$1136)^2+($H202-$H$1136)^2),0)</f>
        <v>0.18000540016200486</v>
      </c>
      <c r="AS202" s="197" t="str">
        <f>IF(AR202&lt;=SMALL(AR$3:AR$1130,1),"MAS PARECIDO","NO")</f>
        <v>NO</v>
      </c>
      <c r="AT202" s="197" t="str">
        <f>IF(AR202&lt;=SMALL(AR$3:AR$1130,5),"SIMILAR","NO")</f>
        <v>NO</v>
      </c>
      <c r="AU202" s="197" t="str">
        <f t="shared" si="235"/>
        <v>N/A</v>
      </c>
      <c r="AV202" s="197">
        <f t="shared" si="236"/>
        <v>0</v>
      </c>
      <c r="AW202" s="198">
        <f t="shared" si="237"/>
        <v>0</v>
      </c>
      <c r="AX202" s="199">
        <f>IFERROR(SQRT(($E202-$E$1136)^2+($K202-$K$1136)^2),0)</f>
        <v>0.26907609348933903</v>
      </c>
      <c r="AY202" s="197" t="str">
        <f>IF(AX202&lt;=SMALL(AX$3:AX$1130,1),"MAS PARECIDO","NO")</f>
        <v>NO</v>
      </c>
      <c r="AZ202" s="197" t="str">
        <f>IF(AX202&lt;=SMALL(AX$3:AX$1130,5),"SIMILAR","NO")</f>
        <v>NO</v>
      </c>
      <c r="BA202" s="197" t="str">
        <f t="shared" si="238"/>
        <v>N/A</v>
      </c>
      <c r="BB202" s="197">
        <f t="shared" si="239"/>
        <v>0</v>
      </c>
      <c r="BC202" s="198">
        <f t="shared" si="240"/>
        <v>0</v>
      </c>
      <c r="BD202" s="196">
        <f>IFERROR(SQRT(($E202-$E$1136)^2+($O202-$O$1136)^2),0)</f>
        <v>0.18000540016200486</v>
      </c>
      <c r="BE202" s="197" t="str">
        <f>IF(BD202&lt;=SMALL(BD$3:BD$1130,1),"MAS PARECIDO","NO")</f>
        <v>NO</v>
      </c>
      <c r="BF202" s="197" t="str">
        <f>IF(BD202&lt;=SMALL(BD$3:BD$1130,5),"SIMILAR","NO")</f>
        <v>NO</v>
      </c>
      <c r="BG202" s="197" t="str">
        <f t="shared" si="241"/>
        <v>N/A</v>
      </c>
      <c r="BH202" s="197">
        <f t="shared" si="242"/>
        <v>0</v>
      </c>
      <c r="BI202" s="198">
        <f t="shared" si="243"/>
        <v>0</v>
      </c>
      <c r="BJ202" s="199">
        <f>IFERROR(SQRT(($E202-$E$1136)^2+($R202-$R$1136)^2),0)</f>
        <v>0.18000540016200486</v>
      </c>
      <c r="BK202" s="197" t="str">
        <f>IF(BJ202&lt;=SMALL(BJ$3:BJ$1130,1),"MAS PARECIDO","NO")</f>
        <v>NO</v>
      </c>
      <c r="BL202" s="197" t="str">
        <f>IF(BJ202&lt;=SMALL(BJ$3:BJ$1130,5),"SIMILAR","NO")</f>
        <v>NO</v>
      </c>
      <c r="BM202" s="197" t="str">
        <f t="shared" si="244"/>
        <v>N/A</v>
      </c>
      <c r="BN202" s="197">
        <f t="shared" si="245"/>
        <v>0</v>
      </c>
      <c r="BO202" s="198">
        <f t="shared" si="246"/>
        <v>0</v>
      </c>
      <c r="BP202" s="199">
        <f>IFERROR(SQRT(($E202-$E$1136)^2+($U202-$U$1136)^2),0)</f>
        <v>0.18000540016200486</v>
      </c>
      <c r="BQ202" s="197" t="str">
        <f>IF(BP202&lt;=SMALL(BP$3:BP$1130,1),"MAS PARECIDO","NO")</f>
        <v>NO</v>
      </c>
      <c r="BR202" s="197" t="str">
        <f>IF(BP202&lt;=SMALL(BP$3:BP$1130,5),"SIMILAR","NO")</f>
        <v>NO</v>
      </c>
      <c r="BS202" s="197" t="str">
        <f t="shared" si="247"/>
        <v>N/A</v>
      </c>
      <c r="BT202" s="197">
        <f t="shared" si="248"/>
        <v>0</v>
      </c>
      <c r="BU202" s="198">
        <f t="shared" si="249"/>
        <v>0</v>
      </c>
      <c r="BV202" s="199">
        <f>IFERROR(SQRT(($E202-$E$1136)^2+($X202-$X$1136)^2),0)</f>
        <v>0.43863646005260842</v>
      </c>
      <c r="BW202" s="197" t="str">
        <f>IF(BV202&lt;=SMALL(BV$3:BV$1130,1),"MAS PARECIDO","NO")</f>
        <v>NO</v>
      </c>
      <c r="BX202" s="197" t="str">
        <f>IF(BV202&lt;=SMALL(BV$3:BV$1130,5),"SIMILAR","NO")</f>
        <v>NO</v>
      </c>
      <c r="BY202" s="197" t="str">
        <f t="shared" si="250"/>
        <v>N/A</v>
      </c>
      <c r="BZ202" s="197">
        <f t="shared" si="251"/>
        <v>0</v>
      </c>
      <c r="CA202" s="198">
        <f t="shared" si="252"/>
        <v>0</v>
      </c>
      <c r="CB202" s="199">
        <f>IFERROR(SQRT(($E202-$E$1136)^2+($AA202-$AA$1136)^2),0)</f>
        <v>0.18000540016200486</v>
      </c>
      <c r="CC202" s="197" t="str">
        <f>IF(CB202&lt;=SMALL(CB$3:CB$1130,1),"MAS PARECIDO","NO")</f>
        <v>NO</v>
      </c>
      <c r="CD202" s="197" t="str">
        <f>IF(CB202&lt;=SMALL(CB$3:CB$1130,5),"SIMILAR","NO")</f>
        <v>NO</v>
      </c>
      <c r="CE202" s="197" t="str">
        <f t="shared" si="253"/>
        <v>N/A</v>
      </c>
      <c r="CF202" s="197">
        <f t="shared" si="254"/>
        <v>0</v>
      </c>
      <c r="CG202" s="198">
        <f t="shared" si="255"/>
        <v>0</v>
      </c>
      <c r="CH202" s="199">
        <f>IFERROR(SQRT(($E202-$E$1136)^2+($AD202-$AD$1136)^2),0)</f>
        <v>0.18000540016200486</v>
      </c>
      <c r="CI202" s="197" t="str">
        <f>IF(CH202&lt;=SMALL(CH$3:CH$1130,1),"MAS PARECIDO","NO")</f>
        <v>NO</v>
      </c>
      <c r="CJ202" s="197" t="str">
        <f>IF(CH202&lt;=SMALL(CH$3:CH$1130,5),"SIMILAR","NO")</f>
        <v>NO</v>
      </c>
      <c r="CK202" s="197" t="str">
        <f t="shared" si="256"/>
        <v>N/A</v>
      </c>
      <c r="CL202" s="197">
        <f t="shared" si="257"/>
        <v>0</v>
      </c>
      <c r="CM202" s="198">
        <f t="shared" si="258"/>
        <v>0</v>
      </c>
      <c r="CN202" s="199">
        <f>IFERROR(SQRT(($E202-$E$1136)^2+($AG202-$AG$1136)^2),0)</f>
        <v>0.18000540016200486</v>
      </c>
      <c r="CO202" s="197" t="str">
        <f>IF(CN202&lt;=SMALL(CN$3:CN$1130,1),"MAS PARECIDO","NO")</f>
        <v>NO</v>
      </c>
      <c r="CP202" s="197" t="str">
        <f>IF(CN202&lt;=SMALL(CN$3:CN$1130,5),"SIMILAR","NO")</f>
        <v>NO</v>
      </c>
      <c r="CQ202" s="197" t="str">
        <f t="shared" si="259"/>
        <v>N/A</v>
      </c>
      <c r="CR202" s="197">
        <f t="shared" si="260"/>
        <v>0</v>
      </c>
      <c r="CS202" s="198">
        <f t="shared" si="261"/>
        <v>0</v>
      </c>
      <c r="CT202" s="199">
        <f>IFERROR(SQRT(($E202-$E$1136)^2+($AJ202-$AJ$1136)^2),0)</f>
        <v>0.18000540016200486</v>
      </c>
      <c r="CU202" s="197" t="str">
        <f>IF(CT202&lt;=SMALL(CT$3:CT$1130,1),"MAS PARECIDO","NO")</f>
        <v>NO</v>
      </c>
      <c r="CV202" s="197" t="str">
        <f>IF(CT202&lt;=SMALL(CT$3:CT$1130,5),"SIMILAR","NO")</f>
        <v>NO</v>
      </c>
      <c r="CW202" s="197" t="str">
        <f t="shared" si="262"/>
        <v>N/A</v>
      </c>
      <c r="CX202" s="197">
        <f t="shared" si="263"/>
        <v>0</v>
      </c>
      <c r="CY202" s="198">
        <f t="shared" si="264"/>
        <v>0</v>
      </c>
      <c r="CZ202" s="2" t="s">
        <v>1634</v>
      </c>
      <c r="DA202" s="2" t="s">
        <v>1635</v>
      </c>
      <c r="DB202" s="2">
        <v>14</v>
      </c>
      <c r="DC202" s="2" t="s">
        <v>319</v>
      </c>
    </row>
    <row r="203" spans="1:107">
      <c r="A203" s="24" t="s">
        <v>454</v>
      </c>
      <c r="B203" s="46">
        <v>82264</v>
      </c>
      <c r="C203" s="190">
        <f>(B203-$B$1132)/($B$1133-$B$1132)</f>
        <v>9.0894118193560122E-2</v>
      </c>
      <c r="D203" s="46">
        <v>7000</v>
      </c>
      <c r="E203" s="190">
        <f>(D203-$D$1132)/($D$1133-$D$1132)</f>
        <v>1.3970419112573377E-2</v>
      </c>
      <c r="F203" s="46" t="s">
        <v>203</v>
      </c>
      <c r="G203" s="192">
        <f>VLOOKUP(F203,'DATOS DE SOPORTE'!$Y$5:$Z$8,2,FALSE)</f>
        <v>3</v>
      </c>
      <c r="H203" s="190">
        <f>(G203-$G$1132)/($G$1133-$G$1132)</f>
        <v>0.66666666666666663</v>
      </c>
      <c r="I203" s="50">
        <v>2</v>
      </c>
      <c r="J203" s="200">
        <f t="shared" si="224"/>
        <v>2</v>
      </c>
      <c r="K203" s="190">
        <f>(J203-$J$1132)/($J$1133-$J$1132)</f>
        <v>0.4</v>
      </c>
      <c r="L203" s="193" t="str">
        <f t="shared" si="225"/>
        <v>SI</v>
      </c>
      <c r="M203" s="46" t="s">
        <v>192</v>
      </c>
      <c r="N203" s="192">
        <f t="shared" si="226"/>
        <v>2</v>
      </c>
      <c r="O203" s="190">
        <f>(N203-N$1132)/(N$1133-N$1132)</f>
        <v>1</v>
      </c>
      <c r="P203" s="46" t="s">
        <v>193</v>
      </c>
      <c r="Q203" s="192">
        <f t="shared" si="227"/>
        <v>2</v>
      </c>
      <c r="R203" s="190">
        <f>(Q203-Q$1132)/(Q$1133-Q$1132)</f>
        <v>0.5</v>
      </c>
      <c r="S203" s="46" t="s">
        <v>194</v>
      </c>
      <c r="T203" s="192">
        <f t="shared" si="228"/>
        <v>1</v>
      </c>
      <c r="U203" s="190">
        <f>(T203-T$1132)/(T$1133-T$1132)</f>
        <v>0</v>
      </c>
      <c r="V203" s="46" t="s">
        <v>212</v>
      </c>
      <c r="W203" s="194">
        <f>VLOOKUP(V203,'DATOS DE SOPORTE'!$S$5:$T$10,2,FALSE)</f>
        <v>3</v>
      </c>
      <c r="X203" s="201">
        <f>(W203-W$1132)/(W$1133-W$1132)</f>
        <v>0.4</v>
      </c>
      <c r="Y203" s="46" t="s">
        <v>188</v>
      </c>
      <c r="Z203" s="194">
        <f t="shared" si="229"/>
        <v>1</v>
      </c>
      <c r="AA203" s="201">
        <f>(Z203-Z$1132)/(Z$1133-Z$1132)</f>
        <v>0</v>
      </c>
      <c r="AB203" s="46" t="s">
        <v>136</v>
      </c>
      <c r="AC203" s="194">
        <f t="shared" si="230"/>
        <v>2</v>
      </c>
      <c r="AD203" s="201">
        <f>(AC203-AC$1132)/(AC$1133-AC$1132)</f>
        <v>1</v>
      </c>
      <c r="AE203" s="46" t="s">
        <v>136</v>
      </c>
      <c r="AF203" s="194">
        <f t="shared" si="231"/>
        <v>2</v>
      </c>
      <c r="AG203" s="201">
        <f>(AF203-AF$1132)/(AF$1133-AF$1132)</f>
        <v>1</v>
      </c>
      <c r="AH203" s="24" t="s">
        <v>67</v>
      </c>
      <c r="AI203" s="194">
        <f>VLOOKUP(AH203,'DATOS DE SOPORTE'!$V$5:$W$8,2,FALSE)</f>
        <v>1</v>
      </c>
      <c r="AJ203" s="201">
        <f>(AI203-AI$1132)/(AI$1133-AI$1132)</f>
        <v>0</v>
      </c>
      <c r="AK203" s="58" t="str">
        <f t="shared" si="170"/>
        <v>Bueno</v>
      </c>
      <c r="AL203" s="196">
        <f>IFERROR(SQRT(($E203-$E$1136)^2+($C203-$C$1136)^2),0)</f>
        <v>0.11509956214594498</v>
      </c>
      <c r="AM203" s="197" t="str">
        <f>IF(AL203&lt;=SMALL($AL$3:$AL$1130,1),"MAS PARECIDO","NO")</f>
        <v>NO</v>
      </c>
      <c r="AN203" s="197" t="str">
        <f>IF(AL203&lt;=SMALL($AL$3:$AL$1130,5),"SIMILAR","NO")</f>
        <v>NO</v>
      </c>
      <c r="AO203" s="197" t="str">
        <f t="shared" si="232"/>
        <v>N/A</v>
      </c>
      <c r="AP203" s="197">
        <f t="shared" si="233"/>
        <v>0</v>
      </c>
      <c r="AQ203" s="198">
        <f t="shared" si="234"/>
        <v>0</v>
      </c>
      <c r="AR203" s="196">
        <f>IFERROR(SQRT(($E203-$E$1136)^2+($H203-$H$1136)^2),0)</f>
        <v>0.33362722141881695</v>
      </c>
      <c r="AS203" s="197" t="str">
        <f>IF(AR203&lt;=SMALL(AR$3:AR$1130,1),"MAS PARECIDO","NO")</f>
        <v>NO</v>
      </c>
      <c r="AT203" s="197" t="str">
        <f>IF(AR203&lt;=SMALL(AR$3:AR$1130,5),"SIMILAR","NO")</f>
        <v>NO</v>
      </c>
      <c r="AU203" s="197" t="str">
        <f t="shared" si="235"/>
        <v>N/A</v>
      </c>
      <c r="AV203" s="197">
        <f t="shared" si="236"/>
        <v>0</v>
      </c>
      <c r="AW203" s="198">
        <f t="shared" si="237"/>
        <v>0</v>
      </c>
      <c r="AX203" s="199">
        <f>IFERROR(SQRT(($E203-$E$1136)^2+($K203-$K$1136)^2),0)</f>
        <v>0.20048943054567547</v>
      </c>
      <c r="AY203" s="197" t="str">
        <f>IF(AX203&lt;=SMALL(AX$3:AX$1130,1),"MAS PARECIDO","NO")</f>
        <v>NO</v>
      </c>
      <c r="AZ203" s="197" t="str">
        <f>IF(AX203&lt;=SMALL(AX$3:AX$1130,5),"SIMILAR","NO")</f>
        <v>NO</v>
      </c>
      <c r="BA203" s="197" t="str">
        <f t="shared" si="238"/>
        <v>N/A</v>
      </c>
      <c r="BB203" s="197">
        <f t="shared" si="239"/>
        <v>0</v>
      </c>
      <c r="BC203" s="198">
        <f t="shared" si="240"/>
        <v>0</v>
      </c>
      <c r="BD203" s="196">
        <f>IFERROR(SQRT(($E203-$E$1136)^2+($O203-$O$1136)^2),0)</f>
        <v>1.4000420012600379E-2</v>
      </c>
      <c r="BE203" s="197" t="str">
        <f>IF(BD203&lt;=SMALL(BD$3:BD$1130,1),"MAS PARECIDO","NO")</f>
        <v>NO</v>
      </c>
      <c r="BF203" s="197" t="str">
        <f>IF(BD203&lt;=SMALL(BD$3:BD$1130,5),"SIMILAR","NO")</f>
        <v>NO</v>
      </c>
      <c r="BG203" s="197" t="str">
        <f t="shared" si="241"/>
        <v>N/A</v>
      </c>
      <c r="BH203" s="197">
        <f t="shared" si="242"/>
        <v>0</v>
      </c>
      <c r="BI203" s="198">
        <f t="shared" si="243"/>
        <v>0</v>
      </c>
      <c r="BJ203" s="199">
        <f>IFERROR(SQRT(($E203-$E$1136)^2+($R203-$R$1136)^2),0)</f>
        <v>1.4000420012600379E-2</v>
      </c>
      <c r="BK203" s="197" t="str">
        <f>IF(BJ203&lt;=SMALL(BJ$3:BJ$1130,1),"MAS PARECIDO","NO")</f>
        <v>NO</v>
      </c>
      <c r="BL203" s="197" t="str">
        <f>IF(BJ203&lt;=SMALL(BJ$3:BJ$1130,5),"SIMILAR","NO")</f>
        <v>NO</v>
      </c>
      <c r="BM203" s="197" t="str">
        <f t="shared" si="244"/>
        <v>N/A</v>
      </c>
      <c r="BN203" s="197">
        <f t="shared" si="245"/>
        <v>0</v>
      </c>
      <c r="BO203" s="198">
        <f t="shared" si="246"/>
        <v>0</v>
      </c>
      <c r="BP203" s="199">
        <f>IFERROR(SQRT(($E203-$E$1136)^2+($U203-$U$1136)^2),0)</f>
        <v>1.4000420012600379E-2</v>
      </c>
      <c r="BQ203" s="197" t="str">
        <f>IF(BP203&lt;=SMALL(BP$3:BP$1130,1),"MAS PARECIDO","NO")</f>
        <v>NO</v>
      </c>
      <c r="BR203" s="197" t="str">
        <f>IF(BP203&lt;=SMALL(BP$3:BP$1130,5),"SIMILAR","NO")</f>
        <v>NO</v>
      </c>
      <c r="BS203" s="197" t="str">
        <f t="shared" si="247"/>
        <v>N/A</v>
      </c>
      <c r="BT203" s="197">
        <f t="shared" si="248"/>
        <v>0</v>
      </c>
      <c r="BU203" s="198">
        <f t="shared" si="249"/>
        <v>0</v>
      </c>
      <c r="BV203" s="199">
        <f>IFERROR(SQRT(($E203-$E$1136)^2+($X203-$X$1136)^2),0)</f>
        <v>0.4002449397063369</v>
      </c>
      <c r="BW203" s="197" t="str">
        <f>IF(BV203&lt;=SMALL(BV$3:BV$1130,1),"MAS PARECIDO","NO")</f>
        <v>NO</v>
      </c>
      <c r="BX203" s="197" t="str">
        <f>IF(BV203&lt;=SMALL(BV$3:BV$1130,5),"SIMILAR","NO")</f>
        <v>NO</v>
      </c>
      <c r="BY203" s="197" t="str">
        <f t="shared" si="250"/>
        <v>N/A</v>
      </c>
      <c r="BZ203" s="197">
        <f t="shared" si="251"/>
        <v>0</v>
      </c>
      <c r="CA203" s="198">
        <f t="shared" si="252"/>
        <v>0</v>
      </c>
      <c r="CB203" s="199">
        <f>IFERROR(SQRT(($E203-$E$1136)^2+($AA203-$AA$1136)^2),0)</f>
        <v>1.4000420012600379E-2</v>
      </c>
      <c r="CC203" s="197" t="str">
        <f>IF(CB203&lt;=SMALL(CB$3:CB$1130,1),"MAS PARECIDO","NO")</f>
        <v>NO</v>
      </c>
      <c r="CD203" s="197" t="str">
        <f>IF(CB203&lt;=SMALL(CB$3:CB$1130,5),"SIMILAR","NO")</f>
        <v>NO</v>
      </c>
      <c r="CE203" s="197" t="str">
        <f t="shared" si="253"/>
        <v>N/A</v>
      </c>
      <c r="CF203" s="197">
        <f t="shared" si="254"/>
        <v>0</v>
      </c>
      <c r="CG203" s="198">
        <f t="shared" si="255"/>
        <v>0</v>
      </c>
      <c r="CH203" s="199">
        <f>IFERROR(SQRT(($E203-$E$1136)^2+($AD203-$AD$1136)^2),0)</f>
        <v>1.4000420012600379E-2</v>
      </c>
      <c r="CI203" s="197" t="str">
        <f>IF(CH203&lt;=SMALL(CH$3:CH$1130,1),"MAS PARECIDO","NO")</f>
        <v>NO</v>
      </c>
      <c r="CJ203" s="197" t="str">
        <f>IF(CH203&lt;=SMALL(CH$3:CH$1130,5),"SIMILAR","NO")</f>
        <v>NO</v>
      </c>
      <c r="CK203" s="197" t="str">
        <f t="shared" si="256"/>
        <v>N/A</v>
      </c>
      <c r="CL203" s="197">
        <f t="shared" si="257"/>
        <v>0</v>
      </c>
      <c r="CM203" s="198">
        <f t="shared" si="258"/>
        <v>0</v>
      </c>
      <c r="CN203" s="199">
        <f>IFERROR(SQRT(($E203-$E$1136)^2+($AG203-$AG$1136)^2),0)</f>
        <v>1.4000420012600379E-2</v>
      </c>
      <c r="CO203" s="197" t="str">
        <f>IF(CN203&lt;=SMALL(CN$3:CN$1130,1),"MAS PARECIDO","NO")</f>
        <v>NO</v>
      </c>
      <c r="CP203" s="197" t="str">
        <f>IF(CN203&lt;=SMALL(CN$3:CN$1130,5),"SIMILAR","NO")</f>
        <v>NO</v>
      </c>
      <c r="CQ203" s="197" t="str">
        <f t="shared" si="259"/>
        <v>N/A</v>
      </c>
      <c r="CR203" s="197">
        <f t="shared" si="260"/>
        <v>0</v>
      </c>
      <c r="CS203" s="198">
        <f t="shared" si="261"/>
        <v>0</v>
      </c>
      <c r="CT203" s="199">
        <f>IFERROR(SQRT(($E203-$E$1136)^2+($AJ203-$AJ$1136)^2),0)</f>
        <v>1.4000420012600379E-2</v>
      </c>
      <c r="CU203" s="197" t="str">
        <f>IF(CT203&lt;=SMALL(CT$3:CT$1130,1),"MAS PARECIDO","NO")</f>
        <v>NO</v>
      </c>
      <c r="CV203" s="197" t="str">
        <f>IF(CT203&lt;=SMALL(CT$3:CT$1130,5),"SIMILAR","NO")</f>
        <v>NO</v>
      </c>
      <c r="CW203" s="197" t="str">
        <f t="shared" si="262"/>
        <v>N/A</v>
      </c>
      <c r="CX203" s="197">
        <f t="shared" si="263"/>
        <v>0</v>
      </c>
      <c r="CY203" s="198">
        <f t="shared" si="264"/>
        <v>0</v>
      </c>
      <c r="CZ203" s="2" t="s">
        <v>1636</v>
      </c>
      <c r="DA203" s="2" t="s">
        <v>1637</v>
      </c>
      <c r="DB203" s="2">
        <v>0</v>
      </c>
      <c r="DC203" s="2" t="s">
        <v>189</v>
      </c>
    </row>
    <row r="204" spans="1:107">
      <c r="A204" s="24" t="s">
        <v>455</v>
      </c>
      <c r="B204" s="46">
        <v>35516</v>
      </c>
      <c r="C204" s="190">
        <f>(B204-$B$1132)/($B$1133-$B$1132)</f>
        <v>3.6249763601915341E-2</v>
      </c>
      <c r="D204" s="46">
        <v>90000</v>
      </c>
      <c r="E204" s="190">
        <f>(D204-$D$1132)/($D$1133-$D$1132)</f>
        <v>0.17997539926197786</v>
      </c>
      <c r="F204" s="46" t="s">
        <v>53</v>
      </c>
      <c r="G204" s="192">
        <f>VLOOKUP(F204,'DATOS DE SOPORTE'!$Y$5:$Z$8,2,FALSE)</f>
        <v>2</v>
      </c>
      <c r="H204" s="190">
        <f>(G204-$G$1132)/($G$1133-$G$1132)</f>
        <v>0.33333333333333331</v>
      </c>
      <c r="I204" s="50">
        <v>2</v>
      </c>
      <c r="J204" s="200">
        <f t="shared" si="224"/>
        <v>2</v>
      </c>
      <c r="K204" s="190">
        <f>(J204-$J$1132)/($J$1133-$J$1132)</f>
        <v>0.4</v>
      </c>
      <c r="L204" s="193" t="str">
        <f t="shared" si="225"/>
        <v>SI</v>
      </c>
      <c r="M204" s="46" t="s">
        <v>192</v>
      </c>
      <c r="N204" s="192">
        <f t="shared" si="226"/>
        <v>2</v>
      </c>
      <c r="O204" s="190">
        <f>(N204-N$1132)/(N$1133-N$1132)</f>
        <v>1</v>
      </c>
      <c r="P204" s="46" t="s">
        <v>193</v>
      </c>
      <c r="Q204" s="192">
        <f t="shared" si="227"/>
        <v>2</v>
      </c>
      <c r="R204" s="190">
        <f>(Q204-Q$1132)/(Q$1133-Q$1132)</f>
        <v>0.5</v>
      </c>
      <c r="S204" s="46" t="s">
        <v>194</v>
      </c>
      <c r="T204" s="192">
        <f t="shared" si="228"/>
        <v>1</v>
      </c>
      <c r="U204" s="190">
        <f>(T204-T$1132)/(T$1133-T$1132)</f>
        <v>0</v>
      </c>
      <c r="V204" s="46" t="s">
        <v>212</v>
      </c>
      <c r="W204" s="194">
        <f>VLOOKUP(V204,'DATOS DE SOPORTE'!$S$5:$T$10,2,FALSE)</f>
        <v>3</v>
      </c>
      <c r="X204" s="201">
        <f>(W204-W$1132)/(W$1133-W$1132)</f>
        <v>0.4</v>
      </c>
      <c r="Y204" s="46" t="s">
        <v>188</v>
      </c>
      <c r="Z204" s="194">
        <f t="shared" si="229"/>
        <v>1</v>
      </c>
      <c r="AA204" s="201">
        <f>(Z204-Z$1132)/(Z$1133-Z$1132)</f>
        <v>0</v>
      </c>
      <c r="AB204" s="46" t="s">
        <v>136</v>
      </c>
      <c r="AC204" s="194">
        <f t="shared" si="230"/>
        <v>2</v>
      </c>
      <c r="AD204" s="201">
        <f>(AC204-AC$1132)/(AC$1133-AC$1132)</f>
        <v>1</v>
      </c>
      <c r="AE204" s="46" t="s">
        <v>136</v>
      </c>
      <c r="AF204" s="194">
        <f t="shared" si="231"/>
        <v>2</v>
      </c>
      <c r="AG204" s="201">
        <f>(AF204-AF$1132)/(AF$1133-AF$1132)</f>
        <v>1</v>
      </c>
      <c r="AH204" s="24" t="s">
        <v>67</v>
      </c>
      <c r="AI204" s="194">
        <f>VLOOKUP(AH204,'DATOS DE SOPORTE'!$V$5:$W$8,2,FALSE)</f>
        <v>1</v>
      </c>
      <c r="AJ204" s="201">
        <f>(AI204-AI$1132)/(AI$1133-AI$1132)</f>
        <v>0</v>
      </c>
      <c r="AK204" s="58" t="str">
        <f t="shared" si="170"/>
        <v>Bueno</v>
      </c>
      <c r="AL204" s="196">
        <f>IFERROR(SQRT(($E204-$E$1136)^2+($C204-$C$1136)^2),0)</f>
        <v>0.24683096402726598</v>
      </c>
      <c r="AM204" s="197" t="str">
        <f>IF(AL204&lt;=SMALL($AL$3:$AL$1130,1),"MAS PARECIDO","NO")</f>
        <v>NO</v>
      </c>
      <c r="AN204" s="197" t="str">
        <f>IF(AL204&lt;=SMALL($AL$3:$AL$1130,5),"SIMILAR","NO")</f>
        <v>NO</v>
      </c>
      <c r="AO204" s="197" t="str">
        <f t="shared" si="232"/>
        <v>N/A</v>
      </c>
      <c r="AP204" s="197">
        <f t="shared" si="233"/>
        <v>0</v>
      </c>
      <c r="AQ204" s="198">
        <f t="shared" si="234"/>
        <v>0</v>
      </c>
      <c r="AR204" s="196">
        <f>IFERROR(SQRT(($E204-$E$1136)^2+($H204-$H$1136)^2),0)</f>
        <v>0.18000540016200486</v>
      </c>
      <c r="AS204" s="197" t="str">
        <f>IF(AR204&lt;=SMALL(AR$3:AR$1130,1),"MAS PARECIDO","NO")</f>
        <v>NO</v>
      </c>
      <c r="AT204" s="197" t="str">
        <f>IF(AR204&lt;=SMALL(AR$3:AR$1130,5),"SIMILAR","NO")</f>
        <v>NO</v>
      </c>
      <c r="AU204" s="197" t="str">
        <f t="shared" si="235"/>
        <v>N/A</v>
      </c>
      <c r="AV204" s="197">
        <f t="shared" si="236"/>
        <v>0</v>
      </c>
      <c r="AW204" s="198">
        <f t="shared" si="237"/>
        <v>0</v>
      </c>
      <c r="AX204" s="199">
        <f>IFERROR(SQRT(($E204-$E$1136)^2+($K204-$K$1136)^2),0)</f>
        <v>0.26907609348933903</v>
      </c>
      <c r="AY204" s="197" t="str">
        <f>IF(AX204&lt;=SMALL(AX$3:AX$1130,1),"MAS PARECIDO","NO")</f>
        <v>NO</v>
      </c>
      <c r="AZ204" s="197" t="str">
        <f>IF(AX204&lt;=SMALL(AX$3:AX$1130,5),"SIMILAR","NO")</f>
        <v>NO</v>
      </c>
      <c r="BA204" s="197" t="str">
        <f t="shared" si="238"/>
        <v>N/A</v>
      </c>
      <c r="BB204" s="197">
        <f t="shared" si="239"/>
        <v>0</v>
      </c>
      <c r="BC204" s="198">
        <f t="shared" si="240"/>
        <v>0</v>
      </c>
      <c r="BD204" s="196">
        <f>IFERROR(SQRT(($E204-$E$1136)^2+($O204-$O$1136)^2),0)</f>
        <v>0.18000540016200486</v>
      </c>
      <c r="BE204" s="197" t="str">
        <f>IF(BD204&lt;=SMALL(BD$3:BD$1130,1),"MAS PARECIDO","NO")</f>
        <v>NO</v>
      </c>
      <c r="BF204" s="197" t="str">
        <f>IF(BD204&lt;=SMALL(BD$3:BD$1130,5),"SIMILAR","NO")</f>
        <v>NO</v>
      </c>
      <c r="BG204" s="197" t="str">
        <f t="shared" si="241"/>
        <v>N/A</v>
      </c>
      <c r="BH204" s="197">
        <f t="shared" si="242"/>
        <v>0</v>
      </c>
      <c r="BI204" s="198">
        <f t="shared" si="243"/>
        <v>0</v>
      </c>
      <c r="BJ204" s="199">
        <f>IFERROR(SQRT(($E204-$E$1136)^2+($R204-$R$1136)^2),0)</f>
        <v>0.18000540016200486</v>
      </c>
      <c r="BK204" s="197" t="str">
        <f>IF(BJ204&lt;=SMALL(BJ$3:BJ$1130,1),"MAS PARECIDO","NO")</f>
        <v>NO</v>
      </c>
      <c r="BL204" s="197" t="str">
        <f>IF(BJ204&lt;=SMALL(BJ$3:BJ$1130,5),"SIMILAR","NO")</f>
        <v>NO</v>
      </c>
      <c r="BM204" s="197" t="str">
        <f t="shared" si="244"/>
        <v>N/A</v>
      </c>
      <c r="BN204" s="197">
        <f t="shared" si="245"/>
        <v>0</v>
      </c>
      <c r="BO204" s="198">
        <f t="shared" si="246"/>
        <v>0</v>
      </c>
      <c r="BP204" s="199">
        <f>IFERROR(SQRT(($E204-$E$1136)^2+($U204-$U$1136)^2),0)</f>
        <v>0.18000540016200486</v>
      </c>
      <c r="BQ204" s="197" t="str">
        <f>IF(BP204&lt;=SMALL(BP$3:BP$1130,1),"MAS PARECIDO","NO")</f>
        <v>NO</v>
      </c>
      <c r="BR204" s="197" t="str">
        <f>IF(BP204&lt;=SMALL(BP$3:BP$1130,5),"SIMILAR","NO")</f>
        <v>NO</v>
      </c>
      <c r="BS204" s="197" t="str">
        <f t="shared" si="247"/>
        <v>N/A</v>
      </c>
      <c r="BT204" s="197">
        <f t="shared" si="248"/>
        <v>0</v>
      </c>
      <c r="BU204" s="198">
        <f t="shared" si="249"/>
        <v>0</v>
      </c>
      <c r="BV204" s="199">
        <f>IFERROR(SQRT(($E204-$E$1136)^2+($X204-$X$1136)^2),0)</f>
        <v>0.43863646005260842</v>
      </c>
      <c r="BW204" s="197" t="str">
        <f>IF(BV204&lt;=SMALL(BV$3:BV$1130,1),"MAS PARECIDO","NO")</f>
        <v>NO</v>
      </c>
      <c r="BX204" s="197" t="str">
        <f>IF(BV204&lt;=SMALL(BV$3:BV$1130,5),"SIMILAR","NO")</f>
        <v>NO</v>
      </c>
      <c r="BY204" s="197" t="str">
        <f t="shared" si="250"/>
        <v>N/A</v>
      </c>
      <c r="BZ204" s="197">
        <f t="shared" si="251"/>
        <v>0</v>
      </c>
      <c r="CA204" s="198">
        <f t="shared" si="252"/>
        <v>0</v>
      </c>
      <c r="CB204" s="199">
        <f>IFERROR(SQRT(($E204-$E$1136)^2+($AA204-$AA$1136)^2),0)</f>
        <v>0.18000540016200486</v>
      </c>
      <c r="CC204" s="197" t="str">
        <f>IF(CB204&lt;=SMALL(CB$3:CB$1130,1),"MAS PARECIDO","NO")</f>
        <v>NO</v>
      </c>
      <c r="CD204" s="197" t="str">
        <f>IF(CB204&lt;=SMALL(CB$3:CB$1130,5),"SIMILAR","NO")</f>
        <v>NO</v>
      </c>
      <c r="CE204" s="197" t="str">
        <f t="shared" si="253"/>
        <v>N/A</v>
      </c>
      <c r="CF204" s="197">
        <f t="shared" si="254"/>
        <v>0</v>
      </c>
      <c r="CG204" s="198">
        <f t="shared" si="255"/>
        <v>0</v>
      </c>
      <c r="CH204" s="199">
        <f>IFERROR(SQRT(($E204-$E$1136)^2+($AD204-$AD$1136)^2),0)</f>
        <v>0.18000540016200486</v>
      </c>
      <c r="CI204" s="197" t="str">
        <f>IF(CH204&lt;=SMALL(CH$3:CH$1130,1),"MAS PARECIDO","NO")</f>
        <v>NO</v>
      </c>
      <c r="CJ204" s="197" t="str">
        <f>IF(CH204&lt;=SMALL(CH$3:CH$1130,5),"SIMILAR","NO")</f>
        <v>NO</v>
      </c>
      <c r="CK204" s="197" t="str">
        <f t="shared" si="256"/>
        <v>N/A</v>
      </c>
      <c r="CL204" s="197">
        <f t="shared" si="257"/>
        <v>0</v>
      </c>
      <c r="CM204" s="198">
        <f t="shared" si="258"/>
        <v>0</v>
      </c>
      <c r="CN204" s="199">
        <f>IFERROR(SQRT(($E204-$E$1136)^2+($AG204-$AG$1136)^2),0)</f>
        <v>0.18000540016200486</v>
      </c>
      <c r="CO204" s="197" t="str">
        <f>IF(CN204&lt;=SMALL(CN$3:CN$1130,1),"MAS PARECIDO","NO")</f>
        <v>NO</v>
      </c>
      <c r="CP204" s="197" t="str">
        <f>IF(CN204&lt;=SMALL(CN$3:CN$1130,5),"SIMILAR","NO")</f>
        <v>NO</v>
      </c>
      <c r="CQ204" s="197" t="str">
        <f t="shared" si="259"/>
        <v>N/A</v>
      </c>
      <c r="CR204" s="197">
        <f t="shared" si="260"/>
        <v>0</v>
      </c>
      <c r="CS204" s="198">
        <f t="shared" si="261"/>
        <v>0</v>
      </c>
      <c r="CT204" s="199">
        <f>IFERROR(SQRT(($E204-$E$1136)^2+($AJ204-$AJ$1136)^2),0)</f>
        <v>0.18000540016200486</v>
      </c>
      <c r="CU204" s="197" t="str">
        <f>IF(CT204&lt;=SMALL(CT$3:CT$1130,1),"MAS PARECIDO","NO")</f>
        <v>NO</v>
      </c>
      <c r="CV204" s="197" t="str">
        <f>IF(CT204&lt;=SMALL(CT$3:CT$1130,5),"SIMILAR","NO")</f>
        <v>NO</v>
      </c>
      <c r="CW204" s="197" t="str">
        <f t="shared" si="262"/>
        <v>N/A</v>
      </c>
      <c r="CX204" s="197">
        <f t="shared" si="263"/>
        <v>0</v>
      </c>
      <c r="CY204" s="198">
        <f t="shared" si="264"/>
        <v>0</v>
      </c>
      <c r="CZ204" s="2" t="s">
        <v>1638</v>
      </c>
      <c r="DA204" s="2" t="s">
        <v>1639</v>
      </c>
      <c r="DB204" s="2">
        <v>0</v>
      </c>
      <c r="DC204" s="2" t="s">
        <v>189</v>
      </c>
    </row>
    <row r="205" spans="1:107">
      <c r="A205" s="24" t="s">
        <v>456</v>
      </c>
      <c r="B205" s="46">
        <v>39962</v>
      </c>
      <c r="C205" s="190">
        <f>(B205-$B$1132)/($B$1133-$B$1132)</f>
        <v>4.1446751719363205E-2</v>
      </c>
      <c r="D205" s="46">
        <v>8000</v>
      </c>
      <c r="E205" s="190">
        <f>(D205-$D$1132)/($D$1133-$D$1132)</f>
        <v>1.597047911437343E-2</v>
      </c>
      <c r="F205" s="46" t="s">
        <v>203</v>
      </c>
      <c r="G205" s="192">
        <f>VLOOKUP(F205,'DATOS DE SOPORTE'!$Y$5:$Z$8,2,FALSE)</f>
        <v>3</v>
      </c>
      <c r="H205" s="190">
        <f>(G205-$G$1132)/($G$1133-$G$1132)</f>
        <v>0.66666666666666663</v>
      </c>
      <c r="I205" s="50">
        <v>3</v>
      </c>
      <c r="J205" s="200">
        <f t="shared" si="224"/>
        <v>3</v>
      </c>
      <c r="K205" s="190">
        <f>(J205-$J$1132)/($J$1133-$J$1132)</f>
        <v>0.6</v>
      </c>
      <c r="L205" s="193" t="str">
        <f t="shared" si="225"/>
        <v>SI</v>
      </c>
      <c r="M205" s="46" t="s">
        <v>56</v>
      </c>
      <c r="N205" s="192">
        <f t="shared" si="226"/>
        <v>1</v>
      </c>
      <c r="O205" s="190">
        <f>(N205-N$1132)/(N$1133-N$1132)</f>
        <v>0</v>
      </c>
      <c r="P205" s="46" t="s">
        <v>58</v>
      </c>
      <c r="Q205" s="192">
        <f t="shared" si="227"/>
        <v>3</v>
      </c>
      <c r="R205" s="190">
        <f>(Q205-Q$1132)/(Q$1133-Q$1132)</f>
        <v>1</v>
      </c>
      <c r="S205" s="46" t="s">
        <v>60</v>
      </c>
      <c r="T205" s="192">
        <f t="shared" si="228"/>
        <v>2</v>
      </c>
      <c r="U205" s="190">
        <f>(T205-T$1132)/(T$1133-T$1132)</f>
        <v>1</v>
      </c>
      <c r="V205" s="46" t="s">
        <v>62</v>
      </c>
      <c r="W205" s="194">
        <f>VLOOKUP(V205,'DATOS DE SOPORTE'!$S$5:$T$10,2,FALSE)</f>
        <v>1</v>
      </c>
      <c r="X205" s="201">
        <f>(W205-W$1132)/(W$1133-W$1132)</f>
        <v>0</v>
      </c>
      <c r="Y205" s="46" t="s">
        <v>136</v>
      </c>
      <c r="Z205" s="194">
        <f t="shared" si="229"/>
        <v>2</v>
      </c>
      <c r="AA205" s="201">
        <f>(Z205-Z$1132)/(Z$1133-Z$1132)</f>
        <v>1</v>
      </c>
      <c r="AB205" s="46" t="s">
        <v>136</v>
      </c>
      <c r="AC205" s="194">
        <f t="shared" si="230"/>
        <v>2</v>
      </c>
      <c r="AD205" s="201">
        <f>(AC205-AC$1132)/(AC$1133-AC$1132)</f>
        <v>1</v>
      </c>
      <c r="AE205" s="46" t="s">
        <v>188</v>
      </c>
      <c r="AF205" s="194">
        <f t="shared" si="231"/>
        <v>1</v>
      </c>
      <c r="AG205" s="201">
        <f>(AF205-AF$1132)/(AF$1133-AF$1132)</f>
        <v>0</v>
      </c>
      <c r="AH205" s="24" t="s">
        <v>67</v>
      </c>
      <c r="AI205" s="194">
        <f>VLOOKUP(AH205,'DATOS DE SOPORTE'!$V$5:$W$8,2,FALSE)</f>
        <v>1</v>
      </c>
      <c r="AJ205" s="201">
        <f>(AI205-AI$1132)/(AI$1133-AI$1132)</f>
        <v>0</v>
      </c>
      <c r="AK205" s="58" t="str">
        <f t="shared" si="170"/>
        <v>Bueno</v>
      </c>
      <c r="AL205" s="196">
        <f>IFERROR(SQRT(($E205-$E$1136)^2+($C205-$C$1136)^2),0)</f>
        <v>0.16447241060587936</v>
      </c>
      <c r="AM205" s="197" t="str">
        <f>IF(AL205&lt;=SMALL($AL$3:$AL$1130,1),"MAS PARECIDO","NO")</f>
        <v>NO</v>
      </c>
      <c r="AN205" s="197" t="str">
        <f>IF(AL205&lt;=SMALL($AL$3:$AL$1130,5),"SIMILAR","NO")</f>
        <v>NO</v>
      </c>
      <c r="AO205" s="197" t="str">
        <f t="shared" si="232"/>
        <v>N/A</v>
      </c>
      <c r="AP205" s="197">
        <f t="shared" si="233"/>
        <v>0</v>
      </c>
      <c r="AQ205" s="198">
        <f t="shared" si="234"/>
        <v>0</v>
      </c>
      <c r="AR205" s="196">
        <f>IFERROR(SQRT(($E205-$E$1136)^2+($H205-$H$1136)^2),0)</f>
        <v>0.3337171354183095</v>
      </c>
      <c r="AS205" s="197" t="str">
        <f>IF(AR205&lt;=SMALL(AR$3:AR$1130,1),"MAS PARECIDO","NO")</f>
        <v>NO</v>
      </c>
      <c r="AT205" s="197" t="str">
        <f>IF(AR205&lt;=SMALL(AR$3:AR$1130,5),"SIMILAR","NO")</f>
        <v>NO</v>
      </c>
      <c r="AU205" s="197" t="str">
        <f t="shared" si="235"/>
        <v>N/A</v>
      </c>
      <c r="AV205" s="197">
        <f t="shared" si="236"/>
        <v>0</v>
      </c>
      <c r="AW205" s="198">
        <f t="shared" si="237"/>
        <v>0</v>
      </c>
      <c r="AX205" s="199">
        <f>IFERROR(SQRT(($E205-$E$1136)^2+($K205-$K$1136)^2),0)</f>
        <v>0.40031989128781897</v>
      </c>
      <c r="AY205" s="197" t="str">
        <f>IF(AX205&lt;=SMALL(AX$3:AX$1130,1),"MAS PARECIDO","NO")</f>
        <v>NO</v>
      </c>
      <c r="AZ205" s="197" t="str">
        <f>IF(AX205&lt;=SMALL(AX$3:AX$1130,5),"SIMILAR","NO")</f>
        <v>NO</v>
      </c>
      <c r="BA205" s="197" t="str">
        <f t="shared" si="238"/>
        <v>N/A</v>
      </c>
      <c r="BB205" s="197">
        <f t="shared" si="239"/>
        <v>0</v>
      </c>
      <c r="BC205" s="198">
        <f t="shared" si="240"/>
        <v>0</v>
      </c>
      <c r="BD205" s="196">
        <f>IFERROR(SQRT(($E205-$E$1136)^2+($O205-$O$1136)^2),0)</f>
        <v>1.0001279994884111</v>
      </c>
      <c r="BE205" s="197" t="str">
        <f>IF(BD205&lt;=SMALL(BD$3:BD$1130,1),"MAS PARECIDO","NO")</f>
        <v>NO</v>
      </c>
      <c r="BF205" s="197" t="str">
        <f>IF(BD205&lt;=SMALL(BD$3:BD$1130,5),"SIMILAR","NO")</f>
        <v>NO</v>
      </c>
      <c r="BG205" s="197" t="str">
        <f t="shared" si="241"/>
        <v>N/A</v>
      </c>
      <c r="BH205" s="197">
        <f t="shared" si="242"/>
        <v>0</v>
      </c>
      <c r="BI205" s="198">
        <f t="shared" si="243"/>
        <v>0</v>
      </c>
      <c r="BJ205" s="199">
        <f>IFERROR(SQRT(($E205-$E$1136)^2+($R205-$R$1136)^2),0)</f>
        <v>0.50025594985036537</v>
      </c>
      <c r="BK205" s="197" t="str">
        <f>IF(BJ205&lt;=SMALL(BJ$3:BJ$1130,1),"MAS PARECIDO","NO")</f>
        <v>NO</v>
      </c>
      <c r="BL205" s="197" t="str">
        <f>IF(BJ205&lt;=SMALL(BJ$3:BJ$1130,5),"SIMILAR","NO")</f>
        <v>NO</v>
      </c>
      <c r="BM205" s="197" t="str">
        <f t="shared" si="244"/>
        <v>N/A</v>
      </c>
      <c r="BN205" s="197">
        <f t="shared" si="245"/>
        <v>0</v>
      </c>
      <c r="BO205" s="198">
        <f t="shared" si="246"/>
        <v>0</v>
      </c>
      <c r="BP205" s="199">
        <f>IFERROR(SQRT(($E205-$E$1136)^2+($U205-$U$1136)^2),0)</f>
        <v>1.0001279994884111</v>
      </c>
      <c r="BQ205" s="197" t="str">
        <f>IF(BP205&lt;=SMALL(BP$3:BP$1130,1),"MAS PARECIDO","NO")</f>
        <v>NO</v>
      </c>
      <c r="BR205" s="197" t="str">
        <f>IF(BP205&lt;=SMALL(BP$3:BP$1130,5),"SIMILAR","NO")</f>
        <v>NO</v>
      </c>
      <c r="BS205" s="197" t="str">
        <f t="shared" si="247"/>
        <v>N/A</v>
      </c>
      <c r="BT205" s="197">
        <f t="shared" si="248"/>
        <v>0</v>
      </c>
      <c r="BU205" s="198">
        <f t="shared" si="249"/>
        <v>0</v>
      </c>
      <c r="BV205" s="199">
        <f>IFERROR(SQRT(($E205-$E$1136)^2+($X205-$X$1136)^2),0)</f>
        <v>1.600048001440043E-2</v>
      </c>
      <c r="BW205" s="197" t="str">
        <f>IF(BV205&lt;=SMALL(BV$3:BV$1130,1),"MAS PARECIDO","NO")</f>
        <v>NO</v>
      </c>
      <c r="BX205" s="197" t="str">
        <f>IF(BV205&lt;=SMALL(BV$3:BV$1130,5),"SIMILAR","NO")</f>
        <v>NO</v>
      </c>
      <c r="BY205" s="197" t="str">
        <f t="shared" si="250"/>
        <v>N/A</v>
      </c>
      <c r="BZ205" s="197">
        <f t="shared" si="251"/>
        <v>0</v>
      </c>
      <c r="CA205" s="198">
        <f t="shared" si="252"/>
        <v>0</v>
      </c>
      <c r="CB205" s="199">
        <f>IFERROR(SQRT(($E205-$E$1136)^2+($AA205-$AA$1136)^2),0)</f>
        <v>1.0001279994884111</v>
      </c>
      <c r="CC205" s="197" t="str">
        <f>IF(CB205&lt;=SMALL(CB$3:CB$1130,1),"MAS PARECIDO","NO")</f>
        <v>NO</v>
      </c>
      <c r="CD205" s="197" t="str">
        <f>IF(CB205&lt;=SMALL(CB$3:CB$1130,5),"SIMILAR","NO")</f>
        <v>NO</v>
      </c>
      <c r="CE205" s="197" t="str">
        <f t="shared" si="253"/>
        <v>N/A</v>
      </c>
      <c r="CF205" s="197">
        <f t="shared" si="254"/>
        <v>0</v>
      </c>
      <c r="CG205" s="198">
        <f t="shared" si="255"/>
        <v>0</v>
      </c>
      <c r="CH205" s="199">
        <f>IFERROR(SQRT(($E205-$E$1136)^2+($AD205-$AD$1136)^2),0)</f>
        <v>1.600048001440043E-2</v>
      </c>
      <c r="CI205" s="197" t="str">
        <f>IF(CH205&lt;=SMALL(CH$3:CH$1130,1),"MAS PARECIDO","NO")</f>
        <v>NO</v>
      </c>
      <c r="CJ205" s="197" t="str">
        <f>IF(CH205&lt;=SMALL(CH$3:CH$1130,5),"SIMILAR","NO")</f>
        <v>NO</v>
      </c>
      <c r="CK205" s="197" t="str">
        <f t="shared" si="256"/>
        <v>N/A</v>
      </c>
      <c r="CL205" s="197">
        <f t="shared" si="257"/>
        <v>0</v>
      </c>
      <c r="CM205" s="198">
        <f t="shared" si="258"/>
        <v>0</v>
      </c>
      <c r="CN205" s="199">
        <f>IFERROR(SQRT(($E205-$E$1136)^2+($AG205-$AG$1136)^2),0)</f>
        <v>1.0001279994884111</v>
      </c>
      <c r="CO205" s="197" t="str">
        <f>IF(CN205&lt;=SMALL(CN$3:CN$1130,1),"MAS PARECIDO","NO")</f>
        <v>NO</v>
      </c>
      <c r="CP205" s="197" t="str">
        <f>IF(CN205&lt;=SMALL(CN$3:CN$1130,5),"SIMILAR","NO")</f>
        <v>NO</v>
      </c>
      <c r="CQ205" s="197" t="str">
        <f t="shared" si="259"/>
        <v>N/A</v>
      </c>
      <c r="CR205" s="197">
        <f t="shared" si="260"/>
        <v>0</v>
      </c>
      <c r="CS205" s="198">
        <f t="shared" si="261"/>
        <v>0</v>
      </c>
      <c r="CT205" s="199">
        <f>IFERROR(SQRT(($E205-$E$1136)^2+($AJ205-$AJ$1136)^2),0)</f>
        <v>1.600048001440043E-2</v>
      </c>
      <c r="CU205" s="197" t="str">
        <f>IF(CT205&lt;=SMALL(CT$3:CT$1130,1),"MAS PARECIDO","NO")</f>
        <v>NO</v>
      </c>
      <c r="CV205" s="197" t="str">
        <f>IF(CT205&lt;=SMALL(CT$3:CT$1130,5),"SIMILAR","NO")</f>
        <v>NO</v>
      </c>
      <c r="CW205" s="197" t="str">
        <f t="shared" si="262"/>
        <v>N/A</v>
      </c>
      <c r="CX205" s="197">
        <f t="shared" si="263"/>
        <v>0</v>
      </c>
      <c r="CY205" s="198">
        <f t="shared" si="264"/>
        <v>0</v>
      </c>
      <c r="CZ205" s="2" t="s">
        <v>1640</v>
      </c>
      <c r="DA205" s="2" t="s">
        <v>1641</v>
      </c>
      <c r="DB205" s="2">
        <v>0</v>
      </c>
      <c r="DC205" s="2" t="s">
        <v>189</v>
      </c>
    </row>
    <row r="206" spans="1:107">
      <c r="A206" s="24" t="s">
        <v>457</v>
      </c>
      <c r="B206" s="46">
        <v>61984</v>
      </c>
      <c r="C206" s="190">
        <f>(B206-$B$1132)/($B$1133-$B$1132)</f>
        <v>6.7188558359587425E-2</v>
      </c>
      <c r="D206" s="46">
        <v>7500</v>
      </c>
      <c r="E206" s="190">
        <f>(D206-$D$1132)/($D$1133-$D$1132)</f>
        <v>1.4970449113473405E-2</v>
      </c>
      <c r="F206" s="46" t="s">
        <v>53</v>
      </c>
      <c r="G206" s="192">
        <f>VLOOKUP(F206,'DATOS DE SOPORTE'!$Y$5:$Z$8,2,FALSE)</f>
        <v>2</v>
      </c>
      <c r="H206" s="190">
        <f>(G206-$G$1132)/($G$1133-$G$1132)</f>
        <v>0.33333333333333331</v>
      </c>
      <c r="I206" s="50">
        <v>3</v>
      </c>
      <c r="J206" s="200">
        <f t="shared" si="224"/>
        <v>3</v>
      </c>
      <c r="K206" s="190">
        <f>(J206-$J$1132)/($J$1133-$J$1132)</f>
        <v>0.6</v>
      </c>
      <c r="L206" s="193" t="str">
        <f t="shared" si="225"/>
        <v>SI</v>
      </c>
      <c r="M206" s="46" t="s">
        <v>192</v>
      </c>
      <c r="N206" s="192">
        <f t="shared" si="226"/>
        <v>2</v>
      </c>
      <c r="O206" s="190">
        <f>(N206-N$1132)/(N$1133-N$1132)</f>
        <v>1</v>
      </c>
      <c r="P206" s="46" t="s">
        <v>58</v>
      </c>
      <c r="Q206" s="192">
        <f t="shared" si="227"/>
        <v>3</v>
      </c>
      <c r="R206" s="190">
        <f>(Q206-Q$1132)/(Q$1133-Q$1132)</f>
        <v>1</v>
      </c>
      <c r="S206" s="46" t="s">
        <v>60</v>
      </c>
      <c r="T206" s="192">
        <f t="shared" si="228"/>
        <v>2</v>
      </c>
      <c r="U206" s="190">
        <f>(T206-T$1132)/(T$1133-T$1132)</f>
        <v>1</v>
      </c>
      <c r="V206" s="46" t="s">
        <v>62</v>
      </c>
      <c r="W206" s="194">
        <f>VLOOKUP(V206,'DATOS DE SOPORTE'!$S$5:$T$10,2,FALSE)</f>
        <v>1</v>
      </c>
      <c r="X206" s="201">
        <f>(W206-W$1132)/(W$1133-W$1132)</f>
        <v>0</v>
      </c>
      <c r="Y206" s="46" t="s">
        <v>136</v>
      </c>
      <c r="Z206" s="194">
        <f t="shared" si="229"/>
        <v>2</v>
      </c>
      <c r="AA206" s="201">
        <f>(Z206-Z$1132)/(Z$1133-Z$1132)</f>
        <v>1</v>
      </c>
      <c r="AB206" s="46" t="s">
        <v>136</v>
      </c>
      <c r="AC206" s="194">
        <f t="shared" si="230"/>
        <v>2</v>
      </c>
      <c r="AD206" s="201">
        <f>(AC206-AC$1132)/(AC$1133-AC$1132)</f>
        <v>1</v>
      </c>
      <c r="AE206" s="46" t="s">
        <v>188</v>
      </c>
      <c r="AF206" s="194">
        <f t="shared" si="231"/>
        <v>1</v>
      </c>
      <c r="AG206" s="201">
        <f>(AF206-AF$1132)/(AF$1133-AF$1132)</f>
        <v>0</v>
      </c>
      <c r="AH206" s="24" t="s">
        <v>67</v>
      </c>
      <c r="AI206" s="194">
        <f>VLOOKUP(AH206,'DATOS DE SOPORTE'!$V$5:$W$8,2,FALSE)</f>
        <v>1</v>
      </c>
      <c r="AJ206" s="201">
        <f>(AI206-AI$1132)/(AI$1133-AI$1132)</f>
        <v>0</v>
      </c>
      <c r="AK206" s="58" t="str">
        <f t="shared" si="170"/>
        <v>Regular</v>
      </c>
      <c r="AL206" s="196">
        <f>IFERROR(SQRT(($E206-$E$1136)^2+($C206-$C$1136)^2),0)</f>
        <v>0.13876362345590662</v>
      </c>
      <c r="AM206" s="197" t="str">
        <f>IF(AL206&lt;=SMALL($AL$3:$AL$1130,1),"MAS PARECIDO","NO")</f>
        <v>NO</v>
      </c>
      <c r="AN206" s="197" t="str">
        <f>IF(AL206&lt;=SMALL($AL$3:$AL$1130,5),"SIMILAR","NO")</f>
        <v>NO</v>
      </c>
      <c r="AO206" s="197" t="str">
        <f t="shared" si="232"/>
        <v>N/A</v>
      </c>
      <c r="AP206" s="197">
        <f t="shared" si="233"/>
        <v>0</v>
      </c>
      <c r="AQ206" s="198">
        <f t="shared" si="234"/>
        <v>0</v>
      </c>
      <c r="AR206" s="196">
        <f>IFERROR(SQRT(($E206-$E$1136)^2+($H206-$H$1136)^2),0)</f>
        <v>1.5000450013500406E-2</v>
      </c>
      <c r="AS206" s="197" t="str">
        <f>IF(AR206&lt;=SMALL(AR$3:AR$1130,1),"MAS PARECIDO","NO")</f>
        <v>NO</v>
      </c>
      <c r="AT206" s="197" t="str">
        <f>IF(AR206&lt;=SMALL(AR$3:AR$1130,5),"SIMILAR","NO")</f>
        <v>NO</v>
      </c>
      <c r="AU206" s="197" t="str">
        <f t="shared" si="235"/>
        <v>N/A</v>
      </c>
      <c r="AV206" s="197">
        <f t="shared" si="236"/>
        <v>0</v>
      </c>
      <c r="AW206" s="198">
        <f t="shared" si="237"/>
        <v>0</v>
      </c>
      <c r="AX206" s="199">
        <f>IFERROR(SQRT(($E206-$E$1136)^2+($K206-$K$1136)^2),0)</f>
        <v>0.40028116805641445</v>
      </c>
      <c r="AY206" s="197" t="str">
        <f>IF(AX206&lt;=SMALL(AX$3:AX$1130,1),"MAS PARECIDO","NO")</f>
        <v>NO</v>
      </c>
      <c r="AZ206" s="197" t="str">
        <f>IF(AX206&lt;=SMALL(AX$3:AX$1130,5),"SIMILAR","NO")</f>
        <v>NO</v>
      </c>
      <c r="BA206" s="197" t="str">
        <f t="shared" si="238"/>
        <v>N/A</v>
      </c>
      <c r="BB206" s="197">
        <f t="shared" si="239"/>
        <v>0</v>
      </c>
      <c r="BC206" s="198">
        <f t="shared" si="240"/>
        <v>0</v>
      </c>
      <c r="BD206" s="196">
        <f>IFERROR(SQRT(($E206-$E$1136)^2+($O206-$O$1136)^2),0)</f>
        <v>1.5000450013500406E-2</v>
      </c>
      <c r="BE206" s="197" t="str">
        <f>IF(BD206&lt;=SMALL(BD$3:BD$1130,1),"MAS PARECIDO","NO")</f>
        <v>NO</v>
      </c>
      <c r="BF206" s="197" t="str">
        <f>IF(BD206&lt;=SMALL(BD$3:BD$1130,5),"SIMILAR","NO")</f>
        <v>NO</v>
      </c>
      <c r="BG206" s="197" t="str">
        <f t="shared" si="241"/>
        <v>N/A</v>
      </c>
      <c r="BH206" s="197">
        <f t="shared" si="242"/>
        <v>0</v>
      </c>
      <c r="BI206" s="198">
        <f t="shared" si="243"/>
        <v>0</v>
      </c>
      <c r="BJ206" s="199">
        <f>IFERROR(SQRT(($E206-$E$1136)^2+($R206-$R$1136)^2),0)</f>
        <v>0.50022496289230467</v>
      </c>
      <c r="BK206" s="197" t="str">
        <f>IF(BJ206&lt;=SMALL(BJ$3:BJ$1130,1),"MAS PARECIDO","NO")</f>
        <v>NO</v>
      </c>
      <c r="BL206" s="197" t="str">
        <f>IF(BJ206&lt;=SMALL(BJ$3:BJ$1130,5),"SIMILAR","NO")</f>
        <v>NO</v>
      </c>
      <c r="BM206" s="197" t="str">
        <f t="shared" si="244"/>
        <v>N/A</v>
      </c>
      <c r="BN206" s="197">
        <f t="shared" si="245"/>
        <v>0</v>
      </c>
      <c r="BO206" s="198">
        <f t="shared" si="246"/>
        <v>0</v>
      </c>
      <c r="BP206" s="199">
        <f>IFERROR(SQRT(($E206-$E$1136)^2+($U206-$U$1136)^2),0)</f>
        <v>1.0001125004221312</v>
      </c>
      <c r="BQ206" s="197" t="str">
        <f>IF(BP206&lt;=SMALL(BP$3:BP$1130,1),"MAS PARECIDO","NO")</f>
        <v>NO</v>
      </c>
      <c r="BR206" s="197" t="str">
        <f>IF(BP206&lt;=SMALL(BP$3:BP$1130,5),"SIMILAR","NO")</f>
        <v>NO</v>
      </c>
      <c r="BS206" s="197" t="str">
        <f t="shared" si="247"/>
        <v>N/A</v>
      </c>
      <c r="BT206" s="197">
        <f t="shared" si="248"/>
        <v>0</v>
      </c>
      <c r="BU206" s="198">
        <f t="shared" si="249"/>
        <v>0</v>
      </c>
      <c r="BV206" s="199">
        <f>IFERROR(SQRT(($E206-$E$1136)^2+($X206-$X$1136)^2),0)</f>
        <v>1.5000450013500406E-2</v>
      </c>
      <c r="BW206" s="197" t="str">
        <f>IF(BV206&lt;=SMALL(BV$3:BV$1130,1),"MAS PARECIDO","NO")</f>
        <v>NO</v>
      </c>
      <c r="BX206" s="197" t="str">
        <f>IF(BV206&lt;=SMALL(BV$3:BV$1130,5),"SIMILAR","NO")</f>
        <v>NO</v>
      </c>
      <c r="BY206" s="197" t="str">
        <f t="shared" si="250"/>
        <v>N/A</v>
      </c>
      <c r="BZ206" s="197">
        <f t="shared" si="251"/>
        <v>0</v>
      </c>
      <c r="CA206" s="198">
        <f t="shared" si="252"/>
        <v>0</v>
      </c>
      <c r="CB206" s="199">
        <f>IFERROR(SQRT(($E206-$E$1136)^2+($AA206-$AA$1136)^2),0)</f>
        <v>1.0001125004221312</v>
      </c>
      <c r="CC206" s="197" t="str">
        <f>IF(CB206&lt;=SMALL(CB$3:CB$1130,1),"MAS PARECIDO","NO")</f>
        <v>NO</v>
      </c>
      <c r="CD206" s="197" t="str">
        <f>IF(CB206&lt;=SMALL(CB$3:CB$1130,5),"SIMILAR","NO")</f>
        <v>NO</v>
      </c>
      <c r="CE206" s="197" t="str">
        <f t="shared" si="253"/>
        <v>N/A</v>
      </c>
      <c r="CF206" s="197">
        <f t="shared" si="254"/>
        <v>0</v>
      </c>
      <c r="CG206" s="198">
        <f t="shared" si="255"/>
        <v>0</v>
      </c>
      <c r="CH206" s="199">
        <f>IFERROR(SQRT(($E206-$E$1136)^2+($AD206-$AD$1136)^2),0)</f>
        <v>1.5000450013500406E-2</v>
      </c>
      <c r="CI206" s="197" t="str">
        <f>IF(CH206&lt;=SMALL(CH$3:CH$1130,1),"MAS PARECIDO","NO")</f>
        <v>NO</v>
      </c>
      <c r="CJ206" s="197" t="str">
        <f>IF(CH206&lt;=SMALL(CH$3:CH$1130,5),"SIMILAR","NO")</f>
        <v>NO</v>
      </c>
      <c r="CK206" s="197" t="str">
        <f t="shared" si="256"/>
        <v>N/A</v>
      </c>
      <c r="CL206" s="197">
        <f t="shared" si="257"/>
        <v>0</v>
      </c>
      <c r="CM206" s="198">
        <f t="shared" si="258"/>
        <v>0</v>
      </c>
      <c r="CN206" s="199">
        <f>IFERROR(SQRT(($E206-$E$1136)^2+($AG206-$AG$1136)^2),0)</f>
        <v>1.0001125004221312</v>
      </c>
      <c r="CO206" s="197" t="str">
        <f>IF(CN206&lt;=SMALL(CN$3:CN$1130,1),"MAS PARECIDO","NO")</f>
        <v>NO</v>
      </c>
      <c r="CP206" s="197" t="str">
        <f>IF(CN206&lt;=SMALL(CN$3:CN$1130,5),"SIMILAR","NO")</f>
        <v>NO</v>
      </c>
      <c r="CQ206" s="197" t="str">
        <f t="shared" si="259"/>
        <v>N/A</v>
      </c>
      <c r="CR206" s="197">
        <f t="shared" si="260"/>
        <v>0</v>
      </c>
      <c r="CS206" s="198">
        <f t="shared" si="261"/>
        <v>0</v>
      </c>
      <c r="CT206" s="199">
        <f>IFERROR(SQRT(($E206-$E$1136)^2+($AJ206-$AJ$1136)^2),0)</f>
        <v>1.5000450013500406E-2</v>
      </c>
      <c r="CU206" s="197" t="str">
        <f>IF(CT206&lt;=SMALL(CT$3:CT$1130,1),"MAS PARECIDO","NO")</f>
        <v>NO</v>
      </c>
      <c r="CV206" s="197" t="str">
        <f>IF(CT206&lt;=SMALL(CT$3:CT$1130,5),"SIMILAR","NO")</f>
        <v>NO</v>
      </c>
      <c r="CW206" s="197" t="str">
        <f t="shared" si="262"/>
        <v>N/A</v>
      </c>
      <c r="CX206" s="197">
        <f t="shared" si="263"/>
        <v>0</v>
      </c>
      <c r="CY206" s="198">
        <f t="shared" si="264"/>
        <v>0</v>
      </c>
      <c r="CZ206" s="2" t="s">
        <v>1642</v>
      </c>
      <c r="DA206" s="2" t="s">
        <v>1643</v>
      </c>
      <c r="DB206" s="2">
        <v>1</v>
      </c>
      <c r="DC206" s="2" t="s">
        <v>346</v>
      </c>
    </row>
    <row r="207" spans="1:107">
      <c r="A207" s="24" t="s">
        <v>458</v>
      </c>
      <c r="B207" s="46">
        <v>39343.379999999997</v>
      </c>
      <c r="C207" s="190">
        <f>(B207-$B$1132)/($B$1133-$B$1132)</f>
        <v>4.072363863137049E-2</v>
      </c>
      <c r="D207" s="46">
        <v>10000</v>
      </c>
      <c r="E207" s="190">
        <f>(D207-$D$1132)/($D$1133-$D$1132)</f>
        <v>1.9970599117973539E-2</v>
      </c>
      <c r="F207" s="46" t="s">
        <v>53</v>
      </c>
      <c r="G207" s="192">
        <f>VLOOKUP(F207,'DATOS DE SOPORTE'!$Y$5:$Z$8,2,FALSE)</f>
        <v>2</v>
      </c>
      <c r="H207" s="190">
        <f>(G207-$G$1132)/($G$1133-$G$1132)</f>
        <v>0.33333333333333331</v>
      </c>
      <c r="I207" s="50"/>
      <c r="J207" s="200">
        <f t="shared" si="224"/>
        <v>0</v>
      </c>
      <c r="K207" s="190">
        <f>(J207-$J$1132)/($J$1133-$J$1132)</f>
        <v>0</v>
      </c>
      <c r="L207" s="193" t="str">
        <f t="shared" si="225"/>
        <v>NO</v>
      </c>
      <c r="M207" s="46" t="s">
        <v>192</v>
      </c>
      <c r="N207" s="192">
        <f t="shared" si="226"/>
        <v>2</v>
      </c>
      <c r="O207" s="190">
        <f>(N207-N$1132)/(N$1133-N$1132)</f>
        <v>1</v>
      </c>
      <c r="P207" s="46" t="s">
        <v>193</v>
      </c>
      <c r="Q207" s="192">
        <f t="shared" si="227"/>
        <v>2</v>
      </c>
      <c r="R207" s="190">
        <f>(Q207-Q$1132)/(Q$1133-Q$1132)</f>
        <v>0.5</v>
      </c>
      <c r="S207" s="46" t="s">
        <v>194</v>
      </c>
      <c r="T207" s="192">
        <f t="shared" si="228"/>
        <v>1</v>
      </c>
      <c r="U207" s="190">
        <f>(T207-T$1132)/(T$1133-T$1132)</f>
        <v>0</v>
      </c>
      <c r="V207" s="46" t="s">
        <v>212</v>
      </c>
      <c r="W207" s="194">
        <f>VLOOKUP(V207,'DATOS DE SOPORTE'!$S$5:$T$10,2,FALSE)</f>
        <v>3</v>
      </c>
      <c r="X207" s="201">
        <f>(W207-W$1132)/(W$1133-W$1132)</f>
        <v>0.4</v>
      </c>
      <c r="Y207" s="46" t="s">
        <v>188</v>
      </c>
      <c r="Z207" s="194">
        <f t="shared" si="229"/>
        <v>1</v>
      </c>
      <c r="AA207" s="201">
        <f>(Z207-Z$1132)/(Z$1133-Z$1132)</f>
        <v>0</v>
      </c>
      <c r="AB207" s="46" t="s">
        <v>136</v>
      </c>
      <c r="AC207" s="194">
        <f t="shared" si="230"/>
        <v>2</v>
      </c>
      <c r="AD207" s="201">
        <f>(AC207-AC$1132)/(AC$1133-AC$1132)</f>
        <v>1</v>
      </c>
      <c r="AE207" s="46" t="s">
        <v>136</v>
      </c>
      <c r="AF207" s="194">
        <f t="shared" si="231"/>
        <v>2</v>
      </c>
      <c r="AG207" s="201">
        <f>(AF207-AF$1132)/(AF$1133-AF$1132)</f>
        <v>1</v>
      </c>
      <c r="AH207" s="24" t="s">
        <v>67</v>
      </c>
      <c r="AI207" s="194">
        <f>VLOOKUP(AH207,'DATOS DE SOPORTE'!$V$5:$W$8,2,FALSE)</f>
        <v>1</v>
      </c>
      <c r="AJ207" s="201">
        <f>(AI207-AI$1132)/(AI$1133-AI$1132)</f>
        <v>0</v>
      </c>
      <c r="AK207" s="58" t="str">
        <f t="shared" si="170"/>
        <v>Bueno</v>
      </c>
      <c r="AL207" s="196">
        <f>IFERROR(SQRT(($E207-$E$1136)^2+($C207-$C$1136)^2),0)</f>
        <v>0.16562741749397633</v>
      </c>
      <c r="AM207" s="197" t="str">
        <f>IF(AL207&lt;=SMALL($AL$3:$AL$1130,1),"MAS PARECIDO","NO")</f>
        <v>NO</v>
      </c>
      <c r="AN207" s="197" t="str">
        <f>IF(AL207&lt;=SMALL($AL$3:$AL$1130,5),"SIMILAR","NO")</f>
        <v>NO</v>
      </c>
      <c r="AO207" s="197" t="str">
        <f t="shared" si="232"/>
        <v>N/A</v>
      </c>
      <c r="AP207" s="197">
        <f t="shared" si="233"/>
        <v>0</v>
      </c>
      <c r="AQ207" s="198">
        <f t="shared" si="234"/>
        <v>0</v>
      </c>
      <c r="AR207" s="196">
        <f>IFERROR(SQRT(($E207-$E$1136)^2+($H207-$H$1136)^2),0)</f>
        <v>2.0000600018000539E-2</v>
      </c>
      <c r="AS207" s="197" t="str">
        <f>IF(AR207&lt;=SMALL(AR$3:AR$1130,1),"MAS PARECIDO","NO")</f>
        <v>NO</v>
      </c>
      <c r="AT207" s="197" t="str">
        <f>IF(AR207&lt;=SMALL(AR$3:AR$1130,5),"SIMILAR","NO")</f>
        <v>NO</v>
      </c>
      <c r="AU207" s="197" t="str">
        <f t="shared" si="235"/>
        <v>N/A</v>
      </c>
      <c r="AV207" s="197">
        <f t="shared" si="236"/>
        <v>0</v>
      </c>
      <c r="AW207" s="198">
        <f t="shared" si="237"/>
        <v>0</v>
      </c>
      <c r="AX207" s="199">
        <f>IFERROR(SQRT(($E207-$E$1136)^2+($K207-$K$1136)^2),0)</f>
        <v>0.20099757212732708</v>
      </c>
      <c r="AY207" s="197" t="str">
        <f>IF(AX207&lt;=SMALL(AX$3:AX$1130,1),"MAS PARECIDO","NO")</f>
        <v>NO</v>
      </c>
      <c r="AZ207" s="197" t="str">
        <f>IF(AX207&lt;=SMALL(AX$3:AX$1130,5),"SIMILAR","NO")</f>
        <v>NO</v>
      </c>
      <c r="BA207" s="197" t="str">
        <f t="shared" si="238"/>
        <v>N/A</v>
      </c>
      <c r="BB207" s="197">
        <f t="shared" si="239"/>
        <v>0</v>
      </c>
      <c r="BC207" s="198">
        <f t="shared" si="240"/>
        <v>0</v>
      </c>
      <c r="BD207" s="196">
        <f>IFERROR(SQRT(($E207-$E$1136)^2+($O207-$O$1136)^2),0)</f>
        <v>2.0000600018000539E-2</v>
      </c>
      <c r="BE207" s="197" t="str">
        <f>IF(BD207&lt;=SMALL(BD$3:BD$1130,1),"MAS PARECIDO","NO")</f>
        <v>NO</v>
      </c>
      <c r="BF207" s="197" t="str">
        <f>IF(BD207&lt;=SMALL(BD$3:BD$1130,5),"SIMILAR","NO")</f>
        <v>NO</v>
      </c>
      <c r="BG207" s="197" t="str">
        <f t="shared" si="241"/>
        <v>N/A</v>
      </c>
      <c r="BH207" s="197">
        <f t="shared" si="242"/>
        <v>0</v>
      </c>
      <c r="BI207" s="198">
        <f t="shared" si="243"/>
        <v>0</v>
      </c>
      <c r="BJ207" s="199">
        <f>IFERROR(SQRT(($E207-$E$1136)^2+($R207-$R$1136)^2),0)</f>
        <v>2.0000600018000539E-2</v>
      </c>
      <c r="BK207" s="197" t="str">
        <f>IF(BJ207&lt;=SMALL(BJ$3:BJ$1130,1),"MAS PARECIDO","NO")</f>
        <v>NO</v>
      </c>
      <c r="BL207" s="197" t="str">
        <f>IF(BJ207&lt;=SMALL(BJ$3:BJ$1130,5),"SIMILAR","NO")</f>
        <v>NO</v>
      </c>
      <c r="BM207" s="197" t="str">
        <f t="shared" si="244"/>
        <v>N/A</v>
      </c>
      <c r="BN207" s="197">
        <f t="shared" si="245"/>
        <v>0</v>
      </c>
      <c r="BO207" s="198">
        <f t="shared" si="246"/>
        <v>0</v>
      </c>
      <c r="BP207" s="199">
        <f>IFERROR(SQRT(($E207-$E$1136)^2+($U207-$U$1136)^2),0)</f>
        <v>2.0000600018000539E-2</v>
      </c>
      <c r="BQ207" s="197" t="str">
        <f>IF(BP207&lt;=SMALL(BP$3:BP$1130,1),"MAS PARECIDO","NO")</f>
        <v>NO</v>
      </c>
      <c r="BR207" s="197" t="str">
        <f>IF(BP207&lt;=SMALL(BP$3:BP$1130,5),"SIMILAR","NO")</f>
        <v>NO</v>
      </c>
      <c r="BS207" s="197" t="str">
        <f t="shared" si="247"/>
        <v>N/A</v>
      </c>
      <c r="BT207" s="197">
        <f t="shared" si="248"/>
        <v>0</v>
      </c>
      <c r="BU207" s="198">
        <f t="shared" si="249"/>
        <v>0</v>
      </c>
      <c r="BV207" s="199">
        <f>IFERROR(SQRT(($E207-$E$1136)^2+($X207-$X$1136)^2),0)</f>
        <v>0.40049971785393318</v>
      </c>
      <c r="BW207" s="197" t="str">
        <f>IF(BV207&lt;=SMALL(BV$3:BV$1130,1),"MAS PARECIDO","NO")</f>
        <v>NO</v>
      </c>
      <c r="BX207" s="197" t="str">
        <f>IF(BV207&lt;=SMALL(BV$3:BV$1130,5),"SIMILAR","NO")</f>
        <v>NO</v>
      </c>
      <c r="BY207" s="197" t="str">
        <f t="shared" si="250"/>
        <v>N/A</v>
      </c>
      <c r="BZ207" s="197">
        <f t="shared" si="251"/>
        <v>0</v>
      </c>
      <c r="CA207" s="198">
        <f t="shared" si="252"/>
        <v>0</v>
      </c>
      <c r="CB207" s="199">
        <f>IFERROR(SQRT(($E207-$E$1136)^2+($AA207-$AA$1136)^2),0)</f>
        <v>2.0000600018000539E-2</v>
      </c>
      <c r="CC207" s="197" t="str">
        <f>IF(CB207&lt;=SMALL(CB$3:CB$1130,1),"MAS PARECIDO","NO")</f>
        <v>NO</v>
      </c>
      <c r="CD207" s="197" t="str">
        <f>IF(CB207&lt;=SMALL(CB$3:CB$1130,5),"SIMILAR","NO")</f>
        <v>NO</v>
      </c>
      <c r="CE207" s="197" t="str">
        <f t="shared" si="253"/>
        <v>N/A</v>
      </c>
      <c r="CF207" s="197">
        <f t="shared" si="254"/>
        <v>0</v>
      </c>
      <c r="CG207" s="198">
        <f t="shared" si="255"/>
        <v>0</v>
      </c>
      <c r="CH207" s="199">
        <f>IFERROR(SQRT(($E207-$E$1136)^2+($AD207-$AD$1136)^2),0)</f>
        <v>2.0000600018000539E-2</v>
      </c>
      <c r="CI207" s="197" t="str">
        <f>IF(CH207&lt;=SMALL(CH$3:CH$1130,1),"MAS PARECIDO","NO")</f>
        <v>NO</v>
      </c>
      <c r="CJ207" s="197" t="str">
        <f>IF(CH207&lt;=SMALL(CH$3:CH$1130,5),"SIMILAR","NO")</f>
        <v>NO</v>
      </c>
      <c r="CK207" s="197" t="str">
        <f t="shared" si="256"/>
        <v>N/A</v>
      </c>
      <c r="CL207" s="197">
        <f t="shared" si="257"/>
        <v>0</v>
      </c>
      <c r="CM207" s="198">
        <f t="shared" si="258"/>
        <v>0</v>
      </c>
      <c r="CN207" s="199">
        <f>IFERROR(SQRT(($E207-$E$1136)^2+($AG207-$AG$1136)^2),0)</f>
        <v>2.0000600018000539E-2</v>
      </c>
      <c r="CO207" s="197" t="str">
        <f>IF(CN207&lt;=SMALL(CN$3:CN$1130,1),"MAS PARECIDO","NO")</f>
        <v>NO</v>
      </c>
      <c r="CP207" s="197" t="str">
        <f>IF(CN207&lt;=SMALL(CN$3:CN$1130,5),"SIMILAR","NO")</f>
        <v>NO</v>
      </c>
      <c r="CQ207" s="197" t="str">
        <f t="shared" si="259"/>
        <v>N/A</v>
      </c>
      <c r="CR207" s="197">
        <f t="shared" si="260"/>
        <v>0</v>
      </c>
      <c r="CS207" s="198">
        <f t="shared" si="261"/>
        <v>0</v>
      </c>
      <c r="CT207" s="199">
        <f>IFERROR(SQRT(($E207-$E$1136)^2+($AJ207-$AJ$1136)^2),0)</f>
        <v>2.0000600018000539E-2</v>
      </c>
      <c r="CU207" s="197" t="str">
        <f>IF(CT207&lt;=SMALL(CT$3:CT$1130,1),"MAS PARECIDO","NO")</f>
        <v>NO</v>
      </c>
      <c r="CV207" s="197" t="str">
        <f>IF(CT207&lt;=SMALL(CT$3:CT$1130,5),"SIMILAR","NO")</f>
        <v>NO</v>
      </c>
      <c r="CW207" s="197" t="str">
        <f t="shared" si="262"/>
        <v>N/A</v>
      </c>
      <c r="CX207" s="197">
        <f t="shared" si="263"/>
        <v>0</v>
      </c>
      <c r="CY207" s="198">
        <f t="shared" si="264"/>
        <v>0</v>
      </c>
      <c r="CZ207" s="2" t="s">
        <v>1644</v>
      </c>
      <c r="DA207" s="2" t="s">
        <v>1645</v>
      </c>
      <c r="DB207" s="2">
        <v>0</v>
      </c>
      <c r="DC207" s="2" t="s">
        <v>189</v>
      </c>
    </row>
    <row r="208" spans="1:107">
      <c r="A208" s="24" t="s">
        <v>459</v>
      </c>
      <c r="B208" s="46">
        <v>38688</v>
      </c>
      <c r="C208" s="190">
        <f>(B208-$B$1132)/($B$1133-$B$1132)</f>
        <v>3.9957556293895691E-2</v>
      </c>
      <c r="D208" s="46">
        <v>7800</v>
      </c>
      <c r="E208" s="190">
        <f>(D208-$D$1132)/($D$1133-$D$1132)</f>
        <v>1.5570467114013421E-2</v>
      </c>
      <c r="F208" s="46" t="s">
        <v>53</v>
      </c>
      <c r="G208" s="192">
        <f>VLOOKUP(F208,'DATOS DE SOPORTE'!$Y$5:$Z$8,2,FALSE)</f>
        <v>2</v>
      </c>
      <c r="H208" s="190">
        <f>(G208-$G$1132)/($G$1133-$G$1132)</f>
        <v>0.33333333333333331</v>
      </c>
      <c r="I208" s="50">
        <v>1</v>
      </c>
      <c r="J208" s="200">
        <f t="shared" si="224"/>
        <v>1</v>
      </c>
      <c r="K208" s="190">
        <f>(J208-$J$1132)/($J$1133-$J$1132)</f>
        <v>0.2</v>
      </c>
      <c r="L208" s="193" t="str">
        <f t="shared" si="225"/>
        <v>SI</v>
      </c>
      <c r="M208" s="46" t="s">
        <v>192</v>
      </c>
      <c r="N208" s="192">
        <f t="shared" si="226"/>
        <v>2</v>
      </c>
      <c r="O208" s="190">
        <f>(N208-N$1132)/(N$1133-N$1132)</f>
        <v>1</v>
      </c>
      <c r="P208" s="46" t="s">
        <v>58</v>
      </c>
      <c r="Q208" s="192">
        <f t="shared" si="227"/>
        <v>3</v>
      </c>
      <c r="R208" s="190">
        <f>(Q208-Q$1132)/(Q$1133-Q$1132)</f>
        <v>1</v>
      </c>
      <c r="S208" s="46" t="s">
        <v>60</v>
      </c>
      <c r="T208" s="192">
        <f t="shared" si="228"/>
        <v>2</v>
      </c>
      <c r="U208" s="190">
        <f>(T208-T$1132)/(T$1133-T$1132)</f>
        <v>1</v>
      </c>
      <c r="V208" s="46" t="s">
        <v>212</v>
      </c>
      <c r="W208" s="194">
        <f>VLOOKUP(V208,'DATOS DE SOPORTE'!$S$5:$T$10,2,FALSE)</f>
        <v>3</v>
      </c>
      <c r="X208" s="201">
        <f>(W208-W$1132)/(W$1133-W$1132)</f>
        <v>0.4</v>
      </c>
      <c r="Y208" s="46" t="s">
        <v>188</v>
      </c>
      <c r="Z208" s="194">
        <f t="shared" si="229"/>
        <v>1</v>
      </c>
      <c r="AA208" s="201">
        <f>(Z208-Z$1132)/(Z$1133-Z$1132)</f>
        <v>0</v>
      </c>
      <c r="AB208" s="46" t="s">
        <v>136</v>
      </c>
      <c r="AC208" s="194">
        <f t="shared" si="230"/>
        <v>2</v>
      </c>
      <c r="AD208" s="201">
        <f>(AC208-AC$1132)/(AC$1133-AC$1132)</f>
        <v>1</v>
      </c>
      <c r="AE208" s="46" t="s">
        <v>136</v>
      </c>
      <c r="AF208" s="194">
        <f t="shared" si="231"/>
        <v>2</v>
      </c>
      <c r="AG208" s="201">
        <f>(AF208-AF$1132)/(AF$1133-AF$1132)</f>
        <v>1</v>
      </c>
      <c r="AH208" s="24" t="s">
        <v>67</v>
      </c>
      <c r="AI208" s="194">
        <f>VLOOKUP(AH208,'DATOS DE SOPORTE'!$V$5:$W$8,2,FALSE)</f>
        <v>1</v>
      </c>
      <c r="AJ208" s="201">
        <f>(AI208-AI$1132)/(AI$1133-AI$1132)</f>
        <v>0</v>
      </c>
      <c r="AK208" s="58" t="str">
        <f t="shared" si="170"/>
        <v>Bueno</v>
      </c>
      <c r="AL208" s="196">
        <f>IFERROR(SQRT(($E208-$E$1136)^2+($C208-$C$1136)^2),0)</f>
        <v>0.16591651619848025</v>
      </c>
      <c r="AM208" s="197" t="str">
        <f>IF(AL208&lt;=SMALL($AL$3:$AL$1130,1),"MAS PARECIDO","NO")</f>
        <v>NO</v>
      </c>
      <c r="AN208" s="197" t="str">
        <f>IF(AL208&lt;=SMALL($AL$3:$AL$1130,5),"SIMILAR","NO")</f>
        <v>NO</v>
      </c>
      <c r="AO208" s="197" t="str">
        <f t="shared" si="232"/>
        <v>N/A</v>
      </c>
      <c r="AP208" s="197">
        <f t="shared" si="233"/>
        <v>0</v>
      </c>
      <c r="AQ208" s="198">
        <f t="shared" si="234"/>
        <v>0</v>
      </c>
      <c r="AR208" s="196">
        <f>IFERROR(SQRT(($E208-$E$1136)^2+($H208-$H$1136)^2),0)</f>
        <v>1.5600468014040423E-2</v>
      </c>
      <c r="AS208" s="197" t="str">
        <f>IF(AR208&lt;=SMALL(AR$3:AR$1130,1),"MAS PARECIDO","NO")</f>
        <v>NO</v>
      </c>
      <c r="AT208" s="197" t="str">
        <f>IF(AR208&lt;=SMALL(AR$3:AR$1130,5),"SIMILAR","NO")</f>
        <v>NO</v>
      </c>
      <c r="AU208" s="197" t="str">
        <f t="shared" si="235"/>
        <v>N/A</v>
      </c>
      <c r="AV208" s="197">
        <f t="shared" si="236"/>
        <v>0</v>
      </c>
      <c r="AW208" s="198">
        <f t="shared" si="237"/>
        <v>0</v>
      </c>
      <c r="AX208" s="199">
        <f>IFERROR(SQRT(($E208-$E$1136)^2+($K208-$K$1136)^2),0)</f>
        <v>1.5600468014040423E-2</v>
      </c>
      <c r="AY208" s="197" t="str">
        <f>IF(AX208&lt;=SMALL(AX$3:AX$1130,1),"MAS PARECIDO","NO")</f>
        <v>NO</v>
      </c>
      <c r="AZ208" s="197" t="str">
        <f>IF(AX208&lt;=SMALL(AX$3:AX$1130,5),"SIMILAR","NO")</f>
        <v>NO</v>
      </c>
      <c r="BA208" s="197" t="str">
        <f t="shared" si="238"/>
        <v>N/A</v>
      </c>
      <c r="BB208" s="197">
        <f t="shared" si="239"/>
        <v>0</v>
      </c>
      <c r="BC208" s="198">
        <f t="shared" si="240"/>
        <v>0</v>
      </c>
      <c r="BD208" s="196">
        <f>IFERROR(SQRT(($E208-$E$1136)^2+($O208-$O$1136)^2),0)</f>
        <v>1.5600468014040423E-2</v>
      </c>
      <c r="BE208" s="197" t="str">
        <f>IF(BD208&lt;=SMALL(BD$3:BD$1130,1),"MAS PARECIDO","NO")</f>
        <v>NO</v>
      </c>
      <c r="BF208" s="197" t="str">
        <f>IF(BD208&lt;=SMALL(BD$3:BD$1130,5),"SIMILAR","NO")</f>
        <v>NO</v>
      </c>
      <c r="BG208" s="197" t="str">
        <f t="shared" si="241"/>
        <v>N/A</v>
      </c>
      <c r="BH208" s="197">
        <f t="shared" si="242"/>
        <v>0</v>
      </c>
      <c r="BI208" s="198">
        <f t="shared" si="243"/>
        <v>0</v>
      </c>
      <c r="BJ208" s="199">
        <f>IFERROR(SQRT(($E208-$E$1136)^2+($R208-$R$1136)^2),0)</f>
        <v>0.50024331539987332</v>
      </c>
      <c r="BK208" s="197" t="str">
        <f>IF(BJ208&lt;=SMALL(BJ$3:BJ$1130,1),"MAS PARECIDO","NO")</f>
        <v>NO</v>
      </c>
      <c r="BL208" s="197" t="str">
        <f>IF(BJ208&lt;=SMALL(BJ$3:BJ$1130,5),"SIMILAR","NO")</f>
        <v>NO</v>
      </c>
      <c r="BM208" s="197" t="str">
        <f t="shared" si="244"/>
        <v>N/A</v>
      </c>
      <c r="BN208" s="197">
        <f t="shared" si="245"/>
        <v>0</v>
      </c>
      <c r="BO208" s="198">
        <f t="shared" si="246"/>
        <v>0</v>
      </c>
      <c r="BP208" s="199">
        <f>IFERROR(SQRT(($E208-$E$1136)^2+($U208-$U$1136)^2),0)</f>
        <v>1.0001216798981298</v>
      </c>
      <c r="BQ208" s="197" t="str">
        <f>IF(BP208&lt;=SMALL(BP$3:BP$1130,1),"MAS PARECIDO","NO")</f>
        <v>NO</v>
      </c>
      <c r="BR208" s="197" t="str">
        <f>IF(BP208&lt;=SMALL(BP$3:BP$1130,5),"SIMILAR","NO")</f>
        <v>NO</v>
      </c>
      <c r="BS208" s="197" t="str">
        <f t="shared" si="247"/>
        <v>N/A</v>
      </c>
      <c r="BT208" s="197">
        <f t="shared" si="248"/>
        <v>0</v>
      </c>
      <c r="BU208" s="198">
        <f t="shared" si="249"/>
        <v>0</v>
      </c>
      <c r="BV208" s="199">
        <f>IFERROR(SQRT(($E208-$E$1136)^2+($X208-$X$1136)^2),0)</f>
        <v>0.40030410265479061</v>
      </c>
      <c r="BW208" s="197" t="str">
        <f>IF(BV208&lt;=SMALL(BV$3:BV$1130,1),"MAS PARECIDO","NO")</f>
        <v>NO</v>
      </c>
      <c r="BX208" s="197" t="str">
        <f>IF(BV208&lt;=SMALL(BV$3:BV$1130,5),"SIMILAR","NO")</f>
        <v>NO</v>
      </c>
      <c r="BY208" s="197" t="str">
        <f t="shared" si="250"/>
        <v>N/A</v>
      </c>
      <c r="BZ208" s="197">
        <f t="shared" si="251"/>
        <v>0</v>
      </c>
      <c r="CA208" s="198">
        <f t="shared" si="252"/>
        <v>0</v>
      </c>
      <c r="CB208" s="199">
        <f>IFERROR(SQRT(($E208-$E$1136)^2+($AA208-$AA$1136)^2),0)</f>
        <v>1.5600468014040423E-2</v>
      </c>
      <c r="CC208" s="197" t="str">
        <f>IF(CB208&lt;=SMALL(CB$3:CB$1130,1),"MAS PARECIDO","NO")</f>
        <v>NO</v>
      </c>
      <c r="CD208" s="197" t="str">
        <f>IF(CB208&lt;=SMALL(CB$3:CB$1130,5),"SIMILAR","NO")</f>
        <v>NO</v>
      </c>
      <c r="CE208" s="197" t="str">
        <f t="shared" si="253"/>
        <v>N/A</v>
      </c>
      <c r="CF208" s="197">
        <f t="shared" si="254"/>
        <v>0</v>
      </c>
      <c r="CG208" s="198">
        <f t="shared" si="255"/>
        <v>0</v>
      </c>
      <c r="CH208" s="199">
        <f>IFERROR(SQRT(($E208-$E$1136)^2+($AD208-$AD$1136)^2),0)</f>
        <v>1.5600468014040423E-2</v>
      </c>
      <c r="CI208" s="197" t="str">
        <f>IF(CH208&lt;=SMALL(CH$3:CH$1130,1),"MAS PARECIDO","NO")</f>
        <v>NO</v>
      </c>
      <c r="CJ208" s="197" t="str">
        <f>IF(CH208&lt;=SMALL(CH$3:CH$1130,5),"SIMILAR","NO")</f>
        <v>NO</v>
      </c>
      <c r="CK208" s="197" t="str">
        <f t="shared" si="256"/>
        <v>N/A</v>
      </c>
      <c r="CL208" s="197">
        <f t="shared" si="257"/>
        <v>0</v>
      </c>
      <c r="CM208" s="198">
        <f t="shared" si="258"/>
        <v>0</v>
      </c>
      <c r="CN208" s="199">
        <f>IFERROR(SQRT(($E208-$E$1136)^2+($AG208-$AG$1136)^2),0)</f>
        <v>1.5600468014040423E-2</v>
      </c>
      <c r="CO208" s="197" t="str">
        <f>IF(CN208&lt;=SMALL(CN$3:CN$1130,1),"MAS PARECIDO","NO")</f>
        <v>NO</v>
      </c>
      <c r="CP208" s="197" t="str">
        <f>IF(CN208&lt;=SMALL(CN$3:CN$1130,5),"SIMILAR","NO")</f>
        <v>NO</v>
      </c>
      <c r="CQ208" s="197" t="str">
        <f t="shared" si="259"/>
        <v>N/A</v>
      </c>
      <c r="CR208" s="197">
        <f t="shared" si="260"/>
        <v>0</v>
      </c>
      <c r="CS208" s="198">
        <f t="shared" si="261"/>
        <v>0</v>
      </c>
      <c r="CT208" s="199">
        <f>IFERROR(SQRT(($E208-$E$1136)^2+($AJ208-$AJ$1136)^2),0)</f>
        <v>1.5600468014040423E-2</v>
      </c>
      <c r="CU208" s="197" t="str">
        <f>IF(CT208&lt;=SMALL(CT$3:CT$1130,1),"MAS PARECIDO","NO")</f>
        <v>NO</v>
      </c>
      <c r="CV208" s="197" t="str">
        <f>IF(CT208&lt;=SMALL(CT$3:CT$1130,5),"SIMILAR","NO")</f>
        <v>NO</v>
      </c>
      <c r="CW208" s="197" t="str">
        <f t="shared" si="262"/>
        <v>N/A</v>
      </c>
      <c r="CX208" s="197">
        <f t="shared" si="263"/>
        <v>0</v>
      </c>
      <c r="CY208" s="198">
        <f t="shared" si="264"/>
        <v>0</v>
      </c>
      <c r="CZ208" s="2" t="s">
        <v>1646</v>
      </c>
      <c r="DA208" s="2" t="s">
        <v>1647</v>
      </c>
      <c r="DB208" s="2">
        <v>0</v>
      </c>
      <c r="DC208" s="2" t="s">
        <v>189</v>
      </c>
    </row>
    <row r="209" spans="1:107">
      <c r="A209" s="24" t="s">
        <v>460</v>
      </c>
      <c r="B209" s="46">
        <v>49626.68</v>
      </c>
      <c r="C209" s="190">
        <f>(B209-$B$1132)/($B$1133-$B$1132)</f>
        <v>5.2743923810891775E-2</v>
      </c>
      <c r="D209" s="46">
        <v>9000</v>
      </c>
      <c r="E209" s="190">
        <f>(D209-$D$1132)/($D$1133-$D$1132)</f>
        <v>1.7970539116173485E-2</v>
      </c>
      <c r="F209" s="46" t="s">
        <v>53</v>
      </c>
      <c r="G209" s="192">
        <f>VLOOKUP(F209,'DATOS DE SOPORTE'!$Y$5:$Z$8,2,FALSE)</f>
        <v>2</v>
      </c>
      <c r="H209" s="190">
        <f>(G209-$G$1132)/($G$1133-$G$1132)</f>
        <v>0.33333333333333331</v>
      </c>
      <c r="I209" s="50">
        <v>2</v>
      </c>
      <c r="J209" s="200">
        <f t="shared" si="224"/>
        <v>2</v>
      </c>
      <c r="K209" s="190">
        <f>(J209-$J$1132)/($J$1133-$J$1132)</f>
        <v>0.4</v>
      </c>
      <c r="L209" s="193" t="str">
        <f t="shared" si="225"/>
        <v>SI</v>
      </c>
      <c r="M209" s="46" t="s">
        <v>192</v>
      </c>
      <c r="N209" s="192">
        <f t="shared" si="226"/>
        <v>2</v>
      </c>
      <c r="O209" s="190">
        <f>(N209-N$1132)/(N$1133-N$1132)</f>
        <v>1</v>
      </c>
      <c r="P209" s="46" t="s">
        <v>196</v>
      </c>
      <c r="Q209" s="192">
        <f t="shared" si="227"/>
        <v>1</v>
      </c>
      <c r="R209" s="190">
        <f>(Q209-Q$1132)/(Q$1133-Q$1132)</f>
        <v>0</v>
      </c>
      <c r="S209" s="46" t="s">
        <v>60</v>
      </c>
      <c r="T209" s="192">
        <f t="shared" si="228"/>
        <v>2</v>
      </c>
      <c r="U209" s="190">
        <f>(T209-T$1132)/(T$1133-T$1132)</f>
        <v>1</v>
      </c>
      <c r="V209" s="46" t="s">
        <v>62</v>
      </c>
      <c r="W209" s="194">
        <f>VLOOKUP(V209,'DATOS DE SOPORTE'!$S$5:$T$10,2,FALSE)</f>
        <v>1</v>
      </c>
      <c r="X209" s="201">
        <f>(W209-W$1132)/(W$1133-W$1132)</f>
        <v>0</v>
      </c>
      <c r="Y209" s="46" t="s">
        <v>188</v>
      </c>
      <c r="Z209" s="194">
        <f t="shared" si="229"/>
        <v>1</v>
      </c>
      <c r="AA209" s="201">
        <f>(Z209-Z$1132)/(Z$1133-Z$1132)</f>
        <v>0</v>
      </c>
      <c r="AB209" s="46" t="s">
        <v>136</v>
      </c>
      <c r="AC209" s="194">
        <f t="shared" si="230"/>
        <v>2</v>
      </c>
      <c r="AD209" s="201">
        <f>(AC209-AC$1132)/(AC$1133-AC$1132)</f>
        <v>1</v>
      </c>
      <c r="AE209" s="46" t="s">
        <v>188</v>
      </c>
      <c r="AF209" s="194">
        <f t="shared" si="231"/>
        <v>1</v>
      </c>
      <c r="AG209" s="201">
        <f>(AF209-AF$1132)/(AF$1133-AF$1132)</f>
        <v>0</v>
      </c>
      <c r="AH209" s="24" t="s">
        <v>67</v>
      </c>
      <c r="AI209" s="194">
        <f>VLOOKUP(AH209,'DATOS DE SOPORTE'!$V$5:$W$8,2,FALSE)</f>
        <v>1</v>
      </c>
      <c r="AJ209" s="201">
        <f>(AI209-AI$1132)/(AI$1133-AI$1132)</f>
        <v>0</v>
      </c>
      <c r="AK209" s="58" t="str">
        <f t="shared" si="170"/>
        <v>Bueno</v>
      </c>
      <c r="AL209" s="196">
        <f>IFERROR(SQRT(($E209-$E$1136)^2+($C209-$C$1136)^2),0)</f>
        <v>0.15345450333069763</v>
      </c>
      <c r="AM209" s="197" t="str">
        <f>IF(AL209&lt;=SMALL($AL$3:$AL$1130,1),"MAS PARECIDO","NO")</f>
        <v>NO</v>
      </c>
      <c r="AN209" s="197" t="str">
        <f>IF(AL209&lt;=SMALL($AL$3:$AL$1130,5),"SIMILAR","NO")</f>
        <v>NO</v>
      </c>
      <c r="AO209" s="197" t="str">
        <f t="shared" si="232"/>
        <v>N/A</v>
      </c>
      <c r="AP209" s="197">
        <f t="shared" si="233"/>
        <v>0</v>
      </c>
      <c r="AQ209" s="198">
        <f t="shared" si="234"/>
        <v>0</v>
      </c>
      <c r="AR209" s="196">
        <f>IFERROR(SQRT(($E209-$E$1136)^2+($H209-$H$1136)^2),0)</f>
        <v>1.8000540016200484E-2</v>
      </c>
      <c r="AS209" s="197" t="str">
        <f>IF(AR209&lt;=SMALL(AR$3:AR$1130,1),"MAS PARECIDO","NO")</f>
        <v>NO</v>
      </c>
      <c r="AT209" s="197" t="str">
        <f>IF(AR209&lt;=SMALL(AR$3:AR$1130,5),"SIMILAR","NO")</f>
        <v>NO</v>
      </c>
      <c r="AU209" s="197" t="str">
        <f t="shared" si="235"/>
        <v>N/A</v>
      </c>
      <c r="AV209" s="197">
        <f t="shared" si="236"/>
        <v>0</v>
      </c>
      <c r="AW209" s="198">
        <f t="shared" si="237"/>
        <v>0</v>
      </c>
      <c r="AX209" s="199">
        <f>IFERROR(SQRT(($E209-$E$1136)^2+($K209-$K$1136)^2),0)</f>
        <v>0.20080841476610198</v>
      </c>
      <c r="AY209" s="197" t="str">
        <f>IF(AX209&lt;=SMALL(AX$3:AX$1130,1),"MAS PARECIDO","NO")</f>
        <v>NO</v>
      </c>
      <c r="AZ209" s="197" t="str">
        <f>IF(AX209&lt;=SMALL(AX$3:AX$1130,5),"SIMILAR","NO")</f>
        <v>NO</v>
      </c>
      <c r="BA209" s="197" t="str">
        <f t="shared" si="238"/>
        <v>N/A</v>
      </c>
      <c r="BB209" s="197">
        <f t="shared" si="239"/>
        <v>0</v>
      </c>
      <c r="BC209" s="198">
        <f t="shared" si="240"/>
        <v>0</v>
      </c>
      <c r="BD209" s="196">
        <f>IFERROR(SQRT(($E209-$E$1136)^2+($O209-$O$1136)^2),0)</f>
        <v>1.8000540016200484E-2</v>
      </c>
      <c r="BE209" s="197" t="str">
        <f>IF(BD209&lt;=SMALL(BD$3:BD$1130,1),"MAS PARECIDO","NO")</f>
        <v>NO</v>
      </c>
      <c r="BF209" s="197" t="str">
        <f>IF(BD209&lt;=SMALL(BD$3:BD$1130,5),"SIMILAR","NO")</f>
        <v>NO</v>
      </c>
      <c r="BG209" s="197" t="str">
        <f t="shared" si="241"/>
        <v>N/A</v>
      </c>
      <c r="BH209" s="197">
        <f t="shared" si="242"/>
        <v>0</v>
      </c>
      <c r="BI209" s="198">
        <f t="shared" si="243"/>
        <v>0</v>
      </c>
      <c r="BJ209" s="199">
        <f>IFERROR(SQRT(($E209-$E$1136)^2+($R209-$R$1136)^2),0)</f>
        <v>0.50032391452025837</v>
      </c>
      <c r="BK209" s="197" t="str">
        <f>IF(BJ209&lt;=SMALL(BJ$3:BJ$1130,1),"MAS PARECIDO","NO")</f>
        <v>NO</v>
      </c>
      <c r="BL209" s="197" t="str">
        <f>IF(BJ209&lt;=SMALL(BJ$3:BJ$1130,5),"SIMILAR","NO")</f>
        <v>NO</v>
      </c>
      <c r="BM209" s="197" t="str">
        <f t="shared" si="244"/>
        <v>N/A</v>
      </c>
      <c r="BN209" s="197">
        <f t="shared" si="245"/>
        <v>0</v>
      </c>
      <c r="BO209" s="198">
        <f t="shared" si="246"/>
        <v>0</v>
      </c>
      <c r="BP209" s="199">
        <f>IFERROR(SQRT(($E209-$E$1136)^2+($U209-$U$1136)^2),0)</f>
        <v>1.0001619965989883</v>
      </c>
      <c r="BQ209" s="197" t="str">
        <f>IF(BP209&lt;=SMALL(BP$3:BP$1130,1),"MAS PARECIDO","NO")</f>
        <v>NO</v>
      </c>
      <c r="BR209" s="197" t="str">
        <f>IF(BP209&lt;=SMALL(BP$3:BP$1130,5),"SIMILAR","NO")</f>
        <v>NO</v>
      </c>
      <c r="BS209" s="197" t="str">
        <f t="shared" si="247"/>
        <v>N/A</v>
      </c>
      <c r="BT209" s="197">
        <f t="shared" si="248"/>
        <v>0</v>
      </c>
      <c r="BU209" s="198">
        <f t="shared" si="249"/>
        <v>0</v>
      </c>
      <c r="BV209" s="199">
        <f>IFERROR(SQRT(($E209-$E$1136)^2+($X209-$X$1136)^2),0)</f>
        <v>1.8000540016200484E-2</v>
      </c>
      <c r="BW209" s="197" t="str">
        <f>IF(BV209&lt;=SMALL(BV$3:BV$1130,1),"MAS PARECIDO","NO")</f>
        <v>NO</v>
      </c>
      <c r="BX209" s="197" t="str">
        <f>IF(BV209&lt;=SMALL(BV$3:BV$1130,5),"SIMILAR","NO")</f>
        <v>NO</v>
      </c>
      <c r="BY209" s="197" t="str">
        <f t="shared" si="250"/>
        <v>N/A</v>
      </c>
      <c r="BZ209" s="197">
        <f t="shared" si="251"/>
        <v>0</v>
      </c>
      <c r="CA209" s="198">
        <f t="shared" si="252"/>
        <v>0</v>
      </c>
      <c r="CB209" s="199">
        <f>IFERROR(SQRT(($E209-$E$1136)^2+($AA209-$AA$1136)^2),0)</f>
        <v>1.8000540016200484E-2</v>
      </c>
      <c r="CC209" s="197" t="str">
        <f>IF(CB209&lt;=SMALL(CB$3:CB$1130,1),"MAS PARECIDO","NO")</f>
        <v>NO</v>
      </c>
      <c r="CD209" s="197" t="str">
        <f>IF(CB209&lt;=SMALL(CB$3:CB$1130,5),"SIMILAR","NO")</f>
        <v>NO</v>
      </c>
      <c r="CE209" s="197" t="str">
        <f t="shared" si="253"/>
        <v>N/A</v>
      </c>
      <c r="CF209" s="197">
        <f t="shared" si="254"/>
        <v>0</v>
      </c>
      <c r="CG209" s="198">
        <f t="shared" si="255"/>
        <v>0</v>
      </c>
      <c r="CH209" s="199">
        <f>IFERROR(SQRT(($E209-$E$1136)^2+($AD209-$AD$1136)^2),0)</f>
        <v>1.8000540016200484E-2</v>
      </c>
      <c r="CI209" s="197" t="str">
        <f>IF(CH209&lt;=SMALL(CH$3:CH$1130,1),"MAS PARECIDO","NO")</f>
        <v>NO</v>
      </c>
      <c r="CJ209" s="197" t="str">
        <f>IF(CH209&lt;=SMALL(CH$3:CH$1130,5),"SIMILAR","NO")</f>
        <v>NO</v>
      </c>
      <c r="CK209" s="197" t="str">
        <f t="shared" si="256"/>
        <v>N/A</v>
      </c>
      <c r="CL209" s="197">
        <f t="shared" si="257"/>
        <v>0</v>
      </c>
      <c r="CM209" s="198">
        <f t="shared" si="258"/>
        <v>0</v>
      </c>
      <c r="CN209" s="199">
        <f>IFERROR(SQRT(($E209-$E$1136)^2+($AG209-$AG$1136)^2),0)</f>
        <v>1.0001619965989883</v>
      </c>
      <c r="CO209" s="197" t="str">
        <f>IF(CN209&lt;=SMALL(CN$3:CN$1130,1),"MAS PARECIDO","NO")</f>
        <v>NO</v>
      </c>
      <c r="CP209" s="197" t="str">
        <f>IF(CN209&lt;=SMALL(CN$3:CN$1130,5),"SIMILAR","NO")</f>
        <v>NO</v>
      </c>
      <c r="CQ209" s="197" t="str">
        <f t="shared" si="259"/>
        <v>N/A</v>
      </c>
      <c r="CR209" s="197">
        <f t="shared" si="260"/>
        <v>0</v>
      </c>
      <c r="CS209" s="198">
        <f t="shared" si="261"/>
        <v>0</v>
      </c>
      <c r="CT209" s="199">
        <f>IFERROR(SQRT(($E209-$E$1136)^2+($AJ209-$AJ$1136)^2),0)</f>
        <v>1.8000540016200484E-2</v>
      </c>
      <c r="CU209" s="197" t="str">
        <f>IF(CT209&lt;=SMALL(CT$3:CT$1130,1),"MAS PARECIDO","NO")</f>
        <v>NO</v>
      </c>
      <c r="CV209" s="197" t="str">
        <f>IF(CT209&lt;=SMALL(CT$3:CT$1130,5),"SIMILAR","NO")</f>
        <v>NO</v>
      </c>
      <c r="CW209" s="197" t="str">
        <f t="shared" si="262"/>
        <v>N/A</v>
      </c>
      <c r="CX209" s="197">
        <f t="shared" si="263"/>
        <v>0</v>
      </c>
      <c r="CY209" s="198">
        <f t="shared" si="264"/>
        <v>0</v>
      </c>
      <c r="CZ209" s="2" t="s">
        <v>1648</v>
      </c>
      <c r="DA209" s="2" t="s">
        <v>1649</v>
      </c>
      <c r="DB209" s="2">
        <v>0</v>
      </c>
      <c r="DC209" s="2" t="s">
        <v>189</v>
      </c>
    </row>
    <row r="210" spans="1:107">
      <c r="A210" s="24" t="s">
        <v>461</v>
      </c>
      <c r="B210" s="46">
        <v>60995</v>
      </c>
      <c r="C210" s="190">
        <f>(B210-$B$1132)/($B$1133-$B$1132)</f>
        <v>6.6032503198058867E-2</v>
      </c>
      <c r="D210" s="46">
        <v>15000</v>
      </c>
      <c r="E210" s="190">
        <f>(D210-$D$1132)/($D$1133-$D$1132)</f>
        <v>2.9970899126973809E-2</v>
      </c>
      <c r="F210" s="46" t="s">
        <v>53</v>
      </c>
      <c r="G210" s="192">
        <f>VLOOKUP(F210,'DATOS DE SOPORTE'!$Y$5:$Z$8,2,FALSE)</f>
        <v>2</v>
      </c>
      <c r="H210" s="190">
        <f>(G210-$G$1132)/($G$1133-$G$1132)</f>
        <v>0.33333333333333331</v>
      </c>
      <c r="I210" s="50">
        <v>0</v>
      </c>
      <c r="J210" s="200">
        <f t="shared" si="224"/>
        <v>0</v>
      </c>
      <c r="K210" s="190">
        <f>(J210-$J$1132)/($J$1133-$J$1132)</f>
        <v>0</v>
      </c>
      <c r="L210" s="193" t="str">
        <f t="shared" si="225"/>
        <v>NO</v>
      </c>
      <c r="M210" s="46" t="s">
        <v>192</v>
      </c>
      <c r="N210" s="192">
        <f t="shared" si="226"/>
        <v>2</v>
      </c>
      <c r="O210" s="190">
        <f>(N210-N$1132)/(N$1133-N$1132)</f>
        <v>1</v>
      </c>
      <c r="P210" s="46" t="s">
        <v>193</v>
      </c>
      <c r="Q210" s="192">
        <f t="shared" si="227"/>
        <v>2</v>
      </c>
      <c r="R210" s="190">
        <f>(Q210-Q$1132)/(Q$1133-Q$1132)</f>
        <v>0.5</v>
      </c>
      <c r="S210" s="46" t="s">
        <v>194</v>
      </c>
      <c r="T210" s="192">
        <f t="shared" si="228"/>
        <v>1</v>
      </c>
      <c r="U210" s="190">
        <f>(T210-T$1132)/(T$1133-T$1132)</f>
        <v>0</v>
      </c>
      <c r="V210" s="46" t="s">
        <v>237</v>
      </c>
      <c r="W210" s="194">
        <f>VLOOKUP(V210,'DATOS DE SOPORTE'!$S$5:$T$10,2,FALSE)</f>
        <v>6</v>
      </c>
      <c r="X210" s="201">
        <f>(W210-W$1132)/(W$1133-W$1132)</f>
        <v>1</v>
      </c>
      <c r="Y210" s="46" t="s">
        <v>188</v>
      </c>
      <c r="Z210" s="194">
        <f t="shared" si="229"/>
        <v>1</v>
      </c>
      <c r="AA210" s="201">
        <f>(Z210-Z$1132)/(Z$1133-Z$1132)</f>
        <v>0</v>
      </c>
      <c r="AB210" s="46" t="s">
        <v>188</v>
      </c>
      <c r="AC210" s="194">
        <f t="shared" si="230"/>
        <v>1</v>
      </c>
      <c r="AD210" s="201">
        <f>(AC210-AC$1132)/(AC$1133-AC$1132)</f>
        <v>0</v>
      </c>
      <c r="AE210" s="46" t="s">
        <v>136</v>
      </c>
      <c r="AF210" s="194">
        <f t="shared" si="231"/>
        <v>2</v>
      </c>
      <c r="AG210" s="201">
        <f>(AF210-AF$1132)/(AF$1133-AF$1132)</f>
        <v>1</v>
      </c>
      <c r="AH210" s="24" t="s">
        <v>199</v>
      </c>
      <c r="AI210" s="194">
        <f>VLOOKUP(AH210,'DATOS DE SOPORTE'!$V$5:$W$8,2,FALSE)</f>
        <v>2</v>
      </c>
      <c r="AJ210" s="201">
        <f>(AI210-AI$1132)/(AI$1133-AI$1132)</f>
        <v>0.33333333333333331</v>
      </c>
      <c r="AK210" s="58" t="str">
        <f t="shared" si="170"/>
        <v>Bueno</v>
      </c>
      <c r="AL210" s="196">
        <f>IFERROR(SQRT(($E210-$E$1136)^2+($C210-$C$1136)^2),0)</f>
        <v>0.14230487287845386</v>
      </c>
      <c r="AM210" s="197" t="str">
        <f>IF(AL210&lt;=SMALL($AL$3:$AL$1130,1),"MAS PARECIDO","NO")</f>
        <v>NO</v>
      </c>
      <c r="AN210" s="197" t="str">
        <f>IF(AL210&lt;=SMALL($AL$3:$AL$1130,5),"SIMILAR","NO")</f>
        <v>NO</v>
      </c>
      <c r="AO210" s="197" t="str">
        <f t="shared" si="232"/>
        <v>N/A</v>
      </c>
      <c r="AP210" s="197">
        <f t="shared" si="233"/>
        <v>0</v>
      </c>
      <c r="AQ210" s="198">
        <f t="shared" si="234"/>
        <v>0</v>
      </c>
      <c r="AR210" s="196">
        <f>IFERROR(SQRT(($E210-$E$1136)^2+($H210-$H$1136)^2),0)</f>
        <v>3.0000900027000808E-2</v>
      </c>
      <c r="AS210" s="197" t="str">
        <f>IF(AR210&lt;=SMALL(AR$3:AR$1130,1),"MAS PARECIDO","NO")</f>
        <v>NO</v>
      </c>
      <c r="AT210" s="197" t="str">
        <f>IF(AR210&lt;=SMALL(AR$3:AR$1130,5),"SIMILAR","NO")</f>
        <v>NO</v>
      </c>
      <c r="AU210" s="197" t="str">
        <f t="shared" si="235"/>
        <v>N/A</v>
      </c>
      <c r="AV210" s="197">
        <f t="shared" si="236"/>
        <v>0</v>
      </c>
      <c r="AW210" s="198">
        <f t="shared" si="237"/>
        <v>0</v>
      </c>
      <c r="AX210" s="199">
        <f>IFERROR(SQRT(($E210-$E$1136)^2+($K210-$K$1136)^2),0)</f>
        <v>0.20223761767393844</v>
      </c>
      <c r="AY210" s="197" t="str">
        <f>IF(AX210&lt;=SMALL(AX$3:AX$1130,1),"MAS PARECIDO","NO")</f>
        <v>NO</v>
      </c>
      <c r="AZ210" s="197" t="str">
        <f>IF(AX210&lt;=SMALL(AX$3:AX$1130,5),"SIMILAR","NO")</f>
        <v>NO</v>
      </c>
      <c r="BA210" s="197" t="str">
        <f t="shared" si="238"/>
        <v>N/A</v>
      </c>
      <c r="BB210" s="197">
        <f t="shared" si="239"/>
        <v>0</v>
      </c>
      <c r="BC210" s="198">
        <f t="shared" si="240"/>
        <v>0</v>
      </c>
      <c r="BD210" s="196">
        <f>IFERROR(SQRT(($E210-$E$1136)^2+($O210-$O$1136)^2),0)</f>
        <v>3.0000900027000808E-2</v>
      </c>
      <c r="BE210" s="197" t="str">
        <f>IF(BD210&lt;=SMALL(BD$3:BD$1130,1),"MAS PARECIDO","NO")</f>
        <v>NO</v>
      </c>
      <c r="BF210" s="197" t="str">
        <f>IF(BD210&lt;=SMALL(BD$3:BD$1130,5),"SIMILAR","NO")</f>
        <v>NO</v>
      </c>
      <c r="BG210" s="197" t="str">
        <f t="shared" si="241"/>
        <v>N/A</v>
      </c>
      <c r="BH210" s="197">
        <f t="shared" si="242"/>
        <v>0</v>
      </c>
      <c r="BI210" s="198">
        <f t="shared" si="243"/>
        <v>0</v>
      </c>
      <c r="BJ210" s="199">
        <f>IFERROR(SQRT(($E210-$E$1136)^2+($R210-$R$1136)^2),0)</f>
        <v>3.0000900027000808E-2</v>
      </c>
      <c r="BK210" s="197" t="str">
        <f>IF(BJ210&lt;=SMALL(BJ$3:BJ$1130,1),"MAS PARECIDO","NO")</f>
        <v>NO</v>
      </c>
      <c r="BL210" s="197" t="str">
        <f>IF(BJ210&lt;=SMALL(BJ$3:BJ$1130,5),"SIMILAR","NO")</f>
        <v>NO</v>
      </c>
      <c r="BM210" s="197" t="str">
        <f t="shared" si="244"/>
        <v>N/A</v>
      </c>
      <c r="BN210" s="197">
        <f t="shared" si="245"/>
        <v>0</v>
      </c>
      <c r="BO210" s="198">
        <f t="shared" si="246"/>
        <v>0</v>
      </c>
      <c r="BP210" s="199">
        <f>IFERROR(SQRT(($E210-$E$1136)^2+($U210-$U$1136)^2),0)</f>
        <v>3.0000900027000808E-2</v>
      </c>
      <c r="BQ210" s="197" t="str">
        <f>IF(BP210&lt;=SMALL(BP$3:BP$1130,1),"MAS PARECIDO","NO")</f>
        <v>NO</v>
      </c>
      <c r="BR210" s="197" t="str">
        <f>IF(BP210&lt;=SMALL(BP$3:BP$1130,5),"SIMILAR","NO")</f>
        <v>NO</v>
      </c>
      <c r="BS210" s="197" t="str">
        <f t="shared" si="247"/>
        <v>N/A</v>
      </c>
      <c r="BT210" s="197">
        <f t="shared" si="248"/>
        <v>0</v>
      </c>
      <c r="BU210" s="198">
        <f t="shared" si="249"/>
        <v>0</v>
      </c>
      <c r="BV210" s="199">
        <f>IFERROR(SQRT(($E210-$E$1136)^2+($X210-$X$1136)^2),0)</f>
        <v>1.0004499257846093</v>
      </c>
      <c r="BW210" s="197" t="str">
        <f>IF(BV210&lt;=SMALL(BV$3:BV$1130,1),"MAS PARECIDO","NO")</f>
        <v>NO</v>
      </c>
      <c r="BX210" s="197" t="str">
        <f>IF(BV210&lt;=SMALL(BV$3:BV$1130,5),"SIMILAR","NO")</f>
        <v>NO</v>
      </c>
      <c r="BY210" s="197" t="str">
        <f t="shared" si="250"/>
        <v>N/A</v>
      </c>
      <c r="BZ210" s="197">
        <f t="shared" si="251"/>
        <v>0</v>
      </c>
      <c r="CA210" s="198">
        <f t="shared" si="252"/>
        <v>0</v>
      </c>
      <c r="CB210" s="199">
        <f>IFERROR(SQRT(($E210-$E$1136)^2+($AA210-$AA$1136)^2),0)</f>
        <v>3.0000900027000808E-2</v>
      </c>
      <c r="CC210" s="197" t="str">
        <f>IF(CB210&lt;=SMALL(CB$3:CB$1130,1),"MAS PARECIDO","NO")</f>
        <v>NO</v>
      </c>
      <c r="CD210" s="197" t="str">
        <f>IF(CB210&lt;=SMALL(CB$3:CB$1130,5),"SIMILAR","NO")</f>
        <v>NO</v>
      </c>
      <c r="CE210" s="197" t="str">
        <f t="shared" si="253"/>
        <v>N/A</v>
      </c>
      <c r="CF210" s="197">
        <f t="shared" si="254"/>
        <v>0</v>
      </c>
      <c r="CG210" s="198">
        <f t="shared" si="255"/>
        <v>0</v>
      </c>
      <c r="CH210" s="199">
        <f>IFERROR(SQRT(($E210-$E$1136)^2+($AD210-$AD$1136)^2),0)</f>
        <v>1.0004499257846093</v>
      </c>
      <c r="CI210" s="197" t="str">
        <f>IF(CH210&lt;=SMALL(CH$3:CH$1130,1),"MAS PARECIDO","NO")</f>
        <v>NO</v>
      </c>
      <c r="CJ210" s="197" t="str">
        <f>IF(CH210&lt;=SMALL(CH$3:CH$1130,5),"SIMILAR","NO")</f>
        <v>NO</v>
      </c>
      <c r="CK210" s="197" t="str">
        <f t="shared" si="256"/>
        <v>N/A</v>
      </c>
      <c r="CL210" s="197">
        <f t="shared" si="257"/>
        <v>0</v>
      </c>
      <c r="CM210" s="198">
        <f t="shared" si="258"/>
        <v>0</v>
      </c>
      <c r="CN210" s="199">
        <f>IFERROR(SQRT(($E210-$E$1136)^2+($AG210-$AG$1136)^2),0)</f>
        <v>3.0000900027000808E-2</v>
      </c>
      <c r="CO210" s="197" t="str">
        <f>IF(CN210&lt;=SMALL(CN$3:CN$1130,1),"MAS PARECIDO","NO")</f>
        <v>NO</v>
      </c>
      <c r="CP210" s="197" t="str">
        <f>IF(CN210&lt;=SMALL(CN$3:CN$1130,5),"SIMILAR","NO")</f>
        <v>NO</v>
      </c>
      <c r="CQ210" s="197" t="str">
        <f t="shared" si="259"/>
        <v>N/A</v>
      </c>
      <c r="CR210" s="197">
        <f t="shared" si="260"/>
        <v>0</v>
      </c>
      <c r="CS210" s="198">
        <f t="shared" si="261"/>
        <v>0</v>
      </c>
      <c r="CT210" s="199">
        <f>IFERROR(SQRT(($E210-$E$1136)^2+($AJ210-$AJ$1136)^2),0)</f>
        <v>0.33468069127683658</v>
      </c>
      <c r="CU210" s="197" t="str">
        <f>IF(CT210&lt;=SMALL(CT$3:CT$1130,1),"MAS PARECIDO","NO")</f>
        <v>NO</v>
      </c>
      <c r="CV210" s="197" t="str">
        <f>IF(CT210&lt;=SMALL(CT$3:CT$1130,5),"SIMILAR","NO")</f>
        <v>NO</v>
      </c>
      <c r="CW210" s="197" t="str">
        <f t="shared" si="262"/>
        <v>N/A</v>
      </c>
      <c r="CX210" s="197">
        <f t="shared" si="263"/>
        <v>0</v>
      </c>
      <c r="CY210" s="198">
        <f t="shared" si="264"/>
        <v>0</v>
      </c>
      <c r="CZ210" s="2" t="s">
        <v>1650</v>
      </c>
      <c r="DA210" s="2" t="s">
        <v>1651</v>
      </c>
      <c r="DB210" s="2">
        <v>0</v>
      </c>
      <c r="DC210" s="2" t="s">
        <v>189</v>
      </c>
    </row>
    <row r="211" spans="1:107">
      <c r="A211" s="24" t="s">
        <v>462</v>
      </c>
      <c r="B211" s="46">
        <v>358476.21</v>
      </c>
      <c r="C211" s="190">
        <f>(B211-$B$1132)/($B$1133-$B$1132)</f>
        <v>0.41376221834291105</v>
      </c>
      <c r="D211" s="46">
        <v>50000</v>
      </c>
      <c r="E211" s="190">
        <f>(D211-$D$1132)/($D$1133-$D$1132)</f>
        <v>9.9972999189975695E-2</v>
      </c>
      <c r="F211" s="46" t="s">
        <v>187</v>
      </c>
      <c r="G211" s="192">
        <f>VLOOKUP(F211,'DATOS DE SOPORTE'!$Y$5:$Z$8,2,FALSE)</f>
        <v>4</v>
      </c>
      <c r="H211" s="190">
        <f>(G211-$G$1132)/($G$1133-$G$1132)</f>
        <v>1</v>
      </c>
      <c r="I211" s="50">
        <v>3</v>
      </c>
      <c r="J211" s="200">
        <f t="shared" si="224"/>
        <v>3</v>
      </c>
      <c r="K211" s="190">
        <f>(J211-$J$1132)/($J$1133-$J$1132)</f>
        <v>0.6</v>
      </c>
      <c r="L211" s="193" t="str">
        <f t="shared" si="225"/>
        <v>SI</v>
      </c>
      <c r="M211" s="46" t="s">
        <v>56</v>
      </c>
      <c r="N211" s="192">
        <f t="shared" si="226"/>
        <v>1</v>
      </c>
      <c r="O211" s="190">
        <f>(N211-N$1132)/(N$1133-N$1132)</f>
        <v>0</v>
      </c>
      <c r="P211" s="46" t="s">
        <v>193</v>
      </c>
      <c r="Q211" s="192">
        <f t="shared" si="227"/>
        <v>2</v>
      </c>
      <c r="R211" s="190">
        <f>(Q211-Q$1132)/(Q$1133-Q$1132)</f>
        <v>0.5</v>
      </c>
      <c r="S211" s="46" t="s">
        <v>60</v>
      </c>
      <c r="T211" s="192">
        <f t="shared" si="228"/>
        <v>2</v>
      </c>
      <c r="U211" s="190">
        <f>(T211-T$1132)/(T$1133-T$1132)</f>
        <v>1</v>
      </c>
      <c r="V211" s="46" t="s">
        <v>62</v>
      </c>
      <c r="W211" s="194">
        <f>VLOOKUP(V211,'DATOS DE SOPORTE'!$S$5:$T$10,2,FALSE)</f>
        <v>1</v>
      </c>
      <c r="X211" s="201">
        <f>(W211-W$1132)/(W$1133-W$1132)</f>
        <v>0</v>
      </c>
      <c r="Y211" s="46" t="s">
        <v>136</v>
      </c>
      <c r="Z211" s="194">
        <f t="shared" si="229"/>
        <v>2</v>
      </c>
      <c r="AA211" s="201">
        <f>(Z211-Z$1132)/(Z$1133-Z$1132)</f>
        <v>1</v>
      </c>
      <c r="AB211" s="46" t="s">
        <v>188</v>
      </c>
      <c r="AC211" s="194">
        <f t="shared" si="230"/>
        <v>1</v>
      </c>
      <c r="AD211" s="201">
        <f>(AC211-AC$1132)/(AC$1133-AC$1132)</f>
        <v>0</v>
      </c>
      <c r="AE211" s="46" t="s">
        <v>188</v>
      </c>
      <c r="AF211" s="194">
        <f t="shared" si="231"/>
        <v>1</v>
      </c>
      <c r="AG211" s="201">
        <f>(AF211-AF$1132)/(AF$1133-AF$1132)</f>
        <v>0</v>
      </c>
      <c r="AH211" s="24" t="s">
        <v>67</v>
      </c>
      <c r="AI211" s="194">
        <f>VLOOKUP(AH211,'DATOS DE SOPORTE'!$V$5:$W$8,2,FALSE)</f>
        <v>1</v>
      </c>
      <c r="AJ211" s="201">
        <f>(AI211-AI$1132)/(AI$1133-AI$1132)</f>
        <v>0</v>
      </c>
      <c r="AK211" s="58" t="str">
        <f t="shared" si="170"/>
        <v>Bueno</v>
      </c>
      <c r="AL211" s="196">
        <f>IFERROR(SQRT(($E211-$E$1136)^2+($C211-$C$1136)^2),0)</f>
        <v>0.23135306173714179</v>
      </c>
      <c r="AM211" s="197" t="str">
        <f>IF(AL211&lt;=SMALL($AL$3:$AL$1130,1),"MAS PARECIDO","NO")</f>
        <v>NO</v>
      </c>
      <c r="AN211" s="197" t="str">
        <f>IF(AL211&lt;=SMALL($AL$3:$AL$1130,5),"SIMILAR","NO")</f>
        <v>NO</v>
      </c>
      <c r="AO211" s="197" t="str">
        <f t="shared" si="232"/>
        <v>N/A</v>
      </c>
      <c r="AP211" s="197">
        <f t="shared" si="233"/>
        <v>0</v>
      </c>
      <c r="AQ211" s="198">
        <f t="shared" si="234"/>
        <v>0</v>
      </c>
      <c r="AR211" s="196">
        <f>IFERROR(SQRT(($E211-$E$1136)^2+($H211-$H$1136)^2),0)</f>
        <v>0.67412539224646151</v>
      </c>
      <c r="AS211" s="197" t="str">
        <f>IF(AR211&lt;=SMALL(AR$3:AR$1130,1),"MAS PARECIDO","NO")</f>
        <v>NO</v>
      </c>
      <c r="AT211" s="197" t="str">
        <f>IF(AR211&lt;=SMALL(AR$3:AR$1130,5),"SIMILAR","NO")</f>
        <v>NO</v>
      </c>
      <c r="AU211" s="197" t="str">
        <f t="shared" si="235"/>
        <v>N/A</v>
      </c>
      <c r="AV211" s="197">
        <f t="shared" si="236"/>
        <v>0</v>
      </c>
      <c r="AW211" s="198">
        <f t="shared" si="237"/>
        <v>0</v>
      </c>
      <c r="AX211" s="199">
        <f>IFERROR(SQRT(($E211-$E$1136)^2+($K211-$K$1136)^2),0)</f>
        <v>0.4123112902007427</v>
      </c>
      <c r="AY211" s="197" t="str">
        <f>IF(AX211&lt;=SMALL(AX$3:AX$1130,1),"MAS PARECIDO","NO")</f>
        <v>NO</v>
      </c>
      <c r="AZ211" s="197" t="str">
        <f>IF(AX211&lt;=SMALL(AX$3:AX$1130,5),"SIMILAR","NO")</f>
        <v>NO</v>
      </c>
      <c r="BA211" s="197" t="str">
        <f t="shared" si="238"/>
        <v>N/A</v>
      </c>
      <c r="BB211" s="197">
        <f t="shared" si="239"/>
        <v>0</v>
      </c>
      <c r="BC211" s="198">
        <f t="shared" si="240"/>
        <v>0</v>
      </c>
      <c r="BD211" s="196">
        <f>IFERROR(SQRT(($E211-$E$1136)^2+($O211-$O$1136)^2),0)</f>
        <v>1.0049878606366351</v>
      </c>
      <c r="BE211" s="197" t="str">
        <f>IF(BD211&lt;=SMALL(BD$3:BD$1130,1),"MAS PARECIDO","NO")</f>
        <v>NO</v>
      </c>
      <c r="BF211" s="197" t="str">
        <f>IF(BD211&lt;=SMALL(BD$3:BD$1130,5),"SIMILAR","NO")</f>
        <v>NO</v>
      </c>
      <c r="BG211" s="197" t="str">
        <f t="shared" si="241"/>
        <v>N/A</v>
      </c>
      <c r="BH211" s="197">
        <f t="shared" si="242"/>
        <v>0</v>
      </c>
      <c r="BI211" s="198">
        <f t="shared" si="243"/>
        <v>0</v>
      </c>
      <c r="BJ211" s="199">
        <f>IFERROR(SQRT(($E211-$E$1136)^2+($R211-$R$1136)^2),0)</f>
        <v>0.10000300009000269</v>
      </c>
      <c r="BK211" s="197" t="str">
        <f>IF(BJ211&lt;=SMALL(BJ$3:BJ$1130,1),"MAS PARECIDO","NO")</f>
        <v>NO</v>
      </c>
      <c r="BL211" s="197" t="str">
        <f>IF(BJ211&lt;=SMALL(BJ$3:BJ$1130,5),"SIMILAR","NO")</f>
        <v>NO</v>
      </c>
      <c r="BM211" s="197" t="str">
        <f t="shared" si="244"/>
        <v>N/A</v>
      </c>
      <c r="BN211" s="197">
        <f t="shared" si="245"/>
        <v>0</v>
      </c>
      <c r="BO211" s="198">
        <f t="shared" si="246"/>
        <v>0</v>
      </c>
      <c r="BP211" s="199">
        <f>IFERROR(SQRT(($E211-$E$1136)^2+($U211-$U$1136)^2),0)</f>
        <v>1.0049878606366351</v>
      </c>
      <c r="BQ211" s="197" t="str">
        <f>IF(BP211&lt;=SMALL(BP$3:BP$1130,1),"MAS PARECIDO","NO")</f>
        <v>NO</v>
      </c>
      <c r="BR211" s="197" t="str">
        <f>IF(BP211&lt;=SMALL(BP$3:BP$1130,5),"SIMILAR","NO")</f>
        <v>NO</v>
      </c>
      <c r="BS211" s="197" t="str">
        <f t="shared" si="247"/>
        <v>N/A</v>
      </c>
      <c r="BT211" s="197">
        <f t="shared" si="248"/>
        <v>0</v>
      </c>
      <c r="BU211" s="198">
        <f t="shared" si="249"/>
        <v>0</v>
      </c>
      <c r="BV211" s="199">
        <f>IFERROR(SQRT(($E211-$E$1136)^2+($X211-$X$1136)^2),0)</f>
        <v>0.10000300009000269</v>
      </c>
      <c r="BW211" s="197" t="str">
        <f>IF(BV211&lt;=SMALL(BV$3:BV$1130,1),"MAS PARECIDO","NO")</f>
        <v>NO</v>
      </c>
      <c r="BX211" s="197" t="str">
        <f>IF(BV211&lt;=SMALL(BV$3:BV$1130,5),"SIMILAR","NO")</f>
        <v>NO</v>
      </c>
      <c r="BY211" s="197" t="str">
        <f t="shared" si="250"/>
        <v>N/A</v>
      </c>
      <c r="BZ211" s="197">
        <f t="shared" si="251"/>
        <v>0</v>
      </c>
      <c r="CA211" s="198">
        <f t="shared" si="252"/>
        <v>0</v>
      </c>
      <c r="CB211" s="199">
        <f>IFERROR(SQRT(($E211-$E$1136)^2+($AA211-$AA$1136)^2),0)</f>
        <v>1.0049878606366351</v>
      </c>
      <c r="CC211" s="197" t="str">
        <f>IF(CB211&lt;=SMALL(CB$3:CB$1130,1),"MAS PARECIDO","NO")</f>
        <v>NO</v>
      </c>
      <c r="CD211" s="197" t="str">
        <f>IF(CB211&lt;=SMALL(CB$3:CB$1130,5),"SIMILAR","NO")</f>
        <v>NO</v>
      </c>
      <c r="CE211" s="197" t="str">
        <f t="shared" si="253"/>
        <v>N/A</v>
      </c>
      <c r="CF211" s="197">
        <f t="shared" si="254"/>
        <v>0</v>
      </c>
      <c r="CG211" s="198">
        <f t="shared" si="255"/>
        <v>0</v>
      </c>
      <c r="CH211" s="199">
        <f>IFERROR(SQRT(($E211-$E$1136)^2+($AD211-$AD$1136)^2),0)</f>
        <v>1.0049878606366351</v>
      </c>
      <c r="CI211" s="197" t="str">
        <f>IF(CH211&lt;=SMALL(CH$3:CH$1130,1),"MAS PARECIDO","NO")</f>
        <v>NO</v>
      </c>
      <c r="CJ211" s="197" t="str">
        <f>IF(CH211&lt;=SMALL(CH$3:CH$1130,5),"SIMILAR","NO")</f>
        <v>NO</v>
      </c>
      <c r="CK211" s="197" t="str">
        <f t="shared" si="256"/>
        <v>N/A</v>
      </c>
      <c r="CL211" s="197">
        <f t="shared" si="257"/>
        <v>0</v>
      </c>
      <c r="CM211" s="198">
        <f t="shared" si="258"/>
        <v>0</v>
      </c>
      <c r="CN211" s="199">
        <f>IFERROR(SQRT(($E211-$E$1136)^2+($AG211-$AG$1136)^2),0)</f>
        <v>1.0049878606366351</v>
      </c>
      <c r="CO211" s="197" t="str">
        <f>IF(CN211&lt;=SMALL(CN$3:CN$1130,1),"MAS PARECIDO","NO")</f>
        <v>NO</v>
      </c>
      <c r="CP211" s="197" t="str">
        <f>IF(CN211&lt;=SMALL(CN$3:CN$1130,5),"SIMILAR","NO")</f>
        <v>NO</v>
      </c>
      <c r="CQ211" s="197" t="str">
        <f t="shared" si="259"/>
        <v>N/A</v>
      </c>
      <c r="CR211" s="197">
        <f t="shared" si="260"/>
        <v>0</v>
      </c>
      <c r="CS211" s="198">
        <f t="shared" si="261"/>
        <v>0</v>
      </c>
      <c r="CT211" s="199">
        <f>IFERROR(SQRT(($E211-$E$1136)^2+($AJ211-$AJ$1136)^2),0)</f>
        <v>0.10000300009000269</v>
      </c>
      <c r="CU211" s="197" t="str">
        <f>IF(CT211&lt;=SMALL(CT$3:CT$1130,1),"MAS PARECIDO","NO")</f>
        <v>NO</v>
      </c>
      <c r="CV211" s="197" t="str">
        <f>IF(CT211&lt;=SMALL(CT$3:CT$1130,5),"SIMILAR","NO")</f>
        <v>NO</v>
      </c>
      <c r="CW211" s="197" t="str">
        <f t="shared" si="262"/>
        <v>N/A</v>
      </c>
      <c r="CX211" s="197">
        <f t="shared" si="263"/>
        <v>0</v>
      </c>
      <c r="CY211" s="198">
        <f t="shared" si="264"/>
        <v>0</v>
      </c>
      <c r="CZ211" s="2" t="s">
        <v>1652</v>
      </c>
      <c r="DA211" s="2" t="s">
        <v>1653</v>
      </c>
      <c r="DB211" s="2">
        <v>0</v>
      </c>
      <c r="DC211" s="2" t="s">
        <v>189</v>
      </c>
    </row>
    <row r="212" spans="1:107">
      <c r="A212" s="24" t="s">
        <v>463</v>
      </c>
      <c r="B212" s="46">
        <v>49984.88</v>
      </c>
      <c r="C212" s="190">
        <f>(B212-$B$1132)/($B$1133-$B$1132)</f>
        <v>5.3162628521568743E-2</v>
      </c>
      <c r="D212" s="46">
        <v>6000</v>
      </c>
      <c r="E212" s="190">
        <f>(D212-$D$1132)/($D$1133-$D$1132)</f>
        <v>1.1970359110773323E-2</v>
      </c>
      <c r="F212" s="46" t="s">
        <v>191</v>
      </c>
      <c r="G212" s="192">
        <f>VLOOKUP(F212,'DATOS DE SOPORTE'!$Y$5:$Z$8,2,FALSE)</f>
        <v>1</v>
      </c>
      <c r="H212" s="190">
        <f>(G212-$G$1132)/($G$1133-$G$1132)</f>
        <v>0</v>
      </c>
      <c r="I212" s="50">
        <v>1</v>
      </c>
      <c r="J212" s="200">
        <f t="shared" si="224"/>
        <v>1</v>
      </c>
      <c r="K212" s="190">
        <f>(J212-$J$1132)/($J$1133-$J$1132)</f>
        <v>0.2</v>
      </c>
      <c r="L212" s="193" t="str">
        <f t="shared" si="225"/>
        <v>SI</v>
      </c>
      <c r="M212" s="46"/>
      <c r="N212" s="192">
        <f t="shared" si="226"/>
        <v>2</v>
      </c>
      <c r="O212" s="190">
        <f>(N212-N$1132)/(N$1133-N$1132)</f>
        <v>1</v>
      </c>
      <c r="P212" s="46"/>
      <c r="Q212" s="192">
        <f t="shared" si="227"/>
        <v>3</v>
      </c>
      <c r="R212" s="190">
        <f>(Q212-Q$1132)/(Q$1133-Q$1132)</f>
        <v>1</v>
      </c>
      <c r="S212" s="46" t="s">
        <v>194</v>
      </c>
      <c r="T212" s="192">
        <f t="shared" si="228"/>
        <v>1</v>
      </c>
      <c r="U212" s="190">
        <f>(T212-T$1132)/(T$1133-T$1132)</f>
        <v>0</v>
      </c>
      <c r="V212" s="46" t="s">
        <v>62</v>
      </c>
      <c r="W212" s="194">
        <f>VLOOKUP(V212,'DATOS DE SOPORTE'!$S$5:$T$10,2,FALSE)</f>
        <v>1</v>
      </c>
      <c r="X212" s="201">
        <f>(W212-W$1132)/(W$1133-W$1132)</f>
        <v>0</v>
      </c>
      <c r="Y212" s="46" t="s">
        <v>188</v>
      </c>
      <c r="Z212" s="194">
        <f t="shared" si="229"/>
        <v>1</v>
      </c>
      <c r="AA212" s="201">
        <f>(Z212-Z$1132)/(Z$1133-Z$1132)</f>
        <v>0</v>
      </c>
      <c r="AB212" s="46" t="s">
        <v>136</v>
      </c>
      <c r="AC212" s="194">
        <f t="shared" si="230"/>
        <v>2</v>
      </c>
      <c r="AD212" s="201">
        <f>(AC212-AC$1132)/(AC$1133-AC$1132)</f>
        <v>1</v>
      </c>
      <c r="AE212" s="46" t="s">
        <v>188</v>
      </c>
      <c r="AF212" s="194">
        <f t="shared" si="231"/>
        <v>1</v>
      </c>
      <c r="AG212" s="201">
        <f>(AF212-AF$1132)/(AF$1133-AF$1132)</f>
        <v>0</v>
      </c>
      <c r="AH212" s="24" t="s">
        <v>67</v>
      </c>
      <c r="AI212" s="194">
        <f>VLOOKUP(AH212,'DATOS DE SOPORTE'!$V$5:$W$8,2,FALSE)</f>
        <v>1</v>
      </c>
      <c r="AJ212" s="201">
        <f>(AI212-AI$1132)/(AI$1133-AI$1132)</f>
        <v>0</v>
      </c>
      <c r="AK212" s="58" t="str">
        <f t="shared" si="170"/>
        <v>Bueno</v>
      </c>
      <c r="AL212" s="196">
        <f>IFERROR(SQRT(($E212-$E$1136)^2+($C212-$C$1136)^2),0)</f>
        <v>0.15244944085442683</v>
      </c>
      <c r="AM212" s="197" t="str">
        <f>IF(AL212&lt;=SMALL($AL$3:$AL$1130,1),"MAS PARECIDO","NO")</f>
        <v>NO</v>
      </c>
      <c r="AN212" s="197" t="str">
        <f>IF(AL212&lt;=SMALL($AL$3:$AL$1130,5),"SIMILAR","NO")</f>
        <v>NO</v>
      </c>
      <c r="AO212" s="197" t="str">
        <f t="shared" si="232"/>
        <v>N/A</v>
      </c>
      <c r="AP212" s="197">
        <f t="shared" si="233"/>
        <v>0</v>
      </c>
      <c r="AQ212" s="198">
        <f t="shared" si="234"/>
        <v>0</v>
      </c>
      <c r="AR212" s="196">
        <f>IFERROR(SQRT(($E212-$E$1136)^2+($H212-$H$1136)^2),0)</f>
        <v>0.3335492763468389</v>
      </c>
      <c r="AS212" s="197" t="str">
        <f>IF(AR212&lt;=SMALL(AR$3:AR$1130,1),"MAS PARECIDO","NO")</f>
        <v>NO</v>
      </c>
      <c r="AT212" s="197" t="str">
        <f>IF(AR212&lt;=SMALL(AR$3:AR$1130,5),"SIMILAR","NO")</f>
        <v>NO</v>
      </c>
      <c r="AU212" s="197" t="str">
        <f t="shared" si="235"/>
        <v>N/A</v>
      </c>
      <c r="AV212" s="197">
        <f t="shared" si="236"/>
        <v>0</v>
      </c>
      <c r="AW212" s="198">
        <f t="shared" si="237"/>
        <v>0</v>
      </c>
      <c r="AX212" s="199">
        <f>IFERROR(SQRT(($E212-$E$1136)^2+($K212-$K$1136)^2),0)</f>
        <v>1.2000360010800324E-2</v>
      </c>
      <c r="AY212" s="197" t="str">
        <f>IF(AX212&lt;=SMALL(AX$3:AX$1130,1),"MAS PARECIDO","NO")</f>
        <v>NO</v>
      </c>
      <c r="AZ212" s="197" t="str">
        <f>IF(AX212&lt;=SMALL(AX$3:AX$1130,5),"SIMILAR","NO")</f>
        <v>NO</v>
      </c>
      <c r="BA212" s="197" t="str">
        <f t="shared" si="238"/>
        <v>N/A</v>
      </c>
      <c r="BB212" s="197">
        <f t="shared" si="239"/>
        <v>0</v>
      </c>
      <c r="BC212" s="198">
        <f t="shared" si="240"/>
        <v>0</v>
      </c>
      <c r="BD212" s="196">
        <f>IFERROR(SQRT(($E212-$E$1136)^2+($O212-$O$1136)^2),0)</f>
        <v>1.2000360010800324E-2</v>
      </c>
      <c r="BE212" s="197" t="str">
        <f>IF(BD212&lt;=SMALL(BD$3:BD$1130,1),"MAS PARECIDO","NO")</f>
        <v>NO</v>
      </c>
      <c r="BF212" s="197" t="str">
        <f>IF(BD212&lt;=SMALL(BD$3:BD$1130,5),"SIMILAR","NO")</f>
        <v>NO</v>
      </c>
      <c r="BG212" s="197" t="str">
        <f t="shared" si="241"/>
        <v>N/A</v>
      </c>
      <c r="BH212" s="197">
        <f t="shared" si="242"/>
        <v>0</v>
      </c>
      <c r="BI212" s="198">
        <f t="shared" si="243"/>
        <v>0</v>
      </c>
      <c r="BJ212" s="199">
        <f>IFERROR(SQRT(($E212-$E$1136)^2+($R212-$R$1136)^2),0)</f>
        <v>0.50014398790787118</v>
      </c>
      <c r="BK212" s="197" t="str">
        <f>IF(BJ212&lt;=SMALL(BJ$3:BJ$1130,1),"MAS PARECIDO","NO")</f>
        <v>NO</v>
      </c>
      <c r="BL212" s="197" t="str">
        <f>IF(BJ212&lt;=SMALL(BJ$3:BJ$1130,5),"SIMILAR","NO")</f>
        <v>NO</v>
      </c>
      <c r="BM212" s="197" t="str">
        <f t="shared" si="244"/>
        <v>N/A</v>
      </c>
      <c r="BN212" s="197">
        <f t="shared" si="245"/>
        <v>0</v>
      </c>
      <c r="BO212" s="198">
        <f t="shared" si="246"/>
        <v>0</v>
      </c>
      <c r="BP212" s="199">
        <f>IFERROR(SQRT(($E212-$E$1136)^2+($U212-$U$1136)^2),0)</f>
        <v>1.2000360010800324E-2</v>
      </c>
      <c r="BQ212" s="197" t="str">
        <f>IF(BP212&lt;=SMALL(BP$3:BP$1130,1),"MAS PARECIDO","NO")</f>
        <v>NO</v>
      </c>
      <c r="BR212" s="197" t="str">
        <f>IF(BP212&lt;=SMALL(BP$3:BP$1130,5),"SIMILAR","NO")</f>
        <v>NO</v>
      </c>
      <c r="BS212" s="197" t="str">
        <f t="shared" si="247"/>
        <v>N/A</v>
      </c>
      <c r="BT212" s="197">
        <f t="shared" si="248"/>
        <v>0</v>
      </c>
      <c r="BU212" s="198">
        <f t="shared" si="249"/>
        <v>0</v>
      </c>
      <c r="BV212" s="199">
        <f>IFERROR(SQRT(($E212-$E$1136)^2+($X212-$X$1136)^2),0)</f>
        <v>1.2000360010800324E-2</v>
      </c>
      <c r="BW212" s="197" t="str">
        <f>IF(BV212&lt;=SMALL(BV$3:BV$1130,1),"MAS PARECIDO","NO")</f>
        <v>NO</v>
      </c>
      <c r="BX212" s="197" t="str">
        <f>IF(BV212&lt;=SMALL(BV$3:BV$1130,5),"SIMILAR","NO")</f>
        <v>NO</v>
      </c>
      <c r="BY212" s="197" t="str">
        <f t="shared" si="250"/>
        <v>N/A</v>
      </c>
      <c r="BZ212" s="197">
        <f t="shared" si="251"/>
        <v>0</v>
      </c>
      <c r="CA212" s="198">
        <f t="shared" si="252"/>
        <v>0</v>
      </c>
      <c r="CB212" s="199">
        <f>IFERROR(SQRT(($E212-$E$1136)^2+($AA212-$AA$1136)^2),0)</f>
        <v>1.2000360010800324E-2</v>
      </c>
      <c r="CC212" s="197" t="str">
        <f>IF(CB212&lt;=SMALL(CB$3:CB$1130,1),"MAS PARECIDO","NO")</f>
        <v>NO</v>
      </c>
      <c r="CD212" s="197" t="str">
        <f>IF(CB212&lt;=SMALL(CB$3:CB$1130,5),"SIMILAR","NO")</f>
        <v>NO</v>
      </c>
      <c r="CE212" s="197" t="str">
        <f t="shared" si="253"/>
        <v>N/A</v>
      </c>
      <c r="CF212" s="197">
        <f t="shared" si="254"/>
        <v>0</v>
      </c>
      <c r="CG212" s="198">
        <f t="shared" si="255"/>
        <v>0</v>
      </c>
      <c r="CH212" s="199">
        <f>IFERROR(SQRT(($E212-$E$1136)^2+($AD212-$AD$1136)^2),0)</f>
        <v>1.2000360010800324E-2</v>
      </c>
      <c r="CI212" s="197" t="str">
        <f>IF(CH212&lt;=SMALL(CH$3:CH$1130,1),"MAS PARECIDO","NO")</f>
        <v>NO</v>
      </c>
      <c r="CJ212" s="197" t="str">
        <f>IF(CH212&lt;=SMALL(CH$3:CH$1130,5),"SIMILAR","NO")</f>
        <v>NO</v>
      </c>
      <c r="CK212" s="197" t="str">
        <f t="shared" si="256"/>
        <v>N/A</v>
      </c>
      <c r="CL212" s="197">
        <f t="shared" si="257"/>
        <v>0</v>
      </c>
      <c r="CM212" s="198">
        <f t="shared" si="258"/>
        <v>0</v>
      </c>
      <c r="CN212" s="199">
        <f>IFERROR(SQRT(($E212-$E$1136)^2+($AG212-$AG$1136)^2),0)</f>
        <v>1.00007200172807</v>
      </c>
      <c r="CO212" s="197" t="str">
        <f>IF(CN212&lt;=SMALL(CN$3:CN$1130,1),"MAS PARECIDO","NO")</f>
        <v>NO</v>
      </c>
      <c r="CP212" s="197" t="str">
        <f>IF(CN212&lt;=SMALL(CN$3:CN$1130,5),"SIMILAR","NO")</f>
        <v>NO</v>
      </c>
      <c r="CQ212" s="197" t="str">
        <f t="shared" si="259"/>
        <v>N/A</v>
      </c>
      <c r="CR212" s="197">
        <f t="shared" si="260"/>
        <v>0</v>
      </c>
      <c r="CS212" s="198">
        <f t="shared" si="261"/>
        <v>0</v>
      </c>
      <c r="CT212" s="199">
        <f>IFERROR(SQRT(($E212-$E$1136)^2+($AJ212-$AJ$1136)^2),0)</f>
        <v>1.2000360010800324E-2</v>
      </c>
      <c r="CU212" s="197" t="str">
        <f>IF(CT212&lt;=SMALL(CT$3:CT$1130,1),"MAS PARECIDO","NO")</f>
        <v>NO</v>
      </c>
      <c r="CV212" s="197" t="str">
        <f>IF(CT212&lt;=SMALL(CT$3:CT$1130,5),"SIMILAR","NO")</f>
        <v>NO</v>
      </c>
      <c r="CW212" s="197" t="str">
        <f t="shared" si="262"/>
        <v>N/A</v>
      </c>
      <c r="CX212" s="197">
        <f t="shared" si="263"/>
        <v>0</v>
      </c>
      <c r="CY212" s="198">
        <f t="shared" si="264"/>
        <v>0</v>
      </c>
      <c r="CZ212" s="2" t="s">
        <v>1654</v>
      </c>
      <c r="DA212" s="2" t="s">
        <v>1655</v>
      </c>
      <c r="DB212" s="2">
        <v>0</v>
      </c>
      <c r="DC212" s="2" t="s">
        <v>189</v>
      </c>
    </row>
    <row r="213" spans="1:107">
      <c r="A213" s="24" t="s">
        <v>464</v>
      </c>
      <c r="B213" s="46">
        <v>10450</v>
      </c>
      <c r="C213" s="190">
        <f>(B213-$B$1132)/($B$1133-$B$1132)</f>
        <v>6.9497851601816128E-3</v>
      </c>
      <c r="D213" s="46">
        <v>7000</v>
      </c>
      <c r="E213" s="190">
        <f>(D213-$D$1132)/($D$1133-$D$1132)</f>
        <v>1.3970419112573377E-2</v>
      </c>
      <c r="F213" s="46" t="s">
        <v>203</v>
      </c>
      <c r="G213" s="192">
        <f>VLOOKUP(F213,'DATOS DE SOPORTE'!$Y$5:$Z$8,2,FALSE)</f>
        <v>3</v>
      </c>
      <c r="H213" s="190">
        <f>(G213-$G$1132)/($G$1133-$G$1132)</f>
        <v>0.66666666666666663</v>
      </c>
      <c r="I213" s="50">
        <v>2</v>
      </c>
      <c r="J213" s="200">
        <f t="shared" si="224"/>
        <v>2</v>
      </c>
      <c r="K213" s="190">
        <f>(J213-$J$1132)/($J$1133-$J$1132)</f>
        <v>0.4</v>
      </c>
      <c r="L213" s="193" t="str">
        <f t="shared" si="225"/>
        <v>SI</v>
      </c>
      <c r="M213" s="46" t="s">
        <v>192</v>
      </c>
      <c r="N213" s="192">
        <f t="shared" si="226"/>
        <v>2</v>
      </c>
      <c r="O213" s="190">
        <f>(N213-N$1132)/(N$1133-N$1132)</f>
        <v>1</v>
      </c>
      <c r="P213" s="46" t="s">
        <v>58</v>
      </c>
      <c r="Q213" s="192">
        <f t="shared" si="227"/>
        <v>3</v>
      </c>
      <c r="R213" s="190">
        <f>(Q213-Q$1132)/(Q$1133-Q$1132)</f>
        <v>1</v>
      </c>
      <c r="S213" s="46" t="s">
        <v>60</v>
      </c>
      <c r="T213" s="192">
        <f t="shared" si="228"/>
        <v>2</v>
      </c>
      <c r="U213" s="190">
        <f>(T213-T$1132)/(T$1133-T$1132)</f>
        <v>1</v>
      </c>
      <c r="V213" s="46" t="s">
        <v>62</v>
      </c>
      <c r="W213" s="194">
        <f>VLOOKUP(V213,'DATOS DE SOPORTE'!$S$5:$T$10,2,FALSE)</f>
        <v>1</v>
      </c>
      <c r="X213" s="201">
        <f>(W213-W$1132)/(W$1133-W$1132)</f>
        <v>0</v>
      </c>
      <c r="Y213" s="46" t="s">
        <v>136</v>
      </c>
      <c r="Z213" s="194">
        <f t="shared" si="229"/>
        <v>2</v>
      </c>
      <c r="AA213" s="201">
        <f>(Z213-Z$1132)/(Z$1133-Z$1132)</f>
        <v>1</v>
      </c>
      <c r="AB213" s="46" t="s">
        <v>136</v>
      </c>
      <c r="AC213" s="194">
        <f t="shared" si="230"/>
        <v>2</v>
      </c>
      <c r="AD213" s="201">
        <f>(AC213-AC$1132)/(AC$1133-AC$1132)</f>
        <v>1</v>
      </c>
      <c r="AE213" s="46" t="s">
        <v>188</v>
      </c>
      <c r="AF213" s="194">
        <f t="shared" si="231"/>
        <v>1</v>
      </c>
      <c r="AG213" s="201">
        <f>(AF213-AF$1132)/(AF$1133-AF$1132)</f>
        <v>0</v>
      </c>
      <c r="AH213" s="24" t="s">
        <v>67</v>
      </c>
      <c r="AI213" s="194">
        <f>VLOOKUP(AH213,'DATOS DE SOPORTE'!$V$5:$W$8,2,FALSE)</f>
        <v>1</v>
      </c>
      <c r="AJ213" s="201">
        <f>(AI213-AI$1132)/(AI$1133-AI$1132)</f>
        <v>0</v>
      </c>
      <c r="AK213" s="58" t="str">
        <f t="shared" si="170"/>
        <v>Muy malo</v>
      </c>
      <c r="AL213" s="196">
        <f>IFERROR(SQRT(($E213-$E$1136)^2+($C213-$C$1136)^2),0)</f>
        <v>0.19868312539989025</v>
      </c>
      <c r="AM213" s="197" t="str">
        <f>IF(AL213&lt;=SMALL($AL$3:$AL$1130,1),"MAS PARECIDO","NO")</f>
        <v>NO</v>
      </c>
      <c r="AN213" s="197" t="str">
        <f>IF(AL213&lt;=SMALL($AL$3:$AL$1130,5),"SIMILAR","NO")</f>
        <v>NO</v>
      </c>
      <c r="AO213" s="197" t="str">
        <f t="shared" si="232"/>
        <v>N/A</v>
      </c>
      <c r="AP213" s="197">
        <f t="shared" si="233"/>
        <v>0</v>
      </c>
      <c r="AQ213" s="198">
        <f t="shared" si="234"/>
        <v>0</v>
      </c>
      <c r="AR213" s="196">
        <f>IFERROR(SQRT(($E213-$E$1136)^2+($H213-$H$1136)^2),0)</f>
        <v>0.33362722141881695</v>
      </c>
      <c r="AS213" s="197" t="str">
        <f>IF(AR213&lt;=SMALL(AR$3:AR$1130,1),"MAS PARECIDO","NO")</f>
        <v>NO</v>
      </c>
      <c r="AT213" s="197" t="str">
        <f>IF(AR213&lt;=SMALL(AR$3:AR$1130,5),"SIMILAR","NO")</f>
        <v>NO</v>
      </c>
      <c r="AU213" s="197" t="str">
        <f t="shared" si="235"/>
        <v>N/A</v>
      </c>
      <c r="AV213" s="197">
        <f t="shared" si="236"/>
        <v>0</v>
      </c>
      <c r="AW213" s="198">
        <f t="shared" si="237"/>
        <v>0</v>
      </c>
      <c r="AX213" s="199">
        <f>IFERROR(SQRT(($E213-$E$1136)^2+($K213-$K$1136)^2),0)</f>
        <v>0.20048943054567547</v>
      </c>
      <c r="AY213" s="197" t="str">
        <f>IF(AX213&lt;=SMALL(AX$3:AX$1130,1),"MAS PARECIDO","NO")</f>
        <v>NO</v>
      </c>
      <c r="AZ213" s="197" t="str">
        <f>IF(AX213&lt;=SMALL(AX$3:AX$1130,5),"SIMILAR","NO")</f>
        <v>NO</v>
      </c>
      <c r="BA213" s="197" t="str">
        <f t="shared" si="238"/>
        <v>N/A</v>
      </c>
      <c r="BB213" s="197">
        <f t="shared" si="239"/>
        <v>0</v>
      </c>
      <c r="BC213" s="198">
        <f t="shared" si="240"/>
        <v>0</v>
      </c>
      <c r="BD213" s="196">
        <f>IFERROR(SQRT(($E213-$E$1136)^2+($O213-$O$1136)^2),0)</f>
        <v>1.4000420012600379E-2</v>
      </c>
      <c r="BE213" s="197" t="str">
        <f>IF(BD213&lt;=SMALL(BD$3:BD$1130,1),"MAS PARECIDO","NO")</f>
        <v>NO</v>
      </c>
      <c r="BF213" s="197" t="str">
        <f>IF(BD213&lt;=SMALL(BD$3:BD$1130,5),"SIMILAR","NO")</f>
        <v>NO</v>
      </c>
      <c r="BG213" s="197" t="str">
        <f t="shared" si="241"/>
        <v>N/A</v>
      </c>
      <c r="BH213" s="197">
        <f t="shared" si="242"/>
        <v>0</v>
      </c>
      <c r="BI213" s="198">
        <f t="shared" si="243"/>
        <v>0</v>
      </c>
      <c r="BJ213" s="199">
        <f>IFERROR(SQRT(($E213-$E$1136)^2+($R213-$R$1136)^2),0)</f>
        <v>0.50019597335497334</v>
      </c>
      <c r="BK213" s="197" t="str">
        <f>IF(BJ213&lt;=SMALL(BJ$3:BJ$1130,1),"MAS PARECIDO","NO")</f>
        <v>NO</v>
      </c>
      <c r="BL213" s="197" t="str">
        <f>IF(BJ213&lt;=SMALL(BJ$3:BJ$1130,5),"SIMILAR","NO")</f>
        <v>NO</v>
      </c>
      <c r="BM213" s="197" t="str">
        <f t="shared" si="244"/>
        <v>N/A</v>
      </c>
      <c r="BN213" s="197">
        <f t="shared" si="245"/>
        <v>0</v>
      </c>
      <c r="BO213" s="198">
        <f t="shared" si="246"/>
        <v>0</v>
      </c>
      <c r="BP213" s="199">
        <f>IFERROR(SQRT(($E213-$E$1136)^2+($U213-$U$1136)^2),0)</f>
        <v>1.000098001078159</v>
      </c>
      <c r="BQ213" s="197" t="str">
        <f>IF(BP213&lt;=SMALL(BP$3:BP$1130,1),"MAS PARECIDO","NO")</f>
        <v>NO</v>
      </c>
      <c r="BR213" s="197" t="str">
        <f>IF(BP213&lt;=SMALL(BP$3:BP$1130,5),"SIMILAR","NO")</f>
        <v>NO</v>
      </c>
      <c r="BS213" s="197" t="str">
        <f t="shared" si="247"/>
        <v>N/A</v>
      </c>
      <c r="BT213" s="197">
        <f t="shared" si="248"/>
        <v>0</v>
      </c>
      <c r="BU213" s="198">
        <f t="shared" si="249"/>
        <v>0</v>
      </c>
      <c r="BV213" s="199">
        <f>IFERROR(SQRT(($E213-$E$1136)^2+($X213-$X$1136)^2),0)</f>
        <v>1.4000420012600379E-2</v>
      </c>
      <c r="BW213" s="197" t="str">
        <f>IF(BV213&lt;=SMALL(BV$3:BV$1130,1),"MAS PARECIDO","NO")</f>
        <v>NO</v>
      </c>
      <c r="BX213" s="197" t="str">
        <f>IF(BV213&lt;=SMALL(BV$3:BV$1130,5),"SIMILAR","NO")</f>
        <v>NO</v>
      </c>
      <c r="BY213" s="197" t="str">
        <f t="shared" si="250"/>
        <v>N/A</v>
      </c>
      <c r="BZ213" s="197">
        <f t="shared" si="251"/>
        <v>0</v>
      </c>
      <c r="CA213" s="198">
        <f t="shared" si="252"/>
        <v>0</v>
      </c>
      <c r="CB213" s="199">
        <f>IFERROR(SQRT(($E213-$E$1136)^2+($AA213-$AA$1136)^2),0)</f>
        <v>1.000098001078159</v>
      </c>
      <c r="CC213" s="197" t="str">
        <f>IF(CB213&lt;=SMALL(CB$3:CB$1130,1),"MAS PARECIDO","NO")</f>
        <v>NO</v>
      </c>
      <c r="CD213" s="197" t="str">
        <f>IF(CB213&lt;=SMALL(CB$3:CB$1130,5),"SIMILAR","NO")</f>
        <v>NO</v>
      </c>
      <c r="CE213" s="197" t="str">
        <f t="shared" si="253"/>
        <v>N/A</v>
      </c>
      <c r="CF213" s="197">
        <f t="shared" si="254"/>
        <v>0</v>
      </c>
      <c r="CG213" s="198">
        <f t="shared" si="255"/>
        <v>0</v>
      </c>
      <c r="CH213" s="199">
        <f>IFERROR(SQRT(($E213-$E$1136)^2+($AD213-$AD$1136)^2),0)</f>
        <v>1.4000420012600379E-2</v>
      </c>
      <c r="CI213" s="197" t="str">
        <f>IF(CH213&lt;=SMALL(CH$3:CH$1130,1),"MAS PARECIDO","NO")</f>
        <v>NO</v>
      </c>
      <c r="CJ213" s="197" t="str">
        <f>IF(CH213&lt;=SMALL(CH$3:CH$1130,5),"SIMILAR","NO")</f>
        <v>NO</v>
      </c>
      <c r="CK213" s="197" t="str">
        <f t="shared" si="256"/>
        <v>N/A</v>
      </c>
      <c r="CL213" s="197">
        <f t="shared" si="257"/>
        <v>0</v>
      </c>
      <c r="CM213" s="198">
        <f t="shared" si="258"/>
        <v>0</v>
      </c>
      <c r="CN213" s="199">
        <f>IFERROR(SQRT(($E213-$E$1136)^2+($AG213-$AG$1136)^2),0)</f>
        <v>1.000098001078159</v>
      </c>
      <c r="CO213" s="197" t="str">
        <f>IF(CN213&lt;=SMALL(CN$3:CN$1130,1),"MAS PARECIDO","NO")</f>
        <v>NO</v>
      </c>
      <c r="CP213" s="197" t="str">
        <f>IF(CN213&lt;=SMALL(CN$3:CN$1130,5),"SIMILAR","NO")</f>
        <v>NO</v>
      </c>
      <c r="CQ213" s="197" t="str">
        <f t="shared" si="259"/>
        <v>N/A</v>
      </c>
      <c r="CR213" s="197">
        <f t="shared" si="260"/>
        <v>0</v>
      </c>
      <c r="CS213" s="198">
        <f t="shared" si="261"/>
        <v>0</v>
      </c>
      <c r="CT213" s="199">
        <f>IFERROR(SQRT(($E213-$E$1136)^2+($AJ213-$AJ$1136)^2),0)</f>
        <v>1.4000420012600379E-2</v>
      </c>
      <c r="CU213" s="197" t="str">
        <f>IF(CT213&lt;=SMALL(CT$3:CT$1130,1),"MAS PARECIDO","NO")</f>
        <v>NO</v>
      </c>
      <c r="CV213" s="197" t="str">
        <f>IF(CT213&lt;=SMALL(CT$3:CT$1130,5),"SIMILAR","NO")</f>
        <v>NO</v>
      </c>
      <c r="CW213" s="197" t="str">
        <f t="shared" si="262"/>
        <v>N/A</v>
      </c>
      <c r="CX213" s="197">
        <f t="shared" si="263"/>
        <v>0</v>
      </c>
      <c r="CY213" s="198">
        <f t="shared" si="264"/>
        <v>0</v>
      </c>
      <c r="CZ213" s="2" t="s">
        <v>1656</v>
      </c>
      <c r="DA213" s="2" t="s">
        <v>1657</v>
      </c>
      <c r="DB213" s="2">
        <v>3</v>
      </c>
      <c r="DC213" s="2" t="s">
        <v>319</v>
      </c>
    </row>
    <row r="214" spans="1:107">
      <c r="A214" s="24" t="s">
        <v>465</v>
      </c>
      <c r="B214" s="46">
        <v>30363</v>
      </c>
      <c r="C214" s="190">
        <f>(B214-$B$1132)/($B$1133-$B$1132)</f>
        <v>3.022635384725748E-2</v>
      </c>
      <c r="D214" s="46">
        <v>7000</v>
      </c>
      <c r="E214" s="190">
        <f>(D214-$D$1132)/($D$1133-$D$1132)</f>
        <v>1.3970419112573377E-2</v>
      </c>
      <c r="F214" s="46" t="s">
        <v>53</v>
      </c>
      <c r="G214" s="192">
        <f>VLOOKUP(F214,'DATOS DE SOPORTE'!$Y$5:$Z$8,2,FALSE)</f>
        <v>2</v>
      </c>
      <c r="H214" s="190">
        <f>(G214-$G$1132)/($G$1133-$G$1132)</f>
        <v>0.33333333333333331</v>
      </c>
      <c r="I214" s="50">
        <v>3</v>
      </c>
      <c r="J214" s="200">
        <f t="shared" si="224"/>
        <v>3</v>
      </c>
      <c r="K214" s="190">
        <f>(J214-$J$1132)/($J$1133-$J$1132)</f>
        <v>0.6</v>
      </c>
      <c r="L214" s="193" t="str">
        <f t="shared" si="225"/>
        <v>SI</v>
      </c>
      <c r="M214" s="46" t="s">
        <v>192</v>
      </c>
      <c r="N214" s="192">
        <f t="shared" si="226"/>
        <v>2</v>
      </c>
      <c r="O214" s="190">
        <f>(N214-N$1132)/(N$1133-N$1132)</f>
        <v>1</v>
      </c>
      <c r="P214" s="46" t="s">
        <v>196</v>
      </c>
      <c r="Q214" s="192">
        <f t="shared" si="227"/>
        <v>1</v>
      </c>
      <c r="R214" s="190">
        <f>(Q214-Q$1132)/(Q$1133-Q$1132)</f>
        <v>0</v>
      </c>
      <c r="S214" s="46" t="s">
        <v>60</v>
      </c>
      <c r="T214" s="192">
        <f t="shared" si="228"/>
        <v>2</v>
      </c>
      <c r="U214" s="190">
        <f>(T214-T$1132)/(T$1133-T$1132)</f>
        <v>1</v>
      </c>
      <c r="V214" s="46" t="s">
        <v>62</v>
      </c>
      <c r="W214" s="194">
        <f>VLOOKUP(V214,'DATOS DE SOPORTE'!$S$5:$T$10,2,FALSE)</f>
        <v>1</v>
      </c>
      <c r="X214" s="201">
        <f>(W214-W$1132)/(W$1133-W$1132)</f>
        <v>0</v>
      </c>
      <c r="Y214" s="46" t="s">
        <v>188</v>
      </c>
      <c r="Z214" s="194">
        <f t="shared" si="229"/>
        <v>1</v>
      </c>
      <c r="AA214" s="201">
        <f>(Z214-Z$1132)/(Z$1133-Z$1132)</f>
        <v>0</v>
      </c>
      <c r="AB214" s="46" t="s">
        <v>188</v>
      </c>
      <c r="AC214" s="194">
        <f t="shared" si="230"/>
        <v>1</v>
      </c>
      <c r="AD214" s="201">
        <f>(AC214-AC$1132)/(AC$1133-AC$1132)</f>
        <v>0</v>
      </c>
      <c r="AE214" s="46" t="s">
        <v>188</v>
      </c>
      <c r="AF214" s="194">
        <f t="shared" si="231"/>
        <v>1</v>
      </c>
      <c r="AG214" s="201">
        <f>(AF214-AF$1132)/(AF$1133-AF$1132)</f>
        <v>0</v>
      </c>
      <c r="AH214" s="24" t="s">
        <v>67</v>
      </c>
      <c r="AI214" s="194">
        <f>VLOOKUP(AH214,'DATOS DE SOPORTE'!$V$5:$W$8,2,FALSE)</f>
        <v>1</v>
      </c>
      <c r="AJ214" s="201">
        <f>(AI214-AI$1132)/(AI$1133-AI$1132)</f>
        <v>0</v>
      </c>
      <c r="AK214" s="58" t="str">
        <f t="shared" si="170"/>
        <v>Bueno</v>
      </c>
      <c r="AL214" s="196">
        <f>IFERROR(SQRT(($E214-$E$1136)^2+($C214-$C$1136)^2),0)</f>
        <v>0.17547208416751939</v>
      </c>
      <c r="AM214" s="197" t="str">
        <f>IF(AL214&lt;=SMALL($AL$3:$AL$1130,1),"MAS PARECIDO","NO")</f>
        <v>NO</v>
      </c>
      <c r="AN214" s="197" t="str">
        <f>IF(AL214&lt;=SMALL($AL$3:$AL$1130,5),"SIMILAR","NO")</f>
        <v>NO</v>
      </c>
      <c r="AO214" s="197" t="str">
        <f t="shared" si="232"/>
        <v>N/A</v>
      </c>
      <c r="AP214" s="197">
        <f t="shared" si="233"/>
        <v>0</v>
      </c>
      <c r="AQ214" s="198">
        <f t="shared" si="234"/>
        <v>0</v>
      </c>
      <c r="AR214" s="196">
        <f>IFERROR(SQRT(($E214-$E$1136)^2+($H214-$H$1136)^2),0)</f>
        <v>1.4000420012600379E-2</v>
      </c>
      <c r="AS214" s="197" t="str">
        <f>IF(AR214&lt;=SMALL(AR$3:AR$1130,1),"MAS PARECIDO","NO")</f>
        <v>NO</v>
      </c>
      <c r="AT214" s="197" t="str">
        <f>IF(AR214&lt;=SMALL(AR$3:AR$1130,5),"SIMILAR","NO")</f>
        <v>NO</v>
      </c>
      <c r="AU214" s="197" t="str">
        <f t="shared" si="235"/>
        <v>N/A</v>
      </c>
      <c r="AV214" s="197">
        <f t="shared" si="236"/>
        <v>0</v>
      </c>
      <c r="AW214" s="198">
        <f t="shared" si="237"/>
        <v>0</v>
      </c>
      <c r="AX214" s="199">
        <f>IFERROR(SQRT(($E214-$E$1136)^2+($K214-$K$1136)^2),0)</f>
        <v>0.40024493970633684</v>
      </c>
      <c r="AY214" s="197" t="str">
        <f>IF(AX214&lt;=SMALL(AX$3:AX$1130,1),"MAS PARECIDO","NO")</f>
        <v>NO</v>
      </c>
      <c r="AZ214" s="197" t="str">
        <f>IF(AX214&lt;=SMALL(AX$3:AX$1130,5),"SIMILAR","NO")</f>
        <v>NO</v>
      </c>
      <c r="BA214" s="197" t="str">
        <f t="shared" si="238"/>
        <v>N/A</v>
      </c>
      <c r="BB214" s="197">
        <f t="shared" si="239"/>
        <v>0</v>
      </c>
      <c r="BC214" s="198">
        <f t="shared" si="240"/>
        <v>0</v>
      </c>
      <c r="BD214" s="196">
        <f>IFERROR(SQRT(($E214-$E$1136)^2+($O214-$O$1136)^2),0)</f>
        <v>1.4000420012600379E-2</v>
      </c>
      <c r="BE214" s="197" t="str">
        <f>IF(BD214&lt;=SMALL(BD$3:BD$1130,1),"MAS PARECIDO","NO")</f>
        <v>NO</v>
      </c>
      <c r="BF214" s="197" t="str">
        <f>IF(BD214&lt;=SMALL(BD$3:BD$1130,5),"SIMILAR","NO")</f>
        <v>NO</v>
      </c>
      <c r="BG214" s="197" t="str">
        <f t="shared" si="241"/>
        <v>N/A</v>
      </c>
      <c r="BH214" s="197">
        <f t="shared" si="242"/>
        <v>0</v>
      </c>
      <c r="BI214" s="198">
        <f t="shared" si="243"/>
        <v>0</v>
      </c>
      <c r="BJ214" s="199">
        <f>IFERROR(SQRT(($E214-$E$1136)^2+($R214-$R$1136)^2),0)</f>
        <v>0.50019597335497334</v>
      </c>
      <c r="BK214" s="197" t="str">
        <f>IF(BJ214&lt;=SMALL(BJ$3:BJ$1130,1),"MAS PARECIDO","NO")</f>
        <v>NO</v>
      </c>
      <c r="BL214" s="197" t="str">
        <f>IF(BJ214&lt;=SMALL(BJ$3:BJ$1130,5),"SIMILAR","NO")</f>
        <v>NO</v>
      </c>
      <c r="BM214" s="197" t="str">
        <f t="shared" si="244"/>
        <v>N/A</v>
      </c>
      <c r="BN214" s="197">
        <f t="shared" si="245"/>
        <v>0</v>
      </c>
      <c r="BO214" s="198">
        <f t="shared" si="246"/>
        <v>0</v>
      </c>
      <c r="BP214" s="199">
        <f>IFERROR(SQRT(($E214-$E$1136)^2+($U214-$U$1136)^2),0)</f>
        <v>1.000098001078159</v>
      </c>
      <c r="BQ214" s="197" t="str">
        <f>IF(BP214&lt;=SMALL(BP$3:BP$1130,1),"MAS PARECIDO","NO")</f>
        <v>NO</v>
      </c>
      <c r="BR214" s="197" t="str">
        <f>IF(BP214&lt;=SMALL(BP$3:BP$1130,5),"SIMILAR","NO")</f>
        <v>NO</v>
      </c>
      <c r="BS214" s="197" t="str">
        <f t="shared" si="247"/>
        <v>N/A</v>
      </c>
      <c r="BT214" s="197">
        <f t="shared" si="248"/>
        <v>0</v>
      </c>
      <c r="BU214" s="198">
        <f t="shared" si="249"/>
        <v>0</v>
      </c>
      <c r="BV214" s="199">
        <f>IFERROR(SQRT(($E214-$E$1136)^2+($X214-$X$1136)^2),0)</f>
        <v>1.4000420012600379E-2</v>
      </c>
      <c r="BW214" s="197" t="str">
        <f>IF(BV214&lt;=SMALL(BV$3:BV$1130,1),"MAS PARECIDO","NO")</f>
        <v>NO</v>
      </c>
      <c r="BX214" s="197" t="str">
        <f>IF(BV214&lt;=SMALL(BV$3:BV$1130,5),"SIMILAR","NO")</f>
        <v>NO</v>
      </c>
      <c r="BY214" s="197" t="str">
        <f t="shared" si="250"/>
        <v>N/A</v>
      </c>
      <c r="BZ214" s="197">
        <f t="shared" si="251"/>
        <v>0</v>
      </c>
      <c r="CA214" s="198">
        <f t="shared" si="252"/>
        <v>0</v>
      </c>
      <c r="CB214" s="199">
        <f>IFERROR(SQRT(($E214-$E$1136)^2+($AA214-$AA$1136)^2),0)</f>
        <v>1.4000420012600379E-2</v>
      </c>
      <c r="CC214" s="197" t="str">
        <f>IF(CB214&lt;=SMALL(CB$3:CB$1130,1),"MAS PARECIDO","NO")</f>
        <v>NO</v>
      </c>
      <c r="CD214" s="197" t="str">
        <f>IF(CB214&lt;=SMALL(CB$3:CB$1130,5),"SIMILAR","NO")</f>
        <v>NO</v>
      </c>
      <c r="CE214" s="197" t="str">
        <f t="shared" si="253"/>
        <v>N/A</v>
      </c>
      <c r="CF214" s="197">
        <f t="shared" si="254"/>
        <v>0</v>
      </c>
      <c r="CG214" s="198">
        <f t="shared" si="255"/>
        <v>0</v>
      </c>
      <c r="CH214" s="199">
        <f>IFERROR(SQRT(($E214-$E$1136)^2+($AD214-$AD$1136)^2),0)</f>
        <v>1.000098001078159</v>
      </c>
      <c r="CI214" s="197" t="str">
        <f>IF(CH214&lt;=SMALL(CH$3:CH$1130,1),"MAS PARECIDO","NO")</f>
        <v>NO</v>
      </c>
      <c r="CJ214" s="197" t="str">
        <f>IF(CH214&lt;=SMALL(CH$3:CH$1130,5),"SIMILAR","NO")</f>
        <v>NO</v>
      </c>
      <c r="CK214" s="197" t="str">
        <f t="shared" si="256"/>
        <v>N/A</v>
      </c>
      <c r="CL214" s="197">
        <f t="shared" si="257"/>
        <v>0</v>
      </c>
      <c r="CM214" s="198">
        <f t="shared" si="258"/>
        <v>0</v>
      </c>
      <c r="CN214" s="199">
        <f>IFERROR(SQRT(($E214-$E$1136)^2+($AG214-$AG$1136)^2),0)</f>
        <v>1.000098001078159</v>
      </c>
      <c r="CO214" s="197" t="str">
        <f>IF(CN214&lt;=SMALL(CN$3:CN$1130,1),"MAS PARECIDO","NO")</f>
        <v>NO</v>
      </c>
      <c r="CP214" s="197" t="str">
        <f>IF(CN214&lt;=SMALL(CN$3:CN$1130,5),"SIMILAR","NO")</f>
        <v>NO</v>
      </c>
      <c r="CQ214" s="197" t="str">
        <f t="shared" si="259"/>
        <v>N/A</v>
      </c>
      <c r="CR214" s="197">
        <f t="shared" si="260"/>
        <v>0</v>
      </c>
      <c r="CS214" s="198">
        <f t="shared" si="261"/>
        <v>0</v>
      </c>
      <c r="CT214" s="199">
        <f>IFERROR(SQRT(($E214-$E$1136)^2+($AJ214-$AJ$1136)^2),0)</f>
        <v>1.4000420012600379E-2</v>
      </c>
      <c r="CU214" s="197" t="str">
        <f>IF(CT214&lt;=SMALL(CT$3:CT$1130,1),"MAS PARECIDO","NO")</f>
        <v>NO</v>
      </c>
      <c r="CV214" s="197" t="str">
        <f>IF(CT214&lt;=SMALL(CT$3:CT$1130,5),"SIMILAR","NO")</f>
        <v>NO</v>
      </c>
      <c r="CW214" s="197" t="str">
        <f t="shared" si="262"/>
        <v>N/A</v>
      </c>
      <c r="CX214" s="197">
        <f t="shared" si="263"/>
        <v>0</v>
      </c>
      <c r="CY214" s="198">
        <f t="shared" si="264"/>
        <v>0</v>
      </c>
      <c r="CZ214" s="2" t="s">
        <v>1658</v>
      </c>
      <c r="DA214" s="2" t="s">
        <v>1659</v>
      </c>
      <c r="DB214" s="2">
        <v>0</v>
      </c>
      <c r="DC214" s="2" t="s">
        <v>189</v>
      </c>
    </row>
    <row r="215" spans="1:107">
      <c r="A215" s="24" t="s">
        <v>466</v>
      </c>
      <c r="B215" s="46">
        <v>96720</v>
      </c>
      <c r="C215" s="190">
        <f>(B215-$B$1132)/($B$1133-$B$1132)</f>
        <v>0.1077919275111099</v>
      </c>
      <c r="D215" s="46">
        <v>11415.2</v>
      </c>
      <c r="E215" s="190">
        <f>(D215-$D$1132)/($D$1133-$D$1132)</f>
        <v>2.2801084032520978E-2</v>
      </c>
      <c r="F215" s="46" t="s">
        <v>53</v>
      </c>
      <c r="G215" s="192">
        <f>VLOOKUP(F215,'DATOS DE SOPORTE'!$Y$5:$Z$8,2,FALSE)</f>
        <v>2</v>
      </c>
      <c r="H215" s="190">
        <f>(G215-$G$1132)/($G$1133-$G$1132)</f>
        <v>0.33333333333333331</v>
      </c>
      <c r="I215" s="50">
        <v>3</v>
      </c>
      <c r="J215" s="200">
        <f t="shared" si="224"/>
        <v>3</v>
      </c>
      <c r="K215" s="190">
        <f>(J215-$J$1132)/($J$1133-$J$1132)</f>
        <v>0.6</v>
      </c>
      <c r="L215" s="193" t="str">
        <f t="shared" si="225"/>
        <v>SI</v>
      </c>
      <c r="M215" s="46" t="s">
        <v>192</v>
      </c>
      <c r="N215" s="192">
        <f t="shared" si="226"/>
        <v>2</v>
      </c>
      <c r="O215" s="190">
        <f>(N215-N$1132)/(N$1133-N$1132)</f>
        <v>1</v>
      </c>
      <c r="P215" s="46" t="s">
        <v>193</v>
      </c>
      <c r="Q215" s="192">
        <f t="shared" si="227"/>
        <v>2</v>
      </c>
      <c r="R215" s="190">
        <f>(Q215-Q$1132)/(Q$1133-Q$1132)</f>
        <v>0.5</v>
      </c>
      <c r="S215" s="46" t="s">
        <v>194</v>
      </c>
      <c r="T215" s="192">
        <f t="shared" si="228"/>
        <v>1</v>
      </c>
      <c r="U215" s="190">
        <f>(T215-T$1132)/(T$1133-T$1132)</f>
        <v>0</v>
      </c>
      <c r="V215" s="46" t="s">
        <v>62</v>
      </c>
      <c r="W215" s="194">
        <f>VLOOKUP(V215,'DATOS DE SOPORTE'!$S$5:$T$10,2,FALSE)</f>
        <v>1</v>
      </c>
      <c r="X215" s="201">
        <f>(W215-W$1132)/(W$1133-W$1132)</f>
        <v>0</v>
      </c>
      <c r="Y215" s="46" t="s">
        <v>188</v>
      </c>
      <c r="Z215" s="194">
        <f t="shared" si="229"/>
        <v>1</v>
      </c>
      <c r="AA215" s="201">
        <f>(Z215-Z$1132)/(Z$1133-Z$1132)</f>
        <v>0</v>
      </c>
      <c r="AB215" s="46" t="s">
        <v>188</v>
      </c>
      <c r="AC215" s="194">
        <f t="shared" si="230"/>
        <v>1</v>
      </c>
      <c r="AD215" s="201">
        <f>(AC215-AC$1132)/(AC$1133-AC$1132)</f>
        <v>0</v>
      </c>
      <c r="AE215" s="46" t="s">
        <v>188</v>
      </c>
      <c r="AF215" s="194">
        <f t="shared" si="231"/>
        <v>1</v>
      </c>
      <c r="AG215" s="201">
        <f>(AF215-AF$1132)/(AF$1133-AF$1132)</f>
        <v>0</v>
      </c>
      <c r="AH215" s="24" t="s">
        <v>67</v>
      </c>
      <c r="AI215" s="194">
        <f>VLOOKUP(AH215,'DATOS DE SOPORTE'!$V$5:$W$8,2,FALSE)</f>
        <v>1</v>
      </c>
      <c r="AJ215" s="201">
        <f>(AI215-AI$1132)/(AI$1133-AI$1132)</f>
        <v>0</v>
      </c>
      <c r="AK215" s="58" t="str">
        <f t="shared" si="170"/>
        <v>Bueno</v>
      </c>
      <c r="AL215" s="196">
        <f>IFERROR(SQRT(($E215-$E$1136)^2+($C215-$C$1136)^2),0)</f>
        <v>9.9988573013619964E-2</v>
      </c>
      <c r="AM215" s="197" t="str">
        <f>IF(AL215&lt;=SMALL($AL$3:$AL$1130,1),"MAS PARECIDO","NO")</f>
        <v>NO</v>
      </c>
      <c r="AN215" s="197" t="str">
        <f>IF(AL215&lt;=SMALL($AL$3:$AL$1130,5),"SIMILAR","NO")</f>
        <v>NO</v>
      </c>
      <c r="AO215" s="197" t="str">
        <f t="shared" si="232"/>
        <v>N/A</v>
      </c>
      <c r="AP215" s="197">
        <f t="shared" si="233"/>
        <v>0</v>
      </c>
      <c r="AQ215" s="198">
        <f t="shared" si="234"/>
        <v>0</v>
      </c>
      <c r="AR215" s="196">
        <f>IFERROR(SQRT(($E215-$E$1136)^2+($H215-$H$1136)^2),0)</f>
        <v>2.2831084932547978E-2</v>
      </c>
      <c r="AS215" s="197" t="str">
        <f>IF(AR215&lt;=SMALL(AR$3:AR$1130,1),"MAS PARECIDO","NO")</f>
        <v>NO</v>
      </c>
      <c r="AT215" s="197" t="str">
        <f>IF(AR215&lt;=SMALL(AR$3:AR$1130,5),"SIMILAR","NO")</f>
        <v>NO</v>
      </c>
      <c r="AU215" s="197" t="str">
        <f t="shared" si="235"/>
        <v>N/A</v>
      </c>
      <c r="AV215" s="197">
        <f t="shared" si="236"/>
        <v>0</v>
      </c>
      <c r="AW215" s="198">
        <f t="shared" si="237"/>
        <v>0</v>
      </c>
      <c r="AX215" s="199">
        <f>IFERROR(SQRT(($E215-$E$1136)^2+($K215-$K$1136)^2),0)</f>
        <v>0.40065104322739159</v>
      </c>
      <c r="AY215" s="197" t="str">
        <f>IF(AX215&lt;=SMALL(AX$3:AX$1130,1),"MAS PARECIDO","NO")</f>
        <v>NO</v>
      </c>
      <c r="AZ215" s="197" t="str">
        <f>IF(AX215&lt;=SMALL(AX$3:AX$1130,5),"SIMILAR","NO")</f>
        <v>NO</v>
      </c>
      <c r="BA215" s="197" t="str">
        <f t="shared" si="238"/>
        <v>N/A</v>
      </c>
      <c r="BB215" s="197">
        <f t="shared" si="239"/>
        <v>0</v>
      </c>
      <c r="BC215" s="198">
        <f t="shared" si="240"/>
        <v>0</v>
      </c>
      <c r="BD215" s="196">
        <f>IFERROR(SQRT(($E215-$E$1136)^2+($O215-$O$1136)^2),0)</f>
        <v>2.2831084932547978E-2</v>
      </c>
      <c r="BE215" s="197" t="str">
        <f>IF(BD215&lt;=SMALL(BD$3:BD$1130,1),"MAS PARECIDO","NO")</f>
        <v>NO</v>
      </c>
      <c r="BF215" s="197" t="str">
        <f>IF(BD215&lt;=SMALL(BD$3:BD$1130,5),"SIMILAR","NO")</f>
        <v>NO</v>
      </c>
      <c r="BG215" s="197" t="str">
        <f t="shared" si="241"/>
        <v>N/A</v>
      </c>
      <c r="BH215" s="197">
        <f t="shared" si="242"/>
        <v>0</v>
      </c>
      <c r="BI215" s="198">
        <f t="shared" si="243"/>
        <v>0</v>
      </c>
      <c r="BJ215" s="199">
        <f>IFERROR(SQRT(($E215-$E$1136)^2+($R215-$R$1136)^2),0)</f>
        <v>2.2831084932547978E-2</v>
      </c>
      <c r="BK215" s="197" t="str">
        <f>IF(BJ215&lt;=SMALL(BJ$3:BJ$1130,1),"MAS PARECIDO","NO")</f>
        <v>NO</v>
      </c>
      <c r="BL215" s="197" t="str">
        <f>IF(BJ215&lt;=SMALL(BJ$3:BJ$1130,5),"SIMILAR","NO")</f>
        <v>NO</v>
      </c>
      <c r="BM215" s="197" t="str">
        <f t="shared" si="244"/>
        <v>N/A</v>
      </c>
      <c r="BN215" s="197">
        <f t="shared" si="245"/>
        <v>0</v>
      </c>
      <c r="BO215" s="198">
        <f t="shared" si="246"/>
        <v>0</v>
      </c>
      <c r="BP215" s="199">
        <f>IFERROR(SQRT(($E215-$E$1136)^2+($U215-$U$1136)^2),0)</f>
        <v>2.2831084932547978E-2</v>
      </c>
      <c r="BQ215" s="197" t="str">
        <f>IF(BP215&lt;=SMALL(BP$3:BP$1130,1),"MAS PARECIDO","NO")</f>
        <v>NO</v>
      </c>
      <c r="BR215" s="197" t="str">
        <f>IF(BP215&lt;=SMALL(BP$3:BP$1130,5),"SIMILAR","NO")</f>
        <v>NO</v>
      </c>
      <c r="BS215" s="197" t="str">
        <f t="shared" si="247"/>
        <v>N/A</v>
      </c>
      <c r="BT215" s="197">
        <f t="shared" si="248"/>
        <v>0</v>
      </c>
      <c r="BU215" s="198">
        <f t="shared" si="249"/>
        <v>0</v>
      </c>
      <c r="BV215" s="199">
        <f>IFERROR(SQRT(($E215-$E$1136)^2+($X215-$X$1136)^2),0)</f>
        <v>2.2831084932547978E-2</v>
      </c>
      <c r="BW215" s="197" t="str">
        <f>IF(BV215&lt;=SMALL(BV$3:BV$1130,1),"MAS PARECIDO","NO")</f>
        <v>NO</v>
      </c>
      <c r="BX215" s="197" t="str">
        <f>IF(BV215&lt;=SMALL(BV$3:BV$1130,5),"SIMILAR","NO")</f>
        <v>NO</v>
      </c>
      <c r="BY215" s="197" t="str">
        <f t="shared" si="250"/>
        <v>N/A</v>
      </c>
      <c r="BZ215" s="197">
        <f t="shared" si="251"/>
        <v>0</v>
      </c>
      <c r="CA215" s="198">
        <f t="shared" si="252"/>
        <v>0</v>
      </c>
      <c r="CB215" s="199">
        <f>IFERROR(SQRT(($E215-$E$1136)^2+($AA215-$AA$1136)^2),0)</f>
        <v>2.2831084932547978E-2</v>
      </c>
      <c r="CC215" s="197" t="str">
        <f>IF(CB215&lt;=SMALL(CB$3:CB$1130,1),"MAS PARECIDO","NO")</f>
        <v>NO</v>
      </c>
      <c r="CD215" s="197" t="str">
        <f>IF(CB215&lt;=SMALL(CB$3:CB$1130,5),"SIMILAR","NO")</f>
        <v>NO</v>
      </c>
      <c r="CE215" s="197" t="str">
        <f t="shared" si="253"/>
        <v>N/A</v>
      </c>
      <c r="CF215" s="197">
        <f t="shared" si="254"/>
        <v>0</v>
      </c>
      <c r="CG215" s="198">
        <f t="shared" si="255"/>
        <v>0</v>
      </c>
      <c r="CH215" s="199">
        <f>IFERROR(SQRT(($E215-$E$1136)^2+($AD215-$AD$1136)^2),0)</f>
        <v>1.0002605952646526</v>
      </c>
      <c r="CI215" s="197" t="str">
        <f>IF(CH215&lt;=SMALL(CH$3:CH$1130,1),"MAS PARECIDO","NO")</f>
        <v>NO</v>
      </c>
      <c r="CJ215" s="197" t="str">
        <f>IF(CH215&lt;=SMALL(CH$3:CH$1130,5),"SIMILAR","NO")</f>
        <v>NO</v>
      </c>
      <c r="CK215" s="197" t="str">
        <f t="shared" si="256"/>
        <v>N/A</v>
      </c>
      <c r="CL215" s="197">
        <f t="shared" si="257"/>
        <v>0</v>
      </c>
      <c r="CM215" s="198">
        <f t="shared" si="258"/>
        <v>0</v>
      </c>
      <c r="CN215" s="199">
        <f>IFERROR(SQRT(($E215-$E$1136)^2+($AG215-$AG$1136)^2),0)</f>
        <v>1.0002605952646526</v>
      </c>
      <c r="CO215" s="197" t="str">
        <f>IF(CN215&lt;=SMALL(CN$3:CN$1130,1),"MAS PARECIDO","NO")</f>
        <v>NO</v>
      </c>
      <c r="CP215" s="197" t="str">
        <f>IF(CN215&lt;=SMALL(CN$3:CN$1130,5),"SIMILAR","NO")</f>
        <v>NO</v>
      </c>
      <c r="CQ215" s="197" t="str">
        <f t="shared" si="259"/>
        <v>N/A</v>
      </c>
      <c r="CR215" s="197">
        <f t="shared" si="260"/>
        <v>0</v>
      </c>
      <c r="CS215" s="198">
        <f t="shared" si="261"/>
        <v>0</v>
      </c>
      <c r="CT215" s="199">
        <f>IFERROR(SQRT(($E215-$E$1136)^2+($AJ215-$AJ$1136)^2),0)</f>
        <v>2.2831084932547978E-2</v>
      </c>
      <c r="CU215" s="197" t="str">
        <f>IF(CT215&lt;=SMALL(CT$3:CT$1130,1),"MAS PARECIDO","NO")</f>
        <v>NO</v>
      </c>
      <c r="CV215" s="197" t="str">
        <f>IF(CT215&lt;=SMALL(CT$3:CT$1130,5),"SIMILAR","NO")</f>
        <v>NO</v>
      </c>
      <c r="CW215" s="197" t="str">
        <f t="shared" si="262"/>
        <v>N/A</v>
      </c>
      <c r="CX215" s="197">
        <f t="shared" si="263"/>
        <v>0</v>
      </c>
      <c r="CY215" s="198">
        <f t="shared" si="264"/>
        <v>0</v>
      </c>
      <c r="CZ215" s="2" t="s">
        <v>1660</v>
      </c>
      <c r="DA215" s="2" t="s">
        <v>1661</v>
      </c>
      <c r="DB215" s="2">
        <v>0</v>
      </c>
      <c r="DC215" s="2" t="s">
        <v>189</v>
      </c>
    </row>
    <row r="216" spans="1:107">
      <c r="A216" s="24" t="s">
        <v>467</v>
      </c>
      <c r="B216" s="46">
        <v>58968</v>
      </c>
      <c r="C216" s="190">
        <f>(B216-$B$1132)/($B$1133-$B$1132)</f>
        <v>6.3663116127868402E-2</v>
      </c>
      <c r="D216" s="46">
        <v>14000</v>
      </c>
      <c r="E216" s="190">
        <f>(D216-$D$1132)/($D$1133-$D$1132)</f>
        <v>2.7970839125173754E-2</v>
      </c>
      <c r="F216" s="46" t="s">
        <v>53</v>
      </c>
      <c r="G216" s="192">
        <f>VLOOKUP(F216,'DATOS DE SOPORTE'!$Y$5:$Z$8,2,FALSE)</f>
        <v>2</v>
      </c>
      <c r="H216" s="190">
        <f>(G216-$G$1132)/($G$1133-$G$1132)</f>
        <v>0.33333333333333331</v>
      </c>
      <c r="I216" s="50">
        <v>2</v>
      </c>
      <c r="J216" s="200">
        <f t="shared" si="224"/>
        <v>2</v>
      </c>
      <c r="K216" s="190">
        <f>(J216-$J$1132)/($J$1133-$J$1132)</f>
        <v>0.4</v>
      </c>
      <c r="L216" s="193" t="str">
        <f t="shared" si="225"/>
        <v>SI</v>
      </c>
      <c r="M216" s="46"/>
      <c r="N216" s="192">
        <f t="shared" si="226"/>
        <v>2</v>
      </c>
      <c r="O216" s="190">
        <f>(N216-N$1132)/(N$1133-N$1132)</f>
        <v>1</v>
      </c>
      <c r="P216" s="46"/>
      <c r="Q216" s="192">
        <f t="shared" si="227"/>
        <v>3</v>
      </c>
      <c r="R216" s="190">
        <f>(Q216-Q$1132)/(Q$1133-Q$1132)</f>
        <v>1</v>
      </c>
      <c r="S216" s="46" t="s">
        <v>60</v>
      </c>
      <c r="T216" s="192">
        <f t="shared" si="228"/>
        <v>2</v>
      </c>
      <c r="U216" s="190">
        <f>(T216-T$1132)/(T$1133-T$1132)</f>
        <v>1</v>
      </c>
      <c r="V216" s="46" t="s">
        <v>62</v>
      </c>
      <c r="W216" s="194">
        <f>VLOOKUP(V216,'DATOS DE SOPORTE'!$S$5:$T$10,2,FALSE)</f>
        <v>1</v>
      </c>
      <c r="X216" s="201">
        <f>(W216-W$1132)/(W$1133-W$1132)</f>
        <v>0</v>
      </c>
      <c r="Y216" s="46" t="s">
        <v>136</v>
      </c>
      <c r="Z216" s="194">
        <f t="shared" si="229"/>
        <v>2</v>
      </c>
      <c r="AA216" s="201">
        <f>(Z216-Z$1132)/(Z$1133-Z$1132)</f>
        <v>1</v>
      </c>
      <c r="AB216" s="46" t="s">
        <v>188</v>
      </c>
      <c r="AC216" s="194">
        <f t="shared" si="230"/>
        <v>1</v>
      </c>
      <c r="AD216" s="201">
        <f>(AC216-AC$1132)/(AC$1133-AC$1132)</f>
        <v>0</v>
      </c>
      <c r="AE216" s="46" t="s">
        <v>188</v>
      </c>
      <c r="AF216" s="194">
        <f t="shared" si="231"/>
        <v>1</v>
      </c>
      <c r="AG216" s="201">
        <f>(AF216-AF$1132)/(AF$1133-AF$1132)</f>
        <v>0</v>
      </c>
      <c r="AH216" s="24" t="s">
        <v>67</v>
      </c>
      <c r="AI216" s="194">
        <f>VLOOKUP(AH216,'DATOS DE SOPORTE'!$V$5:$W$8,2,FALSE)</f>
        <v>1</v>
      </c>
      <c r="AJ216" s="201">
        <f>(AI216-AI$1132)/(AI$1133-AI$1132)</f>
        <v>0</v>
      </c>
      <c r="AK216" s="58" t="str">
        <f t="shared" si="170"/>
        <v>Muy malo</v>
      </c>
      <c r="AL216" s="196">
        <f>IFERROR(SQRT(($E216-$E$1136)^2+($C216-$C$1136)^2),0)</f>
        <v>0.14422024213452037</v>
      </c>
      <c r="AM216" s="197" t="str">
        <f>IF(AL216&lt;=SMALL($AL$3:$AL$1130,1),"MAS PARECIDO","NO")</f>
        <v>NO</v>
      </c>
      <c r="AN216" s="197" t="str">
        <f>IF(AL216&lt;=SMALL($AL$3:$AL$1130,5),"SIMILAR","NO")</f>
        <v>NO</v>
      </c>
      <c r="AO216" s="197" t="str">
        <f t="shared" si="232"/>
        <v>N/A</v>
      </c>
      <c r="AP216" s="197">
        <f t="shared" si="233"/>
        <v>0</v>
      </c>
      <c r="AQ216" s="198">
        <f t="shared" si="234"/>
        <v>0</v>
      </c>
      <c r="AR216" s="196">
        <f>IFERROR(SQRT(($E216-$E$1136)^2+($H216-$H$1136)^2),0)</f>
        <v>2.8000840025200754E-2</v>
      </c>
      <c r="AS216" s="197" t="str">
        <f>IF(AR216&lt;=SMALL(AR$3:AR$1130,1),"MAS PARECIDO","NO")</f>
        <v>NO</v>
      </c>
      <c r="AT216" s="197" t="str">
        <f>IF(AR216&lt;=SMALL(AR$3:AR$1130,5),"SIMILAR","NO")</f>
        <v>NO</v>
      </c>
      <c r="AU216" s="197" t="str">
        <f t="shared" si="235"/>
        <v>N/A</v>
      </c>
      <c r="AV216" s="197">
        <f t="shared" si="236"/>
        <v>0</v>
      </c>
      <c r="AW216" s="198">
        <f t="shared" si="237"/>
        <v>0</v>
      </c>
      <c r="AX216" s="199">
        <f>IFERROR(SQRT(($E216-$E$1136)^2+($K216-$K$1136)^2),0)</f>
        <v>0.20195060545122634</v>
      </c>
      <c r="AY216" s="197" t="str">
        <f>IF(AX216&lt;=SMALL(AX$3:AX$1130,1),"MAS PARECIDO","NO")</f>
        <v>NO</v>
      </c>
      <c r="AZ216" s="197" t="str">
        <f>IF(AX216&lt;=SMALL(AX$3:AX$1130,5),"SIMILAR","NO")</f>
        <v>NO</v>
      </c>
      <c r="BA216" s="197" t="str">
        <f t="shared" si="238"/>
        <v>N/A</v>
      </c>
      <c r="BB216" s="197">
        <f t="shared" si="239"/>
        <v>0</v>
      </c>
      <c r="BC216" s="198">
        <f t="shared" si="240"/>
        <v>0</v>
      </c>
      <c r="BD216" s="196">
        <f>IFERROR(SQRT(($E216-$E$1136)^2+($O216-$O$1136)^2),0)</f>
        <v>2.8000840025200754E-2</v>
      </c>
      <c r="BE216" s="197" t="str">
        <f>IF(BD216&lt;=SMALL(BD$3:BD$1130,1),"MAS PARECIDO","NO")</f>
        <v>NO</v>
      </c>
      <c r="BF216" s="197" t="str">
        <f>IF(BD216&lt;=SMALL(BD$3:BD$1130,5),"SIMILAR","NO")</f>
        <v>NO</v>
      </c>
      <c r="BG216" s="197" t="str">
        <f t="shared" si="241"/>
        <v>N/A</v>
      </c>
      <c r="BH216" s="197">
        <f t="shared" si="242"/>
        <v>0</v>
      </c>
      <c r="BI216" s="198">
        <f t="shared" si="243"/>
        <v>0</v>
      </c>
      <c r="BJ216" s="199">
        <f>IFERROR(SQRT(($E216-$E$1136)^2+($R216-$R$1136)^2),0)</f>
        <v>0.50078343327442143</v>
      </c>
      <c r="BK216" s="197" t="str">
        <f>IF(BJ216&lt;=SMALL(BJ$3:BJ$1130,1),"MAS PARECIDO","NO")</f>
        <v>NO</v>
      </c>
      <c r="BL216" s="197" t="str">
        <f>IF(BJ216&lt;=SMALL(BJ$3:BJ$1130,5),"SIMILAR","NO")</f>
        <v>NO</v>
      </c>
      <c r="BM216" s="197" t="str">
        <f t="shared" si="244"/>
        <v>N/A</v>
      </c>
      <c r="BN216" s="197">
        <f t="shared" si="245"/>
        <v>0</v>
      </c>
      <c r="BO216" s="198">
        <f t="shared" si="246"/>
        <v>0</v>
      </c>
      <c r="BP216" s="199">
        <f>IFERROR(SQRT(($E216-$E$1136)^2+($U216-$U$1136)^2),0)</f>
        <v>1.0003919467099467</v>
      </c>
      <c r="BQ216" s="197" t="str">
        <f>IF(BP216&lt;=SMALL(BP$3:BP$1130,1),"MAS PARECIDO","NO")</f>
        <v>NO</v>
      </c>
      <c r="BR216" s="197" t="str">
        <f>IF(BP216&lt;=SMALL(BP$3:BP$1130,5),"SIMILAR","NO")</f>
        <v>NO</v>
      </c>
      <c r="BS216" s="197" t="str">
        <f t="shared" si="247"/>
        <v>N/A</v>
      </c>
      <c r="BT216" s="197">
        <f t="shared" si="248"/>
        <v>0</v>
      </c>
      <c r="BU216" s="198">
        <f t="shared" si="249"/>
        <v>0</v>
      </c>
      <c r="BV216" s="199">
        <f>IFERROR(SQRT(($E216-$E$1136)^2+($X216-$X$1136)^2),0)</f>
        <v>2.8000840025200754E-2</v>
      </c>
      <c r="BW216" s="197" t="str">
        <f>IF(BV216&lt;=SMALL(BV$3:BV$1130,1),"MAS PARECIDO","NO")</f>
        <v>NO</v>
      </c>
      <c r="BX216" s="197" t="str">
        <f>IF(BV216&lt;=SMALL(BV$3:BV$1130,5),"SIMILAR","NO")</f>
        <v>NO</v>
      </c>
      <c r="BY216" s="197" t="str">
        <f t="shared" si="250"/>
        <v>N/A</v>
      </c>
      <c r="BZ216" s="197">
        <f t="shared" si="251"/>
        <v>0</v>
      </c>
      <c r="CA216" s="198">
        <f t="shared" si="252"/>
        <v>0</v>
      </c>
      <c r="CB216" s="199">
        <f>IFERROR(SQRT(($E216-$E$1136)^2+($AA216-$AA$1136)^2),0)</f>
        <v>1.0003919467099467</v>
      </c>
      <c r="CC216" s="197" t="str">
        <f>IF(CB216&lt;=SMALL(CB$3:CB$1130,1),"MAS PARECIDO","NO")</f>
        <v>NO</v>
      </c>
      <c r="CD216" s="197" t="str">
        <f>IF(CB216&lt;=SMALL(CB$3:CB$1130,5),"SIMILAR","NO")</f>
        <v>NO</v>
      </c>
      <c r="CE216" s="197" t="str">
        <f t="shared" si="253"/>
        <v>N/A</v>
      </c>
      <c r="CF216" s="197">
        <f t="shared" si="254"/>
        <v>0</v>
      </c>
      <c r="CG216" s="198">
        <f t="shared" si="255"/>
        <v>0</v>
      </c>
      <c r="CH216" s="199">
        <f>IFERROR(SQRT(($E216-$E$1136)^2+($AD216-$AD$1136)^2),0)</f>
        <v>1.0003919467099467</v>
      </c>
      <c r="CI216" s="197" t="str">
        <f>IF(CH216&lt;=SMALL(CH$3:CH$1130,1),"MAS PARECIDO","NO")</f>
        <v>NO</v>
      </c>
      <c r="CJ216" s="197" t="str">
        <f>IF(CH216&lt;=SMALL(CH$3:CH$1130,5),"SIMILAR","NO")</f>
        <v>NO</v>
      </c>
      <c r="CK216" s="197" t="str">
        <f t="shared" si="256"/>
        <v>N/A</v>
      </c>
      <c r="CL216" s="197">
        <f t="shared" si="257"/>
        <v>0</v>
      </c>
      <c r="CM216" s="198">
        <f t="shared" si="258"/>
        <v>0</v>
      </c>
      <c r="CN216" s="199">
        <f>IFERROR(SQRT(($E216-$E$1136)^2+($AG216-$AG$1136)^2),0)</f>
        <v>1.0003919467099467</v>
      </c>
      <c r="CO216" s="197" t="str">
        <f>IF(CN216&lt;=SMALL(CN$3:CN$1130,1),"MAS PARECIDO","NO")</f>
        <v>NO</v>
      </c>
      <c r="CP216" s="197" t="str">
        <f>IF(CN216&lt;=SMALL(CN$3:CN$1130,5),"SIMILAR","NO")</f>
        <v>NO</v>
      </c>
      <c r="CQ216" s="197" t="str">
        <f t="shared" si="259"/>
        <v>N/A</v>
      </c>
      <c r="CR216" s="197">
        <f t="shared" si="260"/>
        <v>0</v>
      </c>
      <c r="CS216" s="198">
        <f t="shared" si="261"/>
        <v>0</v>
      </c>
      <c r="CT216" s="199">
        <f>IFERROR(SQRT(($E216-$E$1136)^2+($AJ216-$AJ$1136)^2),0)</f>
        <v>2.8000840025200754E-2</v>
      </c>
      <c r="CU216" s="197" t="str">
        <f>IF(CT216&lt;=SMALL(CT$3:CT$1130,1),"MAS PARECIDO","NO")</f>
        <v>NO</v>
      </c>
      <c r="CV216" s="197" t="str">
        <f>IF(CT216&lt;=SMALL(CT$3:CT$1130,5),"SIMILAR","NO")</f>
        <v>NO</v>
      </c>
      <c r="CW216" s="197" t="str">
        <f t="shared" si="262"/>
        <v>N/A</v>
      </c>
      <c r="CX216" s="197">
        <f t="shared" si="263"/>
        <v>0</v>
      </c>
      <c r="CY216" s="198">
        <f t="shared" si="264"/>
        <v>0</v>
      </c>
      <c r="CZ216" s="2" t="s">
        <v>1662</v>
      </c>
      <c r="DA216" s="2" t="s">
        <v>1663</v>
      </c>
      <c r="DB216" s="2">
        <v>5</v>
      </c>
      <c r="DC216" s="2" t="s">
        <v>319</v>
      </c>
    </row>
    <row r="217" spans="1:107">
      <c r="A217" s="24" t="s">
        <v>468</v>
      </c>
      <c r="B217" s="46">
        <v>61932</v>
      </c>
      <c r="C217" s="190">
        <f>(B217-$B$1132)/($B$1133-$B$1132)</f>
        <v>6.712777487283364E-2</v>
      </c>
      <c r="D217" s="46">
        <v>25000</v>
      </c>
      <c r="E217" s="190">
        <f>(D217-$D$1132)/($D$1133-$D$1132)</f>
        <v>4.9971499144974348E-2</v>
      </c>
      <c r="F217" s="46" t="s">
        <v>53</v>
      </c>
      <c r="G217" s="192">
        <f>VLOOKUP(F217,'DATOS DE SOPORTE'!$Y$5:$Z$8,2,FALSE)</f>
        <v>2</v>
      </c>
      <c r="H217" s="190">
        <f>(G217-$G$1132)/($G$1133-$G$1132)</f>
        <v>0.33333333333333331</v>
      </c>
      <c r="I217" s="50">
        <v>2</v>
      </c>
      <c r="J217" s="200">
        <f t="shared" si="224"/>
        <v>2</v>
      </c>
      <c r="K217" s="190">
        <f>(J217-$J$1132)/($J$1133-$J$1132)</f>
        <v>0.4</v>
      </c>
      <c r="L217" s="193" t="str">
        <f t="shared" si="225"/>
        <v>SI</v>
      </c>
      <c r="M217" s="46" t="s">
        <v>192</v>
      </c>
      <c r="N217" s="192">
        <f t="shared" si="226"/>
        <v>2</v>
      </c>
      <c r="O217" s="190">
        <f>(N217-N$1132)/(N$1133-N$1132)</f>
        <v>1</v>
      </c>
      <c r="P217" s="46" t="s">
        <v>193</v>
      </c>
      <c r="Q217" s="192">
        <f t="shared" si="227"/>
        <v>2</v>
      </c>
      <c r="R217" s="190">
        <f>(Q217-Q$1132)/(Q$1133-Q$1132)</f>
        <v>0.5</v>
      </c>
      <c r="S217" s="46" t="s">
        <v>60</v>
      </c>
      <c r="T217" s="192">
        <f t="shared" si="228"/>
        <v>2</v>
      </c>
      <c r="U217" s="190">
        <f>(T217-T$1132)/(T$1133-T$1132)</f>
        <v>1</v>
      </c>
      <c r="V217" s="46" t="s">
        <v>212</v>
      </c>
      <c r="W217" s="194">
        <f>VLOOKUP(V217,'DATOS DE SOPORTE'!$S$5:$T$10,2,FALSE)</f>
        <v>3</v>
      </c>
      <c r="X217" s="201">
        <f>(W217-W$1132)/(W$1133-W$1132)</f>
        <v>0.4</v>
      </c>
      <c r="Y217" s="46" t="s">
        <v>188</v>
      </c>
      <c r="Z217" s="194">
        <f t="shared" si="229"/>
        <v>1</v>
      </c>
      <c r="AA217" s="201">
        <f>(Z217-Z$1132)/(Z$1133-Z$1132)</f>
        <v>0</v>
      </c>
      <c r="AB217" s="46" t="s">
        <v>136</v>
      </c>
      <c r="AC217" s="194">
        <f t="shared" si="230"/>
        <v>2</v>
      </c>
      <c r="AD217" s="201">
        <f>(AC217-AC$1132)/(AC$1133-AC$1132)</f>
        <v>1</v>
      </c>
      <c r="AE217" s="46" t="s">
        <v>136</v>
      </c>
      <c r="AF217" s="194">
        <f t="shared" si="231"/>
        <v>2</v>
      </c>
      <c r="AG217" s="201">
        <f>(AF217-AF$1132)/(AF$1133-AF$1132)</f>
        <v>1</v>
      </c>
      <c r="AH217" s="24" t="s">
        <v>67</v>
      </c>
      <c r="AI217" s="194">
        <f>VLOOKUP(AH217,'DATOS DE SOPORTE'!$V$5:$W$8,2,FALSE)</f>
        <v>1</v>
      </c>
      <c r="AJ217" s="201">
        <f>(AI217-AI$1132)/(AI$1133-AI$1132)</f>
        <v>0</v>
      </c>
      <c r="AK217" s="58" t="str">
        <f t="shared" si="170"/>
        <v>Bueno</v>
      </c>
      <c r="AL217" s="196">
        <f>IFERROR(SQRT(($E217-$E$1136)^2+($C217-$C$1136)^2),0)</f>
        <v>0.14678982803800508</v>
      </c>
      <c r="AM217" s="197" t="str">
        <f>IF(AL217&lt;=SMALL($AL$3:$AL$1130,1),"MAS PARECIDO","NO")</f>
        <v>NO</v>
      </c>
      <c r="AN217" s="197" t="str">
        <f>IF(AL217&lt;=SMALL($AL$3:$AL$1130,5),"SIMILAR","NO")</f>
        <v>NO</v>
      </c>
      <c r="AO217" s="197" t="str">
        <f t="shared" si="232"/>
        <v>N/A</v>
      </c>
      <c r="AP217" s="197">
        <f t="shared" si="233"/>
        <v>0</v>
      </c>
      <c r="AQ217" s="198">
        <f t="shared" si="234"/>
        <v>0</v>
      </c>
      <c r="AR217" s="196">
        <f>IFERROR(SQRT(($E217-$E$1136)^2+($H217-$H$1136)^2),0)</f>
        <v>5.0001500045001347E-2</v>
      </c>
      <c r="AS217" s="197" t="str">
        <f>IF(AR217&lt;=SMALL(AR$3:AR$1130,1),"MAS PARECIDO","NO")</f>
        <v>NO</v>
      </c>
      <c r="AT217" s="197" t="str">
        <f>IF(AR217&lt;=SMALL(AR$3:AR$1130,5),"SIMILAR","NO")</f>
        <v>NO</v>
      </c>
      <c r="AU217" s="197" t="str">
        <f t="shared" si="235"/>
        <v>N/A</v>
      </c>
      <c r="AV217" s="197">
        <f t="shared" si="236"/>
        <v>0</v>
      </c>
      <c r="AW217" s="198">
        <f t="shared" si="237"/>
        <v>0</v>
      </c>
      <c r="AX217" s="199">
        <f>IFERROR(SQRT(($E217-$E$1136)^2+($K217-$K$1136)^2),0)</f>
        <v>0.20615564510037138</v>
      </c>
      <c r="AY217" s="197" t="str">
        <f>IF(AX217&lt;=SMALL(AX$3:AX$1130,1),"MAS PARECIDO","NO")</f>
        <v>NO</v>
      </c>
      <c r="AZ217" s="197" t="str">
        <f>IF(AX217&lt;=SMALL(AX$3:AX$1130,5),"SIMILAR","NO")</f>
        <v>NO</v>
      </c>
      <c r="BA217" s="197" t="str">
        <f t="shared" si="238"/>
        <v>N/A</v>
      </c>
      <c r="BB217" s="197">
        <f t="shared" si="239"/>
        <v>0</v>
      </c>
      <c r="BC217" s="198">
        <f t="shared" si="240"/>
        <v>0</v>
      </c>
      <c r="BD217" s="196">
        <f>IFERROR(SQRT(($E217-$E$1136)^2+($O217-$O$1136)^2),0)</f>
        <v>5.0001500045001347E-2</v>
      </c>
      <c r="BE217" s="197" t="str">
        <f>IF(BD217&lt;=SMALL(BD$3:BD$1130,1),"MAS PARECIDO","NO")</f>
        <v>NO</v>
      </c>
      <c r="BF217" s="197" t="str">
        <f>IF(BD217&lt;=SMALL(BD$3:BD$1130,5),"SIMILAR","NO")</f>
        <v>NO</v>
      </c>
      <c r="BG217" s="197" t="str">
        <f t="shared" si="241"/>
        <v>N/A</v>
      </c>
      <c r="BH217" s="197">
        <f t="shared" si="242"/>
        <v>0</v>
      </c>
      <c r="BI217" s="198">
        <f t="shared" si="243"/>
        <v>0</v>
      </c>
      <c r="BJ217" s="199">
        <f>IFERROR(SQRT(($E217-$E$1136)^2+($R217-$R$1136)^2),0)</f>
        <v>5.0001500045001347E-2</v>
      </c>
      <c r="BK217" s="197" t="str">
        <f>IF(BJ217&lt;=SMALL(BJ$3:BJ$1130,1),"MAS PARECIDO","NO")</f>
        <v>NO</v>
      </c>
      <c r="BL217" s="197" t="str">
        <f>IF(BJ217&lt;=SMALL(BJ$3:BJ$1130,5),"SIMILAR","NO")</f>
        <v>NO</v>
      </c>
      <c r="BM217" s="197" t="str">
        <f t="shared" si="244"/>
        <v>N/A</v>
      </c>
      <c r="BN217" s="197">
        <f t="shared" si="245"/>
        <v>0</v>
      </c>
      <c r="BO217" s="198">
        <f t="shared" si="246"/>
        <v>0</v>
      </c>
      <c r="BP217" s="199">
        <f>IFERROR(SQRT(($E217-$E$1136)^2+($U217-$U$1136)^2),0)</f>
        <v>1.0012492946348328</v>
      </c>
      <c r="BQ217" s="197" t="str">
        <f>IF(BP217&lt;=SMALL(BP$3:BP$1130,1),"MAS PARECIDO","NO")</f>
        <v>NO</v>
      </c>
      <c r="BR217" s="197" t="str">
        <f>IF(BP217&lt;=SMALL(BP$3:BP$1130,5),"SIMILAR","NO")</f>
        <v>NO</v>
      </c>
      <c r="BS217" s="197" t="str">
        <f t="shared" si="247"/>
        <v>N/A</v>
      </c>
      <c r="BT217" s="197">
        <f t="shared" si="248"/>
        <v>0</v>
      </c>
      <c r="BU217" s="198">
        <f t="shared" si="249"/>
        <v>0</v>
      </c>
      <c r="BV217" s="199">
        <f>IFERROR(SQRT(($E217-$E$1136)^2+($X217-$X$1136)^2),0)</f>
        <v>0.40311307347535913</v>
      </c>
      <c r="BW217" s="197" t="str">
        <f>IF(BV217&lt;=SMALL(BV$3:BV$1130,1),"MAS PARECIDO","NO")</f>
        <v>NO</v>
      </c>
      <c r="BX217" s="197" t="str">
        <f>IF(BV217&lt;=SMALL(BV$3:BV$1130,5),"SIMILAR","NO")</f>
        <v>NO</v>
      </c>
      <c r="BY217" s="197" t="str">
        <f t="shared" si="250"/>
        <v>N/A</v>
      </c>
      <c r="BZ217" s="197">
        <f t="shared" si="251"/>
        <v>0</v>
      </c>
      <c r="CA217" s="198">
        <f t="shared" si="252"/>
        <v>0</v>
      </c>
      <c r="CB217" s="199">
        <f>IFERROR(SQRT(($E217-$E$1136)^2+($AA217-$AA$1136)^2),0)</f>
        <v>5.0001500045001347E-2</v>
      </c>
      <c r="CC217" s="197" t="str">
        <f>IF(CB217&lt;=SMALL(CB$3:CB$1130,1),"MAS PARECIDO","NO")</f>
        <v>NO</v>
      </c>
      <c r="CD217" s="197" t="str">
        <f>IF(CB217&lt;=SMALL(CB$3:CB$1130,5),"SIMILAR","NO")</f>
        <v>NO</v>
      </c>
      <c r="CE217" s="197" t="str">
        <f t="shared" si="253"/>
        <v>N/A</v>
      </c>
      <c r="CF217" s="197">
        <f t="shared" si="254"/>
        <v>0</v>
      </c>
      <c r="CG217" s="198">
        <f t="shared" si="255"/>
        <v>0</v>
      </c>
      <c r="CH217" s="199">
        <f>IFERROR(SQRT(($E217-$E$1136)^2+($AD217-$AD$1136)^2),0)</f>
        <v>5.0001500045001347E-2</v>
      </c>
      <c r="CI217" s="197" t="str">
        <f>IF(CH217&lt;=SMALL(CH$3:CH$1130,1),"MAS PARECIDO","NO")</f>
        <v>NO</v>
      </c>
      <c r="CJ217" s="197" t="str">
        <f>IF(CH217&lt;=SMALL(CH$3:CH$1130,5),"SIMILAR","NO")</f>
        <v>NO</v>
      </c>
      <c r="CK217" s="197" t="str">
        <f t="shared" si="256"/>
        <v>N/A</v>
      </c>
      <c r="CL217" s="197">
        <f t="shared" si="257"/>
        <v>0</v>
      </c>
      <c r="CM217" s="198">
        <f t="shared" si="258"/>
        <v>0</v>
      </c>
      <c r="CN217" s="199">
        <f>IFERROR(SQRT(($E217-$E$1136)^2+($AG217-$AG$1136)^2),0)</f>
        <v>5.0001500045001347E-2</v>
      </c>
      <c r="CO217" s="197" t="str">
        <f>IF(CN217&lt;=SMALL(CN$3:CN$1130,1),"MAS PARECIDO","NO")</f>
        <v>NO</v>
      </c>
      <c r="CP217" s="197" t="str">
        <f>IF(CN217&lt;=SMALL(CN$3:CN$1130,5),"SIMILAR","NO")</f>
        <v>NO</v>
      </c>
      <c r="CQ217" s="197" t="str">
        <f t="shared" si="259"/>
        <v>N/A</v>
      </c>
      <c r="CR217" s="197">
        <f t="shared" si="260"/>
        <v>0</v>
      </c>
      <c r="CS217" s="198">
        <f t="shared" si="261"/>
        <v>0</v>
      </c>
      <c r="CT217" s="199">
        <f>IFERROR(SQRT(($E217-$E$1136)^2+($AJ217-$AJ$1136)^2),0)</f>
        <v>5.0001500045001347E-2</v>
      </c>
      <c r="CU217" s="197" t="str">
        <f>IF(CT217&lt;=SMALL(CT$3:CT$1130,1),"MAS PARECIDO","NO")</f>
        <v>NO</v>
      </c>
      <c r="CV217" s="197" t="str">
        <f>IF(CT217&lt;=SMALL(CT$3:CT$1130,5),"SIMILAR","NO")</f>
        <v>NO</v>
      </c>
      <c r="CW217" s="197" t="str">
        <f t="shared" si="262"/>
        <v>N/A</v>
      </c>
      <c r="CX217" s="197">
        <f t="shared" si="263"/>
        <v>0</v>
      </c>
      <c r="CY217" s="198">
        <f t="shared" si="264"/>
        <v>0</v>
      </c>
      <c r="CZ217" s="2" t="s">
        <v>1664</v>
      </c>
      <c r="DA217" s="2" t="s">
        <v>1665</v>
      </c>
      <c r="DB217" s="2">
        <v>0</v>
      </c>
      <c r="DC217" s="2" t="s">
        <v>189</v>
      </c>
    </row>
    <row r="218" spans="1:107">
      <c r="A218" s="24" t="s">
        <v>469</v>
      </c>
      <c r="B218" s="46">
        <v>69000</v>
      </c>
      <c r="C218" s="190">
        <f>(B218-$B$1132)/($B$1133-$B$1132)</f>
        <v>7.5389653418519983E-2</v>
      </c>
      <c r="D218" s="46"/>
      <c r="E218" s="190">
        <f>(D218-$D$1132)/($D$1133-$D$1132)</f>
        <v>-3.0000900027000811E-5</v>
      </c>
      <c r="F218" s="46" t="s">
        <v>203</v>
      </c>
      <c r="G218" s="192">
        <f>VLOOKUP(F218,'DATOS DE SOPORTE'!$Y$5:$Z$8,2,FALSE)</f>
        <v>3</v>
      </c>
      <c r="H218" s="190">
        <f>(G218-$G$1132)/($G$1133-$G$1132)</f>
        <v>0.66666666666666663</v>
      </c>
      <c r="I218" s="50"/>
      <c r="J218" s="200">
        <f t="shared" si="224"/>
        <v>0</v>
      </c>
      <c r="K218" s="190">
        <f>(J218-$J$1132)/($J$1133-$J$1132)</f>
        <v>0</v>
      </c>
      <c r="L218" s="193" t="str">
        <f t="shared" si="225"/>
        <v>NO</v>
      </c>
      <c r="M218" s="46"/>
      <c r="N218" s="192">
        <f t="shared" si="226"/>
        <v>2</v>
      </c>
      <c r="O218" s="190">
        <f>(N218-N$1132)/(N$1133-N$1132)</f>
        <v>1</v>
      </c>
      <c r="P218" s="46"/>
      <c r="Q218" s="192">
        <f t="shared" si="227"/>
        <v>3</v>
      </c>
      <c r="R218" s="190">
        <f>(Q218-Q$1132)/(Q$1133-Q$1132)</f>
        <v>1</v>
      </c>
      <c r="S218" s="46" t="s">
        <v>194</v>
      </c>
      <c r="T218" s="192">
        <f t="shared" si="228"/>
        <v>1</v>
      </c>
      <c r="U218" s="190">
        <f>(T218-T$1132)/(T$1133-T$1132)</f>
        <v>0</v>
      </c>
      <c r="V218" s="46" t="s">
        <v>62</v>
      </c>
      <c r="W218" s="194">
        <f>VLOOKUP(V218,'DATOS DE SOPORTE'!$S$5:$T$10,2,FALSE)</f>
        <v>1</v>
      </c>
      <c r="X218" s="201">
        <f>(W218-W$1132)/(W$1133-W$1132)</f>
        <v>0</v>
      </c>
      <c r="Y218" s="46" t="s">
        <v>136</v>
      </c>
      <c r="Z218" s="194">
        <f t="shared" si="229"/>
        <v>2</v>
      </c>
      <c r="AA218" s="201">
        <f>(Z218-Z$1132)/(Z$1133-Z$1132)</f>
        <v>1</v>
      </c>
      <c r="AB218" s="46" t="s">
        <v>188</v>
      </c>
      <c r="AC218" s="194">
        <f t="shared" si="230"/>
        <v>1</v>
      </c>
      <c r="AD218" s="201">
        <f>(AC218-AC$1132)/(AC$1133-AC$1132)</f>
        <v>0</v>
      </c>
      <c r="AE218" s="46" t="s">
        <v>188</v>
      </c>
      <c r="AF218" s="194">
        <f t="shared" si="231"/>
        <v>1</v>
      </c>
      <c r="AG218" s="201">
        <f>(AF218-AF$1132)/(AF$1133-AF$1132)</f>
        <v>0</v>
      </c>
      <c r="AH218" s="24" t="s">
        <v>199</v>
      </c>
      <c r="AI218" s="194">
        <f>VLOOKUP(AH218,'DATOS DE SOPORTE'!$V$5:$W$8,2,FALSE)</f>
        <v>2</v>
      </c>
      <c r="AJ218" s="201">
        <f>(AI218-AI$1132)/(AI$1133-AI$1132)</f>
        <v>0.33333333333333331</v>
      </c>
      <c r="AK218" s="58" t="str">
        <f t="shared" si="170"/>
        <v>Bueno</v>
      </c>
      <c r="AL218" s="196">
        <f>IFERROR(SQRT(($E218-$E$1136)^2+($C218-$C$1136)^2),0)</f>
        <v>0.12974936595517611</v>
      </c>
      <c r="AM218" s="197" t="str">
        <f>IF(AL218&lt;=SMALL($AL$3:$AL$1130,1),"MAS PARECIDO","NO")</f>
        <v>NO</v>
      </c>
      <c r="AN218" s="197" t="str">
        <f>IF(AL218&lt;=SMALL($AL$3:$AL$1130,5),"SIMILAR","NO")</f>
        <v>NO</v>
      </c>
      <c r="AO218" s="197" t="str">
        <f t="shared" si="232"/>
        <v>N/A</v>
      </c>
      <c r="AP218" s="197">
        <f t="shared" si="233"/>
        <v>0</v>
      </c>
      <c r="AQ218" s="198">
        <f t="shared" si="234"/>
        <v>0</v>
      </c>
      <c r="AR218" s="196">
        <f>IFERROR(SQRT(($E218-$E$1136)^2+($H218-$H$1136)^2),0)</f>
        <v>0.33333333333333331</v>
      </c>
      <c r="AS218" s="197" t="str">
        <f>IF(AR218&lt;=SMALL(AR$3:AR$1130,1),"MAS PARECIDO","NO")</f>
        <v>NO</v>
      </c>
      <c r="AT218" s="197" t="str">
        <f>IF(AR218&lt;=SMALL(AR$3:AR$1130,5),"SIMILAR","NO")</f>
        <v>NO</v>
      </c>
      <c r="AU218" s="197" t="str">
        <f t="shared" si="235"/>
        <v>N/A</v>
      </c>
      <c r="AV218" s="197">
        <f t="shared" si="236"/>
        <v>0</v>
      </c>
      <c r="AW218" s="198">
        <f t="shared" si="237"/>
        <v>0</v>
      </c>
      <c r="AX218" s="199">
        <f>IFERROR(SQRT(($E218-$E$1136)^2+($K218-$K$1136)^2),0)</f>
        <v>0.2</v>
      </c>
      <c r="AY218" s="197" t="str">
        <f>IF(AX218&lt;=SMALL(AX$3:AX$1130,1),"MAS PARECIDO","NO")</f>
        <v>NO</v>
      </c>
      <c r="AZ218" s="197" t="str">
        <f>IF(AX218&lt;=SMALL(AX$3:AX$1130,5),"SIMILAR","NO")</f>
        <v>NO</v>
      </c>
      <c r="BA218" s="197" t="str">
        <f t="shared" si="238"/>
        <v>N/A</v>
      </c>
      <c r="BB218" s="197">
        <f t="shared" si="239"/>
        <v>0</v>
      </c>
      <c r="BC218" s="198">
        <f t="shared" si="240"/>
        <v>0</v>
      </c>
      <c r="BD218" s="196">
        <f>IFERROR(SQRT(($E218-$E$1136)^2+($O218-$O$1136)^2),0)</f>
        <v>0</v>
      </c>
      <c r="BE218" s="197" t="str">
        <f>IF(BD218&lt;=SMALL(BD$3:BD$1130,1),"MAS PARECIDO","NO")</f>
        <v>MAS PARECIDO</v>
      </c>
      <c r="BF218" s="197" t="str">
        <f>IF(BD218&lt;=SMALL(BD$3:BD$1130,5),"SIMILAR","NO")</f>
        <v>SIMILAR</v>
      </c>
      <c r="BG218" s="197" t="str">
        <f t="shared" si="241"/>
        <v>Bueno</v>
      </c>
      <c r="BH218" s="197">
        <f t="shared" si="242"/>
        <v>1</v>
      </c>
      <c r="BI218" s="198">
        <f t="shared" si="243"/>
        <v>69000</v>
      </c>
      <c r="BJ218" s="199">
        <f>IFERROR(SQRT(($E218-$E$1136)^2+($R218-$R$1136)^2),0)</f>
        <v>0.5</v>
      </c>
      <c r="BK218" s="197" t="str">
        <f>IF(BJ218&lt;=SMALL(BJ$3:BJ$1130,1),"MAS PARECIDO","NO")</f>
        <v>NO</v>
      </c>
      <c r="BL218" s="197" t="str">
        <f>IF(BJ218&lt;=SMALL(BJ$3:BJ$1130,5),"SIMILAR","NO")</f>
        <v>NO</v>
      </c>
      <c r="BM218" s="197" t="str">
        <f t="shared" si="244"/>
        <v>N/A</v>
      </c>
      <c r="BN218" s="197">
        <f t="shared" si="245"/>
        <v>0</v>
      </c>
      <c r="BO218" s="198">
        <f t="shared" si="246"/>
        <v>0</v>
      </c>
      <c r="BP218" s="199">
        <f>IFERROR(SQRT(($E218-$E$1136)^2+($U218-$U$1136)^2),0)</f>
        <v>0</v>
      </c>
      <c r="BQ218" s="197" t="str">
        <f>IF(BP218&lt;=SMALL(BP$3:BP$1130,1),"MAS PARECIDO","NO")</f>
        <v>MAS PARECIDO</v>
      </c>
      <c r="BR218" s="197" t="str">
        <f>IF(BP218&lt;=SMALL(BP$3:BP$1130,5),"SIMILAR","NO")</f>
        <v>SIMILAR</v>
      </c>
      <c r="BS218" s="197" t="str">
        <f t="shared" si="247"/>
        <v>Bueno</v>
      </c>
      <c r="BT218" s="197">
        <f t="shared" si="248"/>
        <v>1</v>
      </c>
      <c r="BU218" s="198">
        <f t="shared" si="249"/>
        <v>69000</v>
      </c>
      <c r="BV218" s="199">
        <f>IFERROR(SQRT(($E218-$E$1136)^2+($X218-$X$1136)^2),0)</f>
        <v>0</v>
      </c>
      <c r="BW218" s="197" t="str">
        <f>IF(BV218&lt;=SMALL(BV$3:BV$1130,1),"MAS PARECIDO","NO")</f>
        <v>MAS PARECIDO</v>
      </c>
      <c r="BX218" s="197" t="str">
        <f>IF(BV218&lt;=SMALL(BV$3:BV$1130,5),"SIMILAR","NO")</f>
        <v>SIMILAR</v>
      </c>
      <c r="BY218" s="197" t="str">
        <f t="shared" si="250"/>
        <v>Bueno</v>
      </c>
      <c r="BZ218" s="197">
        <f t="shared" si="251"/>
        <v>1</v>
      </c>
      <c r="CA218" s="198">
        <f t="shared" si="252"/>
        <v>69000</v>
      </c>
      <c r="CB218" s="199">
        <f>IFERROR(SQRT(($E218-$E$1136)^2+($AA218-$AA$1136)^2),0)</f>
        <v>1</v>
      </c>
      <c r="CC218" s="197" t="str">
        <f>IF(CB218&lt;=SMALL(CB$3:CB$1130,1),"MAS PARECIDO","NO")</f>
        <v>NO</v>
      </c>
      <c r="CD218" s="197" t="str">
        <f>IF(CB218&lt;=SMALL(CB$3:CB$1130,5),"SIMILAR","NO")</f>
        <v>NO</v>
      </c>
      <c r="CE218" s="197" t="str">
        <f t="shared" si="253"/>
        <v>N/A</v>
      </c>
      <c r="CF218" s="197">
        <f t="shared" si="254"/>
        <v>0</v>
      </c>
      <c r="CG218" s="198">
        <f t="shared" si="255"/>
        <v>0</v>
      </c>
      <c r="CH218" s="199">
        <f>IFERROR(SQRT(($E218-$E$1136)^2+($AD218-$AD$1136)^2),0)</f>
        <v>1</v>
      </c>
      <c r="CI218" s="197" t="str">
        <f>IF(CH218&lt;=SMALL(CH$3:CH$1130,1),"MAS PARECIDO","NO")</f>
        <v>NO</v>
      </c>
      <c r="CJ218" s="197" t="str">
        <f>IF(CH218&lt;=SMALL(CH$3:CH$1130,5),"SIMILAR","NO")</f>
        <v>NO</v>
      </c>
      <c r="CK218" s="197" t="str">
        <f t="shared" si="256"/>
        <v>N/A</v>
      </c>
      <c r="CL218" s="197">
        <f t="shared" si="257"/>
        <v>0</v>
      </c>
      <c r="CM218" s="198">
        <f t="shared" si="258"/>
        <v>0</v>
      </c>
      <c r="CN218" s="199">
        <f>IFERROR(SQRT(($E218-$E$1136)^2+($AG218-$AG$1136)^2),0)</f>
        <v>1</v>
      </c>
      <c r="CO218" s="197" t="str">
        <f>IF(CN218&lt;=SMALL(CN$3:CN$1130,1),"MAS PARECIDO","NO")</f>
        <v>NO</v>
      </c>
      <c r="CP218" s="197" t="str">
        <f>IF(CN218&lt;=SMALL(CN$3:CN$1130,5),"SIMILAR","NO")</f>
        <v>NO</v>
      </c>
      <c r="CQ218" s="197" t="str">
        <f t="shared" si="259"/>
        <v>N/A</v>
      </c>
      <c r="CR218" s="197">
        <f t="shared" si="260"/>
        <v>0</v>
      </c>
      <c r="CS218" s="198">
        <f t="shared" si="261"/>
        <v>0</v>
      </c>
      <c r="CT218" s="199">
        <f>IFERROR(SQRT(($E218-$E$1136)^2+($AJ218-$AJ$1136)^2),0)</f>
        <v>0.33333333333333331</v>
      </c>
      <c r="CU218" s="197" t="str">
        <f>IF(CT218&lt;=SMALL(CT$3:CT$1130,1),"MAS PARECIDO","NO")</f>
        <v>NO</v>
      </c>
      <c r="CV218" s="197" t="str">
        <f>IF(CT218&lt;=SMALL(CT$3:CT$1130,5),"SIMILAR","NO")</f>
        <v>NO</v>
      </c>
      <c r="CW218" s="197" t="str">
        <f t="shared" si="262"/>
        <v>N/A</v>
      </c>
      <c r="CX218" s="197">
        <f t="shared" si="263"/>
        <v>0</v>
      </c>
      <c r="CY218" s="198">
        <f t="shared" si="264"/>
        <v>0</v>
      </c>
      <c r="CZ218" s="2" t="s">
        <v>1666</v>
      </c>
      <c r="DA218" s="2" t="s">
        <v>1667</v>
      </c>
      <c r="DB218" s="2">
        <v>0</v>
      </c>
      <c r="DC218" s="2" t="s">
        <v>189</v>
      </c>
    </row>
    <row r="219" spans="1:107">
      <c r="A219" s="24" t="s">
        <v>470</v>
      </c>
      <c r="B219" s="46">
        <v>4504.49</v>
      </c>
      <c r="C219" s="190">
        <f>(B219-$B$1132)/($B$1133-$B$1132)</f>
        <v>0</v>
      </c>
      <c r="D219" s="46">
        <v>4000</v>
      </c>
      <c r="E219" s="190">
        <f>(D219-$D$1132)/($D$1133-$D$1132)</f>
        <v>7.9702391071732152E-3</v>
      </c>
      <c r="F219" s="46" t="s">
        <v>203</v>
      </c>
      <c r="G219" s="192">
        <f>VLOOKUP(F219,'DATOS DE SOPORTE'!$Y$5:$Z$8,2,FALSE)</f>
        <v>3</v>
      </c>
      <c r="H219" s="190">
        <f>(G219-$G$1132)/($G$1133-$G$1132)</f>
        <v>0.66666666666666663</v>
      </c>
      <c r="I219" s="50">
        <v>3</v>
      </c>
      <c r="J219" s="200">
        <f t="shared" si="224"/>
        <v>3</v>
      </c>
      <c r="K219" s="190">
        <f>(J219-$J$1132)/($J$1133-$J$1132)</f>
        <v>0.6</v>
      </c>
      <c r="L219" s="193" t="str">
        <f t="shared" si="225"/>
        <v>SI</v>
      </c>
      <c r="M219" s="46" t="s">
        <v>192</v>
      </c>
      <c r="N219" s="192">
        <f t="shared" si="226"/>
        <v>2</v>
      </c>
      <c r="O219" s="190">
        <f>(N219-N$1132)/(N$1133-N$1132)</f>
        <v>1</v>
      </c>
      <c r="P219" s="46" t="s">
        <v>193</v>
      </c>
      <c r="Q219" s="192">
        <f t="shared" si="227"/>
        <v>2</v>
      </c>
      <c r="R219" s="190">
        <f>(Q219-Q$1132)/(Q$1133-Q$1132)</f>
        <v>0.5</v>
      </c>
      <c r="S219" s="46" t="s">
        <v>60</v>
      </c>
      <c r="T219" s="192">
        <f t="shared" si="228"/>
        <v>2</v>
      </c>
      <c r="U219" s="190">
        <f>(T219-T$1132)/(T$1133-T$1132)</f>
        <v>1</v>
      </c>
      <c r="V219" s="46" t="s">
        <v>62</v>
      </c>
      <c r="W219" s="194">
        <f>VLOOKUP(V219,'DATOS DE SOPORTE'!$S$5:$T$10,2,FALSE)</f>
        <v>1</v>
      </c>
      <c r="X219" s="201">
        <f>(W219-W$1132)/(W$1133-W$1132)</f>
        <v>0</v>
      </c>
      <c r="Y219" s="46" t="s">
        <v>136</v>
      </c>
      <c r="Z219" s="194">
        <f t="shared" si="229"/>
        <v>2</v>
      </c>
      <c r="AA219" s="201">
        <f>(Z219-Z$1132)/(Z$1133-Z$1132)</f>
        <v>1</v>
      </c>
      <c r="AB219" s="46" t="s">
        <v>136</v>
      </c>
      <c r="AC219" s="194">
        <f t="shared" si="230"/>
        <v>2</v>
      </c>
      <c r="AD219" s="201">
        <f>(AC219-AC$1132)/(AC$1133-AC$1132)</f>
        <v>1</v>
      </c>
      <c r="AE219" s="46" t="s">
        <v>188</v>
      </c>
      <c r="AF219" s="194">
        <f t="shared" si="231"/>
        <v>1</v>
      </c>
      <c r="AG219" s="201">
        <f>(AF219-AF$1132)/(AF$1133-AF$1132)</f>
        <v>0</v>
      </c>
      <c r="AH219" s="24" t="s">
        <v>67</v>
      </c>
      <c r="AI219" s="194">
        <f>VLOOKUP(AH219,'DATOS DE SOPORTE'!$V$5:$W$8,2,FALSE)</f>
        <v>1</v>
      </c>
      <c r="AJ219" s="201">
        <f>(AI219-AI$1132)/(AI$1133-AI$1132)</f>
        <v>0</v>
      </c>
      <c r="AK219" s="58" t="str">
        <f t="shared" si="170"/>
        <v>Bueno</v>
      </c>
      <c r="AL219" s="196">
        <f>IFERROR(SQRT(($E219-$E$1136)^2+($C219-$C$1136)^2),0)</f>
        <v>0.2052949612381523</v>
      </c>
      <c r="AM219" s="197" t="str">
        <f>IF(AL219&lt;=SMALL($AL$3:$AL$1130,1),"MAS PARECIDO","NO")</f>
        <v>NO</v>
      </c>
      <c r="AN219" s="197" t="str">
        <f>IF(AL219&lt;=SMALL($AL$3:$AL$1130,5),"SIMILAR","NO")</f>
        <v>NO</v>
      </c>
      <c r="AO219" s="197" t="str">
        <f t="shared" si="232"/>
        <v>N/A</v>
      </c>
      <c r="AP219" s="197">
        <f t="shared" si="233"/>
        <v>0</v>
      </c>
      <c r="AQ219" s="198">
        <f t="shared" si="234"/>
        <v>0</v>
      </c>
      <c r="AR219" s="196">
        <f>IFERROR(SQRT(($E219-$E$1136)^2+($H219-$H$1136)^2),0)</f>
        <v>0.33342932527191416</v>
      </c>
      <c r="AS219" s="197" t="str">
        <f>IF(AR219&lt;=SMALL(AR$3:AR$1130,1),"MAS PARECIDO","NO")</f>
        <v>NO</v>
      </c>
      <c r="AT219" s="197" t="str">
        <f>IF(AR219&lt;=SMALL(AR$3:AR$1130,5),"SIMILAR","NO")</f>
        <v>NO</v>
      </c>
      <c r="AU219" s="197" t="str">
        <f t="shared" si="235"/>
        <v>N/A</v>
      </c>
      <c r="AV219" s="197">
        <f t="shared" si="236"/>
        <v>0</v>
      </c>
      <c r="AW219" s="198">
        <f t="shared" si="237"/>
        <v>0</v>
      </c>
      <c r="AX219" s="199">
        <f>IFERROR(SQRT(($E219-$E$1136)^2+($K219-$K$1136)^2),0)</f>
        <v>0.40007999680085576</v>
      </c>
      <c r="AY219" s="197" t="str">
        <f>IF(AX219&lt;=SMALL(AX$3:AX$1130,1),"MAS PARECIDO","NO")</f>
        <v>NO</v>
      </c>
      <c r="AZ219" s="197" t="str">
        <f>IF(AX219&lt;=SMALL(AX$3:AX$1130,5),"SIMILAR","NO")</f>
        <v>NO</v>
      </c>
      <c r="BA219" s="197" t="str">
        <f t="shared" si="238"/>
        <v>N/A</v>
      </c>
      <c r="BB219" s="197">
        <f t="shared" si="239"/>
        <v>0</v>
      </c>
      <c r="BC219" s="198">
        <f t="shared" si="240"/>
        <v>0</v>
      </c>
      <c r="BD219" s="196">
        <f>IFERROR(SQRT(($E219-$E$1136)^2+($O219-$O$1136)^2),0)</f>
        <v>8.0002400072002166E-3</v>
      </c>
      <c r="BE219" s="197" t="str">
        <f>IF(BD219&lt;=SMALL(BD$3:BD$1130,1),"MAS PARECIDO","NO")</f>
        <v>NO</v>
      </c>
      <c r="BF219" s="197" t="str">
        <f>IF(BD219&lt;=SMALL(BD$3:BD$1130,5),"SIMILAR","NO")</f>
        <v>NO</v>
      </c>
      <c r="BG219" s="197" t="str">
        <f t="shared" si="241"/>
        <v>N/A</v>
      </c>
      <c r="BH219" s="197">
        <f t="shared" si="242"/>
        <v>0</v>
      </c>
      <c r="BI219" s="198">
        <f t="shared" si="243"/>
        <v>0</v>
      </c>
      <c r="BJ219" s="199">
        <f>IFERROR(SQRT(($E219-$E$1136)^2+($R219-$R$1136)^2),0)</f>
        <v>8.0002400072002166E-3</v>
      </c>
      <c r="BK219" s="197" t="str">
        <f>IF(BJ219&lt;=SMALL(BJ$3:BJ$1130,1),"MAS PARECIDO","NO")</f>
        <v>NO</v>
      </c>
      <c r="BL219" s="197" t="str">
        <f>IF(BJ219&lt;=SMALL(BJ$3:BJ$1130,5),"SIMILAR","NO")</f>
        <v>NO</v>
      </c>
      <c r="BM219" s="197" t="str">
        <f t="shared" si="244"/>
        <v>N/A</v>
      </c>
      <c r="BN219" s="197">
        <f t="shared" si="245"/>
        <v>0</v>
      </c>
      <c r="BO219" s="198">
        <f t="shared" si="246"/>
        <v>0</v>
      </c>
      <c r="BP219" s="199">
        <f>IFERROR(SQRT(($E219-$E$1136)^2+($U219-$U$1136)^2),0)</f>
        <v>1.0000320014080415</v>
      </c>
      <c r="BQ219" s="197" t="str">
        <f>IF(BP219&lt;=SMALL(BP$3:BP$1130,1),"MAS PARECIDO","NO")</f>
        <v>NO</v>
      </c>
      <c r="BR219" s="197" t="str">
        <f>IF(BP219&lt;=SMALL(BP$3:BP$1130,5),"SIMILAR","NO")</f>
        <v>NO</v>
      </c>
      <c r="BS219" s="197" t="str">
        <f t="shared" si="247"/>
        <v>N/A</v>
      </c>
      <c r="BT219" s="197">
        <f t="shared" si="248"/>
        <v>0</v>
      </c>
      <c r="BU219" s="198">
        <f t="shared" si="249"/>
        <v>0</v>
      </c>
      <c r="BV219" s="199">
        <f>IFERROR(SQRT(($E219-$E$1136)^2+($X219-$X$1136)^2),0)</f>
        <v>8.0002400072002166E-3</v>
      </c>
      <c r="BW219" s="197" t="str">
        <f>IF(BV219&lt;=SMALL(BV$3:BV$1130,1),"MAS PARECIDO","NO")</f>
        <v>NO</v>
      </c>
      <c r="BX219" s="197" t="str">
        <f>IF(BV219&lt;=SMALL(BV$3:BV$1130,5),"SIMILAR","NO")</f>
        <v>NO</v>
      </c>
      <c r="BY219" s="197" t="str">
        <f t="shared" si="250"/>
        <v>N/A</v>
      </c>
      <c r="BZ219" s="197">
        <f t="shared" si="251"/>
        <v>0</v>
      </c>
      <c r="CA219" s="198">
        <f t="shared" si="252"/>
        <v>0</v>
      </c>
      <c r="CB219" s="199">
        <f>IFERROR(SQRT(($E219-$E$1136)^2+($AA219-$AA$1136)^2),0)</f>
        <v>1.0000320014080415</v>
      </c>
      <c r="CC219" s="197" t="str">
        <f>IF(CB219&lt;=SMALL(CB$3:CB$1130,1),"MAS PARECIDO","NO")</f>
        <v>NO</v>
      </c>
      <c r="CD219" s="197" t="str">
        <f>IF(CB219&lt;=SMALL(CB$3:CB$1130,5),"SIMILAR","NO")</f>
        <v>NO</v>
      </c>
      <c r="CE219" s="197" t="str">
        <f t="shared" si="253"/>
        <v>N/A</v>
      </c>
      <c r="CF219" s="197">
        <f t="shared" si="254"/>
        <v>0</v>
      </c>
      <c r="CG219" s="198">
        <f t="shared" si="255"/>
        <v>0</v>
      </c>
      <c r="CH219" s="199">
        <f>IFERROR(SQRT(($E219-$E$1136)^2+($AD219-$AD$1136)^2),0)</f>
        <v>8.0002400072002166E-3</v>
      </c>
      <c r="CI219" s="197" t="str">
        <f>IF(CH219&lt;=SMALL(CH$3:CH$1130,1),"MAS PARECIDO","NO")</f>
        <v>NO</v>
      </c>
      <c r="CJ219" s="197" t="str">
        <f>IF(CH219&lt;=SMALL(CH$3:CH$1130,5),"SIMILAR","NO")</f>
        <v>NO</v>
      </c>
      <c r="CK219" s="197" t="str">
        <f t="shared" si="256"/>
        <v>N/A</v>
      </c>
      <c r="CL219" s="197">
        <f t="shared" si="257"/>
        <v>0</v>
      </c>
      <c r="CM219" s="198">
        <f t="shared" si="258"/>
        <v>0</v>
      </c>
      <c r="CN219" s="199">
        <f>IFERROR(SQRT(($E219-$E$1136)^2+($AG219-$AG$1136)^2),0)</f>
        <v>1.0000320014080415</v>
      </c>
      <c r="CO219" s="197" t="str">
        <f>IF(CN219&lt;=SMALL(CN$3:CN$1130,1),"MAS PARECIDO","NO")</f>
        <v>NO</v>
      </c>
      <c r="CP219" s="197" t="str">
        <f>IF(CN219&lt;=SMALL(CN$3:CN$1130,5),"SIMILAR","NO")</f>
        <v>NO</v>
      </c>
      <c r="CQ219" s="197" t="str">
        <f t="shared" si="259"/>
        <v>N/A</v>
      </c>
      <c r="CR219" s="197">
        <f t="shared" si="260"/>
        <v>0</v>
      </c>
      <c r="CS219" s="198">
        <f t="shared" si="261"/>
        <v>0</v>
      </c>
      <c r="CT219" s="199">
        <f>IFERROR(SQRT(($E219-$E$1136)^2+($AJ219-$AJ$1136)^2),0)</f>
        <v>8.0002400072002166E-3</v>
      </c>
      <c r="CU219" s="197" t="str">
        <f>IF(CT219&lt;=SMALL(CT$3:CT$1130,1),"MAS PARECIDO","NO")</f>
        <v>NO</v>
      </c>
      <c r="CV219" s="197" t="str">
        <f>IF(CT219&lt;=SMALL(CT$3:CT$1130,5),"SIMILAR","NO")</f>
        <v>NO</v>
      </c>
      <c r="CW219" s="197" t="str">
        <f t="shared" si="262"/>
        <v>N/A</v>
      </c>
      <c r="CX219" s="197">
        <f t="shared" si="263"/>
        <v>0</v>
      </c>
      <c r="CY219" s="198">
        <f t="shared" si="264"/>
        <v>0</v>
      </c>
      <c r="CZ219" s="2" t="s">
        <v>1668</v>
      </c>
      <c r="DA219" s="2" t="s">
        <v>1669</v>
      </c>
      <c r="DB219" s="2">
        <v>0</v>
      </c>
      <c r="DC219" s="2" t="s">
        <v>189</v>
      </c>
    </row>
    <row r="220" spans="1:107">
      <c r="A220" s="24" t="s">
        <v>471</v>
      </c>
      <c r="B220" s="46">
        <v>61776</v>
      </c>
      <c r="C220" s="190">
        <f>(B220-$B$1132)/($B$1133-$B$1132)</f>
        <v>6.6945424412572313E-2</v>
      </c>
      <c r="D220" s="46">
        <v>18000</v>
      </c>
      <c r="E220" s="190">
        <f>(D220-$D$1132)/($D$1133-$D$1132)</f>
        <v>3.5971079132373969E-2</v>
      </c>
      <c r="F220" s="46" t="s">
        <v>191</v>
      </c>
      <c r="G220" s="192">
        <f>VLOOKUP(F220,'DATOS DE SOPORTE'!$Y$5:$Z$8,2,FALSE)</f>
        <v>1</v>
      </c>
      <c r="H220" s="190">
        <f>(G220-$G$1132)/($G$1133-$G$1132)</f>
        <v>0</v>
      </c>
      <c r="I220" s="50">
        <v>0</v>
      </c>
      <c r="J220" s="200">
        <f t="shared" si="224"/>
        <v>0</v>
      </c>
      <c r="K220" s="190">
        <f>(J220-$J$1132)/($J$1133-$J$1132)</f>
        <v>0</v>
      </c>
      <c r="L220" s="193" t="str">
        <f t="shared" si="225"/>
        <v>NO</v>
      </c>
      <c r="M220" s="46" t="s">
        <v>192</v>
      </c>
      <c r="N220" s="192">
        <f t="shared" si="226"/>
        <v>2</v>
      </c>
      <c r="O220" s="190">
        <f>(N220-N$1132)/(N$1133-N$1132)</f>
        <v>1</v>
      </c>
      <c r="P220" s="46" t="s">
        <v>193</v>
      </c>
      <c r="Q220" s="192">
        <f t="shared" si="227"/>
        <v>2</v>
      </c>
      <c r="R220" s="190">
        <f>(Q220-Q$1132)/(Q$1133-Q$1132)</f>
        <v>0.5</v>
      </c>
      <c r="S220" s="46" t="s">
        <v>194</v>
      </c>
      <c r="T220" s="192">
        <f t="shared" si="228"/>
        <v>1</v>
      </c>
      <c r="U220" s="190">
        <f>(T220-T$1132)/(T$1133-T$1132)</f>
        <v>0</v>
      </c>
      <c r="V220" s="46" t="s">
        <v>62</v>
      </c>
      <c r="W220" s="194">
        <f>VLOOKUP(V220,'DATOS DE SOPORTE'!$S$5:$T$10,2,FALSE)</f>
        <v>1</v>
      </c>
      <c r="X220" s="201">
        <f>(W220-W$1132)/(W$1133-W$1132)</f>
        <v>0</v>
      </c>
      <c r="Y220" s="46" t="s">
        <v>136</v>
      </c>
      <c r="Z220" s="194">
        <f t="shared" si="229"/>
        <v>2</v>
      </c>
      <c r="AA220" s="201">
        <f>(Z220-Z$1132)/(Z$1133-Z$1132)</f>
        <v>1</v>
      </c>
      <c r="AB220" s="46" t="s">
        <v>136</v>
      </c>
      <c r="AC220" s="194">
        <f t="shared" si="230"/>
        <v>2</v>
      </c>
      <c r="AD220" s="201">
        <f>(AC220-AC$1132)/(AC$1133-AC$1132)</f>
        <v>1</v>
      </c>
      <c r="AE220" s="46" t="s">
        <v>188</v>
      </c>
      <c r="AF220" s="194">
        <f t="shared" si="231"/>
        <v>1</v>
      </c>
      <c r="AG220" s="201">
        <f>(AF220-AF$1132)/(AF$1133-AF$1132)</f>
        <v>0</v>
      </c>
      <c r="AH220" s="24" t="s">
        <v>67</v>
      </c>
      <c r="AI220" s="194">
        <f>VLOOKUP(AH220,'DATOS DE SOPORTE'!$V$5:$W$8,2,FALSE)</f>
        <v>1</v>
      </c>
      <c r="AJ220" s="201">
        <f>(AI220-AI$1132)/(AI$1133-AI$1132)</f>
        <v>0</v>
      </c>
      <c r="AK220" s="58" t="str">
        <f t="shared" si="170"/>
        <v>Bueno</v>
      </c>
      <c r="AL220" s="196">
        <f>IFERROR(SQRT(($E220-$E$1136)^2+($C220-$C$1136)^2),0)</f>
        <v>0.14280597834747141</v>
      </c>
      <c r="AM220" s="197" t="str">
        <f>IF(AL220&lt;=SMALL($AL$3:$AL$1130,1),"MAS PARECIDO","NO")</f>
        <v>NO</v>
      </c>
      <c r="AN220" s="197" t="str">
        <f>IF(AL220&lt;=SMALL($AL$3:$AL$1130,5),"SIMILAR","NO")</f>
        <v>NO</v>
      </c>
      <c r="AO220" s="197" t="str">
        <f t="shared" si="232"/>
        <v>N/A</v>
      </c>
      <c r="AP220" s="197">
        <f t="shared" si="233"/>
        <v>0</v>
      </c>
      <c r="AQ220" s="198">
        <f t="shared" si="234"/>
        <v>0</v>
      </c>
      <c r="AR220" s="196">
        <f>IFERROR(SQRT(($E220-$E$1136)^2+($H220-$H$1136)^2),0)</f>
        <v>0.33527181342100687</v>
      </c>
      <c r="AS220" s="197" t="str">
        <f>IF(AR220&lt;=SMALL(AR$3:AR$1130,1),"MAS PARECIDO","NO")</f>
        <v>NO</v>
      </c>
      <c r="AT220" s="197" t="str">
        <f>IF(AR220&lt;=SMALL(AR$3:AR$1130,5),"SIMILAR","NO")</f>
        <v>NO</v>
      </c>
      <c r="AU220" s="197" t="str">
        <f t="shared" si="235"/>
        <v>N/A</v>
      </c>
      <c r="AV220" s="197">
        <f t="shared" si="236"/>
        <v>0</v>
      </c>
      <c r="AW220" s="198">
        <f t="shared" si="237"/>
        <v>0</v>
      </c>
      <c r="AX220" s="199">
        <f>IFERROR(SQRT(($E220-$E$1136)^2+($K220-$K$1136)^2),0)</f>
        <v>0.20321436406784671</v>
      </c>
      <c r="AY220" s="197" t="str">
        <f>IF(AX220&lt;=SMALL(AX$3:AX$1130,1),"MAS PARECIDO","NO")</f>
        <v>NO</v>
      </c>
      <c r="AZ220" s="197" t="str">
        <f>IF(AX220&lt;=SMALL(AX$3:AX$1130,5),"SIMILAR","NO")</f>
        <v>NO</v>
      </c>
      <c r="BA220" s="197" t="str">
        <f t="shared" si="238"/>
        <v>N/A</v>
      </c>
      <c r="BB220" s="197">
        <f t="shared" si="239"/>
        <v>0</v>
      </c>
      <c r="BC220" s="198">
        <f t="shared" si="240"/>
        <v>0</v>
      </c>
      <c r="BD220" s="196">
        <f>IFERROR(SQRT(($E220-$E$1136)^2+($O220-$O$1136)^2),0)</f>
        <v>3.6001080032400969E-2</v>
      </c>
      <c r="BE220" s="197" t="str">
        <f>IF(BD220&lt;=SMALL(BD$3:BD$1130,1),"MAS PARECIDO","NO")</f>
        <v>NO</v>
      </c>
      <c r="BF220" s="197" t="str">
        <f>IF(BD220&lt;=SMALL(BD$3:BD$1130,5),"SIMILAR","NO")</f>
        <v>NO</v>
      </c>
      <c r="BG220" s="197" t="str">
        <f t="shared" si="241"/>
        <v>N/A</v>
      </c>
      <c r="BH220" s="197">
        <f t="shared" si="242"/>
        <v>0</v>
      </c>
      <c r="BI220" s="198">
        <f t="shared" si="243"/>
        <v>0</v>
      </c>
      <c r="BJ220" s="199">
        <f>IFERROR(SQRT(($E220-$E$1136)^2+($R220-$R$1136)^2),0)</f>
        <v>3.6001080032400969E-2</v>
      </c>
      <c r="BK220" s="197" t="str">
        <f>IF(BJ220&lt;=SMALL(BJ$3:BJ$1130,1),"MAS PARECIDO","NO")</f>
        <v>NO</v>
      </c>
      <c r="BL220" s="197" t="str">
        <f>IF(BJ220&lt;=SMALL(BJ$3:BJ$1130,5),"SIMILAR","NO")</f>
        <v>NO</v>
      </c>
      <c r="BM220" s="197" t="str">
        <f t="shared" si="244"/>
        <v>N/A</v>
      </c>
      <c r="BN220" s="197">
        <f t="shared" si="245"/>
        <v>0</v>
      </c>
      <c r="BO220" s="198">
        <f t="shared" si="246"/>
        <v>0</v>
      </c>
      <c r="BP220" s="199">
        <f>IFERROR(SQRT(($E220-$E$1136)^2+($U220-$U$1136)^2),0)</f>
        <v>3.6001080032400969E-2</v>
      </c>
      <c r="BQ220" s="197" t="str">
        <f>IF(BP220&lt;=SMALL(BP$3:BP$1130,1),"MAS PARECIDO","NO")</f>
        <v>NO</v>
      </c>
      <c r="BR220" s="197" t="str">
        <f>IF(BP220&lt;=SMALL(BP$3:BP$1130,5),"SIMILAR","NO")</f>
        <v>NO</v>
      </c>
      <c r="BS220" s="197" t="str">
        <f t="shared" si="247"/>
        <v>N/A</v>
      </c>
      <c r="BT220" s="197">
        <f t="shared" si="248"/>
        <v>0</v>
      </c>
      <c r="BU220" s="198">
        <f t="shared" si="249"/>
        <v>0</v>
      </c>
      <c r="BV220" s="199">
        <f>IFERROR(SQRT(($E220-$E$1136)^2+($X220-$X$1136)^2),0)</f>
        <v>3.6001080032400969E-2</v>
      </c>
      <c r="BW220" s="197" t="str">
        <f>IF(BV220&lt;=SMALL(BV$3:BV$1130,1),"MAS PARECIDO","NO")</f>
        <v>NO</v>
      </c>
      <c r="BX220" s="197" t="str">
        <f>IF(BV220&lt;=SMALL(BV$3:BV$1130,5),"SIMILAR","NO")</f>
        <v>NO</v>
      </c>
      <c r="BY220" s="197" t="str">
        <f t="shared" si="250"/>
        <v>N/A</v>
      </c>
      <c r="BZ220" s="197">
        <f t="shared" si="251"/>
        <v>0</v>
      </c>
      <c r="CA220" s="198">
        <f t="shared" si="252"/>
        <v>0</v>
      </c>
      <c r="CB220" s="199">
        <f>IFERROR(SQRT(($E220-$E$1136)^2+($AA220-$AA$1136)^2),0)</f>
        <v>1.0006478290405167</v>
      </c>
      <c r="CC220" s="197" t="str">
        <f>IF(CB220&lt;=SMALL(CB$3:CB$1130,1),"MAS PARECIDO","NO")</f>
        <v>NO</v>
      </c>
      <c r="CD220" s="197" t="str">
        <f>IF(CB220&lt;=SMALL(CB$3:CB$1130,5),"SIMILAR","NO")</f>
        <v>NO</v>
      </c>
      <c r="CE220" s="197" t="str">
        <f t="shared" si="253"/>
        <v>N/A</v>
      </c>
      <c r="CF220" s="197">
        <f t="shared" si="254"/>
        <v>0</v>
      </c>
      <c r="CG220" s="198">
        <f t="shared" si="255"/>
        <v>0</v>
      </c>
      <c r="CH220" s="199">
        <f>IFERROR(SQRT(($E220-$E$1136)^2+($AD220-$AD$1136)^2),0)</f>
        <v>3.6001080032400969E-2</v>
      </c>
      <c r="CI220" s="197" t="str">
        <f>IF(CH220&lt;=SMALL(CH$3:CH$1130,1),"MAS PARECIDO","NO")</f>
        <v>NO</v>
      </c>
      <c r="CJ220" s="197" t="str">
        <f>IF(CH220&lt;=SMALL(CH$3:CH$1130,5),"SIMILAR","NO")</f>
        <v>NO</v>
      </c>
      <c r="CK220" s="197" t="str">
        <f t="shared" si="256"/>
        <v>N/A</v>
      </c>
      <c r="CL220" s="197">
        <f t="shared" si="257"/>
        <v>0</v>
      </c>
      <c r="CM220" s="198">
        <f t="shared" si="258"/>
        <v>0</v>
      </c>
      <c r="CN220" s="199">
        <f>IFERROR(SQRT(($E220-$E$1136)^2+($AG220-$AG$1136)^2),0)</f>
        <v>1.0006478290405167</v>
      </c>
      <c r="CO220" s="197" t="str">
        <f>IF(CN220&lt;=SMALL(CN$3:CN$1130,1),"MAS PARECIDO","NO")</f>
        <v>NO</v>
      </c>
      <c r="CP220" s="197" t="str">
        <f>IF(CN220&lt;=SMALL(CN$3:CN$1130,5),"SIMILAR","NO")</f>
        <v>NO</v>
      </c>
      <c r="CQ220" s="197" t="str">
        <f t="shared" si="259"/>
        <v>N/A</v>
      </c>
      <c r="CR220" s="197">
        <f t="shared" si="260"/>
        <v>0</v>
      </c>
      <c r="CS220" s="198">
        <f t="shared" si="261"/>
        <v>0</v>
      </c>
      <c r="CT220" s="199">
        <f>IFERROR(SQRT(($E220-$E$1136)^2+($AJ220-$AJ$1136)^2),0)</f>
        <v>3.6001080032400969E-2</v>
      </c>
      <c r="CU220" s="197" t="str">
        <f>IF(CT220&lt;=SMALL(CT$3:CT$1130,1),"MAS PARECIDO","NO")</f>
        <v>NO</v>
      </c>
      <c r="CV220" s="197" t="str">
        <f>IF(CT220&lt;=SMALL(CT$3:CT$1130,5),"SIMILAR","NO")</f>
        <v>NO</v>
      </c>
      <c r="CW220" s="197" t="str">
        <f t="shared" si="262"/>
        <v>N/A</v>
      </c>
      <c r="CX220" s="197">
        <f t="shared" si="263"/>
        <v>0</v>
      </c>
      <c r="CY220" s="198">
        <f t="shared" si="264"/>
        <v>0</v>
      </c>
      <c r="CZ220" s="2" t="s">
        <v>1670</v>
      </c>
      <c r="DA220" s="2" t="s">
        <v>1671</v>
      </c>
      <c r="DB220" s="2">
        <v>0</v>
      </c>
      <c r="DC220" s="2" t="s">
        <v>189</v>
      </c>
    </row>
    <row r="221" spans="1:107">
      <c r="A221" s="24" t="s">
        <v>472</v>
      </c>
      <c r="B221" s="46">
        <v>59769</v>
      </c>
      <c r="C221" s="190">
        <f>(B221-$B$1132)/($B$1133-$B$1132)</f>
        <v>6.4599415606517913E-2</v>
      </c>
      <c r="D221" s="46">
        <v>6500</v>
      </c>
      <c r="E221" s="190">
        <f>(D221-$D$1132)/($D$1133-$D$1132)</f>
        <v>1.297038911167335E-2</v>
      </c>
      <c r="F221" s="46" t="s">
        <v>53</v>
      </c>
      <c r="G221" s="192">
        <f>VLOOKUP(F221,'DATOS DE SOPORTE'!$Y$5:$Z$8,2,FALSE)</f>
        <v>2</v>
      </c>
      <c r="H221" s="190">
        <f>(G221-$G$1132)/($G$1133-$G$1132)</f>
        <v>0.33333333333333331</v>
      </c>
      <c r="I221" s="50">
        <v>3</v>
      </c>
      <c r="J221" s="200">
        <f t="shared" si="224"/>
        <v>3</v>
      </c>
      <c r="K221" s="190">
        <f>(J221-$J$1132)/($J$1133-$J$1132)</f>
        <v>0.6</v>
      </c>
      <c r="L221" s="193" t="str">
        <f t="shared" si="225"/>
        <v>SI</v>
      </c>
      <c r="M221" s="46" t="s">
        <v>192</v>
      </c>
      <c r="N221" s="192">
        <f t="shared" si="226"/>
        <v>2</v>
      </c>
      <c r="O221" s="190">
        <f>(N221-N$1132)/(N$1133-N$1132)</f>
        <v>1</v>
      </c>
      <c r="P221" s="46" t="s">
        <v>58</v>
      </c>
      <c r="Q221" s="192">
        <f t="shared" si="227"/>
        <v>3</v>
      </c>
      <c r="R221" s="190">
        <f>(Q221-Q$1132)/(Q$1133-Q$1132)</f>
        <v>1</v>
      </c>
      <c r="S221" s="46" t="s">
        <v>1270</v>
      </c>
      <c r="T221" s="192">
        <f t="shared" si="228"/>
        <v>2</v>
      </c>
      <c r="U221" s="190">
        <f>(T221-T$1132)/(T$1133-T$1132)</f>
        <v>1</v>
      </c>
      <c r="V221" s="46" t="s">
        <v>62</v>
      </c>
      <c r="W221" s="194">
        <f>VLOOKUP(V221,'DATOS DE SOPORTE'!$S$5:$T$10,2,FALSE)</f>
        <v>1</v>
      </c>
      <c r="X221" s="201">
        <f>(W221-W$1132)/(W$1133-W$1132)</f>
        <v>0</v>
      </c>
      <c r="Y221" s="46" t="s">
        <v>188</v>
      </c>
      <c r="Z221" s="194">
        <f t="shared" si="229"/>
        <v>1</v>
      </c>
      <c r="AA221" s="201">
        <f>(Z221-Z$1132)/(Z$1133-Z$1132)</f>
        <v>0</v>
      </c>
      <c r="AB221" s="46" t="s">
        <v>136</v>
      </c>
      <c r="AC221" s="194">
        <f t="shared" si="230"/>
        <v>2</v>
      </c>
      <c r="AD221" s="201">
        <f>(AC221-AC$1132)/(AC$1133-AC$1132)</f>
        <v>1</v>
      </c>
      <c r="AE221" s="46" t="s">
        <v>188</v>
      </c>
      <c r="AF221" s="194">
        <f t="shared" si="231"/>
        <v>1</v>
      </c>
      <c r="AG221" s="201">
        <f>(AF221-AF$1132)/(AF$1133-AF$1132)</f>
        <v>0</v>
      </c>
      <c r="AH221" s="24" t="s">
        <v>67</v>
      </c>
      <c r="AI221" s="194">
        <f>VLOOKUP(AH221,'DATOS DE SOPORTE'!$V$5:$W$8,2,FALSE)</f>
        <v>1</v>
      </c>
      <c r="AJ221" s="201">
        <f>(AI221-AI$1132)/(AI$1133-AI$1132)</f>
        <v>0</v>
      </c>
      <c r="AK221" s="58" t="str">
        <f t="shared" si="170"/>
        <v>Bueno</v>
      </c>
      <c r="AL221" s="196">
        <f>IFERROR(SQRT(($E221-$E$1136)^2+($C221-$C$1136)^2),0)</f>
        <v>0.14113961303437017</v>
      </c>
      <c r="AM221" s="197" t="str">
        <f>IF(AL221&lt;=SMALL($AL$3:$AL$1130,1),"MAS PARECIDO","NO")</f>
        <v>NO</v>
      </c>
      <c r="AN221" s="197" t="str">
        <f>IF(AL221&lt;=SMALL($AL$3:$AL$1130,5),"SIMILAR","NO")</f>
        <v>NO</v>
      </c>
      <c r="AO221" s="197" t="str">
        <f t="shared" si="232"/>
        <v>N/A</v>
      </c>
      <c r="AP221" s="197">
        <f t="shared" si="233"/>
        <v>0</v>
      </c>
      <c r="AQ221" s="198">
        <f t="shared" si="234"/>
        <v>0</v>
      </c>
      <c r="AR221" s="196">
        <f>IFERROR(SQRT(($E221-$E$1136)^2+($H221-$H$1136)^2),0)</f>
        <v>1.3000390011700351E-2</v>
      </c>
      <c r="AS221" s="197" t="str">
        <f>IF(AR221&lt;=SMALL(AR$3:AR$1130,1),"MAS PARECIDO","NO")</f>
        <v>NO</v>
      </c>
      <c r="AT221" s="197" t="str">
        <f>IF(AR221&lt;=SMALL(AR$3:AR$1130,5),"SIMILAR","NO")</f>
        <v>NO</v>
      </c>
      <c r="AU221" s="197" t="str">
        <f t="shared" si="235"/>
        <v>N/A</v>
      </c>
      <c r="AV221" s="197">
        <f t="shared" si="236"/>
        <v>0</v>
      </c>
      <c r="AW221" s="198">
        <f t="shared" si="237"/>
        <v>0</v>
      </c>
      <c r="AX221" s="199">
        <f>IFERROR(SQRT(($E221-$E$1136)^2+($K221-$K$1136)^2),0)</f>
        <v>0.40021120691511913</v>
      </c>
      <c r="AY221" s="197" t="str">
        <f>IF(AX221&lt;=SMALL(AX$3:AX$1130,1),"MAS PARECIDO","NO")</f>
        <v>NO</v>
      </c>
      <c r="AZ221" s="197" t="str">
        <f>IF(AX221&lt;=SMALL(AX$3:AX$1130,5),"SIMILAR","NO")</f>
        <v>NO</v>
      </c>
      <c r="BA221" s="197" t="str">
        <f t="shared" si="238"/>
        <v>N/A</v>
      </c>
      <c r="BB221" s="197">
        <f t="shared" si="239"/>
        <v>0</v>
      </c>
      <c r="BC221" s="198">
        <f t="shared" si="240"/>
        <v>0</v>
      </c>
      <c r="BD221" s="196">
        <f>IFERROR(SQRT(($E221-$E$1136)^2+($O221-$O$1136)^2),0)</f>
        <v>1.3000390011700351E-2</v>
      </c>
      <c r="BE221" s="197" t="str">
        <f>IF(BD221&lt;=SMALL(BD$3:BD$1130,1),"MAS PARECIDO","NO")</f>
        <v>NO</v>
      </c>
      <c r="BF221" s="197" t="str">
        <f>IF(BD221&lt;=SMALL(BD$3:BD$1130,5),"SIMILAR","NO")</f>
        <v>NO</v>
      </c>
      <c r="BG221" s="197" t="str">
        <f t="shared" si="241"/>
        <v>N/A</v>
      </c>
      <c r="BH221" s="197">
        <f t="shared" si="242"/>
        <v>0</v>
      </c>
      <c r="BI221" s="198">
        <f t="shared" si="243"/>
        <v>0</v>
      </c>
      <c r="BJ221" s="199">
        <f>IFERROR(SQRT(($E221-$E$1136)^2+($R221-$R$1136)^2),0)</f>
        <v>0.50016898158568002</v>
      </c>
      <c r="BK221" s="197" t="str">
        <f>IF(BJ221&lt;=SMALL(BJ$3:BJ$1130,1),"MAS PARECIDO","NO")</f>
        <v>NO</v>
      </c>
      <c r="BL221" s="197" t="str">
        <f>IF(BJ221&lt;=SMALL(BJ$3:BJ$1130,5),"SIMILAR","NO")</f>
        <v>NO</v>
      </c>
      <c r="BM221" s="197" t="str">
        <f t="shared" si="244"/>
        <v>N/A</v>
      </c>
      <c r="BN221" s="197">
        <f t="shared" si="245"/>
        <v>0</v>
      </c>
      <c r="BO221" s="198">
        <f t="shared" si="246"/>
        <v>0</v>
      </c>
      <c r="BP221" s="199">
        <f>IFERROR(SQRT(($E221-$E$1136)^2+($U221-$U$1136)^2),0)</f>
        <v>1.0000845014999764</v>
      </c>
      <c r="BQ221" s="197" t="str">
        <f>IF(BP221&lt;=SMALL(BP$3:BP$1130,1),"MAS PARECIDO","NO")</f>
        <v>NO</v>
      </c>
      <c r="BR221" s="197" t="str">
        <f>IF(BP221&lt;=SMALL(BP$3:BP$1130,5),"SIMILAR","NO")</f>
        <v>NO</v>
      </c>
      <c r="BS221" s="197" t="str">
        <f t="shared" si="247"/>
        <v>N/A</v>
      </c>
      <c r="BT221" s="197">
        <f t="shared" si="248"/>
        <v>0</v>
      </c>
      <c r="BU221" s="198">
        <f t="shared" si="249"/>
        <v>0</v>
      </c>
      <c r="BV221" s="199">
        <f>IFERROR(SQRT(($E221-$E$1136)^2+($X221-$X$1136)^2),0)</f>
        <v>1.3000390011700351E-2</v>
      </c>
      <c r="BW221" s="197" t="str">
        <f>IF(BV221&lt;=SMALL(BV$3:BV$1130,1),"MAS PARECIDO","NO")</f>
        <v>NO</v>
      </c>
      <c r="BX221" s="197" t="str">
        <f>IF(BV221&lt;=SMALL(BV$3:BV$1130,5),"SIMILAR","NO")</f>
        <v>NO</v>
      </c>
      <c r="BY221" s="197" t="str">
        <f t="shared" si="250"/>
        <v>N/A</v>
      </c>
      <c r="BZ221" s="197">
        <f t="shared" si="251"/>
        <v>0</v>
      </c>
      <c r="CA221" s="198">
        <f t="shared" si="252"/>
        <v>0</v>
      </c>
      <c r="CB221" s="199">
        <f>IFERROR(SQRT(($E221-$E$1136)^2+($AA221-$AA$1136)^2),0)</f>
        <v>1.3000390011700351E-2</v>
      </c>
      <c r="CC221" s="197" t="str">
        <f>IF(CB221&lt;=SMALL(CB$3:CB$1130,1),"MAS PARECIDO","NO")</f>
        <v>NO</v>
      </c>
      <c r="CD221" s="197" t="str">
        <f>IF(CB221&lt;=SMALL(CB$3:CB$1130,5),"SIMILAR","NO")</f>
        <v>NO</v>
      </c>
      <c r="CE221" s="197" t="str">
        <f t="shared" si="253"/>
        <v>N/A</v>
      </c>
      <c r="CF221" s="197">
        <f t="shared" si="254"/>
        <v>0</v>
      </c>
      <c r="CG221" s="198">
        <f t="shared" si="255"/>
        <v>0</v>
      </c>
      <c r="CH221" s="199">
        <f>IFERROR(SQRT(($E221-$E$1136)^2+($AD221-$AD$1136)^2),0)</f>
        <v>1.3000390011700351E-2</v>
      </c>
      <c r="CI221" s="197" t="str">
        <f>IF(CH221&lt;=SMALL(CH$3:CH$1130,1),"MAS PARECIDO","NO")</f>
        <v>NO</v>
      </c>
      <c r="CJ221" s="197" t="str">
        <f>IF(CH221&lt;=SMALL(CH$3:CH$1130,5),"SIMILAR","NO")</f>
        <v>NO</v>
      </c>
      <c r="CK221" s="197" t="str">
        <f t="shared" si="256"/>
        <v>N/A</v>
      </c>
      <c r="CL221" s="197">
        <f t="shared" si="257"/>
        <v>0</v>
      </c>
      <c r="CM221" s="198">
        <f t="shared" si="258"/>
        <v>0</v>
      </c>
      <c r="CN221" s="199">
        <f>IFERROR(SQRT(($E221-$E$1136)^2+($AG221-$AG$1136)^2),0)</f>
        <v>1.0000845014999764</v>
      </c>
      <c r="CO221" s="197" t="str">
        <f>IF(CN221&lt;=SMALL(CN$3:CN$1130,1),"MAS PARECIDO","NO")</f>
        <v>NO</v>
      </c>
      <c r="CP221" s="197" t="str">
        <f>IF(CN221&lt;=SMALL(CN$3:CN$1130,5),"SIMILAR","NO")</f>
        <v>NO</v>
      </c>
      <c r="CQ221" s="197" t="str">
        <f t="shared" si="259"/>
        <v>N/A</v>
      </c>
      <c r="CR221" s="197">
        <f t="shared" si="260"/>
        <v>0</v>
      </c>
      <c r="CS221" s="198">
        <f t="shared" si="261"/>
        <v>0</v>
      </c>
      <c r="CT221" s="199">
        <f>IFERROR(SQRT(($E221-$E$1136)^2+($AJ221-$AJ$1136)^2),0)</f>
        <v>1.3000390011700351E-2</v>
      </c>
      <c r="CU221" s="197" t="str">
        <f>IF(CT221&lt;=SMALL(CT$3:CT$1130,1),"MAS PARECIDO","NO")</f>
        <v>NO</v>
      </c>
      <c r="CV221" s="197" t="str">
        <f>IF(CT221&lt;=SMALL(CT$3:CT$1130,5),"SIMILAR","NO")</f>
        <v>NO</v>
      </c>
      <c r="CW221" s="197" t="str">
        <f t="shared" si="262"/>
        <v>N/A</v>
      </c>
      <c r="CX221" s="197">
        <f t="shared" si="263"/>
        <v>0</v>
      </c>
      <c r="CY221" s="198">
        <f t="shared" si="264"/>
        <v>0</v>
      </c>
      <c r="CZ221" s="2" t="s">
        <v>1672</v>
      </c>
      <c r="DA221" s="2" t="s">
        <v>1673</v>
      </c>
      <c r="DB221" s="2">
        <v>0</v>
      </c>
      <c r="DC221" s="2" t="s">
        <v>189</v>
      </c>
    </row>
    <row r="222" spans="1:107">
      <c r="A222" s="24" t="s">
        <v>473</v>
      </c>
      <c r="B222" s="46">
        <v>100672</v>
      </c>
      <c r="C222" s="190">
        <f>(B222-$B$1132)/($B$1133-$B$1132)</f>
        <v>0.11241147250439688</v>
      </c>
      <c r="D222" s="46">
        <v>20000</v>
      </c>
      <c r="E222" s="190">
        <f>(D222-$D$1132)/($D$1133-$D$1132)</f>
        <v>3.9971199135974078E-2</v>
      </c>
      <c r="F222" s="46" t="s">
        <v>187</v>
      </c>
      <c r="G222" s="192">
        <f>VLOOKUP(F222,'DATOS DE SOPORTE'!$Y$5:$Z$8,2,FALSE)</f>
        <v>4</v>
      </c>
      <c r="H222" s="190">
        <f>(G222-$G$1132)/($G$1133-$G$1132)</f>
        <v>1</v>
      </c>
      <c r="I222" s="50">
        <v>1</v>
      </c>
      <c r="J222" s="200">
        <f t="shared" si="224"/>
        <v>1</v>
      </c>
      <c r="K222" s="190">
        <f>(J222-$J$1132)/($J$1133-$J$1132)</f>
        <v>0.2</v>
      </c>
      <c r="L222" s="193" t="str">
        <f t="shared" si="225"/>
        <v>SI</v>
      </c>
      <c r="M222" s="46" t="s">
        <v>192</v>
      </c>
      <c r="N222" s="192">
        <f t="shared" si="226"/>
        <v>2</v>
      </c>
      <c r="O222" s="190">
        <f>(N222-N$1132)/(N$1133-N$1132)</f>
        <v>1</v>
      </c>
      <c r="P222" s="46" t="s">
        <v>58</v>
      </c>
      <c r="Q222" s="192">
        <f t="shared" si="227"/>
        <v>3</v>
      </c>
      <c r="R222" s="190">
        <f>(Q222-Q$1132)/(Q$1133-Q$1132)</f>
        <v>1</v>
      </c>
      <c r="S222" s="46" t="s">
        <v>60</v>
      </c>
      <c r="T222" s="192">
        <f t="shared" si="228"/>
        <v>2</v>
      </c>
      <c r="U222" s="190">
        <f>(T222-T$1132)/(T$1133-T$1132)</f>
        <v>1</v>
      </c>
      <c r="V222" s="46" t="s">
        <v>62</v>
      </c>
      <c r="W222" s="194">
        <f>VLOOKUP(V222,'DATOS DE SOPORTE'!$S$5:$T$10,2,FALSE)</f>
        <v>1</v>
      </c>
      <c r="X222" s="201">
        <f>(W222-W$1132)/(W$1133-W$1132)</f>
        <v>0</v>
      </c>
      <c r="Y222" s="46" t="s">
        <v>188</v>
      </c>
      <c r="Z222" s="194">
        <f t="shared" si="229"/>
        <v>1</v>
      </c>
      <c r="AA222" s="201">
        <f>(Z222-Z$1132)/(Z$1133-Z$1132)</f>
        <v>0</v>
      </c>
      <c r="AB222" s="46" t="s">
        <v>188</v>
      </c>
      <c r="AC222" s="194">
        <f t="shared" si="230"/>
        <v>1</v>
      </c>
      <c r="AD222" s="201">
        <f>(AC222-AC$1132)/(AC$1133-AC$1132)</f>
        <v>0</v>
      </c>
      <c r="AE222" s="46" t="s">
        <v>188</v>
      </c>
      <c r="AF222" s="194">
        <f t="shared" si="231"/>
        <v>1</v>
      </c>
      <c r="AG222" s="201">
        <f>(AF222-AF$1132)/(AF$1133-AF$1132)</f>
        <v>0</v>
      </c>
      <c r="AH222" s="24" t="s">
        <v>67</v>
      </c>
      <c r="AI222" s="194">
        <f>VLOOKUP(AH222,'DATOS DE SOPORTE'!$V$5:$W$8,2,FALSE)</f>
        <v>1</v>
      </c>
      <c r="AJ222" s="201">
        <f>(AI222-AI$1132)/(AI$1133-AI$1132)</f>
        <v>0</v>
      </c>
      <c r="AK222" s="58" t="str">
        <f t="shared" si="170"/>
        <v>Bueno</v>
      </c>
      <c r="AL222" s="196">
        <f>IFERROR(SQRT(($E222-$E$1136)^2+($C222-$C$1136)^2),0)</f>
        <v>0.1009875930632979</v>
      </c>
      <c r="AM222" s="197" t="str">
        <f>IF(AL222&lt;=SMALL($AL$3:$AL$1130,1),"MAS PARECIDO","NO")</f>
        <v>NO</v>
      </c>
      <c r="AN222" s="197" t="str">
        <f>IF(AL222&lt;=SMALL($AL$3:$AL$1130,5),"SIMILAR","NO")</f>
        <v>NO</v>
      </c>
      <c r="AO222" s="197" t="str">
        <f t="shared" si="232"/>
        <v>N/A</v>
      </c>
      <c r="AP222" s="197">
        <f t="shared" si="233"/>
        <v>0</v>
      </c>
      <c r="AQ222" s="198">
        <f t="shared" si="234"/>
        <v>0</v>
      </c>
      <c r="AR222" s="196">
        <f>IFERROR(SQRT(($E222-$E$1136)^2+($H222-$H$1136)^2),0)</f>
        <v>0.66786566048028306</v>
      </c>
      <c r="AS222" s="197" t="str">
        <f>IF(AR222&lt;=SMALL(AR$3:AR$1130,1),"MAS PARECIDO","NO")</f>
        <v>NO</v>
      </c>
      <c r="AT222" s="197" t="str">
        <f>IF(AR222&lt;=SMALL(AR$3:AR$1130,5),"SIMILAR","NO")</f>
        <v>NO</v>
      </c>
      <c r="AU222" s="197" t="str">
        <f t="shared" si="235"/>
        <v>N/A</v>
      </c>
      <c r="AV222" s="197">
        <f t="shared" si="236"/>
        <v>0</v>
      </c>
      <c r="AW222" s="198">
        <f t="shared" si="237"/>
        <v>0</v>
      </c>
      <c r="AX222" s="199">
        <f>IFERROR(SQRT(($E222-$E$1136)^2+($K222-$K$1136)^2),0)</f>
        <v>4.0001200036001078E-2</v>
      </c>
      <c r="AY222" s="197" t="str">
        <f>IF(AX222&lt;=SMALL(AX$3:AX$1130,1),"MAS PARECIDO","NO")</f>
        <v>NO</v>
      </c>
      <c r="AZ222" s="197" t="str">
        <f>IF(AX222&lt;=SMALL(AX$3:AX$1130,5),"SIMILAR","NO")</f>
        <v>NO</v>
      </c>
      <c r="BA222" s="197" t="str">
        <f t="shared" si="238"/>
        <v>N/A</v>
      </c>
      <c r="BB222" s="197">
        <f t="shared" si="239"/>
        <v>0</v>
      </c>
      <c r="BC222" s="198">
        <f t="shared" si="240"/>
        <v>0</v>
      </c>
      <c r="BD222" s="196">
        <f>IFERROR(SQRT(($E222-$E$1136)^2+($O222-$O$1136)^2),0)</f>
        <v>4.0001200036001078E-2</v>
      </c>
      <c r="BE222" s="197" t="str">
        <f>IF(BD222&lt;=SMALL(BD$3:BD$1130,1),"MAS PARECIDO","NO")</f>
        <v>NO</v>
      </c>
      <c r="BF222" s="197" t="str">
        <f>IF(BD222&lt;=SMALL(BD$3:BD$1130,5),"SIMILAR","NO")</f>
        <v>NO</v>
      </c>
      <c r="BG222" s="197" t="str">
        <f t="shared" si="241"/>
        <v>N/A</v>
      </c>
      <c r="BH222" s="197">
        <f t="shared" si="242"/>
        <v>0</v>
      </c>
      <c r="BI222" s="198">
        <f t="shared" si="243"/>
        <v>0</v>
      </c>
      <c r="BJ222" s="199">
        <f>IFERROR(SQRT(($E222-$E$1136)^2+($R222-$R$1136)^2),0)</f>
        <v>0.50159754385794209</v>
      </c>
      <c r="BK222" s="197" t="str">
        <f>IF(BJ222&lt;=SMALL(BJ$3:BJ$1130,1),"MAS PARECIDO","NO")</f>
        <v>NO</v>
      </c>
      <c r="BL222" s="197" t="str">
        <f>IF(BJ222&lt;=SMALL(BJ$3:BJ$1130,5),"SIMILAR","NO")</f>
        <v>NO</v>
      </c>
      <c r="BM222" s="197" t="str">
        <f t="shared" si="244"/>
        <v>N/A</v>
      </c>
      <c r="BN222" s="197">
        <f t="shared" si="245"/>
        <v>0</v>
      </c>
      <c r="BO222" s="198">
        <f t="shared" si="246"/>
        <v>0</v>
      </c>
      <c r="BP222" s="199">
        <f>IFERROR(SQRT(($E222-$E$1136)^2+($U222-$U$1136)^2),0)</f>
        <v>1.0007997282195475</v>
      </c>
      <c r="BQ222" s="197" t="str">
        <f>IF(BP222&lt;=SMALL(BP$3:BP$1130,1),"MAS PARECIDO","NO")</f>
        <v>NO</v>
      </c>
      <c r="BR222" s="197" t="str">
        <f>IF(BP222&lt;=SMALL(BP$3:BP$1130,5),"SIMILAR","NO")</f>
        <v>NO</v>
      </c>
      <c r="BS222" s="197" t="str">
        <f t="shared" si="247"/>
        <v>N/A</v>
      </c>
      <c r="BT222" s="197">
        <f t="shared" si="248"/>
        <v>0</v>
      </c>
      <c r="BU222" s="198">
        <f t="shared" si="249"/>
        <v>0</v>
      </c>
      <c r="BV222" s="199">
        <f>IFERROR(SQRT(($E222-$E$1136)^2+($X222-$X$1136)^2),0)</f>
        <v>4.0001200036001078E-2</v>
      </c>
      <c r="BW222" s="197" t="str">
        <f>IF(BV222&lt;=SMALL(BV$3:BV$1130,1),"MAS PARECIDO","NO")</f>
        <v>NO</v>
      </c>
      <c r="BX222" s="197" t="str">
        <f>IF(BV222&lt;=SMALL(BV$3:BV$1130,5),"SIMILAR","NO")</f>
        <v>NO</v>
      </c>
      <c r="BY222" s="197" t="str">
        <f t="shared" si="250"/>
        <v>N/A</v>
      </c>
      <c r="BZ222" s="197">
        <f t="shared" si="251"/>
        <v>0</v>
      </c>
      <c r="CA222" s="198">
        <f t="shared" si="252"/>
        <v>0</v>
      </c>
      <c r="CB222" s="199">
        <f>IFERROR(SQRT(($E222-$E$1136)^2+($AA222-$AA$1136)^2),0)</f>
        <v>4.0001200036001078E-2</v>
      </c>
      <c r="CC222" s="197" t="str">
        <f>IF(CB222&lt;=SMALL(CB$3:CB$1130,1),"MAS PARECIDO","NO")</f>
        <v>NO</v>
      </c>
      <c r="CD222" s="197" t="str">
        <f>IF(CB222&lt;=SMALL(CB$3:CB$1130,5),"SIMILAR","NO")</f>
        <v>NO</v>
      </c>
      <c r="CE222" s="197" t="str">
        <f t="shared" si="253"/>
        <v>N/A</v>
      </c>
      <c r="CF222" s="197">
        <f t="shared" si="254"/>
        <v>0</v>
      </c>
      <c r="CG222" s="198">
        <f t="shared" si="255"/>
        <v>0</v>
      </c>
      <c r="CH222" s="199">
        <f>IFERROR(SQRT(($E222-$E$1136)^2+($AD222-$AD$1136)^2),0)</f>
        <v>1.0007997282195475</v>
      </c>
      <c r="CI222" s="197" t="str">
        <f>IF(CH222&lt;=SMALL(CH$3:CH$1130,1),"MAS PARECIDO","NO")</f>
        <v>NO</v>
      </c>
      <c r="CJ222" s="197" t="str">
        <f>IF(CH222&lt;=SMALL(CH$3:CH$1130,5),"SIMILAR","NO")</f>
        <v>NO</v>
      </c>
      <c r="CK222" s="197" t="str">
        <f t="shared" si="256"/>
        <v>N/A</v>
      </c>
      <c r="CL222" s="197">
        <f t="shared" si="257"/>
        <v>0</v>
      </c>
      <c r="CM222" s="198">
        <f t="shared" si="258"/>
        <v>0</v>
      </c>
      <c r="CN222" s="199">
        <f>IFERROR(SQRT(($E222-$E$1136)^2+($AG222-$AG$1136)^2),0)</f>
        <v>1.0007997282195475</v>
      </c>
      <c r="CO222" s="197" t="str">
        <f>IF(CN222&lt;=SMALL(CN$3:CN$1130,1),"MAS PARECIDO","NO")</f>
        <v>NO</v>
      </c>
      <c r="CP222" s="197" t="str">
        <f>IF(CN222&lt;=SMALL(CN$3:CN$1130,5),"SIMILAR","NO")</f>
        <v>NO</v>
      </c>
      <c r="CQ222" s="197" t="str">
        <f t="shared" si="259"/>
        <v>N/A</v>
      </c>
      <c r="CR222" s="197">
        <f t="shared" si="260"/>
        <v>0</v>
      </c>
      <c r="CS222" s="198">
        <f t="shared" si="261"/>
        <v>0</v>
      </c>
      <c r="CT222" s="199">
        <f>IFERROR(SQRT(($E222-$E$1136)^2+($AJ222-$AJ$1136)^2),0)</f>
        <v>4.0001200036001078E-2</v>
      </c>
      <c r="CU222" s="197" t="str">
        <f>IF(CT222&lt;=SMALL(CT$3:CT$1130,1),"MAS PARECIDO","NO")</f>
        <v>NO</v>
      </c>
      <c r="CV222" s="197" t="str">
        <f>IF(CT222&lt;=SMALL(CT$3:CT$1130,5),"SIMILAR","NO")</f>
        <v>NO</v>
      </c>
      <c r="CW222" s="197" t="str">
        <f t="shared" si="262"/>
        <v>N/A</v>
      </c>
      <c r="CX222" s="197">
        <f t="shared" si="263"/>
        <v>0</v>
      </c>
      <c r="CY222" s="198">
        <f t="shared" si="264"/>
        <v>0</v>
      </c>
      <c r="CZ222" s="2" t="s">
        <v>1674</v>
      </c>
      <c r="DA222" s="2" t="s">
        <v>1675</v>
      </c>
      <c r="DB222" s="2">
        <v>0</v>
      </c>
      <c r="DC222" s="2" t="s">
        <v>189</v>
      </c>
    </row>
    <row r="223" spans="1:107">
      <c r="A223" s="24" t="s">
        <v>474</v>
      </c>
      <c r="B223" s="46">
        <v>46306</v>
      </c>
      <c r="C223" s="190">
        <f>(B223-$B$1132)/($B$1133-$B$1132)</f>
        <v>4.8862337103323897E-2</v>
      </c>
      <c r="D223" s="46">
        <v>10000</v>
      </c>
      <c r="E223" s="190">
        <f>(D223-$D$1132)/($D$1133-$D$1132)</f>
        <v>1.9970599117973539E-2</v>
      </c>
      <c r="F223" s="46" t="s">
        <v>203</v>
      </c>
      <c r="G223" s="192">
        <f>VLOOKUP(F223,'DATOS DE SOPORTE'!$Y$5:$Z$8,2,FALSE)</f>
        <v>3</v>
      </c>
      <c r="H223" s="190">
        <f>(G223-$G$1132)/($G$1133-$G$1132)</f>
        <v>0.66666666666666663</v>
      </c>
      <c r="I223" s="50">
        <v>3</v>
      </c>
      <c r="J223" s="200">
        <f t="shared" si="224"/>
        <v>3</v>
      </c>
      <c r="K223" s="190">
        <f>(J223-$J$1132)/($J$1133-$J$1132)</f>
        <v>0.6</v>
      </c>
      <c r="L223" s="193" t="str">
        <f t="shared" si="225"/>
        <v>SI</v>
      </c>
      <c r="M223" s="46" t="s">
        <v>192</v>
      </c>
      <c r="N223" s="192">
        <f t="shared" si="226"/>
        <v>2</v>
      </c>
      <c r="O223" s="190">
        <f>(N223-N$1132)/(N$1133-N$1132)</f>
        <v>1</v>
      </c>
      <c r="P223" s="46" t="s">
        <v>58</v>
      </c>
      <c r="Q223" s="192">
        <f t="shared" si="227"/>
        <v>3</v>
      </c>
      <c r="R223" s="190">
        <f>(Q223-Q$1132)/(Q$1133-Q$1132)</f>
        <v>1</v>
      </c>
      <c r="S223" s="46" t="s">
        <v>60</v>
      </c>
      <c r="T223" s="192">
        <f t="shared" si="228"/>
        <v>2</v>
      </c>
      <c r="U223" s="190">
        <f>(T223-T$1132)/(T$1133-T$1132)</f>
        <v>1</v>
      </c>
      <c r="V223" s="46" t="s">
        <v>62</v>
      </c>
      <c r="W223" s="194">
        <f>VLOOKUP(V223,'DATOS DE SOPORTE'!$S$5:$T$10,2,FALSE)</f>
        <v>1</v>
      </c>
      <c r="X223" s="201">
        <f>(W223-W$1132)/(W$1133-W$1132)</f>
        <v>0</v>
      </c>
      <c r="Y223" s="46" t="s">
        <v>188</v>
      </c>
      <c r="Z223" s="194">
        <f t="shared" si="229"/>
        <v>1</v>
      </c>
      <c r="AA223" s="201">
        <f>(Z223-Z$1132)/(Z$1133-Z$1132)</f>
        <v>0</v>
      </c>
      <c r="AB223" s="46" t="s">
        <v>188</v>
      </c>
      <c r="AC223" s="194">
        <f t="shared" si="230"/>
        <v>1</v>
      </c>
      <c r="AD223" s="201">
        <f>(AC223-AC$1132)/(AC$1133-AC$1132)</f>
        <v>0</v>
      </c>
      <c r="AE223" s="46" t="s">
        <v>188</v>
      </c>
      <c r="AF223" s="194">
        <f t="shared" si="231"/>
        <v>1</v>
      </c>
      <c r="AG223" s="201">
        <f>(AF223-AF$1132)/(AF$1133-AF$1132)</f>
        <v>0</v>
      </c>
      <c r="AH223" s="24" t="s">
        <v>67</v>
      </c>
      <c r="AI223" s="194">
        <f>VLOOKUP(AH223,'DATOS DE SOPORTE'!$V$5:$W$8,2,FALSE)</f>
        <v>1</v>
      </c>
      <c r="AJ223" s="201">
        <f>(AI223-AI$1132)/(AI$1133-AI$1132)</f>
        <v>0</v>
      </c>
      <c r="AK223" s="58" t="str">
        <f t="shared" si="170"/>
        <v>Bueno</v>
      </c>
      <c r="AL223" s="196">
        <f>IFERROR(SQRT(($E223-$E$1136)^2+($C223-$C$1136)^2),0)</f>
        <v>0.15755134217935085</v>
      </c>
      <c r="AM223" s="197" t="str">
        <f>IF(AL223&lt;=SMALL($AL$3:$AL$1130,1),"MAS PARECIDO","NO")</f>
        <v>NO</v>
      </c>
      <c r="AN223" s="197" t="str">
        <f>IF(AL223&lt;=SMALL($AL$3:$AL$1130,5),"SIMILAR","NO")</f>
        <v>NO</v>
      </c>
      <c r="AO223" s="197" t="str">
        <f t="shared" si="232"/>
        <v>N/A</v>
      </c>
      <c r="AP223" s="197">
        <f t="shared" si="233"/>
        <v>0</v>
      </c>
      <c r="AQ223" s="198">
        <f t="shared" si="234"/>
        <v>0</v>
      </c>
      <c r="AR223" s="196">
        <f>IFERROR(SQRT(($E223-$E$1136)^2+($H223-$H$1136)^2),0)</f>
        <v>0.33393283024014148</v>
      </c>
      <c r="AS223" s="197" t="str">
        <f>IF(AR223&lt;=SMALL(AR$3:AR$1130,1),"MAS PARECIDO","NO")</f>
        <v>NO</v>
      </c>
      <c r="AT223" s="197" t="str">
        <f>IF(AR223&lt;=SMALL(AR$3:AR$1130,5),"SIMILAR","NO")</f>
        <v>NO</v>
      </c>
      <c r="AU223" s="197" t="str">
        <f t="shared" si="235"/>
        <v>N/A</v>
      </c>
      <c r="AV223" s="197">
        <f t="shared" si="236"/>
        <v>0</v>
      </c>
      <c r="AW223" s="198">
        <f t="shared" si="237"/>
        <v>0</v>
      </c>
      <c r="AX223" s="199">
        <f>IFERROR(SQRT(($E223-$E$1136)^2+($K223-$K$1136)^2),0)</f>
        <v>0.40049971785393312</v>
      </c>
      <c r="AY223" s="197" t="str">
        <f>IF(AX223&lt;=SMALL(AX$3:AX$1130,1),"MAS PARECIDO","NO")</f>
        <v>NO</v>
      </c>
      <c r="AZ223" s="197" t="str">
        <f>IF(AX223&lt;=SMALL(AX$3:AX$1130,5),"SIMILAR","NO")</f>
        <v>NO</v>
      </c>
      <c r="BA223" s="197" t="str">
        <f t="shared" si="238"/>
        <v>N/A</v>
      </c>
      <c r="BB223" s="197">
        <f t="shared" si="239"/>
        <v>0</v>
      </c>
      <c r="BC223" s="198">
        <f t="shared" si="240"/>
        <v>0</v>
      </c>
      <c r="BD223" s="196">
        <f>IFERROR(SQRT(($E223-$E$1136)^2+($O223-$O$1136)^2),0)</f>
        <v>2.0000600018000539E-2</v>
      </c>
      <c r="BE223" s="197" t="str">
        <f>IF(BD223&lt;=SMALL(BD$3:BD$1130,1),"MAS PARECIDO","NO")</f>
        <v>NO</v>
      </c>
      <c r="BF223" s="197" t="str">
        <f>IF(BD223&lt;=SMALL(BD$3:BD$1130,5),"SIMILAR","NO")</f>
        <v>NO</v>
      </c>
      <c r="BG223" s="197" t="str">
        <f t="shared" si="241"/>
        <v>N/A</v>
      </c>
      <c r="BH223" s="197">
        <f t="shared" si="242"/>
        <v>0</v>
      </c>
      <c r="BI223" s="198">
        <f t="shared" si="243"/>
        <v>0</v>
      </c>
      <c r="BJ223" s="199">
        <f>IFERROR(SQRT(($E223-$E$1136)^2+($R223-$R$1136)^2),0)</f>
        <v>0.50039986410977377</v>
      </c>
      <c r="BK223" s="197" t="str">
        <f>IF(BJ223&lt;=SMALL(BJ$3:BJ$1130,1),"MAS PARECIDO","NO")</f>
        <v>NO</v>
      </c>
      <c r="BL223" s="197" t="str">
        <f>IF(BJ223&lt;=SMALL(BJ$3:BJ$1130,5),"SIMILAR","NO")</f>
        <v>NO</v>
      </c>
      <c r="BM223" s="197" t="str">
        <f t="shared" si="244"/>
        <v>N/A</v>
      </c>
      <c r="BN223" s="197">
        <f t="shared" si="245"/>
        <v>0</v>
      </c>
      <c r="BO223" s="198">
        <f t="shared" si="246"/>
        <v>0</v>
      </c>
      <c r="BP223" s="199">
        <f>IFERROR(SQRT(($E223-$E$1136)^2+($U223-$U$1136)^2),0)</f>
        <v>1.0001999920021396</v>
      </c>
      <c r="BQ223" s="197" t="str">
        <f>IF(BP223&lt;=SMALL(BP$3:BP$1130,1),"MAS PARECIDO","NO")</f>
        <v>NO</v>
      </c>
      <c r="BR223" s="197" t="str">
        <f>IF(BP223&lt;=SMALL(BP$3:BP$1130,5),"SIMILAR","NO")</f>
        <v>NO</v>
      </c>
      <c r="BS223" s="197" t="str">
        <f t="shared" si="247"/>
        <v>N/A</v>
      </c>
      <c r="BT223" s="197">
        <f t="shared" si="248"/>
        <v>0</v>
      </c>
      <c r="BU223" s="198">
        <f t="shared" si="249"/>
        <v>0</v>
      </c>
      <c r="BV223" s="199">
        <f>IFERROR(SQRT(($E223-$E$1136)^2+($X223-$X$1136)^2),0)</f>
        <v>2.0000600018000539E-2</v>
      </c>
      <c r="BW223" s="197" t="str">
        <f>IF(BV223&lt;=SMALL(BV$3:BV$1130,1),"MAS PARECIDO","NO")</f>
        <v>NO</v>
      </c>
      <c r="BX223" s="197" t="str">
        <f>IF(BV223&lt;=SMALL(BV$3:BV$1130,5),"SIMILAR","NO")</f>
        <v>NO</v>
      </c>
      <c r="BY223" s="197" t="str">
        <f t="shared" si="250"/>
        <v>N/A</v>
      </c>
      <c r="BZ223" s="197">
        <f t="shared" si="251"/>
        <v>0</v>
      </c>
      <c r="CA223" s="198">
        <f t="shared" si="252"/>
        <v>0</v>
      </c>
      <c r="CB223" s="199">
        <f>IFERROR(SQRT(($E223-$E$1136)^2+($AA223-$AA$1136)^2),0)</f>
        <v>2.0000600018000539E-2</v>
      </c>
      <c r="CC223" s="197" t="str">
        <f>IF(CB223&lt;=SMALL(CB$3:CB$1130,1),"MAS PARECIDO","NO")</f>
        <v>NO</v>
      </c>
      <c r="CD223" s="197" t="str">
        <f>IF(CB223&lt;=SMALL(CB$3:CB$1130,5),"SIMILAR","NO")</f>
        <v>NO</v>
      </c>
      <c r="CE223" s="197" t="str">
        <f t="shared" si="253"/>
        <v>N/A</v>
      </c>
      <c r="CF223" s="197">
        <f t="shared" si="254"/>
        <v>0</v>
      </c>
      <c r="CG223" s="198">
        <f t="shared" si="255"/>
        <v>0</v>
      </c>
      <c r="CH223" s="199">
        <f>IFERROR(SQRT(($E223-$E$1136)^2+($AD223-$AD$1136)^2),0)</f>
        <v>1.0001999920021396</v>
      </c>
      <c r="CI223" s="197" t="str">
        <f>IF(CH223&lt;=SMALL(CH$3:CH$1130,1),"MAS PARECIDO","NO")</f>
        <v>NO</v>
      </c>
      <c r="CJ223" s="197" t="str">
        <f>IF(CH223&lt;=SMALL(CH$3:CH$1130,5),"SIMILAR","NO")</f>
        <v>NO</v>
      </c>
      <c r="CK223" s="197" t="str">
        <f t="shared" si="256"/>
        <v>N/A</v>
      </c>
      <c r="CL223" s="197">
        <f t="shared" si="257"/>
        <v>0</v>
      </c>
      <c r="CM223" s="198">
        <f t="shared" si="258"/>
        <v>0</v>
      </c>
      <c r="CN223" s="199">
        <f>IFERROR(SQRT(($E223-$E$1136)^2+($AG223-$AG$1136)^2),0)</f>
        <v>1.0001999920021396</v>
      </c>
      <c r="CO223" s="197" t="str">
        <f>IF(CN223&lt;=SMALL(CN$3:CN$1130,1),"MAS PARECIDO","NO")</f>
        <v>NO</v>
      </c>
      <c r="CP223" s="197" t="str">
        <f>IF(CN223&lt;=SMALL(CN$3:CN$1130,5),"SIMILAR","NO")</f>
        <v>NO</v>
      </c>
      <c r="CQ223" s="197" t="str">
        <f t="shared" si="259"/>
        <v>N/A</v>
      </c>
      <c r="CR223" s="197">
        <f t="shared" si="260"/>
        <v>0</v>
      </c>
      <c r="CS223" s="198">
        <f t="shared" si="261"/>
        <v>0</v>
      </c>
      <c r="CT223" s="199">
        <f>IFERROR(SQRT(($E223-$E$1136)^2+($AJ223-$AJ$1136)^2),0)</f>
        <v>2.0000600018000539E-2</v>
      </c>
      <c r="CU223" s="197" t="str">
        <f>IF(CT223&lt;=SMALL(CT$3:CT$1130,1),"MAS PARECIDO","NO")</f>
        <v>NO</v>
      </c>
      <c r="CV223" s="197" t="str">
        <f>IF(CT223&lt;=SMALL(CT$3:CT$1130,5),"SIMILAR","NO")</f>
        <v>NO</v>
      </c>
      <c r="CW223" s="197" t="str">
        <f t="shared" si="262"/>
        <v>N/A</v>
      </c>
      <c r="CX223" s="197">
        <f t="shared" si="263"/>
        <v>0</v>
      </c>
      <c r="CY223" s="198">
        <f t="shared" si="264"/>
        <v>0</v>
      </c>
      <c r="CZ223" s="2" t="s">
        <v>1676</v>
      </c>
      <c r="DA223" s="2" t="s">
        <v>1677</v>
      </c>
      <c r="DB223" s="2">
        <v>0</v>
      </c>
      <c r="DC223" s="2" t="s">
        <v>189</v>
      </c>
    </row>
    <row r="224" spans="1:107">
      <c r="A224" s="24" t="s">
        <v>475</v>
      </c>
      <c r="B224" s="46">
        <v>81529.48</v>
      </c>
      <c r="C224" s="190">
        <f>(B224-$B$1132)/($B$1133-$B$1132)</f>
        <v>9.0035528064898895E-2</v>
      </c>
      <c r="D224" s="46">
        <v>30000</v>
      </c>
      <c r="E224" s="190">
        <f>(D224-$D$1132)/($D$1133-$D$1132)</f>
        <v>5.9971799153974617E-2</v>
      </c>
      <c r="F224" s="46" t="s">
        <v>53</v>
      </c>
      <c r="G224" s="192">
        <f>VLOOKUP(F224,'DATOS DE SOPORTE'!$Y$5:$Z$8,2,FALSE)</f>
        <v>2</v>
      </c>
      <c r="H224" s="190">
        <f>(G224-$G$1132)/($G$1133-$G$1132)</f>
        <v>0.33333333333333331</v>
      </c>
      <c r="I224" s="50">
        <v>2</v>
      </c>
      <c r="J224" s="200">
        <f t="shared" si="224"/>
        <v>2</v>
      </c>
      <c r="K224" s="190">
        <f>(J224-$J$1132)/($J$1133-$J$1132)</f>
        <v>0.4</v>
      </c>
      <c r="L224" s="193" t="str">
        <f t="shared" si="225"/>
        <v>SI</v>
      </c>
      <c r="M224" s="46" t="s">
        <v>192</v>
      </c>
      <c r="N224" s="192">
        <f t="shared" si="226"/>
        <v>2</v>
      </c>
      <c r="O224" s="190">
        <f>(N224-N$1132)/(N$1133-N$1132)</f>
        <v>1</v>
      </c>
      <c r="P224" s="46" t="s">
        <v>193</v>
      </c>
      <c r="Q224" s="192">
        <f t="shared" si="227"/>
        <v>2</v>
      </c>
      <c r="R224" s="190">
        <f>(Q224-Q$1132)/(Q$1133-Q$1132)</f>
        <v>0.5</v>
      </c>
      <c r="S224" s="46" t="s">
        <v>60</v>
      </c>
      <c r="T224" s="192">
        <f t="shared" si="228"/>
        <v>2</v>
      </c>
      <c r="U224" s="190">
        <f>(T224-T$1132)/(T$1133-T$1132)</f>
        <v>1</v>
      </c>
      <c r="V224" s="46" t="s">
        <v>62</v>
      </c>
      <c r="W224" s="194">
        <f>VLOOKUP(V224,'DATOS DE SOPORTE'!$S$5:$T$10,2,FALSE)</f>
        <v>1</v>
      </c>
      <c r="X224" s="201">
        <f>(W224-W$1132)/(W$1133-W$1132)</f>
        <v>0</v>
      </c>
      <c r="Y224" s="46" t="s">
        <v>136</v>
      </c>
      <c r="Z224" s="194">
        <f t="shared" si="229"/>
        <v>2</v>
      </c>
      <c r="AA224" s="201">
        <f>(Z224-Z$1132)/(Z$1133-Z$1132)</f>
        <v>1</v>
      </c>
      <c r="AB224" s="46" t="s">
        <v>136</v>
      </c>
      <c r="AC224" s="194">
        <f t="shared" si="230"/>
        <v>2</v>
      </c>
      <c r="AD224" s="201">
        <f>(AC224-AC$1132)/(AC$1133-AC$1132)</f>
        <v>1</v>
      </c>
      <c r="AE224" s="46" t="s">
        <v>188</v>
      </c>
      <c r="AF224" s="194">
        <f t="shared" si="231"/>
        <v>1</v>
      </c>
      <c r="AG224" s="201">
        <f>(AF224-AF$1132)/(AF$1133-AF$1132)</f>
        <v>0</v>
      </c>
      <c r="AH224" s="24" t="s">
        <v>67</v>
      </c>
      <c r="AI224" s="194">
        <f>VLOOKUP(AH224,'DATOS DE SOPORTE'!$V$5:$W$8,2,FALSE)</f>
        <v>1</v>
      </c>
      <c r="AJ224" s="201">
        <f>(AI224-AI$1132)/(AI$1133-AI$1132)</f>
        <v>0</v>
      </c>
      <c r="AK224" s="58" t="str">
        <f t="shared" si="170"/>
        <v>Bueno</v>
      </c>
      <c r="AL224" s="196">
        <f>IFERROR(SQRT(($E224-$E$1136)^2+($C224-$C$1136)^2),0)</f>
        <v>0.12980381242935332</v>
      </c>
      <c r="AM224" s="197" t="str">
        <f>IF(AL224&lt;=SMALL($AL$3:$AL$1130,1),"MAS PARECIDO","NO")</f>
        <v>NO</v>
      </c>
      <c r="AN224" s="197" t="str">
        <f>IF(AL224&lt;=SMALL($AL$3:$AL$1130,5),"SIMILAR","NO")</f>
        <v>NO</v>
      </c>
      <c r="AO224" s="197" t="str">
        <f t="shared" si="232"/>
        <v>N/A</v>
      </c>
      <c r="AP224" s="197">
        <f t="shared" si="233"/>
        <v>0</v>
      </c>
      <c r="AQ224" s="198">
        <f t="shared" si="234"/>
        <v>0</v>
      </c>
      <c r="AR224" s="196">
        <f>IFERROR(SQRT(($E224-$E$1136)^2+($H224-$H$1136)^2),0)</f>
        <v>6.0001800054001617E-2</v>
      </c>
      <c r="AS224" s="197" t="str">
        <f>IF(AR224&lt;=SMALL(AR$3:AR$1130,1),"MAS PARECIDO","NO")</f>
        <v>NO</v>
      </c>
      <c r="AT224" s="197" t="str">
        <f>IF(AR224&lt;=SMALL(AR$3:AR$1130,5),"SIMILAR","NO")</f>
        <v>NO</v>
      </c>
      <c r="AU224" s="197" t="str">
        <f t="shared" si="235"/>
        <v>N/A</v>
      </c>
      <c r="AV224" s="197">
        <f t="shared" si="236"/>
        <v>0</v>
      </c>
      <c r="AW224" s="198">
        <f t="shared" si="237"/>
        <v>0</v>
      </c>
      <c r="AX224" s="199">
        <f>IFERROR(SQRT(($E224-$E$1136)^2+($K224-$K$1136)^2),0)</f>
        <v>0.2088066474270405</v>
      </c>
      <c r="AY224" s="197" t="str">
        <f>IF(AX224&lt;=SMALL(AX$3:AX$1130,1),"MAS PARECIDO","NO")</f>
        <v>NO</v>
      </c>
      <c r="AZ224" s="197" t="str">
        <f>IF(AX224&lt;=SMALL(AX$3:AX$1130,5),"SIMILAR","NO")</f>
        <v>NO</v>
      </c>
      <c r="BA224" s="197" t="str">
        <f t="shared" si="238"/>
        <v>N/A</v>
      </c>
      <c r="BB224" s="197">
        <f t="shared" si="239"/>
        <v>0</v>
      </c>
      <c r="BC224" s="198">
        <f t="shared" si="240"/>
        <v>0</v>
      </c>
      <c r="BD224" s="196">
        <f>IFERROR(SQRT(($E224-$E$1136)^2+($O224-$O$1136)^2),0)</f>
        <v>6.0001800054001617E-2</v>
      </c>
      <c r="BE224" s="197" t="str">
        <f>IF(BD224&lt;=SMALL(BD$3:BD$1130,1),"MAS PARECIDO","NO")</f>
        <v>NO</v>
      </c>
      <c r="BF224" s="197" t="str">
        <f>IF(BD224&lt;=SMALL(BD$3:BD$1130,5),"SIMILAR","NO")</f>
        <v>NO</v>
      </c>
      <c r="BG224" s="197" t="str">
        <f t="shared" si="241"/>
        <v>N/A</v>
      </c>
      <c r="BH224" s="197">
        <f t="shared" si="242"/>
        <v>0</v>
      </c>
      <c r="BI224" s="198">
        <f t="shared" si="243"/>
        <v>0</v>
      </c>
      <c r="BJ224" s="199">
        <f>IFERROR(SQRT(($E224-$E$1136)^2+($R224-$R$1136)^2),0)</f>
        <v>6.0001800054001617E-2</v>
      </c>
      <c r="BK224" s="197" t="str">
        <f>IF(BJ224&lt;=SMALL(BJ$3:BJ$1130,1),"MAS PARECIDO","NO")</f>
        <v>NO</v>
      </c>
      <c r="BL224" s="197" t="str">
        <f>IF(BJ224&lt;=SMALL(BJ$3:BJ$1130,5),"SIMILAR","NO")</f>
        <v>NO</v>
      </c>
      <c r="BM224" s="197" t="str">
        <f t="shared" si="244"/>
        <v>N/A</v>
      </c>
      <c r="BN224" s="197">
        <f t="shared" si="245"/>
        <v>0</v>
      </c>
      <c r="BO224" s="198">
        <f t="shared" si="246"/>
        <v>0</v>
      </c>
      <c r="BP224" s="199">
        <f>IFERROR(SQRT(($E224-$E$1136)^2+($U224-$U$1136)^2),0)</f>
        <v>1.0017984907204245</v>
      </c>
      <c r="BQ224" s="197" t="str">
        <f>IF(BP224&lt;=SMALL(BP$3:BP$1130,1),"MAS PARECIDO","NO")</f>
        <v>NO</v>
      </c>
      <c r="BR224" s="197" t="str">
        <f>IF(BP224&lt;=SMALL(BP$3:BP$1130,5),"SIMILAR","NO")</f>
        <v>NO</v>
      </c>
      <c r="BS224" s="197" t="str">
        <f t="shared" si="247"/>
        <v>N/A</v>
      </c>
      <c r="BT224" s="197">
        <f t="shared" si="248"/>
        <v>0</v>
      </c>
      <c r="BU224" s="198">
        <f t="shared" si="249"/>
        <v>0</v>
      </c>
      <c r="BV224" s="199">
        <f>IFERROR(SQRT(($E224-$E$1136)^2+($X224-$X$1136)^2),0)</f>
        <v>6.0001800054001617E-2</v>
      </c>
      <c r="BW224" s="197" t="str">
        <f>IF(BV224&lt;=SMALL(BV$3:BV$1130,1),"MAS PARECIDO","NO")</f>
        <v>NO</v>
      </c>
      <c r="BX224" s="197" t="str">
        <f>IF(BV224&lt;=SMALL(BV$3:BV$1130,5),"SIMILAR","NO")</f>
        <v>NO</v>
      </c>
      <c r="BY224" s="197" t="str">
        <f t="shared" si="250"/>
        <v>N/A</v>
      </c>
      <c r="BZ224" s="197">
        <f t="shared" si="251"/>
        <v>0</v>
      </c>
      <c r="CA224" s="198">
        <f t="shared" si="252"/>
        <v>0</v>
      </c>
      <c r="CB224" s="199">
        <f>IFERROR(SQRT(($E224-$E$1136)^2+($AA224-$AA$1136)^2),0)</f>
        <v>1.0017984907204245</v>
      </c>
      <c r="CC224" s="197" t="str">
        <f>IF(CB224&lt;=SMALL(CB$3:CB$1130,1),"MAS PARECIDO","NO")</f>
        <v>NO</v>
      </c>
      <c r="CD224" s="197" t="str">
        <f>IF(CB224&lt;=SMALL(CB$3:CB$1130,5),"SIMILAR","NO")</f>
        <v>NO</v>
      </c>
      <c r="CE224" s="197" t="str">
        <f t="shared" si="253"/>
        <v>N/A</v>
      </c>
      <c r="CF224" s="197">
        <f t="shared" si="254"/>
        <v>0</v>
      </c>
      <c r="CG224" s="198">
        <f t="shared" si="255"/>
        <v>0</v>
      </c>
      <c r="CH224" s="199">
        <f>IFERROR(SQRT(($E224-$E$1136)^2+($AD224-$AD$1136)^2),0)</f>
        <v>6.0001800054001617E-2</v>
      </c>
      <c r="CI224" s="197" t="str">
        <f>IF(CH224&lt;=SMALL(CH$3:CH$1130,1),"MAS PARECIDO","NO")</f>
        <v>NO</v>
      </c>
      <c r="CJ224" s="197" t="str">
        <f>IF(CH224&lt;=SMALL(CH$3:CH$1130,5),"SIMILAR","NO")</f>
        <v>NO</v>
      </c>
      <c r="CK224" s="197" t="str">
        <f t="shared" si="256"/>
        <v>N/A</v>
      </c>
      <c r="CL224" s="197">
        <f t="shared" si="257"/>
        <v>0</v>
      </c>
      <c r="CM224" s="198">
        <f t="shared" si="258"/>
        <v>0</v>
      </c>
      <c r="CN224" s="199">
        <f>IFERROR(SQRT(($E224-$E$1136)^2+($AG224-$AG$1136)^2),0)</f>
        <v>1.0017984907204245</v>
      </c>
      <c r="CO224" s="197" t="str">
        <f>IF(CN224&lt;=SMALL(CN$3:CN$1130,1),"MAS PARECIDO","NO")</f>
        <v>NO</v>
      </c>
      <c r="CP224" s="197" t="str">
        <f>IF(CN224&lt;=SMALL(CN$3:CN$1130,5),"SIMILAR","NO")</f>
        <v>NO</v>
      </c>
      <c r="CQ224" s="197" t="str">
        <f t="shared" si="259"/>
        <v>N/A</v>
      </c>
      <c r="CR224" s="197">
        <f t="shared" si="260"/>
        <v>0</v>
      </c>
      <c r="CS224" s="198">
        <f t="shared" si="261"/>
        <v>0</v>
      </c>
      <c r="CT224" s="199">
        <f>IFERROR(SQRT(($E224-$E$1136)^2+($AJ224-$AJ$1136)^2),0)</f>
        <v>6.0001800054001617E-2</v>
      </c>
      <c r="CU224" s="197" t="str">
        <f>IF(CT224&lt;=SMALL(CT$3:CT$1130,1),"MAS PARECIDO","NO")</f>
        <v>NO</v>
      </c>
      <c r="CV224" s="197" t="str">
        <f>IF(CT224&lt;=SMALL(CT$3:CT$1130,5),"SIMILAR","NO")</f>
        <v>NO</v>
      </c>
      <c r="CW224" s="197" t="str">
        <f t="shared" si="262"/>
        <v>N/A</v>
      </c>
      <c r="CX224" s="197">
        <f t="shared" si="263"/>
        <v>0</v>
      </c>
      <c r="CY224" s="198">
        <f t="shared" si="264"/>
        <v>0</v>
      </c>
      <c r="CZ224" s="2" t="s">
        <v>1678</v>
      </c>
      <c r="DA224" s="2" t="s">
        <v>1679</v>
      </c>
      <c r="DB224" s="2">
        <v>0</v>
      </c>
      <c r="DC224" s="2" t="s">
        <v>189</v>
      </c>
    </row>
    <row r="225" spans="1:107">
      <c r="A225" s="24" t="s">
        <v>476</v>
      </c>
      <c r="B225" s="46">
        <v>144248</v>
      </c>
      <c r="C225" s="190">
        <f>(B225-$B$1132)/($B$1133-$B$1132)</f>
        <v>0.16334803440406134</v>
      </c>
      <c r="D225" s="46">
        <v>47050</v>
      </c>
      <c r="E225" s="190">
        <f>(D225-$D$1132)/($D$1133-$D$1132)</f>
        <v>9.4072822184665533E-2</v>
      </c>
      <c r="F225" s="46" t="s">
        <v>203</v>
      </c>
      <c r="G225" s="192">
        <f>VLOOKUP(F225,'DATOS DE SOPORTE'!$Y$5:$Z$8,2,FALSE)</f>
        <v>3</v>
      </c>
      <c r="H225" s="190">
        <f>(G225-$G$1132)/($G$1133-$G$1132)</f>
        <v>0.66666666666666663</v>
      </c>
      <c r="I225" s="50">
        <v>4</v>
      </c>
      <c r="J225" s="200">
        <f t="shared" si="224"/>
        <v>4</v>
      </c>
      <c r="K225" s="190">
        <f>(J225-$J$1132)/($J$1133-$J$1132)</f>
        <v>0.8</v>
      </c>
      <c r="L225" s="193" t="str">
        <f t="shared" si="225"/>
        <v>SI</v>
      </c>
      <c r="M225" s="46" t="s">
        <v>192</v>
      </c>
      <c r="N225" s="192">
        <f t="shared" si="226"/>
        <v>2</v>
      </c>
      <c r="O225" s="190">
        <f>(N225-N$1132)/(N$1133-N$1132)</f>
        <v>1</v>
      </c>
      <c r="P225" s="46" t="s">
        <v>58</v>
      </c>
      <c r="Q225" s="192">
        <f t="shared" si="227"/>
        <v>3</v>
      </c>
      <c r="R225" s="190">
        <f>(Q225-Q$1132)/(Q$1133-Q$1132)</f>
        <v>1</v>
      </c>
      <c r="S225" s="46" t="s">
        <v>60</v>
      </c>
      <c r="T225" s="192">
        <f t="shared" si="228"/>
        <v>2</v>
      </c>
      <c r="U225" s="190">
        <f>(T225-T$1132)/(T$1133-T$1132)</f>
        <v>1</v>
      </c>
      <c r="V225" s="46" t="s">
        <v>62</v>
      </c>
      <c r="W225" s="194">
        <f>VLOOKUP(V225,'DATOS DE SOPORTE'!$S$5:$T$10,2,FALSE)</f>
        <v>1</v>
      </c>
      <c r="X225" s="201">
        <f>(W225-W$1132)/(W$1133-W$1132)</f>
        <v>0</v>
      </c>
      <c r="Y225" s="46" t="s">
        <v>136</v>
      </c>
      <c r="Z225" s="194">
        <f t="shared" si="229"/>
        <v>2</v>
      </c>
      <c r="AA225" s="201">
        <f>(Z225-Z$1132)/(Z$1133-Z$1132)</f>
        <v>1</v>
      </c>
      <c r="AB225" s="46" t="s">
        <v>136</v>
      </c>
      <c r="AC225" s="194">
        <f t="shared" si="230"/>
        <v>2</v>
      </c>
      <c r="AD225" s="201">
        <f>(AC225-AC$1132)/(AC$1133-AC$1132)</f>
        <v>1</v>
      </c>
      <c r="AE225" s="46" t="s">
        <v>188</v>
      </c>
      <c r="AF225" s="194">
        <f t="shared" si="231"/>
        <v>1</v>
      </c>
      <c r="AG225" s="201">
        <f>(AF225-AF$1132)/(AF$1133-AF$1132)</f>
        <v>0</v>
      </c>
      <c r="AH225" s="24" t="s">
        <v>67</v>
      </c>
      <c r="AI225" s="194">
        <f>VLOOKUP(AH225,'DATOS DE SOPORTE'!$V$5:$W$8,2,FALSE)</f>
        <v>1</v>
      </c>
      <c r="AJ225" s="201">
        <f>(AI225-AI$1132)/(AI$1133-AI$1132)</f>
        <v>0</v>
      </c>
      <c r="AK225" s="58" t="str">
        <f t="shared" si="170"/>
        <v>Bueno</v>
      </c>
      <c r="AL225" s="196">
        <f>IFERROR(SQRT(($E225-$E$1136)^2+($C225-$C$1136)^2),0)</f>
        <v>0.10296517730398554</v>
      </c>
      <c r="AM225" s="197" t="str">
        <f>IF(AL225&lt;=SMALL($AL$3:$AL$1130,1),"MAS PARECIDO","NO")</f>
        <v>NO</v>
      </c>
      <c r="AN225" s="197" t="str">
        <f>IF(AL225&lt;=SMALL($AL$3:$AL$1130,5),"SIMILAR","NO")</f>
        <v>NO</v>
      </c>
      <c r="AO225" s="197" t="str">
        <f t="shared" si="232"/>
        <v>N/A</v>
      </c>
      <c r="AP225" s="197">
        <f t="shared" si="233"/>
        <v>0</v>
      </c>
      <c r="AQ225" s="198">
        <f t="shared" si="234"/>
        <v>0</v>
      </c>
      <c r="AR225" s="196">
        <f>IFERROR(SQRT(($E225-$E$1136)^2+($H225-$H$1136)^2),0)</f>
        <v>0.34636173637343376</v>
      </c>
      <c r="AS225" s="197" t="str">
        <f>IF(AR225&lt;=SMALL(AR$3:AR$1130,1),"MAS PARECIDO","NO")</f>
        <v>NO</v>
      </c>
      <c r="AT225" s="197" t="str">
        <f>IF(AR225&lt;=SMALL(AR$3:AR$1130,5),"SIMILAR","NO")</f>
        <v>NO</v>
      </c>
      <c r="AU225" s="197" t="str">
        <f t="shared" si="235"/>
        <v>N/A</v>
      </c>
      <c r="AV225" s="197">
        <f t="shared" si="236"/>
        <v>0</v>
      </c>
      <c r="AW225" s="198">
        <f t="shared" si="237"/>
        <v>0</v>
      </c>
      <c r="AX225" s="199">
        <f>IFERROR(SQRT(($E225-$E$1136)^2+($K225-$K$1136)^2),0)</f>
        <v>0.60733462054497522</v>
      </c>
      <c r="AY225" s="197" t="str">
        <f>IF(AX225&lt;=SMALL(AX$3:AX$1130,1),"MAS PARECIDO","NO")</f>
        <v>NO</v>
      </c>
      <c r="AZ225" s="197" t="str">
        <f>IF(AX225&lt;=SMALL(AX$3:AX$1130,5),"SIMILAR","NO")</f>
        <v>NO</v>
      </c>
      <c r="BA225" s="197" t="str">
        <f t="shared" si="238"/>
        <v>N/A</v>
      </c>
      <c r="BB225" s="197">
        <f t="shared" si="239"/>
        <v>0</v>
      </c>
      <c r="BC225" s="198">
        <f t="shared" si="240"/>
        <v>0</v>
      </c>
      <c r="BD225" s="196">
        <f>IFERROR(SQRT(($E225-$E$1136)^2+($O225-$O$1136)^2),0)</f>
        <v>9.4102823084692533E-2</v>
      </c>
      <c r="BE225" s="197" t="str">
        <f>IF(BD225&lt;=SMALL(BD$3:BD$1130,1),"MAS PARECIDO","NO")</f>
        <v>NO</v>
      </c>
      <c r="BF225" s="197" t="str">
        <f>IF(BD225&lt;=SMALL(BD$3:BD$1130,5),"SIMILAR","NO")</f>
        <v>NO</v>
      </c>
      <c r="BG225" s="197" t="str">
        <f t="shared" si="241"/>
        <v>N/A</v>
      </c>
      <c r="BH225" s="197">
        <f t="shared" si="242"/>
        <v>0</v>
      </c>
      <c r="BI225" s="198">
        <f t="shared" si="243"/>
        <v>0</v>
      </c>
      <c r="BJ225" s="199">
        <f>IFERROR(SQRT(($E225-$E$1136)^2+($R225-$R$1136)^2),0)</f>
        <v>0.50877828305904427</v>
      </c>
      <c r="BK225" s="197" t="str">
        <f>IF(BJ225&lt;=SMALL(BJ$3:BJ$1130,1),"MAS PARECIDO","NO")</f>
        <v>NO</v>
      </c>
      <c r="BL225" s="197" t="str">
        <f>IF(BJ225&lt;=SMALL(BJ$3:BJ$1130,5),"SIMILAR","NO")</f>
        <v>NO</v>
      </c>
      <c r="BM225" s="197" t="str">
        <f t="shared" si="244"/>
        <v>N/A</v>
      </c>
      <c r="BN225" s="197">
        <f t="shared" si="245"/>
        <v>0</v>
      </c>
      <c r="BO225" s="198">
        <f t="shared" si="246"/>
        <v>0</v>
      </c>
      <c r="BP225" s="199">
        <f>IFERROR(SQRT(($E225-$E$1136)^2+($U225-$U$1136)^2),0)</f>
        <v>1.0044179116844287</v>
      </c>
      <c r="BQ225" s="197" t="str">
        <f>IF(BP225&lt;=SMALL(BP$3:BP$1130,1),"MAS PARECIDO","NO")</f>
        <v>NO</v>
      </c>
      <c r="BR225" s="197" t="str">
        <f>IF(BP225&lt;=SMALL(BP$3:BP$1130,5),"SIMILAR","NO")</f>
        <v>NO</v>
      </c>
      <c r="BS225" s="197" t="str">
        <f t="shared" si="247"/>
        <v>N/A</v>
      </c>
      <c r="BT225" s="197">
        <f t="shared" si="248"/>
        <v>0</v>
      </c>
      <c r="BU225" s="198">
        <f t="shared" si="249"/>
        <v>0</v>
      </c>
      <c r="BV225" s="199">
        <f>IFERROR(SQRT(($E225-$E$1136)^2+($X225-$X$1136)^2),0)</f>
        <v>9.4102823084692533E-2</v>
      </c>
      <c r="BW225" s="197" t="str">
        <f>IF(BV225&lt;=SMALL(BV$3:BV$1130,1),"MAS PARECIDO","NO")</f>
        <v>NO</v>
      </c>
      <c r="BX225" s="197" t="str">
        <f>IF(BV225&lt;=SMALL(BV$3:BV$1130,5),"SIMILAR","NO")</f>
        <v>NO</v>
      </c>
      <c r="BY225" s="197" t="str">
        <f t="shared" si="250"/>
        <v>N/A</v>
      </c>
      <c r="BZ225" s="197">
        <f t="shared" si="251"/>
        <v>0</v>
      </c>
      <c r="CA225" s="198">
        <f t="shared" si="252"/>
        <v>0</v>
      </c>
      <c r="CB225" s="199">
        <f>IFERROR(SQRT(($E225-$E$1136)^2+($AA225-$AA$1136)^2),0)</f>
        <v>1.0044179116844287</v>
      </c>
      <c r="CC225" s="197" t="str">
        <f>IF(CB225&lt;=SMALL(CB$3:CB$1130,1),"MAS PARECIDO","NO")</f>
        <v>NO</v>
      </c>
      <c r="CD225" s="197" t="str">
        <f>IF(CB225&lt;=SMALL(CB$3:CB$1130,5),"SIMILAR","NO")</f>
        <v>NO</v>
      </c>
      <c r="CE225" s="197" t="str">
        <f t="shared" si="253"/>
        <v>N/A</v>
      </c>
      <c r="CF225" s="197">
        <f t="shared" si="254"/>
        <v>0</v>
      </c>
      <c r="CG225" s="198">
        <f t="shared" si="255"/>
        <v>0</v>
      </c>
      <c r="CH225" s="199">
        <f>IFERROR(SQRT(($E225-$E$1136)^2+($AD225-$AD$1136)^2),0)</f>
        <v>9.4102823084692533E-2</v>
      </c>
      <c r="CI225" s="197" t="str">
        <f>IF(CH225&lt;=SMALL(CH$3:CH$1130,1),"MAS PARECIDO","NO")</f>
        <v>NO</v>
      </c>
      <c r="CJ225" s="197" t="str">
        <f>IF(CH225&lt;=SMALL(CH$3:CH$1130,5),"SIMILAR","NO")</f>
        <v>NO</v>
      </c>
      <c r="CK225" s="197" t="str">
        <f t="shared" si="256"/>
        <v>N/A</v>
      </c>
      <c r="CL225" s="197">
        <f t="shared" si="257"/>
        <v>0</v>
      </c>
      <c r="CM225" s="198">
        <f t="shared" si="258"/>
        <v>0</v>
      </c>
      <c r="CN225" s="199">
        <f>IFERROR(SQRT(($E225-$E$1136)^2+($AG225-$AG$1136)^2),0)</f>
        <v>1.0044179116844287</v>
      </c>
      <c r="CO225" s="197" t="str">
        <f>IF(CN225&lt;=SMALL(CN$3:CN$1130,1),"MAS PARECIDO","NO")</f>
        <v>NO</v>
      </c>
      <c r="CP225" s="197" t="str">
        <f>IF(CN225&lt;=SMALL(CN$3:CN$1130,5),"SIMILAR","NO")</f>
        <v>NO</v>
      </c>
      <c r="CQ225" s="197" t="str">
        <f t="shared" si="259"/>
        <v>N/A</v>
      </c>
      <c r="CR225" s="197">
        <f t="shared" si="260"/>
        <v>0</v>
      </c>
      <c r="CS225" s="198">
        <f t="shared" si="261"/>
        <v>0</v>
      </c>
      <c r="CT225" s="199">
        <f>IFERROR(SQRT(($E225-$E$1136)^2+($AJ225-$AJ$1136)^2),0)</f>
        <v>9.4102823084692533E-2</v>
      </c>
      <c r="CU225" s="197" t="str">
        <f>IF(CT225&lt;=SMALL(CT$3:CT$1130,1),"MAS PARECIDO","NO")</f>
        <v>NO</v>
      </c>
      <c r="CV225" s="197" t="str">
        <f>IF(CT225&lt;=SMALL(CT$3:CT$1130,5),"SIMILAR","NO")</f>
        <v>NO</v>
      </c>
      <c r="CW225" s="197" t="str">
        <f t="shared" si="262"/>
        <v>N/A</v>
      </c>
      <c r="CX225" s="197">
        <f t="shared" si="263"/>
        <v>0</v>
      </c>
      <c r="CY225" s="198">
        <f t="shared" si="264"/>
        <v>0</v>
      </c>
      <c r="CZ225" s="2" t="s">
        <v>1680</v>
      </c>
      <c r="DA225" s="2" t="s">
        <v>1681</v>
      </c>
      <c r="DB225" s="2">
        <v>0</v>
      </c>
      <c r="DC225" s="2" t="s">
        <v>189</v>
      </c>
    </row>
    <row r="226" spans="1:107">
      <c r="A226" s="24" t="s">
        <v>477</v>
      </c>
      <c r="B226" s="46">
        <v>40997</v>
      </c>
      <c r="C226" s="190">
        <f>(B226-$B$1132)/($B$1133-$B$1132)</f>
        <v>4.2656576888404713E-2</v>
      </c>
      <c r="D226" s="46">
        <v>11000</v>
      </c>
      <c r="E226" s="190">
        <f>(D226-$D$1132)/($D$1133-$D$1132)</f>
        <v>2.1970659119773594E-2</v>
      </c>
      <c r="F226" s="46" t="s">
        <v>191</v>
      </c>
      <c r="G226" s="192">
        <f>VLOOKUP(F226,'DATOS DE SOPORTE'!$Y$5:$Z$8,2,FALSE)</f>
        <v>1</v>
      </c>
      <c r="H226" s="190">
        <f>(G226-$G$1132)/($G$1133-$G$1132)</f>
        <v>0</v>
      </c>
      <c r="I226" s="50">
        <v>3</v>
      </c>
      <c r="J226" s="200">
        <f t="shared" si="224"/>
        <v>3</v>
      </c>
      <c r="K226" s="190">
        <f>(J226-$J$1132)/($J$1133-$J$1132)</f>
        <v>0.6</v>
      </c>
      <c r="L226" s="193" t="str">
        <f t="shared" si="225"/>
        <v>SI</v>
      </c>
      <c r="M226" s="46" t="s">
        <v>56</v>
      </c>
      <c r="N226" s="192">
        <f t="shared" si="226"/>
        <v>1</v>
      </c>
      <c r="O226" s="190">
        <f>(N226-N$1132)/(N$1133-N$1132)</f>
        <v>0</v>
      </c>
      <c r="P226" s="46" t="s">
        <v>193</v>
      </c>
      <c r="Q226" s="192">
        <f t="shared" si="227"/>
        <v>2</v>
      </c>
      <c r="R226" s="190">
        <f>(Q226-Q$1132)/(Q$1133-Q$1132)</f>
        <v>0.5</v>
      </c>
      <c r="S226" s="46" t="s">
        <v>194</v>
      </c>
      <c r="T226" s="192">
        <f t="shared" si="228"/>
        <v>1</v>
      </c>
      <c r="U226" s="190">
        <f>(T226-T$1132)/(T$1133-T$1132)</f>
        <v>0</v>
      </c>
      <c r="V226" s="46" t="s">
        <v>62</v>
      </c>
      <c r="W226" s="194">
        <f>VLOOKUP(V226,'DATOS DE SOPORTE'!$S$5:$T$10,2,FALSE)</f>
        <v>1</v>
      </c>
      <c r="X226" s="201">
        <f>(W226-W$1132)/(W$1133-W$1132)</f>
        <v>0</v>
      </c>
      <c r="Y226" s="46" t="s">
        <v>136</v>
      </c>
      <c r="Z226" s="194">
        <f t="shared" si="229"/>
        <v>2</v>
      </c>
      <c r="AA226" s="201">
        <f>(Z226-Z$1132)/(Z$1133-Z$1132)</f>
        <v>1</v>
      </c>
      <c r="AB226" s="46" t="s">
        <v>188</v>
      </c>
      <c r="AC226" s="194">
        <f t="shared" si="230"/>
        <v>1</v>
      </c>
      <c r="AD226" s="201">
        <f>(AC226-AC$1132)/(AC$1133-AC$1132)</f>
        <v>0</v>
      </c>
      <c r="AE226" s="46" t="s">
        <v>188</v>
      </c>
      <c r="AF226" s="194">
        <f t="shared" si="231"/>
        <v>1</v>
      </c>
      <c r="AG226" s="201">
        <f>(AF226-AF$1132)/(AF$1133-AF$1132)</f>
        <v>0</v>
      </c>
      <c r="AH226" s="24" t="s">
        <v>67</v>
      </c>
      <c r="AI226" s="194">
        <f>VLOOKUP(AH226,'DATOS DE SOPORTE'!$V$5:$W$8,2,FALSE)</f>
        <v>1</v>
      </c>
      <c r="AJ226" s="201">
        <f>(AI226-AI$1132)/(AI$1133-AI$1132)</f>
        <v>0</v>
      </c>
      <c r="AK226" s="58" t="str">
        <f t="shared" si="170"/>
        <v>Regular</v>
      </c>
      <c r="AL226" s="196">
        <f>IFERROR(SQRT(($E226-$E$1136)^2+($C226-$C$1136)^2),0)</f>
        <v>0.1639651583638819</v>
      </c>
      <c r="AM226" s="197" t="str">
        <f>IF(AL226&lt;=SMALL($AL$3:$AL$1130,1),"MAS PARECIDO","NO")</f>
        <v>NO</v>
      </c>
      <c r="AN226" s="197" t="str">
        <f>IF(AL226&lt;=SMALL($AL$3:$AL$1130,5),"SIMILAR","NO")</f>
        <v>NO</v>
      </c>
      <c r="AO226" s="197" t="str">
        <f t="shared" si="232"/>
        <v>N/A</v>
      </c>
      <c r="AP226" s="197">
        <f t="shared" si="233"/>
        <v>0</v>
      </c>
      <c r="AQ226" s="198">
        <f t="shared" si="234"/>
        <v>0</v>
      </c>
      <c r="AR226" s="196">
        <f>IFERROR(SQRT(($E226-$E$1136)^2+($H226-$H$1136)^2),0)</f>
        <v>0.33405858790400517</v>
      </c>
      <c r="AS226" s="197" t="str">
        <f>IF(AR226&lt;=SMALL(AR$3:AR$1130,1),"MAS PARECIDO","NO")</f>
        <v>NO</v>
      </c>
      <c r="AT226" s="197" t="str">
        <f>IF(AR226&lt;=SMALL(AR$3:AR$1130,5),"SIMILAR","NO")</f>
        <v>NO</v>
      </c>
      <c r="AU226" s="197" t="str">
        <f t="shared" si="235"/>
        <v>N/A</v>
      </c>
      <c r="AV226" s="197">
        <f t="shared" si="236"/>
        <v>0</v>
      </c>
      <c r="AW226" s="198">
        <f t="shared" si="237"/>
        <v>0</v>
      </c>
      <c r="AX226" s="199">
        <f>IFERROR(SQRT(($E226-$E$1136)^2+($K226-$K$1136)^2),0)</f>
        <v>0.40060457940631033</v>
      </c>
      <c r="AY226" s="197" t="str">
        <f>IF(AX226&lt;=SMALL(AX$3:AX$1130,1),"MAS PARECIDO","NO")</f>
        <v>NO</v>
      </c>
      <c r="AZ226" s="197" t="str">
        <f>IF(AX226&lt;=SMALL(AX$3:AX$1130,5),"SIMILAR","NO")</f>
        <v>NO</v>
      </c>
      <c r="BA226" s="197" t="str">
        <f t="shared" si="238"/>
        <v>N/A</v>
      </c>
      <c r="BB226" s="197">
        <f t="shared" si="239"/>
        <v>0</v>
      </c>
      <c r="BC226" s="198">
        <f t="shared" si="240"/>
        <v>0</v>
      </c>
      <c r="BD226" s="196">
        <f>IFERROR(SQRT(($E226-$E$1136)^2+($O226-$O$1136)^2),0)</f>
        <v>1.0002419852422246</v>
      </c>
      <c r="BE226" s="197" t="str">
        <f>IF(BD226&lt;=SMALL(BD$3:BD$1130,1),"MAS PARECIDO","NO")</f>
        <v>NO</v>
      </c>
      <c r="BF226" s="197" t="str">
        <f>IF(BD226&lt;=SMALL(BD$3:BD$1130,5),"SIMILAR","NO")</f>
        <v>NO</v>
      </c>
      <c r="BG226" s="197" t="str">
        <f t="shared" si="241"/>
        <v>N/A</v>
      </c>
      <c r="BH226" s="197">
        <f t="shared" si="242"/>
        <v>0</v>
      </c>
      <c r="BI226" s="198">
        <f t="shared" si="243"/>
        <v>0</v>
      </c>
      <c r="BJ226" s="199">
        <f>IFERROR(SQRT(($E226-$E$1136)^2+($R226-$R$1136)^2),0)</f>
        <v>2.2000660019800593E-2</v>
      </c>
      <c r="BK226" s="197" t="str">
        <f>IF(BJ226&lt;=SMALL(BJ$3:BJ$1130,1),"MAS PARECIDO","NO")</f>
        <v>NO</v>
      </c>
      <c r="BL226" s="197" t="str">
        <f>IF(BJ226&lt;=SMALL(BJ$3:BJ$1130,5),"SIMILAR","NO")</f>
        <v>NO</v>
      </c>
      <c r="BM226" s="197" t="str">
        <f t="shared" si="244"/>
        <v>N/A</v>
      </c>
      <c r="BN226" s="197">
        <f t="shared" si="245"/>
        <v>0</v>
      </c>
      <c r="BO226" s="198">
        <f t="shared" si="246"/>
        <v>0</v>
      </c>
      <c r="BP226" s="199">
        <f>IFERROR(SQRT(($E226-$E$1136)^2+($U226-$U$1136)^2),0)</f>
        <v>2.2000660019800593E-2</v>
      </c>
      <c r="BQ226" s="197" t="str">
        <f>IF(BP226&lt;=SMALL(BP$3:BP$1130,1),"MAS PARECIDO","NO")</f>
        <v>NO</v>
      </c>
      <c r="BR226" s="197" t="str">
        <f>IF(BP226&lt;=SMALL(BP$3:BP$1130,5),"SIMILAR","NO")</f>
        <v>NO</v>
      </c>
      <c r="BS226" s="197" t="str">
        <f t="shared" si="247"/>
        <v>N/A</v>
      </c>
      <c r="BT226" s="197">
        <f t="shared" si="248"/>
        <v>0</v>
      </c>
      <c r="BU226" s="198">
        <f t="shared" si="249"/>
        <v>0</v>
      </c>
      <c r="BV226" s="199">
        <f>IFERROR(SQRT(($E226-$E$1136)^2+($X226-$X$1136)^2),0)</f>
        <v>2.2000660019800593E-2</v>
      </c>
      <c r="BW226" s="197" t="str">
        <f>IF(BV226&lt;=SMALL(BV$3:BV$1130,1),"MAS PARECIDO","NO")</f>
        <v>NO</v>
      </c>
      <c r="BX226" s="197" t="str">
        <f>IF(BV226&lt;=SMALL(BV$3:BV$1130,5),"SIMILAR","NO")</f>
        <v>NO</v>
      </c>
      <c r="BY226" s="197" t="str">
        <f t="shared" si="250"/>
        <v>N/A</v>
      </c>
      <c r="BZ226" s="197">
        <f t="shared" si="251"/>
        <v>0</v>
      </c>
      <c r="CA226" s="198">
        <f t="shared" si="252"/>
        <v>0</v>
      </c>
      <c r="CB226" s="199">
        <f>IFERROR(SQRT(($E226-$E$1136)^2+($AA226-$AA$1136)^2),0)</f>
        <v>1.0002419852422246</v>
      </c>
      <c r="CC226" s="197" t="str">
        <f>IF(CB226&lt;=SMALL(CB$3:CB$1130,1),"MAS PARECIDO","NO")</f>
        <v>NO</v>
      </c>
      <c r="CD226" s="197" t="str">
        <f>IF(CB226&lt;=SMALL(CB$3:CB$1130,5),"SIMILAR","NO")</f>
        <v>NO</v>
      </c>
      <c r="CE226" s="197" t="str">
        <f t="shared" si="253"/>
        <v>N/A</v>
      </c>
      <c r="CF226" s="197">
        <f t="shared" si="254"/>
        <v>0</v>
      </c>
      <c r="CG226" s="198">
        <f t="shared" si="255"/>
        <v>0</v>
      </c>
      <c r="CH226" s="199">
        <f>IFERROR(SQRT(($E226-$E$1136)^2+($AD226-$AD$1136)^2),0)</f>
        <v>1.0002419852422246</v>
      </c>
      <c r="CI226" s="197" t="str">
        <f>IF(CH226&lt;=SMALL(CH$3:CH$1130,1),"MAS PARECIDO","NO")</f>
        <v>NO</v>
      </c>
      <c r="CJ226" s="197" t="str">
        <f>IF(CH226&lt;=SMALL(CH$3:CH$1130,5),"SIMILAR","NO")</f>
        <v>NO</v>
      </c>
      <c r="CK226" s="197" t="str">
        <f t="shared" si="256"/>
        <v>N/A</v>
      </c>
      <c r="CL226" s="197">
        <f t="shared" si="257"/>
        <v>0</v>
      </c>
      <c r="CM226" s="198">
        <f t="shared" si="258"/>
        <v>0</v>
      </c>
      <c r="CN226" s="199">
        <f>IFERROR(SQRT(($E226-$E$1136)^2+($AG226-$AG$1136)^2),0)</f>
        <v>1.0002419852422246</v>
      </c>
      <c r="CO226" s="197" t="str">
        <f>IF(CN226&lt;=SMALL(CN$3:CN$1130,1),"MAS PARECIDO","NO")</f>
        <v>NO</v>
      </c>
      <c r="CP226" s="197" t="str">
        <f>IF(CN226&lt;=SMALL(CN$3:CN$1130,5),"SIMILAR","NO")</f>
        <v>NO</v>
      </c>
      <c r="CQ226" s="197" t="str">
        <f t="shared" si="259"/>
        <v>N/A</v>
      </c>
      <c r="CR226" s="197">
        <f t="shared" si="260"/>
        <v>0</v>
      </c>
      <c r="CS226" s="198">
        <f t="shared" si="261"/>
        <v>0</v>
      </c>
      <c r="CT226" s="199">
        <f>IFERROR(SQRT(($E226-$E$1136)^2+($AJ226-$AJ$1136)^2),0)</f>
        <v>2.2000660019800593E-2</v>
      </c>
      <c r="CU226" s="197" t="str">
        <f>IF(CT226&lt;=SMALL(CT$3:CT$1130,1),"MAS PARECIDO","NO")</f>
        <v>NO</v>
      </c>
      <c r="CV226" s="197" t="str">
        <f>IF(CT226&lt;=SMALL(CT$3:CT$1130,5),"SIMILAR","NO")</f>
        <v>NO</v>
      </c>
      <c r="CW226" s="197" t="str">
        <f t="shared" si="262"/>
        <v>N/A</v>
      </c>
      <c r="CX226" s="197">
        <f t="shared" si="263"/>
        <v>0</v>
      </c>
      <c r="CY226" s="198">
        <f t="shared" si="264"/>
        <v>0</v>
      </c>
      <c r="CZ226" s="2" t="s">
        <v>1682</v>
      </c>
      <c r="DA226" s="2" t="s">
        <v>1683</v>
      </c>
      <c r="DB226" s="2">
        <v>1</v>
      </c>
      <c r="DC226" s="2" t="s">
        <v>346</v>
      </c>
    </row>
    <row r="227" spans="1:107">
      <c r="A227" s="24" t="s">
        <v>478</v>
      </c>
      <c r="B227" s="46">
        <v>45968</v>
      </c>
      <c r="C227" s="190">
        <f>(B227-$B$1132)/($B$1133-$B$1132)</f>
        <v>4.8467244439424351E-2</v>
      </c>
      <c r="D227" s="46">
        <v>118000</v>
      </c>
      <c r="E227" s="190">
        <f>(D227-$D$1132)/($D$1133-$D$1132)</f>
        <v>0.23597707931237938</v>
      </c>
      <c r="F227" s="46" t="s">
        <v>203</v>
      </c>
      <c r="G227" s="192">
        <f>VLOOKUP(F227,'DATOS DE SOPORTE'!$Y$5:$Z$8,2,FALSE)</f>
        <v>3</v>
      </c>
      <c r="H227" s="190">
        <f>(G227-$G$1132)/($G$1133-$G$1132)</f>
        <v>0.66666666666666663</v>
      </c>
      <c r="I227" s="50">
        <v>2</v>
      </c>
      <c r="J227" s="200">
        <f t="shared" si="224"/>
        <v>2</v>
      </c>
      <c r="K227" s="190">
        <f>(J227-$J$1132)/($J$1133-$J$1132)</f>
        <v>0.4</v>
      </c>
      <c r="L227" s="193" t="str">
        <f t="shared" si="225"/>
        <v>SI</v>
      </c>
      <c r="M227" s="46" t="s">
        <v>192</v>
      </c>
      <c r="N227" s="192">
        <f t="shared" si="226"/>
        <v>2</v>
      </c>
      <c r="O227" s="190">
        <f>(N227-N$1132)/(N$1133-N$1132)</f>
        <v>1</v>
      </c>
      <c r="P227" s="46" t="s">
        <v>58</v>
      </c>
      <c r="Q227" s="192">
        <f t="shared" si="227"/>
        <v>3</v>
      </c>
      <c r="R227" s="190">
        <f>(Q227-Q$1132)/(Q$1133-Q$1132)</f>
        <v>1</v>
      </c>
      <c r="S227" s="46" t="s">
        <v>194</v>
      </c>
      <c r="T227" s="192">
        <f t="shared" si="228"/>
        <v>1</v>
      </c>
      <c r="U227" s="190">
        <f>(T227-T$1132)/(T$1133-T$1132)</f>
        <v>0</v>
      </c>
      <c r="V227" s="46" t="s">
        <v>62</v>
      </c>
      <c r="W227" s="194">
        <f>VLOOKUP(V227,'DATOS DE SOPORTE'!$S$5:$T$10,2,FALSE)</f>
        <v>1</v>
      </c>
      <c r="X227" s="201">
        <f>(W227-W$1132)/(W$1133-W$1132)</f>
        <v>0</v>
      </c>
      <c r="Y227" s="46" t="s">
        <v>188</v>
      </c>
      <c r="Z227" s="194">
        <f t="shared" si="229"/>
        <v>1</v>
      </c>
      <c r="AA227" s="201">
        <f>(Z227-Z$1132)/(Z$1133-Z$1132)</f>
        <v>0</v>
      </c>
      <c r="AB227" s="46" t="s">
        <v>188</v>
      </c>
      <c r="AC227" s="194">
        <f t="shared" si="230"/>
        <v>1</v>
      </c>
      <c r="AD227" s="201">
        <f>(AC227-AC$1132)/(AC$1133-AC$1132)</f>
        <v>0</v>
      </c>
      <c r="AE227" s="46" t="s">
        <v>188</v>
      </c>
      <c r="AF227" s="194">
        <f t="shared" si="231"/>
        <v>1</v>
      </c>
      <c r="AG227" s="201">
        <f>(AF227-AF$1132)/(AF$1133-AF$1132)</f>
        <v>0</v>
      </c>
      <c r="AH227" s="24" t="s">
        <v>67</v>
      </c>
      <c r="AI227" s="194">
        <f>VLOOKUP(AH227,'DATOS DE SOPORTE'!$V$5:$W$8,2,FALSE)</f>
        <v>1</v>
      </c>
      <c r="AJ227" s="201">
        <f>(AI227-AI$1132)/(AI$1133-AI$1132)</f>
        <v>0</v>
      </c>
      <c r="AK227" s="58" t="str">
        <f t="shared" si="170"/>
        <v>Bueno</v>
      </c>
      <c r="AL227" s="196">
        <f>IFERROR(SQRT(($E227-$E$1136)^2+($C227-$C$1136)^2),0)</f>
        <v>0.28327616731987942</v>
      </c>
      <c r="AM227" s="197" t="str">
        <f>IF(AL227&lt;=SMALL($AL$3:$AL$1130,1),"MAS PARECIDO","NO")</f>
        <v>NO</v>
      </c>
      <c r="AN227" s="197" t="str">
        <f>IF(AL227&lt;=SMALL($AL$3:$AL$1130,5),"SIMILAR","NO")</f>
        <v>NO</v>
      </c>
      <c r="AO227" s="197" t="str">
        <f t="shared" si="232"/>
        <v>N/A</v>
      </c>
      <c r="AP227" s="197">
        <f t="shared" si="233"/>
        <v>0</v>
      </c>
      <c r="AQ227" s="198">
        <f t="shared" si="234"/>
        <v>0</v>
      </c>
      <c r="AR227" s="196">
        <f>IFERROR(SQRT(($E227-$E$1136)^2+($H227-$H$1136)^2),0)</f>
        <v>0.40842435409938072</v>
      </c>
      <c r="AS227" s="197" t="str">
        <f>IF(AR227&lt;=SMALL(AR$3:AR$1130,1),"MAS PARECIDO","NO")</f>
        <v>NO</v>
      </c>
      <c r="AT227" s="197" t="str">
        <f>IF(AR227&lt;=SMALL(AR$3:AR$1130,5),"SIMILAR","NO")</f>
        <v>NO</v>
      </c>
      <c r="AU227" s="197" t="str">
        <f t="shared" si="235"/>
        <v>N/A</v>
      </c>
      <c r="AV227" s="197">
        <f t="shared" si="236"/>
        <v>0</v>
      </c>
      <c r="AW227" s="198">
        <f t="shared" si="237"/>
        <v>0</v>
      </c>
      <c r="AX227" s="199">
        <f>IFERROR(SQRT(($E227-$E$1136)^2+($K227-$K$1136)^2),0)</f>
        <v>0.30935310231252772</v>
      </c>
      <c r="AY227" s="197" t="str">
        <f>IF(AX227&lt;=SMALL(AX$3:AX$1130,1),"MAS PARECIDO","NO")</f>
        <v>NO</v>
      </c>
      <c r="AZ227" s="197" t="str">
        <f>IF(AX227&lt;=SMALL(AX$3:AX$1130,5),"SIMILAR","NO")</f>
        <v>NO</v>
      </c>
      <c r="BA227" s="197" t="str">
        <f t="shared" si="238"/>
        <v>N/A</v>
      </c>
      <c r="BB227" s="197">
        <f t="shared" si="239"/>
        <v>0</v>
      </c>
      <c r="BC227" s="198">
        <f t="shared" si="240"/>
        <v>0</v>
      </c>
      <c r="BD227" s="196">
        <f>IFERROR(SQRT(($E227-$E$1136)^2+($O227-$O$1136)^2),0)</f>
        <v>0.23600708021240638</v>
      </c>
      <c r="BE227" s="197" t="str">
        <f>IF(BD227&lt;=SMALL(BD$3:BD$1130,1),"MAS PARECIDO","NO")</f>
        <v>NO</v>
      </c>
      <c r="BF227" s="197" t="str">
        <f>IF(BD227&lt;=SMALL(BD$3:BD$1130,5),"SIMILAR","NO")</f>
        <v>NO</v>
      </c>
      <c r="BG227" s="197" t="str">
        <f t="shared" si="241"/>
        <v>N/A</v>
      </c>
      <c r="BH227" s="197">
        <f t="shared" si="242"/>
        <v>0</v>
      </c>
      <c r="BI227" s="198">
        <f t="shared" si="243"/>
        <v>0</v>
      </c>
      <c r="BJ227" s="199">
        <f>IFERROR(SQRT(($E227-$E$1136)^2+($R227-$R$1136)^2),0)</f>
        <v>0.55290084274703832</v>
      </c>
      <c r="BK227" s="197" t="str">
        <f>IF(BJ227&lt;=SMALL(BJ$3:BJ$1130,1),"MAS PARECIDO","NO")</f>
        <v>NO</v>
      </c>
      <c r="BL227" s="197" t="str">
        <f>IF(BJ227&lt;=SMALL(BJ$3:BJ$1130,5),"SIMILAR","NO")</f>
        <v>NO</v>
      </c>
      <c r="BM227" s="197" t="str">
        <f t="shared" si="244"/>
        <v>N/A</v>
      </c>
      <c r="BN227" s="197">
        <f t="shared" si="245"/>
        <v>0</v>
      </c>
      <c r="BO227" s="198">
        <f t="shared" si="246"/>
        <v>0</v>
      </c>
      <c r="BP227" s="199">
        <f>IFERROR(SQRT(($E227-$E$1136)^2+($U227-$U$1136)^2),0)</f>
        <v>0.23600708021240638</v>
      </c>
      <c r="BQ227" s="197" t="str">
        <f>IF(BP227&lt;=SMALL(BP$3:BP$1130,1),"MAS PARECIDO","NO")</f>
        <v>NO</v>
      </c>
      <c r="BR227" s="197" t="str">
        <f>IF(BP227&lt;=SMALL(BP$3:BP$1130,5),"SIMILAR","NO")</f>
        <v>NO</v>
      </c>
      <c r="BS227" s="197" t="str">
        <f t="shared" si="247"/>
        <v>N/A</v>
      </c>
      <c r="BT227" s="197">
        <f t="shared" si="248"/>
        <v>0</v>
      </c>
      <c r="BU227" s="198">
        <f t="shared" si="249"/>
        <v>0</v>
      </c>
      <c r="BV227" s="199">
        <f>IFERROR(SQRT(($E227-$E$1136)^2+($X227-$X$1136)^2),0)</f>
        <v>0.23600708021240638</v>
      </c>
      <c r="BW227" s="197" t="str">
        <f>IF(BV227&lt;=SMALL(BV$3:BV$1130,1),"MAS PARECIDO","NO")</f>
        <v>NO</v>
      </c>
      <c r="BX227" s="197" t="str">
        <f>IF(BV227&lt;=SMALL(BV$3:BV$1130,5),"SIMILAR","NO")</f>
        <v>NO</v>
      </c>
      <c r="BY227" s="197" t="str">
        <f t="shared" si="250"/>
        <v>N/A</v>
      </c>
      <c r="BZ227" s="197">
        <f t="shared" si="251"/>
        <v>0</v>
      </c>
      <c r="CA227" s="198">
        <f t="shared" si="252"/>
        <v>0</v>
      </c>
      <c r="CB227" s="199">
        <f>IFERROR(SQRT(($E227-$E$1136)^2+($AA227-$AA$1136)^2),0)</f>
        <v>0.23600708021240638</v>
      </c>
      <c r="CC227" s="197" t="str">
        <f>IF(CB227&lt;=SMALL(CB$3:CB$1130,1),"MAS PARECIDO","NO")</f>
        <v>NO</v>
      </c>
      <c r="CD227" s="197" t="str">
        <f>IF(CB227&lt;=SMALL(CB$3:CB$1130,5),"SIMILAR","NO")</f>
        <v>NO</v>
      </c>
      <c r="CE227" s="197" t="str">
        <f t="shared" si="253"/>
        <v>N/A</v>
      </c>
      <c r="CF227" s="197">
        <f t="shared" si="254"/>
        <v>0</v>
      </c>
      <c r="CG227" s="198">
        <f t="shared" si="255"/>
        <v>0</v>
      </c>
      <c r="CH227" s="199">
        <f>IFERROR(SQRT(($E227-$E$1136)^2+($AD227-$AD$1136)^2),0)</f>
        <v>1.0274723071257859</v>
      </c>
      <c r="CI227" s="197" t="str">
        <f>IF(CH227&lt;=SMALL(CH$3:CH$1130,1),"MAS PARECIDO","NO")</f>
        <v>NO</v>
      </c>
      <c r="CJ227" s="197" t="str">
        <f>IF(CH227&lt;=SMALL(CH$3:CH$1130,5),"SIMILAR","NO")</f>
        <v>NO</v>
      </c>
      <c r="CK227" s="197" t="str">
        <f t="shared" si="256"/>
        <v>N/A</v>
      </c>
      <c r="CL227" s="197">
        <f t="shared" si="257"/>
        <v>0</v>
      </c>
      <c r="CM227" s="198">
        <f t="shared" si="258"/>
        <v>0</v>
      </c>
      <c r="CN227" s="199">
        <f>IFERROR(SQRT(($E227-$E$1136)^2+($AG227-$AG$1136)^2),0)</f>
        <v>1.0274723071257859</v>
      </c>
      <c r="CO227" s="197" t="str">
        <f>IF(CN227&lt;=SMALL(CN$3:CN$1130,1),"MAS PARECIDO","NO")</f>
        <v>NO</v>
      </c>
      <c r="CP227" s="197" t="str">
        <f>IF(CN227&lt;=SMALL(CN$3:CN$1130,5),"SIMILAR","NO")</f>
        <v>NO</v>
      </c>
      <c r="CQ227" s="197" t="str">
        <f t="shared" si="259"/>
        <v>N/A</v>
      </c>
      <c r="CR227" s="197">
        <f t="shared" si="260"/>
        <v>0</v>
      </c>
      <c r="CS227" s="198">
        <f t="shared" si="261"/>
        <v>0</v>
      </c>
      <c r="CT227" s="199">
        <f>IFERROR(SQRT(($E227-$E$1136)^2+($AJ227-$AJ$1136)^2),0)</f>
        <v>0.23600708021240638</v>
      </c>
      <c r="CU227" s="197" t="str">
        <f>IF(CT227&lt;=SMALL(CT$3:CT$1130,1),"MAS PARECIDO","NO")</f>
        <v>NO</v>
      </c>
      <c r="CV227" s="197" t="str">
        <f>IF(CT227&lt;=SMALL(CT$3:CT$1130,5),"SIMILAR","NO")</f>
        <v>NO</v>
      </c>
      <c r="CW227" s="197" t="str">
        <f t="shared" si="262"/>
        <v>N/A</v>
      </c>
      <c r="CX227" s="197">
        <f t="shared" si="263"/>
        <v>0</v>
      </c>
      <c r="CY227" s="198">
        <f t="shared" si="264"/>
        <v>0</v>
      </c>
      <c r="CZ227" s="2" t="s">
        <v>1684</v>
      </c>
      <c r="DA227" s="2" t="s">
        <v>1685</v>
      </c>
      <c r="DB227" s="2">
        <v>0</v>
      </c>
      <c r="DC227" s="2" t="s">
        <v>189</v>
      </c>
    </row>
    <row r="228" spans="1:107">
      <c r="A228" s="24" t="s">
        <v>479</v>
      </c>
      <c r="B228" s="46">
        <v>73000</v>
      </c>
      <c r="C228" s="190">
        <f>(B228-$B$1132)/($B$1133-$B$1132)</f>
        <v>8.0065306245733533E-2</v>
      </c>
      <c r="D228" s="46">
        <v>15000</v>
      </c>
      <c r="E228" s="190">
        <f>(D228-$D$1132)/($D$1133-$D$1132)</f>
        <v>2.9970899126973809E-2</v>
      </c>
      <c r="F228" s="46" t="s">
        <v>53</v>
      </c>
      <c r="G228" s="192">
        <f>VLOOKUP(F228,'DATOS DE SOPORTE'!$Y$5:$Z$8,2,FALSE)</f>
        <v>2</v>
      </c>
      <c r="H228" s="190">
        <f>(G228-$G$1132)/($G$1133-$G$1132)</f>
        <v>0.33333333333333331</v>
      </c>
      <c r="I228" s="50" t="s">
        <v>211</v>
      </c>
      <c r="J228" s="200">
        <f t="shared" si="224"/>
        <v>5</v>
      </c>
      <c r="K228" s="190">
        <f>(J228-$J$1132)/($J$1133-$J$1132)</f>
        <v>1</v>
      </c>
      <c r="L228" s="193" t="str">
        <f t="shared" si="225"/>
        <v>SI</v>
      </c>
      <c r="M228" s="46" t="s">
        <v>192</v>
      </c>
      <c r="N228" s="192">
        <f t="shared" si="226"/>
        <v>2</v>
      </c>
      <c r="O228" s="190">
        <f>(N228-N$1132)/(N$1133-N$1132)</f>
        <v>1</v>
      </c>
      <c r="P228" s="46" t="s">
        <v>58</v>
      </c>
      <c r="Q228" s="192">
        <f t="shared" si="227"/>
        <v>3</v>
      </c>
      <c r="R228" s="190">
        <f>(Q228-Q$1132)/(Q$1133-Q$1132)</f>
        <v>1</v>
      </c>
      <c r="S228" s="46" t="s">
        <v>194</v>
      </c>
      <c r="T228" s="192">
        <f t="shared" si="228"/>
        <v>1</v>
      </c>
      <c r="U228" s="190">
        <f>(T228-T$1132)/(T$1133-T$1132)</f>
        <v>0</v>
      </c>
      <c r="V228" s="46" t="s">
        <v>212</v>
      </c>
      <c r="W228" s="194">
        <f>VLOOKUP(V228,'DATOS DE SOPORTE'!$S$5:$T$10,2,FALSE)</f>
        <v>3</v>
      </c>
      <c r="X228" s="201">
        <f>(W228-W$1132)/(W$1133-W$1132)</f>
        <v>0.4</v>
      </c>
      <c r="Y228" s="46" t="s">
        <v>188</v>
      </c>
      <c r="Z228" s="194">
        <f t="shared" si="229"/>
        <v>1</v>
      </c>
      <c r="AA228" s="201">
        <f>(Z228-Z$1132)/(Z$1133-Z$1132)</f>
        <v>0</v>
      </c>
      <c r="AB228" s="46" t="s">
        <v>136</v>
      </c>
      <c r="AC228" s="194">
        <f t="shared" si="230"/>
        <v>2</v>
      </c>
      <c r="AD228" s="201">
        <f>(AC228-AC$1132)/(AC$1133-AC$1132)</f>
        <v>1</v>
      </c>
      <c r="AE228" s="46" t="s">
        <v>136</v>
      </c>
      <c r="AF228" s="194">
        <f t="shared" si="231"/>
        <v>2</v>
      </c>
      <c r="AG228" s="201">
        <f>(AF228-AF$1132)/(AF$1133-AF$1132)</f>
        <v>1</v>
      </c>
      <c r="AH228" s="24" t="s">
        <v>67</v>
      </c>
      <c r="AI228" s="194">
        <f>VLOOKUP(AH228,'DATOS DE SOPORTE'!$V$5:$W$8,2,FALSE)</f>
        <v>1</v>
      </c>
      <c r="AJ228" s="201">
        <f>(AI228-AI$1132)/(AI$1133-AI$1132)</f>
        <v>0</v>
      </c>
      <c r="AK228" s="58" t="str">
        <f t="shared" si="170"/>
        <v>Regular</v>
      </c>
      <c r="AL228" s="196">
        <f>IFERROR(SQRT(($E228-$E$1136)^2+($C228-$C$1136)^2),0)</f>
        <v>0.12862149010972457</v>
      </c>
      <c r="AM228" s="197" t="str">
        <f>IF(AL228&lt;=SMALL($AL$3:$AL$1130,1),"MAS PARECIDO","NO")</f>
        <v>NO</v>
      </c>
      <c r="AN228" s="197" t="str">
        <f>IF(AL228&lt;=SMALL($AL$3:$AL$1130,5),"SIMILAR","NO")</f>
        <v>NO</v>
      </c>
      <c r="AO228" s="197" t="str">
        <f t="shared" si="232"/>
        <v>N/A</v>
      </c>
      <c r="AP228" s="197">
        <f t="shared" si="233"/>
        <v>0</v>
      </c>
      <c r="AQ228" s="198">
        <f t="shared" si="234"/>
        <v>0</v>
      </c>
      <c r="AR228" s="196">
        <f>IFERROR(SQRT(($E228-$E$1136)^2+($H228-$H$1136)^2),0)</f>
        <v>3.0000900027000808E-2</v>
      </c>
      <c r="AS228" s="197" t="str">
        <f>IF(AR228&lt;=SMALL(AR$3:AR$1130,1),"MAS PARECIDO","NO")</f>
        <v>NO</v>
      </c>
      <c r="AT228" s="197" t="str">
        <f>IF(AR228&lt;=SMALL(AR$3:AR$1130,5),"SIMILAR","NO")</f>
        <v>NO</v>
      </c>
      <c r="AU228" s="197" t="str">
        <f t="shared" si="235"/>
        <v>N/A</v>
      </c>
      <c r="AV228" s="197">
        <f t="shared" si="236"/>
        <v>0</v>
      </c>
      <c r="AW228" s="198">
        <f t="shared" si="237"/>
        <v>0</v>
      </c>
      <c r="AX228" s="199">
        <f>IFERROR(SQRT(($E228-$E$1136)^2+($K228-$K$1136)^2),0)</f>
        <v>0.80056233611282901</v>
      </c>
      <c r="AY228" s="197" t="str">
        <f>IF(AX228&lt;=SMALL(AX$3:AX$1130,1),"MAS PARECIDO","NO")</f>
        <v>NO</v>
      </c>
      <c r="AZ228" s="197" t="str">
        <f>IF(AX228&lt;=SMALL(AX$3:AX$1130,5),"SIMILAR","NO")</f>
        <v>NO</v>
      </c>
      <c r="BA228" s="197" t="str">
        <f t="shared" si="238"/>
        <v>N/A</v>
      </c>
      <c r="BB228" s="197">
        <f t="shared" si="239"/>
        <v>0</v>
      </c>
      <c r="BC228" s="198">
        <f t="shared" si="240"/>
        <v>0</v>
      </c>
      <c r="BD228" s="196">
        <f>IFERROR(SQRT(($E228-$E$1136)^2+($O228-$O$1136)^2),0)</f>
        <v>3.0000900027000808E-2</v>
      </c>
      <c r="BE228" s="197" t="str">
        <f>IF(BD228&lt;=SMALL(BD$3:BD$1130,1),"MAS PARECIDO","NO")</f>
        <v>NO</v>
      </c>
      <c r="BF228" s="197" t="str">
        <f>IF(BD228&lt;=SMALL(BD$3:BD$1130,5),"SIMILAR","NO")</f>
        <v>NO</v>
      </c>
      <c r="BG228" s="197" t="str">
        <f t="shared" si="241"/>
        <v>N/A</v>
      </c>
      <c r="BH228" s="197">
        <f t="shared" si="242"/>
        <v>0</v>
      </c>
      <c r="BI228" s="198">
        <f t="shared" si="243"/>
        <v>0</v>
      </c>
      <c r="BJ228" s="199">
        <f>IFERROR(SQRT(($E228-$E$1136)^2+($R228-$R$1136)^2),0)</f>
        <v>0.50089924536021224</v>
      </c>
      <c r="BK228" s="197" t="str">
        <f>IF(BJ228&lt;=SMALL(BJ$3:BJ$1130,1),"MAS PARECIDO","NO")</f>
        <v>NO</v>
      </c>
      <c r="BL228" s="197" t="str">
        <f>IF(BJ228&lt;=SMALL(BJ$3:BJ$1130,5),"SIMILAR","NO")</f>
        <v>NO</v>
      </c>
      <c r="BM228" s="197" t="str">
        <f t="shared" si="244"/>
        <v>N/A</v>
      </c>
      <c r="BN228" s="197">
        <f t="shared" si="245"/>
        <v>0</v>
      </c>
      <c r="BO228" s="198">
        <f t="shared" si="246"/>
        <v>0</v>
      </c>
      <c r="BP228" s="199">
        <f>IFERROR(SQRT(($E228-$E$1136)^2+($U228-$U$1136)^2),0)</f>
        <v>3.0000900027000808E-2</v>
      </c>
      <c r="BQ228" s="197" t="str">
        <f>IF(BP228&lt;=SMALL(BP$3:BP$1130,1),"MAS PARECIDO","NO")</f>
        <v>NO</v>
      </c>
      <c r="BR228" s="197" t="str">
        <f>IF(BP228&lt;=SMALL(BP$3:BP$1130,5),"SIMILAR","NO")</f>
        <v>NO</v>
      </c>
      <c r="BS228" s="197" t="str">
        <f t="shared" si="247"/>
        <v>N/A</v>
      </c>
      <c r="BT228" s="197">
        <f t="shared" si="248"/>
        <v>0</v>
      </c>
      <c r="BU228" s="198">
        <f t="shared" si="249"/>
        <v>0</v>
      </c>
      <c r="BV228" s="199">
        <f>IFERROR(SQRT(($E228-$E$1136)^2+($X228-$X$1136)^2),0)</f>
        <v>0.40112348971660849</v>
      </c>
      <c r="BW228" s="197" t="str">
        <f>IF(BV228&lt;=SMALL(BV$3:BV$1130,1),"MAS PARECIDO","NO")</f>
        <v>NO</v>
      </c>
      <c r="BX228" s="197" t="str">
        <f>IF(BV228&lt;=SMALL(BV$3:BV$1130,5),"SIMILAR","NO")</f>
        <v>NO</v>
      </c>
      <c r="BY228" s="197" t="str">
        <f t="shared" si="250"/>
        <v>N/A</v>
      </c>
      <c r="BZ228" s="197">
        <f t="shared" si="251"/>
        <v>0</v>
      </c>
      <c r="CA228" s="198">
        <f t="shared" si="252"/>
        <v>0</v>
      </c>
      <c r="CB228" s="199">
        <f>IFERROR(SQRT(($E228-$E$1136)^2+($AA228-$AA$1136)^2),0)</f>
        <v>3.0000900027000808E-2</v>
      </c>
      <c r="CC228" s="197" t="str">
        <f>IF(CB228&lt;=SMALL(CB$3:CB$1130,1),"MAS PARECIDO","NO")</f>
        <v>NO</v>
      </c>
      <c r="CD228" s="197" t="str">
        <f>IF(CB228&lt;=SMALL(CB$3:CB$1130,5),"SIMILAR","NO")</f>
        <v>NO</v>
      </c>
      <c r="CE228" s="197" t="str">
        <f t="shared" si="253"/>
        <v>N/A</v>
      </c>
      <c r="CF228" s="197">
        <f t="shared" si="254"/>
        <v>0</v>
      </c>
      <c r="CG228" s="198">
        <f t="shared" si="255"/>
        <v>0</v>
      </c>
      <c r="CH228" s="199">
        <f>IFERROR(SQRT(($E228-$E$1136)^2+($AD228-$AD$1136)^2),0)</f>
        <v>3.0000900027000808E-2</v>
      </c>
      <c r="CI228" s="197" t="str">
        <f>IF(CH228&lt;=SMALL(CH$3:CH$1130,1),"MAS PARECIDO","NO")</f>
        <v>NO</v>
      </c>
      <c r="CJ228" s="197" t="str">
        <f>IF(CH228&lt;=SMALL(CH$3:CH$1130,5),"SIMILAR","NO")</f>
        <v>NO</v>
      </c>
      <c r="CK228" s="197" t="str">
        <f t="shared" si="256"/>
        <v>N/A</v>
      </c>
      <c r="CL228" s="197">
        <f t="shared" si="257"/>
        <v>0</v>
      </c>
      <c r="CM228" s="198">
        <f t="shared" si="258"/>
        <v>0</v>
      </c>
      <c r="CN228" s="199">
        <f>IFERROR(SQRT(($E228-$E$1136)^2+($AG228-$AG$1136)^2),0)</f>
        <v>3.0000900027000808E-2</v>
      </c>
      <c r="CO228" s="197" t="str">
        <f>IF(CN228&lt;=SMALL(CN$3:CN$1130,1),"MAS PARECIDO","NO")</f>
        <v>NO</v>
      </c>
      <c r="CP228" s="197" t="str">
        <f>IF(CN228&lt;=SMALL(CN$3:CN$1130,5),"SIMILAR","NO")</f>
        <v>NO</v>
      </c>
      <c r="CQ228" s="197" t="str">
        <f t="shared" si="259"/>
        <v>N/A</v>
      </c>
      <c r="CR228" s="197">
        <f t="shared" si="260"/>
        <v>0</v>
      </c>
      <c r="CS228" s="198">
        <f t="shared" si="261"/>
        <v>0</v>
      </c>
      <c r="CT228" s="199">
        <f>IFERROR(SQRT(($E228-$E$1136)^2+($AJ228-$AJ$1136)^2),0)</f>
        <v>3.0000900027000808E-2</v>
      </c>
      <c r="CU228" s="197" t="str">
        <f>IF(CT228&lt;=SMALL(CT$3:CT$1130,1),"MAS PARECIDO","NO")</f>
        <v>NO</v>
      </c>
      <c r="CV228" s="197" t="str">
        <f>IF(CT228&lt;=SMALL(CT$3:CT$1130,5),"SIMILAR","NO")</f>
        <v>NO</v>
      </c>
      <c r="CW228" s="197" t="str">
        <f t="shared" si="262"/>
        <v>N/A</v>
      </c>
      <c r="CX228" s="197">
        <f t="shared" si="263"/>
        <v>0</v>
      </c>
      <c r="CY228" s="198">
        <f t="shared" si="264"/>
        <v>0</v>
      </c>
      <c r="CZ228" s="2" t="s">
        <v>1686</v>
      </c>
      <c r="DA228" s="2" t="s">
        <v>1687</v>
      </c>
      <c r="DB228" s="2">
        <v>1</v>
      </c>
      <c r="DC228" s="2" t="s">
        <v>346</v>
      </c>
    </row>
    <row r="229" spans="1:107">
      <c r="A229" s="24" t="s">
        <v>480</v>
      </c>
      <c r="B229" s="46">
        <v>43940</v>
      </c>
      <c r="C229" s="190">
        <f>(B229-$B$1132)/($B$1133-$B$1132)</f>
        <v>4.6096688456027081E-2</v>
      </c>
      <c r="D229" s="46">
        <v>7000</v>
      </c>
      <c r="E229" s="190">
        <f>(D229-$D$1132)/($D$1133-$D$1132)</f>
        <v>1.3970419112573377E-2</v>
      </c>
      <c r="F229" s="46" t="s">
        <v>53</v>
      </c>
      <c r="G229" s="192">
        <f>VLOOKUP(F229,'DATOS DE SOPORTE'!$Y$5:$Z$8,2,FALSE)</f>
        <v>2</v>
      </c>
      <c r="H229" s="190">
        <f>(G229-$G$1132)/($G$1133-$G$1132)</f>
        <v>0.33333333333333331</v>
      </c>
      <c r="I229" s="50">
        <v>3</v>
      </c>
      <c r="J229" s="200">
        <f t="shared" si="224"/>
        <v>3</v>
      </c>
      <c r="K229" s="190">
        <f>(J229-$J$1132)/($J$1133-$J$1132)</f>
        <v>0.6</v>
      </c>
      <c r="L229" s="193" t="str">
        <f t="shared" si="225"/>
        <v>SI</v>
      </c>
      <c r="M229" s="46" t="s">
        <v>192</v>
      </c>
      <c r="N229" s="192">
        <f t="shared" si="226"/>
        <v>2</v>
      </c>
      <c r="O229" s="190">
        <f>(N229-N$1132)/(N$1133-N$1132)</f>
        <v>1</v>
      </c>
      <c r="P229" s="46" t="s">
        <v>58</v>
      </c>
      <c r="Q229" s="192">
        <f t="shared" si="227"/>
        <v>3</v>
      </c>
      <c r="R229" s="190">
        <f>(Q229-Q$1132)/(Q$1133-Q$1132)</f>
        <v>1</v>
      </c>
      <c r="S229" s="46" t="s">
        <v>60</v>
      </c>
      <c r="T229" s="192">
        <f t="shared" si="228"/>
        <v>2</v>
      </c>
      <c r="U229" s="190">
        <f>(T229-T$1132)/(T$1133-T$1132)</f>
        <v>1</v>
      </c>
      <c r="V229" s="46" t="s">
        <v>62</v>
      </c>
      <c r="W229" s="194">
        <f>VLOOKUP(V229,'DATOS DE SOPORTE'!$S$5:$T$10,2,FALSE)</f>
        <v>1</v>
      </c>
      <c r="X229" s="201">
        <f>(W229-W$1132)/(W$1133-W$1132)</f>
        <v>0</v>
      </c>
      <c r="Y229" s="46" t="s">
        <v>188</v>
      </c>
      <c r="Z229" s="194">
        <f t="shared" si="229"/>
        <v>1</v>
      </c>
      <c r="AA229" s="201">
        <f>(Z229-Z$1132)/(Z$1133-Z$1132)</f>
        <v>0</v>
      </c>
      <c r="AB229" s="46" t="s">
        <v>136</v>
      </c>
      <c r="AC229" s="194">
        <f t="shared" si="230"/>
        <v>2</v>
      </c>
      <c r="AD229" s="201">
        <f>(AC229-AC$1132)/(AC$1133-AC$1132)</f>
        <v>1</v>
      </c>
      <c r="AE229" s="46" t="s">
        <v>136</v>
      </c>
      <c r="AF229" s="194">
        <f t="shared" si="231"/>
        <v>2</v>
      </c>
      <c r="AG229" s="201">
        <f>(AF229-AF$1132)/(AF$1133-AF$1132)</f>
        <v>1</v>
      </c>
      <c r="AH229" s="24" t="s">
        <v>67</v>
      </c>
      <c r="AI229" s="194">
        <f>VLOOKUP(AH229,'DATOS DE SOPORTE'!$V$5:$W$8,2,FALSE)</f>
        <v>1</v>
      </c>
      <c r="AJ229" s="201">
        <f>(AI229-AI$1132)/(AI$1133-AI$1132)</f>
        <v>0</v>
      </c>
      <c r="AK229" s="58" t="str">
        <f t="shared" si="170"/>
        <v>Regular</v>
      </c>
      <c r="AL229" s="196">
        <f>IFERROR(SQRT(($E229-$E$1136)^2+($C229-$C$1136)^2),0)</f>
        <v>0.15965736683364962</v>
      </c>
      <c r="AM229" s="197" t="str">
        <f>IF(AL229&lt;=SMALL($AL$3:$AL$1130,1),"MAS PARECIDO","NO")</f>
        <v>NO</v>
      </c>
      <c r="AN229" s="197" t="str">
        <f>IF(AL229&lt;=SMALL($AL$3:$AL$1130,5),"SIMILAR","NO")</f>
        <v>NO</v>
      </c>
      <c r="AO229" s="197" t="str">
        <f t="shared" si="232"/>
        <v>N/A</v>
      </c>
      <c r="AP229" s="197">
        <f t="shared" si="233"/>
        <v>0</v>
      </c>
      <c r="AQ229" s="198">
        <f t="shared" si="234"/>
        <v>0</v>
      </c>
      <c r="AR229" s="196">
        <f>IFERROR(SQRT(($E229-$E$1136)^2+($H229-$H$1136)^2),0)</f>
        <v>1.4000420012600379E-2</v>
      </c>
      <c r="AS229" s="197" t="str">
        <f>IF(AR229&lt;=SMALL(AR$3:AR$1130,1),"MAS PARECIDO","NO")</f>
        <v>NO</v>
      </c>
      <c r="AT229" s="197" t="str">
        <f>IF(AR229&lt;=SMALL(AR$3:AR$1130,5),"SIMILAR","NO")</f>
        <v>NO</v>
      </c>
      <c r="AU229" s="197" t="str">
        <f t="shared" si="235"/>
        <v>N/A</v>
      </c>
      <c r="AV229" s="197">
        <f t="shared" si="236"/>
        <v>0</v>
      </c>
      <c r="AW229" s="198">
        <f t="shared" si="237"/>
        <v>0</v>
      </c>
      <c r="AX229" s="199">
        <f>IFERROR(SQRT(($E229-$E$1136)^2+($K229-$K$1136)^2),0)</f>
        <v>0.40024493970633684</v>
      </c>
      <c r="AY229" s="197" t="str">
        <f>IF(AX229&lt;=SMALL(AX$3:AX$1130,1),"MAS PARECIDO","NO")</f>
        <v>NO</v>
      </c>
      <c r="AZ229" s="197" t="str">
        <f>IF(AX229&lt;=SMALL(AX$3:AX$1130,5),"SIMILAR","NO")</f>
        <v>NO</v>
      </c>
      <c r="BA229" s="197" t="str">
        <f t="shared" si="238"/>
        <v>N/A</v>
      </c>
      <c r="BB229" s="197">
        <f t="shared" si="239"/>
        <v>0</v>
      </c>
      <c r="BC229" s="198">
        <f t="shared" si="240"/>
        <v>0</v>
      </c>
      <c r="BD229" s="196">
        <f>IFERROR(SQRT(($E229-$E$1136)^2+($O229-$O$1136)^2),0)</f>
        <v>1.4000420012600379E-2</v>
      </c>
      <c r="BE229" s="197" t="str">
        <f>IF(BD229&lt;=SMALL(BD$3:BD$1130,1),"MAS PARECIDO","NO")</f>
        <v>NO</v>
      </c>
      <c r="BF229" s="197" t="str">
        <f>IF(BD229&lt;=SMALL(BD$3:BD$1130,5),"SIMILAR","NO")</f>
        <v>NO</v>
      </c>
      <c r="BG229" s="197" t="str">
        <f t="shared" si="241"/>
        <v>N/A</v>
      </c>
      <c r="BH229" s="197">
        <f t="shared" si="242"/>
        <v>0</v>
      </c>
      <c r="BI229" s="198">
        <f t="shared" si="243"/>
        <v>0</v>
      </c>
      <c r="BJ229" s="199">
        <f>IFERROR(SQRT(($E229-$E$1136)^2+($R229-$R$1136)^2),0)</f>
        <v>0.50019597335497334</v>
      </c>
      <c r="BK229" s="197" t="str">
        <f>IF(BJ229&lt;=SMALL(BJ$3:BJ$1130,1),"MAS PARECIDO","NO")</f>
        <v>NO</v>
      </c>
      <c r="BL229" s="197" t="str">
        <f>IF(BJ229&lt;=SMALL(BJ$3:BJ$1130,5),"SIMILAR","NO")</f>
        <v>NO</v>
      </c>
      <c r="BM229" s="197" t="str">
        <f t="shared" si="244"/>
        <v>N/A</v>
      </c>
      <c r="BN229" s="197">
        <f t="shared" si="245"/>
        <v>0</v>
      </c>
      <c r="BO229" s="198">
        <f t="shared" si="246"/>
        <v>0</v>
      </c>
      <c r="BP229" s="199">
        <f>IFERROR(SQRT(($E229-$E$1136)^2+($U229-$U$1136)^2),0)</f>
        <v>1.000098001078159</v>
      </c>
      <c r="BQ229" s="197" t="str">
        <f>IF(BP229&lt;=SMALL(BP$3:BP$1130,1),"MAS PARECIDO","NO")</f>
        <v>NO</v>
      </c>
      <c r="BR229" s="197" t="str">
        <f>IF(BP229&lt;=SMALL(BP$3:BP$1130,5),"SIMILAR","NO")</f>
        <v>NO</v>
      </c>
      <c r="BS229" s="197" t="str">
        <f t="shared" si="247"/>
        <v>N/A</v>
      </c>
      <c r="BT229" s="197">
        <f t="shared" si="248"/>
        <v>0</v>
      </c>
      <c r="BU229" s="198">
        <f t="shared" si="249"/>
        <v>0</v>
      </c>
      <c r="BV229" s="199">
        <f>IFERROR(SQRT(($E229-$E$1136)^2+($X229-$X$1136)^2),0)</f>
        <v>1.4000420012600379E-2</v>
      </c>
      <c r="BW229" s="197" t="str">
        <f>IF(BV229&lt;=SMALL(BV$3:BV$1130,1),"MAS PARECIDO","NO")</f>
        <v>NO</v>
      </c>
      <c r="BX229" s="197" t="str">
        <f>IF(BV229&lt;=SMALL(BV$3:BV$1130,5),"SIMILAR","NO")</f>
        <v>NO</v>
      </c>
      <c r="BY229" s="197" t="str">
        <f t="shared" si="250"/>
        <v>N/A</v>
      </c>
      <c r="BZ229" s="197">
        <f t="shared" si="251"/>
        <v>0</v>
      </c>
      <c r="CA229" s="198">
        <f t="shared" si="252"/>
        <v>0</v>
      </c>
      <c r="CB229" s="199">
        <f>IFERROR(SQRT(($E229-$E$1136)^2+($AA229-$AA$1136)^2),0)</f>
        <v>1.4000420012600379E-2</v>
      </c>
      <c r="CC229" s="197" t="str">
        <f>IF(CB229&lt;=SMALL(CB$3:CB$1130,1),"MAS PARECIDO","NO")</f>
        <v>NO</v>
      </c>
      <c r="CD229" s="197" t="str">
        <f>IF(CB229&lt;=SMALL(CB$3:CB$1130,5),"SIMILAR","NO")</f>
        <v>NO</v>
      </c>
      <c r="CE229" s="197" t="str">
        <f t="shared" si="253"/>
        <v>N/A</v>
      </c>
      <c r="CF229" s="197">
        <f t="shared" si="254"/>
        <v>0</v>
      </c>
      <c r="CG229" s="198">
        <f t="shared" si="255"/>
        <v>0</v>
      </c>
      <c r="CH229" s="199">
        <f>IFERROR(SQRT(($E229-$E$1136)^2+($AD229-$AD$1136)^2),0)</f>
        <v>1.4000420012600379E-2</v>
      </c>
      <c r="CI229" s="197" t="str">
        <f>IF(CH229&lt;=SMALL(CH$3:CH$1130,1),"MAS PARECIDO","NO")</f>
        <v>NO</v>
      </c>
      <c r="CJ229" s="197" t="str">
        <f>IF(CH229&lt;=SMALL(CH$3:CH$1130,5),"SIMILAR","NO")</f>
        <v>NO</v>
      </c>
      <c r="CK229" s="197" t="str">
        <f t="shared" si="256"/>
        <v>N/A</v>
      </c>
      <c r="CL229" s="197">
        <f t="shared" si="257"/>
        <v>0</v>
      </c>
      <c r="CM229" s="198">
        <f t="shared" si="258"/>
        <v>0</v>
      </c>
      <c r="CN229" s="199">
        <f>IFERROR(SQRT(($E229-$E$1136)^2+($AG229-$AG$1136)^2),0)</f>
        <v>1.4000420012600379E-2</v>
      </c>
      <c r="CO229" s="197" t="str">
        <f>IF(CN229&lt;=SMALL(CN$3:CN$1130,1),"MAS PARECIDO","NO")</f>
        <v>NO</v>
      </c>
      <c r="CP229" s="197" t="str">
        <f>IF(CN229&lt;=SMALL(CN$3:CN$1130,5),"SIMILAR","NO")</f>
        <v>NO</v>
      </c>
      <c r="CQ229" s="197" t="str">
        <f t="shared" si="259"/>
        <v>N/A</v>
      </c>
      <c r="CR229" s="197">
        <f t="shared" si="260"/>
        <v>0</v>
      </c>
      <c r="CS229" s="198">
        <f t="shared" si="261"/>
        <v>0</v>
      </c>
      <c r="CT229" s="199">
        <f>IFERROR(SQRT(($E229-$E$1136)^2+($AJ229-$AJ$1136)^2),0)</f>
        <v>1.4000420012600379E-2</v>
      </c>
      <c r="CU229" s="197" t="str">
        <f>IF(CT229&lt;=SMALL(CT$3:CT$1130,1),"MAS PARECIDO","NO")</f>
        <v>NO</v>
      </c>
      <c r="CV229" s="197" t="str">
        <f>IF(CT229&lt;=SMALL(CT$3:CT$1130,5),"SIMILAR","NO")</f>
        <v>NO</v>
      </c>
      <c r="CW229" s="197" t="str">
        <f t="shared" si="262"/>
        <v>N/A</v>
      </c>
      <c r="CX229" s="197">
        <f t="shared" si="263"/>
        <v>0</v>
      </c>
      <c r="CY229" s="198">
        <f t="shared" si="264"/>
        <v>0</v>
      </c>
      <c r="CZ229" s="2" t="s">
        <v>1688</v>
      </c>
      <c r="DA229" s="2" t="s">
        <v>1689</v>
      </c>
      <c r="DB229" s="2">
        <v>1</v>
      </c>
      <c r="DC229" s="2" t="s">
        <v>346</v>
      </c>
    </row>
    <row r="230" spans="1:107">
      <c r="A230" s="24" t="s">
        <v>481</v>
      </c>
      <c r="B230" s="46">
        <v>136308</v>
      </c>
      <c r="C230" s="190">
        <f>(B230-$B$1132)/($B$1133-$B$1132)</f>
        <v>0.15406686354204244</v>
      </c>
      <c r="D230" s="46">
        <v>34000</v>
      </c>
      <c r="E230" s="190">
        <f>(D230-$D$1132)/($D$1133-$D$1132)</f>
        <v>6.7972039161174835E-2</v>
      </c>
      <c r="F230" s="46" t="s">
        <v>53</v>
      </c>
      <c r="G230" s="192">
        <f>VLOOKUP(F230,'DATOS DE SOPORTE'!$Y$5:$Z$8,2,FALSE)</f>
        <v>2</v>
      </c>
      <c r="H230" s="190">
        <f>(G230-$G$1132)/($G$1133-$G$1132)</f>
        <v>0.33333333333333331</v>
      </c>
      <c r="I230" s="50"/>
      <c r="J230" s="200">
        <f t="shared" si="224"/>
        <v>0</v>
      </c>
      <c r="K230" s="190">
        <f>(J230-$J$1132)/($J$1133-$J$1132)</f>
        <v>0</v>
      </c>
      <c r="L230" s="193" t="str">
        <f t="shared" si="225"/>
        <v>NO</v>
      </c>
      <c r="M230" s="46" t="s">
        <v>192</v>
      </c>
      <c r="N230" s="192">
        <f t="shared" si="226"/>
        <v>2</v>
      </c>
      <c r="O230" s="190">
        <f>(N230-N$1132)/(N$1133-N$1132)</f>
        <v>1</v>
      </c>
      <c r="P230" s="46" t="s">
        <v>58</v>
      </c>
      <c r="Q230" s="192">
        <f t="shared" si="227"/>
        <v>3</v>
      </c>
      <c r="R230" s="190">
        <f>(Q230-Q$1132)/(Q$1133-Q$1132)</f>
        <v>1</v>
      </c>
      <c r="S230" s="46" t="s">
        <v>194</v>
      </c>
      <c r="T230" s="192">
        <f t="shared" si="228"/>
        <v>1</v>
      </c>
      <c r="U230" s="190">
        <f>(T230-T$1132)/(T$1133-T$1132)</f>
        <v>0</v>
      </c>
      <c r="V230" s="46" t="s">
        <v>212</v>
      </c>
      <c r="W230" s="194">
        <f>VLOOKUP(V230,'DATOS DE SOPORTE'!$S$5:$T$10,2,FALSE)</f>
        <v>3</v>
      </c>
      <c r="X230" s="201">
        <f>(W230-W$1132)/(W$1133-W$1132)</f>
        <v>0.4</v>
      </c>
      <c r="Y230" s="46" t="s">
        <v>188</v>
      </c>
      <c r="Z230" s="194">
        <f t="shared" si="229"/>
        <v>1</v>
      </c>
      <c r="AA230" s="201">
        <f>(Z230-Z$1132)/(Z$1133-Z$1132)</f>
        <v>0</v>
      </c>
      <c r="AB230" s="46" t="s">
        <v>136</v>
      </c>
      <c r="AC230" s="194">
        <f t="shared" si="230"/>
        <v>2</v>
      </c>
      <c r="AD230" s="201">
        <f>(AC230-AC$1132)/(AC$1133-AC$1132)</f>
        <v>1</v>
      </c>
      <c r="AE230" s="46" t="s">
        <v>136</v>
      </c>
      <c r="AF230" s="194">
        <f t="shared" si="231"/>
        <v>2</v>
      </c>
      <c r="AG230" s="201">
        <f>(AF230-AF$1132)/(AF$1133-AF$1132)</f>
        <v>1</v>
      </c>
      <c r="AH230" s="24" t="s">
        <v>67</v>
      </c>
      <c r="AI230" s="194">
        <f>VLOOKUP(AH230,'DATOS DE SOPORTE'!$V$5:$W$8,2,FALSE)</f>
        <v>1</v>
      </c>
      <c r="AJ230" s="201">
        <f>(AI230-AI$1132)/(AI$1133-AI$1132)</f>
        <v>0</v>
      </c>
      <c r="AK230" s="58" t="str">
        <f t="shared" si="170"/>
        <v>Bueno</v>
      </c>
      <c r="AL230" s="196">
        <f>IFERROR(SQRT(($E230-$E$1136)^2+($C230-$C$1136)^2),0)</f>
        <v>8.50449443163908E-2</v>
      </c>
      <c r="AM230" s="197" t="str">
        <f>IF(AL230&lt;=SMALL($AL$3:$AL$1130,1),"MAS PARECIDO","NO")</f>
        <v>NO</v>
      </c>
      <c r="AN230" s="197" t="str">
        <f>IF(AL230&lt;=SMALL($AL$3:$AL$1130,5),"SIMILAR","NO")</f>
        <v>NO</v>
      </c>
      <c r="AO230" s="197" t="str">
        <f t="shared" si="232"/>
        <v>N/A</v>
      </c>
      <c r="AP230" s="197">
        <f t="shared" si="233"/>
        <v>0</v>
      </c>
      <c r="AQ230" s="198">
        <f t="shared" si="234"/>
        <v>0</v>
      </c>
      <c r="AR230" s="196">
        <f>IFERROR(SQRT(($E230-$E$1136)^2+($H230-$H$1136)^2),0)</f>
        <v>6.8002040061201835E-2</v>
      </c>
      <c r="AS230" s="197" t="str">
        <f>IF(AR230&lt;=SMALL(AR$3:AR$1130,1),"MAS PARECIDO","NO")</f>
        <v>NO</v>
      </c>
      <c r="AT230" s="197" t="str">
        <f>IF(AR230&lt;=SMALL(AR$3:AR$1130,5),"SIMILAR","NO")</f>
        <v>NO</v>
      </c>
      <c r="AU230" s="197" t="str">
        <f t="shared" si="235"/>
        <v>N/A</v>
      </c>
      <c r="AV230" s="197">
        <f t="shared" si="236"/>
        <v>0</v>
      </c>
      <c r="AW230" s="198">
        <f t="shared" si="237"/>
        <v>0</v>
      </c>
      <c r="AX230" s="199">
        <f>IFERROR(SQRT(($E230-$E$1136)^2+($K230-$K$1136)^2),0)</f>
        <v>0.21124459153428121</v>
      </c>
      <c r="AY230" s="197" t="str">
        <f>IF(AX230&lt;=SMALL(AX$3:AX$1130,1),"MAS PARECIDO","NO")</f>
        <v>NO</v>
      </c>
      <c r="AZ230" s="197" t="str">
        <f>IF(AX230&lt;=SMALL(AX$3:AX$1130,5),"SIMILAR","NO")</f>
        <v>NO</v>
      </c>
      <c r="BA230" s="197" t="str">
        <f t="shared" si="238"/>
        <v>N/A</v>
      </c>
      <c r="BB230" s="197">
        <f t="shared" si="239"/>
        <v>0</v>
      </c>
      <c r="BC230" s="198">
        <f t="shared" si="240"/>
        <v>0</v>
      </c>
      <c r="BD230" s="196">
        <f>IFERROR(SQRT(($E230-$E$1136)^2+($O230-$O$1136)^2),0)</f>
        <v>6.8002040061201835E-2</v>
      </c>
      <c r="BE230" s="197" t="str">
        <f>IF(BD230&lt;=SMALL(BD$3:BD$1130,1),"MAS PARECIDO","NO")</f>
        <v>NO</v>
      </c>
      <c r="BF230" s="197" t="str">
        <f>IF(BD230&lt;=SMALL(BD$3:BD$1130,5),"SIMILAR","NO")</f>
        <v>NO</v>
      </c>
      <c r="BG230" s="197" t="str">
        <f t="shared" si="241"/>
        <v>N/A</v>
      </c>
      <c r="BH230" s="197">
        <f t="shared" si="242"/>
        <v>0</v>
      </c>
      <c r="BI230" s="198">
        <f t="shared" si="243"/>
        <v>0</v>
      </c>
      <c r="BJ230" s="199">
        <f>IFERROR(SQRT(($E230-$E$1136)^2+($R230-$R$1136)^2),0)</f>
        <v>0.50460308902392315</v>
      </c>
      <c r="BK230" s="197" t="str">
        <f>IF(BJ230&lt;=SMALL(BJ$3:BJ$1130,1),"MAS PARECIDO","NO")</f>
        <v>NO</v>
      </c>
      <c r="BL230" s="197" t="str">
        <f>IF(BJ230&lt;=SMALL(BJ$3:BJ$1130,5),"SIMILAR","NO")</f>
        <v>NO</v>
      </c>
      <c r="BM230" s="197" t="str">
        <f t="shared" si="244"/>
        <v>N/A</v>
      </c>
      <c r="BN230" s="197">
        <f t="shared" si="245"/>
        <v>0</v>
      </c>
      <c r="BO230" s="198">
        <f t="shared" si="246"/>
        <v>0</v>
      </c>
      <c r="BP230" s="199">
        <f>IFERROR(SQRT(($E230-$E$1136)^2+($U230-$U$1136)^2),0)</f>
        <v>6.8002040061201835E-2</v>
      </c>
      <c r="BQ230" s="197" t="str">
        <f>IF(BP230&lt;=SMALL(BP$3:BP$1130,1),"MAS PARECIDO","NO")</f>
        <v>NO</v>
      </c>
      <c r="BR230" s="197" t="str">
        <f>IF(BP230&lt;=SMALL(BP$3:BP$1130,5),"SIMILAR","NO")</f>
        <v>NO</v>
      </c>
      <c r="BS230" s="197" t="str">
        <f t="shared" si="247"/>
        <v>N/A</v>
      </c>
      <c r="BT230" s="197">
        <f t="shared" si="248"/>
        <v>0</v>
      </c>
      <c r="BU230" s="198">
        <f t="shared" si="249"/>
        <v>0</v>
      </c>
      <c r="BV230" s="199">
        <f>IFERROR(SQRT(($E230-$E$1136)^2+($X230-$X$1136)^2),0)</f>
        <v>0.40573917416547955</v>
      </c>
      <c r="BW230" s="197" t="str">
        <f>IF(BV230&lt;=SMALL(BV$3:BV$1130,1),"MAS PARECIDO","NO")</f>
        <v>NO</v>
      </c>
      <c r="BX230" s="197" t="str">
        <f>IF(BV230&lt;=SMALL(BV$3:BV$1130,5),"SIMILAR","NO")</f>
        <v>NO</v>
      </c>
      <c r="BY230" s="197" t="str">
        <f t="shared" si="250"/>
        <v>N/A</v>
      </c>
      <c r="BZ230" s="197">
        <f t="shared" si="251"/>
        <v>0</v>
      </c>
      <c r="CA230" s="198">
        <f t="shared" si="252"/>
        <v>0</v>
      </c>
      <c r="CB230" s="199">
        <f>IFERROR(SQRT(($E230-$E$1136)^2+($AA230-$AA$1136)^2),0)</f>
        <v>6.8002040061201835E-2</v>
      </c>
      <c r="CC230" s="197" t="str">
        <f>IF(CB230&lt;=SMALL(CB$3:CB$1130,1),"MAS PARECIDO","NO")</f>
        <v>NO</v>
      </c>
      <c r="CD230" s="197" t="str">
        <f>IF(CB230&lt;=SMALL(CB$3:CB$1130,5),"SIMILAR","NO")</f>
        <v>NO</v>
      </c>
      <c r="CE230" s="197" t="str">
        <f t="shared" si="253"/>
        <v>N/A</v>
      </c>
      <c r="CF230" s="197">
        <f t="shared" si="254"/>
        <v>0</v>
      </c>
      <c r="CG230" s="198">
        <f t="shared" si="255"/>
        <v>0</v>
      </c>
      <c r="CH230" s="199">
        <f>IFERROR(SQRT(($E230-$E$1136)^2+($AD230-$AD$1136)^2),0)</f>
        <v>6.8002040061201835E-2</v>
      </c>
      <c r="CI230" s="197" t="str">
        <f>IF(CH230&lt;=SMALL(CH$3:CH$1130,1),"MAS PARECIDO","NO")</f>
        <v>NO</v>
      </c>
      <c r="CJ230" s="197" t="str">
        <f>IF(CH230&lt;=SMALL(CH$3:CH$1130,5),"SIMILAR","NO")</f>
        <v>NO</v>
      </c>
      <c r="CK230" s="197" t="str">
        <f t="shared" si="256"/>
        <v>N/A</v>
      </c>
      <c r="CL230" s="197">
        <f t="shared" si="257"/>
        <v>0</v>
      </c>
      <c r="CM230" s="198">
        <f t="shared" si="258"/>
        <v>0</v>
      </c>
      <c r="CN230" s="199">
        <f>IFERROR(SQRT(($E230-$E$1136)^2+($AG230-$AG$1136)^2),0)</f>
        <v>6.8002040061201835E-2</v>
      </c>
      <c r="CO230" s="197" t="str">
        <f>IF(CN230&lt;=SMALL(CN$3:CN$1130,1),"MAS PARECIDO","NO")</f>
        <v>NO</v>
      </c>
      <c r="CP230" s="197" t="str">
        <f>IF(CN230&lt;=SMALL(CN$3:CN$1130,5),"SIMILAR","NO")</f>
        <v>NO</v>
      </c>
      <c r="CQ230" s="197" t="str">
        <f t="shared" si="259"/>
        <v>N/A</v>
      </c>
      <c r="CR230" s="197">
        <f t="shared" si="260"/>
        <v>0</v>
      </c>
      <c r="CS230" s="198">
        <f t="shared" si="261"/>
        <v>0</v>
      </c>
      <c r="CT230" s="199">
        <f>IFERROR(SQRT(($E230-$E$1136)^2+($AJ230-$AJ$1136)^2),0)</f>
        <v>6.8002040061201835E-2</v>
      </c>
      <c r="CU230" s="197" t="str">
        <f>IF(CT230&lt;=SMALL(CT$3:CT$1130,1),"MAS PARECIDO","NO")</f>
        <v>NO</v>
      </c>
      <c r="CV230" s="197" t="str">
        <f>IF(CT230&lt;=SMALL(CT$3:CT$1130,5),"SIMILAR","NO")</f>
        <v>NO</v>
      </c>
      <c r="CW230" s="197" t="str">
        <f t="shared" si="262"/>
        <v>N/A</v>
      </c>
      <c r="CX230" s="197">
        <f t="shared" si="263"/>
        <v>0</v>
      </c>
      <c r="CY230" s="198">
        <f t="shared" si="264"/>
        <v>0</v>
      </c>
      <c r="CZ230" s="2" t="s">
        <v>1690</v>
      </c>
      <c r="DA230" s="2" t="s">
        <v>1691</v>
      </c>
      <c r="DB230" s="2">
        <v>0</v>
      </c>
      <c r="DC230" s="2" t="s">
        <v>189</v>
      </c>
    </row>
    <row r="231" spans="1:107">
      <c r="A231" s="24" t="s">
        <v>482</v>
      </c>
      <c r="B231" s="46">
        <v>15840.96</v>
      </c>
      <c r="C231" s="190">
        <f>(B231-$B$1132)/($B$1133-$B$1132)</f>
        <v>1.3251349501530405E-2</v>
      </c>
      <c r="D231" s="46">
        <v>25000</v>
      </c>
      <c r="E231" s="190">
        <f>(D231-$D$1132)/($D$1133-$D$1132)</f>
        <v>4.9971499144974348E-2</v>
      </c>
      <c r="F231" s="46" t="s">
        <v>203</v>
      </c>
      <c r="G231" s="192">
        <f>VLOOKUP(F231,'DATOS DE SOPORTE'!$Y$5:$Z$8,2,FALSE)</f>
        <v>3</v>
      </c>
      <c r="H231" s="190">
        <f>(G231-$G$1132)/($G$1133-$G$1132)</f>
        <v>0.66666666666666663</v>
      </c>
      <c r="I231" s="50">
        <v>4</v>
      </c>
      <c r="J231" s="200">
        <f t="shared" si="224"/>
        <v>4</v>
      </c>
      <c r="K231" s="190">
        <f>(J231-$J$1132)/($J$1133-$J$1132)</f>
        <v>0.8</v>
      </c>
      <c r="L231" s="193" t="str">
        <f t="shared" si="225"/>
        <v>SI</v>
      </c>
      <c r="M231" s="46" t="s">
        <v>192</v>
      </c>
      <c r="N231" s="192">
        <f t="shared" si="226"/>
        <v>2</v>
      </c>
      <c r="O231" s="190">
        <f>(N231-N$1132)/(N$1133-N$1132)</f>
        <v>1</v>
      </c>
      <c r="P231" s="46" t="s">
        <v>58</v>
      </c>
      <c r="Q231" s="192">
        <f t="shared" si="227"/>
        <v>3</v>
      </c>
      <c r="R231" s="190">
        <f>(Q231-Q$1132)/(Q$1133-Q$1132)</f>
        <v>1</v>
      </c>
      <c r="S231" s="46" t="s">
        <v>60</v>
      </c>
      <c r="T231" s="192">
        <f t="shared" si="228"/>
        <v>2</v>
      </c>
      <c r="U231" s="190">
        <f>(T231-T$1132)/(T$1133-T$1132)</f>
        <v>1</v>
      </c>
      <c r="V231" s="46" t="s">
        <v>212</v>
      </c>
      <c r="W231" s="194">
        <f>VLOOKUP(V231,'DATOS DE SOPORTE'!$S$5:$T$10,2,FALSE)</f>
        <v>3</v>
      </c>
      <c r="X231" s="201">
        <f>(W231-W$1132)/(W$1133-W$1132)</f>
        <v>0.4</v>
      </c>
      <c r="Y231" s="46"/>
      <c r="Z231" s="194">
        <f t="shared" si="229"/>
        <v>2</v>
      </c>
      <c r="AA231" s="201">
        <f>(Z231-Z$1132)/(Z$1133-Z$1132)</f>
        <v>1</v>
      </c>
      <c r="AB231" s="46"/>
      <c r="AC231" s="194">
        <f t="shared" si="230"/>
        <v>2</v>
      </c>
      <c r="AD231" s="201">
        <f>(AC231-AC$1132)/(AC$1133-AC$1132)</f>
        <v>1</v>
      </c>
      <c r="AE231" s="46"/>
      <c r="AF231" s="194">
        <f t="shared" si="231"/>
        <v>2</v>
      </c>
      <c r="AG231" s="201">
        <f>(AF231-AF$1132)/(AF$1133-AF$1132)</f>
        <v>1</v>
      </c>
      <c r="AH231" s="24" t="s">
        <v>199</v>
      </c>
      <c r="AI231" s="194">
        <f>VLOOKUP(AH231,'DATOS DE SOPORTE'!$V$5:$W$8,2,FALSE)</f>
        <v>2</v>
      </c>
      <c r="AJ231" s="201">
        <f>(AI231-AI$1132)/(AI$1133-AI$1132)</f>
        <v>0.33333333333333331</v>
      </c>
      <c r="AK231" s="58" t="str">
        <f t="shared" si="170"/>
        <v>Muy malo</v>
      </c>
      <c r="AL231" s="196">
        <f>IFERROR(SQRT(($E231-$E$1136)^2+($C231-$C$1136)^2),0)</f>
        <v>0.19829530467391182</v>
      </c>
      <c r="AM231" s="197" t="str">
        <f>IF(AL231&lt;=SMALL($AL$3:$AL$1130,1),"MAS PARECIDO","NO")</f>
        <v>NO</v>
      </c>
      <c r="AN231" s="197" t="str">
        <f>IF(AL231&lt;=SMALL($AL$3:$AL$1130,5),"SIMILAR","NO")</f>
        <v>NO</v>
      </c>
      <c r="AO231" s="197" t="str">
        <f t="shared" si="232"/>
        <v>N/A</v>
      </c>
      <c r="AP231" s="197">
        <f t="shared" si="233"/>
        <v>0</v>
      </c>
      <c r="AQ231" s="198">
        <f t="shared" si="234"/>
        <v>0</v>
      </c>
      <c r="AR231" s="196">
        <f>IFERROR(SQRT(($E231-$E$1136)^2+($H231-$H$1136)^2),0)</f>
        <v>0.33706269612323075</v>
      </c>
      <c r="AS231" s="197" t="str">
        <f>IF(AR231&lt;=SMALL(AR$3:AR$1130,1),"MAS PARECIDO","NO")</f>
        <v>NO</v>
      </c>
      <c r="AT231" s="197" t="str">
        <f>IF(AR231&lt;=SMALL(AR$3:AR$1130,5),"SIMILAR","NO")</f>
        <v>NO</v>
      </c>
      <c r="AU231" s="197" t="str">
        <f t="shared" si="235"/>
        <v>N/A</v>
      </c>
      <c r="AV231" s="197">
        <f t="shared" si="236"/>
        <v>0</v>
      </c>
      <c r="AW231" s="198">
        <f t="shared" si="237"/>
        <v>0</v>
      </c>
      <c r="AX231" s="199">
        <f>IFERROR(SQRT(($E231-$E$1136)^2+($K231-$K$1136)^2),0)</f>
        <v>0.60207985351342752</v>
      </c>
      <c r="AY231" s="197" t="str">
        <f>IF(AX231&lt;=SMALL(AX$3:AX$1130,1),"MAS PARECIDO","NO")</f>
        <v>NO</v>
      </c>
      <c r="AZ231" s="197" t="str">
        <f>IF(AX231&lt;=SMALL(AX$3:AX$1130,5),"SIMILAR","NO")</f>
        <v>NO</v>
      </c>
      <c r="BA231" s="197" t="str">
        <f t="shared" si="238"/>
        <v>N/A</v>
      </c>
      <c r="BB231" s="197">
        <f t="shared" si="239"/>
        <v>0</v>
      </c>
      <c r="BC231" s="198">
        <f t="shared" si="240"/>
        <v>0</v>
      </c>
      <c r="BD231" s="196">
        <f>IFERROR(SQRT(($E231-$E$1136)^2+($O231-$O$1136)^2),0)</f>
        <v>5.0001500045001347E-2</v>
      </c>
      <c r="BE231" s="197" t="str">
        <f>IF(BD231&lt;=SMALL(BD$3:BD$1130,1),"MAS PARECIDO","NO")</f>
        <v>NO</v>
      </c>
      <c r="BF231" s="197" t="str">
        <f>IF(BD231&lt;=SMALL(BD$3:BD$1130,5),"SIMILAR","NO")</f>
        <v>NO</v>
      </c>
      <c r="BG231" s="197" t="str">
        <f t="shared" si="241"/>
        <v>N/A</v>
      </c>
      <c r="BH231" s="197">
        <f t="shared" si="242"/>
        <v>0</v>
      </c>
      <c r="BI231" s="198">
        <f t="shared" si="243"/>
        <v>0</v>
      </c>
      <c r="BJ231" s="199">
        <f>IFERROR(SQRT(($E231-$E$1136)^2+($R231-$R$1136)^2),0)</f>
        <v>0.50249393031831757</v>
      </c>
      <c r="BK231" s="197" t="str">
        <f>IF(BJ231&lt;=SMALL(BJ$3:BJ$1130,1),"MAS PARECIDO","NO")</f>
        <v>NO</v>
      </c>
      <c r="BL231" s="197" t="str">
        <f>IF(BJ231&lt;=SMALL(BJ$3:BJ$1130,5),"SIMILAR","NO")</f>
        <v>NO</v>
      </c>
      <c r="BM231" s="197" t="str">
        <f t="shared" si="244"/>
        <v>N/A</v>
      </c>
      <c r="BN231" s="197">
        <f t="shared" si="245"/>
        <v>0</v>
      </c>
      <c r="BO231" s="198">
        <f t="shared" si="246"/>
        <v>0</v>
      </c>
      <c r="BP231" s="199">
        <f>IFERROR(SQRT(($E231-$E$1136)^2+($U231-$U$1136)^2),0)</f>
        <v>1.0012492946348328</v>
      </c>
      <c r="BQ231" s="197" t="str">
        <f>IF(BP231&lt;=SMALL(BP$3:BP$1130,1),"MAS PARECIDO","NO")</f>
        <v>NO</v>
      </c>
      <c r="BR231" s="197" t="str">
        <f>IF(BP231&lt;=SMALL(BP$3:BP$1130,5),"SIMILAR","NO")</f>
        <v>NO</v>
      </c>
      <c r="BS231" s="197" t="str">
        <f t="shared" si="247"/>
        <v>N/A</v>
      </c>
      <c r="BT231" s="197">
        <f t="shared" si="248"/>
        <v>0</v>
      </c>
      <c r="BU231" s="198">
        <f t="shared" si="249"/>
        <v>0</v>
      </c>
      <c r="BV231" s="199">
        <f>IFERROR(SQRT(($E231-$E$1136)^2+($X231-$X$1136)^2),0)</f>
        <v>0.40311307347535913</v>
      </c>
      <c r="BW231" s="197" t="str">
        <f>IF(BV231&lt;=SMALL(BV$3:BV$1130,1),"MAS PARECIDO","NO")</f>
        <v>NO</v>
      </c>
      <c r="BX231" s="197" t="str">
        <f>IF(BV231&lt;=SMALL(BV$3:BV$1130,5),"SIMILAR","NO")</f>
        <v>NO</v>
      </c>
      <c r="BY231" s="197" t="str">
        <f t="shared" si="250"/>
        <v>N/A</v>
      </c>
      <c r="BZ231" s="197">
        <f t="shared" si="251"/>
        <v>0</v>
      </c>
      <c r="CA231" s="198">
        <f t="shared" si="252"/>
        <v>0</v>
      </c>
      <c r="CB231" s="199">
        <f>IFERROR(SQRT(($E231-$E$1136)^2+($AA231-$AA$1136)^2),0)</f>
        <v>1.0012492946348328</v>
      </c>
      <c r="CC231" s="197" t="str">
        <f>IF(CB231&lt;=SMALL(CB$3:CB$1130,1),"MAS PARECIDO","NO")</f>
        <v>NO</v>
      </c>
      <c r="CD231" s="197" t="str">
        <f>IF(CB231&lt;=SMALL(CB$3:CB$1130,5),"SIMILAR","NO")</f>
        <v>NO</v>
      </c>
      <c r="CE231" s="197" t="str">
        <f t="shared" si="253"/>
        <v>N/A</v>
      </c>
      <c r="CF231" s="197">
        <f t="shared" si="254"/>
        <v>0</v>
      </c>
      <c r="CG231" s="198">
        <f t="shared" si="255"/>
        <v>0</v>
      </c>
      <c r="CH231" s="199">
        <f>IFERROR(SQRT(($E231-$E$1136)^2+($AD231-$AD$1136)^2),0)</f>
        <v>5.0001500045001347E-2</v>
      </c>
      <c r="CI231" s="197" t="str">
        <f>IF(CH231&lt;=SMALL(CH$3:CH$1130,1),"MAS PARECIDO","NO")</f>
        <v>NO</v>
      </c>
      <c r="CJ231" s="197" t="str">
        <f>IF(CH231&lt;=SMALL(CH$3:CH$1130,5),"SIMILAR","NO")</f>
        <v>NO</v>
      </c>
      <c r="CK231" s="197" t="str">
        <f t="shared" si="256"/>
        <v>N/A</v>
      </c>
      <c r="CL231" s="197">
        <f t="shared" si="257"/>
        <v>0</v>
      </c>
      <c r="CM231" s="198">
        <f t="shared" si="258"/>
        <v>0</v>
      </c>
      <c r="CN231" s="199">
        <f>IFERROR(SQRT(($E231-$E$1136)^2+($AG231-$AG$1136)^2),0)</f>
        <v>5.0001500045001347E-2</v>
      </c>
      <c r="CO231" s="197" t="str">
        <f>IF(CN231&lt;=SMALL(CN$3:CN$1130,1),"MAS PARECIDO","NO")</f>
        <v>NO</v>
      </c>
      <c r="CP231" s="197" t="str">
        <f>IF(CN231&lt;=SMALL(CN$3:CN$1130,5),"SIMILAR","NO")</f>
        <v>NO</v>
      </c>
      <c r="CQ231" s="197" t="str">
        <f t="shared" si="259"/>
        <v>N/A</v>
      </c>
      <c r="CR231" s="197">
        <f t="shared" si="260"/>
        <v>0</v>
      </c>
      <c r="CS231" s="198">
        <f t="shared" si="261"/>
        <v>0</v>
      </c>
      <c r="CT231" s="199">
        <f>IFERROR(SQRT(($E231-$E$1136)^2+($AJ231-$AJ$1136)^2),0)</f>
        <v>0.33706269612323075</v>
      </c>
      <c r="CU231" s="197" t="str">
        <f>IF(CT231&lt;=SMALL(CT$3:CT$1130,1),"MAS PARECIDO","NO")</f>
        <v>NO</v>
      </c>
      <c r="CV231" s="197" t="str">
        <f>IF(CT231&lt;=SMALL(CT$3:CT$1130,5),"SIMILAR","NO")</f>
        <v>NO</v>
      </c>
      <c r="CW231" s="197" t="str">
        <f t="shared" si="262"/>
        <v>N/A</v>
      </c>
      <c r="CX231" s="197">
        <f t="shared" si="263"/>
        <v>0</v>
      </c>
      <c r="CY231" s="198">
        <f t="shared" si="264"/>
        <v>0</v>
      </c>
      <c r="CZ231" s="2" t="s">
        <v>1692</v>
      </c>
      <c r="DA231" s="2" t="s">
        <v>1693</v>
      </c>
      <c r="DB231" s="2">
        <v>10</v>
      </c>
      <c r="DC231" s="2" t="s">
        <v>319</v>
      </c>
    </row>
    <row r="232" spans="1:107">
      <c r="A232" s="24" t="s">
        <v>483</v>
      </c>
      <c r="B232" s="46">
        <v>64480</v>
      </c>
      <c r="C232" s="190">
        <f>(B232-$B$1132)/($B$1133-$B$1132)</f>
        <v>7.0106165723768668E-2</v>
      </c>
      <c r="D232" s="46">
        <v>12000</v>
      </c>
      <c r="E232" s="190">
        <f>(D232-$D$1132)/($D$1133-$D$1132)</f>
        <v>2.3970719121573648E-2</v>
      </c>
      <c r="F232" s="46" t="s">
        <v>187</v>
      </c>
      <c r="G232" s="192">
        <f>VLOOKUP(F232,'DATOS DE SOPORTE'!$Y$5:$Z$8,2,FALSE)</f>
        <v>4</v>
      </c>
      <c r="H232" s="190">
        <f>(G232-$G$1132)/($G$1133-$G$1132)</f>
        <v>1</v>
      </c>
      <c r="I232" s="50">
        <v>2</v>
      </c>
      <c r="J232" s="200">
        <f t="shared" si="224"/>
        <v>2</v>
      </c>
      <c r="K232" s="190">
        <f>(J232-$J$1132)/($J$1133-$J$1132)</f>
        <v>0.4</v>
      </c>
      <c r="L232" s="193" t="str">
        <f t="shared" si="225"/>
        <v>SI</v>
      </c>
      <c r="M232" s="46" t="s">
        <v>56</v>
      </c>
      <c r="N232" s="192">
        <f t="shared" si="226"/>
        <v>1</v>
      </c>
      <c r="O232" s="190">
        <f>(N232-N$1132)/(N$1133-N$1132)</f>
        <v>0</v>
      </c>
      <c r="P232" s="46" t="s">
        <v>58</v>
      </c>
      <c r="Q232" s="192">
        <f t="shared" si="227"/>
        <v>3</v>
      </c>
      <c r="R232" s="190">
        <f>(Q232-Q$1132)/(Q$1133-Q$1132)</f>
        <v>1</v>
      </c>
      <c r="S232" s="46" t="s">
        <v>60</v>
      </c>
      <c r="T232" s="192">
        <f t="shared" si="228"/>
        <v>2</v>
      </c>
      <c r="U232" s="190">
        <f>(T232-T$1132)/(T$1133-T$1132)</f>
        <v>1</v>
      </c>
      <c r="V232" s="46" t="s">
        <v>62</v>
      </c>
      <c r="W232" s="194">
        <f>VLOOKUP(V232,'DATOS DE SOPORTE'!$S$5:$T$10,2,FALSE)</f>
        <v>1</v>
      </c>
      <c r="X232" s="201">
        <f>(W232-W$1132)/(W$1133-W$1132)</f>
        <v>0</v>
      </c>
      <c r="Y232" s="46" t="s">
        <v>188</v>
      </c>
      <c r="Z232" s="194">
        <f t="shared" si="229"/>
        <v>1</v>
      </c>
      <c r="AA232" s="201">
        <f>(Z232-Z$1132)/(Z$1133-Z$1132)</f>
        <v>0</v>
      </c>
      <c r="AB232" s="46" t="s">
        <v>188</v>
      </c>
      <c r="AC232" s="194">
        <f t="shared" si="230"/>
        <v>1</v>
      </c>
      <c r="AD232" s="201">
        <f>(AC232-AC$1132)/(AC$1133-AC$1132)</f>
        <v>0</v>
      </c>
      <c r="AE232" s="46" t="s">
        <v>188</v>
      </c>
      <c r="AF232" s="194">
        <f t="shared" si="231"/>
        <v>1</v>
      </c>
      <c r="AG232" s="201">
        <f>(AF232-AF$1132)/(AF$1133-AF$1132)</f>
        <v>0</v>
      </c>
      <c r="AH232" s="24" t="s">
        <v>67</v>
      </c>
      <c r="AI232" s="194">
        <f>VLOOKUP(AH232,'DATOS DE SOPORTE'!$V$5:$W$8,2,FALSE)</f>
        <v>1</v>
      </c>
      <c r="AJ232" s="201">
        <f>(AI232-AI$1132)/(AI$1133-AI$1132)</f>
        <v>0</v>
      </c>
      <c r="AK232" s="58" t="str">
        <f t="shared" si="170"/>
        <v>Muy malo</v>
      </c>
      <c r="AL232" s="196">
        <f>IFERROR(SQRT(($E232-$E$1136)^2+($C232-$C$1136)^2),0)</f>
        <v>0.13714921117672524</v>
      </c>
      <c r="AM232" s="197" t="str">
        <f>IF(AL232&lt;=SMALL($AL$3:$AL$1130,1),"MAS PARECIDO","NO")</f>
        <v>NO</v>
      </c>
      <c r="AN232" s="197" t="str">
        <f>IF(AL232&lt;=SMALL($AL$3:$AL$1130,5),"SIMILAR","NO")</f>
        <v>NO</v>
      </c>
      <c r="AO232" s="197" t="str">
        <f t="shared" si="232"/>
        <v>N/A</v>
      </c>
      <c r="AP232" s="197">
        <f t="shared" si="233"/>
        <v>0</v>
      </c>
      <c r="AQ232" s="198">
        <f t="shared" si="234"/>
        <v>0</v>
      </c>
      <c r="AR232" s="196">
        <f>IFERROR(SQRT(($E232-$E$1136)^2+($H232-$H$1136)^2),0)</f>
        <v>0.6670985526936779</v>
      </c>
      <c r="AS232" s="197" t="str">
        <f>IF(AR232&lt;=SMALL(AR$3:AR$1130,1),"MAS PARECIDO","NO")</f>
        <v>NO</v>
      </c>
      <c r="AT232" s="197" t="str">
        <f>IF(AR232&lt;=SMALL(AR$3:AR$1130,5),"SIMILAR","NO")</f>
        <v>NO</v>
      </c>
      <c r="AU232" s="197" t="str">
        <f t="shared" si="235"/>
        <v>N/A</v>
      </c>
      <c r="AV232" s="197">
        <f t="shared" si="236"/>
        <v>0</v>
      </c>
      <c r="AW232" s="198">
        <f t="shared" si="237"/>
        <v>0</v>
      </c>
      <c r="AX232" s="199">
        <f>IFERROR(SQRT(($E232-$E$1136)^2+($K232-$K$1136)^2),0)</f>
        <v>0.20143493878062779</v>
      </c>
      <c r="AY232" s="197" t="str">
        <f>IF(AX232&lt;=SMALL(AX$3:AX$1130,1),"MAS PARECIDO","NO")</f>
        <v>NO</v>
      </c>
      <c r="AZ232" s="197" t="str">
        <f>IF(AX232&lt;=SMALL(AX$3:AX$1130,5),"SIMILAR","NO")</f>
        <v>NO</v>
      </c>
      <c r="BA232" s="197" t="str">
        <f t="shared" si="238"/>
        <v>N/A</v>
      </c>
      <c r="BB232" s="197">
        <f t="shared" si="239"/>
        <v>0</v>
      </c>
      <c r="BC232" s="198">
        <f t="shared" si="240"/>
        <v>0</v>
      </c>
      <c r="BD232" s="196">
        <f>IFERROR(SQRT(($E232-$E$1136)^2+($O232-$O$1136)^2),0)</f>
        <v>1.0002879758157424</v>
      </c>
      <c r="BE232" s="197" t="str">
        <f>IF(BD232&lt;=SMALL(BD$3:BD$1130,1),"MAS PARECIDO","NO")</f>
        <v>NO</v>
      </c>
      <c r="BF232" s="197" t="str">
        <f>IF(BD232&lt;=SMALL(BD$3:BD$1130,5),"SIMILAR","NO")</f>
        <v>NO</v>
      </c>
      <c r="BG232" s="197" t="str">
        <f t="shared" si="241"/>
        <v>N/A</v>
      </c>
      <c r="BH232" s="197">
        <f t="shared" si="242"/>
        <v>0</v>
      </c>
      <c r="BI232" s="198">
        <f t="shared" si="243"/>
        <v>0</v>
      </c>
      <c r="BJ232" s="199">
        <f>IFERROR(SQRT(($E232-$E$1136)^2+($R232-$R$1136)^2),0)</f>
        <v>0.50057570312746424</v>
      </c>
      <c r="BK232" s="197" t="str">
        <f>IF(BJ232&lt;=SMALL(BJ$3:BJ$1130,1),"MAS PARECIDO","NO")</f>
        <v>NO</v>
      </c>
      <c r="BL232" s="197" t="str">
        <f>IF(BJ232&lt;=SMALL(BJ$3:BJ$1130,5),"SIMILAR","NO")</f>
        <v>NO</v>
      </c>
      <c r="BM232" s="197" t="str">
        <f t="shared" si="244"/>
        <v>N/A</v>
      </c>
      <c r="BN232" s="197">
        <f t="shared" si="245"/>
        <v>0</v>
      </c>
      <c r="BO232" s="198">
        <f t="shared" si="246"/>
        <v>0</v>
      </c>
      <c r="BP232" s="199">
        <f>IFERROR(SQRT(($E232-$E$1136)^2+($U232-$U$1136)^2),0)</f>
        <v>1.0002879758157424</v>
      </c>
      <c r="BQ232" s="197" t="str">
        <f>IF(BP232&lt;=SMALL(BP$3:BP$1130,1),"MAS PARECIDO","NO")</f>
        <v>NO</v>
      </c>
      <c r="BR232" s="197" t="str">
        <f>IF(BP232&lt;=SMALL(BP$3:BP$1130,5),"SIMILAR","NO")</f>
        <v>NO</v>
      </c>
      <c r="BS232" s="197" t="str">
        <f t="shared" si="247"/>
        <v>N/A</v>
      </c>
      <c r="BT232" s="197">
        <f t="shared" si="248"/>
        <v>0</v>
      </c>
      <c r="BU232" s="198">
        <f t="shared" si="249"/>
        <v>0</v>
      </c>
      <c r="BV232" s="199">
        <f>IFERROR(SQRT(($E232-$E$1136)^2+($X232-$X$1136)^2),0)</f>
        <v>2.4000720021600648E-2</v>
      </c>
      <c r="BW232" s="197" t="str">
        <f>IF(BV232&lt;=SMALL(BV$3:BV$1130,1),"MAS PARECIDO","NO")</f>
        <v>NO</v>
      </c>
      <c r="BX232" s="197" t="str">
        <f>IF(BV232&lt;=SMALL(BV$3:BV$1130,5),"SIMILAR","NO")</f>
        <v>NO</v>
      </c>
      <c r="BY232" s="197" t="str">
        <f t="shared" si="250"/>
        <v>N/A</v>
      </c>
      <c r="BZ232" s="197">
        <f t="shared" si="251"/>
        <v>0</v>
      </c>
      <c r="CA232" s="198">
        <f t="shared" si="252"/>
        <v>0</v>
      </c>
      <c r="CB232" s="199">
        <f>IFERROR(SQRT(($E232-$E$1136)^2+($AA232-$AA$1136)^2),0)</f>
        <v>2.4000720021600648E-2</v>
      </c>
      <c r="CC232" s="197" t="str">
        <f>IF(CB232&lt;=SMALL(CB$3:CB$1130,1),"MAS PARECIDO","NO")</f>
        <v>NO</v>
      </c>
      <c r="CD232" s="197" t="str">
        <f>IF(CB232&lt;=SMALL(CB$3:CB$1130,5),"SIMILAR","NO")</f>
        <v>NO</v>
      </c>
      <c r="CE232" s="197" t="str">
        <f t="shared" si="253"/>
        <v>N/A</v>
      </c>
      <c r="CF232" s="197">
        <f t="shared" si="254"/>
        <v>0</v>
      </c>
      <c r="CG232" s="198">
        <f t="shared" si="255"/>
        <v>0</v>
      </c>
      <c r="CH232" s="199">
        <f>IFERROR(SQRT(($E232-$E$1136)^2+($AD232-$AD$1136)^2),0)</f>
        <v>1.0002879758157424</v>
      </c>
      <c r="CI232" s="197" t="str">
        <f>IF(CH232&lt;=SMALL(CH$3:CH$1130,1),"MAS PARECIDO","NO")</f>
        <v>NO</v>
      </c>
      <c r="CJ232" s="197" t="str">
        <f>IF(CH232&lt;=SMALL(CH$3:CH$1130,5),"SIMILAR","NO")</f>
        <v>NO</v>
      </c>
      <c r="CK232" s="197" t="str">
        <f t="shared" si="256"/>
        <v>N/A</v>
      </c>
      <c r="CL232" s="197">
        <f t="shared" si="257"/>
        <v>0</v>
      </c>
      <c r="CM232" s="198">
        <f t="shared" si="258"/>
        <v>0</v>
      </c>
      <c r="CN232" s="199">
        <f>IFERROR(SQRT(($E232-$E$1136)^2+($AG232-$AG$1136)^2),0)</f>
        <v>1.0002879758157424</v>
      </c>
      <c r="CO232" s="197" t="str">
        <f>IF(CN232&lt;=SMALL(CN$3:CN$1130,1),"MAS PARECIDO","NO")</f>
        <v>NO</v>
      </c>
      <c r="CP232" s="197" t="str">
        <f>IF(CN232&lt;=SMALL(CN$3:CN$1130,5),"SIMILAR","NO")</f>
        <v>NO</v>
      </c>
      <c r="CQ232" s="197" t="str">
        <f t="shared" si="259"/>
        <v>N/A</v>
      </c>
      <c r="CR232" s="197">
        <f t="shared" si="260"/>
        <v>0</v>
      </c>
      <c r="CS232" s="198">
        <f t="shared" si="261"/>
        <v>0</v>
      </c>
      <c r="CT232" s="199">
        <f>IFERROR(SQRT(($E232-$E$1136)^2+($AJ232-$AJ$1136)^2),0)</f>
        <v>2.4000720021600648E-2</v>
      </c>
      <c r="CU232" s="197" t="str">
        <f>IF(CT232&lt;=SMALL(CT$3:CT$1130,1),"MAS PARECIDO","NO")</f>
        <v>NO</v>
      </c>
      <c r="CV232" s="197" t="str">
        <f>IF(CT232&lt;=SMALL(CT$3:CT$1130,5),"SIMILAR","NO")</f>
        <v>NO</v>
      </c>
      <c r="CW232" s="197" t="str">
        <f t="shared" si="262"/>
        <v>N/A</v>
      </c>
      <c r="CX232" s="197">
        <f t="shared" si="263"/>
        <v>0</v>
      </c>
      <c r="CY232" s="198">
        <f t="shared" si="264"/>
        <v>0</v>
      </c>
      <c r="CZ232" s="2" t="s">
        <v>1694</v>
      </c>
      <c r="DA232" s="2" t="s">
        <v>1695</v>
      </c>
      <c r="DB232" s="2">
        <v>3</v>
      </c>
      <c r="DC232" s="2" t="s">
        <v>319</v>
      </c>
    </row>
    <row r="233" spans="1:107">
      <c r="A233" s="24" t="s">
        <v>484</v>
      </c>
      <c r="B233" s="46">
        <v>46904</v>
      </c>
      <c r="C233" s="190">
        <f>(B233-$B$1132)/($B$1133-$B$1132)</f>
        <v>4.9561347200992326E-2</v>
      </c>
      <c r="D233" s="46">
        <v>120000</v>
      </c>
      <c r="E233" s="190">
        <f>(D233-$D$1132)/($D$1133-$D$1132)</f>
        <v>0.23997719931597947</v>
      </c>
      <c r="F233" s="46" t="s">
        <v>203</v>
      </c>
      <c r="G233" s="192">
        <f>VLOOKUP(F233,'DATOS DE SOPORTE'!$Y$5:$Z$8,2,FALSE)</f>
        <v>3</v>
      </c>
      <c r="H233" s="190">
        <f>(G233-$G$1132)/($G$1133-$G$1132)</f>
        <v>0.66666666666666663</v>
      </c>
      <c r="I233" s="50">
        <v>1</v>
      </c>
      <c r="J233" s="200">
        <f t="shared" si="224"/>
        <v>1</v>
      </c>
      <c r="K233" s="190">
        <f>(J233-$J$1132)/($J$1133-$J$1132)</f>
        <v>0.2</v>
      </c>
      <c r="L233" s="193" t="str">
        <f t="shared" si="225"/>
        <v>SI</v>
      </c>
      <c r="M233" s="46" t="s">
        <v>192</v>
      </c>
      <c r="N233" s="192">
        <f t="shared" si="226"/>
        <v>2</v>
      </c>
      <c r="O233" s="190">
        <f>(N233-N$1132)/(N$1133-N$1132)</f>
        <v>1</v>
      </c>
      <c r="P233" s="46" t="s">
        <v>196</v>
      </c>
      <c r="Q233" s="192">
        <f t="shared" si="227"/>
        <v>1</v>
      </c>
      <c r="R233" s="190">
        <f>(Q233-Q$1132)/(Q$1133-Q$1132)</f>
        <v>0</v>
      </c>
      <c r="S233" s="46" t="s">
        <v>194</v>
      </c>
      <c r="T233" s="192">
        <f t="shared" si="228"/>
        <v>1</v>
      </c>
      <c r="U233" s="190">
        <f>(T233-T$1132)/(T$1133-T$1132)</f>
        <v>0</v>
      </c>
      <c r="V233" s="46" t="s">
        <v>62</v>
      </c>
      <c r="W233" s="194">
        <f>VLOOKUP(V233,'DATOS DE SOPORTE'!$S$5:$T$10,2,FALSE)</f>
        <v>1</v>
      </c>
      <c r="X233" s="201">
        <f>(W233-W$1132)/(W$1133-W$1132)</f>
        <v>0</v>
      </c>
      <c r="Y233" s="46" t="s">
        <v>136</v>
      </c>
      <c r="Z233" s="194">
        <f t="shared" si="229"/>
        <v>2</v>
      </c>
      <c r="AA233" s="201">
        <f>(Z233-Z$1132)/(Z$1133-Z$1132)</f>
        <v>1</v>
      </c>
      <c r="AB233" s="46" t="s">
        <v>136</v>
      </c>
      <c r="AC233" s="194">
        <f t="shared" si="230"/>
        <v>2</v>
      </c>
      <c r="AD233" s="201">
        <f>(AC233-AC$1132)/(AC$1133-AC$1132)</f>
        <v>1</v>
      </c>
      <c r="AE233" s="46" t="s">
        <v>188</v>
      </c>
      <c r="AF233" s="194">
        <f t="shared" si="231"/>
        <v>1</v>
      </c>
      <c r="AG233" s="201">
        <f>(AF233-AF$1132)/(AF$1133-AF$1132)</f>
        <v>0</v>
      </c>
      <c r="AH233" s="24" t="s">
        <v>67</v>
      </c>
      <c r="AI233" s="194">
        <f>VLOOKUP(AH233,'DATOS DE SOPORTE'!$V$5:$W$8,2,FALSE)</f>
        <v>1</v>
      </c>
      <c r="AJ233" s="201">
        <f>(AI233-AI$1132)/(AI$1133-AI$1132)</f>
        <v>0</v>
      </c>
      <c r="AK233" s="58" t="str">
        <f t="shared" si="170"/>
        <v>Regular</v>
      </c>
      <c r="AL233" s="196">
        <f>IFERROR(SQRT(($E233-$E$1136)^2+($C233-$C$1136)^2),0)</f>
        <v>0.28602074790861498</v>
      </c>
      <c r="AM233" s="197" t="str">
        <f>IF(AL233&lt;=SMALL($AL$3:$AL$1130,1),"MAS PARECIDO","NO")</f>
        <v>NO</v>
      </c>
      <c r="AN233" s="197" t="str">
        <f>IF(AL233&lt;=SMALL($AL$3:$AL$1130,5),"SIMILAR","NO")</f>
        <v>NO</v>
      </c>
      <c r="AO233" s="197" t="str">
        <f t="shared" si="232"/>
        <v>N/A</v>
      </c>
      <c r="AP233" s="197">
        <f t="shared" si="233"/>
        <v>0</v>
      </c>
      <c r="AQ233" s="198">
        <f t="shared" si="234"/>
        <v>0</v>
      </c>
      <c r="AR233" s="196">
        <f>IFERROR(SQRT(($E233-$E$1136)^2+($H233-$H$1136)^2),0)</f>
        <v>0.4107487885151182</v>
      </c>
      <c r="AS233" s="197" t="str">
        <f>IF(AR233&lt;=SMALL(AR$3:AR$1130,1),"MAS PARECIDO","NO")</f>
        <v>NO</v>
      </c>
      <c r="AT233" s="197" t="str">
        <f>IF(AR233&lt;=SMALL(AR$3:AR$1130,5),"SIMILAR","NO")</f>
        <v>NO</v>
      </c>
      <c r="AU233" s="197" t="str">
        <f t="shared" si="235"/>
        <v>N/A</v>
      </c>
      <c r="AV233" s="197">
        <f t="shared" si="236"/>
        <v>0</v>
      </c>
      <c r="AW233" s="198">
        <f t="shared" si="237"/>
        <v>0</v>
      </c>
      <c r="AX233" s="199">
        <f>IFERROR(SQRT(($E233-$E$1136)^2+($K233-$K$1136)^2),0)</f>
        <v>0.24000720021600647</v>
      </c>
      <c r="AY233" s="197" t="str">
        <f>IF(AX233&lt;=SMALL(AX$3:AX$1130,1),"MAS PARECIDO","NO")</f>
        <v>NO</v>
      </c>
      <c r="AZ233" s="197" t="str">
        <f>IF(AX233&lt;=SMALL(AX$3:AX$1130,5),"SIMILAR","NO")</f>
        <v>NO</v>
      </c>
      <c r="BA233" s="197" t="str">
        <f t="shared" si="238"/>
        <v>N/A</v>
      </c>
      <c r="BB233" s="197">
        <f t="shared" si="239"/>
        <v>0</v>
      </c>
      <c r="BC233" s="198">
        <f t="shared" si="240"/>
        <v>0</v>
      </c>
      <c r="BD233" s="196">
        <f>IFERROR(SQRT(($E233-$E$1136)^2+($O233-$O$1136)^2),0)</f>
        <v>0.24000720021600647</v>
      </c>
      <c r="BE233" s="197" t="str">
        <f>IF(BD233&lt;=SMALL(BD$3:BD$1130,1),"MAS PARECIDO","NO")</f>
        <v>NO</v>
      </c>
      <c r="BF233" s="197" t="str">
        <f>IF(BD233&lt;=SMALL(BD$3:BD$1130,5),"SIMILAR","NO")</f>
        <v>NO</v>
      </c>
      <c r="BG233" s="197" t="str">
        <f t="shared" si="241"/>
        <v>N/A</v>
      </c>
      <c r="BH233" s="197">
        <f t="shared" si="242"/>
        <v>0</v>
      </c>
      <c r="BI233" s="198">
        <f t="shared" si="243"/>
        <v>0</v>
      </c>
      <c r="BJ233" s="199">
        <f>IFERROR(SQRT(($E233-$E$1136)^2+($R233-$R$1136)^2),0)</f>
        <v>0.55462010074962687</v>
      </c>
      <c r="BK233" s="197" t="str">
        <f>IF(BJ233&lt;=SMALL(BJ$3:BJ$1130,1),"MAS PARECIDO","NO")</f>
        <v>NO</v>
      </c>
      <c r="BL233" s="197" t="str">
        <f>IF(BJ233&lt;=SMALL(BJ$3:BJ$1130,5),"SIMILAR","NO")</f>
        <v>NO</v>
      </c>
      <c r="BM233" s="197" t="str">
        <f t="shared" si="244"/>
        <v>N/A</v>
      </c>
      <c r="BN233" s="197">
        <f t="shared" si="245"/>
        <v>0</v>
      </c>
      <c r="BO233" s="198">
        <f t="shared" si="246"/>
        <v>0</v>
      </c>
      <c r="BP233" s="199">
        <f>IFERROR(SQRT(($E233-$E$1136)^2+($U233-$U$1136)^2),0)</f>
        <v>0.24000720021600647</v>
      </c>
      <c r="BQ233" s="197" t="str">
        <f>IF(BP233&lt;=SMALL(BP$3:BP$1130,1),"MAS PARECIDO","NO")</f>
        <v>NO</v>
      </c>
      <c r="BR233" s="197" t="str">
        <f>IF(BP233&lt;=SMALL(BP$3:BP$1130,5),"SIMILAR","NO")</f>
        <v>NO</v>
      </c>
      <c r="BS233" s="197" t="str">
        <f t="shared" si="247"/>
        <v>N/A</v>
      </c>
      <c r="BT233" s="197">
        <f t="shared" si="248"/>
        <v>0</v>
      </c>
      <c r="BU233" s="198">
        <f t="shared" si="249"/>
        <v>0</v>
      </c>
      <c r="BV233" s="199">
        <f>IFERROR(SQRT(($E233-$E$1136)^2+($X233-$X$1136)^2),0)</f>
        <v>0.24000720021600647</v>
      </c>
      <c r="BW233" s="197" t="str">
        <f>IF(BV233&lt;=SMALL(BV$3:BV$1130,1),"MAS PARECIDO","NO")</f>
        <v>NO</v>
      </c>
      <c r="BX233" s="197" t="str">
        <f>IF(BV233&lt;=SMALL(BV$3:BV$1130,5),"SIMILAR","NO")</f>
        <v>NO</v>
      </c>
      <c r="BY233" s="197" t="str">
        <f t="shared" si="250"/>
        <v>N/A</v>
      </c>
      <c r="BZ233" s="197">
        <f t="shared" si="251"/>
        <v>0</v>
      </c>
      <c r="CA233" s="198">
        <f t="shared" si="252"/>
        <v>0</v>
      </c>
      <c r="CB233" s="199">
        <f>IFERROR(SQRT(($E233-$E$1136)^2+($AA233-$AA$1136)^2),0)</f>
        <v>1.0283984909340962</v>
      </c>
      <c r="CC233" s="197" t="str">
        <f>IF(CB233&lt;=SMALL(CB$3:CB$1130,1),"MAS PARECIDO","NO")</f>
        <v>NO</v>
      </c>
      <c r="CD233" s="197" t="str">
        <f>IF(CB233&lt;=SMALL(CB$3:CB$1130,5),"SIMILAR","NO")</f>
        <v>NO</v>
      </c>
      <c r="CE233" s="197" t="str">
        <f t="shared" si="253"/>
        <v>N/A</v>
      </c>
      <c r="CF233" s="197">
        <f t="shared" si="254"/>
        <v>0</v>
      </c>
      <c r="CG233" s="198">
        <f t="shared" si="255"/>
        <v>0</v>
      </c>
      <c r="CH233" s="199">
        <f>IFERROR(SQRT(($E233-$E$1136)^2+($AD233-$AD$1136)^2),0)</f>
        <v>0.24000720021600647</v>
      </c>
      <c r="CI233" s="197" t="str">
        <f>IF(CH233&lt;=SMALL(CH$3:CH$1130,1),"MAS PARECIDO","NO")</f>
        <v>NO</v>
      </c>
      <c r="CJ233" s="197" t="str">
        <f>IF(CH233&lt;=SMALL(CH$3:CH$1130,5),"SIMILAR","NO")</f>
        <v>NO</v>
      </c>
      <c r="CK233" s="197" t="str">
        <f t="shared" si="256"/>
        <v>N/A</v>
      </c>
      <c r="CL233" s="197">
        <f t="shared" si="257"/>
        <v>0</v>
      </c>
      <c r="CM233" s="198">
        <f t="shared" si="258"/>
        <v>0</v>
      </c>
      <c r="CN233" s="199">
        <f>IFERROR(SQRT(($E233-$E$1136)^2+($AG233-$AG$1136)^2),0)</f>
        <v>1.0283984909340962</v>
      </c>
      <c r="CO233" s="197" t="str">
        <f>IF(CN233&lt;=SMALL(CN$3:CN$1130,1),"MAS PARECIDO","NO")</f>
        <v>NO</v>
      </c>
      <c r="CP233" s="197" t="str">
        <f>IF(CN233&lt;=SMALL(CN$3:CN$1130,5),"SIMILAR","NO")</f>
        <v>NO</v>
      </c>
      <c r="CQ233" s="197" t="str">
        <f t="shared" si="259"/>
        <v>N/A</v>
      </c>
      <c r="CR233" s="197">
        <f t="shared" si="260"/>
        <v>0</v>
      </c>
      <c r="CS233" s="198">
        <f t="shared" si="261"/>
        <v>0</v>
      </c>
      <c r="CT233" s="199">
        <f>IFERROR(SQRT(($E233-$E$1136)^2+($AJ233-$AJ$1136)^2),0)</f>
        <v>0.24000720021600647</v>
      </c>
      <c r="CU233" s="197" t="str">
        <f>IF(CT233&lt;=SMALL(CT$3:CT$1130,1),"MAS PARECIDO","NO")</f>
        <v>NO</v>
      </c>
      <c r="CV233" s="197" t="str">
        <f>IF(CT233&lt;=SMALL(CT$3:CT$1130,5),"SIMILAR","NO")</f>
        <v>NO</v>
      </c>
      <c r="CW233" s="197" t="str">
        <f t="shared" si="262"/>
        <v>N/A</v>
      </c>
      <c r="CX233" s="197">
        <f t="shared" si="263"/>
        <v>0</v>
      </c>
      <c r="CY233" s="198">
        <f t="shared" si="264"/>
        <v>0</v>
      </c>
      <c r="CZ233" s="2" t="s">
        <v>1696</v>
      </c>
      <c r="DA233" s="2" t="s">
        <v>1697</v>
      </c>
      <c r="DB233" s="2">
        <v>1</v>
      </c>
      <c r="DC233" s="2" t="s">
        <v>346</v>
      </c>
    </row>
    <row r="234" spans="1:107">
      <c r="A234" s="24" t="s">
        <v>485</v>
      </c>
      <c r="B234" s="46">
        <v>39936</v>
      </c>
      <c r="C234" s="190">
        <f>(B234-$B$1132)/($B$1133-$B$1132)</f>
        <v>4.1416359975986319E-2</v>
      </c>
      <c r="D234" s="46">
        <v>14000</v>
      </c>
      <c r="E234" s="190">
        <f>(D234-$D$1132)/($D$1133-$D$1132)</f>
        <v>2.7970839125173754E-2</v>
      </c>
      <c r="F234" s="46" t="s">
        <v>187</v>
      </c>
      <c r="G234" s="192">
        <f>VLOOKUP(F234,'DATOS DE SOPORTE'!$Y$5:$Z$8,2,FALSE)</f>
        <v>4</v>
      </c>
      <c r="H234" s="190">
        <f>(G234-$G$1132)/($G$1133-$G$1132)</f>
        <v>1</v>
      </c>
      <c r="I234" s="50">
        <v>2</v>
      </c>
      <c r="J234" s="200">
        <f t="shared" si="224"/>
        <v>2</v>
      </c>
      <c r="K234" s="190">
        <f>(J234-$J$1132)/($J$1133-$J$1132)</f>
        <v>0.4</v>
      </c>
      <c r="L234" s="193" t="str">
        <f t="shared" si="225"/>
        <v>SI</v>
      </c>
      <c r="M234" s="46" t="s">
        <v>192</v>
      </c>
      <c r="N234" s="192">
        <f t="shared" si="226"/>
        <v>2</v>
      </c>
      <c r="O234" s="190">
        <f>(N234-N$1132)/(N$1133-N$1132)</f>
        <v>1</v>
      </c>
      <c r="P234" s="46" t="s">
        <v>193</v>
      </c>
      <c r="Q234" s="192">
        <f t="shared" si="227"/>
        <v>2</v>
      </c>
      <c r="R234" s="190">
        <f>(Q234-Q$1132)/(Q$1133-Q$1132)</f>
        <v>0.5</v>
      </c>
      <c r="S234" s="46" t="s">
        <v>194</v>
      </c>
      <c r="T234" s="192">
        <f t="shared" si="228"/>
        <v>1</v>
      </c>
      <c r="U234" s="190">
        <f>(T234-T$1132)/(T$1133-T$1132)</f>
        <v>0</v>
      </c>
      <c r="V234" s="46" t="s">
        <v>62</v>
      </c>
      <c r="W234" s="194">
        <f>VLOOKUP(V234,'DATOS DE SOPORTE'!$S$5:$T$10,2,FALSE)</f>
        <v>1</v>
      </c>
      <c r="X234" s="201">
        <f>(W234-W$1132)/(W$1133-W$1132)</f>
        <v>0</v>
      </c>
      <c r="Y234" s="46" t="s">
        <v>136</v>
      </c>
      <c r="Z234" s="194">
        <f t="shared" si="229"/>
        <v>2</v>
      </c>
      <c r="AA234" s="201">
        <f>(Z234-Z$1132)/(Z$1133-Z$1132)</f>
        <v>1</v>
      </c>
      <c r="AB234" s="46" t="s">
        <v>136</v>
      </c>
      <c r="AC234" s="194">
        <f t="shared" si="230"/>
        <v>2</v>
      </c>
      <c r="AD234" s="201">
        <f>(AC234-AC$1132)/(AC$1133-AC$1132)</f>
        <v>1</v>
      </c>
      <c r="AE234" s="46" t="s">
        <v>188</v>
      </c>
      <c r="AF234" s="194">
        <f t="shared" si="231"/>
        <v>1</v>
      </c>
      <c r="AG234" s="201">
        <f>(AF234-AF$1132)/(AF$1133-AF$1132)</f>
        <v>0</v>
      </c>
      <c r="AH234" s="24" t="s">
        <v>67</v>
      </c>
      <c r="AI234" s="194">
        <f>VLOOKUP(AH234,'DATOS DE SOPORTE'!$V$5:$W$8,2,FALSE)</f>
        <v>1</v>
      </c>
      <c r="AJ234" s="201">
        <f>(AI234-AI$1132)/(AI$1133-AI$1132)</f>
        <v>0</v>
      </c>
      <c r="AK234" s="58" t="str">
        <f t="shared" si="170"/>
        <v>Bueno</v>
      </c>
      <c r="AL234" s="196">
        <f>IFERROR(SQRT(($E234-$E$1136)^2+($C234-$C$1136)^2),0)</f>
        <v>0.16609983817684881</v>
      </c>
      <c r="AM234" s="197" t="str">
        <f>IF(AL234&lt;=SMALL($AL$3:$AL$1130,1),"MAS PARECIDO","NO")</f>
        <v>NO</v>
      </c>
      <c r="AN234" s="197" t="str">
        <f>IF(AL234&lt;=SMALL($AL$3:$AL$1130,5),"SIMILAR","NO")</f>
        <v>NO</v>
      </c>
      <c r="AO234" s="197" t="str">
        <f t="shared" si="232"/>
        <v>N/A</v>
      </c>
      <c r="AP234" s="197">
        <f t="shared" si="233"/>
        <v>0</v>
      </c>
      <c r="AQ234" s="198">
        <f t="shared" si="234"/>
        <v>0</v>
      </c>
      <c r="AR234" s="196">
        <f>IFERROR(SQRT(($E234-$E$1136)^2+($H234-$H$1136)^2),0)</f>
        <v>0.66725444283763402</v>
      </c>
      <c r="AS234" s="197" t="str">
        <f>IF(AR234&lt;=SMALL(AR$3:AR$1130,1),"MAS PARECIDO","NO")</f>
        <v>NO</v>
      </c>
      <c r="AT234" s="197" t="str">
        <f>IF(AR234&lt;=SMALL(AR$3:AR$1130,5),"SIMILAR","NO")</f>
        <v>NO</v>
      </c>
      <c r="AU234" s="197" t="str">
        <f t="shared" si="235"/>
        <v>N/A</v>
      </c>
      <c r="AV234" s="197">
        <f t="shared" si="236"/>
        <v>0</v>
      </c>
      <c r="AW234" s="198">
        <f t="shared" si="237"/>
        <v>0</v>
      </c>
      <c r="AX234" s="199">
        <f>IFERROR(SQRT(($E234-$E$1136)^2+($K234-$K$1136)^2),0)</f>
        <v>0.20195060545122634</v>
      </c>
      <c r="AY234" s="197" t="str">
        <f>IF(AX234&lt;=SMALL(AX$3:AX$1130,1),"MAS PARECIDO","NO")</f>
        <v>NO</v>
      </c>
      <c r="AZ234" s="197" t="str">
        <f>IF(AX234&lt;=SMALL(AX$3:AX$1130,5),"SIMILAR","NO")</f>
        <v>NO</v>
      </c>
      <c r="BA234" s="197" t="str">
        <f t="shared" si="238"/>
        <v>N/A</v>
      </c>
      <c r="BB234" s="197">
        <f t="shared" si="239"/>
        <v>0</v>
      </c>
      <c r="BC234" s="198">
        <f t="shared" si="240"/>
        <v>0</v>
      </c>
      <c r="BD234" s="196">
        <f>IFERROR(SQRT(($E234-$E$1136)^2+($O234-$O$1136)^2),0)</f>
        <v>2.8000840025200754E-2</v>
      </c>
      <c r="BE234" s="197" t="str">
        <f>IF(BD234&lt;=SMALL(BD$3:BD$1130,1),"MAS PARECIDO","NO")</f>
        <v>NO</v>
      </c>
      <c r="BF234" s="197" t="str">
        <f>IF(BD234&lt;=SMALL(BD$3:BD$1130,5),"SIMILAR","NO")</f>
        <v>NO</v>
      </c>
      <c r="BG234" s="197" t="str">
        <f t="shared" si="241"/>
        <v>N/A</v>
      </c>
      <c r="BH234" s="197">
        <f t="shared" si="242"/>
        <v>0</v>
      </c>
      <c r="BI234" s="198">
        <f t="shared" si="243"/>
        <v>0</v>
      </c>
      <c r="BJ234" s="199">
        <f>IFERROR(SQRT(($E234-$E$1136)^2+($R234-$R$1136)^2),0)</f>
        <v>2.8000840025200754E-2</v>
      </c>
      <c r="BK234" s="197" t="str">
        <f>IF(BJ234&lt;=SMALL(BJ$3:BJ$1130,1),"MAS PARECIDO","NO")</f>
        <v>NO</v>
      </c>
      <c r="BL234" s="197" t="str">
        <f>IF(BJ234&lt;=SMALL(BJ$3:BJ$1130,5),"SIMILAR","NO")</f>
        <v>NO</v>
      </c>
      <c r="BM234" s="197" t="str">
        <f t="shared" si="244"/>
        <v>N/A</v>
      </c>
      <c r="BN234" s="197">
        <f t="shared" si="245"/>
        <v>0</v>
      </c>
      <c r="BO234" s="198">
        <f t="shared" si="246"/>
        <v>0</v>
      </c>
      <c r="BP234" s="199">
        <f>IFERROR(SQRT(($E234-$E$1136)^2+($U234-$U$1136)^2),0)</f>
        <v>2.8000840025200754E-2</v>
      </c>
      <c r="BQ234" s="197" t="str">
        <f>IF(BP234&lt;=SMALL(BP$3:BP$1130,1),"MAS PARECIDO","NO")</f>
        <v>NO</v>
      </c>
      <c r="BR234" s="197" t="str">
        <f>IF(BP234&lt;=SMALL(BP$3:BP$1130,5),"SIMILAR","NO")</f>
        <v>NO</v>
      </c>
      <c r="BS234" s="197" t="str">
        <f t="shared" si="247"/>
        <v>N/A</v>
      </c>
      <c r="BT234" s="197">
        <f t="shared" si="248"/>
        <v>0</v>
      </c>
      <c r="BU234" s="198">
        <f t="shared" si="249"/>
        <v>0</v>
      </c>
      <c r="BV234" s="199">
        <f>IFERROR(SQRT(($E234-$E$1136)^2+($X234-$X$1136)^2),0)</f>
        <v>2.8000840025200754E-2</v>
      </c>
      <c r="BW234" s="197" t="str">
        <f>IF(BV234&lt;=SMALL(BV$3:BV$1130,1),"MAS PARECIDO","NO")</f>
        <v>NO</v>
      </c>
      <c r="BX234" s="197" t="str">
        <f>IF(BV234&lt;=SMALL(BV$3:BV$1130,5),"SIMILAR","NO")</f>
        <v>NO</v>
      </c>
      <c r="BY234" s="197" t="str">
        <f t="shared" si="250"/>
        <v>N/A</v>
      </c>
      <c r="BZ234" s="197">
        <f t="shared" si="251"/>
        <v>0</v>
      </c>
      <c r="CA234" s="198">
        <f t="shared" si="252"/>
        <v>0</v>
      </c>
      <c r="CB234" s="199">
        <f>IFERROR(SQRT(($E234-$E$1136)^2+($AA234-$AA$1136)^2),0)</f>
        <v>1.0003919467099467</v>
      </c>
      <c r="CC234" s="197" t="str">
        <f>IF(CB234&lt;=SMALL(CB$3:CB$1130,1),"MAS PARECIDO","NO")</f>
        <v>NO</v>
      </c>
      <c r="CD234" s="197" t="str">
        <f>IF(CB234&lt;=SMALL(CB$3:CB$1130,5),"SIMILAR","NO")</f>
        <v>NO</v>
      </c>
      <c r="CE234" s="197" t="str">
        <f t="shared" si="253"/>
        <v>N/A</v>
      </c>
      <c r="CF234" s="197">
        <f t="shared" si="254"/>
        <v>0</v>
      </c>
      <c r="CG234" s="198">
        <f t="shared" si="255"/>
        <v>0</v>
      </c>
      <c r="CH234" s="199">
        <f>IFERROR(SQRT(($E234-$E$1136)^2+($AD234-$AD$1136)^2),0)</f>
        <v>2.8000840025200754E-2</v>
      </c>
      <c r="CI234" s="197" t="str">
        <f>IF(CH234&lt;=SMALL(CH$3:CH$1130,1),"MAS PARECIDO","NO")</f>
        <v>NO</v>
      </c>
      <c r="CJ234" s="197" t="str">
        <f>IF(CH234&lt;=SMALL(CH$3:CH$1130,5),"SIMILAR","NO")</f>
        <v>NO</v>
      </c>
      <c r="CK234" s="197" t="str">
        <f t="shared" si="256"/>
        <v>N/A</v>
      </c>
      <c r="CL234" s="197">
        <f t="shared" si="257"/>
        <v>0</v>
      </c>
      <c r="CM234" s="198">
        <f t="shared" si="258"/>
        <v>0</v>
      </c>
      <c r="CN234" s="199">
        <f>IFERROR(SQRT(($E234-$E$1136)^2+($AG234-$AG$1136)^2),0)</f>
        <v>1.0003919467099467</v>
      </c>
      <c r="CO234" s="197" t="str">
        <f>IF(CN234&lt;=SMALL(CN$3:CN$1130,1),"MAS PARECIDO","NO")</f>
        <v>NO</v>
      </c>
      <c r="CP234" s="197" t="str">
        <f>IF(CN234&lt;=SMALL(CN$3:CN$1130,5),"SIMILAR","NO")</f>
        <v>NO</v>
      </c>
      <c r="CQ234" s="197" t="str">
        <f t="shared" si="259"/>
        <v>N/A</v>
      </c>
      <c r="CR234" s="197">
        <f t="shared" si="260"/>
        <v>0</v>
      </c>
      <c r="CS234" s="198">
        <f t="shared" si="261"/>
        <v>0</v>
      </c>
      <c r="CT234" s="199">
        <f>IFERROR(SQRT(($E234-$E$1136)^2+($AJ234-$AJ$1136)^2),0)</f>
        <v>2.8000840025200754E-2</v>
      </c>
      <c r="CU234" s="197" t="str">
        <f>IF(CT234&lt;=SMALL(CT$3:CT$1130,1),"MAS PARECIDO","NO")</f>
        <v>NO</v>
      </c>
      <c r="CV234" s="197" t="str">
        <f>IF(CT234&lt;=SMALL(CT$3:CT$1130,5),"SIMILAR","NO")</f>
        <v>NO</v>
      </c>
      <c r="CW234" s="197" t="str">
        <f t="shared" si="262"/>
        <v>N/A</v>
      </c>
      <c r="CX234" s="197">
        <f t="shared" si="263"/>
        <v>0</v>
      </c>
      <c r="CY234" s="198">
        <f t="shared" si="264"/>
        <v>0</v>
      </c>
      <c r="CZ234" s="2" t="s">
        <v>1698</v>
      </c>
      <c r="DA234" s="2" t="s">
        <v>1699</v>
      </c>
      <c r="DB234" s="2">
        <v>0</v>
      </c>
      <c r="DC234" s="2" t="s">
        <v>189</v>
      </c>
    </row>
    <row r="235" spans="1:107">
      <c r="A235" s="24" t="s">
        <v>486</v>
      </c>
      <c r="B235" s="46">
        <v>80808</v>
      </c>
      <c r="C235" s="190">
        <f>(B235-$B$1132)/($B$1133-$B$1132)</f>
        <v>8.9192180564454382E-2</v>
      </c>
      <c r="D235" s="46">
        <v>6500</v>
      </c>
      <c r="E235" s="190">
        <f>(D235-$D$1132)/($D$1133-$D$1132)</f>
        <v>1.297038911167335E-2</v>
      </c>
      <c r="F235" s="46" t="s">
        <v>191</v>
      </c>
      <c r="G235" s="192">
        <f>VLOOKUP(F235,'DATOS DE SOPORTE'!$Y$5:$Z$8,2,FALSE)</f>
        <v>1</v>
      </c>
      <c r="H235" s="190">
        <f>(G235-$G$1132)/($G$1133-$G$1132)</f>
        <v>0</v>
      </c>
      <c r="I235" s="50">
        <v>0</v>
      </c>
      <c r="J235" s="200">
        <f t="shared" si="224"/>
        <v>0</v>
      </c>
      <c r="K235" s="190">
        <f>(J235-$J$1132)/($J$1133-$J$1132)</f>
        <v>0</v>
      </c>
      <c r="L235" s="193" t="str">
        <f t="shared" si="225"/>
        <v>NO</v>
      </c>
      <c r="M235" s="46" t="s">
        <v>192</v>
      </c>
      <c r="N235" s="192">
        <f t="shared" si="226"/>
        <v>2</v>
      </c>
      <c r="O235" s="190">
        <f>(N235-N$1132)/(N$1133-N$1132)</f>
        <v>1</v>
      </c>
      <c r="P235" s="46" t="s">
        <v>58</v>
      </c>
      <c r="Q235" s="192">
        <f t="shared" si="227"/>
        <v>3</v>
      </c>
      <c r="R235" s="190">
        <f>(Q235-Q$1132)/(Q$1133-Q$1132)</f>
        <v>1</v>
      </c>
      <c r="S235" s="46" t="s">
        <v>194</v>
      </c>
      <c r="T235" s="192">
        <f t="shared" si="228"/>
        <v>1</v>
      </c>
      <c r="U235" s="190">
        <f>(T235-T$1132)/(T$1133-T$1132)</f>
        <v>0</v>
      </c>
      <c r="V235" s="46" t="s">
        <v>212</v>
      </c>
      <c r="W235" s="194">
        <f>VLOOKUP(V235,'DATOS DE SOPORTE'!$S$5:$T$10,2,FALSE)</f>
        <v>3</v>
      </c>
      <c r="X235" s="201">
        <f>(W235-W$1132)/(W$1133-W$1132)</f>
        <v>0.4</v>
      </c>
      <c r="Y235" s="46" t="s">
        <v>188</v>
      </c>
      <c r="Z235" s="194">
        <f t="shared" si="229"/>
        <v>1</v>
      </c>
      <c r="AA235" s="201">
        <f>(Z235-Z$1132)/(Z$1133-Z$1132)</f>
        <v>0</v>
      </c>
      <c r="AB235" s="46" t="s">
        <v>136</v>
      </c>
      <c r="AC235" s="194">
        <f t="shared" si="230"/>
        <v>2</v>
      </c>
      <c r="AD235" s="201">
        <f>(AC235-AC$1132)/(AC$1133-AC$1132)</f>
        <v>1</v>
      </c>
      <c r="AE235" s="46" t="s">
        <v>136</v>
      </c>
      <c r="AF235" s="194">
        <f t="shared" si="231"/>
        <v>2</v>
      </c>
      <c r="AG235" s="201">
        <f>(AF235-AF$1132)/(AF$1133-AF$1132)</f>
        <v>1</v>
      </c>
      <c r="AH235" s="24" t="s">
        <v>67</v>
      </c>
      <c r="AI235" s="194">
        <f>VLOOKUP(AH235,'DATOS DE SOPORTE'!$V$5:$W$8,2,FALSE)</f>
        <v>1</v>
      </c>
      <c r="AJ235" s="201">
        <f>(AI235-AI$1132)/(AI$1133-AI$1132)</f>
        <v>0</v>
      </c>
      <c r="AK235" s="58" t="str">
        <f t="shared" si="170"/>
        <v>Bueno</v>
      </c>
      <c r="AL235" s="196">
        <f>IFERROR(SQRT(($E235-$E$1136)^2+($C235-$C$1136)^2),0)</f>
        <v>0.11667338844103481</v>
      </c>
      <c r="AM235" s="197" t="str">
        <f>IF(AL235&lt;=SMALL($AL$3:$AL$1130,1),"MAS PARECIDO","NO")</f>
        <v>NO</v>
      </c>
      <c r="AN235" s="197" t="str">
        <f>IF(AL235&lt;=SMALL($AL$3:$AL$1130,5),"SIMILAR","NO")</f>
        <v>NO</v>
      </c>
      <c r="AO235" s="197" t="str">
        <f t="shared" si="232"/>
        <v>N/A</v>
      </c>
      <c r="AP235" s="197">
        <f t="shared" si="233"/>
        <v>0</v>
      </c>
      <c r="AQ235" s="198">
        <f t="shared" si="234"/>
        <v>0</v>
      </c>
      <c r="AR235" s="196">
        <f>IFERROR(SQRT(($E235-$E$1136)^2+($H235-$H$1136)^2),0)</f>
        <v>0.33358675221232548</v>
      </c>
      <c r="AS235" s="197" t="str">
        <f>IF(AR235&lt;=SMALL(AR$3:AR$1130,1),"MAS PARECIDO","NO")</f>
        <v>NO</v>
      </c>
      <c r="AT235" s="197" t="str">
        <f>IF(AR235&lt;=SMALL(AR$3:AR$1130,5),"SIMILAR","NO")</f>
        <v>NO</v>
      </c>
      <c r="AU235" s="197" t="str">
        <f t="shared" si="235"/>
        <v>N/A</v>
      </c>
      <c r="AV235" s="197">
        <f t="shared" si="236"/>
        <v>0</v>
      </c>
      <c r="AW235" s="198">
        <f t="shared" si="237"/>
        <v>0</v>
      </c>
      <c r="AX235" s="199">
        <f>IFERROR(SQRT(($E235-$E$1136)^2+($K235-$K$1136)^2),0)</f>
        <v>0.20042207997238309</v>
      </c>
      <c r="AY235" s="197" t="str">
        <f>IF(AX235&lt;=SMALL(AX$3:AX$1130,1),"MAS PARECIDO","NO")</f>
        <v>NO</v>
      </c>
      <c r="AZ235" s="197" t="str">
        <f>IF(AX235&lt;=SMALL(AX$3:AX$1130,5),"SIMILAR","NO")</f>
        <v>NO</v>
      </c>
      <c r="BA235" s="197" t="str">
        <f t="shared" si="238"/>
        <v>N/A</v>
      </c>
      <c r="BB235" s="197">
        <f t="shared" si="239"/>
        <v>0</v>
      </c>
      <c r="BC235" s="198">
        <f t="shared" si="240"/>
        <v>0</v>
      </c>
      <c r="BD235" s="196">
        <f>IFERROR(SQRT(($E235-$E$1136)^2+($O235-$O$1136)^2),0)</f>
        <v>1.3000390011700351E-2</v>
      </c>
      <c r="BE235" s="197" t="str">
        <f>IF(BD235&lt;=SMALL(BD$3:BD$1130,1),"MAS PARECIDO","NO")</f>
        <v>NO</v>
      </c>
      <c r="BF235" s="197" t="str">
        <f>IF(BD235&lt;=SMALL(BD$3:BD$1130,5),"SIMILAR","NO")</f>
        <v>NO</v>
      </c>
      <c r="BG235" s="197" t="str">
        <f t="shared" si="241"/>
        <v>N/A</v>
      </c>
      <c r="BH235" s="197">
        <f t="shared" si="242"/>
        <v>0</v>
      </c>
      <c r="BI235" s="198">
        <f t="shared" si="243"/>
        <v>0</v>
      </c>
      <c r="BJ235" s="199">
        <f>IFERROR(SQRT(($E235-$E$1136)^2+($R235-$R$1136)^2),0)</f>
        <v>0.50016898158568002</v>
      </c>
      <c r="BK235" s="197" t="str">
        <f>IF(BJ235&lt;=SMALL(BJ$3:BJ$1130,1),"MAS PARECIDO","NO")</f>
        <v>NO</v>
      </c>
      <c r="BL235" s="197" t="str">
        <f>IF(BJ235&lt;=SMALL(BJ$3:BJ$1130,5),"SIMILAR","NO")</f>
        <v>NO</v>
      </c>
      <c r="BM235" s="197" t="str">
        <f t="shared" si="244"/>
        <v>N/A</v>
      </c>
      <c r="BN235" s="197">
        <f t="shared" si="245"/>
        <v>0</v>
      </c>
      <c r="BO235" s="198">
        <f t="shared" si="246"/>
        <v>0</v>
      </c>
      <c r="BP235" s="199">
        <f>IFERROR(SQRT(($E235-$E$1136)^2+($U235-$U$1136)^2),0)</f>
        <v>1.3000390011700351E-2</v>
      </c>
      <c r="BQ235" s="197" t="str">
        <f>IF(BP235&lt;=SMALL(BP$3:BP$1130,1),"MAS PARECIDO","NO")</f>
        <v>NO</v>
      </c>
      <c r="BR235" s="197" t="str">
        <f>IF(BP235&lt;=SMALL(BP$3:BP$1130,5),"SIMILAR","NO")</f>
        <v>NO</v>
      </c>
      <c r="BS235" s="197" t="str">
        <f t="shared" si="247"/>
        <v>N/A</v>
      </c>
      <c r="BT235" s="197">
        <f t="shared" si="248"/>
        <v>0</v>
      </c>
      <c r="BU235" s="198">
        <f t="shared" si="249"/>
        <v>0</v>
      </c>
      <c r="BV235" s="199">
        <f>IFERROR(SQRT(($E235-$E$1136)^2+($X235-$X$1136)^2),0)</f>
        <v>0.40021120691511919</v>
      </c>
      <c r="BW235" s="197" t="str">
        <f>IF(BV235&lt;=SMALL(BV$3:BV$1130,1),"MAS PARECIDO","NO")</f>
        <v>NO</v>
      </c>
      <c r="BX235" s="197" t="str">
        <f>IF(BV235&lt;=SMALL(BV$3:BV$1130,5),"SIMILAR","NO")</f>
        <v>NO</v>
      </c>
      <c r="BY235" s="197" t="str">
        <f t="shared" si="250"/>
        <v>N/A</v>
      </c>
      <c r="BZ235" s="197">
        <f t="shared" si="251"/>
        <v>0</v>
      </c>
      <c r="CA235" s="198">
        <f t="shared" si="252"/>
        <v>0</v>
      </c>
      <c r="CB235" s="199">
        <f>IFERROR(SQRT(($E235-$E$1136)^2+($AA235-$AA$1136)^2),0)</f>
        <v>1.3000390011700351E-2</v>
      </c>
      <c r="CC235" s="197" t="str">
        <f>IF(CB235&lt;=SMALL(CB$3:CB$1130,1),"MAS PARECIDO","NO")</f>
        <v>NO</v>
      </c>
      <c r="CD235" s="197" t="str">
        <f>IF(CB235&lt;=SMALL(CB$3:CB$1130,5),"SIMILAR","NO")</f>
        <v>NO</v>
      </c>
      <c r="CE235" s="197" t="str">
        <f t="shared" si="253"/>
        <v>N/A</v>
      </c>
      <c r="CF235" s="197">
        <f t="shared" si="254"/>
        <v>0</v>
      </c>
      <c r="CG235" s="198">
        <f t="shared" si="255"/>
        <v>0</v>
      </c>
      <c r="CH235" s="199">
        <f>IFERROR(SQRT(($E235-$E$1136)^2+($AD235-$AD$1136)^2),0)</f>
        <v>1.3000390011700351E-2</v>
      </c>
      <c r="CI235" s="197" t="str">
        <f>IF(CH235&lt;=SMALL(CH$3:CH$1130,1),"MAS PARECIDO","NO")</f>
        <v>NO</v>
      </c>
      <c r="CJ235" s="197" t="str">
        <f>IF(CH235&lt;=SMALL(CH$3:CH$1130,5),"SIMILAR","NO")</f>
        <v>NO</v>
      </c>
      <c r="CK235" s="197" t="str">
        <f t="shared" si="256"/>
        <v>N/A</v>
      </c>
      <c r="CL235" s="197">
        <f t="shared" si="257"/>
        <v>0</v>
      </c>
      <c r="CM235" s="198">
        <f t="shared" si="258"/>
        <v>0</v>
      </c>
      <c r="CN235" s="199">
        <f>IFERROR(SQRT(($E235-$E$1136)^2+($AG235-$AG$1136)^2),0)</f>
        <v>1.3000390011700351E-2</v>
      </c>
      <c r="CO235" s="197" t="str">
        <f>IF(CN235&lt;=SMALL(CN$3:CN$1130,1),"MAS PARECIDO","NO")</f>
        <v>NO</v>
      </c>
      <c r="CP235" s="197" t="str">
        <f>IF(CN235&lt;=SMALL(CN$3:CN$1130,5),"SIMILAR","NO")</f>
        <v>NO</v>
      </c>
      <c r="CQ235" s="197" t="str">
        <f t="shared" si="259"/>
        <v>N/A</v>
      </c>
      <c r="CR235" s="197">
        <f t="shared" si="260"/>
        <v>0</v>
      </c>
      <c r="CS235" s="198">
        <f t="shared" si="261"/>
        <v>0</v>
      </c>
      <c r="CT235" s="199">
        <f>IFERROR(SQRT(($E235-$E$1136)^2+($AJ235-$AJ$1136)^2),0)</f>
        <v>1.3000390011700351E-2</v>
      </c>
      <c r="CU235" s="197" t="str">
        <f>IF(CT235&lt;=SMALL(CT$3:CT$1130,1),"MAS PARECIDO","NO")</f>
        <v>NO</v>
      </c>
      <c r="CV235" s="197" t="str">
        <f>IF(CT235&lt;=SMALL(CT$3:CT$1130,5),"SIMILAR","NO")</f>
        <v>NO</v>
      </c>
      <c r="CW235" s="197" t="str">
        <f t="shared" si="262"/>
        <v>N/A</v>
      </c>
      <c r="CX235" s="197">
        <f t="shared" si="263"/>
        <v>0</v>
      </c>
      <c r="CY235" s="198">
        <f t="shared" si="264"/>
        <v>0</v>
      </c>
      <c r="CZ235" s="2" t="s">
        <v>1700</v>
      </c>
      <c r="DA235" s="2" t="s">
        <v>1701</v>
      </c>
      <c r="DB235" s="2">
        <v>0</v>
      </c>
      <c r="DC235" s="2" t="s">
        <v>189</v>
      </c>
    </row>
    <row r="236" spans="1:107">
      <c r="A236" s="24" t="s">
        <v>487</v>
      </c>
      <c r="B236" s="46">
        <v>39676</v>
      </c>
      <c r="C236" s="190">
        <f>(B236-$B$1132)/($B$1133-$B$1132)</f>
        <v>4.1112442542217437E-2</v>
      </c>
      <c r="D236" s="46">
        <v>240000</v>
      </c>
      <c r="E236" s="190">
        <f>(D236-$D$1132)/($D$1133-$D$1132)</f>
        <v>0.47998439953198596</v>
      </c>
      <c r="F236" s="46" t="s">
        <v>53</v>
      </c>
      <c r="G236" s="192">
        <f>VLOOKUP(F236,'DATOS DE SOPORTE'!$Y$5:$Z$8,2,FALSE)</f>
        <v>2</v>
      </c>
      <c r="H236" s="190">
        <f>(G236-$G$1132)/($G$1133-$G$1132)</f>
        <v>0.33333333333333331</v>
      </c>
      <c r="I236" s="50">
        <v>2</v>
      </c>
      <c r="J236" s="200">
        <f t="shared" si="224"/>
        <v>2</v>
      </c>
      <c r="K236" s="190">
        <f>(J236-$J$1132)/($J$1133-$J$1132)</f>
        <v>0.4</v>
      </c>
      <c r="L236" s="193" t="str">
        <f t="shared" si="225"/>
        <v>SI</v>
      </c>
      <c r="M236" s="46" t="s">
        <v>56</v>
      </c>
      <c r="N236" s="192">
        <f t="shared" si="226"/>
        <v>1</v>
      </c>
      <c r="O236" s="190">
        <f>(N236-N$1132)/(N$1133-N$1132)</f>
        <v>0</v>
      </c>
      <c r="P236" s="46" t="s">
        <v>196</v>
      </c>
      <c r="Q236" s="192">
        <f t="shared" si="227"/>
        <v>1</v>
      </c>
      <c r="R236" s="190">
        <f>(Q236-Q$1132)/(Q$1133-Q$1132)</f>
        <v>0</v>
      </c>
      <c r="S236" s="46"/>
      <c r="T236" s="192">
        <f t="shared" si="228"/>
        <v>2</v>
      </c>
      <c r="U236" s="190">
        <f>(T236-T$1132)/(T$1133-T$1132)</f>
        <v>1</v>
      </c>
      <c r="V236" s="46" t="s">
        <v>212</v>
      </c>
      <c r="W236" s="194">
        <f>VLOOKUP(V236,'DATOS DE SOPORTE'!$S$5:$T$10,2,FALSE)</f>
        <v>3</v>
      </c>
      <c r="X236" s="201">
        <f>(W236-W$1132)/(W$1133-W$1132)</f>
        <v>0.4</v>
      </c>
      <c r="Y236" s="46" t="s">
        <v>188</v>
      </c>
      <c r="Z236" s="194">
        <f t="shared" si="229"/>
        <v>1</v>
      </c>
      <c r="AA236" s="201">
        <f>(Z236-Z$1132)/(Z$1133-Z$1132)</f>
        <v>0</v>
      </c>
      <c r="AB236" s="46" t="s">
        <v>136</v>
      </c>
      <c r="AC236" s="194">
        <f t="shared" si="230"/>
        <v>2</v>
      </c>
      <c r="AD236" s="201">
        <f>(AC236-AC$1132)/(AC$1133-AC$1132)</f>
        <v>1</v>
      </c>
      <c r="AE236" s="46" t="s">
        <v>136</v>
      </c>
      <c r="AF236" s="194">
        <f t="shared" si="231"/>
        <v>2</v>
      </c>
      <c r="AG236" s="201">
        <f>(AF236-AF$1132)/(AF$1133-AF$1132)</f>
        <v>1</v>
      </c>
      <c r="AH236" s="24" t="s">
        <v>67</v>
      </c>
      <c r="AI236" s="194">
        <f>VLOOKUP(AH236,'DATOS DE SOPORTE'!$V$5:$W$8,2,FALSE)</f>
        <v>1</v>
      </c>
      <c r="AJ236" s="201">
        <f>(AI236-AI$1132)/(AI$1133-AI$1132)</f>
        <v>0</v>
      </c>
      <c r="AK236" s="58" t="str">
        <f t="shared" si="170"/>
        <v>Bueno</v>
      </c>
      <c r="AL236" s="196">
        <f>IFERROR(SQRT(($E236-$E$1136)^2+($C236-$C$1136)^2),0)</f>
        <v>0.50726575138595531</v>
      </c>
      <c r="AM236" s="197" t="str">
        <f>IF(AL236&lt;=SMALL($AL$3:$AL$1130,1),"MAS PARECIDO","NO")</f>
        <v>NO</v>
      </c>
      <c r="AN236" s="197" t="str">
        <f>IF(AL236&lt;=SMALL($AL$3:$AL$1130,5),"SIMILAR","NO")</f>
        <v>NO</v>
      </c>
      <c r="AO236" s="197" t="str">
        <f t="shared" si="232"/>
        <v>N/A</v>
      </c>
      <c r="AP236" s="197">
        <f t="shared" si="233"/>
        <v>0</v>
      </c>
      <c r="AQ236" s="198">
        <f t="shared" si="234"/>
        <v>0</v>
      </c>
      <c r="AR236" s="196">
        <f>IFERROR(SQRT(($E236-$E$1136)^2+($H236-$H$1136)^2),0)</f>
        <v>0.48001440043201299</v>
      </c>
      <c r="AS236" s="197" t="str">
        <f>IF(AR236&lt;=SMALL(AR$3:AR$1130,1),"MAS PARECIDO","NO")</f>
        <v>NO</v>
      </c>
      <c r="AT236" s="197" t="str">
        <f>IF(AR236&lt;=SMALL(AR$3:AR$1130,5),"SIMILAR","NO")</f>
        <v>NO</v>
      </c>
      <c r="AU236" s="197" t="str">
        <f t="shared" si="235"/>
        <v>N/A</v>
      </c>
      <c r="AV236" s="197">
        <f t="shared" si="236"/>
        <v>0</v>
      </c>
      <c r="AW236" s="198">
        <f t="shared" si="237"/>
        <v>0</v>
      </c>
      <c r="AX236" s="199">
        <f>IFERROR(SQRT(($E236-$E$1136)^2+($K236-$K$1136)^2),0)</f>
        <v>0.5200132927359693</v>
      </c>
      <c r="AY236" s="197" t="str">
        <f>IF(AX236&lt;=SMALL(AX$3:AX$1130,1),"MAS PARECIDO","NO")</f>
        <v>NO</v>
      </c>
      <c r="AZ236" s="197" t="str">
        <f>IF(AX236&lt;=SMALL(AX$3:AX$1130,5),"SIMILAR","NO")</f>
        <v>NO</v>
      </c>
      <c r="BA236" s="197" t="str">
        <f t="shared" si="238"/>
        <v>N/A</v>
      </c>
      <c r="BB236" s="197">
        <f t="shared" si="239"/>
        <v>0</v>
      </c>
      <c r="BC236" s="198">
        <f t="shared" si="240"/>
        <v>0</v>
      </c>
      <c r="BD236" s="196">
        <f>IFERROR(SQRT(($E236-$E$1136)^2+($O236-$O$1136)^2),0)</f>
        <v>1.1092402014992537</v>
      </c>
      <c r="BE236" s="197" t="str">
        <f>IF(BD236&lt;=SMALL(BD$3:BD$1130,1),"MAS PARECIDO","NO")</f>
        <v>NO</v>
      </c>
      <c r="BF236" s="197" t="str">
        <f>IF(BD236&lt;=SMALL(BD$3:BD$1130,5),"SIMILAR","NO")</f>
        <v>NO</v>
      </c>
      <c r="BG236" s="197" t="str">
        <f t="shared" si="241"/>
        <v>N/A</v>
      </c>
      <c r="BH236" s="197">
        <f t="shared" si="242"/>
        <v>0</v>
      </c>
      <c r="BI236" s="198">
        <f t="shared" si="243"/>
        <v>0</v>
      </c>
      <c r="BJ236" s="199">
        <f>IFERROR(SQRT(($E236-$E$1136)^2+($R236-$R$1136)^2),0)</f>
        <v>0.69311891088189548</v>
      </c>
      <c r="BK236" s="197" t="str">
        <f>IF(BJ236&lt;=SMALL(BJ$3:BJ$1130,1),"MAS PARECIDO","NO")</f>
        <v>NO</v>
      </c>
      <c r="BL236" s="197" t="str">
        <f>IF(BJ236&lt;=SMALL(BJ$3:BJ$1130,5),"SIMILAR","NO")</f>
        <v>NO</v>
      </c>
      <c r="BM236" s="197" t="str">
        <f t="shared" si="244"/>
        <v>N/A</v>
      </c>
      <c r="BN236" s="197">
        <f t="shared" si="245"/>
        <v>0</v>
      </c>
      <c r="BO236" s="198">
        <f t="shared" si="246"/>
        <v>0</v>
      </c>
      <c r="BP236" s="199">
        <f>IFERROR(SQRT(($E236-$E$1136)^2+($U236-$U$1136)^2),0)</f>
        <v>1.1092402014992537</v>
      </c>
      <c r="BQ236" s="197" t="str">
        <f>IF(BP236&lt;=SMALL(BP$3:BP$1130,1),"MAS PARECIDO","NO")</f>
        <v>NO</v>
      </c>
      <c r="BR236" s="197" t="str">
        <f>IF(BP236&lt;=SMALL(BP$3:BP$1130,5),"SIMILAR","NO")</f>
        <v>NO</v>
      </c>
      <c r="BS236" s="197" t="str">
        <f t="shared" si="247"/>
        <v>N/A</v>
      </c>
      <c r="BT236" s="197">
        <f t="shared" si="248"/>
        <v>0</v>
      </c>
      <c r="BU236" s="198">
        <f t="shared" si="249"/>
        <v>0</v>
      </c>
      <c r="BV236" s="199">
        <f>IFERROR(SQRT(($E236-$E$1136)^2+($X236-$X$1136)^2),0)</f>
        <v>0.62483103685884955</v>
      </c>
      <c r="BW236" s="197" t="str">
        <f>IF(BV236&lt;=SMALL(BV$3:BV$1130,1),"MAS PARECIDO","NO")</f>
        <v>NO</v>
      </c>
      <c r="BX236" s="197" t="str">
        <f>IF(BV236&lt;=SMALL(BV$3:BV$1130,5),"SIMILAR","NO")</f>
        <v>NO</v>
      </c>
      <c r="BY236" s="197" t="str">
        <f t="shared" si="250"/>
        <v>N/A</v>
      </c>
      <c r="BZ236" s="197">
        <f t="shared" si="251"/>
        <v>0</v>
      </c>
      <c r="CA236" s="198">
        <f t="shared" si="252"/>
        <v>0</v>
      </c>
      <c r="CB236" s="199">
        <f>IFERROR(SQRT(($E236-$E$1136)^2+($AA236-$AA$1136)^2),0)</f>
        <v>0.48001440043201299</v>
      </c>
      <c r="CC236" s="197" t="str">
        <f>IF(CB236&lt;=SMALL(CB$3:CB$1130,1),"MAS PARECIDO","NO")</f>
        <v>NO</v>
      </c>
      <c r="CD236" s="197" t="str">
        <f>IF(CB236&lt;=SMALL(CB$3:CB$1130,5),"SIMILAR","NO")</f>
        <v>NO</v>
      </c>
      <c r="CE236" s="197" t="str">
        <f t="shared" si="253"/>
        <v>N/A</v>
      </c>
      <c r="CF236" s="197">
        <f t="shared" si="254"/>
        <v>0</v>
      </c>
      <c r="CG236" s="198">
        <f t="shared" si="255"/>
        <v>0</v>
      </c>
      <c r="CH236" s="199">
        <f>IFERROR(SQRT(($E236-$E$1136)^2+($AD236-$AD$1136)^2),0)</f>
        <v>0.48001440043201299</v>
      </c>
      <c r="CI236" s="197" t="str">
        <f>IF(CH236&lt;=SMALL(CH$3:CH$1130,1),"MAS PARECIDO","NO")</f>
        <v>NO</v>
      </c>
      <c r="CJ236" s="197" t="str">
        <f>IF(CH236&lt;=SMALL(CH$3:CH$1130,5),"SIMILAR","NO")</f>
        <v>NO</v>
      </c>
      <c r="CK236" s="197" t="str">
        <f t="shared" si="256"/>
        <v>N/A</v>
      </c>
      <c r="CL236" s="197">
        <f t="shared" si="257"/>
        <v>0</v>
      </c>
      <c r="CM236" s="198">
        <f t="shared" si="258"/>
        <v>0</v>
      </c>
      <c r="CN236" s="199">
        <f>IFERROR(SQRT(($E236-$E$1136)^2+($AG236-$AG$1136)^2),0)</f>
        <v>0.48001440043201299</v>
      </c>
      <c r="CO236" s="197" t="str">
        <f>IF(CN236&lt;=SMALL(CN$3:CN$1130,1),"MAS PARECIDO","NO")</f>
        <v>NO</v>
      </c>
      <c r="CP236" s="197" t="str">
        <f>IF(CN236&lt;=SMALL(CN$3:CN$1130,5),"SIMILAR","NO")</f>
        <v>NO</v>
      </c>
      <c r="CQ236" s="197" t="str">
        <f t="shared" si="259"/>
        <v>N/A</v>
      </c>
      <c r="CR236" s="197">
        <f t="shared" si="260"/>
        <v>0</v>
      </c>
      <c r="CS236" s="198">
        <f t="shared" si="261"/>
        <v>0</v>
      </c>
      <c r="CT236" s="199">
        <f>IFERROR(SQRT(($E236-$E$1136)^2+($AJ236-$AJ$1136)^2),0)</f>
        <v>0.48001440043201299</v>
      </c>
      <c r="CU236" s="197" t="str">
        <f>IF(CT236&lt;=SMALL(CT$3:CT$1130,1),"MAS PARECIDO","NO")</f>
        <v>NO</v>
      </c>
      <c r="CV236" s="197" t="str">
        <f>IF(CT236&lt;=SMALL(CT$3:CT$1130,5),"SIMILAR","NO")</f>
        <v>NO</v>
      </c>
      <c r="CW236" s="197" t="str">
        <f t="shared" si="262"/>
        <v>N/A</v>
      </c>
      <c r="CX236" s="197">
        <f t="shared" si="263"/>
        <v>0</v>
      </c>
      <c r="CY236" s="198">
        <f t="shared" si="264"/>
        <v>0</v>
      </c>
      <c r="CZ236" s="2" t="s">
        <v>1702</v>
      </c>
      <c r="DA236" s="2" t="s">
        <v>1703</v>
      </c>
      <c r="DB236" s="2">
        <v>0</v>
      </c>
      <c r="DC236" s="2" t="s">
        <v>189</v>
      </c>
    </row>
    <row r="237" spans="1:107">
      <c r="A237" s="24" t="s">
        <v>488</v>
      </c>
      <c r="B237" s="46">
        <v>58500</v>
      </c>
      <c r="C237" s="190">
        <f>(B237-$B$1132)/($B$1133-$B$1132)</f>
        <v>6.3116064747084408E-2</v>
      </c>
      <c r="D237" s="46">
        <v>15000</v>
      </c>
      <c r="E237" s="190">
        <f>(D237-$D$1132)/($D$1133-$D$1132)</f>
        <v>2.9970899126973809E-2</v>
      </c>
      <c r="F237" s="46" t="s">
        <v>53</v>
      </c>
      <c r="G237" s="192">
        <f>VLOOKUP(F237,'DATOS DE SOPORTE'!$Y$5:$Z$8,2,FALSE)</f>
        <v>2</v>
      </c>
      <c r="H237" s="190">
        <f>(G237-$G$1132)/($G$1133-$G$1132)</f>
        <v>0.33333333333333331</v>
      </c>
      <c r="I237" s="50">
        <v>2</v>
      </c>
      <c r="J237" s="200">
        <f t="shared" si="224"/>
        <v>2</v>
      </c>
      <c r="K237" s="190">
        <f>(J237-$J$1132)/($J$1133-$J$1132)</f>
        <v>0.4</v>
      </c>
      <c r="L237" s="193" t="str">
        <f t="shared" si="225"/>
        <v>SI</v>
      </c>
      <c r="M237" s="46" t="s">
        <v>56</v>
      </c>
      <c r="N237" s="192">
        <f t="shared" si="226"/>
        <v>1</v>
      </c>
      <c r="O237" s="190">
        <f>(N237-N$1132)/(N$1133-N$1132)</f>
        <v>0</v>
      </c>
      <c r="P237" s="46" t="s">
        <v>193</v>
      </c>
      <c r="Q237" s="192">
        <f t="shared" si="227"/>
        <v>2</v>
      </c>
      <c r="R237" s="190">
        <f>(Q237-Q$1132)/(Q$1133-Q$1132)</f>
        <v>0.5</v>
      </c>
      <c r="S237" s="46" t="s">
        <v>194</v>
      </c>
      <c r="T237" s="192">
        <f t="shared" si="228"/>
        <v>1</v>
      </c>
      <c r="U237" s="190">
        <f>(T237-T$1132)/(T$1133-T$1132)</f>
        <v>0</v>
      </c>
      <c r="V237" s="46" t="s">
        <v>212</v>
      </c>
      <c r="W237" s="194">
        <f>VLOOKUP(V237,'DATOS DE SOPORTE'!$S$5:$T$10,2,FALSE)</f>
        <v>3</v>
      </c>
      <c r="X237" s="201">
        <f>(W237-W$1132)/(W$1133-W$1132)</f>
        <v>0.4</v>
      </c>
      <c r="Y237" s="46" t="s">
        <v>188</v>
      </c>
      <c r="Z237" s="194">
        <f t="shared" si="229"/>
        <v>1</v>
      </c>
      <c r="AA237" s="201">
        <f>(Z237-Z$1132)/(Z$1133-Z$1132)</f>
        <v>0</v>
      </c>
      <c r="AB237" s="46" t="s">
        <v>136</v>
      </c>
      <c r="AC237" s="194">
        <f t="shared" si="230"/>
        <v>2</v>
      </c>
      <c r="AD237" s="201">
        <f>(AC237-AC$1132)/(AC$1133-AC$1132)</f>
        <v>1</v>
      </c>
      <c r="AE237" s="46" t="s">
        <v>136</v>
      </c>
      <c r="AF237" s="194">
        <f t="shared" si="231"/>
        <v>2</v>
      </c>
      <c r="AG237" s="201">
        <f>(AF237-AF$1132)/(AF$1133-AF$1132)</f>
        <v>1</v>
      </c>
      <c r="AH237" s="24" t="s">
        <v>67</v>
      </c>
      <c r="AI237" s="194">
        <f>VLOOKUP(AH237,'DATOS DE SOPORTE'!$V$5:$W$8,2,FALSE)</f>
        <v>1</v>
      </c>
      <c r="AJ237" s="201">
        <f>(AI237-AI$1132)/(AI$1133-AI$1132)</f>
        <v>0</v>
      </c>
      <c r="AK237" s="58" t="str">
        <f t="shared" si="170"/>
        <v>Bueno</v>
      </c>
      <c r="AL237" s="196">
        <f>IFERROR(SQRT(($E237-$E$1136)^2+($C237-$C$1136)^2),0)</f>
        <v>0.1451570654267394</v>
      </c>
      <c r="AM237" s="197" t="str">
        <f>IF(AL237&lt;=SMALL($AL$3:$AL$1130,1),"MAS PARECIDO","NO")</f>
        <v>NO</v>
      </c>
      <c r="AN237" s="197" t="str">
        <f>IF(AL237&lt;=SMALL($AL$3:$AL$1130,5),"SIMILAR","NO")</f>
        <v>NO</v>
      </c>
      <c r="AO237" s="197" t="str">
        <f t="shared" si="232"/>
        <v>N/A</v>
      </c>
      <c r="AP237" s="197">
        <f t="shared" si="233"/>
        <v>0</v>
      </c>
      <c r="AQ237" s="198">
        <f t="shared" si="234"/>
        <v>0</v>
      </c>
      <c r="AR237" s="196">
        <f>IFERROR(SQRT(($E237-$E$1136)^2+($H237-$H$1136)^2),0)</f>
        <v>3.0000900027000808E-2</v>
      </c>
      <c r="AS237" s="197" t="str">
        <f>IF(AR237&lt;=SMALL(AR$3:AR$1130,1),"MAS PARECIDO","NO")</f>
        <v>NO</v>
      </c>
      <c r="AT237" s="197" t="str">
        <f>IF(AR237&lt;=SMALL(AR$3:AR$1130,5),"SIMILAR","NO")</f>
        <v>NO</v>
      </c>
      <c r="AU237" s="197" t="str">
        <f t="shared" si="235"/>
        <v>N/A</v>
      </c>
      <c r="AV237" s="197">
        <f t="shared" si="236"/>
        <v>0</v>
      </c>
      <c r="AW237" s="198">
        <f t="shared" si="237"/>
        <v>0</v>
      </c>
      <c r="AX237" s="199">
        <f>IFERROR(SQRT(($E237-$E$1136)^2+($K237-$K$1136)^2),0)</f>
        <v>0.20223761767393844</v>
      </c>
      <c r="AY237" s="197" t="str">
        <f>IF(AX237&lt;=SMALL(AX$3:AX$1130,1),"MAS PARECIDO","NO")</f>
        <v>NO</v>
      </c>
      <c r="AZ237" s="197" t="str">
        <f>IF(AX237&lt;=SMALL(AX$3:AX$1130,5),"SIMILAR","NO")</f>
        <v>NO</v>
      </c>
      <c r="BA237" s="197" t="str">
        <f t="shared" si="238"/>
        <v>N/A</v>
      </c>
      <c r="BB237" s="197">
        <f t="shared" si="239"/>
        <v>0</v>
      </c>
      <c r="BC237" s="198">
        <f t="shared" si="240"/>
        <v>0</v>
      </c>
      <c r="BD237" s="196">
        <f>IFERROR(SQRT(($E237-$E$1136)^2+($O237-$O$1136)^2),0)</f>
        <v>1.0004499257846093</v>
      </c>
      <c r="BE237" s="197" t="str">
        <f>IF(BD237&lt;=SMALL(BD$3:BD$1130,1),"MAS PARECIDO","NO")</f>
        <v>NO</v>
      </c>
      <c r="BF237" s="197" t="str">
        <f>IF(BD237&lt;=SMALL(BD$3:BD$1130,5),"SIMILAR","NO")</f>
        <v>NO</v>
      </c>
      <c r="BG237" s="197" t="str">
        <f t="shared" si="241"/>
        <v>N/A</v>
      </c>
      <c r="BH237" s="197">
        <f t="shared" si="242"/>
        <v>0</v>
      </c>
      <c r="BI237" s="198">
        <f t="shared" si="243"/>
        <v>0</v>
      </c>
      <c r="BJ237" s="199">
        <f>IFERROR(SQRT(($E237-$E$1136)^2+($R237-$R$1136)^2),0)</f>
        <v>3.0000900027000808E-2</v>
      </c>
      <c r="BK237" s="197" t="str">
        <f>IF(BJ237&lt;=SMALL(BJ$3:BJ$1130,1),"MAS PARECIDO","NO")</f>
        <v>NO</v>
      </c>
      <c r="BL237" s="197" t="str">
        <f>IF(BJ237&lt;=SMALL(BJ$3:BJ$1130,5),"SIMILAR","NO")</f>
        <v>NO</v>
      </c>
      <c r="BM237" s="197" t="str">
        <f t="shared" si="244"/>
        <v>N/A</v>
      </c>
      <c r="BN237" s="197">
        <f t="shared" si="245"/>
        <v>0</v>
      </c>
      <c r="BO237" s="198">
        <f t="shared" si="246"/>
        <v>0</v>
      </c>
      <c r="BP237" s="199">
        <f>IFERROR(SQRT(($E237-$E$1136)^2+($U237-$U$1136)^2),0)</f>
        <v>3.0000900027000808E-2</v>
      </c>
      <c r="BQ237" s="197" t="str">
        <f>IF(BP237&lt;=SMALL(BP$3:BP$1130,1),"MAS PARECIDO","NO")</f>
        <v>NO</v>
      </c>
      <c r="BR237" s="197" t="str">
        <f>IF(BP237&lt;=SMALL(BP$3:BP$1130,5),"SIMILAR","NO")</f>
        <v>NO</v>
      </c>
      <c r="BS237" s="197" t="str">
        <f t="shared" si="247"/>
        <v>N/A</v>
      </c>
      <c r="BT237" s="197">
        <f t="shared" si="248"/>
        <v>0</v>
      </c>
      <c r="BU237" s="198">
        <f t="shared" si="249"/>
        <v>0</v>
      </c>
      <c r="BV237" s="199">
        <f>IFERROR(SQRT(($E237-$E$1136)^2+($X237-$X$1136)^2),0)</f>
        <v>0.40112348971660849</v>
      </c>
      <c r="BW237" s="197" t="str">
        <f>IF(BV237&lt;=SMALL(BV$3:BV$1130,1),"MAS PARECIDO","NO")</f>
        <v>NO</v>
      </c>
      <c r="BX237" s="197" t="str">
        <f>IF(BV237&lt;=SMALL(BV$3:BV$1130,5),"SIMILAR","NO")</f>
        <v>NO</v>
      </c>
      <c r="BY237" s="197" t="str">
        <f t="shared" si="250"/>
        <v>N/A</v>
      </c>
      <c r="BZ237" s="197">
        <f t="shared" si="251"/>
        <v>0</v>
      </c>
      <c r="CA237" s="198">
        <f t="shared" si="252"/>
        <v>0</v>
      </c>
      <c r="CB237" s="199">
        <f>IFERROR(SQRT(($E237-$E$1136)^2+($AA237-$AA$1136)^2),0)</f>
        <v>3.0000900027000808E-2</v>
      </c>
      <c r="CC237" s="197" t="str">
        <f>IF(CB237&lt;=SMALL(CB$3:CB$1130,1),"MAS PARECIDO","NO")</f>
        <v>NO</v>
      </c>
      <c r="CD237" s="197" t="str">
        <f>IF(CB237&lt;=SMALL(CB$3:CB$1130,5),"SIMILAR","NO")</f>
        <v>NO</v>
      </c>
      <c r="CE237" s="197" t="str">
        <f t="shared" si="253"/>
        <v>N/A</v>
      </c>
      <c r="CF237" s="197">
        <f t="shared" si="254"/>
        <v>0</v>
      </c>
      <c r="CG237" s="198">
        <f t="shared" si="255"/>
        <v>0</v>
      </c>
      <c r="CH237" s="199">
        <f>IFERROR(SQRT(($E237-$E$1136)^2+($AD237-$AD$1136)^2),0)</f>
        <v>3.0000900027000808E-2</v>
      </c>
      <c r="CI237" s="197" t="str">
        <f>IF(CH237&lt;=SMALL(CH$3:CH$1130,1),"MAS PARECIDO","NO")</f>
        <v>NO</v>
      </c>
      <c r="CJ237" s="197" t="str">
        <f>IF(CH237&lt;=SMALL(CH$3:CH$1130,5),"SIMILAR","NO")</f>
        <v>NO</v>
      </c>
      <c r="CK237" s="197" t="str">
        <f t="shared" si="256"/>
        <v>N/A</v>
      </c>
      <c r="CL237" s="197">
        <f t="shared" si="257"/>
        <v>0</v>
      </c>
      <c r="CM237" s="198">
        <f t="shared" si="258"/>
        <v>0</v>
      </c>
      <c r="CN237" s="199">
        <f>IFERROR(SQRT(($E237-$E$1136)^2+($AG237-$AG$1136)^2),0)</f>
        <v>3.0000900027000808E-2</v>
      </c>
      <c r="CO237" s="197" t="str">
        <f>IF(CN237&lt;=SMALL(CN$3:CN$1130,1),"MAS PARECIDO","NO")</f>
        <v>NO</v>
      </c>
      <c r="CP237" s="197" t="str">
        <f>IF(CN237&lt;=SMALL(CN$3:CN$1130,5),"SIMILAR","NO")</f>
        <v>NO</v>
      </c>
      <c r="CQ237" s="197" t="str">
        <f t="shared" si="259"/>
        <v>N/A</v>
      </c>
      <c r="CR237" s="197">
        <f t="shared" si="260"/>
        <v>0</v>
      </c>
      <c r="CS237" s="198">
        <f t="shared" si="261"/>
        <v>0</v>
      </c>
      <c r="CT237" s="199">
        <f>IFERROR(SQRT(($E237-$E$1136)^2+($AJ237-$AJ$1136)^2),0)</f>
        <v>3.0000900027000808E-2</v>
      </c>
      <c r="CU237" s="197" t="str">
        <f>IF(CT237&lt;=SMALL(CT$3:CT$1130,1),"MAS PARECIDO","NO")</f>
        <v>NO</v>
      </c>
      <c r="CV237" s="197" t="str">
        <f>IF(CT237&lt;=SMALL(CT$3:CT$1130,5),"SIMILAR","NO")</f>
        <v>NO</v>
      </c>
      <c r="CW237" s="197" t="str">
        <f t="shared" si="262"/>
        <v>N/A</v>
      </c>
      <c r="CX237" s="197">
        <f t="shared" si="263"/>
        <v>0</v>
      </c>
      <c r="CY237" s="198">
        <f t="shared" si="264"/>
        <v>0</v>
      </c>
      <c r="CZ237" s="2" t="s">
        <v>1704</v>
      </c>
      <c r="DA237" s="2" t="s">
        <v>1705</v>
      </c>
      <c r="DB237" s="2">
        <v>0</v>
      </c>
      <c r="DC237" s="2" t="s">
        <v>189</v>
      </c>
    </row>
    <row r="238" spans="1:107">
      <c r="A238" s="24" t="s">
        <v>489</v>
      </c>
      <c r="B238" s="46">
        <v>110000</v>
      </c>
      <c r="C238" s="190">
        <f>(B238-$B$1132)/($B$1133-$B$1132)</f>
        <v>0.1233150948974589</v>
      </c>
      <c r="D238" s="46">
        <v>25000</v>
      </c>
      <c r="E238" s="190">
        <f>(D238-$D$1132)/($D$1133-$D$1132)</f>
        <v>4.9971499144974348E-2</v>
      </c>
      <c r="F238" s="46" t="s">
        <v>187</v>
      </c>
      <c r="G238" s="192">
        <f>VLOOKUP(F238,'DATOS DE SOPORTE'!$Y$5:$Z$8,2,FALSE)</f>
        <v>4</v>
      </c>
      <c r="H238" s="190">
        <f>(G238-$G$1132)/($G$1133-$G$1132)</f>
        <v>1</v>
      </c>
      <c r="I238" s="50">
        <v>4</v>
      </c>
      <c r="J238" s="200">
        <f t="shared" si="224"/>
        <v>4</v>
      </c>
      <c r="K238" s="190">
        <f>(J238-$J$1132)/($J$1133-$J$1132)</f>
        <v>0.8</v>
      </c>
      <c r="L238" s="193" t="str">
        <f t="shared" si="225"/>
        <v>SI</v>
      </c>
      <c r="M238" s="46" t="s">
        <v>56</v>
      </c>
      <c r="N238" s="192">
        <f t="shared" si="226"/>
        <v>1</v>
      </c>
      <c r="O238" s="190">
        <f>(N238-N$1132)/(N$1133-N$1132)</f>
        <v>0</v>
      </c>
      <c r="P238" s="46" t="s">
        <v>58</v>
      </c>
      <c r="Q238" s="192">
        <f t="shared" si="227"/>
        <v>3</v>
      </c>
      <c r="R238" s="190">
        <f>(Q238-Q$1132)/(Q$1133-Q$1132)</f>
        <v>1</v>
      </c>
      <c r="S238" s="46" t="s">
        <v>60</v>
      </c>
      <c r="T238" s="192">
        <f t="shared" si="228"/>
        <v>2</v>
      </c>
      <c r="U238" s="190">
        <f>(T238-T$1132)/(T$1133-T$1132)</f>
        <v>1</v>
      </c>
      <c r="V238" s="46" t="s">
        <v>212</v>
      </c>
      <c r="W238" s="194">
        <f>VLOOKUP(V238,'DATOS DE SOPORTE'!$S$5:$T$10,2,FALSE)</f>
        <v>3</v>
      </c>
      <c r="X238" s="201">
        <f>(W238-W$1132)/(W$1133-W$1132)</f>
        <v>0.4</v>
      </c>
      <c r="Y238" s="46" t="s">
        <v>188</v>
      </c>
      <c r="Z238" s="194">
        <f t="shared" si="229"/>
        <v>1</v>
      </c>
      <c r="AA238" s="201">
        <f>(Z238-Z$1132)/(Z$1133-Z$1132)</f>
        <v>0</v>
      </c>
      <c r="AB238" s="46" t="s">
        <v>188</v>
      </c>
      <c r="AC238" s="194">
        <f t="shared" si="230"/>
        <v>1</v>
      </c>
      <c r="AD238" s="201">
        <f>(AC238-AC$1132)/(AC$1133-AC$1132)</f>
        <v>0</v>
      </c>
      <c r="AE238" s="46" t="s">
        <v>136</v>
      </c>
      <c r="AF238" s="194">
        <f t="shared" si="231"/>
        <v>2</v>
      </c>
      <c r="AG238" s="201">
        <f>(AF238-AF$1132)/(AF$1133-AF$1132)</f>
        <v>1</v>
      </c>
      <c r="AH238" s="24" t="s">
        <v>199</v>
      </c>
      <c r="AI238" s="194">
        <f>VLOOKUP(AH238,'DATOS DE SOPORTE'!$V$5:$W$8,2,FALSE)</f>
        <v>2</v>
      </c>
      <c r="AJ238" s="201">
        <f>(AI238-AI$1132)/(AI$1133-AI$1132)</f>
        <v>0.33333333333333331</v>
      </c>
      <c r="AK238" s="58" t="str">
        <f t="shared" si="170"/>
        <v>Bueno</v>
      </c>
      <c r="AL238" s="196">
        <f>IFERROR(SQRT(($E238-$E$1136)^2+($C238-$C$1136)^2),0)</f>
        <v>9.5892151000189982E-2</v>
      </c>
      <c r="AM238" s="197" t="str">
        <f>IF(AL238&lt;=SMALL($AL$3:$AL$1130,1),"MAS PARECIDO","NO")</f>
        <v>NO</v>
      </c>
      <c r="AN238" s="197" t="str">
        <f>IF(AL238&lt;=SMALL($AL$3:$AL$1130,5),"SIMILAR","NO")</f>
        <v>NO</v>
      </c>
      <c r="AO238" s="197" t="str">
        <f t="shared" si="232"/>
        <v>N/A</v>
      </c>
      <c r="AP238" s="197">
        <f t="shared" si="233"/>
        <v>0</v>
      </c>
      <c r="AQ238" s="198">
        <f t="shared" si="234"/>
        <v>0</v>
      </c>
      <c r="AR238" s="196">
        <f>IFERROR(SQRT(($E238-$E$1136)^2+($H238-$H$1136)^2),0)</f>
        <v>0.66853914952768079</v>
      </c>
      <c r="AS238" s="197" t="str">
        <f>IF(AR238&lt;=SMALL(AR$3:AR$1130,1),"MAS PARECIDO","NO")</f>
        <v>NO</v>
      </c>
      <c r="AT238" s="197" t="str">
        <f>IF(AR238&lt;=SMALL(AR$3:AR$1130,5),"SIMILAR","NO")</f>
        <v>NO</v>
      </c>
      <c r="AU238" s="197" t="str">
        <f t="shared" si="235"/>
        <v>N/A</v>
      </c>
      <c r="AV238" s="197">
        <f t="shared" si="236"/>
        <v>0</v>
      </c>
      <c r="AW238" s="198">
        <f t="shared" si="237"/>
        <v>0</v>
      </c>
      <c r="AX238" s="199">
        <f>IFERROR(SQRT(($E238-$E$1136)^2+($K238-$K$1136)^2),0)</f>
        <v>0.60207985351342752</v>
      </c>
      <c r="AY238" s="197" t="str">
        <f>IF(AX238&lt;=SMALL(AX$3:AX$1130,1),"MAS PARECIDO","NO")</f>
        <v>NO</v>
      </c>
      <c r="AZ238" s="197" t="str">
        <f>IF(AX238&lt;=SMALL(AX$3:AX$1130,5),"SIMILAR","NO")</f>
        <v>NO</v>
      </c>
      <c r="BA238" s="197" t="str">
        <f t="shared" si="238"/>
        <v>N/A</v>
      </c>
      <c r="BB238" s="197">
        <f t="shared" si="239"/>
        <v>0</v>
      </c>
      <c r="BC238" s="198">
        <f t="shared" si="240"/>
        <v>0</v>
      </c>
      <c r="BD238" s="196">
        <f>IFERROR(SQRT(($E238-$E$1136)^2+($O238-$O$1136)^2),0)</f>
        <v>1.0012492946348328</v>
      </c>
      <c r="BE238" s="197" t="str">
        <f>IF(BD238&lt;=SMALL(BD$3:BD$1130,1),"MAS PARECIDO","NO")</f>
        <v>NO</v>
      </c>
      <c r="BF238" s="197" t="str">
        <f>IF(BD238&lt;=SMALL(BD$3:BD$1130,5),"SIMILAR","NO")</f>
        <v>NO</v>
      </c>
      <c r="BG238" s="197" t="str">
        <f t="shared" si="241"/>
        <v>N/A</v>
      </c>
      <c r="BH238" s="197">
        <f t="shared" si="242"/>
        <v>0</v>
      </c>
      <c r="BI238" s="198">
        <f t="shared" si="243"/>
        <v>0</v>
      </c>
      <c r="BJ238" s="199">
        <f>IFERROR(SQRT(($E238-$E$1136)^2+($R238-$R$1136)^2),0)</f>
        <v>0.50249393031831757</v>
      </c>
      <c r="BK238" s="197" t="str">
        <f>IF(BJ238&lt;=SMALL(BJ$3:BJ$1130,1),"MAS PARECIDO","NO")</f>
        <v>NO</v>
      </c>
      <c r="BL238" s="197" t="str">
        <f>IF(BJ238&lt;=SMALL(BJ$3:BJ$1130,5),"SIMILAR","NO")</f>
        <v>NO</v>
      </c>
      <c r="BM238" s="197" t="str">
        <f t="shared" si="244"/>
        <v>N/A</v>
      </c>
      <c r="BN238" s="197">
        <f t="shared" si="245"/>
        <v>0</v>
      </c>
      <c r="BO238" s="198">
        <f t="shared" si="246"/>
        <v>0</v>
      </c>
      <c r="BP238" s="199">
        <f>IFERROR(SQRT(($E238-$E$1136)^2+($U238-$U$1136)^2),0)</f>
        <v>1.0012492946348328</v>
      </c>
      <c r="BQ238" s="197" t="str">
        <f>IF(BP238&lt;=SMALL(BP$3:BP$1130,1),"MAS PARECIDO","NO")</f>
        <v>NO</v>
      </c>
      <c r="BR238" s="197" t="str">
        <f>IF(BP238&lt;=SMALL(BP$3:BP$1130,5),"SIMILAR","NO")</f>
        <v>NO</v>
      </c>
      <c r="BS238" s="197" t="str">
        <f t="shared" si="247"/>
        <v>N/A</v>
      </c>
      <c r="BT238" s="197">
        <f t="shared" si="248"/>
        <v>0</v>
      </c>
      <c r="BU238" s="198">
        <f t="shared" si="249"/>
        <v>0</v>
      </c>
      <c r="BV238" s="199">
        <f>IFERROR(SQRT(($E238-$E$1136)^2+($X238-$X$1136)^2),0)</f>
        <v>0.40311307347535913</v>
      </c>
      <c r="BW238" s="197" t="str">
        <f>IF(BV238&lt;=SMALL(BV$3:BV$1130,1),"MAS PARECIDO","NO")</f>
        <v>NO</v>
      </c>
      <c r="BX238" s="197" t="str">
        <f>IF(BV238&lt;=SMALL(BV$3:BV$1130,5),"SIMILAR","NO")</f>
        <v>NO</v>
      </c>
      <c r="BY238" s="197" t="str">
        <f t="shared" si="250"/>
        <v>N/A</v>
      </c>
      <c r="BZ238" s="197">
        <f t="shared" si="251"/>
        <v>0</v>
      </c>
      <c r="CA238" s="198">
        <f t="shared" si="252"/>
        <v>0</v>
      </c>
      <c r="CB238" s="199">
        <f>IFERROR(SQRT(($E238-$E$1136)^2+($AA238-$AA$1136)^2),0)</f>
        <v>5.0001500045001347E-2</v>
      </c>
      <c r="CC238" s="197" t="str">
        <f>IF(CB238&lt;=SMALL(CB$3:CB$1130,1),"MAS PARECIDO","NO")</f>
        <v>NO</v>
      </c>
      <c r="CD238" s="197" t="str">
        <f>IF(CB238&lt;=SMALL(CB$3:CB$1130,5),"SIMILAR","NO")</f>
        <v>NO</v>
      </c>
      <c r="CE238" s="197" t="str">
        <f t="shared" si="253"/>
        <v>N/A</v>
      </c>
      <c r="CF238" s="197">
        <f t="shared" si="254"/>
        <v>0</v>
      </c>
      <c r="CG238" s="198">
        <f t="shared" si="255"/>
        <v>0</v>
      </c>
      <c r="CH238" s="199">
        <f>IFERROR(SQRT(($E238-$E$1136)^2+($AD238-$AD$1136)^2),0)</f>
        <v>1.0012492946348328</v>
      </c>
      <c r="CI238" s="197" t="str">
        <f>IF(CH238&lt;=SMALL(CH$3:CH$1130,1),"MAS PARECIDO","NO")</f>
        <v>NO</v>
      </c>
      <c r="CJ238" s="197" t="str">
        <f>IF(CH238&lt;=SMALL(CH$3:CH$1130,5),"SIMILAR","NO")</f>
        <v>NO</v>
      </c>
      <c r="CK238" s="197" t="str">
        <f t="shared" si="256"/>
        <v>N/A</v>
      </c>
      <c r="CL238" s="197">
        <f t="shared" si="257"/>
        <v>0</v>
      </c>
      <c r="CM238" s="198">
        <f t="shared" si="258"/>
        <v>0</v>
      </c>
      <c r="CN238" s="199">
        <f>IFERROR(SQRT(($E238-$E$1136)^2+($AG238-$AG$1136)^2),0)</f>
        <v>5.0001500045001347E-2</v>
      </c>
      <c r="CO238" s="197" t="str">
        <f>IF(CN238&lt;=SMALL(CN$3:CN$1130,1),"MAS PARECIDO","NO")</f>
        <v>NO</v>
      </c>
      <c r="CP238" s="197" t="str">
        <f>IF(CN238&lt;=SMALL(CN$3:CN$1130,5),"SIMILAR","NO")</f>
        <v>NO</v>
      </c>
      <c r="CQ238" s="197" t="str">
        <f t="shared" si="259"/>
        <v>N/A</v>
      </c>
      <c r="CR238" s="197">
        <f t="shared" si="260"/>
        <v>0</v>
      </c>
      <c r="CS238" s="198">
        <f t="shared" si="261"/>
        <v>0</v>
      </c>
      <c r="CT238" s="199">
        <f>IFERROR(SQRT(($E238-$E$1136)^2+($AJ238-$AJ$1136)^2),0)</f>
        <v>0.33706269612323075</v>
      </c>
      <c r="CU238" s="197" t="str">
        <f>IF(CT238&lt;=SMALL(CT$3:CT$1130,1),"MAS PARECIDO","NO")</f>
        <v>NO</v>
      </c>
      <c r="CV238" s="197" t="str">
        <f>IF(CT238&lt;=SMALL(CT$3:CT$1130,5),"SIMILAR","NO")</f>
        <v>NO</v>
      </c>
      <c r="CW238" s="197" t="str">
        <f t="shared" si="262"/>
        <v>N/A</v>
      </c>
      <c r="CX238" s="197">
        <f t="shared" si="263"/>
        <v>0</v>
      </c>
      <c r="CY238" s="198">
        <f t="shared" si="264"/>
        <v>0</v>
      </c>
      <c r="CZ238" s="2" t="s">
        <v>1706</v>
      </c>
      <c r="DA238" s="2" t="s">
        <v>1707</v>
      </c>
      <c r="DB238" s="2">
        <v>0</v>
      </c>
      <c r="DC238" s="2" t="s">
        <v>189</v>
      </c>
    </row>
    <row r="239" spans="1:107">
      <c r="A239" s="24" t="s">
        <v>490</v>
      </c>
      <c r="B239" s="46">
        <v>84968</v>
      </c>
      <c r="C239" s="190">
        <f>(B239-$B$1132)/($B$1133-$B$1132)</f>
        <v>9.4054859504756477E-2</v>
      </c>
      <c r="D239" s="46">
        <v>28000</v>
      </c>
      <c r="E239" s="190">
        <f>(D239-$D$1132)/($D$1133-$D$1132)</f>
        <v>5.5971679150374508E-2</v>
      </c>
      <c r="F239" s="46" t="s">
        <v>203</v>
      </c>
      <c r="G239" s="192">
        <f>VLOOKUP(F239,'DATOS DE SOPORTE'!$Y$5:$Z$8,2,FALSE)</f>
        <v>3</v>
      </c>
      <c r="H239" s="190">
        <f>(G239-$G$1132)/($G$1133-$G$1132)</f>
        <v>0.66666666666666663</v>
      </c>
      <c r="I239" s="50">
        <v>0</v>
      </c>
      <c r="J239" s="200">
        <f t="shared" si="224"/>
        <v>0</v>
      </c>
      <c r="K239" s="190">
        <f>(J239-$J$1132)/($J$1133-$J$1132)</f>
        <v>0</v>
      </c>
      <c r="L239" s="193" t="str">
        <f t="shared" si="225"/>
        <v>NO</v>
      </c>
      <c r="M239" s="46" t="s">
        <v>192</v>
      </c>
      <c r="N239" s="192">
        <f t="shared" si="226"/>
        <v>2</v>
      </c>
      <c r="O239" s="190">
        <f>(N239-N$1132)/(N$1133-N$1132)</f>
        <v>1</v>
      </c>
      <c r="P239" s="46" t="s">
        <v>58</v>
      </c>
      <c r="Q239" s="192">
        <f t="shared" si="227"/>
        <v>3</v>
      </c>
      <c r="R239" s="190">
        <f>(Q239-Q$1132)/(Q$1133-Q$1132)</f>
        <v>1</v>
      </c>
      <c r="S239" s="46" t="s">
        <v>194</v>
      </c>
      <c r="T239" s="192">
        <f t="shared" si="228"/>
        <v>1</v>
      </c>
      <c r="U239" s="190">
        <f>(T239-T$1132)/(T$1133-T$1132)</f>
        <v>0</v>
      </c>
      <c r="V239" s="46" t="s">
        <v>62</v>
      </c>
      <c r="W239" s="194">
        <f>VLOOKUP(V239,'DATOS DE SOPORTE'!$S$5:$T$10,2,FALSE)</f>
        <v>1</v>
      </c>
      <c r="X239" s="201">
        <f>(W239-W$1132)/(W$1133-W$1132)</f>
        <v>0</v>
      </c>
      <c r="Y239" s="46" t="s">
        <v>136</v>
      </c>
      <c r="Z239" s="194">
        <f t="shared" si="229"/>
        <v>2</v>
      </c>
      <c r="AA239" s="201">
        <f>(Z239-Z$1132)/(Z$1133-Z$1132)</f>
        <v>1</v>
      </c>
      <c r="AB239" s="46" t="s">
        <v>136</v>
      </c>
      <c r="AC239" s="194">
        <f t="shared" si="230"/>
        <v>2</v>
      </c>
      <c r="AD239" s="201">
        <f>(AC239-AC$1132)/(AC$1133-AC$1132)</f>
        <v>1</v>
      </c>
      <c r="AE239" s="46" t="s">
        <v>188</v>
      </c>
      <c r="AF239" s="194">
        <f t="shared" si="231"/>
        <v>1</v>
      </c>
      <c r="AG239" s="201">
        <f>(AF239-AF$1132)/(AF$1133-AF$1132)</f>
        <v>0</v>
      </c>
      <c r="AH239" s="24" t="s">
        <v>67</v>
      </c>
      <c r="AI239" s="194">
        <f>VLOOKUP(AH239,'DATOS DE SOPORTE'!$V$5:$W$8,2,FALSE)</f>
        <v>1</v>
      </c>
      <c r="AJ239" s="201">
        <f>(AI239-AI$1132)/(AI$1133-AI$1132)</f>
        <v>0</v>
      </c>
      <c r="AK239" s="58" t="str">
        <f t="shared" si="170"/>
        <v>Bueno</v>
      </c>
      <c r="AL239" s="196">
        <f>IFERROR(SQRT(($E239-$E$1136)^2+($C239-$C$1136)^2),0)</f>
        <v>0.12440208495943977</v>
      </c>
      <c r="AM239" s="197" t="str">
        <f>IF(AL239&lt;=SMALL($AL$3:$AL$1130,1),"MAS PARECIDO","NO")</f>
        <v>NO</v>
      </c>
      <c r="AN239" s="197" t="str">
        <f>IF(AL239&lt;=SMALL($AL$3:$AL$1130,5),"SIMILAR","NO")</f>
        <v>NO</v>
      </c>
      <c r="AO239" s="197" t="str">
        <f t="shared" si="232"/>
        <v>N/A</v>
      </c>
      <c r="AP239" s="197">
        <f t="shared" si="233"/>
        <v>0</v>
      </c>
      <c r="AQ239" s="198">
        <f t="shared" si="234"/>
        <v>0</v>
      </c>
      <c r="AR239" s="196">
        <f>IFERROR(SQRT(($E239-$E$1136)^2+($H239-$H$1136)^2),0)</f>
        <v>0.33800488055585626</v>
      </c>
      <c r="AS239" s="197" t="str">
        <f>IF(AR239&lt;=SMALL(AR$3:AR$1130,1),"MAS PARECIDO","NO")</f>
        <v>NO</v>
      </c>
      <c r="AT239" s="197" t="str">
        <f>IF(AR239&lt;=SMALL(AR$3:AR$1130,5),"SIMILAR","NO")</f>
        <v>NO</v>
      </c>
      <c r="AU239" s="197" t="str">
        <f t="shared" si="235"/>
        <v>N/A</v>
      </c>
      <c r="AV239" s="197">
        <f t="shared" si="236"/>
        <v>0</v>
      </c>
      <c r="AW239" s="198">
        <f t="shared" si="237"/>
        <v>0</v>
      </c>
      <c r="AX239" s="199">
        <f>IFERROR(SQRT(($E239-$E$1136)^2+($K239-$K$1136)^2),0)</f>
        <v>0.20769253277012042</v>
      </c>
      <c r="AY239" s="197" t="str">
        <f>IF(AX239&lt;=SMALL(AX$3:AX$1130,1),"MAS PARECIDO","NO")</f>
        <v>NO</v>
      </c>
      <c r="AZ239" s="197" t="str">
        <f>IF(AX239&lt;=SMALL(AX$3:AX$1130,5),"SIMILAR","NO")</f>
        <v>NO</v>
      </c>
      <c r="BA239" s="197" t="str">
        <f t="shared" si="238"/>
        <v>N/A</v>
      </c>
      <c r="BB239" s="197">
        <f t="shared" si="239"/>
        <v>0</v>
      </c>
      <c r="BC239" s="198">
        <f t="shared" si="240"/>
        <v>0</v>
      </c>
      <c r="BD239" s="196">
        <f>IFERROR(SQRT(($E239-$E$1136)^2+($O239-$O$1136)^2),0)</f>
        <v>5.6001680050401507E-2</v>
      </c>
      <c r="BE239" s="197" t="str">
        <f>IF(BD239&lt;=SMALL(BD$3:BD$1130,1),"MAS PARECIDO","NO")</f>
        <v>NO</v>
      </c>
      <c r="BF239" s="197" t="str">
        <f>IF(BD239&lt;=SMALL(BD$3:BD$1130,5),"SIMILAR","NO")</f>
        <v>NO</v>
      </c>
      <c r="BG239" s="197" t="str">
        <f t="shared" si="241"/>
        <v>N/A</v>
      </c>
      <c r="BH239" s="197">
        <f t="shared" si="242"/>
        <v>0</v>
      </c>
      <c r="BI239" s="198">
        <f t="shared" si="243"/>
        <v>0</v>
      </c>
      <c r="BJ239" s="199">
        <f>IFERROR(SQRT(($E239-$E$1136)^2+($R239-$R$1136)^2),0)</f>
        <v>0.50312641370580768</v>
      </c>
      <c r="BK239" s="197" t="str">
        <f>IF(BJ239&lt;=SMALL(BJ$3:BJ$1130,1),"MAS PARECIDO","NO")</f>
        <v>NO</v>
      </c>
      <c r="BL239" s="197" t="str">
        <f>IF(BJ239&lt;=SMALL(BJ$3:BJ$1130,5),"SIMILAR","NO")</f>
        <v>NO</v>
      </c>
      <c r="BM239" s="197" t="str">
        <f t="shared" si="244"/>
        <v>N/A</v>
      </c>
      <c r="BN239" s="197">
        <f t="shared" si="245"/>
        <v>0</v>
      </c>
      <c r="BO239" s="198">
        <f t="shared" si="246"/>
        <v>0</v>
      </c>
      <c r="BP239" s="199">
        <f>IFERROR(SQRT(($E239-$E$1136)^2+($U239-$U$1136)^2),0)</f>
        <v>5.6001680050401507E-2</v>
      </c>
      <c r="BQ239" s="197" t="str">
        <f>IF(BP239&lt;=SMALL(BP$3:BP$1130,1),"MAS PARECIDO","NO")</f>
        <v>NO</v>
      </c>
      <c r="BR239" s="197" t="str">
        <f>IF(BP239&lt;=SMALL(BP$3:BP$1130,5),"SIMILAR","NO")</f>
        <v>NO</v>
      </c>
      <c r="BS239" s="197" t="str">
        <f t="shared" si="247"/>
        <v>N/A</v>
      </c>
      <c r="BT239" s="197">
        <f t="shared" si="248"/>
        <v>0</v>
      </c>
      <c r="BU239" s="198">
        <f t="shared" si="249"/>
        <v>0</v>
      </c>
      <c r="BV239" s="199">
        <f>IFERROR(SQRT(($E239-$E$1136)^2+($X239-$X$1136)^2),0)</f>
        <v>5.6001680050401507E-2</v>
      </c>
      <c r="BW239" s="197" t="str">
        <f>IF(BV239&lt;=SMALL(BV$3:BV$1130,1),"MAS PARECIDO","NO")</f>
        <v>NO</v>
      </c>
      <c r="BX239" s="197" t="str">
        <f>IF(BV239&lt;=SMALL(BV$3:BV$1130,5),"SIMILAR","NO")</f>
        <v>NO</v>
      </c>
      <c r="BY239" s="197" t="str">
        <f t="shared" si="250"/>
        <v>N/A</v>
      </c>
      <c r="BZ239" s="197">
        <f t="shared" si="251"/>
        <v>0</v>
      </c>
      <c r="CA239" s="198">
        <f t="shared" si="252"/>
        <v>0</v>
      </c>
      <c r="CB239" s="199">
        <f>IFERROR(SQRT(($E239-$E$1136)^2+($AA239-$AA$1136)^2),0)</f>
        <v>1.0015668665488429</v>
      </c>
      <c r="CC239" s="197" t="str">
        <f>IF(CB239&lt;=SMALL(CB$3:CB$1130,1),"MAS PARECIDO","NO")</f>
        <v>NO</v>
      </c>
      <c r="CD239" s="197" t="str">
        <f>IF(CB239&lt;=SMALL(CB$3:CB$1130,5),"SIMILAR","NO")</f>
        <v>NO</v>
      </c>
      <c r="CE239" s="197" t="str">
        <f t="shared" si="253"/>
        <v>N/A</v>
      </c>
      <c r="CF239" s="197">
        <f t="shared" si="254"/>
        <v>0</v>
      </c>
      <c r="CG239" s="198">
        <f t="shared" si="255"/>
        <v>0</v>
      </c>
      <c r="CH239" s="199">
        <f>IFERROR(SQRT(($E239-$E$1136)^2+($AD239-$AD$1136)^2),0)</f>
        <v>5.6001680050401507E-2</v>
      </c>
      <c r="CI239" s="197" t="str">
        <f>IF(CH239&lt;=SMALL(CH$3:CH$1130,1),"MAS PARECIDO","NO")</f>
        <v>NO</v>
      </c>
      <c r="CJ239" s="197" t="str">
        <f>IF(CH239&lt;=SMALL(CH$3:CH$1130,5),"SIMILAR","NO")</f>
        <v>NO</v>
      </c>
      <c r="CK239" s="197" t="str">
        <f t="shared" si="256"/>
        <v>N/A</v>
      </c>
      <c r="CL239" s="197">
        <f t="shared" si="257"/>
        <v>0</v>
      </c>
      <c r="CM239" s="198">
        <f t="shared" si="258"/>
        <v>0</v>
      </c>
      <c r="CN239" s="199">
        <f>IFERROR(SQRT(($E239-$E$1136)^2+($AG239-$AG$1136)^2),0)</f>
        <v>1.0015668665488429</v>
      </c>
      <c r="CO239" s="197" t="str">
        <f>IF(CN239&lt;=SMALL(CN$3:CN$1130,1),"MAS PARECIDO","NO")</f>
        <v>NO</v>
      </c>
      <c r="CP239" s="197" t="str">
        <f>IF(CN239&lt;=SMALL(CN$3:CN$1130,5),"SIMILAR","NO")</f>
        <v>NO</v>
      </c>
      <c r="CQ239" s="197" t="str">
        <f t="shared" si="259"/>
        <v>N/A</v>
      </c>
      <c r="CR239" s="197">
        <f t="shared" si="260"/>
        <v>0</v>
      </c>
      <c r="CS239" s="198">
        <f t="shared" si="261"/>
        <v>0</v>
      </c>
      <c r="CT239" s="199">
        <f>IFERROR(SQRT(($E239-$E$1136)^2+($AJ239-$AJ$1136)^2),0)</f>
        <v>5.6001680050401507E-2</v>
      </c>
      <c r="CU239" s="197" t="str">
        <f>IF(CT239&lt;=SMALL(CT$3:CT$1130,1),"MAS PARECIDO","NO")</f>
        <v>NO</v>
      </c>
      <c r="CV239" s="197" t="str">
        <f>IF(CT239&lt;=SMALL(CT$3:CT$1130,5),"SIMILAR","NO")</f>
        <v>NO</v>
      </c>
      <c r="CW239" s="197" t="str">
        <f t="shared" si="262"/>
        <v>N/A</v>
      </c>
      <c r="CX239" s="197">
        <f t="shared" si="263"/>
        <v>0</v>
      </c>
      <c r="CY239" s="198">
        <f t="shared" si="264"/>
        <v>0</v>
      </c>
      <c r="CZ239" s="2" t="s">
        <v>1708</v>
      </c>
      <c r="DA239" s="2" t="s">
        <v>1709</v>
      </c>
      <c r="DB239" s="2">
        <v>0</v>
      </c>
      <c r="DC239" s="2" t="s">
        <v>189</v>
      </c>
    </row>
    <row r="240" spans="1:107">
      <c r="A240" s="24" t="s">
        <v>491</v>
      </c>
      <c r="B240" s="46">
        <v>90116</v>
      </c>
      <c r="C240" s="190">
        <f>(B240-$B$1132)/($B$1133-$B$1132)</f>
        <v>0.10007242469338032</v>
      </c>
      <c r="D240" s="46">
        <v>9000</v>
      </c>
      <c r="E240" s="190">
        <f>(D240-$D$1132)/($D$1133-$D$1132)</f>
        <v>1.7970539116173485E-2</v>
      </c>
      <c r="F240" s="46" t="s">
        <v>53</v>
      </c>
      <c r="G240" s="192">
        <f>VLOOKUP(F240,'DATOS DE SOPORTE'!$Y$5:$Z$8,2,FALSE)</f>
        <v>2</v>
      </c>
      <c r="H240" s="190">
        <f>(G240-$G$1132)/($G$1133-$G$1132)</f>
        <v>0.33333333333333331</v>
      </c>
      <c r="I240" s="50">
        <v>1</v>
      </c>
      <c r="J240" s="200">
        <f t="shared" si="224"/>
        <v>1</v>
      </c>
      <c r="K240" s="190">
        <f>(J240-$J$1132)/($J$1133-$J$1132)</f>
        <v>0.2</v>
      </c>
      <c r="L240" s="193" t="str">
        <f t="shared" si="225"/>
        <v>SI</v>
      </c>
      <c r="M240" s="46"/>
      <c r="N240" s="192">
        <f t="shared" si="226"/>
        <v>2</v>
      </c>
      <c r="O240" s="190">
        <f>(N240-N$1132)/(N$1133-N$1132)</f>
        <v>1</v>
      </c>
      <c r="P240" s="46"/>
      <c r="Q240" s="192">
        <f t="shared" si="227"/>
        <v>3</v>
      </c>
      <c r="R240" s="190">
        <f>(Q240-Q$1132)/(Q$1133-Q$1132)</f>
        <v>1</v>
      </c>
      <c r="S240" s="46" t="s">
        <v>194</v>
      </c>
      <c r="T240" s="192">
        <f t="shared" si="228"/>
        <v>1</v>
      </c>
      <c r="U240" s="190">
        <f>(T240-T$1132)/(T$1133-T$1132)</f>
        <v>0</v>
      </c>
      <c r="V240" s="46" t="s">
        <v>62</v>
      </c>
      <c r="W240" s="194">
        <f>VLOOKUP(V240,'DATOS DE SOPORTE'!$S$5:$T$10,2,FALSE)</f>
        <v>1</v>
      </c>
      <c r="X240" s="201">
        <f>(W240-W$1132)/(W$1133-W$1132)</f>
        <v>0</v>
      </c>
      <c r="Y240" s="46" t="s">
        <v>188</v>
      </c>
      <c r="Z240" s="194">
        <f t="shared" si="229"/>
        <v>1</v>
      </c>
      <c r="AA240" s="201">
        <f>(Z240-Z$1132)/(Z$1133-Z$1132)</f>
        <v>0</v>
      </c>
      <c r="AB240" s="46" t="s">
        <v>136</v>
      </c>
      <c r="AC240" s="194">
        <f t="shared" si="230"/>
        <v>2</v>
      </c>
      <c r="AD240" s="201">
        <f>(AC240-AC$1132)/(AC$1133-AC$1132)</f>
        <v>1</v>
      </c>
      <c r="AE240" s="46" t="s">
        <v>188</v>
      </c>
      <c r="AF240" s="194">
        <f t="shared" si="231"/>
        <v>1</v>
      </c>
      <c r="AG240" s="201">
        <f>(AF240-AF$1132)/(AF$1133-AF$1132)</f>
        <v>0</v>
      </c>
      <c r="AH240" s="24" t="s">
        <v>67</v>
      </c>
      <c r="AI240" s="194">
        <f>VLOOKUP(AH240,'DATOS DE SOPORTE'!$V$5:$W$8,2,FALSE)</f>
        <v>1</v>
      </c>
      <c r="AJ240" s="201">
        <f>(AI240-AI$1132)/(AI$1133-AI$1132)</f>
        <v>0</v>
      </c>
      <c r="AK240" s="58" t="str">
        <f t="shared" si="170"/>
        <v>Bueno</v>
      </c>
      <c r="AL240" s="196">
        <f>IFERROR(SQRT(($E240-$E$1136)^2+($C240-$C$1136)^2),0)</f>
        <v>0.10659741440857086</v>
      </c>
      <c r="AM240" s="197" t="str">
        <f>IF(AL240&lt;=SMALL($AL$3:$AL$1130,1),"MAS PARECIDO","NO")</f>
        <v>NO</v>
      </c>
      <c r="AN240" s="197" t="str">
        <f>IF(AL240&lt;=SMALL($AL$3:$AL$1130,5),"SIMILAR","NO")</f>
        <v>NO</v>
      </c>
      <c r="AO240" s="197" t="str">
        <f t="shared" si="232"/>
        <v>N/A</v>
      </c>
      <c r="AP240" s="197">
        <f t="shared" si="233"/>
        <v>0</v>
      </c>
      <c r="AQ240" s="198">
        <f t="shared" si="234"/>
        <v>0</v>
      </c>
      <c r="AR240" s="196">
        <f>IFERROR(SQRT(($E240-$E$1136)^2+($H240-$H$1136)^2),0)</f>
        <v>1.8000540016200484E-2</v>
      </c>
      <c r="AS240" s="197" t="str">
        <f>IF(AR240&lt;=SMALL(AR$3:AR$1130,1),"MAS PARECIDO","NO")</f>
        <v>NO</v>
      </c>
      <c r="AT240" s="197" t="str">
        <f>IF(AR240&lt;=SMALL(AR$3:AR$1130,5),"SIMILAR","NO")</f>
        <v>NO</v>
      </c>
      <c r="AU240" s="197" t="str">
        <f t="shared" si="235"/>
        <v>N/A</v>
      </c>
      <c r="AV240" s="197">
        <f t="shared" si="236"/>
        <v>0</v>
      </c>
      <c r="AW240" s="198">
        <f t="shared" si="237"/>
        <v>0</v>
      </c>
      <c r="AX240" s="199">
        <f>IFERROR(SQRT(($E240-$E$1136)^2+($K240-$K$1136)^2),0)</f>
        <v>1.8000540016200484E-2</v>
      </c>
      <c r="AY240" s="197" t="str">
        <f>IF(AX240&lt;=SMALL(AX$3:AX$1130,1),"MAS PARECIDO","NO")</f>
        <v>NO</v>
      </c>
      <c r="AZ240" s="197" t="str">
        <f>IF(AX240&lt;=SMALL(AX$3:AX$1130,5),"SIMILAR","NO")</f>
        <v>NO</v>
      </c>
      <c r="BA240" s="197" t="str">
        <f t="shared" si="238"/>
        <v>N/A</v>
      </c>
      <c r="BB240" s="197">
        <f t="shared" si="239"/>
        <v>0</v>
      </c>
      <c r="BC240" s="198">
        <f t="shared" si="240"/>
        <v>0</v>
      </c>
      <c r="BD240" s="196">
        <f>IFERROR(SQRT(($E240-$E$1136)^2+($O240-$O$1136)^2),0)</f>
        <v>1.8000540016200484E-2</v>
      </c>
      <c r="BE240" s="197" t="str">
        <f>IF(BD240&lt;=SMALL(BD$3:BD$1130,1),"MAS PARECIDO","NO")</f>
        <v>NO</v>
      </c>
      <c r="BF240" s="197" t="str">
        <f>IF(BD240&lt;=SMALL(BD$3:BD$1130,5),"SIMILAR","NO")</f>
        <v>NO</v>
      </c>
      <c r="BG240" s="197" t="str">
        <f t="shared" si="241"/>
        <v>N/A</v>
      </c>
      <c r="BH240" s="197">
        <f t="shared" si="242"/>
        <v>0</v>
      </c>
      <c r="BI240" s="198">
        <f t="shared" si="243"/>
        <v>0</v>
      </c>
      <c r="BJ240" s="199">
        <f>IFERROR(SQRT(($E240-$E$1136)^2+($R240-$R$1136)^2),0)</f>
        <v>0.50032391452025837</v>
      </c>
      <c r="BK240" s="197" t="str">
        <f>IF(BJ240&lt;=SMALL(BJ$3:BJ$1130,1),"MAS PARECIDO","NO")</f>
        <v>NO</v>
      </c>
      <c r="BL240" s="197" t="str">
        <f>IF(BJ240&lt;=SMALL(BJ$3:BJ$1130,5),"SIMILAR","NO")</f>
        <v>NO</v>
      </c>
      <c r="BM240" s="197" t="str">
        <f t="shared" si="244"/>
        <v>N/A</v>
      </c>
      <c r="BN240" s="197">
        <f t="shared" si="245"/>
        <v>0</v>
      </c>
      <c r="BO240" s="198">
        <f t="shared" si="246"/>
        <v>0</v>
      </c>
      <c r="BP240" s="199">
        <f>IFERROR(SQRT(($E240-$E$1136)^2+($U240-$U$1136)^2),0)</f>
        <v>1.8000540016200484E-2</v>
      </c>
      <c r="BQ240" s="197" t="str">
        <f>IF(BP240&lt;=SMALL(BP$3:BP$1130,1),"MAS PARECIDO","NO")</f>
        <v>NO</v>
      </c>
      <c r="BR240" s="197" t="str">
        <f>IF(BP240&lt;=SMALL(BP$3:BP$1130,5),"SIMILAR","NO")</f>
        <v>NO</v>
      </c>
      <c r="BS240" s="197" t="str">
        <f t="shared" si="247"/>
        <v>N/A</v>
      </c>
      <c r="BT240" s="197">
        <f t="shared" si="248"/>
        <v>0</v>
      </c>
      <c r="BU240" s="198">
        <f t="shared" si="249"/>
        <v>0</v>
      </c>
      <c r="BV240" s="199">
        <f>IFERROR(SQRT(($E240-$E$1136)^2+($X240-$X$1136)^2),0)</f>
        <v>1.8000540016200484E-2</v>
      </c>
      <c r="BW240" s="197" t="str">
        <f>IF(BV240&lt;=SMALL(BV$3:BV$1130,1),"MAS PARECIDO","NO")</f>
        <v>NO</v>
      </c>
      <c r="BX240" s="197" t="str">
        <f>IF(BV240&lt;=SMALL(BV$3:BV$1130,5),"SIMILAR","NO")</f>
        <v>NO</v>
      </c>
      <c r="BY240" s="197" t="str">
        <f t="shared" si="250"/>
        <v>N/A</v>
      </c>
      <c r="BZ240" s="197">
        <f t="shared" si="251"/>
        <v>0</v>
      </c>
      <c r="CA240" s="198">
        <f t="shared" si="252"/>
        <v>0</v>
      </c>
      <c r="CB240" s="199">
        <f>IFERROR(SQRT(($E240-$E$1136)^2+($AA240-$AA$1136)^2),0)</f>
        <v>1.8000540016200484E-2</v>
      </c>
      <c r="CC240" s="197" t="str">
        <f>IF(CB240&lt;=SMALL(CB$3:CB$1130,1),"MAS PARECIDO","NO")</f>
        <v>NO</v>
      </c>
      <c r="CD240" s="197" t="str">
        <f>IF(CB240&lt;=SMALL(CB$3:CB$1130,5),"SIMILAR","NO")</f>
        <v>NO</v>
      </c>
      <c r="CE240" s="197" t="str">
        <f t="shared" si="253"/>
        <v>N/A</v>
      </c>
      <c r="CF240" s="197">
        <f t="shared" si="254"/>
        <v>0</v>
      </c>
      <c r="CG240" s="198">
        <f t="shared" si="255"/>
        <v>0</v>
      </c>
      <c r="CH240" s="199">
        <f>IFERROR(SQRT(($E240-$E$1136)^2+($AD240-$AD$1136)^2),0)</f>
        <v>1.8000540016200484E-2</v>
      </c>
      <c r="CI240" s="197" t="str">
        <f>IF(CH240&lt;=SMALL(CH$3:CH$1130,1),"MAS PARECIDO","NO")</f>
        <v>NO</v>
      </c>
      <c r="CJ240" s="197" t="str">
        <f>IF(CH240&lt;=SMALL(CH$3:CH$1130,5),"SIMILAR","NO")</f>
        <v>NO</v>
      </c>
      <c r="CK240" s="197" t="str">
        <f t="shared" si="256"/>
        <v>N/A</v>
      </c>
      <c r="CL240" s="197">
        <f t="shared" si="257"/>
        <v>0</v>
      </c>
      <c r="CM240" s="198">
        <f t="shared" si="258"/>
        <v>0</v>
      </c>
      <c r="CN240" s="199">
        <f>IFERROR(SQRT(($E240-$E$1136)^2+($AG240-$AG$1136)^2),0)</f>
        <v>1.0001619965989883</v>
      </c>
      <c r="CO240" s="197" t="str">
        <f>IF(CN240&lt;=SMALL(CN$3:CN$1130,1),"MAS PARECIDO","NO")</f>
        <v>NO</v>
      </c>
      <c r="CP240" s="197" t="str">
        <f>IF(CN240&lt;=SMALL(CN$3:CN$1130,5),"SIMILAR","NO")</f>
        <v>NO</v>
      </c>
      <c r="CQ240" s="197" t="str">
        <f t="shared" si="259"/>
        <v>N/A</v>
      </c>
      <c r="CR240" s="197">
        <f t="shared" si="260"/>
        <v>0</v>
      </c>
      <c r="CS240" s="198">
        <f t="shared" si="261"/>
        <v>0</v>
      </c>
      <c r="CT240" s="199">
        <f>IFERROR(SQRT(($E240-$E$1136)^2+($AJ240-$AJ$1136)^2),0)</f>
        <v>1.8000540016200484E-2</v>
      </c>
      <c r="CU240" s="197" t="str">
        <f>IF(CT240&lt;=SMALL(CT$3:CT$1130,1),"MAS PARECIDO","NO")</f>
        <v>NO</v>
      </c>
      <c r="CV240" s="197" t="str">
        <f>IF(CT240&lt;=SMALL(CT$3:CT$1130,5),"SIMILAR","NO")</f>
        <v>NO</v>
      </c>
      <c r="CW240" s="197" t="str">
        <f t="shared" si="262"/>
        <v>N/A</v>
      </c>
      <c r="CX240" s="197">
        <f t="shared" si="263"/>
        <v>0</v>
      </c>
      <c r="CY240" s="198">
        <f t="shared" si="264"/>
        <v>0</v>
      </c>
      <c r="CZ240" s="2" t="s">
        <v>1710</v>
      </c>
      <c r="DA240" s="2" t="s">
        <v>1711</v>
      </c>
      <c r="DB240" s="2">
        <v>0</v>
      </c>
      <c r="DC240" s="2" t="s">
        <v>189</v>
      </c>
    </row>
    <row r="241" spans="1:107">
      <c r="A241" s="24" t="s">
        <v>492</v>
      </c>
      <c r="B241" s="46">
        <v>59270</v>
      </c>
      <c r="C241" s="190">
        <f>(B241-$B$1132)/($B$1133-$B$1132)</f>
        <v>6.4016127916323023E-2</v>
      </c>
      <c r="D241" s="46">
        <v>12500</v>
      </c>
      <c r="E241" s="190">
        <f>(D241-$D$1132)/($D$1133-$D$1132)</f>
        <v>2.4970749122473674E-2</v>
      </c>
      <c r="F241" s="46" t="s">
        <v>191</v>
      </c>
      <c r="G241" s="192">
        <f>VLOOKUP(F241,'DATOS DE SOPORTE'!$Y$5:$Z$8,2,FALSE)</f>
        <v>1</v>
      </c>
      <c r="H241" s="190">
        <f>(G241-$G$1132)/($G$1133-$G$1132)</f>
        <v>0</v>
      </c>
      <c r="I241" s="50">
        <v>0</v>
      </c>
      <c r="J241" s="200">
        <f t="shared" si="224"/>
        <v>0</v>
      </c>
      <c r="K241" s="190">
        <f>(J241-$J$1132)/($J$1133-$J$1132)</f>
        <v>0</v>
      </c>
      <c r="L241" s="193" t="str">
        <f t="shared" si="225"/>
        <v>NO</v>
      </c>
      <c r="M241" s="46" t="s">
        <v>192</v>
      </c>
      <c r="N241" s="192">
        <f t="shared" si="226"/>
        <v>2</v>
      </c>
      <c r="O241" s="190">
        <f>(N241-N$1132)/(N$1133-N$1132)</f>
        <v>1</v>
      </c>
      <c r="P241" s="46" t="s">
        <v>193</v>
      </c>
      <c r="Q241" s="192">
        <f t="shared" si="227"/>
        <v>2</v>
      </c>
      <c r="R241" s="190">
        <f>(Q241-Q$1132)/(Q$1133-Q$1132)</f>
        <v>0.5</v>
      </c>
      <c r="S241" s="46" t="s">
        <v>194</v>
      </c>
      <c r="T241" s="192">
        <f t="shared" si="228"/>
        <v>1</v>
      </c>
      <c r="U241" s="190">
        <f>(T241-T$1132)/(T$1133-T$1132)</f>
        <v>0</v>
      </c>
      <c r="V241" s="46" t="s">
        <v>212</v>
      </c>
      <c r="W241" s="194">
        <f>VLOOKUP(V241,'DATOS DE SOPORTE'!$S$5:$T$10,2,FALSE)</f>
        <v>3</v>
      </c>
      <c r="X241" s="201">
        <f>(W241-W$1132)/(W$1133-W$1132)</f>
        <v>0.4</v>
      </c>
      <c r="Y241" s="46" t="s">
        <v>188</v>
      </c>
      <c r="Z241" s="194">
        <f t="shared" si="229"/>
        <v>1</v>
      </c>
      <c r="AA241" s="201">
        <f>(Z241-Z$1132)/(Z$1133-Z$1132)</f>
        <v>0</v>
      </c>
      <c r="AB241" s="46" t="s">
        <v>136</v>
      </c>
      <c r="AC241" s="194">
        <f t="shared" si="230"/>
        <v>2</v>
      </c>
      <c r="AD241" s="201">
        <f>(AC241-AC$1132)/(AC$1133-AC$1132)</f>
        <v>1</v>
      </c>
      <c r="AE241" s="46" t="s">
        <v>136</v>
      </c>
      <c r="AF241" s="194">
        <f t="shared" si="231"/>
        <v>2</v>
      </c>
      <c r="AG241" s="201">
        <f>(AF241-AF$1132)/(AF$1133-AF$1132)</f>
        <v>1</v>
      </c>
      <c r="AH241" s="24" t="s">
        <v>67</v>
      </c>
      <c r="AI241" s="194">
        <f>VLOOKUP(AH241,'DATOS DE SOPORTE'!$V$5:$W$8,2,FALSE)</f>
        <v>1</v>
      </c>
      <c r="AJ241" s="201">
        <f>(AI241-AI$1132)/(AI$1133-AI$1132)</f>
        <v>0</v>
      </c>
      <c r="AK241" s="58" t="str">
        <f t="shared" si="170"/>
        <v>Bueno</v>
      </c>
      <c r="AL241" s="196">
        <f>IFERROR(SQRT(($E241-$E$1136)^2+($C241-$C$1136)^2),0)</f>
        <v>0.14332029861459633</v>
      </c>
      <c r="AM241" s="197" t="str">
        <f>IF(AL241&lt;=SMALL($AL$3:$AL$1130,1),"MAS PARECIDO","NO")</f>
        <v>NO</v>
      </c>
      <c r="AN241" s="197" t="str">
        <f>IF(AL241&lt;=SMALL($AL$3:$AL$1130,5),"SIMILAR","NO")</f>
        <v>NO</v>
      </c>
      <c r="AO241" s="197" t="str">
        <f t="shared" si="232"/>
        <v>N/A</v>
      </c>
      <c r="AP241" s="197">
        <f t="shared" si="233"/>
        <v>0</v>
      </c>
      <c r="AQ241" s="198">
        <f t="shared" si="234"/>
        <v>0</v>
      </c>
      <c r="AR241" s="196">
        <f>IFERROR(SQRT(($E241-$E$1136)^2+($H241-$H$1136)^2),0)</f>
        <v>0.33426957476384039</v>
      </c>
      <c r="AS241" s="197" t="str">
        <f>IF(AR241&lt;=SMALL(AR$3:AR$1130,1),"MAS PARECIDO","NO")</f>
        <v>NO</v>
      </c>
      <c r="AT241" s="197" t="str">
        <f>IF(AR241&lt;=SMALL(AR$3:AR$1130,5),"SIMILAR","NO")</f>
        <v>NO</v>
      </c>
      <c r="AU241" s="197" t="str">
        <f t="shared" si="235"/>
        <v>N/A</v>
      </c>
      <c r="AV241" s="197">
        <f t="shared" si="236"/>
        <v>0</v>
      </c>
      <c r="AW241" s="198">
        <f t="shared" si="237"/>
        <v>0</v>
      </c>
      <c r="AX241" s="199">
        <f>IFERROR(SQRT(($E241-$E$1136)^2+($K241-$K$1136)^2),0)</f>
        <v>0.20155653673767956</v>
      </c>
      <c r="AY241" s="197" t="str">
        <f>IF(AX241&lt;=SMALL(AX$3:AX$1130,1),"MAS PARECIDO","NO")</f>
        <v>NO</v>
      </c>
      <c r="AZ241" s="197" t="str">
        <f>IF(AX241&lt;=SMALL(AX$3:AX$1130,5),"SIMILAR","NO")</f>
        <v>NO</v>
      </c>
      <c r="BA241" s="197" t="str">
        <f t="shared" si="238"/>
        <v>N/A</v>
      </c>
      <c r="BB241" s="197">
        <f t="shared" si="239"/>
        <v>0</v>
      </c>
      <c r="BC241" s="198">
        <f t="shared" si="240"/>
        <v>0</v>
      </c>
      <c r="BD241" s="196">
        <f>IFERROR(SQRT(($E241-$E$1136)^2+($O241-$O$1136)^2),0)</f>
        <v>2.5000750022500674E-2</v>
      </c>
      <c r="BE241" s="197" t="str">
        <f>IF(BD241&lt;=SMALL(BD$3:BD$1130,1),"MAS PARECIDO","NO")</f>
        <v>NO</v>
      </c>
      <c r="BF241" s="197" t="str">
        <f>IF(BD241&lt;=SMALL(BD$3:BD$1130,5),"SIMILAR","NO")</f>
        <v>NO</v>
      </c>
      <c r="BG241" s="197" t="str">
        <f t="shared" si="241"/>
        <v>N/A</v>
      </c>
      <c r="BH241" s="197">
        <f t="shared" si="242"/>
        <v>0</v>
      </c>
      <c r="BI241" s="198">
        <f t="shared" si="243"/>
        <v>0</v>
      </c>
      <c r="BJ241" s="199">
        <f>IFERROR(SQRT(($E241-$E$1136)^2+($R241-$R$1136)^2),0)</f>
        <v>2.5000750022500674E-2</v>
      </c>
      <c r="BK241" s="197" t="str">
        <f>IF(BJ241&lt;=SMALL(BJ$3:BJ$1130,1),"MAS PARECIDO","NO")</f>
        <v>NO</v>
      </c>
      <c r="BL241" s="197" t="str">
        <f>IF(BJ241&lt;=SMALL(BJ$3:BJ$1130,5),"SIMILAR","NO")</f>
        <v>NO</v>
      </c>
      <c r="BM241" s="197" t="str">
        <f t="shared" si="244"/>
        <v>N/A</v>
      </c>
      <c r="BN241" s="197">
        <f t="shared" si="245"/>
        <v>0</v>
      </c>
      <c r="BO241" s="198">
        <f t="shared" si="246"/>
        <v>0</v>
      </c>
      <c r="BP241" s="199">
        <f>IFERROR(SQRT(($E241-$E$1136)^2+($U241-$U$1136)^2),0)</f>
        <v>2.5000750022500674E-2</v>
      </c>
      <c r="BQ241" s="197" t="str">
        <f>IF(BP241&lt;=SMALL(BP$3:BP$1130,1),"MAS PARECIDO","NO")</f>
        <v>NO</v>
      </c>
      <c r="BR241" s="197" t="str">
        <f>IF(BP241&lt;=SMALL(BP$3:BP$1130,5),"SIMILAR","NO")</f>
        <v>NO</v>
      </c>
      <c r="BS241" s="197" t="str">
        <f t="shared" si="247"/>
        <v>N/A</v>
      </c>
      <c r="BT241" s="197">
        <f t="shared" si="248"/>
        <v>0</v>
      </c>
      <c r="BU241" s="198">
        <f t="shared" si="249"/>
        <v>0</v>
      </c>
      <c r="BV241" s="199">
        <f>IFERROR(SQRT(($E241-$E$1136)^2+($X241-$X$1136)^2),0)</f>
        <v>0.40078053533285224</v>
      </c>
      <c r="BW241" s="197" t="str">
        <f>IF(BV241&lt;=SMALL(BV$3:BV$1130,1),"MAS PARECIDO","NO")</f>
        <v>NO</v>
      </c>
      <c r="BX241" s="197" t="str">
        <f>IF(BV241&lt;=SMALL(BV$3:BV$1130,5),"SIMILAR","NO")</f>
        <v>NO</v>
      </c>
      <c r="BY241" s="197" t="str">
        <f t="shared" si="250"/>
        <v>N/A</v>
      </c>
      <c r="BZ241" s="197">
        <f t="shared" si="251"/>
        <v>0</v>
      </c>
      <c r="CA241" s="198">
        <f t="shared" si="252"/>
        <v>0</v>
      </c>
      <c r="CB241" s="199">
        <f>IFERROR(SQRT(($E241-$E$1136)^2+($AA241-$AA$1136)^2),0)</f>
        <v>2.5000750022500674E-2</v>
      </c>
      <c r="CC241" s="197" t="str">
        <f>IF(CB241&lt;=SMALL(CB$3:CB$1130,1),"MAS PARECIDO","NO")</f>
        <v>NO</v>
      </c>
      <c r="CD241" s="197" t="str">
        <f>IF(CB241&lt;=SMALL(CB$3:CB$1130,5),"SIMILAR","NO")</f>
        <v>NO</v>
      </c>
      <c r="CE241" s="197" t="str">
        <f t="shared" si="253"/>
        <v>N/A</v>
      </c>
      <c r="CF241" s="197">
        <f t="shared" si="254"/>
        <v>0</v>
      </c>
      <c r="CG241" s="198">
        <f t="shared" si="255"/>
        <v>0</v>
      </c>
      <c r="CH241" s="199">
        <f>IFERROR(SQRT(($E241-$E$1136)^2+($AD241-$AD$1136)^2),0)</f>
        <v>2.5000750022500674E-2</v>
      </c>
      <c r="CI241" s="197" t="str">
        <f>IF(CH241&lt;=SMALL(CH$3:CH$1130,1),"MAS PARECIDO","NO")</f>
        <v>NO</v>
      </c>
      <c r="CJ241" s="197" t="str">
        <f>IF(CH241&lt;=SMALL(CH$3:CH$1130,5),"SIMILAR","NO")</f>
        <v>NO</v>
      </c>
      <c r="CK241" s="197" t="str">
        <f t="shared" si="256"/>
        <v>N/A</v>
      </c>
      <c r="CL241" s="197">
        <f t="shared" si="257"/>
        <v>0</v>
      </c>
      <c r="CM241" s="198">
        <f t="shared" si="258"/>
        <v>0</v>
      </c>
      <c r="CN241" s="199">
        <f>IFERROR(SQRT(($E241-$E$1136)^2+($AG241-$AG$1136)^2),0)</f>
        <v>2.5000750022500674E-2</v>
      </c>
      <c r="CO241" s="197" t="str">
        <f>IF(CN241&lt;=SMALL(CN$3:CN$1130,1),"MAS PARECIDO","NO")</f>
        <v>NO</v>
      </c>
      <c r="CP241" s="197" t="str">
        <f>IF(CN241&lt;=SMALL(CN$3:CN$1130,5),"SIMILAR","NO")</f>
        <v>NO</v>
      </c>
      <c r="CQ241" s="197" t="str">
        <f t="shared" si="259"/>
        <v>N/A</v>
      </c>
      <c r="CR241" s="197">
        <f t="shared" si="260"/>
        <v>0</v>
      </c>
      <c r="CS241" s="198">
        <f t="shared" si="261"/>
        <v>0</v>
      </c>
      <c r="CT241" s="199">
        <f>IFERROR(SQRT(($E241-$E$1136)^2+($AJ241-$AJ$1136)^2),0)</f>
        <v>2.5000750022500674E-2</v>
      </c>
      <c r="CU241" s="197" t="str">
        <f>IF(CT241&lt;=SMALL(CT$3:CT$1130,1),"MAS PARECIDO","NO")</f>
        <v>NO</v>
      </c>
      <c r="CV241" s="197" t="str">
        <f>IF(CT241&lt;=SMALL(CT$3:CT$1130,5),"SIMILAR","NO")</f>
        <v>NO</v>
      </c>
      <c r="CW241" s="197" t="str">
        <f t="shared" si="262"/>
        <v>N/A</v>
      </c>
      <c r="CX241" s="197">
        <f t="shared" si="263"/>
        <v>0</v>
      </c>
      <c r="CY241" s="198">
        <f t="shared" si="264"/>
        <v>0</v>
      </c>
      <c r="CZ241" s="2" t="s">
        <v>1712</v>
      </c>
      <c r="DA241" s="2" t="s">
        <v>1713</v>
      </c>
      <c r="DB241" s="2">
        <v>0</v>
      </c>
      <c r="DC241" s="2" t="s">
        <v>189</v>
      </c>
    </row>
    <row r="242" spans="1:107">
      <c r="A242" s="24" t="s">
        <v>493</v>
      </c>
      <c r="B242" s="46">
        <v>34944</v>
      </c>
      <c r="C242" s="190">
        <f>(B242-$B$1132)/($B$1133-$B$1132)</f>
        <v>3.5581145247623805E-2</v>
      </c>
      <c r="D242" s="46">
        <v>10000</v>
      </c>
      <c r="E242" s="190">
        <f>(D242-$D$1132)/($D$1133-$D$1132)</f>
        <v>1.9970599117973539E-2</v>
      </c>
      <c r="F242" s="46" t="s">
        <v>191</v>
      </c>
      <c r="G242" s="192">
        <f>VLOOKUP(F242,'DATOS DE SOPORTE'!$Y$5:$Z$8,2,FALSE)</f>
        <v>1</v>
      </c>
      <c r="H242" s="190">
        <f>(G242-$G$1132)/($G$1133-$G$1132)</f>
        <v>0</v>
      </c>
      <c r="I242" s="50">
        <v>0</v>
      </c>
      <c r="J242" s="200">
        <f t="shared" si="224"/>
        <v>0</v>
      </c>
      <c r="K242" s="190">
        <f>(J242-$J$1132)/($J$1133-$J$1132)</f>
        <v>0</v>
      </c>
      <c r="L242" s="193" t="str">
        <f t="shared" si="225"/>
        <v>NO</v>
      </c>
      <c r="M242" s="46" t="s">
        <v>192</v>
      </c>
      <c r="N242" s="192">
        <f t="shared" si="226"/>
        <v>2</v>
      </c>
      <c r="O242" s="190">
        <f>(N242-N$1132)/(N$1133-N$1132)</f>
        <v>1</v>
      </c>
      <c r="P242" s="46" t="s">
        <v>193</v>
      </c>
      <c r="Q242" s="192">
        <f t="shared" si="227"/>
        <v>2</v>
      </c>
      <c r="R242" s="190">
        <f>(Q242-Q$1132)/(Q$1133-Q$1132)</f>
        <v>0.5</v>
      </c>
      <c r="S242" s="46" t="s">
        <v>194</v>
      </c>
      <c r="T242" s="192">
        <f t="shared" si="228"/>
        <v>1</v>
      </c>
      <c r="U242" s="190">
        <f>(T242-T$1132)/(T$1133-T$1132)</f>
        <v>0</v>
      </c>
      <c r="V242" s="46" t="s">
        <v>212</v>
      </c>
      <c r="W242" s="194">
        <f>VLOOKUP(V242,'DATOS DE SOPORTE'!$S$5:$T$10,2,FALSE)</f>
        <v>3</v>
      </c>
      <c r="X242" s="201">
        <f>(W242-W$1132)/(W$1133-W$1132)</f>
        <v>0.4</v>
      </c>
      <c r="Y242" s="46" t="s">
        <v>188</v>
      </c>
      <c r="Z242" s="194">
        <f t="shared" si="229"/>
        <v>1</v>
      </c>
      <c r="AA242" s="201">
        <f>(Z242-Z$1132)/(Z$1133-Z$1132)</f>
        <v>0</v>
      </c>
      <c r="AB242" s="46" t="s">
        <v>136</v>
      </c>
      <c r="AC242" s="194">
        <f t="shared" si="230"/>
        <v>2</v>
      </c>
      <c r="AD242" s="201">
        <f>(AC242-AC$1132)/(AC$1133-AC$1132)</f>
        <v>1</v>
      </c>
      <c r="AE242" s="46" t="s">
        <v>136</v>
      </c>
      <c r="AF242" s="194">
        <f t="shared" si="231"/>
        <v>2</v>
      </c>
      <c r="AG242" s="201">
        <f>(AF242-AF$1132)/(AF$1133-AF$1132)</f>
        <v>1</v>
      </c>
      <c r="AH242" s="24" t="s">
        <v>67</v>
      </c>
      <c r="AI242" s="194">
        <f>VLOOKUP(AH242,'DATOS DE SOPORTE'!$V$5:$W$8,2,FALSE)</f>
        <v>1</v>
      </c>
      <c r="AJ242" s="201">
        <f>(AI242-AI$1132)/(AI$1133-AI$1132)</f>
        <v>0</v>
      </c>
      <c r="AK242" s="58" t="str">
        <f t="shared" si="170"/>
        <v>Bueno</v>
      </c>
      <c r="AL242" s="196">
        <f>IFERROR(SQRT(($E242-$E$1136)^2+($C242-$C$1136)^2),0)</f>
        <v>0.17073340821067506</v>
      </c>
      <c r="AM242" s="197" t="str">
        <f>IF(AL242&lt;=SMALL($AL$3:$AL$1130,1),"MAS PARECIDO","NO")</f>
        <v>NO</v>
      </c>
      <c r="AN242" s="197" t="str">
        <f>IF(AL242&lt;=SMALL($AL$3:$AL$1130,5),"SIMILAR","NO")</f>
        <v>NO</v>
      </c>
      <c r="AO242" s="197" t="str">
        <f t="shared" si="232"/>
        <v>N/A</v>
      </c>
      <c r="AP242" s="197">
        <f t="shared" si="233"/>
        <v>0</v>
      </c>
      <c r="AQ242" s="198">
        <f t="shared" si="234"/>
        <v>0</v>
      </c>
      <c r="AR242" s="196">
        <f>IFERROR(SQRT(($E242-$E$1136)^2+($H242-$H$1136)^2),0)</f>
        <v>0.33393283024014148</v>
      </c>
      <c r="AS242" s="197" t="str">
        <f>IF(AR242&lt;=SMALL(AR$3:AR$1130,1),"MAS PARECIDO","NO")</f>
        <v>NO</v>
      </c>
      <c r="AT242" s="197" t="str">
        <f>IF(AR242&lt;=SMALL(AR$3:AR$1130,5),"SIMILAR","NO")</f>
        <v>NO</v>
      </c>
      <c r="AU242" s="197" t="str">
        <f t="shared" si="235"/>
        <v>N/A</v>
      </c>
      <c r="AV242" s="197">
        <f t="shared" si="236"/>
        <v>0</v>
      </c>
      <c r="AW242" s="198">
        <f t="shared" si="237"/>
        <v>0</v>
      </c>
      <c r="AX242" s="199">
        <f>IFERROR(SQRT(($E242-$E$1136)^2+($K242-$K$1136)^2),0)</f>
        <v>0.20099757212732708</v>
      </c>
      <c r="AY242" s="197" t="str">
        <f>IF(AX242&lt;=SMALL(AX$3:AX$1130,1),"MAS PARECIDO","NO")</f>
        <v>NO</v>
      </c>
      <c r="AZ242" s="197" t="str">
        <f>IF(AX242&lt;=SMALL(AX$3:AX$1130,5),"SIMILAR","NO")</f>
        <v>NO</v>
      </c>
      <c r="BA242" s="197" t="str">
        <f t="shared" si="238"/>
        <v>N/A</v>
      </c>
      <c r="BB242" s="197">
        <f t="shared" si="239"/>
        <v>0</v>
      </c>
      <c r="BC242" s="198">
        <f t="shared" si="240"/>
        <v>0</v>
      </c>
      <c r="BD242" s="196">
        <f>IFERROR(SQRT(($E242-$E$1136)^2+($O242-$O$1136)^2),0)</f>
        <v>2.0000600018000539E-2</v>
      </c>
      <c r="BE242" s="197" t="str">
        <f>IF(BD242&lt;=SMALL(BD$3:BD$1130,1),"MAS PARECIDO","NO")</f>
        <v>NO</v>
      </c>
      <c r="BF242" s="197" t="str">
        <f>IF(BD242&lt;=SMALL(BD$3:BD$1130,5),"SIMILAR","NO")</f>
        <v>NO</v>
      </c>
      <c r="BG242" s="197" t="str">
        <f t="shared" si="241"/>
        <v>N/A</v>
      </c>
      <c r="BH242" s="197">
        <f t="shared" si="242"/>
        <v>0</v>
      </c>
      <c r="BI242" s="198">
        <f t="shared" si="243"/>
        <v>0</v>
      </c>
      <c r="BJ242" s="199">
        <f>IFERROR(SQRT(($E242-$E$1136)^2+($R242-$R$1136)^2),0)</f>
        <v>2.0000600018000539E-2</v>
      </c>
      <c r="BK242" s="197" t="str">
        <f>IF(BJ242&lt;=SMALL(BJ$3:BJ$1130,1),"MAS PARECIDO","NO")</f>
        <v>NO</v>
      </c>
      <c r="BL242" s="197" t="str">
        <f>IF(BJ242&lt;=SMALL(BJ$3:BJ$1130,5),"SIMILAR","NO")</f>
        <v>NO</v>
      </c>
      <c r="BM242" s="197" t="str">
        <f t="shared" si="244"/>
        <v>N/A</v>
      </c>
      <c r="BN242" s="197">
        <f t="shared" si="245"/>
        <v>0</v>
      </c>
      <c r="BO242" s="198">
        <f t="shared" si="246"/>
        <v>0</v>
      </c>
      <c r="BP242" s="199">
        <f>IFERROR(SQRT(($E242-$E$1136)^2+($U242-$U$1136)^2),0)</f>
        <v>2.0000600018000539E-2</v>
      </c>
      <c r="BQ242" s="197" t="str">
        <f>IF(BP242&lt;=SMALL(BP$3:BP$1130,1),"MAS PARECIDO","NO")</f>
        <v>NO</v>
      </c>
      <c r="BR242" s="197" t="str">
        <f>IF(BP242&lt;=SMALL(BP$3:BP$1130,5),"SIMILAR","NO")</f>
        <v>NO</v>
      </c>
      <c r="BS242" s="197" t="str">
        <f t="shared" si="247"/>
        <v>N/A</v>
      </c>
      <c r="BT242" s="197">
        <f t="shared" si="248"/>
        <v>0</v>
      </c>
      <c r="BU242" s="198">
        <f t="shared" si="249"/>
        <v>0</v>
      </c>
      <c r="BV242" s="199">
        <f>IFERROR(SQRT(($E242-$E$1136)^2+($X242-$X$1136)^2),0)</f>
        <v>0.40049971785393318</v>
      </c>
      <c r="BW242" s="197" t="str">
        <f>IF(BV242&lt;=SMALL(BV$3:BV$1130,1),"MAS PARECIDO","NO")</f>
        <v>NO</v>
      </c>
      <c r="BX242" s="197" t="str">
        <f>IF(BV242&lt;=SMALL(BV$3:BV$1130,5),"SIMILAR","NO")</f>
        <v>NO</v>
      </c>
      <c r="BY242" s="197" t="str">
        <f t="shared" si="250"/>
        <v>N/A</v>
      </c>
      <c r="BZ242" s="197">
        <f t="shared" si="251"/>
        <v>0</v>
      </c>
      <c r="CA242" s="198">
        <f t="shared" si="252"/>
        <v>0</v>
      </c>
      <c r="CB242" s="199">
        <f>IFERROR(SQRT(($E242-$E$1136)^2+($AA242-$AA$1136)^2),0)</f>
        <v>2.0000600018000539E-2</v>
      </c>
      <c r="CC242" s="197" t="str">
        <f>IF(CB242&lt;=SMALL(CB$3:CB$1130,1),"MAS PARECIDO","NO")</f>
        <v>NO</v>
      </c>
      <c r="CD242" s="197" t="str">
        <f>IF(CB242&lt;=SMALL(CB$3:CB$1130,5),"SIMILAR","NO")</f>
        <v>NO</v>
      </c>
      <c r="CE242" s="197" t="str">
        <f t="shared" si="253"/>
        <v>N/A</v>
      </c>
      <c r="CF242" s="197">
        <f t="shared" si="254"/>
        <v>0</v>
      </c>
      <c r="CG242" s="198">
        <f t="shared" si="255"/>
        <v>0</v>
      </c>
      <c r="CH242" s="199">
        <f>IFERROR(SQRT(($E242-$E$1136)^2+($AD242-$AD$1136)^2),0)</f>
        <v>2.0000600018000539E-2</v>
      </c>
      <c r="CI242" s="197" t="str">
        <f>IF(CH242&lt;=SMALL(CH$3:CH$1130,1),"MAS PARECIDO","NO")</f>
        <v>NO</v>
      </c>
      <c r="CJ242" s="197" t="str">
        <f>IF(CH242&lt;=SMALL(CH$3:CH$1130,5),"SIMILAR","NO")</f>
        <v>NO</v>
      </c>
      <c r="CK242" s="197" t="str">
        <f t="shared" si="256"/>
        <v>N/A</v>
      </c>
      <c r="CL242" s="197">
        <f t="shared" si="257"/>
        <v>0</v>
      </c>
      <c r="CM242" s="198">
        <f t="shared" si="258"/>
        <v>0</v>
      </c>
      <c r="CN242" s="199">
        <f>IFERROR(SQRT(($E242-$E$1136)^2+($AG242-$AG$1136)^2),0)</f>
        <v>2.0000600018000539E-2</v>
      </c>
      <c r="CO242" s="197" t="str">
        <f>IF(CN242&lt;=SMALL(CN$3:CN$1130,1),"MAS PARECIDO","NO")</f>
        <v>NO</v>
      </c>
      <c r="CP242" s="197" t="str">
        <f>IF(CN242&lt;=SMALL(CN$3:CN$1130,5),"SIMILAR","NO")</f>
        <v>NO</v>
      </c>
      <c r="CQ242" s="197" t="str">
        <f t="shared" si="259"/>
        <v>N/A</v>
      </c>
      <c r="CR242" s="197">
        <f t="shared" si="260"/>
        <v>0</v>
      </c>
      <c r="CS242" s="198">
        <f t="shared" si="261"/>
        <v>0</v>
      </c>
      <c r="CT242" s="199">
        <f>IFERROR(SQRT(($E242-$E$1136)^2+($AJ242-$AJ$1136)^2),0)</f>
        <v>2.0000600018000539E-2</v>
      </c>
      <c r="CU242" s="197" t="str">
        <f>IF(CT242&lt;=SMALL(CT$3:CT$1130,1),"MAS PARECIDO","NO")</f>
        <v>NO</v>
      </c>
      <c r="CV242" s="197" t="str">
        <f>IF(CT242&lt;=SMALL(CT$3:CT$1130,5),"SIMILAR","NO")</f>
        <v>NO</v>
      </c>
      <c r="CW242" s="197" t="str">
        <f t="shared" si="262"/>
        <v>N/A</v>
      </c>
      <c r="CX242" s="197">
        <f t="shared" si="263"/>
        <v>0</v>
      </c>
      <c r="CY242" s="198">
        <f t="shared" si="264"/>
        <v>0</v>
      </c>
      <c r="CZ242" s="2" t="s">
        <v>1714</v>
      </c>
      <c r="DA242" s="2" t="s">
        <v>1715</v>
      </c>
      <c r="DB242" s="2">
        <v>0</v>
      </c>
      <c r="DC242" s="2" t="s">
        <v>189</v>
      </c>
    </row>
    <row r="243" spans="1:107">
      <c r="A243" s="24" t="s">
        <v>494</v>
      </c>
      <c r="B243" s="46">
        <v>40550</v>
      </c>
      <c r="C243" s="190">
        <f>(B243-$B$1132)/($B$1133-$B$1132)</f>
        <v>4.2134072684963594E-2</v>
      </c>
      <c r="D243" s="46">
        <v>10000</v>
      </c>
      <c r="E243" s="190">
        <f>(D243-$D$1132)/($D$1133-$D$1132)</f>
        <v>1.9970599117973539E-2</v>
      </c>
      <c r="F243" s="46" t="s">
        <v>53</v>
      </c>
      <c r="G243" s="192">
        <f>VLOOKUP(F243,'DATOS DE SOPORTE'!$Y$5:$Z$8,2,FALSE)</f>
        <v>2</v>
      </c>
      <c r="H243" s="190">
        <f>(G243-$G$1132)/($G$1133-$G$1132)</f>
        <v>0.33333333333333331</v>
      </c>
      <c r="I243" s="50">
        <v>0</v>
      </c>
      <c r="J243" s="200">
        <f t="shared" si="224"/>
        <v>0</v>
      </c>
      <c r="K243" s="190">
        <f>(J243-$J$1132)/($J$1133-$J$1132)</f>
        <v>0</v>
      </c>
      <c r="L243" s="193" t="str">
        <f t="shared" si="225"/>
        <v>NO</v>
      </c>
      <c r="M243" s="46" t="s">
        <v>192</v>
      </c>
      <c r="N243" s="192">
        <f t="shared" si="226"/>
        <v>2</v>
      </c>
      <c r="O243" s="190">
        <f>(N243-N$1132)/(N$1133-N$1132)</f>
        <v>1</v>
      </c>
      <c r="P243" s="46" t="s">
        <v>193</v>
      </c>
      <c r="Q243" s="192">
        <f t="shared" si="227"/>
        <v>2</v>
      </c>
      <c r="R243" s="190">
        <f>(Q243-Q$1132)/(Q$1133-Q$1132)</f>
        <v>0.5</v>
      </c>
      <c r="S243" s="46" t="s">
        <v>194</v>
      </c>
      <c r="T243" s="192">
        <f t="shared" si="228"/>
        <v>1</v>
      </c>
      <c r="U243" s="190">
        <f>(T243-T$1132)/(T$1133-T$1132)</f>
        <v>0</v>
      </c>
      <c r="V243" s="46" t="s">
        <v>212</v>
      </c>
      <c r="W243" s="194">
        <f>VLOOKUP(V243,'DATOS DE SOPORTE'!$S$5:$T$10,2,FALSE)</f>
        <v>3</v>
      </c>
      <c r="X243" s="201">
        <f>(W243-W$1132)/(W$1133-W$1132)</f>
        <v>0.4</v>
      </c>
      <c r="Y243" s="46" t="s">
        <v>188</v>
      </c>
      <c r="Z243" s="194">
        <f t="shared" si="229"/>
        <v>1</v>
      </c>
      <c r="AA243" s="201">
        <f>(Z243-Z$1132)/(Z$1133-Z$1132)</f>
        <v>0</v>
      </c>
      <c r="AB243" s="46" t="s">
        <v>136</v>
      </c>
      <c r="AC243" s="194">
        <f t="shared" si="230"/>
        <v>2</v>
      </c>
      <c r="AD243" s="201">
        <f>(AC243-AC$1132)/(AC$1133-AC$1132)</f>
        <v>1</v>
      </c>
      <c r="AE243" s="46" t="s">
        <v>136</v>
      </c>
      <c r="AF243" s="194">
        <f t="shared" si="231"/>
        <v>2</v>
      </c>
      <c r="AG243" s="201">
        <f>(AF243-AF$1132)/(AF$1133-AF$1132)</f>
        <v>1</v>
      </c>
      <c r="AH243" s="24" t="s">
        <v>67</v>
      </c>
      <c r="AI243" s="194">
        <f>VLOOKUP(AH243,'DATOS DE SOPORTE'!$V$5:$W$8,2,FALSE)</f>
        <v>1</v>
      </c>
      <c r="AJ243" s="201">
        <f>(AI243-AI$1132)/(AI$1133-AI$1132)</f>
        <v>0</v>
      </c>
      <c r="AK243" s="58" t="str">
        <f t="shared" si="170"/>
        <v>Bueno</v>
      </c>
      <c r="AL243" s="196">
        <f>IFERROR(SQRT(($E243-$E$1136)^2+($C243-$C$1136)^2),0)</f>
        <v>0.16422739310503764</v>
      </c>
      <c r="AM243" s="197" t="str">
        <f>IF(AL243&lt;=SMALL($AL$3:$AL$1130,1),"MAS PARECIDO","NO")</f>
        <v>NO</v>
      </c>
      <c r="AN243" s="197" t="str">
        <f>IF(AL243&lt;=SMALL($AL$3:$AL$1130,5),"SIMILAR","NO")</f>
        <v>NO</v>
      </c>
      <c r="AO243" s="197" t="str">
        <f t="shared" si="232"/>
        <v>N/A</v>
      </c>
      <c r="AP243" s="197">
        <f t="shared" si="233"/>
        <v>0</v>
      </c>
      <c r="AQ243" s="198">
        <f t="shared" si="234"/>
        <v>0</v>
      </c>
      <c r="AR243" s="196">
        <f>IFERROR(SQRT(($E243-$E$1136)^2+($H243-$H$1136)^2),0)</f>
        <v>2.0000600018000539E-2</v>
      </c>
      <c r="AS243" s="197" t="str">
        <f>IF(AR243&lt;=SMALL(AR$3:AR$1130,1),"MAS PARECIDO","NO")</f>
        <v>NO</v>
      </c>
      <c r="AT243" s="197" t="str">
        <f>IF(AR243&lt;=SMALL(AR$3:AR$1130,5),"SIMILAR","NO")</f>
        <v>NO</v>
      </c>
      <c r="AU243" s="197" t="str">
        <f t="shared" si="235"/>
        <v>N/A</v>
      </c>
      <c r="AV243" s="197">
        <f t="shared" si="236"/>
        <v>0</v>
      </c>
      <c r="AW243" s="198">
        <f t="shared" si="237"/>
        <v>0</v>
      </c>
      <c r="AX243" s="199">
        <f>IFERROR(SQRT(($E243-$E$1136)^2+($K243-$K$1136)^2),0)</f>
        <v>0.20099757212732708</v>
      </c>
      <c r="AY243" s="197" t="str">
        <f>IF(AX243&lt;=SMALL(AX$3:AX$1130,1),"MAS PARECIDO","NO")</f>
        <v>NO</v>
      </c>
      <c r="AZ243" s="197" t="str">
        <f>IF(AX243&lt;=SMALL(AX$3:AX$1130,5),"SIMILAR","NO")</f>
        <v>NO</v>
      </c>
      <c r="BA243" s="197" t="str">
        <f t="shared" si="238"/>
        <v>N/A</v>
      </c>
      <c r="BB243" s="197">
        <f t="shared" si="239"/>
        <v>0</v>
      </c>
      <c r="BC243" s="198">
        <f t="shared" si="240"/>
        <v>0</v>
      </c>
      <c r="BD243" s="196">
        <f>IFERROR(SQRT(($E243-$E$1136)^2+($O243-$O$1136)^2),0)</f>
        <v>2.0000600018000539E-2</v>
      </c>
      <c r="BE243" s="197" t="str">
        <f>IF(BD243&lt;=SMALL(BD$3:BD$1130,1),"MAS PARECIDO","NO")</f>
        <v>NO</v>
      </c>
      <c r="BF243" s="197" t="str">
        <f>IF(BD243&lt;=SMALL(BD$3:BD$1130,5),"SIMILAR","NO")</f>
        <v>NO</v>
      </c>
      <c r="BG243" s="197" t="str">
        <f t="shared" si="241"/>
        <v>N/A</v>
      </c>
      <c r="BH243" s="197">
        <f t="shared" si="242"/>
        <v>0</v>
      </c>
      <c r="BI243" s="198">
        <f t="shared" si="243"/>
        <v>0</v>
      </c>
      <c r="BJ243" s="199">
        <f>IFERROR(SQRT(($E243-$E$1136)^2+($R243-$R$1136)^2),0)</f>
        <v>2.0000600018000539E-2</v>
      </c>
      <c r="BK243" s="197" t="str">
        <f>IF(BJ243&lt;=SMALL(BJ$3:BJ$1130,1),"MAS PARECIDO","NO")</f>
        <v>NO</v>
      </c>
      <c r="BL243" s="197" t="str">
        <f>IF(BJ243&lt;=SMALL(BJ$3:BJ$1130,5),"SIMILAR","NO")</f>
        <v>NO</v>
      </c>
      <c r="BM243" s="197" t="str">
        <f t="shared" si="244"/>
        <v>N/A</v>
      </c>
      <c r="BN243" s="197">
        <f t="shared" si="245"/>
        <v>0</v>
      </c>
      <c r="BO243" s="198">
        <f t="shared" si="246"/>
        <v>0</v>
      </c>
      <c r="BP243" s="199">
        <f>IFERROR(SQRT(($E243-$E$1136)^2+($U243-$U$1136)^2),0)</f>
        <v>2.0000600018000539E-2</v>
      </c>
      <c r="BQ243" s="197" t="str">
        <f>IF(BP243&lt;=SMALL(BP$3:BP$1130,1),"MAS PARECIDO","NO")</f>
        <v>NO</v>
      </c>
      <c r="BR243" s="197" t="str">
        <f>IF(BP243&lt;=SMALL(BP$3:BP$1130,5),"SIMILAR","NO")</f>
        <v>NO</v>
      </c>
      <c r="BS243" s="197" t="str">
        <f t="shared" si="247"/>
        <v>N/A</v>
      </c>
      <c r="BT243" s="197">
        <f t="shared" si="248"/>
        <v>0</v>
      </c>
      <c r="BU243" s="198">
        <f t="shared" si="249"/>
        <v>0</v>
      </c>
      <c r="BV243" s="199">
        <f>IFERROR(SQRT(($E243-$E$1136)^2+($X243-$X$1136)^2),0)</f>
        <v>0.40049971785393318</v>
      </c>
      <c r="BW243" s="197" t="str">
        <f>IF(BV243&lt;=SMALL(BV$3:BV$1130,1),"MAS PARECIDO","NO")</f>
        <v>NO</v>
      </c>
      <c r="BX243" s="197" t="str">
        <f>IF(BV243&lt;=SMALL(BV$3:BV$1130,5),"SIMILAR","NO")</f>
        <v>NO</v>
      </c>
      <c r="BY243" s="197" t="str">
        <f t="shared" si="250"/>
        <v>N/A</v>
      </c>
      <c r="BZ243" s="197">
        <f t="shared" si="251"/>
        <v>0</v>
      </c>
      <c r="CA243" s="198">
        <f t="shared" si="252"/>
        <v>0</v>
      </c>
      <c r="CB243" s="199">
        <f>IFERROR(SQRT(($E243-$E$1136)^2+($AA243-$AA$1136)^2),0)</f>
        <v>2.0000600018000539E-2</v>
      </c>
      <c r="CC243" s="197" t="str">
        <f>IF(CB243&lt;=SMALL(CB$3:CB$1130,1),"MAS PARECIDO","NO")</f>
        <v>NO</v>
      </c>
      <c r="CD243" s="197" t="str">
        <f>IF(CB243&lt;=SMALL(CB$3:CB$1130,5),"SIMILAR","NO")</f>
        <v>NO</v>
      </c>
      <c r="CE243" s="197" t="str">
        <f t="shared" si="253"/>
        <v>N/A</v>
      </c>
      <c r="CF243" s="197">
        <f t="shared" si="254"/>
        <v>0</v>
      </c>
      <c r="CG243" s="198">
        <f t="shared" si="255"/>
        <v>0</v>
      </c>
      <c r="CH243" s="199">
        <f>IFERROR(SQRT(($E243-$E$1136)^2+($AD243-$AD$1136)^2),0)</f>
        <v>2.0000600018000539E-2</v>
      </c>
      <c r="CI243" s="197" t="str">
        <f>IF(CH243&lt;=SMALL(CH$3:CH$1130,1),"MAS PARECIDO","NO")</f>
        <v>NO</v>
      </c>
      <c r="CJ243" s="197" t="str">
        <f>IF(CH243&lt;=SMALL(CH$3:CH$1130,5),"SIMILAR","NO")</f>
        <v>NO</v>
      </c>
      <c r="CK243" s="197" t="str">
        <f t="shared" si="256"/>
        <v>N/A</v>
      </c>
      <c r="CL243" s="197">
        <f t="shared" si="257"/>
        <v>0</v>
      </c>
      <c r="CM243" s="198">
        <f t="shared" si="258"/>
        <v>0</v>
      </c>
      <c r="CN243" s="199">
        <f>IFERROR(SQRT(($E243-$E$1136)^2+($AG243-$AG$1136)^2),0)</f>
        <v>2.0000600018000539E-2</v>
      </c>
      <c r="CO243" s="197" t="str">
        <f>IF(CN243&lt;=SMALL(CN$3:CN$1130,1),"MAS PARECIDO","NO")</f>
        <v>NO</v>
      </c>
      <c r="CP243" s="197" t="str">
        <f>IF(CN243&lt;=SMALL(CN$3:CN$1130,5),"SIMILAR","NO")</f>
        <v>NO</v>
      </c>
      <c r="CQ243" s="197" t="str">
        <f t="shared" si="259"/>
        <v>N/A</v>
      </c>
      <c r="CR243" s="197">
        <f t="shared" si="260"/>
        <v>0</v>
      </c>
      <c r="CS243" s="198">
        <f t="shared" si="261"/>
        <v>0</v>
      </c>
      <c r="CT243" s="199">
        <f>IFERROR(SQRT(($E243-$E$1136)^2+($AJ243-$AJ$1136)^2),0)</f>
        <v>2.0000600018000539E-2</v>
      </c>
      <c r="CU243" s="197" t="str">
        <f>IF(CT243&lt;=SMALL(CT$3:CT$1130,1),"MAS PARECIDO","NO")</f>
        <v>NO</v>
      </c>
      <c r="CV243" s="197" t="str">
        <f>IF(CT243&lt;=SMALL(CT$3:CT$1130,5),"SIMILAR","NO")</f>
        <v>NO</v>
      </c>
      <c r="CW243" s="197" t="str">
        <f t="shared" si="262"/>
        <v>N/A</v>
      </c>
      <c r="CX243" s="197">
        <f t="shared" si="263"/>
        <v>0</v>
      </c>
      <c r="CY243" s="198">
        <f t="shared" si="264"/>
        <v>0</v>
      </c>
      <c r="CZ243" s="2" t="s">
        <v>1716</v>
      </c>
      <c r="DA243" s="2" t="s">
        <v>1717</v>
      </c>
      <c r="DB243" s="2">
        <v>0</v>
      </c>
      <c r="DC243" s="2" t="s">
        <v>189</v>
      </c>
    </row>
    <row r="244" spans="1:107">
      <c r="A244" s="24" t="s">
        <v>495</v>
      </c>
      <c r="B244" s="46">
        <v>31689</v>
      </c>
      <c r="C244" s="190">
        <f>(B244-$B$1132)/($B$1133-$B$1132)</f>
        <v>3.1776332759478776E-2</v>
      </c>
      <c r="D244" s="46">
        <v>4600</v>
      </c>
      <c r="E244" s="190">
        <f>(D244-$D$1132)/($D$1133-$D$1132)</f>
        <v>9.1702751082532469E-3</v>
      </c>
      <c r="F244" s="46" t="s">
        <v>191</v>
      </c>
      <c r="G244" s="192">
        <f>VLOOKUP(F244,'DATOS DE SOPORTE'!$Y$5:$Z$8,2,FALSE)</f>
        <v>1</v>
      </c>
      <c r="H244" s="190">
        <f>(G244-$G$1132)/($G$1133-$G$1132)</f>
        <v>0</v>
      </c>
      <c r="I244" s="50">
        <v>1</v>
      </c>
      <c r="J244" s="200">
        <f t="shared" si="224"/>
        <v>1</v>
      </c>
      <c r="K244" s="190">
        <f>(J244-$J$1132)/($J$1133-$J$1132)</f>
        <v>0.2</v>
      </c>
      <c r="L244" s="193" t="str">
        <f t="shared" si="225"/>
        <v>SI</v>
      </c>
      <c r="M244" s="46" t="s">
        <v>192</v>
      </c>
      <c r="N244" s="192">
        <f t="shared" si="226"/>
        <v>2</v>
      </c>
      <c r="O244" s="190">
        <f>(N244-N$1132)/(N$1133-N$1132)</f>
        <v>1</v>
      </c>
      <c r="P244" s="46" t="s">
        <v>196</v>
      </c>
      <c r="Q244" s="192">
        <f t="shared" si="227"/>
        <v>1</v>
      </c>
      <c r="R244" s="190">
        <f>(Q244-Q$1132)/(Q$1133-Q$1132)</f>
        <v>0</v>
      </c>
      <c r="S244" s="46" t="s">
        <v>194</v>
      </c>
      <c r="T244" s="192">
        <f t="shared" si="228"/>
        <v>1</v>
      </c>
      <c r="U244" s="190">
        <f>(T244-T$1132)/(T$1133-T$1132)</f>
        <v>0</v>
      </c>
      <c r="V244" s="46" t="s">
        <v>212</v>
      </c>
      <c r="W244" s="194">
        <f>VLOOKUP(V244,'DATOS DE SOPORTE'!$S$5:$T$10,2,FALSE)</f>
        <v>3</v>
      </c>
      <c r="X244" s="201">
        <f>(W244-W$1132)/(W$1133-W$1132)</f>
        <v>0.4</v>
      </c>
      <c r="Y244" s="46" t="s">
        <v>188</v>
      </c>
      <c r="Z244" s="194">
        <f t="shared" si="229"/>
        <v>1</v>
      </c>
      <c r="AA244" s="201">
        <f>(Z244-Z$1132)/(Z$1133-Z$1132)</f>
        <v>0</v>
      </c>
      <c r="AB244" s="46" t="s">
        <v>136</v>
      </c>
      <c r="AC244" s="194">
        <f t="shared" si="230"/>
        <v>2</v>
      </c>
      <c r="AD244" s="201">
        <f>(AC244-AC$1132)/(AC$1133-AC$1132)</f>
        <v>1</v>
      </c>
      <c r="AE244" s="46" t="s">
        <v>136</v>
      </c>
      <c r="AF244" s="194">
        <f t="shared" si="231"/>
        <v>2</v>
      </c>
      <c r="AG244" s="201">
        <f>(AF244-AF$1132)/(AF$1133-AF$1132)</f>
        <v>1</v>
      </c>
      <c r="AH244" s="24" t="s">
        <v>67</v>
      </c>
      <c r="AI244" s="194">
        <f>VLOOKUP(AH244,'DATOS DE SOPORTE'!$V$5:$W$8,2,FALSE)</f>
        <v>1</v>
      </c>
      <c r="AJ244" s="201">
        <f>(AI244-AI$1132)/(AI$1133-AI$1132)</f>
        <v>0</v>
      </c>
      <c r="AK244" s="58" t="str">
        <f t="shared" si="170"/>
        <v>Regular</v>
      </c>
      <c r="AL244" s="196">
        <f>IFERROR(SQRT(($E244-$E$1136)^2+($C244-$C$1136)^2),0)</f>
        <v>0.17360664212157279</v>
      </c>
      <c r="AM244" s="197" t="str">
        <f>IF(AL244&lt;=SMALL($AL$3:$AL$1130,1),"MAS PARECIDO","NO")</f>
        <v>NO</v>
      </c>
      <c r="AN244" s="197" t="str">
        <f>IF(AL244&lt;=SMALL($AL$3:$AL$1130,5),"SIMILAR","NO")</f>
        <v>NO</v>
      </c>
      <c r="AO244" s="197" t="str">
        <f t="shared" si="232"/>
        <v>N/A</v>
      </c>
      <c r="AP244" s="197">
        <f t="shared" si="233"/>
        <v>0</v>
      </c>
      <c r="AQ244" s="198">
        <f t="shared" si="234"/>
        <v>0</v>
      </c>
      <c r="AR244" s="196">
        <f>IFERROR(SQRT(($E244-$E$1136)^2+($H244-$H$1136)^2),0)</f>
        <v>0.33346027677931844</v>
      </c>
      <c r="AS244" s="197" t="str">
        <f>IF(AR244&lt;=SMALL(AR$3:AR$1130,1),"MAS PARECIDO","NO")</f>
        <v>NO</v>
      </c>
      <c r="AT244" s="197" t="str">
        <f>IF(AR244&lt;=SMALL(AR$3:AR$1130,5),"SIMILAR","NO")</f>
        <v>NO</v>
      </c>
      <c r="AU244" s="197" t="str">
        <f t="shared" si="235"/>
        <v>N/A</v>
      </c>
      <c r="AV244" s="197">
        <f t="shared" si="236"/>
        <v>0</v>
      </c>
      <c r="AW244" s="198">
        <f t="shared" si="237"/>
        <v>0</v>
      </c>
      <c r="AX244" s="199">
        <f>IFERROR(SQRT(($E244-$E$1136)^2+($K244-$K$1136)^2),0)</f>
        <v>9.2002760082802483E-3</v>
      </c>
      <c r="AY244" s="197" t="str">
        <f>IF(AX244&lt;=SMALL(AX$3:AX$1130,1),"MAS PARECIDO","NO")</f>
        <v>NO</v>
      </c>
      <c r="AZ244" s="197" t="str">
        <f>IF(AX244&lt;=SMALL(AX$3:AX$1130,5),"SIMILAR","NO")</f>
        <v>NO</v>
      </c>
      <c r="BA244" s="197" t="str">
        <f t="shared" si="238"/>
        <v>N/A</v>
      </c>
      <c r="BB244" s="197">
        <f t="shared" si="239"/>
        <v>0</v>
      </c>
      <c r="BC244" s="198">
        <f t="shared" si="240"/>
        <v>0</v>
      </c>
      <c r="BD244" s="196">
        <f>IFERROR(SQRT(($E244-$E$1136)^2+($O244-$O$1136)^2),0)</f>
        <v>9.2002760082802483E-3</v>
      </c>
      <c r="BE244" s="197" t="str">
        <f>IF(BD244&lt;=SMALL(BD$3:BD$1130,1),"MAS PARECIDO","NO")</f>
        <v>NO</v>
      </c>
      <c r="BF244" s="197" t="str">
        <f>IF(BD244&lt;=SMALL(BD$3:BD$1130,5),"SIMILAR","NO")</f>
        <v>NO</v>
      </c>
      <c r="BG244" s="197" t="str">
        <f t="shared" si="241"/>
        <v>N/A</v>
      </c>
      <c r="BH244" s="197">
        <f t="shared" si="242"/>
        <v>0</v>
      </c>
      <c r="BI244" s="198">
        <f t="shared" si="243"/>
        <v>0</v>
      </c>
      <c r="BJ244" s="199">
        <f>IFERROR(SQRT(($E244-$E$1136)^2+($R244-$R$1136)^2),0)</f>
        <v>0.50008463791505187</v>
      </c>
      <c r="BK244" s="197" t="str">
        <f>IF(BJ244&lt;=SMALL(BJ$3:BJ$1130,1),"MAS PARECIDO","NO")</f>
        <v>NO</v>
      </c>
      <c r="BL244" s="197" t="str">
        <f>IF(BJ244&lt;=SMALL(BJ$3:BJ$1130,5),"SIMILAR","NO")</f>
        <v>NO</v>
      </c>
      <c r="BM244" s="197" t="str">
        <f t="shared" si="244"/>
        <v>N/A</v>
      </c>
      <c r="BN244" s="197">
        <f t="shared" si="245"/>
        <v>0</v>
      </c>
      <c r="BO244" s="198">
        <f t="shared" si="246"/>
        <v>0</v>
      </c>
      <c r="BP244" s="199">
        <f>IFERROR(SQRT(($E244-$E$1136)^2+($U244-$U$1136)^2),0)</f>
        <v>9.2002760082802483E-3</v>
      </c>
      <c r="BQ244" s="197" t="str">
        <f>IF(BP244&lt;=SMALL(BP$3:BP$1130,1),"MAS PARECIDO","NO")</f>
        <v>NO</v>
      </c>
      <c r="BR244" s="197" t="str">
        <f>IF(BP244&lt;=SMALL(BP$3:BP$1130,5),"SIMILAR","NO")</f>
        <v>NO</v>
      </c>
      <c r="BS244" s="197" t="str">
        <f t="shared" si="247"/>
        <v>N/A</v>
      </c>
      <c r="BT244" s="197">
        <f t="shared" si="248"/>
        <v>0</v>
      </c>
      <c r="BU244" s="198">
        <f t="shared" si="249"/>
        <v>0</v>
      </c>
      <c r="BV244" s="199">
        <f>IFERROR(SQRT(($E244-$E$1136)^2+($X244-$X$1136)^2),0)</f>
        <v>0.40010579235825688</v>
      </c>
      <c r="BW244" s="197" t="str">
        <f>IF(BV244&lt;=SMALL(BV$3:BV$1130,1),"MAS PARECIDO","NO")</f>
        <v>NO</v>
      </c>
      <c r="BX244" s="197" t="str">
        <f>IF(BV244&lt;=SMALL(BV$3:BV$1130,5),"SIMILAR","NO")</f>
        <v>NO</v>
      </c>
      <c r="BY244" s="197" t="str">
        <f t="shared" si="250"/>
        <v>N/A</v>
      </c>
      <c r="BZ244" s="197">
        <f t="shared" si="251"/>
        <v>0</v>
      </c>
      <c r="CA244" s="198">
        <f t="shared" si="252"/>
        <v>0</v>
      </c>
      <c r="CB244" s="199">
        <f>IFERROR(SQRT(($E244-$E$1136)^2+($AA244-$AA$1136)^2),0)</f>
        <v>9.2002760082802483E-3</v>
      </c>
      <c r="CC244" s="197" t="str">
        <f>IF(CB244&lt;=SMALL(CB$3:CB$1130,1),"MAS PARECIDO","NO")</f>
        <v>NO</v>
      </c>
      <c r="CD244" s="197" t="str">
        <f>IF(CB244&lt;=SMALL(CB$3:CB$1130,5),"SIMILAR","NO")</f>
        <v>NO</v>
      </c>
      <c r="CE244" s="197" t="str">
        <f t="shared" si="253"/>
        <v>N/A</v>
      </c>
      <c r="CF244" s="197">
        <f t="shared" si="254"/>
        <v>0</v>
      </c>
      <c r="CG244" s="198">
        <f t="shared" si="255"/>
        <v>0</v>
      </c>
      <c r="CH244" s="199">
        <f>IFERROR(SQRT(($E244-$E$1136)^2+($AD244-$AD$1136)^2),0)</f>
        <v>9.2002760082802483E-3</v>
      </c>
      <c r="CI244" s="197" t="str">
        <f>IF(CH244&lt;=SMALL(CH$3:CH$1130,1),"MAS PARECIDO","NO")</f>
        <v>NO</v>
      </c>
      <c r="CJ244" s="197" t="str">
        <f>IF(CH244&lt;=SMALL(CH$3:CH$1130,5),"SIMILAR","NO")</f>
        <v>NO</v>
      </c>
      <c r="CK244" s="197" t="str">
        <f t="shared" si="256"/>
        <v>N/A</v>
      </c>
      <c r="CL244" s="197">
        <f t="shared" si="257"/>
        <v>0</v>
      </c>
      <c r="CM244" s="198">
        <f t="shared" si="258"/>
        <v>0</v>
      </c>
      <c r="CN244" s="199">
        <f>IFERROR(SQRT(($E244-$E$1136)^2+($AG244-$AG$1136)^2),0)</f>
        <v>9.2002760082802483E-3</v>
      </c>
      <c r="CO244" s="197" t="str">
        <f>IF(CN244&lt;=SMALL(CN$3:CN$1130,1),"MAS PARECIDO","NO")</f>
        <v>NO</v>
      </c>
      <c r="CP244" s="197" t="str">
        <f>IF(CN244&lt;=SMALL(CN$3:CN$1130,5),"SIMILAR","NO")</f>
        <v>NO</v>
      </c>
      <c r="CQ244" s="197" t="str">
        <f t="shared" si="259"/>
        <v>N/A</v>
      </c>
      <c r="CR244" s="197">
        <f t="shared" si="260"/>
        <v>0</v>
      </c>
      <c r="CS244" s="198">
        <f t="shared" si="261"/>
        <v>0</v>
      </c>
      <c r="CT244" s="199">
        <f>IFERROR(SQRT(($E244-$E$1136)^2+($AJ244-$AJ$1136)^2),0)</f>
        <v>9.2002760082802483E-3</v>
      </c>
      <c r="CU244" s="197" t="str">
        <f>IF(CT244&lt;=SMALL(CT$3:CT$1130,1),"MAS PARECIDO","NO")</f>
        <v>NO</v>
      </c>
      <c r="CV244" s="197" t="str">
        <f>IF(CT244&lt;=SMALL(CT$3:CT$1130,5),"SIMILAR","NO")</f>
        <v>NO</v>
      </c>
      <c r="CW244" s="197" t="str">
        <f t="shared" si="262"/>
        <v>N/A</v>
      </c>
      <c r="CX244" s="197">
        <f t="shared" si="263"/>
        <v>0</v>
      </c>
      <c r="CY244" s="198">
        <f t="shared" si="264"/>
        <v>0</v>
      </c>
      <c r="CZ244" s="2" t="s">
        <v>1718</v>
      </c>
      <c r="DA244" s="2" t="s">
        <v>1719</v>
      </c>
      <c r="DB244" s="2">
        <v>1</v>
      </c>
      <c r="DC244" s="2" t="s">
        <v>346</v>
      </c>
    </row>
    <row r="245" spans="1:107">
      <c r="A245" s="24" t="s">
        <v>496</v>
      </c>
      <c r="B245" s="46">
        <v>8691.58</v>
      </c>
      <c r="C245" s="190">
        <f>(B245-$B$1132)/($B$1133-$B$1132)</f>
        <v>4.8943447990743988E-3</v>
      </c>
      <c r="D245" s="46">
        <v>17687</v>
      </c>
      <c r="E245" s="190">
        <f>(D245-$D$1132)/($D$1133-$D$1132)</f>
        <v>3.5345060351810557E-2</v>
      </c>
      <c r="F245" s="46" t="s">
        <v>187</v>
      </c>
      <c r="G245" s="192">
        <f>VLOOKUP(F245,'DATOS DE SOPORTE'!$Y$5:$Z$8,2,FALSE)</f>
        <v>4</v>
      </c>
      <c r="H245" s="190">
        <f>(G245-$G$1132)/($G$1133-$G$1132)</f>
        <v>1</v>
      </c>
      <c r="I245" s="50">
        <v>1</v>
      </c>
      <c r="J245" s="200">
        <f t="shared" si="224"/>
        <v>1</v>
      </c>
      <c r="K245" s="190">
        <f>(J245-$J$1132)/($J$1133-$J$1132)</f>
        <v>0.2</v>
      </c>
      <c r="L245" s="193" t="str">
        <f t="shared" si="225"/>
        <v>SI</v>
      </c>
      <c r="M245" s="46" t="s">
        <v>192</v>
      </c>
      <c r="N245" s="192">
        <f t="shared" si="226"/>
        <v>2</v>
      </c>
      <c r="O245" s="190">
        <f>(N245-N$1132)/(N$1133-N$1132)</f>
        <v>1</v>
      </c>
      <c r="P245" s="46" t="s">
        <v>193</v>
      </c>
      <c r="Q245" s="192">
        <f t="shared" si="227"/>
        <v>2</v>
      </c>
      <c r="R245" s="190">
        <f>(Q245-Q$1132)/(Q$1133-Q$1132)</f>
        <v>0.5</v>
      </c>
      <c r="S245" s="46"/>
      <c r="T245" s="192">
        <f t="shared" si="228"/>
        <v>2</v>
      </c>
      <c r="U245" s="190">
        <f>(T245-T$1132)/(T$1133-T$1132)</f>
        <v>1</v>
      </c>
      <c r="V245" s="46" t="s">
        <v>62</v>
      </c>
      <c r="W245" s="194">
        <f>VLOOKUP(V245,'DATOS DE SOPORTE'!$S$5:$T$10,2,FALSE)</f>
        <v>1</v>
      </c>
      <c r="X245" s="201">
        <f>(W245-W$1132)/(W$1133-W$1132)</f>
        <v>0</v>
      </c>
      <c r="Y245" s="46"/>
      <c r="Z245" s="194">
        <f t="shared" si="229"/>
        <v>2</v>
      </c>
      <c r="AA245" s="201">
        <f>(Z245-Z$1132)/(Z$1133-Z$1132)</f>
        <v>1</v>
      </c>
      <c r="AB245" s="46"/>
      <c r="AC245" s="194">
        <f t="shared" si="230"/>
        <v>2</v>
      </c>
      <c r="AD245" s="201">
        <f>(AC245-AC$1132)/(AC$1133-AC$1132)</f>
        <v>1</v>
      </c>
      <c r="AE245" s="46"/>
      <c r="AF245" s="194">
        <f t="shared" si="231"/>
        <v>2</v>
      </c>
      <c r="AG245" s="201">
        <f>(AF245-AF$1132)/(AF$1133-AF$1132)</f>
        <v>1</v>
      </c>
      <c r="AH245" s="24" t="s">
        <v>199</v>
      </c>
      <c r="AI245" s="194">
        <f>VLOOKUP(AH245,'DATOS DE SOPORTE'!$V$5:$W$8,2,FALSE)</f>
        <v>2</v>
      </c>
      <c r="AJ245" s="201">
        <f>(AI245-AI$1132)/(AI$1133-AI$1132)</f>
        <v>0.33333333333333331</v>
      </c>
      <c r="AK245" s="58" t="str">
        <f t="shared" si="170"/>
        <v>Bueno</v>
      </c>
      <c r="AL245" s="196">
        <f>IFERROR(SQRT(($E245-$E$1136)^2+($C245-$C$1136)^2),0)</f>
        <v>0.20334533349469175</v>
      </c>
      <c r="AM245" s="197" t="str">
        <f>IF(AL245&lt;=SMALL($AL$3:$AL$1130,1),"MAS PARECIDO","NO")</f>
        <v>NO</v>
      </c>
      <c r="AN245" s="197" t="str">
        <f>IF(AL245&lt;=SMALL($AL$3:$AL$1130,5),"SIMILAR","NO")</f>
        <v>NO</v>
      </c>
      <c r="AO245" s="197" t="str">
        <f t="shared" si="232"/>
        <v>N/A</v>
      </c>
      <c r="AP245" s="197">
        <f t="shared" si="233"/>
        <v>0</v>
      </c>
      <c r="AQ245" s="198">
        <f t="shared" si="234"/>
        <v>0</v>
      </c>
      <c r="AR245" s="196">
        <f>IFERROR(SQRT(($E245-$E$1136)^2+($H245-$H$1136)^2),0)</f>
        <v>0.66760455316228617</v>
      </c>
      <c r="AS245" s="197" t="str">
        <f>IF(AR245&lt;=SMALL(AR$3:AR$1130,1),"MAS PARECIDO","NO")</f>
        <v>NO</v>
      </c>
      <c r="AT245" s="197" t="str">
        <f>IF(AR245&lt;=SMALL(AR$3:AR$1130,5),"SIMILAR","NO")</f>
        <v>NO</v>
      </c>
      <c r="AU245" s="197" t="str">
        <f t="shared" si="235"/>
        <v>N/A</v>
      </c>
      <c r="AV245" s="197">
        <f t="shared" si="236"/>
        <v>0</v>
      </c>
      <c r="AW245" s="198">
        <f t="shared" si="237"/>
        <v>0</v>
      </c>
      <c r="AX245" s="199">
        <f>IFERROR(SQRT(($E245-$E$1136)^2+($K245-$K$1136)^2),0)</f>
        <v>3.5375061251837557E-2</v>
      </c>
      <c r="AY245" s="197" t="str">
        <f>IF(AX245&lt;=SMALL(AX$3:AX$1130,1),"MAS PARECIDO","NO")</f>
        <v>NO</v>
      </c>
      <c r="AZ245" s="197" t="str">
        <f>IF(AX245&lt;=SMALL(AX$3:AX$1130,5),"SIMILAR","NO")</f>
        <v>NO</v>
      </c>
      <c r="BA245" s="197" t="str">
        <f t="shared" si="238"/>
        <v>N/A</v>
      </c>
      <c r="BB245" s="197">
        <f t="shared" si="239"/>
        <v>0</v>
      </c>
      <c r="BC245" s="198">
        <f t="shared" si="240"/>
        <v>0</v>
      </c>
      <c r="BD245" s="196">
        <f>IFERROR(SQRT(($E245-$E$1136)^2+($O245-$O$1136)^2),0)</f>
        <v>3.5375061251837557E-2</v>
      </c>
      <c r="BE245" s="197" t="str">
        <f>IF(BD245&lt;=SMALL(BD$3:BD$1130,1),"MAS PARECIDO","NO")</f>
        <v>NO</v>
      </c>
      <c r="BF245" s="197" t="str">
        <f>IF(BD245&lt;=SMALL(BD$3:BD$1130,5),"SIMILAR","NO")</f>
        <v>NO</v>
      </c>
      <c r="BG245" s="197" t="str">
        <f t="shared" si="241"/>
        <v>N/A</v>
      </c>
      <c r="BH245" s="197">
        <f t="shared" si="242"/>
        <v>0</v>
      </c>
      <c r="BI245" s="198">
        <f t="shared" si="243"/>
        <v>0</v>
      </c>
      <c r="BJ245" s="199">
        <f>IFERROR(SQRT(($E245-$E$1136)^2+($R245-$R$1136)^2),0)</f>
        <v>3.5375061251837557E-2</v>
      </c>
      <c r="BK245" s="197" t="str">
        <f>IF(BJ245&lt;=SMALL(BJ$3:BJ$1130,1),"MAS PARECIDO","NO")</f>
        <v>NO</v>
      </c>
      <c r="BL245" s="197" t="str">
        <f>IF(BJ245&lt;=SMALL(BJ$3:BJ$1130,5),"SIMILAR","NO")</f>
        <v>NO</v>
      </c>
      <c r="BM245" s="197" t="str">
        <f t="shared" si="244"/>
        <v>N/A</v>
      </c>
      <c r="BN245" s="197">
        <f t="shared" si="245"/>
        <v>0</v>
      </c>
      <c r="BO245" s="198">
        <f t="shared" si="246"/>
        <v>0</v>
      </c>
      <c r="BP245" s="199">
        <f>IFERROR(SQRT(($E245-$E$1136)^2+($U245-$U$1136)^2),0)</f>
        <v>1.0006255018530017</v>
      </c>
      <c r="BQ245" s="197" t="str">
        <f>IF(BP245&lt;=SMALL(BP$3:BP$1130,1),"MAS PARECIDO","NO")</f>
        <v>NO</v>
      </c>
      <c r="BR245" s="197" t="str">
        <f>IF(BP245&lt;=SMALL(BP$3:BP$1130,5),"SIMILAR","NO")</f>
        <v>NO</v>
      </c>
      <c r="BS245" s="197" t="str">
        <f t="shared" si="247"/>
        <v>N/A</v>
      </c>
      <c r="BT245" s="197">
        <f t="shared" si="248"/>
        <v>0</v>
      </c>
      <c r="BU245" s="198">
        <f t="shared" si="249"/>
        <v>0</v>
      </c>
      <c r="BV245" s="199">
        <f>IFERROR(SQRT(($E245-$E$1136)^2+($X245-$X$1136)^2),0)</f>
        <v>3.5375061251837557E-2</v>
      </c>
      <c r="BW245" s="197" t="str">
        <f>IF(BV245&lt;=SMALL(BV$3:BV$1130,1),"MAS PARECIDO","NO")</f>
        <v>NO</v>
      </c>
      <c r="BX245" s="197" t="str">
        <f>IF(BV245&lt;=SMALL(BV$3:BV$1130,5),"SIMILAR","NO")</f>
        <v>NO</v>
      </c>
      <c r="BY245" s="197" t="str">
        <f t="shared" si="250"/>
        <v>N/A</v>
      </c>
      <c r="BZ245" s="197">
        <f t="shared" si="251"/>
        <v>0</v>
      </c>
      <c r="CA245" s="198">
        <f t="shared" si="252"/>
        <v>0</v>
      </c>
      <c r="CB245" s="199">
        <f>IFERROR(SQRT(($E245-$E$1136)^2+($AA245-$AA$1136)^2),0)</f>
        <v>1.0006255018530017</v>
      </c>
      <c r="CC245" s="197" t="str">
        <f>IF(CB245&lt;=SMALL(CB$3:CB$1130,1),"MAS PARECIDO","NO")</f>
        <v>NO</v>
      </c>
      <c r="CD245" s="197" t="str">
        <f>IF(CB245&lt;=SMALL(CB$3:CB$1130,5),"SIMILAR","NO")</f>
        <v>NO</v>
      </c>
      <c r="CE245" s="197" t="str">
        <f t="shared" si="253"/>
        <v>N/A</v>
      </c>
      <c r="CF245" s="197">
        <f t="shared" si="254"/>
        <v>0</v>
      </c>
      <c r="CG245" s="198">
        <f t="shared" si="255"/>
        <v>0</v>
      </c>
      <c r="CH245" s="199">
        <f>IFERROR(SQRT(($E245-$E$1136)^2+($AD245-$AD$1136)^2),0)</f>
        <v>3.5375061251837557E-2</v>
      </c>
      <c r="CI245" s="197" t="str">
        <f>IF(CH245&lt;=SMALL(CH$3:CH$1130,1),"MAS PARECIDO","NO")</f>
        <v>NO</v>
      </c>
      <c r="CJ245" s="197" t="str">
        <f>IF(CH245&lt;=SMALL(CH$3:CH$1130,5),"SIMILAR","NO")</f>
        <v>NO</v>
      </c>
      <c r="CK245" s="197" t="str">
        <f t="shared" si="256"/>
        <v>N/A</v>
      </c>
      <c r="CL245" s="197">
        <f t="shared" si="257"/>
        <v>0</v>
      </c>
      <c r="CM245" s="198">
        <f t="shared" si="258"/>
        <v>0</v>
      </c>
      <c r="CN245" s="199">
        <f>IFERROR(SQRT(($E245-$E$1136)^2+($AG245-$AG$1136)^2),0)</f>
        <v>3.5375061251837557E-2</v>
      </c>
      <c r="CO245" s="197" t="str">
        <f>IF(CN245&lt;=SMALL(CN$3:CN$1130,1),"MAS PARECIDO","NO")</f>
        <v>NO</v>
      </c>
      <c r="CP245" s="197" t="str">
        <f>IF(CN245&lt;=SMALL(CN$3:CN$1130,5),"SIMILAR","NO")</f>
        <v>NO</v>
      </c>
      <c r="CQ245" s="197" t="str">
        <f t="shared" si="259"/>
        <v>N/A</v>
      </c>
      <c r="CR245" s="197">
        <f t="shared" si="260"/>
        <v>0</v>
      </c>
      <c r="CS245" s="198">
        <f t="shared" si="261"/>
        <v>0</v>
      </c>
      <c r="CT245" s="199">
        <f>IFERROR(SQRT(($E245-$E$1136)^2+($AJ245-$AJ$1136)^2),0)</f>
        <v>0.33520517011180234</v>
      </c>
      <c r="CU245" s="197" t="str">
        <f>IF(CT245&lt;=SMALL(CT$3:CT$1130,1),"MAS PARECIDO","NO")</f>
        <v>NO</v>
      </c>
      <c r="CV245" s="197" t="str">
        <f>IF(CT245&lt;=SMALL(CT$3:CT$1130,5),"SIMILAR","NO")</f>
        <v>NO</v>
      </c>
      <c r="CW245" s="197" t="str">
        <f t="shared" si="262"/>
        <v>N/A</v>
      </c>
      <c r="CX245" s="197">
        <f t="shared" si="263"/>
        <v>0</v>
      </c>
      <c r="CY245" s="198">
        <f t="shared" si="264"/>
        <v>0</v>
      </c>
      <c r="CZ245" s="2" t="s">
        <v>1720</v>
      </c>
      <c r="DA245" s="2" t="s">
        <v>1721</v>
      </c>
      <c r="DB245" s="2">
        <v>0</v>
      </c>
      <c r="DC245" s="2" t="s">
        <v>189</v>
      </c>
    </row>
    <row r="246" spans="1:107">
      <c r="A246" s="24" t="s">
        <v>497</v>
      </c>
      <c r="B246" s="46">
        <v>73476</v>
      </c>
      <c r="C246" s="190">
        <f>(B246-$B$1132)/($B$1133-$B$1132)</f>
        <v>8.0621708932171951E-2</v>
      </c>
      <c r="D246" s="46">
        <v>15000</v>
      </c>
      <c r="E246" s="190">
        <f>(D246-$D$1132)/($D$1133-$D$1132)</f>
        <v>2.9970899126973809E-2</v>
      </c>
      <c r="F246" s="46" t="s">
        <v>53</v>
      </c>
      <c r="G246" s="192">
        <f>VLOOKUP(F246,'DATOS DE SOPORTE'!$Y$5:$Z$8,2,FALSE)</f>
        <v>2</v>
      </c>
      <c r="H246" s="190">
        <f>(G246-$G$1132)/($G$1133-$G$1132)</f>
        <v>0.33333333333333331</v>
      </c>
      <c r="I246" s="50">
        <v>2</v>
      </c>
      <c r="J246" s="200">
        <f t="shared" si="224"/>
        <v>2</v>
      </c>
      <c r="K246" s="190">
        <f>(J246-$J$1132)/($J$1133-$J$1132)</f>
        <v>0.4</v>
      </c>
      <c r="L246" s="193" t="str">
        <f t="shared" si="225"/>
        <v>SI</v>
      </c>
      <c r="M246" s="46" t="s">
        <v>56</v>
      </c>
      <c r="N246" s="192">
        <f t="shared" si="226"/>
        <v>1</v>
      </c>
      <c r="O246" s="190">
        <f>(N246-N$1132)/(N$1133-N$1132)</f>
        <v>0</v>
      </c>
      <c r="P246" s="46" t="s">
        <v>193</v>
      </c>
      <c r="Q246" s="192">
        <f t="shared" si="227"/>
        <v>2</v>
      </c>
      <c r="R246" s="190">
        <f>(Q246-Q$1132)/(Q$1133-Q$1132)</f>
        <v>0.5</v>
      </c>
      <c r="S246" s="46" t="s">
        <v>60</v>
      </c>
      <c r="T246" s="192">
        <f t="shared" si="228"/>
        <v>2</v>
      </c>
      <c r="U246" s="190">
        <f>(T246-T$1132)/(T$1133-T$1132)</f>
        <v>1</v>
      </c>
      <c r="V246" s="46" t="s">
        <v>212</v>
      </c>
      <c r="W246" s="194">
        <f>VLOOKUP(V246,'DATOS DE SOPORTE'!$S$5:$T$10,2,FALSE)</f>
        <v>3</v>
      </c>
      <c r="X246" s="201">
        <f>(W246-W$1132)/(W$1133-W$1132)</f>
        <v>0.4</v>
      </c>
      <c r="Y246" s="46" t="s">
        <v>188</v>
      </c>
      <c r="Z246" s="194">
        <f t="shared" si="229"/>
        <v>1</v>
      </c>
      <c r="AA246" s="201">
        <f>(Z246-Z$1132)/(Z$1133-Z$1132)</f>
        <v>0</v>
      </c>
      <c r="AB246" s="46" t="s">
        <v>136</v>
      </c>
      <c r="AC246" s="194">
        <f t="shared" si="230"/>
        <v>2</v>
      </c>
      <c r="AD246" s="201">
        <f>(AC246-AC$1132)/(AC$1133-AC$1132)</f>
        <v>1</v>
      </c>
      <c r="AE246" s="46" t="s">
        <v>136</v>
      </c>
      <c r="AF246" s="194">
        <f t="shared" si="231"/>
        <v>2</v>
      </c>
      <c r="AG246" s="201">
        <f>(AF246-AF$1132)/(AF$1133-AF$1132)</f>
        <v>1</v>
      </c>
      <c r="AH246" s="24" t="s">
        <v>67</v>
      </c>
      <c r="AI246" s="194">
        <f>VLOOKUP(AH246,'DATOS DE SOPORTE'!$V$5:$W$8,2,FALSE)</f>
        <v>1</v>
      </c>
      <c r="AJ246" s="201">
        <f>(AI246-AI$1132)/(AI$1133-AI$1132)</f>
        <v>0</v>
      </c>
      <c r="AK246" s="58" t="str">
        <f t="shared" si="170"/>
        <v>Bueno</v>
      </c>
      <c r="AL246" s="196">
        <f>IFERROR(SQRT(($E246-$E$1136)^2+($C246-$C$1136)^2),0)</f>
        <v>0.12808050047536895</v>
      </c>
      <c r="AM246" s="197" t="str">
        <f>IF(AL246&lt;=SMALL($AL$3:$AL$1130,1),"MAS PARECIDO","NO")</f>
        <v>NO</v>
      </c>
      <c r="AN246" s="197" t="str">
        <f>IF(AL246&lt;=SMALL($AL$3:$AL$1130,5),"SIMILAR","NO")</f>
        <v>NO</v>
      </c>
      <c r="AO246" s="197" t="str">
        <f t="shared" si="232"/>
        <v>N/A</v>
      </c>
      <c r="AP246" s="197">
        <f t="shared" si="233"/>
        <v>0</v>
      </c>
      <c r="AQ246" s="198">
        <f t="shared" si="234"/>
        <v>0</v>
      </c>
      <c r="AR246" s="196">
        <f>IFERROR(SQRT(($E246-$E$1136)^2+($H246-$H$1136)^2),0)</f>
        <v>3.0000900027000808E-2</v>
      </c>
      <c r="AS246" s="197" t="str">
        <f>IF(AR246&lt;=SMALL(AR$3:AR$1130,1),"MAS PARECIDO","NO")</f>
        <v>NO</v>
      </c>
      <c r="AT246" s="197" t="str">
        <f>IF(AR246&lt;=SMALL(AR$3:AR$1130,5),"SIMILAR","NO")</f>
        <v>NO</v>
      </c>
      <c r="AU246" s="197" t="str">
        <f t="shared" si="235"/>
        <v>N/A</v>
      </c>
      <c r="AV246" s="197">
        <f t="shared" si="236"/>
        <v>0</v>
      </c>
      <c r="AW246" s="198">
        <f t="shared" si="237"/>
        <v>0</v>
      </c>
      <c r="AX246" s="199">
        <f>IFERROR(SQRT(($E246-$E$1136)^2+($K246-$K$1136)^2),0)</f>
        <v>0.20223761767393844</v>
      </c>
      <c r="AY246" s="197" t="str">
        <f>IF(AX246&lt;=SMALL(AX$3:AX$1130,1),"MAS PARECIDO","NO")</f>
        <v>NO</v>
      </c>
      <c r="AZ246" s="197" t="str">
        <f>IF(AX246&lt;=SMALL(AX$3:AX$1130,5),"SIMILAR","NO")</f>
        <v>NO</v>
      </c>
      <c r="BA246" s="197" t="str">
        <f t="shared" si="238"/>
        <v>N/A</v>
      </c>
      <c r="BB246" s="197">
        <f t="shared" si="239"/>
        <v>0</v>
      </c>
      <c r="BC246" s="198">
        <f t="shared" si="240"/>
        <v>0</v>
      </c>
      <c r="BD246" s="196">
        <f>IFERROR(SQRT(($E246-$E$1136)^2+($O246-$O$1136)^2),0)</f>
        <v>1.0004499257846093</v>
      </c>
      <c r="BE246" s="197" t="str">
        <f>IF(BD246&lt;=SMALL(BD$3:BD$1130,1),"MAS PARECIDO","NO")</f>
        <v>NO</v>
      </c>
      <c r="BF246" s="197" t="str">
        <f>IF(BD246&lt;=SMALL(BD$3:BD$1130,5),"SIMILAR","NO")</f>
        <v>NO</v>
      </c>
      <c r="BG246" s="197" t="str">
        <f t="shared" si="241"/>
        <v>N/A</v>
      </c>
      <c r="BH246" s="197">
        <f t="shared" si="242"/>
        <v>0</v>
      </c>
      <c r="BI246" s="198">
        <f t="shared" si="243"/>
        <v>0</v>
      </c>
      <c r="BJ246" s="199">
        <f>IFERROR(SQRT(($E246-$E$1136)^2+($R246-$R$1136)^2),0)</f>
        <v>3.0000900027000808E-2</v>
      </c>
      <c r="BK246" s="197" t="str">
        <f>IF(BJ246&lt;=SMALL(BJ$3:BJ$1130,1),"MAS PARECIDO","NO")</f>
        <v>NO</v>
      </c>
      <c r="BL246" s="197" t="str">
        <f>IF(BJ246&lt;=SMALL(BJ$3:BJ$1130,5),"SIMILAR","NO")</f>
        <v>NO</v>
      </c>
      <c r="BM246" s="197" t="str">
        <f t="shared" si="244"/>
        <v>N/A</v>
      </c>
      <c r="BN246" s="197">
        <f t="shared" si="245"/>
        <v>0</v>
      </c>
      <c r="BO246" s="198">
        <f t="shared" si="246"/>
        <v>0</v>
      </c>
      <c r="BP246" s="199">
        <f>IFERROR(SQRT(($E246-$E$1136)^2+($U246-$U$1136)^2),0)</f>
        <v>1.0004499257846093</v>
      </c>
      <c r="BQ246" s="197" t="str">
        <f>IF(BP246&lt;=SMALL(BP$3:BP$1130,1),"MAS PARECIDO","NO")</f>
        <v>NO</v>
      </c>
      <c r="BR246" s="197" t="str">
        <f>IF(BP246&lt;=SMALL(BP$3:BP$1130,5),"SIMILAR","NO")</f>
        <v>NO</v>
      </c>
      <c r="BS246" s="197" t="str">
        <f t="shared" si="247"/>
        <v>N/A</v>
      </c>
      <c r="BT246" s="197">
        <f t="shared" si="248"/>
        <v>0</v>
      </c>
      <c r="BU246" s="198">
        <f t="shared" si="249"/>
        <v>0</v>
      </c>
      <c r="BV246" s="199">
        <f>IFERROR(SQRT(($E246-$E$1136)^2+($X246-$X$1136)^2),0)</f>
        <v>0.40112348971660849</v>
      </c>
      <c r="BW246" s="197" t="str">
        <f>IF(BV246&lt;=SMALL(BV$3:BV$1130,1),"MAS PARECIDO","NO")</f>
        <v>NO</v>
      </c>
      <c r="BX246" s="197" t="str">
        <f>IF(BV246&lt;=SMALL(BV$3:BV$1130,5),"SIMILAR","NO")</f>
        <v>NO</v>
      </c>
      <c r="BY246" s="197" t="str">
        <f t="shared" si="250"/>
        <v>N/A</v>
      </c>
      <c r="BZ246" s="197">
        <f t="shared" si="251"/>
        <v>0</v>
      </c>
      <c r="CA246" s="198">
        <f t="shared" si="252"/>
        <v>0</v>
      </c>
      <c r="CB246" s="199">
        <f>IFERROR(SQRT(($E246-$E$1136)^2+($AA246-$AA$1136)^2),0)</f>
        <v>3.0000900027000808E-2</v>
      </c>
      <c r="CC246" s="197" t="str">
        <f>IF(CB246&lt;=SMALL(CB$3:CB$1130,1),"MAS PARECIDO","NO")</f>
        <v>NO</v>
      </c>
      <c r="CD246" s="197" t="str">
        <f>IF(CB246&lt;=SMALL(CB$3:CB$1130,5),"SIMILAR","NO")</f>
        <v>NO</v>
      </c>
      <c r="CE246" s="197" t="str">
        <f t="shared" si="253"/>
        <v>N/A</v>
      </c>
      <c r="CF246" s="197">
        <f t="shared" si="254"/>
        <v>0</v>
      </c>
      <c r="CG246" s="198">
        <f t="shared" si="255"/>
        <v>0</v>
      </c>
      <c r="CH246" s="199">
        <f>IFERROR(SQRT(($E246-$E$1136)^2+($AD246-$AD$1136)^2),0)</f>
        <v>3.0000900027000808E-2</v>
      </c>
      <c r="CI246" s="197" t="str">
        <f>IF(CH246&lt;=SMALL(CH$3:CH$1130,1),"MAS PARECIDO","NO")</f>
        <v>NO</v>
      </c>
      <c r="CJ246" s="197" t="str">
        <f>IF(CH246&lt;=SMALL(CH$3:CH$1130,5),"SIMILAR","NO")</f>
        <v>NO</v>
      </c>
      <c r="CK246" s="197" t="str">
        <f t="shared" si="256"/>
        <v>N/A</v>
      </c>
      <c r="CL246" s="197">
        <f t="shared" si="257"/>
        <v>0</v>
      </c>
      <c r="CM246" s="198">
        <f t="shared" si="258"/>
        <v>0</v>
      </c>
      <c r="CN246" s="199">
        <f>IFERROR(SQRT(($E246-$E$1136)^2+($AG246-$AG$1136)^2),0)</f>
        <v>3.0000900027000808E-2</v>
      </c>
      <c r="CO246" s="197" t="str">
        <f>IF(CN246&lt;=SMALL(CN$3:CN$1130,1),"MAS PARECIDO","NO")</f>
        <v>NO</v>
      </c>
      <c r="CP246" s="197" t="str">
        <f>IF(CN246&lt;=SMALL(CN$3:CN$1130,5),"SIMILAR","NO")</f>
        <v>NO</v>
      </c>
      <c r="CQ246" s="197" t="str">
        <f t="shared" si="259"/>
        <v>N/A</v>
      </c>
      <c r="CR246" s="197">
        <f t="shared" si="260"/>
        <v>0</v>
      </c>
      <c r="CS246" s="198">
        <f t="shared" si="261"/>
        <v>0</v>
      </c>
      <c r="CT246" s="199">
        <f>IFERROR(SQRT(($E246-$E$1136)^2+($AJ246-$AJ$1136)^2),0)</f>
        <v>3.0000900027000808E-2</v>
      </c>
      <c r="CU246" s="197" t="str">
        <f>IF(CT246&lt;=SMALL(CT$3:CT$1130,1),"MAS PARECIDO","NO")</f>
        <v>NO</v>
      </c>
      <c r="CV246" s="197" t="str">
        <f>IF(CT246&lt;=SMALL(CT$3:CT$1130,5),"SIMILAR","NO")</f>
        <v>NO</v>
      </c>
      <c r="CW246" s="197" t="str">
        <f t="shared" si="262"/>
        <v>N/A</v>
      </c>
      <c r="CX246" s="197">
        <f t="shared" si="263"/>
        <v>0</v>
      </c>
      <c r="CY246" s="198">
        <f t="shared" si="264"/>
        <v>0</v>
      </c>
      <c r="CZ246" s="2" t="s">
        <v>1722</v>
      </c>
      <c r="DA246" s="2" t="s">
        <v>1723</v>
      </c>
      <c r="DB246" s="2">
        <v>0</v>
      </c>
      <c r="DC246" s="2" t="s">
        <v>189</v>
      </c>
    </row>
    <row r="247" spans="1:107">
      <c r="A247" s="24" t="s">
        <v>498</v>
      </c>
      <c r="B247" s="46">
        <v>39745.879999999997</v>
      </c>
      <c r="C247" s="190">
        <f>(B247-$B$1132)/($B$1133-$B$1132)</f>
        <v>4.1194126197108855E-2</v>
      </c>
      <c r="D247" s="46">
        <v>8000</v>
      </c>
      <c r="E247" s="190">
        <f>(D247-$D$1132)/($D$1133-$D$1132)</f>
        <v>1.597047911437343E-2</v>
      </c>
      <c r="F247" s="46" t="s">
        <v>53</v>
      </c>
      <c r="G247" s="192">
        <f>VLOOKUP(F247,'DATOS DE SOPORTE'!$Y$5:$Z$8,2,FALSE)</f>
        <v>2</v>
      </c>
      <c r="H247" s="190">
        <f>(G247-$G$1132)/($G$1133-$G$1132)</f>
        <v>0.33333333333333331</v>
      </c>
      <c r="I247" s="50">
        <v>2</v>
      </c>
      <c r="J247" s="200">
        <f t="shared" si="224"/>
        <v>2</v>
      </c>
      <c r="K247" s="190">
        <f>(J247-$J$1132)/($J$1133-$J$1132)</f>
        <v>0.4</v>
      </c>
      <c r="L247" s="193" t="str">
        <f t="shared" si="225"/>
        <v>SI</v>
      </c>
      <c r="M247" s="46" t="s">
        <v>192</v>
      </c>
      <c r="N247" s="192">
        <f t="shared" si="226"/>
        <v>2</v>
      </c>
      <c r="O247" s="190">
        <f>(N247-N$1132)/(N$1133-N$1132)</f>
        <v>1</v>
      </c>
      <c r="P247" s="46" t="s">
        <v>196</v>
      </c>
      <c r="Q247" s="192">
        <f t="shared" si="227"/>
        <v>1</v>
      </c>
      <c r="R247" s="190">
        <f>(Q247-Q$1132)/(Q$1133-Q$1132)</f>
        <v>0</v>
      </c>
      <c r="S247" s="46" t="s">
        <v>194</v>
      </c>
      <c r="T247" s="192">
        <f t="shared" si="228"/>
        <v>1</v>
      </c>
      <c r="U247" s="190">
        <f>(T247-T$1132)/(T$1133-T$1132)</f>
        <v>0</v>
      </c>
      <c r="V247" s="46" t="s">
        <v>212</v>
      </c>
      <c r="W247" s="194">
        <f>VLOOKUP(V247,'DATOS DE SOPORTE'!$S$5:$T$10,2,FALSE)</f>
        <v>3</v>
      </c>
      <c r="X247" s="201">
        <f>(W247-W$1132)/(W$1133-W$1132)</f>
        <v>0.4</v>
      </c>
      <c r="Y247" s="46" t="s">
        <v>188</v>
      </c>
      <c r="Z247" s="194">
        <f t="shared" si="229"/>
        <v>1</v>
      </c>
      <c r="AA247" s="201">
        <f>(Z247-Z$1132)/(Z$1133-Z$1132)</f>
        <v>0</v>
      </c>
      <c r="AB247" s="46" t="s">
        <v>136</v>
      </c>
      <c r="AC247" s="194">
        <f t="shared" si="230"/>
        <v>2</v>
      </c>
      <c r="AD247" s="201">
        <f>(AC247-AC$1132)/(AC$1133-AC$1132)</f>
        <v>1</v>
      </c>
      <c r="AE247" s="46" t="s">
        <v>136</v>
      </c>
      <c r="AF247" s="194">
        <f t="shared" si="231"/>
        <v>2</v>
      </c>
      <c r="AG247" s="201">
        <f>(AF247-AF$1132)/(AF$1133-AF$1132)</f>
        <v>1</v>
      </c>
      <c r="AH247" s="24" t="s">
        <v>67</v>
      </c>
      <c r="AI247" s="194">
        <f>VLOOKUP(AH247,'DATOS DE SOPORTE'!$V$5:$W$8,2,FALSE)</f>
        <v>1</v>
      </c>
      <c r="AJ247" s="201">
        <f>(AI247-AI$1132)/(AI$1133-AI$1132)</f>
        <v>0</v>
      </c>
      <c r="AK247" s="58" t="str">
        <f t="shared" si="170"/>
        <v>Muy malo</v>
      </c>
      <c r="AL247" s="196">
        <f>IFERROR(SQRT(($E247-$E$1136)^2+($C247-$C$1136)^2),0)</f>
        <v>0.16472383968137042</v>
      </c>
      <c r="AM247" s="197" t="str">
        <f>IF(AL247&lt;=SMALL($AL$3:$AL$1130,1),"MAS PARECIDO","NO")</f>
        <v>NO</v>
      </c>
      <c r="AN247" s="197" t="str">
        <f>IF(AL247&lt;=SMALL($AL$3:$AL$1130,5),"SIMILAR","NO")</f>
        <v>NO</v>
      </c>
      <c r="AO247" s="197" t="str">
        <f t="shared" si="232"/>
        <v>N/A</v>
      </c>
      <c r="AP247" s="197">
        <f t="shared" si="233"/>
        <v>0</v>
      </c>
      <c r="AQ247" s="198">
        <f t="shared" si="234"/>
        <v>0</v>
      </c>
      <c r="AR247" s="196">
        <f>IFERROR(SQRT(($E247-$E$1136)^2+($H247-$H$1136)^2),0)</f>
        <v>1.600048001440043E-2</v>
      </c>
      <c r="AS247" s="197" t="str">
        <f>IF(AR247&lt;=SMALL(AR$3:AR$1130,1),"MAS PARECIDO","NO")</f>
        <v>NO</v>
      </c>
      <c r="AT247" s="197" t="str">
        <f>IF(AR247&lt;=SMALL(AR$3:AR$1130,5),"SIMILAR","NO")</f>
        <v>NO</v>
      </c>
      <c r="AU247" s="197" t="str">
        <f t="shared" si="235"/>
        <v>N/A</v>
      </c>
      <c r="AV247" s="197">
        <f t="shared" si="236"/>
        <v>0</v>
      </c>
      <c r="AW247" s="198">
        <f t="shared" si="237"/>
        <v>0</v>
      </c>
      <c r="AX247" s="199">
        <f>IFERROR(SQRT(($E247-$E$1136)^2+($K247-$K$1136)^2),0)</f>
        <v>0.20063901754317687</v>
      </c>
      <c r="AY247" s="197" t="str">
        <f>IF(AX247&lt;=SMALL(AX$3:AX$1130,1),"MAS PARECIDO","NO")</f>
        <v>NO</v>
      </c>
      <c r="AZ247" s="197" t="str">
        <f>IF(AX247&lt;=SMALL(AX$3:AX$1130,5),"SIMILAR","NO")</f>
        <v>NO</v>
      </c>
      <c r="BA247" s="197" t="str">
        <f t="shared" si="238"/>
        <v>N/A</v>
      </c>
      <c r="BB247" s="197">
        <f t="shared" si="239"/>
        <v>0</v>
      </c>
      <c r="BC247" s="198">
        <f t="shared" si="240"/>
        <v>0</v>
      </c>
      <c r="BD247" s="196">
        <f>IFERROR(SQRT(($E247-$E$1136)^2+($O247-$O$1136)^2),0)</f>
        <v>1.600048001440043E-2</v>
      </c>
      <c r="BE247" s="197" t="str">
        <f>IF(BD247&lt;=SMALL(BD$3:BD$1130,1),"MAS PARECIDO","NO")</f>
        <v>NO</v>
      </c>
      <c r="BF247" s="197" t="str">
        <f>IF(BD247&lt;=SMALL(BD$3:BD$1130,5),"SIMILAR","NO")</f>
        <v>NO</v>
      </c>
      <c r="BG247" s="197" t="str">
        <f t="shared" si="241"/>
        <v>N/A</v>
      </c>
      <c r="BH247" s="197">
        <f t="shared" si="242"/>
        <v>0</v>
      </c>
      <c r="BI247" s="198">
        <f t="shared" si="243"/>
        <v>0</v>
      </c>
      <c r="BJ247" s="199">
        <f>IFERROR(SQRT(($E247-$E$1136)^2+($R247-$R$1136)^2),0)</f>
        <v>0.50025594985036537</v>
      </c>
      <c r="BK247" s="197" t="str">
        <f>IF(BJ247&lt;=SMALL(BJ$3:BJ$1130,1),"MAS PARECIDO","NO")</f>
        <v>NO</v>
      </c>
      <c r="BL247" s="197" t="str">
        <f>IF(BJ247&lt;=SMALL(BJ$3:BJ$1130,5),"SIMILAR","NO")</f>
        <v>NO</v>
      </c>
      <c r="BM247" s="197" t="str">
        <f t="shared" si="244"/>
        <v>N/A</v>
      </c>
      <c r="BN247" s="197">
        <f t="shared" si="245"/>
        <v>0</v>
      </c>
      <c r="BO247" s="198">
        <f t="shared" si="246"/>
        <v>0</v>
      </c>
      <c r="BP247" s="199">
        <f>IFERROR(SQRT(($E247-$E$1136)^2+($U247-$U$1136)^2),0)</f>
        <v>1.600048001440043E-2</v>
      </c>
      <c r="BQ247" s="197" t="str">
        <f>IF(BP247&lt;=SMALL(BP$3:BP$1130,1),"MAS PARECIDO","NO")</f>
        <v>NO</v>
      </c>
      <c r="BR247" s="197" t="str">
        <f>IF(BP247&lt;=SMALL(BP$3:BP$1130,5),"SIMILAR","NO")</f>
        <v>NO</v>
      </c>
      <c r="BS247" s="197" t="str">
        <f t="shared" si="247"/>
        <v>N/A</v>
      </c>
      <c r="BT247" s="197">
        <f t="shared" si="248"/>
        <v>0</v>
      </c>
      <c r="BU247" s="198">
        <f t="shared" si="249"/>
        <v>0</v>
      </c>
      <c r="BV247" s="199">
        <f>IFERROR(SQRT(($E247-$E$1136)^2+($X247-$X$1136)^2),0)</f>
        <v>0.40031989128781903</v>
      </c>
      <c r="BW247" s="197" t="str">
        <f>IF(BV247&lt;=SMALL(BV$3:BV$1130,1),"MAS PARECIDO","NO")</f>
        <v>NO</v>
      </c>
      <c r="BX247" s="197" t="str">
        <f>IF(BV247&lt;=SMALL(BV$3:BV$1130,5),"SIMILAR","NO")</f>
        <v>NO</v>
      </c>
      <c r="BY247" s="197" t="str">
        <f t="shared" si="250"/>
        <v>N/A</v>
      </c>
      <c r="BZ247" s="197">
        <f t="shared" si="251"/>
        <v>0</v>
      </c>
      <c r="CA247" s="198">
        <f t="shared" si="252"/>
        <v>0</v>
      </c>
      <c r="CB247" s="199">
        <f>IFERROR(SQRT(($E247-$E$1136)^2+($AA247-$AA$1136)^2),0)</f>
        <v>1.600048001440043E-2</v>
      </c>
      <c r="CC247" s="197" t="str">
        <f>IF(CB247&lt;=SMALL(CB$3:CB$1130,1),"MAS PARECIDO","NO")</f>
        <v>NO</v>
      </c>
      <c r="CD247" s="197" t="str">
        <f>IF(CB247&lt;=SMALL(CB$3:CB$1130,5),"SIMILAR","NO")</f>
        <v>NO</v>
      </c>
      <c r="CE247" s="197" t="str">
        <f t="shared" si="253"/>
        <v>N/A</v>
      </c>
      <c r="CF247" s="197">
        <f t="shared" si="254"/>
        <v>0</v>
      </c>
      <c r="CG247" s="198">
        <f t="shared" si="255"/>
        <v>0</v>
      </c>
      <c r="CH247" s="199">
        <f>IFERROR(SQRT(($E247-$E$1136)^2+($AD247-$AD$1136)^2),0)</f>
        <v>1.600048001440043E-2</v>
      </c>
      <c r="CI247" s="197" t="str">
        <f>IF(CH247&lt;=SMALL(CH$3:CH$1130,1),"MAS PARECIDO","NO")</f>
        <v>NO</v>
      </c>
      <c r="CJ247" s="197" t="str">
        <f>IF(CH247&lt;=SMALL(CH$3:CH$1130,5),"SIMILAR","NO")</f>
        <v>NO</v>
      </c>
      <c r="CK247" s="197" t="str">
        <f t="shared" si="256"/>
        <v>N/A</v>
      </c>
      <c r="CL247" s="197">
        <f t="shared" si="257"/>
        <v>0</v>
      </c>
      <c r="CM247" s="198">
        <f t="shared" si="258"/>
        <v>0</v>
      </c>
      <c r="CN247" s="199">
        <f>IFERROR(SQRT(($E247-$E$1136)^2+($AG247-$AG$1136)^2),0)</f>
        <v>1.600048001440043E-2</v>
      </c>
      <c r="CO247" s="197" t="str">
        <f>IF(CN247&lt;=SMALL(CN$3:CN$1130,1),"MAS PARECIDO","NO")</f>
        <v>NO</v>
      </c>
      <c r="CP247" s="197" t="str">
        <f>IF(CN247&lt;=SMALL(CN$3:CN$1130,5),"SIMILAR","NO")</f>
        <v>NO</v>
      </c>
      <c r="CQ247" s="197" t="str">
        <f t="shared" si="259"/>
        <v>N/A</v>
      </c>
      <c r="CR247" s="197">
        <f t="shared" si="260"/>
        <v>0</v>
      </c>
      <c r="CS247" s="198">
        <f t="shared" si="261"/>
        <v>0</v>
      </c>
      <c r="CT247" s="199">
        <f>IFERROR(SQRT(($E247-$E$1136)^2+($AJ247-$AJ$1136)^2),0)</f>
        <v>1.600048001440043E-2</v>
      </c>
      <c r="CU247" s="197" t="str">
        <f>IF(CT247&lt;=SMALL(CT$3:CT$1130,1),"MAS PARECIDO","NO")</f>
        <v>NO</v>
      </c>
      <c r="CV247" s="197" t="str">
        <f>IF(CT247&lt;=SMALL(CT$3:CT$1130,5),"SIMILAR","NO")</f>
        <v>NO</v>
      </c>
      <c r="CW247" s="197" t="str">
        <f t="shared" si="262"/>
        <v>N/A</v>
      </c>
      <c r="CX247" s="197">
        <f t="shared" si="263"/>
        <v>0</v>
      </c>
      <c r="CY247" s="198">
        <f t="shared" si="264"/>
        <v>0</v>
      </c>
      <c r="CZ247" s="2" t="s">
        <v>1724</v>
      </c>
      <c r="DA247" s="2" t="s">
        <v>1725</v>
      </c>
      <c r="DB247" s="2">
        <v>6</v>
      </c>
      <c r="DC247" s="2" t="s">
        <v>319</v>
      </c>
    </row>
    <row r="248" spans="1:107">
      <c r="A248" s="24" t="s">
        <v>499</v>
      </c>
      <c r="B248" s="46">
        <v>27000</v>
      </c>
      <c r="C248" s="190">
        <f>(B248-$B$1132)/($B$1133-$B$1132)</f>
        <v>2.6295298732777687E-2</v>
      </c>
      <c r="D248" s="46">
        <v>6000</v>
      </c>
      <c r="E248" s="190">
        <f>(D248-$D$1132)/($D$1133-$D$1132)</f>
        <v>1.1970359110773323E-2</v>
      </c>
      <c r="F248" s="46" t="s">
        <v>203</v>
      </c>
      <c r="G248" s="192">
        <f>VLOOKUP(F248,'DATOS DE SOPORTE'!$Y$5:$Z$8,2,FALSE)</f>
        <v>3</v>
      </c>
      <c r="H248" s="190">
        <f>(G248-$G$1132)/($G$1133-$G$1132)</f>
        <v>0.66666666666666663</v>
      </c>
      <c r="I248" s="50">
        <v>1</v>
      </c>
      <c r="J248" s="200">
        <f t="shared" si="224"/>
        <v>1</v>
      </c>
      <c r="K248" s="190">
        <f>(J248-$J$1132)/($J$1133-$J$1132)</f>
        <v>0.2</v>
      </c>
      <c r="L248" s="193" t="str">
        <f t="shared" si="225"/>
        <v>SI</v>
      </c>
      <c r="M248" s="46" t="s">
        <v>192</v>
      </c>
      <c r="N248" s="192">
        <f t="shared" si="226"/>
        <v>2</v>
      </c>
      <c r="O248" s="190">
        <f>(N248-N$1132)/(N$1133-N$1132)</f>
        <v>1</v>
      </c>
      <c r="P248" s="46" t="s">
        <v>58</v>
      </c>
      <c r="Q248" s="192">
        <f t="shared" si="227"/>
        <v>3</v>
      </c>
      <c r="R248" s="190">
        <f>(Q248-Q$1132)/(Q$1133-Q$1132)</f>
        <v>1</v>
      </c>
      <c r="S248" s="46" t="s">
        <v>194</v>
      </c>
      <c r="T248" s="192">
        <f t="shared" si="228"/>
        <v>1</v>
      </c>
      <c r="U248" s="190">
        <f>(T248-T$1132)/(T$1133-T$1132)</f>
        <v>0</v>
      </c>
      <c r="V248" s="46" t="s">
        <v>212</v>
      </c>
      <c r="W248" s="194">
        <f>VLOOKUP(V248,'DATOS DE SOPORTE'!$S$5:$T$10,2,FALSE)</f>
        <v>3</v>
      </c>
      <c r="X248" s="201">
        <f>(W248-W$1132)/(W$1133-W$1132)</f>
        <v>0.4</v>
      </c>
      <c r="Y248" s="46" t="s">
        <v>188</v>
      </c>
      <c r="Z248" s="194">
        <f t="shared" si="229"/>
        <v>1</v>
      </c>
      <c r="AA248" s="201">
        <f>(Z248-Z$1132)/(Z$1133-Z$1132)</f>
        <v>0</v>
      </c>
      <c r="AB248" s="46" t="s">
        <v>136</v>
      </c>
      <c r="AC248" s="194">
        <f t="shared" si="230"/>
        <v>2</v>
      </c>
      <c r="AD248" s="201">
        <f>(AC248-AC$1132)/(AC$1133-AC$1132)</f>
        <v>1</v>
      </c>
      <c r="AE248" s="46" t="s">
        <v>136</v>
      </c>
      <c r="AF248" s="194">
        <f t="shared" si="231"/>
        <v>2</v>
      </c>
      <c r="AG248" s="201">
        <f>(AF248-AF$1132)/(AF$1133-AF$1132)</f>
        <v>1</v>
      </c>
      <c r="AH248" s="24" t="s">
        <v>67</v>
      </c>
      <c r="AI248" s="194">
        <f>VLOOKUP(AH248,'DATOS DE SOPORTE'!$V$5:$W$8,2,FALSE)</f>
        <v>1</v>
      </c>
      <c r="AJ248" s="201">
        <f>(AI248-AI$1132)/(AI$1133-AI$1132)</f>
        <v>0</v>
      </c>
      <c r="AK248" s="58" t="str">
        <f t="shared" si="170"/>
        <v>Bueno</v>
      </c>
      <c r="AL248" s="196">
        <f>IFERROR(SQRT(($E248-$E$1136)^2+($C248-$C$1136)^2),0)</f>
        <v>0.17924587876176029</v>
      </c>
      <c r="AM248" s="197" t="str">
        <f>IF(AL248&lt;=SMALL($AL$3:$AL$1130,1),"MAS PARECIDO","NO")</f>
        <v>NO</v>
      </c>
      <c r="AN248" s="197" t="str">
        <f>IF(AL248&lt;=SMALL($AL$3:$AL$1130,5),"SIMILAR","NO")</f>
        <v>NO</v>
      </c>
      <c r="AO248" s="197" t="str">
        <f t="shared" si="232"/>
        <v>N/A</v>
      </c>
      <c r="AP248" s="197">
        <f t="shared" si="233"/>
        <v>0</v>
      </c>
      <c r="AQ248" s="198">
        <f t="shared" si="234"/>
        <v>0</v>
      </c>
      <c r="AR248" s="196">
        <f>IFERROR(SQRT(($E248-$E$1136)^2+($H248-$H$1136)^2),0)</f>
        <v>0.3335492763468389</v>
      </c>
      <c r="AS248" s="197" t="str">
        <f>IF(AR248&lt;=SMALL(AR$3:AR$1130,1),"MAS PARECIDO","NO")</f>
        <v>NO</v>
      </c>
      <c r="AT248" s="197" t="str">
        <f>IF(AR248&lt;=SMALL(AR$3:AR$1130,5),"SIMILAR","NO")</f>
        <v>NO</v>
      </c>
      <c r="AU248" s="197" t="str">
        <f t="shared" si="235"/>
        <v>N/A</v>
      </c>
      <c r="AV248" s="197">
        <f t="shared" si="236"/>
        <v>0</v>
      </c>
      <c r="AW248" s="198">
        <f t="shared" si="237"/>
        <v>0</v>
      </c>
      <c r="AX248" s="199">
        <f>IFERROR(SQRT(($E248-$E$1136)^2+($K248-$K$1136)^2),0)</f>
        <v>1.2000360010800324E-2</v>
      </c>
      <c r="AY248" s="197" t="str">
        <f>IF(AX248&lt;=SMALL(AX$3:AX$1130,1),"MAS PARECIDO","NO")</f>
        <v>NO</v>
      </c>
      <c r="AZ248" s="197" t="str">
        <f>IF(AX248&lt;=SMALL(AX$3:AX$1130,5),"SIMILAR","NO")</f>
        <v>NO</v>
      </c>
      <c r="BA248" s="197" t="str">
        <f t="shared" si="238"/>
        <v>N/A</v>
      </c>
      <c r="BB248" s="197">
        <f t="shared" si="239"/>
        <v>0</v>
      </c>
      <c r="BC248" s="198">
        <f t="shared" si="240"/>
        <v>0</v>
      </c>
      <c r="BD248" s="196">
        <f>IFERROR(SQRT(($E248-$E$1136)^2+($O248-$O$1136)^2),0)</f>
        <v>1.2000360010800324E-2</v>
      </c>
      <c r="BE248" s="197" t="str">
        <f>IF(BD248&lt;=SMALL(BD$3:BD$1130,1),"MAS PARECIDO","NO")</f>
        <v>NO</v>
      </c>
      <c r="BF248" s="197" t="str">
        <f>IF(BD248&lt;=SMALL(BD$3:BD$1130,5),"SIMILAR","NO")</f>
        <v>NO</v>
      </c>
      <c r="BG248" s="197" t="str">
        <f t="shared" si="241"/>
        <v>N/A</v>
      </c>
      <c r="BH248" s="197">
        <f t="shared" si="242"/>
        <v>0</v>
      </c>
      <c r="BI248" s="198">
        <f t="shared" si="243"/>
        <v>0</v>
      </c>
      <c r="BJ248" s="199">
        <f>IFERROR(SQRT(($E248-$E$1136)^2+($R248-$R$1136)^2),0)</f>
        <v>0.50014398790787118</v>
      </c>
      <c r="BK248" s="197" t="str">
        <f>IF(BJ248&lt;=SMALL(BJ$3:BJ$1130,1),"MAS PARECIDO","NO")</f>
        <v>NO</v>
      </c>
      <c r="BL248" s="197" t="str">
        <f>IF(BJ248&lt;=SMALL(BJ$3:BJ$1130,5),"SIMILAR","NO")</f>
        <v>NO</v>
      </c>
      <c r="BM248" s="197" t="str">
        <f t="shared" si="244"/>
        <v>N/A</v>
      </c>
      <c r="BN248" s="197">
        <f t="shared" si="245"/>
        <v>0</v>
      </c>
      <c r="BO248" s="198">
        <f t="shared" si="246"/>
        <v>0</v>
      </c>
      <c r="BP248" s="199">
        <f>IFERROR(SQRT(($E248-$E$1136)^2+($U248-$U$1136)^2),0)</f>
        <v>1.2000360010800324E-2</v>
      </c>
      <c r="BQ248" s="197" t="str">
        <f>IF(BP248&lt;=SMALL(BP$3:BP$1130,1),"MAS PARECIDO","NO")</f>
        <v>NO</v>
      </c>
      <c r="BR248" s="197" t="str">
        <f>IF(BP248&lt;=SMALL(BP$3:BP$1130,5),"SIMILAR","NO")</f>
        <v>NO</v>
      </c>
      <c r="BS248" s="197" t="str">
        <f t="shared" si="247"/>
        <v>N/A</v>
      </c>
      <c r="BT248" s="197">
        <f t="shared" si="248"/>
        <v>0</v>
      </c>
      <c r="BU248" s="198">
        <f t="shared" si="249"/>
        <v>0</v>
      </c>
      <c r="BV248" s="199">
        <f>IFERROR(SQRT(($E248-$E$1136)^2+($X248-$X$1136)^2),0)</f>
        <v>0.40017997031384372</v>
      </c>
      <c r="BW248" s="197" t="str">
        <f>IF(BV248&lt;=SMALL(BV$3:BV$1130,1),"MAS PARECIDO","NO")</f>
        <v>NO</v>
      </c>
      <c r="BX248" s="197" t="str">
        <f>IF(BV248&lt;=SMALL(BV$3:BV$1130,5),"SIMILAR","NO")</f>
        <v>NO</v>
      </c>
      <c r="BY248" s="197" t="str">
        <f t="shared" si="250"/>
        <v>N/A</v>
      </c>
      <c r="BZ248" s="197">
        <f t="shared" si="251"/>
        <v>0</v>
      </c>
      <c r="CA248" s="198">
        <f t="shared" si="252"/>
        <v>0</v>
      </c>
      <c r="CB248" s="199">
        <f>IFERROR(SQRT(($E248-$E$1136)^2+($AA248-$AA$1136)^2),0)</f>
        <v>1.2000360010800324E-2</v>
      </c>
      <c r="CC248" s="197" t="str">
        <f>IF(CB248&lt;=SMALL(CB$3:CB$1130,1),"MAS PARECIDO","NO")</f>
        <v>NO</v>
      </c>
      <c r="CD248" s="197" t="str">
        <f>IF(CB248&lt;=SMALL(CB$3:CB$1130,5),"SIMILAR","NO")</f>
        <v>NO</v>
      </c>
      <c r="CE248" s="197" t="str">
        <f t="shared" si="253"/>
        <v>N/A</v>
      </c>
      <c r="CF248" s="197">
        <f t="shared" si="254"/>
        <v>0</v>
      </c>
      <c r="CG248" s="198">
        <f t="shared" si="255"/>
        <v>0</v>
      </c>
      <c r="CH248" s="199">
        <f>IFERROR(SQRT(($E248-$E$1136)^2+($AD248-$AD$1136)^2),0)</f>
        <v>1.2000360010800324E-2</v>
      </c>
      <c r="CI248" s="197" t="str">
        <f>IF(CH248&lt;=SMALL(CH$3:CH$1130,1),"MAS PARECIDO","NO")</f>
        <v>NO</v>
      </c>
      <c r="CJ248" s="197" t="str">
        <f>IF(CH248&lt;=SMALL(CH$3:CH$1130,5),"SIMILAR","NO")</f>
        <v>NO</v>
      </c>
      <c r="CK248" s="197" t="str">
        <f t="shared" si="256"/>
        <v>N/A</v>
      </c>
      <c r="CL248" s="197">
        <f t="shared" si="257"/>
        <v>0</v>
      </c>
      <c r="CM248" s="198">
        <f t="shared" si="258"/>
        <v>0</v>
      </c>
      <c r="CN248" s="199">
        <f>IFERROR(SQRT(($E248-$E$1136)^2+($AG248-$AG$1136)^2),0)</f>
        <v>1.2000360010800324E-2</v>
      </c>
      <c r="CO248" s="197" t="str">
        <f>IF(CN248&lt;=SMALL(CN$3:CN$1130,1),"MAS PARECIDO","NO")</f>
        <v>NO</v>
      </c>
      <c r="CP248" s="197" t="str">
        <f>IF(CN248&lt;=SMALL(CN$3:CN$1130,5),"SIMILAR","NO")</f>
        <v>NO</v>
      </c>
      <c r="CQ248" s="197" t="str">
        <f t="shared" si="259"/>
        <v>N/A</v>
      </c>
      <c r="CR248" s="197">
        <f t="shared" si="260"/>
        <v>0</v>
      </c>
      <c r="CS248" s="198">
        <f t="shared" si="261"/>
        <v>0</v>
      </c>
      <c r="CT248" s="199">
        <f>IFERROR(SQRT(($E248-$E$1136)^2+($AJ248-$AJ$1136)^2),0)</f>
        <v>1.2000360010800324E-2</v>
      </c>
      <c r="CU248" s="197" t="str">
        <f>IF(CT248&lt;=SMALL(CT$3:CT$1130,1),"MAS PARECIDO","NO")</f>
        <v>NO</v>
      </c>
      <c r="CV248" s="197" t="str">
        <f>IF(CT248&lt;=SMALL(CT$3:CT$1130,5),"SIMILAR","NO")</f>
        <v>NO</v>
      </c>
      <c r="CW248" s="197" t="str">
        <f t="shared" si="262"/>
        <v>N/A</v>
      </c>
      <c r="CX248" s="197">
        <f t="shared" si="263"/>
        <v>0</v>
      </c>
      <c r="CY248" s="198">
        <f t="shared" si="264"/>
        <v>0</v>
      </c>
      <c r="CZ248" s="2" t="s">
        <v>1726</v>
      </c>
      <c r="DA248" s="2" t="s">
        <v>1727</v>
      </c>
      <c r="DB248" s="2">
        <v>0</v>
      </c>
      <c r="DC248" s="2" t="s">
        <v>189</v>
      </c>
    </row>
    <row r="249" spans="1:107">
      <c r="A249" s="24" t="s">
        <v>500</v>
      </c>
      <c r="B249" s="46">
        <v>48000</v>
      </c>
      <c r="C249" s="190">
        <f>(B249-$B$1132)/($B$1133-$B$1132)</f>
        <v>5.0842476075648839E-2</v>
      </c>
      <c r="D249" s="46">
        <v>7000</v>
      </c>
      <c r="E249" s="190">
        <f>(D249-$D$1132)/($D$1133-$D$1132)</f>
        <v>1.3970419112573377E-2</v>
      </c>
      <c r="F249" s="46" t="s">
        <v>191</v>
      </c>
      <c r="G249" s="192">
        <f>VLOOKUP(F249,'DATOS DE SOPORTE'!$Y$5:$Z$8,2,FALSE)</f>
        <v>1</v>
      </c>
      <c r="H249" s="190">
        <f>(G249-$G$1132)/($G$1133-$G$1132)</f>
        <v>0</v>
      </c>
      <c r="I249" s="50"/>
      <c r="J249" s="200">
        <f t="shared" si="224"/>
        <v>0</v>
      </c>
      <c r="K249" s="190">
        <f>(J249-$J$1132)/($J$1133-$J$1132)</f>
        <v>0</v>
      </c>
      <c r="L249" s="193" t="str">
        <f t="shared" si="225"/>
        <v>NO</v>
      </c>
      <c r="M249" s="46" t="s">
        <v>192</v>
      </c>
      <c r="N249" s="192">
        <f t="shared" si="226"/>
        <v>2</v>
      </c>
      <c r="O249" s="190">
        <f>(N249-N$1132)/(N$1133-N$1132)</f>
        <v>1</v>
      </c>
      <c r="P249" s="46" t="s">
        <v>196</v>
      </c>
      <c r="Q249" s="192">
        <f t="shared" si="227"/>
        <v>1</v>
      </c>
      <c r="R249" s="190">
        <f>(Q249-Q$1132)/(Q$1133-Q$1132)</f>
        <v>0</v>
      </c>
      <c r="S249" s="46" t="s">
        <v>194</v>
      </c>
      <c r="T249" s="192">
        <f t="shared" si="228"/>
        <v>1</v>
      </c>
      <c r="U249" s="190">
        <f>(T249-T$1132)/(T$1133-T$1132)</f>
        <v>0</v>
      </c>
      <c r="V249" s="46" t="s">
        <v>212</v>
      </c>
      <c r="W249" s="194">
        <f>VLOOKUP(V249,'DATOS DE SOPORTE'!$S$5:$T$10,2,FALSE)</f>
        <v>3</v>
      </c>
      <c r="X249" s="201">
        <f>(W249-W$1132)/(W$1133-W$1132)</f>
        <v>0.4</v>
      </c>
      <c r="Y249" s="46" t="s">
        <v>188</v>
      </c>
      <c r="Z249" s="194">
        <f t="shared" si="229"/>
        <v>1</v>
      </c>
      <c r="AA249" s="201">
        <f>(Z249-Z$1132)/(Z$1133-Z$1132)</f>
        <v>0</v>
      </c>
      <c r="AB249" s="46" t="s">
        <v>188</v>
      </c>
      <c r="AC249" s="194">
        <f t="shared" si="230"/>
        <v>1</v>
      </c>
      <c r="AD249" s="201">
        <f>(AC249-AC$1132)/(AC$1133-AC$1132)</f>
        <v>0</v>
      </c>
      <c r="AE249" s="46" t="s">
        <v>136</v>
      </c>
      <c r="AF249" s="194">
        <f t="shared" si="231"/>
        <v>2</v>
      </c>
      <c r="AG249" s="201">
        <f>(AF249-AF$1132)/(AF$1133-AF$1132)</f>
        <v>1</v>
      </c>
      <c r="AH249" s="24" t="s">
        <v>67</v>
      </c>
      <c r="AI249" s="194">
        <f>VLOOKUP(AH249,'DATOS DE SOPORTE'!$V$5:$W$8,2,FALSE)</f>
        <v>1</v>
      </c>
      <c r="AJ249" s="201">
        <f>(AI249-AI$1132)/(AI$1133-AI$1132)</f>
        <v>0</v>
      </c>
      <c r="AK249" s="58" t="str">
        <f t="shared" si="170"/>
        <v>Regular</v>
      </c>
      <c r="AL249" s="196">
        <f>IFERROR(SQRT(($E249-$E$1136)^2+($C249-$C$1136)^2),0)</f>
        <v>0.15493041997701867</v>
      </c>
      <c r="AM249" s="197" t="str">
        <f>IF(AL249&lt;=SMALL($AL$3:$AL$1130,1),"MAS PARECIDO","NO")</f>
        <v>NO</v>
      </c>
      <c r="AN249" s="197" t="str">
        <f>IF(AL249&lt;=SMALL($AL$3:$AL$1130,5),"SIMILAR","NO")</f>
        <v>NO</v>
      </c>
      <c r="AO249" s="197" t="str">
        <f t="shared" si="232"/>
        <v>N/A</v>
      </c>
      <c r="AP249" s="197">
        <f t="shared" si="233"/>
        <v>0</v>
      </c>
      <c r="AQ249" s="198">
        <f t="shared" si="234"/>
        <v>0</v>
      </c>
      <c r="AR249" s="196">
        <f>IFERROR(SQRT(($E249-$E$1136)^2+($H249-$H$1136)^2),0)</f>
        <v>0.33362722141881695</v>
      </c>
      <c r="AS249" s="197" t="str">
        <f>IF(AR249&lt;=SMALL(AR$3:AR$1130,1),"MAS PARECIDO","NO")</f>
        <v>NO</v>
      </c>
      <c r="AT249" s="197" t="str">
        <f>IF(AR249&lt;=SMALL(AR$3:AR$1130,5),"SIMILAR","NO")</f>
        <v>NO</v>
      </c>
      <c r="AU249" s="197" t="str">
        <f t="shared" si="235"/>
        <v>N/A</v>
      </c>
      <c r="AV249" s="197">
        <f t="shared" si="236"/>
        <v>0</v>
      </c>
      <c r="AW249" s="198">
        <f t="shared" si="237"/>
        <v>0</v>
      </c>
      <c r="AX249" s="199">
        <f>IFERROR(SQRT(($E249-$E$1136)^2+($K249-$K$1136)^2),0)</f>
        <v>0.20048943054567547</v>
      </c>
      <c r="AY249" s="197" t="str">
        <f>IF(AX249&lt;=SMALL(AX$3:AX$1130,1),"MAS PARECIDO","NO")</f>
        <v>NO</v>
      </c>
      <c r="AZ249" s="197" t="str">
        <f>IF(AX249&lt;=SMALL(AX$3:AX$1130,5),"SIMILAR","NO")</f>
        <v>NO</v>
      </c>
      <c r="BA249" s="197" t="str">
        <f t="shared" si="238"/>
        <v>N/A</v>
      </c>
      <c r="BB249" s="197">
        <f t="shared" si="239"/>
        <v>0</v>
      </c>
      <c r="BC249" s="198">
        <f t="shared" si="240"/>
        <v>0</v>
      </c>
      <c r="BD249" s="196">
        <f>IFERROR(SQRT(($E249-$E$1136)^2+($O249-$O$1136)^2),0)</f>
        <v>1.4000420012600379E-2</v>
      </c>
      <c r="BE249" s="197" t="str">
        <f>IF(BD249&lt;=SMALL(BD$3:BD$1130,1),"MAS PARECIDO","NO")</f>
        <v>NO</v>
      </c>
      <c r="BF249" s="197" t="str">
        <f>IF(BD249&lt;=SMALL(BD$3:BD$1130,5),"SIMILAR","NO")</f>
        <v>NO</v>
      </c>
      <c r="BG249" s="197" t="str">
        <f t="shared" si="241"/>
        <v>N/A</v>
      </c>
      <c r="BH249" s="197">
        <f t="shared" si="242"/>
        <v>0</v>
      </c>
      <c r="BI249" s="198">
        <f t="shared" si="243"/>
        <v>0</v>
      </c>
      <c r="BJ249" s="199">
        <f>IFERROR(SQRT(($E249-$E$1136)^2+($R249-$R$1136)^2),0)</f>
        <v>0.50019597335497334</v>
      </c>
      <c r="BK249" s="197" t="str">
        <f>IF(BJ249&lt;=SMALL(BJ$3:BJ$1130,1),"MAS PARECIDO","NO")</f>
        <v>NO</v>
      </c>
      <c r="BL249" s="197" t="str">
        <f>IF(BJ249&lt;=SMALL(BJ$3:BJ$1130,5),"SIMILAR","NO")</f>
        <v>NO</v>
      </c>
      <c r="BM249" s="197" t="str">
        <f t="shared" si="244"/>
        <v>N/A</v>
      </c>
      <c r="BN249" s="197">
        <f t="shared" si="245"/>
        <v>0</v>
      </c>
      <c r="BO249" s="198">
        <f t="shared" si="246"/>
        <v>0</v>
      </c>
      <c r="BP249" s="199">
        <f>IFERROR(SQRT(($E249-$E$1136)^2+($U249-$U$1136)^2),0)</f>
        <v>1.4000420012600379E-2</v>
      </c>
      <c r="BQ249" s="197" t="str">
        <f>IF(BP249&lt;=SMALL(BP$3:BP$1130,1),"MAS PARECIDO","NO")</f>
        <v>NO</v>
      </c>
      <c r="BR249" s="197" t="str">
        <f>IF(BP249&lt;=SMALL(BP$3:BP$1130,5),"SIMILAR","NO")</f>
        <v>NO</v>
      </c>
      <c r="BS249" s="197" t="str">
        <f t="shared" si="247"/>
        <v>N/A</v>
      </c>
      <c r="BT249" s="197">
        <f t="shared" si="248"/>
        <v>0</v>
      </c>
      <c r="BU249" s="198">
        <f t="shared" si="249"/>
        <v>0</v>
      </c>
      <c r="BV249" s="199">
        <f>IFERROR(SQRT(($E249-$E$1136)^2+($X249-$X$1136)^2),0)</f>
        <v>0.4002449397063369</v>
      </c>
      <c r="BW249" s="197" t="str">
        <f>IF(BV249&lt;=SMALL(BV$3:BV$1130,1),"MAS PARECIDO","NO")</f>
        <v>NO</v>
      </c>
      <c r="BX249" s="197" t="str">
        <f>IF(BV249&lt;=SMALL(BV$3:BV$1130,5),"SIMILAR","NO")</f>
        <v>NO</v>
      </c>
      <c r="BY249" s="197" t="str">
        <f t="shared" si="250"/>
        <v>N/A</v>
      </c>
      <c r="BZ249" s="197">
        <f t="shared" si="251"/>
        <v>0</v>
      </c>
      <c r="CA249" s="198">
        <f t="shared" si="252"/>
        <v>0</v>
      </c>
      <c r="CB249" s="199">
        <f>IFERROR(SQRT(($E249-$E$1136)^2+($AA249-$AA$1136)^2),0)</f>
        <v>1.4000420012600379E-2</v>
      </c>
      <c r="CC249" s="197" t="str">
        <f>IF(CB249&lt;=SMALL(CB$3:CB$1130,1),"MAS PARECIDO","NO")</f>
        <v>NO</v>
      </c>
      <c r="CD249" s="197" t="str">
        <f>IF(CB249&lt;=SMALL(CB$3:CB$1130,5),"SIMILAR","NO")</f>
        <v>NO</v>
      </c>
      <c r="CE249" s="197" t="str">
        <f t="shared" si="253"/>
        <v>N/A</v>
      </c>
      <c r="CF249" s="197">
        <f t="shared" si="254"/>
        <v>0</v>
      </c>
      <c r="CG249" s="198">
        <f t="shared" si="255"/>
        <v>0</v>
      </c>
      <c r="CH249" s="199">
        <f>IFERROR(SQRT(($E249-$E$1136)^2+($AD249-$AD$1136)^2),0)</f>
        <v>1.000098001078159</v>
      </c>
      <c r="CI249" s="197" t="str">
        <f>IF(CH249&lt;=SMALL(CH$3:CH$1130,1),"MAS PARECIDO","NO")</f>
        <v>NO</v>
      </c>
      <c r="CJ249" s="197" t="str">
        <f>IF(CH249&lt;=SMALL(CH$3:CH$1130,5),"SIMILAR","NO")</f>
        <v>NO</v>
      </c>
      <c r="CK249" s="197" t="str">
        <f t="shared" si="256"/>
        <v>N/A</v>
      </c>
      <c r="CL249" s="197">
        <f t="shared" si="257"/>
        <v>0</v>
      </c>
      <c r="CM249" s="198">
        <f t="shared" si="258"/>
        <v>0</v>
      </c>
      <c r="CN249" s="199">
        <f>IFERROR(SQRT(($E249-$E$1136)^2+($AG249-$AG$1136)^2),0)</f>
        <v>1.4000420012600379E-2</v>
      </c>
      <c r="CO249" s="197" t="str">
        <f>IF(CN249&lt;=SMALL(CN$3:CN$1130,1),"MAS PARECIDO","NO")</f>
        <v>NO</v>
      </c>
      <c r="CP249" s="197" t="str">
        <f>IF(CN249&lt;=SMALL(CN$3:CN$1130,5),"SIMILAR","NO")</f>
        <v>NO</v>
      </c>
      <c r="CQ249" s="197" t="str">
        <f t="shared" si="259"/>
        <v>N/A</v>
      </c>
      <c r="CR249" s="197">
        <f t="shared" si="260"/>
        <v>0</v>
      </c>
      <c r="CS249" s="198">
        <f t="shared" si="261"/>
        <v>0</v>
      </c>
      <c r="CT249" s="199">
        <f>IFERROR(SQRT(($E249-$E$1136)^2+($AJ249-$AJ$1136)^2),0)</f>
        <v>1.4000420012600379E-2</v>
      </c>
      <c r="CU249" s="197" t="str">
        <f>IF(CT249&lt;=SMALL(CT$3:CT$1130,1),"MAS PARECIDO","NO")</f>
        <v>NO</v>
      </c>
      <c r="CV249" s="197" t="str">
        <f>IF(CT249&lt;=SMALL(CT$3:CT$1130,5),"SIMILAR","NO")</f>
        <v>NO</v>
      </c>
      <c r="CW249" s="197" t="str">
        <f t="shared" si="262"/>
        <v>N/A</v>
      </c>
      <c r="CX249" s="197">
        <f t="shared" si="263"/>
        <v>0</v>
      </c>
      <c r="CY249" s="198">
        <f t="shared" si="264"/>
        <v>0</v>
      </c>
      <c r="CZ249" s="2" t="s">
        <v>1728</v>
      </c>
      <c r="DA249" s="2" t="s">
        <v>1729</v>
      </c>
      <c r="DB249" s="2">
        <v>1</v>
      </c>
      <c r="DC249" s="2" t="s">
        <v>346</v>
      </c>
    </row>
    <row r="250" spans="1:107">
      <c r="A250" s="24" t="s">
        <v>501</v>
      </c>
      <c r="B250" s="46">
        <v>52832</v>
      </c>
      <c r="C250" s="190">
        <f>(B250-$B$1132)/($B$1133-$B$1132)</f>
        <v>5.6490664690922808E-2</v>
      </c>
      <c r="D250" s="46">
        <v>10000</v>
      </c>
      <c r="E250" s="190">
        <f>(D250-$D$1132)/($D$1133-$D$1132)</f>
        <v>1.9970599117973539E-2</v>
      </c>
      <c r="F250" s="46" t="s">
        <v>187</v>
      </c>
      <c r="G250" s="192">
        <f>VLOOKUP(F250,'DATOS DE SOPORTE'!$Y$5:$Z$8,2,FALSE)</f>
        <v>4</v>
      </c>
      <c r="H250" s="190">
        <f>(G250-$G$1132)/($G$1133-$G$1132)</f>
        <v>1</v>
      </c>
      <c r="I250" s="50">
        <v>1</v>
      </c>
      <c r="J250" s="200">
        <f t="shared" si="224"/>
        <v>1</v>
      </c>
      <c r="K250" s="190">
        <f>(J250-$J$1132)/($J$1133-$J$1132)</f>
        <v>0.2</v>
      </c>
      <c r="L250" s="193" t="str">
        <f t="shared" si="225"/>
        <v>SI</v>
      </c>
      <c r="M250" s="46" t="s">
        <v>192</v>
      </c>
      <c r="N250" s="192">
        <f t="shared" si="226"/>
        <v>2</v>
      </c>
      <c r="O250" s="190">
        <f>(N250-N$1132)/(N$1133-N$1132)</f>
        <v>1</v>
      </c>
      <c r="P250" s="46" t="s">
        <v>196</v>
      </c>
      <c r="Q250" s="192">
        <f t="shared" si="227"/>
        <v>1</v>
      </c>
      <c r="R250" s="190">
        <f>(Q250-Q$1132)/(Q$1133-Q$1132)</f>
        <v>0</v>
      </c>
      <c r="S250" s="46" t="s">
        <v>194</v>
      </c>
      <c r="T250" s="192">
        <f t="shared" si="228"/>
        <v>1</v>
      </c>
      <c r="U250" s="190">
        <f>(T250-T$1132)/(T$1133-T$1132)</f>
        <v>0</v>
      </c>
      <c r="V250" s="46" t="s">
        <v>62</v>
      </c>
      <c r="W250" s="194">
        <f>VLOOKUP(V250,'DATOS DE SOPORTE'!$S$5:$T$10,2,FALSE)</f>
        <v>1</v>
      </c>
      <c r="X250" s="201">
        <f>(W250-W$1132)/(W$1133-W$1132)</f>
        <v>0</v>
      </c>
      <c r="Y250" s="46" t="s">
        <v>136</v>
      </c>
      <c r="Z250" s="194">
        <f t="shared" si="229"/>
        <v>2</v>
      </c>
      <c r="AA250" s="201">
        <f>(Z250-Z$1132)/(Z$1133-Z$1132)</f>
        <v>1</v>
      </c>
      <c r="AB250" s="46" t="s">
        <v>136</v>
      </c>
      <c r="AC250" s="194">
        <f t="shared" si="230"/>
        <v>2</v>
      </c>
      <c r="AD250" s="201">
        <f>(AC250-AC$1132)/(AC$1133-AC$1132)</f>
        <v>1</v>
      </c>
      <c r="AE250" s="46" t="s">
        <v>188</v>
      </c>
      <c r="AF250" s="194">
        <f t="shared" si="231"/>
        <v>1</v>
      </c>
      <c r="AG250" s="201">
        <f>(AF250-AF$1132)/(AF$1133-AF$1132)</f>
        <v>0</v>
      </c>
      <c r="AH250" s="24" t="s">
        <v>67</v>
      </c>
      <c r="AI250" s="194">
        <f>VLOOKUP(AH250,'DATOS DE SOPORTE'!$V$5:$W$8,2,FALSE)</f>
        <v>1</v>
      </c>
      <c r="AJ250" s="201">
        <f>(AI250-AI$1132)/(AI$1133-AI$1132)</f>
        <v>0</v>
      </c>
      <c r="AK250" s="58" t="str">
        <f t="shared" si="170"/>
        <v>Bueno</v>
      </c>
      <c r="AL250" s="196">
        <f>IFERROR(SQRT(($E250-$E$1136)^2+($C250-$C$1136)^2),0)</f>
        <v>0.14998785734510511</v>
      </c>
      <c r="AM250" s="197" t="str">
        <f>IF(AL250&lt;=SMALL($AL$3:$AL$1130,1),"MAS PARECIDO","NO")</f>
        <v>NO</v>
      </c>
      <c r="AN250" s="197" t="str">
        <f>IF(AL250&lt;=SMALL($AL$3:$AL$1130,5),"SIMILAR","NO")</f>
        <v>NO</v>
      </c>
      <c r="AO250" s="197" t="str">
        <f t="shared" si="232"/>
        <v>N/A</v>
      </c>
      <c r="AP250" s="197">
        <f t="shared" si="233"/>
        <v>0</v>
      </c>
      <c r="AQ250" s="198">
        <f t="shared" si="234"/>
        <v>0</v>
      </c>
      <c r="AR250" s="196">
        <f>IFERROR(SQRT(($E250-$E$1136)^2+($H250-$H$1136)^2),0)</f>
        <v>0.66696661718973949</v>
      </c>
      <c r="AS250" s="197" t="str">
        <f>IF(AR250&lt;=SMALL(AR$3:AR$1130,1),"MAS PARECIDO","NO")</f>
        <v>NO</v>
      </c>
      <c r="AT250" s="197" t="str">
        <f>IF(AR250&lt;=SMALL(AR$3:AR$1130,5),"SIMILAR","NO")</f>
        <v>NO</v>
      </c>
      <c r="AU250" s="197" t="str">
        <f t="shared" si="235"/>
        <v>N/A</v>
      </c>
      <c r="AV250" s="197">
        <f t="shared" si="236"/>
        <v>0</v>
      </c>
      <c r="AW250" s="198">
        <f t="shared" si="237"/>
        <v>0</v>
      </c>
      <c r="AX250" s="199">
        <f>IFERROR(SQRT(($E250-$E$1136)^2+($K250-$K$1136)^2),0)</f>
        <v>2.0000600018000539E-2</v>
      </c>
      <c r="AY250" s="197" t="str">
        <f>IF(AX250&lt;=SMALL(AX$3:AX$1130,1),"MAS PARECIDO","NO")</f>
        <v>NO</v>
      </c>
      <c r="AZ250" s="197" t="str">
        <f>IF(AX250&lt;=SMALL(AX$3:AX$1130,5),"SIMILAR","NO")</f>
        <v>NO</v>
      </c>
      <c r="BA250" s="197" t="str">
        <f t="shared" si="238"/>
        <v>N/A</v>
      </c>
      <c r="BB250" s="197">
        <f t="shared" si="239"/>
        <v>0</v>
      </c>
      <c r="BC250" s="198">
        <f t="shared" si="240"/>
        <v>0</v>
      </c>
      <c r="BD250" s="196">
        <f>IFERROR(SQRT(($E250-$E$1136)^2+($O250-$O$1136)^2),0)</f>
        <v>2.0000600018000539E-2</v>
      </c>
      <c r="BE250" s="197" t="str">
        <f>IF(BD250&lt;=SMALL(BD$3:BD$1130,1),"MAS PARECIDO","NO")</f>
        <v>NO</v>
      </c>
      <c r="BF250" s="197" t="str">
        <f>IF(BD250&lt;=SMALL(BD$3:BD$1130,5),"SIMILAR","NO")</f>
        <v>NO</v>
      </c>
      <c r="BG250" s="197" t="str">
        <f t="shared" si="241"/>
        <v>N/A</v>
      </c>
      <c r="BH250" s="197">
        <f t="shared" si="242"/>
        <v>0</v>
      </c>
      <c r="BI250" s="198">
        <f t="shared" si="243"/>
        <v>0</v>
      </c>
      <c r="BJ250" s="199">
        <f>IFERROR(SQRT(($E250-$E$1136)^2+($R250-$R$1136)^2),0)</f>
        <v>0.50039986410977377</v>
      </c>
      <c r="BK250" s="197" t="str">
        <f>IF(BJ250&lt;=SMALL(BJ$3:BJ$1130,1),"MAS PARECIDO","NO")</f>
        <v>NO</v>
      </c>
      <c r="BL250" s="197" t="str">
        <f>IF(BJ250&lt;=SMALL(BJ$3:BJ$1130,5),"SIMILAR","NO")</f>
        <v>NO</v>
      </c>
      <c r="BM250" s="197" t="str">
        <f t="shared" si="244"/>
        <v>N/A</v>
      </c>
      <c r="BN250" s="197">
        <f t="shared" si="245"/>
        <v>0</v>
      </c>
      <c r="BO250" s="198">
        <f t="shared" si="246"/>
        <v>0</v>
      </c>
      <c r="BP250" s="199">
        <f>IFERROR(SQRT(($E250-$E$1136)^2+($U250-$U$1136)^2),0)</f>
        <v>2.0000600018000539E-2</v>
      </c>
      <c r="BQ250" s="197" t="str">
        <f>IF(BP250&lt;=SMALL(BP$3:BP$1130,1),"MAS PARECIDO","NO")</f>
        <v>NO</v>
      </c>
      <c r="BR250" s="197" t="str">
        <f>IF(BP250&lt;=SMALL(BP$3:BP$1130,5),"SIMILAR","NO")</f>
        <v>NO</v>
      </c>
      <c r="BS250" s="197" t="str">
        <f t="shared" si="247"/>
        <v>N/A</v>
      </c>
      <c r="BT250" s="197">
        <f t="shared" si="248"/>
        <v>0</v>
      </c>
      <c r="BU250" s="198">
        <f t="shared" si="249"/>
        <v>0</v>
      </c>
      <c r="BV250" s="199">
        <f>IFERROR(SQRT(($E250-$E$1136)^2+($X250-$X$1136)^2),0)</f>
        <v>2.0000600018000539E-2</v>
      </c>
      <c r="BW250" s="197" t="str">
        <f>IF(BV250&lt;=SMALL(BV$3:BV$1130,1),"MAS PARECIDO","NO")</f>
        <v>NO</v>
      </c>
      <c r="BX250" s="197" t="str">
        <f>IF(BV250&lt;=SMALL(BV$3:BV$1130,5),"SIMILAR","NO")</f>
        <v>NO</v>
      </c>
      <c r="BY250" s="197" t="str">
        <f t="shared" si="250"/>
        <v>N/A</v>
      </c>
      <c r="BZ250" s="197">
        <f t="shared" si="251"/>
        <v>0</v>
      </c>
      <c r="CA250" s="198">
        <f t="shared" si="252"/>
        <v>0</v>
      </c>
      <c r="CB250" s="199">
        <f>IFERROR(SQRT(($E250-$E$1136)^2+($AA250-$AA$1136)^2),0)</f>
        <v>1.0001999920021396</v>
      </c>
      <c r="CC250" s="197" t="str">
        <f>IF(CB250&lt;=SMALL(CB$3:CB$1130,1),"MAS PARECIDO","NO")</f>
        <v>NO</v>
      </c>
      <c r="CD250" s="197" t="str">
        <f>IF(CB250&lt;=SMALL(CB$3:CB$1130,5),"SIMILAR","NO")</f>
        <v>NO</v>
      </c>
      <c r="CE250" s="197" t="str">
        <f t="shared" si="253"/>
        <v>N/A</v>
      </c>
      <c r="CF250" s="197">
        <f t="shared" si="254"/>
        <v>0</v>
      </c>
      <c r="CG250" s="198">
        <f t="shared" si="255"/>
        <v>0</v>
      </c>
      <c r="CH250" s="199">
        <f>IFERROR(SQRT(($E250-$E$1136)^2+($AD250-$AD$1136)^2),0)</f>
        <v>2.0000600018000539E-2</v>
      </c>
      <c r="CI250" s="197" t="str">
        <f>IF(CH250&lt;=SMALL(CH$3:CH$1130,1),"MAS PARECIDO","NO")</f>
        <v>NO</v>
      </c>
      <c r="CJ250" s="197" t="str">
        <f>IF(CH250&lt;=SMALL(CH$3:CH$1130,5),"SIMILAR","NO")</f>
        <v>NO</v>
      </c>
      <c r="CK250" s="197" t="str">
        <f t="shared" si="256"/>
        <v>N/A</v>
      </c>
      <c r="CL250" s="197">
        <f t="shared" si="257"/>
        <v>0</v>
      </c>
      <c r="CM250" s="198">
        <f t="shared" si="258"/>
        <v>0</v>
      </c>
      <c r="CN250" s="199">
        <f>IFERROR(SQRT(($E250-$E$1136)^2+($AG250-$AG$1136)^2),0)</f>
        <v>1.0001999920021396</v>
      </c>
      <c r="CO250" s="197" t="str">
        <f>IF(CN250&lt;=SMALL(CN$3:CN$1130,1),"MAS PARECIDO","NO")</f>
        <v>NO</v>
      </c>
      <c r="CP250" s="197" t="str">
        <f>IF(CN250&lt;=SMALL(CN$3:CN$1130,5),"SIMILAR","NO")</f>
        <v>NO</v>
      </c>
      <c r="CQ250" s="197" t="str">
        <f t="shared" si="259"/>
        <v>N/A</v>
      </c>
      <c r="CR250" s="197">
        <f t="shared" si="260"/>
        <v>0</v>
      </c>
      <c r="CS250" s="198">
        <f t="shared" si="261"/>
        <v>0</v>
      </c>
      <c r="CT250" s="199">
        <f>IFERROR(SQRT(($E250-$E$1136)^2+($AJ250-$AJ$1136)^2),0)</f>
        <v>2.0000600018000539E-2</v>
      </c>
      <c r="CU250" s="197" t="str">
        <f>IF(CT250&lt;=SMALL(CT$3:CT$1130,1),"MAS PARECIDO","NO")</f>
        <v>NO</v>
      </c>
      <c r="CV250" s="197" t="str">
        <f>IF(CT250&lt;=SMALL(CT$3:CT$1130,5),"SIMILAR","NO")</f>
        <v>NO</v>
      </c>
      <c r="CW250" s="197" t="str">
        <f t="shared" si="262"/>
        <v>N/A</v>
      </c>
      <c r="CX250" s="197">
        <f t="shared" si="263"/>
        <v>0</v>
      </c>
      <c r="CY250" s="198">
        <f t="shared" si="264"/>
        <v>0</v>
      </c>
      <c r="CZ250" s="2" t="s">
        <v>1730</v>
      </c>
      <c r="DA250" s="2" t="s">
        <v>1731</v>
      </c>
      <c r="DB250" s="2">
        <v>0</v>
      </c>
      <c r="DC250" s="2" t="s">
        <v>189</v>
      </c>
    </row>
    <row r="251" spans="1:107">
      <c r="A251" s="24" t="s">
        <v>502</v>
      </c>
      <c r="B251" s="46">
        <v>155999.25</v>
      </c>
      <c r="C251" s="190">
        <f>(B251-$B$1132)/($B$1133-$B$1132)</f>
        <v>0.17708422572550966</v>
      </c>
      <c r="D251" s="46">
        <v>27500</v>
      </c>
      <c r="E251" s="190">
        <f>(D251-$D$1132)/($D$1133-$D$1132)</f>
        <v>5.4971649149474486E-2</v>
      </c>
      <c r="F251" s="46" t="s">
        <v>53</v>
      </c>
      <c r="G251" s="192">
        <f>VLOOKUP(F251,'DATOS DE SOPORTE'!$Y$5:$Z$8,2,FALSE)</f>
        <v>2</v>
      </c>
      <c r="H251" s="190">
        <f>(G251-$G$1132)/($G$1133-$G$1132)</f>
        <v>0.33333333333333331</v>
      </c>
      <c r="I251" s="50">
        <v>2</v>
      </c>
      <c r="J251" s="200">
        <f t="shared" si="224"/>
        <v>2</v>
      </c>
      <c r="K251" s="190">
        <f>(J251-$J$1132)/($J$1133-$J$1132)</f>
        <v>0.4</v>
      </c>
      <c r="L251" s="193" t="str">
        <f t="shared" si="225"/>
        <v>SI</v>
      </c>
      <c r="M251" s="46" t="s">
        <v>56</v>
      </c>
      <c r="N251" s="192">
        <f t="shared" si="226"/>
        <v>1</v>
      </c>
      <c r="O251" s="190">
        <f>(N251-N$1132)/(N$1133-N$1132)</f>
        <v>0</v>
      </c>
      <c r="P251" s="46" t="s">
        <v>193</v>
      </c>
      <c r="Q251" s="192">
        <f t="shared" si="227"/>
        <v>2</v>
      </c>
      <c r="R251" s="190">
        <f>(Q251-Q$1132)/(Q$1133-Q$1132)</f>
        <v>0.5</v>
      </c>
      <c r="S251" s="46" t="s">
        <v>60</v>
      </c>
      <c r="T251" s="192">
        <f t="shared" si="228"/>
        <v>2</v>
      </c>
      <c r="U251" s="190">
        <f>(T251-T$1132)/(T$1133-T$1132)</f>
        <v>1</v>
      </c>
      <c r="V251" s="46" t="s">
        <v>212</v>
      </c>
      <c r="W251" s="194">
        <f>VLOOKUP(V251,'DATOS DE SOPORTE'!$S$5:$T$10,2,FALSE)</f>
        <v>3</v>
      </c>
      <c r="X251" s="201">
        <f>(W251-W$1132)/(W$1133-W$1132)</f>
        <v>0.4</v>
      </c>
      <c r="Y251" s="46" t="s">
        <v>188</v>
      </c>
      <c r="Z251" s="194">
        <f t="shared" si="229"/>
        <v>1</v>
      </c>
      <c r="AA251" s="201">
        <f>(Z251-Z$1132)/(Z$1133-Z$1132)</f>
        <v>0</v>
      </c>
      <c r="AB251" s="46" t="s">
        <v>136</v>
      </c>
      <c r="AC251" s="194">
        <f t="shared" si="230"/>
        <v>2</v>
      </c>
      <c r="AD251" s="201">
        <f>(AC251-AC$1132)/(AC$1133-AC$1132)</f>
        <v>1</v>
      </c>
      <c r="AE251" s="46" t="s">
        <v>136</v>
      </c>
      <c r="AF251" s="194">
        <f t="shared" si="231"/>
        <v>2</v>
      </c>
      <c r="AG251" s="201">
        <f>(AF251-AF$1132)/(AF$1133-AF$1132)</f>
        <v>1</v>
      </c>
      <c r="AH251" s="24" t="s">
        <v>67</v>
      </c>
      <c r="AI251" s="194">
        <f>VLOOKUP(AH251,'DATOS DE SOPORTE'!$V$5:$W$8,2,FALSE)</f>
        <v>1</v>
      </c>
      <c r="AJ251" s="201">
        <f>(AI251-AI$1132)/(AI$1133-AI$1132)</f>
        <v>0</v>
      </c>
      <c r="AK251" s="58" t="str">
        <f t="shared" si="170"/>
        <v>Bueno</v>
      </c>
      <c r="AL251" s="196">
        <f>IFERROR(SQRT(($E251-$E$1136)^2+($C251-$C$1136)^2),0)</f>
        <v>6.1743444630261338E-2</v>
      </c>
      <c r="AM251" s="197" t="str">
        <f>IF(AL251&lt;=SMALL($AL$3:$AL$1130,1),"MAS PARECIDO","NO")</f>
        <v>NO</v>
      </c>
      <c r="AN251" s="197" t="str">
        <f>IF(AL251&lt;=SMALL($AL$3:$AL$1130,5),"SIMILAR","NO")</f>
        <v>NO</v>
      </c>
      <c r="AO251" s="197" t="str">
        <f t="shared" si="232"/>
        <v>N/A</v>
      </c>
      <c r="AP251" s="197">
        <f t="shared" si="233"/>
        <v>0</v>
      </c>
      <c r="AQ251" s="198">
        <f t="shared" si="234"/>
        <v>0</v>
      </c>
      <c r="AR251" s="196">
        <f>IFERROR(SQRT(($E251-$E$1136)^2+($H251-$H$1136)^2),0)</f>
        <v>5.5001650049501485E-2</v>
      </c>
      <c r="AS251" s="197" t="str">
        <f>IF(AR251&lt;=SMALL(AR$3:AR$1130,1),"MAS PARECIDO","NO")</f>
        <v>NO</v>
      </c>
      <c r="AT251" s="197" t="str">
        <f>IF(AR251&lt;=SMALL(AR$3:AR$1130,5),"SIMILAR","NO")</f>
        <v>NO</v>
      </c>
      <c r="AU251" s="197" t="str">
        <f t="shared" si="235"/>
        <v>N/A</v>
      </c>
      <c r="AV251" s="197">
        <f t="shared" si="236"/>
        <v>0</v>
      </c>
      <c r="AW251" s="198">
        <f t="shared" si="237"/>
        <v>0</v>
      </c>
      <c r="AX251" s="199">
        <f>IFERROR(SQRT(($E251-$E$1136)^2+($K251-$K$1136)^2),0)</f>
        <v>0.20742512265433963</v>
      </c>
      <c r="AY251" s="197" t="str">
        <f>IF(AX251&lt;=SMALL(AX$3:AX$1130,1),"MAS PARECIDO","NO")</f>
        <v>NO</v>
      </c>
      <c r="AZ251" s="197" t="str">
        <f>IF(AX251&lt;=SMALL(AX$3:AX$1130,5),"SIMILAR","NO")</f>
        <v>NO</v>
      </c>
      <c r="BA251" s="197" t="str">
        <f t="shared" si="238"/>
        <v>N/A</v>
      </c>
      <c r="BB251" s="197">
        <f t="shared" si="239"/>
        <v>0</v>
      </c>
      <c r="BC251" s="198">
        <f t="shared" si="240"/>
        <v>0</v>
      </c>
      <c r="BD251" s="196">
        <f>IFERROR(SQRT(($E251-$E$1136)^2+($O251-$O$1136)^2),0)</f>
        <v>1.0015114485157761</v>
      </c>
      <c r="BE251" s="197" t="str">
        <f>IF(BD251&lt;=SMALL(BD$3:BD$1130,1),"MAS PARECIDO","NO")</f>
        <v>NO</v>
      </c>
      <c r="BF251" s="197" t="str">
        <f>IF(BD251&lt;=SMALL(BD$3:BD$1130,5),"SIMILAR","NO")</f>
        <v>NO</v>
      </c>
      <c r="BG251" s="197" t="str">
        <f t="shared" si="241"/>
        <v>N/A</v>
      </c>
      <c r="BH251" s="197">
        <f t="shared" si="242"/>
        <v>0</v>
      </c>
      <c r="BI251" s="198">
        <f t="shared" si="243"/>
        <v>0</v>
      </c>
      <c r="BJ251" s="199">
        <f>IFERROR(SQRT(($E251-$E$1136)^2+($R251-$R$1136)^2),0)</f>
        <v>5.5001650049501485E-2</v>
      </c>
      <c r="BK251" s="197" t="str">
        <f>IF(BJ251&lt;=SMALL(BJ$3:BJ$1130,1),"MAS PARECIDO","NO")</f>
        <v>NO</v>
      </c>
      <c r="BL251" s="197" t="str">
        <f>IF(BJ251&lt;=SMALL(BJ$3:BJ$1130,5),"SIMILAR","NO")</f>
        <v>NO</v>
      </c>
      <c r="BM251" s="197" t="str">
        <f t="shared" si="244"/>
        <v>N/A</v>
      </c>
      <c r="BN251" s="197">
        <f t="shared" si="245"/>
        <v>0</v>
      </c>
      <c r="BO251" s="198">
        <f t="shared" si="246"/>
        <v>0</v>
      </c>
      <c r="BP251" s="199">
        <f>IFERROR(SQRT(($E251-$E$1136)^2+($U251-$U$1136)^2),0)</f>
        <v>1.0015114485157761</v>
      </c>
      <c r="BQ251" s="197" t="str">
        <f>IF(BP251&lt;=SMALL(BP$3:BP$1130,1),"MAS PARECIDO","NO")</f>
        <v>NO</v>
      </c>
      <c r="BR251" s="197" t="str">
        <f>IF(BP251&lt;=SMALL(BP$3:BP$1130,5),"SIMILAR","NO")</f>
        <v>NO</v>
      </c>
      <c r="BS251" s="197" t="str">
        <f t="shared" si="247"/>
        <v>N/A</v>
      </c>
      <c r="BT251" s="197">
        <f t="shared" si="248"/>
        <v>0</v>
      </c>
      <c r="BU251" s="198">
        <f t="shared" si="249"/>
        <v>0</v>
      </c>
      <c r="BV251" s="199">
        <f>IFERROR(SQRT(($E251-$E$1136)^2+($X251-$X$1136)^2),0)</f>
        <v>0.40376376943476228</v>
      </c>
      <c r="BW251" s="197" t="str">
        <f>IF(BV251&lt;=SMALL(BV$3:BV$1130,1),"MAS PARECIDO","NO")</f>
        <v>NO</v>
      </c>
      <c r="BX251" s="197" t="str">
        <f>IF(BV251&lt;=SMALL(BV$3:BV$1130,5),"SIMILAR","NO")</f>
        <v>NO</v>
      </c>
      <c r="BY251" s="197" t="str">
        <f t="shared" si="250"/>
        <v>N/A</v>
      </c>
      <c r="BZ251" s="197">
        <f t="shared" si="251"/>
        <v>0</v>
      </c>
      <c r="CA251" s="198">
        <f t="shared" si="252"/>
        <v>0</v>
      </c>
      <c r="CB251" s="199">
        <f>IFERROR(SQRT(($E251-$E$1136)^2+($AA251-$AA$1136)^2),0)</f>
        <v>5.5001650049501485E-2</v>
      </c>
      <c r="CC251" s="197" t="str">
        <f>IF(CB251&lt;=SMALL(CB$3:CB$1130,1),"MAS PARECIDO","NO")</f>
        <v>NO</v>
      </c>
      <c r="CD251" s="197" t="str">
        <f>IF(CB251&lt;=SMALL(CB$3:CB$1130,5),"SIMILAR","NO")</f>
        <v>NO</v>
      </c>
      <c r="CE251" s="197" t="str">
        <f t="shared" si="253"/>
        <v>N/A</v>
      </c>
      <c r="CF251" s="197">
        <f t="shared" si="254"/>
        <v>0</v>
      </c>
      <c r="CG251" s="198">
        <f t="shared" si="255"/>
        <v>0</v>
      </c>
      <c r="CH251" s="199">
        <f>IFERROR(SQRT(($E251-$E$1136)^2+($AD251-$AD$1136)^2),0)</f>
        <v>5.5001650049501485E-2</v>
      </c>
      <c r="CI251" s="197" t="str">
        <f>IF(CH251&lt;=SMALL(CH$3:CH$1130,1),"MAS PARECIDO","NO")</f>
        <v>NO</v>
      </c>
      <c r="CJ251" s="197" t="str">
        <f>IF(CH251&lt;=SMALL(CH$3:CH$1130,5),"SIMILAR","NO")</f>
        <v>NO</v>
      </c>
      <c r="CK251" s="197" t="str">
        <f t="shared" si="256"/>
        <v>N/A</v>
      </c>
      <c r="CL251" s="197">
        <f t="shared" si="257"/>
        <v>0</v>
      </c>
      <c r="CM251" s="198">
        <f t="shared" si="258"/>
        <v>0</v>
      </c>
      <c r="CN251" s="199">
        <f>IFERROR(SQRT(($E251-$E$1136)^2+($AG251-$AG$1136)^2),0)</f>
        <v>5.5001650049501485E-2</v>
      </c>
      <c r="CO251" s="197" t="str">
        <f>IF(CN251&lt;=SMALL(CN$3:CN$1130,1),"MAS PARECIDO","NO")</f>
        <v>NO</v>
      </c>
      <c r="CP251" s="197" t="str">
        <f>IF(CN251&lt;=SMALL(CN$3:CN$1130,5),"SIMILAR","NO")</f>
        <v>NO</v>
      </c>
      <c r="CQ251" s="197" t="str">
        <f t="shared" si="259"/>
        <v>N/A</v>
      </c>
      <c r="CR251" s="197">
        <f t="shared" si="260"/>
        <v>0</v>
      </c>
      <c r="CS251" s="198">
        <f t="shared" si="261"/>
        <v>0</v>
      </c>
      <c r="CT251" s="199">
        <f>IFERROR(SQRT(($E251-$E$1136)^2+($AJ251-$AJ$1136)^2),0)</f>
        <v>5.5001650049501485E-2</v>
      </c>
      <c r="CU251" s="197" t="str">
        <f>IF(CT251&lt;=SMALL(CT$3:CT$1130,1),"MAS PARECIDO","NO")</f>
        <v>NO</v>
      </c>
      <c r="CV251" s="197" t="str">
        <f>IF(CT251&lt;=SMALL(CT$3:CT$1130,5),"SIMILAR","NO")</f>
        <v>NO</v>
      </c>
      <c r="CW251" s="197" t="str">
        <f t="shared" si="262"/>
        <v>N/A</v>
      </c>
      <c r="CX251" s="197">
        <f t="shared" si="263"/>
        <v>0</v>
      </c>
      <c r="CY251" s="198">
        <f t="shared" si="264"/>
        <v>0</v>
      </c>
      <c r="CZ251" s="2" t="s">
        <v>1732</v>
      </c>
      <c r="DA251" s="2" t="s">
        <v>1733</v>
      </c>
      <c r="DB251" s="2">
        <v>0</v>
      </c>
      <c r="DC251" s="2" t="s">
        <v>189</v>
      </c>
    </row>
    <row r="252" spans="1:107">
      <c r="A252" s="24" t="s">
        <v>503</v>
      </c>
      <c r="B252" s="46">
        <v>57304</v>
      </c>
      <c r="C252" s="190">
        <f>(B252-$B$1132)/($B$1133-$B$1132)</f>
        <v>6.1718044551747564E-2</v>
      </c>
      <c r="D252" s="46">
        <v>12000</v>
      </c>
      <c r="E252" s="190">
        <f>(D252-$D$1132)/($D$1133-$D$1132)</f>
        <v>2.3970719121573648E-2</v>
      </c>
      <c r="F252" s="46" t="s">
        <v>191</v>
      </c>
      <c r="G252" s="192">
        <f>VLOOKUP(F252,'DATOS DE SOPORTE'!$Y$5:$Z$8,2,FALSE)</f>
        <v>1</v>
      </c>
      <c r="H252" s="190">
        <f>(G252-$G$1132)/($G$1133-$G$1132)</f>
        <v>0</v>
      </c>
      <c r="I252" s="50">
        <v>2</v>
      </c>
      <c r="J252" s="200">
        <f t="shared" si="224"/>
        <v>2</v>
      </c>
      <c r="K252" s="190">
        <f>(J252-$J$1132)/($J$1133-$J$1132)</f>
        <v>0.4</v>
      </c>
      <c r="L252" s="193" t="str">
        <f t="shared" si="225"/>
        <v>SI</v>
      </c>
      <c r="M252" s="46" t="s">
        <v>192</v>
      </c>
      <c r="N252" s="192">
        <f t="shared" si="226"/>
        <v>2</v>
      </c>
      <c r="O252" s="190">
        <f>(N252-N$1132)/(N$1133-N$1132)</f>
        <v>1</v>
      </c>
      <c r="P252" s="46" t="s">
        <v>193</v>
      </c>
      <c r="Q252" s="192">
        <f t="shared" si="227"/>
        <v>2</v>
      </c>
      <c r="R252" s="190">
        <f>(Q252-Q$1132)/(Q$1133-Q$1132)</f>
        <v>0.5</v>
      </c>
      <c r="S252" s="46" t="s">
        <v>194</v>
      </c>
      <c r="T252" s="192">
        <f t="shared" si="228"/>
        <v>1</v>
      </c>
      <c r="U252" s="190">
        <f>(T252-T$1132)/(T$1133-T$1132)</f>
        <v>0</v>
      </c>
      <c r="V252" s="46" t="s">
        <v>62</v>
      </c>
      <c r="W252" s="194">
        <f>VLOOKUP(V252,'DATOS DE SOPORTE'!$S$5:$T$10,2,FALSE)</f>
        <v>1</v>
      </c>
      <c r="X252" s="201">
        <f>(W252-W$1132)/(W$1133-W$1132)</f>
        <v>0</v>
      </c>
      <c r="Y252" s="46" t="s">
        <v>188</v>
      </c>
      <c r="Z252" s="194">
        <f t="shared" si="229"/>
        <v>1</v>
      </c>
      <c r="AA252" s="201">
        <f>(Z252-Z$1132)/(Z$1133-Z$1132)</f>
        <v>0</v>
      </c>
      <c r="AB252" s="46" t="s">
        <v>136</v>
      </c>
      <c r="AC252" s="194">
        <f t="shared" si="230"/>
        <v>2</v>
      </c>
      <c r="AD252" s="201">
        <f>(AC252-AC$1132)/(AC$1133-AC$1132)</f>
        <v>1</v>
      </c>
      <c r="AE252" s="46" t="s">
        <v>136</v>
      </c>
      <c r="AF252" s="194">
        <f t="shared" si="231"/>
        <v>2</v>
      </c>
      <c r="AG252" s="201">
        <f>(AF252-AF$1132)/(AF$1133-AF$1132)</f>
        <v>1</v>
      </c>
      <c r="AH252" s="24" t="s">
        <v>67</v>
      </c>
      <c r="AI252" s="194">
        <f>VLOOKUP(AH252,'DATOS DE SOPORTE'!$V$5:$W$8,2,FALSE)</f>
        <v>1</v>
      </c>
      <c r="AJ252" s="201">
        <f>(AI252-AI$1132)/(AI$1133-AI$1132)</f>
        <v>0</v>
      </c>
      <c r="AK252" s="58" t="str">
        <f t="shared" si="170"/>
        <v>Bueno</v>
      </c>
      <c r="AL252" s="196">
        <f>IFERROR(SQRT(($E252-$E$1136)^2+($C252-$C$1136)^2),0)</f>
        <v>0.14541530380408127</v>
      </c>
      <c r="AM252" s="197" t="str">
        <f>IF(AL252&lt;=SMALL($AL$3:$AL$1130,1),"MAS PARECIDO","NO")</f>
        <v>NO</v>
      </c>
      <c r="AN252" s="197" t="str">
        <f>IF(AL252&lt;=SMALL($AL$3:$AL$1130,5),"SIMILAR","NO")</f>
        <v>NO</v>
      </c>
      <c r="AO252" s="197" t="str">
        <f t="shared" si="232"/>
        <v>N/A</v>
      </c>
      <c r="AP252" s="197">
        <f t="shared" si="233"/>
        <v>0</v>
      </c>
      <c r="AQ252" s="198">
        <f t="shared" si="234"/>
        <v>0</v>
      </c>
      <c r="AR252" s="196">
        <f>IFERROR(SQRT(($E252-$E$1136)^2+($H252-$H$1136)^2),0)</f>
        <v>0.33419626819081383</v>
      </c>
      <c r="AS252" s="197" t="str">
        <f>IF(AR252&lt;=SMALL(AR$3:AR$1130,1),"MAS PARECIDO","NO")</f>
        <v>NO</v>
      </c>
      <c r="AT252" s="197" t="str">
        <f>IF(AR252&lt;=SMALL(AR$3:AR$1130,5),"SIMILAR","NO")</f>
        <v>NO</v>
      </c>
      <c r="AU252" s="197" t="str">
        <f t="shared" si="235"/>
        <v>N/A</v>
      </c>
      <c r="AV252" s="197">
        <f t="shared" si="236"/>
        <v>0</v>
      </c>
      <c r="AW252" s="198">
        <f t="shared" si="237"/>
        <v>0</v>
      </c>
      <c r="AX252" s="199">
        <f>IFERROR(SQRT(($E252-$E$1136)^2+($K252-$K$1136)^2),0)</f>
        <v>0.20143493878062779</v>
      </c>
      <c r="AY252" s="197" t="str">
        <f>IF(AX252&lt;=SMALL(AX$3:AX$1130,1),"MAS PARECIDO","NO")</f>
        <v>NO</v>
      </c>
      <c r="AZ252" s="197" t="str">
        <f>IF(AX252&lt;=SMALL(AX$3:AX$1130,5),"SIMILAR","NO")</f>
        <v>NO</v>
      </c>
      <c r="BA252" s="197" t="str">
        <f t="shared" si="238"/>
        <v>N/A</v>
      </c>
      <c r="BB252" s="197">
        <f t="shared" si="239"/>
        <v>0</v>
      </c>
      <c r="BC252" s="198">
        <f t="shared" si="240"/>
        <v>0</v>
      </c>
      <c r="BD252" s="196">
        <f>IFERROR(SQRT(($E252-$E$1136)^2+($O252-$O$1136)^2),0)</f>
        <v>2.4000720021600648E-2</v>
      </c>
      <c r="BE252" s="197" t="str">
        <f>IF(BD252&lt;=SMALL(BD$3:BD$1130,1),"MAS PARECIDO","NO")</f>
        <v>NO</v>
      </c>
      <c r="BF252" s="197" t="str">
        <f>IF(BD252&lt;=SMALL(BD$3:BD$1130,5),"SIMILAR","NO")</f>
        <v>NO</v>
      </c>
      <c r="BG252" s="197" t="str">
        <f t="shared" si="241"/>
        <v>N/A</v>
      </c>
      <c r="BH252" s="197">
        <f t="shared" si="242"/>
        <v>0</v>
      </c>
      <c r="BI252" s="198">
        <f t="shared" si="243"/>
        <v>0</v>
      </c>
      <c r="BJ252" s="199">
        <f>IFERROR(SQRT(($E252-$E$1136)^2+($R252-$R$1136)^2),0)</f>
        <v>2.4000720021600648E-2</v>
      </c>
      <c r="BK252" s="197" t="str">
        <f>IF(BJ252&lt;=SMALL(BJ$3:BJ$1130,1),"MAS PARECIDO","NO")</f>
        <v>NO</v>
      </c>
      <c r="BL252" s="197" t="str">
        <f>IF(BJ252&lt;=SMALL(BJ$3:BJ$1130,5),"SIMILAR","NO")</f>
        <v>NO</v>
      </c>
      <c r="BM252" s="197" t="str">
        <f t="shared" si="244"/>
        <v>N/A</v>
      </c>
      <c r="BN252" s="197">
        <f t="shared" si="245"/>
        <v>0</v>
      </c>
      <c r="BO252" s="198">
        <f t="shared" si="246"/>
        <v>0</v>
      </c>
      <c r="BP252" s="199">
        <f>IFERROR(SQRT(($E252-$E$1136)^2+($U252-$U$1136)^2),0)</f>
        <v>2.4000720021600648E-2</v>
      </c>
      <c r="BQ252" s="197" t="str">
        <f>IF(BP252&lt;=SMALL(BP$3:BP$1130,1),"MAS PARECIDO","NO")</f>
        <v>NO</v>
      </c>
      <c r="BR252" s="197" t="str">
        <f>IF(BP252&lt;=SMALL(BP$3:BP$1130,5),"SIMILAR","NO")</f>
        <v>NO</v>
      </c>
      <c r="BS252" s="197" t="str">
        <f t="shared" si="247"/>
        <v>N/A</v>
      </c>
      <c r="BT252" s="197">
        <f t="shared" si="248"/>
        <v>0</v>
      </c>
      <c r="BU252" s="198">
        <f t="shared" si="249"/>
        <v>0</v>
      </c>
      <c r="BV252" s="199">
        <f>IFERROR(SQRT(($E252-$E$1136)^2+($X252-$X$1136)^2),0)</f>
        <v>2.4000720021600648E-2</v>
      </c>
      <c r="BW252" s="197" t="str">
        <f>IF(BV252&lt;=SMALL(BV$3:BV$1130,1),"MAS PARECIDO","NO")</f>
        <v>NO</v>
      </c>
      <c r="BX252" s="197" t="str">
        <f>IF(BV252&lt;=SMALL(BV$3:BV$1130,5),"SIMILAR","NO")</f>
        <v>NO</v>
      </c>
      <c r="BY252" s="197" t="str">
        <f t="shared" si="250"/>
        <v>N/A</v>
      </c>
      <c r="BZ252" s="197">
        <f t="shared" si="251"/>
        <v>0</v>
      </c>
      <c r="CA252" s="198">
        <f t="shared" si="252"/>
        <v>0</v>
      </c>
      <c r="CB252" s="199">
        <f>IFERROR(SQRT(($E252-$E$1136)^2+($AA252-$AA$1136)^2),0)</f>
        <v>2.4000720021600648E-2</v>
      </c>
      <c r="CC252" s="197" t="str">
        <f>IF(CB252&lt;=SMALL(CB$3:CB$1130,1),"MAS PARECIDO","NO")</f>
        <v>NO</v>
      </c>
      <c r="CD252" s="197" t="str">
        <f>IF(CB252&lt;=SMALL(CB$3:CB$1130,5),"SIMILAR","NO")</f>
        <v>NO</v>
      </c>
      <c r="CE252" s="197" t="str">
        <f t="shared" si="253"/>
        <v>N/A</v>
      </c>
      <c r="CF252" s="197">
        <f t="shared" si="254"/>
        <v>0</v>
      </c>
      <c r="CG252" s="198">
        <f t="shared" si="255"/>
        <v>0</v>
      </c>
      <c r="CH252" s="199">
        <f>IFERROR(SQRT(($E252-$E$1136)^2+($AD252-$AD$1136)^2),0)</f>
        <v>2.4000720021600648E-2</v>
      </c>
      <c r="CI252" s="197" t="str">
        <f>IF(CH252&lt;=SMALL(CH$3:CH$1130,1),"MAS PARECIDO","NO")</f>
        <v>NO</v>
      </c>
      <c r="CJ252" s="197" t="str">
        <f>IF(CH252&lt;=SMALL(CH$3:CH$1130,5),"SIMILAR","NO")</f>
        <v>NO</v>
      </c>
      <c r="CK252" s="197" t="str">
        <f t="shared" si="256"/>
        <v>N/A</v>
      </c>
      <c r="CL252" s="197">
        <f t="shared" si="257"/>
        <v>0</v>
      </c>
      <c r="CM252" s="198">
        <f t="shared" si="258"/>
        <v>0</v>
      </c>
      <c r="CN252" s="199">
        <f>IFERROR(SQRT(($E252-$E$1136)^2+($AG252-$AG$1136)^2),0)</f>
        <v>2.4000720021600648E-2</v>
      </c>
      <c r="CO252" s="197" t="str">
        <f>IF(CN252&lt;=SMALL(CN$3:CN$1130,1),"MAS PARECIDO","NO")</f>
        <v>NO</v>
      </c>
      <c r="CP252" s="197" t="str">
        <f>IF(CN252&lt;=SMALL(CN$3:CN$1130,5),"SIMILAR","NO")</f>
        <v>NO</v>
      </c>
      <c r="CQ252" s="197" t="str">
        <f t="shared" si="259"/>
        <v>N/A</v>
      </c>
      <c r="CR252" s="197">
        <f t="shared" si="260"/>
        <v>0</v>
      </c>
      <c r="CS252" s="198">
        <f t="shared" si="261"/>
        <v>0</v>
      </c>
      <c r="CT252" s="199">
        <f>IFERROR(SQRT(($E252-$E$1136)^2+($AJ252-$AJ$1136)^2),0)</f>
        <v>2.4000720021600648E-2</v>
      </c>
      <c r="CU252" s="197" t="str">
        <f>IF(CT252&lt;=SMALL(CT$3:CT$1130,1),"MAS PARECIDO","NO")</f>
        <v>NO</v>
      </c>
      <c r="CV252" s="197" t="str">
        <f>IF(CT252&lt;=SMALL(CT$3:CT$1130,5),"SIMILAR","NO")</f>
        <v>NO</v>
      </c>
      <c r="CW252" s="197" t="str">
        <f t="shared" si="262"/>
        <v>N/A</v>
      </c>
      <c r="CX252" s="197">
        <f t="shared" si="263"/>
        <v>0</v>
      </c>
      <c r="CY252" s="198">
        <f t="shared" si="264"/>
        <v>0</v>
      </c>
      <c r="CZ252" s="2" t="s">
        <v>1734</v>
      </c>
      <c r="DA252" s="2" t="s">
        <v>1735</v>
      </c>
      <c r="DB252" s="2">
        <v>0</v>
      </c>
      <c r="DC252" s="2" t="s">
        <v>189</v>
      </c>
    </row>
    <row r="253" spans="1:107">
      <c r="A253" s="24" t="s">
        <v>504</v>
      </c>
      <c r="B253" s="46">
        <v>65988</v>
      </c>
      <c r="C253" s="190">
        <f>(B253-$B$1132)/($B$1133-$B$1132)</f>
        <v>7.1868886839628179E-2</v>
      </c>
      <c r="D253" s="46">
        <v>18000</v>
      </c>
      <c r="E253" s="190">
        <f>(D253-$D$1132)/($D$1133-$D$1132)</f>
        <v>3.5971079132373969E-2</v>
      </c>
      <c r="F253" s="46" t="s">
        <v>53</v>
      </c>
      <c r="G253" s="192">
        <f>VLOOKUP(F253,'DATOS DE SOPORTE'!$Y$5:$Z$8,2,FALSE)</f>
        <v>2</v>
      </c>
      <c r="H253" s="190">
        <f>(G253-$G$1132)/($G$1133-$G$1132)</f>
        <v>0.33333333333333331</v>
      </c>
      <c r="I253" s="50">
        <v>1</v>
      </c>
      <c r="J253" s="200">
        <f t="shared" si="224"/>
        <v>1</v>
      </c>
      <c r="K253" s="190">
        <f>(J253-$J$1132)/($J$1133-$J$1132)</f>
        <v>0.2</v>
      </c>
      <c r="L253" s="193" t="str">
        <f t="shared" si="225"/>
        <v>SI</v>
      </c>
      <c r="M253" s="46" t="s">
        <v>192</v>
      </c>
      <c r="N253" s="192">
        <f t="shared" si="226"/>
        <v>2</v>
      </c>
      <c r="O253" s="190">
        <f>(N253-N$1132)/(N$1133-N$1132)</f>
        <v>1</v>
      </c>
      <c r="P253" s="46" t="s">
        <v>193</v>
      </c>
      <c r="Q253" s="192">
        <f t="shared" si="227"/>
        <v>2</v>
      </c>
      <c r="R253" s="190">
        <f>(Q253-Q$1132)/(Q$1133-Q$1132)</f>
        <v>0.5</v>
      </c>
      <c r="S253" s="46" t="s">
        <v>194</v>
      </c>
      <c r="T253" s="192">
        <f t="shared" si="228"/>
        <v>1</v>
      </c>
      <c r="U253" s="190">
        <f>(T253-T$1132)/(T$1133-T$1132)</f>
        <v>0</v>
      </c>
      <c r="V253" s="46" t="s">
        <v>62</v>
      </c>
      <c r="W253" s="194">
        <f>VLOOKUP(V253,'DATOS DE SOPORTE'!$S$5:$T$10,2,FALSE)</f>
        <v>1</v>
      </c>
      <c r="X253" s="201">
        <f>(W253-W$1132)/(W$1133-W$1132)</f>
        <v>0</v>
      </c>
      <c r="Y253" s="46" t="s">
        <v>136</v>
      </c>
      <c r="Z253" s="194">
        <f t="shared" si="229"/>
        <v>2</v>
      </c>
      <c r="AA253" s="201">
        <f>(Z253-Z$1132)/(Z$1133-Z$1132)</f>
        <v>1</v>
      </c>
      <c r="AB253" s="46" t="s">
        <v>136</v>
      </c>
      <c r="AC253" s="194">
        <f t="shared" si="230"/>
        <v>2</v>
      </c>
      <c r="AD253" s="201">
        <f>(AC253-AC$1132)/(AC$1133-AC$1132)</f>
        <v>1</v>
      </c>
      <c r="AE253" s="46" t="s">
        <v>136</v>
      </c>
      <c r="AF253" s="194">
        <f t="shared" si="231"/>
        <v>2</v>
      </c>
      <c r="AG253" s="201">
        <f>(AF253-AF$1132)/(AF$1133-AF$1132)</f>
        <v>1</v>
      </c>
      <c r="AH253" s="24" t="s">
        <v>67</v>
      </c>
      <c r="AI253" s="194">
        <f>VLOOKUP(AH253,'DATOS DE SOPORTE'!$V$5:$W$8,2,FALSE)</f>
        <v>1</v>
      </c>
      <c r="AJ253" s="201">
        <f>(AI253-AI$1132)/(AI$1133-AI$1132)</f>
        <v>0</v>
      </c>
      <c r="AK253" s="58" t="str">
        <f t="shared" si="170"/>
        <v>Muy malo</v>
      </c>
      <c r="AL253" s="196">
        <f>IFERROR(SQRT(($E253-$E$1136)^2+($C253-$C$1136)^2),0)</f>
        <v>0.13804711510621059</v>
      </c>
      <c r="AM253" s="197" t="str">
        <f>IF(AL253&lt;=SMALL($AL$3:$AL$1130,1),"MAS PARECIDO","NO")</f>
        <v>NO</v>
      </c>
      <c r="AN253" s="197" t="str">
        <f>IF(AL253&lt;=SMALL($AL$3:$AL$1130,5),"SIMILAR","NO")</f>
        <v>NO</v>
      </c>
      <c r="AO253" s="197" t="str">
        <f t="shared" si="232"/>
        <v>N/A</v>
      </c>
      <c r="AP253" s="197">
        <f t="shared" si="233"/>
        <v>0</v>
      </c>
      <c r="AQ253" s="198">
        <f t="shared" si="234"/>
        <v>0</v>
      </c>
      <c r="AR253" s="196">
        <f>IFERROR(SQRT(($E253-$E$1136)^2+($H253-$H$1136)^2),0)</f>
        <v>3.6001080032400969E-2</v>
      </c>
      <c r="AS253" s="197" t="str">
        <f>IF(AR253&lt;=SMALL(AR$3:AR$1130,1),"MAS PARECIDO","NO")</f>
        <v>NO</v>
      </c>
      <c r="AT253" s="197" t="str">
        <f>IF(AR253&lt;=SMALL(AR$3:AR$1130,5),"SIMILAR","NO")</f>
        <v>NO</v>
      </c>
      <c r="AU253" s="197" t="str">
        <f t="shared" si="235"/>
        <v>N/A</v>
      </c>
      <c r="AV253" s="197">
        <f t="shared" si="236"/>
        <v>0</v>
      </c>
      <c r="AW253" s="198">
        <f t="shared" si="237"/>
        <v>0</v>
      </c>
      <c r="AX253" s="199">
        <f>IFERROR(SQRT(($E253-$E$1136)^2+($K253-$K$1136)^2),0)</f>
        <v>3.6001080032400969E-2</v>
      </c>
      <c r="AY253" s="197" t="str">
        <f>IF(AX253&lt;=SMALL(AX$3:AX$1130,1),"MAS PARECIDO","NO")</f>
        <v>NO</v>
      </c>
      <c r="AZ253" s="197" t="str">
        <f>IF(AX253&lt;=SMALL(AX$3:AX$1130,5),"SIMILAR","NO")</f>
        <v>NO</v>
      </c>
      <c r="BA253" s="197" t="str">
        <f t="shared" si="238"/>
        <v>N/A</v>
      </c>
      <c r="BB253" s="197">
        <f t="shared" si="239"/>
        <v>0</v>
      </c>
      <c r="BC253" s="198">
        <f t="shared" si="240"/>
        <v>0</v>
      </c>
      <c r="BD253" s="196">
        <f>IFERROR(SQRT(($E253-$E$1136)^2+($O253-$O$1136)^2),0)</f>
        <v>3.6001080032400969E-2</v>
      </c>
      <c r="BE253" s="197" t="str">
        <f>IF(BD253&lt;=SMALL(BD$3:BD$1130,1),"MAS PARECIDO","NO")</f>
        <v>NO</v>
      </c>
      <c r="BF253" s="197" t="str">
        <f>IF(BD253&lt;=SMALL(BD$3:BD$1130,5),"SIMILAR","NO")</f>
        <v>NO</v>
      </c>
      <c r="BG253" s="197" t="str">
        <f t="shared" si="241"/>
        <v>N/A</v>
      </c>
      <c r="BH253" s="197">
        <f t="shared" si="242"/>
        <v>0</v>
      </c>
      <c r="BI253" s="198">
        <f t="shared" si="243"/>
        <v>0</v>
      </c>
      <c r="BJ253" s="199">
        <f>IFERROR(SQRT(($E253-$E$1136)^2+($R253-$R$1136)^2),0)</f>
        <v>3.6001080032400969E-2</v>
      </c>
      <c r="BK253" s="197" t="str">
        <f>IF(BJ253&lt;=SMALL(BJ$3:BJ$1130,1),"MAS PARECIDO","NO")</f>
        <v>NO</v>
      </c>
      <c r="BL253" s="197" t="str">
        <f>IF(BJ253&lt;=SMALL(BJ$3:BJ$1130,5),"SIMILAR","NO")</f>
        <v>NO</v>
      </c>
      <c r="BM253" s="197" t="str">
        <f t="shared" si="244"/>
        <v>N/A</v>
      </c>
      <c r="BN253" s="197">
        <f t="shared" si="245"/>
        <v>0</v>
      </c>
      <c r="BO253" s="198">
        <f t="shared" si="246"/>
        <v>0</v>
      </c>
      <c r="BP253" s="199">
        <f>IFERROR(SQRT(($E253-$E$1136)^2+($U253-$U$1136)^2),0)</f>
        <v>3.6001080032400969E-2</v>
      </c>
      <c r="BQ253" s="197" t="str">
        <f>IF(BP253&lt;=SMALL(BP$3:BP$1130,1),"MAS PARECIDO","NO")</f>
        <v>NO</v>
      </c>
      <c r="BR253" s="197" t="str">
        <f>IF(BP253&lt;=SMALL(BP$3:BP$1130,5),"SIMILAR","NO")</f>
        <v>NO</v>
      </c>
      <c r="BS253" s="197" t="str">
        <f t="shared" si="247"/>
        <v>N/A</v>
      </c>
      <c r="BT253" s="197">
        <f t="shared" si="248"/>
        <v>0</v>
      </c>
      <c r="BU253" s="198">
        <f t="shared" si="249"/>
        <v>0</v>
      </c>
      <c r="BV253" s="199">
        <f>IFERROR(SQRT(($E253-$E$1136)^2+($X253-$X$1136)^2),0)</f>
        <v>3.6001080032400969E-2</v>
      </c>
      <c r="BW253" s="197" t="str">
        <f>IF(BV253&lt;=SMALL(BV$3:BV$1130,1),"MAS PARECIDO","NO")</f>
        <v>NO</v>
      </c>
      <c r="BX253" s="197" t="str">
        <f>IF(BV253&lt;=SMALL(BV$3:BV$1130,5),"SIMILAR","NO")</f>
        <v>NO</v>
      </c>
      <c r="BY253" s="197" t="str">
        <f t="shared" si="250"/>
        <v>N/A</v>
      </c>
      <c r="BZ253" s="197">
        <f t="shared" si="251"/>
        <v>0</v>
      </c>
      <c r="CA253" s="198">
        <f t="shared" si="252"/>
        <v>0</v>
      </c>
      <c r="CB253" s="199">
        <f>IFERROR(SQRT(($E253-$E$1136)^2+($AA253-$AA$1136)^2),0)</f>
        <v>1.0006478290405167</v>
      </c>
      <c r="CC253" s="197" t="str">
        <f>IF(CB253&lt;=SMALL(CB$3:CB$1130,1),"MAS PARECIDO","NO")</f>
        <v>NO</v>
      </c>
      <c r="CD253" s="197" t="str">
        <f>IF(CB253&lt;=SMALL(CB$3:CB$1130,5),"SIMILAR","NO")</f>
        <v>NO</v>
      </c>
      <c r="CE253" s="197" t="str">
        <f t="shared" si="253"/>
        <v>N/A</v>
      </c>
      <c r="CF253" s="197">
        <f t="shared" si="254"/>
        <v>0</v>
      </c>
      <c r="CG253" s="198">
        <f t="shared" si="255"/>
        <v>0</v>
      </c>
      <c r="CH253" s="199">
        <f>IFERROR(SQRT(($E253-$E$1136)^2+($AD253-$AD$1136)^2),0)</f>
        <v>3.6001080032400969E-2</v>
      </c>
      <c r="CI253" s="197" t="str">
        <f>IF(CH253&lt;=SMALL(CH$3:CH$1130,1),"MAS PARECIDO","NO")</f>
        <v>NO</v>
      </c>
      <c r="CJ253" s="197" t="str">
        <f>IF(CH253&lt;=SMALL(CH$3:CH$1130,5),"SIMILAR","NO")</f>
        <v>NO</v>
      </c>
      <c r="CK253" s="197" t="str">
        <f t="shared" si="256"/>
        <v>N/A</v>
      </c>
      <c r="CL253" s="197">
        <f t="shared" si="257"/>
        <v>0</v>
      </c>
      <c r="CM253" s="198">
        <f t="shared" si="258"/>
        <v>0</v>
      </c>
      <c r="CN253" s="199">
        <f>IFERROR(SQRT(($E253-$E$1136)^2+($AG253-$AG$1136)^2),0)</f>
        <v>3.6001080032400969E-2</v>
      </c>
      <c r="CO253" s="197" t="str">
        <f>IF(CN253&lt;=SMALL(CN$3:CN$1130,1),"MAS PARECIDO","NO")</f>
        <v>NO</v>
      </c>
      <c r="CP253" s="197" t="str">
        <f>IF(CN253&lt;=SMALL(CN$3:CN$1130,5),"SIMILAR","NO")</f>
        <v>NO</v>
      </c>
      <c r="CQ253" s="197" t="str">
        <f t="shared" si="259"/>
        <v>N/A</v>
      </c>
      <c r="CR253" s="197">
        <f t="shared" si="260"/>
        <v>0</v>
      </c>
      <c r="CS253" s="198">
        <f t="shared" si="261"/>
        <v>0</v>
      </c>
      <c r="CT253" s="199">
        <f>IFERROR(SQRT(($E253-$E$1136)^2+($AJ253-$AJ$1136)^2),0)</f>
        <v>3.6001080032400969E-2</v>
      </c>
      <c r="CU253" s="197" t="str">
        <f>IF(CT253&lt;=SMALL(CT$3:CT$1130,1),"MAS PARECIDO","NO")</f>
        <v>NO</v>
      </c>
      <c r="CV253" s="197" t="str">
        <f>IF(CT253&lt;=SMALL(CT$3:CT$1130,5),"SIMILAR","NO")</f>
        <v>NO</v>
      </c>
      <c r="CW253" s="197" t="str">
        <f t="shared" si="262"/>
        <v>N/A</v>
      </c>
      <c r="CX253" s="197">
        <f t="shared" si="263"/>
        <v>0</v>
      </c>
      <c r="CY253" s="198">
        <f t="shared" si="264"/>
        <v>0</v>
      </c>
      <c r="CZ253" s="2" t="s">
        <v>1736</v>
      </c>
      <c r="DA253" s="2" t="s">
        <v>1737</v>
      </c>
      <c r="DB253" s="2">
        <v>8</v>
      </c>
      <c r="DC253" s="2" t="s">
        <v>319</v>
      </c>
    </row>
    <row r="254" spans="1:107">
      <c r="A254" s="24" t="s">
        <v>505</v>
      </c>
      <c r="B254" s="46">
        <v>35828</v>
      </c>
      <c r="C254" s="190">
        <f>(B254-$B$1132)/($B$1133-$B$1132)</f>
        <v>3.6614464522437995E-2</v>
      </c>
      <c r="D254" s="46">
        <v>20475</v>
      </c>
      <c r="E254" s="190">
        <f>(D254-$D$1132)/($D$1133-$D$1132)</f>
        <v>4.0921227636829108E-2</v>
      </c>
      <c r="F254" s="46" t="s">
        <v>203</v>
      </c>
      <c r="G254" s="192">
        <f>VLOOKUP(F254,'DATOS DE SOPORTE'!$Y$5:$Z$8,2,FALSE)</f>
        <v>3</v>
      </c>
      <c r="H254" s="190">
        <f>(G254-$G$1132)/($G$1133-$G$1132)</f>
        <v>0.66666666666666663</v>
      </c>
      <c r="I254" s="50">
        <v>3</v>
      </c>
      <c r="J254" s="200">
        <f t="shared" si="224"/>
        <v>3</v>
      </c>
      <c r="K254" s="190">
        <f>(J254-$J$1132)/($J$1133-$J$1132)</f>
        <v>0.6</v>
      </c>
      <c r="L254" s="193" t="str">
        <f t="shared" si="225"/>
        <v>SI</v>
      </c>
      <c r="M254" s="46" t="s">
        <v>192</v>
      </c>
      <c r="N254" s="192">
        <f t="shared" si="226"/>
        <v>2</v>
      </c>
      <c r="O254" s="190">
        <f>(N254-N$1132)/(N$1133-N$1132)</f>
        <v>1</v>
      </c>
      <c r="P254" s="46" t="s">
        <v>58</v>
      </c>
      <c r="Q254" s="192">
        <f t="shared" si="227"/>
        <v>3</v>
      </c>
      <c r="R254" s="190">
        <f>(Q254-Q$1132)/(Q$1133-Q$1132)</f>
        <v>1</v>
      </c>
      <c r="S254" s="46" t="s">
        <v>194</v>
      </c>
      <c r="T254" s="192">
        <f t="shared" si="228"/>
        <v>1</v>
      </c>
      <c r="U254" s="190">
        <f>(T254-T$1132)/(T$1133-T$1132)</f>
        <v>0</v>
      </c>
      <c r="V254" s="46" t="s">
        <v>62</v>
      </c>
      <c r="W254" s="194">
        <f>VLOOKUP(V254,'DATOS DE SOPORTE'!$S$5:$T$10,2,FALSE)</f>
        <v>1</v>
      </c>
      <c r="X254" s="201">
        <f>(W254-W$1132)/(W$1133-W$1132)</f>
        <v>0</v>
      </c>
      <c r="Y254" s="46" t="s">
        <v>188</v>
      </c>
      <c r="Z254" s="194">
        <f t="shared" si="229"/>
        <v>1</v>
      </c>
      <c r="AA254" s="201">
        <f>(Z254-Z$1132)/(Z$1133-Z$1132)</f>
        <v>0</v>
      </c>
      <c r="AB254" s="46" t="s">
        <v>188</v>
      </c>
      <c r="AC254" s="194">
        <f t="shared" si="230"/>
        <v>1</v>
      </c>
      <c r="AD254" s="201">
        <f>(AC254-AC$1132)/(AC$1133-AC$1132)</f>
        <v>0</v>
      </c>
      <c r="AE254" s="46" t="s">
        <v>188</v>
      </c>
      <c r="AF254" s="194">
        <f t="shared" si="231"/>
        <v>1</v>
      </c>
      <c r="AG254" s="201">
        <f>(AF254-AF$1132)/(AF$1133-AF$1132)</f>
        <v>0</v>
      </c>
      <c r="AH254" s="24" t="s">
        <v>67</v>
      </c>
      <c r="AI254" s="194">
        <f>VLOOKUP(AH254,'DATOS DE SOPORTE'!$V$5:$W$8,2,FALSE)</f>
        <v>1</v>
      </c>
      <c r="AJ254" s="201">
        <f>(AI254-AI$1132)/(AI$1133-AI$1132)</f>
        <v>0</v>
      </c>
      <c r="AK254" s="58" t="str">
        <f t="shared" si="170"/>
        <v>Bueno</v>
      </c>
      <c r="AL254" s="196">
        <f>IFERROR(SQRT(($E254-$E$1136)^2+($C254-$C$1136)^2),0)</f>
        <v>0.17342874244626383</v>
      </c>
      <c r="AM254" s="197" t="str">
        <f>IF(AL254&lt;=SMALL($AL$3:$AL$1130,1),"MAS PARECIDO","NO")</f>
        <v>NO</v>
      </c>
      <c r="AN254" s="197" t="str">
        <f>IF(AL254&lt;=SMALL($AL$3:$AL$1130,5),"SIMILAR","NO")</f>
        <v>NO</v>
      </c>
      <c r="AO254" s="197" t="str">
        <f t="shared" si="232"/>
        <v>N/A</v>
      </c>
      <c r="AP254" s="197">
        <f t="shared" si="233"/>
        <v>0</v>
      </c>
      <c r="AQ254" s="198">
        <f t="shared" si="234"/>
        <v>0</v>
      </c>
      <c r="AR254" s="196">
        <f>IFERROR(SQRT(($E254-$E$1136)^2+($H254-$H$1136)^2),0)</f>
        <v>0.33583941732588346</v>
      </c>
      <c r="AS254" s="197" t="str">
        <f>IF(AR254&lt;=SMALL(AR$3:AR$1130,1),"MAS PARECIDO","NO")</f>
        <v>NO</v>
      </c>
      <c r="AT254" s="197" t="str">
        <f>IF(AR254&lt;=SMALL(AR$3:AR$1130,5),"SIMILAR","NO")</f>
        <v>NO</v>
      </c>
      <c r="AU254" s="197" t="str">
        <f t="shared" si="235"/>
        <v>N/A</v>
      </c>
      <c r="AV254" s="197">
        <f t="shared" si="236"/>
        <v>0</v>
      </c>
      <c r="AW254" s="198">
        <f t="shared" si="237"/>
        <v>0</v>
      </c>
      <c r="AX254" s="199">
        <f>IFERROR(SQRT(($E254-$E$1136)^2+($K254-$K$1136)^2),0)</f>
        <v>0.402090789646664</v>
      </c>
      <c r="AY254" s="197" t="str">
        <f>IF(AX254&lt;=SMALL(AX$3:AX$1130,1),"MAS PARECIDO","NO")</f>
        <v>NO</v>
      </c>
      <c r="AZ254" s="197" t="str">
        <f>IF(AX254&lt;=SMALL(AX$3:AX$1130,5),"SIMILAR","NO")</f>
        <v>NO</v>
      </c>
      <c r="BA254" s="197" t="str">
        <f t="shared" si="238"/>
        <v>N/A</v>
      </c>
      <c r="BB254" s="197">
        <f t="shared" si="239"/>
        <v>0</v>
      </c>
      <c r="BC254" s="198">
        <f t="shared" si="240"/>
        <v>0</v>
      </c>
      <c r="BD254" s="196">
        <f>IFERROR(SQRT(($E254-$E$1136)^2+($O254-$O$1136)^2),0)</f>
        <v>4.0951228536856107E-2</v>
      </c>
      <c r="BE254" s="197" t="str">
        <f>IF(BD254&lt;=SMALL(BD$3:BD$1130,1),"MAS PARECIDO","NO")</f>
        <v>NO</v>
      </c>
      <c r="BF254" s="197" t="str">
        <f>IF(BD254&lt;=SMALL(BD$3:BD$1130,5),"SIMILAR","NO")</f>
        <v>NO</v>
      </c>
      <c r="BG254" s="197" t="str">
        <f t="shared" si="241"/>
        <v>N/A</v>
      </c>
      <c r="BH254" s="197">
        <f t="shared" si="242"/>
        <v>0</v>
      </c>
      <c r="BI254" s="198">
        <f t="shared" si="243"/>
        <v>0</v>
      </c>
      <c r="BJ254" s="199">
        <f>IFERROR(SQRT(($E254-$E$1136)^2+($R254-$R$1136)^2),0)</f>
        <v>0.50167420017246034</v>
      </c>
      <c r="BK254" s="197" t="str">
        <f>IF(BJ254&lt;=SMALL(BJ$3:BJ$1130,1),"MAS PARECIDO","NO")</f>
        <v>NO</v>
      </c>
      <c r="BL254" s="197" t="str">
        <f>IF(BJ254&lt;=SMALL(BJ$3:BJ$1130,5),"SIMILAR","NO")</f>
        <v>NO</v>
      </c>
      <c r="BM254" s="197" t="str">
        <f t="shared" si="244"/>
        <v>N/A</v>
      </c>
      <c r="BN254" s="197">
        <f t="shared" si="245"/>
        <v>0</v>
      </c>
      <c r="BO254" s="198">
        <f t="shared" si="246"/>
        <v>0</v>
      </c>
      <c r="BP254" s="199">
        <f>IFERROR(SQRT(($E254-$E$1136)^2+($U254-$U$1136)^2),0)</f>
        <v>4.0951228536856107E-2</v>
      </c>
      <c r="BQ254" s="197" t="str">
        <f>IF(BP254&lt;=SMALL(BP$3:BP$1130,1),"MAS PARECIDO","NO")</f>
        <v>NO</v>
      </c>
      <c r="BR254" s="197" t="str">
        <f>IF(BP254&lt;=SMALL(BP$3:BP$1130,5),"SIMILAR","NO")</f>
        <v>NO</v>
      </c>
      <c r="BS254" s="197" t="str">
        <f t="shared" si="247"/>
        <v>N/A</v>
      </c>
      <c r="BT254" s="197">
        <f t="shared" si="248"/>
        <v>0</v>
      </c>
      <c r="BU254" s="198">
        <f t="shared" si="249"/>
        <v>0</v>
      </c>
      <c r="BV254" s="199">
        <f>IFERROR(SQRT(($E254-$E$1136)^2+($X254-$X$1136)^2),0)</f>
        <v>4.0951228536856107E-2</v>
      </c>
      <c r="BW254" s="197" t="str">
        <f>IF(BV254&lt;=SMALL(BV$3:BV$1130,1),"MAS PARECIDO","NO")</f>
        <v>NO</v>
      </c>
      <c r="BX254" s="197" t="str">
        <f>IF(BV254&lt;=SMALL(BV$3:BV$1130,5),"SIMILAR","NO")</f>
        <v>NO</v>
      </c>
      <c r="BY254" s="197" t="str">
        <f t="shared" si="250"/>
        <v>N/A</v>
      </c>
      <c r="BZ254" s="197">
        <f t="shared" si="251"/>
        <v>0</v>
      </c>
      <c r="CA254" s="198">
        <f t="shared" si="252"/>
        <v>0</v>
      </c>
      <c r="CB254" s="199">
        <f>IFERROR(SQRT(($E254-$E$1136)^2+($AA254-$AA$1136)^2),0)</f>
        <v>4.0951228536856107E-2</v>
      </c>
      <c r="CC254" s="197" t="str">
        <f>IF(CB254&lt;=SMALL(CB$3:CB$1130,1),"MAS PARECIDO","NO")</f>
        <v>NO</v>
      </c>
      <c r="CD254" s="197" t="str">
        <f>IF(CB254&lt;=SMALL(CB$3:CB$1130,5),"SIMILAR","NO")</f>
        <v>NO</v>
      </c>
      <c r="CE254" s="197" t="str">
        <f t="shared" si="253"/>
        <v>N/A</v>
      </c>
      <c r="CF254" s="197">
        <f t="shared" si="254"/>
        <v>0</v>
      </c>
      <c r="CG254" s="198">
        <f t="shared" si="255"/>
        <v>0</v>
      </c>
      <c r="CH254" s="199">
        <f>IFERROR(SQRT(($E254-$E$1136)^2+($AD254-$AD$1136)^2),0)</f>
        <v>1.0008381503113668</v>
      </c>
      <c r="CI254" s="197" t="str">
        <f>IF(CH254&lt;=SMALL(CH$3:CH$1130,1),"MAS PARECIDO","NO")</f>
        <v>NO</v>
      </c>
      <c r="CJ254" s="197" t="str">
        <f>IF(CH254&lt;=SMALL(CH$3:CH$1130,5),"SIMILAR","NO")</f>
        <v>NO</v>
      </c>
      <c r="CK254" s="197" t="str">
        <f t="shared" si="256"/>
        <v>N/A</v>
      </c>
      <c r="CL254" s="197">
        <f t="shared" si="257"/>
        <v>0</v>
      </c>
      <c r="CM254" s="198">
        <f t="shared" si="258"/>
        <v>0</v>
      </c>
      <c r="CN254" s="199">
        <f>IFERROR(SQRT(($E254-$E$1136)^2+($AG254-$AG$1136)^2),0)</f>
        <v>1.0008381503113668</v>
      </c>
      <c r="CO254" s="197" t="str">
        <f>IF(CN254&lt;=SMALL(CN$3:CN$1130,1),"MAS PARECIDO","NO")</f>
        <v>NO</v>
      </c>
      <c r="CP254" s="197" t="str">
        <f>IF(CN254&lt;=SMALL(CN$3:CN$1130,5),"SIMILAR","NO")</f>
        <v>NO</v>
      </c>
      <c r="CQ254" s="197" t="str">
        <f t="shared" si="259"/>
        <v>N/A</v>
      </c>
      <c r="CR254" s="197">
        <f t="shared" si="260"/>
        <v>0</v>
      </c>
      <c r="CS254" s="198">
        <f t="shared" si="261"/>
        <v>0</v>
      </c>
      <c r="CT254" s="199">
        <f>IFERROR(SQRT(($E254-$E$1136)^2+($AJ254-$AJ$1136)^2),0)</f>
        <v>4.0951228536856107E-2</v>
      </c>
      <c r="CU254" s="197" t="str">
        <f>IF(CT254&lt;=SMALL(CT$3:CT$1130,1),"MAS PARECIDO","NO")</f>
        <v>NO</v>
      </c>
      <c r="CV254" s="197" t="str">
        <f>IF(CT254&lt;=SMALL(CT$3:CT$1130,5),"SIMILAR","NO")</f>
        <v>NO</v>
      </c>
      <c r="CW254" s="197" t="str">
        <f t="shared" si="262"/>
        <v>N/A</v>
      </c>
      <c r="CX254" s="197">
        <f t="shared" si="263"/>
        <v>0</v>
      </c>
      <c r="CY254" s="198">
        <f t="shared" si="264"/>
        <v>0</v>
      </c>
      <c r="CZ254" s="2" t="s">
        <v>1738</v>
      </c>
      <c r="DA254" s="2" t="s">
        <v>1739</v>
      </c>
      <c r="DB254" s="2">
        <v>0</v>
      </c>
      <c r="DC254" s="2" t="s">
        <v>189</v>
      </c>
    </row>
    <row r="255" spans="1:107">
      <c r="A255" s="24" t="s">
        <v>506</v>
      </c>
      <c r="B255" s="46">
        <v>45003.31</v>
      </c>
      <c r="C255" s="190">
        <f>(B255-$B$1132)/($B$1133-$B$1132)</f>
        <v>4.733960555795319E-2</v>
      </c>
      <c r="D255" s="46">
        <v>7216</v>
      </c>
      <c r="E255" s="190">
        <f>(D255-$D$1132)/($D$1133-$D$1132)</f>
        <v>1.4402432072962188E-2</v>
      </c>
      <c r="F255" s="46" t="s">
        <v>53</v>
      </c>
      <c r="G255" s="192">
        <f>VLOOKUP(F255,'DATOS DE SOPORTE'!$Y$5:$Z$8,2,FALSE)</f>
        <v>2</v>
      </c>
      <c r="H255" s="190">
        <f>(G255-$G$1132)/($G$1133-$G$1132)</f>
        <v>0.33333333333333331</v>
      </c>
      <c r="I255" s="50">
        <v>3</v>
      </c>
      <c r="J255" s="200">
        <f t="shared" si="224"/>
        <v>3</v>
      </c>
      <c r="K255" s="190">
        <f>(J255-$J$1132)/($J$1133-$J$1132)</f>
        <v>0.6</v>
      </c>
      <c r="L255" s="193" t="str">
        <f t="shared" si="225"/>
        <v>SI</v>
      </c>
      <c r="M255" s="46" t="s">
        <v>192</v>
      </c>
      <c r="N255" s="192">
        <f t="shared" si="226"/>
        <v>2</v>
      </c>
      <c r="O255" s="190">
        <f>(N255-N$1132)/(N$1133-N$1132)</f>
        <v>1</v>
      </c>
      <c r="P255" s="46" t="s">
        <v>193</v>
      </c>
      <c r="Q255" s="192">
        <f t="shared" si="227"/>
        <v>2</v>
      </c>
      <c r="R255" s="190">
        <f>(Q255-Q$1132)/(Q$1133-Q$1132)</f>
        <v>0.5</v>
      </c>
      <c r="S255" s="46" t="s">
        <v>60</v>
      </c>
      <c r="T255" s="192">
        <f t="shared" si="228"/>
        <v>2</v>
      </c>
      <c r="U255" s="190">
        <f>(T255-T$1132)/(T$1133-T$1132)</f>
        <v>1</v>
      </c>
      <c r="V255" s="46" t="s">
        <v>212</v>
      </c>
      <c r="W255" s="194">
        <f>VLOOKUP(V255,'DATOS DE SOPORTE'!$S$5:$T$10,2,FALSE)</f>
        <v>3</v>
      </c>
      <c r="X255" s="201">
        <f>(W255-W$1132)/(W$1133-W$1132)</f>
        <v>0.4</v>
      </c>
      <c r="Y255" s="46" t="s">
        <v>188</v>
      </c>
      <c r="Z255" s="194">
        <f t="shared" si="229"/>
        <v>1</v>
      </c>
      <c r="AA255" s="201">
        <f>(Z255-Z$1132)/(Z$1133-Z$1132)</f>
        <v>0</v>
      </c>
      <c r="AB255" s="46" t="s">
        <v>136</v>
      </c>
      <c r="AC255" s="194">
        <f t="shared" si="230"/>
        <v>2</v>
      </c>
      <c r="AD255" s="201">
        <f>(AC255-AC$1132)/(AC$1133-AC$1132)</f>
        <v>1</v>
      </c>
      <c r="AE255" s="46" t="s">
        <v>188</v>
      </c>
      <c r="AF255" s="194">
        <f t="shared" si="231"/>
        <v>1</v>
      </c>
      <c r="AG255" s="201">
        <f>(AF255-AF$1132)/(AF$1133-AF$1132)</f>
        <v>0</v>
      </c>
      <c r="AH255" s="24" t="s">
        <v>67</v>
      </c>
      <c r="AI255" s="194">
        <f>VLOOKUP(AH255,'DATOS DE SOPORTE'!$V$5:$W$8,2,FALSE)</f>
        <v>1</v>
      </c>
      <c r="AJ255" s="201">
        <f>(AI255-AI$1132)/(AI$1133-AI$1132)</f>
        <v>0</v>
      </c>
      <c r="AK255" s="58" t="str">
        <f t="shared" si="170"/>
        <v>Bueno</v>
      </c>
      <c r="AL255" s="196">
        <f>IFERROR(SQRT(($E255-$E$1136)^2+($C255-$C$1136)^2),0)</f>
        <v>0.15845803899490835</v>
      </c>
      <c r="AM255" s="197" t="str">
        <f>IF(AL255&lt;=SMALL($AL$3:$AL$1130,1),"MAS PARECIDO","NO")</f>
        <v>NO</v>
      </c>
      <c r="AN255" s="197" t="str">
        <f>IF(AL255&lt;=SMALL($AL$3:$AL$1130,5),"SIMILAR","NO")</f>
        <v>NO</v>
      </c>
      <c r="AO255" s="197" t="str">
        <f t="shared" si="232"/>
        <v>N/A</v>
      </c>
      <c r="AP255" s="197">
        <f t="shared" si="233"/>
        <v>0</v>
      </c>
      <c r="AQ255" s="198">
        <f t="shared" si="234"/>
        <v>0</v>
      </c>
      <c r="AR255" s="196">
        <f>IFERROR(SQRT(($E255-$E$1136)^2+($H255-$H$1136)^2),0)</f>
        <v>1.4432432972989189E-2</v>
      </c>
      <c r="AS255" s="197" t="str">
        <f>IF(AR255&lt;=SMALL(AR$3:AR$1130,1),"MAS PARECIDO","NO")</f>
        <v>NO</v>
      </c>
      <c r="AT255" s="197" t="str">
        <f>IF(AR255&lt;=SMALL(AR$3:AR$1130,5),"SIMILAR","NO")</f>
        <v>NO</v>
      </c>
      <c r="AU255" s="197" t="str">
        <f t="shared" si="235"/>
        <v>N/A</v>
      </c>
      <c r="AV255" s="197">
        <f t="shared" si="236"/>
        <v>0</v>
      </c>
      <c r="AW255" s="198">
        <f t="shared" si="237"/>
        <v>0</v>
      </c>
      <c r="AX255" s="199">
        <f>IFERROR(SQRT(($E255-$E$1136)^2+($K255-$K$1136)^2),0)</f>
        <v>0.40026028421705767</v>
      </c>
      <c r="AY255" s="197" t="str">
        <f>IF(AX255&lt;=SMALL(AX$3:AX$1130,1),"MAS PARECIDO","NO")</f>
        <v>NO</v>
      </c>
      <c r="AZ255" s="197" t="str">
        <f>IF(AX255&lt;=SMALL(AX$3:AX$1130,5),"SIMILAR","NO")</f>
        <v>NO</v>
      </c>
      <c r="BA255" s="197" t="str">
        <f t="shared" si="238"/>
        <v>N/A</v>
      </c>
      <c r="BB255" s="197">
        <f t="shared" si="239"/>
        <v>0</v>
      </c>
      <c r="BC255" s="198">
        <f t="shared" si="240"/>
        <v>0</v>
      </c>
      <c r="BD255" s="196">
        <f>IFERROR(SQRT(($E255-$E$1136)^2+($O255-$O$1136)^2),0)</f>
        <v>1.4432432972989189E-2</v>
      </c>
      <c r="BE255" s="197" t="str">
        <f>IF(BD255&lt;=SMALL(BD$3:BD$1130,1),"MAS PARECIDO","NO")</f>
        <v>NO</v>
      </c>
      <c r="BF255" s="197" t="str">
        <f>IF(BD255&lt;=SMALL(BD$3:BD$1130,5),"SIMILAR","NO")</f>
        <v>NO</v>
      </c>
      <c r="BG255" s="197" t="str">
        <f t="shared" si="241"/>
        <v>N/A</v>
      </c>
      <c r="BH255" s="197">
        <f t="shared" si="242"/>
        <v>0</v>
      </c>
      <c r="BI255" s="198">
        <f t="shared" si="243"/>
        <v>0</v>
      </c>
      <c r="BJ255" s="199">
        <f>IFERROR(SQRT(($E255-$E$1136)^2+($R255-$R$1136)^2),0)</f>
        <v>1.4432432972989189E-2</v>
      </c>
      <c r="BK255" s="197" t="str">
        <f>IF(BJ255&lt;=SMALL(BJ$3:BJ$1130,1),"MAS PARECIDO","NO")</f>
        <v>NO</v>
      </c>
      <c r="BL255" s="197" t="str">
        <f>IF(BJ255&lt;=SMALL(BJ$3:BJ$1130,5),"SIMILAR","NO")</f>
        <v>NO</v>
      </c>
      <c r="BM255" s="197" t="str">
        <f t="shared" si="244"/>
        <v>N/A</v>
      </c>
      <c r="BN255" s="197">
        <f t="shared" si="245"/>
        <v>0</v>
      </c>
      <c r="BO255" s="198">
        <f t="shared" si="246"/>
        <v>0</v>
      </c>
      <c r="BP255" s="199">
        <f>IFERROR(SQRT(($E255-$E$1136)^2+($U255-$U$1136)^2),0)</f>
        <v>1.0001041421379675</v>
      </c>
      <c r="BQ255" s="197" t="str">
        <f>IF(BP255&lt;=SMALL(BP$3:BP$1130,1),"MAS PARECIDO","NO")</f>
        <v>NO</v>
      </c>
      <c r="BR255" s="197" t="str">
        <f>IF(BP255&lt;=SMALL(BP$3:BP$1130,5),"SIMILAR","NO")</f>
        <v>NO</v>
      </c>
      <c r="BS255" s="197" t="str">
        <f t="shared" si="247"/>
        <v>N/A</v>
      </c>
      <c r="BT255" s="197">
        <f t="shared" si="248"/>
        <v>0</v>
      </c>
      <c r="BU255" s="198">
        <f t="shared" si="249"/>
        <v>0</v>
      </c>
      <c r="BV255" s="199">
        <f>IFERROR(SQRT(($E255-$E$1136)^2+($X255-$X$1136)^2),0)</f>
        <v>0.40026028421705773</v>
      </c>
      <c r="BW255" s="197" t="str">
        <f>IF(BV255&lt;=SMALL(BV$3:BV$1130,1),"MAS PARECIDO","NO")</f>
        <v>NO</v>
      </c>
      <c r="BX255" s="197" t="str">
        <f>IF(BV255&lt;=SMALL(BV$3:BV$1130,5),"SIMILAR","NO")</f>
        <v>NO</v>
      </c>
      <c r="BY255" s="197" t="str">
        <f t="shared" si="250"/>
        <v>N/A</v>
      </c>
      <c r="BZ255" s="197">
        <f t="shared" si="251"/>
        <v>0</v>
      </c>
      <c r="CA255" s="198">
        <f t="shared" si="252"/>
        <v>0</v>
      </c>
      <c r="CB255" s="199">
        <f>IFERROR(SQRT(($E255-$E$1136)^2+($AA255-$AA$1136)^2),0)</f>
        <v>1.4432432972989189E-2</v>
      </c>
      <c r="CC255" s="197" t="str">
        <f>IF(CB255&lt;=SMALL(CB$3:CB$1130,1),"MAS PARECIDO","NO")</f>
        <v>NO</v>
      </c>
      <c r="CD255" s="197" t="str">
        <f>IF(CB255&lt;=SMALL(CB$3:CB$1130,5),"SIMILAR","NO")</f>
        <v>NO</v>
      </c>
      <c r="CE255" s="197" t="str">
        <f t="shared" si="253"/>
        <v>N/A</v>
      </c>
      <c r="CF255" s="197">
        <f t="shared" si="254"/>
        <v>0</v>
      </c>
      <c r="CG255" s="198">
        <f t="shared" si="255"/>
        <v>0</v>
      </c>
      <c r="CH255" s="199">
        <f>IFERROR(SQRT(($E255-$E$1136)^2+($AD255-$AD$1136)^2),0)</f>
        <v>1.4432432972989189E-2</v>
      </c>
      <c r="CI255" s="197" t="str">
        <f>IF(CH255&lt;=SMALL(CH$3:CH$1130,1),"MAS PARECIDO","NO")</f>
        <v>NO</v>
      </c>
      <c r="CJ255" s="197" t="str">
        <f>IF(CH255&lt;=SMALL(CH$3:CH$1130,5),"SIMILAR","NO")</f>
        <v>NO</v>
      </c>
      <c r="CK255" s="197" t="str">
        <f t="shared" si="256"/>
        <v>N/A</v>
      </c>
      <c r="CL255" s="197">
        <f t="shared" si="257"/>
        <v>0</v>
      </c>
      <c r="CM255" s="198">
        <f t="shared" si="258"/>
        <v>0</v>
      </c>
      <c r="CN255" s="199">
        <f>IFERROR(SQRT(($E255-$E$1136)^2+($AG255-$AG$1136)^2),0)</f>
        <v>1.0001041421379675</v>
      </c>
      <c r="CO255" s="197" t="str">
        <f>IF(CN255&lt;=SMALL(CN$3:CN$1130,1),"MAS PARECIDO","NO")</f>
        <v>NO</v>
      </c>
      <c r="CP255" s="197" t="str">
        <f>IF(CN255&lt;=SMALL(CN$3:CN$1130,5),"SIMILAR","NO")</f>
        <v>NO</v>
      </c>
      <c r="CQ255" s="197" t="str">
        <f t="shared" si="259"/>
        <v>N/A</v>
      </c>
      <c r="CR255" s="197">
        <f t="shared" si="260"/>
        <v>0</v>
      </c>
      <c r="CS255" s="198">
        <f t="shared" si="261"/>
        <v>0</v>
      </c>
      <c r="CT255" s="199">
        <f>IFERROR(SQRT(($E255-$E$1136)^2+($AJ255-$AJ$1136)^2),0)</f>
        <v>1.4432432972989189E-2</v>
      </c>
      <c r="CU255" s="197" t="str">
        <f>IF(CT255&lt;=SMALL(CT$3:CT$1130,1),"MAS PARECIDO","NO")</f>
        <v>NO</v>
      </c>
      <c r="CV255" s="197" t="str">
        <f>IF(CT255&lt;=SMALL(CT$3:CT$1130,5),"SIMILAR","NO")</f>
        <v>NO</v>
      </c>
      <c r="CW255" s="197" t="str">
        <f t="shared" si="262"/>
        <v>N/A</v>
      </c>
      <c r="CX255" s="197">
        <f t="shared" si="263"/>
        <v>0</v>
      </c>
      <c r="CY255" s="198">
        <f t="shared" si="264"/>
        <v>0</v>
      </c>
      <c r="CZ255" s="2" t="s">
        <v>1740</v>
      </c>
      <c r="DA255" s="2" t="s">
        <v>1741</v>
      </c>
      <c r="DB255" s="2">
        <v>0</v>
      </c>
      <c r="DC255" s="2" t="s">
        <v>189</v>
      </c>
    </row>
    <row r="256" spans="1:107">
      <c r="A256" s="24" t="s">
        <v>507</v>
      </c>
      <c r="B256" s="46">
        <v>121046</v>
      </c>
      <c r="C256" s="190">
        <f>(B256-$B$1132)/($B$1133-$B$1132)</f>
        <v>0.13622691017980912</v>
      </c>
      <c r="D256" s="46">
        <v>22000</v>
      </c>
      <c r="E256" s="190">
        <f>(D256-$D$1132)/($D$1133-$D$1132)</f>
        <v>4.3971319139574187E-2</v>
      </c>
      <c r="F256" s="46" t="s">
        <v>53</v>
      </c>
      <c r="G256" s="192">
        <f>VLOOKUP(F256,'DATOS DE SOPORTE'!$Y$5:$Z$8,2,FALSE)</f>
        <v>2</v>
      </c>
      <c r="H256" s="190">
        <f>(G256-$G$1132)/($G$1133-$G$1132)</f>
        <v>0.33333333333333331</v>
      </c>
      <c r="I256" s="50">
        <v>0</v>
      </c>
      <c r="J256" s="200">
        <f t="shared" si="224"/>
        <v>0</v>
      </c>
      <c r="K256" s="190">
        <f>(J256-$J$1132)/($J$1133-$J$1132)</f>
        <v>0</v>
      </c>
      <c r="L256" s="193" t="str">
        <f t="shared" si="225"/>
        <v>NO</v>
      </c>
      <c r="M256" s="46" t="s">
        <v>192</v>
      </c>
      <c r="N256" s="192">
        <f t="shared" si="226"/>
        <v>2</v>
      </c>
      <c r="O256" s="190">
        <f>(N256-N$1132)/(N$1133-N$1132)</f>
        <v>1</v>
      </c>
      <c r="P256" s="46"/>
      <c r="Q256" s="192">
        <f t="shared" si="227"/>
        <v>3</v>
      </c>
      <c r="R256" s="190">
        <f>(Q256-Q$1132)/(Q$1133-Q$1132)</f>
        <v>1</v>
      </c>
      <c r="S256" s="46" t="s">
        <v>194</v>
      </c>
      <c r="T256" s="192">
        <f t="shared" si="228"/>
        <v>1</v>
      </c>
      <c r="U256" s="190">
        <f>(T256-T$1132)/(T$1133-T$1132)</f>
        <v>0</v>
      </c>
      <c r="V256" s="46" t="s">
        <v>212</v>
      </c>
      <c r="W256" s="194">
        <f>VLOOKUP(V256,'DATOS DE SOPORTE'!$S$5:$T$10,2,FALSE)</f>
        <v>3</v>
      </c>
      <c r="X256" s="201">
        <f>(W256-W$1132)/(W$1133-W$1132)</f>
        <v>0.4</v>
      </c>
      <c r="Y256" s="46" t="s">
        <v>188</v>
      </c>
      <c r="Z256" s="194">
        <f t="shared" si="229"/>
        <v>1</v>
      </c>
      <c r="AA256" s="201">
        <f>(Z256-Z$1132)/(Z$1133-Z$1132)</f>
        <v>0</v>
      </c>
      <c r="AB256" s="46" t="s">
        <v>136</v>
      </c>
      <c r="AC256" s="194">
        <f t="shared" si="230"/>
        <v>2</v>
      </c>
      <c r="AD256" s="201">
        <f>(AC256-AC$1132)/(AC$1133-AC$1132)</f>
        <v>1</v>
      </c>
      <c r="AE256" s="46" t="s">
        <v>136</v>
      </c>
      <c r="AF256" s="194">
        <f t="shared" si="231"/>
        <v>2</v>
      </c>
      <c r="AG256" s="201">
        <f>(AF256-AF$1132)/(AF$1133-AF$1132)</f>
        <v>1</v>
      </c>
      <c r="AH256" s="24" t="s">
        <v>67</v>
      </c>
      <c r="AI256" s="194">
        <f>VLOOKUP(AH256,'DATOS DE SOPORTE'!$V$5:$W$8,2,FALSE)</f>
        <v>1</v>
      </c>
      <c r="AJ256" s="201">
        <f>(AI256-AI$1132)/(AI$1133-AI$1132)</f>
        <v>0</v>
      </c>
      <c r="AK256" s="58" t="str">
        <f t="shared" si="170"/>
        <v>Bueno</v>
      </c>
      <c r="AL256" s="196">
        <f>IFERROR(SQRT(($E256-$E$1136)^2+($C256-$C$1136)^2),0)</f>
        <v>8.1761818465452496E-2</v>
      </c>
      <c r="AM256" s="197" t="str">
        <f>IF(AL256&lt;=SMALL($AL$3:$AL$1130,1),"MAS PARECIDO","NO")</f>
        <v>NO</v>
      </c>
      <c r="AN256" s="197" t="str">
        <f>IF(AL256&lt;=SMALL($AL$3:$AL$1130,5),"SIMILAR","NO")</f>
        <v>NO</v>
      </c>
      <c r="AO256" s="197" t="str">
        <f t="shared" si="232"/>
        <v>N/A</v>
      </c>
      <c r="AP256" s="197">
        <f t="shared" si="233"/>
        <v>0</v>
      </c>
      <c r="AQ256" s="198">
        <f t="shared" si="234"/>
        <v>0</v>
      </c>
      <c r="AR256" s="196">
        <f>IFERROR(SQRT(($E256-$E$1136)^2+($H256-$H$1136)^2),0)</f>
        <v>4.4001320039601187E-2</v>
      </c>
      <c r="AS256" s="197" t="str">
        <f>IF(AR256&lt;=SMALL(AR$3:AR$1130,1),"MAS PARECIDO","NO")</f>
        <v>NO</v>
      </c>
      <c r="AT256" s="197" t="str">
        <f>IF(AR256&lt;=SMALL(AR$3:AR$1130,5),"SIMILAR","NO")</f>
        <v>NO</v>
      </c>
      <c r="AU256" s="197" t="str">
        <f t="shared" si="235"/>
        <v>N/A</v>
      </c>
      <c r="AV256" s="197">
        <f t="shared" si="236"/>
        <v>0</v>
      </c>
      <c r="AW256" s="198">
        <f t="shared" si="237"/>
        <v>0</v>
      </c>
      <c r="AX256" s="199">
        <f>IFERROR(SQRT(($E256-$E$1136)^2+($K256-$K$1136)^2),0)</f>
        <v>0.20478309540884329</v>
      </c>
      <c r="AY256" s="197" t="str">
        <f>IF(AX256&lt;=SMALL(AX$3:AX$1130,1),"MAS PARECIDO","NO")</f>
        <v>NO</v>
      </c>
      <c r="AZ256" s="197" t="str">
        <f>IF(AX256&lt;=SMALL(AX$3:AX$1130,5),"SIMILAR","NO")</f>
        <v>NO</v>
      </c>
      <c r="BA256" s="197" t="str">
        <f t="shared" si="238"/>
        <v>N/A</v>
      </c>
      <c r="BB256" s="197">
        <f t="shared" si="239"/>
        <v>0</v>
      </c>
      <c r="BC256" s="198">
        <f t="shared" si="240"/>
        <v>0</v>
      </c>
      <c r="BD256" s="196">
        <f>IFERROR(SQRT(($E256-$E$1136)^2+($O256-$O$1136)^2),0)</f>
        <v>4.4001320039601187E-2</v>
      </c>
      <c r="BE256" s="197" t="str">
        <f>IF(BD256&lt;=SMALL(BD$3:BD$1130,1),"MAS PARECIDO","NO")</f>
        <v>NO</v>
      </c>
      <c r="BF256" s="197" t="str">
        <f>IF(BD256&lt;=SMALL(BD$3:BD$1130,5),"SIMILAR","NO")</f>
        <v>NO</v>
      </c>
      <c r="BG256" s="197" t="str">
        <f t="shared" si="241"/>
        <v>N/A</v>
      </c>
      <c r="BH256" s="197">
        <f t="shared" si="242"/>
        <v>0</v>
      </c>
      <c r="BI256" s="198">
        <f t="shared" si="243"/>
        <v>0</v>
      </c>
      <c r="BJ256" s="199">
        <f>IFERROR(SQRT(($E256-$E$1136)^2+($R256-$R$1136)^2),0)</f>
        <v>0.50193238206478319</v>
      </c>
      <c r="BK256" s="197" t="str">
        <f>IF(BJ256&lt;=SMALL(BJ$3:BJ$1130,1),"MAS PARECIDO","NO")</f>
        <v>NO</v>
      </c>
      <c r="BL256" s="197" t="str">
        <f>IF(BJ256&lt;=SMALL(BJ$3:BJ$1130,5),"SIMILAR","NO")</f>
        <v>NO</v>
      </c>
      <c r="BM256" s="197" t="str">
        <f t="shared" si="244"/>
        <v>N/A</v>
      </c>
      <c r="BN256" s="197">
        <f t="shared" si="245"/>
        <v>0</v>
      </c>
      <c r="BO256" s="198">
        <f t="shared" si="246"/>
        <v>0</v>
      </c>
      <c r="BP256" s="199">
        <f>IFERROR(SQRT(($E256-$E$1136)^2+($U256-$U$1136)^2),0)</f>
        <v>4.4001320039601187E-2</v>
      </c>
      <c r="BQ256" s="197" t="str">
        <f>IF(BP256&lt;=SMALL(BP$3:BP$1130,1),"MAS PARECIDO","NO")</f>
        <v>NO</v>
      </c>
      <c r="BR256" s="197" t="str">
        <f>IF(BP256&lt;=SMALL(BP$3:BP$1130,5),"SIMILAR","NO")</f>
        <v>NO</v>
      </c>
      <c r="BS256" s="197" t="str">
        <f t="shared" si="247"/>
        <v>N/A</v>
      </c>
      <c r="BT256" s="197">
        <f t="shared" si="248"/>
        <v>0</v>
      </c>
      <c r="BU256" s="198">
        <f t="shared" si="249"/>
        <v>0</v>
      </c>
      <c r="BV256" s="199">
        <f>IFERROR(SQRT(($E256-$E$1136)^2+($X256-$X$1136)^2),0)</f>
        <v>0.40241286779280239</v>
      </c>
      <c r="BW256" s="197" t="str">
        <f>IF(BV256&lt;=SMALL(BV$3:BV$1130,1),"MAS PARECIDO","NO")</f>
        <v>NO</v>
      </c>
      <c r="BX256" s="197" t="str">
        <f>IF(BV256&lt;=SMALL(BV$3:BV$1130,5),"SIMILAR","NO")</f>
        <v>NO</v>
      </c>
      <c r="BY256" s="197" t="str">
        <f t="shared" si="250"/>
        <v>N/A</v>
      </c>
      <c r="BZ256" s="197">
        <f t="shared" si="251"/>
        <v>0</v>
      </c>
      <c r="CA256" s="198">
        <f t="shared" si="252"/>
        <v>0</v>
      </c>
      <c r="CB256" s="199">
        <f>IFERROR(SQRT(($E256-$E$1136)^2+($AA256-$AA$1136)^2),0)</f>
        <v>4.4001320039601187E-2</v>
      </c>
      <c r="CC256" s="197" t="str">
        <f>IF(CB256&lt;=SMALL(CB$3:CB$1130,1),"MAS PARECIDO","NO")</f>
        <v>NO</v>
      </c>
      <c r="CD256" s="197" t="str">
        <f>IF(CB256&lt;=SMALL(CB$3:CB$1130,5),"SIMILAR","NO")</f>
        <v>NO</v>
      </c>
      <c r="CE256" s="197" t="str">
        <f t="shared" si="253"/>
        <v>N/A</v>
      </c>
      <c r="CF256" s="197">
        <f t="shared" si="254"/>
        <v>0</v>
      </c>
      <c r="CG256" s="198">
        <f t="shared" si="255"/>
        <v>0</v>
      </c>
      <c r="CH256" s="199">
        <f>IFERROR(SQRT(($E256-$E$1136)^2+($AD256-$AD$1136)^2),0)</f>
        <v>4.4001320039601187E-2</v>
      </c>
      <c r="CI256" s="197" t="str">
        <f>IF(CH256&lt;=SMALL(CH$3:CH$1130,1),"MAS PARECIDO","NO")</f>
        <v>NO</v>
      </c>
      <c r="CJ256" s="197" t="str">
        <f>IF(CH256&lt;=SMALL(CH$3:CH$1130,5),"SIMILAR","NO")</f>
        <v>NO</v>
      </c>
      <c r="CK256" s="197" t="str">
        <f t="shared" si="256"/>
        <v>N/A</v>
      </c>
      <c r="CL256" s="197">
        <f t="shared" si="257"/>
        <v>0</v>
      </c>
      <c r="CM256" s="198">
        <f t="shared" si="258"/>
        <v>0</v>
      </c>
      <c r="CN256" s="199">
        <f>IFERROR(SQRT(($E256-$E$1136)^2+($AG256-$AG$1136)^2),0)</f>
        <v>4.4001320039601187E-2</v>
      </c>
      <c r="CO256" s="197" t="str">
        <f>IF(CN256&lt;=SMALL(CN$3:CN$1130,1),"MAS PARECIDO","NO")</f>
        <v>NO</v>
      </c>
      <c r="CP256" s="197" t="str">
        <f>IF(CN256&lt;=SMALL(CN$3:CN$1130,5),"SIMILAR","NO")</f>
        <v>NO</v>
      </c>
      <c r="CQ256" s="197" t="str">
        <f t="shared" si="259"/>
        <v>N/A</v>
      </c>
      <c r="CR256" s="197">
        <f t="shared" si="260"/>
        <v>0</v>
      </c>
      <c r="CS256" s="198">
        <f t="shared" si="261"/>
        <v>0</v>
      </c>
      <c r="CT256" s="199">
        <f>IFERROR(SQRT(($E256-$E$1136)^2+($AJ256-$AJ$1136)^2),0)</f>
        <v>4.4001320039601187E-2</v>
      </c>
      <c r="CU256" s="197" t="str">
        <f>IF(CT256&lt;=SMALL(CT$3:CT$1130,1),"MAS PARECIDO","NO")</f>
        <v>NO</v>
      </c>
      <c r="CV256" s="197" t="str">
        <f>IF(CT256&lt;=SMALL(CT$3:CT$1130,5),"SIMILAR","NO")</f>
        <v>NO</v>
      </c>
      <c r="CW256" s="197" t="str">
        <f t="shared" si="262"/>
        <v>N/A</v>
      </c>
      <c r="CX256" s="197">
        <f t="shared" si="263"/>
        <v>0</v>
      </c>
      <c r="CY256" s="198">
        <f t="shared" si="264"/>
        <v>0</v>
      </c>
      <c r="CZ256" s="2" t="s">
        <v>1742</v>
      </c>
      <c r="DA256" s="2" t="s">
        <v>1743</v>
      </c>
      <c r="DB256" s="2">
        <v>0</v>
      </c>
      <c r="DC256" s="2" t="s">
        <v>189</v>
      </c>
    </row>
    <row r="257" spans="1:107">
      <c r="A257" s="24" t="s">
        <v>508</v>
      </c>
      <c r="B257" s="46">
        <v>211848</v>
      </c>
      <c r="C257" s="190">
        <f>(B257-$B$1132)/($B$1133-$B$1132)</f>
        <v>0.24236656718397037</v>
      </c>
      <c r="D257" s="46">
        <v>48000</v>
      </c>
      <c r="E257" s="190">
        <f>(D257-$D$1132)/($D$1133-$D$1132)</f>
        <v>9.5972879186375593E-2</v>
      </c>
      <c r="F257" s="46" t="s">
        <v>203</v>
      </c>
      <c r="G257" s="192">
        <f>VLOOKUP(F257,'DATOS DE SOPORTE'!$Y$5:$Z$8,2,FALSE)</f>
        <v>3</v>
      </c>
      <c r="H257" s="190">
        <f>(G257-$G$1132)/($G$1133-$G$1132)</f>
        <v>0.66666666666666663</v>
      </c>
      <c r="I257" s="50">
        <v>4</v>
      </c>
      <c r="J257" s="200">
        <f t="shared" si="224"/>
        <v>4</v>
      </c>
      <c r="K257" s="190">
        <f>(J257-$J$1132)/($J$1133-$J$1132)</f>
        <v>0.8</v>
      </c>
      <c r="L257" s="193" t="str">
        <f t="shared" si="225"/>
        <v>SI</v>
      </c>
      <c r="M257" s="46" t="s">
        <v>56</v>
      </c>
      <c r="N257" s="192">
        <f t="shared" si="226"/>
        <v>1</v>
      </c>
      <c r="O257" s="190">
        <f>(N257-N$1132)/(N$1133-N$1132)</f>
        <v>0</v>
      </c>
      <c r="P257" s="46" t="s">
        <v>58</v>
      </c>
      <c r="Q257" s="192">
        <f t="shared" si="227"/>
        <v>3</v>
      </c>
      <c r="R257" s="190">
        <f>(Q257-Q$1132)/(Q$1133-Q$1132)</f>
        <v>1</v>
      </c>
      <c r="S257" s="46" t="s">
        <v>60</v>
      </c>
      <c r="T257" s="192">
        <f t="shared" si="228"/>
        <v>2</v>
      </c>
      <c r="U257" s="190">
        <f>(T257-T$1132)/(T$1133-T$1132)</f>
        <v>1</v>
      </c>
      <c r="V257" s="46" t="s">
        <v>62</v>
      </c>
      <c r="W257" s="194">
        <f>VLOOKUP(V257,'DATOS DE SOPORTE'!$S$5:$T$10,2,FALSE)</f>
        <v>1</v>
      </c>
      <c r="X257" s="201">
        <f>(W257-W$1132)/(W$1133-W$1132)</f>
        <v>0</v>
      </c>
      <c r="Y257" s="46" t="s">
        <v>188</v>
      </c>
      <c r="Z257" s="194">
        <f t="shared" si="229"/>
        <v>1</v>
      </c>
      <c r="AA257" s="201">
        <f>(Z257-Z$1132)/(Z$1133-Z$1132)</f>
        <v>0</v>
      </c>
      <c r="AB257" s="46" t="s">
        <v>188</v>
      </c>
      <c r="AC257" s="194">
        <f t="shared" si="230"/>
        <v>1</v>
      </c>
      <c r="AD257" s="201">
        <f>(AC257-AC$1132)/(AC$1133-AC$1132)</f>
        <v>0</v>
      </c>
      <c r="AE257" s="46" t="s">
        <v>188</v>
      </c>
      <c r="AF257" s="194">
        <f t="shared" si="231"/>
        <v>1</v>
      </c>
      <c r="AG257" s="201">
        <f>(AF257-AF$1132)/(AF$1133-AF$1132)</f>
        <v>0</v>
      </c>
      <c r="AH257" s="24" t="s">
        <v>67</v>
      </c>
      <c r="AI257" s="194">
        <f>VLOOKUP(AH257,'DATOS DE SOPORTE'!$V$5:$W$8,2,FALSE)</f>
        <v>1</v>
      </c>
      <c r="AJ257" s="201">
        <f>(AI257-AI$1132)/(AI$1133-AI$1132)</f>
        <v>0</v>
      </c>
      <c r="AK257" s="58" t="str">
        <f t="shared" si="170"/>
        <v>Bueno</v>
      </c>
      <c r="AL257" s="196">
        <f>IFERROR(SQRT(($E257-$E$1136)^2+($C257-$C$1136)^2),0)</f>
        <v>0.10296816644405422</v>
      </c>
      <c r="AM257" s="197" t="str">
        <f>IF(AL257&lt;=SMALL($AL$3:$AL$1130,1),"MAS PARECIDO","NO")</f>
        <v>NO</v>
      </c>
      <c r="AN257" s="197" t="str">
        <f>IF(AL257&lt;=SMALL($AL$3:$AL$1130,5),"SIMILAR","NO")</f>
        <v>NO</v>
      </c>
      <c r="AO257" s="197" t="str">
        <f t="shared" si="232"/>
        <v>N/A</v>
      </c>
      <c r="AP257" s="197">
        <f t="shared" si="233"/>
        <v>0</v>
      </c>
      <c r="AQ257" s="198">
        <f t="shared" si="234"/>
        <v>0</v>
      </c>
      <c r="AR257" s="196">
        <f>IFERROR(SQRT(($E257-$E$1136)^2+($H257-$H$1136)^2),0)</f>
        <v>0.34688278149253143</v>
      </c>
      <c r="AS257" s="197" t="str">
        <f>IF(AR257&lt;=SMALL(AR$3:AR$1130,1),"MAS PARECIDO","NO")</f>
        <v>NO</v>
      </c>
      <c r="AT257" s="197" t="str">
        <f>IF(AR257&lt;=SMALL(AR$3:AR$1130,5),"SIMILAR","NO")</f>
        <v>NO</v>
      </c>
      <c r="AU257" s="197" t="str">
        <f t="shared" si="235"/>
        <v>N/A</v>
      </c>
      <c r="AV257" s="197">
        <f t="shared" si="236"/>
        <v>0</v>
      </c>
      <c r="AW257" s="198">
        <f t="shared" si="237"/>
        <v>0</v>
      </c>
      <c r="AX257" s="199">
        <f>IFERROR(SQRT(($E257-$E$1136)^2+($K257-$K$1136)^2),0)</f>
        <v>0.60763192228921314</v>
      </c>
      <c r="AY257" s="197" t="str">
        <f>IF(AX257&lt;=SMALL(AX$3:AX$1130,1),"MAS PARECIDO","NO")</f>
        <v>NO</v>
      </c>
      <c r="AZ257" s="197" t="str">
        <f>IF(AX257&lt;=SMALL(AX$3:AX$1130,5),"SIMILAR","NO")</f>
        <v>NO</v>
      </c>
      <c r="BA257" s="197" t="str">
        <f t="shared" si="238"/>
        <v>N/A</v>
      </c>
      <c r="BB257" s="197">
        <f t="shared" si="239"/>
        <v>0</v>
      </c>
      <c r="BC257" s="198">
        <f t="shared" si="240"/>
        <v>0</v>
      </c>
      <c r="BD257" s="196">
        <f>IFERROR(SQRT(($E257-$E$1136)^2+($O257-$O$1136)^2),0)</f>
        <v>1.004597707037441</v>
      </c>
      <c r="BE257" s="197" t="str">
        <f>IF(BD257&lt;=SMALL(BD$3:BD$1130,1),"MAS PARECIDO","NO")</f>
        <v>NO</v>
      </c>
      <c r="BF257" s="197" t="str">
        <f>IF(BD257&lt;=SMALL(BD$3:BD$1130,5),"SIMILAR","NO")</f>
        <v>NO</v>
      </c>
      <c r="BG257" s="197" t="str">
        <f t="shared" si="241"/>
        <v>N/A</v>
      </c>
      <c r="BH257" s="197">
        <f t="shared" si="242"/>
        <v>0</v>
      </c>
      <c r="BI257" s="198">
        <f t="shared" si="243"/>
        <v>0</v>
      </c>
      <c r="BJ257" s="199">
        <f>IFERROR(SQRT(($E257-$E$1136)^2+($R257-$R$1136)^2),0)</f>
        <v>0.50913313876125199</v>
      </c>
      <c r="BK257" s="197" t="str">
        <f>IF(BJ257&lt;=SMALL(BJ$3:BJ$1130,1),"MAS PARECIDO","NO")</f>
        <v>NO</v>
      </c>
      <c r="BL257" s="197" t="str">
        <f>IF(BJ257&lt;=SMALL(BJ$3:BJ$1130,5),"SIMILAR","NO")</f>
        <v>NO</v>
      </c>
      <c r="BM257" s="197" t="str">
        <f t="shared" si="244"/>
        <v>N/A</v>
      </c>
      <c r="BN257" s="197">
        <f t="shared" si="245"/>
        <v>0</v>
      </c>
      <c r="BO257" s="198">
        <f t="shared" si="246"/>
        <v>0</v>
      </c>
      <c r="BP257" s="199">
        <f>IFERROR(SQRT(($E257-$E$1136)^2+($U257-$U$1136)^2),0)</f>
        <v>1.004597707037441</v>
      </c>
      <c r="BQ257" s="197" t="str">
        <f>IF(BP257&lt;=SMALL(BP$3:BP$1130,1),"MAS PARECIDO","NO")</f>
        <v>NO</v>
      </c>
      <c r="BR257" s="197" t="str">
        <f>IF(BP257&lt;=SMALL(BP$3:BP$1130,5),"SIMILAR","NO")</f>
        <v>NO</v>
      </c>
      <c r="BS257" s="197" t="str">
        <f t="shared" si="247"/>
        <v>N/A</v>
      </c>
      <c r="BT257" s="197">
        <f t="shared" si="248"/>
        <v>0</v>
      </c>
      <c r="BU257" s="198">
        <f t="shared" si="249"/>
        <v>0</v>
      </c>
      <c r="BV257" s="199">
        <f>IFERROR(SQRT(($E257-$E$1136)^2+($X257-$X$1136)^2),0)</f>
        <v>9.6002880086402592E-2</v>
      </c>
      <c r="BW257" s="197" t="str">
        <f>IF(BV257&lt;=SMALL(BV$3:BV$1130,1),"MAS PARECIDO","NO")</f>
        <v>NO</v>
      </c>
      <c r="BX257" s="197" t="str">
        <f>IF(BV257&lt;=SMALL(BV$3:BV$1130,5),"SIMILAR","NO")</f>
        <v>NO</v>
      </c>
      <c r="BY257" s="197" t="str">
        <f t="shared" si="250"/>
        <v>N/A</v>
      </c>
      <c r="BZ257" s="197">
        <f t="shared" si="251"/>
        <v>0</v>
      </c>
      <c r="CA257" s="198">
        <f t="shared" si="252"/>
        <v>0</v>
      </c>
      <c r="CB257" s="199">
        <f>IFERROR(SQRT(($E257-$E$1136)^2+($AA257-$AA$1136)^2),0)</f>
        <v>9.6002880086402592E-2</v>
      </c>
      <c r="CC257" s="197" t="str">
        <f>IF(CB257&lt;=SMALL(CB$3:CB$1130,1),"MAS PARECIDO","NO")</f>
        <v>NO</v>
      </c>
      <c r="CD257" s="197" t="str">
        <f>IF(CB257&lt;=SMALL(CB$3:CB$1130,5),"SIMILAR","NO")</f>
        <v>NO</v>
      </c>
      <c r="CE257" s="197" t="str">
        <f t="shared" si="253"/>
        <v>N/A</v>
      </c>
      <c r="CF257" s="197">
        <f t="shared" si="254"/>
        <v>0</v>
      </c>
      <c r="CG257" s="198">
        <f t="shared" si="255"/>
        <v>0</v>
      </c>
      <c r="CH257" s="199">
        <f>IFERROR(SQRT(($E257-$E$1136)^2+($AD257-$AD$1136)^2),0)</f>
        <v>1.004597707037441</v>
      </c>
      <c r="CI257" s="197" t="str">
        <f>IF(CH257&lt;=SMALL(CH$3:CH$1130,1),"MAS PARECIDO","NO")</f>
        <v>NO</v>
      </c>
      <c r="CJ257" s="197" t="str">
        <f>IF(CH257&lt;=SMALL(CH$3:CH$1130,5),"SIMILAR","NO")</f>
        <v>NO</v>
      </c>
      <c r="CK257" s="197" t="str">
        <f t="shared" si="256"/>
        <v>N/A</v>
      </c>
      <c r="CL257" s="197">
        <f t="shared" si="257"/>
        <v>0</v>
      </c>
      <c r="CM257" s="198">
        <f t="shared" si="258"/>
        <v>0</v>
      </c>
      <c r="CN257" s="199">
        <f>IFERROR(SQRT(($E257-$E$1136)^2+($AG257-$AG$1136)^2),0)</f>
        <v>1.004597707037441</v>
      </c>
      <c r="CO257" s="197" t="str">
        <f>IF(CN257&lt;=SMALL(CN$3:CN$1130,1),"MAS PARECIDO","NO")</f>
        <v>NO</v>
      </c>
      <c r="CP257" s="197" t="str">
        <f>IF(CN257&lt;=SMALL(CN$3:CN$1130,5),"SIMILAR","NO")</f>
        <v>NO</v>
      </c>
      <c r="CQ257" s="197" t="str">
        <f t="shared" si="259"/>
        <v>N/A</v>
      </c>
      <c r="CR257" s="197">
        <f t="shared" si="260"/>
        <v>0</v>
      </c>
      <c r="CS257" s="198">
        <f t="shared" si="261"/>
        <v>0</v>
      </c>
      <c r="CT257" s="199">
        <f>IFERROR(SQRT(($E257-$E$1136)^2+($AJ257-$AJ$1136)^2),0)</f>
        <v>9.6002880086402592E-2</v>
      </c>
      <c r="CU257" s="197" t="str">
        <f>IF(CT257&lt;=SMALL(CT$3:CT$1130,1),"MAS PARECIDO","NO")</f>
        <v>NO</v>
      </c>
      <c r="CV257" s="197" t="str">
        <f>IF(CT257&lt;=SMALL(CT$3:CT$1130,5),"SIMILAR","NO")</f>
        <v>NO</v>
      </c>
      <c r="CW257" s="197" t="str">
        <f t="shared" si="262"/>
        <v>N/A</v>
      </c>
      <c r="CX257" s="197">
        <f t="shared" si="263"/>
        <v>0</v>
      </c>
      <c r="CY257" s="198">
        <f t="shared" si="264"/>
        <v>0</v>
      </c>
      <c r="CZ257" s="2" t="s">
        <v>1744</v>
      </c>
      <c r="DA257" s="2" t="s">
        <v>1745</v>
      </c>
      <c r="DB257" s="2">
        <v>0</v>
      </c>
      <c r="DC257" s="2" t="s">
        <v>189</v>
      </c>
    </row>
    <row r="258" spans="1:107">
      <c r="A258" s="24" t="s">
        <v>509</v>
      </c>
      <c r="B258" s="46">
        <v>44928</v>
      </c>
      <c r="C258" s="190">
        <f>(B258-$B$1132)/($B$1133-$B$1132)</f>
        <v>4.7251574704348827E-2</v>
      </c>
      <c r="D258" s="46">
        <v>22000</v>
      </c>
      <c r="E258" s="190">
        <f>(D258-$D$1132)/($D$1133-$D$1132)</f>
        <v>4.3971319139574187E-2</v>
      </c>
      <c r="F258" s="46" t="s">
        <v>53</v>
      </c>
      <c r="G258" s="192">
        <f>VLOOKUP(F258,'DATOS DE SOPORTE'!$Y$5:$Z$8,2,FALSE)</f>
        <v>2</v>
      </c>
      <c r="H258" s="190">
        <f>(G258-$G$1132)/($G$1133-$G$1132)</f>
        <v>0.33333333333333331</v>
      </c>
      <c r="I258" s="50">
        <v>2</v>
      </c>
      <c r="J258" s="200">
        <f t="shared" si="224"/>
        <v>2</v>
      </c>
      <c r="K258" s="190">
        <f>(J258-$J$1132)/($J$1133-$J$1132)</f>
        <v>0.4</v>
      </c>
      <c r="L258" s="193" t="str">
        <f t="shared" si="225"/>
        <v>SI</v>
      </c>
      <c r="M258" s="46" t="s">
        <v>56</v>
      </c>
      <c r="N258" s="192">
        <f t="shared" si="226"/>
        <v>1</v>
      </c>
      <c r="O258" s="190">
        <f>(N258-N$1132)/(N$1133-N$1132)</f>
        <v>0</v>
      </c>
      <c r="P258" s="46" t="s">
        <v>58</v>
      </c>
      <c r="Q258" s="192">
        <f t="shared" si="227"/>
        <v>3</v>
      </c>
      <c r="R258" s="190">
        <f>(Q258-Q$1132)/(Q$1133-Q$1132)</f>
        <v>1</v>
      </c>
      <c r="S258" s="46" t="s">
        <v>194</v>
      </c>
      <c r="T258" s="192">
        <f t="shared" si="228"/>
        <v>1</v>
      </c>
      <c r="U258" s="190">
        <f>(T258-T$1132)/(T$1133-T$1132)</f>
        <v>0</v>
      </c>
      <c r="V258" s="46" t="s">
        <v>62</v>
      </c>
      <c r="W258" s="194">
        <f>VLOOKUP(V258,'DATOS DE SOPORTE'!$S$5:$T$10,2,FALSE)</f>
        <v>1</v>
      </c>
      <c r="X258" s="201">
        <f>(W258-W$1132)/(W$1133-W$1132)</f>
        <v>0</v>
      </c>
      <c r="Y258" s="46" t="s">
        <v>136</v>
      </c>
      <c r="Z258" s="194">
        <f t="shared" si="229"/>
        <v>2</v>
      </c>
      <c r="AA258" s="201">
        <f>(Z258-Z$1132)/(Z$1133-Z$1132)</f>
        <v>1</v>
      </c>
      <c r="AB258" s="46" t="s">
        <v>136</v>
      </c>
      <c r="AC258" s="194">
        <f t="shared" si="230"/>
        <v>2</v>
      </c>
      <c r="AD258" s="201">
        <f>(AC258-AC$1132)/(AC$1133-AC$1132)</f>
        <v>1</v>
      </c>
      <c r="AE258" s="46" t="s">
        <v>188</v>
      </c>
      <c r="AF258" s="194">
        <f t="shared" si="231"/>
        <v>1</v>
      </c>
      <c r="AG258" s="201">
        <f>(AF258-AF$1132)/(AF$1133-AF$1132)</f>
        <v>0</v>
      </c>
      <c r="AH258" s="24" t="s">
        <v>67</v>
      </c>
      <c r="AI258" s="194">
        <f>VLOOKUP(AH258,'DATOS DE SOPORTE'!$V$5:$W$8,2,FALSE)</f>
        <v>1</v>
      </c>
      <c r="AJ258" s="201">
        <f>(AI258-AI$1132)/(AI$1133-AI$1132)</f>
        <v>0</v>
      </c>
      <c r="AK258" s="58" t="str">
        <f t="shared" si="170"/>
        <v>Bueno</v>
      </c>
      <c r="AL258" s="196">
        <f>IFERROR(SQRT(($E258-$E$1136)^2+($C258-$C$1136)^2),0)</f>
        <v>0.16390412242968022</v>
      </c>
      <c r="AM258" s="197" t="str">
        <f>IF(AL258&lt;=SMALL($AL$3:$AL$1130,1),"MAS PARECIDO","NO")</f>
        <v>NO</v>
      </c>
      <c r="AN258" s="197" t="str">
        <f>IF(AL258&lt;=SMALL($AL$3:$AL$1130,5),"SIMILAR","NO")</f>
        <v>NO</v>
      </c>
      <c r="AO258" s="197" t="str">
        <f t="shared" si="232"/>
        <v>N/A</v>
      </c>
      <c r="AP258" s="197">
        <f t="shared" si="233"/>
        <v>0</v>
      </c>
      <c r="AQ258" s="198">
        <f t="shared" si="234"/>
        <v>0</v>
      </c>
      <c r="AR258" s="196">
        <f>IFERROR(SQRT(($E258-$E$1136)^2+($H258-$H$1136)^2),0)</f>
        <v>4.4001320039601187E-2</v>
      </c>
      <c r="AS258" s="197" t="str">
        <f>IF(AR258&lt;=SMALL(AR$3:AR$1130,1),"MAS PARECIDO","NO")</f>
        <v>NO</v>
      </c>
      <c r="AT258" s="197" t="str">
        <f>IF(AR258&lt;=SMALL(AR$3:AR$1130,5),"SIMILAR","NO")</f>
        <v>NO</v>
      </c>
      <c r="AU258" s="197" t="str">
        <f t="shared" si="235"/>
        <v>N/A</v>
      </c>
      <c r="AV258" s="197">
        <f t="shared" si="236"/>
        <v>0</v>
      </c>
      <c r="AW258" s="198">
        <f t="shared" si="237"/>
        <v>0</v>
      </c>
      <c r="AX258" s="199">
        <f>IFERROR(SQRT(($E258-$E$1136)^2+($K258-$K$1136)^2),0)</f>
        <v>0.20478309540884329</v>
      </c>
      <c r="AY258" s="197" t="str">
        <f>IF(AX258&lt;=SMALL(AX$3:AX$1130,1),"MAS PARECIDO","NO")</f>
        <v>NO</v>
      </c>
      <c r="AZ258" s="197" t="str">
        <f>IF(AX258&lt;=SMALL(AX$3:AX$1130,5),"SIMILAR","NO")</f>
        <v>NO</v>
      </c>
      <c r="BA258" s="197" t="str">
        <f t="shared" si="238"/>
        <v>N/A</v>
      </c>
      <c r="BB258" s="197">
        <f t="shared" si="239"/>
        <v>0</v>
      </c>
      <c r="BC258" s="198">
        <f t="shared" si="240"/>
        <v>0</v>
      </c>
      <c r="BD258" s="196">
        <f>IFERROR(SQRT(($E258-$E$1136)^2+($O258-$O$1136)^2),0)</f>
        <v>1.0009675899674411</v>
      </c>
      <c r="BE258" s="197" t="str">
        <f>IF(BD258&lt;=SMALL(BD$3:BD$1130,1),"MAS PARECIDO","NO")</f>
        <v>NO</v>
      </c>
      <c r="BF258" s="197" t="str">
        <f>IF(BD258&lt;=SMALL(BD$3:BD$1130,5),"SIMILAR","NO")</f>
        <v>NO</v>
      </c>
      <c r="BG258" s="197" t="str">
        <f t="shared" si="241"/>
        <v>N/A</v>
      </c>
      <c r="BH258" s="197">
        <f t="shared" si="242"/>
        <v>0</v>
      </c>
      <c r="BI258" s="198">
        <f t="shared" si="243"/>
        <v>0</v>
      </c>
      <c r="BJ258" s="199">
        <f>IFERROR(SQRT(($E258-$E$1136)^2+($R258-$R$1136)^2),0)</f>
        <v>0.50193238206478319</v>
      </c>
      <c r="BK258" s="197" t="str">
        <f>IF(BJ258&lt;=SMALL(BJ$3:BJ$1130,1),"MAS PARECIDO","NO")</f>
        <v>NO</v>
      </c>
      <c r="BL258" s="197" t="str">
        <f>IF(BJ258&lt;=SMALL(BJ$3:BJ$1130,5),"SIMILAR","NO")</f>
        <v>NO</v>
      </c>
      <c r="BM258" s="197" t="str">
        <f t="shared" si="244"/>
        <v>N/A</v>
      </c>
      <c r="BN258" s="197">
        <f t="shared" si="245"/>
        <v>0</v>
      </c>
      <c r="BO258" s="198">
        <f t="shared" si="246"/>
        <v>0</v>
      </c>
      <c r="BP258" s="199">
        <f>IFERROR(SQRT(($E258-$E$1136)^2+($U258-$U$1136)^2),0)</f>
        <v>4.4001320039601187E-2</v>
      </c>
      <c r="BQ258" s="197" t="str">
        <f>IF(BP258&lt;=SMALL(BP$3:BP$1130,1),"MAS PARECIDO","NO")</f>
        <v>NO</v>
      </c>
      <c r="BR258" s="197" t="str">
        <f>IF(BP258&lt;=SMALL(BP$3:BP$1130,5),"SIMILAR","NO")</f>
        <v>NO</v>
      </c>
      <c r="BS258" s="197" t="str">
        <f t="shared" si="247"/>
        <v>N/A</v>
      </c>
      <c r="BT258" s="197">
        <f t="shared" si="248"/>
        <v>0</v>
      </c>
      <c r="BU258" s="198">
        <f t="shared" si="249"/>
        <v>0</v>
      </c>
      <c r="BV258" s="199">
        <f>IFERROR(SQRT(($E258-$E$1136)^2+($X258-$X$1136)^2),0)</f>
        <v>4.4001320039601187E-2</v>
      </c>
      <c r="BW258" s="197" t="str">
        <f>IF(BV258&lt;=SMALL(BV$3:BV$1130,1),"MAS PARECIDO","NO")</f>
        <v>NO</v>
      </c>
      <c r="BX258" s="197" t="str">
        <f>IF(BV258&lt;=SMALL(BV$3:BV$1130,5),"SIMILAR","NO")</f>
        <v>NO</v>
      </c>
      <c r="BY258" s="197" t="str">
        <f t="shared" si="250"/>
        <v>N/A</v>
      </c>
      <c r="BZ258" s="197">
        <f t="shared" si="251"/>
        <v>0</v>
      </c>
      <c r="CA258" s="198">
        <f t="shared" si="252"/>
        <v>0</v>
      </c>
      <c r="CB258" s="199">
        <f>IFERROR(SQRT(($E258-$E$1136)^2+($AA258-$AA$1136)^2),0)</f>
        <v>1.0009675899674411</v>
      </c>
      <c r="CC258" s="197" t="str">
        <f>IF(CB258&lt;=SMALL(CB$3:CB$1130,1),"MAS PARECIDO","NO")</f>
        <v>NO</v>
      </c>
      <c r="CD258" s="197" t="str">
        <f>IF(CB258&lt;=SMALL(CB$3:CB$1130,5),"SIMILAR","NO")</f>
        <v>NO</v>
      </c>
      <c r="CE258" s="197" t="str">
        <f t="shared" si="253"/>
        <v>N/A</v>
      </c>
      <c r="CF258" s="197">
        <f t="shared" si="254"/>
        <v>0</v>
      </c>
      <c r="CG258" s="198">
        <f t="shared" si="255"/>
        <v>0</v>
      </c>
      <c r="CH258" s="199">
        <f>IFERROR(SQRT(($E258-$E$1136)^2+($AD258-$AD$1136)^2),0)</f>
        <v>4.4001320039601187E-2</v>
      </c>
      <c r="CI258" s="197" t="str">
        <f>IF(CH258&lt;=SMALL(CH$3:CH$1130,1),"MAS PARECIDO","NO")</f>
        <v>NO</v>
      </c>
      <c r="CJ258" s="197" t="str">
        <f>IF(CH258&lt;=SMALL(CH$3:CH$1130,5),"SIMILAR","NO")</f>
        <v>NO</v>
      </c>
      <c r="CK258" s="197" t="str">
        <f t="shared" si="256"/>
        <v>N/A</v>
      </c>
      <c r="CL258" s="197">
        <f t="shared" si="257"/>
        <v>0</v>
      </c>
      <c r="CM258" s="198">
        <f t="shared" si="258"/>
        <v>0</v>
      </c>
      <c r="CN258" s="199">
        <f>IFERROR(SQRT(($E258-$E$1136)^2+($AG258-$AG$1136)^2),0)</f>
        <v>1.0009675899674411</v>
      </c>
      <c r="CO258" s="197" t="str">
        <f>IF(CN258&lt;=SMALL(CN$3:CN$1130,1),"MAS PARECIDO","NO")</f>
        <v>NO</v>
      </c>
      <c r="CP258" s="197" t="str">
        <f>IF(CN258&lt;=SMALL(CN$3:CN$1130,5),"SIMILAR","NO")</f>
        <v>NO</v>
      </c>
      <c r="CQ258" s="197" t="str">
        <f t="shared" si="259"/>
        <v>N/A</v>
      </c>
      <c r="CR258" s="197">
        <f t="shared" si="260"/>
        <v>0</v>
      </c>
      <c r="CS258" s="198">
        <f t="shared" si="261"/>
        <v>0</v>
      </c>
      <c r="CT258" s="199">
        <f>IFERROR(SQRT(($E258-$E$1136)^2+($AJ258-$AJ$1136)^2),0)</f>
        <v>4.4001320039601187E-2</v>
      </c>
      <c r="CU258" s="197" t="str">
        <f>IF(CT258&lt;=SMALL(CT$3:CT$1130,1),"MAS PARECIDO","NO")</f>
        <v>NO</v>
      </c>
      <c r="CV258" s="197" t="str">
        <f>IF(CT258&lt;=SMALL(CT$3:CT$1130,5),"SIMILAR","NO")</f>
        <v>NO</v>
      </c>
      <c r="CW258" s="197" t="str">
        <f t="shared" si="262"/>
        <v>N/A</v>
      </c>
      <c r="CX258" s="197">
        <f t="shared" si="263"/>
        <v>0</v>
      </c>
      <c r="CY258" s="198">
        <f t="shared" si="264"/>
        <v>0</v>
      </c>
      <c r="CZ258" s="2" t="s">
        <v>1746</v>
      </c>
      <c r="DA258" s="2" t="s">
        <v>1747</v>
      </c>
      <c r="DB258" s="2">
        <v>0</v>
      </c>
      <c r="DC258" s="2" t="s">
        <v>189</v>
      </c>
    </row>
    <row r="259" spans="1:107">
      <c r="A259" s="24" t="s">
        <v>510</v>
      </c>
      <c r="B259" s="46">
        <v>153920</v>
      </c>
      <c r="C259" s="190">
        <f>(B259-$B$1132)/($B$1133-$B$1132)</f>
        <v>0.17465376294026372</v>
      </c>
      <c r="D259" s="46">
        <v>50000</v>
      </c>
      <c r="E259" s="190">
        <f>(D259-$D$1132)/($D$1133-$D$1132)</f>
        <v>9.9972999189975695E-2</v>
      </c>
      <c r="F259" s="46" t="s">
        <v>53</v>
      </c>
      <c r="G259" s="192">
        <f>VLOOKUP(F259,'DATOS DE SOPORTE'!$Y$5:$Z$8,2,FALSE)</f>
        <v>2</v>
      </c>
      <c r="H259" s="190">
        <f>(G259-$G$1132)/($G$1133-$G$1132)</f>
        <v>0.33333333333333331</v>
      </c>
      <c r="I259" s="50">
        <v>4</v>
      </c>
      <c r="J259" s="200">
        <f t="shared" si="224"/>
        <v>4</v>
      </c>
      <c r="K259" s="190">
        <f>(J259-$J$1132)/($J$1133-$J$1132)</f>
        <v>0.8</v>
      </c>
      <c r="L259" s="193" t="str">
        <f t="shared" si="225"/>
        <v>SI</v>
      </c>
      <c r="M259" s="46" t="s">
        <v>56</v>
      </c>
      <c r="N259" s="192">
        <f t="shared" si="226"/>
        <v>1</v>
      </c>
      <c r="O259" s="190">
        <f>(N259-N$1132)/(N$1133-N$1132)</f>
        <v>0</v>
      </c>
      <c r="P259" s="46" t="s">
        <v>193</v>
      </c>
      <c r="Q259" s="192">
        <f t="shared" si="227"/>
        <v>2</v>
      </c>
      <c r="R259" s="190">
        <f>(Q259-Q$1132)/(Q$1133-Q$1132)</f>
        <v>0.5</v>
      </c>
      <c r="S259" s="46" t="s">
        <v>194</v>
      </c>
      <c r="T259" s="192">
        <f t="shared" si="228"/>
        <v>1</v>
      </c>
      <c r="U259" s="190">
        <f>(T259-T$1132)/(T$1133-T$1132)</f>
        <v>0</v>
      </c>
      <c r="V259" s="46" t="s">
        <v>62</v>
      </c>
      <c r="W259" s="194">
        <f>VLOOKUP(V259,'DATOS DE SOPORTE'!$S$5:$T$10,2,FALSE)</f>
        <v>1</v>
      </c>
      <c r="X259" s="201">
        <f>(W259-W$1132)/(W$1133-W$1132)</f>
        <v>0</v>
      </c>
      <c r="Y259" s="46" t="s">
        <v>136</v>
      </c>
      <c r="Z259" s="194">
        <f t="shared" si="229"/>
        <v>2</v>
      </c>
      <c r="AA259" s="201">
        <f>(Z259-Z$1132)/(Z$1133-Z$1132)</f>
        <v>1</v>
      </c>
      <c r="AB259" s="46" t="s">
        <v>136</v>
      </c>
      <c r="AC259" s="194">
        <f t="shared" si="230"/>
        <v>2</v>
      </c>
      <c r="AD259" s="201">
        <f>(AC259-AC$1132)/(AC$1133-AC$1132)</f>
        <v>1</v>
      </c>
      <c r="AE259" s="46" t="s">
        <v>188</v>
      </c>
      <c r="AF259" s="194">
        <f t="shared" si="231"/>
        <v>1</v>
      </c>
      <c r="AG259" s="201">
        <f>(AF259-AF$1132)/(AF$1133-AF$1132)</f>
        <v>0</v>
      </c>
      <c r="AH259" s="24" t="s">
        <v>67</v>
      </c>
      <c r="AI259" s="194">
        <f>VLOOKUP(AH259,'DATOS DE SOPORTE'!$V$5:$W$8,2,FALSE)</f>
        <v>1</v>
      </c>
      <c r="AJ259" s="201">
        <f>(AI259-AI$1132)/(AI$1133-AI$1132)</f>
        <v>0</v>
      </c>
      <c r="AK259" s="58" t="str">
        <f t="shared" si="170"/>
        <v>Bueno</v>
      </c>
      <c r="AL259" s="196">
        <f>IFERROR(SQRT(($E259-$E$1136)^2+($C259-$C$1136)^2),0)</f>
        <v>0.10454640542272703</v>
      </c>
      <c r="AM259" s="197" t="str">
        <f>IF(AL259&lt;=SMALL($AL$3:$AL$1130,1),"MAS PARECIDO","NO")</f>
        <v>NO</v>
      </c>
      <c r="AN259" s="197" t="str">
        <f>IF(AL259&lt;=SMALL($AL$3:$AL$1130,5),"SIMILAR","NO")</f>
        <v>NO</v>
      </c>
      <c r="AO259" s="197" t="str">
        <f t="shared" si="232"/>
        <v>N/A</v>
      </c>
      <c r="AP259" s="197">
        <f t="shared" si="233"/>
        <v>0</v>
      </c>
      <c r="AQ259" s="198">
        <f t="shared" si="234"/>
        <v>0</v>
      </c>
      <c r="AR259" s="196">
        <f>IFERROR(SQRT(($E259-$E$1136)^2+($H259-$H$1136)^2),0)</f>
        <v>0.10000300009000269</v>
      </c>
      <c r="AS259" s="197" t="str">
        <f>IF(AR259&lt;=SMALL(AR$3:AR$1130,1),"MAS PARECIDO","NO")</f>
        <v>NO</v>
      </c>
      <c r="AT259" s="197" t="str">
        <f>IF(AR259&lt;=SMALL(AR$3:AR$1130,5),"SIMILAR","NO")</f>
        <v>NO</v>
      </c>
      <c r="AU259" s="197" t="str">
        <f t="shared" si="235"/>
        <v>N/A</v>
      </c>
      <c r="AV259" s="197">
        <f t="shared" si="236"/>
        <v>0</v>
      </c>
      <c r="AW259" s="198">
        <f t="shared" si="237"/>
        <v>0</v>
      </c>
      <c r="AX259" s="199">
        <f>IFERROR(SQRT(($E259-$E$1136)^2+($K259-$K$1136)^2),0)</f>
        <v>0.60827674624877881</v>
      </c>
      <c r="AY259" s="197" t="str">
        <f>IF(AX259&lt;=SMALL(AX$3:AX$1130,1),"MAS PARECIDO","NO")</f>
        <v>NO</v>
      </c>
      <c r="AZ259" s="197" t="str">
        <f>IF(AX259&lt;=SMALL(AX$3:AX$1130,5),"SIMILAR","NO")</f>
        <v>NO</v>
      </c>
      <c r="BA259" s="197" t="str">
        <f t="shared" si="238"/>
        <v>N/A</v>
      </c>
      <c r="BB259" s="197">
        <f t="shared" si="239"/>
        <v>0</v>
      </c>
      <c r="BC259" s="198">
        <f t="shared" si="240"/>
        <v>0</v>
      </c>
      <c r="BD259" s="196">
        <f>IFERROR(SQRT(($E259-$E$1136)^2+($O259-$O$1136)^2),0)</f>
        <v>1.0049878606366351</v>
      </c>
      <c r="BE259" s="197" t="str">
        <f>IF(BD259&lt;=SMALL(BD$3:BD$1130,1),"MAS PARECIDO","NO")</f>
        <v>NO</v>
      </c>
      <c r="BF259" s="197" t="str">
        <f>IF(BD259&lt;=SMALL(BD$3:BD$1130,5),"SIMILAR","NO")</f>
        <v>NO</v>
      </c>
      <c r="BG259" s="197" t="str">
        <f t="shared" si="241"/>
        <v>N/A</v>
      </c>
      <c r="BH259" s="197">
        <f t="shared" si="242"/>
        <v>0</v>
      </c>
      <c r="BI259" s="198">
        <f t="shared" si="243"/>
        <v>0</v>
      </c>
      <c r="BJ259" s="199">
        <f>IFERROR(SQRT(($E259-$E$1136)^2+($R259-$R$1136)^2),0)</f>
        <v>0.10000300009000269</v>
      </c>
      <c r="BK259" s="197" t="str">
        <f>IF(BJ259&lt;=SMALL(BJ$3:BJ$1130,1),"MAS PARECIDO","NO")</f>
        <v>NO</v>
      </c>
      <c r="BL259" s="197" t="str">
        <f>IF(BJ259&lt;=SMALL(BJ$3:BJ$1130,5),"SIMILAR","NO")</f>
        <v>NO</v>
      </c>
      <c r="BM259" s="197" t="str">
        <f t="shared" si="244"/>
        <v>N/A</v>
      </c>
      <c r="BN259" s="197">
        <f t="shared" si="245"/>
        <v>0</v>
      </c>
      <c r="BO259" s="198">
        <f t="shared" si="246"/>
        <v>0</v>
      </c>
      <c r="BP259" s="199">
        <f>IFERROR(SQRT(($E259-$E$1136)^2+($U259-$U$1136)^2),0)</f>
        <v>0.10000300009000269</v>
      </c>
      <c r="BQ259" s="197" t="str">
        <f>IF(BP259&lt;=SMALL(BP$3:BP$1130,1),"MAS PARECIDO","NO")</f>
        <v>NO</v>
      </c>
      <c r="BR259" s="197" t="str">
        <f>IF(BP259&lt;=SMALL(BP$3:BP$1130,5),"SIMILAR","NO")</f>
        <v>NO</v>
      </c>
      <c r="BS259" s="197" t="str">
        <f t="shared" si="247"/>
        <v>N/A</v>
      </c>
      <c r="BT259" s="197">
        <f t="shared" si="248"/>
        <v>0</v>
      </c>
      <c r="BU259" s="198">
        <f t="shared" si="249"/>
        <v>0</v>
      </c>
      <c r="BV259" s="199">
        <f>IFERROR(SQRT(($E259-$E$1136)^2+($X259-$X$1136)^2),0)</f>
        <v>0.10000300009000269</v>
      </c>
      <c r="BW259" s="197" t="str">
        <f>IF(BV259&lt;=SMALL(BV$3:BV$1130,1),"MAS PARECIDO","NO")</f>
        <v>NO</v>
      </c>
      <c r="BX259" s="197" t="str">
        <f>IF(BV259&lt;=SMALL(BV$3:BV$1130,5),"SIMILAR","NO")</f>
        <v>NO</v>
      </c>
      <c r="BY259" s="197" t="str">
        <f t="shared" si="250"/>
        <v>N/A</v>
      </c>
      <c r="BZ259" s="197">
        <f t="shared" si="251"/>
        <v>0</v>
      </c>
      <c r="CA259" s="198">
        <f t="shared" si="252"/>
        <v>0</v>
      </c>
      <c r="CB259" s="199">
        <f>IFERROR(SQRT(($E259-$E$1136)^2+($AA259-$AA$1136)^2),0)</f>
        <v>1.0049878606366351</v>
      </c>
      <c r="CC259" s="197" t="str">
        <f>IF(CB259&lt;=SMALL(CB$3:CB$1130,1),"MAS PARECIDO","NO")</f>
        <v>NO</v>
      </c>
      <c r="CD259" s="197" t="str">
        <f>IF(CB259&lt;=SMALL(CB$3:CB$1130,5),"SIMILAR","NO")</f>
        <v>NO</v>
      </c>
      <c r="CE259" s="197" t="str">
        <f t="shared" si="253"/>
        <v>N/A</v>
      </c>
      <c r="CF259" s="197">
        <f t="shared" si="254"/>
        <v>0</v>
      </c>
      <c r="CG259" s="198">
        <f t="shared" si="255"/>
        <v>0</v>
      </c>
      <c r="CH259" s="199">
        <f>IFERROR(SQRT(($E259-$E$1136)^2+($AD259-$AD$1136)^2),0)</f>
        <v>0.10000300009000269</v>
      </c>
      <c r="CI259" s="197" t="str">
        <f>IF(CH259&lt;=SMALL(CH$3:CH$1130,1),"MAS PARECIDO","NO")</f>
        <v>NO</v>
      </c>
      <c r="CJ259" s="197" t="str">
        <f>IF(CH259&lt;=SMALL(CH$3:CH$1130,5),"SIMILAR","NO")</f>
        <v>NO</v>
      </c>
      <c r="CK259" s="197" t="str">
        <f t="shared" si="256"/>
        <v>N/A</v>
      </c>
      <c r="CL259" s="197">
        <f t="shared" si="257"/>
        <v>0</v>
      </c>
      <c r="CM259" s="198">
        <f t="shared" si="258"/>
        <v>0</v>
      </c>
      <c r="CN259" s="199">
        <f>IFERROR(SQRT(($E259-$E$1136)^2+($AG259-$AG$1136)^2),0)</f>
        <v>1.0049878606366351</v>
      </c>
      <c r="CO259" s="197" t="str">
        <f>IF(CN259&lt;=SMALL(CN$3:CN$1130,1),"MAS PARECIDO","NO")</f>
        <v>NO</v>
      </c>
      <c r="CP259" s="197" t="str">
        <f>IF(CN259&lt;=SMALL(CN$3:CN$1130,5),"SIMILAR","NO")</f>
        <v>NO</v>
      </c>
      <c r="CQ259" s="197" t="str">
        <f t="shared" si="259"/>
        <v>N/A</v>
      </c>
      <c r="CR259" s="197">
        <f t="shared" si="260"/>
        <v>0</v>
      </c>
      <c r="CS259" s="198">
        <f t="shared" si="261"/>
        <v>0</v>
      </c>
      <c r="CT259" s="199">
        <f>IFERROR(SQRT(($E259-$E$1136)^2+($AJ259-$AJ$1136)^2),0)</f>
        <v>0.10000300009000269</v>
      </c>
      <c r="CU259" s="197" t="str">
        <f>IF(CT259&lt;=SMALL(CT$3:CT$1130,1),"MAS PARECIDO","NO")</f>
        <v>NO</v>
      </c>
      <c r="CV259" s="197" t="str">
        <f>IF(CT259&lt;=SMALL(CT$3:CT$1130,5),"SIMILAR","NO")</f>
        <v>NO</v>
      </c>
      <c r="CW259" s="197" t="str">
        <f t="shared" si="262"/>
        <v>N/A</v>
      </c>
      <c r="CX259" s="197">
        <f t="shared" si="263"/>
        <v>0</v>
      </c>
      <c r="CY259" s="198">
        <f t="shared" si="264"/>
        <v>0</v>
      </c>
      <c r="CZ259" s="2" t="s">
        <v>1748</v>
      </c>
      <c r="DA259" s="2" t="s">
        <v>1749</v>
      </c>
      <c r="DB259" s="2">
        <v>0</v>
      </c>
      <c r="DC259" s="2" t="s">
        <v>189</v>
      </c>
    </row>
    <row r="260" spans="1:107">
      <c r="A260" s="24" t="s">
        <v>511</v>
      </c>
      <c r="B260" s="46">
        <v>90959.360000000001</v>
      </c>
      <c r="C260" s="190">
        <f>(B260-$B$1132)/($B$1133-$B$1132)</f>
        <v>0.10105823933547003</v>
      </c>
      <c r="D260" s="46">
        <v>18000</v>
      </c>
      <c r="E260" s="190">
        <f>(D260-$D$1132)/($D$1133-$D$1132)</f>
        <v>3.5971079132373969E-2</v>
      </c>
      <c r="F260" s="46" t="s">
        <v>191</v>
      </c>
      <c r="G260" s="192">
        <f>VLOOKUP(F260,'DATOS DE SOPORTE'!$Y$5:$Z$8,2,FALSE)</f>
        <v>1</v>
      </c>
      <c r="H260" s="190">
        <f>(G260-$G$1132)/($G$1133-$G$1132)</f>
        <v>0</v>
      </c>
      <c r="I260" s="50">
        <v>1</v>
      </c>
      <c r="J260" s="200">
        <f t="shared" si="224"/>
        <v>1</v>
      </c>
      <c r="K260" s="190">
        <f>(J260-$J$1132)/($J$1133-$J$1132)</f>
        <v>0.2</v>
      </c>
      <c r="L260" s="193" t="str">
        <f t="shared" si="225"/>
        <v>SI</v>
      </c>
      <c r="M260" s="46" t="s">
        <v>192</v>
      </c>
      <c r="N260" s="192">
        <f t="shared" si="226"/>
        <v>2</v>
      </c>
      <c r="O260" s="190">
        <f>(N260-N$1132)/(N$1133-N$1132)</f>
        <v>1</v>
      </c>
      <c r="P260" s="46" t="s">
        <v>193</v>
      </c>
      <c r="Q260" s="192">
        <f t="shared" si="227"/>
        <v>2</v>
      </c>
      <c r="R260" s="190">
        <f>(Q260-Q$1132)/(Q$1133-Q$1132)</f>
        <v>0.5</v>
      </c>
      <c r="S260" s="46" t="s">
        <v>194</v>
      </c>
      <c r="T260" s="192">
        <f t="shared" si="228"/>
        <v>1</v>
      </c>
      <c r="U260" s="190">
        <f>(T260-T$1132)/(T$1133-T$1132)</f>
        <v>0</v>
      </c>
      <c r="V260" s="46" t="s">
        <v>62</v>
      </c>
      <c r="W260" s="194">
        <f>VLOOKUP(V260,'DATOS DE SOPORTE'!$S$5:$T$10,2,FALSE)</f>
        <v>1</v>
      </c>
      <c r="X260" s="201">
        <f>(W260-W$1132)/(W$1133-W$1132)</f>
        <v>0</v>
      </c>
      <c r="Y260" s="46" t="s">
        <v>136</v>
      </c>
      <c r="Z260" s="194">
        <f t="shared" si="229"/>
        <v>2</v>
      </c>
      <c r="AA260" s="201">
        <f>(Z260-Z$1132)/(Z$1133-Z$1132)</f>
        <v>1</v>
      </c>
      <c r="AB260" s="46" t="s">
        <v>136</v>
      </c>
      <c r="AC260" s="194">
        <f t="shared" si="230"/>
        <v>2</v>
      </c>
      <c r="AD260" s="201">
        <f>(AC260-AC$1132)/(AC$1133-AC$1132)</f>
        <v>1</v>
      </c>
      <c r="AE260" s="46" t="s">
        <v>188</v>
      </c>
      <c r="AF260" s="194">
        <f t="shared" si="231"/>
        <v>1</v>
      </c>
      <c r="AG260" s="201">
        <f>(AF260-AF$1132)/(AF$1133-AF$1132)</f>
        <v>0</v>
      </c>
      <c r="AH260" s="24" t="s">
        <v>67</v>
      </c>
      <c r="AI260" s="194">
        <f>VLOOKUP(AH260,'DATOS DE SOPORTE'!$V$5:$W$8,2,FALSE)</f>
        <v>1</v>
      </c>
      <c r="AJ260" s="201">
        <f>(AI260-AI$1132)/(AI$1133-AI$1132)</f>
        <v>0</v>
      </c>
      <c r="AK260" s="58" t="str">
        <f t="shared" ref="AK260:AK323" si="265">DC260</f>
        <v>Muy malo</v>
      </c>
      <c r="AL260" s="196">
        <f>IFERROR(SQRT(($E260-$E$1136)^2+($C260-$C$1136)^2),0)</f>
        <v>0.1101312241685569</v>
      </c>
      <c r="AM260" s="197" t="str">
        <f>IF(AL260&lt;=SMALL($AL$3:$AL$1130,1),"MAS PARECIDO","NO")</f>
        <v>NO</v>
      </c>
      <c r="AN260" s="197" t="str">
        <f>IF(AL260&lt;=SMALL($AL$3:$AL$1130,5),"SIMILAR","NO")</f>
        <v>NO</v>
      </c>
      <c r="AO260" s="197" t="str">
        <f t="shared" si="232"/>
        <v>N/A</v>
      </c>
      <c r="AP260" s="197">
        <f t="shared" si="233"/>
        <v>0</v>
      </c>
      <c r="AQ260" s="198">
        <f t="shared" si="234"/>
        <v>0</v>
      </c>
      <c r="AR260" s="196">
        <f>IFERROR(SQRT(($E260-$E$1136)^2+($H260-$H$1136)^2),0)</f>
        <v>0.33527181342100687</v>
      </c>
      <c r="AS260" s="197" t="str">
        <f>IF(AR260&lt;=SMALL(AR$3:AR$1130,1),"MAS PARECIDO","NO")</f>
        <v>NO</v>
      </c>
      <c r="AT260" s="197" t="str">
        <f>IF(AR260&lt;=SMALL(AR$3:AR$1130,5),"SIMILAR","NO")</f>
        <v>NO</v>
      </c>
      <c r="AU260" s="197" t="str">
        <f t="shared" si="235"/>
        <v>N/A</v>
      </c>
      <c r="AV260" s="197">
        <f t="shared" si="236"/>
        <v>0</v>
      </c>
      <c r="AW260" s="198">
        <f t="shared" si="237"/>
        <v>0</v>
      </c>
      <c r="AX260" s="199">
        <f>IFERROR(SQRT(($E260-$E$1136)^2+($K260-$K$1136)^2),0)</f>
        <v>3.6001080032400969E-2</v>
      </c>
      <c r="AY260" s="197" t="str">
        <f>IF(AX260&lt;=SMALL(AX$3:AX$1130,1),"MAS PARECIDO","NO")</f>
        <v>NO</v>
      </c>
      <c r="AZ260" s="197" t="str">
        <f>IF(AX260&lt;=SMALL(AX$3:AX$1130,5),"SIMILAR","NO")</f>
        <v>NO</v>
      </c>
      <c r="BA260" s="197" t="str">
        <f t="shared" si="238"/>
        <v>N/A</v>
      </c>
      <c r="BB260" s="197">
        <f t="shared" si="239"/>
        <v>0</v>
      </c>
      <c r="BC260" s="198">
        <f t="shared" si="240"/>
        <v>0</v>
      </c>
      <c r="BD260" s="196">
        <f>IFERROR(SQRT(($E260-$E$1136)^2+($O260-$O$1136)^2),0)</f>
        <v>3.6001080032400969E-2</v>
      </c>
      <c r="BE260" s="197" t="str">
        <f>IF(BD260&lt;=SMALL(BD$3:BD$1130,1),"MAS PARECIDO","NO")</f>
        <v>NO</v>
      </c>
      <c r="BF260" s="197" t="str">
        <f>IF(BD260&lt;=SMALL(BD$3:BD$1130,5),"SIMILAR","NO")</f>
        <v>NO</v>
      </c>
      <c r="BG260" s="197" t="str">
        <f t="shared" si="241"/>
        <v>N/A</v>
      </c>
      <c r="BH260" s="197">
        <f t="shared" si="242"/>
        <v>0</v>
      </c>
      <c r="BI260" s="198">
        <f t="shared" si="243"/>
        <v>0</v>
      </c>
      <c r="BJ260" s="199">
        <f>IFERROR(SQRT(($E260-$E$1136)^2+($R260-$R$1136)^2),0)</f>
        <v>3.6001080032400969E-2</v>
      </c>
      <c r="BK260" s="197" t="str">
        <f>IF(BJ260&lt;=SMALL(BJ$3:BJ$1130,1),"MAS PARECIDO","NO")</f>
        <v>NO</v>
      </c>
      <c r="BL260" s="197" t="str">
        <f>IF(BJ260&lt;=SMALL(BJ$3:BJ$1130,5),"SIMILAR","NO")</f>
        <v>NO</v>
      </c>
      <c r="BM260" s="197" t="str">
        <f t="shared" si="244"/>
        <v>N/A</v>
      </c>
      <c r="BN260" s="197">
        <f t="shared" si="245"/>
        <v>0</v>
      </c>
      <c r="BO260" s="198">
        <f t="shared" si="246"/>
        <v>0</v>
      </c>
      <c r="BP260" s="199">
        <f>IFERROR(SQRT(($E260-$E$1136)^2+($U260-$U$1136)^2),0)</f>
        <v>3.6001080032400969E-2</v>
      </c>
      <c r="BQ260" s="197" t="str">
        <f>IF(BP260&lt;=SMALL(BP$3:BP$1130,1),"MAS PARECIDO","NO")</f>
        <v>NO</v>
      </c>
      <c r="BR260" s="197" t="str">
        <f>IF(BP260&lt;=SMALL(BP$3:BP$1130,5),"SIMILAR","NO")</f>
        <v>NO</v>
      </c>
      <c r="BS260" s="197" t="str">
        <f t="shared" si="247"/>
        <v>N/A</v>
      </c>
      <c r="BT260" s="197">
        <f t="shared" si="248"/>
        <v>0</v>
      </c>
      <c r="BU260" s="198">
        <f t="shared" si="249"/>
        <v>0</v>
      </c>
      <c r="BV260" s="199">
        <f>IFERROR(SQRT(($E260-$E$1136)^2+($X260-$X$1136)^2),0)</f>
        <v>3.6001080032400969E-2</v>
      </c>
      <c r="BW260" s="197" t="str">
        <f>IF(BV260&lt;=SMALL(BV$3:BV$1130,1),"MAS PARECIDO","NO")</f>
        <v>NO</v>
      </c>
      <c r="BX260" s="197" t="str">
        <f>IF(BV260&lt;=SMALL(BV$3:BV$1130,5),"SIMILAR","NO")</f>
        <v>NO</v>
      </c>
      <c r="BY260" s="197" t="str">
        <f t="shared" si="250"/>
        <v>N/A</v>
      </c>
      <c r="BZ260" s="197">
        <f t="shared" si="251"/>
        <v>0</v>
      </c>
      <c r="CA260" s="198">
        <f t="shared" si="252"/>
        <v>0</v>
      </c>
      <c r="CB260" s="199">
        <f>IFERROR(SQRT(($E260-$E$1136)^2+($AA260-$AA$1136)^2),0)</f>
        <v>1.0006478290405167</v>
      </c>
      <c r="CC260" s="197" t="str">
        <f>IF(CB260&lt;=SMALL(CB$3:CB$1130,1),"MAS PARECIDO","NO")</f>
        <v>NO</v>
      </c>
      <c r="CD260" s="197" t="str">
        <f>IF(CB260&lt;=SMALL(CB$3:CB$1130,5),"SIMILAR","NO")</f>
        <v>NO</v>
      </c>
      <c r="CE260" s="197" t="str">
        <f t="shared" si="253"/>
        <v>N/A</v>
      </c>
      <c r="CF260" s="197">
        <f t="shared" si="254"/>
        <v>0</v>
      </c>
      <c r="CG260" s="198">
        <f t="shared" si="255"/>
        <v>0</v>
      </c>
      <c r="CH260" s="199">
        <f>IFERROR(SQRT(($E260-$E$1136)^2+($AD260-$AD$1136)^2),0)</f>
        <v>3.6001080032400969E-2</v>
      </c>
      <c r="CI260" s="197" t="str">
        <f>IF(CH260&lt;=SMALL(CH$3:CH$1130,1),"MAS PARECIDO","NO")</f>
        <v>NO</v>
      </c>
      <c r="CJ260" s="197" t="str">
        <f>IF(CH260&lt;=SMALL(CH$3:CH$1130,5),"SIMILAR","NO")</f>
        <v>NO</v>
      </c>
      <c r="CK260" s="197" t="str">
        <f t="shared" si="256"/>
        <v>N/A</v>
      </c>
      <c r="CL260" s="197">
        <f t="shared" si="257"/>
        <v>0</v>
      </c>
      <c r="CM260" s="198">
        <f t="shared" si="258"/>
        <v>0</v>
      </c>
      <c r="CN260" s="199">
        <f>IFERROR(SQRT(($E260-$E$1136)^2+($AG260-$AG$1136)^2),0)</f>
        <v>1.0006478290405167</v>
      </c>
      <c r="CO260" s="197" t="str">
        <f>IF(CN260&lt;=SMALL(CN$3:CN$1130,1),"MAS PARECIDO","NO")</f>
        <v>NO</v>
      </c>
      <c r="CP260" s="197" t="str">
        <f>IF(CN260&lt;=SMALL(CN$3:CN$1130,5),"SIMILAR","NO")</f>
        <v>NO</v>
      </c>
      <c r="CQ260" s="197" t="str">
        <f t="shared" si="259"/>
        <v>N/A</v>
      </c>
      <c r="CR260" s="197">
        <f t="shared" si="260"/>
        <v>0</v>
      </c>
      <c r="CS260" s="198">
        <f t="shared" si="261"/>
        <v>0</v>
      </c>
      <c r="CT260" s="199">
        <f>IFERROR(SQRT(($E260-$E$1136)^2+($AJ260-$AJ$1136)^2),0)</f>
        <v>3.6001080032400969E-2</v>
      </c>
      <c r="CU260" s="197" t="str">
        <f>IF(CT260&lt;=SMALL(CT$3:CT$1130,1),"MAS PARECIDO","NO")</f>
        <v>NO</v>
      </c>
      <c r="CV260" s="197" t="str">
        <f>IF(CT260&lt;=SMALL(CT$3:CT$1130,5),"SIMILAR","NO")</f>
        <v>NO</v>
      </c>
      <c r="CW260" s="197" t="str">
        <f t="shared" si="262"/>
        <v>N/A</v>
      </c>
      <c r="CX260" s="197">
        <f t="shared" si="263"/>
        <v>0</v>
      </c>
      <c r="CY260" s="198">
        <f t="shared" si="264"/>
        <v>0</v>
      </c>
      <c r="CZ260" s="2" t="s">
        <v>1750</v>
      </c>
      <c r="DA260" s="2" t="s">
        <v>1751</v>
      </c>
      <c r="DB260" s="2">
        <v>8</v>
      </c>
      <c r="DC260" s="2" t="s">
        <v>319</v>
      </c>
    </row>
    <row r="261" spans="1:107">
      <c r="A261" s="24" t="s">
        <v>512</v>
      </c>
      <c r="B261" s="46">
        <v>40768</v>
      </c>
      <c r="C261" s="190">
        <f>(B261-$B$1132)/($B$1133-$B$1132)</f>
        <v>4.2388895764046738E-2</v>
      </c>
      <c r="D261" s="46">
        <v>7600</v>
      </c>
      <c r="E261" s="190">
        <f>(D261-$D$1132)/($D$1133-$D$1132)</f>
        <v>1.5170455113653409E-2</v>
      </c>
      <c r="F261" s="46" t="s">
        <v>191</v>
      </c>
      <c r="G261" s="192">
        <f>VLOOKUP(F261,'DATOS DE SOPORTE'!$Y$5:$Z$8,2,FALSE)</f>
        <v>1</v>
      </c>
      <c r="H261" s="190">
        <f>(G261-$G$1132)/($G$1133-$G$1132)</f>
        <v>0</v>
      </c>
      <c r="I261" s="50">
        <v>1</v>
      </c>
      <c r="J261" s="200">
        <f t="shared" si="224"/>
        <v>1</v>
      </c>
      <c r="K261" s="190">
        <f>(J261-$J$1132)/($J$1133-$J$1132)</f>
        <v>0.2</v>
      </c>
      <c r="L261" s="193" t="str">
        <f t="shared" si="225"/>
        <v>SI</v>
      </c>
      <c r="M261" s="46" t="s">
        <v>192</v>
      </c>
      <c r="N261" s="192">
        <f t="shared" si="226"/>
        <v>2</v>
      </c>
      <c r="O261" s="190">
        <f>(N261-N$1132)/(N$1133-N$1132)</f>
        <v>1</v>
      </c>
      <c r="P261" s="46" t="s">
        <v>58</v>
      </c>
      <c r="Q261" s="192">
        <f t="shared" si="227"/>
        <v>3</v>
      </c>
      <c r="R261" s="190">
        <f>(Q261-Q$1132)/(Q$1133-Q$1132)</f>
        <v>1</v>
      </c>
      <c r="S261" s="46" t="s">
        <v>194</v>
      </c>
      <c r="T261" s="192">
        <f t="shared" si="228"/>
        <v>1</v>
      </c>
      <c r="U261" s="190">
        <f>(T261-T$1132)/(T$1133-T$1132)</f>
        <v>0</v>
      </c>
      <c r="V261" s="46" t="s">
        <v>62</v>
      </c>
      <c r="W261" s="194">
        <f>VLOOKUP(V261,'DATOS DE SOPORTE'!$S$5:$T$10,2,FALSE)</f>
        <v>1</v>
      </c>
      <c r="X261" s="201">
        <f>(W261-W$1132)/(W$1133-W$1132)</f>
        <v>0</v>
      </c>
      <c r="Y261" s="46" t="s">
        <v>188</v>
      </c>
      <c r="Z261" s="194">
        <f t="shared" si="229"/>
        <v>1</v>
      </c>
      <c r="AA261" s="201">
        <f>(Z261-Z$1132)/(Z$1133-Z$1132)</f>
        <v>0</v>
      </c>
      <c r="AB261" s="46" t="s">
        <v>136</v>
      </c>
      <c r="AC261" s="194">
        <f t="shared" si="230"/>
        <v>2</v>
      </c>
      <c r="AD261" s="201">
        <f>(AC261-AC$1132)/(AC$1133-AC$1132)</f>
        <v>1</v>
      </c>
      <c r="AE261" s="46" t="s">
        <v>188</v>
      </c>
      <c r="AF261" s="194">
        <f t="shared" si="231"/>
        <v>1</v>
      </c>
      <c r="AG261" s="201">
        <f>(AF261-AF$1132)/(AF$1133-AF$1132)</f>
        <v>0</v>
      </c>
      <c r="AH261" s="24" t="s">
        <v>67</v>
      </c>
      <c r="AI261" s="194">
        <f>VLOOKUP(AH261,'DATOS DE SOPORTE'!$V$5:$W$8,2,FALSE)</f>
        <v>1</v>
      </c>
      <c r="AJ261" s="201">
        <f>(AI261-AI$1132)/(AI$1133-AI$1132)</f>
        <v>0</v>
      </c>
      <c r="AK261" s="58" t="str">
        <f t="shared" si="265"/>
        <v>Bueno</v>
      </c>
      <c r="AL261" s="196">
        <f>IFERROR(SQRT(($E261-$E$1136)^2+($C261-$C$1136)^2),0)</f>
        <v>0.16345842467728597</v>
      </c>
      <c r="AM261" s="197" t="str">
        <f>IF(AL261&lt;=SMALL($AL$3:$AL$1130,1),"MAS PARECIDO","NO")</f>
        <v>NO</v>
      </c>
      <c r="AN261" s="197" t="str">
        <f>IF(AL261&lt;=SMALL($AL$3:$AL$1130,5),"SIMILAR","NO")</f>
        <v>NO</v>
      </c>
      <c r="AO261" s="197" t="str">
        <f t="shared" si="232"/>
        <v>N/A</v>
      </c>
      <c r="AP261" s="197">
        <f t="shared" si="233"/>
        <v>0</v>
      </c>
      <c r="AQ261" s="198">
        <f t="shared" si="234"/>
        <v>0</v>
      </c>
      <c r="AR261" s="196">
        <f>IFERROR(SQRT(($E261-$E$1136)^2+($H261-$H$1136)^2),0)</f>
        <v>0.33367973413759328</v>
      </c>
      <c r="AS261" s="197" t="str">
        <f>IF(AR261&lt;=SMALL(AR$3:AR$1130,1),"MAS PARECIDO","NO")</f>
        <v>NO</v>
      </c>
      <c r="AT261" s="197" t="str">
        <f>IF(AR261&lt;=SMALL(AR$3:AR$1130,5),"SIMILAR","NO")</f>
        <v>NO</v>
      </c>
      <c r="AU261" s="197" t="str">
        <f t="shared" si="235"/>
        <v>N/A</v>
      </c>
      <c r="AV261" s="197">
        <f t="shared" si="236"/>
        <v>0</v>
      </c>
      <c r="AW261" s="198">
        <f t="shared" si="237"/>
        <v>0</v>
      </c>
      <c r="AX261" s="199">
        <f>IFERROR(SQRT(($E261-$E$1136)^2+($K261-$K$1136)^2),0)</f>
        <v>1.520045601368041E-2</v>
      </c>
      <c r="AY261" s="197" t="str">
        <f>IF(AX261&lt;=SMALL(AX$3:AX$1130,1),"MAS PARECIDO","NO")</f>
        <v>NO</v>
      </c>
      <c r="AZ261" s="197" t="str">
        <f>IF(AX261&lt;=SMALL(AX$3:AX$1130,5),"SIMILAR","NO")</f>
        <v>NO</v>
      </c>
      <c r="BA261" s="197" t="str">
        <f t="shared" si="238"/>
        <v>N/A</v>
      </c>
      <c r="BB261" s="197">
        <f t="shared" si="239"/>
        <v>0</v>
      </c>
      <c r="BC261" s="198">
        <f t="shared" si="240"/>
        <v>0</v>
      </c>
      <c r="BD261" s="196">
        <f>IFERROR(SQRT(($E261-$E$1136)^2+($O261-$O$1136)^2),0)</f>
        <v>1.520045601368041E-2</v>
      </c>
      <c r="BE261" s="197" t="str">
        <f>IF(BD261&lt;=SMALL(BD$3:BD$1130,1),"MAS PARECIDO","NO")</f>
        <v>NO</v>
      </c>
      <c r="BF261" s="197" t="str">
        <f>IF(BD261&lt;=SMALL(BD$3:BD$1130,5),"SIMILAR","NO")</f>
        <v>NO</v>
      </c>
      <c r="BG261" s="197" t="str">
        <f t="shared" si="241"/>
        <v>N/A</v>
      </c>
      <c r="BH261" s="197">
        <f t="shared" si="242"/>
        <v>0</v>
      </c>
      <c r="BI261" s="198">
        <f t="shared" si="243"/>
        <v>0</v>
      </c>
      <c r="BJ261" s="199">
        <f>IFERROR(SQRT(($E261-$E$1136)^2+($R261-$R$1136)^2),0)</f>
        <v>0.50023100050179203</v>
      </c>
      <c r="BK261" s="197" t="str">
        <f>IF(BJ261&lt;=SMALL(BJ$3:BJ$1130,1),"MAS PARECIDO","NO")</f>
        <v>NO</v>
      </c>
      <c r="BL261" s="197" t="str">
        <f>IF(BJ261&lt;=SMALL(BJ$3:BJ$1130,5),"SIMILAR","NO")</f>
        <v>NO</v>
      </c>
      <c r="BM261" s="197" t="str">
        <f t="shared" si="244"/>
        <v>N/A</v>
      </c>
      <c r="BN261" s="197">
        <f t="shared" si="245"/>
        <v>0</v>
      </c>
      <c r="BO261" s="198">
        <f t="shared" si="246"/>
        <v>0</v>
      </c>
      <c r="BP261" s="199">
        <f>IFERROR(SQRT(($E261-$E$1136)^2+($U261-$U$1136)^2),0)</f>
        <v>1.520045601368041E-2</v>
      </c>
      <c r="BQ261" s="197" t="str">
        <f>IF(BP261&lt;=SMALL(BP$3:BP$1130,1),"MAS PARECIDO","NO")</f>
        <v>NO</v>
      </c>
      <c r="BR261" s="197" t="str">
        <f>IF(BP261&lt;=SMALL(BP$3:BP$1130,5),"SIMILAR","NO")</f>
        <v>NO</v>
      </c>
      <c r="BS261" s="197" t="str">
        <f t="shared" si="247"/>
        <v>N/A</v>
      </c>
      <c r="BT261" s="197">
        <f t="shared" si="248"/>
        <v>0</v>
      </c>
      <c r="BU261" s="198">
        <f t="shared" si="249"/>
        <v>0</v>
      </c>
      <c r="BV261" s="199">
        <f>IFERROR(SQRT(($E261-$E$1136)^2+($X261-$X$1136)^2),0)</f>
        <v>1.520045601368041E-2</v>
      </c>
      <c r="BW261" s="197" t="str">
        <f>IF(BV261&lt;=SMALL(BV$3:BV$1130,1),"MAS PARECIDO","NO")</f>
        <v>NO</v>
      </c>
      <c r="BX261" s="197" t="str">
        <f>IF(BV261&lt;=SMALL(BV$3:BV$1130,5),"SIMILAR","NO")</f>
        <v>NO</v>
      </c>
      <c r="BY261" s="197" t="str">
        <f t="shared" si="250"/>
        <v>N/A</v>
      </c>
      <c r="BZ261" s="197">
        <f t="shared" si="251"/>
        <v>0</v>
      </c>
      <c r="CA261" s="198">
        <f t="shared" si="252"/>
        <v>0</v>
      </c>
      <c r="CB261" s="199">
        <f>IFERROR(SQRT(($E261-$E$1136)^2+($AA261-$AA$1136)^2),0)</f>
        <v>1.520045601368041E-2</v>
      </c>
      <c r="CC261" s="197" t="str">
        <f>IF(CB261&lt;=SMALL(CB$3:CB$1130,1),"MAS PARECIDO","NO")</f>
        <v>NO</v>
      </c>
      <c r="CD261" s="197" t="str">
        <f>IF(CB261&lt;=SMALL(CB$3:CB$1130,5),"SIMILAR","NO")</f>
        <v>NO</v>
      </c>
      <c r="CE261" s="197" t="str">
        <f t="shared" si="253"/>
        <v>N/A</v>
      </c>
      <c r="CF261" s="197">
        <f t="shared" si="254"/>
        <v>0</v>
      </c>
      <c r="CG261" s="198">
        <f t="shared" si="255"/>
        <v>0</v>
      </c>
      <c r="CH261" s="199">
        <f>IFERROR(SQRT(($E261-$E$1136)^2+($AD261-$AD$1136)^2),0)</f>
        <v>1.520045601368041E-2</v>
      </c>
      <c r="CI261" s="197" t="str">
        <f>IF(CH261&lt;=SMALL(CH$3:CH$1130,1),"MAS PARECIDO","NO")</f>
        <v>NO</v>
      </c>
      <c r="CJ261" s="197" t="str">
        <f>IF(CH261&lt;=SMALL(CH$3:CH$1130,5),"SIMILAR","NO")</f>
        <v>NO</v>
      </c>
      <c r="CK261" s="197" t="str">
        <f t="shared" si="256"/>
        <v>N/A</v>
      </c>
      <c r="CL261" s="197">
        <f t="shared" si="257"/>
        <v>0</v>
      </c>
      <c r="CM261" s="198">
        <f t="shared" si="258"/>
        <v>0</v>
      </c>
      <c r="CN261" s="199">
        <f>IFERROR(SQRT(($E261-$E$1136)^2+($AG261-$AG$1136)^2),0)</f>
        <v>1.0001155202590468</v>
      </c>
      <c r="CO261" s="197" t="str">
        <f>IF(CN261&lt;=SMALL(CN$3:CN$1130,1),"MAS PARECIDO","NO")</f>
        <v>NO</v>
      </c>
      <c r="CP261" s="197" t="str">
        <f>IF(CN261&lt;=SMALL(CN$3:CN$1130,5),"SIMILAR","NO")</f>
        <v>NO</v>
      </c>
      <c r="CQ261" s="197" t="str">
        <f t="shared" si="259"/>
        <v>N/A</v>
      </c>
      <c r="CR261" s="197">
        <f t="shared" si="260"/>
        <v>0</v>
      </c>
      <c r="CS261" s="198">
        <f t="shared" si="261"/>
        <v>0</v>
      </c>
      <c r="CT261" s="199">
        <f>IFERROR(SQRT(($E261-$E$1136)^2+($AJ261-$AJ$1136)^2),0)</f>
        <v>1.520045601368041E-2</v>
      </c>
      <c r="CU261" s="197" t="str">
        <f>IF(CT261&lt;=SMALL(CT$3:CT$1130,1),"MAS PARECIDO","NO")</f>
        <v>NO</v>
      </c>
      <c r="CV261" s="197" t="str">
        <f>IF(CT261&lt;=SMALL(CT$3:CT$1130,5),"SIMILAR","NO")</f>
        <v>NO</v>
      </c>
      <c r="CW261" s="197" t="str">
        <f t="shared" si="262"/>
        <v>N/A</v>
      </c>
      <c r="CX261" s="197">
        <f t="shared" si="263"/>
        <v>0</v>
      </c>
      <c r="CY261" s="198">
        <f t="shared" si="264"/>
        <v>0</v>
      </c>
      <c r="CZ261" s="2" t="s">
        <v>1752</v>
      </c>
      <c r="DA261" s="2" t="s">
        <v>1753</v>
      </c>
      <c r="DB261" s="2">
        <v>0</v>
      </c>
      <c r="DC261" s="2" t="s">
        <v>189</v>
      </c>
    </row>
    <row r="262" spans="1:107">
      <c r="A262" s="24" t="s">
        <v>513</v>
      </c>
      <c r="B262" s="46">
        <v>81120</v>
      </c>
      <c r="C262" s="190">
        <f>(B262-$B$1132)/($B$1133-$B$1132)</f>
        <v>8.9556881484977049E-2</v>
      </c>
      <c r="D262" s="46"/>
      <c r="E262" s="190">
        <f>(D262-$D$1132)/($D$1133-$D$1132)</f>
        <v>-3.0000900027000811E-5</v>
      </c>
      <c r="F262" s="46" t="s">
        <v>53</v>
      </c>
      <c r="G262" s="192">
        <f>VLOOKUP(F262,'DATOS DE SOPORTE'!$Y$5:$Z$8,2,FALSE)</f>
        <v>2</v>
      </c>
      <c r="H262" s="190">
        <f>(G262-$G$1132)/($G$1133-$G$1132)</f>
        <v>0.33333333333333331</v>
      </c>
      <c r="I262" s="50">
        <v>3</v>
      </c>
      <c r="J262" s="200">
        <f t="shared" si="224"/>
        <v>3</v>
      </c>
      <c r="K262" s="190">
        <f>(J262-$J$1132)/($J$1133-$J$1132)</f>
        <v>0.6</v>
      </c>
      <c r="L262" s="193" t="str">
        <f t="shared" si="225"/>
        <v>SI</v>
      </c>
      <c r="M262" s="46" t="s">
        <v>192</v>
      </c>
      <c r="N262" s="192">
        <f t="shared" si="226"/>
        <v>2</v>
      </c>
      <c r="O262" s="190">
        <f>(N262-N$1132)/(N$1133-N$1132)</f>
        <v>1</v>
      </c>
      <c r="P262" s="46" t="s">
        <v>193</v>
      </c>
      <c r="Q262" s="192">
        <f t="shared" si="227"/>
        <v>2</v>
      </c>
      <c r="R262" s="190">
        <f>(Q262-Q$1132)/(Q$1133-Q$1132)</f>
        <v>0.5</v>
      </c>
      <c r="S262" s="46" t="s">
        <v>60</v>
      </c>
      <c r="T262" s="192">
        <f t="shared" si="228"/>
        <v>2</v>
      </c>
      <c r="U262" s="190">
        <f>(T262-T$1132)/(T$1133-T$1132)</f>
        <v>1</v>
      </c>
      <c r="V262" s="46" t="s">
        <v>62</v>
      </c>
      <c r="W262" s="194">
        <f>VLOOKUP(V262,'DATOS DE SOPORTE'!$S$5:$T$10,2,FALSE)</f>
        <v>1</v>
      </c>
      <c r="X262" s="201">
        <f>(W262-W$1132)/(W$1133-W$1132)</f>
        <v>0</v>
      </c>
      <c r="Y262" s="46" t="s">
        <v>188</v>
      </c>
      <c r="Z262" s="194">
        <f t="shared" si="229"/>
        <v>1</v>
      </c>
      <c r="AA262" s="201">
        <f>(Z262-Z$1132)/(Z$1133-Z$1132)</f>
        <v>0</v>
      </c>
      <c r="AB262" s="46" t="s">
        <v>136</v>
      </c>
      <c r="AC262" s="194">
        <f t="shared" si="230"/>
        <v>2</v>
      </c>
      <c r="AD262" s="201">
        <f>(AC262-AC$1132)/(AC$1133-AC$1132)</f>
        <v>1</v>
      </c>
      <c r="AE262" s="46" t="s">
        <v>188</v>
      </c>
      <c r="AF262" s="194">
        <f t="shared" si="231"/>
        <v>1</v>
      </c>
      <c r="AG262" s="201">
        <f>(AF262-AF$1132)/(AF$1133-AF$1132)</f>
        <v>0</v>
      </c>
      <c r="AH262" s="24" t="s">
        <v>67</v>
      </c>
      <c r="AI262" s="194">
        <f>VLOOKUP(AH262,'DATOS DE SOPORTE'!$V$5:$W$8,2,FALSE)</f>
        <v>1</v>
      </c>
      <c r="AJ262" s="201">
        <f>(AI262-AI$1132)/(AI$1133-AI$1132)</f>
        <v>0</v>
      </c>
      <c r="AK262" s="58" t="str">
        <f t="shared" si="265"/>
        <v>Bueno</v>
      </c>
      <c r="AL262" s="196">
        <f>IFERROR(SQRT(($E262-$E$1136)^2+($C262-$C$1136)^2),0)</f>
        <v>0.11558213788871903</v>
      </c>
      <c r="AM262" s="197" t="str">
        <f>IF(AL262&lt;=SMALL($AL$3:$AL$1130,1),"MAS PARECIDO","NO")</f>
        <v>NO</v>
      </c>
      <c r="AN262" s="197" t="str">
        <f>IF(AL262&lt;=SMALL($AL$3:$AL$1130,5),"SIMILAR","NO")</f>
        <v>NO</v>
      </c>
      <c r="AO262" s="197" t="str">
        <f t="shared" si="232"/>
        <v>N/A</v>
      </c>
      <c r="AP262" s="197">
        <f t="shared" si="233"/>
        <v>0</v>
      </c>
      <c r="AQ262" s="198">
        <f t="shared" si="234"/>
        <v>0</v>
      </c>
      <c r="AR262" s="196">
        <f>IFERROR(SQRT(($E262-$E$1136)^2+($H262-$H$1136)^2),0)</f>
        <v>0</v>
      </c>
      <c r="AS262" s="197" t="str">
        <f>IF(AR262&lt;=SMALL(AR$3:AR$1130,1),"MAS PARECIDO","NO")</f>
        <v>MAS PARECIDO</v>
      </c>
      <c r="AT262" s="197" t="str">
        <f>IF(AR262&lt;=SMALL(AR$3:AR$1130,5),"SIMILAR","NO")</f>
        <v>SIMILAR</v>
      </c>
      <c r="AU262" s="197" t="str">
        <f t="shared" si="235"/>
        <v>Bueno</v>
      </c>
      <c r="AV262" s="197">
        <f t="shared" si="236"/>
        <v>1</v>
      </c>
      <c r="AW262" s="198">
        <f t="shared" si="237"/>
        <v>81120</v>
      </c>
      <c r="AX262" s="199">
        <f>IFERROR(SQRT(($E262-$E$1136)^2+($K262-$K$1136)^2),0)</f>
        <v>0.39999999999999997</v>
      </c>
      <c r="AY262" s="197" t="str">
        <f>IF(AX262&lt;=SMALL(AX$3:AX$1130,1),"MAS PARECIDO","NO")</f>
        <v>NO</v>
      </c>
      <c r="AZ262" s="197" t="str">
        <f>IF(AX262&lt;=SMALL(AX$3:AX$1130,5),"SIMILAR","NO")</f>
        <v>NO</v>
      </c>
      <c r="BA262" s="197" t="str">
        <f t="shared" si="238"/>
        <v>N/A</v>
      </c>
      <c r="BB262" s="197">
        <f t="shared" si="239"/>
        <v>0</v>
      </c>
      <c r="BC262" s="198">
        <f t="shared" si="240"/>
        <v>0</v>
      </c>
      <c r="BD262" s="196">
        <f>IFERROR(SQRT(($E262-$E$1136)^2+($O262-$O$1136)^2),0)</f>
        <v>0</v>
      </c>
      <c r="BE262" s="197" t="str">
        <f>IF(BD262&lt;=SMALL(BD$3:BD$1130,1),"MAS PARECIDO","NO")</f>
        <v>MAS PARECIDO</v>
      </c>
      <c r="BF262" s="197" t="str">
        <f>IF(BD262&lt;=SMALL(BD$3:BD$1130,5),"SIMILAR","NO")</f>
        <v>SIMILAR</v>
      </c>
      <c r="BG262" s="197" t="str">
        <f t="shared" si="241"/>
        <v>Bueno</v>
      </c>
      <c r="BH262" s="197">
        <f t="shared" si="242"/>
        <v>1</v>
      </c>
      <c r="BI262" s="198">
        <f t="shared" si="243"/>
        <v>81120</v>
      </c>
      <c r="BJ262" s="199">
        <f>IFERROR(SQRT(($E262-$E$1136)^2+($R262-$R$1136)^2),0)</f>
        <v>0</v>
      </c>
      <c r="BK262" s="197" t="str">
        <f>IF(BJ262&lt;=SMALL(BJ$3:BJ$1130,1),"MAS PARECIDO","NO")</f>
        <v>MAS PARECIDO</v>
      </c>
      <c r="BL262" s="197" t="str">
        <f>IF(BJ262&lt;=SMALL(BJ$3:BJ$1130,5),"SIMILAR","NO")</f>
        <v>SIMILAR</v>
      </c>
      <c r="BM262" s="197" t="str">
        <f t="shared" si="244"/>
        <v>Bueno</v>
      </c>
      <c r="BN262" s="197">
        <f t="shared" si="245"/>
        <v>1</v>
      </c>
      <c r="BO262" s="198">
        <f t="shared" si="246"/>
        <v>81120</v>
      </c>
      <c r="BP262" s="199">
        <f>IFERROR(SQRT(($E262-$E$1136)^2+($U262-$U$1136)^2),0)</f>
        <v>1</v>
      </c>
      <c r="BQ262" s="197" t="str">
        <f>IF(BP262&lt;=SMALL(BP$3:BP$1130,1),"MAS PARECIDO","NO")</f>
        <v>NO</v>
      </c>
      <c r="BR262" s="197" t="str">
        <f>IF(BP262&lt;=SMALL(BP$3:BP$1130,5),"SIMILAR","NO")</f>
        <v>NO</v>
      </c>
      <c r="BS262" s="197" t="str">
        <f t="shared" si="247"/>
        <v>N/A</v>
      </c>
      <c r="BT262" s="197">
        <f t="shared" si="248"/>
        <v>0</v>
      </c>
      <c r="BU262" s="198">
        <f t="shared" si="249"/>
        <v>0</v>
      </c>
      <c r="BV262" s="199">
        <f>IFERROR(SQRT(($E262-$E$1136)^2+($X262-$X$1136)^2),0)</f>
        <v>0</v>
      </c>
      <c r="BW262" s="197" t="str">
        <f>IF(BV262&lt;=SMALL(BV$3:BV$1130,1),"MAS PARECIDO","NO")</f>
        <v>MAS PARECIDO</v>
      </c>
      <c r="BX262" s="197" t="str">
        <f>IF(BV262&lt;=SMALL(BV$3:BV$1130,5),"SIMILAR","NO")</f>
        <v>SIMILAR</v>
      </c>
      <c r="BY262" s="197" t="str">
        <f t="shared" si="250"/>
        <v>Bueno</v>
      </c>
      <c r="BZ262" s="197">
        <f t="shared" si="251"/>
        <v>1</v>
      </c>
      <c r="CA262" s="198">
        <f t="shared" si="252"/>
        <v>81120</v>
      </c>
      <c r="CB262" s="199">
        <f>IFERROR(SQRT(($E262-$E$1136)^2+($AA262-$AA$1136)^2),0)</f>
        <v>0</v>
      </c>
      <c r="CC262" s="197" t="str">
        <f>IF(CB262&lt;=SMALL(CB$3:CB$1130,1),"MAS PARECIDO","NO")</f>
        <v>MAS PARECIDO</v>
      </c>
      <c r="CD262" s="197" t="str">
        <f>IF(CB262&lt;=SMALL(CB$3:CB$1130,5),"SIMILAR","NO")</f>
        <v>SIMILAR</v>
      </c>
      <c r="CE262" s="197" t="str">
        <f t="shared" si="253"/>
        <v>Bueno</v>
      </c>
      <c r="CF262" s="197">
        <f t="shared" si="254"/>
        <v>1</v>
      </c>
      <c r="CG262" s="198">
        <f t="shared" si="255"/>
        <v>81120</v>
      </c>
      <c r="CH262" s="199">
        <f>IFERROR(SQRT(($E262-$E$1136)^2+($AD262-$AD$1136)^2),0)</f>
        <v>0</v>
      </c>
      <c r="CI262" s="197" t="str">
        <f>IF(CH262&lt;=SMALL(CH$3:CH$1130,1),"MAS PARECIDO","NO")</f>
        <v>MAS PARECIDO</v>
      </c>
      <c r="CJ262" s="197" t="str">
        <f>IF(CH262&lt;=SMALL(CH$3:CH$1130,5),"SIMILAR","NO")</f>
        <v>SIMILAR</v>
      </c>
      <c r="CK262" s="197" t="str">
        <f t="shared" si="256"/>
        <v>Bueno</v>
      </c>
      <c r="CL262" s="197">
        <f t="shared" si="257"/>
        <v>1</v>
      </c>
      <c r="CM262" s="198">
        <f t="shared" si="258"/>
        <v>81120</v>
      </c>
      <c r="CN262" s="199">
        <f>IFERROR(SQRT(($E262-$E$1136)^2+($AG262-$AG$1136)^2),0)</f>
        <v>1</v>
      </c>
      <c r="CO262" s="197" t="str">
        <f>IF(CN262&lt;=SMALL(CN$3:CN$1130,1),"MAS PARECIDO","NO")</f>
        <v>NO</v>
      </c>
      <c r="CP262" s="197" t="str">
        <f>IF(CN262&lt;=SMALL(CN$3:CN$1130,5),"SIMILAR","NO")</f>
        <v>NO</v>
      </c>
      <c r="CQ262" s="197" t="str">
        <f t="shared" si="259"/>
        <v>N/A</v>
      </c>
      <c r="CR262" s="197">
        <f t="shared" si="260"/>
        <v>0</v>
      </c>
      <c r="CS262" s="198">
        <f t="shared" si="261"/>
        <v>0</v>
      </c>
      <c r="CT262" s="199">
        <f>IFERROR(SQRT(($E262-$E$1136)^2+($AJ262-$AJ$1136)^2),0)</f>
        <v>0</v>
      </c>
      <c r="CU262" s="197" t="str">
        <f>IF(CT262&lt;=SMALL(CT$3:CT$1130,1),"MAS PARECIDO","NO")</f>
        <v>MAS PARECIDO</v>
      </c>
      <c r="CV262" s="197" t="str">
        <f>IF(CT262&lt;=SMALL(CT$3:CT$1130,5),"SIMILAR","NO")</f>
        <v>SIMILAR</v>
      </c>
      <c r="CW262" s="197" t="str">
        <f t="shared" si="262"/>
        <v>Bueno</v>
      </c>
      <c r="CX262" s="197">
        <f t="shared" si="263"/>
        <v>1</v>
      </c>
      <c r="CY262" s="198">
        <f t="shared" si="264"/>
        <v>81120</v>
      </c>
      <c r="CZ262" s="2" t="s">
        <v>1754</v>
      </c>
      <c r="DA262" s="2" t="s">
        <v>1755</v>
      </c>
      <c r="DB262" s="2">
        <v>0</v>
      </c>
      <c r="DC262" s="2" t="s">
        <v>189</v>
      </c>
    </row>
    <row r="263" spans="1:107">
      <c r="A263" s="24" t="s">
        <v>514</v>
      </c>
      <c r="B263" s="46">
        <v>103896</v>
      </c>
      <c r="C263" s="190">
        <f>(B263-$B$1132)/($B$1133-$B$1132)</f>
        <v>0.11618004868313102</v>
      </c>
      <c r="D263" s="46">
        <v>15000</v>
      </c>
      <c r="E263" s="190">
        <f>(D263-$D$1132)/($D$1133-$D$1132)</f>
        <v>2.9970899126973809E-2</v>
      </c>
      <c r="F263" s="46" t="s">
        <v>191</v>
      </c>
      <c r="G263" s="192">
        <f>VLOOKUP(F263,'DATOS DE SOPORTE'!$Y$5:$Z$8,2,FALSE)</f>
        <v>1</v>
      </c>
      <c r="H263" s="190">
        <f>(G263-$G$1132)/($G$1133-$G$1132)</f>
        <v>0</v>
      </c>
      <c r="I263" s="50">
        <v>0</v>
      </c>
      <c r="J263" s="200">
        <f t="shared" si="224"/>
        <v>0</v>
      </c>
      <c r="K263" s="190">
        <f>(J263-$J$1132)/($J$1133-$J$1132)</f>
        <v>0</v>
      </c>
      <c r="L263" s="193" t="str">
        <f t="shared" si="225"/>
        <v>NO</v>
      </c>
      <c r="M263" s="46" t="s">
        <v>192</v>
      </c>
      <c r="N263" s="192">
        <f t="shared" si="226"/>
        <v>2</v>
      </c>
      <c r="O263" s="190">
        <f>(N263-N$1132)/(N$1133-N$1132)</f>
        <v>1</v>
      </c>
      <c r="P263" s="46" t="s">
        <v>193</v>
      </c>
      <c r="Q263" s="192">
        <f t="shared" si="227"/>
        <v>2</v>
      </c>
      <c r="R263" s="190">
        <f>(Q263-Q$1132)/(Q$1133-Q$1132)</f>
        <v>0.5</v>
      </c>
      <c r="S263" s="46" t="s">
        <v>194</v>
      </c>
      <c r="T263" s="192">
        <f t="shared" si="228"/>
        <v>1</v>
      </c>
      <c r="U263" s="190">
        <f>(T263-T$1132)/(T$1133-T$1132)</f>
        <v>0</v>
      </c>
      <c r="V263" s="46" t="s">
        <v>62</v>
      </c>
      <c r="W263" s="194">
        <f>VLOOKUP(V263,'DATOS DE SOPORTE'!$S$5:$T$10,2,FALSE)</f>
        <v>1</v>
      </c>
      <c r="X263" s="201">
        <f>(W263-W$1132)/(W$1133-W$1132)</f>
        <v>0</v>
      </c>
      <c r="Y263" s="46" t="s">
        <v>188</v>
      </c>
      <c r="Z263" s="194">
        <f t="shared" si="229"/>
        <v>1</v>
      </c>
      <c r="AA263" s="201">
        <f>(Z263-Z$1132)/(Z$1133-Z$1132)</f>
        <v>0</v>
      </c>
      <c r="AB263" s="46" t="s">
        <v>136</v>
      </c>
      <c r="AC263" s="194">
        <f t="shared" si="230"/>
        <v>2</v>
      </c>
      <c r="AD263" s="201">
        <f>(AC263-AC$1132)/(AC$1133-AC$1132)</f>
        <v>1</v>
      </c>
      <c r="AE263" s="46" t="s">
        <v>136</v>
      </c>
      <c r="AF263" s="194">
        <f t="shared" si="231"/>
        <v>2</v>
      </c>
      <c r="AG263" s="201">
        <f>(AF263-AF$1132)/(AF$1133-AF$1132)</f>
        <v>1</v>
      </c>
      <c r="AH263" s="24" t="s">
        <v>67</v>
      </c>
      <c r="AI263" s="194">
        <f>VLOOKUP(AH263,'DATOS DE SOPORTE'!$V$5:$W$8,2,FALSE)</f>
        <v>1</v>
      </c>
      <c r="AJ263" s="201">
        <f>(AI263-AI$1132)/(AI$1133-AI$1132)</f>
        <v>0</v>
      </c>
      <c r="AK263" s="58" t="str">
        <f t="shared" si="265"/>
        <v>Muy malo</v>
      </c>
      <c r="AL263" s="196">
        <f>IFERROR(SQRT(($E263-$E$1136)^2+($C263-$C$1136)^2),0)</f>
        <v>9.3881587485272699E-2</v>
      </c>
      <c r="AM263" s="197" t="str">
        <f>IF(AL263&lt;=SMALL($AL$3:$AL$1130,1),"MAS PARECIDO","NO")</f>
        <v>NO</v>
      </c>
      <c r="AN263" s="197" t="str">
        <f>IF(AL263&lt;=SMALL($AL$3:$AL$1130,5),"SIMILAR","NO")</f>
        <v>NO</v>
      </c>
      <c r="AO263" s="197" t="str">
        <f t="shared" si="232"/>
        <v>N/A</v>
      </c>
      <c r="AP263" s="197">
        <f t="shared" si="233"/>
        <v>0</v>
      </c>
      <c r="AQ263" s="198">
        <f t="shared" si="234"/>
        <v>0</v>
      </c>
      <c r="AR263" s="196">
        <f>IFERROR(SQRT(($E263-$E$1136)^2+($H263-$H$1136)^2),0)</f>
        <v>0.33468069127683658</v>
      </c>
      <c r="AS263" s="197" t="str">
        <f>IF(AR263&lt;=SMALL(AR$3:AR$1130,1),"MAS PARECIDO","NO")</f>
        <v>NO</v>
      </c>
      <c r="AT263" s="197" t="str">
        <f>IF(AR263&lt;=SMALL(AR$3:AR$1130,5),"SIMILAR","NO")</f>
        <v>NO</v>
      </c>
      <c r="AU263" s="197" t="str">
        <f t="shared" si="235"/>
        <v>N/A</v>
      </c>
      <c r="AV263" s="197">
        <f t="shared" si="236"/>
        <v>0</v>
      </c>
      <c r="AW263" s="198">
        <f t="shared" si="237"/>
        <v>0</v>
      </c>
      <c r="AX263" s="199">
        <f>IFERROR(SQRT(($E263-$E$1136)^2+($K263-$K$1136)^2),0)</f>
        <v>0.20223761767393844</v>
      </c>
      <c r="AY263" s="197" t="str">
        <f>IF(AX263&lt;=SMALL(AX$3:AX$1130,1),"MAS PARECIDO","NO")</f>
        <v>NO</v>
      </c>
      <c r="AZ263" s="197" t="str">
        <f>IF(AX263&lt;=SMALL(AX$3:AX$1130,5),"SIMILAR","NO")</f>
        <v>NO</v>
      </c>
      <c r="BA263" s="197" t="str">
        <f t="shared" si="238"/>
        <v>N/A</v>
      </c>
      <c r="BB263" s="197">
        <f t="shared" si="239"/>
        <v>0</v>
      </c>
      <c r="BC263" s="198">
        <f t="shared" si="240"/>
        <v>0</v>
      </c>
      <c r="BD263" s="196">
        <f>IFERROR(SQRT(($E263-$E$1136)^2+($O263-$O$1136)^2),0)</f>
        <v>3.0000900027000808E-2</v>
      </c>
      <c r="BE263" s="197" t="str">
        <f>IF(BD263&lt;=SMALL(BD$3:BD$1130,1),"MAS PARECIDO","NO")</f>
        <v>NO</v>
      </c>
      <c r="BF263" s="197" t="str">
        <f>IF(BD263&lt;=SMALL(BD$3:BD$1130,5),"SIMILAR","NO")</f>
        <v>NO</v>
      </c>
      <c r="BG263" s="197" t="str">
        <f t="shared" si="241"/>
        <v>N/A</v>
      </c>
      <c r="BH263" s="197">
        <f t="shared" si="242"/>
        <v>0</v>
      </c>
      <c r="BI263" s="198">
        <f t="shared" si="243"/>
        <v>0</v>
      </c>
      <c r="BJ263" s="199">
        <f>IFERROR(SQRT(($E263-$E$1136)^2+($R263-$R$1136)^2),0)</f>
        <v>3.0000900027000808E-2</v>
      </c>
      <c r="BK263" s="197" t="str">
        <f>IF(BJ263&lt;=SMALL(BJ$3:BJ$1130,1),"MAS PARECIDO","NO")</f>
        <v>NO</v>
      </c>
      <c r="BL263" s="197" t="str">
        <f>IF(BJ263&lt;=SMALL(BJ$3:BJ$1130,5),"SIMILAR","NO")</f>
        <v>NO</v>
      </c>
      <c r="BM263" s="197" t="str">
        <f t="shared" si="244"/>
        <v>N/A</v>
      </c>
      <c r="BN263" s="197">
        <f t="shared" si="245"/>
        <v>0</v>
      </c>
      <c r="BO263" s="198">
        <f t="shared" si="246"/>
        <v>0</v>
      </c>
      <c r="BP263" s="199">
        <f>IFERROR(SQRT(($E263-$E$1136)^2+($U263-$U$1136)^2),0)</f>
        <v>3.0000900027000808E-2</v>
      </c>
      <c r="BQ263" s="197" t="str">
        <f>IF(BP263&lt;=SMALL(BP$3:BP$1130,1),"MAS PARECIDO","NO")</f>
        <v>NO</v>
      </c>
      <c r="BR263" s="197" t="str">
        <f>IF(BP263&lt;=SMALL(BP$3:BP$1130,5),"SIMILAR","NO")</f>
        <v>NO</v>
      </c>
      <c r="BS263" s="197" t="str">
        <f t="shared" si="247"/>
        <v>N/A</v>
      </c>
      <c r="BT263" s="197">
        <f t="shared" si="248"/>
        <v>0</v>
      </c>
      <c r="BU263" s="198">
        <f t="shared" si="249"/>
        <v>0</v>
      </c>
      <c r="BV263" s="199">
        <f>IFERROR(SQRT(($E263-$E$1136)^2+($X263-$X$1136)^2),0)</f>
        <v>3.0000900027000808E-2</v>
      </c>
      <c r="BW263" s="197" t="str">
        <f>IF(BV263&lt;=SMALL(BV$3:BV$1130,1),"MAS PARECIDO","NO")</f>
        <v>NO</v>
      </c>
      <c r="BX263" s="197" t="str">
        <f>IF(BV263&lt;=SMALL(BV$3:BV$1130,5),"SIMILAR","NO")</f>
        <v>NO</v>
      </c>
      <c r="BY263" s="197" t="str">
        <f t="shared" si="250"/>
        <v>N/A</v>
      </c>
      <c r="BZ263" s="197">
        <f t="shared" si="251"/>
        <v>0</v>
      </c>
      <c r="CA263" s="198">
        <f t="shared" si="252"/>
        <v>0</v>
      </c>
      <c r="CB263" s="199">
        <f>IFERROR(SQRT(($E263-$E$1136)^2+($AA263-$AA$1136)^2),0)</f>
        <v>3.0000900027000808E-2</v>
      </c>
      <c r="CC263" s="197" t="str">
        <f>IF(CB263&lt;=SMALL(CB$3:CB$1130,1),"MAS PARECIDO","NO")</f>
        <v>NO</v>
      </c>
      <c r="CD263" s="197" t="str">
        <f>IF(CB263&lt;=SMALL(CB$3:CB$1130,5),"SIMILAR","NO")</f>
        <v>NO</v>
      </c>
      <c r="CE263" s="197" t="str">
        <f t="shared" si="253"/>
        <v>N/A</v>
      </c>
      <c r="CF263" s="197">
        <f t="shared" si="254"/>
        <v>0</v>
      </c>
      <c r="CG263" s="198">
        <f t="shared" si="255"/>
        <v>0</v>
      </c>
      <c r="CH263" s="199">
        <f>IFERROR(SQRT(($E263-$E$1136)^2+($AD263-$AD$1136)^2),0)</f>
        <v>3.0000900027000808E-2</v>
      </c>
      <c r="CI263" s="197" t="str">
        <f>IF(CH263&lt;=SMALL(CH$3:CH$1130,1),"MAS PARECIDO","NO")</f>
        <v>NO</v>
      </c>
      <c r="CJ263" s="197" t="str">
        <f>IF(CH263&lt;=SMALL(CH$3:CH$1130,5),"SIMILAR","NO")</f>
        <v>NO</v>
      </c>
      <c r="CK263" s="197" t="str">
        <f t="shared" si="256"/>
        <v>N/A</v>
      </c>
      <c r="CL263" s="197">
        <f t="shared" si="257"/>
        <v>0</v>
      </c>
      <c r="CM263" s="198">
        <f t="shared" si="258"/>
        <v>0</v>
      </c>
      <c r="CN263" s="199">
        <f>IFERROR(SQRT(($E263-$E$1136)^2+($AG263-$AG$1136)^2),0)</f>
        <v>3.0000900027000808E-2</v>
      </c>
      <c r="CO263" s="197" t="str">
        <f>IF(CN263&lt;=SMALL(CN$3:CN$1130,1),"MAS PARECIDO","NO")</f>
        <v>NO</v>
      </c>
      <c r="CP263" s="197" t="str">
        <f>IF(CN263&lt;=SMALL(CN$3:CN$1130,5),"SIMILAR","NO")</f>
        <v>NO</v>
      </c>
      <c r="CQ263" s="197" t="str">
        <f t="shared" si="259"/>
        <v>N/A</v>
      </c>
      <c r="CR263" s="197">
        <f t="shared" si="260"/>
        <v>0</v>
      </c>
      <c r="CS263" s="198">
        <f t="shared" si="261"/>
        <v>0</v>
      </c>
      <c r="CT263" s="199">
        <f>IFERROR(SQRT(($E263-$E$1136)^2+($AJ263-$AJ$1136)^2),0)</f>
        <v>3.0000900027000808E-2</v>
      </c>
      <c r="CU263" s="197" t="str">
        <f>IF(CT263&lt;=SMALL(CT$3:CT$1130,1),"MAS PARECIDO","NO")</f>
        <v>NO</v>
      </c>
      <c r="CV263" s="197" t="str">
        <f>IF(CT263&lt;=SMALL(CT$3:CT$1130,5),"SIMILAR","NO")</f>
        <v>NO</v>
      </c>
      <c r="CW263" s="197" t="str">
        <f t="shared" si="262"/>
        <v>N/A</v>
      </c>
      <c r="CX263" s="197">
        <f t="shared" si="263"/>
        <v>0</v>
      </c>
      <c r="CY263" s="198">
        <f t="shared" si="264"/>
        <v>0</v>
      </c>
      <c r="CZ263" s="2" t="s">
        <v>1756</v>
      </c>
      <c r="DA263" s="2" t="s">
        <v>1757</v>
      </c>
      <c r="DB263" s="2">
        <v>4</v>
      </c>
      <c r="DC263" s="2" t="s">
        <v>319</v>
      </c>
    </row>
    <row r="264" spans="1:107">
      <c r="A264" s="24" t="s">
        <v>515</v>
      </c>
      <c r="B264" s="46">
        <v>81246.62</v>
      </c>
      <c r="C264" s="190">
        <f>(B264-$B$1132)/($B$1133-$B$1132)</f>
        <v>8.970488927522248E-2</v>
      </c>
      <c r="D264" s="46">
        <v>13000</v>
      </c>
      <c r="E264" s="190">
        <f>(D264-$D$1132)/($D$1133-$D$1132)</f>
        <v>2.59707791233737E-2</v>
      </c>
      <c r="F264" s="46" t="s">
        <v>191</v>
      </c>
      <c r="G264" s="192">
        <f>VLOOKUP(F264,'DATOS DE SOPORTE'!$Y$5:$Z$8,2,FALSE)</f>
        <v>1</v>
      </c>
      <c r="H264" s="190">
        <f>(G264-$G$1132)/($G$1133-$G$1132)</f>
        <v>0</v>
      </c>
      <c r="I264" s="50"/>
      <c r="J264" s="200">
        <f t="shared" si="224"/>
        <v>0</v>
      </c>
      <c r="K264" s="190">
        <f>(J264-$J$1132)/($J$1133-$J$1132)</f>
        <v>0</v>
      </c>
      <c r="L264" s="193" t="str">
        <f t="shared" si="225"/>
        <v>NO</v>
      </c>
      <c r="M264" s="46" t="s">
        <v>56</v>
      </c>
      <c r="N264" s="192">
        <f t="shared" si="226"/>
        <v>1</v>
      </c>
      <c r="O264" s="190">
        <f>(N264-N$1132)/(N$1133-N$1132)</f>
        <v>0</v>
      </c>
      <c r="P264" s="46" t="s">
        <v>193</v>
      </c>
      <c r="Q264" s="192">
        <f t="shared" si="227"/>
        <v>2</v>
      </c>
      <c r="R264" s="190">
        <f>(Q264-Q$1132)/(Q$1133-Q$1132)</f>
        <v>0.5</v>
      </c>
      <c r="S264" s="46"/>
      <c r="T264" s="192">
        <f t="shared" si="228"/>
        <v>2</v>
      </c>
      <c r="U264" s="190">
        <f>(T264-T$1132)/(T$1133-T$1132)</f>
        <v>1</v>
      </c>
      <c r="V264" s="46" t="s">
        <v>212</v>
      </c>
      <c r="W264" s="194">
        <f>VLOOKUP(V264,'DATOS DE SOPORTE'!$S$5:$T$10,2,FALSE)</f>
        <v>3</v>
      </c>
      <c r="X264" s="201">
        <f>(W264-W$1132)/(W$1133-W$1132)</f>
        <v>0.4</v>
      </c>
      <c r="Y264" s="46" t="s">
        <v>188</v>
      </c>
      <c r="Z264" s="194">
        <f t="shared" si="229"/>
        <v>1</v>
      </c>
      <c r="AA264" s="201">
        <f>(Z264-Z$1132)/(Z$1133-Z$1132)</f>
        <v>0</v>
      </c>
      <c r="AB264" s="46" t="s">
        <v>136</v>
      </c>
      <c r="AC264" s="194">
        <f t="shared" si="230"/>
        <v>2</v>
      </c>
      <c r="AD264" s="201">
        <f>(AC264-AC$1132)/(AC$1133-AC$1132)</f>
        <v>1</v>
      </c>
      <c r="AE264" s="46" t="s">
        <v>188</v>
      </c>
      <c r="AF264" s="194">
        <f t="shared" si="231"/>
        <v>1</v>
      </c>
      <c r="AG264" s="201">
        <f>(AF264-AF$1132)/(AF$1133-AF$1132)</f>
        <v>0</v>
      </c>
      <c r="AH264" s="24" t="s">
        <v>67</v>
      </c>
      <c r="AI264" s="194">
        <f>VLOOKUP(AH264,'DATOS DE SOPORTE'!$V$5:$W$8,2,FALSE)</f>
        <v>1</v>
      </c>
      <c r="AJ264" s="201">
        <f>(AI264-AI$1132)/(AI$1133-AI$1132)</f>
        <v>0</v>
      </c>
      <c r="AK264" s="58" t="str">
        <f t="shared" si="265"/>
        <v>Malo</v>
      </c>
      <c r="AL264" s="196">
        <f>IFERROR(SQRT(($E264-$E$1136)^2+($C264-$C$1136)^2),0)</f>
        <v>0.1183261549845029</v>
      </c>
      <c r="AM264" s="197" t="str">
        <f>IF(AL264&lt;=SMALL($AL$3:$AL$1130,1),"MAS PARECIDO","NO")</f>
        <v>NO</v>
      </c>
      <c r="AN264" s="197" t="str">
        <f>IF(AL264&lt;=SMALL($AL$3:$AL$1130,5),"SIMILAR","NO")</f>
        <v>NO</v>
      </c>
      <c r="AO264" s="197" t="str">
        <f t="shared" si="232"/>
        <v>N/A</v>
      </c>
      <c r="AP264" s="197">
        <f t="shared" si="233"/>
        <v>0</v>
      </c>
      <c r="AQ264" s="198">
        <f t="shared" si="234"/>
        <v>0</v>
      </c>
      <c r="AR264" s="196">
        <f>IFERROR(SQRT(($E264-$E$1136)^2+($H264-$H$1136)^2),0)</f>
        <v>0.33434585637171632</v>
      </c>
      <c r="AS264" s="197" t="str">
        <f>IF(AR264&lt;=SMALL(AR$3:AR$1130,1),"MAS PARECIDO","NO")</f>
        <v>NO</v>
      </c>
      <c r="AT264" s="197" t="str">
        <f>IF(AR264&lt;=SMALL(AR$3:AR$1130,5),"SIMILAR","NO")</f>
        <v>NO</v>
      </c>
      <c r="AU264" s="197" t="str">
        <f t="shared" si="235"/>
        <v>N/A</v>
      </c>
      <c r="AV264" s="197">
        <f t="shared" si="236"/>
        <v>0</v>
      </c>
      <c r="AW264" s="198">
        <f t="shared" si="237"/>
        <v>0</v>
      </c>
      <c r="AX264" s="199">
        <f>IFERROR(SQRT(($E264-$E$1136)^2+($K264-$K$1136)^2),0)</f>
        <v>0.20168302001364735</v>
      </c>
      <c r="AY264" s="197" t="str">
        <f>IF(AX264&lt;=SMALL(AX$3:AX$1130,1),"MAS PARECIDO","NO")</f>
        <v>NO</v>
      </c>
      <c r="AZ264" s="197" t="str">
        <f>IF(AX264&lt;=SMALL(AX$3:AX$1130,5),"SIMILAR","NO")</f>
        <v>NO</v>
      </c>
      <c r="BA264" s="197" t="str">
        <f t="shared" si="238"/>
        <v>N/A</v>
      </c>
      <c r="BB264" s="197">
        <f t="shared" si="239"/>
        <v>0</v>
      </c>
      <c r="BC264" s="198">
        <f t="shared" si="240"/>
        <v>0</v>
      </c>
      <c r="BD264" s="196">
        <f>IFERROR(SQRT(($E264-$E$1136)^2+($O264-$O$1136)^2),0)</f>
        <v>1.00033796317136</v>
      </c>
      <c r="BE264" s="197" t="str">
        <f>IF(BD264&lt;=SMALL(BD$3:BD$1130,1),"MAS PARECIDO","NO")</f>
        <v>NO</v>
      </c>
      <c r="BF264" s="197" t="str">
        <f>IF(BD264&lt;=SMALL(BD$3:BD$1130,5),"SIMILAR","NO")</f>
        <v>NO</v>
      </c>
      <c r="BG264" s="197" t="str">
        <f t="shared" si="241"/>
        <v>N/A</v>
      </c>
      <c r="BH264" s="197">
        <f t="shared" si="242"/>
        <v>0</v>
      </c>
      <c r="BI264" s="198">
        <f t="shared" si="243"/>
        <v>0</v>
      </c>
      <c r="BJ264" s="199">
        <f>IFERROR(SQRT(($E264-$E$1136)^2+($R264-$R$1136)^2),0)</f>
        <v>2.6000780023400699E-2</v>
      </c>
      <c r="BK264" s="197" t="str">
        <f>IF(BJ264&lt;=SMALL(BJ$3:BJ$1130,1),"MAS PARECIDO","NO")</f>
        <v>NO</v>
      </c>
      <c r="BL264" s="197" t="str">
        <f>IF(BJ264&lt;=SMALL(BJ$3:BJ$1130,5),"SIMILAR","NO")</f>
        <v>NO</v>
      </c>
      <c r="BM264" s="197" t="str">
        <f t="shared" si="244"/>
        <v>N/A</v>
      </c>
      <c r="BN264" s="197">
        <f t="shared" si="245"/>
        <v>0</v>
      </c>
      <c r="BO264" s="198">
        <f t="shared" si="246"/>
        <v>0</v>
      </c>
      <c r="BP264" s="199">
        <f>IFERROR(SQRT(($E264-$E$1136)^2+($U264-$U$1136)^2),0)</f>
        <v>1.00033796317136</v>
      </c>
      <c r="BQ264" s="197" t="str">
        <f>IF(BP264&lt;=SMALL(BP$3:BP$1130,1),"MAS PARECIDO","NO")</f>
        <v>NO</v>
      </c>
      <c r="BR264" s="197" t="str">
        <f>IF(BP264&lt;=SMALL(BP$3:BP$1130,5),"SIMILAR","NO")</f>
        <v>NO</v>
      </c>
      <c r="BS264" s="197" t="str">
        <f t="shared" si="247"/>
        <v>N/A</v>
      </c>
      <c r="BT264" s="197">
        <f t="shared" si="248"/>
        <v>0</v>
      </c>
      <c r="BU264" s="198">
        <f t="shared" si="249"/>
        <v>0</v>
      </c>
      <c r="BV264" s="199">
        <f>IFERROR(SQRT(($E264-$E$1136)^2+($X264-$X$1136)^2),0)</f>
        <v>0.40084415994476619</v>
      </c>
      <c r="BW264" s="197" t="str">
        <f>IF(BV264&lt;=SMALL(BV$3:BV$1130,1),"MAS PARECIDO","NO")</f>
        <v>NO</v>
      </c>
      <c r="BX264" s="197" t="str">
        <f>IF(BV264&lt;=SMALL(BV$3:BV$1130,5),"SIMILAR","NO")</f>
        <v>NO</v>
      </c>
      <c r="BY264" s="197" t="str">
        <f t="shared" si="250"/>
        <v>N/A</v>
      </c>
      <c r="BZ264" s="197">
        <f t="shared" si="251"/>
        <v>0</v>
      </c>
      <c r="CA264" s="198">
        <f t="shared" si="252"/>
        <v>0</v>
      </c>
      <c r="CB264" s="199">
        <f>IFERROR(SQRT(($E264-$E$1136)^2+($AA264-$AA$1136)^2),0)</f>
        <v>2.6000780023400699E-2</v>
      </c>
      <c r="CC264" s="197" t="str">
        <f>IF(CB264&lt;=SMALL(CB$3:CB$1130,1),"MAS PARECIDO","NO")</f>
        <v>NO</v>
      </c>
      <c r="CD264" s="197" t="str">
        <f>IF(CB264&lt;=SMALL(CB$3:CB$1130,5),"SIMILAR","NO")</f>
        <v>NO</v>
      </c>
      <c r="CE264" s="197" t="str">
        <f t="shared" si="253"/>
        <v>N/A</v>
      </c>
      <c r="CF264" s="197">
        <f t="shared" si="254"/>
        <v>0</v>
      </c>
      <c r="CG264" s="198">
        <f t="shared" si="255"/>
        <v>0</v>
      </c>
      <c r="CH264" s="199">
        <f>IFERROR(SQRT(($E264-$E$1136)^2+($AD264-$AD$1136)^2),0)</f>
        <v>2.6000780023400699E-2</v>
      </c>
      <c r="CI264" s="197" t="str">
        <f>IF(CH264&lt;=SMALL(CH$3:CH$1130,1),"MAS PARECIDO","NO")</f>
        <v>NO</v>
      </c>
      <c r="CJ264" s="197" t="str">
        <f>IF(CH264&lt;=SMALL(CH$3:CH$1130,5),"SIMILAR","NO")</f>
        <v>NO</v>
      </c>
      <c r="CK264" s="197" t="str">
        <f t="shared" si="256"/>
        <v>N/A</v>
      </c>
      <c r="CL264" s="197">
        <f t="shared" si="257"/>
        <v>0</v>
      </c>
      <c r="CM264" s="198">
        <f t="shared" si="258"/>
        <v>0</v>
      </c>
      <c r="CN264" s="199">
        <f>IFERROR(SQRT(($E264-$E$1136)^2+($AG264-$AG$1136)^2),0)</f>
        <v>1.00033796317136</v>
      </c>
      <c r="CO264" s="197" t="str">
        <f>IF(CN264&lt;=SMALL(CN$3:CN$1130,1),"MAS PARECIDO","NO")</f>
        <v>NO</v>
      </c>
      <c r="CP264" s="197" t="str">
        <f>IF(CN264&lt;=SMALL(CN$3:CN$1130,5),"SIMILAR","NO")</f>
        <v>NO</v>
      </c>
      <c r="CQ264" s="197" t="str">
        <f t="shared" si="259"/>
        <v>N/A</v>
      </c>
      <c r="CR264" s="197">
        <f t="shared" si="260"/>
        <v>0</v>
      </c>
      <c r="CS264" s="198">
        <f t="shared" si="261"/>
        <v>0</v>
      </c>
      <c r="CT264" s="199">
        <f>IFERROR(SQRT(($E264-$E$1136)^2+($AJ264-$AJ$1136)^2),0)</f>
        <v>2.6000780023400699E-2</v>
      </c>
      <c r="CU264" s="197" t="str">
        <f>IF(CT264&lt;=SMALL(CT$3:CT$1130,1),"MAS PARECIDO","NO")</f>
        <v>NO</v>
      </c>
      <c r="CV264" s="197" t="str">
        <f>IF(CT264&lt;=SMALL(CT$3:CT$1130,5),"SIMILAR","NO")</f>
        <v>NO</v>
      </c>
      <c r="CW264" s="197" t="str">
        <f t="shared" si="262"/>
        <v>N/A</v>
      </c>
      <c r="CX264" s="197">
        <f t="shared" si="263"/>
        <v>0</v>
      </c>
      <c r="CY264" s="198">
        <f t="shared" si="264"/>
        <v>0</v>
      </c>
      <c r="CZ264" s="2" t="s">
        <v>1758</v>
      </c>
      <c r="DA264" s="2" t="s">
        <v>1759</v>
      </c>
      <c r="DB264" s="2">
        <v>2</v>
      </c>
      <c r="DC264" s="2" t="s">
        <v>310</v>
      </c>
    </row>
    <row r="265" spans="1:107">
      <c r="A265" s="24" t="s">
        <v>516</v>
      </c>
      <c r="B265" s="46">
        <v>63908</v>
      </c>
      <c r="C265" s="190">
        <f>(B265-$B$1132)/($B$1133-$B$1132)</f>
        <v>6.9437547369477132E-2</v>
      </c>
      <c r="D265" s="46">
        <v>12000</v>
      </c>
      <c r="E265" s="190">
        <f>(D265-$D$1132)/($D$1133-$D$1132)</f>
        <v>2.3970719121573648E-2</v>
      </c>
      <c r="F265" s="46" t="s">
        <v>191</v>
      </c>
      <c r="G265" s="192">
        <f>VLOOKUP(F265,'DATOS DE SOPORTE'!$Y$5:$Z$8,2,FALSE)</f>
        <v>1</v>
      </c>
      <c r="H265" s="190">
        <f>(G265-$G$1132)/($G$1133-$G$1132)</f>
        <v>0</v>
      </c>
      <c r="I265" s="50"/>
      <c r="J265" s="200">
        <f t="shared" ref="J265:J328" si="266">IF(I265="5+",5,I265)</f>
        <v>0</v>
      </c>
      <c r="K265" s="190">
        <f>(J265-$J$1132)/($J$1133-$J$1132)</f>
        <v>0</v>
      </c>
      <c r="L265" s="193" t="str">
        <f t="shared" ref="L265:L328" si="267">IF(I265=0,"NO","SI")</f>
        <v>NO</v>
      </c>
      <c r="M265" s="46" t="s">
        <v>192</v>
      </c>
      <c r="N265" s="192">
        <f t="shared" ref="N265:N328" si="268">IF(M265="Dueño",1,2)</f>
        <v>2</v>
      </c>
      <c r="O265" s="190">
        <f>(N265-N$1132)/(N$1133-N$1132)</f>
        <v>1</v>
      </c>
      <c r="P265" s="46" t="s">
        <v>193</v>
      </c>
      <c r="Q265" s="192">
        <f t="shared" ref="Q265:Q328" si="269">IF(P265="0-1 año",1,IF(P265="1-5 años",2,3))</f>
        <v>2</v>
      </c>
      <c r="R265" s="190">
        <f>(Q265-Q$1132)/(Q$1133-Q$1132)</f>
        <v>0.5</v>
      </c>
      <c r="S265" s="46" t="s">
        <v>194</v>
      </c>
      <c r="T265" s="192">
        <f t="shared" ref="T265:T328" si="270">IF(S265="Soltero",1,2)</f>
        <v>1</v>
      </c>
      <c r="U265" s="190">
        <f>(T265-T$1132)/(T$1133-T$1132)</f>
        <v>0</v>
      </c>
      <c r="V265" s="46" t="s">
        <v>212</v>
      </c>
      <c r="W265" s="194">
        <f>VLOOKUP(V265,'DATOS DE SOPORTE'!$S$5:$T$10,2,FALSE)</f>
        <v>3</v>
      </c>
      <c r="X265" s="201">
        <f>(W265-W$1132)/(W$1133-W$1132)</f>
        <v>0.4</v>
      </c>
      <c r="Y265" s="46" t="s">
        <v>188</v>
      </c>
      <c r="Z265" s="194">
        <f t="shared" ref="Z265:Z328" si="271">IF(Y265="Si",1,2)</f>
        <v>1</v>
      </c>
      <c r="AA265" s="201">
        <f>(Z265-Z$1132)/(Z$1133-Z$1132)</f>
        <v>0</v>
      </c>
      <c r="AB265" s="46" t="s">
        <v>136</v>
      </c>
      <c r="AC265" s="194">
        <f t="shared" ref="AC265:AC328" si="272">IF(AB265="Si",1,2)</f>
        <v>2</v>
      </c>
      <c r="AD265" s="201">
        <f>(AC265-AC$1132)/(AC$1133-AC$1132)</f>
        <v>1</v>
      </c>
      <c r="AE265" s="46" t="s">
        <v>136</v>
      </c>
      <c r="AF265" s="194">
        <f t="shared" ref="AF265:AF328" si="273">IF(AE265="Si",1,2)</f>
        <v>2</v>
      </c>
      <c r="AG265" s="201">
        <f>(AF265-AF$1132)/(AF$1133-AF$1132)</f>
        <v>1</v>
      </c>
      <c r="AH265" s="24" t="s">
        <v>67</v>
      </c>
      <c r="AI265" s="194">
        <f>VLOOKUP(AH265,'DATOS DE SOPORTE'!$V$5:$W$8,2,FALSE)</f>
        <v>1</v>
      </c>
      <c r="AJ265" s="201">
        <f>(AI265-AI$1132)/(AI$1133-AI$1132)</f>
        <v>0</v>
      </c>
      <c r="AK265" s="58" t="str">
        <f t="shared" si="265"/>
        <v>Bueno</v>
      </c>
      <c r="AL265" s="196">
        <f>IFERROR(SQRT(($E265-$E$1136)^2+($C265-$C$1136)^2),0)</f>
        <v>0.13780756171439607</v>
      </c>
      <c r="AM265" s="197" t="str">
        <f>IF(AL265&lt;=SMALL($AL$3:$AL$1130,1),"MAS PARECIDO","NO")</f>
        <v>NO</v>
      </c>
      <c r="AN265" s="197" t="str">
        <f>IF(AL265&lt;=SMALL($AL$3:$AL$1130,5),"SIMILAR","NO")</f>
        <v>NO</v>
      </c>
      <c r="AO265" s="197" t="str">
        <f t="shared" ref="AO265:AO328" si="274">IF(AN265="SIMILAR",AK265,"N/A")</f>
        <v>N/A</v>
      </c>
      <c r="AP265" s="197">
        <f t="shared" ref="AP265:AP328" si="275">IF(AO265="N/A",0,1)</f>
        <v>0</v>
      </c>
      <c r="AQ265" s="198">
        <f t="shared" ref="AQ265:AQ328" si="276">IF(AO265="N/A",0,B265)</f>
        <v>0</v>
      </c>
      <c r="AR265" s="196">
        <f>IFERROR(SQRT(($E265-$E$1136)^2+($H265-$H$1136)^2),0)</f>
        <v>0.33419626819081383</v>
      </c>
      <c r="AS265" s="197" t="str">
        <f>IF(AR265&lt;=SMALL(AR$3:AR$1130,1),"MAS PARECIDO","NO")</f>
        <v>NO</v>
      </c>
      <c r="AT265" s="197" t="str">
        <f>IF(AR265&lt;=SMALL(AR$3:AR$1130,5),"SIMILAR","NO")</f>
        <v>NO</v>
      </c>
      <c r="AU265" s="197" t="str">
        <f t="shared" ref="AU265:AU328" si="277">IF(AT265="SIMILAR",$AK265,"N/A")</f>
        <v>N/A</v>
      </c>
      <c r="AV265" s="197">
        <f t="shared" ref="AV265:AV328" si="278">IF(AU265="N/A",0,1)</f>
        <v>0</v>
      </c>
      <c r="AW265" s="198">
        <f t="shared" ref="AW265:AW328" si="279">IF(AU265="N/A",0,$B265)</f>
        <v>0</v>
      </c>
      <c r="AX265" s="199">
        <f>IFERROR(SQRT(($E265-$E$1136)^2+($K265-$K$1136)^2),0)</f>
        <v>0.20143493878062779</v>
      </c>
      <c r="AY265" s="197" t="str">
        <f>IF(AX265&lt;=SMALL(AX$3:AX$1130,1),"MAS PARECIDO","NO")</f>
        <v>NO</v>
      </c>
      <c r="AZ265" s="197" t="str">
        <f>IF(AX265&lt;=SMALL(AX$3:AX$1130,5),"SIMILAR","NO")</f>
        <v>NO</v>
      </c>
      <c r="BA265" s="197" t="str">
        <f t="shared" ref="BA265:BA328" si="280">IF(AZ265="SIMILAR",$AK265,"N/A")</f>
        <v>N/A</v>
      </c>
      <c r="BB265" s="197">
        <f t="shared" ref="BB265:BB328" si="281">IF(BA265="N/A",0,1)</f>
        <v>0</v>
      </c>
      <c r="BC265" s="198">
        <f t="shared" ref="BC265:BC328" si="282">IF(BA265="N/A",0,$B265)</f>
        <v>0</v>
      </c>
      <c r="BD265" s="196">
        <f>IFERROR(SQRT(($E265-$E$1136)^2+($O265-$O$1136)^2),0)</f>
        <v>2.4000720021600648E-2</v>
      </c>
      <c r="BE265" s="197" t="str">
        <f>IF(BD265&lt;=SMALL(BD$3:BD$1130,1),"MAS PARECIDO","NO")</f>
        <v>NO</v>
      </c>
      <c r="BF265" s="197" t="str">
        <f>IF(BD265&lt;=SMALL(BD$3:BD$1130,5),"SIMILAR","NO")</f>
        <v>NO</v>
      </c>
      <c r="BG265" s="197" t="str">
        <f t="shared" ref="BG265:BG328" si="283">IF(BF265="SIMILAR",$AK265,"N/A")</f>
        <v>N/A</v>
      </c>
      <c r="BH265" s="197">
        <f t="shared" ref="BH265:BH328" si="284">IF(BG265="N/A",0,1)</f>
        <v>0</v>
      </c>
      <c r="BI265" s="198">
        <f t="shared" ref="BI265:BI328" si="285">IF(BG265="N/A",0,$B265)</f>
        <v>0</v>
      </c>
      <c r="BJ265" s="199">
        <f>IFERROR(SQRT(($E265-$E$1136)^2+($R265-$R$1136)^2),0)</f>
        <v>2.4000720021600648E-2</v>
      </c>
      <c r="BK265" s="197" t="str">
        <f>IF(BJ265&lt;=SMALL(BJ$3:BJ$1130,1),"MAS PARECIDO","NO")</f>
        <v>NO</v>
      </c>
      <c r="BL265" s="197" t="str">
        <f>IF(BJ265&lt;=SMALL(BJ$3:BJ$1130,5),"SIMILAR","NO")</f>
        <v>NO</v>
      </c>
      <c r="BM265" s="197" t="str">
        <f t="shared" ref="BM265:BM328" si="286">IF(BL265="SIMILAR",$AK265,"N/A")</f>
        <v>N/A</v>
      </c>
      <c r="BN265" s="197">
        <f t="shared" ref="BN265:BN328" si="287">IF(BM265="N/A",0,1)</f>
        <v>0</v>
      </c>
      <c r="BO265" s="198">
        <f t="shared" ref="BO265:BO328" si="288">IF(BM265="N/A",0,$B265)</f>
        <v>0</v>
      </c>
      <c r="BP265" s="199">
        <f>IFERROR(SQRT(($E265-$E$1136)^2+($U265-$U$1136)^2),0)</f>
        <v>2.4000720021600648E-2</v>
      </c>
      <c r="BQ265" s="197" t="str">
        <f>IF(BP265&lt;=SMALL(BP$3:BP$1130,1),"MAS PARECIDO","NO")</f>
        <v>NO</v>
      </c>
      <c r="BR265" s="197" t="str">
        <f>IF(BP265&lt;=SMALL(BP$3:BP$1130,5),"SIMILAR","NO")</f>
        <v>NO</v>
      </c>
      <c r="BS265" s="197" t="str">
        <f t="shared" ref="BS265:BS328" si="289">IF(BR265="SIMILAR",$AK265,"N/A")</f>
        <v>N/A</v>
      </c>
      <c r="BT265" s="197">
        <f t="shared" ref="BT265:BT328" si="290">IF(BS265="N/A",0,1)</f>
        <v>0</v>
      </c>
      <c r="BU265" s="198">
        <f t="shared" ref="BU265:BU328" si="291">IF(BS265="N/A",0,$B265)</f>
        <v>0</v>
      </c>
      <c r="BV265" s="199">
        <f>IFERROR(SQRT(($E265-$E$1136)^2+($X265-$X$1136)^2),0)</f>
        <v>0.40071939628816983</v>
      </c>
      <c r="BW265" s="197" t="str">
        <f>IF(BV265&lt;=SMALL(BV$3:BV$1130,1),"MAS PARECIDO","NO")</f>
        <v>NO</v>
      </c>
      <c r="BX265" s="197" t="str">
        <f>IF(BV265&lt;=SMALL(BV$3:BV$1130,5),"SIMILAR","NO")</f>
        <v>NO</v>
      </c>
      <c r="BY265" s="197" t="str">
        <f t="shared" ref="BY265:BY328" si="292">IF(BX265="SIMILAR",$AK265,"N/A")</f>
        <v>N/A</v>
      </c>
      <c r="BZ265" s="197">
        <f t="shared" ref="BZ265:BZ328" si="293">IF(BY265="N/A",0,1)</f>
        <v>0</v>
      </c>
      <c r="CA265" s="198">
        <f t="shared" ref="CA265:CA328" si="294">IF(BY265="N/A",0,$B265)</f>
        <v>0</v>
      </c>
      <c r="CB265" s="199">
        <f>IFERROR(SQRT(($E265-$E$1136)^2+($AA265-$AA$1136)^2),0)</f>
        <v>2.4000720021600648E-2</v>
      </c>
      <c r="CC265" s="197" t="str">
        <f>IF(CB265&lt;=SMALL(CB$3:CB$1130,1),"MAS PARECIDO","NO")</f>
        <v>NO</v>
      </c>
      <c r="CD265" s="197" t="str">
        <f>IF(CB265&lt;=SMALL(CB$3:CB$1130,5),"SIMILAR","NO")</f>
        <v>NO</v>
      </c>
      <c r="CE265" s="197" t="str">
        <f t="shared" ref="CE265:CE328" si="295">IF(CD265="SIMILAR",$AK265,"N/A")</f>
        <v>N/A</v>
      </c>
      <c r="CF265" s="197">
        <f t="shared" ref="CF265:CF328" si="296">IF(CE265="N/A",0,1)</f>
        <v>0</v>
      </c>
      <c r="CG265" s="198">
        <f t="shared" ref="CG265:CG328" si="297">IF(CE265="N/A",0,$B265)</f>
        <v>0</v>
      </c>
      <c r="CH265" s="199">
        <f>IFERROR(SQRT(($E265-$E$1136)^2+($AD265-$AD$1136)^2),0)</f>
        <v>2.4000720021600648E-2</v>
      </c>
      <c r="CI265" s="197" t="str">
        <f>IF(CH265&lt;=SMALL(CH$3:CH$1130,1),"MAS PARECIDO","NO")</f>
        <v>NO</v>
      </c>
      <c r="CJ265" s="197" t="str">
        <f>IF(CH265&lt;=SMALL(CH$3:CH$1130,5),"SIMILAR","NO")</f>
        <v>NO</v>
      </c>
      <c r="CK265" s="197" t="str">
        <f t="shared" ref="CK265:CK328" si="298">IF(CJ265="SIMILAR",$AK265,"N/A")</f>
        <v>N/A</v>
      </c>
      <c r="CL265" s="197">
        <f t="shared" ref="CL265:CL328" si="299">IF(CK265="N/A",0,1)</f>
        <v>0</v>
      </c>
      <c r="CM265" s="198">
        <f t="shared" ref="CM265:CM328" si="300">IF(CK265="N/A",0,$B265)</f>
        <v>0</v>
      </c>
      <c r="CN265" s="199">
        <f>IFERROR(SQRT(($E265-$E$1136)^2+($AG265-$AG$1136)^2),0)</f>
        <v>2.4000720021600648E-2</v>
      </c>
      <c r="CO265" s="197" t="str">
        <f>IF(CN265&lt;=SMALL(CN$3:CN$1130,1),"MAS PARECIDO","NO")</f>
        <v>NO</v>
      </c>
      <c r="CP265" s="197" t="str">
        <f>IF(CN265&lt;=SMALL(CN$3:CN$1130,5),"SIMILAR","NO")</f>
        <v>NO</v>
      </c>
      <c r="CQ265" s="197" t="str">
        <f t="shared" ref="CQ265:CQ328" si="301">IF(CP265="SIMILAR",$AK265,"N/A")</f>
        <v>N/A</v>
      </c>
      <c r="CR265" s="197">
        <f t="shared" ref="CR265:CR328" si="302">IF(CQ265="N/A",0,1)</f>
        <v>0</v>
      </c>
      <c r="CS265" s="198">
        <f t="shared" ref="CS265:CS328" si="303">IF(CQ265="N/A",0,$B265)</f>
        <v>0</v>
      </c>
      <c r="CT265" s="199">
        <f>IFERROR(SQRT(($E265-$E$1136)^2+($AJ265-$AJ$1136)^2),0)</f>
        <v>2.4000720021600648E-2</v>
      </c>
      <c r="CU265" s="197" t="str">
        <f>IF(CT265&lt;=SMALL(CT$3:CT$1130,1),"MAS PARECIDO","NO")</f>
        <v>NO</v>
      </c>
      <c r="CV265" s="197" t="str">
        <f>IF(CT265&lt;=SMALL(CT$3:CT$1130,5),"SIMILAR","NO")</f>
        <v>NO</v>
      </c>
      <c r="CW265" s="197" t="str">
        <f t="shared" ref="CW265:CW328" si="304">IF(CV265="SIMILAR",$AK265,"N/A")</f>
        <v>N/A</v>
      </c>
      <c r="CX265" s="197">
        <f t="shared" ref="CX265:CX328" si="305">IF(CW265="N/A",0,1)</f>
        <v>0</v>
      </c>
      <c r="CY265" s="198">
        <f t="shared" ref="CY265:CY328" si="306">IF(CW265="N/A",0,$B265)</f>
        <v>0</v>
      </c>
      <c r="CZ265" s="2" t="s">
        <v>1760</v>
      </c>
      <c r="DA265" s="2" t="s">
        <v>1761</v>
      </c>
      <c r="DB265" s="2">
        <v>0</v>
      </c>
      <c r="DC265" s="2" t="s">
        <v>189</v>
      </c>
    </row>
    <row r="266" spans="1:107">
      <c r="A266" s="24" t="s">
        <v>517</v>
      </c>
      <c r="B266" s="46">
        <v>45916</v>
      </c>
      <c r="C266" s="190">
        <f>(B266-$B$1132)/($B$1133-$B$1132)</f>
        <v>4.840646095267058E-2</v>
      </c>
      <c r="D266" s="46">
        <v>9500</v>
      </c>
      <c r="E266" s="190">
        <f>(D266-$D$1132)/($D$1133-$D$1132)</f>
        <v>1.8970569117073514E-2</v>
      </c>
      <c r="F266" s="46" t="s">
        <v>53</v>
      </c>
      <c r="G266" s="192">
        <f>VLOOKUP(F266,'DATOS DE SOPORTE'!$Y$5:$Z$8,2,FALSE)</f>
        <v>2</v>
      </c>
      <c r="H266" s="190">
        <f>(G266-$G$1132)/($G$1133-$G$1132)</f>
        <v>0.33333333333333331</v>
      </c>
      <c r="I266" s="50">
        <v>2</v>
      </c>
      <c r="J266" s="200">
        <f t="shared" si="266"/>
        <v>2</v>
      </c>
      <c r="K266" s="190">
        <f>(J266-$J$1132)/($J$1133-$J$1132)</f>
        <v>0.4</v>
      </c>
      <c r="L266" s="193" t="str">
        <f t="shared" si="267"/>
        <v>SI</v>
      </c>
      <c r="M266" s="46" t="s">
        <v>192</v>
      </c>
      <c r="N266" s="192">
        <f t="shared" si="268"/>
        <v>2</v>
      </c>
      <c r="O266" s="190">
        <f>(N266-N$1132)/(N$1133-N$1132)</f>
        <v>1</v>
      </c>
      <c r="P266" s="46" t="s">
        <v>196</v>
      </c>
      <c r="Q266" s="192">
        <f t="shared" si="269"/>
        <v>1</v>
      </c>
      <c r="R266" s="190">
        <f>(Q266-Q$1132)/(Q$1133-Q$1132)</f>
        <v>0</v>
      </c>
      <c r="S266" s="46" t="s">
        <v>194</v>
      </c>
      <c r="T266" s="192">
        <f t="shared" si="270"/>
        <v>1</v>
      </c>
      <c r="U266" s="190">
        <f>(T266-T$1132)/(T$1133-T$1132)</f>
        <v>0</v>
      </c>
      <c r="V266" s="46" t="s">
        <v>62</v>
      </c>
      <c r="W266" s="194">
        <f>VLOOKUP(V266,'DATOS DE SOPORTE'!$S$5:$T$10,2,FALSE)</f>
        <v>1</v>
      </c>
      <c r="X266" s="201">
        <f>(W266-W$1132)/(W$1133-W$1132)</f>
        <v>0</v>
      </c>
      <c r="Y266" s="46" t="s">
        <v>136</v>
      </c>
      <c r="Z266" s="194">
        <f t="shared" si="271"/>
        <v>2</v>
      </c>
      <c r="AA266" s="201">
        <f>(Z266-Z$1132)/(Z$1133-Z$1132)</f>
        <v>1</v>
      </c>
      <c r="AB266" s="46" t="s">
        <v>136</v>
      </c>
      <c r="AC266" s="194">
        <f t="shared" si="272"/>
        <v>2</v>
      </c>
      <c r="AD266" s="201">
        <f>(AC266-AC$1132)/(AC$1133-AC$1132)</f>
        <v>1</v>
      </c>
      <c r="AE266" s="46" t="s">
        <v>188</v>
      </c>
      <c r="AF266" s="194">
        <f t="shared" si="273"/>
        <v>1</v>
      </c>
      <c r="AG266" s="201">
        <f>(AF266-AF$1132)/(AF$1133-AF$1132)</f>
        <v>0</v>
      </c>
      <c r="AH266" s="24" t="s">
        <v>67</v>
      </c>
      <c r="AI266" s="194">
        <f>VLOOKUP(AH266,'DATOS DE SOPORTE'!$V$5:$W$8,2,FALSE)</f>
        <v>1</v>
      </c>
      <c r="AJ266" s="201">
        <f>(AI266-AI$1132)/(AI$1133-AI$1132)</f>
        <v>0</v>
      </c>
      <c r="AK266" s="58" t="str">
        <f t="shared" si="265"/>
        <v>Bueno</v>
      </c>
      <c r="AL266" s="196">
        <f>IFERROR(SQRT(($E266-$E$1136)^2+($C266-$C$1136)^2),0)</f>
        <v>0.15788007008541299</v>
      </c>
      <c r="AM266" s="197" t="str">
        <f>IF(AL266&lt;=SMALL($AL$3:$AL$1130,1),"MAS PARECIDO","NO")</f>
        <v>NO</v>
      </c>
      <c r="AN266" s="197" t="str">
        <f>IF(AL266&lt;=SMALL($AL$3:$AL$1130,5),"SIMILAR","NO")</f>
        <v>NO</v>
      </c>
      <c r="AO266" s="197" t="str">
        <f t="shared" si="274"/>
        <v>N/A</v>
      </c>
      <c r="AP266" s="197">
        <f t="shared" si="275"/>
        <v>0</v>
      </c>
      <c r="AQ266" s="198">
        <f t="shared" si="276"/>
        <v>0</v>
      </c>
      <c r="AR266" s="196">
        <f>IFERROR(SQRT(($E266-$E$1136)^2+($H266-$H$1136)^2),0)</f>
        <v>1.9000570017100513E-2</v>
      </c>
      <c r="AS266" s="197" t="str">
        <f>IF(AR266&lt;=SMALL(AR$3:AR$1130,1),"MAS PARECIDO","NO")</f>
        <v>NO</v>
      </c>
      <c r="AT266" s="197" t="str">
        <f>IF(AR266&lt;=SMALL(AR$3:AR$1130,5),"SIMILAR","NO")</f>
        <v>NO</v>
      </c>
      <c r="AU266" s="197" t="str">
        <f t="shared" si="277"/>
        <v>N/A</v>
      </c>
      <c r="AV266" s="197">
        <f t="shared" si="278"/>
        <v>0</v>
      </c>
      <c r="AW266" s="198">
        <f t="shared" si="279"/>
        <v>0</v>
      </c>
      <c r="AX266" s="199">
        <f>IFERROR(SQRT(($E266-$E$1136)^2+($K266-$K$1136)^2),0)</f>
        <v>0.20090052678122758</v>
      </c>
      <c r="AY266" s="197" t="str">
        <f>IF(AX266&lt;=SMALL(AX$3:AX$1130,1),"MAS PARECIDO","NO")</f>
        <v>NO</v>
      </c>
      <c r="AZ266" s="197" t="str">
        <f>IF(AX266&lt;=SMALL(AX$3:AX$1130,5),"SIMILAR","NO")</f>
        <v>NO</v>
      </c>
      <c r="BA266" s="197" t="str">
        <f t="shared" si="280"/>
        <v>N/A</v>
      </c>
      <c r="BB266" s="197">
        <f t="shared" si="281"/>
        <v>0</v>
      </c>
      <c r="BC266" s="198">
        <f t="shared" si="282"/>
        <v>0</v>
      </c>
      <c r="BD266" s="196">
        <f>IFERROR(SQRT(($E266-$E$1136)^2+($O266-$O$1136)^2),0)</f>
        <v>1.9000570017100513E-2</v>
      </c>
      <c r="BE266" s="197" t="str">
        <f>IF(BD266&lt;=SMALL(BD$3:BD$1130,1),"MAS PARECIDO","NO")</f>
        <v>NO</v>
      </c>
      <c r="BF266" s="197" t="str">
        <f>IF(BD266&lt;=SMALL(BD$3:BD$1130,5),"SIMILAR","NO")</f>
        <v>NO</v>
      </c>
      <c r="BG266" s="197" t="str">
        <f t="shared" si="283"/>
        <v>N/A</v>
      </c>
      <c r="BH266" s="197">
        <f t="shared" si="284"/>
        <v>0</v>
      </c>
      <c r="BI266" s="198">
        <f t="shared" si="285"/>
        <v>0</v>
      </c>
      <c r="BJ266" s="199">
        <f>IFERROR(SQRT(($E266-$E$1136)^2+($R266-$R$1136)^2),0)</f>
        <v>0.50036089141835893</v>
      </c>
      <c r="BK266" s="197" t="str">
        <f>IF(BJ266&lt;=SMALL(BJ$3:BJ$1130,1),"MAS PARECIDO","NO")</f>
        <v>NO</v>
      </c>
      <c r="BL266" s="197" t="str">
        <f>IF(BJ266&lt;=SMALL(BJ$3:BJ$1130,5),"SIMILAR","NO")</f>
        <v>NO</v>
      </c>
      <c r="BM266" s="197" t="str">
        <f t="shared" si="286"/>
        <v>N/A</v>
      </c>
      <c r="BN266" s="197">
        <f t="shared" si="287"/>
        <v>0</v>
      </c>
      <c r="BO266" s="198">
        <f t="shared" si="288"/>
        <v>0</v>
      </c>
      <c r="BP266" s="199">
        <f>IFERROR(SQRT(($E266-$E$1136)^2+($U266-$U$1136)^2),0)</f>
        <v>1.9000570017100513E-2</v>
      </c>
      <c r="BQ266" s="197" t="str">
        <f>IF(BP266&lt;=SMALL(BP$3:BP$1130,1),"MAS PARECIDO","NO")</f>
        <v>NO</v>
      </c>
      <c r="BR266" s="197" t="str">
        <f>IF(BP266&lt;=SMALL(BP$3:BP$1130,5),"SIMILAR","NO")</f>
        <v>NO</v>
      </c>
      <c r="BS266" s="197" t="str">
        <f t="shared" si="289"/>
        <v>N/A</v>
      </c>
      <c r="BT266" s="197">
        <f t="shared" si="290"/>
        <v>0</v>
      </c>
      <c r="BU266" s="198">
        <f t="shared" si="291"/>
        <v>0</v>
      </c>
      <c r="BV266" s="199">
        <f>IFERROR(SQRT(($E266-$E$1136)^2+($X266-$X$1136)^2),0)</f>
        <v>1.9000570017100513E-2</v>
      </c>
      <c r="BW266" s="197" t="str">
        <f>IF(BV266&lt;=SMALL(BV$3:BV$1130,1),"MAS PARECIDO","NO")</f>
        <v>NO</v>
      </c>
      <c r="BX266" s="197" t="str">
        <f>IF(BV266&lt;=SMALL(BV$3:BV$1130,5),"SIMILAR","NO")</f>
        <v>NO</v>
      </c>
      <c r="BY266" s="197" t="str">
        <f t="shared" si="292"/>
        <v>N/A</v>
      </c>
      <c r="BZ266" s="197">
        <f t="shared" si="293"/>
        <v>0</v>
      </c>
      <c r="CA266" s="198">
        <f t="shared" si="294"/>
        <v>0</v>
      </c>
      <c r="CB266" s="199">
        <f>IFERROR(SQRT(($E266-$E$1136)^2+($AA266-$AA$1136)^2),0)</f>
        <v>1.0001804945413477</v>
      </c>
      <c r="CC266" s="197" t="str">
        <f>IF(CB266&lt;=SMALL(CB$3:CB$1130,1),"MAS PARECIDO","NO")</f>
        <v>NO</v>
      </c>
      <c r="CD266" s="197" t="str">
        <f>IF(CB266&lt;=SMALL(CB$3:CB$1130,5),"SIMILAR","NO")</f>
        <v>NO</v>
      </c>
      <c r="CE266" s="197" t="str">
        <f t="shared" si="295"/>
        <v>N/A</v>
      </c>
      <c r="CF266" s="197">
        <f t="shared" si="296"/>
        <v>0</v>
      </c>
      <c r="CG266" s="198">
        <f t="shared" si="297"/>
        <v>0</v>
      </c>
      <c r="CH266" s="199">
        <f>IFERROR(SQRT(($E266-$E$1136)^2+($AD266-$AD$1136)^2),0)</f>
        <v>1.9000570017100513E-2</v>
      </c>
      <c r="CI266" s="197" t="str">
        <f>IF(CH266&lt;=SMALL(CH$3:CH$1130,1),"MAS PARECIDO","NO")</f>
        <v>NO</v>
      </c>
      <c r="CJ266" s="197" t="str">
        <f>IF(CH266&lt;=SMALL(CH$3:CH$1130,5),"SIMILAR","NO")</f>
        <v>NO</v>
      </c>
      <c r="CK266" s="197" t="str">
        <f t="shared" si="298"/>
        <v>N/A</v>
      </c>
      <c r="CL266" s="197">
        <f t="shared" si="299"/>
        <v>0</v>
      </c>
      <c r="CM266" s="198">
        <f t="shared" si="300"/>
        <v>0</v>
      </c>
      <c r="CN266" s="199">
        <f>IFERROR(SQRT(($E266-$E$1136)^2+($AG266-$AG$1136)^2),0)</f>
        <v>1.0001804945413477</v>
      </c>
      <c r="CO266" s="197" t="str">
        <f>IF(CN266&lt;=SMALL(CN$3:CN$1130,1),"MAS PARECIDO","NO")</f>
        <v>NO</v>
      </c>
      <c r="CP266" s="197" t="str">
        <f>IF(CN266&lt;=SMALL(CN$3:CN$1130,5),"SIMILAR","NO")</f>
        <v>NO</v>
      </c>
      <c r="CQ266" s="197" t="str">
        <f t="shared" si="301"/>
        <v>N/A</v>
      </c>
      <c r="CR266" s="197">
        <f t="shared" si="302"/>
        <v>0</v>
      </c>
      <c r="CS266" s="198">
        <f t="shared" si="303"/>
        <v>0</v>
      </c>
      <c r="CT266" s="199">
        <f>IFERROR(SQRT(($E266-$E$1136)^2+($AJ266-$AJ$1136)^2),0)</f>
        <v>1.9000570017100513E-2</v>
      </c>
      <c r="CU266" s="197" t="str">
        <f>IF(CT266&lt;=SMALL(CT$3:CT$1130,1),"MAS PARECIDO","NO")</f>
        <v>NO</v>
      </c>
      <c r="CV266" s="197" t="str">
        <f>IF(CT266&lt;=SMALL(CT$3:CT$1130,5),"SIMILAR","NO")</f>
        <v>NO</v>
      </c>
      <c r="CW266" s="197" t="str">
        <f t="shared" si="304"/>
        <v>N/A</v>
      </c>
      <c r="CX266" s="197">
        <f t="shared" si="305"/>
        <v>0</v>
      </c>
      <c r="CY266" s="198">
        <f t="shared" si="306"/>
        <v>0</v>
      </c>
      <c r="CZ266" s="2" t="s">
        <v>1762</v>
      </c>
      <c r="DA266" s="2" t="s">
        <v>1763</v>
      </c>
      <c r="DB266" s="2">
        <v>0</v>
      </c>
      <c r="DC266" s="2" t="s">
        <v>189</v>
      </c>
    </row>
    <row r="267" spans="1:107">
      <c r="A267" s="24" t="s">
        <v>518</v>
      </c>
      <c r="B267" s="46">
        <v>22800</v>
      </c>
      <c r="C267" s="190">
        <f>(B267-$B$1132)/($B$1133-$B$1132)</f>
        <v>2.1385863264203459E-2</v>
      </c>
      <c r="D267" s="46">
        <v>10000</v>
      </c>
      <c r="E267" s="190">
        <f>(D267-$D$1132)/($D$1133-$D$1132)</f>
        <v>1.9970599117973539E-2</v>
      </c>
      <c r="F267" s="46" t="s">
        <v>53</v>
      </c>
      <c r="G267" s="192">
        <f>VLOOKUP(F267,'DATOS DE SOPORTE'!$Y$5:$Z$8,2,FALSE)</f>
        <v>2</v>
      </c>
      <c r="H267" s="190">
        <f>(G267-$G$1132)/($G$1133-$G$1132)</f>
        <v>0.33333333333333331</v>
      </c>
      <c r="I267" s="50"/>
      <c r="J267" s="200">
        <f t="shared" si="266"/>
        <v>0</v>
      </c>
      <c r="K267" s="190">
        <f>(J267-$J$1132)/($J$1133-$J$1132)</f>
        <v>0</v>
      </c>
      <c r="L267" s="193" t="str">
        <f t="shared" si="267"/>
        <v>NO</v>
      </c>
      <c r="M267" s="46" t="s">
        <v>56</v>
      </c>
      <c r="N267" s="192">
        <f t="shared" si="268"/>
        <v>1</v>
      </c>
      <c r="O267" s="190">
        <f>(N267-N$1132)/(N$1133-N$1132)</f>
        <v>0</v>
      </c>
      <c r="P267" s="46" t="s">
        <v>193</v>
      </c>
      <c r="Q267" s="192">
        <f t="shared" si="269"/>
        <v>2</v>
      </c>
      <c r="R267" s="190">
        <f>(Q267-Q$1132)/(Q$1133-Q$1132)</f>
        <v>0.5</v>
      </c>
      <c r="S267" s="46" t="s">
        <v>194</v>
      </c>
      <c r="T267" s="192">
        <f t="shared" si="270"/>
        <v>1</v>
      </c>
      <c r="U267" s="190">
        <f>(T267-T$1132)/(T$1133-T$1132)</f>
        <v>0</v>
      </c>
      <c r="V267" s="46" t="s">
        <v>212</v>
      </c>
      <c r="W267" s="194">
        <f>VLOOKUP(V267,'DATOS DE SOPORTE'!$S$5:$T$10,2,FALSE)</f>
        <v>3</v>
      </c>
      <c r="X267" s="201">
        <f>(W267-W$1132)/(W$1133-W$1132)</f>
        <v>0.4</v>
      </c>
      <c r="Y267" s="46" t="s">
        <v>188</v>
      </c>
      <c r="Z267" s="194">
        <f t="shared" si="271"/>
        <v>1</v>
      </c>
      <c r="AA267" s="201">
        <f>(Z267-Z$1132)/(Z$1133-Z$1132)</f>
        <v>0</v>
      </c>
      <c r="AB267" s="46" t="s">
        <v>188</v>
      </c>
      <c r="AC267" s="194">
        <f t="shared" si="272"/>
        <v>1</v>
      </c>
      <c r="AD267" s="201">
        <f>(AC267-AC$1132)/(AC$1133-AC$1132)</f>
        <v>0</v>
      </c>
      <c r="AE267" s="46" t="s">
        <v>136</v>
      </c>
      <c r="AF267" s="194">
        <f t="shared" si="273"/>
        <v>2</v>
      </c>
      <c r="AG267" s="201">
        <f>(AF267-AF$1132)/(AF$1133-AF$1132)</f>
        <v>1</v>
      </c>
      <c r="AH267" s="24" t="s">
        <v>199</v>
      </c>
      <c r="AI267" s="194">
        <f>VLOOKUP(AH267,'DATOS DE SOPORTE'!$V$5:$W$8,2,FALSE)</f>
        <v>2</v>
      </c>
      <c r="AJ267" s="201">
        <f>(AI267-AI$1132)/(AI$1133-AI$1132)</f>
        <v>0.33333333333333331</v>
      </c>
      <c r="AK267" s="58" t="str">
        <f t="shared" si="265"/>
        <v>Bueno</v>
      </c>
      <c r="AL267" s="196">
        <f>IFERROR(SQRT(($E267-$E$1136)^2+($C267-$C$1136)^2),0)</f>
        <v>0.18483843318227844</v>
      </c>
      <c r="AM267" s="197" t="str">
        <f>IF(AL267&lt;=SMALL($AL$3:$AL$1130,1),"MAS PARECIDO","NO")</f>
        <v>NO</v>
      </c>
      <c r="AN267" s="197" t="str">
        <f>IF(AL267&lt;=SMALL($AL$3:$AL$1130,5),"SIMILAR","NO")</f>
        <v>NO</v>
      </c>
      <c r="AO267" s="197" t="str">
        <f t="shared" si="274"/>
        <v>N/A</v>
      </c>
      <c r="AP267" s="197">
        <f t="shared" si="275"/>
        <v>0</v>
      </c>
      <c r="AQ267" s="198">
        <f t="shared" si="276"/>
        <v>0</v>
      </c>
      <c r="AR267" s="196">
        <f>IFERROR(SQRT(($E267-$E$1136)^2+($H267-$H$1136)^2),0)</f>
        <v>2.0000600018000539E-2</v>
      </c>
      <c r="AS267" s="197" t="str">
        <f>IF(AR267&lt;=SMALL(AR$3:AR$1130,1),"MAS PARECIDO","NO")</f>
        <v>NO</v>
      </c>
      <c r="AT267" s="197" t="str">
        <f>IF(AR267&lt;=SMALL(AR$3:AR$1130,5),"SIMILAR","NO")</f>
        <v>NO</v>
      </c>
      <c r="AU267" s="197" t="str">
        <f t="shared" si="277"/>
        <v>N/A</v>
      </c>
      <c r="AV267" s="197">
        <f t="shared" si="278"/>
        <v>0</v>
      </c>
      <c r="AW267" s="198">
        <f t="shared" si="279"/>
        <v>0</v>
      </c>
      <c r="AX267" s="199">
        <f>IFERROR(SQRT(($E267-$E$1136)^2+($K267-$K$1136)^2),0)</f>
        <v>0.20099757212732708</v>
      </c>
      <c r="AY267" s="197" t="str">
        <f>IF(AX267&lt;=SMALL(AX$3:AX$1130,1),"MAS PARECIDO","NO")</f>
        <v>NO</v>
      </c>
      <c r="AZ267" s="197" t="str">
        <f>IF(AX267&lt;=SMALL(AX$3:AX$1130,5),"SIMILAR","NO")</f>
        <v>NO</v>
      </c>
      <c r="BA267" s="197" t="str">
        <f t="shared" si="280"/>
        <v>N/A</v>
      </c>
      <c r="BB267" s="197">
        <f t="shared" si="281"/>
        <v>0</v>
      </c>
      <c r="BC267" s="198">
        <f t="shared" si="282"/>
        <v>0</v>
      </c>
      <c r="BD267" s="196">
        <f>IFERROR(SQRT(($E267-$E$1136)^2+($O267-$O$1136)^2),0)</f>
        <v>1.0001999920021396</v>
      </c>
      <c r="BE267" s="197" t="str">
        <f>IF(BD267&lt;=SMALL(BD$3:BD$1130,1),"MAS PARECIDO","NO")</f>
        <v>NO</v>
      </c>
      <c r="BF267" s="197" t="str">
        <f>IF(BD267&lt;=SMALL(BD$3:BD$1130,5),"SIMILAR","NO")</f>
        <v>NO</v>
      </c>
      <c r="BG267" s="197" t="str">
        <f t="shared" si="283"/>
        <v>N/A</v>
      </c>
      <c r="BH267" s="197">
        <f t="shared" si="284"/>
        <v>0</v>
      </c>
      <c r="BI267" s="198">
        <f t="shared" si="285"/>
        <v>0</v>
      </c>
      <c r="BJ267" s="199">
        <f>IFERROR(SQRT(($E267-$E$1136)^2+($R267-$R$1136)^2),0)</f>
        <v>2.0000600018000539E-2</v>
      </c>
      <c r="BK267" s="197" t="str">
        <f>IF(BJ267&lt;=SMALL(BJ$3:BJ$1130,1),"MAS PARECIDO","NO")</f>
        <v>NO</v>
      </c>
      <c r="BL267" s="197" t="str">
        <f>IF(BJ267&lt;=SMALL(BJ$3:BJ$1130,5),"SIMILAR","NO")</f>
        <v>NO</v>
      </c>
      <c r="BM267" s="197" t="str">
        <f t="shared" si="286"/>
        <v>N/A</v>
      </c>
      <c r="BN267" s="197">
        <f t="shared" si="287"/>
        <v>0</v>
      </c>
      <c r="BO267" s="198">
        <f t="shared" si="288"/>
        <v>0</v>
      </c>
      <c r="BP267" s="199">
        <f>IFERROR(SQRT(($E267-$E$1136)^2+($U267-$U$1136)^2),0)</f>
        <v>2.0000600018000539E-2</v>
      </c>
      <c r="BQ267" s="197" t="str">
        <f>IF(BP267&lt;=SMALL(BP$3:BP$1130,1),"MAS PARECIDO","NO")</f>
        <v>NO</v>
      </c>
      <c r="BR267" s="197" t="str">
        <f>IF(BP267&lt;=SMALL(BP$3:BP$1130,5),"SIMILAR","NO")</f>
        <v>NO</v>
      </c>
      <c r="BS267" s="197" t="str">
        <f t="shared" si="289"/>
        <v>N/A</v>
      </c>
      <c r="BT267" s="197">
        <f t="shared" si="290"/>
        <v>0</v>
      </c>
      <c r="BU267" s="198">
        <f t="shared" si="291"/>
        <v>0</v>
      </c>
      <c r="BV267" s="199">
        <f>IFERROR(SQRT(($E267-$E$1136)^2+($X267-$X$1136)^2),0)</f>
        <v>0.40049971785393318</v>
      </c>
      <c r="BW267" s="197" t="str">
        <f>IF(BV267&lt;=SMALL(BV$3:BV$1130,1),"MAS PARECIDO","NO")</f>
        <v>NO</v>
      </c>
      <c r="BX267" s="197" t="str">
        <f>IF(BV267&lt;=SMALL(BV$3:BV$1130,5),"SIMILAR","NO")</f>
        <v>NO</v>
      </c>
      <c r="BY267" s="197" t="str">
        <f t="shared" si="292"/>
        <v>N/A</v>
      </c>
      <c r="BZ267" s="197">
        <f t="shared" si="293"/>
        <v>0</v>
      </c>
      <c r="CA267" s="198">
        <f t="shared" si="294"/>
        <v>0</v>
      </c>
      <c r="CB267" s="199">
        <f>IFERROR(SQRT(($E267-$E$1136)^2+($AA267-$AA$1136)^2),0)</f>
        <v>2.0000600018000539E-2</v>
      </c>
      <c r="CC267" s="197" t="str">
        <f>IF(CB267&lt;=SMALL(CB$3:CB$1130,1),"MAS PARECIDO","NO")</f>
        <v>NO</v>
      </c>
      <c r="CD267" s="197" t="str">
        <f>IF(CB267&lt;=SMALL(CB$3:CB$1130,5),"SIMILAR","NO")</f>
        <v>NO</v>
      </c>
      <c r="CE267" s="197" t="str">
        <f t="shared" si="295"/>
        <v>N/A</v>
      </c>
      <c r="CF267" s="197">
        <f t="shared" si="296"/>
        <v>0</v>
      </c>
      <c r="CG267" s="198">
        <f t="shared" si="297"/>
        <v>0</v>
      </c>
      <c r="CH267" s="199">
        <f>IFERROR(SQRT(($E267-$E$1136)^2+($AD267-$AD$1136)^2),0)</f>
        <v>1.0001999920021396</v>
      </c>
      <c r="CI267" s="197" t="str">
        <f>IF(CH267&lt;=SMALL(CH$3:CH$1130,1),"MAS PARECIDO","NO")</f>
        <v>NO</v>
      </c>
      <c r="CJ267" s="197" t="str">
        <f>IF(CH267&lt;=SMALL(CH$3:CH$1130,5),"SIMILAR","NO")</f>
        <v>NO</v>
      </c>
      <c r="CK267" s="197" t="str">
        <f t="shared" si="298"/>
        <v>N/A</v>
      </c>
      <c r="CL267" s="197">
        <f t="shared" si="299"/>
        <v>0</v>
      </c>
      <c r="CM267" s="198">
        <f t="shared" si="300"/>
        <v>0</v>
      </c>
      <c r="CN267" s="199">
        <f>IFERROR(SQRT(($E267-$E$1136)^2+($AG267-$AG$1136)^2),0)</f>
        <v>2.0000600018000539E-2</v>
      </c>
      <c r="CO267" s="197" t="str">
        <f>IF(CN267&lt;=SMALL(CN$3:CN$1130,1),"MAS PARECIDO","NO")</f>
        <v>NO</v>
      </c>
      <c r="CP267" s="197" t="str">
        <f>IF(CN267&lt;=SMALL(CN$3:CN$1130,5),"SIMILAR","NO")</f>
        <v>NO</v>
      </c>
      <c r="CQ267" s="197" t="str">
        <f t="shared" si="301"/>
        <v>N/A</v>
      </c>
      <c r="CR267" s="197">
        <f t="shared" si="302"/>
        <v>0</v>
      </c>
      <c r="CS267" s="198">
        <f t="shared" si="303"/>
        <v>0</v>
      </c>
      <c r="CT267" s="199">
        <f>IFERROR(SQRT(($E267-$E$1136)^2+($AJ267-$AJ$1136)^2),0)</f>
        <v>0.33393283024014148</v>
      </c>
      <c r="CU267" s="197" t="str">
        <f>IF(CT267&lt;=SMALL(CT$3:CT$1130,1),"MAS PARECIDO","NO")</f>
        <v>NO</v>
      </c>
      <c r="CV267" s="197" t="str">
        <f>IF(CT267&lt;=SMALL(CT$3:CT$1130,5),"SIMILAR","NO")</f>
        <v>NO</v>
      </c>
      <c r="CW267" s="197" t="str">
        <f t="shared" si="304"/>
        <v>N/A</v>
      </c>
      <c r="CX267" s="197">
        <f t="shared" si="305"/>
        <v>0</v>
      </c>
      <c r="CY267" s="198">
        <f t="shared" si="306"/>
        <v>0</v>
      </c>
      <c r="CZ267" s="2" t="s">
        <v>1764</v>
      </c>
      <c r="DA267" s="2" t="s">
        <v>1765</v>
      </c>
      <c r="DB267" s="2">
        <v>0</v>
      </c>
      <c r="DC267" s="2" t="s">
        <v>189</v>
      </c>
    </row>
    <row r="268" spans="1:107">
      <c r="A268" s="24" t="s">
        <v>519</v>
      </c>
      <c r="B268" s="46">
        <v>142678</v>
      </c>
      <c r="C268" s="190">
        <f>(B268-$B$1132)/($B$1133-$B$1132)</f>
        <v>0.16151284066938001</v>
      </c>
      <c r="D268" s="46">
        <v>25000</v>
      </c>
      <c r="E268" s="190">
        <f>(D268-$D$1132)/($D$1133-$D$1132)</f>
        <v>4.9971499144974348E-2</v>
      </c>
      <c r="F268" s="46" t="s">
        <v>53</v>
      </c>
      <c r="G268" s="192">
        <f>VLOOKUP(F268,'DATOS DE SOPORTE'!$Y$5:$Z$8,2,FALSE)</f>
        <v>2</v>
      </c>
      <c r="H268" s="190">
        <f>(G268-$G$1132)/($G$1133-$G$1132)</f>
        <v>0.33333333333333331</v>
      </c>
      <c r="I268" s="50">
        <v>4</v>
      </c>
      <c r="J268" s="200">
        <f t="shared" si="266"/>
        <v>4</v>
      </c>
      <c r="K268" s="190">
        <f>(J268-$J$1132)/($J$1133-$J$1132)</f>
        <v>0.8</v>
      </c>
      <c r="L268" s="193" t="str">
        <f t="shared" si="267"/>
        <v>SI</v>
      </c>
      <c r="M268" s="46" t="s">
        <v>192</v>
      </c>
      <c r="N268" s="192">
        <f t="shared" si="268"/>
        <v>2</v>
      </c>
      <c r="O268" s="190">
        <f>(N268-N$1132)/(N$1133-N$1132)</f>
        <v>1</v>
      </c>
      <c r="P268" s="46" t="s">
        <v>58</v>
      </c>
      <c r="Q268" s="192">
        <f t="shared" si="269"/>
        <v>3</v>
      </c>
      <c r="R268" s="190">
        <f>(Q268-Q$1132)/(Q$1133-Q$1132)</f>
        <v>1</v>
      </c>
      <c r="S268" s="46" t="s">
        <v>60</v>
      </c>
      <c r="T268" s="192">
        <f t="shared" si="270"/>
        <v>2</v>
      </c>
      <c r="U268" s="190">
        <f>(T268-T$1132)/(T$1133-T$1132)</f>
        <v>1</v>
      </c>
      <c r="V268" s="46" t="s">
        <v>212</v>
      </c>
      <c r="W268" s="194">
        <f>VLOOKUP(V268,'DATOS DE SOPORTE'!$S$5:$T$10,2,FALSE)</f>
        <v>3</v>
      </c>
      <c r="X268" s="201">
        <f>(W268-W$1132)/(W$1133-W$1132)</f>
        <v>0.4</v>
      </c>
      <c r="Y268" s="46" t="s">
        <v>188</v>
      </c>
      <c r="Z268" s="194">
        <f t="shared" si="271"/>
        <v>1</v>
      </c>
      <c r="AA268" s="201">
        <f>(Z268-Z$1132)/(Z$1133-Z$1132)</f>
        <v>0</v>
      </c>
      <c r="AB268" s="46" t="s">
        <v>188</v>
      </c>
      <c r="AC268" s="194">
        <f t="shared" si="272"/>
        <v>1</v>
      </c>
      <c r="AD268" s="201">
        <f>(AC268-AC$1132)/(AC$1133-AC$1132)</f>
        <v>0</v>
      </c>
      <c r="AE268" s="46" t="s">
        <v>136</v>
      </c>
      <c r="AF268" s="194">
        <f t="shared" si="273"/>
        <v>2</v>
      </c>
      <c r="AG268" s="201">
        <f>(AF268-AF$1132)/(AF$1133-AF$1132)</f>
        <v>1</v>
      </c>
      <c r="AH268" s="24" t="s">
        <v>67</v>
      </c>
      <c r="AI268" s="194">
        <f>VLOOKUP(AH268,'DATOS DE SOPORTE'!$V$5:$W$8,2,FALSE)</f>
        <v>1</v>
      </c>
      <c r="AJ268" s="201">
        <f>(AI268-AI$1132)/(AI$1133-AI$1132)</f>
        <v>0</v>
      </c>
      <c r="AK268" s="58" t="str">
        <f t="shared" si="265"/>
        <v>Regular</v>
      </c>
      <c r="AL268" s="196">
        <f>IFERROR(SQRT(($E268-$E$1136)^2+($C268-$C$1136)^2),0)</f>
        <v>6.6358070157978455E-2</v>
      </c>
      <c r="AM268" s="197" t="str">
        <f>IF(AL268&lt;=SMALL($AL$3:$AL$1130,1),"MAS PARECIDO","NO")</f>
        <v>NO</v>
      </c>
      <c r="AN268" s="197" t="str">
        <f>IF(AL268&lt;=SMALL($AL$3:$AL$1130,5),"SIMILAR","NO")</f>
        <v>NO</v>
      </c>
      <c r="AO268" s="197" t="str">
        <f t="shared" si="274"/>
        <v>N/A</v>
      </c>
      <c r="AP268" s="197">
        <f t="shared" si="275"/>
        <v>0</v>
      </c>
      <c r="AQ268" s="198">
        <f t="shared" si="276"/>
        <v>0</v>
      </c>
      <c r="AR268" s="196">
        <f>IFERROR(SQRT(($E268-$E$1136)^2+($H268-$H$1136)^2),0)</f>
        <v>5.0001500045001347E-2</v>
      </c>
      <c r="AS268" s="197" t="str">
        <f>IF(AR268&lt;=SMALL(AR$3:AR$1130,1),"MAS PARECIDO","NO")</f>
        <v>NO</v>
      </c>
      <c r="AT268" s="197" t="str">
        <f>IF(AR268&lt;=SMALL(AR$3:AR$1130,5),"SIMILAR","NO")</f>
        <v>NO</v>
      </c>
      <c r="AU268" s="197" t="str">
        <f t="shared" si="277"/>
        <v>N/A</v>
      </c>
      <c r="AV268" s="197">
        <f t="shared" si="278"/>
        <v>0</v>
      </c>
      <c r="AW268" s="198">
        <f t="shared" si="279"/>
        <v>0</v>
      </c>
      <c r="AX268" s="199">
        <f>IFERROR(SQRT(($E268-$E$1136)^2+($K268-$K$1136)^2),0)</f>
        <v>0.60207985351342752</v>
      </c>
      <c r="AY268" s="197" t="str">
        <f>IF(AX268&lt;=SMALL(AX$3:AX$1130,1),"MAS PARECIDO","NO")</f>
        <v>NO</v>
      </c>
      <c r="AZ268" s="197" t="str">
        <f>IF(AX268&lt;=SMALL(AX$3:AX$1130,5),"SIMILAR","NO")</f>
        <v>NO</v>
      </c>
      <c r="BA268" s="197" t="str">
        <f t="shared" si="280"/>
        <v>N/A</v>
      </c>
      <c r="BB268" s="197">
        <f t="shared" si="281"/>
        <v>0</v>
      </c>
      <c r="BC268" s="198">
        <f t="shared" si="282"/>
        <v>0</v>
      </c>
      <c r="BD268" s="196">
        <f>IFERROR(SQRT(($E268-$E$1136)^2+($O268-$O$1136)^2),0)</f>
        <v>5.0001500045001347E-2</v>
      </c>
      <c r="BE268" s="197" t="str">
        <f>IF(BD268&lt;=SMALL(BD$3:BD$1130,1),"MAS PARECIDO","NO")</f>
        <v>NO</v>
      </c>
      <c r="BF268" s="197" t="str">
        <f>IF(BD268&lt;=SMALL(BD$3:BD$1130,5),"SIMILAR","NO")</f>
        <v>NO</v>
      </c>
      <c r="BG268" s="197" t="str">
        <f t="shared" si="283"/>
        <v>N/A</v>
      </c>
      <c r="BH268" s="197">
        <f t="shared" si="284"/>
        <v>0</v>
      </c>
      <c r="BI268" s="198">
        <f t="shared" si="285"/>
        <v>0</v>
      </c>
      <c r="BJ268" s="199">
        <f>IFERROR(SQRT(($E268-$E$1136)^2+($R268-$R$1136)^2),0)</f>
        <v>0.50249393031831757</v>
      </c>
      <c r="BK268" s="197" t="str">
        <f>IF(BJ268&lt;=SMALL(BJ$3:BJ$1130,1),"MAS PARECIDO","NO")</f>
        <v>NO</v>
      </c>
      <c r="BL268" s="197" t="str">
        <f>IF(BJ268&lt;=SMALL(BJ$3:BJ$1130,5),"SIMILAR","NO")</f>
        <v>NO</v>
      </c>
      <c r="BM268" s="197" t="str">
        <f t="shared" si="286"/>
        <v>N/A</v>
      </c>
      <c r="BN268" s="197">
        <f t="shared" si="287"/>
        <v>0</v>
      </c>
      <c r="BO268" s="198">
        <f t="shared" si="288"/>
        <v>0</v>
      </c>
      <c r="BP268" s="199">
        <f>IFERROR(SQRT(($E268-$E$1136)^2+($U268-$U$1136)^2),0)</f>
        <v>1.0012492946348328</v>
      </c>
      <c r="BQ268" s="197" t="str">
        <f>IF(BP268&lt;=SMALL(BP$3:BP$1130,1),"MAS PARECIDO","NO")</f>
        <v>NO</v>
      </c>
      <c r="BR268" s="197" t="str">
        <f>IF(BP268&lt;=SMALL(BP$3:BP$1130,5),"SIMILAR","NO")</f>
        <v>NO</v>
      </c>
      <c r="BS268" s="197" t="str">
        <f t="shared" si="289"/>
        <v>N/A</v>
      </c>
      <c r="BT268" s="197">
        <f t="shared" si="290"/>
        <v>0</v>
      </c>
      <c r="BU268" s="198">
        <f t="shared" si="291"/>
        <v>0</v>
      </c>
      <c r="BV268" s="199">
        <f>IFERROR(SQRT(($E268-$E$1136)^2+($X268-$X$1136)^2),0)</f>
        <v>0.40311307347535913</v>
      </c>
      <c r="BW268" s="197" t="str">
        <f>IF(BV268&lt;=SMALL(BV$3:BV$1130,1),"MAS PARECIDO","NO")</f>
        <v>NO</v>
      </c>
      <c r="BX268" s="197" t="str">
        <f>IF(BV268&lt;=SMALL(BV$3:BV$1130,5),"SIMILAR","NO")</f>
        <v>NO</v>
      </c>
      <c r="BY268" s="197" t="str">
        <f t="shared" si="292"/>
        <v>N/A</v>
      </c>
      <c r="BZ268" s="197">
        <f t="shared" si="293"/>
        <v>0</v>
      </c>
      <c r="CA268" s="198">
        <f t="shared" si="294"/>
        <v>0</v>
      </c>
      <c r="CB268" s="199">
        <f>IFERROR(SQRT(($E268-$E$1136)^2+($AA268-$AA$1136)^2),0)</f>
        <v>5.0001500045001347E-2</v>
      </c>
      <c r="CC268" s="197" t="str">
        <f>IF(CB268&lt;=SMALL(CB$3:CB$1130,1),"MAS PARECIDO","NO")</f>
        <v>NO</v>
      </c>
      <c r="CD268" s="197" t="str">
        <f>IF(CB268&lt;=SMALL(CB$3:CB$1130,5),"SIMILAR","NO")</f>
        <v>NO</v>
      </c>
      <c r="CE268" s="197" t="str">
        <f t="shared" si="295"/>
        <v>N/A</v>
      </c>
      <c r="CF268" s="197">
        <f t="shared" si="296"/>
        <v>0</v>
      </c>
      <c r="CG268" s="198">
        <f t="shared" si="297"/>
        <v>0</v>
      </c>
      <c r="CH268" s="199">
        <f>IFERROR(SQRT(($E268-$E$1136)^2+($AD268-$AD$1136)^2),0)</f>
        <v>1.0012492946348328</v>
      </c>
      <c r="CI268" s="197" t="str">
        <f>IF(CH268&lt;=SMALL(CH$3:CH$1130,1),"MAS PARECIDO","NO")</f>
        <v>NO</v>
      </c>
      <c r="CJ268" s="197" t="str">
        <f>IF(CH268&lt;=SMALL(CH$3:CH$1130,5),"SIMILAR","NO")</f>
        <v>NO</v>
      </c>
      <c r="CK268" s="197" t="str">
        <f t="shared" si="298"/>
        <v>N/A</v>
      </c>
      <c r="CL268" s="197">
        <f t="shared" si="299"/>
        <v>0</v>
      </c>
      <c r="CM268" s="198">
        <f t="shared" si="300"/>
        <v>0</v>
      </c>
      <c r="CN268" s="199">
        <f>IFERROR(SQRT(($E268-$E$1136)^2+($AG268-$AG$1136)^2),0)</f>
        <v>5.0001500045001347E-2</v>
      </c>
      <c r="CO268" s="197" t="str">
        <f>IF(CN268&lt;=SMALL(CN$3:CN$1130,1),"MAS PARECIDO","NO")</f>
        <v>NO</v>
      </c>
      <c r="CP268" s="197" t="str">
        <f>IF(CN268&lt;=SMALL(CN$3:CN$1130,5),"SIMILAR","NO")</f>
        <v>NO</v>
      </c>
      <c r="CQ268" s="197" t="str">
        <f t="shared" si="301"/>
        <v>N/A</v>
      </c>
      <c r="CR268" s="197">
        <f t="shared" si="302"/>
        <v>0</v>
      </c>
      <c r="CS268" s="198">
        <f t="shared" si="303"/>
        <v>0</v>
      </c>
      <c r="CT268" s="199">
        <f>IFERROR(SQRT(($E268-$E$1136)^2+($AJ268-$AJ$1136)^2),0)</f>
        <v>5.0001500045001347E-2</v>
      </c>
      <c r="CU268" s="197" t="str">
        <f>IF(CT268&lt;=SMALL(CT$3:CT$1130,1),"MAS PARECIDO","NO")</f>
        <v>NO</v>
      </c>
      <c r="CV268" s="197" t="str">
        <f>IF(CT268&lt;=SMALL(CT$3:CT$1130,5),"SIMILAR","NO")</f>
        <v>NO</v>
      </c>
      <c r="CW268" s="197" t="str">
        <f t="shared" si="304"/>
        <v>N/A</v>
      </c>
      <c r="CX268" s="197">
        <f t="shared" si="305"/>
        <v>0</v>
      </c>
      <c r="CY268" s="198">
        <f t="shared" si="306"/>
        <v>0</v>
      </c>
      <c r="CZ268" s="2" t="s">
        <v>1766</v>
      </c>
      <c r="DA268" s="2" t="s">
        <v>1767</v>
      </c>
      <c r="DB268" s="2">
        <v>1</v>
      </c>
      <c r="DC268" s="2" t="s">
        <v>346</v>
      </c>
    </row>
    <row r="269" spans="1:107">
      <c r="A269" s="24" t="s">
        <v>520</v>
      </c>
      <c r="B269" s="46">
        <v>111696</v>
      </c>
      <c r="C269" s="190">
        <f>(B269-$B$1132)/($B$1133-$B$1132)</f>
        <v>0.12529757169619743</v>
      </c>
      <c r="D269" s="46">
        <v>300000</v>
      </c>
      <c r="E269" s="190">
        <f>(D269-$D$1132)/($D$1133-$D$1132)</f>
        <v>0.59998799963998917</v>
      </c>
      <c r="F269" s="46" t="s">
        <v>191</v>
      </c>
      <c r="G269" s="192">
        <f>VLOOKUP(F269,'DATOS DE SOPORTE'!$Y$5:$Z$8,2,FALSE)</f>
        <v>1</v>
      </c>
      <c r="H269" s="190">
        <f>(G269-$G$1132)/($G$1133-$G$1132)</f>
        <v>0</v>
      </c>
      <c r="I269" s="50">
        <v>1</v>
      </c>
      <c r="J269" s="200">
        <f t="shared" si="266"/>
        <v>1</v>
      </c>
      <c r="K269" s="190">
        <f>(J269-$J$1132)/($J$1133-$J$1132)</f>
        <v>0.2</v>
      </c>
      <c r="L269" s="193" t="str">
        <f t="shared" si="267"/>
        <v>SI</v>
      </c>
      <c r="M269" s="46" t="s">
        <v>56</v>
      </c>
      <c r="N269" s="192">
        <f t="shared" si="268"/>
        <v>1</v>
      </c>
      <c r="O269" s="190">
        <f>(N269-N$1132)/(N$1133-N$1132)</f>
        <v>0</v>
      </c>
      <c r="P269" s="46"/>
      <c r="Q269" s="192">
        <f t="shared" si="269"/>
        <v>3</v>
      </c>
      <c r="R269" s="190">
        <f>(Q269-Q$1132)/(Q$1133-Q$1132)</f>
        <v>1</v>
      </c>
      <c r="S269" s="46" t="s">
        <v>194</v>
      </c>
      <c r="T269" s="192">
        <f t="shared" si="270"/>
        <v>1</v>
      </c>
      <c r="U269" s="190">
        <f>(T269-T$1132)/(T$1133-T$1132)</f>
        <v>0</v>
      </c>
      <c r="V269" s="46" t="s">
        <v>62</v>
      </c>
      <c r="W269" s="194">
        <f>VLOOKUP(V269,'DATOS DE SOPORTE'!$S$5:$T$10,2,FALSE)</f>
        <v>1</v>
      </c>
      <c r="X269" s="201">
        <f>(W269-W$1132)/(W$1133-W$1132)</f>
        <v>0</v>
      </c>
      <c r="Y269" s="46" t="s">
        <v>188</v>
      </c>
      <c r="Z269" s="194">
        <f t="shared" si="271"/>
        <v>1</v>
      </c>
      <c r="AA269" s="201">
        <f>(Z269-Z$1132)/(Z$1133-Z$1132)</f>
        <v>0</v>
      </c>
      <c r="AB269" s="46" t="s">
        <v>136</v>
      </c>
      <c r="AC269" s="194">
        <f t="shared" si="272"/>
        <v>2</v>
      </c>
      <c r="AD269" s="201">
        <f>(AC269-AC$1132)/(AC$1133-AC$1132)</f>
        <v>1</v>
      </c>
      <c r="AE269" s="46" t="s">
        <v>188</v>
      </c>
      <c r="AF269" s="194">
        <f t="shared" si="273"/>
        <v>1</v>
      </c>
      <c r="AG269" s="201">
        <f>(AF269-AF$1132)/(AF$1133-AF$1132)</f>
        <v>0</v>
      </c>
      <c r="AH269" s="24" t="s">
        <v>67</v>
      </c>
      <c r="AI269" s="194">
        <f>VLOOKUP(AH269,'DATOS DE SOPORTE'!$V$5:$W$8,2,FALSE)</f>
        <v>1</v>
      </c>
      <c r="AJ269" s="201">
        <f>(AI269-AI$1132)/(AI$1133-AI$1132)</f>
        <v>0</v>
      </c>
      <c r="AK269" s="58" t="str">
        <f t="shared" si="265"/>
        <v>Regular</v>
      </c>
      <c r="AL269" s="196">
        <f>IFERROR(SQRT(($E269-$E$1136)^2+($C269-$C$1136)^2),0)</f>
        <v>0.60530674681460284</v>
      </c>
      <c r="AM269" s="197" t="str">
        <f>IF(AL269&lt;=SMALL($AL$3:$AL$1130,1),"MAS PARECIDO","NO")</f>
        <v>NO</v>
      </c>
      <c r="AN269" s="197" t="str">
        <f>IF(AL269&lt;=SMALL($AL$3:$AL$1130,5),"SIMILAR","NO")</f>
        <v>NO</v>
      </c>
      <c r="AO269" s="197" t="str">
        <f t="shared" si="274"/>
        <v>N/A</v>
      </c>
      <c r="AP269" s="197">
        <f t="shared" si="275"/>
        <v>0</v>
      </c>
      <c r="AQ269" s="198">
        <f t="shared" si="276"/>
        <v>0</v>
      </c>
      <c r="AR269" s="196">
        <f>IFERROR(SQRT(($E269-$E$1136)^2+($H269-$H$1136)^2),0)</f>
        <v>0.68639107809116373</v>
      </c>
      <c r="AS269" s="197" t="str">
        <f>IF(AR269&lt;=SMALL(AR$3:AR$1130,1),"MAS PARECIDO","NO")</f>
        <v>NO</v>
      </c>
      <c r="AT269" s="197" t="str">
        <f>IF(AR269&lt;=SMALL(AR$3:AR$1130,5),"SIMILAR","NO")</f>
        <v>NO</v>
      </c>
      <c r="AU269" s="197" t="str">
        <f t="shared" si="277"/>
        <v>N/A</v>
      </c>
      <c r="AV269" s="197">
        <f t="shared" si="278"/>
        <v>0</v>
      </c>
      <c r="AW269" s="198">
        <f t="shared" si="279"/>
        <v>0</v>
      </c>
      <c r="AX269" s="199">
        <f>IFERROR(SQRT(($E269-$E$1136)^2+($K269-$K$1136)^2),0)</f>
        <v>0.60001800054001619</v>
      </c>
      <c r="AY269" s="197" t="str">
        <f>IF(AX269&lt;=SMALL(AX$3:AX$1130,1),"MAS PARECIDO","NO")</f>
        <v>NO</v>
      </c>
      <c r="AZ269" s="197" t="str">
        <f>IF(AX269&lt;=SMALL(AX$3:AX$1130,5),"SIMILAR","NO")</f>
        <v>NO</v>
      </c>
      <c r="BA269" s="197" t="str">
        <f t="shared" si="280"/>
        <v>N/A</v>
      </c>
      <c r="BB269" s="197">
        <f t="shared" si="281"/>
        <v>0</v>
      </c>
      <c r="BC269" s="198">
        <f t="shared" si="282"/>
        <v>0</v>
      </c>
      <c r="BD269" s="196">
        <f>IFERROR(SQRT(($E269-$E$1136)^2+($O269-$O$1136)^2),0)</f>
        <v>1.1661996402726418</v>
      </c>
      <c r="BE269" s="197" t="str">
        <f>IF(BD269&lt;=SMALL(BD$3:BD$1130,1),"MAS PARECIDO","NO")</f>
        <v>NO</v>
      </c>
      <c r="BF269" s="197" t="str">
        <f>IF(BD269&lt;=SMALL(BD$3:BD$1130,5),"SIMILAR","NO")</f>
        <v>NO</v>
      </c>
      <c r="BG269" s="197" t="str">
        <f t="shared" si="283"/>
        <v>N/A</v>
      </c>
      <c r="BH269" s="197">
        <f t="shared" si="284"/>
        <v>0</v>
      </c>
      <c r="BI269" s="198">
        <f t="shared" si="285"/>
        <v>0</v>
      </c>
      <c r="BJ269" s="199">
        <f>IFERROR(SQRT(($E269-$E$1136)^2+($R269-$R$1136)^2),0)</f>
        <v>0.78103879607356186</v>
      </c>
      <c r="BK269" s="197" t="str">
        <f>IF(BJ269&lt;=SMALL(BJ$3:BJ$1130,1),"MAS PARECIDO","NO")</f>
        <v>NO</v>
      </c>
      <c r="BL269" s="197" t="str">
        <f>IF(BJ269&lt;=SMALL(BJ$3:BJ$1130,5),"SIMILAR","NO")</f>
        <v>NO</v>
      </c>
      <c r="BM269" s="197" t="str">
        <f t="shared" si="286"/>
        <v>N/A</v>
      </c>
      <c r="BN269" s="197">
        <f t="shared" si="287"/>
        <v>0</v>
      </c>
      <c r="BO269" s="198">
        <f t="shared" si="288"/>
        <v>0</v>
      </c>
      <c r="BP269" s="199">
        <f>IFERROR(SQRT(($E269-$E$1136)^2+($U269-$U$1136)^2),0)</f>
        <v>0.60001800054001619</v>
      </c>
      <c r="BQ269" s="197" t="str">
        <f>IF(BP269&lt;=SMALL(BP$3:BP$1130,1),"MAS PARECIDO","NO")</f>
        <v>NO</v>
      </c>
      <c r="BR269" s="197" t="str">
        <f>IF(BP269&lt;=SMALL(BP$3:BP$1130,5),"SIMILAR","NO")</f>
        <v>NO</v>
      </c>
      <c r="BS269" s="197" t="str">
        <f t="shared" si="289"/>
        <v>N/A</v>
      </c>
      <c r="BT269" s="197">
        <f t="shared" si="290"/>
        <v>0</v>
      </c>
      <c r="BU269" s="198">
        <f t="shared" si="291"/>
        <v>0</v>
      </c>
      <c r="BV269" s="199">
        <f>IFERROR(SQRT(($E269-$E$1136)^2+($X269-$X$1136)^2),0)</f>
        <v>0.60001800054001619</v>
      </c>
      <c r="BW269" s="197" t="str">
        <f>IF(BV269&lt;=SMALL(BV$3:BV$1130,1),"MAS PARECIDO","NO")</f>
        <v>NO</v>
      </c>
      <c r="BX269" s="197" t="str">
        <f>IF(BV269&lt;=SMALL(BV$3:BV$1130,5),"SIMILAR","NO")</f>
        <v>NO</v>
      </c>
      <c r="BY269" s="197" t="str">
        <f t="shared" si="292"/>
        <v>N/A</v>
      </c>
      <c r="BZ269" s="197">
        <f t="shared" si="293"/>
        <v>0</v>
      </c>
      <c r="CA269" s="198">
        <f t="shared" si="294"/>
        <v>0</v>
      </c>
      <c r="CB269" s="199">
        <f>IFERROR(SQRT(($E269-$E$1136)^2+($AA269-$AA$1136)^2),0)</f>
        <v>0.60001800054001619</v>
      </c>
      <c r="CC269" s="197" t="str">
        <f>IF(CB269&lt;=SMALL(CB$3:CB$1130,1),"MAS PARECIDO","NO")</f>
        <v>NO</v>
      </c>
      <c r="CD269" s="197" t="str">
        <f>IF(CB269&lt;=SMALL(CB$3:CB$1130,5),"SIMILAR","NO")</f>
        <v>NO</v>
      </c>
      <c r="CE269" s="197" t="str">
        <f t="shared" si="295"/>
        <v>N/A</v>
      </c>
      <c r="CF269" s="197">
        <f t="shared" si="296"/>
        <v>0</v>
      </c>
      <c r="CG269" s="198">
        <f t="shared" si="297"/>
        <v>0</v>
      </c>
      <c r="CH269" s="199">
        <f>IFERROR(SQRT(($E269-$E$1136)^2+($AD269-$AD$1136)^2),0)</f>
        <v>0.60001800054001619</v>
      </c>
      <c r="CI269" s="197" t="str">
        <f>IF(CH269&lt;=SMALL(CH$3:CH$1130,1),"MAS PARECIDO","NO")</f>
        <v>NO</v>
      </c>
      <c r="CJ269" s="197" t="str">
        <f>IF(CH269&lt;=SMALL(CH$3:CH$1130,5),"SIMILAR","NO")</f>
        <v>NO</v>
      </c>
      <c r="CK269" s="197" t="str">
        <f t="shared" si="298"/>
        <v>N/A</v>
      </c>
      <c r="CL269" s="197">
        <f t="shared" si="299"/>
        <v>0</v>
      </c>
      <c r="CM269" s="198">
        <f t="shared" si="300"/>
        <v>0</v>
      </c>
      <c r="CN269" s="199">
        <f>IFERROR(SQRT(($E269-$E$1136)^2+($AG269-$AG$1136)^2),0)</f>
        <v>1.1661996402726418</v>
      </c>
      <c r="CO269" s="197" t="str">
        <f>IF(CN269&lt;=SMALL(CN$3:CN$1130,1),"MAS PARECIDO","NO")</f>
        <v>NO</v>
      </c>
      <c r="CP269" s="197" t="str">
        <f>IF(CN269&lt;=SMALL(CN$3:CN$1130,5),"SIMILAR","NO")</f>
        <v>NO</v>
      </c>
      <c r="CQ269" s="197" t="str">
        <f t="shared" si="301"/>
        <v>N/A</v>
      </c>
      <c r="CR269" s="197">
        <f t="shared" si="302"/>
        <v>0</v>
      </c>
      <c r="CS269" s="198">
        <f t="shared" si="303"/>
        <v>0</v>
      </c>
      <c r="CT269" s="199">
        <f>IFERROR(SQRT(($E269-$E$1136)^2+($AJ269-$AJ$1136)^2),0)</f>
        <v>0.60001800054001619</v>
      </c>
      <c r="CU269" s="197" t="str">
        <f>IF(CT269&lt;=SMALL(CT$3:CT$1130,1),"MAS PARECIDO","NO")</f>
        <v>NO</v>
      </c>
      <c r="CV269" s="197" t="str">
        <f>IF(CT269&lt;=SMALL(CT$3:CT$1130,5),"SIMILAR","NO")</f>
        <v>NO</v>
      </c>
      <c r="CW269" s="197" t="str">
        <f t="shared" si="304"/>
        <v>N/A</v>
      </c>
      <c r="CX269" s="197">
        <f t="shared" si="305"/>
        <v>0</v>
      </c>
      <c r="CY269" s="198">
        <f t="shared" si="306"/>
        <v>0</v>
      </c>
      <c r="CZ269" s="2" t="s">
        <v>1768</v>
      </c>
      <c r="DA269" s="2" t="s">
        <v>1769</v>
      </c>
      <c r="DB269" s="2">
        <v>1</v>
      </c>
      <c r="DC269" s="2" t="s">
        <v>346</v>
      </c>
    </row>
    <row r="270" spans="1:107">
      <c r="A270" s="24" t="s">
        <v>521</v>
      </c>
      <c r="B270" s="46">
        <v>65780</v>
      </c>
      <c r="C270" s="190">
        <f>(B270-$B$1132)/($B$1133-$B$1132)</f>
        <v>7.1625752892613082E-2</v>
      </c>
      <c r="D270" s="46">
        <v>18000</v>
      </c>
      <c r="E270" s="190">
        <f>(D270-$D$1132)/($D$1133-$D$1132)</f>
        <v>3.5971079132373969E-2</v>
      </c>
      <c r="F270" s="46" t="s">
        <v>53</v>
      </c>
      <c r="G270" s="192">
        <f>VLOOKUP(F270,'DATOS DE SOPORTE'!$Y$5:$Z$8,2,FALSE)</f>
        <v>2</v>
      </c>
      <c r="H270" s="190">
        <f>(G270-$G$1132)/($G$1133-$G$1132)</f>
        <v>0.33333333333333331</v>
      </c>
      <c r="I270" s="50">
        <v>3</v>
      </c>
      <c r="J270" s="200">
        <f t="shared" si="266"/>
        <v>3</v>
      </c>
      <c r="K270" s="190">
        <f>(J270-$J$1132)/($J$1133-$J$1132)</f>
        <v>0.6</v>
      </c>
      <c r="L270" s="193" t="str">
        <f t="shared" si="267"/>
        <v>SI</v>
      </c>
      <c r="M270" s="46" t="s">
        <v>192</v>
      </c>
      <c r="N270" s="192">
        <f t="shared" si="268"/>
        <v>2</v>
      </c>
      <c r="O270" s="190">
        <f>(N270-N$1132)/(N$1133-N$1132)</f>
        <v>1</v>
      </c>
      <c r="P270" s="46" t="s">
        <v>58</v>
      </c>
      <c r="Q270" s="192">
        <f t="shared" si="269"/>
        <v>3</v>
      </c>
      <c r="R270" s="190">
        <f>(Q270-Q$1132)/(Q$1133-Q$1132)</f>
        <v>1</v>
      </c>
      <c r="S270" s="46" t="s">
        <v>194</v>
      </c>
      <c r="T270" s="192">
        <f t="shared" si="270"/>
        <v>1</v>
      </c>
      <c r="U270" s="190">
        <f>(T270-T$1132)/(T$1133-T$1132)</f>
        <v>0</v>
      </c>
      <c r="V270" s="46" t="s">
        <v>62</v>
      </c>
      <c r="W270" s="194">
        <f>VLOOKUP(V270,'DATOS DE SOPORTE'!$S$5:$T$10,2,FALSE)</f>
        <v>1</v>
      </c>
      <c r="X270" s="201">
        <f>(W270-W$1132)/(W$1133-W$1132)</f>
        <v>0</v>
      </c>
      <c r="Y270" s="46" t="s">
        <v>188</v>
      </c>
      <c r="Z270" s="194">
        <f t="shared" si="271"/>
        <v>1</v>
      </c>
      <c r="AA270" s="201">
        <f>(Z270-Z$1132)/(Z$1133-Z$1132)</f>
        <v>0</v>
      </c>
      <c r="AB270" s="46" t="s">
        <v>136</v>
      </c>
      <c r="AC270" s="194">
        <f t="shared" si="272"/>
        <v>2</v>
      </c>
      <c r="AD270" s="201">
        <f>(AC270-AC$1132)/(AC$1133-AC$1132)</f>
        <v>1</v>
      </c>
      <c r="AE270" s="46" t="s">
        <v>188</v>
      </c>
      <c r="AF270" s="194">
        <f t="shared" si="273"/>
        <v>1</v>
      </c>
      <c r="AG270" s="201">
        <f>(AF270-AF$1132)/(AF$1133-AF$1132)</f>
        <v>0</v>
      </c>
      <c r="AH270" s="24" t="s">
        <v>67</v>
      </c>
      <c r="AI270" s="194">
        <f>VLOOKUP(AH270,'DATOS DE SOPORTE'!$V$5:$W$8,2,FALSE)</f>
        <v>1</v>
      </c>
      <c r="AJ270" s="201">
        <f>(AI270-AI$1132)/(AI$1133-AI$1132)</f>
        <v>0</v>
      </c>
      <c r="AK270" s="58" t="str">
        <f t="shared" si="265"/>
        <v>Bueno</v>
      </c>
      <c r="AL270" s="196">
        <f>IFERROR(SQRT(($E270-$E$1136)^2+($C270-$C$1136)^2),0)</f>
        <v>0.13828185018269035</v>
      </c>
      <c r="AM270" s="197" t="str">
        <f>IF(AL270&lt;=SMALL($AL$3:$AL$1130,1),"MAS PARECIDO","NO")</f>
        <v>NO</v>
      </c>
      <c r="AN270" s="197" t="str">
        <f>IF(AL270&lt;=SMALL($AL$3:$AL$1130,5),"SIMILAR","NO")</f>
        <v>NO</v>
      </c>
      <c r="AO270" s="197" t="str">
        <f t="shared" si="274"/>
        <v>N/A</v>
      </c>
      <c r="AP270" s="197">
        <f t="shared" si="275"/>
        <v>0</v>
      </c>
      <c r="AQ270" s="198">
        <f t="shared" si="276"/>
        <v>0</v>
      </c>
      <c r="AR270" s="196">
        <f>IFERROR(SQRT(($E270-$E$1136)^2+($H270-$H$1136)^2),0)</f>
        <v>3.6001080032400969E-2</v>
      </c>
      <c r="AS270" s="197" t="str">
        <f>IF(AR270&lt;=SMALL(AR$3:AR$1130,1),"MAS PARECIDO","NO")</f>
        <v>NO</v>
      </c>
      <c r="AT270" s="197" t="str">
        <f>IF(AR270&lt;=SMALL(AR$3:AR$1130,5),"SIMILAR","NO")</f>
        <v>NO</v>
      </c>
      <c r="AU270" s="197" t="str">
        <f t="shared" si="277"/>
        <v>N/A</v>
      </c>
      <c r="AV270" s="197">
        <f t="shared" si="278"/>
        <v>0</v>
      </c>
      <c r="AW270" s="198">
        <f t="shared" si="279"/>
        <v>0</v>
      </c>
      <c r="AX270" s="199">
        <f>IFERROR(SQRT(($E270-$E$1136)^2+($K270-$K$1136)^2),0)</f>
        <v>0.40161682953220385</v>
      </c>
      <c r="AY270" s="197" t="str">
        <f>IF(AX270&lt;=SMALL(AX$3:AX$1130,1),"MAS PARECIDO","NO")</f>
        <v>NO</v>
      </c>
      <c r="AZ270" s="197" t="str">
        <f>IF(AX270&lt;=SMALL(AX$3:AX$1130,5),"SIMILAR","NO")</f>
        <v>NO</v>
      </c>
      <c r="BA270" s="197" t="str">
        <f t="shared" si="280"/>
        <v>N/A</v>
      </c>
      <c r="BB270" s="197">
        <f t="shared" si="281"/>
        <v>0</v>
      </c>
      <c r="BC270" s="198">
        <f t="shared" si="282"/>
        <v>0</v>
      </c>
      <c r="BD270" s="196">
        <f>IFERROR(SQRT(($E270-$E$1136)^2+($O270-$O$1136)^2),0)</f>
        <v>3.6001080032400969E-2</v>
      </c>
      <c r="BE270" s="197" t="str">
        <f>IF(BD270&lt;=SMALL(BD$3:BD$1130,1),"MAS PARECIDO","NO")</f>
        <v>NO</v>
      </c>
      <c r="BF270" s="197" t="str">
        <f>IF(BD270&lt;=SMALL(BD$3:BD$1130,5),"SIMILAR","NO")</f>
        <v>NO</v>
      </c>
      <c r="BG270" s="197" t="str">
        <f t="shared" si="283"/>
        <v>N/A</v>
      </c>
      <c r="BH270" s="197">
        <f t="shared" si="284"/>
        <v>0</v>
      </c>
      <c r="BI270" s="198">
        <f t="shared" si="285"/>
        <v>0</v>
      </c>
      <c r="BJ270" s="199">
        <f>IFERROR(SQRT(($E270-$E$1136)^2+($R270-$R$1136)^2),0)</f>
        <v>0.5012944022862208</v>
      </c>
      <c r="BK270" s="197" t="str">
        <f>IF(BJ270&lt;=SMALL(BJ$3:BJ$1130,1),"MAS PARECIDO","NO")</f>
        <v>NO</v>
      </c>
      <c r="BL270" s="197" t="str">
        <f>IF(BJ270&lt;=SMALL(BJ$3:BJ$1130,5),"SIMILAR","NO")</f>
        <v>NO</v>
      </c>
      <c r="BM270" s="197" t="str">
        <f t="shared" si="286"/>
        <v>N/A</v>
      </c>
      <c r="BN270" s="197">
        <f t="shared" si="287"/>
        <v>0</v>
      </c>
      <c r="BO270" s="198">
        <f t="shared" si="288"/>
        <v>0</v>
      </c>
      <c r="BP270" s="199">
        <f>IFERROR(SQRT(($E270-$E$1136)^2+($U270-$U$1136)^2),0)</f>
        <v>3.6001080032400969E-2</v>
      </c>
      <c r="BQ270" s="197" t="str">
        <f>IF(BP270&lt;=SMALL(BP$3:BP$1130,1),"MAS PARECIDO","NO")</f>
        <v>NO</v>
      </c>
      <c r="BR270" s="197" t="str">
        <f>IF(BP270&lt;=SMALL(BP$3:BP$1130,5),"SIMILAR","NO")</f>
        <v>NO</v>
      </c>
      <c r="BS270" s="197" t="str">
        <f t="shared" si="289"/>
        <v>N/A</v>
      </c>
      <c r="BT270" s="197">
        <f t="shared" si="290"/>
        <v>0</v>
      </c>
      <c r="BU270" s="198">
        <f t="shared" si="291"/>
        <v>0</v>
      </c>
      <c r="BV270" s="199">
        <f>IFERROR(SQRT(($E270-$E$1136)^2+($X270-$X$1136)^2),0)</f>
        <v>3.6001080032400969E-2</v>
      </c>
      <c r="BW270" s="197" t="str">
        <f>IF(BV270&lt;=SMALL(BV$3:BV$1130,1),"MAS PARECIDO","NO")</f>
        <v>NO</v>
      </c>
      <c r="BX270" s="197" t="str">
        <f>IF(BV270&lt;=SMALL(BV$3:BV$1130,5),"SIMILAR","NO")</f>
        <v>NO</v>
      </c>
      <c r="BY270" s="197" t="str">
        <f t="shared" si="292"/>
        <v>N/A</v>
      </c>
      <c r="BZ270" s="197">
        <f t="shared" si="293"/>
        <v>0</v>
      </c>
      <c r="CA270" s="198">
        <f t="shared" si="294"/>
        <v>0</v>
      </c>
      <c r="CB270" s="199">
        <f>IFERROR(SQRT(($E270-$E$1136)^2+($AA270-$AA$1136)^2),0)</f>
        <v>3.6001080032400969E-2</v>
      </c>
      <c r="CC270" s="197" t="str">
        <f>IF(CB270&lt;=SMALL(CB$3:CB$1130,1),"MAS PARECIDO","NO")</f>
        <v>NO</v>
      </c>
      <c r="CD270" s="197" t="str">
        <f>IF(CB270&lt;=SMALL(CB$3:CB$1130,5),"SIMILAR","NO")</f>
        <v>NO</v>
      </c>
      <c r="CE270" s="197" t="str">
        <f t="shared" si="295"/>
        <v>N/A</v>
      </c>
      <c r="CF270" s="197">
        <f t="shared" si="296"/>
        <v>0</v>
      </c>
      <c r="CG270" s="198">
        <f t="shared" si="297"/>
        <v>0</v>
      </c>
      <c r="CH270" s="199">
        <f>IFERROR(SQRT(($E270-$E$1136)^2+($AD270-$AD$1136)^2),0)</f>
        <v>3.6001080032400969E-2</v>
      </c>
      <c r="CI270" s="197" t="str">
        <f>IF(CH270&lt;=SMALL(CH$3:CH$1130,1),"MAS PARECIDO","NO")</f>
        <v>NO</v>
      </c>
      <c r="CJ270" s="197" t="str">
        <f>IF(CH270&lt;=SMALL(CH$3:CH$1130,5),"SIMILAR","NO")</f>
        <v>NO</v>
      </c>
      <c r="CK270" s="197" t="str">
        <f t="shared" si="298"/>
        <v>N/A</v>
      </c>
      <c r="CL270" s="197">
        <f t="shared" si="299"/>
        <v>0</v>
      </c>
      <c r="CM270" s="198">
        <f t="shared" si="300"/>
        <v>0</v>
      </c>
      <c r="CN270" s="199">
        <f>IFERROR(SQRT(($E270-$E$1136)^2+($AG270-$AG$1136)^2),0)</f>
        <v>1.0006478290405167</v>
      </c>
      <c r="CO270" s="197" t="str">
        <f>IF(CN270&lt;=SMALL(CN$3:CN$1130,1),"MAS PARECIDO","NO")</f>
        <v>NO</v>
      </c>
      <c r="CP270" s="197" t="str">
        <f>IF(CN270&lt;=SMALL(CN$3:CN$1130,5),"SIMILAR","NO")</f>
        <v>NO</v>
      </c>
      <c r="CQ270" s="197" t="str">
        <f t="shared" si="301"/>
        <v>N/A</v>
      </c>
      <c r="CR270" s="197">
        <f t="shared" si="302"/>
        <v>0</v>
      </c>
      <c r="CS270" s="198">
        <f t="shared" si="303"/>
        <v>0</v>
      </c>
      <c r="CT270" s="199">
        <f>IFERROR(SQRT(($E270-$E$1136)^2+($AJ270-$AJ$1136)^2),0)</f>
        <v>3.6001080032400969E-2</v>
      </c>
      <c r="CU270" s="197" t="str">
        <f>IF(CT270&lt;=SMALL(CT$3:CT$1130,1),"MAS PARECIDO","NO")</f>
        <v>NO</v>
      </c>
      <c r="CV270" s="197" t="str">
        <f>IF(CT270&lt;=SMALL(CT$3:CT$1130,5),"SIMILAR","NO")</f>
        <v>NO</v>
      </c>
      <c r="CW270" s="197" t="str">
        <f t="shared" si="304"/>
        <v>N/A</v>
      </c>
      <c r="CX270" s="197">
        <f t="shared" si="305"/>
        <v>0</v>
      </c>
      <c r="CY270" s="198">
        <f t="shared" si="306"/>
        <v>0</v>
      </c>
      <c r="CZ270" s="2" t="s">
        <v>1770</v>
      </c>
      <c r="DA270" s="2" t="s">
        <v>1771</v>
      </c>
      <c r="DB270" s="2">
        <v>0</v>
      </c>
      <c r="DC270" s="2" t="s">
        <v>189</v>
      </c>
    </row>
    <row r="271" spans="1:107">
      <c r="A271" s="24" t="s">
        <v>522</v>
      </c>
      <c r="B271" s="46">
        <v>54990</v>
      </c>
      <c r="C271" s="190">
        <f>(B271-$B$1132)/($B$1133-$B$1132)</f>
        <v>5.9013179391204519E-2</v>
      </c>
      <c r="D271" s="46">
        <v>18000</v>
      </c>
      <c r="E271" s="190">
        <f>(D271-$D$1132)/($D$1133-$D$1132)</f>
        <v>3.5971079132373969E-2</v>
      </c>
      <c r="F271" s="46" t="s">
        <v>203</v>
      </c>
      <c r="G271" s="192">
        <f>VLOOKUP(F271,'DATOS DE SOPORTE'!$Y$5:$Z$8,2,FALSE)</f>
        <v>3</v>
      </c>
      <c r="H271" s="190">
        <f>(G271-$G$1132)/($G$1133-$G$1132)</f>
        <v>0.66666666666666663</v>
      </c>
      <c r="I271" s="50">
        <v>3</v>
      </c>
      <c r="J271" s="200">
        <f t="shared" si="266"/>
        <v>3</v>
      </c>
      <c r="K271" s="190">
        <f>(J271-$J$1132)/($J$1133-$J$1132)</f>
        <v>0.6</v>
      </c>
      <c r="L271" s="193" t="str">
        <f t="shared" si="267"/>
        <v>SI</v>
      </c>
      <c r="M271" s="46" t="s">
        <v>56</v>
      </c>
      <c r="N271" s="192">
        <f t="shared" si="268"/>
        <v>1</v>
      </c>
      <c r="O271" s="190">
        <f>(N271-N$1132)/(N$1133-N$1132)</f>
        <v>0</v>
      </c>
      <c r="P271" s="46" t="s">
        <v>58</v>
      </c>
      <c r="Q271" s="192">
        <f t="shared" si="269"/>
        <v>3</v>
      </c>
      <c r="R271" s="190">
        <f>(Q271-Q$1132)/(Q$1133-Q$1132)</f>
        <v>1</v>
      </c>
      <c r="S271" s="46" t="s">
        <v>194</v>
      </c>
      <c r="T271" s="192">
        <f t="shared" si="270"/>
        <v>1</v>
      </c>
      <c r="U271" s="190">
        <f>(T271-T$1132)/(T$1133-T$1132)</f>
        <v>0</v>
      </c>
      <c r="V271" s="46" t="s">
        <v>62</v>
      </c>
      <c r="W271" s="194">
        <f>VLOOKUP(V271,'DATOS DE SOPORTE'!$S$5:$T$10,2,FALSE)</f>
        <v>1</v>
      </c>
      <c r="X271" s="201">
        <f>(W271-W$1132)/(W$1133-W$1132)</f>
        <v>0</v>
      </c>
      <c r="Y271" s="46" t="s">
        <v>136</v>
      </c>
      <c r="Z271" s="194">
        <f t="shared" si="271"/>
        <v>2</v>
      </c>
      <c r="AA271" s="201">
        <f>(Z271-Z$1132)/(Z$1133-Z$1132)</f>
        <v>1</v>
      </c>
      <c r="AB271" s="46" t="s">
        <v>136</v>
      </c>
      <c r="AC271" s="194">
        <f t="shared" si="272"/>
        <v>2</v>
      </c>
      <c r="AD271" s="201">
        <f>(AC271-AC$1132)/(AC$1133-AC$1132)</f>
        <v>1</v>
      </c>
      <c r="AE271" s="46" t="s">
        <v>188</v>
      </c>
      <c r="AF271" s="194">
        <f t="shared" si="273"/>
        <v>1</v>
      </c>
      <c r="AG271" s="201">
        <f>(AF271-AF$1132)/(AF$1133-AF$1132)</f>
        <v>0</v>
      </c>
      <c r="AH271" s="24" t="s">
        <v>67</v>
      </c>
      <c r="AI271" s="194">
        <f>VLOOKUP(AH271,'DATOS DE SOPORTE'!$V$5:$W$8,2,FALSE)</f>
        <v>1</v>
      </c>
      <c r="AJ271" s="201">
        <f>(AI271-AI$1132)/(AI$1133-AI$1132)</f>
        <v>0</v>
      </c>
      <c r="AK271" s="58" t="str">
        <f t="shared" si="265"/>
        <v>Malo</v>
      </c>
      <c r="AL271" s="196">
        <f>IFERROR(SQRT(($E271-$E$1136)^2+($C271-$C$1136)^2),0)</f>
        <v>0.15049531180102613</v>
      </c>
      <c r="AM271" s="197" t="str">
        <f>IF(AL271&lt;=SMALL($AL$3:$AL$1130,1),"MAS PARECIDO","NO")</f>
        <v>NO</v>
      </c>
      <c r="AN271" s="197" t="str">
        <f>IF(AL271&lt;=SMALL($AL$3:$AL$1130,5),"SIMILAR","NO")</f>
        <v>NO</v>
      </c>
      <c r="AO271" s="197" t="str">
        <f t="shared" si="274"/>
        <v>N/A</v>
      </c>
      <c r="AP271" s="197">
        <f t="shared" si="275"/>
        <v>0</v>
      </c>
      <c r="AQ271" s="198">
        <f t="shared" si="276"/>
        <v>0</v>
      </c>
      <c r="AR271" s="196">
        <f>IFERROR(SQRT(($E271-$E$1136)^2+($H271-$H$1136)^2),0)</f>
        <v>0.33527181342100687</v>
      </c>
      <c r="AS271" s="197" t="str">
        <f>IF(AR271&lt;=SMALL(AR$3:AR$1130,1),"MAS PARECIDO","NO")</f>
        <v>NO</v>
      </c>
      <c r="AT271" s="197" t="str">
        <f>IF(AR271&lt;=SMALL(AR$3:AR$1130,5),"SIMILAR","NO")</f>
        <v>NO</v>
      </c>
      <c r="AU271" s="197" t="str">
        <f t="shared" si="277"/>
        <v>N/A</v>
      </c>
      <c r="AV271" s="197">
        <f t="shared" si="278"/>
        <v>0</v>
      </c>
      <c r="AW271" s="198">
        <f t="shared" si="279"/>
        <v>0</v>
      </c>
      <c r="AX271" s="199">
        <f>IFERROR(SQRT(($E271-$E$1136)^2+($K271-$K$1136)^2),0)</f>
        <v>0.40161682953220385</v>
      </c>
      <c r="AY271" s="197" t="str">
        <f>IF(AX271&lt;=SMALL(AX$3:AX$1130,1),"MAS PARECIDO","NO")</f>
        <v>NO</v>
      </c>
      <c r="AZ271" s="197" t="str">
        <f>IF(AX271&lt;=SMALL(AX$3:AX$1130,5),"SIMILAR","NO")</f>
        <v>NO</v>
      </c>
      <c r="BA271" s="197" t="str">
        <f t="shared" si="280"/>
        <v>N/A</v>
      </c>
      <c r="BB271" s="197">
        <f t="shared" si="281"/>
        <v>0</v>
      </c>
      <c r="BC271" s="198">
        <f t="shared" si="282"/>
        <v>0</v>
      </c>
      <c r="BD271" s="196">
        <f>IFERROR(SQRT(($E271-$E$1136)^2+($O271-$O$1136)^2),0)</f>
        <v>1.0006478290405167</v>
      </c>
      <c r="BE271" s="197" t="str">
        <f>IF(BD271&lt;=SMALL(BD$3:BD$1130,1),"MAS PARECIDO","NO")</f>
        <v>NO</v>
      </c>
      <c r="BF271" s="197" t="str">
        <f>IF(BD271&lt;=SMALL(BD$3:BD$1130,5),"SIMILAR","NO")</f>
        <v>NO</v>
      </c>
      <c r="BG271" s="197" t="str">
        <f t="shared" si="283"/>
        <v>N/A</v>
      </c>
      <c r="BH271" s="197">
        <f t="shared" si="284"/>
        <v>0</v>
      </c>
      <c r="BI271" s="198">
        <f t="shared" si="285"/>
        <v>0</v>
      </c>
      <c r="BJ271" s="199">
        <f>IFERROR(SQRT(($E271-$E$1136)^2+($R271-$R$1136)^2),0)</f>
        <v>0.5012944022862208</v>
      </c>
      <c r="BK271" s="197" t="str">
        <f>IF(BJ271&lt;=SMALL(BJ$3:BJ$1130,1),"MAS PARECIDO","NO")</f>
        <v>NO</v>
      </c>
      <c r="BL271" s="197" t="str">
        <f>IF(BJ271&lt;=SMALL(BJ$3:BJ$1130,5),"SIMILAR","NO")</f>
        <v>NO</v>
      </c>
      <c r="BM271" s="197" t="str">
        <f t="shared" si="286"/>
        <v>N/A</v>
      </c>
      <c r="BN271" s="197">
        <f t="shared" si="287"/>
        <v>0</v>
      </c>
      <c r="BO271" s="198">
        <f t="shared" si="288"/>
        <v>0</v>
      </c>
      <c r="BP271" s="199">
        <f>IFERROR(SQRT(($E271-$E$1136)^2+($U271-$U$1136)^2),0)</f>
        <v>3.6001080032400969E-2</v>
      </c>
      <c r="BQ271" s="197" t="str">
        <f>IF(BP271&lt;=SMALL(BP$3:BP$1130,1),"MAS PARECIDO","NO")</f>
        <v>NO</v>
      </c>
      <c r="BR271" s="197" t="str">
        <f>IF(BP271&lt;=SMALL(BP$3:BP$1130,5),"SIMILAR","NO")</f>
        <v>NO</v>
      </c>
      <c r="BS271" s="197" t="str">
        <f t="shared" si="289"/>
        <v>N/A</v>
      </c>
      <c r="BT271" s="197">
        <f t="shared" si="290"/>
        <v>0</v>
      </c>
      <c r="BU271" s="198">
        <f t="shared" si="291"/>
        <v>0</v>
      </c>
      <c r="BV271" s="199">
        <f>IFERROR(SQRT(($E271-$E$1136)^2+($X271-$X$1136)^2),0)</f>
        <v>3.6001080032400969E-2</v>
      </c>
      <c r="BW271" s="197" t="str">
        <f>IF(BV271&lt;=SMALL(BV$3:BV$1130,1),"MAS PARECIDO","NO")</f>
        <v>NO</v>
      </c>
      <c r="BX271" s="197" t="str">
        <f>IF(BV271&lt;=SMALL(BV$3:BV$1130,5),"SIMILAR","NO")</f>
        <v>NO</v>
      </c>
      <c r="BY271" s="197" t="str">
        <f t="shared" si="292"/>
        <v>N/A</v>
      </c>
      <c r="BZ271" s="197">
        <f t="shared" si="293"/>
        <v>0</v>
      </c>
      <c r="CA271" s="198">
        <f t="shared" si="294"/>
        <v>0</v>
      </c>
      <c r="CB271" s="199">
        <f>IFERROR(SQRT(($E271-$E$1136)^2+($AA271-$AA$1136)^2),0)</f>
        <v>1.0006478290405167</v>
      </c>
      <c r="CC271" s="197" t="str">
        <f>IF(CB271&lt;=SMALL(CB$3:CB$1130,1),"MAS PARECIDO","NO")</f>
        <v>NO</v>
      </c>
      <c r="CD271" s="197" t="str">
        <f>IF(CB271&lt;=SMALL(CB$3:CB$1130,5),"SIMILAR","NO")</f>
        <v>NO</v>
      </c>
      <c r="CE271" s="197" t="str">
        <f t="shared" si="295"/>
        <v>N/A</v>
      </c>
      <c r="CF271" s="197">
        <f t="shared" si="296"/>
        <v>0</v>
      </c>
      <c r="CG271" s="198">
        <f t="shared" si="297"/>
        <v>0</v>
      </c>
      <c r="CH271" s="199">
        <f>IFERROR(SQRT(($E271-$E$1136)^2+($AD271-$AD$1136)^2),0)</f>
        <v>3.6001080032400969E-2</v>
      </c>
      <c r="CI271" s="197" t="str">
        <f>IF(CH271&lt;=SMALL(CH$3:CH$1130,1),"MAS PARECIDO","NO")</f>
        <v>NO</v>
      </c>
      <c r="CJ271" s="197" t="str">
        <f>IF(CH271&lt;=SMALL(CH$3:CH$1130,5),"SIMILAR","NO")</f>
        <v>NO</v>
      </c>
      <c r="CK271" s="197" t="str">
        <f t="shared" si="298"/>
        <v>N/A</v>
      </c>
      <c r="CL271" s="197">
        <f t="shared" si="299"/>
        <v>0</v>
      </c>
      <c r="CM271" s="198">
        <f t="shared" si="300"/>
        <v>0</v>
      </c>
      <c r="CN271" s="199">
        <f>IFERROR(SQRT(($E271-$E$1136)^2+($AG271-$AG$1136)^2),0)</f>
        <v>1.0006478290405167</v>
      </c>
      <c r="CO271" s="197" t="str">
        <f>IF(CN271&lt;=SMALL(CN$3:CN$1130,1),"MAS PARECIDO","NO")</f>
        <v>NO</v>
      </c>
      <c r="CP271" s="197" t="str">
        <f>IF(CN271&lt;=SMALL(CN$3:CN$1130,5),"SIMILAR","NO")</f>
        <v>NO</v>
      </c>
      <c r="CQ271" s="197" t="str">
        <f t="shared" si="301"/>
        <v>N/A</v>
      </c>
      <c r="CR271" s="197">
        <f t="shared" si="302"/>
        <v>0</v>
      </c>
      <c r="CS271" s="198">
        <f t="shared" si="303"/>
        <v>0</v>
      </c>
      <c r="CT271" s="199">
        <f>IFERROR(SQRT(($E271-$E$1136)^2+($AJ271-$AJ$1136)^2),0)</f>
        <v>3.6001080032400969E-2</v>
      </c>
      <c r="CU271" s="197" t="str">
        <f>IF(CT271&lt;=SMALL(CT$3:CT$1130,1),"MAS PARECIDO","NO")</f>
        <v>NO</v>
      </c>
      <c r="CV271" s="197" t="str">
        <f>IF(CT271&lt;=SMALL(CT$3:CT$1130,5),"SIMILAR","NO")</f>
        <v>NO</v>
      </c>
      <c r="CW271" s="197" t="str">
        <f t="shared" si="304"/>
        <v>N/A</v>
      </c>
      <c r="CX271" s="197">
        <f t="shared" si="305"/>
        <v>0</v>
      </c>
      <c r="CY271" s="198">
        <f t="shared" si="306"/>
        <v>0</v>
      </c>
      <c r="CZ271" s="2" t="s">
        <v>1772</v>
      </c>
      <c r="DA271" s="2" t="s">
        <v>1773</v>
      </c>
      <c r="DB271" s="2">
        <v>2</v>
      </c>
      <c r="DC271" s="2" t="s">
        <v>310</v>
      </c>
    </row>
    <row r="272" spans="1:107">
      <c r="A272" s="24" t="s">
        <v>523</v>
      </c>
      <c r="B272" s="46">
        <v>112008</v>
      </c>
      <c r="C272" s="190">
        <f>(B272-$B$1132)/($B$1133-$B$1132)</f>
        <v>0.12566227261672008</v>
      </c>
      <c r="D272" s="46">
        <v>20000</v>
      </c>
      <c r="E272" s="190">
        <f>(D272-$D$1132)/($D$1133-$D$1132)</f>
        <v>3.9971199135974078E-2</v>
      </c>
      <c r="F272" s="46" t="s">
        <v>203</v>
      </c>
      <c r="G272" s="192">
        <f>VLOOKUP(F272,'DATOS DE SOPORTE'!$Y$5:$Z$8,2,FALSE)</f>
        <v>3</v>
      </c>
      <c r="H272" s="190">
        <f>(G272-$G$1132)/($G$1133-$G$1132)</f>
        <v>0.66666666666666663</v>
      </c>
      <c r="I272" s="50">
        <v>3</v>
      </c>
      <c r="J272" s="200">
        <f t="shared" si="266"/>
        <v>3</v>
      </c>
      <c r="K272" s="190">
        <f>(J272-$J$1132)/($J$1133-$J$1132)</f>
        <v>0.6</v>
      </c>
      <c r="L272" s="193" t="str">
        <f t="shared" si="267"/>
        <v>SI</v>
      </c>
      <c r="M272" s="46" t="s">
        <v>192</v>
      </c>
      <c r="N272" s="192">
        <f t="shared" si="268"/>
        <v>2</v>
      </c>
      <c r="O272" s="190">
        <f>(N272-N$1132)/(N$1133-N$1132)</f>
        <v>1</v>
      </c>
      <c r="P272" s="46" t="s">
        <v>196</v>
      </c>
      <c r="Q272" s="192">
        <f t="shared" si="269"/>
        <v>1</v>
      </c>
      <c r="R272" s="190">
        <f>(Q272-Q$1132)/(Q$1133-Q$1132)</f>
        <v>0</v>
      </c>
      <c r="S272" s="46" t="s">
        <v>194</v>
      </c>
      <c r="T272" s="192">
        <f t="shared" si="270"/>
        <v>1</v>
      </c>
      <c r="U272" s="190">
        <f>(T272-T$1132)/(T$1133-T$1132)</f>
        <v>0</v>
      </c>
      <c r="V272" s="46" t="s">
        <v>62</v>
      </c>
      <c r="W272" s="194">
        <f>VLOOKUP(V272,'DATOS DE SOPORTE'!$S$5:$T$10,2,FALSE)</f>
        <v>1</v>
      </c>
      <c r="X272" s="201">
        <f>(W272-W$1132)/(W$1133-W$1132)</f>
        <v>0</v>
      </c>
      <c r="Y272" s="46" t="s">
        <v>188</v>
      </c>
      <c r="Z272" s="194">
        <f t="shared" si="271"/>
        <v>1</v>
      </c>
      <c r="AA272" s="201">
        <f>(Z272-Z$1132)/(Z$1133-Z$1132)</f>
        <v>0</v>
      </c>
      <c r="AB272" s="46" t="s">
        <v>188</v>
      </c>
      <c r="AC272" s="194">
        <f t="shared" si="272"/>
        <v>1</v>
      </c>
      <c r="AD272" s="201">
        <f>(AC272-AC$1132)/(AC$1133-AC$1132)</f>
        <v>0</v>
      </c>
      <c r="AE272" s="46" t="s">
        <v>188</v>
      </c>
      <c r="AF272" s="194">
        <f t="shared" si="273"/>
        <v>1</v>
      </c>
      <c r="AG272" s="201">
        <f>(AF272-AF$1132)/(AF$1133-AF$1132)</f>
        <v>0</v>
      </c>
      <c r="AH272" s="24" t="s">
        <v>67</v>
      </c>
      <c r="AI272" s="194">
        <f>VLOOKUP(AH272,'DATOS DE SOPORTE'!$V$5:$W$8,2,FALSE)</f>
        <v>1</v>
      </c>
      <c r="AJ272" s="201">
        <f>(AI272-AI$1132)/(AI$1133-AI$1132)</f>
        <v>0</v>
      </c>
      <c r="AK272" s="58" t="str">
        <f t="shared" si="265"/>
        <v>Bueno</v>
      </c>
      <c r="AL272" s="196">
        <f>IFERROR(SQRT(($E272-$E$1136)^2+($C272-$C$1136)^2),0)</f>
        <v>8.8975554392162495E-2</v>
      </c>
      <c r="AM272" s="197" t="str">
        <f>IF(AL272&lt;=SMALL($AL$3:$AL$1130,1),"MAS PARECIDO","NO")</f>
        <v>NO</v>
      </c>
      <c r="AN272" s="197" t="str">
        <f>IF(AL272&lt;=SMALL($AL$3:$AL$1130,5),"SIMILAR","NO")</f>
        <v>NO</v>
      </c>
      <c r="AO272" s="197" t="str">
        <f t="shared" si="274"/>
        <v>N/A</v>
      </c>
      <c r="AP272" s="197">
        <f t="shared" si="275"/>
        <v>0</v>
      </c>
      <c r="AQ272" s="198">
        <f t="shared" si="276"/>
        <v>0</v>
      </c>
      <c r="AR272" s="196">
        <f>IFERROR(SQRT(($E272-$E$1136)^2+($H272-$H$1136)^2),0)</f>
        <v>0.33572489796771299</v>
      </c>
      <c r="AS272" s="197" t="str">
        <f>IF(AR272&lt;=SMALL(AR$3:AR$1130,1),"MAS PARECIDO","NO")</f>
        <v>NO</v>
      </c>
      <c r="AT272" s="197" t="str">
        <f>IF(AR272&lt;=SMALL(AR$3:AR$1130,5),"SIMILAR","NO")</f>
        <v>NO</v>
      </c>
      <c r="AU272" s="197" t="str">
        <f t="shared" si="277"/>
        <v>N/A</v>
      </c>
      <c r="AV272" s="197">
        <f t="shared" si="278"/>
        <v>0</v>
      </c>
      <c r="AW272" s="198">
        <f t="shared" si="279"/>
        <v>0</v>
      </c>
      <c r="AX272" s="199">
        <f>IFERROR(SQRT(($E272-$E$1136)^2+($K272-$K$1136)^2),0)</f>
        <v>0.4019951442546541</v>
      </c>
      <c r="AY272" s="197" t="str">
        <f>IF(AX272&lt;=SMALL(AX$3:AX$1130,1),"MAS PARECIDO","NO")</f>
        <v>NO</v>
      </c>
      <c r="AZ272" s="197" t="str">
        <f>IF(AX272&lt;=SMALL(AX$3:AX$1130,5),"SIMILAR","NO")</f>
        <v>NO</v>
      </c>
      <c r="BA272" s="197" t="str">
        <f t="shared" si="280"/>
        <v>N/A</v>
      </c>
      <c r="BB272" s="197">
        <f t="shared" si="281"/>
        <v>0</v>
      </c>
      <c r="BC272" s="198">
        <f t="shared" si="282"/>
        <v>0</v>
      </c>
      <c r="BD272" s="196">
        <f>IFERROR(SQRT(($E272-$E$1136)^2+($O272-$O$1136)^2),0)</f>
        <v>4.0001200036001078E-2</v>
      </c>
      <c r="BE272" s="197" t="str">
        <f>IF(BD272&lt;=SMALL(BD$3:BD$1130,1),"MAS PARECIDO","NO")</f>
        <v>NO</v>
      </c>
      <c r="BF272" s="197" t="str">
        <f>IF(BD272&lt;=SMALL(BD$3:BD$1130,5),"SIMILAR","NO")</f>
        <v>NO</v>
      </c>
      <c r="BG272" s="197" t="str">
        <f t="shared" si="283"/>
        <v>N/A</v>
      </c>
      <c r="BH272" s="197">
        <f t="shared" si="284"/>
        <v>0</v>
      </c>
      <c r="BI272" s="198">
        <f t="shared" si="285"/>
        <v>0</v>
      </c>
      <c r="BJ272" s="199">
        <f>IFERROR(SQRT(($E272-$E$1136)^2+($R272-$R$1136)^2),0)</f>
        <v>0.50159754385794209</v>
      </c>
      <c r="BK272" s="197" t="str">
        <f>IF(BJ272&lt;=SMALL(BJ$3:BJ$1130,1),"MAS PARECIDO","NO")</f>
        <v>NO</v>
      </c>
      <c r="BL272" s="197" t="str">
        <f>IF(BJ272&lt;=SMALL(BJ$3:BJ$1130,5),"SIMILAR","NO")</f>
        <v>NO</v>
      </c>
      <c r="BM272" s="197" t="str">
        <f t="shared" si="286"/>
        <v>N/A</v>
      </c>
      <c r="BN272" s="197">
        <f t="shared" si="287"/>
        <v>0</v>
      </c>
      <c r="BO272" s="198">
        <f t="shared" si="288"/>
        <v>0</v>
      </c>
      <c r="BP272" s="199">
        <f>IFERROR(SQRT(($E272-$E$1136)^2+($U272-$U$1136)^2),0)</f>
        <v>4.0001200036001078E-2</v>
      </c>
      <c r="BQ272" s="197" t="str">
        <f>IF(BP272&lt;=SMALL(BP$3:BP$1130,1),"MAS PARECIDO","NO")</f>
        <v>NO</v>
      </c>
      <c r="BR272" s="197" t="str">
        <f>IF(BP272&lt;=SMALL(BP$3:BP$1130,5),"SIMILAR","NO")</f>
        <v>NO</v>
      </c>
      <c r="BS272" s="197" t="str">
        <f t="shared" si="289"/>
        <v>N/A</v>
      </c>
      <c r="BT272" s="197">
        <f t="shared" si="290"/>
        <v>0</v>
      </c>
      <c r="BU272" s="198">
        <f t="shared" si="291"/>
        <v>0</v>
      </c>
      <c r="BV272" s="199">
        <f>IFERROR(SQRT(($E272-$E$1136)^2+($X272-$X$1136)^2),0)</f>
        <v>4.0001200036001078E-2</v>
      </c>
      <c r="BW272" s="197" t="str">
        <f>IF(BV272&lt;=SMALL(BV$3:BV$1130,1),"MAS PARECIDO","NO")</f>
        <v>NO</v>
      </c>
      <c r="BX272" s="197" t="str">
        <f>IF(BV272&lt;=SMALL(BV$3:BV$1130,5),"SIMILAR","NO")</f>
        <v>NO</v>
      </c>
      <c r="BY272" s="197" t="str">
        <f t="shared" si="292"/>
        <v>N/A</v>
      </c>
      <c r="BZ272" s="197">
        <f t="shared" si="293"/>
        <v>0</v>
      </c>
      <c r="CA272" s="198">
        <f t="shared" si="294"/>
        <v>0</v>
      </c>
      <c r="CB272" s="199">
        <f>IFERROR(SQRT(($E272-$E$1136)^2+($AA272-$AA$1136)^2),0)</f>
        <v>4.0001200036001078E-2</v>
      </c>
      <c r="CC272" s="197" t="str">
        <f>IF(CB272&lt;=SMALL(CB$3:CB$1130,1),"MAS PARECIDO","NO")</f>
        <v>NO</v>
      </c>
      <c r="CD272" s="197" t="str">
        <f>IF(CB272&lt;=SMALL(CB$3:CB$1130,5),"SIMILAR","NO")</f>
        <v>NO</v>
      </c>
      <c r="CE272" s="197" t="str">
        <f t="shared" si="295"/>
        <v>N/A</v>
      </c>
      <c r="CF272" s="197">
        <f t="shared" si="296"/>
        <v>0</v>
      </c>
      <c r="CG272" s="198">
        <f t="shared" si="297"/>
        <v>0</v>
      </c>
      <c r="CH272" s="199">
        <f>IFERROR(SQRT(($E272-$E$1136)^2+($AD272-$AD$1136)^2),0)</f>
        <v>1.0007997282195475</v>
      </c>
      <c r="CI272" s="197" t="str">
        <f>IF(CH272&lt;=SMALL(CH$3:CH$1130,1),"MAS PARECIDO","NO")</f>
        <v>NO</v>
      </c>
      <c r="CJ272" s="197" t="str">
        <f>IF(CH272&lt;=SMALL(CH$3:CH$1130,5),"SIMILAR","NO")</f>
        <v>NO</v>
      </c>
      <c r="CK272" s="197" t="str">
        <f t="shared" si="298"/>
        <v>N/A</v>
      </c>
      <c r="CL272" s="197">
        <f t="shared" si="299"/>
        <v>0</v>
      </c>
      <c r="CM272" s="198">
        <f t="shared" si="300"/>
        <v>0</v>
      </c>
      <c r="CN272" s="199">
        <f>IFERROR(SQRT(($E272-$E$1136)^2+($AG272-$AG$1136)^2),0)</f>
        <v>1.0007997282195475</v>
      </c>
      <c r="CO272" s="197" t="str">
        <f>IF(CN272&lt;=SMALL(CN$3:CN$1130,1),"MAS PARECIDO","NO")</f>
        <v>NO</v>
      </c>
      <c r="CP272" s="197" t="str">
        <f>IF(CN272&lt;=SMALL(CN$3:CN$1130,5),"SIMILAR","NO")</f>
        <v>NO</v>
      </c>
      <c r="CQ272" s="197" t="str">
        <f t="shared" si="301"/>
        <v>N/A</v>
      </c>
      <c r="CR272" s="197">
        <f t="shared" si="302"/>
        <v>0</v>
      </c>
      <c r="CS272" s="198">
        <f t="shared" si="303"/>
        <v>0</v>
      </c>
      <c r="CT272" s="199">
        <f>IFERROR(SQRT(($E272-$E$1136)^2+($AJ272-$AJ$1136)^2),0)</f>
        <v>4.0001200036001078E-2</v>
      </c>
      <c r="CU272" s="197" t="str">
        <f>IF(CT272&lt;=SMALL(CT$3:CT$1130,1),"MAS PARECIDO","NO")</f>
        <v>NO</v>
      </c>
      <c r="CV272" s="197" t="str">
        <f>IF(CT272&lt;=SMALL(CT$3:CT$1130,5),"SIMILAR","NO")</f>
        <v>NO</v>
      </c>
      <c r="CW272" s="197" t="str">
        <f t="shared" si="304"/>
        <v>N/A</v>
      </c>
      <c r="CX272" s="197">
        <f t="shared" si="305"/>
        <v>0</v>
      </c>
      <c r="CY272" s="198">
        <f t="shared" si="306"/>
        <v>0</v>
      </c>
      <c r="CZ272" s="2" t="s">
        <v>1774</v>
      </c>
      <c r="DA272" s="2" t="s">
        <v>1775</v>
      </c>
      <c r="DB272" s="2">
        <v>0</v>
      </c>
      <c r="DC272" s="2" t="s">
        <v>189</v>
      </c>
    </row>
    <row r="273" spans="1:107">
      <c r="A273" s="24" t="s">
        <v>524</v>
      </c>
      <c r="B273" s="46">
        <v>154994.93</v>
      </c>
      <c r="C273" s="190">
        <f>(B273-$B$1132)/($B$1133-$B$1132)</f>
        <v>0.17591026281365288</v>
      </c>
      <c r="D273" s="46">
        <v>15000</v>
      </c>
      <c r="E273" s="190">
        <f>(D273-$D$1132)/($D$1133-$D$1132)</f>
        <v>2.9970899126973809E-2</v>
      </c>
      <c r="F273" s="46" t="s">
        <v>191</v>
      </c>
      <c r="G273" s="192">
        <f>VLOOKUP(F273,'DATOS DE SOPORTE'!$Y$5:$Z$8,2,FALSE)</f>
        <v>1</v>
      </c>
      <c r="H273" s="190">
        <f>(G273-$G$1132)/($G$1133-$G$1132)</f>
        <v>0</v>
      </c>
      <c r="I273" s="50">
        <v>2</v>
      </c>
      <c r="J273" s="200">
        <f t="shared" si="266"/>
        <v>2</v>
      </c>
      <c r="K273" s="190">
        <f>(J273-$J$1132)/($J$1133-$J$1132)</f>
        <v>0.4</v>
      </c>
      <c r="L273" s="193" t="str">
        <f t="shared" si="267"/>
        <v>SI</v>
      </c>
      <c r="M273" s="46" t="s">
        <v>192</v>
      </c>
      <c r="N273" s="192">
        <f t="shared" si="268"/>
        <v>2</v>
      </c>
      <c r="O273" s="190">
        <f>(N273-N$1132)/(N$1133-N$1132)</f>
        <v>1</v>
      </c>
      <c r="P273" s="46" t="s">
        <v>196</v>
      </c>
      <c r="Q273" s="192">
        <f t="shared" si="269"/>
        <v>1</v>
      </c>
      <c r="R273" s="190">
        <f>(Q273-Q$1132)/(Q$1133-Q$1132)</f>
        <v>0</v>
      </c>
      <c r="S273" s="46" t="s">
        <v>194</v>
      </c>
      <c r="T273" s="192">
        <f t="shared" si="270"/>
        <v>1</v>
      </c>
      <c r="U273" s="190">
        <f>(T273-T$1132)/(T$1133-T$1132)</f>
        <v>0</v>
      </c>
      <c r="V273" s="46" t="s">
        <v>62</v>
      </c>
      <c r="W273" s="194">
        <f>VLOOKUP(V273,'DATOS DE SOPORTE'!$S$5:$T$10,2,FALSE)</f>
        <v>1</v>
      </c>
      <c r="X273" s="201">
        <f>(W273-W$1132)/(W$1133-W$1132)</f>
        <v>0</v>
      </c>
      <c r="Y273" s="46" t="s">
        <v>188</v>
      </c>
      <c r="Z273" s="194">
        <f t="shared" si="271"/>
        <v>1</v>
      </c>
      <c r="AA273" s="201">
        <f>(Z273-Z$1132)/(Z$1133-Z$1132)</f>
        <v>0</v>
      </c>
      <c r="AB273" s="46" t="s">
        <v>136</v>
      </c>
      <c r="AC273" s="194">
        <f t="shared" si="272"/>
        <v>2</v>
      </c>
      <c r="AD273" s="201">
        <f>(AC273-AC$1132)/(AC$1133-AC$1132)</f>
        <v>1</v>
      </c>
      <c r="AE273" s="46" t="s">
        <v>188</v>
      </c>
      <c r="AF273" s="194">
        <f t="shared" si="273"/>
        <v>1</v>
      </c>
      <c r="AG273" s="201">
        <f>(AF273-AF$1132)/(AF$1133-AF$1132)</f>
        <v>0</v>
      </c>
      <c r="AH273" s="24" t="s">
        <v>67</v>
      </c>
      <c r="AI273" s="194">
        <f>VLOOKUP(AH273,'DATOS DE SOPORTE'!$V$5:$W$8,2,FALSE)</f>
        <v>1</v>
      </c>
      <c r="AJ273" s="201">
        <f>(AI273-AI$1132)/(AI$1133-AI$1132)</f>
        <v>0</v>
      </c>
      <c r="AK273" s="58" t="str">
        <f t="shared" si="265"/>
        <v>Regular</v>
      </c>
      <c r="AL273" s="196">
        <f>IFERROR(SQRT(($E273-$E$1136)^2+($C273-$C$1136)^2),0)</f>
        <v>4.1885250536153718E-2</v>
      </c>
      <c r="AM273" s="197" t="str">
        <f>IF(AL273&lt;=SMALL($AL$3:$AL$1130,1),"MAS PARECIDO","NO")</f>
        <v>NO</v>
      </c>
      <c r="AN273" s="197" t="str">
        <f>IF(AL273&lt;=SMALL($AL$3:$AL$1130,5),"SIMILAR","NO")</f>
        <v>NO</v>
      </c>
      <c r="AO273" s="197" t="str">
        <f t="shared" si="274"/>
        <v>N/A</v>
      </c>
      <c r="AP273" s="197">
        <f t="shared" si="275"/>
        <v>0</v>
      </c>
      <c r="AQ273" s="198">
        <f t="shared" si="276"/>
        <v>0</v>
      </c>
      <c r="AR273" s="196">
        <f>IFERROR(SQRT(($E273-$E$1136)^2+($H273-$H$1136)^2),0)</f>
        <v>0.33468069127683658</v>
      </c>
      <c r="AS273" s="197" t="str">
        <f>IF(AR273&lt;=SMALL(AR$3:AR$1130,1),"MAS PARECIDO","NO")</f>
        <v>NO</v>
      </c>
      <c r="AT273" s="197" t="str">
        <f>IF(AR273&lt;=SMALL(AR$3:AR$1130,5),"SIMILAR","NO")</f>
        <v>NO</v>
      </c>
      <c r="AU273" s="197" t="str">
        <f t="shared" si="277"/>
        <v>N/A</v>
      </c>
      <c r="AV273" s="197">
        <f t="shared" si="278"/>
        <v>0</v>
      </c>
      <c r="AW273" s="198">
        <f t="shared" si="279"/>
        <v>0</v>
      </c>
      <c r="AX273" s="199">
        <f>IFERROR(SQRT(($E273-$E$1136)^2+($K273-$K$1136)^2),0)</f>
        <v>0.20223761767393844</v>
      </c>
      <c r="AY273" s="197" t="str">
        <f>IF(AX273&lt;=SMALL(AX$3:AX$1130,1),"MAS PARECIDO","NO")</f>
        <v>NO</v>
      </c>
      <c r="AZ273" s="197" t="str">
        <f>IF(AX273&lt;=SMALL(AX$3:AX$1130,5),"SIMILAR","NO")</f>
        <v>NO</v>
      </c>
      <c r="BA273" s="197" t="str">
        <f t="shared" si="280"/>
        <v>N/A</v>
      </c>
      <c r="BB273" s="197">
        <f t="shared" si="281"/>
        <v>0</v>
      </c>
      <c r="BC273" s="198">
        <f t="shared" si="282"/>
        <v>0</v>
      </c>
      <c r="BD273" s="196">
        <f>IFERROR(SQRT(($E273-$E$1136)^2+($O273-$O$1136)^2),0)</f>
        <v>3.0000900027000808E-2</v>
      </c>
      <c r="BE273" s="197" t="str">
        <f>IF(BD273&lt;=SMALL(BD$3:BD$1130,1),"MAS PARECIDO","NO")</f>
        <v>NO</v>
      </c>
      <c r="BF273" s="197" t="str">
        <f>IF(BD273&lt;=SMALL(BD$3:BD$1130,5),"SIMILAR","NO")</f>
        <v>NO</v>
      </c>
      <c r="BG273" s="197" t="str">
        <f t="shared" si="283"/>
        <v>N/A</v>
      </c>
      <c r="BH273" s="197">
        <f t="shared" si="284"/>
        <v>0</v>
      </c>
      <c r="BI273" s="198">
        <f t="shared" si="285"/>
        <v>0</v>
      </c>
      <c r="BJ273" s="199">
        <f>IFERROR(SQRT(($E273-$E$1136)^2+($R273-$R$1136)^2),0)</f>
        <v>0.50089924536021224</v>
      </c>
      <c r="BK273" s="197" t="str">
        <f>IF(BJ273&lt;=SMALL(BJ$3:BJ$1130,1),"MAS PARECIDO","NO")</f>
        <v>NO</v>
      </c>
      <c r="BL273" s="197" t="str">
        <f>IF(BJ273&lt;=SMALL(BJ$3:BJ$1130,5),"SIMILAR","NO")</f>
        <v>NO</v>
      </c>
      <c r="BM273" s="197" t="str">
        <f t="shared" si="286"/>
        <v>N/A</v>
      </c>
      <c r="BN273" s="197">
        <f t="shared" si="287"/>
        <v>0</v>
      </c>
      <c r="BO273" s="198">
        <f t="shared" si="288"/>
        <v>0</v>
      </c>
      <c r="BP273" s="199">
        <f>IFERROR(SQRT(($E273-$E$1136)^2+($U273-$U$1136)^2),0)</f>
        <v>3.0000900027000808E-2</v>
      </c>
      <c r="BQ273" s="197" t="str">
        <f>IF(BP273&lt;=SMALL(BP$3:BP$1130,1),"MAS PARECIDO","NO")</f>
        <v>NO</v>
      </c>
      <c r="BR273" s="197" t="str">
        <f>IF(BP273&lt;=SMALL(BP$3:BP$1130,5),"SIMILAR","NO")</f>
        <v>NO</v>
      </c>
      <c r="BS273" s="197" t="str">
        <f t="shared" si="289"/>
        <v>N/A</v>
      </c>
      <c r="BT273" s="197">
        <f t="shared" si="290"/>
        <v>0</v>
      </c>
      <c r="BU273" s="198">
        <f t="shared" si="291"/>
        <v>0</v>
      </c>
      <c r="BV273" s="199">
        <f>IFERROR(SQRT(($E273-$E$1136)^2+($X273-$X$1136)^2),0)</f>
        <v>3.0000900027000808E-2</v>
      </c>
      <c r="BW273" s="197" t="str">
        <f>IF(BV273&lt;=SMALL(BV$3:BV$1130,1),"MAS PARECIDO","NO")</f>
        <v>NO</v>
      </c>
      <c r="BX273" s="197" t="str">
        <f>IF(BV273&lt;=SMALL(BV$3:BV$1130,5),"SIMILAR","NO")</f>
        <v>NO</v>
      </c>
      <c r="BY273" s="197" t="str">
        <f t="shared" si="292"/>
        <v>N/A</v>
      </c>
      <c r="BZ273" s="197">
        <f t="shared" si="293"/>
        <v>0</v>
      </c>
      <c r="CA273" s="198">
        <f t="shared" si="294"/>
        <v>0</v>
      </c>
      <c r="CB273" s="199">
        <f>IFERROR(SQRT(($E273-$E$1136)^2+($AA273-$AA$1136)^2),0)</f>
        <v>3.0000900027000808E-2</v>
      </c>
      <c r="CC273" s="197" t="str">
        <f>IF(CB273&lt;=SMALL(CB$3:CB$1130,1),"MAS PARECIDO","NO")</f>
        <v>NO</v>
      </c>
      <c r="CD273" s="197" t="str">
        <f>IF(CB273&lt;=SMALL(CB$3:CB$1130,5),"SIMILAR","NO")</f>
        <v>NO</v>
      </c>
      <c r="CE273" s="197" t="str">
        <f t="shared" si="295"/>
        <v>N/A</v>
      </c>
      <c r="CF273" s="197">
        <f t="shared" si="296"/>
        <v>0</v>
      </c>
      <c r="CG273" s="198">
        <f t="shared" si="297"/>
        <v>0</v>
      </c>
      <c r="CH273" s="199">
        <f>IFERROR(SQRT(($E273-$E$1136)^2+($AD273-$AD$1136)^2),0)</f>
        <v>3.0000900027000808E-2</v>
      </c>
      <c r="CI273" s="197" t="str">
        <f>IF(CH273&lt;=SMALL(CH$3:CH$1130,1),"MAS PARECIDO","NO")</f>
        <v>NO</v>
      </c>
      <c r="CJ273" s="197" t="str">
        <f>IF(CH273&lt;=SMALL(CH$3:CH$1130,5),"SIMILAR","NO")</f>
        <v>NO</v>
      </c>
      <c r="CK273" s="197" t="str">
        <f t="shared" si="298"/>
        <v>N/A</v>
      </c>
      <c r="CL273" s="197">
        <f t="shared" si="299"/>
        <v>0</v>
      </c>
      <c r="CM273" s="198">
        <f t="shared" si="300"/>
        <v>0</v>
      </c>
      <c r="CN273" s="199">
        <f>IFERROR(SQRT(($E273-$E$1136)^2+($AG273-$AG$1136)^2),0)</f>
        <v>1.0004499257846093</v>
      </c>
      <c r="CO273" s="197" t="str">
        <f>IF(CN273&lt;=SMALL(CN$3:CN$1130,1),"MAS PARECIDO","NO")</f>
        <v>NO</v>
      </c>
      <c r="CP273" s="197" t="str">
        <f>IF(CN273&lt;=SMALL(CN$3:CN$1130,5),"SIMILAR","NO")</f>
        <v>NO</v>
      </c>
      <c r="CQ273" s="197" t="str">
        <f t="shared" si="301"/>
        <v>N/A</v>
      </c>
      <c r="CR273" s="197">
        <f t="shared" si="302"/>
        <v>0</v>
      </c>
      <c r="CS273" s="198">
        <f t="shared" si="303"/>
        <v>0</v>
      </c>
      <c r="CT273" s="199">
        <f>IFERROR(SQRT(($E273-$E$1136)^2+($AJ273-$AJ$1136)^2),0)</f>
        <v>3.0000900027000808E-2</v>
      </c>
      <c r="CU273" s="197" t="str">
        <f>IF(CT273&lt;=SMALL(CT$3:CT$1130,1),"MAS PARECIDO","NO")</f>
        <v>NO</v>
      </c>
      <c r="CV273" s="197" t="str">
        <f>IF(CT273&lt;=SMALL(CT$3:CT$1130,5),"SIMILAR","NO")</f>
        <v>NO</v>
      </c>
      <c r="CW273" s="197" t="str">
        <f t="shared" si="304"/>
        <v>N/A</v>
      </c>
      <c r="CX273" s="197">
        <f t="shared" si="305"/>
        <v>0</v>
      </c>
      <c r="CY273" s="198">
        <f t="shared" si="306"/>
        <v>0</v>
      </c>
      <c r="CZ273" s="2" t="s">
        <v>1776</v>
      </c>
      <c r="DA273" s="2" t="s">
        <v>1777</v>
      </c>
      <c r="DB273" s="2">
        <v>1</v>
      </c>
      <c r="DC273" s="2" t="s">
        <v>346</v>
      </c>
    </row>
    <row r="274" spans="1:107">
      <c r="A274" s="24" t="s">
        <v>525</v>
      </c>
      <c r="B274" s="46">
        <v>86840</v>
      </c>
      <c r="C274" s="190">
        <f>(B274-$B$1132)/($B$1133-$B$1132)</f>
        <v>9.6243065027892427E-2</v>
      </c>
      <c r="D274" s="46">
        <v>8750</v>
      </c>
      <c r="E274" s="190">
        <f>(D274-$D$1132)/($D$1133-$D$1132)</f>
        <v>1.747052411572347E-2</v>
      </c>
      <c r="F274" s="46" t="s">
        <v>191</v>
      </c>
      <c r="G274" s="192">
        <f>VLOOKUP(F274,'DATOS DE SOPORTE'!$Y$5:$Z$8,2,FALSE)</f>
        <v>1</v>
      </c>
      <c r="H274" s="190">
        <f>(G274-$G$1132)/($G$1133-$G$1132)</f>
        <v>0</v>
      </c>
      <c r="I274" s="50">
        <v>0</v>
      </c>
      <c r="J274" s="200">
        <f t="shared" si="266"/>
        <v>0</v>
      </c>
      <c r="K274" s="190">
        <f>(J274-$J$1132)/($J$1133-$J$1132)</f>
        <v>0</v>
      </c>
      <c r="L274" s="193" t="str">
        <f t="shared" si="267"/>
        <v>NO</v>
      </c>
      <c r="M274" s="46" t="s">
        <v>56</v>
      </c>
      <c r="N274" s="192">
        <f t="shared" si="268"/>
        <v>1</v>
      </c>
      <c r="O274" s="190">
        <f>(N274-N$1132)/(N$1133-N$1132)</f>
        <v>0</v>
      </c>
      <c r="P274" s="46" t="s">
        <v>193</v>
      </c>
      <c r="Q274" s="192">
        <f t="shared" si="269"/>
        <v>2</v>
      </c>
      <c r="R274" s="190">
        <f>(Q274-Q$1132)/(Q$1133-Q$1132)</f>
        <v>0.5</v>
      </c>
      <c r="S274" s="46" t="s">
        <v>194</v>
      </c>
      <c r="T274" s="192">
        <f t="shared" si="270"/>
        <v>1</v>
      </c>
      <c r="U274" s="190">
        <f>(T274-T$1132)/(T$1133-T$1132)</f>
        <v>0</v>
      </c>
      <c r="V274" s="46" t="s">
        <v>62</v>
      </c>
      <c r="W274" s="194">
        <f>VLOOKUP(V274,'DATOS DE SOPORTE'!$S$5:$T$10,2,FALSE)</f>
        <v>1</v>
      </c>
      <c r="X274" s="201">
        <f>(W274-W$1132)/(W$1133-W$1132)</f>
        <v>0</v>
      </c>
      <c r="Y274" s="46" t="s">
        <v>136</v>
      </c>
      <c r="Z274" s="194">
        <f t="shared" si="271"/>
        <v>2</v>
      </c>
      <c r="AA274" s="201">
        <f>(Z274-Z$1132)/(Z$1133-Z$1132)</f>
        <v>1</v>
      </c>
      <c r="AB274" s="46" t="s">
        <v>136</v>
      </c>
      <c r="AC274" s="194">
        <f t="shared" si="272"/>
        <v>2</v>
      </c>
      <c r="AD274" s="201">
        <f>(AC274-AC$1132)/(AC$1133-AC$1132)</f>
        <v>1</v>
      </c>
      <c r="AE274" s="46" t="s">
        <v>188</v>
      </c>
      <c r="AF274" s="194">
        <f t="shared" si="273"/>
        <v>1</v>
      </c>
      <c r="AG274" s="201">
        <f>(AF274-AF$1132)/(AF$1133-AF$1132)</f>
        <v>0</v>
      </c>
      <c r="AH274" s="24" t="s">
        <v>67</v>
      </c>
      <c r="AI274" s="194">
        <f>VLOOKUP(AH274,'DATOS DE SOPORTE'!$V$5:$W$8,2,FALSE)</f>
        <v>1</v>
      </c>
      <c r="AJ274" s="201">
        <f>(AI274-AI$1132)/(AI$1133-AI$1132)</f>
        <v>0</v>
      </c>
      <c r="AK274" s="58" t="str">
        <f t="shared" si="265"/>
        <v>Bueno</v>
      </c>
      <c r="AL274" s="196">
        <f>IFERROR(SQRT(($E274-$E$1136)^2+($C274-$C$1136)^2),0)</f>
        <v>0.11029323301413492</v>
      </c>
      <c r="AM274" s="197" t="str">
        <f>IF(AL274&lt;=SMALL($AL$3:$AL$1130,1),"MAS PARECIDO","NO")</f>
        <v>NO</v>
      </c>
      <c r="AN274" s="197" t="str">
        <f>IF(AL274&lt;=SMALL($AL$3:$AL$1130,5),"SIMILAR","NO")</f>
        <v>NO</v>
      </c>
      <c r="AO274" s="197" t="str">
        <f t="shared" si="274"/>
        <v>N/A</v>
      </c>
      <c r="AP274" s="197">
        <f t="shared" si="275"/>
        <v>0</v>
      </c>
      <c r="AQ274" s="198">
        <f t="shared" si="276"/>
        <v>0</v>
      </c>
      <c r="AR274" s="196">
        <f>IFERROR(SQRT(($E274-$E$1136)^2+($H274-$H$1136)^2),0)</f>
        <v>0.33379241975655771</v>
      </c>
      <c r="AS274" s="197" t="str">
        <f>IF(AR274&lt;=SMALL(AR$3:AR$1130,1),"MAS PARECIDO","NO")</f>
        <v>NO</v>
      </c>
      <c r="AT274" s="197" t="str">
        <f>IF(AR274&lt;=SMALL(AR$3:AR$1130,5),"SIMILAR","NO")</f>
        <v>NO</v>
      </c>
      <c r="AU274" s="197" t="str">
        <f t="shared" si="277"/>
        <v>N/A</v>
      </c>
      <c r="AV274" s="197">
        <f t="shared" si="278"/>
        <v>0</v>
      </c>
      <c r="AW274" s="198">
        <f t="shared" si="279"/>
        <v>0</v>
      </c>
      <c r="AX274" s="199">
        <f>IFERROR(SQRT(($E274-$E$1136)^2+($K274-$K$1136)^2),0)</f>
        <v>0.20076421089384164</v>
      </c>
      <c r="AY274" s="197" t="str">
        <f>IF(AX274&lt;=SMALL(AX$3:AX$1130,1),"MAS PARECIDO","NO")</f>
        <v>NO</v>
      </c>
      <c r="AZ274" s="197" t="str">
        <f>IF(AX274&lt;=SMALL(AX$3:AX$1130,5),"SIMILAR","NO")</f>
        <v>NO</v>
      </c>
      <c r="BA274" s="197" t="str">
        <f t="shared" si="280"/>
        <v>N/A</v>
      </c>
      <c r="BB274" s="197">
        <f t="shared" si="281"/>
        <v>0</v>
      </c>
      <c r="BC274" s="198">
        <f t="shared" si="282"/>
        <v>0</v>
      </c>
      <c r="BD274" s="196">
        <f>IFERROR(SQRT(($E274-$E$1136)^2+($O274-$O$1136)^2),0)</f>
        <v>1.0001531224646689</v>
      </c>
      <c r="BE274" s="197" t="str">
        <f>IF(BD274&lt;=SMALL(BD$3:BD$1130,1),"MAS PARECIDO","NO")</f>
        <v>NO</v>
      </c>
      <c r="BF274" s="197" t="str">
        <f>IF(BD274&lt;=SMALL(BD$3:BD$1130,5),"SIMILAR","NO")</f>
        <v>NO</v>
      </c>
      <c r="BG274" s="197" t="str">
        <f t="shared" si="283"/>
        <v>N/A</v>
      </c>
      <c r="BH274" s="197">
        <f t="shared" si="284"/>
        <v>0</v>
      </c>
      <c r="BI274" s="198">
        <f t="shared" si="285"/>
        <v>0</v>
      </c>
      <c r="BJ274" s="199">
        <f>IFERROR(SQRT(($E274-$E$1136)^2+($R274-$R$1136)^2),0)</f>
        <v>1.750052501575047E-2</v>
      </c>
      <c r="BK274" s="197" t="str">
        <f>IF(BJ274&lt;=SMALL(BJ$3:BJ$1130,1),"MAS PARECIDO","NO")</f>
        <v>NO</v>
      </c>
      <c r="BL274" s="197" t="str">
        <f>IF(BJ274&lt;=SMALL(BJ$3:BJ$1130,5),"SIMILAR","NO")</f>
        <v>NO</v>
      </c>
      <c r="BM274" s="197" t="str">
        <f t="shared" si="286"/>
        <v>N/A</v>
      </c>
      <c r="BN274" s="197">
        <f t="shared" si="287"/>
        <v>0</v>
      </c>
      <c r="BO274" s="198">
        <f t="shared" si="288"/>
        <v>0</v>
      </c>
      <c r="BP274" s="199">
        <f>IFERROR(SQRT(($E274-$E$1136)^2+($U274-$U$1136)^2),0)</f>
        <v>1.750052501575047E-2</v>
      </c>
      <c r="BQ274" s="197" t="str">
        <f>IF(BP274&lt;=SMALL(BP$3:BP$1130,1),"MAS PARECIDO","NO")</f>
        <v>NO</v>
      </c>
      <c r="BR274" s="197" t="str">
        <f>IF(BP274&lt;=SMALL(BP$3:BP$1130,5),"SIMILAR","NO")</f>
        <v>NO</v>
      </c>
      <c r="BS274" s="197" t="str">
        <f t="shared" si="289"/>
        <v>N/A</v>
      </c>
      <c r="BT274" s="197">
        <f t="shared" si="290"/>
        <v>0</v>
      </c>
      <c r="BU274" s="198">
        <f t="shared" si="291"/>
        <v>0</v>
      </c>
      <c r="BV274" s="199">
        <f>IFERROR(SQRT(($E274-$E$1136)^2+($X274-$X$1136)^2),0)</f>
        <v>1.750052501575047E-2</v>
      </c>
      <c r="BW274" s="197" t="str">
        <f>IF(BV274&lt;=SMALL(BV$3:BV$1130,1),"MAS PARECIDO","NO")</f>
        <v>NO</v>
      </c>
      <c r="BX274" s="197" t="str">
        <f>IF(BV274&lt;=SMALL(BV$3:BV$1130,5),"SIMILAR","NO")</f>
        <v>NO</v>
      </c>
      <c r="BY274" s="197" t="str">
        <f t="shared" si="292"/>
        <v>N/A</v>
      </c>
      <c r="BZ274" s="197">
        <f t="shared" si="293"/>
        <v>0</v>
      </c>
      <c r="CA274" s="198">
        <f t="shared" si="294"/>
        <v>0</v>
      </c>
      <c r="CB274" s="199">
        <f>IFERROR(SQRT(($E274-$E$1136)^2+($AA274-$AA$1136)^2),0)</f>
        <v>1.0001531224646689</v>
      </c>
      <c r="CC274" s="197" t="str">
        <f>IF(CB274&lt;=SMALL(CB$3:CB$1130,1),"MAS PARECIDO","NO")</f>
        <v>NO</v>
      </c>
      <c r="CD274" s="197" t="str">
        <f>IF(CB274&lt;=SMALL(CB$3:CB$1130,5),"SIMILAR","NO")</f>
        <v>NO</v>
      </c>
      <c r="CE274" s="197" t="str">
        <f t="shared" si="295"/>
        <v>N/A</v>
      </c>
      <c r="CF274" s="197">
        <f t="shared" si="296"/>
        <v>0</v>
      </c>
      <c r="CG274" s="198">
        <f t="shared" si="297"/>
        <v>0</v>
      </c>
      <c r="CH274" s="199">
        <f>IFERROR(SQRT(($E274-$E$1136)^2+($AD274-$AD$1136)^2),0)</f>
        <v>1.750052501575047E-2</v>
      </c>
      <c r="CI274" s="197" t="str">
        <f>IF(CH274&lt;=SMALL(CH$3:CH$1130,1),"MAS PARECIDO","NO")</f>
        <v>NO</v>
      </c>
      <c r="CJ274" s="197" t="str">
        <f>IF(CH274&lt;=SMALL(CH$3:CH$1130,5),"SIMILAR","NO")</f>
        <v>NO</v>
      </c>
      <c r="CK274" s="197" t="str">
        <f t="shared" si="298"/>
        <v>N/A</v>
      </c>
      <c r="CL274" s="197">
        <f t="shared" si="299"/>
        <v>0</v>
      </c>
      <c r="CM274" s="198">
        <f t="shared" si="300"/>
        <v>0</v>
      </c>
      <c r="CN274" s="199">
        <f>IFERROR(SQRT(($E274-$E$1136)^2+($AG274-$AG$1136)^2),0)</f>
        <v>1.0001531224646689</v>
      </c>
      <c r="CO274" s="197" t="str">
        <f>IF(CN274&lt;=SMALL(CN$3:CN$1130,1),"MAS PARECIDO","NO")</f>
        <v>NO</v>
      </c>
      <c r="CP274" s="197" t="str">
        <f>IF(CN274&lt;=SMALL(CN$3:CN$1130,5),"SIMILAR","NO")</f>
        <v>NO</v>
      </c>
      <c r="CQ274" s="197" t="str">
        <f t="shared" si="301"/>
        <v>N/A</v>
      </c>
      <c r="CR274" s="197">
        <f t="shared" si="302"/>
        <v>0</v>
      </c>
      <c r="CS274" s="198">
        <f t="shared" si="303"/>
        <v>0</v>
      </c>
      <c r="CT274" s="199">
        <f>IFERROR(SQRT(($E274-$E$1136)^2+($AJ274-$AJ$1136)^2),0)</f>
        <v>1.750052501575047E-2</v>
      </c>
      <c r="CU274" s="197" t="str">
        <f>IF(CT274&lt;=SMALL(CT$3:CT$1130,1),"MAS PARECIDO","NO")</f>
        <v>NO</v>
      </c>
      <c r="CV274" s="197" t="str">
        <f>IF(CT274&lt;=SMALL(CT$3:CT$1130,5),"SIMILAR","NO")</f>
        <v>NO</v>
      </c>
      <c r="CW274" s="197" t="str">
        <f t="shared" si="304"/>
        <v>N/A</v>
      </c>
      <c r="CX274" s="197">
        <f t="shared" si="305"/>
        <v>0</v>
      </c>
      <c r="CY274" s="198">
        <f t="shared" si="306"/>
        <v>0</v>
      </c>
      <c r="CZ274" s="2" t="s">
        <v>1778</v>
      </c>
      <c r="DA274" s="2" t="s">
        <v>1779</v>
      </c>
      <c r="DB274" s="2">
        <v>0</v>
      </c>
      <c r="DC274" s="2" t="s">
        <v>189</v>
      </c>
    </row>
    <row r="275" spans="1:107">
      <c r="A275" s="24" t="s">
        <v>526</v>
      </c>
      <c r="B275" s="46">
        <v>131463.4</v>
      </c>
      <c r="C275" s="190">
        <f>(B275-$B$1132)/($B$1133-$B$1132)</f>
        <v>0.14840394662036271</v>
      </c>
      <c r="D275" s="46">
        <v>60000</v>
      </c>
      <c r="E275" s="190">
        <f>(D275-$D$1132)/($D$1133-$D$1132)</f>
        <v>0.11997359920797623</v>
      </c>
      <c r="F275" s="46" t="s">
        <v>53</v>
      </c>
      <c r="G275" s="192">
        <f>VLOOKUP(F275,'DATOS DE SOPORTE'!$Y$5:$Z$8,2,FALSE)</f>
        <v>2</v>
      </c>
      <c r="H275" s="190">
        <f>(G275-$G$1132)/($G$1133-$G$1132)</f>
        <v>0.33333333333333331</v>
      </c>
      <c r="I275" s="50">
        <v>3</v>
      </c>
      <c r="J275" s="200">
        <f t="shared" si="266"/>
        <v>3</v>
      </c>
      <c r="K275" s="190">
        <f>(J275-$J$1132)/($J$1133-$J$1132)</f>
        <v>0.6</v>
      </c>
      <c r="L275" s="193" t="str">
        <f t="shared" si="267"/>
        <v>SI</v>
      </c>
      <c r="M275" s="46" t="s">
        <v>56</v>
      </c>
      <c r="N275" s="192">
        <f t="shared" si="268"/>
        <v>1</v>
      </c>
      <c r="O275" s="190">
        <f>(N275-N$1132)/(N$1133-N$1132)</f>
        <v>0</v>
      </c>
      <c r="P275" s="46" t="s">
        <v>58</v>
      </c>
      <c r="Q275" s="192">
        <f t="shared" si="269"/>
        <v>3</v>
      </c>
      <c r="R275" s="190">
        <f>(Q275-Q$1132)/(Q$1133-Q$1132)</f>
        <v>1</v>
      </c>
      <c r="S275" s="46" t="s">
        <v>194</v>
      </c>
      <c r="T275" s="192">
        <f t="shared" si="270"/>
        <v>1</v>
      </c>
      <c r="U275" s="190">
        <f>(T275-T$1132)/(T$1133-T$1132)</f>
        <v>0</v>
      </c>
      <c r="V275" s="46" t="s">
        <v>212</v>
      </c>
      <c r="W275" s="194">
        <f>VLOOKUP(V275,'DATOS DE SOPORTE'!$S$5:$T$10,2,FALSE)</f>
        <v>3</v>
      </c>
      <c r="X275" s="201">
        <f>(W275-W$1132)/(W$1133-W$1132)</f>
        <v>0.4</v>
      </c>
      <c r="Y275" s="46" t="s">
        <v>188</v>
      </c>
      <c r="Z275" s="194">
        <f t="shared" si="271"/>
        <v>1</v>
      </c>
      <c r="AA275" s="201">
        <f>(Z275-Z$1132)/(Z$1133-Z$1132)</f>
        <v>0</v>
      </c>
      <c r="AB275" s="46" t="s">
        <v>188</v>
      </c>
      <c r="AC275" s="194">
        <f t="shared" si="272"/>
        <v>1</v>
      </c>
      <c r="AD275" s="201">
        <f>(AC275-AC$1132)/(AC$1133-AC$1132)</f>
        <v>0</v>
      </c>
      <c r="AE275" s="46" t="s">
        <v>188</v>
      </c>
      <c r="AF275" s="194">
        <f t="shared" si="273"/>
        <v>1</v>
      </c>
      <c r="AG275" s="201">
        <f>(AF275-AF$1132)/(AF$1133-AF$1132)</f>
        <v>0</v>
      </c>
      <c r="AH275" s="24" t="s">
        <v>199</v>
      </c>
      <c r="AI275" s="194">
        <f>VLOOKUP(AH275,'DATOS DE SOPORTE'!$V$5:$W$8,2,FALSE)</f>
        <v>2</v>
      </c>
      <c r="AJ275" s="201">
        <f>(AI275-AI$1132)/(AI$1133-AI$1132)</f>
        <v>0.33333333333333331</v>
      </c>
      <c r="AK275" s="58" t="str">
        <f t="shared" si="265"/>
        <v>Bueno</v>
      </c>
      <c r="AL275" s="196">
        <f>IFERROR(SQRT(($E275-$E$1136)^2+($C275-$C$1136)^2),0)</f>
        <v>0.13273934051066993</v>
      </c>
      <c r="AM275" s="197" t="str">
        <f>IF(AL275&lt;=SMALL($AL$3:$AL$1130,1),"MAS PARECIDO","NO")</f>
        <v>NO</v>
      </c>
      <c r="AN275" s="197" t="str">
        <f>IF(AL275&lt;=SMALL($AL$3:$AL$1130,5),"SIMILAR","NO")</f>
        <v>NO</v>
      </c>
      <c r="AO275" s="197" t="str">
        <f t="shared" si="274"/>
        <v>N/A</v>
      </c>
      <c r="AP275" s="197">
        <f t="shared" si="275"/>
        <v>0</v>
      </c>
      <c r="AQ275" s="198">
        <f t="shared" si="276"/>
        <v>0</v>
      </c>
      <c r="AR275" s="196">
        <f>IFERROR(SQRT(($E275-$E$1136)^2+($H275-$H$1136)^2),0)</f>
        <v>0.12000360010800323</v>
      </c>
      <c r="AS275" s="197" t="str">
        <f>IF(AR275&lt;=SMALL(AR$3:AR$1130,1),"MAS PARECIDO","NO")</f>
        <v>NO</v>
      </c>
      <c r="AT275" s="197" t="str">
        <f>IF(AR275&lt;=SMALL(AR$3:AR$1130,5),"SIMILAR","NO")</f>
        <v>NO</v>
      </c>
      <c r="AU275" s="197" t="str">
        <f t="shared" si="277"/>
        <v>N/A</v>
      </c>
      <c r="AV275" s="197">
        <f t="shared" si="278"/>
        <v>0</v>
      </c>
      <c r="AW275" s="198">
        <f t="shared" si="279"/>
        <v>0</v>
      </c>
      <c r="AX275" s="199">
        <f>IFERROR(SQRT(($E275-$E$1136)^2+($K275-$K$1136)^2),0)</f>
        <v>0.41761329485408094</v>
      </c>
      <c r="AY275" s="197" t="str">
        <f>IF(AX275&lt;=SMALL(AX$3:AX$1130,1),"MAS PARECIDO","NO")</f>
        <v>NO</v>
      </c>
      <c r="AZ275" s="197" t="str">
        <f>IF(AX275&lt;=SMALL(AX$3:AX$1130,5),"SIMILAR","NO")</f>
        <v>NO</v>
      </c>
      <c r="BA275" s="197" t="str">
        <f t="shared" si="280"/>
        <v>N/A</v>
      </c>
      <c r="BB275" s="197">
        <f t="shared" si="281"/>
        <v>0</v>
      </c>
      <c r="BC275" s="198">
        <f t="shared" si="282"/>
        <v>0</v>
      </c>
      <c r="BD275" s="196">
        <f>IFERROR(SQRT(($E275-$E$1136)^2+($O275-$O$1136)^2),0)</f>
        <v>1.007174693903139</v>
      </c>
      <c r="BE275" s="197" t="str">
        <f>IF(BD275&lt;=SMALL(BD$3:BD$1130,1),"MAS PARECIDO","NO")</f>
        <v>NO</v>
      </c>
      <c r="BF275" s="197" t="str">
        <f>IF(BD275&lt;=SMALL(BD$3:BD$1130,5),"SIMILAR","NO")</f>
        <v>NO</v>
      </c>
      <c r="BG275" s="197" t="str">
        <f t="shared" si="283"/>
        <v>N/A</v>
      </c>
      <c r="BH275" s="197">
        <f t="shared" si="284"/>
        <v>0</v>
      </c>
      <c r="BI275" s="198">
        <f t="shared" si="285"/>
        <v>0</v>
      </c>
      <c r="BJ275" s="199">
        <f>IFERROR(SQRT(($E275-$E$1136)^2+($R275-$R$1136)^2),0)</f>
        <v>0.51419924546704809</v>
      </c>
      <c r="BK275" s="197" t="str">
        <f>IF(BJ275&lt;=SMALL(BJ$3:BJ$1130,1),"MAS PARECIDO","NO")</f>
        <v>NO</v>
      </c>
      <c r="BL275" s="197" t="str">
        <f>IF(BJ275&lt;=SMALL(BJ$3:BJ$1130,5),"SIMILAR","NO")</f>
        <v>NO</v>
      </c>
      <c r="BM275" s="197" t="str">
        <f t="shared" si="286"/>
        <v>N/A</v>
      </c>
      <c r="BN275" s="197">
        <f t="shared" si="287"/>
        <v>0</v>
      </c>
      <c r="BO275" s="198">
        <f t="shared" si="288"/>
        <v>0</v>
      </c>
      <c r="BP275" s="199">
        <f>IFERROR(SQRT(($E275-$E$1136)^2+($U275-$U$1136)^2),0)</f>
        <v>0.12000360010800323</v>
      </c>
      <c r="BQ275" s="197" t="str">
        <f>IF(BP275&lt;=SMALL(BP$3:BP$1130,1),"MAS PARECIDO","NO")</f>
        <v>NO</v>
      </c>
      <c r="BR275" s="197" t="str">
        <f>IF(BP275&lt;=SMALL(BP$3:BP$1130,5),"SIMILAR","NO")</f>
        <v>NO</v>
      </c>
      <c r="BS275" s="197" t="str">
        <f t="shared" si="289"/>
        <v>N/A</v>
      </c>
      <c r="BT275" s="197">
        <f t="shared" si="290"/>
        <v>0</v>
      </c>
      <c r="BU275" s="198">
        <f t="shared" si="291"/>
        <v>0</v>
      </c>
      <c r="BV275" s="199">
        <f>IFERROR(SQRT(($E275-$E$1136)^2+($X275-$X$1136)^2),0)</f>
        <v>0.417613294854081</v>
      </c>
      <c r="BW275" s="197" t="str">
        <f>IF(BV275&lt;=SMALL(BV$3:BV$1130,1),"MAS PARECIDO","NO")</f>
        <v>NO</v>
      </c>
      <c r="BX275" s="197" t="str">
        <f>IF(BV275&lt;=SMALL(BV$3:BV$1130,5),"SIMILAR","NO")</f>
        <v>NO</v>
      </c>
      <c r="BY275" s="197" t="str">
        <f t="shared" si="292"/>
        <v>N/A</v>
      </c>
      <c r="BZ275" s="197">
        <f t="shared" si="293"/>
        <v>0</v>
      </c>
      <c r="CA275" s="198">
        <f t="shared" si="294"/>
        <v>0</v>
      </c>
      <c r="CB275" s="199">
        <f>IFERROR(SQRT(($E275-$E$1136)^2+($AA275-$AA$1136)^2),0)</f>
        <v>0.12000360010800323</v>
      </c>
      <c r="CC275" s="197" t="str">
        <f>IF(CB275&lt;=SMALL(CB$3:CB$1130,1),"MAS PARECIDO","NO")</f>
        <v>NO</v>
      </c>
      <c r="CD275" s="197" t="str">
        <f>IF(CB275&lt;=SMALL(CB$3:CB$1130,5),"SIMILAR","NO")</f>
        <v>NO</v>
      </c>
      <c r="CE275" s="197" t="str">
        <f t="shared" si="295"/>
        <v>N/A</v>
      </c>
      <c r="CF275" s="197">
        <f t="shared" si="296"/>
        <v>0</v>
      </c>
      <c r="CG275" s="198">
        <f t="shared" si="297"/>
        <v>0</v>
      </c>
      <c r="CH275" s="199">
        <f>IFERROR(SQRT(($E275-$E$1136)^2+($AD275-$AD$1136)^2),0)</f>
        <v>1.007174693903139</v>
      </c>
      <c r="CI275" s="197" t="str">
        <f>IF(CH275&lt;=SMALL(CH$3:CH$1130,1),"MAS PARECIDO","NO")</f>
        <v>NO</v>
      </c>
      <c r="CJ275" s="197" t="str">
        <f>IF(CH275&lt;=SMALL(CH$3:CH$1130,5),"SIMILAR","NO")</f>
        <v>NO</v>
      </c>
      <c r="CK275" s="197" t="str">
        <f t="shared" si="298"/>
        <v>N/A</v>
      </c>
      <c r="CL275" s="197">
        <f t="shared" si="299"/>
        <v>0</v>
      </c>
      <c r="CM275" s="198">
        <f t="shared" si="300"/>
        <v>0</v>
      </c>
      <c r="CN275" s="199">
        <f>IFERROR(SQRT(($E275-$E$1136)^2+($AG275-$AG$1136)^2),0)</f>
        <v>1.007174693903139</v>
      </c>
      <c r="CO275" s="197" t="str">
        <f>IF(CN275&lt;=SMALL(CN$3:CN$1130,1),"MAS PARECIDO","NO")</f>
        <v>NO</v>
      </c>
      <c r="CP275" s="197" t="str">
        <f>IF(CN275&lt;=SMALL(CN$3:CN$1130,5),"SIMILAR","NO")</f>
        <v>NO</v>
      </c>
      <c r="CQ275" s="197" t="str">
        <f t="shared" si="301"/>
        <v>N/A</v>
      </c>
      <c r="CR275" s="197">
        <f t="shared" si="302"/>
        <v>0</v>
      </c>
      <c r="CS275" s="198">
        <f t="shared" si="303"/>
        <v>0</v>
      </c>
      <c r="CT275" s="199">
        <f>IFERROR(SQRT(($E275-$E$1136)^2+($AJ275-$AJ$1136)^2),0)</f>
        <v>0.35427669292516639</v>
      </c>
      <c r="CU275" s="197" t="str">
        <f>IF(CT275&lt;=SMALL(CT$3:CT$1130,1),"MAS PARECIDO","NO")</f>
        <v>NO</v>
      </c>
      <c r="CV275" s="197" t="str">
        <f>IF(CT275&lt;=SMALL(CT$3:CT$1130,5),"SIMILAR","NO")</f>
        <v>NO</v>
      </c>
      <c r="CW275" s="197" t="str">
        <f t="shared" si="304"/>
        <v>N/A</v>
      </c>
      <c r="CX275" s="197">
        <f t="shared" si="305"/>
        <v>0</v>
      </c>
      <c r="CY275" s="198">
        <f t="shared" si="306"/>
        <v>0</v>
      </c>
      <c r="CZ275" s="2" t="s">
        <v>1780</v>
      </c>
      <c r="DA275" s="2" t="s">
        <v>1781</v>
      </c>
      <c r="DB275" s="2">
        <v>0</v>
      </c>
      <c r="DC275" s="2" t="s">
        <v>189</v>
      </c>
    </row>
    <row r="276" spans="1:107">
      <c r="A276" s="24" t="s">
        <v>527</v>
      </c>
      <c r="B276" s="46">
        <v>36556</v>
      </c>
      <c r="C276" s="190">
        <f>(B276-$B$1132)/($B$1133-$B$1132)</f>
        <v>3.7465433336990865E-2</v>
      </c>
      <c r="D276" s="46">
        <v>22000</v>
      </c>
      <c r="E276" s="190">
        <f>(D276-$D$1132)/($D$1133-$D$1132)</f>
        <v>4.3971319139574187E-2</v>
      </c>
      <c r="F276" s="46" t="s">
        <v>53</v>
      </c>
      <c r="G276" s="192">
        <f>VLOOKUP(F276,'DATOS DE SOPORTE'!$Y$5:$Z$8,2,FALSE)</f>
        <v>2</v>
      </c>
      <c r="H276" s="190">
        <f>(G276-$G$1132)/($G$1133-$G$1132)</f>
        <v>0.33333333333333331</v>
      </c>
      <c r="I276" s="50"/>
      <c r="J276" s="200">
        <f t="shared" si="266"/>
        <v>0</v>
      </c>
      <c r="K276" s="190">
        <f>(J276-$J$1132)/($J$1133-$J$1132)</f>
        <v>0</v>
      </c>
      <c r="L276" s="193" t="str">
        <f t="shared" si="267"/>
        <v>NO</v>
      </c>
      <c r="M276" s="46" t="s">
        <v>192</v>
      </c>
      <c r="N276" s="192">
        <f t="shared" si="268"/>
        <v>2</v>
      </c>
      <c r="O276" s="190">
        <f>(N276-N$1132)/(N$1133-N$1132)</f>
        <v>1</v>
      </c>
      <c r="P276" s="46" t="s">
        <v>196</v>
      </c>
      <c r="Q276" s="192">
        <f t="shared" si="269"/>
        <v>1</v>
      </c>
      <c r="R276" s="190">
        <f>(Q276-Q$1132)/(Q$1133-Q$1132)</f>
        <v>0</v>
      </c>
      <c r="S276" s="46" t="s">
        <v>194</v>
      </c>
      <c r="T276" s="192">
        <f t="shared" si="270"/>
        <v>1</v>
      </c>
      <c r="U276" s="190">
        <f>(T276-T$1132)/(T$1133-T$1132)</f>
        <v>0</v>
      </c>
      <c r="V276" s="46" t="s">
        <v>62</v>
      </c>
      <c r="W276" s="194">
        <f>VLOOKUP(V276,'DATOS DE SOPORTE'!$S$5:$T$10,2,FALSE)</f>
        <v>1</v>
      </c>
      <c r="X276" s="201">
        <f>(W276-W$1132)/(W$1133-W$1132)</f>
        <v>0</v>
      </c>
      <c r="Y276" s="46" t="s">
        <v>136</v>
      </c>
      <c r="Z276" s="194">
        <f t="shared" si="271"/>
        <v>2</v>
      </c>
      <c r="AA276" s="201">
        <f>(Z276-Z$1132)/(Z$1133-Z$1132)</f>
        <v>1</v>
      </c>
      <c r="AB276" s="46" t="s">
        <v>136</v>
      </c>
      <c r="AC276" s="194">
        <f t="shared" si="272"/>
        <v>2</v>
      </c>
      <c r="AD276" s="201">
        <f>(AC276-AC$1132)/(AC$1133-AC$1132)</f>
        <v>1</v>
      </c>
      <c r="AE276" s="46" t="s">
        <v>188</v>
      </c>
      <c r="AF276" s="194">
        <f t="shared" si="273"/>
        <v>1</v>
      </c>
      <c r="AG276" s="201">
        <f>(AF276-AF$1132)/(AF$1133-AF$1132)</f>
        <v>0</v>
      </c>
      <c r="AH276" s="24" t="s">
        <v>67</v>
      </c>
      <c r="AI276" s="194">
        <f>VLOOKUP(AH276,'DATOS DE SOPORTE'!$V$5:$W$8,2,FALSE)</f>
        <v>1</v>
      </c>
      <c r="AJ276" s="201">
        <f>(AI276-AI$1132)/(AI$1133-AI$1132)</f>
        <v>0</v>
      </c>
      <c r="AK276" s="58" t="str">
        <f t="shared" si="265"/>
        <v>Bueno</v>
      </c>
      <c r="AL276" s="196">
        <f>IFERROR(SQRT(($E276-$E$1136)^2+($C276-$C$1136)^2),0)</f>
        <v>0.17335093775239807</v>
      </c>
      <c r="AM276" s="197" t="str">
        <f>IF(AL276&lt;=SMALL($AL$3:$AL$1130,1),"MAS PARECIDO","NO")</f>
        <v>NO</v>
      </c>
      <c r="AN276" s="197" t="str">
        <f>IF(AL276&lt;=SMALL($AL$3:$AL$1130,5),"SIMILAR","NO")</f>
        <v>NO</v>
      </c>
      <c r="AO276" s="197" t="str">
        <f t="shared" si="274"/>
        <v>N/A</v>
      </c>
      <c r="AP276" s="197">
        <f t="shared" si="275"/>
        <v>0</v>
      </c>
      <c r="AQ276" s="198">
        <f t="shared" si="276"/>
        <v>0</v>
      </c>
      <c r="AR276" s="196">
        <f>IFERROR(SQRT(($E276-$E$1136)^2+($H276-$H$1136)^2),0)</f>
        <v>4.4001320039601187E-2</v>
      </c>
      <c r="AS276" s="197" t="str">
        <f>IF(AR276&lt;=SMALL(AR$3:AR$1130,1),"MAS PARECIDO","NO")</f>
        <v>NO</v>
      </c>
      <c r="AT276" s="197" t="str">
        <f>IF(AR276&lt;=SMALL(AR$3:AR$1130,5),"SIMILAR","NO")</f>
        <v>NO</v>
      </c>
      <c r="AU276" s="197" t="str">
        <f t="shared" si="277"/>
        <v>N/A</v>
      </c>
      <c r="AV276" s="197">
        <f t="shared" si="278"/>
        <v>0</v>
      </c>
      <c r="AW276" s="198">
        <f t="shared" si="279"/>
        <v>0</v>
      </c>
      <c r="AX276" s="199">
        <f>IFERROR(SQRT(($E276-$E$1136)^2+($K276-$K$1136)^2),0)</f>
        <v>0.20478309540884329</v>
      </c>
      <c r="AY276" s="197" t="str">
        <f>IF(AX276&lt;=SMALL(AX$3:AX$1130,1),"MAS PARECIDO","NO")</f>
        <v>NO</v>
      </c>
      <c r="AZ276" s="197" t="str">
        <f>IF(AX276&lt;=SMALL(AX$3:AX$1130,5),"SIMILAR","NO")</f>
        <v>NO</v>
      </c>
      <c r="BA276" s="197" t="str">
        <f t="shared" si="280"/>
        <v>N/A</v>
      </c>
      <c r="BB276" s="197">
        <f t="shared" si="281"/>
        <v>0</v>
      </c>
      <c r="BC276" s="198">
        <f t="shared" si="282"/>
        <v>0</v>
      </c>
      <c r="BD276" s="196">
        <f>IFERROR(SQRT(($E276-$E$1136)^2+($O276-$O$1136)^2),0)</f>
        <v>4.4001320039601187E-2</v>
      </c>
      <c r="BE276" s="197" t="str">
        <f>IF(BD276&lt;=SMALL(BD$3:BD$1130,1),"MAS PARECIDO","NO")</f>
        <v>NO</v>
      </c>
      <c r="BF276" s="197" t="str">
        <f>IF(BD276&lt;=SMALL(BD$3:BD$1130,5),"SIMILAR","NO")</f>
        <v>NO</v>
      </c>
      <c r="BG276" s="197" t="str">
        <f t="shared" si="283"/>
        <v>N/A</v>
      </c>
      <c r="BH276" s="197">
        <f t="shared" si="284"/>
        <v>0</v>
      </c>
      <c r="BI276" s="198">
        <f t="shared" si="285"/>
        <v>0</v>
      </c>
      <c r="BJ276" s="199">
        <f>IFERROR(SQRT(($E276-$E$1136)^2+($R276-$R$1136)^2),0)</f>
        <v>0.50193238206478319</v>
      </c>
      <c r="BK276" s="197" t="str">
        <f>IF(BJ276&lt;=SMALL(BJ$3:BJ$1130,1),"MAS PARECIDO","NO")</f>
        <v>NO</v>
      </c>
      <c r="BL276" s="197" t="str">
        <f>IF(BJ276&lt;=SMALL(BJ$3:BJ$1130,5),"SIMILAR","NO")</f>
        <v>NO</v>
      </c>
      <c r="BM276" s="197" t="str">
        <f t="shared" si="286"/>
        <v>N/A</v>
      </c>
      <c r="BN276" s="197">
        <f t="shared" si="287"/>
        <v>0</v>
      </c>
      <c r="BO276" s="198">
        <f t="shared" si="288"/>
        <v>0</v>
      </c>
      <c r="BP276" s="199">
        <f>IFERROR(SQRT(($E276-$E$1136)^2+($U276-$U$1136)^2),0)</f>
        <v>4.4001320039601187E-2</v>
      </c>
      <c r="BQ276" s="197" t="str">
        <f>IF(BP276&lt;=SMALL(BP$3:BP$1130,1),"MAS PARECIDO","NO")</f>
        <v>NO</v>
      </c>
      <c r="BR276" s="197" t="str">
        <f>IF(BP276&lt;=SMALL(BP$3:BP$1130,5),"SIMILAR","NO")</f>
        <v>NO</v>
      </c>
      <c r="BS276" s="197" t="str">
        <f t="shared" si="289"/>
        <v>N/A</v>
      </c>
      <c r="BT276" s="197">
        <f t="shared" si="290"/>
        <v>0</v>
      </c>
      <c r="BU276" s="198">
        <f t="shared" si="291"/>
        <v>0</v>
      </c>
      <c r="BV276" s="199">
        <f>IFERROR(SQRT(($E276-$E$1136)^2+($X276-$X$1136)^2),0)</f>
        <v>4.4001320039601187E-2</v>
      </c>
      <c r="BW276" s="197" t="str">
        <f>IF(BV276&lt;=SMALL(BV$3:BV$1130,1),"MAS PARECIDO","NO")</f>
        <v>NO</v>
      </c>
      <c r="BX276" s="197" t="str">
        <f>IF(BV276&lt;=SMALL(BV$3:BV$1130,5),"SIMILAR","NO")</f>
        <v>NO</v>
      </c>
      <c r="BY276" s="197" t="str">
        <f t="shared" si="292"/>
        <v>N/A</v>
      </c>
      <c r="BZ276" s="197">
        <f t="shared" si="293"/>
        <v>0</v>
      </c>
      <c r="CA276" s="198">
        <f t="shared" si="294"/>
        <v>0</v>
      </c>
      <c r="CB276" s="199">
        <f>IFERROR(SQRT(($E276-$E$1136)^2+($AA276-$AA$1136)^2),0)</f>
        <v>1.0009675899674411</v>
      </c>
      <c r="CC276" s="197" t="str">
        <f>IF(CB276&lt;=SMALL(CB$3:CB$1130,1),"MAS PARECIDO","NO")</f>
        <v>NO</v>
      </c>
      <c r="CD276" s="197" t="str">
        <f>IF(CB276&lt;=SMALL(CB$3:CB$1130,5),"SIMILAR","NO")</f>
        <v>NO</v>
      </c>
      <c r="CE276" s="197" t="str">
        <f t="shared" si="295"/>
        <v>N/A</v>
      </c>
      <c r="CF276" s="197">
        <f t="shared" si="296"/>
        <v>0</v>
      </c>
      <c r="CG276" s="198">
        <f t="shared" si="297"/>
        <v>0</v>
      </c>
      <c r="CH276" s="199">
        <f>IFERROR(SQRT(($E276-$E$1136)^2+($AD276-$AD$1136)^2),0)</f>
        <v>4.4001320039601187E-2</v>
      </c>
      <c r="CI276" s="197" t="str">
        <f>IF(CH276&lt;=SMALL(CH$3:CH$1130,1),"MAS PARECIDO","NO")</f>
        <v>NO</v>
      </c>
      <c r="CJ276" s="197" t="str">
        <f>IF(CH276&lt;=SMALL(CH$3:CH$1130,5),"SIMILAR","NO")</f>
        <v>NO</v>
      </c>
      <c r="CK276" s="197" t="str">
        <f t="shared" si="298"/>
        <v>N/A</v>
      </c>
      <c r="CL276" s="197">
        <f t="shared" si="299"/>
        <v>0</v>
      </c>
      <c r="CM276" s="198">
        <f t="shared" si="300"/>
        <v>0</v>
      </c>
      <c r="CN276" s="199">
        <f>IFERROR(SQRT(($E276-$E$1136)^2+($AG276-$AG$1136)^2),0)</f>
        <v>1.0009675899674411</v>
      </c>
      <c r="CO276" s="197" t="str">
        <f>IF(CN276&lt;=SMALL(CN$3:CN$1130,1),"MAS PARECIDO","NO")</f>
        <v>NO</v>
      </c>
      <c r="CP276" s="197" t="str">
        <f>IF(CN276&lt;=SMALL(CN$3:CN$1130,5),"SIMILAR","NO")</f>
        <v>NO</v>
      </c>
      <c r="CQ276" s="197" t="str">
        <f t="shared" si="301"/>
        <v>N/A</v>
      </c>
      <c r="CR276" s="197">
        <f t="shared" si="302"/>
        <v>0</v>
      </c>
      <c r="CS276" s="198">
        <f t="shared" si="303"/>
        <v>0</v>
      </c>
      <c r="CT276" s="199">
        <f>IFERROR(SQRT(($E276-$E$1136)^2+($AJ276-$AJ$1136)^2),0)</f>
        <v>4.4001320039601187E-2</v>
      </c>
      <c r="CU276" s="197" t="str">
        <f>IF(CT276&lt;=SMALL(CT$3:CT$1130,1),"MAS PARECIDO","NO")</f>
        <v>NO</v>
      </c>
      <c r="CV276" s="197" t="str">
        <f>IF(CT276&lt;=SMALL(CT$3:CT$1130,5),"SIMILAR","NO")</f>
        <v>NO</v>
      </c>
      <c r="CW276" s="197" t="str">
        <f t="shared" si="304"/>
        <v>N/A</v>
      </c>
      <c r="CX276" s="197">
        <f t="shared" si="305"/>
        <v>0</v>
      </c>
      <c r="CY276" s="198">
        <f t="shared" si="306"/>
        <v>0</v>
      </c>
      <c r="CZ276" s="2" t="s">
        <v>1782</v>
      </c>
      <c r="DA276" s="2" t="s">
        <v>1783</v>
      </c>
      <c r="DB276" s="2">
        <v>0</v>
      </c>
      <c r="DC276" s="2" t="s">
        <v>189</v>
      </c>
    </row>
    <row r="277" spans="1:107">
      <c r="A277" s="24" t="s">
        <v>528</v>
      </c>
      <c r="B277" s="46">
        <v>53710</v>
      </c>
      <c r="C277" s="190">
        <f>(B277-$B$1132)/($B$1133-$B$1132)</f>
        <v>5.7516970486496184E-2</v>
      </c>
      <c r="D277" s="46">
        <v>5000</v>
      </c>
      <c r="E277" s="190">
        <f>(D277-$D$1132)/($D$1133-$D$1132)</f>
        <v>9.9702991089732698E-3</v>
      </c>
      <c r="F277" s="46" t="s">
        <v>53</v>
      </c>
      <c r="G277" s="192">
        <f>VLOOKUP(F277,'DATOS DE SOPORTE'!$Y$5:$Z$8,2,FALSE)</f>
        <v>2</v>
      </c>
      <c r="H277" s="190">
        <f>(G277-$G$1132)/($G$1133-$G$1132)</f>
        <v>0.33333333333333331</v>
      </c>
      <c r="I277" s="50">
        <v>2</v>
      </c>
      <c r="J277" s="200">
        <f t="shared" si="266"/>
        <v>2</v>
      </c>
      <c r="K277" s="190">
        <f>(J277-$J$1132)/($J$1133-$J$1132)</f>
        <v>0.4</v>
      </c>
      <c r="L277" s="193" t="str">
        <f t="shared" si="267"/>
        <v>SI</v>
      </c>
      <c r="M277" s="46"/>
      <c r="N277" s="192">
        <f t="shared" si="268"/>
        <v>2</v>
      </c>
      <c r="O277" s="190">
        <f>(N277-N$1132)/(N$1133-N$1132)</f>
        <v>1</v>
      </c>
      <c r="P277" s="46"/>
      <c r="Q277" s="192">
        <f t="shared" si="269"/>
        <v>3</v>
      </c>
      <c r="R277" s="190">
        <f>(Q277-Q$1132)/(Q$1133-Q$1132)</f>
        <v>1</v>
      </c>
      <c r="S277" s="46" t="s">
        <v>194</v>
      </c>
      <c r="T277" s="192">
        <f t="shared" si="270"/>
        <v>1</v>
      </c>
      <c r="U277" s="190">
        <f>(T277-T$1132)/(T$1133-T$1132)</f>
        <v>0</v>
      </c>
      <c r="V277" s="46" t="s">
        <v>62</v>
      </c>
      <c r="W277" s="194">
        <f>VLOOKUP(V277,'DATOS DE SOPORTE'!$S$5:$T$10,2,FALSE)</f>
        <v>1</v>
      </c>
      <c r="X277" s="201">
        <f>(W277-W$1132)/(W$1133-W$1132)</f>
        <v>0</v>
      </c>
      <c r="Y277" s="46" t="s">
        <v>188</v>
      </c>
      <c r="Z277" s="194">
        <f t="shared" si="271"/>
        <v>1</v>
      </c>
      <c r="AA277" s="201">
        <f>(Z277-Z$1132)/(Z$1133-Z$1132)</f>
        <v>0</v>
      </c>
      <c r="AB277" s="46" t="s">
        <v>188</v>
      </c>
      <c r="AC277" s="194">
        <f t="shared" si="272"/>
        <v>1</v>
      </c>
      <c r="AD277" s="201">
        <f>(AC277-AC$1132)/(AC$1133-AC$1132)</f>
        <v>0</v>
      </c>
      <c r="AE277" s="46" t="s">
        <v>188</v>
      </c>
      <c r="AF277" s="194">
        <f t="shared" si="273"/>
        <v>1</v>
      </c>
      <c r="AG277" s="201">
        <f>(AF277-AF$1132)/(AF$1133-AF$1132)</f>
        <v>0</v>
      </c>
      <c r="AH277" s="24" t="s">
        <v>67</v>
      </c>
      <c r="AI277" s="194">
        <f>VLOOKUP(AH277,'DATOS DE SOPORTE'!$V$5:$W$8,2,FALSE)</f>
        <v>1</v>
      </c>
      <c r="AJ277" s="201">
        <f>(AI277-AI$1132)/(AI$1133-AI$1132)</f>
        <v>0</v>
      </c>
      <c r="AK277" s="58" t="str">
        <f t="shared" si="265"/>
        <v>Muy malo</v>
      </c>
      <c r="AL277" s="196">
        <f>IFERROR(SQRT(($E277-$E$1136)^2+($C277-$C$1136)^2),0)</f>
        <v>0.14796038428554059</v>
      </c>
      <c r="AM277" s="197" t="str">
        <f>IF(AL277&lt;=SMALL($AL$3:$AL$1130,1),"MAS PARECIDO","NO")</f>
        <v>NO</v>
      </c>
      <c r="AN277" s="197" t="str">
        <f>IF(AL277&lt;=SMALL($AL$3:$AL$1130,5),"SIMILAR","NO")</f>
        <v>NO</v>
      </c>
      <c r="AO277" s="197" t="str">
        <f t="shared" si="274"/>
        <v>N/A</v>
      </c>
      <c r="AP277" s="197">
        <f t="shared" si="275"/>
        <v>0</v>
      </c>
      <c r="AQ277" s="198">
        <f t="shared" si="276"/>
        <v>0</v>
      </c>
      <c r="AR277" s="196">
        <f>IFERROR(SQRT(($E277-$E$1136)^2+($H277-$H$1136)^2),0)</f>
        <v>1.0000300009000271E-2</v>
      </c>
      <c r="AS277" s="197" t="str">
        <f>IF(AR277&lt;=SMALL(AR$3:AR$1130,1),"MAS PARECIDO","NO")</f>
        <v>NO</v>
      </c>
      <c r="AT277" s="197" t="str">
        <f>IF(AR277&lt;=SMALL(AR$3:AR$1130,5),"SIMILAR","NO")</f>
        <v>NO</v>
      </c>
      <c r="AU277" s="197" t="str">
        <f t="shared" si="277"/>
        <v>N/A</v>
      </c>
      <c r="AV277" s="197">
        <f t="shared" si="278"/>
        <v>0</v>
      </c>
      <c r="AW277" s="198">
        <f t="shared" si="279"/>
        <v>0</v>
      </c>
      <c r="AX277" s="199">
        <f>IFERROR(SQRT(($E277-$E$1136)^2+($K277-$K$1136)^2),0)</f>
        <v>0.20024985892696659</v>
      </c>
      <c r="AY277" s="197" t="str">
        <f>IF(AX277&lt;=SMALL(AX$3:AX$1130,1),"MAS PARECIDO","NO")</f>
        <v>NO</v>
      </c>
      <c r="AZ277" s="197" t="str">
        <f>IF(AX277&lt;=SMALL(AX$3:AX$1130,5),"SIMILAR","NO")</f>
        <v>NO</v>
      </c>
      <c r="BA277" s="197" t="str">
        <f t="shared" si="280"/>
        <v>N/A</v>
      </c>
      <c r="BB277" s="197">
        <f t="shared" si="281"/>
        <v>0</v>
      </c>
      <c r="BC277" s="198">
        <f t="shared" si="282"/>
        <v>0</v>
      </c>
      <c r="BD277" s="196">
        <f>IFERROR(SQRT(($E277-$E$1136)^2+($O277-$O$1136)^2),0)</f>
        <v>1.0000300009000271E-2</v>
      </c>
      <c r="BE277" s="197" t="str">
        <f>IF(BD277&lt;=SMALL(BD$3:BD$1130,1),"MAS PARECIDO","NO")</f>
        <v>NO</v>
      </c>
      <c r="BF277" s="197" t="str">
        <f>IF(BD277&lt;=SMALL(BD$3:BD$1130,5),"SIMILAR","NO")</f>
        <v>NO</v>
      </c>
      <c r="BG277" s="197" t="str">
        <f t="shared" si="283"/>
        <v>N/A</v>
      </c>
      <c r="BH277" s="197">
        <f t="shared" si="284"/>
        <v>0</v>
      </c>
      <c r="BI277" s="198">
        <f t="shared" si="285"/>
        <v>0</v>
      </c>
      <c r="BJ277" s="199">
        <f>IFERROR(SQRT(($E277-$E$1136)^2+($R277-$R$1136)^2),0)</f>
        <v>0.5000999960010698</v>
      </c>
      <c r="BK277" s="197" t="str">
        <f>IF(BJ277&lt;=SMALL(BJ$3:BJ$1130,1),"MAS PARECIDO","NO")</f>
        <v>NO</v>
      </c>
      <c r="BL277" s="197" t="str">
        <f>IF(BJ277&lt;=SMALL(BJ$3:BJ$1130,5),"SIMILAR","NO")</f>
        <v>NO</v>
      </c>
      <c r="BM277" s="197" t="str">
        <f t="shared" si="286"/>
        <v>N/A</v>
      </c>
      <c r="BN277" s="197">
        <f t="shared" si="287"/>
        <v>0</v>
      </c>
      <c r="BO277" s="198">
        <f t="shared" si="288"/>
        <v>0</v>
      </c>
      <c r="BP277" s="199">
        <f>IFERROR(SQRT(($E277-$E$1136)^2+($U277-$U$1136)^2),0)</f>
        <v>1.0000300009000271E-2</v>
      </c>
      <c r="BQ277" s="197" t="str">
        <f>IF(BP277&lt;=SMALL(BP$3:BP$1130,1),"MAS PARECIDO","NO")</f>
        <v>NO</v>
      </c>
      <c r="BR277" s="197" t="str">
        <f>IF(BP277&lt;=SMALL(BP$3:BP$1130,5),"SIMILAR","NO")</f>
        <v>NO</v>
      </c>
      <c r="BS277" s="197" t="str">
        <f t="shared" si="289"/>
        <v>N/A</v>
      </c>
      <c r="BT277" s="197">
        <f t="shared" si="290"/>
        <v>0</v>
      </c>
      <c r="BU277" s="198">
        <f t="shared" si="291"/>
        <v>0</v>
      </c>
      <c r="BV277" s="199">
        <f>IFERROR(SQRT(($E277-$E$1136)^2+($X277-$X$1136)^2),0)</f>
        <v>1.0000300009000271E-2</v>
      </c>
      <c r="BW277" s="197" t="str">
        <f>IF(BV277&lt;=SMALL(BV$3:BV$1130,1),"MAS PARECIDO","NO")</f>
        <v>NO</v>
      </c>
      <c r="BX277" s="197" t="str">
        <f>IF(BV277&lt;=SMALL(BV$3:BV$1130,5),"SIMILAR","NO")</f>
        <v>NO</v>
      </c>
      <c r="BY277" s="197" t="str">
        <f t="shared" si="292"/>
        <v>N/A</v>
      </c>
      <c r="BZ277" s="197">
        <f t="shared" si="293"/>
        <v>0</v>
      </c>
      <c r="CA277" s="198">
        <f t="shared" si="294"/>
        <v>0</v>
      </c>
      <c r="CB277" s="199">
        <f>IFERROR(SQRT(($E277-$E$1136)^2+($AA277-$AA$1136)^2),0)</f>
        <v>1.0000300009000271E-2</v>
      </c>
      <c r="CC277" s="197" t="str">
        <f>IF(CB277&lt;=SMALL(CB$3:CB$1130,1),"MAS PARECIDO","NO")</f>
        <v>NO</v>
      </c>
      <c r="CD277" s="197" t="str">
        <f>IF(CB277&lt;=SMALL(CB$3:CB$1130,5),"SIMILAR","NO")</f>
        <v>NO</v>
      </c>
      <c r="CE277" s="197" t="str">
        <f t="shared" si="295"/>
        <v>N/A</v>
      </c>
      <c r="CF277" s="197">
        <f t="shared" si="296"/>
        <v>0</v>
      </c>
      <c r="CG277" s="198">
        <f t="shared" si="297"/>
        <v>0</v>
      </c>
      <c r="CH277" s="199">
        <f>IFERROR(SQRT(($E277-$E$1136)^2+($AD277-$AD$1136)^2),0)</f>
        <v>1.0000500017500475</v>
      </c>
      <c r="CI277" s="197" t="str">
        <f>IF(CH277&lt;=SMALL(CH$3:CH$1130,1),"MAS PARECIDO","NO")</f>
        <v>NO</v>
      </c>
      <c r="CJ277" s="197" t="str">
        <f>IF(CH277&lt;=SMALL(CH$3:CH$1130,5),"SIMILAR","NO")</f>
        <v>NO</v>
      </c>
      <c r="CK277" s="197" t="str">
        <f t="shared" si="298"/>
        <v>N/A</v>
      </c>
      <c r="CL277" s="197">
        <f t="shared" si="299"/>
        <v>0</v>
      </c>
      <c r="CM277" s="198">
        <f t="shared" si="300"/>
        <v>0</v>
      </c>
      <c r="CN277" s="199">
        <f>IFERROR(SQRT(($E277-$E$1136)^2+($AG277-$AG$1136)^2),0)</f>
        <v>1.0000500017500475</v>
      </c>
      <c r="CO277" s="197" t="str">
        <f>IF(CN277&lt;=SMALL(CN$3:CN$1130,1),"MAS PARECIDO","NO")</f>
        <v>NO</v>
      </c>
      <c r="CP277" s="197" t="str">
        <f>IF(CN277&lt;=SMALL(CN$3:CN$1130,5),"SIMILAR","NO")</f>
        <v>NO</v>
      </c>
      <c r="CQ277" s="197" t="str">
        <f t="shared" si="301"/>
        <v>N/A</v>
      </c>
      <c r="CR277" s="197">
        <f t="shared" si="302"/>
        <v>0</v>
      </c>
      <c r="CS277" s="198">
        <f t="shared" si="303"/>
        <v>0</v>
      </c>
      <c r="CT277" s="199">
        <f>IFERROR(SQRT(($E277-$E$1136)^2+($AJ277-$AJ$1136)^2),0)</f>
        <v>1.0000300009000271E-2</v>
      </c>
      <c r="CU277" s="197" t="str">
        <f>IF(CT277&lt;=SMALL(CT$3:CT$1130,1),"MAS PARECIDO","NO")</f>
        <v>NO</v>
      </c>
      <c r="CV277" s="197" t="str">
        <f>IF(CT277&lt;=SMALL(CT$3:CT$1130,5),"SIMILAR","NO")</f>
        <v>NO</v>
      </c>
      <c r="CW277" s="197" t="str">
        <f t="shared" si="304"/>
        <v>N/A</v>
      </c>
      <c r="CX277" s="197">
        <f t="shared" si="305"/>
        <v>0</v>
      </c>
      <c r="CY277" s="198">
        <f t="shared" si="306"/>
        <v>0</v>
      </c>
      <c r="CZ277" s="2" t="s">
        <v>1784</v>
      </c>
      <c r="DA277" s="2" t="s">
        <v>1785</v>
      </c>
      <c r="DB277" s="2">
        <v>6</v>
      </c>
      <c r="DC277" s="2" t="s">
        <v>319</v>
      </c>
    </row>
    <row r="278" spans="1:107">
      <c r="A278" s="24" t="s">
        <v>529</v>
      </c>
      <c r="B278" s="46">
        <v>54946</v>
      </c>
      <c r="C278" s="190">
        <f>(B278-$B$1132)/($B$1133-$B$1132)</f>
        <v>5.8961747210105171E-2</v>
      </c>
      <c r="D278" s="46">
        <v>11012.5</v>
      </c>
      <c r="E278" s="190">
        <f>(D278-$D$1132)/($D$1133-$D$1132)</f>
        <v>2.1995659869796094E-2</v>
      </c>
      <c r="F278" s="46" t="s">
        <v>203</v>
      </c>
      <c r="G278" s="192">
        <f>VLOOKUP(F278,'DATOS DE SOPORTE'!$Y$5:$Z$8,2,FALSE)</f>
        <v>3</v>
      </c>
      <c r="H278" s="190">
        <f>(G278-$G$1132)/($G$1133-$G$1132)</f>
        <v>0.66666666666666663</v>
      </c>
      <c r="I278" s="50">
        <v>4</v>
      </c>
      <c r="J278" s="200">
        <f t="shared" si="266"/>
        <v>4</v>
      </c>
      <c r="K278" s="190">
        <f>(J278-$J$1132)/($J$1133-$J$1132)</f>
        <v>0.8</v>
      </c>
      <c r="L278" s="193" t="str">
        <f t="shared" si="267"/>
        <v>SI</v>
      </c>
      <c r="M278" s="46" t="s">
        <v>192</v>
      </c>
      <c r="N278" s="192">
        <f t="shared" si="268"/>
        <v>2</v>
      </c>
      <c r="O278" s="190">
        <f>(N278-N$1132)/(N$1133-N$1132)</f>
        <v>1</v>
      </c>
      <c r="P278" s="46" t="s">
        <v>58</v>
      </c>
      <c r="Q278" s="192">
        <f t="shared" si="269"/>
        <v>3</v>
      </c>
      <c r="R278" s="190">
        <f>(Q278-Q$1132)/(Q$1133-Q$1132)</f>
        <v>1</v>
      </c>
      <c r="S278" s="46" t="s">
        <v>60</v>
      </c>
      <c r="T278" s="192">
        <f t="shared" si="270"/>
        <v>2</v>
      </c>
      <c r="U278" s="190">
        <f>(T278-T$1132)/(T$1133-T$1132)</f>
        <v>1</v>
      </c>
      <c r="V278" s="46" t="s">
        <v>62</v>
      </c>
      <c r="W278" s="194">
        <f>VLOOKUP(V278,'DATOS DE SOPORTE'!$S$5:$T$10,2,FALSE)</f>
        <v>1</v>
      </c>
      <c r="X278" s="201">
        <f>(W278-W$1132)/(W$1133-W$1132)</f>
        <v>0</v>
      </c>
      <c r="Y278" s="46" t="s">
        <v>188</v>
      </c>
      <c r="Z278" s="194">
        <f t="shared" si="271"/>
        <v>1</v>
      </c>
      <c r="AA278" s="201">
        <f>(Z278-Z$1132)/(Z$1133-Z$1132)</f>
        <v>0</v>
      </c>
      <c r="AB278" s="46" t="s">
        <v>188</v>
      </c>
      <c r="AC278" s="194">
        <f t="shared" si="272"/>
        <v>1</v>
      </c>
      <c r="AD278" s="201">
        <f>(AC278-AC$1132)/(AC$1133-AC$1132)</f>
        <v>0</v>
      </c>
      <c r="AE278" s="46" t="s">
        <v>188</v>
      </c>
      <c r="AF278" s="194">
        <f t="shared" si="273"/>
        <v>1</v>
      </c>
      <c r="AG278" s="201">
        <f>(AF278-AF$1132)/(AF$1133-AF$1132)</f>
        <v>0</v>
      </c>
      <c r="AH278" s="24" t="s">
        <v>67</v>
      </c>
      <c r="AI278" s="194">
        <f>VLOOKUP(AH278,'DATOS DE SOPORTE'!$V$5:$W$8,2,FALSE)</f>
        <v>1</v>
      </c>
      <c r="AJ278" s="201">
        <f>(AI278-AI$1132)/(AI$1133-AI$1132)</f>
        <v>0</v>
      </c>
      <c r="AK278" s="58" t="str">
        <f t="shared" si="265"/>
        <v>Regular</v>
      </c>
      <c r="AL278" s="196">
        <f>IFERROR(SQRT(($E278-$E$1136)^2+($C278-$C$1136)^2),0)</f>
        <v>0.14782734736690586</v>
      </c>
      <c r="AM278" s="197" t="str">
        <f>IF(AL278&lt;=SMALL($AL$3:$AL$1130,1),"MAS PARECIDO","NO")</f>
        <v>NO</v>
      </c>
      <c r="AN278" s="197" t="str">
        <f>IF(AL278&lt;=SMALL($AL$3:$AL$1130,5),"SIMILAR","NO")</f>
        <v>NO</v>
      </c>
      <c r="AO278" s="197" t="str">
        <f t="shared" si="274"/>
        <v>N/A</v>
      </c>
      <c r="AP278" s="197">
        <f t="shared" si="275"/>
        <v>0</v>
      </c>
      <c r="AQ278" s="198">
        <f t="shared" si="276"/>
        <v>0</v>
      </c>
      <c r="AR278" s="196">
        <f>IFERROR(SQRT(($E278-$E$1136)^2+($H278-$H$1136)^2),0)</f>
        <v>0.3340602353520371</v>
      </c>
      <c r="AS278" s="197" t="str">
        <f>IF(AR278&lt;=SMALL(AR$3:AR$1130,1),"MAS PARECIDO","NO")</f>
        <v>NO</v>
      </c>
      <c r="AT278" s="197" t="str">
        <f>IF(AR278&lt;=SMALL(AR$3:AR$1130,5),"SIMILAR","NO")</f>
        <v>NO</v>
      </c>
      <c r="AU278" s="197" t="str">
        <f t="shared" si="277"/>
        <v>N/A</v>
      </c>
      <c r="AV278" s="197">
        <f t="shared" si="278"/>
        <v>0</v>
      </c>
      <c r="AW278" s="198">
        <f t="shared" si="279"/>
        <v>0</v>
      </c>
      <c r="AX278" s="199">
        <f>IFERROR(SQRT(($E278-$E$1136)^2+($K278-$K$1136)^2),0)</f>
        <v>0.60040413867023557</v>
      </c>
      <c r="AY278" s="197" t="str">
        <f>IF(AX278&lt;=SMALL(AX$3:AX$1130,1),"MAS PARECIDO","NO")</f>
        <v>NO</v>
      </c>
      <c r="AZ278" s="197" t="str">
        <f>IF(AX278&lt;=SMALL(AX$3:AX$1130,5),"SIMILAR","NO")</f>
        <v>NO</v>
      </c>
      <c r="BA278" s="197" t="str">
        <f t="shared" si="280"/>
        <v>N/A</v>
      </c>
      <c r="BB278" s="197">
        <f t="shared" si="281"/>
        <v>0</v>
      </c>
      <c r="BC278" s="198">
        <f t="shared" si="282"/>
        <v>0</v>
      </c>
      <c r="BD278" s="196">
        <f>IFERROR(SQRT(($E278-$E$1136)^2+($O278-$O$1136)^2),0)</f>
        <v>2.2025660769823093E-2</v>
      </c>
      <c r="BE278" s="197" t="str">
        <f>IF(BD278&lt;=SMALL(BD$3:BD$1130,1),"MAS PARECIDO","NO")</f>
        <v>NO</v>
      </c>
      <c r="BF278" s="197" t="str">
        <f>IF(BD278&lt;=SMALL(BD$3:BD$1130,5),"SIMILAR","NO")</f>
        <v>NO</v>
      </c>
      <c r="BG278" s="197" t="str">
        <f t="shared" si="283"/>
        <v>N/A</v>
      </c>
      <c r="BH278" s="197">
        <f t="shared" si="284"/>
        <v>0</v>
      </c>
      <c r="BI278" s="198">
        <f t="shared" si="285"/>
        <v>0</v>
      </c>
      <c r="BJ278" s="199">
        <f>IFERROR(SQRT(($E278-$E$1136)^2+($R278-$R$1136)^2),0)</f>
        <v>0.50048489460956491</v>
      </c>
      <c r="BK278" s="197" t="str">
        <f>IF(BJ278&lt;=SMALL(BJ$3:BJ$1130,1),"MAS PARECIDO","NO")</f>
        <v>NO</v>
      </c>
      <c r="BL278" s="197" t="str">
        <f>IF(BJ278&lt;=SMALL(BJ$3:BJ$1130,5),"SIMILAR","NO")</f>
        <v>NO</v>
      </c>
      <c r="BM278" s="197" t="str">
        <f t="shared" si="286"/>
        <v>N/A</v>
      </c>
      <c r="BN278" s="197">
        <f t="shared" si="287"/>
        <v>0</v>
      </c>
      <c r="BO278" s="198">
        <f t="shared" si="288"/>
        <v>0</v>
      </c>
      <c r="BP278" s="199">
        <f>IFERROR(SQRT(($E278-$E$1136)^2+($U278-$U$1136)^2),0)</f>
        <v>1.0002425354544504</v>
      </c>
      <c r="BQ278" s="197" t="str">
        <f>IF(BP278&lt;=SMALL(BP$3:BP$1130,1),"MAS PARECIDO","NO")</f>
        <v>NO</v>
      </c>
      <c r="BR278" s="197" t="str">
        <f>IF(BP278&lt;=SMALL(BP$3:BP$1130,5),"SIMILAR","NO")</f>
        <v>NO</v>
      </c>
      <c r="BS278" s="197" t="str">
        <f t="shared" si="289"/>
        <v>N/A</v>
      </c>
      <c r="BT278" s="197">
        <f t="shared" si="290"/>
        <v>0</v>
      </c>
      <c r="BU278" s="198">
        <f t="shared" si="291"/>
        <v>0</v>
      </c>
      <c r="BV278" s="199">
        <f>IFERROR(SQRT(($E278-$E$1136)^2+($X278-$X$1136)^2),0)</f>
        <v>2.2025660769823093E-2</v>
      </c>
      <c r="BW278" s="197" t="str">
        <f>IF(BV278&lt;=SMALL(BV$3:BV$1130,1),"MAS PARECIDO","NO")</f>
        <v>NO</v>
      </c>
      <c r="BX278" s="197" t="str">
        <f>IF(BV278&lt;=SMALL(BV$3:BV$1130,5),"SIMILAR","NO")</f>
        <v>NO</v>
      </c>
      <c r="BY278" s="197" t="str">
        <f t="shared" si="292"/>
        <v>N/A</v>
      </c>
      <c r="BZ278" s="197">
        <f t="shared" si="293"/>
        <v>0</v>
      </c>
      <c r="CA278" s="198">
        <f t="shared" si="294"/>
        <v>0</v>
      </c>
      <c r="CB278" s="199">
        <f>IFERROR(SQRT(($E278-$E$1136)^2+($AA278-$AA$1136)^2),0)</f>
        <v>2.2025660769823093E-2</v>
      </c>
      <c r="CC278" s="197" t="str">
        <f>IF(CB278&lt;=SMALL(CB$3:CB$1130,1),"MAS PARECIDO","NO")</f>
        <v>NO</v>
      </c>
      <c r="CD278" s="197" t="str">
        <f>IF(CB278&lt;=SMALL(CB$3:CB$1130,5),"SIMILAR","NO")</f>
        <v>NO</v>
      </c>
      <c r="CE278" s="197" t="str">
        <f t="shared" si="295"/>
        <v>N/A</v>
      </c>
      <c r="CF278" s="197">
        <f t="shared" si="296"/>
        <v>0</v>
      </c>
      <c r="CG278" s="198">
        <f t="shared" si="297"/>
        <v>0</v>
      </c>
      <c r="CH278" s="199">
        <f>IFERROR(SQRT(($E278-$E$1136)^2+($AD278-$AD$1136)^2),0)</f>
        <v>1.0002425354544504</v>
      </c>
      <c r="CI278" s="197" t="str">
        <f>IF(CH278&lt;=SMALL(CH$3:CH$1130,1),"MAS PARECIDO","NO")</f>
        <v>NO</v>
      </c>
      <c r="CJ278" s="197" t="str">
        <f>IF(CH278&lt;=SMALL(CH$3:CH$1130,5),"SIMILAR","NO")</f>
        <v>NO</v>
      </c>
      <c r="CK278" s="197" t="str">
        <f t="shared" si="298"/>
        <v>N/A</v>
      </c>
      <c r="CL278" s="197">
        <f t="shared" si="299"/>
        <v>0</v>
      </c>
      <c r="CM278" s="198">
        <f t="shared" si="300"/>
        <v>0</v>
      </c>
      <c r="CN278" s="199">
        <f>IFERROR(SQRT(($E278-$E$1136)^2+($AG278-$AG$1136)^2),0)</f>
        <v>1.0002425354544504</v>
      </c>
      <c r="CO278" s="197" t="str">
        <f>IF(CN278&lt;=SMALL(CN$3:CN$1130,1),"MAS PARECIDO","NO")</f>
        <v>NO</v>
      </c>
      <c r="CP278" s="197" t="str">
        <f>IF(CN278&lt;=SMALL(CN$3:CN$1130,5),"SIMILAR","NO")</f>
        <v>NO</v>
      </c>
      <c r="CQ278" s="197" t="str">
        <f t="shared" si="301"/>
        <v>N/A</v>
      </c>
      <c r="CR278" s="197">
        <f t="shared" si="302"/>
        <v>0</v>
      </c>
      <c r="CS278" s="198">
        <f t="shared" si="303"/>
        <v>0</v>
      </c>
      <c r="CT278" s="199">
        <f>IFERROR(SQRT(($E278-$E$1136)^2+($AJ278-$AJ$1136)^2),0)</f>
        <v>2.2025660769823093E-2</v>
      </c>
      <c r="CU278" s="197" t="str">
        <f>IF(CT278&lt;=SMALL(CT$3:CT$1130,1),"MAS PARECIDO","NO")</f>
        <v>NO</v>
      </c>
      <c r="CV278" s="197" t="str">
        <f>IF(CT278&lt;=SMALL(CT$3:CT$1130,5),"SIMILAR","NO")</f>
        <v>NO</v>
      </c>
      <c r="CW278" s="197" t="str">
        <f t="shared" si="304"/>
        <v>N/A</v>
      </c>
      <c r="CX278" s="197">
        <f t="shared" si="305"/>
        <v>0</v>
      </c>
      <c r="CY278" s="198">
        <f t="shared" si="306"/>
        <v>0</v>
      </c>
      <c r="CZ278" s="2" t="s">
        <v>1786</v>
      </c>
      <c r="DA278" s="2" t="s">
        <v>1787</v>
      </c>
      <c r="DB278" s="2">
        <v>1</v>
      </c>
      <c r="DC278" s="2" t="s">
        <v>346</v>
      </c>
    </row>
    <row r="279" spans="1:107">
      <c r="A279" s="24" t="s">
        <v>530</v>
      </c>
      <c r="B279" s="46">
        <v>47839</v>
      </c>
      <c r="C279" s="190">
        <f>(B279-$B$1132)/($B$1133-$B$1132)</f>
        <v>5.0654281049353496E-2</v>
      </c>
      <c r="D279" s="46">
        <v>8500</v>
      </c>
      <c r="E279" s="190">
        <f>(D279-$D$1132)/($D$1133-$D$1132)</f>
        <v>1.6970509115273459E-2</v>
      </c>
      <c r="F279" s="46" t="s">
        <v>53</v>
      </c>
      <c r="G279" s="192">
        <f>VLOOKUP(F279,'DATOS DE SOPORTE'!$Y$5:$Z$8,2,FALSE)</f>
        <v>2</v>
      </c>
      <c r="H279" s="190">
        <f>(G279-$G$1132)/($G$1133-$G$1132)</f>
        <v>0.33333333333333331</v>
      </c>
      <c r="I279" s="50">
        <v>2</v>
      </c>
      <c r="J279" s="200">
        <f t="shared" si="266"/>
        <v>2</v>
      </c>
      <c r="K279" s="190">
        <f>(J279-$J$1132)/($J$1133-$J$1132)</f>
        <v>0.4</v>
      </c>
      <c r="L279" s="193" t="str">
        <f t="shared" si="267"/>
        <v>SI</v>
      </c>
      <c r="M279" s="46" t="s">
        <v>192</v>
      </c>
      <c r="N279" s="192">
        <f t="shared" si="268"/>
        <v>2</v>
      </c>
      <c r="O279" s="190">
        <f>(N279-N$1132)/(N$1133-N$1132)</f>
        <v>1</v>
      </c>
      <c r="P279" s="46" t="s">
        <v>193</v>
      </c>
      <c r="Q279" s="192">
        <f t="shared" si="269"/>
        <v>2</v>
      </c>
      <c r="R279" s="190">
        <f>(Q279-Q$1132)/(Q$1133-Q$1132)</f>
        <v>0.5</v>
      </c>
      <c r="S279" s="46" t="s">
        <v>194</v>
      </c>
      <c r="T279" s="192">
        <f t="shared" si="270"/>
        <v>1</v>
      </c>
      <c r="U279" s="190">
        <f>(T279-T$1132)/(T$1133-T$1132)</f>
        <v>0</v>
      </c>
      <c r="V279" s="46" t="s">
        <v>62</v>
      </c>
      <c r="W279" s="194">
        <f>VLOOKUP(V279,'DATOS DE SOPORTE'!$S$5:$T$10,2,FALSE)</f>
        <v>1</v>
      </c>
      <c r="X279" s="201">
        <f>(W279-W$1132)/(W$1133-W$1132)</f>
        <v>0</v>
      </c>
      <c r="Y279" s="46" t="s">
        <v>136</v>
      </c>
      <c r="Z279" s="194">
        <f t="shared" si="271"/>
        <v>2</v>
      </c>
      <c r="AA279" s="201">
        <f>(Z279-Z$1132)/(Z$1133-Z$1132)</f>
        <v>1</v>
      </c>
      <c r="AB279" s="46" t="s">
        <v>136</v>
      </c>
      <c r="AC279" s="194">
        <f t="shared" si="272"/>
        <v>2</v>
      </c>
      <c r="AD279" s="201">
        <f>(AC279-AC$1132)/(AC$1133-AC$1132)</f>
        <v>1</v>
      </c>
      <c r="AE279" s="46" t="s">
        <v>188</v>
      </c>
      <c r="AF279" s="194">
        <f t="shared" si="273"/>
        <v>1</v>
      </c>
      <c r="AG279" s="201">
        <f>(AF279-AF$1132)/(AF$1133-AF$1132)</f>
        <v>0</v>
      </c>
      <c r="AH279" s="24" t="s">
        <v>67</v>
      </c>
      <c r="AI279" s="194">
        <f>VLOOKUP(AH279,'DATOS DE SOPORTE'!$V$5:$W$8,2,FALSE)</f>
        <v>1</v>
      </c>
      <c r="AJ279" s="201">
        <f>(AI279-AI$1132)/(AI$1133-AI$1132)</f>
        <v>0</v>
      </c>
      <c r="AK279" s="58" t="str">
        <f t="shared" si="265"/>
        <v>Bueno</v>
      </c>
      <c r="AL279" s="196">
        <f>IFERROR(SQRT(($E279-$E$1136)^2+($C279-$C$1136)^2),0)</f>
        <v>0.15541734689512923</v>
      </c>
      <c r="AM279" s="197" t="str">
        <f>IF(AL279&lt;=SMALL($AL$3:$AL$1130,1),"MAS PARECIDO","NO")</f>
        <v>NO</v>
      </c>
      <c r="AN279" s="197" t="str">
        <f>IF(AL279&lt;=SMALL($AL$3:$AL$1130,5),"SIMILAR","NO")</f>
        <v>NO</v>
      </c>
      <c r="AO279" s="197" t="str">
        <f t="shared" si="274"/>
        <v>N/A</v>
      </c>
      <c r="AP279" s="197">
        <f t="shared" si="275"/>
        <v>0</v>
      </c>
      <c r="AQ279" s="198">
        <f t="shared" si="276"/>
        <v>0</v>
      </c>
      <c r="AR279" s="196">
        <f>IFERROR(SQRT(($E279-$E$1136)^2+($H279-$H$1136)^2),0)</f>
        <v>1.7000510015300459E-2</v>
      </c>
      <c r="AS279" s="197" t="str">
        <f>IF(AR279&lt;=SMALL(AR$3:AR$1130,1),"MAS PARECIDO","NO")</f>
        <v>NO</v>
      </c>
      <c r="AT279" s="197" t="str">
        <f>IF(AR279&lt;=SMALL(AR$3:AR$1130,5),"SIMILAR","NO")</f>
        <v>NO</v>
      </c>
      <c r="AU279" s="197" t="str">
        <f t="shared" si="277"/>
        <v>N/A</v>
      </c>
      <c r="AV279" s="197">
        <f t="shared" si="278"/>
        <v>0</v>
      </c>
      <c r="AW279" s="198">
        <f t="shared" si="279"/>
        <v>0</v>
      </c>
      <c r="AX279" s="199">
        <f>IFERROR(SQRT(($E279-$E$1136)^2+($K279-$K$1136)^2),0)</f>
        <v>0.20072124287374354</v>
      </c>
      <c r="AY279" s="197" t="str">
        <f>IF(AX279&lt;=SMALL(AX$3:AX$1130,1),"MAS PARECIDO","NO")</f>
        <v>NO</v>
      </c>
      <c r="AZ279" s="197" t="str">
        <f>IF(AX279&lt;=SMALL(AX$3:AX$1130,5),"SIMILAR","NO")</f>
        <v>NO</v>
      </c>
      <c r="BA279" s="197" t="str">
        <f t="shared" si="280"/>
        <v>N/A</v>
      </c>
      <c r="BB279" s="197">
        <f t="shared" si="281"/>
        <v>0</v>
      </c>
      <c r="BC279" s="198">
        <f t="shared" si="282"/>
        <v>0</v>
      </c>
      <c r="BD279" s="196">
        <f>IFERROR(SQRT(($E279-$E$1136)^2+($O279-$O$1136)^2),0)</f>
        <v>1.7000510015300459E-2</v>
      </c>
      <c r="BE279" s="197" t="str">
        <f>IF(BD279&lt;=SMALL(BD$3:BD$1130,1),"MAS PARECIDO","NO")</f>
        <v>NO</v>
      </c>
      <c r="BF279" s="197" t="str">
        <f>IF(BD279&lt;=SMALL(BD$3:BD$1130,5),"SIMILAR","NO")</f>
        <v>NO</v>
      </c>
      <c r="BG279" s="197" t="str">
        <f t="shared" si="283"/>
        <v>N/A</v>
      </c>
      <c r="BH279" s="197">
        <f t="shared" si="284"/>
        <v>0</v>
      </c>
      <c r="BI279" s="198">
        <f t="shared" si="285"/>
        <v>0</v>
      </c>
      <c r="BJ279" s="199">
        <f>IFERROR(SQRT(($E279-$E$1136)^2+($R279-$R$1136)^2),0)</f>
        <v>1.7000510015300459E-2</v>
      </c>
      <c r="BK279" s="197" t="str">
        <f>IF(BJ279&lt;=SMALL(BJ$3:BJ$1130,1),"MAS PARECIDO","NO")</f>
        <v>NO</v>
      </c>
      <c r="BL279" s="197" t="str">
        <f>IF(BJ279&lt;=SMALL(BJ$3:BJ$1130,5),"SIMILAR","NO")</f>
        <v>NO</v>
      </c>
      <c r="BM279" s="197" t="str">
        <f t="shared" si="286"/>
        <v>N/A</v>
      </c>
      <c r="BN279" s="197">
        <f t="shared" si="287"/>
        <v>0</v>
      </c>
      <c r="BO279" s="198">
        <f t="shared" si="288"/>
        <v>0</v>
      </c>
      <c r="BP279" s="199">
        <f>IFERROR(SQRT(($E279-$E$1136)^2+($U279-$U$1136)^2),0)</f>
        <v>1.7000510015300459E-2</v>
      </c>
      <c r="BQ279" s="197" t="str">
        <f>IF(BP279&lt;=SMALL(BP$3:BP$1130,1),"MAS PARECIDO","NO")</f>
        <v>NO</v>
      </c>
      <c r="BR279" s="197" t="str">
        <f>IF(BP279&lt;=SMALL(BP$3:BP$1130,5),"SIMILAR","NO")</f>
        <v>NO</v>
      </c>
      <c r="BS279" s="197" t="str">
        <f t="shared" si="289"/>
        <v>N/A</v>
      </c>
      <c r="BT279" s="197">
        <f t="shared" si="290"/>
        <v>0</v>
      </c>
      <c r="BU279" s="198">
        <f t="shared" si="291"/>
        <v>0</v>
      </c>
      <c r="BV279" s="199">
        <f>IFERROR(SQRT(($E279-$E$1136)^2+($X279-$X$1136)^2),0)</f>
        <v>1.7000510015300459E-2</v>
      </c>
      <c r="BW279" s="197" t="str">
        <f>IF(BV279&lt;=SMALL(BV$3:BV$1130,1),"MAS PARECIDO","NO")</f>
        <v>NO</v>
      </c>
      <c r="BX279" s="197" t="str">
        <f>IF(BV279&lt;=SMALL(BV$3:BV$1130,5),"SIMILAR","NO")</f>
        <v>NO</v>
      </c>
      <c r="BY279" s="197" t="str">
        <f t="shared" si="292"/>
        <v>N/A</v>
      </c>
      <c r="BZ279" s="197">
        <f t="shared" si="293"/>
        <v>0</v>
      </c>
      <c r="CA279" s="198">
        <f t="shared" si="294"/>
        <v>0</v>
      </c>
      <c r="CB279" s="199">
        <f>IFERROR(SQRT(($E279-$E$1136)^2+($AA279-$AA$1136)^2),0)</f>
        <v>1.0001444982305208</v>
      </c>
      <c r="CC279" s="197" t="str">
        <f>IF(CB279&lt;=SMALL(CB$3:CB$1130,1),"MAS PARECIDO","NO")</f>
        <v>NO</v>
      </c>
      <c r="CD279" s="197" t="str">
        <f>IF(CB279&lt;=SMALL(CB$3:CB$1130,5),"SIMILAR","NO")</f>
        <v>NO</v>
      </c>
      <c r="CE279" s="197" t="str">
        <f t="shared" si="295"/>
        <v>N/A</v>
      </c>
      <c r="CF279" s="197">
        <f t="shared" si="296"/>
        <v>0</v>
      </c>
      <c r="CG279" s="198">
        <f t="shared" si="297"/>
        <v>0</v>
      </c>
      <c r="CH279" s="199">
        <f>IFERROR(SQRT(($E279-$E$1136)^2+($AD279-$AD$1136)^2),0)</f>
        <v>1.7000510015300459E-2</v>
      </c>
      <c r="CI279" s="197" t="str">
        <f>IF(CH279&lt;=SMALL(CH$3:CH$1130,1),"MAS PARECIDO","NO")</f>
        <v>NO</v>
      </c>
      <c r="CJ279" s="197" t="str">
        <f>IF(CH279&lt;=SMALL(CH$3:CH$1130,5),"SIMILAR","NO")</f>
        <v>NO</v>
      </c>
      <c r="CK279" s="197" t="str">
        <f t="shared" si="298"/>
        <v>N/A</v>
      </c>
      <c r="CL279" s="197">
        <f t="shared" si="299"/>
        <v>0</v>
      </c>
      <c r="CM279" s="198">
        <f t="shared" si="300"/>
        <v>0</v>
      </c>
      <c r="CN279" s="199">
        <f>IFERROR(SQRT(($E279-$E$1136)^2+($AG279-$AG$1136)^2),0)</f>
        <v>1.0001444982305208</v>
      </c>
      <c r="CO279" s="197" t="str">
        <f>IF(CN279&lt;=SMALL(CN$3:CN$1130,1),"MAS PARECIDO","NO")</f>
        <v>NO</v>
      </c>
      <c r="CP279" s="197" t="str">
        <f>IF(CN279&lt;=SMALL(CN$3:CN$1130,5),"SIMILAR","NO")</f>
        <v>NO</v>
      </c>
      <c r="CQ279" s="197" t="str">
        <f t="shared" si="301"/>
        <v>N/A</v>
      </c>
      <c r="CR279" s="197">
        <f t="shared" si="302"/>
        <v>0</v>
      </c>
      <c r="CS279" s="198">
        <f t="shared" si="303"/>
        <v>0</v>
      </c>
      <c r="CT279" s="199">
        <f>IFERROR(SQRT(($E279-$E$1136)^2+($AJ279-$AJ$1136)^2),0)</f>
        <v>1.7000510015300459E-2</v>
      </c>
      <c r="CU279" s="197" t="str">
        <f>IF(CT279&lt;=SMALL(CT$3:CT$1130,1),"MAS PARECIDO","NO")</f>
        <v>NO</v>
      </c>
      <c r="CV279" s="197" t="str">
        <f>IF(CT279&lt;=SMALL(CT$3:CT$1130,5),"SIMILAR","NO")</f>
        <v>NO</v>
      </c>
      <c r="CW279" s="197" t="str">
        <f t="shared" si="304"/>
        <v>N/A</v>
      </c>
      <c r="CX279" s="197">
        <f t="shared" si="305"/>
        <v>0</v>
      </c>
      <c r="CY279" s="198">
        <f t="shared" si="306"/>
        <v>0</v>
      </c>
      <c r="CZ279" s="2" t="s">
        <v>1788</v>
      </c>
      <c r="DA279" s="2" t="s">
        <v>1789</v>
      </c>
      <c r="DB279" s="2">
        <v>0</v>
      </c>
      <c r="DC279" s="2" t="s">
        <v>189</v>
      </c>
    </row>
    <row r="280" spans="1:107">
      <c r="A280" s="24" t="s">
        <v>531</v>
      </c>
      <c r="B280" s="46">
        <v>94910</v>
      </c>
      <c r="C280" s="190">
        <f>(B280-$B$1132)/($B$1133-$B$1132)</f>
        <v>0.10567619460679577</v>
      </c>
      <c r="D280" s="46">
        <v>15</v>
      </c>
      <c r="E280" s="190">
        <f>(D280-$D$1132)/($D$1133-$D$1132)</f>
        <v>0</v>
      </c>
      <c r="F280" s="46" t="s">
        <v>191</v>
      </c>
      <c r="G280" s="192">
        <f>VLOOKUP(F280,'DATOS DE SOPORTE'!$Y$5:$Z$8,2,FALSE)</f>
        <v>1</v>
      </c>
      <c r="H280" s="190">
        <f>(G280-$G$1132)/($G$1133-$G$1132)</f>
        <v>0</v>
      </c>
      <c r="I280" s="50">
        <v>1</v>
      </c>
      <c r="J280" s="200">
        <f t="shared" si="266"/>
        <v>1</v>
      </c>
      <c r="K280" s="190">
        <f>(J280-$J$1132)/($J$1133-$J$1132)</f>
        <v>0.2</v>
      </c>
      <c r="L280" s="193" t="str">
        <f t="shared" si="267"/>
        <v>SI</v>
      </c>
      <c r="M280" s="46" t="s">
        <v>56</v>
      </c>
      <c r="N280" s="192">
        <f t="shared" si="268"/>
        <v>1</v>
      </c>
      <c r="O280" s="190">
        <f>(N280-N$1132)/(N$1133-N$1132)</f>
        <v>0</v>
      </c>
      <c r="P280" s="46" t="s">
        <v>193</v>
      </c>
      <c r="Q280" s="192">
        <f t="shared" si="269"/>
        <v>2</v>
      </c>
      <c r="R280" s="190">
        <f>(Q280-Q$1132)/(Q$1133-Q$1132)</f>
        <v>0.5</v>
      </c>
      <c r="S280" s="46" t="s">
        <v>60</v>
      </c>
      <c r="T280" s="192">
        <f t="shared" si="270"/>
        <v>2</v>
      </c>
      <c r="U280" s="190">
        <f>(T280-T$1132)/(T$1133-T$1132)</f>
        <v>1</v>
      </c>
      <c r="V280" s="46" t="s">
        <v>62</v>
      </c>
      <c r="W280" s="194">
        <f>VLOOKUP(V280,'DATOS DE SOPORTE'!$S$5:$T$10,2,FALSE)</f>
        <v>1</v>
      </c>
      <c r="X280" s="201">
        <f>(W280-W$1132)/(W$1133-W$1132)</f>
        <v>0</v>
      </c>
      <c r="Y280" s="46" t="s">
        <v>136</v>
      </c>
      <c r="Z280" s="194">
        <f t="shared" si="271"/>
        <v>2</v>
      </c>
      <c r="AA280" s="201">
        <f>(Z280-Z$1132)/(Z$1133-Z$1132)</f>
        <v>1</v>
      </c>
      <c r="AB280" s="46" t="s">
        <v>136</v>
      </c>
      <c r="AC280" s="194">
        <f t="shared" si="272"/>
        <v>2</v>
      </c>
      <c r="AD280" s="201">
        <f>(AC280-AC$1132)/(AC$1133-AC$1132)</f>
        <v>1</v>
      </c>
      <c r="AE280" s="46" t="s">
        <v>188</v>
      </c>
      <c r="AF280" s="194">
        <f t="shared" si="273"/>
        <v>1</v>
      </c>
      <c r="AG280" s="201">
        <f>(AF280-AF$1132)/(AF$1133-AF$1132)</f>
        <v>0</v>
      </c>
      <c r="AH280" s="24" t="s">
        <v>67</v>
      </c>
      <c r="AI280" s="194">
        <f>VLOOKUP(AH280,'DATOS DE SOPORTE'!$V$5:$W$8,2,FALSE)</f>
        <v>1</v>
      </c>
      <c r="AJ280" s="201">
        <f>(AI280-AI$1132)/(AI$1133-AI$1132)</f>
        <v>0</v>
      </c>
      <c r="AK280" s="58" t="str">
        <f t="shared" si="265"/>
        <v>Bueno</v>
      </c>
      <c r="AL280" s="196">
        <f>IFERROR(SQRT(($E280-$E$1136)^2+($C280-$C$1136)^2),0)</f>
        <v>9.9462829291475111E-2</v>
      </c>
      <c r="AM280" s="197" t="str">
        <f>IF(AL280&lt;=SMALL($AL$3:$AL$1130,1),"MAS PARECIDO","NO")</f>
        <v>NO</v>
      </c>
      <c r="AN280" s="197" t="str">
        <f>IF(AL280&lt;=SMALL($AL$3:$AL$1130,5),"SIMILAR","NO")</f>
        <v>NO</v>
      </c>
      <c r="AO280" s="197" t="str">
        <f t="shared" si="274"/>
        <v>N/A</v>
      </c>
      <c r="AP280" s="197">
        <f t="shared" si="275"/>
        <v>0</v>
      </c>
      <c r="AQ280" s="198">
        <f t="shared" si="276"/>
        <v>0</v>
      </c>
      <c r="AR280" s="196">
        <f>IFERROR(SQRT(($E280-$E$1136)^2+($H280-$H$1136)^2),0)</f>
        <v>0.33333333468341431</v>
      </c>
      <c r="AS280" s="197" t="str">
        <f>IF(AR280&lt;=SMALL(AR$3:AR$1130,1),"MAS PARECIDO","NO")</f>
        <v>NO</v>
      </c>
      <c r="AT280" s="197" t="str">
        <f>IF(AR280&lt;=SMALL(AR$3:AR$1130,5),"SIMILAR","NO")</f>
        <v>NO</v>
      </c>
      <c r="AU280" s="197" t="str">
        <f t="shared" si="277"/>
        <v>N/A</v>
      </c>
      <c r="AV280" s="197">
        <f t="shared" si="278"/>
        <v>0</v>
      </c>
      <c r="AW280" s="198">
        <f t="shared" si="279"/>
        <v>0</v>
      </c>
      <c r="AX280" s="199">
        <f>IFERROR(SQRT(($E280-$E$1136)^2+($K280-$K$1136)^2),0)</f>
        <v>3.0000900027000811E-5</v>
      </c>
      <c r="AY280" s="197" t="str">
        <f>IF(AX280&lt;=SMALL(AX$3:AX$1130,1),"MAS PARECIDO","NO")</f>
        <v>NO</v>
      </c>
      <c r="AZ280" s="197" t="str">
        <f>IF(AX280&lt;=SMALL(AX$3:AX$1130,5),"SIMILAR","NO")</f>
        <v>SIMILAR</v>
      </c>
      <c r="BA280" s="197" t="str">
        <f t="shared" si="280"/>
        <v>Bueno</v>
      </c>
      <c r="BB280" s="197">
        <f t="shared" si="281"/>
        <v>1</v>
      </c>
      <c r="BC280" s="198">
        <f t="shared" si="282"/>
        <v>94910</v>
      </c>
      <c r="BD280" s="196">
        <f>IFERROR(SQRT(($E280-$E$1136)^2+($O280-$O$1136)^2),0)</f>
        <v>1.0000000004500269</v>
      </c>
      <c r="BE280" s="197" t="str">
        <f>IF(BD280&lt;=SMALL(BD$3:BD$1130,1),"MAS PARECIDO","NO")</f>
        <v>NO</v>
      </c>
      <c r="BF280" s="197" t="str">
        <f>IF(BD280&lt;=SMALL(BD$3:BD$1130,5),"SIMILAR","NO")</f>
        <v>NO</v>
      </c>
      <c r="BG280" s="197" t="str">
        <f t="shared" si="283"/>
        <v>N/A</v>
      </c>
      <c r="BH280" s="197">
        <f t="shared" si="284"/>
        <v>0</v>
      </c>
      <c r="BI280" s="198">
        <f t="shared" si="285"/>
        <v>0</v>
      </c>
      <c r="BJ280" s="199">
        <f>IFERROR(SQRT(($E280-$E$1136)^2+($R280-$R$1136)^2),0)</f>
        <v>3.0000900027000811E-5</v>
      </c>
      <c r="BK280" s="197" t="str">
        <f>IF(BJ280&lt;=SMALL(BJ$3:BJ$1130,1),"MAS PARECIDO","NO")</f>
        <v>NO</v>
      </c>
      <c r="BL280" s="197" t="str">
        <f>IF(BJ280&lt;=SMALL(BJ$3:BJ$1130,5),"SIMILAR","NO")</f>
        <v>SIMILAR</v>
      </c>
      <c r="BM280" s="197" t="str">
        <f t="shared" si="286"/>
        <v>Bueno</v>
      </c>
      <c r="BN280" s="197">
        <f t="shared" si="287"/>
        <v>1</v>
      </c>
      <c r="BO280" s="198">
        <f t="shared" si="288"/>
        <v>94910</v>
      </c>
      <c r="BP280" s="199">
        <f>IFERROR(SQRT(($E280-$E$1136)^2+($U280-$U$1136)^2),0)</f>
        <v>1.0000000004500269</v>
      </c>
      <c r="BQ280" s="197" t="str">
        <f>IF(BP280&lt;=SMALL(BP$3:BP$1130,1),"MAS PARECIDO","NO")</f>
        <v>NO</v>
      </c>
      <c r="BR280" s="197" t="str">
        <f>IF(BP280&lt;=SMALL(BP$3:BP$1130,5),"SIMILAR","NO")</f>
        <v>NO</v>
      </c>
      <c r="BS280" s="197" t="str">
        <f t="shared" si="289"/>
        <v>N/A</v>
      </c>
      <c r="BT280" s="197">
        <f t="shared" si="290"/>
        <v>0</v>
      </c>
      <c r="BU280" s="198">
        <f t="shared" si="291"/>
        <v>0</v>
      </c>
      <c r="BV280" s="199">
        <f>IFERROR(SQRT(($E280-$E$1136)^2+($X280-$X$1136)^2),0)</f>
        <v>3.0000900027000811E-5</v>
      </c>
      <c r="BW280" s="197" t="str">
        <f>IF(BV280&lt;=SMALL(BV$3:BV$1130,1),"MAS PARECIDO","NO")</f>
        <v>NO</v>
      </c>
      <c r="BX280" s="197" t="str">
        <f>IF(BV280&lt;=SMALL(BV$3:BV$1130,5),"SIMILAR","NO")</f>
        <v>NO</v>
      </c>
      <c r="BY280" s="197" t="str">
        <f t="shared" si="292"/>
        <v>N/A</v>
      </c>
      <c r="BZ280" s="197">
        <f t="shared" si="293"/>
        <v>0</v>
      </c>
      <c r="CA280" s="198">
        <f t="shared" si="294"/>
        <v>0</v>
      </c>
      <c r="CB280" s="199">
        <f>IFERROR(SQRT(($E280-$E$1136)^2+($AA280-$AA$1136)^2),0)</f>
        <v>1.0000000004500269</v>
      </c>
      <c r="CC280" s="197" t="str">
        <f>IF(CB280&lt;=SMALL(CB$3:CB$1130,1),"MAS PARECIDO","NO")</f>
        <v>NO</v>
      </c>
      <c r="CD280" s="197" t="str">
        <f>IF(CB280&lt;=SMALL(CB$3:CB$1130,5),"SIMILAR","NO")</f>
        <v>NO</v>
      </c>
      <c r="CE280" s="197" t="str">
        <f t="shared" si="295"/>
        <v>N/A</v>
      </c>
      <c r="CF280" s="197">
        <f t="shared" si="296"/>
        <v>0</v>
      </c>
      <c r="CG280" s="198">
        <f t="shared" si="297"/>
        <v>0</v>
      </c>
      <c r="CH280" s="199">
        <f>IFERROR(SQRT(($E280-$E$1136)^2+($AD280-$AD$1136)^2),0)</f>
        <v>3.0000900027000811E-5</v>
      </c>
      <c r="CI280" s="197" t="str">
        <f>IF(CH280&lt;=SMALL(CH$3:CH$1130,1),"MAS PARECIDO","NO")</f>
        <v>NO</v>
      </c>
      <c r="CJ280" s="197" t="str">
        <f>IF(CH280&lt;=SMALL(CH$3:CH$1130,5),"SIMILAR","NO")</f>
        <v>NO</v>
      </c>
      <c r="CK280" s="197" t="str">
        <f t="shared" si="298"/>
        <v>N/A</v>
      </c>
      <c r="CL280" s="197">
        <f t="shared" si="299"/>
        <v>0</v>
      </c>
      <c r="CM280" s="198">
        <f t="shared" si="300"/>
        <v>0</v>
      </c>
      <c r="CN280" s="199">
        <f>IFERROR(SQRT(($E280-$E$1136)^2+($AG280-$AG$1136)^2),0)</f>
        <v>1.0000000004500269</v>
      </c>
      <c r="CO280" s="197" t="str">
        <f>IF(CN280&lt;=SMALL(CN$3:CN$1130,1),"MAS PARECIDO","NO")</f>
        <v>NO</v>
      </c>
      <c r="CP280" s="197" t="str">
        <f>IF(CN280&lt;=SMALL(CN$3:CN$1130,5),"SIMILAR","NO")</f>
        <v>NO</v>
      </c>
      <c r="CQ280" s="197" t="str">
        <f t="shared" si="301"/>
        <v>N/A</v>
      </c>
      <c r="CR280" s="197">
        <f t="shared" si="302"/>
        <v>0</v>
      </c>
      <c r="CS280" s="198">
        <f t="shared" si="303"/>
        <v>0</v>
      </c>
      <c r="CT280" s="199">
        <f>IFERROR(SQRT(($E280-$E$1136)^2+($AJ280-$AJ$1136)^2),0)</f>
        <v>3.0000900027000811E-5</v>
      </c>
      <c r="CU280" s="197" t="str">
        <f>IF(CT280&lt;=SMALL(CT$3:CT$1130,1),"MAS PARECIDO","NO")</f>
        <v>NO</v>
      </c>
      <c r="CV280" s="197" t="str">
        <f>IF(CT280&lt;=SMALL(CT$3:CT$1130,5),"SIMILAR","NO")</f>
        <v>NO</v>
      </c>
      <c r="CW280" s="197" t="str">
        <f t="shared" si="304"/>
        <v>N/A</v>
      </c>
      <c r="CX280" s="197">
        <f t="shared" si="305"/>
        <v>0</v>
      </c>
      <c r="CY280" s="198">
        <f t="shared" si="306"/>
        <v>0</v>
      </c>
      <c r="CZ280" s="2" t="s">
        <v>1790</v>
      </c>
      <c r="DA280" s="2" t="s">
        <v>1791</v>
      </c>
      <c r="DB280" s="2">
        <v>0</v>
      </c>
      <c r="DC280" s="2" t="s">
        <v>189</v>
      </c>
    </row>
    <row r="281" spans="1:107">
      <c r="A281" s="24" t="s">
        <v>532</v>
      </c>
      <c r="B281" s="46">
        <v>57830</v>
      </c>
      <c r="C281" s="190">
        <f>(B281-$B$1132)/($B$1133-$B$1132)</f>
        <v>6.2332892898526143E-2</v>
      </c>
      <c r="D281" s="46">
        <v>18000</v>
      </c>
      <c r="E281" s="190">
        <f>(D281-$D$1132)/($D$1133-$D$1132)</f>
        <v>3.5971079132373969E-2</v>
      </c>
      <c r="F281" s="46" t="s">
        <v>191</v>
      </c>
      <c r="G281" s="192">
        <f>VLOOKUP(F281,'DATOS DE SOPORTE'!$Y$5:$Z$8,2,FALSE)</f>
        <v>1</v>
      </c>
      <c r="H281" s="190">
        <f>(G281-$G$1132)/($G$1133-$G$1132)</f>
        <v>0</v>
      </c>
      <c r="I281" s="50">
        <v>2</v>
      </c>
      <c r="J281" s="200">
        <f t="shared" si="266"/>
        <v>2</v>
      </c>
      <c r="K281" s="190">
        <f>(J281-$J$1132)/($J$1133-$J$1132)</f>
        <v>0.4</v>
      </c>
      <c r="L281" s="193" t="str">
        <f t="shared" si="267"/>
        <v>SI</v>
      </c>
      <c r="M281" s="46" t="s">
        <v>192</v>
      </c>
      <c r="N281" s="192">
        <f t="shared" si="268"/>
        <v>2</v>
      </c>
      <c r="O281" s="190">
        <f>(N281-N$1132)/(N$1133-N$1132)</f>
        <v>1</v>
      </c>
      <c r="P281" s="46" t="s">
        <v>196</v>
      </c>
      <c r="Q281" s="192">
        <f t="shared" si="269"/>
        <v>1</v>
      </c>
      <c r="R281" s="190">
        <f>(Q281-Q$1132)/(Q$1133-Q$1132)</f>
        <v>0</v>
      </c>
      <c r="S281" s="46" t="s">
        <v>194</v>
      </c>
      <c r="T281" s="192">
        <f t="shared" si="270"/>
        <v>1</v>
      </c>
      <c r="U281" s="190">
        <f>(T281-T$1132)/(T$1133-T$1132)</f>
        <v>0</v>
      </c>
      <c r="V281" s="46" t="s">
        <v>62</v>
      </c>
      <c r="W281" s="194">
        <f>VLOOKUP(V281,'DATOS DE SOPORTE'!$S$5:$T$10,2,FALSE)</f>
        <v>1</v>
      </c>
      <c r="X281" s="201">
        <f>(W281-W$1132)/(W$1133-W$1132)</f>
        <v>0</v>
      </c>
      <c r="Y281" s="46" t="s">
        <v>136</v>
      </c>
      <c r="Z281" s="194">
        <f t="shared" si="271"/>
        <v>2</v>
      </c>
      <c r="AA281" s="201">
        <f>(Z281-Z$1132)/(Z$1133-Z$1132)</f>
        <v>1</v>
      </c>
      <c r="AB281" s="46" t="s">
        <v>136</v>
      </c>
      <c r="AC281" s="194">
        <f t="shared" si="272"/>
        <v>2</v>
      </c>
      <c r="AD281" s="201">
        <f>(AC281-AC$1132)/(AC$1133-AC$1132)</f>
        <v>1</v>
      </c>
      <c r="AE281" s="46" t="s">
        <v>188</v>
      </c>
      <c r="AF281" s="194">
        <f t="shared" si="273"/>
        <v>1</v>
      </c>
      <c r="AG281" s="201">
        <f>(AF281-AF$1132)/(AF$1133-AF$1132)</f>
        <v>0</v>
      </c>
      <c r="AH281" s="24" t="s">
        <v>67</v>
      </c>
      <c r="AI281" s="194">
        <f>VLOOKUP(AH281,'DATOS DE SOPORTE'!$V$5:$W$8,2,FALSE)</f>
        <v>1</v>
      </c>
      <c r="AJ281" s="201">
        <f>(AI281-AI$1132)/(AI$1133-AI$1132)</f>
        <v>0</v>
      </c>
      <c r="AK281" s="58" t="str">
        <f t="shared" si="265"/>
        <v>Bueno</v>
      </c>
      <c r="AL281" s="196">
        <f>IFERROR(SQRT(($E281-$E$1136)^2+($C281-$C$1136)^2),0)</f>
        <v>0.1472741237364581</v>
      </c>
      <c r="AM281" s="197" t="str">
        <f>IF(AL281&lt;=SMALL($AL$3:$AL$1130,1),"MAS PARECIDO","NO")</f>
        <v>NO</v>
      </c>
      <c r="AN281" s="197" t="str">
        <f>IF(AL281&lt;=SMALL($AL$3:$AL$1130,5),"SIMILAR","NO")</f>
        <v>NO</v>
      </c>
      <c r="AO281" s="197" t="str">
        <f t="shared" si="274"/>
        <v>N/A</v>
      </c>
      <c r="AP281" s="197">
        <f t="shared" si="275"/>
        <v>0</v>
      </c>
      <c r="AQ281" s="198">
        <f t="shared" si="276"/>
        <v>0</v>
      </c>
      <c r="AR281" s="196">
        <f>IFERROR(SQRT(($E281-$E$1136)^2+($H281-$H$1136)^2),0)</f>
        <v>0.33527181342100687</v>
      </c>
      <c r="AS281" s="197" t="str">
        <f>IF(AR281&lt;=SMALL(AR$3:AR$1130,1),"MAS PARECIDO","NO")</f>
        <v>NO</v>
      </c>
      <c r="AT281" s="197" t="str">
        <f>IF(AR281&lt;=SMALL(AR$3:AR$1130,5),"SIMILAR","NO")</f>
        <v>NO</v>
      </c>
      <c r="AU281" s="197" t="str">
        <f t="shared" si="277"/>
        <v>N/A</v>
      </c>
      <c r="AV281" s="197">
        <f t="shared" si="278"/>
        <v>0</v>
      </c>
      <c r="AW281" s="198">
        <f t="shared" si="279"/>
        <v>0</v>
      </c>
      <c r="AX281" s="199">
        <f>IFERROR(SQRT(($E281-$E$1136)^2+($K281-$K$1136)^2),0)</f>
        <v>0.20321436406784671</v>
      </c>
      <c r="AY281" s="197" t="str">
        <f>IF(AX281&lt;=SMALL(AX$3:AX$1130,1),"MAS PARECIDO","NO")</f>
        <v>NO</v>
      </c>
      <c r="AZ281" s="197" t="str">
        <f>IF(AX281&lt;=SMALL(AX$3:AX$1130,5),"SIMILAR","NO")</f>
        <v>NO</v>
      </c>
      <c r="BA281" s="197" t="str">
        <f t="shared" si="280"/>
        <v>N/A</v>
      </c>
      <c r="BB281" s="197">
        <f t="shared" si="281"/>
        <v>0</v>
      </c>
      <c r="BC281" s="198">
        <f t="shared" si="282"/>
        <v>0</v>
      </c>
      <c r="BD281" s="196">
        <f>IFERROR(SQRT(($E281-$E$1136)^2+($O281-$O$1136)^2),0)</f>
        <v>3.6001080032400969E-2</v>
      </c>
      <c r="BE281" s="197" t="str">
        <f>IF(BD281&lt;=SMALL(BD$3:BD$1130,1),"MAS PARECIDO","NO")</f>
        <v>NO</v>
      </c>
      <c r="BF281" s="197" t="str">
        <f>IF(BD281&lt;=SMALL(BD$3:BD$1130,5),"SIMILAR","NO")</f>
        <v>NO</v>
      </c>
      <c r="BG281" s="197" t="str">
        <f t="shared" si="283"/>
        <v>N/A</v>
      </c>
      <c r="BH281" s="197">
        <f t="shared" si="284"/>
        <v>0</v>
      </c>
      <c r="BI281" s="198">
        <f t="shared" si="285"/>
        <v>0</v>
      </c>
      <c r="BJ281" s="199">
        <f>IFERROR(SQRT(($E281-$E$1136)^2+($R281-$R$1136)^2),0)</f>
        <v>0.5012944022862208</v>
      </c>
      <c r="BK281" s="197" t="str">
        <f>IF(BJ281&lt;=SMALL(BJ$3:BJ$1130,1),"MAS PARECIDO","NO")</f>
        <v>NO</v>
      </c>
      <c r="BL281" s="197" t="str">
        <f>IF(BJ281&lt;=SMALL(BJ$3:BJ$1130,5),"SIMILAR","NO")</f>
        <v>NO</v>
      </c>
      <c r="BM281" s="197" t="str">
        <f t="shared" si="286"/>
        <v>N/A</v>
      </c>
      <c r="BN281" s="197">
        <f t="shared" si="287"/>
        <v>0</v>
      </c>
      <c r="BO281" s="198">
        <f t="shared" si="288"/>
        <v>0</v>
      </c>
      <c r="BP281" s="199">
        <f>IFERROR(SQRT(($E281-$E$1136)^2+($U281-$U$1136)^2),0)</f>
        <v>3.6001080032400969E-2</v>
      </c>
      <c r="BQ281" s="197" t="str">
        <f>IF(BP281&lt;=SMALL(BP$3:BP$1130,1),"MAS PARECIDO","NO")</f>
        <v>NO</v>
      </c>
      <c r="BR281" s="197" t="str">
        <f>IF(BP281&lt;=SMALL(BP$3:BP$1130,5),"SIMILAR","NO")</f>
        <v>NO</v>
      </c>
      <c r="BS281" s="197" t="str">
        <f t="shared" si="289"/>
        <v>N/A</v>
      </c>
      <c r="BT281" s="197">
        <f t="shared" si="290"/>
        <v>0</v>
      </c>
      <c r="BU281" s="198">
        <f t="shared" si="291"/>
        <v>0</v>
      </c>
      <c r="BV281" s="199">
        <f>IFERROR(SQRT(($E281-$E$1136)^2+($X281-$X$1136)^2),0)</f>
        <v>3.6001080032400969E-2</v>
      </c>
      <c r="BW281" s="197" t="str">
        <f>IF(BV281&lt;=SMALL(BV$3:BV$1130,1),"MAS PARECIDO","NO")</f>
        <v>NO</v>
      </c>
      <c r="BX281" s="197" t="str">
        <f>IF(BV281&lt;=SMALL(BV$3:BV$1130,5),"SIMILAR","NO")</f>
        <v>NO</v>
      </c>
      <c r="BY281" s="197" t="str">
        <f t="shared" si="292"/>
        <v>N/A</v>
      </c>
      <c r="BZ281" s="197">
        <f t="shared" si="293"/>
        <v>0</v>
      </c>
      <c r="CA281" s="198">
        <f t="shared" si="294"/>
        <v>0</v>
      </c>
      <c r="CB281" s="199">
        <f>IFERROR(SQRT(($E281-$E$1136)^2+($AA281-$AA$1136)^2),0)</f>
        <v>1.0006478290405167</v>
      </c>
      <c r="CC281" s="197" t="str">
        <f>IF(CB281&lt;=SMALL(CB$3:CB$1130,1),"MAS PARECIDO","NO")</f>
        <v>NO</v>
      </c>
      <c r="CD281" s="197" t="str">
        <f>IF(CB281&lt;=SMALL(CB$3:CB$1130,5),"SIMILAR","NO")</f>
        <v>NO</v>
      </c>
      <c r="CE281" s="197" t="str">
        <f t="shared" si="295"/>
        <v>N/A</v>
      </c>
      <c r="CF281" s="197">
        <f t="shared" si="296"/>
        <v>0</v>
      </c>
      <c r="CG281" s="198">
        <f t="shared" si="297"/>
        <v>0</v>
      </c>
      <c r="CH281" s="199">
        <f>IFERROR(SQRT(($E281-$E$1136)^2+($AD281-$AD$1136)^2),0)</f>
        <v>3.6001080032400969E-2</v>
      </c>
      <c r="CI281" s="197" t="str">
        <f>IF(CH281&lt;=SMALL(CH$3:CH$1130,1),"MAS PARECIDO","NO")</f>
        <v>NO</v>
      </c>
      <c r="CJ281" s="197" t="str">
        <f>IF(CH281&lt;=SMALL(CH$3:CH$1130,5),"SIMILAR","NO")</f>
        <v>NO</v>
      </c>
      <c r="CK281" s="197" t="str">
        <f t="shared" si="298"/>
        <v>N/A</v>
      </c>
      <c r="CL281" s="197">
        <f t="shared" si="299"/>
        <v>0</v>
      </c>
      <c r="CM281" s="198">
        <f t="shared" si="300"/>
        <v>0</v>
      </c>
      <c r="CN281" s="199">
        <f>IFERROR(SQRT(($E281-$E$1136)^2+($AG281-$AG$1136)^2),0)</f>
        <v>1.0006478290405167</v>
      </c>
      <c r="CO281" s="197" t="str">
        <f>IF(CN281&lt;=SMALL(CN$3:CN$1130,1),"MAS PARECIDO","NO")</f>
        <v>NO</v>
      </c>
      <c r="CP281" s="197" t="str">
        <f>IF(CN281&lt;=SMALL(CN$3:CN$1130,5),"SIMILAR","NO")</f>
        <v>NO</v>
      </c>
      <c r="CQ281" s="197" t="str">
        <f t="shared" si="301"/>
        <v>N/A</v>
      </c>
      <c r="CR281" s="197">
        <f t="shared" si="302"/>
        <v>0</v>
      </c>
      <c r="CS281" s="198">
        <f t="shared" si="303"/>
        <v>0</v>
      </c>
      <c r="CT281" s="199">
        <f>IFERROR(SQRT(($E281-$E$1136)^2+($AJ281-$AJ$1136)^2),0)</f>
        <v>3.6001080032400969E-2</v>
      </c>
      <c r="CU281" s="197" t="str">
        <f>IF(CT281&lt;=SMALL(CT$3:CT$1130,1),"MAS PARECIDO","NO")</f>
        <v>NO</v>
      </c>
      <c r="CV281" s="197" t="str">
        <f>IF(CT281&lt;=SMALL(CT$3:CT$1130,5),"SIMILAR","NO")</f>
        <v>NO</v>
      </c>
      <c r="CW281" s="197" t="str">
        <f t="shared" si="304"/>
        <v>N/A</v>
      </c>
      <c r="CX281" s="197">
        <f t="shared" si="305"/>
        <v>0</v>
      </c>
      <c r="CY281" s="198">
        <f t="shared" si="306"/>
        <v>0</v>
      </c>
      <c r="CZ281" s="2" t="s">
        <v>1792</v>
      </c>
      <c r="DA281" s="2" t="s">
        <v>1793</v>
      </c>
      <c r="DB281" s="2">
        <v>0</v>
      </c>
      <c r="DC281" s="2" t="s">
        <v>189</v>
      </c>
    </row>
    <row r="282" spans="1:107">
      <c r="A282" s="24" t="s">
        <v>533</v>
      </c>
      <c r="B282" s="46">
        <v>48843</v>
      </c>
      <c r="C282" s="190">
        <f>(B282-$B$1132)/($B$1133-$B$1132)</f>
        <v>5.1827869908984095E-2</v>
      </c>
      <c r="D282" s="46">
        <v>18063.189999999999</v>
      </c>
      <c r="E282" s="190">
        <f>(D282-$D$1132)/($D$1133-$D$1132)</f>
        <v>3.6097462923887713E-2</v>
      </c>
      <c r="F282" s="46" t="s">
        <v>53</v>
      </c>
      <c r="G282" s="192">
        <f>VLOOKUP(F282,'DATOS DE SOPORTE'!$Y$5:$Z$8,2,FALSE)</f>
        <v>2</v>
      </c>
      <c r="H282" s="190">
        <f>(G282-$G$1132)/($G$1133-$G$1132)</f>
        <v>0.33333333333333331</v>
      </c>
      <c r="I282" s="50">
        <v>2</v>
      </c>
      <c r="J282" s="200">
        <f t="shared" si="266"/>
        <v>2</v>
      </c>
      <c r="K282" s="190">
        <f>(J282-$J$1132)/($J$1133-$J$1132)</f>
        <v>0.4</v>
      </c>
      <c r="L282" s="193" t="str">
        <f t="shared" si="267"/>
        <v>SI</v>
      </c>
      <c r="M282" s="46" t="s">
        <v>192</v>
      </c>
      <c r="N282" s="192">
        <f t="shared" si="268"/>
        <v>2</v>
      </c>
      <c r="O282" s="190">
        <f>(N282-N$1132)/(N$1133-N$1132)</f>
        <v>1</v>
      </c>
      <c r="P282" s="46" t="s">
        <v>196</v>
      </c>
      <c r="Q282" s="192">
        <f t="shared" si="269"/>
        <v>1</v>
      </c>
      <c r="R282" s="190">
        <f>(Q282-Q$1132)/(Q$1133-Q$1132)</f>
        <v>0</v>
      </c>
      <c r="S282" s="46" t="s">
        <v>60</v>
      </c>
      <c r="T282" s="192">
        <f t="shared" si="270"/>
        <v>2</v>
      </c>
      <c r="U282" s="190">
        <f>(T282-T$1132)/(T$1133-T$1132)</f>
        <v>1</v>
      </c>
      <c r="V282" s="46" t="s">
        <v>212</v>
      </c>
      <c r="W282" s="194">
        <f>VLOOKUP(V282,'DATOS DE SOPORTE'!$S$5:$T$10,2,FALSE)</f>
        <v>3</v>
      </c>
      <c r="X282" s="201">
        <f>(W282-W$1132)/(W$1133-W$1132)</f>
        <v>0.4</v>
      </c>
      <c r="Y282" s="46" t="s">
        <v>188</v>
      </c>
      <c r="Z282" s="194">
        <f t="shared" si="271"/>
        <v>1</v>
      </c>
      <c r="AA282" s="201">
        <f>(Z282-Z$1132)/(Z$1133-Z$1132)</f>
        <v>0</v>
      </c>
      <c r="AB282" s="46" t="s">
        <v>188</v>
      </c>
      <c r="AC282" s="194">
        <f t="shared" si="272"/>
        <v>1</v>
      </c>
      <c r="AD282" s="201">
        <f>(AC282-AC$1132)/(AC$1133-AC$1132)</f>
        <v>0</v>
      </c>
      <c r="AE282" s="46" t="s">
        <v>188</v>
      </c>
      <c r="AF282" s="194">
        <f t="shared" si="273"/>
        <v>1</v>
      </c>
      <c r="AG282" s="201">
        <f>(AF282-AF$1132)/(AF$1133-AF$1132)</f>
        <v>0</v>
      </c>
      <c r="AH282" s="24" t="s">
        <v>67</v>
      </c>
      <c r="AI282" s="194">
        <f>VLOOKUP(AH282,'DATOS DE SOPORTE'!$V$5:$W$8,2,FALSE)</f>
        <v>1</v>
      </c>
      <c r="AJ282" s="201">
        <f>(AI282-AI$1132)/(AI$1133-AI$1132)</f>
        <v>0</v>
      </c>
      <c r="AK282" s="58" t="str">
        <f t="shared" si="265"/>
        <v>Bueno</v>
      </c>
      <c r="AL282" s="196">
        <f>IFERROR(SQRT(($E282-$E$1136)^2+($C282-$C$1136)^2),0)</f>
        <v>0.15751032408238999</v>
      </c>
      <c r="AM282" s="197" t="str">
        <f>IF(AL282&lt;=SMALL($AL$3:$AL$1130,1),"MAS PARECIDO","NO")</f>
        <v>NO</v>
      </c>
      <c r="AN282" s="197" t="str">
        <f>IF(AL282&lt;=SMALL($AL$3:$AL$1130,5),"SIMILAR","NO")</f>
        <v>NO</v>
      </c>
      <c r="AO282" s="197" t="str">
        <f t="shared" si="274"/>
        <v>N/A</v>
      </c>
      <c r="AP282" s="197">
        <f t="shared" si="275"/>
        <v>0</v>
      </c>
      <c r="AQ282" s="198">
        <f t="shared" si="276"/>
        <v>0</v>
      </c>
      <c r="AR282" s="196">
        <f>IFERROR(SQRT(($E282-$E$1136)^2+($H282-$H$1136)^2),0)</f>
        <v>3.6127463823914713E-2</v>
      </c>
      <c r="AS282" s="197" t="str">
        <f>IF(AR282&lt;=SMALL(AR$3:AR$1130,1),"MAS PARECIDO","NO")</f>
        <v>NO</v>
      </c>
      <c r="AT282" s="197" t="str">
        <f>IF(AR282&lt;=SMALL(AR$3:AR$1130,5),"SIMILAR","NO")</f>
        <v>NO</v>
      </c>
      <c r="AU282" s="197" t="str">
        <f t="shared" si="277"/>
        <v>N/A</v>
      </c>
      <c r="AV282" s="197">
        <f t="shared" si="278"/>
        <v>0</v>
      </c>
      <c r="AW282" s="198">
        <f t="shared" si="279"/>
        <v>0</v>
      </c>
      <c r="AX282" s="199">
        <f>IFERROR(SQRT(($E282-$E$1136)^2+($K282-$K$1136)^2),0)</f>
        <v>0.20323679204895032</v>
      </c>
      <c r="AY282" s="197" t="str">
        <f>IF(AX282&lt;=SMALL(AX$3:AX$1130,1),"MAS PARECIDO","NO")</f>
        <v>NO</v>
      </c>
      <c r="AZ282" s="197" t="str">
        <f>IF(AX282&lt;=SMALL(AX$3:AX$1130,5),"SIMILAR","NO")</f>
        <v>NO</v>
      </c>
      <c r="BA282" s="197" t="str">
        <f t="shared" si="280"/>
        <v>N/A</v>
      </c>
      <c r="BB282" s="197">
        <f t="shared" si="281"/>
        <v>0</v>
      </c>
      <c r="BC282" s="198">
        <f t="shared" si="282"/>
        <v>0</v>
      </c>
      <c r="BD282" s="196">
        <f>IFERROR(SQRT(($E282-$E$1136)^2+($O282-$O$1136)^2),0)</f>
        <v>3.6127463823914713E-2</v>
      </c>
      <c r="BE282" s="197" t="str">
        <f>IF(BD282&lt;=SMALL(BD$3:BD$1130,1),"MAS PARECIDO","NO")</f>
        <v>NO</v>
      </c>
      <c r="BF282" s="197" t="str">
        <f>IF(BD282&lt;=SMALL(BD$3:BD$1130,5),"SIMILAR","NO")</f>
        <v>NO</v>
      </c>
      <c r="BG282" s="197" t="str">
        <f t="shared" si="283"/>
        <v>N/A</v>
      </c>
      <c r="BH282" s="197">
        <f t="shared" si="284"/>
        <v>0</v>
      </c>
      <c r="BI282" s="198">
        <f t="shared" si="285"/>
        <v>0</v>
      </c>
      <c r="BJ282" s="199">
        <f>IFERROR(SQRT(($E282-$E$1136)^2+($R282-$R$1136)^2),0)</f>
        <v>0.50130349454432122</v>
      </c>
      <c r="BK282" s="197" t="str">
        <f>IF(BJ282&lt;=SMALL(BJ$3:BJ$1130,1),"MAS PARECIDO","NO")</f>
        <v>NO</v>
      </c>
      <c r="BL282" s="197" t="str">
        <f>IF(BJ282&lt;=SMALL(BJ$3:BJ$1130,5),"SIMILAR","NO")</f>
        <v>NO</v>
      </c>
      <c r="BM282" s="197" t="str">
        <f t="shared" si="286"/>
        <v>N/A</v>
      </c>
      <c r="BN282" s="197">
        <f t="shared" si="287"/>
        <v>0</v>
      </c>
      <c r="BO282" s="198">
        <f t="shared" si="288"/>
        <v>0</v>
      </c>
      <c r="BP282" s="199">
        <f>IFERROR(SQRT(($E282-$E$1136)^2+($U282-$U$1136)^2),0)</f>
        <v>1.0006523840187203</v>
      </c>
      <c r="BQ282" s="197" t="str">
        <f>IF(BP282&lt;=SMALL(BP$3:BP$1130,1),"MAS PARECIDO","NO")</f>
        <v>NO</v>
      </c>
      <c r="BR282" s="197" t="str">
        <f>IF(BP282&lt;=SMALL(BP$3:BP$1130,5),"SIMILAR","NO")</f>
        <v>NO</v>
      </c>
      <c r="BS282" s="197" t="str">
        <f t="shared" si="289"/>
        <v>N/A</v>
      </c>
      <c r="BT282" s="197">
        <f t="shared" si="290"/>
        <v>0</v>
      </c>
      <c r="BU282" s="198">
        <f t="shared" si="291"/>
        <v>0</v>
      </c>
      <c r="BV282" s="199">
        <f>IFERROR(SQRT(($E282-$E$1136)^2+($X282-$X$1136)^2),0)</f>
        <v>0.40162817834702325</v>
      </c>
      <c r="BW282" s="197" t="str">
        <f>IF(BV282&lt;=SMALL(BV$3:BV$1130,1),"MAS PARECIDO","NO")</f>
        <v>NO</v>
      </c>
      <c r="BX282" s="197" t="str">
        <f>IF(BV282&lt;=SMALL(BV$3:BV$1130,5),"SIMILAR","NO")</f>
        <v>NO</v>
      </c>
      <c r="BY282" s="197" t="str">
        <f t="shared" si="292"/>
        <v>N/A</v>
      </c>
      <c r="BZ282" s="197">
        <f t="shared" si="293"/>
        <v>0</v>
      </c>
      <c r="CA282" s="198">
        <f t="shared" si="294"/>
        <v>0</v>
      </c>
      <c r="CB282" s="199">
        <f>IFERROR(SQRT(($E282-$E$1136)^2+($AA282-$AA$1136)^2),0)</f>
        <v>3.6127463823914713E-2</v>
      </c>
      <c r="CC282" s="197" t="str">
        <f>IF(CB282&lt;=SMALL(CB$3:CB$1130,1),"MAS PARECIDO","NO")</f>
        <v>NO</v>
      </c>
      <c r="CD282" s="197" t="str">
        <f>IF(CB282&lt;=SMALL(CB$3:CB$1130,5),"SIMILAR","NO")</f>
        <v>NO</v>
      </c>
      <c r="CE282" s="197" t="str">
        <f t="shared" si="295"/>
        <v>N/A</v>
      </c>
      <c r="CF282" s="197">
        <f t="shared" si="296"/>
        <v>0</v>
      </c>
      <c r="CG282" s="198">
        <f t="shared" si="297"/>
        <v>0</v>
      </c>
      <c r="CH282" s="199">
        <f>IFERROR(SQRT(($E282-$E$1136)^2+($AD282-$AD$1136)^2),0)</f>
        <v>1.0006523840187203</v>
      </c>
      <c r="CI282" s="197" t="str">
        <f>IF(CH282&lt;=SMALL(CH$3:CH$1130,1),"MAS PARECIDO","NO")</f>
        <v>NO</v>
      </c>
      <c r="CJ282" s="197" t="str">
        <f>IF(CH282&lt;=SMALL(CH$3:CH$1130,5),"SIMILAR","NO")</f>
        <v>NO</v>
      </c>
      <c r="CK282" s="197" t="str">
        <f t="shared" si="298"/>
        <v>N/A</v>
      </c>
      <c r="CL282" s="197">
        <f t="shared" si="299"/>
        <v>0</v>
      </c>
      <c r="CM282" s="198">
        <f t="shared" si="300"/>
        <v>0</v>
      </c>
      <c r="CN282" s="199">
        <f>IFERROR(SQRT(($E282-$E$1136)^2+($AG282-$AG$1136)^2),0)</f>
        <v>1.0006523840187203</v>
      </c>
      <c r="CO282" s="197" t="str">
        <f>IF(CN282&lt;=SMALL(CN$3:CN$1130,1),"MAS PARECIDO","NO")</f>
        <v>NO</v>
      </c>
      <c r="CP282" s="197" t="str">
        <f>IF(CN282&lt;=SMALL(CN$3:CN$1130,5),"SIMILAR","NO")</f>
        <v>NO</v>
      </c>
      <c r="CQ282" s="197" t="str">
        <f t="shared" si="301"/>
        <v>N/A</v>
      </c>
      <c r="CR282" s="197">
        <f t="shared" si="302"/>
        <v>0</v>
      </c>
      <c r="CS282" s="198">
        <f t="shared" si="303"/>
        <v>0</v>
      </c>
      <c r="CT282" s="199">
        <f>IFERROR(SQRT(($E282-$E$1136)^2+($AJ282-$AJ$1136)^2),0)</f>
        <v>3.6127463823914713E-2</v>
      </c>
      <c r="CU282" s="197" t="str">
        <f>IF(CT282&lt;=SMALL(CT$3:CT$1130,1),"MAS PARECIDO","NO")</f>
        <v>NO</v>
      </c>
      <c r="CV282" s="197" t="str">
        <f>IF(CT282&lt;=SMALL(CT$3:CT$1130,5),"SIMILAR","NO")</f>
        <v>NO</v>
      </c>
      <c r="CW282" s="197" t="str">
        <f t="shared" si="304"/>
        <v>N/A</v>
      </c>
      <c r="CX282" s="197">
        <f t="shared" si="305"/>
        <v>0</v>
      </c>
      <c r="CY282" s="198">
        <f t="shared" si="306"/>
        <v>0</v>
      </c>
      <c r="CZ282" s="2" t="s">
        <v>1794</v>
      </c>
      <c r="DA282" s="2" t="s">
        <v>1795</v>
      </c>
      <c r="DB282" s="2">
        <v>0</v>
      </c>
      <c r="DC282" s="2" t="s">
        <v>189</v>
      </c>
    </row>
    <row r="283" spans="1:107">
      <c r="A283" s="24" t="s">
        <v>534</v>
      </c>
      <c r="B283" s="46">
        <v>65761</v>
      </c>
      <c r="C283" s="190">
        <f>(B283-$B$1132)/($B$1133-$B$1132)</f>
        <v>7.1603543541683815E-2</v>
      </c>
      <c r="D283" s="46">
        <v>4000</v>
      </c>
      <c r="E283" s="190">
        <f>(D283-$D$1132)/($D$1133-$D$1132)</f>
        <v>7.9702391071732152E-3</v>
      </c>
      <c r="F283" s="46" t="s">
        <v>53</v>
      </c>
      <c r="G283" s="192">
        <f>VLOOKUP(F283,'DATOS DE SOPORTE'!$Y$5:$Z$8,2,FALSE)</f>
        <v>2</v>
      </c>
      <c r="H283" s="190">
        <f>(G283-$G$1132)/($G$1133-$G$1132)</f>
        <v>0.33333333333333331</v>
      </c>
      <c r="I283" s="50">
        <v>0</v>
      </c>
      <c r="J283" s="200">
        <f t="shared" si="266"/>
        <v>0</v>
      </c>
      <c r="K283" s="190">
        <f>(J283-$J$1132)/($J$1133-$J$1132)</f>
        <v>0</v>
      </c>
      <c r="L283" s="193" t="str">
        <f t="shared" si="267"/>
        <v>NO</v>
      </c>
      <c r="M283" s="46" t="s">
        <v>192</v>
      </c>
      <c r="N283" s="192">
        <f t="shared" si="268"/>
        <v>2</v>
      </c>
      <c r="O283" s="190">
        <f>(N283-N$1132)/(N$1133-N$1132)</f>
        <v>1</v>
      </c>
      <c r="P283" s="46" t="s">
        <v>196</v>
      </c>
      <c r="Q283" s="192">
        <f t="shared" si="269"/>
        <v>1</v>
      </c>
      <c r="R283" s="190">
        <f>(Q283-Q$1132)/(Q$1133-Q$1132)</f>
        <v>0</v>
      </c>
      <c r="S283" s="46" t="s">
        <v>194</v>
      </c>
      <c r="T283" s="192">
        <f t="shared" si="270"/>
        <v>1</v>
      </c>
      <c r="U283" s="190">
        <f>(T283-T$1132)/(T$1133-T$1132)</f>
        <v>0</v>
      </c>
      <c r="V283" s="46" t="s">
        <v>212</v>
      </c>
      <c r="W283" s="194">
        <f>VLOOKUP(V283,'DATOS DE SOPORTE'!$S$5:$T$10,2,FALSE)</f>
        <v>3</v>
      </c>
      <c r="X283" s="201">
        <f>(W283-W$1132)/(W$1133-W$1132)</f>
        <v>0.4</v>
      </c>
      <c r="Y283" s="46" t="s">
        <v>188</v>
      </c>
      <c r="Z283" s="194">
        <f t="shared" si="271"/>
        <v>1</v>
      </c>
      <c r="AA283" s="201">
        <f>(Z283-Z$1132)/(Z$1133-Z$1132)</f>
        <v>0</v>
      </c>
      <c r="AB283" s="46" t="s">
        <v>188</v>
      </c>
      <c r="AC283" s="194">
        <f t="shared" si="272"/>
        <v>1</v>
      </c>
      <c r="AD283" s="201">
        <f>(AC283-AC$1132)/(AC$1133-AC$1132)</f>
        <v>0</v>
      </c>
      <c r="AE283" s="46" t="s">
        <v>136</v>
      </c>
      <c r="AF283" s="194">
        <f t="shared" si="273"/>
        <v>2</v>
      </c>
      <c r="AG283" s="201">
        <f>(AF283-AF$1132)/(AF$1133-AF$1132)</f>
        <v>1</v>
      </c>
      <c r="AH283" s="24" t="s">
        <v>67</v>
      </c>
      <c r="AI283" s="194">
        <f>VLOOKUP(AH283,'DATOS DE SOPORTE'!$V$5:$W$8,2,FALSE)</f>
        <v>1</v>
      </c>
      <c r="AJ283" s="201">
        <f>(AI283-AI$1132)/(AI$1133-AI$1132)</f>
        <v>0</v>
      </c>
      <c r="AK283" s="58" t="str">
        <f t="shared" si="265"/>
        <v>Muy malo</v>
      </c>
      <c r="AL283" s="196">
        <f>IFERROR(SQRT(($E283-$E$1136)^2+($C283-$C$1136)^2),0)</f>
        <v>0.13377491224386856</v>
      </c>
      <c r="AM283" s="197" t="str">
        <f>IF(AL283&lt;=SMALL($AL$3:$AL$1130,1),"MAS PARECIDO","NO")</f>
        <v>NO</v>
      </c>
      <c r="AN283" s="197" t="str">
        <f>IF(AL283&lt;=SMALL($AL$3:$AL$1130,5),"SIMILAR","NO")</f>
        <v>NO</v>
      </c>
      <c r="AO283" s="197" t="str">
        <f t="shared" si="274"/>
        <v>N/A</v>
      </c>
      <c r="AP283" s="197">
        <f t="shared" si="275"/>
        <v>0</v>
      </c>
      <c r="AQ283" s="198">
        <f t="shared" si="276"/>
        <v>0</v>
      </c>
      <c r="AR283" s="196">
        <f>IFERROR(SQRT(($E283-$E$1136)^2+($H283-$H$1136)^2),0)</f>
        <v>8.0002400072002166E-3</v>
      </c>
      <c r="AS283" s="197" t="str">
        <f>IF(AR283&lt;=SMALL(AR$3:AR$1130,1),"MAS PARECIDO","NO")</f>
        <v>NO</v>
      </c>
      <c r="AT283" s="197" t="str">
        <f>IF(AR283&lt;=SMALL(AR$3:AR$1130,5),"SIMILAR","NO")</f>
        <v>NO</v>
      </c>
      <c r="AU283" s="197" t="str">
        <f t="shared" si="277"/>
        <v>N/A</v>
      </c>
      <c r="AV283" s="197">
        <f t="shared" si="278"/>
        <v>0</v>
      </c>
      <c r="AW283" s="198">
        <f t="shared" si="279"/>
        <v>0</v>
      </c>
      <c r="AX283" s="199">
        <f>IFERROR(SQRT(($E283-$E$1136)^2+($K283-$K$1136)^2),0)</f>
        <v>0.20015994564390951</v>
      </c>
      <c r="AY283" s="197" t="str">
        <f>IF(AX283&lt;=SMALL(AX$3:AX$1130,1),"MAS PARECIDO","NO")</f>
        <v>NO</v>
      </c>
      <c r="AZ283" s="197" t="str">
        <f>IF(AX283&lt;=SMALL(AX$3:AX$1130,5),"SIMILAR","NO")</f>
        <v>NO</v>
      </c>
      <c r="BA283" s="197" t="str">
        <f t="shared" si="280"/>
        <v>N/A</v>
      </c>
      <c r="BB283" s="197">
        <f t="shared" si="281"/>
        <v>0</v>
      </c>
      <c r="BC283" s="198">
        <f t="shared" si="282"/>
        <v>0</v>
      </c>
      <c r="BD283" s="196">
        <f>IFERROR(SQRT(($E283-$E$1136)^2+($O283-$O$1136)^2),0)</f>
        <v>8.0002400072002166E-3</v>
      </c>
      <c r="BE283" s="197" t="str">
        <f>IF(BD283&lt;=SMALL(BD$3:BD$1130,1),"MAS PARECIDO","NO")</f>
        <v>NO</v>
      </c>
      <c r="BF283" s="197" t="str">
        <f>IF(BD283&lt;=SMALL(BD$3:BD$1130,5),"SIMILAR","NO")</f>
        <v>NO</v>
      </c>
      <c r="BG283" s="197" t="str">
        <f t="shared" si="283"/>
        <v>N/A</v>
      </c>
      <c r="BH283" s="197">
        <f t="shared" si="284"/>
        <v>0</v>
      </c>
      <c r="BI283" s="198">
        <f t="shared" si="285"/>
        <v>0</v>
      </c>
      <c r="BJ283" s="199">
        <f>IFERROR(SQRT(($E283-$E$1136)^2+($R283-$R$1136)^2),0)</f>
        <v>0.50006399974420557</v>
      </c>
      <c r="BK283" s="197" t="str">
        <f>IF(BJ283&lt;=SMALL(BJ$3:BJ$1130,1),"MAS PARECIDO","NO")</f>
        <v>NO</v>
      </c>
      <c r="BL283" s="197" t="str">
        <f>IF(BJ283&lt;=SMALL(BJ$3:BJ$1130,5),"SIMILAR","NO")</f>
        <v>NO</v>
      </c>
      <c r="BM283" s="197" t="str">
        <f t="shared" si="286"/>
        <v>N/A</v>
      </c>
      <c r="BN283" s="197">
        <f t="shared" si="287"/>
        <v>0</v>
      </c>
      <c r="BO283" s="198">
        <f t="shared" si="288"/>
        <v>0</v>
      </c>
      <c r="BP283" s="199">
        <f>IFERROR(SQRT(($E283-$E$1136)^2+($U283-$U$1136)^2),0)</f>
        <v>8.0002400072002166E-3</v>
      </c>
      <c r="BQ283" s="197" t="str">
        <f>IF(BP283&lt;=SMALL(BP$3:BP$1130,1),"MAS PARECIDO","NO")</f>
        <v>NO</v>
      </c>
      <c r="BR283" s="197" t="str">
        <f>IF(BP283&lt;=SMALL(BP$3:BP$1130,5),"SIMILAR","NO")</f>
        <v>NO</v>
      </c>
      <c r="BS283" s="197" t="str">
        <f t="shared" si="289"/>
        <v>N/A</v>
      </c>
      <c r="BT283" s="197">
        <f t="shared" si="290"/>
        <v>0</v>
      </c>
      <c r="BU283" s="198">
        <f t="shared" si="291"/>
        <v>0</v>
      </c>
      <c r="BV283" s="199">
        <f>IFERROR(SQRT(($E283-$E$1136)^2+($X283-$X$1136)^2),0)</f>
        <v>0.40007999680085587</v>
      </c>
      <c r="BW283" s="197" t="str">
        <f>IF(BV283&lt;=SMALL(BV$3:BV$1130,1),"MAS PARECIDO","NO")</f>
        <v>NO</v>
      </c>
      <c r="BX283" s="197" t="str">
        <f>IF(BV283&lt;=SMALL(BV$3:BV$1130,5),"SIMILAR","NO")</f>
        <v>NO</v>
      </c>
      <c r="BY283" s="197" t="str">
        <f t="shared" si="292"/>
        <v>N/A</v>
      </c>
      <c r="BZ283" s="197">
        <f t="shared" si="293"/>
        <v>0</v>
      </c>
      <c r="CA283" s="198">
        <f t="shared" si="294"/>
        <v>0</v>
      </c>
      <c r="CB283" s="199">
        <f>IFERROR(SQRT(($E283-$E$1136)^2+($AA283-$AA$1136)^2),0)</f>
        <v>8.0002400072002166E-3</v>
      </c>
      <c r="CC283" s="197" t="str">
        <f>IF(CB283&lt;=SMALL(CB$3:CB$1130,1),"MAS PARECIDO","NO")</f>
        <v>NO</v>
      </c>
      <c r="CD283" s="197" t="str">
        <f>IF(CB283&lt;=SMALL(CB$3:CB$1130,5),"SIMILAR","NO")</f>
        <v>NO</v>
      </c>
      <c r="CE283" s="197" t="str">
        <f t="shared" si="295"/>
        <v>N/A</v>
      </c>
      <c r="CF283" s="197">
        <f t="shared" si="296"/>
        <v>0</v>
      </c>
      <c r="CG283" s="198">
        <f t="shared" si="297"/>
        <v>0</v>
      </c>
      <c r="CH283" s="199">
        <f>IFERROR(SQRT(($E283-$E$1136)^2+($AD283-$AD$1136)^2),0)</f>
        <v>1.0000320014080415</v>
      </c>
      <c r="CI283" s="197" t="str">
        <f>IF(CH283&lt;=SMALL(CH$3:CH$1130,1),"MAS PARECIDO","NO")</f>
        <v>NO</v>
      </c>
      <c r="CJ283" s="197" t="str">
        <f>IF(CH283&lt;=SMALL(CH$3:CH$1130,5),"SIMILAR","NO")</f>
        <v>NO</v>
      </c>
      <c r="CK283" s="197" t="str">
        <f t="shared" si="298"/>
        <v>N/A</v>
      </c>
      <c r="CL283" s="197">
        <f t="shared" si="299"/>
        <v>0</v>
      </c>
      <c r="CM283" s="198">
        <f t="shared" si="300"/>
        <v>0</v>
      </c>
      <c r="CN283" s="199">
        <f>IFERROR(SQRT(($E283-$E$1136)^2+($AG283-$AG$1136)^2),0)</f>
        <v>8.0002400072002166E-3</v>
      </c>
      <c r="CO283" s="197" t="str">
        <f>IF(CN283&lt;=SMALL(CN$3:CN$1130,1),"MAS PARECIDO","NO")</f>
        <v>NO</v>
      </c>
      <c r="CP283" s="197" t="str">
        <f>IF(CN283&lt;=SMALL(CN$3:CN$1130,5),"SIMILAR","NO")</f>
        <v>NO</v>
      </c>
      <c r="CQ283" s="197" t="str">
        <f t="shared" si="301"/>
        <v>N/A</v>
      </c>
      <c r="CR283" s="197">
        <f t="shared" si="302"/>
        <v>0</v>
      </c>
      <c r="CS283" s="198">
        <f t="shared" si="303"/>
        <v>0</v>
      </c>
      <c r="CT283" s="199">
        <f>IFERROR(SQRT(($E283-$E$1136)^2+($AJ283-$AJ$1136)^2),0)</f>
        <v>8.0002400072002166E-3</v>
      </c>
      <c r="CU283" s="197" t="str">
        <f>IF(CT283&lt;=SMALL(CT$3:CT$1130,1),"MAS PARECIDO","NO")</f>
        <v>NO</v>
      </c>
      <c r="CV283" s="197" t="str">
        <f>IF(CT283&lt;=SMALL(CT$3:CT$1130,5),"SIMILAR","NO")</f>
        <v>NO</v>
      </c>
      <c r="CW283" s="197" t="str">
        <f t="shared" si="304"/>
        <v>N/A</v>
      </c>
      <c r="CX283" s="197">
        <f t="shared" si="305"/>
        <v>0</v>
      </c>
      <c r="CY283" s="198">
        <f t="shared" si="306"/>
        <v>0</v>
      </c>
      <c r="CZ283" s="2" t="s">
        <v>1796</v>
      </c>
      <c r="DA283" s="2" t="s">
        <v>1797</v>
      </c>
      <c r="DB283" s="2">
        <v>12</v>
      </c>
      <c r="DC283" s="2" t="s">
        <v>319</v>
      </c>
    </row>
    <row r="284" spans="1:107">
      <c r="A284" s="24" t="s">
        <v>535</v>
      </c>
      <c r="B284" s="46">
        <v>70808</v>
      </c>
      <c r="C284" s="190">
        <f>(B284-$B$1132)/($B$1133-$B$1132)</f>
        <v>7.7503048496420507E-2</v>
      </c>
      <c r="D284" s="46">
        <v>22500</v>
      </c>
      <c r="E284" s="190">
        <f>(D284-$D$1132)/($D$1133-$D$1132)</f>
        <v>4.4971349140474216E-2</v>
      </c>
      <c r="F284" s="46" t="s">
        <v>53</v>
      </c>
      <c r="G284" s="192">
        <f>VLOOKUP(F284,'DATOS DE SOPORTE'!$Y$5:$Z$8,2,FALSE)</f>
        <v>2</v>
      </c>
      <c r="H284" s="190">
        <f>(G284-$G$1132)/($G$1133-$G$1132)</f>
        <v>0.33333333333333331</v>
      </c>
      <c r="I284" s="50">
        <v>2</v>
      </c>
      <c r="J284" s="200">
        <f t="shared" si="266"/>
        <v>2</v>
      </c>
      <c r="K284" s="190">
        <f>(J284-$J$1132)/($J$1133-$J$1132)</f>
        <v>0.4</v>
      </c>
      <c r="L284" s="193" t="str">
        <f t="shared" si="267"/>
        <v>SI</v>
      </c>
      <c r="M284" s="46" t="s">
        <v>192</v>
      </c>
      <c r="N284" s="192">
        <f t="shared" si="268"/>
        <v>2</v>
      </c>
      <c r="O284" s="190">
        <f>(N284-N$1132)/(N$1133-N$1132)</f>
        <v>1</v>
      </c>
      <c r="P284" s="46" t="s">
        <v>193</v>
      </c>
      <c r="Q284" s="192">
        <f t="shared" si="269"/>
        <v>2</v>
      </c>
      <c r="R284" s="190">
        <f>(Q284-Q$1132)/(Q$1133-Q$1132)</f>
        <v>0.5</v>
      </c>
      <c r="S284" s="46" t="s">
        <v>194</v>
      </c>
      <c r="T284" s="192">
        <f t="shared" si="270"/>
        <v>1</v>
      </c>
      <c r="U284" s="190">
        <f>(T284-T$1132)/(T$1133-T$1132)</f>
        <v>0</v>
      </c>
      <c r="V284" s="46" t="s">
        <v>62</v>
      </c>
      <c r="W284" s="194">
        <f>VLOOKUP(V284,'DATOS DE SOPORTE'!$S$5:$T$10,2,FALSE)</f>
        <v>1</v>
      </c>
      <c r="X284" s="201">
        <f>(W284-W$1132)/(W$1133-W$1132)</f>
        <v>0</v>
      </c>
      <c r="Y284" s="46" t="s">
        <v>136</v>
      </c>
      <c r="Z284" s="194">
        <f t="shared" si="271"/>
        <v>2</v>
      </c>
      <c r="AA284" s="201">
        <f>(Z284-Z$1132)/(Z$1133-Z$1132)</f>
        <v>1</v>
      </c>
      <c r="AB284" s="46" t="s">
        <v>136</v>
      </c>
      <c r="AC284" s="194">
        <f t="shared" si="272"/>
        <v>2</v>
      </c>
      <c r="AD284" s="201">
        <f>(AC284-AC$1132)/(AC$1133-AC$1132)</f>
        <v>1</v>
      </c>
      <c r="AE284" s="46" t="s">
        <v>188</v>
      </c>
      <c r="AF284" s="194">
        <f t="shared" si="273"/>
        <v>1</v>
      </c>
      <c r="AG284" s="201">
        <f>(AF284-AF$1132)/(AF$1133-AF$1132)</f>
        <v>0</v>
      </c>
      <c r="AH284" s="24" t="s">
        <v>67</v>
      </c>
      <c r="AI284" s="194">
        <f>VLOOKUP(AH284,'DATOS DE SOPORTE'!$V$5:$W$8,2,FALSE)</f>
        <v>1</v>
      </c>
      <c r="AJ284" s="201">
        <f>(AI284-AI$1132)/(AI$1133-AI$1132)</f>
        <v>0</v>
      </c>
      <c r="AK284" s="58" t="str">
        <f t="shared" si="265"/>
        <v>Regular</v>
      </c>
      <c r="AL284" s="196">
        <f>IFERROR(SQRT(($E284-$E$1136)^2+($C284-$C$1136)^2),0)</f>
        <v>0.13533684851973041</v>
      </c>
      <c r="AM284" s="197" t="str">
        <f>IF(AL284&lt;=SMALL($AL$3:$AL$1130,1),"MAS PARECIDO","NO")</f>
        <v>NO</v>
      </c>
      <c r="AN284" s="197" t="str">
        <f>IF(AL284&lt;=SMALL($AL$3:$AL$1130,5),"SIMILAR","NO")</f>
        <v>NO</v>
      </c>
      <c r="AO284" s="197" t="str">
        <f t="shared" si="274"/>
        <v>N/A</v>
      </c>
      <c r="AP284" s="197">
        <f t="shared" si="275"/>
        <v>0</v>
      </c>
      <c r="AQ284" s="198">
        <f t="shared" si="276"/>
        <v>0</v>
      </c>
      <c r="AR284" s="196">
        <f>IFERROR(SQRT(($E284-$E$1136)^2+($H284-$H$1136)^2),0)</f>
        <v>4.5001350040501216E-2</v>
      </c>
      <c r="AS284" s="197" t="str">
        <f>IF(AR284&lt;=SMALL(AR$3:AR$1130,1),"MAS PARECIDO","NO")</f>
        <v>NO</v>
      </c>
      <c r="AT284" s="197" t="str">
        <f>IF(AR284&lt;=SMALL(AR$3:AR$1130,5),"SIMILAR","NO")</f>
        <v>NO</v>
      </c>
      <c r="AU284" s="197" t="str">
        <f t="shared" si="277"/>
        <v>N/A</v>
      </c>
      <c r="AV284" s="197">
        <f t="shared" si="278"/>
        <v>0</v>
      </c>
      <c r="AW284" s="198">
        <f t="shared" si="279"/>
        <v>0</v>
      </c>
      <c r="AX284" s="199">
        <f>IFERROR(SQRT(($E284-$E$1136)^2+($K284-$K$1136)^2),0)</f>
        <v>0.20500029635458514</v>
      </c>
      <c r="AY284" s="197" t="str">
        <f>IF(AX284&lt;=SMALL(AX$3:AX$1130,1),"MAS PARECIDO","NO")</f>
        <v>NO</v>
      </c>
      <c r="AZ284" s="197" t="str">
        <f>IF(AX284&lt;=SMALL(AX$3:AX$1130,5),"SIMILAR","NO")</f>
        <v>NO</v>
      </c>
      <c r="BA284" s="197" t="str">
        <f t="shared" si="280"/>
        <v>N/A</v>
      </c>
      <c r="BB284" s="197">
        <f t="shared" si="281"/>
        <v>0</v>
      </c>
      <c r="BC284" s="198">
        <f t="shared" si="282"/>
        <v>0</v>
      </c>
      <c r="BD284" s="196">
        <f>IFERROR(SQRT(($E284-$E$1136)^2+($O284-$O$1136)^2),0)</f>
        <v>4.5001350040501216E-2</v>
      </c>
      <c r="BE284" s="197" t="str">
        <f>IF(BD284&lt;=SMALL(BD$3:BD$1130,1),"MAS PARECIDO","NO")</f>
        <v>NO</v>
      </c>
      <c r="BF284" s="197" t="str">
        <f>IF(BD284&lt;=SMALL(BD$3:BD$1130,5),"SIMILAR","NO")</f>
        <v>NO</v>
      </c>
      <c r="BG284" s="197" t="str">
        <f t="shared" si="283"/>
        <v>N/A</v>
      </c>
      <c r="BH284" s="197">
        <f t="shared" si="284"/>
        <v>0</v>
      </c>
      <c r="BI284" s="198">
        <f t="shared" si="285"/>
        <v>0</v>
      </c>
      <c r="BJ284" s="199">
        <f>IFERROR(SQRT(($E284-$E$1136)^2+($R284-$R$1136)^2),0)</f>
        <v>4.5001350040501216E-2</v>
      </c>
      <c r="BK284" s="197" t="str">
        <f>IF(BJ284&lt;=SMALL(BJ$3:BJ$1130,1),"MAS PARECIDO","NO")</f>
        <v>NO</v>
      </c>
      <c r="BL284" s="197" t="str">
        <f>IF(BJ284&lt;=SMALL(BJ$3:BJ$1130,5),"SIMILAR","NO")</f>
        <v>NO</v>
      </c>
      <c r="BM284" s="197" t="str">
        <f t="shared" si="286"/>
        <v>N/A</v>
      </c>
      <c r="BN284" s="197">
        <f t="shared" si="287"/>
        <v>0</v>
      </c>
      <c r="BO284" s="198">
        <f t="shared" si="288"/>
        <v>0</v>
      </c>
      <c r="BP284" s="199">
        <f>IFERROR(SQRT(($E284-$E$1136)^2+($U284-$U$1136)^2),0)</f>
        <v>4.5001350040501216E-2</v>
      </c>
      <c r="BQ284" s="197" t="str">
        <f>IF(BP284&lt;=SMALL(BP$3:BP$1130,1),"MAS PARECIDO","NO")</f>
        <v>NO</v>
      </c>
      <c r="BR284" s="197" t="str">
        <f>IF(BP284&lt;=SMALL(BP$3:BP$1130,5),"SIMILAR","NO")</f>
        <v>NO</v>
      </c>
      <c r="BS284" s="197" t="str">
        <f t="shared" si="289"/>
        <v>N/A</v>
      </c>
      <c r="BT284" s="197">
        <f t="shared" si="290"/>
        <v>0</v>
      </c>
      <c r="BU284" s="198">
        <f t="shared" si="291"/>
        <v>0</v>
      </c>
      <c r="BV284" s="199">
        <f>IFERROR(SQRT(($E284-$E$1136)^2+($X284-$X$1136)^2),0)</f>
        <v>4.5001350040501216E-2</v>
      </c>
      <c r="BW284" s="197" t="str">
        <f>IF(BV284&lt;=SMALL(BV$3:BV$1130,1),"MAS PARECIDO","NO")</f>
        <v>NO</v>
      </c>
      <c r="BX284" s="197" t="str">
        <f>IF(BV284&lt;=SMALL(BV$3:BV$1130,5),"SIMILAR","NO")</f>
        <v>NO</v>
      </c>
      <c r="BY284" s="197" t="str">
        <f t="shared" si="292"/>
        <v>N/A</v>
      </c>
      <c r="BZ284" s="197">
        <f t="shared" si="293"/>
        <v>0</v>
      </c>
      <c r="CA284" s="198">
        <f t="shared" si="294"/>
        <v>0</v>
      </c>
      <c r="CB284" s="199">
        <f>IFERROR(SQRT(($E284-$E$1136)^2+($AA284-$AA$1136)^2),0)</f>
        <v>1.0010120486315175</v>
      </c>
      <c r="CC284" s="197" t="str">
        <f>IF(CB284&lt;=SMALL(CB$3:CB$1130,1),"MAS PARECIDO","NO")</f>
        <v>NO</v>
      </c>
      <c r="CD284" s="197" t="str">
        <f>IF(CB284&lt;=SMALL(CB$3:CB$1130,5),"SIMILAR","NO")</f>
        <v>NO</v>
      </c>
      <c r="CE284" s="197" t="str">
        <f t="shared" si="295"/>
        <v>N/A</v>
      </c>
      <c r="CF284" s="197">
        <f t="shared" si="296"/>
        <v>0</v>
      </c>
      <c r="CG284" s="198">
        <f t="shared" si="297"/>
        <v>0</v>
      </c>
      <c r="CH284" s="199">
        <f>IFERROR(SQRT(($E284-$E$1136)^2+($AD284-$AD$1136)^2),0)</f>
        <v>4.5001350040501216E-2</v>
      </c>
      <c r="CI284" s="197" t="str">
        <f>IF(CH284&lt;=SMALL(CH$3:CH$1130,1),"MAS PARECIDO","NO")</f>
        <v>NO</v>
      </c>
      <c r="CJ284" s="197" t="str">
        <f>IF(CH284&lt;=SMALL(CH$3:CH$1130,5),"SIMILAR","NO")</f>
        <v>NO</v>
      </c>
      <c r="CK284" s="197" t="str">
        <f t="shared" si="298"/>
        <v>N/A</v>
      </c>
      <c r="CL284" s="197">
        <f t="shared" si="299"/>
        <v>0</v>
      </c>
      <c r="CM284" s="198">
        <f t="shared" si="300"/>
        <v>0</v>
      </c>
      <c r="CN284" s="199">
        <f>IFERROR(SQRT(($E284-$E$1136)^2+($AG284-$AG$1136)^2),0)</f>
        <v>1.0010120486315175</v>
      </c>
      <c r="CO284" s="197" t="str">
        <f>IF(CN284&lt;=SMALL(CN$3:CN$1130,1),"MAS PARECIDO","NO")</f>
        <v>NO</v>
      </c>
      <c r="CP284" s="197" t="str">
        <f>IF(CN284&lt;=SMALL(CN$3:CN$1130,5),"SIMILAR","NO")</f>
        <v>NO</v>
      </c>
      <c r="CQ284" s="197" t="str">
        <f t="shared" si="301"/>
        <v>N/A</v>
      </c>
      <c r="CR284" s="197">
        <f t="shared" si="302"/>
        <v>0</v>
      </c>
      <c r="CS284" s="198">
        <f t="shared" si="303"/>
        <v>0</v>
      </c>
      <c r="CT284" s="199">
        <f>IFERROR(SQRT(($E284-$E$1136)^2+($AJ284-$AJ$1136)^2),0)</f>
        <v>4.5001350040501216E-2</v>
      </c>
      <c r="CU284" s="197" t="str">
        <f>IF(CT284&lt;=SMALL(CT$3:CT$1130,1),"MAS PARECIDO","NO")</f>
        <v>NO</v>
      </c>
      <c r="CV284" s="197" t="str">
        <f>IF(CT284&lt;=SMALL(CT$3:CT$1130,5),"SIMILAR","NO")</f>
        <v>NO</v>
      </c>
      <c r="CW284" s="197" t="str">
        <f t="shared" si="304"/>
        <v>N/A</v>
      </c>
      <c r="CX284" s="197">
        <f t="shared" si="305"/>
        <v>0</v>
      </c>
      <c r="CY284" s="198">
        <f t="shared" si="306"/>
        <v>0</v>
      </c>
      <c r="CZ284" s="2" t="s">
        <v>1798</v>
      </c>
      <c r="DA284" s="2" t="s">
        <v>1799</v>
      </c>
      <c r="DB284" s="2">
        <v>1</v>
      </c>
      <c r="DC284" s="2" t="s">
        <v>346</v>
      </c>
    </row>
    <row r="285" spans="1:107">
      <c r="A285" s="24" t="s">
        <v>536</v>
      </c>
      <c r="B285" s="46">
        <v>34363.160000000003</v>
      </c>
      <c r="C285" s="190">
        <f>(B285-$B$1132)/($B$1133-$B$1132)</f>
        <v>3.490219370058413E-2</v>
      </c>
      <c r="D285" s="46">
        <v>11000</v>
      </c>
      <c r="E285" s="190">
        <f>(D285-$D$1132)/($D$1133-$D$1132)</f>
        <v>2.1970659119773594E-2</v>
      </c>
      <c r="F285" s="46" t="s">
        <v>191</v>
      </c>
      <c r="G285" s="192">
        <f>VLOOKUP(F285,'DATOS DE SOPORTE'!$Y$5:$Z$8,2,FALSE)</f>
        <v>1</v>
      </c>
      <c r="H285" s="190">
        <f>(G285-$G$1132)/($G$1133-$G$1132)</f>
        <v>0</v>
      </c>
      <c r="I285" s="50">
        <v>0</v>
      </c>
      <c r="J285" s="200">
        <f t="shared" si="266"/>
        <v>0</v>
      </c>
      <c r="K285" s="190">
        <f>(J285-$J$1132)/($J$1133-$J$1132)</f>
        <v>0</v>
      </c>
      <c r="L285" s="193" t="str">
        <f t="shared" si="267"/>
        <v>NO</v>
      </c>
      <c r="M285" s="46" t="s">
        <v>56</v>
      </c>
      <c r="N285" s="192">
        <f t="shared" si="268"/>
        <v>1</v>
      </c>
      <c r="O285" s="190">
        <f>(N285-N$1132)/(N$1133-N$1132)</f>
        <v>0</v>
      </c>
      <c r="P285" s="46"/>
      <c r="Q285" s="192">
        <f t="shared" si="269"/>
        <v>3</v>
      </c>
      <c r="R285" s="190">
        <f>(Q285-Q$1132)/(Q$1133-Q$1132)</f>
        <v>1</v>
      </c>
      <c r="S285" s="46" t="s">
        <v>194</v>
      </c>
      <c r="T285" s="192">
        <f t="shared" si="270"/>
        <v>1</v>
      </c>
      <c r="U285" s="190">
        <f>(T285-T$1132)/(T$1133-T$1132)</f>
        <v>0</v>
      </c>
      <c r="V285" s="46" t="s">
        <v>212</v>
      </c>
      <c r="W285" s="194">
        <f>VLOOKUP(V285,'DATOS DE SOPORTE'!$S$5:$T$10,2,FALSE)</f>
        <v>3</v>
      </c>
      <c r="X285" s="201">
        <f>(W285-W$1132)/(W$1133-W$1132)</f>
        <v>0.4</v>
      </c>
      <c r="Y285" s="46" t="s">
        <v>188</v>
      </c>
      <c r="Z285" s="194">
        <f t="shared" si="271"/>
        <v>1</v>
      </c>
      <c r="AA285" s="201">
        <f>(Z285-Z$1132)/(Z$1133-Z$1132)</f>
        <v>0</v>
      </c>
      <c r="AB285" s="46" t="s">
        <v>188</v>
      </c>
      <c r="AC285" s="194">
        <f t="shared" si="272"/>
        <v>1</v>
      </c>
      <c r="AD285" s="201">
        <f>(AC285-AC$1132)/(AC$1133-AC$1132)</f>
        <v>0</v>
      </c>
      <c r="AE285" s="46" t="s">
        <v>188</v>
      </c>
      <c r="AF285" s="194">
        <f t="shared" si="273"/>
        <v>1</v>
      </c>
      <c r="AG285" s="201">
        <f>(AF285-AF$1132)/(AF$1133-AF$1132)</f>
        <v>0</v>
      </c>
      <c r="AH285" s="24" t="s">
        <v>199</v>
      </c>
      <c r="AI285" s="194">
        <f>VLOOKUP(AH285,'DATOS DE SOPORTE'!$V$5:$W$8,2,FALSE)</f>
        <v>2</v>
      </c>
      <c r="AJ285" s="201">
        <f>(AI285-AI$1132)/(AI$1133-AI$1132)</f>
        <v>0.33333333333333331</v>
      </c>
      <c r="AK285" s="58" t="str">
        <f t="shared" si="265"/>
        <v>Bueno</v>
      </c>
      <c r="AL285" s="196">
        <f>IFERROR(SQRT(($E285-$E$1136)^2+($C285-$C$1136)^2),0)</f>
        <v>0.17165257311372981</v>
      </c>
      <c r="AM285" s="197" t="str">
        <f>IF(AL285&lt;=SMALL($AL$3:$AL$1130,1),"MAS PARECIDO","NO")</f>
        <v>NO</v>
      </c>
      <c r="AN285" s="197" t="str">
        <f>IF(AL285&lt;=SMALL($AL$3:$AL$1130,5),"SIMILAR","NO")</f>
        <v>NO</v>
      </c>
      <c r="AO285" s="197" t="str">
        <f t="shared" si="274"/>
        <v>N/A</v>
      </c>
      <c r="AP285" s="197">
        <f t="shared" si="275"/>
        <v>0</v>
      </c>
      <c r="AQ285" s="198">
        <f t="shared" si="276"/>
        <v>0</v>
      </c>
      <c r="AR285" s="196">
        <f>IFERROR(SQRT(($E285-$E$1136)^2+($H285-$H$1136)^2),0)</f>
        <v>0.33405858790400517</v>
      </c>
      <c r="AS285" s="197" t="str">
        <f>IF(AR285&lt;=SMALL(AR$3:AR$1130,1),"MAS PARECIDO","NO")</f>
        <v>NO</v>
      </c>
      <c r="AT285" s="197" t="str">
        <f>IF(AR285&lt;=SMALL(AR$3:AR$1130,5),"SIMILAR","NO")</f>
        <v>NO</v>
      </c>
      <c r="AU285" s="197" t="str">
        <f t="shared" si="277"/>
        <v>N/A</v>
      </c>
      <c r="AV285" s="197">
        <f t="shared" si="278"/>
        <v>0</v>
      </c>
      <c r="AW285" s="198">
        <f t="shared" si="279"/>
        <v>0</v>
      </c>
      <c r="AX285" s="199">
        <f>IFERROR(SQRT(($E285-$E$1136)^2+($K285-$K$1136)^2),0)</f>
        <v>0.20120643389640119</v>
      </c>
      <c r="AY285" s="197" t="str">
        <f>IF(AX285&lt;=SMALL(AX$3:AX$1130,1),"MAS PARECIDO","NO")</f>
        <v>NO</v>
      </c>
      <c r="AZ285" s="197" t="str">
        <f>IF(AX285&lt;=SMALL(AX$3:AX$1130,5),"SIMILAR","NO")</f>
        <v>NO</v>
      </c>
      <c r="BA285" s="197" t="str">
        <f t="shared" si="280"/>
        <v>N/A</v>
      </c>
      <c r="BB285" s="197">
        <f t="shared" si="281"/>
        <v>0</v>
      </c>
      <c r="BC285" s="198">
        <f t="shared" si="282"/>
        <v>0</v>
      </c>
      <c r="BD285" s="196">
        <f>IFERROR(SQRT(($E285-$E$1136)^2+($O285-$O$1136)^2),0)</f>
        <v>1.0002419852422246</v>
      </c>
      <c r="BE285" s="197" t="str">
        <f>IF(BD285&lt;=SMALL(BD$3:BD$1130,1),"MAS PARECIDO","NO")</f>
        <v>NO</v>
      </c>
      <c r="BF285" s="197" t="str">
        <f>IF(BD285&lt;=SMALL(BD$3:BD$1130,5),"SIMILAR","NO")</f>
        <v>NO</v>
      </c>
      <c r="BG285" s="197" t="str">
        <f t="shared" si="283"/>
        <v>N/A</v>
      </c>
      <c r="BH285" s="197">
        <f t="shared" si="284"/>
        <v>0</v>
      </c>
      <c r="BI285" s="198">
        <f t="shared" si="285"/>
        <v>0</v>
      </c>
      <c r="BJ285" s="199">
        <f>IFERROR(SQRT(($E285-$E$1136)^2+($R285-$R$1136)^2),0)</f>
        <v>0.50048379498372053</v>
      </c>
      <c r="BK285" s="197" t="str">
        <f>IF(BJ285&lt;=SMALL(BJ$3:BJ$1130,1),"MAS PARECIDO","NO")</f>
        <v>NO</v>
      </c>
      <c r="BL285" s="197" t="str">
        <f>IF(BJ285&lt;=SMALL(BJ$3:BJ$1130,5),"SIMILAR","NO")</f>
        <v>NO</v>
      </c>
      <c r="BM285" s="197" t="str">
        <f t="shared" si="286"/>
        <v>N/A</v>
      </c>
      <c r="BN285" s="197">
        <f t="shared" si="287"/>
        <v>0</v>
      </c>
      <c r="BO285" s="198">
        <f t="shared" si="288"/>
        <v>0</v>
      </c>
      <c r="BP285" s="199">
        <f>IFERROR(SQRT(($E285-$E$1136)^2+($U285-$U$1136)^2),0)</f>
        <v>2.2000660019800593E-2</v>
      </c>
      <c r="BQ285" s="197" t="str">
        <f>IF(BP285&lt;=SMALL(BP$3:BP$1130,1),"MAS PARECIDO","NO")</f>
        <v>NO</v>
      </c>
      <c r="BR285" s="197" t="str">
        <f>IF(BP285&lt;=SMALL(BP$3:BP$1130,5),"SIMILAR","NO")</f>
        <v>NO</v>
      </c>
      <c r="BS285" s="197" t="str">
        <f t="shared" si="289"/>
        <v>N/A</v>
      </c>
      <c r="BT285" s="197">
        <f t="shared" si="290"/>
        <v>0</v>
      </c>
      <c r="BU285" s="198">
        <f t="shared" si="291"/>
        <v>0</v>
      </c>
      <c r="BV285" s="199">
        <f>IFERROR(SQRT(($E285-$E$1136)^2+($X285-$X$1136)^2),0)</f>
        <v>0.40060457940631045</v>
      </c>
      <c r="BW285" s="197" t="str">
        <f>IF(BV285&lt;=SMALL(BV$3:BV$1130,1),"MAS PARECIDO","NO")</f>
        <v>NO</v>
      </c>
      <c r="BX285" s="197" t="str">
        <f>IF(BV285&lt;=SMALL(BV$3:BV$1130,5),"SIMILAR","NO")</f>
        <v>NO</v>
      </c>
      <c r="BY285" s="197" t="str">
        <f t="shared" si="292"/>
        <v>N/A</v>
      </c>
      <c r="BZ285" s="197">
        <f t="shared" si="293"/>
        <v>0</v>
      </c>
      <c r="CA285" s="198">
        <f t="shared" si="294"/>
        <v>0</v>
      </c>
      <c r="CB285" s="199">
        <f>IFERROR(SQRT(($E285-$E$1136)^2+($AA285-$AA$1136)^2),0)</f>
        <v>2.2000660019800593E-2</v>
      </c>
      <c r="CC285" s="197" t="str">
        <f>IF(CB285&lt;=SMALL(CB$3:CB$1130,1),"MAS PARECIDO","NO")</f>
        <v>NO</v>
      </c>
      <c r="CD285" s="197" t="str">
        <f>IF(CB285&lt;=SMALL(CB$3:CB$1130,5),"SIMILAR","NO")</f>
        <v>NO</v>
      </c>
      <c r="CE285" s="197" t="str">
        <f t="shared" si="295"/>
        <v>N/A</v>
      </c>
      <c r="CF285" s="197">
        <f t="shared" si="296"/>
        <v>0</v>
      </c>
      <c r="CG285" s="198">
        <f t="shared" si="297"/>
        <v>0</v>
      </c>
      <c r="CH285" s="199">
        <f>IFERROR(SQRT(($E285-$E$1136)^2+($AD285-$AD$1136)^2),0)</f>
        <v>1.0002419852422246</v>
      </c>
      <c r="CI285" s="197" t="str">
        <f>IF(CH285&lt;=SMALL(CH$3:CH$1130,1),"MAS PARECIDO","NO")</f>
        <v>NO</v>
      </c>
      <c r="CJ285" s="197" t="str">
        <f>IF(CH285&lt;=SMALL(CH$3:CH$1130,5),"SIMILAR","NO")</f>
        <v>NO</v>
      </c>
      <c r="CK285" s="197" t="str">
        <f t="shared" si="298"/>
        <v>N/A</v>
      </c>
      <c r="CL285" s="197">
        <f t="shared" si="299"/>
        <v>0</v>
      </c>
      <c r="CM285" s="198">
        <f t="shared" si="300"/>
        <v>0</v>
      </c>
      <c r="CN285" s="199">
        <f>IFERROR(SQRT(($E285-$E$1136)^2+($AG285-$AG$1136)^2),0)</f>
        <v>1.0002419852422246</v>
      </c>
      <c r="CO285" s="197" t="str">
        <f>IF(CN285&lt;=SMALL(CN$3:CN$1130,1),"MAS PARECIDO","NO")</f>
        <v>NO</v>
      </c>
      <c r="CP285" s="197" t="str">
        <f>IF(CN285&lt;=SMALL(CN$3:CN$1130,5),"SIMILAR","NO")</f>
        <v>NO</v>
      </c>
      <c r="CQ285" s="197" t="str">
        <f t="shared" si="301"/>
        <v>N/A</v>
      </c>
      <c r="CR285" s="197">
        <f t="shared" si="302"/>
        <v>0</v>
      </c>
      <c r="CS285" s="198">
        <f t="shared" si="303"/>
        <v>0</v>
      </c>
      <c r="CT285" s="199">
        <f>IFERROR(SQRT(($E285-$E$1136)^2+($AJ285-$AJ$1136)^2),0)</f>
        <v>0.33405858790400517</v>
      </c>
      <c r="CU285" s="197" t="str">
        <f>IF(CT285&lt;=SMALL(CT$3:CT$1130,1),"MAS PARECIDO","NO")</f>
        <v>NO</v>
      </c>
      <c r="CV285" s="197" t="str">
        <f>IF(CT285&lt;=SMALL(CT$3:CT$1130,5),"SIMILAR","NO")</f>
        <v>NO</v>
      </c>
      <c r="CW285" s="197" t="str">
        <f t="shared" si="304"/>
        <v>N/A</v>
      </c>
      <c r="CX285" s="197">
        <f t="shared" si="305"/>
        <v>0</v>
      </c>
      <c r="CY285" s="198">
        <f t="shared" si="306"/>
        <v>0</v>
      </c>
      <c r="CZ285" s="2" t="s">
        <v>1800</v>
      </c>
      <c r="DA285" s="2" t="s">
        <v>1801</v>
      </c>
      <c r="DB285" s="2">
        <v>0</v>
      </c>
      <c r="DC285" s="2" t="s">
        <v>189</v>
      </c>
    </row>
    <row r="286" spans="1:107">
      <c r="A286" s="24" t="s">
        <v>537</v>
      </c>
      <c r="B286" s="46">
        <v>20540</v>
      </c>
      <c r="C286" s="190">
        <f>(B286-$B$1132)/($B$1133-$B$1132)</f>
        <v>1.8744119416827798E-2</v>
      </c>
      <c r="D286" s="46">
        <v>3416.38</v>
      </c>
      <c r="E286" s="190">
        <f>(D286-$D$1132)/($D$1133-$D$1132)</f>
        <v>6.8029640889226677E-3</v>
      </c>
      <c r="F286" s="46" t="s">
        <v>191</v>
      </c>
      <c r="G286" s="192">
        <f>VLOOKUP(F286,'DATOS DE SOPORTE'!$Y$5:$Z$8,2,FALSE)</f>
        <v>1</v>
      </c>
      <c r="H286" s="190">
        <f>(G286-$G$1132)/($G$1133-$G$1132)</f>
        <v>0</v>
      </c>
      <c r="I286" s="50">
        <v>0</v>
      </c>
      <c r="J286" s="200">
        <f t="shared" si="266"/>
        <v>0</v>
      </c>
      <c r="K286" s="190">
        <f>(J286-$J$1132)/($J$1133-$J$1132)</f>
        <v>0</v>
      </c>
      <c r="L286" s="193" t="str">
        <f t="shared" si="267"/>
        <v>NO</v>
      </c>
      <c r="M286" s="46" t="s">
        <v>192</v>
      </c>
      <c r="N286" s="192">
        <f t="shared" si="268"/>
        <v>2</v>
      </c>
      <c r="O286" s="190">
        <f>(N286-N$1132)/(N$1133-N$1132)</f>
        <v>1</v>
      </c>
      <c r="P286" s="46" t="s">
        <v>196</v>
      </c>
      <c r="Q286" s="192">
        <f t="shared" si="269"/>
        <v>1</v>
      </c>
      <c r="R286" s="190">
        <f>(Q286-Q$1132)/(Q$1133-Q$1132)</f>
        <v>0</v>
      </c>
      <c r="S286" s="46" t="s">
        <v>194</v>
      </c>
      <c r="T286" s="192">
        <f t="shared" si="270"/>
        <v>1</v>
      </c>
      <c r="U286" s="190">
        <f>(T286-T$1132)/(T$1133-T$1132)</f>
        <v>0</v>
      </c>
      <c r="V286" s="46" t="s">
        <v>62</v>
      </c>
      <c r="W286" s="194">
        <f>VLOOKUP(V286,'DATOS DE SOPORTE'!$S$5:$T$10,2,FALSE)</f>
        <v>1</v>
      </c>
      <c r="X286" s="201">
        <f>(W286-W$1132)/(W$1133-W$1132)</f>
        <v>0</v>
      </c>
      <c r="Y286" s="46" t="s">
        <v>188</v>
      </c>
      <c r="Z286" s="194">
        <f t="shared" si="271"/>
        <v>1</v>
      </c>
      <c r="AA286" s="201">
        <f>(Z286-Z$1132)/(Z$1133-Z$1132)</f>
        <v>0</v>
      </c>
      <c r="AB286" s="46" t="s">
        <v>188</v>
      </c>
      <c r="AC286" s="194">
        <f t="shared" si="272"/>
        <v>1</v>
      </c>
      <c r="AD286" s="201">
        <f>(AC286-AC$1132)/(AC$1133-AC$1132)</f>
        <v>0</v>
      </c>
      <c r="AE286" s="46" t="s">
        <v>188</v>
      </c>
      <c r="AF286" s="194">
        <f t="shared" si="273"/>
        <v>1</v>
      </c>
      <c r="AG286" s="201">
        <f>(AF286-AF$1132)/(AF$1133-AF$1132)</f>
        <v>0</v>
      </c>
      <c r="AH286" s="24" t="s">
        <v>67</v>
      </c>
      <c r="AI286" s="194">
        <f>VLOOKUP(AH286,'DATOS DE SOPORTE'!$V$5:$W$8,2,FALSE)</f>
        <v>1</v>
      </c>
      <c r="AJ286" s="201">
        <f>(AI286-AI$1132)/(AI$1133-AI$1132)</f>
        <v>0</v>
      </c>
      <c r="AK286" s="58" t="str">
        <f t="shared" si="265"/>
        <v>Bueno</v>
      </c>
      <c r="AL286" s="196">
        <f>IFERROR(SQRT(($E286-$E$1136)^2+($C286-$C$1136)^2),0)</f>
        <v>0.18652010117001103</v>
      </c>
      <c r="AM286" s="197" t="str">
        <f>IF(AL286&lt;=SMALL($AL$3:$AL$1130,1),"MAS PARECIDO","NO")</f>
        <v>NO</v>
      </c>
      <c r="AN286" s="197" t="str">
        <f>IF(AL286&lt;=SMALL($AL$3:$AL$1130,5),"SIMILAR","NO")</f>
        <v>NO</v>
      </c>
      <c r="AO286" s="197" t="str">
        <f t="shared" si="274"/>
        <v>N/A</v>
      </c>
      <c r="AP286" s="197">
        <f t="shared" si="275"/>
        <v>0</v>
      </c>
      <c r="AQ286" s="198">
        <f t="shared" si="276"/>
        <v>0</v>
      </c>
      <c r="AR286" s="196">
        <f>IFERROR(SQRT(($E286-$E$1136)^2+($H286-$H$1136)^2),0)</f>
        <v>0.33340336009352295</v>
      </c>
      <c r="AS286" s="197" t="str">
        <f>IF(AR286&lt;=SMALL(AR$3:AR$1130,1),"MAS PARECIDO","NO")</f>
        <v>NO</v>
      </c>
      <c r="AT286" s="197" t="str">
        <f>IF(AR286&lt;=SMALL(AR$3:AR$1130,5),"SIMILAR","NO")</f>
        <v>NO</v>
      </c>
      <c r="AU286" s="197" t="str">
        <f t="shared" si="277"/>
        <v>N/A</v>
      </c>
      <c r="AV286" s="197">
        <f t="shared" si="278"/>
        <v>0</v>
      </c>
      <c r="AW286" s="198">
        <f t="shared" si="279"/>
        <v>0</v>
      </c>
      <c r="AX286" s="199">
        <f>IFERROR(SQRT(($E286-$E$1136)^2+($K286-$K$1136)^2),0)</f>
        <v>0.20011668948526062</v>
      </c>
      <c r="AY286" s="197" t="str">
        <f>IF(AX286&lt;=SMALL(AX$3:AX$1130,1),"MAS PARECIDO","NO")</f>
        <v>NO</v>
      </c>
      <c r="AZ286" s="197" t="str">
        <f>IF(AX286&lt;=SMALL(AX$3:AX$1130,5),"SIMILAR","NO")</f>
        <v>NO</v>
      </c>
      <c r="BA286" s="197" t="str">
        <f t="shared" si="280"/>
        <v>N/A</v>
      </c>
      <c r="BB286" s="197">
        <f t="shared" si="281"/>
        <v>0</v>
      </c>
      <c r="BC286" s="198">
        <f t="shared" si="282"/>
        <v>0</v>
      </c>
      <c r="BD286" s="196">
        <f>IFERROR(SQRT(($E286-$E$1136)^2+($O286-$O$1136)^2),0)</f>
        <v>6.8329649889496682E-3</v>
      </c>
      <c r="BE286" s="197" t="str">
        <f>IF(BD286&lt;=SMALL(BD$3:BD$1130,1),"MAS PARECIDO","NO")</f>
        <v>NO</v>
      </c>
      <c r="BF286" s="197" t="str">
        <f>IF(BD286&lt;=SMALL(BD$3:BD$1130,5),"SIMILAR","NO")</f>
        <v>NO</v>
      </c>
      <c r="BG286" s="197" t="str">
        <f t="shared" si="283"/>
        <v>N/A</v>
      </c>
      <c r="BH286" s="197">
        <f t="shared" si="284"/>
        <v>0</v>
      </c>
      <c r="BI286" s="198">
        <f t="shared" si="285"/>
        <v>0</v>
      </c>
      <c r="BJ286" s="199">
        <f>IFERROR(SQRT(($E286-$E$1136)^2+($R286-$R$1136)^2),0)</f>
        <v>0.50004668723084267</v>
      </c>
      <c r="BK286" s="197" t="str">
        <f>IF(BJ286&lt;=SMALL(BJ$3:BJ$1130,1),"MAS PARECIDO","NO")</f>
        <v>NO</v>
      </c>
      <c r="BL286" s="197" t="str">
        <f>IF(BJ286&lt;=SMALL(BJ$3:BJ$1130,5),"SIMILAR","NO")</f>
        <v>NO</v>
      </c>
      <c r="BM286" s="197" t="str">
        <f t="shared" si="286"/>
        <v>N/A</v>
      </c>
      <c r="BN286" s="197">
        <f t="shared" si="287"/>
        <v>0</v>
      </c>
      <c r="BO286" s="198">
        <f t="shared" si="288"/>
        <v>0</v>
      </c>
      <c r="BP286" s="199">
        <f>IFERROR(SQRT(($E286-$E$1136)^2+($U286-$U$1136)^2),0)</f>
        <v>6.8329649889496682E-3</v>
      </c>
      <c r="BQ286" s="197" t="str">
        <f>IF(BP286&lt;=SMALL(BP$3:BP$1130,1),"MAS PARECIDO","NO")</f>
        <v>NO</v>
      </c>
      <c r="BR286" s="197" t="str">
        <f>IF(BP286&lt;=SMALL(BP$3:BP$1130,5),"SIMILAR","NO")</f>
        <v>NO</v>
      </c>
      <c r="BS286" s="197" t="str">
        <f t="shared" si="289"/>
        <v>N/A</v>
      </c>
      <c r="BT286" s="197">
        <f t="shared" si="290"/>
        <v>0</v>
      </c>
      <c r="BU286" s="198">
        <f t="shared" si="291"/>
        <v>0</v>
      </c>
      <c r="BV286" s="199">
        <f>IFERROR(SQRT(($E286-$E$1136)^2+($X286-$X$1136)^2),0)</f>
        <v>6.8329649889496682E-3</v>
      </c>
      <c r="BW286" s="197" t="str">
        <f>IF(BV286&lt;=SMALL(BV$3:BV$1130,1),"MAS PARECIDO","NO")</f>
        <v>NO</v>
      </c>
      <c r="BX286" s="197" t="str">
        <f>IF(BV286&lt;=SMALL(BV$3:BV$1130,5),"SIMILAR","NO")</f>
        <v>NO</v>
      </c>
      <c r="BY286" s="197" t="str">
        <f t="shared" si="292"/>
        <v>N/A</v>
      </c>
      <c r="BZ286" s="197">
        <f t="shared" si="293"/>
        <v>0</v>
      </c>
      <c r="CA286" s="198">
        <f t="shared" si="294"/>
        <v>0</v>
      </c>
      <c r="CB286" s="199">
        <f>IFERROR(SQRT(($E286-$E$1136)^2+($AA286-$AA$1136)^2),0)</f>
        <v>6.8329649889496682E-3</v>
      </c>
      <c r="CC286" s="197" t="str">
        <f>IF(CB286&lt;=SMALL(CB$3:CB$1130,1),"MAS PARECIDO","NO")</f>
        <v>NO</v>
      </c>
      <c r="CD286" s="197" t="str">
        <f>IF(CB286&lt;=SMALL(CB$3:CB$1130,5),"SIMILAR","NO")</f>
        <v>NO</v>
      </c>
      <c r="CE286" s="197" t="str">
        <f t="shared" si="295"/>
        <v>N/A</v>
      </c>
      <c r="CF286" s="197">
        <f t="shared" si="296"/>
        <v>0</v>
      </c>
      <c r="CG286" s="198">
        <f t="shared" si="297"/>
        <v>0</v>
      </c>
      <c r="CH286" s="199">
        <f>IFERROR(SQRT(($E286-$E$1136)^2+($AD286-$AD$1136)^2),0)</f>
        <v>1.0000233444327888</v>
      </c>
      <c r="CI286" s="197" t="str">
        <f>IF(CH286&lt;=SMALL(CH$3:CH$1130,1),"MAS PARECIDO","NO")</f>
        <v>NO</v>
      </c>
      <c r="CJ286" s="197" t="str">
        <f>IF(CH286&lt;=SMALL(CH$3:CH$1130,5),"SIMILAR","NO")</f>
        <v>NO</v>
      </c>
      <c r="CK286" s="197" t="str">
        <f t="shared" si="298"/>
        <v>N/A</v>
      </c>
      <c r="CL286" s="197">
        <f t="shared" si="299"/>
        <v>0</v>
      </c>
      <c r="CM286" s="198">
        <f t="shared" si="300"/>
        <v>0</v>
      </c>
      <c r="CN286" s="199">
        <f>IFERROR(SQRT(($E286-$E$1136)^2+($AG286-$AG$1136)^2),0)</f>
        <v>1.0000233444327888</v>
      </c>
      <c r="CO286" s="197" t="str">
        <f>IF(CN286&lt;=SMALL(CN$3:CN$1130,1),"MAS PARECIDO","NO")</f>
        <v>NO</v>
      </c>
      <c r="CP286" s="197" t="str">
        <f>IF(CN286&lt;=SMALL(CN$3:CN$1130,5),"SIMILAR","NO")</f>
        <v>NO</v>
      </c>
      <c r="CQ286" s="197" t="str">
        <f t="shared" si="301"/>
        <v>N/A</v>
      </c>
      <c r="CR286" s="197">
        <f t="shared" si="302"/>
        <v>0</v>
      </c>
      <c r="CS286" s="198">
        <f t="shared" si="303"/>
        <v>0</v>
      </c>
      <c r="CT286" s="199">
        <f>IFERROR(SQRT(($E286-$E$1136)^2+($AJ286-$AJ$1136)^2),0)</f>
        <v>6.8329649889496682E-3</v>
      </c>
      <c r="CU286" s="197" t="str">
        <f>IF(CT286&lt;=SMALL(CT$3:CT$1130,1),"MAS PARECIDO","NO")</f>
        <v>NO</v>
      </c>
      <c r="CV286" s="197" t="str">
        <f>IF(CT286&lt;=SMALL(CT$3:CT$1130,5),"SIMILAR","NO")</f>
        <v>NO</v>
      </c>
      <c r="CW286" s="197" t="str">
        <f t="shared" si="304"/>
        <v>N/A</v>
      </c>
      <c r="CX286" s="197">
        <f t="shared" si="305"/>
        <v>0</v>
      </c>
      <c r="CY286" s="198">
        <f t="shared" si="306"/>
        <v>0</v>
      </c>
      <c r="CZ286" s="2" t="s">
        <v>1802</v>
      </c>
      <c r="DA286" s="2" t="s">
        <v>1803</v>
      </c>
      <c r="DB286" s="2">
        <v>0</v>
      </c>
      <c r="DC286" s="2" t="s">
        <v>189</v>
      </c>
    </row>
    <row r="287" spans="1:107">
      <c r="A287" s="24" t="s">
        <v>538</v>
      </c>
      <c r="B287" s="46">
        <v>43930</v>
      </c>
      <c r="C287" s="190">
        <f>(B287-$B$1132)/($B$1133-$B$1132)</f>
        <v>4.6084999323959049E-2</v>
      </c>
      <c r="D287" s="46">
        <v>6000</v>
      </c>
      <c r="E287" s="190">
        <f>(D287-$D$1132)/($D$1133-$D$1132)</f>
        <v>1.1970359110773323E-2</v>
      </c>
      <c r="F287" s="46" t="s">
        <v>53</v>
      </c>
      <c r="G287" s="192">
        <f>VLOOKUP(F287,'DATOS DE SOPORTE'!$Y$5:$Z$8,2,FALSE)</f>
        <v>2</v>
      </c>
      <c r="H287" s="190">
        <f>(G287-$G$1132)/($G$1133-$G$1132)</f>
        <v>0.33333333333333331</v>
      </c>
      <c r="I287" s="50">
        <v>1</v>
      </c>
      <c r="J287" s="200">
        <f t="shared" si="266"/>
        <v>1</v>
      </c>
      <c r="K287" s="190">
        <f>(J287-$J$1132)/($J$1133-$J$1132)</f>
        <v>0.2</v>
      </c>
      <c r="L287" s="193" t="str">
        <f t="shared" si="267"/>
        <v>SI</v>
      </c>
      <c r="M287" s="46" t="s">
        <v>56</v>
      </c>
      <c r="N287" s="192">
        <f t="shared" si="268"/>
        <v>1</v>
      </c>
      <c r="O287" s="190">
        <f>(N287-N$1132)/(N$1133-N$1132)</f>
        <v>0</v>
      </c>
      <c r="P287" s="46" t="s">
        <v>193</v>
      </c>
      <c r="Q287" s="192">
        <f t="shared" si="269"/>
        <v>2</v>
      </c>
      <c r="R287" s="190">
        <f>(Q287-Q$1132)/(Q$1133-Q$1132)</f>
        <v>0.5</v>
      </c>
      <c r="S287" s="46" t="s">
        <v>194</v>
      </c>
      <c r="T287" s="192">
        <f t="shared" si="270"/>
        <v>1</v>
      </c>
      <c r="U287" s="190">
        <f>(T287-T$1132)/(T$1133-T$1132)</f>
        <v>0</v>
      </c>
      <c r="V287" s="46" t="s">
        <v>62</v>
      </c>
      <c r="W287" s="194">
        <f>VLOOKUP(V287,'DATOS DE SOPORTE'!$S$5:$T$10,2,FALSE)</f>
        <v>1</v>
      </c>
      <c r="X287" s="201">
        <f>(W287-W$1132)/(W$1133-W$1132)</f>
        <v>0</v>
      </c>
      <c r="Y287" s="46" t="s">
        <v>136</v>
      </c>
      <c r="Z287" s="194">
        <f t="shared" si="271"/>
        <v>2</v>
      </c>
      <c r="AA287" s="201">
        <f>(Z287-Z$1132)/(Z$1133-Z$1132)</f>
        <v>1</v>
      </c>
      <c r="AB287" s="46" t="s">
        <v>136</v>
      </c>
      <c r="AC287" s="194">
        <f t="shared" si="272"/>
        <v>2</v>
      </c>
      <c r="AD287" s="201">
        <f>(AC287-AC$1132)/(AC$1133-AC$1132)</f>
        <v>1</v>
      </c>
      <c r="AE287" s="46" t="s">
        <v>188</v>
      </c>
      <c r="AF287" s="194">
        <f t="shared" si="273"/>
        <v>1</v>
      </c>
      <c r="AG287" s="201">
        <f>(AF287-AF$1132)/(AF$1133-AF$1132)</f>
        <v>0</v>
      </c>
      <c r="AH287" s="24" t="s">
        <v>67</v>
      </c>
      <c r="AI287" s="194">
        <f>VLOOKUP(AH287,'DATOS DE SOPORTE'!$V$5:$W$8,2,FALSE)</f>
        <v>1</v>
      </c>
      <c r="AJ287" s="201">
        <f>(AI287-AI$1132)/(AI$1133-AI$1132)</f>
        <v>0</v>
      </c>
      <c r="AK287" s="58" t="str">
        <f t="shared" si="265"/>
        <v>Bueno</v>
      </c>
      <c r="AL287" s="196">
        <f>IFERROR(SQRT(($E287-$E$1136)^2+($C287-$C$1136)^2),0)</f>
        <v>0.15950608118304133</v>
      </c>
      <c r="AM287" s="197" t="str">
        <f>IF(AL287&lt;=SMALL($AL$3:$AL$1130,1),"MAS PARECIDO","NO")</f>
        <v>NO</v>
      </c>
      <c r="AN287" s="197" t="str">
        <f>IF(AL287&lt;=SMALL($AL$3:$AL$1130,5),"SIMILAR","NO")</f>
        <v>NO</v>
      </c>
      <c r="AO287" s="197" t="str">
        <f t="shared" si="274"/>
        <v>N/A</v>
      </c>
      <c r="AP287" s="197">
        <f t="shared" si="275"/>
        <v>0</v>
      </c>
      <c r="AQ287" s="198">
        <f t="shared" si="276"/>
        <v>0</v>
      </c>
      <c r="AR287" s="196">
        <f>IFERROR(SQRT(($E287-$E$1136)^2+($H287-$H$1136)^2),0)</f>
        <v>1.2000360010800324E-2</v>
      </c>
      <c r="AS287" s="197" t="str">
        <f>IF(AR287&lt;=SMALL(AR$3:AR$1130,1),"MAS PARECIDO","NO")</f>
        <v>NO</v>
      </c>
      <c r="AT287" s="197" t="str">
        <f>IF(AR287&lt;=SMALL(AR$3:AR$1130,5),"SIMILAR","NO")</f>
        <v>NO</v>
      </c>
      <c r="AU287" s="197" t="str">
        <f t="shared" si="277"/>
        <v>N/A</v>
      </c>
      <c r="AV287" s="197">
        <f t="shared" si="278"/>
        <v>0</v>
      </c>
      <c r="AW287" s="198">
        <f t="shared" si="279"/>
        <v>0</v>
      </c>
      <c r="AX287" s="199">
        <f>IFERROR(SQRT(($E287-$E$1136)^2+($K287-$K$1136)^2),0)</f>
        <v>1.2000360010800324E-2</v>
      </c>
      <c r="AY287" s="197" t="str">
        <f>IF(AX287&lt;=SMALL(AX$3:AX$1130,1),"MAS PARECIDO","NO")</f>
        <v>NO</v>
      </c>
      <c r="AZ287" s="197" t="str">
        <f>IF(AX287&lt;=SMALL(AX$3:AX$1130,5),"SIMILAR","NO")</f>
        <v>NO</v>
      </c>
      <c r="BA287" s="197" t="str">
        <f t="shared" si="280"/>
        <v>N/A</v>
      </c>
      <c r="BB287" s="197">
        <f t="shared" si="281"/>
        <v>0</v>
      </c>
      <c r="BC287" s="198">
        <f t="shared" si="282"/>
        <v>0</v>
      </c>
      <c r="BD287" s="196">
        <f>IFERROR(SQRT(($E287-$E$1136)^2+($O287-$O$1136)^2),0)</f>
        <v>1.00007200172807</v>
      </c>
      <c r="BE287" s="197" t="str">
        <f>IF(BD287&lt;=SMALL(BD$3:BD$1130,1),"MAS PARECIDO","NO")</f>
        <v>NO</v>
      </c>
      <c r="BF287" s="197" t="str">
        <f>IF(BD287&lt;=SMALL(BD$3:BD$1130,5),"SIMILAR","NO")</f>
        <v>NO</v>
      </c>
      <c r="BG287" s="197" t="str">
        <f t="shared" si="283"/>
        <v>N/A</v>
      </c>
      <c r="BH287" s="197">
        <f t="shared" si="284"/>
        <v>0</v>
      </c>
      <c r="BI287" s="198">
        <f t="shared" si="285"/>
        <v>0</v>
      </c>
      <c r="BJ287" s="199">
        <f>IFERROR(SQRT(($E287-$E$1136)^2+($R287-$R$1136)^2),0)</f>
        <v>1.2000360010800324E-2</v>
      </c>
      <c r="BK287" s="197" t="str">
        <f>IF(BJ287&lt;=SMALL(BJ$3:BJ$1130,1),"MAS PARECIDO","NO")</f>
        <v>NO</v>
      </c>
      <c r="BL287" s="197" t="str">
        <f>IF(BJ287&lt;=SMALL(BJ$3:BJ$1130,5),"SIMILAR","NO")</f>
        <v>NO</v>
      </c>
      <c r="BM287" s="197" t="str">
        <f t="shared" si="286"/>
        <v>N/A</v>
      </c>
      <c r="BN287" s="197">
        <f t="shared" si="287"/>
        <v>0</v>
      </c>
      <c r="BO287" s="198">
        <f t="shared" si="288"/>
        <v>0</v>
      </c>
      <c r="BP287" s="199">
        <f>IFERROR(SQRT(($E287-$E$1136)^2+($U287-$U$1136)^2),0)</f>
        <v>1.2000360010800324E-2</v>
      </c>
      <c r="BQ287" s="197" t="str">
        <f>IF(BP287&lt;=SMALL(BP$3:BP$1130,1),"MAS PARECIDO","NO")</f>
        <v>NO</v>
      </c>
      <c r="BR287" s="197" t="str">
        <f>IF(BP287&lt;=SMALL(BP$3:BP$1130,5),"SIMILAR","NO")</f>
        <v>NO</v>
      </c>
      <c r="BS287" s="197" t="str">
        <f t="shared" si="289"/>
        <v>N/A</v>
      </c>
      <c r="BT287" s="197">
        <f t="shared" si="290"/>
        <v>0</v>
      </c>
      <c r="BU287" s="198">
        <f t="shared" si="291"/>
        <v>0</v>
      </c>
      <c r="BV287" s="199">
        <f>IFERROR(SQRT(($E287-$E$1136)^2+($X287-$X$1136)^2),0)</f>
        <v>1.2000360010800324E-2</v>
      </c>
      <c r="BW287" s="197" t="str">
        <f>IF(BV287&lt;=SMALL(BV$3:BV$1130,1),"MAS PARECIDO","NO")</f>
        <v>NO</v>
      </c>
      <c r="BX287" s="197" t="str">
        <f>IF(BV287&lt;=SMALL(BV$3:BV$1130,5),"SIMILAR","NO")</f>
        <v>NO</v>
      </c>
      <c r="BY287" s="197" t="str">
        <f t="shared" si="292"/>
        <v>N/A</v>
      </c>
      <c r="BZ287" s="197">
        <f t="shared" si="293"/>
        <v>0</v>
      </c>
      <c r="CA287" s="198">
        <f t="shared" si="294"/>
        <v>0</v>
      </c>
      <c r="CB287" s="199">
        <f>IFERROR(SQRT(($E287-$E$1136)^2+($AA287-$AA$1136)^2),0)</f>
        <v>1.00007200172807</v>
      </c>
      <c r="CC287" s="197" t="str">
        <f>IF(CB287&lt;=SMALL(CB$3:CB$1130,1),"MAS PARECIDO","NO")</f>
        <v>NO</v>
      </c>
      <c r="CD287" s="197" t="str">
        <f>IF(CB287&lt;=SMALL(CB$3:CB$1130,5),"SIMILAR","NO")</f>
        <v>NO</v>
      </c>
      <c r="CE287" s="197" t="str">
        <f t="shared" si="295"/>
        <v>N/A</v>
      </c>
      <c r="CF287" s="197">
        <f t="shared" si="296"/>
        <v>0</v>
      </c>
      <c r="CG287" s="198">
        <f t="shared" si="297"/>
        <v>0</v>
      </c>
      <c r="CH287" s="199">
        <f>IFERROR(SQRT(($E287-$E$1136)^2+($AD287-$AD$1136)^2),0)</f>
        <v>1.2000360010800324E-2</v>
      </c>
      <c r="CI287" s="197" t="str">
        <f>IF(CH287&lt;=SMALL(CH$3:CH$1130,1),"MAS PARECIDO","NO")</f>
        <v>NO</v>
      </c>
      <c r="CJ287" s="197" t="str">
        <f>IF(CH287&lt;=SMALL(CH$3:CH$1130,5),"SIMILAR","NO")</f>
        <v>NO</v>
      </c>
      <c r="CK287" s="197" t="str">
        <f t="shared" si="298"/>
        <v>N/A</v>
      </c>
      <c r="CL287" s="197">
        <f t="shared" si="299"/>
        <v>0</v>
      </c>
      <c r="CM287" s="198">
        <f t="shared" si="300"/>
        <v>0</v>
      </c>
      <c r="CN287" s="199">
        <f>IFERROR(SQRT(($E287-$E$1136)^2+($AG287-$AG$1136)^2),0)</f>
        <v>1.00007200172807</v>
      </c>
      <c r="CO287" s="197" t="str">
        <f>IF(CN287&lt;=SMALL(CN$3:CN$1130,1),"MAS PARECIDO","NO")</f>
        <v>NO</v>
      </c>
      <c r="CP287" s="197" t="str">
        <f>IF(CN287&lt;=SMALL(CN$3:CN$1130,5),"SIMILAR","NO")</f>
        <v>NO</v>
      </c>
      <c r="CQ287" s="197" t="str">
        <f t="shared" si="301"/>
        <v>N/A</v>
      </c>
      <c r="CR287" s="197">
        <f t="shared" si="302"/>
        <v>0</v>
      </c>
      <c r="CS287" s="198">
        <f t="shared" si="303"/>
        <v>0</v>
      </c>
      <c r="CT287" s="199">
        <f>IFERROR(SQRT(($E287-$E$1136)^2+($AJ287-$AJ$1136)^2),0)</f>
        <v>1.2000360010800324E-2</v>
      </c>
      <c r="CU287" s="197" t="str">
        <f>IF(CT287&lt;=SMALL(CT$3:CT$1130,1),"MAS PARECIDO","NO")</f>
        <v>NO</v>
      </c>
      <c r="CV287" s="197" t="str">
        <f>IF(CT287&lt;=SMALL(CT$3:CT$1130,5),"SIMILAR","NO")</f>
        <v>NO</v>
      </c>
      <c r="CW287" s="197" t="str">
        <f t="shared" si="304"/>
        <v>N/A</v>
      </c>
      <c r="CX287" s="197">
        <f t="shared" si="305"/>
        <v>0</v>
      </c>
      <c r="CY287" s="198">
        <f t="shared" si="306"/>
        <v>0</v>
      </c>
      <c r="CZ287" s="2" t="s">
        <v>1804</v>
      </c>
      <c r="DA287" s="2" t="s">
        <v>1805</v>
      </c>
      <c r="DB287" s="2">
        <v>0</v>
      </c>
      <c r="DC287" s="2" t="s">
        <v>189</v>
      </c>
    </row>
    <row r="288" spans="1:107">
      <c r="A288" s="24" t="s">
        <v>539</v>
      </c>
      <c r="B288" s="46">
        <v>29500</v>
      </c>
      <c r="C288" s="190">
        <f>(B288-$B$1132)/($B$1133-$B$1132)</f>
        <v>2.921758174978616E-2</v>
      </c>
      <c r="D288" s="46">
        <v>8000</v>
      </c>
      <c r="E288" s="190">
        <f>(D288-$D$1132)/($D$1133-$D$1132)</f>
        <v>1.597047911437343E-2</v>
      </c>
      <c r="F288" s="46" t="s">
        <v>53</v>
      </c>
      <c r="G288" s="192">
        <f>VLOOKUP(F288,'DATOS DE SOPORTE'!$Y$5:$Z$8,2,FALSE)</f>
        <v>2</v>
      </c>
      <c r="H288" s="190">
        <f>(G288-$G$1132)/($G$1133-$G$1132)</f>
        <v>0.33333333333333331</v>
      </c>
      <c r="I288" s="50">
        <v>2</v>
      </c>
      <c r="J288" s="200">
        <f t="shared" si="266"/>
        <v>2</v>
      </c>
      <c r="K288" s="190">
        <f>(J288-$J$1132)/($J$1133-$J$1132)</f>
        <v>0.4</v>
      </c>
      <c r="L288" s="193" t="str">
        <f t="shared" si="267"/>
        <v>SI</v>
      </c>
      <c r="M288" s="46" t="s">
        <v>192</v>
      </c>
      <c r="N288" s="192">
        <f t="shared" si="268"/>
        <v>2</v>
      </c>
      <c r="O288" s="190">
        <f>(N288-N$1132)/(N$1133-N$1132)</f>
        <v>1</v>
      </c>
      <c r="P288" s="46" t="s">
        <v>196</v>
      </c>
      <c r="Q288" s="192">
        <f t="shared" si="269"/>
        <v>1</v>
      </c>
      <c r="R288" s="190">
        <f>(Q288-Q$1132)/(Q$1133-Q$1132)</f>
        <v>0</v>
      </c>
      <c r="S288" s="46" t="s">
        <v>194</v>
      </c>
      <c r="T288" s="192">
        <f t="shared" si="270"/>
        <v>1</v>
      </c>
      <c r="U288" s="190">
        <f>(T288-T$1132)/(T$1133-T$1132)</f>
        <v>0</v>
      </c>
      <c r="V288" s="46" t="s">
        <v>212</v>
      </c>
      <c r="W288" s="194">
        <f>VLOOKUP(V288,'DATOS DE SOPORTE'!$S$5:$T$10,2,FALSE)</f>
        <v>3</v>
      </c>
      <c r="X288" s="201">
        <f>(W288-W$1132)/(W$1133-W$1132)</f>
        <v>0.4</v>
      </c>
      <c r="Y288" s="46" t="s">
        <v>188</v>
      </c>
      <c r="Z288" s="194">
        <f t="shared" si="271"/>
        <v>1</v>
      </c>
      <c r="AA288" s="201">
        <f>(Z288-Z$1132)/(Z$1133-Z$1132)</f>
        <v>0</v>
      </c>
      <c r="AB288" s="46" t="s">
        <v>188</v>
      </c>
      <c r="AC288" s="194">
        <f t="shared" si="272"/>
        <v>1</v>
      </c>
      <c r="AD288" s="201">
        <f>(AC288-AC$1132)/(AC$1133-AC$1132)</f>
        <v>0</v>
      </c>
      <c r="AE288" s="46" t="s">
        <v>188</v>
      </c>
      <c r="AF288" s="194">
        <f t="shared" si="273"/>
        <v>1</v>
      </c>
      <c r="AG288" s="201">
        <f>(AF288-AF$1132)/(AF$1133-AF$1132)</f>
        <v>0</v>
      </c>
      <c r="AH288" s="24" t="s">
        <v>199</v>
      </c>
      <c r="AI288" s="194">
        <f>VLOOKUP(AH288,'DATOS DE SOPORTE'!$V$5:$W$8,2,FALSE)</f>
        <v>2</v>
      </c>
      <c r="AJ288" s="201">
        <f>(AI288-AI$1132)/(AI$1133-AI$1132)</f>
        <v>0.33333333333333331</v>
      </c>
      <c r="AK288" s="58" t="str">
        <f t="shared" si="265"/>
        <v>Bueno</v>
      </c>
      <c r="AL288" s="196">
        <f>IFERROR(SQRT(($E288-$E$1136)^2+($C288-$C$1136)^2),0)</f>
        <v>0.17664758015991744</v>
      </c>
      <c r="AM288" s="197" t="str">
        <f>IF(AL288&lt;=SMALL($AL$3:$AL$1130,1),"MAS PARECIDO","NO")</f>
        <v>NO</v>
      </c>
      <c r="AN288" s="197" t="str">
        <f>IF(AL288&lt;=SMALL($AL$3:$AL$1130,5),"SIMILAR","NO")</f>
        <v>NO</v>
      </c>
      <c r="AO288" s="197" t="str">
        <f t="shared" si="274"/>
        <v>N/A</v>
      </c>
      <c r="AP288" s="197">
        <f t="shared" si="275"/>
        <v>0</v>
      </c>
      <c r="AQ288" s="198">
        <f t="shared" si="276"/>
        <v>0</v>
      </c>
      <c r="AR288" s="196">
        <f>IFERROR(SQRT(($E288-$E$1136)^2+($H288-$H$1136)^2),0)</f>
        <v>1.600048001440043E-2</v>
      </c>
      <c r="AS288" s="197" t="str">
        <f>IF(AR288&lt;=SMALL(AR$3:AR$1130,1),"MAS PARECIDO","NO")</f>
        <v>NO</v>
      </c>
      <c r="AT288" s="197" t="str">
        <f>IF(AR288&lt;=SMALL(AR$3:AR$1130,5),"SIMILAR","NO")</f>
        <v>NO</v>
      </c>
      <c r="AU288" s="197" t="str">
        <f t="shared" si="277"/>
        <v>N/A</v>
      </c>
      <c r="AV288" s="197">
        <f t="shared" si="278"/>
        <v>0</v>
      </c>
      <c r="AW288" s="198">
        <f t="shared" si="279"/>
        <v>0</v>
      </c>
      <c r="AX288" s="199">
        <f>IFERROR(SQRT(($E288-$E$1136)^2+($K288-$K$1136)^2),0)</f>
        <v>0.20063901754317687</v>
      </c>
      <c r="AY288" s="197" t="str">
        <f>IF(AX288&lt;=SMALL(AX$3:AX$1130,1),"MAS PARECIDO","NO")</f>
        <v>NO</v>
      </c>
      <c r="AZ288" s="197" t="str">
        <f>IF(AX288&lt;=SMALL(AX$3:AX$1130,5),"SIMILAR","NO")</f>
        <v>NO</v>
      </c>
      <c r="BA288" s="197" t="str">
        <f t="shared" si="280"/>
        <v>N/A</v>
      </c>
      <c r="BB288" s="197">
        <f t="shared" si="281"/>
        <v>0</v>
      </c>
      <c r="BC288" s="198">
        <f t="shared" si="282"/>
        <v>0</v>
      </c>
      <c r="BD288" s="196">
        <f>IFERROR(SQRT(($E288-$E$1136)^2+($O288-$O$1136)^2),0)</f>
        <v>1.600048001440043E-2</v>
      </c>
      <c r="BE288" s="197" t="str">
        <f>IF(BD288&lt;=SMALL(BD$3:BD$1130,1),"MAS PARECIDO","NO")</f>
        <v>NO</v>
      </c>
      <c r="BF288" s="197" t="str">
        <f>IF(BD288&lt;=SMALL(BD$3:BD$1130,5),"SIMILAR","NO")</f>
        <v>NO</v>
      </c>
      <c r="BG288" s="197" t="str">
        <f t="shared" si="283"/>
        <v>N/A</v>
      </c>
      <c r="BH288" s="197">
        <f t="shared" si="284"/>
        <v>0</v>
      </c>
      <c r="BI288" s="198">
        <f t="shared" si="285"/>
        <v>0</v>
      </c>
      <c r="BJ288" s="199">
        <f>IFERROR(SQRT(($E288-$E$1136)^2+($R288-$R$1136)^2),0)</f>
        <v>0.50025594985036537</v>
      </c>
      <c r="BK288" s="197" t="str">
        <f>IF(BJ288&lt;=SMALL(BJ$3:BJ$1130,1),"MAS PARECIDO","NO")</f>
        <v>NO</v>
      </c>
      <c r="BL288" s="197" t="str">
        <f>IF(BJ288&lt;=SMALL(BJ$3:BJ$1130,5),"SIMILAR","NO")</f>
        <v>NO</v>
      </c>
      <c r="BM288" s="197" t="str">
        <f t="shared" si="286"/>
        <v>N/A</v>
      </c>
      <c r="BN288" s="197">
        <f t="shared" si="287"/>
        <v>0</v>
      </c>
      <c r="BO288" s="198">
        <f t="shared" si="288"/>
        <v>0</v>
      </c>
      <c r="BP288" s="199">
        <f>IFERROR(SQRT(($E288-$E$1136)^2+($U288-$U$1136)^2),0)</f>
        <v>1.600048001440043E-2</v>
      </c>
      <c r="BQ288" s="197" t="str">
        <f>IF(BP288&lt;=SMALL(BP$3:BP$1130,1),"MAS PARECIDO","NO")</f>
        <v>NO</v>
      </c>
      <c r="BR288" s="197" t="str">
        <f>IF(BP288&lt;=SMALL(BP$3:BP$1130,5),"SIMILAR","NO")</f>
        <v>NO</v>
      </c>
      <c r="BS288" s="197" t="str">
        <f t="shared" si="289"/>
        <v>N/A</v>
      </c>
      <c r="BT288" s="197">
        <f t="shared" si="290"/>
        <v>0</v>
      </c>
      <c r="BU288" s="198">
        <f t="shared" si="291"/>
        <v>0</v>
      </c>
      <c r="BV288" s="199">
        <f>IFERROR(SQRT(($E288-$E$1136)^2+($X288-$X$1136)^2),0)</f>
        <v>0.40031989128781903</v>
      </c>
      <c r="BW288" s="197" t="str">
        <f>IF(BV288&lt;=SMALL(BV$3:BV$1130,1),"MAS PARECIDO","NO")</f>
        <v>NO</v>
      </c>
      <c r="BX288" s="197" t="str">
        <f>IF(BV288&lt;=SMALL(BV$3:BV$1130,5),"SIMILAR","NO")</f>
        <v>NO</v>
      </c>
      <c r="BY288" s="197" t="str">
        <f t="shared" si="292"/>
        <v>N/A</v>
      </c>
      <c r="BZ288" s="197">
        <f t="shared" si="293"/>
        <v>0</v>
      </c>
      <c r="CA288" s="198">
        <f t="shared" si="294"/>
        <v>0</v>
      </c>
      <c r="CB288" s="199">
        <f>IFERROR(SQRT(($E288-$E$1136)^2+($AA288-$AA$1136)^2),0)</f>
        <v>1.600048001440043E-2</v>
      </c>
      <c r="CC288" s="197" t="str">
        <f>IF(CB288&lt;=SMALL(CB$3:CB$1130,1),"MAS PARECIDO","NO")</f>
        <v>NO</v>
      </c>
      <c r="CD288" s="197" t="str">
        <f>IF(CB288&lt;=SMALL(CB$3:CB$1130,5),"SIMILAR","NO")</f>
        <v>NO</v>
      </c>
      <c r="CE288" s="197" t="str">
        <f t="shared" si="295"/>
        <v>N/A</v>
      </c>
      <c r="CF288" s="197">
        <f t="shared" si="296"/>
        <v>0</v>
      </c>
      <c r="CG288" s="198">
        <f t="shared" si="297"/>
        <v>0</v>
      </c>
      <c r="CH288" s="199">
        <f>IFERROR(SQRT(($E288-$E$1136)^2+($AD288-$AD$1136)^2),0)</f>
        <v>1.0001279994884111</v>
      </c>
      <c r="CI288" s="197" t="str">
        <f>IF(CH288&lt;=SMALL(CH$3:CH$1130,1),"MAS PARECIDO","NO")</f>
        <v>NO</v>
      </c>
      <c r="CJ288" s="197" t="str">
        <f>IF(CH288&lt;=SMALL(CH$3:CH$1130,5),"SIMILAR","NO")</f>
        <v>NO</v>
      </c>
      <c r="CK288" s="197" t="str">
        <f t="shared" si="298"/>
        <v>N/A</v>
      </c>
      <c r="CL288" s="197">
        <f t="shared" si="299"/>
        <v>0</v>
      </c>
      <c r="CM288" s="198">
        <f t="shared" si="300"/>
        <v>0</v>
      </c>
      <c r="CN288" s="199">
        <f>IFERROR(SQRT(($E288-$E$1136)^2+($AG288-$AG$1136)^2),0)</f>
        <v>1.0001279994884111</v>
      </c>
      <c r="CO288" s="197" t="str">
        <f>IF(CN288&lt;=SMALL(CN$3:CN$1130,1),"MAS PARECIDO","NO")</f>
        <v>NO</v>
      </c>
      <c r="CP288" s="197" t="str">
        <f>IF(CN288&lt;=SMALL(CN$3:CN$1130,5),"SIMILAR","NO")</f>
        <v>NO</v>
      </c>
      <c r="CQ288" s="197" t="str">
        <f t="shared" si="301"/>
        <v>N/A</v>
      </c>
      <c r="CR288" s="197">
        <f t="shared" si="302"/>
        <v>0</v>
      </c>
      <c r="CS288" s="198">
        <f t="shared" si="303"/>
        <v>0</v>
      </c>
      <c r="CT288" s="199">
        <f>IFERROR(SQRT(($E288-$E$1136)^2+($AJ288-$AJ$1136)^2),0)</f>
        <v>0.3337171354183095</v>
      </c>
      <c r="CU288" s="197" t="str">
        <f>IF(CT288&lt;=SMALL(CT$3:CT$1130,1),"MAS PARECIDO","NO")</f>
        <v>NO</v>
      </c>
      <c r="CV288" s="197" t="str">
        <f>IF(CT288&lt;=SMALL(CT$3:CT$1130,5),"SIMILAR","NO")</f>
        <v>NO</v>
      </c>
      <c r="CW288" s="197" t="str">
        <f t="shared" si="304"/>
        <v>N/A</v>
      </c>
      <c r="CX288" s="197">
        <f t="shared" si="305"/>
        <v>0</v>
      </c>
      <c r="CY288" s="198">
        <f t="shared" si="306"/>
        <v>0</v>
      </c>
      <c r="CZ288" s="2" t="s">
        <v>1806</v>
      </c>
      <c r="DA288" s="2" t="s">
        <v>1807</v>
      </c>
      <c r="DB288" s="2">
        <v>0</v>
      </c>
      <c r="DC288" s="2" t="s">
        <v>189</v>
      </c>
    </row>
    <row r="289" spans="1:107">
      <c r="A289" s="24" t="s">
        <v>540</v>
      </c>
      <c r="B289" s="46">
        <v>111500</v>
      </c>
      <c r="C289" s="190">
        <f>(B289-$B$1132)/($B$1133-$B$1132)</f>
        <v>0.12506846470766397</v>
      </c>
      <c r="D289" s="46">
        <v>10000</v>
      </c>
      <c r="E289" s="190">
        <f>(D289-$D$1132)/($D$1133-$D$1132)</f>
        <v>1.9970599117973539E-2</v>
      </c>
      <c r="F289" s="46" t="s">
        <v>187</v>
      </c>
      <c r="G289" s="192">
        <f>VLOOKUP(F289,'DATOS DE SOPORTE'!$Y$5:$Z$8,2,FALSE)</f>
        <v>4</v>
      </c>
      <c r="H289" s="190">
        <f>(G289-$G$1132)/($G$1133-$G$1132)</f>
        <v>1</v>
      </c>
      <c r="I289" s="50">
        <v>0</v>
      </c>
      <c r="J289" s="200">
        <f t="shared" si="266"/>
        <v>0</v>
      </c>
      <c r="K289" s="190">
        <f>(J289-$J$1132)/($J$1133-$J$1132)</f>
        <v>0</v>
      </c>
      <c r="L289" s="193" t="str">
        <f t="shared" si="267"/>
        <v>NO</v>
      </c>
      <c r="M289" s="46" t="s">
        <v>192</v>
      </c>
      <c r="N289" s="192">
        <f t="shared" si="268"/>
        <v>2</v>
      </c>
      <c r="O289" s="190">
        <f>(N289-N$1132)/(N$1133-N$1132)</f>
        <v>1</v>
      </c>
      <c r="P289" s="46" t="s">
        <v>58</v>
      </c>
      <c r="Q289" s="192">
        <f t="shared" si="269"/>
        <v>3</v>
      </c>
      <c r="R289" s="190">
        <f>(Q289-Q$1132)/(Q$1133-Q$1132)</f>
        <v>1</v>
      </c>
      <c r="S289" s="46"/>
      <c r="T289" s="192">
        <f t="shared" si="270"/>
        <v>2</v>
      </c>
      <c r="U289" s="190">
        <f>(T289-T$1132)/(T$1133-T$1132)</f>
        <v>1</v>
      </c>
      <c r="V289" s="46" t="s">
        <v>212</v>
      </c>
      <c r="W289" s="194">
        <f>VLOOKUP(V289,'DATOS DE SOPORTE'!$S$5:$T$10,2,FALSE)</f>
        <v>3</v>
      </c>
      <c r="X289" s="201">
        <f>(W289-W$1132)/(W$1133-W$1132)</f>
        <v>0.4</v>
      </c>
      <c r="Y289" s="46" t="s">
        <v>188</v>
      </c>
      <c r="Z289" s="194">
        <f t="shared" si="271"/>
        <v>1</v>
      </c>
      <c r="AA289" s="201">
        <f>(Z289-Z$1132)/(Z$1133-Z$1132)</f>
        <v>0</v>
      </c>
      <c r="AB289" s="46" t="s">
        <v>188</v>
      </c>
      <c r="AC289" s="194">
        <f t="shared" si="272"/>
        <v>1</v>
      </c>
      <c r="AD289" s="201">
        <f>(AC289-AC$1132)/(AC$1133-AC$1132)</f>
        <v>0</v>
      </c>
      <c r="AE289" s="46" t="s">
        <v>136</v>
      </c>
      <c r="AF289" s="194">
        <f t="shared" si="273"/>
        <v>2</v>
      </c>
      <c r="AG289" s="201">
        <f>(AF289-AF$1132)/(AF$1133-AF$1132)</f>
        <v>1</v>
      </c>
      <c r="AH289" s="24" t="s">
        <v>213</v>
      </c>
      <c r="AI289" s="194">
        <f>VLOOKUP(AH289,'DATOS DE SOPORTE'!$V$5:$W$8,2,FALSE)</f>
        <v>4</v>
      </c>
      <c r="AJ289" s="201">
        <f>(AI289-AI$1132)/(AI$1133-AI$1132)</f>
        <v>1</v>
      </c>
      <c r="AK289" s="58" t="str">
        <f t="shared" si="265"/>
        <v>Bueno</v>
      </c>
      <c r="AL289" s="196">
        <f>IFERROR(SQRT(($E289-$E$1136)^2+($C289-$C$1136)^2),0)</f>
        <v>8.253070777356801E-2</v>
      </c>
      <c r="AM289" s="197" t="str">
        <f>IF(AL289&lt;=SMALL($AL$3:$AL$1130,1),"MAS PARECIDO","NO")</f>
        <v>NO</v>
      </c>
      <c r="AN289" s="197" t="str">
        <f>IF(AL289&lt;=SMALL($AL$3:$AL$1130,5),"SIMILAR","NO")</f>
        <v>NO</v>
      </c>
      <c r="AO289" s="197" t="str">
        <f t="shared" si="274"/>
        <v>N/A</v>
      </c>
      <c r="AP289" s="197">
        <f t="shared" si="275"/>
        <v>0</v>
      </c>
      <c r="AQ289" s="198">
        <f t="shared" si="276"/>
        <v>0</v>
      </c>
      <c r="AR289" s="196">
        <f>IFERROR(SQRT(($E289-$E$1136)^2+($H289-$H$1136)^2),0)</f>
        <v>0.66696661718973949</v>
      </c>
      <c r="AS289" s="197" t="str">
        <f>IF(AR289&lt;=SMALL(AR$3:AR$1130,1),"MAS PARECIDO","NO")</f>
        <v>NO</v>
      </c>
      <c r="AT289" s="197" t="str">
        <f>IF(AR289&lt;=SMALL(AR$3:AR$1130,5),"SIMILAR","NO")</f>
        <v>NO</v>
      </c>
      <c r="AU289" s="197" t="str">
        <f t="shared" si="277"/>
        <v>N/A</v>
      </c>
      <c r="AV289" s="197">
        <f t="shared" si="278"/>
        <v>0</v>
      </c>
      <c r="AW289" s="198">
        <f t="shared" si="279"/>
        <v>0</v>
      </c>
      <c r="AX289" s="199">
        <f>IFERROR(SQRT(($E289-$E$1136)^2+($K289-$K$1136)^2),0)</f>
        <v>0.20099757212732708</v>
      </c>
      <c r="AY289" s="197" t="str">
        <f>IF(AX289&lt;=SMALL(AX$3:AX$1130,1),"MAS PARECIDO","NO")</f>
        <v>NO</v>
      </c>
      <c r="AZ289" s="197" t="str">
        <f>IF(AX289&lt;=SMALL(AX$3:AX$1130,5),"SIMILAR","NO")</f>
        <v>NO</v>
      </c>
      <c r="BA289" s="197" t="str">
        <f t="shared" si="280"/>
        <v>N/A</v>
      </c>
      <c r="BB289" s="197">
        <f t="shared" si="281"/>
        <v>0</v>
      </c>
      <c r="BC289" s="198">
        <f t="shared" si="282"/>
        <v>0</v>
      </c>
      <c r="BD289" s="196">
        <f>IFERROR(SQRT(($E289-$E$1136)^2+($O289-$O$1136)^2),0)</f>
        <v>2.0000600018000539E-2</v>
      </c>
      <c r="BE289" s="197" t="str">
        <f>IF(BD289&lt;=SMALL(BD$3:BD$1130,1),"MAS PARECIDO","NO")</f>
        <v>NO</v>
      </c>
      <c r="BF289" s="197" t="str">
        <f>IF(BD289&lt;=SMALL(BD$3:BD$1130,5),"SIMILAR","NO")</f>
        <v>NO</v>
      </c>
      <c r="BG289" s="197" t="str">
        <f t="shared" si="283"/>
        <v>N/A</v>
      </c>
      <c r="BH289" s="197">
        <f t="shared" si="284"/>
        <v>0</v>
      </c>
      <c r="BI289" s="198">
        <f t="shared" si="285"/>
        <v>0</v>
      </c>
      <c r="BJ289" s="199">
        <f>IFERROR(SQRT(($E289-$E$1136)^2+($R289-$R$1136)^2),0)</f>
        <v>0.50039986410977377</v>
      </c>
      <c r="BK289" s="197" t="str">
        <f>IF(BJ289&lt;=SMALL(BJ$3:BJ$1130,1),"MAS PARECIDO","NO")</f>
        <v>NO</v>
      </c>
      <c r="BL289" s="197" t="str">
        <f>IF(BJ289&lt;=SMALL(BJ$3:BJ$1130,5),"SIMILAR","NO")</f>
        <v>NO</v>
      </c>
      <c r="BM289" s="197" t="str">
        <f t="shared" si="286"/>
        <v>N/A</v>
      </c>
      <c r="BN289" s="197">
        <f t="shared" si="287"/>
        <v>0</v>
      </c>
      <c r="BO289" s="198">
        <f t="shared" si="288"/>
        <v>0</v>
      </c>
      <c r="BP289" s="199">
        <f>IFERROR(SQRT(($E289-$E$1136)^2+($U289-$U$1136)^2),0)</f>
        <v>1.0001999920021396</v>
      </c>
      <c r="BQ289" s="197" t="str">
        <f>IF(BP289&lt;=SMALL(BP$3:BP$1130,1),"MAS PARECIDO","NO")</f>
        <v>NO</v>
      </c>
      <c r="BR289" s="197" t="str">
        <f>IF(BP289&lt;=SMALL(BP$3:BP$1130,5),"SIMILAR","NO")</f>
        <v>NO</v>
      </c>
      <c r="BS289" s="197" t="str">
        <f t="shared" si="289"/>
        <v>N/A</v>
      </c>
      <c r="BT289" s="197">
        <f t="shared" si="290"/>
        <v>0</v>
      </c>
      <c r="BU289" s="198">
        <f t="shared" si="291"/>
        <v>0</v>
      </c>
      <c r="BV289" s="199">
        <f>IFERROR(SQRT(($E289-$E$1136)^2+($X289-$X$1136)^2),0)</f>
        <v>0.40049971785393318</v>
      </c>
      <c r="BW289" s="197" t="str">
        <f>IF(BV289&lt;=SMALL(BV$3:BV$1130,1),"MAS PARECIDO","NO")</f>
        <v>NO</v>
      </c>
      <c r="BX289" s="197" t="str">
        <f>IF(BV289&lt;=SMALL(BV$3:BV$1130,5),"SIMILAR","NO")</f>
        <v>NO</v>
      </c>
      <c r="BY289" s="197" t="str">
        <f t="shared" si="292"/>
        <v>N/A</v>
      </c>
      <c r="BZ289" s="197">
        <f t="shared" si="293"/>
        <v>0</v>
      </c>
      <c r="CA289" s="198">
        <f t="shared" si="294"/>
        <v>0</v>
      </c>
      <c r="CB289" s="199">
        <f>IFERROR(SQRT(($E289-$E$1136)^2+($AA289-$AA$1136)^2),0)</f>
        <v>2.0000600018000539E-2</v>
      </c>
      <c r="CC289" s="197" t="str">
        <f>IF(CB289&lt;=SMALL(CB$3:CB$1130,1),"MAS PARECIDO","NO")</f>
        <v>NO</v>
      </c>
      <c r="CD289" s="197" t="str">
        <f>IF(CB289&lt;=SMALL(CB$3:CB$1130,5),"SIMILAR","NO")</f>
        <v>NO</v>
      </c>
      <c r="CE289" s="197" t="str">
        <f t="shared" si="295"/>
        <v>N/A</v>
      </c>
      <c r="CF289" s="197">
        <f t="shared" si="296"/>
        <v>0</v>
      </c>
      <c r="CG289" s="198">
        <f t="shared" si="297"/>
        <v>0</v>
      </c>
      <c r="CH289" s="199">
        <f>IFERROR(SQRT(($E289-$E$1136)^2+($AD289-$AD$1136)^2),0)</f>
        <v>1.0001999920021396</v>
      </c>
      <c r="CI289" s="197" t="str">
        <f>IF(CH289&lt;=SMALL(CH$3:CH$1130,1),"MAS PARECIDO","NO")</f>
        <v>NO</v>
      </c>
      <c r="CJ289" s="197" t="str">
        <f>IF(CH289&lt;=SMALL(CH$3:CH$1130,5),"SIMILAR","NO")</f>
        <v>NO</v>
      </c>
      <c r="CK289" s="197" t="str">
        <f t="shared" si="298"/>
        <v>N/A</v>
      </c>
      <c r="CL289" s="197">
        <f t="shared" si="299"/>
        <v>0</v>
      </c>
      <c r="CM289" s="198">
        <f t="shared" si="300"/>
        <v>0</v>
      </c>
      <c r="CN289" s="199">
        <f>IFERROR(SQRT(($E289-$E$1136)^2+($AG289-$AG$1136)^2),0)</f>
        <v>2.0000600018000539E-2</v>
      </c>
      <c r="CO289" s="197" t="str">
        <f>IF(CN289&lt;=SMALL(CN$3:CN$1130,1),"MAS PARECIDO","NO")</f>
        <v>NO</v>
      </c>
      <c r="CP289" s="197" t="str">
        <f>IF(CN289&lt;=SMALL(CN$3:CN$1130,5),"SIMILAR","NO")</f>
        <v>NO</v>
      </c>
      <c r="CQ289" s="197" t="str">
        <f t="shared" si="301"/>
        <v>N/A</v>
      </c>
      <c r="CR289" s="197">
        <f t="shared" si="302"/>
        <v>0</v>
      </c>
      <c r="CS289" s="198">
        <f t="shared" si="303"/>
        <v>0</v>
      </c>
      <c r="CT289" s="199">
        <f>IFERROR(SQRT(($E289-$E$1136)^2+($AJ289-$AJ$1136)^2),0)</f>
        <v>1.0001999920021396</v>
      </c>
      <c r="CU289" s="197" t="str">
        <f>IF(CT289&lt;=SMALL(CT$3:CT$1130,1),"MAS PARECIDO","NO")</f>
        <v>NO</v>
      </c>
      <c r="CV289" s="197" t="str">
        <f>IF(CT289&lt;=SMALL(CT$3:CT$1130,5),"SIMILAR","NO")</f>
        <v>NO</v>
      </c>
      <c r="CW289" s="197" t="str">
        <f t="shared" si="304"/>
        <v>N/A</v>
      </c>
      <c r="CX289" s="197">
        <f t="shared" si="305"/>
        <v>0</v>
      </c>
      <c r="CY289" s="198">
        <f t="shared" si="306"/>
        <v>0</v>
      </c>
      <c r="CZ289" s="2" t="s">
        <v>1808</v>
      </c>
      <c r="DA289" s="2" t="s">
        <v>1809</v>
      </c>
      <c r="DB289" s="2">
        <v>0</v>
      </c>
      <c r="DC289" s="2" t="s">
        <v>189</v>
      </c>
    </row>
    <row r="290" spans="1:107">
      <c r="A290" s="24" t="s">
        <v>541</v>
      </c>
      <c r="B290" s="46">
        <v>56290</v>
      </c>
      <c r="C290" s="190">
        <f>(B290-$B$1132)/($B$1133-$B$1132)</f>
        <v>6.0532766560048926E-2</v>
      </c>
      <c r="D290" s="46">
        <v>5000</v>
      </c>
      <c r="E290" s="190">
        <f>(D290-$D$1132)/($D$1133-$D$1132)</f>
        <v>9.9702991089732698E-3</v>
      </c>
      <c r="F290" s="46" t="s">
        <v>203</v>
      </c>
      <c r="G290" s="192">
        <f>VLOOKUP(F290,'DATOS DE SOPORTE'!$Y$5:$Z$8,2,FALSE)</f>
        <v>3</v>
      </c>
      <c r="H290" s="190">
        <f>(G290-$G$1132)/($G$1133-$G$1132)</f>
        <v>0.66666666666666663</v>
      </c>
      <c r="I290" s="50">
        <v>0</v>
      </c>
      <c r="J290" s="200">
        <f t="shared" si="266"/>
        <v>0</v>
      </c>
      <c r="K290" s="190">
        <f>(J290-$J$1132)/($J$1133-$J$1132)</f>
        <v>0</v>
      </c>
      <c r="L290" s="193" t="str">
        <f t="shared" si="267"/>
        <v>NO</v>
      </c>
      <c r="M290" s="46" t="s">
        <v>192</v>
      </c>
      <c r="N290" s="192">
        <f t="shared" si="268"/>
        <v>2</v>
      </c>
      <c r="O290" s="190">
        <f>(N290-N$1132)/(N$1133-N$1132)</f>
        <v>1</v>
      </c>
      <c r="P290" s="46" t="s">
        <v>193</v>
      </c>
      <c r="Q290" s="192">
        <f t="shared" si="269"/>
        <v>2</v>
      </c>
      <c r="R290" s="190">
        <f>(Q290-Q$1132)/(Q$1133-Q$1132)</f>
        <v>0.5</v>
      </c>
      <c r="S290" s="46" t="s">
        <v>194</v>
      </c>
      <c r="T290" s="192">
        <f t="shared" si="270"/>
        <v>1</v>
      </c>
      <c r="U290" s="190">
        <f>(T290-T$1132)/(T$1133-T$1132)</f>
        <v>0</v>
      </c>
      <c r="V290" s="46" t="s">
        <v>62</v>
      </c>
      <c r="W290" s="194">
        <f>VLOOKUP(V290,'DATOS DE SOPORTE'!$S$5:$T$10,2,FALSE)</f>
        <v>1</v>
      </c>
      <c r="X290" s="201">
        <f>(W290-W$1132)/(W$1133-W$1132)</f>
        <v>0</v>
      </c>
      <c r="Y290" s="46" t="s">
        <v>136</v>
      </c>
      <c r="Z290" s="194">
        <f t="shared" si="271"/>
        <v>2</v>
      </c>
      <c r="AA290" s="201">
        <f>(Z290-Z$1132)/(Z$1133-Z$1132)</f>
        <v>1</v>
      </c>
      <c r="AB290" s="46" t="s">
        <v>136</v>
      </c>
      <c r="AC290" s="194">
        <f t="shared" si="272"/>
        <v>2</v>
      </c>
      <c r="AD290" s="201">
        <f>(AC290-AC$1132)/(AC$1133-AC$1132)</f>
        <v>1</v>
      </c>
      <c r="AE290" s="46" t="s">
        <v>188</v>
      </c>
      <c r="AF290" s="194">
        <f t="shared" si="273"/>
        <v>1</v>
      </c>
      <c r="AG290" s="201">
        <f>(AF290-AF$1132)/(AF$1133-AF$1132)</f>
        <v>0</v>
      </c>
      <c r="AH290" s="24" t="s">
        <v>67</v>
      </c>
      <c r="AI290" s="194">
        <f>VLOOKUP(AH290,'DATOS DE SOPORTE'!$V$5:$W$8,2,FALSE)</f>
        <v>1</v>
      </c>
      <c r="AJ290" s="201">
        <f>(AI290-AI$1132)/(AI$1133-AI$1132)</f>
        <v>0</v>
      </c>
      <c r="AK290" s="58" t="str">
        <f t="shared" si="265"/>
        <v>Bueno</v>
      </c>
      <c r="AL290" s="196">
        <f>IFERROR(SQRT(($E290-$E$1136)^2+($C290-$C$1136)^2),0)</f>
        <v>0.1449516276316842</v>
      </c>
      <c r="AM290" s="197" t="str">
        <f>IF(AL290&lt;=SMALL($AL$3:$AL$1130,1),"MAS PARECIDO","NO")</f>
        <v>NO</v>
      </c>
      <c r="AN290" s="197" t="str">
        <f>IF(AL290&lt;=SMALL($AL$3:$AL$1130,5),"SIMILAR","NO")</f>
        <v>NO</v>
      </c>
      <c r="AO290" s="197" t="str">
        <f t="shared" si="274"/>
        <v>N/A</v>
      </c>
      <c r="AP290" s="197">
        <f t="shared" si="275"/>
        <v>0</v>
      </c>
      <c r="AQ290" s="198">
        <f t="shared" si="276"/>
        <v>0</v>
      </c>
      <c r="AR290" s="196">
        <f>IFERROR(SQRT(($E290-$E$1136)^2+($H290-$H$1136)^2),0)</f>
        <v>0.33348330859486974</v>
      </c>
      <c r="AS290" s="197" t="str">
        <f>IF(AR290&lt;=SMALL(AR$3:AR$1130,1),"MAS PARECIDO","NO")</f>
        <v>NO</v>
      </c>
      <c r="AT290" s="197" t="str">
        <f>IF(AR290&lt;=SMALL(AR$3:AR$1130,5),"SIMILAR","NO")</f>
        <v>NO</v>
      </c>
      <c r="AU290" s="197" t="str">
        <f t="shared" si="277"/>
        <v>N/A</v>
      </c>
      <c r="AV290" s="197">
        <f t="shared" si="278"/>
        <v>0</v>
      </c>
      <c r="AW290" s="198">
        <f t="shared" si="279"/>
        <v>0</v>
      </c>
      <c r="AX290" s="199">
        <f>IFERROR(SQRT(($E290-$E$1136)^2+($K290-$K$1136)^2),0)</f>
        <v>0.20024985892696659</v>
      </c>
      <c r="AY290" s="197" t="str">
        <f>IF(AX290&lt;=SMALL(AX$3:AX$1130,1),"MAS PARECIDO","NO")</f>
        <v>NO</v>
      </c>
      <c r="AZ290" s="197" t="str">
        <f>IF(AX290&lt;=SMALL(AX$3:AX$1130,5),"SIMILAR","NO")</f>
        <v>NO</v>
      </c>
      <c r="BA290" s="197" t="str">
        <f t="shared" si="280"/>
        <v>N/A</v>
      </c>
      <c r="BB290" s="197">
        <f t="shared" si="281"/>
        <v>0</v>
      </c>
      <c r="BC290" s="198">
        <f t="shared" si="282"/>
        <v>0</v>
      </c>
      <c r="BD290" s="196">
        <f>IFERROR(SQRT(($E290-$E$1136)^2+($O290-$O$1136)^2),0)</f>
        <v>1.0000300009000271E-2</v>
      </c>
      <c r="BE290" s="197" t="str">
        <f>IF(BD290&lt;=SMALL(BD$3:BD$1130,1),"MAS PARECIDO","NO")</f>
        <v>NO</v>
      </c>
      <c r="BF290" s="197" t="str">
        <f>IF(BD290&lt;=SMALL(BD$3:BD$1130,5),"SIMILAR","NO")</f>
        <v>NO</v>
      </c>
      <c r="BG290" s="197" t="str">
        <f t="shared" si="283"/>
        <v>N/A</v>
      </c>
      <c r="BH290" s="197">
        <f t="shared" si="284"/>
        <v>0</v>
      </c>
      <c r="BI290" s="198">
        <f t="shared" si="285"/>
        <v>0</v>
      </c>
      <c r="BJ290" s="199">
        <f>IFERROR(SQRT(($E290-$E$1136)^2+($R290-$R$1136)^2),0)</f>
        <v>1.0000300009000271E-2</v>
      </c>
      <c r="BK290" s="197" t="str">
        <f>IF(BJ290&lt;=SMALL(BJ$3:BJ$1130,1),"MAS PARECIDO","NO")</f>
        <v>NO</v>
      </c>
      <c r="BL290" s="197" t="str">
        <f>IF(BJ290&lt;=SMALL(BJ$3:BJ$1130,5),"SIMILAR","NO")</f>
        <v>NO</v>
      </c>
      <c r="BM290" s="197" t="str">
        <f t="shared" si="286"/>
        <v>N/A</v>
      </c>
      <c r="BN290" s="197">
        <f t="shared" si="287"/>
        <v>0</v>
      </c>
      <c r="BO290" s="198">
        <f t="shared" si="288"/>
        <v>0</v>
      </c>
      <c r="BP290" s="199">
        <f>IFERROR(SQRT(($E290-$E$1136)^2+($U290-$U$1136)^2),0)</f>
        <v>1.0000300009000271E-2</v>
      </c>
      <c r="BQ290" s="197" t="str">
        <f>IF(BP290&lt;=SMALL(BP$3:BP$1130,1),"MAS PARECIDO","NO")</f>
        <v>NO</v>
      </c>
      <c r="BR290" s="197" t="str">
        <f>IF(BP290&lt;=SMALL(BP$3:BP$1130,5),"SIMILAR","NO")</f>
        <v>NO</v>
      </c>
      <c r="BS290" s="197" t="str">
        <f t="shared" si="289"/>
        <v>N/A</v>
      </c>
      <c r="BT290" s="197">
        <f t="shared" si="290"/>
        <v>0</v>
      </c>
      <c r="BU290" s="198">
        <f t="shared" si="291"/>
        <v>0</v>
      </c>
      <c r="BV290" s="199">
        <f>IFERROR(SQRT(($E290-$E$1136)^2+($X290-$X$1136)^2),0)</f>
        <v>1.0000300009000271E-2</v>
      </c>
      <c r="BW290" s="197" t="str">
        <f>IF(BV290&lt;=SMALL(BV$3:BV$1130,1),"MAS PARECIDO","NO")</f>
        <v>NO</v>
      </c>
      <c r="BX290" s="197" t="str">
        <f>IF(BV290&lt;=SMALL(BV$3:BV$1130,5),"SIMILAR","NO")</f>
        <v>NO</v>
      </c>
      <c r="BY290" s="197" t="str">
        <f t="shared" si="292"/>
        <v>N/A</v>
      </c>
      <c r="BZ290" s="197">
        <f t="shared" si="293"/>
        <v>0</v>
      </c>
      <c r="CA290" s="198">
        <f t="shared" si="294"/>
        <v>0</v>
      </c>
      <c r="CB290" s="199">
        <f>IFERROR(SQRT(($E290-$E$1136)^2+($AA290-$AA$1136)^2),0)</f>
        <v>1.0000500017500475</v>
      </c>
      <c r="CC290" s="197" t="str">
        <f>IF(CB290&lt;=SMALL(CB$3:CB$1130,1),"MAS PARECIDO","NO")</f>
        <v>NO</v>
      </c>
      <c r="CD290" s="197" t="str">
        <f>IF(CB290&lt;=SMALL(CB$3:CB$1130,5),"SIMILAR","NO")</f>
        <v>NO</v>
      </c>
      <c r="CE290" s="197" t="str">
        <f t="shared" si="295"/>
        <v>N/A</v>
      </c>
      <c r="CF290" s="197">
        <f t="shared" si="296"/>
        <v>0</v>
      </c>
      <c r="CG290" s="198">
        <f t="shared" si="297"/>
        <v>0</v>
      </c>
      <c r="CH290" s="199">
        <f>IFERROR(SQRT(($E290-$E$1136)^2+($AD290-$AD$1136)^2),0)</f>
        <v>1.0000300009000271E-2</v>
      </c>
      <c r="CI290" s="197" t="str">
        <f>IF(CH290&lt;=SMALL(CH$3:CH$1130,1),"MAS PARECIDO","NO")</f>
        <v>NO</v>
      </c>
      <c r="CJ290" s="197" t="str">
        <f>IF(CH290&lt;=SMALL(CH$3:CH$1130,5),"SIMILAR","NO")</f>
        <v>NO</v>
      </c>
      <c r="CK290" s="197" t="str">
        <f t="shared" si="298"/>
        <v>N/A</v>
      </c>
      <c r="CL290" s="197">
        <f t="shared" si="299"/>
        <v>0</v>
      </c>
      <c r="CM290" s="198">
        <f t="shared" si="300"/>
        <v>0</v>
      </c>
      <c r="CN290" s="199">
        <f>IFERROR(SQRT(($E290-$E$1136)^2+($AG290-$AG$1136)^2),0)</f>
        <v>1.0000500017500475</v>
      </c>
      <c r="CO290" s="197" t="str">
        <f>IF(CN290&lt;=SMALL(CN$3:CN$1130,1),"MAS PARECIDO","NO")</f>
        <v>NO</v>
      </c>
      <c r="CP290" s="197" t="str">
        <f>IF(CN290&lt;=SMALL(CN$3:CN$1130,5),"SIMILAR","NO")</f>
        <v>NO</v>
      </c>
      <c r="CQ290" s="197" t="str">
        <f t="shared" si="301"/>
        <v>N/A</v>
      </c>
      <c r="CR290" s="197">
        <f t="shared" si="302"/>
        <v>0</v>
      </c>
      <c r="CS290" s="198">
        <f t="shared" si="303"/>
        <v>0</v>
      </c>
      <c r="CT290" s="199">
        <f>IFERROR(SQRT(($E290-$E$1136)^2+($AJ290-$AJ$1136)^2),0)</f>
        <v>1.0000300009000271E-2</v>
      </c>
      <c r="CU290" s="197" t="str">
        <f>IF(CT290&lt;=SMALL(CT$3:CT$1130,1),"MAS PARECIDO","NO")</f>
        <v>NO</v>
      </c>
      <c r="CV290" s="197" t="str">
        <f>IF(CT290&lt;=SMALL(CT$3:CT$1130,5),"SIMILAR","NO")</f>
        <v>NO</v>
      </c>
      <c r="CW290" s="197" t="str">
        <f t="shared" si="304"/>
        <v>N/A</v>
      </c>
      <c r="CX290" s="197">
        <f t="shared" si="305"/>
        <v>0</v>
      </c>
      <c r="CY290" s="198">
        <f t="shared" si="306"/>
        <v>0</v>
      </c>
      <c r="CZ290" s="2" t="s">
        <v>1810</v>
      </c>
      <c r="DA290" s="2" t="s">
        <v>1811</v>
      </c>
      <c r="DB290" s="2">
        <v>0</v>
      </c>
      <c r="DC290" s="2" t="s">
        <v>189</v>
      </c>
    </row>
    <row r="291" spans="1:107">
      <c r="A291" s="24" t="s">
        <v>542</v>
      </c>
      <c r="B291" s="46">
        <v>53911</v>
      </c>
      <c r="C291" s="190">
        <f>(B291-$B$1132)/($B$1133-$B$1132)</f>
        <v>5.7751922041063664E-2</v>
      </c>
      <c r="D291" s="46">
        <v>20000</v>
      </c>
      <c r="E291" s="190">
        <f>(D291-$D$1132)/($D$1133-$D$1132)</f>
        <v>3.9971199135974078E-2</v>
      </c>
      <c r="F291" s="46" t="s">
        <v>53</v>
      </c>
      <c r="G291" s="192">
        <f>VLOOKUP(F291,'DATOS DE SOPORTE'!$Y$5:$Z$8,2,FALSE)</f>
        <v>2</v>
      </c>
      <c r="H291" s="190">
        <f>(G291-$G$1132)/($G$1133-$G$1132)</f>
        <v>0.33333333333333331</v>
      </c>
      <c r="I291" s="50">
        <v>1</v>
      </c>
      <c r="J291" s="200">
        <f t="shared" si="266"/>
        <v>1</v>
      </c>
      <c r="K291" s="190">
        <f>(J291-$J$1132)/($J$1133-$J$1132)</f>
        <v>0.2</v>
      </c>
      <c r="L291" s="193" t="str">
        <f t="shared" si="267"/>
        <v>SI</v>
      </c>
      <c r="M291" s="46" t="s">
        <v>56</v>
      </c>
      <c r="N291" s="192">
        <f t="shared" si="268"/>
        <v>1</v>
      </c>
      <c r="O291" s="190">
        <f>(N291-N$1132)/(N$1133-N$1132)</f>
        <v>0</v>
      </c>
      <c r="P291" s="46" t="s">
        <v>58</v>
      </c>
      <c r="Q291" s="192">
        <f t="shared" si="269"/>
        <v>3</v>
      </c>
      <c r="R291" s="190">
        <f>(Q291-Q$1132)/(Q$1133-Q$1132)</f>
        <v>1</v>
      </c>
      <c r="S291" s="46" t="s">
        <v>194</v>
      </c>
      <c r="T291" s="192">
        <f t="shared" si="270"/>
        <v>1</v>
      </c>
      <c r="U291" s="190">
        <f>(T291-T$1132)/(T$1133-T$1132)</f>
        <v>0</v>
      </c>
      <c r="V291" s="46" t="s">
        <v>62</v>
      </c>
      <c r="W291" s="194">
        <f>VLOOKUP(V291,'DATOS DE SOPORTE'!$S$5:$T$10,2,FALSE)</f>
        <v>1</v>
      </c>
      <c r="X291" s="201">
        <f>(W291-W$1132)/(W$1133-W$1132)</f>
        <v>0</v>
      </c>
      <c r="Y291" s="46" t="s">
        <v>136</v>
      </c>
      <c r="Z291" s="194">
        <f t="shared" si="271"/>
        <v>2</v>
      </c>
      <c r="AA291" s="201">
        <f>(Z291-Z$1132)/(Z$1133-Z$1132)</f>
        <v>1</v>
      </c>
      <c r="AB291" s="46" t="s">
        <v>136</v>
      </c>
      <c r="AC291" s="194">
        <f t="shared" si="272"/>
        <v>2</v>
      </c>
      <c r="AD291" s="201">
        <f>(AC291-AC$1132)/(AC$1133-AC$1132)</f>
        <v>1</v>
      </c>
      <c r="AE291" s="46" t="s">
        <v>188</v>
      </c>
      <c r="AF291" s="194">
        <f t="shared" si="273"/>
        <v>1</v>
      </c>
      <c r="AG291" s="201">
        <f>(AF291-AF$1132)/(AF$1133-AF$1132)</f>
        <v>0</v>
      </c>
      <c r="AH291" s="24" t="s">
        <v>67</v>
      </c>
      <c r="AI291" s="194">
        <f>VLOOKUP(AH291,'DATOS DE SOPORTE'!$V$5:$W$8,2,FALSE)</f>
        <v>1</v>
      </c>
      <c r="AJ291" s="201">
        <f>(AI291-AI$1132)/(AI$1133-AI$1132)</f>
        <v>0</v>
      </c>
      <c r="AK291" s="58" t="str">
        <f t="shared" si="265"/>
        <v>Bueno</v>
      </c>
      <c r="AL291" s="196">
        <f>IFERROR(SQRT(($E291-$E$1136)^2+($C291-$C$1136)^2),0)</f>
        <v>0.15271886741479926</v>
      </c>
      <c r="AM291" s="197" t="str">
        <f>IF(AL291&lt;=SMALL($AL$3:$AL$1130,1),"MAS PARECIDO","NO")</f>
        <v>NO</v>
      </c>
      <c r="AN291" s="197" t="str">
        <f>IF(AL291&lt;=SMALL($AL$3:$AL$1130,5),"SIMILAR","NO")</f>
        <v>NO</v>
      </c>
      <c r="AO291" s="197" t="str">
        <f t="shared" si="274"/>
        <v>N/A</v>
      </c>
      <c r="AP291" s="197">
        <f t="shared" si="275"/>
        <v>0</v>
      </c>
      <c r="AQ291" s="198">
        <f t="shared" si="276"/>
        <v>0</v>
      </c>
      <c r="AR291" s="196">
        <f>IFERROR(SQRT(($E291-$E$1136)^2+($H291-$H$1136)^2),0)</f>
        <v>4.0001200036001078E-2</v>
      </c>
      <c r="AS291" s="197" t="str">
        <f>IF(AR291&lt;=SMALL(AR$3:AR$1130,1),"MAS PARECIDO","NO")</f>
        <v>NO</v>
      </c>
      <c r="AT291" s="197" t="str">
        <f>IF(AR291&lt;=SMALL(AR$3:AR$1130,5),"SIMILAR","NO")</f>
        <v>NO</v>
      </c>
      <c r="AU291" s="197" t="str">
        <f t="shared" si="277"/>
        <v>N/A</v>
      </c>
      <c r="AV291" s="197">
        <f t="shared" si="278"/>
        <v>0</v>
      </c>
      <c r="AW291" s="198">
        <f t="shared" si="279"/>
        <v>0</v>
      </c>
      <c r="AX291" s="199">
        <f>IFERROR(SQRT(($E291-$E$1136)^2+($K291-$K$1136)^2),0)</f>
        <v>4.0001200036001078E-2</v>
      </c>
      <c r="AY291" s="197" t="str">
        <f>IF(AX291&lt;=SMALL(AX$3:AX$1130,1),"MAS PARECIDO","NO")</f>
        <v>NO</v>
      </c>
      <c r="AZ291" s="197" t="str">
        <f>IF(AX291&lt;=SMALL(AX$3:AX$1130,5),"SIMILAR","NO")</f>
        <v>NO</v>
      </c>
      <c r="BA291" s="197" t="str">
        <f t="shared" si="280"/>
        <v>N/A</v>
      </c>
      <c r="BB291" s="197">
        <f t="shared" si="281"/>
        <v>0</v>
      </c>
      <c r="BC291" s="198">
        <f t="shared" si="282"/>
        <v>0</v>
      </c>
      <c r="BD291" s="196">
        <f>IFERROR(SQRT(($E291-$E$1136)^2+($O291-$O$1136)^2),0)</f>
        <v>1.0007997282195475</v>
      </c>
      <c r="BE291" s="197" t="str">
        <f>IF(BD291&lt;=SMALL(BD$3:BD$1130,1),"MAS PARECIDO","NO")</f>
        <v>NO</v>
      </c>
      <c r="BF291" s="197" t="str">
        <f>IF(BD291&lt;=SMALL(BD$3:BD$1130,5),"SIMILAR","NO")</f>
        <v>NO</v>
      </c>
      <c r="BG291" s="197" t="str">
        <f t="shared" si="283"/>
        <v>N/A</v>
      </c>
      <c r="BH291" s="197">
        <f t="shared" si="284"/>
        <v>0</v>
      </c>
      <c r="BI291" s="198">
        <f t="shared" si="285"/>
        <v>0</v>
      </c>
      <c r="BJ291" s="199">
        <f>IFERROR(SQRT(($E291-$E$1136)^2+($R291-$R$1136)^2),0)</f>
        <v>0.50159754385794209</v>
      </c>
      <c r="BK291" s="197" t="str">
        <f>IF(BJ291&lt;=SMALL(BJ$3:BJ$1130,1),"MAS PARECIDO","NO")</f>
        <v>NO</v>
      </c>
      <c r="BL291" s="197" t="str">
        <f>IF(BJ291&lt;=SMALL(BJ$3:BJ$1130,5),"SIMILAR","NO")</f>
        <v>NO</v>
      </c>
      <c r="BM291" s="197" t="str">
        <f t="shared" si="286"/>
        <v>N/A</v>
      </c>
      <c r="BN291" s="197">
        <f t="shared" si="287"/>
        <v>0</v>
      </c>
      <c r="BO291" s="198">
        <f t="shared" si="288"/>
        <v>0</v>
      </c>
      <c r="BP291" s="199">
        <f>IFERROR(SQRT(($E291-$E$1136)^2+($U291-$U$1136)^2),0)</f>
        <v>4.0001200036001078E-2</v>
      </c>
      <c r="BQ291" s="197" t="str">
        <f>IF(BP291&lt;=SMALL(BP$3:BP$1130,1),"MAS PARECIDO","NO")</f>
        <v>NO</v>
      </c>
      <c r="BR291" s="197" t="str">
        <f>IF(BP291&lt;=SMALL(BP$3:BP$1130,5),"SIMILAR","NO")</f>
        <v>NO</v>
      </c>
      <c r="BS291" s="197" t="str">
        <f t="shared" si="289"/>
        <v>N/A</v>
      </c>
      <c r="BT291" s="197">
        <f t="shared" si="290"/>
        <v>0</v>
      </c>
      <c r="BU291" s="198">
        <f t="shared" si="291"/>
        <v>0</v>
      </c>
      <c r="BV291" s="199">
        <f>IFERROR(SQRT(($E291-$E$1136)^2+($X291-$X$1136)^2),0)</f>
        <v>4.0001200036001078E-2</v>
      </c>
      <c r="BW291" s="197" t="str">
        <f>IF(BV291&lt;=SMALL(BV$3:BV$1130,1),"MAS PARECIDO","NO")</f>
        <v>NO</v>
      </c>
      <c r="BX291" s="197" t="str">
        <f>IF(BV291&lt;=SMALL(BV$3:BV$1130,5),"SIMILAR","NO")</f>
        <v>NO</v>
      </c>
      <c r="BY291" s="197" t="str">
        <f t="shared" si="292"/>
        <v>N/A</v>
      </c>
      <c r="BZ291" s="197">
        <f t="shared" si="293"/>
        <v>0</v>
      </c>
      <c r="CA291" s="198">
        <f t="shared" si="294"/>
        <v>0</v>
      </c>
      <c r="CB291" s="199">
        <f>IFERROR(SQRT(($E291-$E$1136)^2+($AA291-$AA$1136)^2),0)</f>
        <v>1.0007997282195475</v>
      </c>
      <c r="CC291" s="197" t="str">
        <f>IF(CB291&lt;=SMALL(CB$3:CB$1130,1),"MAS PARECIDO","NO")</f>
        <v>NO</v>
      </c>
      <c r="CD291" s="197" t="str">
        <f>IF(CB291&lt;=SMALL(CB$3:CB$1130,5),"SIMILAR","NO")</f>
        <v>NO</v>
      </c>
      <c r="CE291" s="197" t="str">
        <f t="shared" si="295"/>
        <v>N/A</v>
      </c>
      <c r="CF291" s="197">
        <f t="shared" si="296"/>
        <v>0</v>
      </c>
      <c r="CG291" s="198">
        <f t="shared" si="297"/>
        <v>0</v>
      </c>
      <c r="CH291" s="199">
        <f>IFERROR(SQRT(($E291-$E$1136)^2+($AD291-$AD$1136)^2),0)</f>
        <v>4.0001200036001078E-2</v>
      </c>
      <c r="CI291" s="197" t="str">
        <f>IF(CH291&lt;=SMALL(CH$3:CH$1130,1),"MAS PARECIDO","NO")</f>
        <v>NO</v>
      </c>
      <c r="CJ291" s="197" t="str">
        <f>IF(CH291&lt;=SMALL(CH$3:CH$1130,5),"SIMILAR","NO")</f>
        <v>NO</v>
      </c>
      <c r="CK291" s="197" t="str">
        <f t="shared" si="298"/>
        <v>N/A</v>
      </c>
      <c r="CL291" s="197">
        <f t="shared" si="299"/>
        <v>0</v>
      </c>
      <c r="CM291" s="198">
        <f t="shared" si="300"/>
        <v>0</v>
      </c>
      <c r="CN291" s="199">
        <f>IFERROR(SQRT(($E291-$E$1136)^2+($AG291-$AG$1136)^2),0)</f>
        <v>1.0007997282195475</v>
      </c>
      <c r="CO291" s="197" t="str">
        <f>IF(CN291&lt;=SMALL(CN$3:CN$1130,1),"MAS PARECIDO","NO")</f>
        <v>NO</v>
      </c>
      <c r="CP291" s="197" t="str">
        <f>IF(CN291&lt;=SMALL(CN$3:CN$1130,5),"SIMILAR","NO")</f>
        <v>NO</v>
      </c>
      <c r="CQ291" s="197" t="str">
        <f t="shared" si="301"/>
        <v>N/A</v>
      </c>
      <c r="CR291" s="197">
        <f t="shared" si="302"/>
        <v>0</v>
      </c>
      <c r="CS291" s="198">
        <f t="shared" si="303"/>
        <v>0</v>
      </c>
      <c r="CT291" s="199">
        <f>IFERROR(SQRT(($E291-$E$1136)^2+($AJ291-$AJ$1136)^2),0)</f>
        <v>4.0001200036001078E-2</v>
      </c>
      <c r="CU291" s="197" t="str">
        <f>IF(CT291&lt;=SMALL(CT$3:CT$1130,1),"MAS PARECIDO","NO")</f>
        <v>NO</v>
      </c>
      <c r="CV291" s="197" t="str">
        <f>IF(CT291&lt;=SMALL(CT$3:CT$1130,5),"SIMILAR","NO")</f>
        <v>NO</v>
      </c>
      <c r="CW291" s="197" t="str">
        <f t="shared" si="304"/>
        <v>N/A</v>
      </c>
      <c r="CX291" s="197">
        <f t="shared" si="305"/>
        <v>0</v>
      </c>
      <c r="CY291" s="198">
        <f t="shared" si="306"/>
        <v>0</v>
      </c>
      <c r="CZ291" s="2" t="s">
        <v>1812</v>
      </c>
      <c r="DA291" s="2" t="s">
        <v>1813</v>
      </c>
      <c r="DB291" s="2">
        <v>0</v>
      </c>
      <c r="DC291" s="2" t="s">
        <v>189</v>
      </c>
    </row>
    <row r="292" spans="1:107">
      <c r="A292" s="24" t="s">
        <v>543</v>
      </c>
      <c r="B292" s="46">
        <v>49229</v>
      </c>
      <c r="C292" s="190">
        <f>(B292-$B$1132)/($B$1133-$B$1132)</f>
        <v>5.2279070406810201E-2</v>
      </c>
      <c r="D292" s="46">
        <v>5000</v>
      </c>
      <c r="E292" s="190">
        <f>(D292-$D$1132)/($D$1133-$D$1132)</f>
        <v>9.9702991089732698E-3</v>
      </c>
      <c r="F292" s="46" t="s">
        <v>53</v>
      </c>
      <c r="G292" s="192">
        <f>VLOOKUP(F292,'DATOS DE SOPORTE'!$Y$5:$Z$8,2,FALSE)</f>
        <v>2</v>
      </c>
      <c r="H292" s="190">
        <f>(G292-$G$1132)/($G$1133-$G$1132)</f>
        <v>0.33333333333333331</v>
      </c>
      <c r="I292" s="50">
        <v>1</v>
      </c>
      <c r="J292" s="200">
        <f t="shared" si="266"/>
        <v>1</v>
      </c>
      <c r="K292" s="190">
        <f>(J292-$J$1132)/($J$1133-$J$1132)</f>
        <v>0.2</v>
      </c>
      <c r="L292" s="193" t="str">
        <f t="shared" si="267"/>
        <v>SI</v>
      </c>
      <c r="M292" s="46" t="s">
        <v>192</v>
      </c>
      <c r="N292" s="192">
        <f t="shared" si="268"/>
        <v>2</v>
      </c>
      <c r="O292" s="190">
        <f>(N292-N$1132)/(N$1133-N$1132)</f>
        <v>1</v>
      </c>
      <c r="P292" s="46" t="s">
        <v>196</v>
      </c>
      <c r="Q292" s="192">
        <f t="shared" si="269"/>
        <v>1</v>
      </c>
      <c r="R292" s="190">
        <f>(Q292-Q$1132)/(Q$1133-Q$1132)</f>
        <v>0</v>
      </c>
      <c r="S292" s="46" t="s">
        <v>194</v>
      </c>
      <c r="T292" s="192">
        <f t="shared" si="270"/>
        <v>1</v>
      </c>
      <c r="U292" s="190">
        <f>(T292-T$1132)/(T$1133-T$1132)</f>
        <v>0</v>
      </c>
      <c r="V292" s="46" t="s">
        <v>62</v>
      </c>
      <c r="W292" s="194">
        <f>VLOOKUP(V292,'DATOS DE SOPORTE'!$S$5:$T$10,2,FALSE)</f>
        <v>1</v>
      </c>
      <c r="X292" s="201">
        <f>(W292-W$1132)/(W$1133-W$1132)</f>
        <v>0</v>
      </c>
      <c r="Y292" s="46" t="s">
        <v>188</v>
      </c>
      <c r="Z292" s="194">
        <f t="shared" si="271"/>
        <v>1</v>
      </c>
      <c r="AA292" s="201">
        <f>(Z292-Z$1132)/(Z$1133-Z$1132)</f>
        <v>0</v>
      </c>
      <c r="AB292" s="46" t="s">
        <v>188</v>
      </c>
      <c r="AC292" s="194">
        <f t="shared" si="272"/>
        <v>1</v>
      </c>
      <c r="AD292" s="201">
        <f>(AC292-AC$1132)/(AC$1133-AC$1132)</f>
        <v>0</v>
      </c>
      <c r="AE292" s="46" t="s">
        <v>188</v>
      </c>
      <c r="AF292" s="194">
        <f t="shared" si="273"/>
        <v>1</v>
      </c>
      <c r="AG292" s="201">
        <f>(AF292-AF$1132)/(AF$1133-AF$1132)</f>
        <v>0</v>
      </c>
      <c r="AH292" s="24" t="s">
        <v>67</v>
      </c>
      <c r="AI292" s="194">
        <f>VLOOKUP(AH292,'DATOS DE SOPORTE'!$V$5:$W$8,2,FALSE)</f>
        <v>1</v>
      </c>
      <c r="AJ292" s="201">
        <f>(AI292-AI$1132)/(AI$1133-AI$1132)</f>
        <v>0</v>
      </c>
      <c r="AK292" s="58" t="str">
        <f t="shared" si="265"/>
        <v>Bueno</v>
      </c>
      <c r="AL292" s="196">
        <f>IFERROR(SQRT(($E292-$E$1136)^2+($C292-$C$1136)^2),0)</f>
        <v>0.15318671612913753</v>
      </c>
      <c r="AM292" s="197" t="str">
        <f>IF(AL292&lt;=SMALL($AL$3:$AL$1130,1),"MAS PARECIDO","NO")</f>
        <v>NO</v>
      </c>
      <c r="AN292" s="197" t="str">
        <f>IF(AL292&lt;=SMALL($AL$3:$AL$1130,5),"SIMILAR","NO")</f>
        <v>NO</v>
      </c>
      <c r="AO292" s="197" t="str">
        <f t="shared" si="274"/>
        <v>N/A</v>
      </c>
      <c r="AP292" s="197">
        <f t="shared" si="275"/>
        <v>0</v>
      </c>
      <c r="AQ292" s="198">
        <f t="shared" si="276"/>
        <v>0</v>
      </c>
      <c r="AR292" s="196">
        <f>IFERROR(SQRT(($E292-$E$1136)^2+($H292-$H$1136)^2),0)</f>
        <v>1.0000300009000271E-2</v>
      </c>
      <c r="AS292" s="197" t="str">
        <f>IF(AR292&lt;=SMALL(AR$3:AR$1130,1),"MAS PARECIDO","NO")</f>
        <v>NO</v>
      </c>
      <c r="AT292" s="197" t="str">
        <f>IF(AR292&lt;=SMALL(AR$3:AR$1130,5),"SIMILAR","NO")</f>
        <v>NO</v>
      </c>
      <c r="AU292" s="197" t="str">
        <f t="shared" si="277"/>
        <v>N/A</v>
      </c>
      <c r="AV292" s="197">
        <f t="shared" si="278"/>
        <v>0</v>
      </c>
      <c r="AW292" s="198">
        <f t="shared" si="279"/>
        <v>0</v>
      </c>
      <c r="AX292" s="199">
        <f>IFERROR(SQRT(($E292-$E$1136)^2+($K292-$K$1136)^2),0)</f>
        <v>1.0000300009000271E-2</v>
      </c>
      <c r="AY292" s="197" t="str">
        <f>IF(AX292&lt;=SMALL(AX$3:AX$1130,1),"MAS PARECIDO","NO")</f>
        <v>NO</v>
      </c>
      <c r="AZ292" s="197" t="str">
        <f>IF(AX292&lt;=SMALL(AX$3:AX$1130,5),"SIMILAR","NO")</f>
        <v>NO</v>
      </c>
      <c r="BA292" s="197" t="str">
        <f t="shared" si="280"/>
        <v>N/A</v>
      </c>
      <c r="BB292" s="197">
        <f t="shared" si="281"/>
        <v>0</v>
      </c>
      <c r="BC292" s="198">
        <f t="shared" si="282"/>
        <v>0</v>
      </c>
      <c r="BD292" s="196">
        <f>IFERROR(SQRT(($E292-$E$1136)^2+($O292-$O$1136)^2),0)</f>
        <v>1.0000300009000271E-2</v>
      </c>
      <c r="BE292" s="197" t="str">
        <f>IF(BD292&lt;=SMALL(BD$3:BD$1130,1),"MAS PARECIDO","NO")</f>
        <v>NO</v>
      </c>
      <c r="BF292" s="197" t="str">
        <f>IF(BD292&lt;=SMALL(BD$3:BD$1130,5),"SIMILAR","NO")</f>
        <v>NO</v>
      </c>
      <c r="BG292" s="197" t="str">
        <f t="shared" si="283"/>
        <v>N/A</v>
      </c>
      <c r="BH292" s="197">
        <f t="shared" si="284"/>
        <v>0</v>
      </c>
      <c r="BI292" s="198">
        <f t="shared" si="285"/>
        <v>0</v>
      </c>
      <c r="BJ292" s="199">
        <f>IFERROR(SQRT(($E292-$E$1136)^2+($R292-$R$1136)^2),0)</f>
        <v>0.5000999960010698</v>
      </c>
      <c r="BK292" s="197" t="str">
        <f>IF(BJ292&lt;=SMALL(BJ$3:BJ$1130,1),"MAS PARECIDO","NO")</f>
        <v>NO</v>
      </c>
      <c r="BL292" s="197" t="str">
        <f>IF(BJ292&lt;=SMALL(BJ$3:BJ$1130,5),"SIMILAR","NO")</f>
        <v>NO</v>
      </c>
      <c r="BM292" s="197" t="str">
        <f t="shared" si="286"/>
        <v>N/A</v>
      </c>
      <c r="BN292" s="197">
        <f t="shared" si="287"/>
        <v>0</v>
      </c>
      <c r="BO292" s="198">
        <f t="shared" si="288"/>
        <v>0</v>
      </c>
      <c r="BP292" s="199">
        <f>IFERROR(SQRT(($E292-$E$1136)^2+($U292-$U$1136)^2),0)</f>
        <v>1.0000300009000271E-2</v>
      </c>
      <c r="BQ292" s="197" t="str">
        <f>IF(BP292&lt;=SMALL(BP$3:BP$1130,1),"MAS PARECIDO","NO")</f>
        <v>NO</v>
      </c>
      <c r="BR292" s="197" t="str">
        <f>IF(BP292&lt;=SMALL(BP$3:BP$1130,5),"SIMILAR","NO")</f>
        <v>NO</v>
      </c>
      <c r="BS292" s="197" t="str">
        <f t="shared" si="289"/>
        <v>N/A</v>
      </c>
      <c r="BT292" s="197">
        <f t="shared" si="290"/>
        <v>0</v>
      </c>
      <c r="BU292" s="198">
        <f t="shared" si="291"/>
        <v>0</v>
      </c>
      <c r="BV292" s="199">
        <f>IFERROR(SQRT(($E292-$E$1136)^2+($X292-$X$1136)^2),0)</f>
        <v>1.0000300009000271E-2</v>
      </c>
      <c r="BW292" s="197" t="str">
        <f>IF(BV292&lt;=SMALL(BV$3:BV$1130,1),"MAS PARECIDO","NO")</f>
        <v>NO</v>
      </c>
      <c r="BX292" s="197" t="str">
        <f>IF(BV292&lt;=SMALL(BV$3:BV$1130,5),"SIMILAR","NO")</f>
        <v>NO</v>
      </c>
      <c r="BY292" s="197" t="str">
        <f t="shared" si="292"/>
        <v>N/A</v>
      </c>
      <c r="BZ292" s="197">
        <f t="shared" si="293"/>
        <v>0</v>
      </c>
      <c r="CA292" s="198">
        <f t="shared" si="294"/>
        <v>0</v>
      </c>
      <c r="CB292" s="199">
        <f>IFERROR(SQRT(($E292-$E$1136)^2+($AA292-$AA$1136)^2),0)</f>
        <v>1.0000300009000271E-2</v>
      </c>
      <c r="CC292" s="197" t="str">
        <f>IF(CB292&lt;=SMALL(CB$3:CB$1130,1),"MAS PARECIDO","NO")</f>
        <v>NO</v>
      </c>
      <c r="CD292" s="197" t="str">
        <f>IF(CB292&lt;=SMALL(CB$3:CB$1130,5),"SIMILAR","NO")</f>
        <v>NO</v>
      </c>
      <c r="CE292" s="197" t="str">
        <f t="shared" si="295"/>
        <v>N/A</v>
      </c>
      <c r="CF292" s="197">
        <f t="shared" si="296"/>
        <v>0</v>
      </c>
      <c r="CG292" s="198">
        <f t="shared" si="297"/>
        <v>0</v>
      </c>
      <c r="CH292" s="199">
        <f>IFERROR(SQRT(($E292-$E$1136)^2+($AD292-$AD$1136)^2),0)</f>
        <v>1.0000500017500475</v>
      </c>
      <c r="CI292" s="197" t="str">
        <f>IF(CH292&lt;=SMALL(CH$3:CH$1130,1),"MAS PARECIDO","NO")</f>
        <v>NO</v>
      </c>
      <c r="CJ292" s="197" t="str">
        <f>IF(CH292&lt;=SMALL(CH$3:CH$1130,5),"SIMILAR","NO")</f>
        <v>NO</v>
      </c>
      <c r="CK292" s="197" t="str">
        <f t="shared" si="298"/>
        <v>N/A</v>
      </c>
      <c r="CL292" s="197">
        <f t="shared" si="299"/>
        <v>0</v>
      </c>
      <c r="CM292" s="198">
        <f t="shared" si="300"/>
        <v>0</v>
      </c>
      <c r="CN292" s="199">
        <f>IFERROR(SQRT(($E292-$E$1136)^2+($AG292-$AG$1136)^2),0)</f>
        <v>1.0000500017500475</v>
      </c>
      <c r="CO292" s="197" t="str">
        <f>IF(CN292&lt;=SMALL(CN$3:CN$1130,1),"MAS PARECIDO","NO")</f>
        <v>NO</v>
      </c>
      <c r="CP292" s="197" t="str">
        <f>IF(CN292&lt;=SMALL(CN$3:CN$1130,5),"SIMILAR","NO")</f>
        <v>NO</v>
      </c>
      <c r="CQ292" s="197" t="str">
        <f t="shared" si="301"/>
        <v>N/A</v>
      </c>
      <c r="CR292" s="197">
        <f t="shared" si="302"/>
        <v>0</v>
      </c>
      <c r="CS292" s="198">
        <f t="shared" si="303"/>
        <v>0</v>
      </c>
      <c r="CT292" s="199">
        <f>IFERROR(SQRT(($E292-$E$1136)^2+($AJ292-$AJ$1136)^2),0)</f>
        <v>1.0000300009000271E-2</v>
      </c>
      <c r="CU292" s="197" t="str">
        <f>IF(CT292&lt;=SMALL(CT$3:CT$1130,1),"MAS PARECIDO","NO")</f>
        <v>NO</v>
      </c>
      <c r="CV292" s="197" t="str">
        <f>IF(CT292&lt;=SMALL(CT$3:CT$1130,5),"SIMILAR","NO")</f>
        <v>NO</v>
      </c>
      <c r="CW292" s="197" t="str">
        <f t="shared" si="304"/>
        <v>N/A</v>
      </c>
      <c r="CX292" s="197">
        <f t="shared" si="305"/>
        <v>0</v>
      </c>
      <c r="CY292" s="198">
        <f t="shared" si="306"/>
        <v>0</v>
      </c>
      <c r="CZ292" s="2" t="s">
        <v>1814</v>
      </c>
      <c r="DA292" s="2" t="s">
        <v>1815</v>
      </c>
      <c r="DB292" s="2">
        <v>0</v>
      </c>
      <c r="DC292" s="2" t="s">
        <v>189</v>
      </c>
    </row>
    <row r="293" spans="1:107">
      <c r="A293" s="24" t="s">
        <v>544</v>
      </c>
      <c r="B293" s="46">
        <v>27960</v>
      </c>
      <c r="C293" s="190">
        <f>(B293-$B$1132)/($B$1133-$B$1132)</f>
        <v>2.7417455411308942E-2</v>
      </c>
      <c r="D293" s="46">
        <v>8000</v>
      </c>
      <c r="E293" s="190">
        <f>(D293-$D$1132)/($D$1133-$D$1132)</f>
        <v>1.597047911437343E-2</v>
      </c>
      <c r="F293" s="46" t="s">
        <v>53</v>
      </c>
      <c r="G293" s="192">
        <f>VLOOKUP(F293,'DATOS DE SOPORTE'!$Y$5:$Z$8,2,FALSE)</f>
        <v>2</v>
      </c>
      <c r="H293" s="190">
        <f>(G293-$G$1132)/($G$1133-$G$1132)</f>
        <v>0.33333333333333331</v>
      </c>
      <c r="I293" s="50">
        <v>3</v>
      </c>
      <c r="J293" s="200">
        <f t="shared" si="266"/>
        <v>3</v>
      </c>
      <c r="K293" s="190">
        <f>(J293-$J$1132)/($J$1133-$J$1132)</f>
        <v>0.6</v>
      </c>
      <c r="L293" s="193" t="str">
        <f t="shared" si="267"/>
        <v>SI</v>
      </c>
      <c r="M293" s="46" t="s">
        <v>192</v>
      </c>
      <c r="N293" s="192">
        <f t="shared" si="268"/>
        <v>2</v>
      </c>
      <c r="O293" s="190">
        <f>(N293-N$1132)/(N$1133-N$1132)</f>
        <v>1</v>
      </c>
      <c r="P293" s="46" t="s">
        <v>193</v>
      </c>
      <c r="Q293" s="192">
        <f t="shared" si="269"/>
        <v>2</v>
      </c>
      <c r="R293" s="190">
        <f>(Q293-Q$1132)/(Q$1133-Q$1132)</f>
        <v>0.5</v>
      </c>
      <c r="S293" s="46" t="s">
        <v>194</v>
      </c>
      <c r="T293" s="192">
        <f t="shared" si="270"/>
        <v>1</v>
      </c>
      <c r="U293" s="190">
        <f>(T293-T$1132)/(T$1133-T$1132)</f>
        <v>0</v>
      </c>
      <c r="V293" s="46" t="s">
        <v>62</v>
      </c>
      <c r="W293" s="194">
        <f>VLOOKUP(V293,'DATOS DE SOPORTE'!$S$5:$T$10,2,FALSE)</f>
        <v>1</v>
      </c>
      <c r="X293" s="201">
        <f>(W293-W$1132)/(W$1133-W$1132)</f>
        <v>0</v>
      </c>
      <c r="Y293" s="46" t="s">
        <v>136</v>
      </c>
      <c r="Z293" s="194">
        <f t="shared" si="271"/>
        <v>2</v>
      </c>
      <c r="AA293" s="201">
        <f>(Z293-Z$1132)/(Z$1133-Z$1132)</f>
        <v>1</v>
      </c>
      <c r="AB293" s="46" t="s">
        <v>188</v>
      </c>
      <c r="AC293" s="194">
        <f t="shared" si="272"/>
        <v>1</v>
      </c>
      <c r="AD293" s="201">
        <f>(AC293-AC$1132)/(AC$1133-AC$1132)</f>
        <v>0</v>
      </c>
      <c r="AE293" s="46" t="s">
        <v>188</v>
      </c>
      <c r="AF293" s="194">
        <f t="shared" si="273"/>
        <v>1</v>
      </c>
      <c r="AG293" s="201">
        <f>(AF293-AF$1132)/(AF$1133-AF$1132)</f>
        <v>0</v>
      </c>
      <c r="AH293" s="24" t="s">
        <v>67</v>
      </c>
      <c r="AI293" s="194">
        <f>VLOOKUP(AH293,'DATOS DE SOPORTE'!$V$5:$W$8,2,FALSE)</f>
        <v>1</v>
      </c>
      <c r="AJ293" s="201">
        <f>(AI293-AI$1132)/(AI$1133-AI$1132)</f>
        <v>0</v>
      </c>
      <c r="AK293" s="58" t="str">
        <f t="shared" si="265"/>
        <v>Muy malo</v>
      </c>
      <c r="AL293" s="196">
        <f>IFERROR(SQRT(($E293-$E$1136)^2+($C293-$C$1136)^2),0)</f>
        <v>0.17844038124238609</v>
      </c>
      <c r="AM293" s="197" t="str">
        <f>IF(AL293&lt;=SMALL($AL$3:$AL$1130,1),"MAS PARECIDO","NO")</f>
        <v>NO</v>
      </c>
      <c r="AN293" s="197" t="str">
        <f>IF(AL293&lt;=SMALL($AL$3:$AL$1130,5),"SIMILAR","NO")</f>
        <v>NO</v>
      </c>
      <c r="AO293" s="197" t="str">
        <f t="shared" si="274"/>
        <v>N/A</v>
      </c>
      <c r="AP293" s="197">
        <f t="shared" si="275"/>
        <v>0</v>
      </c>
      <c r="AQ293" s="198">
        <f t="shared" si="276"/>
        <v>0</v>
      </c>
      <c r="AR293" s="196">
        <f>IFERROR(SQRT(($E293-$E$1136)^2+($H293-$H$1136)^2),0)</f>
        <v>1.600048001440043E-2</v>
      </c>
      <c r="AS293" s="197" t="str">
        <f>IF(AR293&lt;=SMALL(AR$3:AR$1130,1),"MAS PARECIDO","NO")</f>
        <v>NO</v>
      </c>
      <c r="AT293" s="197" t="str">
        <f>IF(AR293&lt;=SMALL(AR$3:AR$1130,5),"SIMILAR","NO")</f>
        <v>NO</v>
      </c>
      <c r="AU293" s="197" t="str">
        <f t="shared" si="277"/>
        <v>N/A</v>
      </c>
      <c r="AV293" s="197">
        <f t="shared" si="278"/>
        <v>0</v>
      </c>
      <c r="AW293" s="198">
        <f t="shared" si="279"/>
        <v>0</v>
      </c>
      <c r="AX293" s="199">
        <f>IFERROR(SQRT(($E293-$E$1136)^2+($K293-$K$1136)^2),0)</f>
        <v>0.40031989128781897</v>
      </c>
      <c r="AY293" s="197" t="str">
        <f>IF(AX293&lt;=SMALL(AX$3:AX$1130,1),"MAS PARECIDO","NO")</f>
        <v>NO</v>
      </c>
      <c r="AZ293" s="197" t="str">
        <f>IF(AX293&lt;=SMALL(AX$3:AX$1130,5),"SIMILAR","NO")</f>
        <v>NO</v>
      </c>
      <c r="BA293" s="197" t="str">
        <f t="shared" si="280"/>
        <v>N/A</v>
      </c>
      <c r="BB293" s="197">
        <f t="shared" si="281"/>
        <v>0</v>
      </c>
      <c r="BC293" s="198">
        <f t="shared" si="282"/>
        <v>0</v>
      </c>
      <c r="BD293" s="196">
        <f>IFERROR(SQRT(($E293-$E$1136)^2+($O293-$O$1136)^2),0)</f>
        <v>1.600048001440043E-2</v>
      </c>
      <c r="BE293" s="197" t="str">
        <f>IF(BD293&lt;=SMALL(BD$3:BD$1130,1),"MAS PARECIDO","NO")</f>
        <v>NO</v>
      </c>
      <c r="BF293" s="197" t="str">
        <f>IF(BD293&lt;=SMALL(BD$3:BD$1130,5),"SIMILAR","NO")</f>
        <v>NO</v>
      </c>
      <c r="BG293" s="197" t="str">
        <f t="shared" si="283"/>
        <v>N/A</v>
      </c>
      <c r="BH293" s="197">
        <f t="shared" si="284"/>
        <v>0</v>
      </c>
      <c r="BI293" s="198">
        <f t="shared" si="285"/>
        <v>0</v>
      </c>
      <c r="BJ293" s="199">
        <f>IFERROR(SQRT(($E293-$E$1136)^2+($R293-$R$1136)^2),0)</f>
        <v>1.600048001440043E-2</v>
      </c>
      <c r="BK293" s="197" t="str">
        <f>IF(BJ293&lt;=SMALL(BJ$3:BJ$1130,1),"MAS PARECIDO","NO")</f>
        <v>NO</v>
      </c>
      <c r="BL293" s="197" t="str">
        <f>IF(BJ293&lt;=SMALL(BJ$3:BJ$1130,5),"SIMILAR","NO")</f>
        <v>NO</v>
      </c>
      <c r="BM293" s="197" t="str">
        <f t="shared" si="286"/>
        <v>N/A</v>
      </c>
      <c r="BN293" s="197">
        <f t="shared" si="287"/>
        <v>0</v>
      </c>
      <c r="BO293" s="198">
        <f t="shared" si="288"/>
        <v>0</v>
      </c>
      <c r="BP293" s="199">
        <f>IFERROR(SQRT(($E293-$E$1136)^2+($U293-$U$1136)^2),0)</f>
        <v>1.600048001440043E-2</v>
      </c>
      <c r="BQ293" s="197" t="str">
        <f>IF(BP293&lt;=SMALL(BP$3:BP$1130,1),"MAS PARECIDO","NO")</f>
        <v>NO</v>
      </c>
      <c r="BR293" s="197" t="str">
        <f>IF(BP293&lt;=SMALL(BP$3:BP$1130,5),"SIMILAR","NO")</f>
        <v>NO</v>
      </c>
      <c r="BS293" s="197" t="str">
        <f t="shared" si="289"/>
        <v>N/A</v>
      </c>
      <c r="BT293" s="197">
        <f t="shared" si="290"/>
        <v>0</v>
      </c>
      <c r="BU293" s="198">
        <f t="shared" si="291"/>
        <v>0</v>
      </c>
      <c r="BV293" s="199">
        <f>IFERROR(SQRT(($E293-$E$1136)^2+($X293-$X$1136)^2),0)</f>
        <v>1.600048001440043E-2</v>
      </c>
      <c r="BW293" s="197" t="str">
        <f>IF(BV293&lt;=SMALL(BV$3:BV$1130,1),"MAS PARECIDO","NO")</f>
        <v>NO</v>
      </c>
      <c r="BX293" s="197" t="str">
        <f>IF(BV293&lt;=SMALL(BV$3:BV$1130,5),"SIMILAR","NO")</f>
        <v>NO</v>
      </c>
      <c r="BY293" s="197" t="str">
        <f t="shared" si="292"/>
        <v>N/A</v>
      </c>
      <c r="BZ293" s="197">
        <f t="shared" si="293"/>
        <v>0</v>
      </c>
      <c r="CA293" s="198">
        <f t="shared" si="294"/>
        <v>0</v>
      </c>
      <c r="CB293" s="199">
        <f>IFERROR(SQRT(($E293-$E$1136)^2+($AA293-$AA$1136)^2),0)</f>
        <v>1.0001279994884111</v>
      </c>
      <c r="CC293" s="197" t="str">
        <f>IF(CB293&lt;=SMALL(CB$3:CB$1130,1),"MAS PARECIDO","NO")</f>
        <v>NO</v>
      </c>
      <c r="CD293" s="197" t="str">
        <f>IF(CB293&lt;=SMALL(CB$3:CB$1130,5),"SIMILAR","NO")</f>
        <v>NO</v>
      </c>
      <c r="CE293" s="197" t="str">
        <f t="shared" si="295"/>
        <v>N/A</v>
      </c>
      <c r="CF293" s="197">
        <f t="shared" si="296"/>
        <v>0</v>
      </c>
      <c r="CG293" s="198">
        <f t="shared" si="297"/>
        <v>0</v>
      </c>
      <c r="CH293" s="199">
        <f>IFERROR(SQRT(($E293-$E$1136)^2+($AD293-$AD$1136)^2),0)</f>
        <v>1.0001279994884111</v>
      </c>
      <c r="CI293" s="197" t="str">
        <f>IF(CH293&lt;=SMALL(CH$3:CH$1130,1),"MAS PARECIDO","NO")</f>
        <v>NO</v>
      </c>
      <c r="CJ293" s="197" t="str">
        <f>IF(CH293&lt;=SMALL(CH$3:CH$1130,5),"SIMILAR","NO")</f>
        <v>NO</v>
      </c>
      <c r="CK293" s="197" t="str">
        <f t="shared" si="298"/>
        <v>N/A</v>
      </c>
      <c r="CL293" s="197">
        <f t="shared" si="299"/>
        <v>0</v>
      </c>
      <c r="CM293" s="198">
        <f t="shared" si="300"/>
        <v>0</v>
      </c>
      <c r="CN293" s="199">
        <f>IFERROR(SQRT(($E293-$E$1136)^2+($AG293-$AG$1136)^2),0)</f>
        <v>1.0001279994884111</v>
      </c>
      <c r="CO293" s="197" t="str">
        <f>IF(CN293&lt;=SMALL(CN$3:CN$1130,1),"MAS PARECIDO","NO")</f>
        <v>NO</v>
      </c>
      <c r="CP293" s="197" t="str">
        <f>IF(CN293&lt;=SMALL(CN$3:CN$1130,5),"SIMILAR","NO")</f>
        <v>NO</v>
      </c>
      <c r="CQ293" s="197" t="str">
        <f t="shared" si="301"/>
        <v>N/A</v>
      </c>
      <c r="CR293" s="197">
        <f t="shared" si="302"/>
        <v>0</v>
      </c>
      <c r="CS293" s="198">
        <f t="shared" si="303"/>
        <v>0</v>
      </c>
      <c r="CT293" s="199">
        <f>IFERROR(SQRT(($E293-$E$1136)^2+($AJ293-$AJ$1136)^2),0)</f>
        <v>1.600048001440043E-2</v>
      </c>
      <c r="CU293" s="197" t="str">
        <f>IF(CT293&lt;=SMALL(CT$3:CT$1130,1),"MAS PARECIDO","NO")</f>
        <v>NO</v>
      </c>
      <c r="CV293" s="197" t="str">
        <f>IF(CT293&lt;=SMALL(CT$3:CT$1130,5),"SIMILAR","NO")</f>
        <v>NO</v>
      </c>
      <c r="CW293" s="197" t="str">
        <f t="shared" si="304"/>
        <v>N/A</v>
      </c>
      <c r="CX293" s="197">
        <f t="shared" si="305"/>
        <v>0</v>
      </c>
      <c r="CY293" s="198">
        <f t="shared" si="306"/>
        <v>0</v>
      </c>
      <c r="CZ293" s="2" t="s">
        <v>1816</v>
      </c>
      <c r="DA293" s="2" t="s">
        <v>1817</v>
      </c>
      <c r="DB293" s="2">
        <v>7</v>
      </c>
      <c r="DC293" s="2" t="s">
        <v>319</v>
      </c>
    </row>
    <row r="294" spans="1:107">
      <c r="A294" s="24" t="s">
        <v>545</v>
      </c>
      <c r="B294" s="46">
        <v>61950</v>
      </c>
      <c r="C294" s="190">
        <f>(B294-$B$1132)/($B$1133-$B$1132)</f>
        <v>6.7148815310556109E-2</v>
      </c>
      <c r="D294" s="46">
        <v>12000</v>
      </c>
      <c r="E294" s="190">
        <f>(D294-$D$1132)/($D$1133-$D$1132)</f>
        <v>2.3970719121573648E-2</v>
      </c>
      <c r="F294" s="46" t="s">
        <v>53</v>
      </c>
      <c r="G294" s="192">
        <f>VLOOKUP(F294,'DATOS DE SOPORTE'!$Y$5:$Z$8,2,FALSE)</f>
        <v>2</v>
      </c>
      <c r="H294" s="190">
        <f>(G294-$G$1132)/($G$1133-$G$1132)</f>
        <v>0.33333333333333331</v>
      </c>
      <c r="I294" s="50">
        <v>0</v>
      </c>
      <c r="J294" s="200">
        <f t="shared" si="266"/>
        <v>0</v>
      </c>
      <c r="K294" s="190">
        <f>(J294-$J$1132)/($J$1133-$J$1132)</f>
        <v>0</v>
      </c>
      <c r="L294" s="193" t="str">
        <f t="shared" si="267"/>
        <v>NO</v>
      </c>
      <c r="M294" s="46" t="s">
        <v>192</v>
      </c>
      <c r="N294" s="192">
        <f t="shared" si="268"/>
        <v>2</v>
      </c>
      <c r="O294" s="190">
        <f>(N294-N$1132)/(N$1133-N$1132)</f>
        <v>1</v>
      </c>
      <c r="P294" s="46" t="s">
        <v>58</v>
      </c>
      <c r="Q294" s="192">
        <f t="shared" si="269"/>
        <v>3</v>
      </c>
      <c r="R294" s="190">
        <f>(Q294-Q$1132)/(Q$1133-Q$1132)</f>
        <v>1</v>
      </c>
      <c r="S294" s="46" t="s">
        <v>194</v>
      </c>
      <c r="T294" s="192">
        <f t="shared" si="270"/>
        <v>1</v>
      </c>
      <c r="U294" s="190">
        <f>(T294-T$1132)/(T$1133-T$1132)</f>
        <v>0</v>
      </c>
      <c r="V294" s="46" t="s">
        <v>62</v>
      </c>
      <c r="W294" s="194">
        <f>VLOOKUP(V294,'DATOS DE SOPORTE'!$S$5:$T$10,2,FALSE)</f>
        <v>1</v>
      </c>
      <c r="X294" s="201">
        <f>(W294-W$1132)/(W$1133-W$1132)</f>
        <v>0</v>
      </c>
      <c r="Y294" s="46" t="s">
        <v>188</v>
      </c>
      <c r="Z294" s="194">
        <f t="shared" si="271"/>
        <v>1</v>
      </c>
      <c r="AA294" s="201">
        <f>(Z294-Z$1132)/(Z$1133-Z$1132)</f>
        <v>0</v>
      </c>
      <c r="AB294" s="46" t="s">
        <v>188</v>
      </c>
      <c r="AC294" s="194">
        <f t="shared" si="272"/>
        <v>1</v>
      </c>
      <c r="AD294" s="201">
        <f>(AC294-AC$1132)/(AC$1133-AC$1132)</f>
        <v>0</v>
      </c>
      <c r="AE294" s="46" t="s">
        <v>188</v>
      </c>
      <c r="AF294" s="194">
        <f t="shared" si="273"/>
        <v>1</v>
      </c>
      <c r="AG294" s="201">
        <f>(AF294-AF$1132)/(AF$1133-AF$1132)</f>
        <v>0</v>
      </c>
      <c r="AH294" s="24" t="s">
        <v>67</v>
      </c>
      <c r="AI294" s="194">
        <f>VLOOKUP(AH294,'DATOS DE SOPORTE'!$V$5:$W$8,2,FALSE)</f>
        <v>1</v>
      </c>
      <c r="AJ294" s="201">
        <f>(AI294-AI$1132)/(AI$1133-AI$1132)</f>
        <v>0</v>
      </c>
      <c r="AK294" s="58" t="str">
        <f t="shared" si="265"/>
        <v>Malo</v>
      </c>
      <c r="AL294" s="196">
        <f>IFERROR(SQRT(($E294-$E$1136)^2+($C294-$C$1136)^2),0)</f>
        <v>0.14006188267670214</v>
      </c>
      <c r="AM294" s="197" t="str">
        <f>IF(AL294&lt;=SMALL($AL$3:$AL$1130,1),"MAS PARECIDO","NO")</f>
        <v>NO</v>
      </c>
      <c r="AN294" s="197" t="str">
        <f>IF(AL294&lt;=SMALL($AL$3:$AL$1130,5),"SIMILAR","NO")</f>
        <v>NO</v>
      </c>
      <c r="AO294" s="197" t="str">
        <f t="shared" si="274"/>
        <v>N/A</v>
      </c>
      <c r="AP294" s="197">
        <f t="shared" si="275"/>
        <v>0</v>
      </c>
      <c r="AQ294" s="198">
        <f t="shared" si="276"/>
        <v>0</v>
      </c>
      <c r="AR294" s="196">
        <f>IFERROR(SQRT(($E294-$E$1136)^2+($H294-$H$1136)^2),0)</f>
        <v>2.4000720021600648E-2</v>
      </c>
      <c r="AS294" s="197" t="str">
        <f>IF(AR294&lt;=SMALL(AR$3:AR$1130,1),"MAS PARECIDO","NO")</f>
        <v>NO</v>
      </c>
      <c r="AT294" s="197" t="str">
        <f>IF(AR294&lt;=SMALL(AR$3:AR$1130,5),"SIMILAR","NO")</f>
        <v>NO</v>
      </c>
      <c r="AU294" s="197" t="str">
        <f t="shared" si="277"/>
        <v>N/A</v>
      </c>
      <c r="AV294" s="197">
        <f t="shared" si="278"/>
        <v>0</v>
      </c>
      <c r="AW294" s="198">
        <f t="shared" si="279"/>
        <v>0</v>
      </c>
      <c r="AX294" s="199">
        <f>IFERROR(SQRT(($E294-$E$1136)^2+($K294-$K$1136)^2),0)</f>
        <v>0.20143493878062779</v>
      </c>
      <c r="AY294" s="197" t="str">
        <f>IF(AX294&lt;=SMALL(AX$3:AX$1130,1),"MAS PARECIDO","NO")</f>
        <v>NO</v>
      </c>
      <c r="AZ294" s="197" t="str">
        <f>IF(AX294&lt;=SMALL(AX$3:AX$1130,5),"SIMILAR","NO")</f>
        <v>NO</v>
      </c>
      <c r="BA294" s="197" t="str">
        <f t="shared" si="280"/>
        <v>N/A</v>
      </c>
      <c r="BB294" s="197">
        <f t="shared" si="281"/>
        <v>0</v>
      </c>
      <c r="BC294" s="198">
        <f t="shared" si="282"/>
        <v>0</v>
      </c>
      <c r="BD294" s="196">
        <f>IFERROR(SQRT(($E294-$E$1136)^2+($O294-$O$1136)^2),0)</f>
        <v>2.4000720021600648E-2</v>
      </c>
      <c r="BE294" s="197" t="str">
        <f>IF(BD294&lt;=SMALL(BD$3:BD$1130,1),"MAS PARECIDO","NO")</f>
        <v>NO</v>
      </c>
      <c r="BF294" s="197" t="str">
        <f>IF(BD294&lt;=SMALL(BD$3:BD$1130,5),"SIMILAR","NO")</f>
        <v>NO</v>
      </c>
      <c r="BG294" s="197" t="str">
        <f t="shared" si="283"/>
        <v>N/A</v>
      </c>
      <c r="BH294" s="197">
        <f t="shared" si="284"/>
        <v>0</v>
      </c>
      <c r="BI294" s="198">
        <f t="shared" si="285"/>
        <v>0</v>
      </c>
      <c r="BJ294" s="199">
        <f>IFERROR(SQRT(($E294-$E$1136)^2+($R294-$R$1136)^2),0)</f>
        <v>0.50057570312746424</v>
      </c>
      <c r="BK294" s="197" t="str">
        <f>IF(BJ294&lt;=SMALL(BJ$3:BJ$1130,1),"MAS PARECIDO","NO")</f>
        <v>NO</v>
      </c>
      <c r="BL294" s="197" t="str">
        <f>IF(BJ294&lt;=SMALL(BJ$3:BJ$1130,5),"SIMILAR","NO")</f>
        <v>NO</v>
      </c>
      <c r="BM294" s="197" t="str">
        <f t="shared" si="286"/>
        <v>N/A</v>
      </c>
      <c r="BN294" s="197">
        <f t="shared" si="287"/>
        <v>0</v>
      </c>
      <c r="BO294" s="198">
        <f t="shared" si="288"/>
        <v>0</v>
      </c>
      <c r="BP294" s="199">
        <f>IFERROR(SQRT(($E294-$E$1136)^2+($U294-$U$1136)^2),0)</f>
        <v>2.4000720021600648E-2</v>
      </c>
      <c r="BQ294" s="197" t="str">
        <f>IF(BP294&lt;=SMALL(BP$3:BP$1130,1),"MAS PARECIDO","NO")</f>
        <v>NO</v>
      </c>
      <c r="BR294" s="197" t="str">
        <f>IF(BP294&lt;=SMALL(BP$3:BP$1130,5),"SIMILAR","NO")</f>
        <v>NO</v>
      </c>
      <c r="BS294" s="197" t="str">
        <f t="shared" si="289"/>
        <v>N/A</v>
      </c>
      <c r="BT294" s="197">
        <f t="shared" si="290"/>
        <v>0</v>
      </c>
      <c r="BU294" s="198">
        <f t="shared" si="291"/>
        <v>0</v>
      </c>
      <c r="BV294" s="199">
        <f>IFERROR(SQRT(($E294-$E$1136)^2+($X294-$X$1136)^2),0)</f>
        <v>2.4000720021600648E-2</v>
      </c>
      <c r="BW294" s="197" t="str">
        <f>IF(BV294&lt;=SMALL(BV$3:BV$1130,1),"MAS PARECIDO","NO")</f>
        <v>NO</v>
      </c>
      <c r="BX294" s="197" t="str">
        <f>IF(BV294&lt;=SMALL(BV$3:BV$1130,5),"SIMILAR","NO")</f>
        <v>NO</v>
      </c>
      <c r="BY294" s="197" t="str">
        <f t="shared" si="292"/>
        <v>N/A</v>
      </c>
      <c r="BZ294" s="197">
        <f t="shared" si="293"/>
        <v>0</v>
      </c>
      <c r="CA294" s="198">
        <f t="shared" si="294"/>
        <v>0</v>
      </c>
      <c r="CB294" s="199">
        <f>IFERROR(SQRT(($E294-$E$1136)^2+($AA294-$AA$1136)^2),0)</f>
        <v>2.4000720021600648E-2</v>
      </c>
      <c r="CC294" s="197" t="str">
        <f>IF(CB294&lt;=SMALL(CB$3:CB$1130,1),"MAS PARECIDO","NO")</f>
        <v>NO</v>
      </c>
      <c r="CD294" s="197" t="str">
        <f>IF(CB294&lt;=SMALL(CB$3:CB$1130,5),"SIMILAR","NO")</f>
        <v>NO</v>
      </c>
      <c r="CE294" s="197" t="str">
        <f t="shared" si="295"/>
        <v>N/A</v>
      </c>
      <c r="CF294" s="197">
        <f t="shared" si="296"/>
        <v>0</v>
      </c>
      <c r="CG294" s="198">
        <f t="shared" si="297"/>
        <v>0</v>
      </c>
      <c r="CH294" s="199">
        <f>IFERROR(SQRT(($E294-$E$1136)^2+($AD294-$AD$1136)^2),0)</f>
        <v>1.0002879758157424</v>
      </c>
      <c r="CI294" s="197" t="str">
        <f>IF(CH294&lt;=SMALL(CH$3:CH$1130,1),"MAS PARECIDO","NO")</f>
        <v>NO</v>
      </c>
      <c r="CJ294" s="197" t="str">
        <f>IF(CH294&lt;=SMALL(CH$3:CH$1130,5),"SIMILAR","NO")</f>
        <v>NO</v>
      </c>
      <c r="CK294" s="197" t="str">
        <f t="shared" si="298"/>
        <v>N/A</v>
      </c>
      <c r="CL294" s="197">
        <f t="shared" si="299"/>
        <v>0</v>
      </c>
      <c r="CM294" s="198">
        <f t="shared" si="300"/>
        <v>0</v>
      </c>
      <c r="CN294" s="199">
        <f>IFERROR(SQRT(($E294-$E$1136)^2+($AG294-$AG$1136)^2),0)</f>
        <v>1.0002879758157424</v>
      </c>
      <c r="CO294" s="197" t="str">
        <f>IF(CN294&lt;=SMALL(CN$3:CN$1130,1),"MAS PARECIDO","NO")</f>
        <v>NO</v>
      </c>
      <c r="CP294" s="197" t="str">
        <f>IF(CN294&lt;=SMALL(CN$3:CN$1130,5),"SIMILAR","NO")</f>
        <v>NO</v>
      </c>
      <c r="CQ294" s="197" t="str">
        <f t="shared" si="301"/>
        <v>N/A</v>
      </c>
      <c r="CR294" s="197">
        <f t="shared" si="302"/>
        <v>0</v>
      </c>
      <c r="CS294" s="198">
        <f t="shared" si="303"/>
        <v>0</v>
      </c>
      <c r="CT294" s="199">
        <f>IFERROR(SQRT(($E294-$E$1136)^2+($AJ294-$AJ$1136)^2),0)</f>
        <v>2.4000720021600648E-2</v>
      </c>
      <c r="CU294" s="197" t="str">
        <f>IF(CT294&lt;=SMALL(CT$3:CT$1130,1),"MAS PARECIDO","NO")</f>
        <v>NO</v>
      </c>
      <c r="CV294" s="197" t="str">
        <f>IF(CT294&lt;=SMALL(CT$3:CT$1130,5),"SIMILAR","NO")</f>
        <v>NO</v>
      </c>
      <c r="CW294" s="197" t="str">
        <f t="shared" si="304"/>
        <v>N/A</v>
      </c>
      <c r="CX294" s="197">
        <f t="shared" si="305"/>
        <v>0</v>
      </c>
      <c r="CY294" s="198">
        <f t="shared" si="306"/>
        <v>0</v>
      </c>
      <c r="CZ294" s="2" t="s">
        <v>1818</v>
      </c>
      <c r="DA294" s="2" t="s">
        <v>1819</v>
      </c>
      <c r="DB294" s="2">
        <v>2</v>
      </c>
      <c r="DC294" s="2" t="s">
        <v>310</v>
      </c>
    </row>
    <row r="295" spans="1:107">
      <c r="A295" s="24" t="s">
        <v>546</v>
      </c>
      <c r="B295" s="46">
        <v>67914</v>
      </c>
      <c r="C295" s="190">
        <f>(B295-$B$1132)/($B$1133-$B$1132)</f>
        <v>7.4120213675931509E-2</v>
      </c>
      <c r="D295" s="46">
        <v>15000</v>
      </c>
      <c r="E295" s="190">
        <f>(D295-$D$1132)/($D$1133-$D$1132)</f>
        <v>2.9970899126973809E-2</v>
      </c>
      <c r="F295" s="46" t="s">
        <v>203</v>
      </c>
      <c r="G295" s="192">
        <f>VLOOKUP(F295,'DATOS DE SOPORTE'!$Y$5:$Z$8,2,FALSE)</f>
        <v>3</v>
      </c>
      <c r="H295" s="190">
        <f>(G295-$G$1132)/($G$1133-$G$1132)</f>
        <v>0.66666666666666663</v>
      </c>
      <c r="I295" s="50">
        <v>2</v>
      </c>
      <c r="J295" s="200">
        <f t="shared" si="266"/>
        <v>2</v>
      </c>
      <c r="K295" s="190">
        <f>(J295-$J$1132)/($J$1133-$J$1132)</f>
        <v>0.4</v>
      </c>
      <c r="L295" s="193" t="str">
        <f t="shared" si="267"/>
        <v>SI</v>
      </c>
      <c r="M295" s="46" t="s">
        <v>192</v>
      </c>
      <c r="N295" s="192">
        <f t="shared" si="268"/>
        <v>2</v>
      </c>
      <c r="O295" s="190">
        <f>(N295-N$1132)/(N$1133-N$1132)</f>
        <v>1</v>
      </c>
      <c r="P295" s="46" t="s">
        <v>193</v>
      </c>
      <c r="Q295" s="192">
        <f t="shared" si="269"/>
        <v>2</v>
      </c>
      <c r="R295" s="190">
        <f>(Q295-Q$1132)/(Q$1133-Q$1132)</f>
        <v>0.5</v>
      </c>
      <c r="S295" s="46" t="s">
        <v>60</v>
      </c>
      <c r="T295" s="192">
        <f t="shared" si="270"/>
        <v>2</v>
      </c>
      <c r="U295" s="190">
        <f>(T295-T$1132)/(T$1133-T$1132)</f>
        <v>1</v>
      </c>
      <c r="V295" s="46" t="s">
        <v>62</v>
      </c>
      <c r="W295" s="194">
        <f>VLOOKUP(V295,'DATOS DE SOPORTE'!$S$5:$T$10,2,FALSE)</f>
        <v>1</v>
      </c>
      <c r="X295" s="201">
        <f>(W295-W$1132)/(W$1133-W$1132)</f>
        <v>0</v>
      </c>
      <c r="Y295" s="46" t="s">
        <v>136</v>
      </c>
      <c r="Z295" s="194">
        <f t="shared" si="271"/>
        <v>2</v>
      </c>
      <c r="AA295" s="201">
        <f>(Z295-Z$1132)/(Z$1133-Z$1132)</f>
        <v>1</v>
      </c>
      <c r="AB295" s="46" t="s">
        <v>136</v>
      </c>
      <c r="AC295" s="194">
        <f t="shared" si="272"/>
        <v>2</v>
      </c>
      <c r="AD295" s="201">
        <f>(AC295-AC$1132)/(AC$1133-AC$1132)</f>
        <v>1</v>
      </c>
      <c r="AE295" s="46" t="s">
        <v>188</v>
      </c>
      <c r="AF295" s="194">
        <f t="shared" si="273"/>
        <v>1</v>
      </c>
      <c r="AG295" s="201">
        <f>(AF295-AF$1132)/(AF$1133-AF$1132)</f>
        <v>0</v>
      </c>
      <c r="AH295" s="24" t="s">
        <v>67</v>
      </c>
      <c r="AI295" s="194">
        <f>VLOOKUP(AH295,'DATOS DE SOPORTE'!$V$5:$W$8,2,FALSE)</f>
        <v>1</v>
      </c>
      <c r="AJ295" s="201">
        <f>(AI295-AI$1132)/(AI$1133-AI$1132)</f>
        <v>0</v>
      </c>
      <c r="AK295" s="58" t="str">
        <f t="shared" si="265"/>
        <v>Bueno</v>
      </c>
      <c r="AL295" s="196">
        <f>IFERROR(SQRT(($E295-$E$1136)^2+($C295-$C$1136)^2),0)</f>
        <v>0.13440975206025302</v>
      </c>
      <c r="AM295" s="197" t="str">
        <f>IF(AL295&lt;=SMALL($AL$3:$AL$1130,1),"MAS PARECIDO","NO")</f>
        <v>NO</v>
      </c>
      <c r="AN295" s="197" t="str">
        <f>IF(AL295&lt;=SMALL($AL$3:$AL$1130,5),"SIMILAR","NO")</f>
        <v>NO</v>
      </c>
      <c r="AO295" s="197" t="str">
        <f t="shared" si="274"/>
        <v>N/A</v>
      </c>
      <c r="AP295" s="197">
        <f t="shared" si="275"/>
        <v>0</v>
      </c>
      <c r="AQ295" s="198">
        <f t="shared" si="276"/>
        <v>0</v>
      </c>
      <c r="AR295" s="196">
        <f>IFERROR(SQRT(($E295-$E$1136)^2+($H295-$H$1136)^2),0)</f>
        <v>0.33468069127683658</v>
      </c>
      <c r="AS295" s="197" t="str">
        <f>IF(AR295&lt;=SMALL(AR$3:AR$1130,1),"MAS PARECIDO","NO")</f>
        <v>NO</v>
      </c>
      <c r="AT295" s="197" t="str">
        <f>IF(AR295&lt;=SMALL(AR$3:AR$1130,5),"SIMILAR","NO")</f>
        <v>NO</v>
      </c>
      <c r="AU295" s="197" t="str">
        <f t="shared" si="277"/>
        <v>N/A</v>
      </c>
      <c r="AV295" s="197">
        <f t="shared" si="278"/>
        <v>0</v>
      </c>
      <c r="AW295" s="198">
        <f t="shared" si="279"/>
        <v>0</v>
      </c>
      <c r="AX295" s="199">
        <f>IFERROR(SQRT(($E295-$E$1136)^2+($K295-$K$1136)^2),0)</f>
        <v>0.20223761767393844</v>
      </c>
      <c r="AY295" s="197" t="str">
        <f>IF(AX295&lt;=SMALL(AX$3:AX$1130,1),"MAS PARECIDO","NO")</f>
        <v>NO</v>
      </c>
      <c r="AZ295" s="197" t="str">
        <f>IF(AX295&lt;=SMALL(AX$3:AX$1130,5),"SIMILAR","NO")</f>
        <v>NO</v>
      </c>
      <c r="BA295" s="197" t="str">
        <f t="shared" si="280"/>
        <v>N/A</v>
      </c>
      <c r="BB295" s="197">
        <f t="shared" si="281"/>
        <v>0</v>
      </c>
      <c r="BC295" s="198">
        <f t="shared" si="282"/>
        <v>0</v>
      </c>
      <c r="BD295" s="196">
        <f>IFERROR(SQRT(($E295-$E$1136)^2+($O295-$O$1136)^2),0)</f>
        <v>3.0000900027000808E-2</v>
      </c>
      <c r="BE295" s="197" t="str">
        <f>IF(BD295&lt;=SMALL(BD$3:BD$1130,1),"MAS PARECIDO","NO")</f>
        <v>NO</v>
      </c>
      <c r="BF295" s="197" t="str">
        <f>IF(BD295&lt;=SMALL(BD$3:BD$1130,5),"SIMILAR","NO")</f>
        <v>NO</v>
      </c>
      <c r="BG295" s="197" t="str">
        <f t="shared" si="283"/>
        <v>N/A</v>
      </c>
      <c r="BH295" s="197">
        <f t="shared" si="284"/>
        <v>0</v>
      </c>
      <c r="BI295" s="198">
        <f t="shared" si="285"/>
        <v>0</v>
      </c>
      <c r="BJ295" s="199">
        <f>IFERROR(SQRT(($E295-$E$1136)^2+($R295-$R$1136)^2),0)</f>
        <v>3.0000900027000808E-2</v>
      </c>
      <c r="BK295" s="197" t="str">
        <f>IF(BJ295&lt;=SMALL(BJ$3:BJ$1130,1),"MAS PARECIDO","NO")</f>
        <v>NO</v>
      </c>
      <c r="BL295" s="197" t="str">
        <f>IF(BJ295&lt;=SMALL(BJ$3:BJ$1130,5),"SIMILAR","NO")</f>
        <v>NO</v>
      </c>
      <c r="BM295" s="197" t="str">
        <f t="shared" si="286"/>
        <v>N/A</v>
      </c>
      <c r="BN295" s="197">
        <f t="shared" si="287"/>
        <v>0</v>
      </c>
      <c r="BO295" s="198">
        <f t="shared" si="288"/>
        <v>0</v>
      </c>
      <c r="BP295" s="199">
        <f>IFERROR(SQRT(($E295-$E$1136)^2+($U295-$U$1136)^2),0)</f>
        <v>1.0004499257846093</v>
      </c>
      <c r="BQ295" s="197" t="str">
        <f>IF(BP295&lt;=SMALL(BP$3:BP$1130,1),"MAS PARECIDO","NO")</f>
        <v>NO</v>
      </c>
      <c r="BR295" s="197" t="str">
        <f>IF(BP295&lt;=SMALL(BP$3:BP$1130,5),"SIMILAR","NO")</f>
        <v>NO</v>
      </c>
      <c r="BS295" s="197" t="str">
        <f t="shared" si="289"/>
        <v>N/A</v>
      </c>
      <c r="BT295" s="197">
        <f t="shared" si="290"/>
        <v>0</v>
      </c>
      <c r="BU295" s="198">
        <f t="shared" si="291"/>
        <v>0</v>
      </c>
      <c r="BV295" s="199">
        <f>IFERROR(SQRT(($E295-$E$1136)^2+($X295-$X$1136)^2),0)</f>
        <v>3.0000900027000808E-2</v>
      </c>
      <c r="BW295" s="197" t="str">
        <f>IF(BV295&lt;=SMALL(BV$3:BV$1130,1),"MAS PARECIDO","NO")</f>
        <v>NO</v>
      </c>
      <c r="BX295" s="197" t="str">
        <f>IF(BV295&lt;=SMALL(BV$3:BV$1130,5),"SIMILAR","NO")</f>
        <v>NO</v>
      </c>
      <c r="BY295" s="197" t="str">
        <f t="shared" si="292"/>
        <v>N/A</v>
      </c>
      <c r="BZ295" s="197">
        <f t="shared" si="293"/>
        <v>0</v>
      </c>
      <c r="CA295" s="198">
        <f t="shared" si="294"/>
        <v>0</v>
      </c>
      <c r="CB295" s="199">
        <f>IFERROR(SQRT(($E295-$E$1136)^2+($AA295-$AA$1136)^2),0)</f>
        <v>1.0004499257846093</v>
      </c>
      <c r="CC295" s="197" t="str">
        <f>IF(CB295&lt;=SMALL(CB$3:CB$1130,1),"MAS PARECIDO","NO")</f>
        <v>NO</v>
      </c>
      <c r="CD295" s="197" t="str">
        <f>IF(CB295&lt;=SMALL(CB$3:CB$1130,5),"SIMILAR","NO")</f>
        <v>NO</v>
      </c>
      <c r="CE295" s="197" t="str">
        <f t="shared" si="295"/>
        <v>N/A</v>
      </c>
      <c r="CF295" s="197">
        <f t="shared" si="296"/>
        <v>0</v>
      </c>
      <c r="CG295" s="198">
        <f t="shared" si="297"/>
        <v>0</v>
      </c>
      <c r="CH295" s="199">
        <f>IFERROR(SQRT(($E295-$E$1136)^2+($AD295-$AD$1136)^2),0)</f>
        <v>3.0000900027000808E-2</v>
      </c>
      <c r="CI295" s="197" t="str">
        <f>IF(CH295&lt;=SMALL(CH$3:CH$1130,1),"MAS PARECIDO","NO")</f>
        <v>NO</v>
      </c>
      <c r="CJ295" s="197" t="str">
        <f>IF(CH295&lt;=SMALL(CH$3:CH$1130,5),"SIMILAR","NO")</f>
        <v>NO</v>
      </c>
      <c r="CK295" s="197" t="str">
        <f t="shared" si="298"/>
        <v>N/A</v>
      </c>
      <c r="CL295" s="197">
        <f t="shared" si="299"/>
        <v>0</v>
      </c>
      <c r="CM295" s="198">
        <f t="shared" si="300"/>
        <v>0</v>
      </c>
      <c r="CN295" s="199">
        <f>IFERROR(SQRT(($E295-$E$1136)^2+($AG295-$AG$1136)^2),0)</f>
        <v>1.0004499257846093</v>
      </c>
      <c r="CO295" s="197" t="str">
        <f>IF(CN295&lt;=SMALL(CN$3:CN$1130,1),"MAS PARECIDO","NO")</f>
        <v>NO</v>
      </c>
      <c r="CP295" s="197" t="str">
        <f>IF(CN295&lt;=SMALL(CN$3:CN$1130,5),"SIMILAR","NO")</f>
        <v>NO</v>
      </c>
      <c r="CQ295" s="197" t="str">
        <f t="shared" si="301"/>
        <v>N/A</v>
      </c>
      <c r="CR295" s="197">
        <f t="shared" si="302"/>
        <v>0</v>
      </c>
      <c r="CS295" s="198">
        <f t="shared" si="303"/>
        <v>0</v>
      </c>
      <c r="CT295" s="199">
        <f>IFERROR(SQRT(($E295-$E$1136)^2+($AJ295-$AJ$1136)^2),0)</f>
        <v>3.0000900027000808E-2</v>
      </c>
      <c r="CU295" s="197" t="str">
        <f>IF(CT295&lt;=SMALL(CT$3:CT$1130,1),"MAS PARECIDO","NO")</f>
        <v>NO</v>
      </c>
      <c r="CV295" s="197" t="str">
        <f>IF(CT295&lt;=SMALL(CT$3:CT$1130,5),"SIMILAR","NO")</f>
        <v>NO</v>
      </c>
      <c r="CW295" s="197" t="str">
        <f t="shared" si="304"/>
        <v>N/A</v>
      </c>
      <c r="CX295" s="197">
        <f t="shared" si="305"/>
        <v>0</v>
      </c>
      <c r="CY295" s="198">
        <f t="shared" si="306"/>
        <v>0</v>
      </c>
      <c r="CZ295" s="2" t="s">
        <v>1820</v>
      </c>
      <c r="DA295" s="2" t="s">
        <v>1821</v>
      </c>
      <c r="DB295" s="2">
        <v>0</v>
      </c>
      <c r="DC295" s="2" t="s">
        <v>189</v>
      </c>
    </row>
    <row r="296" spans="1:107">
      <c r="A296" s="24" t="s">
        <v>547</v>
      </c>
      <c r="B296" s="46">
        <v>80840</v>
      </c>
      <c r="C296" s="190">
        <f>(B296-$B$1132)/($B$1133-$B$1132)</f>
        <v>8.9229585787072102E-2</v>
      </c>
      <c r="D296" s="46">
        <v>11000</v>
      </c>
      <c r="E296" s="190">
        <f>(D296-$D$1132)/($D$1133-$D$1132)</f>
        <v>2.1970659119773594E-2</v>
      </c>
      <c r="F296" s="46" t="s">
        <v>191</v>
      </c>
      <c r="G296" s="192">
        <f>VLOOKUP(F296,'DATOS DE SOPORTE'!$Y$5:$Z$8,2,FALSE)</f>
        <v>1</v>
      </c>
      <c r="H296" s="190">
        <f>(G296-$G$1132)/($G$1133-$G$1132)</f>
        <v>0</v>
      </c>
      <c r="I296" s="50">
        <v>0</v>
      </c>
      <c r="J296" s="200">
        <f t="shared" si="266"/>
        <v>0</v>
      </c>
      <c r="K296" s="190">
        <f>(J296-$J$1132)/($J$1133-$J$1132)</f>
        <v>0</v>
      </c>
      <c r="L296" s="193" t="str">
        <f t="shared" si="267"/>
        <v>NO</v>
      </c>
      <c r="M296" s="46" t="s">
        <v>56</v>
      </c>
      <c r="N296" s="192">
        <f t="shared" si="268"/>
        <v>1</v>
      </c>
      <c r="O296" s="190">
        <f>(N296-N$1132)/(N$1133-N$1132)</f>
        <v>0</v>
      </c>
      <c r="P296" s="46" t="s">
        <v>193</v>
      </c>
      <c r="Q296" s="192">
        <f t="shared" si="269"/>
        <v>2</v>
      </c>
      <c r="R296" s="190">
        <f>(Q296-Q$1132)/(Q$1133-Q$1132)</f>
        <v>0.5</v>
      </c>
      <c r="S296" s="46" t="s">
        <v>194</v>
      </c>
      <c r="T296" s="192">
        <f t="shared" si="270"/>
        <v>1</v>
      </c>
      <c r="U296" s="190">
        <f>(T296-T$1132)/(T$1133-T$1132)</f>
        <v>0</v>
      </c>
      <c r="V296" s="46" t="s">
        <v>62</v>
      </c>
      <c r="W296" s="194">
        <f>VLOOKUP(V296,'DATOS DE SOPORTE'!$S$5:$T$10,2,FALSE)</f>
        <v>1</v>
      </c>
      <c r="X296" s="201">
        <f>(W296-W$1132)/(W$1133-W$1132)</f>
        <v>0</v>
      </c>
      <c r="Y296" s="46" t="s">
        <v>188</v>
      </c>
      <c r="Z296" s="194">
        <f t="shared" si="271"/>
        <v>1</v>
      </c>
      <c r="AA296" s="201">
        <f>(Z296-Z$1132)/(Z$1133-Z$1132)</f>
        <v>0</v>
      </c>
      <c r="AB296" s="46" t="s">
        <v>188</v>
      </c>
      <c r="AC296" s="194">
        <f t="shared" si="272"/>
        <v>1</v>
      </c>
      <c r="AD296" s="201">
        <f>(AC296-AC$1132)/(AC$1133-AC$1132)</f>
        <v>0</v>
      </c>
      <c r="AE296" s="46" t="s">
        <v>188</v>
      </c>
      <c r="AF296" s="194">
        <f t="shared" si="273"/>
        <v>1</v>
      </c>
      <c r="AG296" s="201">
        <f>(AF296-AF$1132)/(AF$1133-AF$1132)</f>
        <v>0</v>
      </c>
      <c r="AH296" s="24" t="s">
        <v>67</v>
      </c>
      <c r="AI296" s="194">
        <f>VLOOKUP(AH296,'DATOS DE SOPORTE'!$V$5:$W$8,2,FALSE)</f>
        <v>1</v>
      </c>
      <c r="AJ296" s="201">
        <f>(AI296-AI$1132)/(AI$1133-AI$1132)</f>
        <v>0</v>
      </c>
      <c r="AK296" s="58" t="str">
        <f t="shared" si="265"/>
        <v>Bueno</v>
      </c>
      <c r="AL296" s="196">
        <f>IFERROR(SQRT(($E296-$E$1136)^2+($C296-$C$1136)^2),0)</f>
        <v>0.11797892114983442</v>
      </c>
      <c r="AM296" s="197" t="str">
        <f>IF(AL296&lt;=SMALL($AL$3:$AL$1130,1),"MAS PARECIDO","NO")</f>
        <v>NO</v>
      </c>
      <c r="AN296" s="197" t="str">
        <f>IF(AL296&lt;=SMALL($AL$3:$AL$1130,5),"SIMILAR","NO")</f>
        <v>NO</v>
      </c>
      <c r="AO296" s="197" t="str">
        <f t="shared" si="274"/>
        <v>N/A</v>
      </c>
      <c r="AP296" s="197">
        <f t="shared" si="275"/>
        <v>0</v>
      </c>
      <c r="AQ296" s="198">
        <f t="shared" si="276"/>
        <v>0</v>
      </c>
      <c r="AR296" s="196">
        <f>IFERROR(SQRT(($E296-$E$1136)^2+($H296-$H$1136)^2),0)</f>
        <v>0.33405858790400517</v>
      </c>
      <c r="AS296" s="197" t="str">
        <f>IF(AR296&lt;=SMALL(AR$3:AR$1130,1),"MAS PARECIDO","NO")</f>
        <v>NO</v>
      </c>
      <c r="AT296" s="197" t="str">
        <f>IF(AR296&lt;=SMALL(AR$3:AR$1130,5),"SIMILAR","NO")</f>
        <v>NO</v>
      </c>
      <c r="AU296" s="197" t="str">
        <f t="shared" si="277"/>
        <v>N/A</v>
      </c>
      <c r="AV296" s="197">
        <f t="shared" si="278"/>
        <v>0</v>
      </c>
      <c r="AW296" s="198">
        <f t="shared" si="279"/>
        <v>0</v>
      </c>
      <c r="AX296" s="199">
        <f>IFERROR(SQRT(($E296-$E$1136)^2+($K296-$K$1136)^2),0)</f>
        <v>0.20120643389640119</v>
      </c>
      <c r="AY296" s="197" t="str">
        <f>IF(AX296&lt;=SMALL(AX$3:AX$1130,1),"MAS PARECIDO","NO")</f>
        <v>NO</v>
      </c>
      <c r="AZ296" s="197" t="str">
        <f>IF(AX296&lt;=SMALL(AX$3:AX$1130,5),"SIMILAR","NO")</f>
        <v>NO</v>
      </c>
      <c r="BA296" s="197" t="str">
        <f t="shared" si="280"/>
        <v>N/A</v>
      </c>
      <c r="BB296" s="197">
        <f t="shared" si="281"/>
        <v>0</v>
      </c>
      <c r="BC296" s="198">
        <f t="shared" si="282"/>
        <v>0</v>
      </c>
      <c r="BD296" s="196">
        <f>IFERROR(SQRT(($E296-$E$1136)^2+($O296-$O$1136)^2),0)</f>
        <v>1.0002419852422246</v>
      </c>
      <c r="BE296" s="197" t="str">
        <f>IF(BD296&lt;=SMALL(BD$3:BD$1130,1),"MAS PARECIDO","NO")</f>
        <v>NO</v>
      </c>
      <c r="BF296" s="197" t="str">
        <f>IF(BD296&lt;=SMALL(BD$3:BD$1130,5),"SIMILAR","NO")</f>
        <v>NO</v>
      </c>
      <c r="BG296" s="197" t="str">
        <f t="shared" si="283"/>
        <v>N/A</v>
      </c>
      <c r="BH296" s="197">
        <f t="shared" si="284"/>
        <v>0</v>
      </c>
      <c r="BI296" s="198">
        <f t="shared" si="285"/>
        <v>0</v>
      </c>
      <c r="BJ296" s="199">
        <f>IFERROR(SQRT(($E296-$E$1136)^2+($R296-$R$1136)^2),0)</f>
        <v>2.2000660019800593E-2</v>
      </c>
      <c r="BK296" s="197" t="str">
        <f>IF(BJ296&lt;=SMALL(BJ$3:BJ$1130,1),"MAS PARECIDO","NO")</f>
        <v>NO</v>
      </c>
      <c r="BL296" s="197" t="str">
        <f>IF(BJ296&lt;=SMALL(BJ$3:BJ$1130,5),"SIMILAR","NO")</f>
        <v>NO</v>
      </c>
      <c r="BM296" s="197" t="str">
        <f t="shared" si="286"/>
        <v>N/A</v>
      </c>
      <c r="BN296" s="197">
        <f t="shared" si="287"/>
        <v>0</v>
      </c>
      <c r="BO296" s="198">
        <f t="shared" si="288"/>
        <v>0</v>
      </c>
      <c r="BP296" s="199">
        <f>IFERROR(SQRT(($E296-$E$1136)^2+($U296-$U$1136)^2),0)</f>
        <v>2.2000660019800593E-2</v>
      </c>
      <c r="BQ296" s="197" t="str">
        <f>IF(BP296&lt;=SMALL(BP$3:BP$1130,1),"MAS PARECIDO","NO")</f>
        <v>NO</v>
      </c>
      <c r="BR296" s="197" t="str">
        <f>IF(BP296&lt;=SMALL(BP$3:BP$1130,5),"SIMILAR","NO")</f>
        <v>NO</v>
      </c>
      <c r="BS296" s="197" t="str">
        <f t="shared" si="289"/>
        <v>N/A</v>
      </c>
      <c r="BT296" s="197">
        <f t="shared" si="290"/>
        <v>0</v>
      </c>
      <c r="BU296" s="198">
        <f t="shared" si="291"/>
        <v>0</v>
      </c>
      <c r="BV296" s="199">
        <f>IFERROR(SQRT(($E296-$E$1136)^2+($X296-$X$1136)^2),0)</f>
        <v>2.2000660019800593E-2</v>
      </c>
      <c r="BW296" s="197" t="str">
        <f>IF(BV296&lt;=SMALL(BV$3:BV$1130,1),"MAS PARECIDO","NO")</f>
        <v>NO</v>
      </c>
      <c r="BX296" s="197" t="str">
        <f>IF(BV296&lt;=SMALL(BV$3:BV$1130,5),"SIMILAR","NO")</f>
        <v>NO</v>
      </c>
      <c r="BY296" s="197" t="str">
        <f t="shared" si="292"/>
        <v>N/A</v>
      </c>
      <c r="BZ296" s="197">
        <f t="shared" si="293"/>
        <v>0</v>
      </c>
      <c r="CA296" s="198">
        <f t="shared" si="294"/>
        <v>0</v>
      </c>
      <c r="CB296" s="199">
        <f>IFERROR(SQRT(($E296-$E$1136)^2+($AA296-$AA$1136)^2),0)</f>
        <v>2.2000660019800593E-2</v>
      </c>
      <c r="CC296" s="197" t="str">
        <f>IF(CB296&lt;=SMALL(CB$3:CB$1130,1),"MAS PARECIDO","NO")</f>
        <v>NO</v>
      </c>
      <c r="CD296" s="197" t="str">
        <f>IF(CB296&lt;=SMALL(CB$3:CB$1130,5),"SIMILAR","NO")</f>
        <v>NO</v>
      </c>
      <c r="CE296" s="197" t="str">
        <f t="shared" si="295"/>
        <v>N/A</v>
      </c>
      <c r="CF296" s="197">
        <f t="shared" si="296"/>
        <v>0</v>
      </c>
      <c r="CG296" s="198">
        <f t="shared" si="297"/>
        <v>0</v>
      </c>
      <c r="CH296" s="199">
        <f>IFERROR(SQRT(($E296-$E$1136)^2+($AD296-$AD$1136)^2),0)</f>
        <v>1.0002419852422246</v>
      </c>
      <c r="CI296" s="197" t="str">
        <f>IF(CH296&lt;=SMALL(CH$3:CH$1130,1),"MAS PARECIDO","NO")</f>
        <v>NO</v>
      </c>
      <c r="CJ296" s="197" t="str">
        <f>IF(CH296&lt;=SMALL(CH$3:CH$1130,5),"SIMILAR","NO")</f>
        <v>NO</v>
      </c>
      <c r="CK296" s="197" t="str">
        <f t="shared" si="298"/>
        <v>N/A</v>
      </c>
      <c r="CL296" s="197">
        <f t="shared" si="299"/>
        <v>0</v>
      </c>
      <c r="CM296" s="198">
        <f t="shared" si="300"/>
        <v>0</v>
      </c>
      <c r="CN296" s="199">
        <f>IFERROR(SQRT(($E296-$E$1136)^2+($AG296-$AG$1136)^2),0)</f>
        <v>1.0002419852422246</v>
      </c>
      <c r="CO296" s="197" t="str">
        <f>IF(CN296&lt;=SMALL(CN$3:CN$1130,1),"MAS PARECIDO","NO")</f>
        <v>NO</v>
      </c>
      <c r="CP296" s="197" t="str">
        <f>IF(CN296&lt;=SMALL(CN$3:CN$1130,5),"SIMILAR","NO")</f>
        <v>NO</v>
      </c>
      <c r="CQ296" s="197" t="str">
        <f t="shared" si="301"/>
        <v>N/A</v>
      </c>
      <c r="CR296" s="197">
        <f t="shared" si="302"/>
        <v>0</v>
      </c>
      <c r="CS296" s="198">
        <f t="shared" si="303"/>
        <v>0</v>
      </c>
      <c r="CT296" s="199">
        <f>IFERROR(SQRT(($E296-$E$1136)^2+($AJ296-$AJ$1136)^2),0)</f>
        <v>2.2000660019800593E-2</v>
      </c>
      <c r="CU296" s="197" t="str">
        <f>IF(CT296&lt;=SMALL(CT$3:CT$1130,1),"MAS PARECIDO","NO")</f>
        <v>NO</v>
      </c>
      <c r="CV296" s="197" t="str">
        <f>IF(CT296&lt;=SMALL(CT$3:CT$1130,5),"SIMILAR","NO")</f>
        <v>NO</v>
      </c>
      <c r="CW296" s="197" t="str">
        <f t="shared" si="304"/>
        <v>N/A</v>
      </c>
      <c r="CX296" s="197">
        <f t="shared" si="305"/>
        <v>0</v>
      </c>
      <c r="CY296" s="198">
        <f t="shared" si="306"/>
        <v>0</v>
      </c>
      <c r="CZ296" s="2" t="s">
        <v>1822</v>
      </c>
      <c r="DA296" s="2" t="s">
        <v>1823</v>
      </c>
      <c r="DB296" s="2">
        <v>0</v>
      </c>
      <c r="DC296" s="2" t="s">
        <v>189</v>
      </c>
    </row>
    <row r="297" spans="1:107">
      <c r="A297" s="24" t="s">
        <v>548</v>
      </c>
      <c r="B297" s="46">
        <v>64000</v>
      </c>
      <c r="C297" s="190">
        <f>(B297-$B$1132)/($B$1133-$B$1132)</f>
        <v>6.9545087384503046E-2</v>
      </c>
      <c r="D297" s="46">
        <v>15000</v>
      </c>
      <c r="E297" s="190">
        <f>(D297-$D$1132)/($D$1133-$D$1132)</f>
        <v>2.9970899126973809E-2</v>
      </c>
      <c r="F297" s="46" t="s">
        <v>203</v>
      </c>
      <c r="G297" s="192">
        <f>VLOOKUP(F297,'DATOS DE SOPORTE'!$Y$5:$Z$8,2,FALSE)</f>
        <v>3</v>
      </c>
      <c r="H297" s="190">
        <f>(G297-$G$1132)/($G$1133-$G$1132)</f>
        <v>0.66666666666666663</v>
      </c>
      <c r="I297" s="50">
        <v>1</v>
      </c>
      <c r="J297" s="200">
        <f t="shared" si="266"/>
        <v>1</v>
      </c>
      <c r="K297" s="190">
        <f>(J297-$J$1132)/($J$1133-$J$1132)</f>
        <v>0.2</v>
      </c>
      <c r="L297" s="193" t="str">
        <f t="shared" si="267"/>
        <v>SI</v>
      </c>
      <c r="M297" s="46" t="s">
        <v>192</v>
      </c>
      <c r="N297" s="192">
        <f t="shared" si="268"/>
        <v>2</v>
      </c>
      <c r="O297" s="190">
        <f>(N297-N$1132)/(N$1133-N$1132)</f>
        <v>1</v>
      </c>
      <c r="P297" s="46" t="s">
        <v>58</v>
      </c>
      <c r="Q297" s="192">
        <f t="shared" si="269"/>
        <v>3</v>
      </c>
      <c r="R297" s="190">
        <f>(Q297-Q$1132)/(Q$1133-Q$1132)</f>
        <v>1</v>
      </c>
      <c r="S297" s="46" t="s">
        <v>194</v>
      </c>
      <c r="T297" s="192">
        <f t="shared" si="270"/>
        <v>1</v>
      </c>
      <c r="U297" s="190">
        <f>(T297-T$1132)/(T$1133-T$1132)</f>
        <v>0</v>
      </c>
      <c r="V297" s="46" t="s">
        <v>212</v>
      </c>
      <c r="W297" s="194">
        <f>VLOOKUP(V297,'DATOS DE SOPORTE'!$S$5:$T$10,2,FALSE)</f>
        <v>3</v>
      </c>
      <c r="X297" s="201">
        <f>(W297-W$1132)/(W$1133-W$1132)</f>
        <v>0.4</v>
      </c>
      <c r="Y297" s="46" t="s">
        <v>136</v>
      </c>
      <c r="Z297" s="194">
        <f t="shared" si="271"/>
        <v>2</v>
      </c>
      <c r="AA297" s="201">
        <f>(Z297-Z$1132)/(Z$1133-Z$1132)</f>
        <v>1</v>
      </c>
      <c r="AB297" s="46" t="s">
        <v>188</v>
      </c>
      <c r="AC297" s="194">
        <f t="shared" si="272"/>
        <v>1</v>
      </c>
      <c r="AD297" s="201">
        <f>(AC297-AC$1132)/(AC$1133-AC$1132)</f>
        <v>0</v>
      </c>
      <c r="AE297" s="46" t="s">
        <v>188</v>
      </c>
      <c r="AF297" s="194">
        <f t="shared" si="273"/>
        <v>1</v>
      </c>
      <c r="AG297" s="201">
        <f>(AF297-AF$1132)/(AF$1133-AF$1132)</f>
        <v>0</v>
      </c>
      <c r="AH297" s="24" t="s">
        <v>199</v>
      </c>
      <c r="AI297" s="194">
        <f>VLOOKUP(AH297,'DATOS DE SOPORTE'!$V$5:$W$8,2,FALSE)</f>
        <v>2</v>
      </c>
      <c r="AJ297" s="201">
        <f>(AI297-AI$1132)/(AI$1133-AI$1132)</f>
        <v>0.33333333333333331</v>
      </c>
      <c r="AK297" s="58" t="str">
        <f t="shared" si="265"/>
        <v>Bueno</v>
      </c>
      <c r="AL297" s="196">
        <f>IFERROR(SQRT(($E297-$E$1136)^2+($C297-$C$1136)^2),0)</f>
        <v>0.13887320978043247</v>
      </c>
      <c r="AM297" s="197" t="str">
        <f>IF(AL297&lt;=SMALL($AL$3:$AL$1130,1),"MAS PARECIDO","NO")</f>
        <v>NO</v>
      </c>
      <c r="AN297" s="197" t="str">
        <f>IF(AL297&lt;=SMALL($AL$3:$AL$1130,5),"SIMILAR","NO")</f>
        <v>NO</v>
      </c>
      <c r="AO297" s="197" t="str">
        <f t="shared" si="274"/>
        <v>N/A</v>
      </c>
      <c r="AP297" s="197">
        <f t="shared" si="275"/>
        <v>0</v>
      </c>
      <c r="AQ297" s="198">
        <f t="shared" si="276"/>
        <v>0</v>
      </c>
      <c r="AR297" s="196">
        <f>IFERROR(SQRT(($E297-$E$1136)^2+($H297-$H$1136)^2),0)</f>
        <v>0.33468069127683658</v>
      </c>
      <c r="AS297" s="197" t="str">
        <f>IF(AR297&lt;=SMALL(AR$3:AR$1130,1),"MAS PARECIDO","NO")</f>
        <v>NO</v>
      </c>
      <c r="AT297" s="197" t="str">
        <f>IF(AR297&lt;=SMALL(AR$3:AR$1130,5),"SIMILAR","NO")</f>
        <v>NO</v>
      </c>
      <c r="AU297" s="197" t="str">
        <f t="shared" si="277"/>
        <v>N/A</v>
      </c>
      <c r="AV297" s="197">
        <f t="shared" si="278"/>
        <v>0</v>
      </c>
      <c r="AW297" s="198">
        <f t="shared" si="279"/>
        <v>0</v>
      </c>
      <c r="AX297" s="199">
        <f>IFERROR(SQRT(($E297-$E$1136)^2+($K297-$K$1136)^2),0)</f>
        <v>3.0000900027000808E-2</v>
      </c>
      <c r="AY297" s="197" t="str">
        <f>IF(AX297&lt;=SMALL(AX$3:AX$1130,1),"MAS PARECIDO","NO")</f>
        <v>NO</v>
      </c>
      <c r="AZ297" s="197" t="str">
        <f>IF(AX297&lt;=SMALL(AX$3:AX$1130,5),"SIMILAR","NO")</f>
        <v>NO</v>
      </c>
      <c r="BA297" s="197" t="str">
        <f t="shared" si="280"/>
        <v>N/A</v>
      </c>
      <c r="BB297" s="197">
        <f t="shared" si="281"/>
        <v>0</v>
      </c>
      <c r="BC297" s="198">
        <f t="shared" si="282"/>
        <v>0</v>
      </c>
      <c r="BD297" s="196">
        <f>IFERROR(SQRT(($E297-$E$1136)^2+($O297-$O$1136)^2),0)</f>
        <v>3.0000900027000808E-2</v>
      </c>
      <c r="BE297" s="197" t="str">
        <f>IF(BD297&lt;=SMALL(BD$3:BD$1130,1),"MAS PARECIDO","NO")</f>
        <v>NO</v>
      </c>
      <c r="BF297" s="197" t="str">
        <f>IF(BD297&lt;=SMALL(BD$3:BD$1130,5),"SIMILAR","NO")</f>
        <v>NO</v>
      </c>
      <c r="BG297" s="197" t="str">
        <f t="shared" si="283"/>
        <v>N/A</v>
      </c>
      <c r="BH297" s="197">
        <f t="shared" si="284"/>
        <v>0</v>
      </c>
      <c r="BI297" s="198">
        <f t="shared" si="285"/>
        <v>0</v>
      </c>
      <c r="BJ297" s="199">
        <f>IFERROR(SQRT(($E297-$E$1136)^2+($R297-$R$1136)^2),0)</f>
        <v>0.50089924536021224</v>
      </c>
      <c r="BK297" s="197" t="str">
        <f>IF(BJ297&lt;=SMALL(BJ$3:BJ$1130,1),"MAS PARECIDO","NO")</f>
        <v>NO</v>
      </c>
      <c r="BL297" s="197" t="str">
        <f>IF(BJ297&lt;=SMALL(BJ$3:BJ$1130,5),"SIMILAR","NO")</f>
        <v>NO</v>
      </c>
      <c r="BM297" s="197" t="str">
        <f t="shared" si="286"/>
        <v>N/A</v>
      </c>
      <c r="BN297" s="197">
        <f t="shared" si="287"/>
        <v>0</v>
      </c>
      <c r="BO297" s="198">
        <f t="shared" si="288"/>
        <v>0</v>
      </c>
      <c r="BP297" s="199">
        <f>IFERROR(SQRT(($E297-$E$1136)^2+($U297-$U$1136)^2),0)</f>
        <v>3.0000900027000808E-2</v>
      </c>
      <c r="BQ297" s="197" t="str">
        <f>IF(BP297&lt;=SMALL(BP$3:BP$1130,1),"MAS PARECIDO","NO")</f>
        <v>NO</v>
      </c>
      <c r="BR297" s="197" t="str">
        <f>IF(BP297&lt;=SMALL(BP$3:BP$1130,5),"SIMILAR","NO")</f>
        <v>NO</v>
      </c>
      <c r="BS297" s="197" t="str">
        <f t="shared" si="289"/>
        <v>N/A</v>
      </c>
      <c r="BT297" s="197">
        <f t="shared" si="290"/>
        <v>0</v>
      </c>
      <c r="BU297" s="198">
        <f t="shared" si="291"/>
        <v>0</v>
      </c>
      <c r="BV297" s="199">
        <f>IFERROR(SQRT(($E297-$E$1136)^2+($X297-$X$1136)^2),0)</f>
        <v>0.40112348971660849</v>
      </c>
      <c r="BW297" s="197" t="str">
        <f>IF(BV297&lt;=SMALL(BV$3:BV$1130,1),"MAS PARECIDO","NO")</f>
        <v>NO</v>
      </c>
      <c r="BX297" s="197" t="str">
        <f>IF(BV297&lt;=SMALL(BV$3:BV$1130,5),"SIMILAR","NO")</f>
        <v>NO</v>
      </c>
      <c r="BY297" s="197" t="str">
        <f t="shared" si="292"/>
        <v>N/A</v>
      </c>
      <c r="BZ297" s="197">
        <f t="shared" si="293"/>
        <v>0</v>
      </c>
      <c r="CA297" s="198">
        <f t="shared" si="294"/>
        <v>0</v>
      </c>
      <c r="CB297" s="199">
        <f>IFERROR(SQRT(($E297-$E$1136)^2+($AA297-$AA$1136)^2),0)</f>
        <v>1.0004499257846093</v>
      </c>
      <c r="CC297" s="197" t="str">
        <f>IF(CB297&lt;=SMALL(CB$3:CB$1130,1),"MAS PARECIDO","NO")</f>
        <v>NO</v>
      </c>
      <c r="CD297" s="197" t="str">
        <f>IF(CB297&lt;=SMALL(CB$3:CB$1130,5),"SIMILAR","NO")</f>
        <v>NO</v>
      </c>
      <c r="CE297" s="197" t="str">
        <f t="shared" si="295"/>
        <v>N/A</v>
      </c>
      <c r="CF297" s="197">
        <f t="shared" si="296"/>
        <v>0</v>
      </c>
      <c r="CG297" s="198">
        <f t="shared" si="297"/>
        <v>0</v>
      </c>
      <c r="CH297" s="199">
        <f>IFERROR(SQRT(($E297-$E$1136)^2+($AD297-$AD$1136)^2),0)</f>
        <v>1.0004499257846093</v>
      </c>
      <c r="CI297" s="197" t="str">
        <f>IF(CH297&lt;=SMALL(CH$3:CH$1130,1),"MAS PARECIDO","NO")</f>
        <v>NO</v>
      </c>
      <c r="CJ297" s="197" t="str">
        <f>IF(CH297&lt;=SMALL(CH$3:CH$1130,5),"SIMILAR","NO")</f>
        <v>NO</v>
      </c>
      <c r="CK297" s="197" t="str">
        <f t="shared" si="298"/>
        <v>N/A</v>
      </c>
      <c r="CL297" s="197">
        <f t="shared" si="299"/>
        <v>0</v>
      </c>
      <c r="CM297" s="198">
        <f t="shared" si="300"/>
        <v>0</v>
      </c>
      <c r="CN297" s="199">
        <f>IFERROR(SQRT(($E297-$E$1136)^2+($AG297-$AG$1136)^2),0)</f>
        <v>1.0004499257846093</v>
      </c>
      <c r="CO297" s="197" t="str">
        <f>IF(CN297&lt;=SMALL(CN$3:CN$1130,1),"MAS PARECIDO","NO")</f>
        <v>NO</v>
      </c>
      <c r="CP297" s="197" t="str">
        <f>IF(CN297&lt;=SMALL(CN$3:CN$1130,5),"SIMILAR","NO")</f>
        <v>NO</v>
      </c>
      <c r="CQ297" s="197" t="str">
        <f t="shared" si="301"/>
        <v>N/A</v>
      </c>
      <c r="CR297" s="197">
        <f t="shared" si="302"/>
        <v>0</v>
      </c>
      <c r="CS297" s="198">
        <f t="shared" si="303"/>
        <v>0</v>
      </c>
      <c r="CT297" s="199">
        <f>IFERROR(SQRT(($E297-$E$1136)^2+($AJ297-$AJ$1136)^2),0)</f>
        <v>0.33468069127683658</v>
      </c>
      <c r="CU297" s="197" t="str">
        <f>IF(CT297&lt;=SMALL(CT$3:CT$1130,1),"MAS PARECIDO","NO")</f>
        <v>NO</v>
      </c>
      <c r="CV297" s="197" t="str">
        <f>IF(CT297&lt;=SMALL(CT$3:CT$1130,5),"SIMILAR","NO")</f>
        <v>NO</v>
      </c>
      <c r="CW297" s="197" t="str">
        <f t="shared" si="304"/>
        <v>N/A</v>
      </c>
      <c r="CX297" s="197">
        <f t="shared" si="305"/>
        <v>0</v>
      </c>
      <c r="CY297" s="198">
        <f t="shared" si="306"/>
        <v>0</v>
      </c>
      <c r="CZ297" s="2" t="s">
        <v>1824</v>
      </c>
      <c r="DA297" s="2" t="s">
        <v>1825</v>
      </c>
      <c r="DB297" s="2">
        <v>0</v>
      </c>
      <c r="DC297" s="2" t="s">
        <v>189</v>
      </c>
    </row>
    <row r="298" spans="1:107">
      <c r="A298" s="24" t="s">
        <v>549</v>
      </c>
      <c r="B298" s="46">
        <v>65864</v>
      </c>
      <c r="C298" s="190">
        <f>(B298-$B$1132)/($B$1133-$B$1132)</f>
        <v>7.1723941601984559E-2</v>
      </c>
      <c r="D298" s="46">
        <v>180000</v>
      </c>
      <c r="E298" s="190">
        <f>(D298-$D$1132)/($D$1133-$D$1132)</f>
        <v>0.3599807994239827</v>
      </c>
      <c r="F298" s="46" t="s">
        <v>53</v>
      </c>
      <c r="G298" s="192">
        <f>VLOOKUP(F298,'DATOS DE SOPORTE'!$Y$5:$Z$8,2,FALSE)</f>
        <v>2</v>
      </c>
      <c r="H298" s="190">
        <f>(G298-$G$1132)/($G$1133-$G$1132)</f>
        <v>0.33333333333333331</v>
      </c>
      <c r="I298" s="50">
        <v>3</v>
      </c>
      <c r="J298" s="200">
        <f t="shared" si="266"/>
        <v>3</v>
      </c>
      <c r="K298" s="190">
        <f>(J298-$J$1132)/($J$1133-$J$1132)</f>
        <v>0.6</v>
      </c>
      <c r="L298" s="193" t="str">
        <f t="shared" si="267"/>
        <v>SI</v>
      </c>
      <c r="M298" s="46" t="s">
        <v>56</v>
      </c>
      <c r="N298" s="192">
        <f t="shared" si="268"/>
        <v>1</v>
      </c>
      <c r="O298" s="190">
        <f>(N298-N$1132)/(N$1133-N$1132)</f>
        <v>0</v>
      </c>
      <c r="P298" s="46" t="s">
        <v>193</v>
      </c>
      <c r="Q298" s="192">
        <f t="shared" si="269"/>
        <v>2</v>
      </c>
      <c r="R298" s="190">
        <f>(Q298-Q$1132)/(Q$1133-Q$1132)</f>
        <v>0.5</v>
      </c>
      <c r="S298" s="46" t="s">
        <v>60</v>
      </c>
      <c r="T298" s="192">
        <f t="shared" si="270"/>
        <v>2</v>
      </c>
      <c r="U298" s="190">
        <f>(T298-T$1132)/(T$1133-T$1132)</f>
        <v>1</v>
      </c>
      <c r="V298" s="46" t="s">
        <v>62</v>
      </c>
      <c r="W298" s="194">
        <f>VLOOKUP(V298,'DATOS DE SOPORTE'!$S$5:$T$10,2,FALSE)</f>
        <v>1</v>
      </c>
      <c r="X298" s="201">
        <f>(W298-W$1132)/(W$1133-W$1132)</f>
        <v>0</v>
      </c>
      <c r="Y298" s="46" t="s">
        <v>136</v>
      </c>
      <c r="Z298" s="194">
        <f t="shared" si="271"/>
        <v>2</v>
      </c>
      <c r="AA298" s="201">
        <f>(Z298-Z$1132)/(Z$1133-Z$1132)</f>
        <v>1</v>
      </c>
      <c r="AB298" s="46" t="s">
        <v>136</v>
      </c>
      <c r="AC298" s="194">
        <f t="shared" si="272"/>
        <v>2</v>
      </c>
      <c r="AD298" s="201">
        <f>(AC298-AC$1132)/(AC$1133-AC$1132)</f>
        <v>1</v>
      </c>
      <c r="AE298" s="46" t="s">
        <v>188</v>
      </c>
      <c r="AF298" s="194">
        <f t="shared" si="273"/>
        <v>1</v>
      </c>
      <c r="AG298" s="201">
        <f>(AF298-AF$1132)/(AF$1133-AF$1132)</f>
        <v>0</v>
      </c>
      <c r="AH298" s="24" t="s">
        <v>67</v>
      </c>
      <c r="AI298" s="194">
        <f>VLOOKUP(AH298,'DATOS DE SOPORTE'!$V$5:$W$8,2,FALSE)</f>
        <v>1</v>
      </c>
      <c r="AJ298" s="201">
        <f>(AI298-AI$1132)/(AI$1133-AI$1132)</f>
        <v>0</v>
      </c>
      <c r="AK298" s="58" t="str">
        <f t="shared" si="265"/>
        <v>Bueno</v>
      </c>
      <c r="AL298" s="196">
        <f>IFERROR(SQRT(($E298-$E$1136)^2+($C298-$C$1136)^2),0)</f>
        <v>0.38393666056625259</v>
      </c>
      <c r="AM298" s="197" t="str">
        <f>IF(AL298&lt;=SMALL($AL$3:$AL$1130,1),"MAS PARECIDO","NO")</f>
        <v>NO</v>
      </c>
      <c r="AN298" s="197" t="str">
        <f>IF(AL298&lt;=SMALL($AL$3:$AL$1130,5),"SIMILAR","NO")</f>
        <v>NO</v>
      </c>
      <c r="AO298" s="197" t="str">
        <f t="shared" si="274"/>
        <v>N/A</v>
      </c>
      <c r="AP298" s="197">
        <f t="shared" si="275"/>
        <v>0</v>
      </c>
      <c r="AQ298" s="198">
        <f t="shared" si="276"/>
        <v>0</v>
      </c>
      <c r="AR298" s="196">
        <f>IFERROR(SQRT(($E298-$E$1136)^2+($H298-$H$1136)^2),0)</f>
        <v>0.36001080032400973</v>
      </c>
      <c r="AS298" s="197" t="str">
        <f>IF(AR298&lt;=SMALL(AR$3:AR$1130,1),"MAS PARECIDO","NO")</f>
        <v>NO</v>
      </c>
      <c r="AT298" s="197" t="str">
        <f>IF(AR298&lt;=SMALL(AR$3:AR$1130,5),"SIMILAR","NO")</f>
        <v>NO</v>
      </c>
      <c r="AU298" s="197" t="str">
        <f t="shared" si="277"/>
        <v>N/A</v>
      </c>
      <c r="AV298" s="197">
        <f t="shared" si="278"/>
        <v>0</v>
      </c>
      <c r="AW298" s="198">
        <f t="shared" si="279"/>
        <v>0</v>
      </c>
      <c r="AX298" s="199">
        <f>IFERROR(SQRT(($E298-$E$1136)^2+($K298-$K$1136)^2),0)</f>
        <v>0.53815218697867795</v>
      </c>
      <c r="AY298" s="197" t="str">
        <f>IF(AX298&lt;=SMALL(AX$3:AX$1130,1),"MAS PARECIDO","NO")</f>
        <v>NO</v>
      </c>
      <c r="AZ298" s="197" t="str">
        <f>IF(AX298&lt;=SMALL(AX$3:AX$1130,5),"SIMILAR","NO")</f>
        <v>NO</v>
      </c>
      <c r="BA298" s="197" t="str">
        <f t="shared" si="280"/>
        <v>N/A</v>
      </c>
      <c r="BB298" s="197">
        <f t="shared" si="281"/>
        <v>0</v>
      </c>
      <c r="BC298" s="198">
        <f t="shared" si="282"/>
        <v>0</v>
      </c>
      <c r="BD298" s="196">
        <f>IFERROR(SQRT(($E298-$E$1136)^2+($O298-$O$1136)^2),0)</f>
        <v>1.0628300787754992</v>
      </c>
      <c r="BE298" s="197" t="str">
        <f>IF(BD298&lt;=SMALL(BD$3:BD$1130,1),"MAS PARECIDO","NO")</f>
        <v>NO</v>
      </c>
      <c r="BF298" s="197" t="str">
        <f>IF(BD298&lt;=SMALL(BD$3:BD$1130,5),"SIMILAR","NO")</f>
        <v>NO</v>
      </c>
      <c r="BG298" s="197" t="str">
        <f t="shared" si="283"/>
        <v>N/A</v>
      </c>
      <c r="BH298" s="197">
        <f t="shared" si="284"/>
        <v>0</v>
      </c>
      <c r="BI298" s="198">
        <f t="shared" si="285"/>
        <v>0</v>
      </c>
      <c r="BJ298" s="199">
        <f>IFERROR(SQRT(($E298-$E$1136)^2+($R298-$R$1136)^2),0)</f>
        <v>0.36001080032400973</v>
      </c>
      <c r="BK298" s="197" t="str">
        <f>IF(BJ298&lt;=SMALL(BJ$3:BJ$1130,1),"MAS PARECIDO","NO")</f>
        <v>NO</v>
      </c>
      <c r="BL298" s="197" t="str">
        <f>IF(BJ298&lt;=SMALL(BJ$3:BJ$1130,5),"SIMILAR","NO")</f>
        <v>NO</v>
      </c>
      <c r="BM298" s="197" t="str">
        <f t="shared" si="286"/>
        <v>N/A</v>
      </c>
      <c r="BN298" s="197">
        <f t="shared" si="287"/>
        <v>0</v>
      </c>
      <c r="BO298" s="198">
        <f t="shared" si="288"/>
        <v>0</v>
      </c>
      <c r="BP298" s="199">
        <f>IFERROR(SQRT(($E298-$E$1136)^2+($U298-$U$1136)^2),0)</f>
        <v>1.0628300787754992</v>
      </c>
      <c r="BQ298" s="197" t="str">
        <f>IF(BP298&lt;=SMALL(BP$3:BP$1130,1),"MAS PARECIDO","NO")</f>
        <v>NO</v>
      </c>
      <c r="BR298" s="197" t="str">
        <f>IF(BP298&lt;=SMALL(BP$3:BP$1130,5),"SIMILAR","NO")</f>
        <v>NO</v>
      </c>
      <c r="BS298" s="197" t="str">
        <f t="shared" si="289"/>
        <v>N/A</v>
      </c>
      <c r="BT298" s="197">
        <f t="shared" si="290"/>
        <v>0</v>
      </c>
      <c r="BU298" s="198">
        <f t="shared" si="291"/>
        <v>0</v>
      </c>
      <c r="BV298" s="199">
        <f>IFERROR(SQRT(($E298-$E$1136)^2+($X298-$X$1136)^2),0)</f>
        <v>0.36001080032400973</v>
      </c>
      <c r="BW298" s="197" t="str">
        <f>IF(BV298&lt;=SMALL(BV$3:BV$1130,1),"MAS PARECIDO","NO")</f>
        <v>NO</v>
      </c>
      <c r="BX298" s="197" t="str">
        <f>IF(BV298&lt;=SMALL(BV$3:BV$1130,5),"SIMILAR","NO")</f>
        <v>NO</v>
      </c>
      <c r="BY298" s="197" t="str">
        <f t="shared" si="292"/>
        <v>N/A</v>
      </c>
      <c r="BZ298" s="197">
        <f t="shared" si="293"/>
        <v>0</v>
      </c>
      <c r="CA298" s="198">
        <f t="shared" si="294"/>
        <v>0</v>
      </c>
      <c r="CB298" s="199">
        <f>IFERROR(SQRT(($E298-$E$1136)^2+($AA298-$AA$1136)^2),0)</f>
        <v>1.0628300787754992</v>
      </c>
      <c r="CC298" s="197" t="str">
        <f>IF(CB298&lt;=SMALL(CB$3:CB$1130,1),"MAS PARECIDO","NO")</f>
        <v>NO</v>
      </c>
      <c r="CD298" s="197" t="str">
        <f>IF(CB298&lt;=SMALL(CB$3:CB$1130,5),"SIMILAR","NO")</f>
        <v>NO</v>
      </c>
      <c r="CE298" s="197" t="str">
        <f t="shared" si="295"/>
        <v>N/A</v>
      </c>
      <c r="CF298" s="197">
        <f t="shared" si="296"/>
        <v>0</v>
      </c>
      <c r="CG298" s="198">
        <f t="shared" si="297"/>
        <v>0</v>
      </c>
      <c r="CH298" s="199">
        <f>IFERROR(SQRT(($E298-$E$1136)^2+($AD298-$AD$1136)^2),0)</f>
        <v>0.36001080032400973</v>
      </c>
      <c r="CI298" s="197" t="str">
        <f>IF(CH298&lt;=SMALL(CH$3:CH$1130,1),"MAS PARECIDO","NO")</f>
        <v>NO</v>
      </c>
      <c r="CJ298" s="197" t="str">
        <f>IF(CH298&lt;=SMALL(CH$3:CH$1130,5),"SIMILAR","NO")</f>
        <v>NO</v>
      </c>
      <c r="CK298" s="197" t="str">
        <f t="shared" si="298"/>
        <v>N/A</v>
      </c>
      <c r="CL298" s="197">
        <f t="shared" si="299"/>
        <v>0</v>
      </c>
      <c r="CM298" s="198">
        <f t="shared" si="300"/>
        <v>0</v>
      </c>
      <c r="CN298" s="199">
        <f>IFERROR(SQRT(($E298-$E$1136)^2+($AG298-$AG$1136)^2),0)</f>
        <v>1.0628300787754992</v>
      </c>
      <c r="CO298" s="197" t="str">
        <f>IF(CN298&lt;=SMALL(CN$3:CN$1130,1),"MAS PARECIDO","NO")</f>
        <v>NO</v>
      </c>
      <c r="CP298" s="197" t="str">
        <f>IF(CN298&lt;=SMALL(CN$3:CN$1130,5),"SIMILAR","NO")</f>
        <v>NO</v>
      </c>
      <c r="CQ298" s="197" t="str">
        <f t="shared" si="301"/>
        <v>N/A</v>
      </c>
      <c r="CR298" s="197">
        <f t="shared" si="302"/>
        <v>0</v>
      </c>
      <c r="CS298" s="198">
        <f t="shared" si="303"/>
        <v>0</v>
      </c>
      <c r="CT298" s="199">
        <f>IFERROR(SQRT(($E298-$E$1136)^2+($AJ298-$AJ$1136)^2),0)</f>
        <v>0.36001080032400973</v>
      </c>
      <c r="CU298" s="197" t="str">
        <f>IF(CT298&lt;=SMALL(CT$3:CT$1130,1),"MAS PARECIDO","NO")</f>
        <v>NO</v>
      </c>
      <c r="CV298" s="197" t="str">
        <f>IF(CT298&lt;=SMALL(CT$3:CT$1130,5),"SIMILAR","NO")</f>
        <v>NO</v>
      </c>
      <c r="CW298" s="197" t="str">
        <f t="shared" si="304"/>
        <v>N/A</v>
      </c>
      <c r="CX298" s="197">
        <f t="shared" si="305"/>
        <v>0</v>
      </c>
      <c r="CY298" s="198">
        <f t="shared" si="306"/>
        <v>0</v>
      </c>
      <c r="CZ298" s="2" t="s">
        <v>1826</v>
      </c>
      <c r="DA298" s="2" t="s">
        <v>1827</v>
      </c>
      <c r="DB298" s="2">
        <v>0</v>
      </c>
      <c r="DC298" s="2" t="s">
        <v>189</v>
      </c>
    </row>
    <row r="299" spans="1:107">
      <c r="A299" s="24" t="s">
        <v>550</v>
      </c>
      <c r="B299" s="46">
        <v>47942</v>
      </c>
      <c r="C299" s="190">
        <f>(B299-$B$1132)/($B$1133-$B$1132)</f>
        <v>5.077467910965424E-2</v>
      </c>
      <c r="D299" s="46">
        <v>5785</v>
      </c>
      <c r="E299" s="190">
        <f>(D299-$D$1132)/($D$1133-$D$1132)</f>
        <v>1.1540346210386311E-2</v>
      </c>
      <c r="F299" s="46" t="s">
        <v>53</v>
      </c>
      <c r="G299" s="192">
        <f>VLOOKUP(F299,'DATOS DE SOPORTE'!$Y$5:$Z$8,2,FALSE)</f>
        <v>2</v>
      </c>
      <c r="H299" s="190">
        <f>(G299-$G$1132)/($G$1133-$G$1132)</f>
        <v>0.33333333333333331</v>
      </c>
      <c r="I299" s="50">
        <v>1</v>
      </c>
      <c r="J299" s="200">
        <f t="shared" si="266"/>
        <v>1</v>
      </c>
      <c r="K299" s="190">
        <f>(J299-$J$1132)/($J$1133-$J$1132)</f>
        <v>0.2</v>
      </c>
      <c r="L299" s="193" t="str">
        <f t="shared" si="267"/>
        <v>SI</v>
      </c>
      <c r="M299" s="46" t="s">
        <v>192</v>
      </c>
      <c r="N299" s="192">
        <f t="shared" si="268"/>
        <v>2</v>
      </c>
      <c r="O299" s="190">
        <f>(N299-N$1132)/(N$1133-N$1132)</f>
        <v>1</v>
      </c>
      <c r="P299" s="46" t="s">
        <v>58</v>
      </c>
      <c r="Q299" s="192">
        <f t="shared" si="269"/>
        <v>3</v>
      </c>
      <c r="R299" s="190">
        <f>(Q299-Q$1132)/(Q$1133-Q$1132)</f>
        <v>1</v>
      </c>
      <c r="S299" s="46" t="s">
        <v>60</v>
      </c>
      <c r="T299" s="192">
        <f t="shared" si="270"/>
        <v>2</v>
      </c>
      <c r="U299" s="190">
        <f>(T299-T$1132)/(T$1133-T$1132)</f>
        <v>1</v>
      </c>
      <c r="V299" s="46" t="s">
        <v>62</v>
      </c>
      <c r="W299" s="194">
        <f>VLOOKUP(V299,'DATOS DE SOPORTE'!$S$5:$T$10,2,FALSE)</f>
        <v>1</v>
      </c>
      <c r="X299" s="201">
        <f>(W299-W$1132)/(W$1133-W$1132)</f>
        <v>0</v>
      </c>
      <c r="Y299" s="46" t="s">
        <v>188</v>
      </c>
      <c r="Z299" s="194">
        <f t="shared" si="271"/>
        <v>1</v>
      </c>
      <c r="AA299" s="201">
        <f>(Z299-Z$1132)/(Z$1133-Z$1132)</f>
        <v>0</v>
      </c>
      <c r="AB299" s="46" t="s">
        <v>188</v>
      </c>
      <c r="AC299" s="194">
        <f t="shared" si="272"/>
        <v>1</v>
      </c>
      <c r="AD299" s="201">
        <f>(AC299-AC$1132)/(AC$1133-AC$1132)</f>
        <v>0</v>
      </c>
      <c r="AE299" s="46" t="s">
        <v>188</v>
      </c>
      <c r="AF299" s="194">
        <f t="shared" si="273"/>
        <v>1</v>
      </c>
      <c r="AG299" s="201">
        <f>(AF299-AF$1132)/(AF$1133-AF$1132)</f>
        <v>0</v>
      </c>
      <c r="AH299" s="24" t="s">
        <v>67</v>
      </c>
      <c r="AI299" s="194">
        <f>VLOOKUP(AH299,'DATOS DE SOPORTE'!$V$5:$W$8,2,FALSE)</f>
        <v>1</v>
      </c>
      <c r="AJ299" s="201">
        <f>(AI299-AI$1132)/(AI$1133-AI$1132)</f>
        <v>0</v>
      </c>
      <c r="AK299" s="58" t="str">
        <f t="shared" si="265"/>
        <v>Muy malo</v>
      </c>
      <c r="AL299" s="196">
        <f>IFERROR(SQRT(($E299-$E$1136)^2+($C299-$C$1136)^2),0)</f>
        <v>0.15479735940063169</v>
      </c>
      <c r="AM299" s="197" t="str">
        <f>IF(AL299&lt;=SMALL($AL$3:$AL$1130,1),"MAS PARECIDO","NO")</f>
        <v>NO</v>
      </c>
      <c r="AN299" s="197" t="str">
        <f>IF(AL299&lt;=SMALL($AL$3:$AL$1130,5),"SIMILAR","NO")</f>
        <v>NO</v>
      </c>
      <c r="AO299" s="197" t="str">
        <f t="shared" si="274"/>
        <v>N/A</v>
      </c>
      <c r="AP299" s="197">
        <f t="shared" si="275"/>
        <v>0</v>
      </c>
      <c r="AQ299" s="198">
        <f t="shared" si="276"/>
        <v>0</v>
      </c>
      <c r="AR299" s="196">
        <f>IFERROR(SQRT(($E299-$E$1136)^2+($H299-$H$1136)^2),0)</f>
        <v>1.1570347110413312E-2</v>
      </c>
      <c r="AS299" s="197" t="str">
        <f>IF(AR299&lt;=SMALL(AR$3:AR$1130,1),"MAS PARECIDO","NO")</f>
        <v>NO</v>
      </c>
      <c r="AT299" s="197" t="str">
        <f>IF(AR299&lt;=SMALL(AR$3:AR$1130,5),"SIMILAR","NO")</f>
        <v>NO</v>
      </c>
      <c r="AU299" s="197" t="str">
        <f t="shared" si="277"/>
        <v>N/A</v>
      </c>
      <c r="AV299" s="197">
        <f t="shared" si="278"/>
        <v>0</v>
      </c>
      <c r="AW299" s="198">
        <f t="shared" si="279"/>
        <v>0</v>
      </c>
      <c r="AX299" s="199">
        <f>IFERROR(SQRT(($E299-$E$1136)^2+($K299-$K$1136)^2),0)</f>
        <v>1.1570347110413312E-2</v>
      </c>
      <c r="AY299" s="197" t="str">
        <f>IF(AX299&lt;=SMALL(AX$3:AX$1130,1),"MAS PARECIDO","NO")</f>
        <v>NO</v>
      </c>
      <c r="AZ299" s="197" t="str">
        <f>IF(AX299&lt;=SMALL(AX$3:AX$1130,5),"SIMILAR","NO")</f>
        <v>NO</v>
      </c>
      <c r="BA299" s="197" t="str">
        <f t="shared" si="280"/>
        <v>N/A</v>
      </c>
      <c r="BB299" s="197">
        <f t="shared" si="281"/>
        <v>0</v>
      </c>
      <c r="BC299" s="198">
        <f t="shared" si="282"/>
        <v>0</v>
      </c>
      <c r="BD299" s="196">
        <f>IFERROR(SQRT(($E299-$E$1136)^2+($O299-$O$1136)^2),0)</f>
        <v>1.1570347110413312E-2</v>
      </c>
      <c r="BE299" s="197" t="str">
        <f>IF(BD299&lt;=SMALL(BD$3:BD$1130,1),"MAS PARECIDO","NO")</f>
        <v>NO</v>
      </c>
      <c r="BF299" s="197" t="str">
        <f>IF(BD299&lt;=SMALL(BD$3:BD$1130,5),"SIMILAR","NO")</f>
        <v>NO</v>
      </c>
      <c r="BG299" s="197" t="str">
        <f t="shared" si="283"/>
        <v>N/A</v>
      </c>
      <c r="BH299" s="197">
        <f t="shared" si="284"/>
        <v>0</v>
      </c>
      <c r="BI299" s="198">
        <f t="shared" si="285"/>
        <v>0</v>
      </c>
      <c r="BJ299" s="199">
        <f>IFERROR(SQRT(($E299-$E$1136)^2+($R299-$R$1136)^2),0)</f>
        <v>0.50013385501509044</v>
      </c>
      <c r="BK299" s="197" t="str">
        <f>IF(BJ299&lt;=SMALL(BJ$3:BJ$1130,1),"MAS PARECIDO","NO")</f>
        <v>NO</v>
      </c>
      <c r="BL299" s="197" t="str">
        <f>IF(BJ299&lt;=SMALL(BJ$3:BJ$1130,5),"SIMILAR","NO")</f>
        <v>NO</v>
      </c>
      <c r="BM299" s="197" t="str">
        <f t="shared" si="286"/>
        <v>N/A</v>
      </c>
      <c r="BN299" s="197">
        <f t="shared" si="287"/>
        <v>0</v>
      </c>
      <c r="BO299" s="198">
        <f t="shared" si="288"/>
        <v>0</v>
      </c>
      <c r="BP299" s="199">
        <f>IFERROR(SQRT(($E299-$E$1136)^2+($U299-$U$1136)^2),0)</f>
        <v>1.0000669342260324</v>
      </c>
      <c r="BQ299" s="197" t="str">
        <f>IF(BP299&lt;=SMALL(BP$3:BP$1130,1),"MAS PARECIDO","NO")</f>
        <v>NO</v>
      </c>
      <c r="BR299" s="197" t="str">
        <f>IF(BP299&lt;=SMALL(BP$3:BP$1130,5),"SIMILAR","NO")</f>
        <v>NO</v>
      </c>
      <c r="BS299" s="197" t="str">
        <f t="shared" si="289"/>
        <v>N/A</v>
      </c>
      <c r="BT299" s="197">
        <f t="shared" si="290"/>
        <v>0</v>
      </c>
      <c r="BU299" s="198">
        <f t="shared" si="291"/>
        <v>0</v>
      </c>
      <c r="BV299" s="199">
        <f>IFERROR(SQRT(($E299-$E$1136)^2+($X299-$X$1136)^2),0)</f>
        <v>1.1570347110413312E-2</v>
      </c>
      <c r="BW299" s="197" t="str">
        <f>IF(BV299&lt;=SMALL(BV$3:BV$1130,1),"MAS PARECIDO","NO")</f>
        <v>NO</v>
      </c>
      <c r="BX299" s="197" t="str">
        <f>IF(BV299&lt;=SMALL(BV$3:BV$1130,5),"SIMILAR","NO")</f>
        <v>NO</v>
      </c>
      <c r="BY299" s="197" t="str">
        <f t="shared" si="292"/>
        <v>N/A</v>
      </c>
      <c r="BZ299" s="197">
        <f t="shared" si="293"/>
        <v>0</v>
      </c>
      <c r="CA299" s="198">
        <f t="shared" si="294"/>
        <v>0</v>
      </c>
      <c r="CB299" s="199">
        <f>IFERROR(SQRT(($E299-$E$1136)^2+($AA299-$AA$1136)^2),0)</f>
        <v>1.1570347110413312E-2</v>
      </c>
      <c r="CC299" s="197" t="str">
        <f>IF(CB299&lt;=SMALL(CB$3:CB$1130,1),"MAS PARECIDO","NO")</f>
        <v>NO</v>
      </c>
      <c r="CD299" s="197" t="str">
        <f>IF(CB299&lt;=SMALL(CB$3:CB$1130,5),"SIMILAR","NO")</f>
        <v>NO</v>
      </c>
      <c r="CE299" s="197" t="str">
        <f t="shared" si="295"/>
        <v>N/A</v>
      </c>
      <c r="CF299" s="197">
        <f t="shared" si="296"/>
        <v>0</v>
      </c>
      <c r="CG299" s="198">
        <f t="shared" si="297"/>
        <v>0</v>
      </c>
      <c r="CH299" s="199">
        <f>IFERROR(SQRT(($E299-$E$1136)^2+($AD299-$AD$1136)^2),0)</f>
        <v>1.0000669342260324</v>
      </c>
      <c r="CI299" s="197" t="str">
        <f>IF(CH299&lt;=SMALL(CH$3:CH$1130,1),"MAS PARECIDO","NO")</f>
        <v>NO</v>
      </c>
      <c r="CJ299" s="197" t="str">
        <f>IF(CH299&lt;=SMALL(CH$3:CH$1130,5),"SIMILAR","NO")</f>
        <v>NO</v>
      </c>
      <c r="CK299" s="197" t="str">
        <f t="shared" si="298"/>
        <v>N/A</v>
      </c>
      <c r="CL299" s="197">
        <f t="shared" si="299"/>
        <v>0</v>
      </c>
      <c r="CM299" s="198">
        <f t="shared" si="300"/>
        <v>0</v>
      </c>
      <c r="CN299" s="199">
        <f>IFERROR(SQRT(($E299-$E$1136)^2+($AG299-$AG$1136)^2),0)</f>
        <v>1.0000669342260324</v>
      </c>
      <c r="CO299" s="197" t="str">
        <f>IF(CN299&lt;=SMALL(CN$3:CN$1130,1),"MAS PARECIDO","NO")</f>
        <v>NO</v>
      </c>
      <c r="CP299" s="197" t="str">
        <f>IF(CN299&lt;=SMALL(CN$3:CN$1130,5),"SIMILAR","NO")</f>
        <v>NO</v>
      </c>
      <c r="CQ299" s="197" t="str">
        <f t="shared" si="301"/>
        <v>N/A</v>
      </c>
      <c r="CR299" s="197">
        <f t="shared" si="302"/>
        <v>0</v>
      </c>
      <c r="CS299" s="198">
        <f t="shared" si="303"/>
        <v>0</v>
      </c>
      <c r="CT299" s="199">
        <f>IFERROR(SQRT(($E299-$E$1136)^2+($AJ299-$AJ$1136)^2),0)</f>
        <v>1.1570347110413312E-2</v>
      </c>
      <c r="CU299" s="197" t="str">
        <f>IF(CT299&lt;=SMALL(CT$3:CT$1130,1),"MAS PARECIDO","NO")</f>
        <v>NO</v>
      </c>
      <c r="CV299" s="197" t="str">
        <f>IF(CT299&lt;=SMALL(CT$3:CT$1130,5),"SIMILAR","NO")</f>
        <v>NO</v>
      </c>
      <c r="CW299" s="197" t="str">
        <f t="shared" si="304"/>
        <v>N/A</v>
      </c>
      <c r="CX299" s="197">
        <f t="shared" si="305"/>
        <v>0</v>
      </c>
      <c r="CY299" s="198">
        <f t="shared" si="306"/>
        <v>0</v>
      </c>
      <c r="CZ299" s="2" t="s">
        <v>1828</v>
      </c>
      <c r="DA299" s="2" t="s">
        <v>1829</v>
      </c>
      <c r="DB299" s="2">
        <v>4</v>
      </c>
      <c r="DC299" s="2" t="s">
        <v>319</v>
      </c>
    </row>
    <row r="300" spans="1:107">
      <c r="A300" s="24" t="s">
        <v>551</v>
      </c>
      <c r="B300" s="46">
        <v>34977</v>
      </c>
      <c r="C300" s="190">
        <f>(B300-$B$1132)/($B$1133-$B$1132)</f>
        <v>3.5619719383448316E-2</v>
      </c>
      <c r="D300" s="46">
        <v>5000</v>
      </c>
      <c r="E300" s="190">
        <f>(D300-$D$1132)/($D$1133-$D$1132)</f>
        <v>9.9702991089732698E-3</v>
      </c>
      <c r="F300" s="46" t="s">
        <v>53</v>
      </c>
      <c r="G300" s="192">
        <f>VLOOKUP(F300,'DATOS DE SOPORTE'!$Y$5:$Z$8,2,FALSE)</f>
        <v>2</v>
      </c>
      <c r="H300" s="190">
        <f>(G300-$G$1132)/($G$1133-$G$1132)</f>
        <v>0.33333333333333331</v>
      </c>
      <c r="I300" s="50">
        <v>2</v>
      </c>
      <c r="J300" s="200">
        <f t="shared" si="266"/>
        <v>2</v>
      </c>
      <c r="K300" s="190">
        <f>(J300-$J$1132)/($J$1133-$J$1132)</f>
        <v>0.4</v>
      </c>
      <c r="L300" s="193" t="str">
        <f t="shared" si="267"/>
        <v>SI</v>
      </c>
      <c r="M300" s="46" t="s">
        <v>192</v>
      </c>
      <c r="N300" s="192">
        <f t="shared" si="268"/>
        <v>2</v>
      </c>
      <c r="O300" s="190">
        <f>(N300-N$1132)/(N$1133-N$1132)</f>
        <v>1</v>
      </c>
      <c r="P300" s="46" t="s">
        <v>196</v>
      </c>
      <c r="Q300" s="192">
        <f t="shared" si="269"/>
        <v>1</v>
      </c>
      <c r="R300" s="190">
        <f>(Q300-Q$1132)/(Q$1133-Q$1132)</f>
        <v>0</v>
      </c>
      <c r="S300" s="46" t="s">
        <v>60</v>
      </c>
      <c r="T300" s="192">
        <f t="shared" si="270"/>
        <v>2</v>
      </c>
      <c r="U300" s="190">
        <f>(T300-T$1132)/(T$1133-T$1132)</f>
        <v>1</v>
      </c>
      <c r="V300" s="46" t="s">
        <v>212</v>
      </c>
      <c r="W300" s="194">
        <f>VLOOKUP(V300,'DATOS DE SOPORTE'!$S$5:$T$10,2,FALSE)</f>
        <v>3</v>
      </c>
      <c r="X300" s="201">
        <f>(W300-W$1132)/(W$1133-W$1132)</f>
        <v>0.4</v>
      </c>
      <c r="Y300" s="46" t="s">
        <v>188</v>
      </c>
      <c r="Z300" s="194">
        <f t="shared" si="271"/>
        <v>1</v>
      </c>
      <c r="AA300" s="201">
        <f>(Z300-Z$1132)/(Z$1133-Z$1132)</f>
        <v>0</v>
      </c>
      <c r="AB300" s="46" t="s">
        <v>136</v>
      </c>
      <c r="AC300" s="194">
        <f t="shared" si="272"/>
        <v>2</v>
      </c>
      <c r="AD300" s="201">
        <f>(AC300-AC$1132)/(AC$1133-AC$1132)</f>
        <v>1</v>
      </c>
      <c r="AE300" s="46" t="s">
        <v>188</v>
      </c>
      <c r="AF300" s="194">
        <f t="shared" si="273"/>
        <v>1</v>
      </c>
      <c r="AG300" s="201">
        <f>(AF300-AF$1132)/(AF$1133-AF$1132)</f>
        <v>0</v>
      </c>
      <c r="AH300" s="24" t="s">
        <v>67</v>
      </c>
      <c r="AI300" s="194">
        <f>VLOOKUP(AH300,'DATOS DE SOPORTE'!$V$5:$W$8,2,FALSE)</f>
        <v>1</v>
      </c>
      <c r="AJ300" s="201">
        <f>(AI300-AI$1132)/(AI$1133-AI$1132)</f>
        <v>0</v>
      </c>
      <c r="AK300" s="58" t="str">
        <f t="shared" si="265"/>
        <v>Bueno</v>
      </c>
      <c r="AL300" s="196">
        <f>IFERROR(SQRT(($E300-$E$1136)^2+($C300-$C$1136)^2),0)</f>
        <v>0.16981401317162734</v>
      </c>
      <c r="AM300" s="197" t="str">
        <f>IF(AL300&lt;=SMALL($AL$3:$AL$1130,1),"MAS PARECIDO","NO")</f>
        <v>NO</v>
      </c>
      <c r="AN300" s="197" t="str">
        <f>IF(AL300&lt;=SMALL($AL$3:$AL$1130,5),"SIMILAR","NO")</f>
        <v>NO</v>
      </c>
      <c r="AO300" s="197" t="str">
        <f t="shared" si="274"/>
        <v>N/A</v>
      </c>
      <c r="AP300" s="197">
        <f t="shared" si="275"/>
        <v>0</v>
      </c>
      <c r="AQ300" s="198">
        <f t="shared" si="276"/>
        <v>0</v>
      </c>
      <c r="AR300" s="196">
        <f>IFERROR(SQRT(($E300-$E$1136)^2+($H300-$H$1136)^2),0)</f>
        <v>1.0000300009000271E-2</v>
      </c>
      <c r="AS300" s="197" t="str">
        <f>IF(AR300&lt;=SMALL(AR$3:AR$1130,1),"MAS PARECIDO","NO")</f>
        <v>NO</v>
      </c>
      <c r="AT300" s="197" t="str">
        <f>IF(AR300&lt;=SMALL(AR$3:AR$1130,5),"SIMILAR","NO")</f>
        <v>NO</v>
      </c>
      <c r="AU300" s="197" t="str">
        <f t="shared" si="277"/>
        <v>N/A</v>
      </c>
      <c r="AV300" s="197">
        <f t="shared" si="278"/>
        <v>0</v>
      </c>
      <c r="AW300" s="198">
        <f t="shared" si="279"/>
        <v>0</v>
      </c>
      <c r="AX300" s="199">
        <f>IFERROR(SQRT(($E300-$E$1136)^2+($K300-$K$1136)^2),0)</f>
        <v>0.20024985892696659</v>
      </c>
      <c r="AY300" s="197" t="str">
        <f>IF(AX300&lt;=SMALL(AX$3:AX$1130,1),"MAS PARECIDO","NO")</f>
        <v>NO</v>
      </c>
      <c r="AZ300" s="197" t="str">
        <f>IF(AX300&lt;=SMALL(AX$3:AX$1130,5),"SIMILAR","NO")</f>
        <v>NO</v>
      </c>
      <c r="BA300" s="197" t="str">
        <f t="shared" si="280"/>
        <v>N/A</v>
      </c>
      <c r="BB300" s="197">
        <f t="shared" si="281"/>
        <v>0</v>
      </c>
      <c r="BC300" s="198">
        <f t="shared" si="282"/>
        <v>0</v>
      </c>
      <c r="BD300" s="196">
        <f>IFERROR(SQRT(($E300-$E$1136)^2+($O300-$O$1136)^2),0)</f>
        <v>1.0000300009000271E-2</v>
      </c>
      <c r="BE300" s="197" t="str">
        <f>IF(BD300&lt;=SMALL(BD$3:BD$1130,1),"MAS PARECIDO","NO")</f>
        <v>NO</v>
      </c>
      <c r="BF300" s="197" t="str">
        <f>IF(BD300&lt;=SMALL(BD$3:BD$1130,5),"SIMILAR","NO")</f>
        <v>NO</v>
      </c>
      <c r="BG300" s="197" t="str">
        <f t="shared" si="283"/>
        <v>N/A</v>
      </c>
      <c r="BH300" s="197">
        <f t="shared" si="284"/>
        <v>0</v>
      </c>
      <c r="BI300" s="198">
        <f t="shared" si="285"/>
        <v>0</v>
      </c>
      <c r="BJ300" s="199">
        <f>IFERROR(SQRT(($E300-$E$1136)^2+($R300-$R$1136)^2),0)</f>
        <v>0.5000999960010698</v>
      </c>
      <c r="BK300" s="197" t="str">
        <f>IF(BJ300&lt;=SMALL(BJ$3:BJ$1130,1),"MAS PARECIDO","NO")</f>
        <v>NO</v>
      </c>
      <c r="BL300" s="197" t="str">
        <f>IF(BJ300&lt;=SMALL(BJ$3:BJ$1130,5),"SIMILAR","NO")</f>
        <v>NO</v>
      </c>
      <c r="BM300" s="197" t="str">
        <f t="shared" si="286"/>
        <v>N/A</v>
      </c>
      <c r="BN300" s="197">
        <f t="shared" si="287"/>
        <v>0</v>
      </c>
      <c r="BO300" s="198">
        <f t="shared" si="288"/>
        <v>0</v>
      </c>
      <c r="BP300" s="199">
        <f>IFERROR(SQRT(($E300-$E$1136)^2+($U300-$U$1136)^2),0)</f>
        <v>1.0000500017500475</v>
      </c>
      <c r="BQ300" s="197" t="str">
        <f>IF(BP300&lt;=SMALL(BP$3:BP$1130,1),"MAS PARECIDO","NO")</f>
        <v>NO</v>
      </c>
      <c r="BR300" s="197" t="str">
        <f>IF(BP300&lt;=SMALL(BP$3:BP$1130,5),"SIMILAR","NO")</f>
        <v>NO</v>
      </c>
      <c r="BS300" s="197" t="str">
        <f t="shared" si="289"/>
        <v>N/A</v>
      </c>
      <c r="BT300" s="197">
        <f t="shared" si="290"/>
        <v>0</v>
      </c>
      <c r="BU300" s="198">
        <f t="shared" si="291"/>
        <v>0</v>
      </c>
      <c r="BV300" s="199">
        <f>IFERROR(SQRT(($E300-$E$1136)^2+($X300-$X$1136)^2),0)</f>
        <v>0.40012498797284585</v>
      </c>
      <c r="BW300" s="197" t="str">
        <f>IF(BV300&lt;=SMALL(BV$3:BV$1130,1),"MAS PARECIDO","NO")</f>
        <v>NO</v>
      </c>
      <c r="BX300" s="197" t="str">
        <f>IF(BV300&lt;=SMALL(BV$3:BV$1130,5),"SIMILAR","NO")</f>
        <v>NO</v>
      </c>
      <c r="BY300" s="197" t="str">
        <f t="shared" si="292"/>
        <v>N/A</v>
      </c>
      <c r="BZ300" s="197">
        <f t="shared" si="293"/>
        <v>0</v>
      </c>
      <c r="CA300" s="198">
        <f t="shared" si="294"/>
        <v>0</v>
      </c>
      <c r="CB300" s="199">
        <f>IFERROR(SQRT(($E300-$E$1136)^2+($AA300-$AA$1136)^2),0)</f>
        <v>1.0000300009000271E-2</v>
      </c>
      <c r="CC300" s="197" t="str">
        <f>IF(CB300&lt;=SMALL(CB$3:CB$1130,1),"MAS PARECIDO","NO")</f>
        <v>NO</v>
      </c>
      <c r="CD300" s="197" t="str">
        <f>IF(CB300&lt;=SMALL(CB$3:CB$1130,5),"SIMILAR","NO")</f>
        <v>NO</v>
      </c>
      <c r="CE300" s="197" t="str">
        <f t="shared" si="295"/>
        <v>N/A</v>
      </c>
      <c r="CF300" s="197">
        <f t="shared" si="296"/>
        <v>0</v>
      </c>
      <c r="CG300" s="198">
        <f t="shared" si="297"/>
        <v>0</v>
      </c>
      <c r="CH300" s="199">
        <f>IFERROR(SQRT(($E300-$E$1136)^2+($AD300-$AD$1136)^2),0)</f>
        <v>1.0000300009000271E-2</v>
      </c>
      <c r="CI300" s="197" t="str">
        <f>IF(CH300&lt;=SMALL(CH$3:CH$1130,1),"MAS PARECIDO","NO")</f>
        <v>NO</v>
      </c>
      <c r="CJ300" s="197" t="str">
        <f>IF(CH300&lt;=SMALL(CH$3:CH$1130,5),"SIMILAR","NO")</f>
        <v>NO</v>
      </c>
      <c r="CK300" s="197" t="str">
        <f t="shared" si="298"/>
        <v>N/A</v>
      </c>
      <c r="CL300" s="197">
        <f t="shared" si="299"/>
        <v>0</v>
      </c>
      <c r="CM300" s="198">
        <f t="shared" si="300"/>
        <v>0</v>
      </c>
      <c r="CN300" s="199">
        <f>IFERROR(SQRT(($E300-$E$1136)^2+($AG300-$AG$1136)^2),0)</f>
        <v>1.0000500017500475</v>
      </c>
      <c r="CO300" s="197" t="str">
        <f>IF(CN300&lt;=SMALL(CN$3:CN$1130,1),"MAS PARECIDO","NO")</f>
        <v>NO</v>
      </c>
      <c r="CP300" s="197" t="str">
        <f>IF(CN300&lt;=SMALL(CN$3:CN$1130,5),"SIMILAR","NO")</f>
        <v>NO</v>
      </c>
      <c r="CQ300" s="197" t="str">
        <f t="shared" si="301"/>
        <v>N/A</v>
      </c>
      <c r="CR300" s="197">
        <f t="shared" si="302"/>
        <v>0</v>
      </c>
      <c r="CS300" s="198">
        <f t="shared" si="303"/>
        <v>0</v>
      </c>
      <c r="CT300" s="199">
        <f>IFERROR(SQRT(($E300-$E$1136)^2+($AJ300-$AJ$1136)^2),0)</f>
        <v>1.0000300009000271E-2</v>
      </c>
      <c r="CU300" s="197" t="str">
        <f>IF(CT300&lt;=SMALL(CT$3:CT$1130,1),"MAS PARECIDO","NO")</f>
        <v>NO</v>
      </c>
      <c r="CV300" s="197" t="str">
        <f>IF(CT300&lt;=SMALL(CT$3:CT$1130,5),"SIMILAR","NO")</f>
        <v>NO</v>
      </c>
      <c r="CW300" s="197" t="str">
        <f t="shared" si="304"/>
        <v>N/A</v>
      </c>
      <c r="CX300" s="197">
        <f t="shared" si="305"/>
        <v>0</v>
      </c>
      <c r="CY300" s="198">
        <f t="shared" si="306"/>
        <v>0</v>
      </c>
      <c r="CZ300" s="2" t="s">
        <v>1830</v>
      </c>
      <c r="DA300" s="2" t="s">
        <v>1831</v>
      </c>
      <c r="DB300" s="2">
        <v>0</v>
      </c>
      <c r="DC300" s="2" t="s">
        <v>189</v>
      </c>
    </row>
    <row r="301" spans="1:107">
      <c r="A301" s="24" t="s">
        <v>552</v>
      </c>
      <c r="B301" s="46">
        <v>44400</v>
      </c>
      <c r="C301" s="190">
        <f>(B301-$B$1132)/($B$1133-$B$1132)</f>
        <v>4.6634388531156638E-2</v>
      </c>
      <c r="D301" s="46">
        <v>4250</v>
      </c>
      <c r="E301" s="190">
        <f>(D301-$D$1132)/($D$1133-$D$1132)</f>
        <v>8.470254107623228E-3</v>
      </c>
      <c r="F301" s="46" t="s">
        <v>191</v>
      </c>
      <c r="G301" s="192">
        <f>VLOOKUP(F301,'DATOS DE SOPORTE'!$Y$5:$Z$8,2,FALSE)</f>
        <v>1</v>
      </c>
      <c r="H301" s="190">
        <f>(G301-$G$1132)/($G$1133-$G$1132)</f>
        <v>0</v>
      </c>
      <c r="I301" s="50">
        <v>0</v>
      </c>
      <c r="J301" s="200">
        <f t="shared" si="266"/>
        <v>0</v>
      </c>
      <c r="K301" s="190">
        <f>(J301-$J$1132)/($J$1133-$J$1132)</f>
        <v>0</v>
      </c>
      <c r="L301" s="193" t="str">
        <f t="shared" si="267"/>
        <v>NO</v>
      </c>
      <c r="M301" s="46" t="s">
        <v>192</v>
      </c>
      <c r="N301" s="192">
        <f t="shared" si="268"/>
        <v>2</v>
      </c>
      <c r="O301" s="190">
        <f>(N301-N$1132)/(N$1133-N$1132)</f>
        <v>1</v>
      </c>
      <c r="P301" s="46" t="s">
        <v>196</v>
      </c>
      <c r="Q301" s="192">
        <f t="shared" si="269"/>
        <v>1</v>
      </c>
      <c r="R301" s="190">
        <f>(Q301-Q$1132)/(Q$1133-Q$1132)</f>
        <v>0</v>
      </c>
      <c r="S301" s="46" t="s">
        <v>194</v>
      </c>
      <c r="T301" s="192">
        <f t="shared" si="270"/>
        <v>1</v>
      </c>
      <c r="U301" s="190">
        <f>(T301-T$1132)/(T$1133-T$1132)</f>
        <v>0</v>
      </c>
      <c r="V301" s="46" t="s">
        <v>62</v>
      </c>
      <c r="W301" s="194">
        <f>VLOOKUP(V301,'DATOS DE SOPORTE'!$S$5:$T$10,2,FALSE)</f>
        <v>1</v>
      </c>
      <c r="X301" s="201">
        <f>(W301-W$1132)/(W$1133-W$1132)</f>
        <v>0</v>
      </c>
      <c r="Y301" s="46" t="s">
        <v>136</v>
      </c>
      <c r="Z301" s="194">
        <f t="shared" si="271"/>
        <v>2</v>
      </c>
      <c r="AA301" s="201">
        <f>(Z301-Z$1132)/(Z$1133-Z$1132)</f>
        <v>1</v>
      </c>
      <c r="AB301" s="46" t="s">
        <v>188</v>
      </c>
      <c r="AC301" s="194">
        <f t="shared" si="272"/>
        <v>1</v>
      </c>
      <c r="AD301" s="201">
        <f>(AC301-AC$1132)/(AC$1133-AC$1132)</f>
        <v>0</v>
      </c>
      <c r="AE301" s="46" t="s">
        <v>188</v>
      </c>
      <c r="AF301" s="194">
        <f t="shared" si="273"/>
        <v>1</v>
      </c>
      <c r="AG301" s="201">
        <f>(AF301-AF$1132)/(AF$1133-AF$1132)</f>
        <v>0</v>
      </c>
      <c r="AH301" s="24" t="s">
        <v>199</v>
      </c>
      <c r="AI301" s="194">
        <f>VLOOKUP(AH301,'DATOS DE SOPORTE'!$V$5:$W$8,2,FALSE)</f>
        <v>2</v>
      </c>
      <c r="AJ301" s="201">
        <f>(AI301-AI$1132)/(AI$1133-AI$1132)</f>
        <v>0.33333333333333331</v>
      </c>
      <c r="AK301" s="58" t="str">
        <f t="shared" si="265"/>
        <v>Bueno</v>
      </c>
      <c r="AL301" s="196">
        <f>IFERROR(SQRT(($E301-$E$1136)^2+($C301-$C$1136)^2),0)</f>
        <v>0.15873239220059901</v>
      </c>
      <c r="AM301" s="197" t="str">
        <f>IF(AL301&lt;=SMALL($AL$3:$AL$1130,1),"MAS PARECIDO","NO")</f>
        <v>NO</v>
      </c>
      <c r="AN301" s="197" t="str">
        <f>IF(AL301&lt;=SMALL($AL$3:$AL$1130,5),"SIMILAR","NO")</f>
        <v>NO</v>
      </c>
      <c r="AO301" s="197" t="str">
        <f t="shared" si="274"/>
        <v>N/A</v>
      </c>
      <c r="AP301" s="197">
        <f t="shared" si="275"/>
        <v>0</v>
      </c>
      <c r="AQ301" s="198">
        <f t="shared" si="276"/>
        <v>0</v>
      </c>
      <c r="AR301" s="196">
        <f>IFERROR(SQRT(($E301-$E$1136)^2+($H301-$H$1136)^2),0)</f>
        <v>0.33344169722202738</v>
      </c>
      <c r="AS301" s="197" t="str">
        <f>IF(AR301&lt;=SMALL(AR$3:AR$1130,1),"MAS PARECIDO","NO")</f>
        <v>NO</v>
      </c>
      <c r="AT301" s="197" t="str">
        <f>IF(AR301&lt;=SMALL(AR$3:AR$1130,5),"SIMILAR","NO")</f>
        <v>NO</v>
      </c>
      <c r="AU301" s="197" t="str">
        <f t="shared" si="277"/>
        <v>N/A</v>
      </c>
      <c r="AV301" s="197">
        <f t="shared" si="278"/>
        <v>0</v>
      </c>
      <c r="AW301" s="198">
        <f t="shared" si="279"/>
        <v>0</v>
      </c>
      <c r="AX301" s="199">
        <f>IFERROR(SQRT(($E301-$E$1136)^2+($K301-$K$1136)^2),0)</f>
        <v>0.200180554338315</v>
      </c>
      <c r="AY301" s="197" t="str">
        <f>IF(AX301&lt;=SMALL(AX$3:AX$1130,1),"MAS PARECIDO","NO")</f>
        <v>NO</v>
      </c>
      <c r="AZ301" s="197" t="str">
        <f>IF(AX301&lt;=SMALL(AX$3:AX$1130,5),"SIMILAR","NO")</f>
        <v>NO</v>
      </c>
      <c r="BA301" s="197" t="str">
        <f t="shared" si="280"/>
        <v>N/A</v>
      </c>
      <c r="BB301" s="197">
        <f t="shared" si="281"/>
        <v>0</v>
      </c>
      <c r="BC301" s="198">
        <f t="shared" si="282"/>
        <v>0</v>
      </c>
      <c r="BD301" s="196">
        <f>IFERROR(SQRT(($E301-$E$1136)^2+($O301-$O$1136)^2),0)</f>
        <v>8.5002550076502294E-3</v>
      </c>
      <c r="BE301" s="197" t="str">
        <f>IF(BD301&lt;=SMALL(BD$3:BD$1130,1),"MAS PARECIDO","NO")</f>
        <v>NO</v>
      </c>
      <c r="BF301" s="197" t="str">
        <f>IF(BD301&lt;=SMALL(BD$3:BD$1130,5),"SIMILAR","NO")</f>
        <v>NO</v>
      </c>
      <c r="BG301" s="197" t="str">
        <f t="shared" si="283"/>
        <v>N/A</v>
      </c>
      <c r="BH301" s="197">
        <f t="shared" si="284"/>
        <v>0</v>
      </c>
      <c r="BI301" s="198">
        <f t="shared" si="285"/>
        <v>0</v>
      </c>
      <c r="BJ301" s="199">
        <f>IFERROR(SQRT(($E301-$E$1136)^2+($R301-$R$1136)^2),0)</f>
        <v>0.50007224911526038</v>
      </c>
      <c r="BK301" s="197" t="str">
        <f>IF(BJ301&lt;=SMALL(BJ$3:BJ$1130,1),"MAS PARECIDO","NO")</f>
        <v>NO</v>
      </c>
      <c r="BL301" s="197" t="str">
        <f>IF(BJ301&lt;=SMALL(BJ$3:BJ$1130,5),"SIMILAR","NO")</f>
        <v>NO</v>
      </c>
      <c r="BM301" s="197" t="str">
        <f t="shared" si="286"/>
        <v>N/A</v>
      </c>
      <c r="BN301" s="197">
        <f t="shared" si="287"/>
        <v>0</v>
      </c>
      <c r="BO301" s="198">
        <f t="shared" si="288"/>
        <v>0</v>
      </c>
      <c r="BP301" s="199">
        <f>IFERROR(SQRT(($E301-$E$1136)^2+($U301-$U$1136)^2),0)</f>
        <v>8.5002550076502294E-3</v>
      </c>
      <c r="BQ301" s="197" t="str">
        <f>IF(BP301&lt;=SMALL(BP$3:BP$1130,1),"MAS PARECIDO","NO")</f>
        <v>NO</v>
      </c>
      <c r="BR301" s="197" t="str">
        <f>IF(BP301&lt;=SMALL(BP$3:BP$1130,5),"SIMILAR","NO")</f>
        <v>NO</v>
      </c>
      <c r="BS301" s="197" t="str">
        <f t="shared" si="289"/>
        <v>N/A</v>
      </c>
      <c r="BT301" s="197">
        <f t="shared" si="290"/>
        <v>0</v>
      </c>
      <c r="BU301" s="198">
        <f t="shared" si="291"/>
        <v>0</v>
      </c>
      <c r="BV301" s="199">
        <f>IFERROR(SQRT(($E301-$E$1136)^2+($X301-$X$1136)^2),0)</f>
        <v>8.5002550076502294E-3</v>
      </c>
      <c r="BW301" s="197" t="str">
        <f>IF(BV301&lt;=SMALL(BV$3:BV$1130,1),"MAS PARECIDO","NO")</f>
        <v>NO</v>
      </c>
      <c r="BX301" s="197" t="str">
        <f>IF(BV301&lt;=SMALL(BV$3:BV$1130,5),"SIMILAR","NO")</f>
        <v>NO</v>
      </c>
      <c r="BY301" s="197" t="str">
        <f t="shared" si="292"/>
        <v>N/A</v>
      </c>
      <c r="BZ301" s="197">
        <f t="shared" si="293"/>
        <v>0</v>
      </c>
      <c r="CA301" s="198">
        <f t="shared" si="294"/>
        <v>0</v>
      </c>
      <c r="CB301" s="199">
        <f>IFERROR(SQRT(($E301-$E$1136)^2+($AA301-$AA$1136)^2),0)</f>
        <v>1.000036126515035</v>
      </c>
      <c r="CC301" s="197" t="str">
        <f>IF(CB301&lt;=SMALL(CB$3:CB$1130,1),"MAS PARECIDO","NO")</f>
        <v>NO</v>
      </c>
      <c r="CD301" s="197" t="str">
        <f>IF(CB301&lt;=SMALL(CB$3:CB$1130,5),"SIMILAR","NO")</f>
        <v>NO</v>
      </c>
      <c r="CE301" s="197" t="str">
        <f t="shared" si="295"/>
        <v>N/A</v>
      </c>
      <c r="CF301" s="197">
        <f t="shared" si="296"/>
        <v>0</v>
      </c>
      <c r="CG301" s="198">
        <f t="shared" si="297"/>
        <v>0</v>
      </c>
      <c r="CH301" s="199">
        <f>IFERROR(SQRT(($E301-$E$1136)^2+($AD301-$AD$1136)^2),0)</f>
        <v>1.000036126515035</v>
      </c>
      <c r="CI301" s="197" t="str">
        <f>IF(CH301&lt;=SMALL(CH$3:CH$1130,1),"MAS PARECIDO","NO")</f>
        <v>NO</v>
      </c>
      <c r="CJ301" s="197" t="str">
        <f>IF(CH301&lt;=SMALL(CH$3:CH$1130,5),"SIMILAR","NO")</f>
        <v>NO</v>
      </c>
      <c r="CK301" s="197" t="str">
        <f t="shared" si="298"/>
        <v>N/A</v>
      </c>
      <c r="CL301" s="197">
        <f t="shared" si="299"/>
        <v>0</v>
      </c>
      <c r="CM301" s="198">
        <f t="shared" si="300"/>
        <v>0</v>
      </c>
      <c r="CN301" s="199">
        <f>IFERROR(SQRT(($E301-$E$1136)^2+($AG301-$AG$1136)^2),0)</f>
        <v>1.000036126515035</v>
      </c>
      <c r="CO301" s="197" t="str">
        <f>IF(CN301&lt;=SMALL(CN$3:CN$1130,1),"MAS PARECIDO","NO")</f>
        <v>NO</v>
      </c>
      <c r="CP301" s="197" t="str">
        <f>IF(CN301&lt;=SMALL(CN$3:CN$1130,5),"SIMILAR","NO")</f>
        <v>NO</v>
      </c>
      <c r="CQ301" s="197" t="str">
        <f t="shared" si="301"/>
        <v>N/A</v>
      </c>
      <c r="CR301" s="197">
        <f t="shared" si="302"/>
        <v>0</v>
      </c>
      <c r="CS301" s="198">
        <f t="shared" si="303"/>
        <v>0</v>
      </c>
      <c r="CT301" s="199">
        <f>IFERROR(SQRT(($E301-$E$1136)^2+($AJ301-$AJ$1136)^2),0)</f>
        <v>0.33344169722202738</v>
      </c>
      <c r="CU301" s="197" t="str">
        <f>IF(CT301&lt;=SMALL(CT$3:CT$1130,1),"MAS PARECIDO","NO")</f>
        <v>NO</v>
      </c>
      <c r="CV301" s="197" t="str">
        <f>IF(CT301&lt;=SMALL(CT$3:CT$1130,5),"SIMILAR","NO")</f>
        <v>NO</v>
      </c>
      <c r="CW301" s="197" t="str">
        <f t="shared" si="304"/>
        <v>N/A</v>
      </c>
      <c r="CX301" s="197">
        <f t="shared" si="305"/>
        <v>0</v>
      </c>
      <c r="CY301" s="198">
        <f t="shared" si="306"/>
        <v>0</v>
      </c>
      <c r="CZ301" s="2" t="s">
        <v>1832</v>
      </c>
      <c r="DA301" s="2" t="s">
        <v>1833</v>
      </c>
      <c r="DB301" s="2">
        <v>0</v>
      </c>
      <c r="DC301" s="2" t="s">
        <v>189</v>
      </c>
    </row>
    <row r="302" spans="1:107">
      <c r="A302" s="24" t="s">
        <v>553</v>
      </c>
      <c r="B302" s="46">
        <v>37951</v>
      </c>
      <c r="C302" s="190">
        <f>(B302-$B$1132)/($B$1133-$B$1132)</f>
        <v>3.9096067260481593E-2</v>
      </c>
      <c r="D302" s="46">
        <v>10000</v>
      </c>
      <c r="E302" s="190">
        <f>(D302-$D$1132)/($D$1133-$D$1132)</f>
        <v>1.9970599117973539E-2</v>
      </c>
      <c r="F302" s="46" t="s">
        <v>203</v>
      </c>
      <c r="G302" s="192">
        <f>VLOOKUP(F302,'DATOS DE SOPORTE'!$Y$5:$Z$8,2,FALSE)</f>
        <v>3</v>
      </c>
      <c r="H302" s="190">
        <f>(G302-$G$1132)/($G$1133-$G$1132)</f>
        <v>0.66666666666666663</v>
      </c>
      <c r="I302" s="50">
        <v>1</v>
      </c>
      <c r="J302" s="200">
        <f t="shared" si="266"/>
        <v>1</v>
      </c>
      <c r="K302" s="190">
        <f>(J302-$J$1132)/($J$1133-$J$1132)</f>
        <v>0.2</v>
      </c>
      <c r="L302" s="193" t="str">
        <f t="shared" si="267"/>
        <v>SI</v>
      </c>
      <c r="M302" s="46" t="s">
        <v>192</v>
      </c>
      <c r="N302" s="192">
        <f t="shared" si="268"/>
        <v>2</v>
      </c>
      <c r="O302" s="190">
        <f>(N302-N$1132)/(N$1133-N$1132)</f>
        <v>1</v>
      </c>
      <c r="P302" s="46" t="s">
        <v>196</v>
      </c>
      <c r="Q302" s="192">
        <f t="shared" si="269"/>
        <v>1</v>
      </c>
      <c r="R302" s="190">
        <f>(Q302-Q$1132)/(Q$1133-Q$1132)</f>
        <v>0</v>
      </c>
      <c r="S302" s="46" t="s">
        <v>194</v>
      </c>
      <c r="T302" s="192">
        <f t="shared" si="270"/>
        <v>1</v>
      </c>
      <c r="U302" s="190">
        <f>(T302-T$1132)/(T$1133-T$1132)</f>
        <v>0</v>
      </c>
      <c r="V302" s="46" t="s">
        <v>62</v>
      </c>
      <c r="W302" s="194">
        <f>VLOOKUP(V302,'DATOS DE SOPORTE'!$S$5:$T$10,2,FALSE)</f>
        <v>1</v>
      </c>
      <c r="X302" s="201">
        <f>(W302-W$1132)/(W$1133-W$1132)</f>
        <v>0</v>
      </c>
      <c r="Y302" s="46" t="s">
        <v>188</v>
      </c>
      <c r="Z302" s="194">
        <f t="shared" si="271"/>
        <v>1</v>
      </c>
      <c r="AA302" s="201">
        <f>(Z302-Z$1132)/(Z$1133-Z$1132)</f>
        <v>0</v>
      </c>
      <c r="AB302" s="46" t="s">
        <v>188</v>
      </c>
      <c r="AC302" s="194">
        <f t="shared" si="272"/>
        <v>1</v>
      </c>
      <c r="AD302" s="201">
        <f>(AC302-AC$1132)/(AC$1133-AC$1132)</f>
        <v>0</v>
      </c>
      <c r="AE302" s="46" t="s">
        <v>188</v>
      </c>
      <c r="AF302" s="194">
        <f t="shared" si="273"/>
        <v>1</v>
      </c>
      <c r="AG302" s="201">
        <f>(AF302-AF$1132)/(AF$1133-AF$1132)</f>
        <v>0</v>
      </c>
      <c r="AH302" s="24" t="s">
        <v>67</v>
      </c>
      <c r="AI302" s="194">
        <f>VLOOKUP(AH302,'DATOS DE SOPORTE'!$V$5:$W$8,2,FALSE)</f>
        <v>1</v>
      </c>
      <c r="AJ302" s="201">
        <f>(AI302-AI$1132)/(AI$1133-AI$1132)</f>
        <v>0</v>
      </c>
      <c r="AK302" s="58" t="str">
        <f t="shared" si="265"/>
        <v>Regular</v>
      </c>
      <c r="AL302" s="196">
        <f>IFERROR(SQRT(($E302-$E$1136)^2+($C302-$C$1136)^2),0)</f>
        <v>0.16724319402460383</v>
      </c>
      <c r="AM302" s="197" t="str">
        <f>IF(AL302&lt;=SMALL($AL$3:$AL$1130,1),"MAS PARECIDO","NO")</f>
        <v>NO</v>
      </c>
      <c r="AN302" s="197" t="str">
        <f>IF(AL302&lt;=SMALL($AL$3:$AL$1130,5),"SIMILAR","NO")</f>
        <v>NO</v>
      </c>
      <c r="AO302" s="197" t="str">
        <f t="shared" si="274"/>
        <v>N/A</v>
      </c>
      <c r="AP302" s="197">
        <f t="shared" si="275"/>
        <v>0</v>
      </c>
      <c r="AQ302" s="198">
        <f t="shared" si="276"/>
        <v>0</v>
      </c>
      <c r="AR302" s="196">
        <f>IFERROR(SQRT(($E302-$E$1136)^2+($H302-$H$1136)^2),0)</f>
        <v>0.33393283024014148</v>
      </c>
      <c r="AS302" s="197" t="str">
        <f>IF(AR302&lt;=SMALL(AR$3:AR$1130,1),"MAS PARECIDO","NO")</f>
        <v>NO</v>
      </c>
      <c r="AT302" s="197" t="str">
        <f>IF(AR302&lt;=SMALL(AR$3:AR$1130,5),"SIMILAR","NO")</f>
        <v>NO</v>
      </c>
      <c r="AU302" s="197" t="str">
        <f t="shared" si="277"/>
        <v>N/A</v>
      </c>
      <c r="AV302" s="197">
        <f t="shared" si="278"/>
        <v>0</v>
      </c>
      <c r="AW302" s="198">
        <f t="shared" si="279"/>
        <v>0</v>
      </c>
      <c r="AX302" s="199">
        <f>IFERROR(SQRT(($E302-$E$1136)^2+($K302-$K$1136)^2),0)</f>
        <v>2.0000600018000539E-2</v>
      </c>
      <c r="AY302" s="197" t="str">
        <f>IF(AX302&lt;=SMALL(AX$3:AX$1130,1),"MAS PARECIDO","NO")</f>
        <v>NO</v>
      </c>
      <c r="AZ302" s="197" t="str">
        <f>IF(AX302&lt;=SMALL(AX$3:AX$1130,5),"SIMILAR","NO")</f>
        <v>NO</v>
      </c>
      <c r="BA302" s="197" t="str">
        <f t="shared" si="280"/>
        <v>N/A</v>
      </c>
      <c r="BB302" s="197">
        <f t="shared" si="281"/>
        <v>0</v>
      </c>
      <c r="BC302" s="198">
        <f t="shared" si="282"/>
        <v>0</v>
      </c>
      <c r="BD302" s="196">
        <f>IFERROR(SQRT(($E302-$E$1136)^2+($O302-$O$1136)^2),0)</f>
        <v>2.0000600018000539E-2</v>
      </c>
      <c r="BE302" s="197" t="str">
        <f>IF(BD302&lt;=SMALL(BD$3:BD$1130,1),"MAS PARECIDO","NO")</f>
        <v>NO</v>
      </c>
      <c r="BF302" s="197" t="str">
        <f>IF(BD302&lt;=SMALL(BD$3:BD$1130,5),"SIMILAR","NO")</f>
        <v>NO</v>
      </c>
      <c r="BG302" s="197" t="str">
        <f t="shared" si="283"/>
        <v>N/A</v>
      </c>
      <c r="BH302" s="197">
        <f t="shared" si="284"/>
        <v>0</v>
      </c>
      <c r="BI302" s="198">
        <f t="shared" si="285"/>
        <v>0</v>
      </c>
      <c r="BJ302" s="199">
        <f>IFERROR(SQRT(($E302-$E$1136)^2+($R302-$R$1136)^2),0)</f>
        <v>0.50039986410977377</v>
      </c>
      <c r="BK302" s="197" t="str">
        <f>IF(BJ302&lt;=SMALL(BJ$3:BJ$1130,1),"MAS PARECIDO","NO")</f>
        <v>NO</v>
      </c>
      <c r="BL302" s="197" t="str">
        <f>IF(BJ302&lt;=SMALL(BJ$3:BJ$1130,5),"SIMILAR","NO")</f>
        <v>NO</v>
      </c>
      <c r="BM302" s="197" t="str">
        <f t="shared" si="286"/>
        <v>N/A</v>
      </c>
      <c r="BN302" s="197">
        <f t="shared" si="287"/>
        <v>0</v>
      </c>
      <c r="BO302" s="198">
        <f t="shared" si="288"/>
        <v>0</v>
      </c>
      <c r="BP302" s="199">
        <f>IFERROR(SQRT(($E302-$E$1136)^2+($U302-$U$1136)^2),0)</f>
        <v>2.0000600018000539E-2</v>
      </c>
      <c r="BQ302" s="197" t="str">
        <f>IF(BP302&lt;=SMALL(BP$3:BP$1130,1),"MAS PARECIDO","NO")</f>
        <v>NO</v>
      </c>
      <c r="BR302" s="197" t="str">
        <f>IF(BP302&lt;=SMALL(BP$3:BP$1130,5),"SIMILAR","NO")</f>
        <v>NO</v>
      </c>
      <c r="BS302" s="197" t="str">
        <f t="shared" si="289"/>
        <v>N/A</v>
      </c>
      <c r="BT302" s="197">
        <f t="shared" si="290"/>
        <v>0</v>
      </c>
      <c r="BU302" s="198">
        <f t="shared" si="291"/>
        <v>0</v>
      </c>
      <c r="BV302" s="199">
        <f>IFERROR(SQRT(($E302-$E$1136)^2+($X302-$X$1136)^2),0)</f>
        <v>2.0000600018000539E-2</v>
      </c>
      <c r="BW302" s="197" t="str">
        <f>IF(BV302&lt;=SMALL(BV$3:BV$1130,1),"MAS PARECIDO","NO")</f>
        <v>NO</v>
      </c>
      <c r="BX302" s="197" t="str">
        <f>IF(BV302&lt;=SMALL(BV$3:BV$1130,5),"SIMILAR","NO")</f>
        <v>NO</v>
      </c>
      <c r="BY302" s="197" t="str">
        <f t="shared" si="292"/>
        <v>N/A</v>
      </c>
      <c r="BZ302" s="197">
        <f t="shared" si="293"/>
        <v>0</v>
      </c>
      <c r="CA302" s="198">
        <f t="shared" si="294"/>
        <v>0</v>
      </c>
      <c r="CB302" s="199">
        <f>IFERROR(SQRT(($E302-$E$1136)^2+($AA302-$AA$1136)^2),0)</f>
        <v>2.0000600018000539E-2</v>
      </c>
      <c r="CC302" s="197" t="str">
        <f>IF(CB302&lt;=SMALL(CB$3:CB$1130,1),"MAS PARECIDO","NO")</f>
        <v>NO</v>
      </c>
      <c r="CD302" s="197" t="str">
        <f>IF(CB302&lt;=SMALL(CB$3:CB$1130,5),"SIMILAR","NO")</f>
        <v>NO</v>
      </c>
      <c r="CE302" s="197" t="str">
        <f t="shared" si="295"/>
        <v>N/A</v>
      </c>
      <c r="CF302" s="197">
        <f t="shared" si="296"/>
        <v>0</v>
      </c>
      <c r="CG302" s="198">
        <f t="shared" si="297"/>
        <v>0</v>
      </c>
      <c r="CH302" s="199">
        <f>IFERROR(SQRT(($E302-$E$1136)^2+($AD302-$AD$1136)^2),0)</f>
        <v>1.0001999920021396</v>
      </c>
      <c r="CI302" s="197" t="str">
        <f>IF(CH302&lt;=SMALL(CH$3:CH$1130,1),"MAS PARECIDO","NO")</f>
        <v>NO</v>
      </c>
      <c r="CJ302" s="197" t="str">
        <f>IF(CH302&lt;=SMALL(CH$3:CH$1130,5),"SIMILAR","NO")</f>
        <v>NO</v>
      </c>
      <c r="CK302" s="197" t="str">
        <f t="shared" si="298"/>
        <v>N/A</v>
      </c>
      <c r="CL302" s="197">
        <f t="shared" si="299"/>
        <v>0</v>
      </c>
      <c r="CM302" s="198">
        <f t="shared" si="300"/>
        <v>0</v>
      </c>
      <c r="CN302" s="199">
        <f>IFERROR(SQRT(($E302-$E$1136)^2+($AG302-$AG$1136)^2),0)</f>
        <v>1.0001999920021396</v>
      </c>
      <c r="CO302" s="197" t="str">
        <f>IF(CN302&lt;=SMALL(CN$3:CN$1130,1),"MAS PARECIDO","NO")</f>
        <v>NO</v>
      </c>
      <c r="CP302" s="197" t="str">
        <f>IF(CN302&lt;=SMALL(CN$3:CN$1130,5),"SIMILAR","NO")</f>
        <v>NO</v>
      </c>
      <c r="CQ302" s="197" t="str">
        <f t="shared" si="301"/>
        <v>N/A</v>
      </c>
      <c r="CR302" s="197">
        <f t="shared" si="302"/>
        <v>0</v>
      </c>
      <c r="CS302" s="198">
        <f t="shared" si="303"/>
        <v>0</v>
      </c>
      <c r="CT302" s="199">
        <f>IFERROR(SQRT(($E302-$E$1136)^2+($AJ302-$AJ$1136)^2),0)</f>
        <v>2.0000600018000539E-2</v>
      </c>
      <c r="CU302" s="197" t="str">
        <f>IF(CT302&lt;=SMALL(CT$3:CT$1130,1),"MAS PARECIDO","NO")</f>
        <v>NO</v>
      </c>
      <c r="CV302" s="197" t="str">
        <f>IF(CT302&lt;=SMALL(CT$3:CT$1130,5),"SIMILAR","NO")</f>
        <v>NO</v>
      </c>
      <c r="CW302" s="197" t="str">
        <f t="shared" si="304"/>
        <v>N/A</v>
      </c>
      <c r="CX302" s="197">
        <f t="shared" si="305"/>
        <v>0</v>
      </c>
      <c r="CY302" s="198">
        <f t="shared" si="306"/>
        <v>0</v>
      </c>
      <c r="CZ302" s="2" t="s">
        <v>1834</v>
      </c>
      <c r="DA302" s="2" t="s">
        <v>1835</v>
      </c>
      <c r="DB302" s="2">
        <v>1</v>
      </c>
      <c r="DC302" s="2" t="s">
        <v>346</v>
      </c>
    </row>
    <row r="303" spans="1:107">
      <c r="A303" s="24" t="s">
        <v>554</v>
      </c>
      <c r="B303" s="46">
        <v>117570</v>
      </c>
      <c r="C303" s="190">
        <f>(B303-$B$1132)/($B$1133-$B$1132)</f>
        <v>0.13216376787296055</v>
      </c>
      <c r="D303" s="46">
        <v>21000</v>
      </c>
      <c r="E303" s="190">
        <f>(D303-$D$1132)/($D$1133-$D$1132)</f>
        <v>4.1971259137774136E-2</v>
      </c>
      <c r="F303" s="46" t="s">
        <v>53</v>
      </c>
      <c r="G303" s="192">
        <f>VLOOKUP(F303,'DATOS DE SOPORTE'!$Y$5:$Z$8,2,FALSE)</f>
        <v>2</v>
      </c>
      <c r="H303" s="190">
        <f>(G303-$G$1132)/($G$1133-$G$1132)</f>
        <v>0.33333333333333331</v>
      </c>
      <c r="I303" s="50">
        <v>2</v>
      </c>
      <c r="J303" s="200">
        <f t="shared" si="266"/>
        <v>2</v>
      </c>
      <c r="K303" s="190">
        <f>(J303-$J$1132)/($J$1133-$J$1132)</f>
        <v>0.4</v>
      </c>
      <c r="L303" s="193" t="str">
        <f t="shared" si="267"/>
        <v>SI</v>
      </c>
      <c r="M303" s="46" t="s">
        <v>192</v>
      </c>
      <c r="N303" s="192">
        <f t="shared" si="268"/>
        <v>2</v>
      </c>
      <c r="O303" s="190">
        <f>(N303-N$1132)/(N$1133-N$1132)</f>
        <v>1</v>
      </c>
      <c r="P303" s="46" t="s">
        <v>193</v>
      </c>
      <c r="Q303" s="192">
        <f t="shared" si="269"/>
        <v>2</v>
      </c>
      <c r="R303" s="190">
        <f>(Q303-Q$1132)/(Q$1133-Q$1132)</f>
        <v>0.5</v>
      </c>
      <c r="S303" s="46" t="s">
        <v>194</v>
      </c>
      <c r="T303" s="192">
        <f t="shared" si="270"/>
        <v>1</v>
      </c>
      <c r="U303" s="190">
        <f>(T303-T$1132)/(T$1133-T$1132)</f>
        <v>0</v>
      </c>
      <c r="V303" s="46" t="s">
        <v>62</v>
      </c>
      <c r="W303" s="194">
        <f>VLOOKUP(V303,'DATOS DE SOPORTE'!$S$5:$T$10,2,FALSE)</f>
        <v>1</v>
      </c>
      <c r="X303" s="201">
        <f>(W303-W$1132)/(W$1133-W$1132)</f>
        <v>0</v>
      </c>
      <c r="Y303" s="46" t="s">
        <v>188</v>
      </c>
      <c r="Z303" s="194">
        <f t="shared" si="271"/>
        <v>1</v>
      </c>
      <c r="AA303" s="201">
        <f>(Z303-Z$1132)/(Z$1133-Z$1132)</f>
        <v>0</v>
      </c>
      <c r="AB303" s="46" t="s">
        <v>188</v>
      </c>
      <c r="AC303" s="194">
        <f t="shared" si="272"/>
        <v>1</v>
      </c>
      <c r="AD303" s="201">
        <f>(AC303-AC$1132)/(AC$1133-AC$1132)</f>
        <v>0</v>
      </c>
      <c r="AE303" s="46" t="s">
        <v>136</v>
      </c>
      <c r="AF303" s="194">
        <f t="shared" si="273"/>
        <v>2</v>
      </c>
      <c r="AG303" s="201">
        <f>(AF303-AF$1132)/(AF$1133-AF$1132)</f>
        <v>1</v>
      </c>
      <c r="AH303" s="24" t="s">
        <v>67</v>
      </c>
      <c r="AI303" s="194">
        <f>VLOOKUP(AH303,'DATOS DE SOPORTE'!$V$5:$W$8,2,FALSE)</f>
        <v>1</v>
      </c>
      <c r="AJ303" s="201">
        <f>(AI303-AI$1132)/(AI$1133-AI$1132)</f>
        <v>0</v>
      </c>
      <c r="AK303" s="58" t="str">
        <f t="shared" si="265"/>
        <v>Bueno</v>
      </c>
      <c r="AL303" s="196">
        <f>IFERROR(SQRT(($E303-$E$1136)^2+($C303-$C$1136)^2),0)</f>
        <v>8.4199128121130756E-2</v>
      </c>
      <c r="AM303" s="197" t="str">
        <f>IF(AL303&lt;=SMALL($AL$3:$AL$1130,1),"MAS PARECIDO","NO")</f>
        <v>NO</v>
      </c>
      <c r="AN303" s="197" t="str">
        <f>IF(AL303&lt;=SMALL($AL$3:$AL$1130,5),"SIMILAR","NO")</f>
        <v>NO</v>
      </c>
      <c r="AO303" s="197" t="str">
        <f t="shared" si="274"/>
        <v>N/A</v>
      </c>
      <c r="AP303" s="197">
        <f t="shared" si="275"/>
        <v>0</v>
      </c>
      <c r="AQ303" s="198">
        <f t="shared" si="276"/>
        <v>0</v>
      </c>
      <c r="AR303" s="196">
        <f>IFERROR(SQRT(($E303-$E$1136)^2+($H303-$H$1136)^2),0)</f>
        <v>4.2001260037801136E-2</v>
      </c>
      <c r="AS303" s="197" t="str">
        <f>IF(AR303&lt;=SMALL(AR$3:AR$1130,1),"MAS PARECIDO","NO")</f>
        <v>NO</v>
      </c>
      <c r="AT303" s="197" t="str">
        <f>IF(AR303&lt;=SMALL(AR$3:AR$1130,5),"SIMILAR","NO")</f>
        <v>NO</v>
      </c>
      <c r="AU303" s="197" t="str">
        <f t="shared" si="277"/>
        <v>N/A</v>
      </c>
      <c r="AV303" s="197">
        <f t="shared" si="278"/>
        <v>0</v>
      </c>
      <c r="AW303" s="198">
        <f t="shared" si="279"/>
        <v>0</v>
      </c>
      <c r="AX303" s="199">
        <f>IFERROR(SQRT(($E303-$E$1136)^2+($K303-$K$1136)^2),0)</f>
        <v>0.20436268212362793</v>
      </c>
      <c r="AY303" s="197" t="str">
        <f>IF(AX303&lt;=SMALL(AX$3:AX$1130,1),"MAS PARECIDO","NO")</f>
        <v>NO</v>
      </c>
      <c r="AZ303" s="197" t="str">
        <f>IF(AX303&lt;=SMALL(AX$3:AX$1130,5),"SIMILAR","NO")</f>
        <v>NO</v>
      </c>
      <c r="BA303" s="197" t="str">
        <f t="shared" si="280"/>
        <v>N/A</v>
      </c>
      <c r="BB303" s="197">
        <f t="shared" si="281"/>
        <v>0</v>
      </c>
      <c r="BC303" s="198">
        <f t="shared" si="282"/>
        <v>0</v>
      </c>
      <c r="BD303" s="196">
        <f>IFERROR(SQRT(($E303-$E$1136)^2+($O303-$O$1136)^2),0)</f>
        <v>4.2001260037801136E-2</v>
      </c>
      <c r="BE303" s="197" t="str">
        <f>IF(BD303&lt;=SMALL(BD$3:BD$1130,1),"MAS PARECIDO","NO")</f>
        <v>NO</v>
      </c>
      <c r="BF303" s="197" t="str">
        <f>IF(BD303&lt;=SMALL(BD$3:BD$1130,5),"SIMILAR","NO")</f>
        <v>NO</v>
      </c>
      <c r="BG303" s="197" t="str">
        <f t="shared" si="283"/>
        <v>N/A</v>
      </c>
      <c r="BH303" s="197">
        <f t="shared" si="284"/>
        <v>0</v>
      </c>
      <c r="BI303" s="198">
        <f t="shared" si="285"/>
        <v>0</v>
      </c>
      <c r="BJ303" s="199">
        <f>IFERROR(SQRT(($E303-$E$1136)^2+($R303-$R$1136)^2),0)</f>
        <v>4.2001260037801136E-2</v>
      </c>
      <c r="BK303" s="197" t="str">
        <f>IF(BJ303&lt;=SMALL(BJ$3:BJ$1130,1),"MAS PARECIDO","NO")</f>
        <v>NO</v>
      </c>
      <c r="BL303" s="197" t="str">
        <f>IF(BJ303&lt;=SMALL(BJ$3:BJ$1130,5),"SIMILAR","NO")</f>
        <v>NO</v>
      </c>
      <c r="BM303" s="197" t="str">
        <f t="shared" si="286"/>
        <v>N/A</v>
      </c>
      <c r="BN303" s="197">
        <f t="shared" si="287"/>
        <v>0</v>
      </c>
      <c r="BO303" s="198">
        <f t="shared" si="288"/>
        <v>0</v>
      </c>
      <c r="BP303" s="199">
        <f>IFERROR(SQRT(($E303-$E$1136)^2+($U303-$U$1136)^2),0)</f>
        <v>4.2001260037801136E-2</v>
      </c>
      <c r="BQ303" s="197" t="str">
        <f>IF(BP303&lt;=SMALL(BP$3:BP$1130,1),"MAS PARECIDO","NO")</f>
        <v>NO</v>
      </c>
      <c r="BR303" s="197" t="str">
        <f>IF(BP303&lt;=SMALL(BP$3:BP$1130,5),"SIMILAR","NO")</f>
        <v>NO</v>
      </c>
      <c r="BS303" s="197" t="str">
        <f t="shared" si="289"/>
        <v>N/A</v>
      </c>
      <c r="BT303" s="197">
        <f t="shared" si="290"/>
        <v>0</v>
      </c>
      <c r="BU303" s="198">
        <f t="shared" si="291"/>
        <v>0</v>
      </c>
      <c r="BV303" s="199">
        <f>IFERROR(SQRT(($E303-$E$1136)^2+($X303-$X$1136)^2),0)</f>
        <v>4.2001260037801136E-2</v>
      </c>
      <c r="BW303" s="197" t="str">
        <f>IF(BV303&lt;=SMALL(BV$3:BV$1130,1),"MAS PARECIDO","NO")</f>
        <v>NO</v>
      </c>
      <c r="BX303" s="197" t="str">
        <f>IF(BV303&lt;=SMALL(BV$3:BV$1130,5),"SIMILAR","NO")</f>
        <v>NO</v>
      </c>
      <c r="BY303" s="197" t="str">
        <f t="shared" si="292"/>
        <v>N/A</v>
      </c>
      <c r="BZ303" s="197">
        <f t="shared" si="293"/>
        <v>0</v>
      </c>
      <c r="CA303" s="198">
        <f t="shared" si="294"/>
        <v>0</v>
      </c>
      <c r="CB303" s="199">
        <f>IFERROR(SQRT(($E303-$E$1136)^2+($AA303-$AA$1136)^2),0)</f>
        <v>4.2001260037801136E-2</v>
      </c>
      <c r="CC303" s="197" t="str">
        <f>IF(CB303&lt;=SMALL(CB$3:CB$1130,1),"MAS PARECIDO","NO")</f>
        <v>NO</v>
      </c>
      <c r="CD303" s="197" t="str">
        <f>IF(CB303&lt;=SMALL(CB$3:CB$1130,5),"SIMILAR","NO")</f>
        <v>NO</v>
      </c>
      <c r="CE303" s="197" t="str">
        <f t="shared" si="295"/>
        <v>N/A</v>
      </c>
      <c r="CF303" s="197">
        <f t="shared" si="296"/>
        <v>0</v>
      </c>
      <c r="CG303" s="198">
        <f t="shared" si="297"/>
        <v>0</v>
      </c>
      <c r="CH303" s="199">
        <f>IFERROR(SQRT(($E303-$E$1136)^2+($AD303-$AD$1136)^2),0)</f>
        <v>1.0008816642564509</v>
      </c>
      <c r="CI303" s="197" t="str">
        <f>IF(CH303&lt;=SMALL(CH$3:CH$1130,1),"MAS PARECIDO","NO")</f>
        <v>NO</v>
      </c>
      <c r="CJ303" s="197" t="str">
        <f>IF(CH303&lt;=SMALL(CH$3:CH$1130,5),"SIMILAR","NO")</f>
        <v>NO</v>
      </c>
      <c r="CK303" s="197" t="str">
        <f t="shared" si="298"/>
        <v>N/A</v>
      </c>
      <c r="CL303" s="197">
        <f t="shared" si="299"/>
        <v>0</v>
      </c>
      <c r="CM303" s="198">
        <f t="shared" si="300"/>
        <v>0</v>
      </c>
      <c r="CN303" s="199">
        <f>IFERROR(SQRT(($E303-$E$1136)^2+($AG303-$AG$1136)^2),0)</f>
        <v>4.2001260037801136E-2</v>
      </c>
      <c r="CO303" s="197" t="str">
        <f>IF(CN303&lt;=SMALL(CN$3:CN$1130,1),"MAS PARECIDO","NO")</f>
        <v>NO</v>
      </c>
      <c r="CP303" s="197" t="str">
        <f>IF(CN303&lt;=SMALL(CN$3:CN$1130,5),"SIMILAR","NO")</f>
        <v>NO</v>
      </c>
      <c r="CQ303" s="197" t="str">
        <f t="shared" si="301"/>
        <v>N/A</v>
      </c>
      <c r="CR303" s="197">
        <f t="shared" si="302"/>
        <v>0</v>
      </c>
      <c r="CS303" s="198">
        <f t="shared" si="303"/>
        <v>0</v>
      </c>
      <c r="CT303" s="199">
        <f>IFERROR(SQRT(($E303-$E$1136)^2+($AJ303-$AJ$1136)^2),0)</f>
        <v>4.2001260037801136E-2</v>
      </c>
      <c r="CU303" s="197" t="str">
        <f>IF(CT303&lt;=SMALL(CT$3:CT$1130,1),"MAS PARECIDO","NO")</f>
        <v>NO</v>
      </c>
      <c r="CV303" s="197" t="str">
        <f>IF(CT303&lt;=SMALL(CT$3:CT$1130,5),"SIMILAR","NO")</f>
        <v>NO</v>
      </c>
      <c r="CW303" s="197" t="str">
        <f t="shared" si="304"/>
        <v>N/A</v>
      </c>
      <c r="CX303" s="197">
        <f t="shared" si="305"/>
        <v>0</v>
      </c>
      <c r="CY303" s="198">
        <f t="shared" si="306"/>
        <v>0</v>
      </c>
      <c r="CZ303" s="2" t="s">
        <v>1836</v>
      </c>
      <c r="DA303" s="2" t="s">
        <v>1837</v>
      </c>
      <c r="DB303" s="2">
        <v>0</v>
      </c>
      <c r="DC303" s="2" t="s">
        <v>189</v>
      </c>
    </row>
    <row r="304" spans="1:107">
      <c r="A304" s="24" t="s">
        <v>555</v>
      </c>
      <c r="B304" s="46">
        <v>60843</v>
      </c>
      <c r="C304" s="190">
        <f>(B304-$B$1132)/($B$1133-$B$1132)</f>
        <v>6.5854828390624759E-2</v>
      </c>
      <c r="D304" s="46">
        <v>6800</v>
      </c>
      <c r="E304" s="190">
        <f>(D304-$D$1132)/($D$1133-$D$1132)</f>
        <v>1.3570407112213367E-2</v>
      </c>
      <c r="F304" s="46" t="s">
        <v>53</v>
      </c>
      <c r="G304" s="192">
        <f>VLOOKUP(F304,'DATOS DE SOPORTE'!$Y$5:$Z$8,2,FALSE)</f>
        <v>2</v>
      </c>
      <c r="H304" s="190">
        <f>(G304-$G$1132)/($G$1133-$G$1132)</f>
        <v>0.33333333333333331</v>
      </c>
      <c r="I304" s="50">
        <v>4</v>
      </c>
      <c r="J304" s="200">
        <f t="shared" si="266"/>
        <v>4</v>
      </c>
      <c r="K304" s="190">
        <f>(J304-$J$1132)/($J$1133-$J$1132)</f>
        <v>0.8</v>
      </c>
      <c r="L304" s="193" t="str">
        <f t="shared" si="267"/>
        <v>SI</v>
      </c>
      <c r="M304" s="46" t="s">
        <v>192</v>
      </c>
      <c r="N304" s="192">
        <f t="shared" si="268"/>
        <v>2</v>
      </c>
      <c r="O304" s="190">
        <f>(N304-N$1132)/(N$1133-N$1132)</f>
        <v>1</v>
      </c>
      <c r="P304" s="46"/>
      <c r="Q304" s="192">
        <f t="shared" si="269"/>
        <v>3</v>
      </c>
      <c r="R304" s="190">
        <f>(Q304-Q$1132)/(Q$1133-Q$1132)</f>
        <v>1</v>
      </c>
      <c r="S304" s="46" t="s">
        <v>60</v>
      </c>
      <c r="T304" s="192">
        <f t="shared" si="270"/>
        <v>2</v>
      </c>
      <c r="U304" s="190">
        <f>(T304-T$1132)/(T$1133-T$1132)</f>
        <v>1</v>
      </c>
      <c r="V304" s="46" t="s">
        <v>62</v>
      </c>
      <c r="W304" s="194">
        <f>VLOOKUP(V304,'DATOS DE SOPORTE'!$S$5:$T$10,2,FALSE)</f>
        <v>1</v>
      </c>
      <c r="X304" s="201">
        <f>(W304-W$1132)/(W$1133-W$1132)</f>
        <v>0</v>
      </c>
      <c r="Y304" s="46" t="s">
        <v>188</v>
      </c>
      <c r="Z304" s="194">
        <f t="shared" si="271"/>
        <v>1</v>
      </c>
      <c r="AA304" s="201">
        <f>(Z304-Z$1132)/(Z$1133-Z$1132)</f>
        <v>0</v>
      </c>
      <c r="AB304" s="46" t="s">
        <v>188</v>
      </c>
      <c r="AC304" s="194">
        <f t="shared" si="272"/>
        <v>1</v>
      </c>
      <c r="AD304" s="201">
        <f>(AC304-AC$1132)/(AC$1133-AC$1132)</f>
        <v>0</v>
      </c>
      <c r="AE304" s="46" t="s">
        <v>188</v>
      </c>
      <c r="AF304" s="194">
        <f t="shared" si="273"/>
        <v>1</v>
      </c>
      <c r="AG304" s="201">
        <f>(AF304-AF$1132)/(AF$1133-AF$1132)</f>
        <v>0</v>
      </c>
      <c r="AH304" s="24" t="s">
        <v>67</v>
      </c>
      <c r="AI304" s="194">
        <f>VLOOKUP(AH304,'DATOS DE SOPORTE'!$V$5:$W$8,2,FALSE)</f>
        <v>1</v>
      </c>
      <c r="AJ304" s="201">
        <f>(AI304-AI$1132)/(AI$1133-AI$1132)</f>
        <v>0</v>
      </c>
      <c r="AK304" s="58" t="str">
        <f t="shared" si="265"/>
        <v>Bueno</v>
      </c>
      <c r="AL304" s="196">
        <f>IFERROR(SQRT(($E304-$E$1136)^2+($C304-$C$1136)^2),0)</f>
        <v>0.1399466218095603</v>
      </c>
      <c r="AM304" s="197" t="str">
        <f>IF(AL304&lt;=SMALL($AL$3:$AL$1130,1),"MAS PARECIDO","NO")</f>
        <v>NO</v>
      </c>
      <c r="AN304" s="197" t="str">
        <f>IF(AL304&lt;=SMALL($AL$3:$AL$1130,5),"SIMILAR","NO")</f>
        <v>NO</v>
      </c>
      <c r="AO304" s="197" t="str">
        <f t="shared" si="274"/>
        <v>N/A</v>
      </c>
      <c r="AP304" s="197">
        <f t="shared" si="275"/>
        <v>0</v>
      </c>
      <c r="AQ304" s="198">
        <f t="shared" si="276"/>
        <v>0</v>
      </c>
      <c r="AR304" s="196">
        <f>IFERROR(SQRT(($E304-$E$1136)^2+($H304-$H$1136)^2),0)</f>
        <v>1.3600408012240368E-2</v>
      </c>
      <c r="AS304" s="197" t="str">
        <f>IF(AR304&lt;=SMALL(AR$3:AR$1130,1),"MAS PARECIDO","NO")</f>
        <v>NO</v>
      </c>
      <c r="AT304" s="197" t="str">
        <f>IF(AR304&lt;=SMALL(AR$3:AR$1130,5),"SIMILAR","NO")</f>
        <v>NO</v>
      </c>
      <c r="AU304" s="197" t="str">
        <f t="shared" si="277"/>
        <v>N/A</v>
      </c>
      <c r="AV304" s="197">
        <f t="shared" si="278"/>
        <v>0</v>
      </c>
      <c r="AW304" s="198">
        <f t="shared" si="279"/>
        <v>0</v>
      </c>
      <c r="AX304" s="199">
        <f>IFERROR(SQRT(($E304-$E$1136)^2+($K304-$K$1136)^2),0)</f>
        <v>0.6001541227868884</v>
      </c>
      <c r="AY304" s="197" t="str">
        <f>IF(AX304&lt;=SMALL(AX$3:AX$1130,1),"MAS PARECIDO","NO")</f>
        <v>NO</v>
      </c>
      <c r="AZ304" s="197" t="str">
        <f>IF(AX304&lt;=SMALL(AX$3:AX$1130,5),"SIMILAR","NO")</f>
        <v>NO</v>
      </c>
      <c r="BA304" s="197" t="str">
        <f t="shared" si="280"/>
        <v>N/A</v>
      </c>
      <c r="BB304" s="197">
        <f t="shared" si="281"/>
        <v>0</v>
      </c>
      <c r="BC304" s="198">
        <f t="shared" si="282"/>
        <v>0</v>
      </c>
      <c r="BD304" s="196">
        <f>IFERROR(SQRT(($E304-$E$1136)^2+($O304-$O$1136)^2),0)</f>
        <v>1.3600408012240368E-2</v>
      </c>
      <c r="BE304" s="197" t="str">
        <f>IF(BD304&lt;=SMALL(BD$3:BD$1130,1),"MAS PARECIDO","NO")</f>
        <v>NO</v>
      </c>
      <c r="BF304" s="197" t="str">
        <f>IF(BD304&lt;=SMALL(BD$3:BD$1130,5),"SIMILAR","NO")</f>
        <v>NO</v>
      </c>
      <c r="BG304" s="197" t="str">
        <f t="shared" si="283"/>
        <v>N/A</v>
      </c>
      <c r="BH304" s="197">
        <f t="shared" si="284"/>
        <v>0</v>
      </c>
      <c r="BI304" s="198">
        <f t="shared" si="285"/>
        <v>0</v>
      </c>
      <c r="BJ304" s="199">
        <f>IFERROR(SQRT(($E304-$E$1136)^2+($R304-$R$1136)^2),0)</f>
        <v>0.50018493689644372</v>
      </c>
      <c r="BK304" s="197" t="str">
        <f>IF(BJ304&lt;=SMALL(BJ$3:BJ$1130,1),"MAS PARECIDO","NO")</f>
        <v>NO</v>
      </c>
      <c r="BL304" s="197" t="str">
        <f>IF(BJ304&lt;=SMALL(BJ$3:BJ$1130,5),"SIMILAR","NO")</f>
        <v>NO</v>
      </c>
      <c r="BM304" s="197" t="str">
        <f t="shared" si="286"/>
        <v>N/A</v>
      </c>
      <c r="BN304" s="197">
        <f t="shared" si="287"/>
        <v>0</v>
      </c>
      <c r="BO304" s="198">
        <f t="shared" si="288"/>
        <v>0</v>
      </c>
      <c r="BP304" s="199">
        <f>IFERROR(SQRT(($E304-$E$1136)^2+($U304-$U$1136)^2),0)</f>
        <v>1.0000924812726568</v>
      </c>
      <c r="BQ304" s="197" t="str">
        <f>IF(BP304&lt;=SMALL(BP$3:BP$1130,1),"MAS PARECIDO","NO")</f>
        <v>NO</v>
      </c>
      <c r="BR304" s="197" t="str">
        <f>IF(BP304&lt;=SMALL(BP$3:BP$1130,5),"SIMILAR","NO")</f>
        <v>NO</v>
      </c>
      <c r="BS304" s="197" t="str">
        <f t="shared" si="289"/>
        <v>N/A</v>
      </c>
      <c r="BT304" s="197">
        <f t="shared" si="290"/>
        <v>0</v>
      </c>
      <c r="BU304" s="198">
        <f t="shared" si="291"/>
        <v>0</v>
      </c>
      <c r="BV304" s="199">
        <f>IFERROR(SQRT(($E304-$E$1136)^2+($X304-$X$1136)^2),0)</f>
        <v>1.3600408012240368E-2</v>
      </c>
      <c r="BW304" s="197" t="str">
        <f>IF(BV304&lt;=SMALL(BV$3:BV$1130,1),"MAS PARECIDO","NO")</f>
        <v>NO</v>
      </c>
      <c r="BX304" s="197" t="str">
        <f>IF(BV304&lt;=SMALL(BV$3:BV$1130,5),"SIMILAR","NO")</f>
        <v>NO</v>
      </c>
      <c r="BY304" s="197" t="str">
        <f t="shared" si="292"/>
        <v>N/A</v>
      </c>
      <c r="BZ304" s="197">
        <f t="shared" si="293"/>
        <v>0</v>
      </c>
      <c r="CA304" s="198">
        <f t="shared" si="294"/>
        <v>0</v>
      </c>
      <c r="CB304" s="199">
        <f>IFERROR(SQRT(($E304-$E$1136)^2+($AA304-$AA$1136)^2),0)</f>
        <v>1.3600408012240368E-2</v>
      </c>
      <c r="CC304" s="197" t="str">
        <f>IF(CB304&lt;=SMALL(CB$3:CB$1130,1),"MAS PARECIDO","NO")</f>
        <v>NO</v>
      </c>
      <c r="CD304" s="197" t="str">
        <f>IF(CB304&lt;=SMALL(CB$3:CB$1130,5),"SIMILAR","NO")</f>
        <v>NO</v>
      </c>
      <c r="CE304" s="197" t="str">
        <f t="shared" si="295"/>
        <v>N/A</v>
      </c>
      <c r="CF304" s="197">
        <f t="shared" si="296"/>
        <v>0</v>
      </c>
      <c r="CG304" s="198">
        <f t="shared" si="297"/>
        <v>0</v>
      </c>
      <c r="CH304" s="199">
        <f>IFERROR(SQRT(($E304-$E$1136)^2+($AD304-$AD$1136)^2),0)</f>
        <v>1.0000924812726568</v>
      </c>
      <c r="CI304" s="197" t="str">
        <f>IF(CH304&lt;=SMALL(CH$3:CH$1130,1),"MAS PARECIDO","NO")</f>
        <v>NO</v>
      </c>
      <c r="CJ304" s="197" t="str">
        <f>IF(CH304&lt;=SMALL(CH$3:CH$1130,5),"SIMILAR","NO")</f>
        <v>NO</v>
      </c>
      <c r="CK304" s="197" t="str">
        <f t="shared" si="298"/>
        <v>N/A</v>
      </c>
      <c r="CL304" s="197">
        <f t="shared" si="299"/>
        <v>0</v>
      </c>
      <c r="CM304" s="198">
        <f t="shared" si="300"/>
        <v>0</v>
      </c>
      <c r="CN304" s="199">
        <f>IFERROR(SQRT(($E304-$E$1136)^2+($AG304-$AG$1136)^2),0)</f>
        <v>1.0000924812726568</v>
      </c>
      <c r="CO304" s="197" t="str">
        <f>IF(CN304&lt;=SMALL(CN$3:CN$1130,1),"MAS PARECIDO","NO")</f>
        <v>NO</v>
      </c>
      <c r="CP304" s="197" t="str">
        <f>IF(CN304&lt;=SMALL(CN$3:CN$1130,5),"SIMILAR","NO")</f>
        <v>NO</v>
      </c>
      <c r="CQ304" s="197" t="str">
        <f t="shared" si="301"/>
        <v>N/A</v>
      </c>
      <c r="CR304" s="197">
        <f t="shared" si="302"/>
        <v>0</v>
      </c>
      <c r="CS304" s="198">
        <f t="shared" si="303"/>
        <v>0</v>
      </c>
      <c r="CT304" s="199">
        <f>IFERROR(SQRT(($E304-$E$1136)^2+($AJ304-$AJ$1136)^2),0)</f>
        <v>1.3600408012240368E-2</v>
      </c>
      <c r="CU304" s="197" t="str">
        <f>IF(CT304&lt;=SMALL(CT$3:CT$1130,1),"MAS PARECIDO","NO")</f>
        <v>NO</v>
      </c>
      <c r="CV304" s="197" t="str">
        <f>IF(CT304&lt;=SMALL(CT$3:CT$1130,5),"SIMILAR","NO")</f>
        <v>NO</v>
      </c>
      <c r="CW304" s="197" t="str">
        <f t="shared" si="304"/>
        <v>N/A</v>
      </c>
      <c r="CX304" s="197">
        <f t="shared" si="305"/>
        <v>0</v>
      </c>
      <c r="CY304" s="198">
        <f t="shared" si="306"/>
        <v>0</v>
      </c>
      <c r="CZ304" s="2" t="s">
        <v>1838</v>
      </c>
      <c r="DA304" s="2" t="s">
        <v>1839</v>
      </c>
      <c r="DB304" s="2">
        <v>0</v>
      </c>
      <c r="DC304" s="2" t="s">
        <v>189</v>
      </c>
    </row>
    <row r="305" spans="1:107">
      <c r="A305" s="24" t="s">
        <v>556</v>
      </c>
      <c r="B305" s="46">
        <v>40994</v>
      </c>
      <c r="C305" s="190">
        <f>(B305-$B$1132)/($B$1133-$B$1132)</f>
        <v>4.2653070148784299E-2</v>
      </c>
      <c r="D305" s="46">
        <v>1700</v>
      </c>
      <c r="E305" s="190">
        <f>(D305-$D$1132)/($D$1133-$D$1132)</f>
        <v>3.3701011030330911E-3</v>
      </c>
      <c r="F305" s="46" t="s">
        <v>187</v>
      </c>
      <c r="G305" s="192">
        <f>VLOOKUP(F305,'DATOS DE SOPORTE'!$Y$5:$Z$8,2,FALSE)</f>
        <v>4</v>
      </c>
      <c r="H305" s="190">
        <f>(G305-$G$1132)/($G$1133-$G$1132)</f>
        <v>1</v>
      </c>
      <c r="I305" s="50">
        <v>1</v>
      </c>
      <c r="J305" s="200">
        <f t="shared" si="266"/>
        <v>1</v>
      </c>
      <c r="K305" s="190">
        <f>(J305-$J$1132)/($J$1133-$J$1132)</f>
        <v>0.2</v>
      </c>
      <c r="L305" s="193" t="str">
        <f t="shared" si="267"/>
        <v>SI</v>
      </c>
      <c r="M305" s="46" t="s">
        <v>192</v>
      </c>
      <c r="N305" s="192">
        <f t="shared" si="268"/>
        <v>2</v>
      </c>
      <c r="O305" s="190">
        <f>(N305-N$1132)/(N$1133-N$1132)</f>
        <v>1</v>
      </c>
      <c r="P305" s="46" t="s">
        <v>196</v>
      </c>
      <c r="Q305" s="192">
        <f t="shared" si="269"/>
        <v>1</v>
      </c>
      <c r="R305" s="190">
        <f>(Q305-Q$1132)/(Q$1133-Q$1132)</f>
        <v>0</v>
      </c>
      <c r="S305" s="46" t="s">
        <v>60</v>
      </c>
      <c r="T305" s="192">
        <f t="shared" si="270"/>
        <v>2</v>
      </c>
      <c r="U305" s="190">
        <f>(T305-T$1132)/(T$1133-T$1132)</f>
        <v>1</v>
      </c>
      <c r="V305" s="46" t="s">
        <v>62</v>
      </c>
      <c r="W305" s="194">
        <f>VLOOKUP(V305,'DATOS DE SOPORTE'!$S$5:$T$10,2,FALSE)</f>
        <v>1</v>
      </c>
      <c r="X305" s="201">
        <f>(W305-W$1132)/(W$1133-W$1132)</f>
        <v>0</v>
      </c>
      <c r="Y305" s="46" t="s">
        <v>188</v>
      </c>
      <c r="Z305" s="194">
        <f t="shared" si="271"/>
        <v>1</v>
      </c>
      <c r="AA305" s="201">
        <f>(Z305-Z$1132)/(Z$1133-Z$1132)</f>
        <v>0</v>
      </c>
      <c r="AB305" s="46" t="s">
        <v>188</v>
      </c>
      <c r="AC305" s="194">
        <f t="shared" si="272"/>
        <v>1</v>
      </c>
      <c r="AD305" s="201">
        <f>(AC305-AC$1132)/(AC$1133-AC$1132)</f>
        <v>0</v>
      </c>
      <c r="AE305" s="46" t="s">
        <v>188</v>
      </c>
      <c r="AF305" s="194">
        <f t="shared" si="273"/>
        <v>1</v>
      </c>
      <c r="AG305" s="201">
        <f>(AF305-AF$1132)/(AF$1133-AF$1132)</f>
        <v>0</v>
      </c>
      <c r="AH305" s="24" t="s">
        <v>67</v>
      </c>
      <c r="AI305" s="194">
        <f>VLOOKUP(AH305,'DATOS DE SOPORTE'!$V$5:$W$8,2,FALSE)</f>
        <v>1</v>
      </c>
      <c r="AJ305" s="201">
        <f>(AI305-AI$1132)/(AI$1133-AI$1132)</f>
        <v>0</v>
      </c>
      <c r="AK305" s="58" t="str">
        <f t="shared" si="265"/>
        <v>Bueno</v>
      </c>
      <c r="AL305" s="196">
        <f>IFERROR(SQRT(($E305-$E$1136)^2+($C305-$C$1136)^2),0)</f>
        <v>0.16252151977246526</v>
      </c>
      <c r="AM305" s="197" t="str">
        <f>IF(AL305&lt;=SMALL($AL$3:$AL$1130,1),"MAS PARECIDO","NO")</f>
        <v>NO</v>
      </c>
      <c r="AN305" s="197" t="str">
        <f>IF(AL305&lt;=SMALL($AL$3:$AL$1130,5),"SIMILAR","NO")</f>
        <v>NO</v>
      </c>
      <c r="AO305" s="197" t="str">
        <f t="shared" si="274"/>
        <v>N/A</v>
      </c>
      <c r="AP305" s="197">
        <f t="shared" si="275"/>
        <v>0</v>
      </c>
      <c r="AQ305" s="198">
        <f t="shared" si="276"/>
        <v>0</v>
      </c>
      <c r="AR305" s="196">
        <f>IFERROR(SQRT(($E305-$E$1136)^2+($H305-$H$1136)^2),0)</f>
        <v>0.66667533713050742</v>
      </c>
      <c r="AS305" s="197" t="str">
        <f>IF(AR305&lt;=SMALL(AR$3:AR$1130,1),"MAS PARECIDO","NO")</f>
        <v>NO</v>
      </c>
      <c r="AT305" s="197" t="str">
        <f>IF(AR305&lt;=SMALL(AR$3:AR$1130,5),"SIMILAR","NO")</f>
        <v>NO</v>
      </c>
      <c r="AU305" s="197" t="str">
        <f t="shared" si="277"/>
        <v>N/A</v>
      </c>
      <c r="AV305" s="197">
        <f t="shared" si="278"/>
        <v>0</v>
      </c>
      <c r="AW305" s="198">
        <f t="shared" si="279"/>
        <v>0</v>
      </c>
      <c r="AX305" s="199">
        <f>IFERROR(SQRT(($E305-$E$1136)^2+($K305-$K$1136)^2),0)</f>
        <v>3.400102003060092E-3</v>
      </c>
      <c r="AY305" s="197" t="str">
        <f>IF(AX305&lt;=SMALL(AX$3:AX$1130,1),"MAS PARECIDO","NO")</f>
        <v>NO</v>
      </c>
      <c r="AZ305" s="197" t="str">
        <f>IF(AX305&lt;=SMALL(AX$3:AX$1130,5),"SIMILAR","NO")</f>
        <v>SIMILAR</v>
      </c>
      <c r="BA305" s="197" t="str">
        <f t="shared" si="280"/>
        <v>Bueno</v>
      </c>
      <c r="BB305" s="197">
        <f t="shared" si="281"/>
        <v>1</v>
      </c>
      <c r="BC305" s="198">
        <f t="shared" si="282"/>
        <v>40994</v>
      </c>
      <c r="BD305" s="196">
        <f>IFERROR(SQRT(($E305-$E$1136)^2+($O305-$O$1136)^2),0)</f>
        <v>3.400102003060092E-3</v>
      </c>
      <c r="BE305" s="197" t="str">
        <f>IF(BD305&lt;=SMALL(BD$3:BD$1130,1),"MAS PARECIDO","NO")</f>
        <v>NO</v>
      </c>
      <c r="BF305" s="197" t="str">
        <f>IF(BD305&lt;=SMALL(BD$3:BD$1130,5),"SIMILAR","NO")</f>
        <v>NO</v>
      </c>
      <c r="BG305" s="197" t="str">
        <f t="shared" si="283"/>
        <v>N/A</v>
      </c>
      <c r="BH305" s="197">
        <f t="shared" si="284"/>
        <v>0</v>
      </c>
      <c r="BI305" s="198">
        <f t="shared" si="285"/>
        <v>0</v>
      </c>
      <c r="BJ305" s="199">
        <f>IFERROR(SQRT(($E305-$E$1136)^2+($R305-$R$1136)^2),0)</f>
        <v>0.50001156055998464</v>
      </c>
      <c r="BK305" s="197" t="str">
        <f>IF(BJ305&lt;=SMALL(BJ$3:BJ$1130,1),"MAS PARECIDO","NO")</f>
        <v>NO</v>
      </c>
      <c r="BL305" s="197" t="str">
        <f>IF(BJ305&lt;=SMALL(BJ$3:BJ$1130,5),"SIMILAR","NO")</f>
        <v>NO</v>
      </c>
      <c r="BM305" s="197" t="str">
        <f t="shared" si="286"/>
        <v>N/A</v>
      </c>
      <c r="BN305" s="197">
        <f t="shared" si="287"/>
        <v>0</v>
      </c>
      <c r="BO305" s="198">
        <f t="shared" si="288"/>
        <v>0</v>
      </c>
      <c r="BP305" s="199">
        <f>IFERROR(SQRT(($E305-$E$1136)^2+($U305-$U$1136)^2),0)</f>
        <v>1.0000057803301095</v>
      </c>
      <c r="BQ305" s="197" t="str">
        <f>IF(BP305&lt;=SMALL(BP$3:BP$1130,1),"MAS PARECIDO","NO")</f>
        <v>NO</v>
      </c>
      <c r="BR305" s="197" t="str">
        <f>IF(BP305&lt;=SMALL(BP$3:BP$1130,5),"SIMILAR","NO")</f>
        <v>NO</v>
      </c>
      <c r="BS305" s="197" t="str">
        <f t="shared" si="289"/>
        <v>N/A</v>
      </c>
      <c r="BT305" s="197">
        <f t="shared" si="290"/>
        <v>0</v>
      </c>
      <c r="BU305" s="198">
        <f t="shared" si="291"/>
        <v>0</v>
      </c>
      <c r="BV305" s="199">
        <f>IFERROR(SQRT(($E305-$E$1136)^2+($X305-$X$1136)^2),0)</f>
        <v>3.400102003060092E-3</v>
      </c>
      <c r="BW305" s="197" t="str">
        <f>IF(BV305&lt;=SMALL(BV$3:BV$1130,1),"MAS PARECIDO","NO")</f>
        <v>NO</v>
      </c>
      <c r="BX305" s="197" t="str">
        <f>IF(BV305&lt;=SMALL(BV$3:BV$1130,5),"SIMILAR","NO")</f>
        <v>NO</v>
      </c>
      <c r="BY305" s="197" t="str">
        <f t="shared" si="292"/>
        <v>N/A</v>
      </c>
      <c r="BZ305" s="197">
        <f t="shared" si="293"/>
        <v>0</v>
      </c>
      <c r="CA305" s="198">
        <f t="shared" si="294"/>
        <v>0</v>
      </c>
      <c r="CB305" s="199">
        <f>IFERROR(SQRT(($E305-$E$1136)^2+($AA305-$AA$1136)^2),0)</f>
        <v>3.400102003060092E-3</v>
      </c>
      <c r="CC305" s="197" t="str">
        <f>IF(CB305&lt;=SMALL(CB$3:CB$1130,1),"MAS PARECIDO","NO")</f>
        <v>NO</v>
      </c>
      <c r="CD305" s="197" t="str">
        <f>IF(CB305&lt;=SMALL(CB$3:CB$1130,5),"SIMILAR","NO")</f>
        <v>NO</v>
      </c>
      <c r="CE305" s="197" t="str">
        <f t="shared" si="295"/>
        <v>N/A</v>
      </c>
      <c r="CF305" s="197">
        <f t="shared" si="296"/>
        <v>0</v>
      </c>
      <c r="CG305" s="198">
        <f t="shared" si="297"/>
        <v>0</v>
      </c>
      <c r="CH305" s="199">
        <f>IFERROR(SQRT(($E305-$E$1136)^2+($AD305-$AD$1136)^2),0)</f>
        <v>1.0000057803301095</v>
      </c>
      <c r="CI305" s="197" t="str">
        <f>IF(CH305&lt;=SMALL(CH$3:CH$1130,1),"MAS PARECIDO","NO")</f>
        <v>NO</v>
      </c>
      <c r="CJ305" s="197" t="str">
        <f>IF(CH305&lt;=SMALL(CH$3:CH$1130,5),"SIMILAR","NO")</f>
        <v>NO</v>
      </c>
      <c r="CK305" s="197" t="str">
        <f t="shared" si="298"/>
        <v>N/A</v>
      </c>
      <c r="CL305" s="197">
        <f t="shared" si="299"/>
        <v>0</v>
      </c>
      <c r="CM305" s="198">
        <f t="shared" si="300"/>
        <v>0</v>
      </c>
      <c r="CN305" s="199">
        <f>IFERROR(SQRT(($E305-$E$1136)^2+($AG305-$AG$1136)^2),0)</f>
        <v>1.0000057803301095</v>
      </c>
      <c r="CO305" s="197" t="str">
        <f>IF(CN305&lt;=SMALL(CN$3:CN$1130,1),"MAS PARECIDO","NO")</f>
        <v>NO</v>
      </c>
      <c r="CP305" s="197" t="str">
        <f>IF(CN305&lt;=SMALL(CN$3:CN$1130,5),"SIMILAR","NO")</f>
        <v>NO</v>
      </c>
      <c r="CQ305" s="197" t="str">
        <f t="shared" si="301"/>
        <v>N/A</v>
      </c>
      <c r="CR305" s="197">
        <f t="shared" si="302"/>
        <v>0</v>
      </c>
      <c r="CS305" s="198">
        <f t="shared" si="303"/>
        <v>0</v>
      </c>
      <c r="CT305" s="199">
        <f>IFERROR(SQRT(($E305-$E$1136)^2+($AJ305-$AJ$1136)^2),0)</f>
        <v>3.400102003060092E-3</v>
      </c>
      <c r="CU305" s="197" t="str">
        <f>IF(CT305&lt;=SMALL(CT$3:CT$1130,1),"MAS PARECIDO","NO")</f>
        <v>NO</v>
      </c>
      <c r="CV305" s="197" t="str">
        <f>IF(CT305&lt;=SMALL(CT$3:CT$1130,5),"SIMILAR","NO")</f>
        <v>NO</v>
      </c>
      <c r="CW305" s="197" t="str">
        <f t="shared" si="304"/>
        <v>N/A</v>
      </c>
      <c r="CX305" s="197">
        <f t="shared" si="305"/>
        <v>0</v>
      </c>
      <c r="CY305" s="198">
        <f t="shared" si="306"/>
        <v>0</v>
      </c>
      <c r="CZ305" s="2" t="s">
        <v>1840</v>
      </c>
      <c r="DA305" s="2" t="s">
        <v>1841</v>
      </c>
      <c r="DB305" s="2">
        <v>0</v>
      </c>
      <c r="DC305" s="2" t="s">
        <v>189</v>
      </c>
    </row>
    <row r="306" spans="1:107">
      <c r="A306" s="24" t="s">
        <v>557</v>
      </c>
      <c r="B306" s="46">
        <v>33934</v>
      </c>
      <c r="C306" s="190">
        <f>(B306-$B$1132)/($B$1133-$B$1132)</f>
        <v>3.4400542908752378E-2</v>
      </c>
      <c r="D306" s="46">
        <v>4200</v>
      </c>
      <c r="E306" s="190">
        <f>(D306-$D$1132)/($D$1133-$D$1132)</f>
        <v>8.3702511075332258E-3</v>
      </c>
      <c r="F306" s="46" t="s">
        <v>191</v>
      </c>
      <c r="G306" s="192">
        <f>VLOOKUP(F306,'DATOS DE SOPORTE'!$Y$5:$Z$8,2,FALSE)</f>
        <v>1</v>
      </c>
      <c r="H306" s="190">
        <f>(G306-$G$1132)/($G$1133-$G$1132)</f>
        <v>0</v>
      </c>
      <c r="I306" s="50">
        <v>1</v>
      </c>
      <c r="J306" s="200">
        <f t="shared" si="266"/>
        <v>1</v>
      </c>
      <c r="K306" s="190">
        <f>(J306-$J$1132)/($J$1133-$J$1132)</f>
        <v>0.2</v>
      </c>
      <c r="L306" s="193" t="str">
        <f t="shared" si="267"/>
        <v>SI</v>
      </c>
      <c r="M306" s="46" t="s">
        <v>192</v>
      </c>
      <c r="N306" s="192">
        <f t="shared" si="268"/>
        <v>2</v>
      </c>
      <c r="O306" s="190">
        <f>(N306-N$1132)/(N$1133-N$1132)</f>
        <v>1</v>
      </c>
      <c r="P306" s="46" t="s">
        <v>193</v>
      </c>
      <c r="Q306" s="192">
        <f t="shared" si="269"/>
        <v>2</v>
      </c>
      <c r="R306" s="190">
        <f>(Q306-Q$1132)/(Q$1133-Q$1132)</f>
        <v>0.5</v>
      </c>
      <c r="S306" s="46" t="s">
        <v>194</v>
      </c>
      <c r="T306" s="192">
        <f t="shared" si="270"/>
        <v>1</v>
      </c>
      <c r="U306" s="190">
        <f>(T306-T$1132)/(T$1133-T$1132)</f>
        <v>0</v>
      </c>
      <c r="V306" s="46" t="s">
        <v>212</v>
      </c>
      <c r="W306" s="194">
        <f>VLOOKUP(V306,'DATOS DE SOPORTE'!$S$5:$T$10,2,FALSE)</f>
        <v>3</v>
      </c>
      <c r="X306" s="201">
        <f>(W306-W$1132)/(W$1133-W$1132)</f>
        <v>0.4</v>
      </c>
      <c r="Y306" s="46" t="s">
        <v>188</v>
      </c>
      <c r="Z306" s="194">
        <f t="shared" si="271"/>
        <v>1</v>
      </c>
      <c r="AA306" s="201">
        <f>(Z306-Z$1132)/(Z$1133-Z$1132)</f>
        <v>0</v>
      </c>
      <c r="AB306" s="46" t="s">
        <v>188</v>
      </c>
      <c r="AC306" s="194">
        <f t="shared" si="272"/>
        <v>1</v>
      </c>
      <c r="AD306" s="201">
        <f>(AC306-AC$1132)/(AC$1133-AC$1132)</f>
        <v>0</v>
      </c>
      <c r="AE306" s="46" t="s">
        <v>136</v>
      </c>
      <c r="AF306" s="194">
        <f t="shared" si="273"/>
        <v>2</v>
      </c>
      <c r="AG306" s="201">
        <f>(AF306-AF$1132)/(AF$1133-AF$1132)</f>
        <v>1</v>
      </c>
      <c r="AH306" s="24" t="s">
        <v>67</v>
      </c>
      <c r="AI306" s="194">
        <f>VLOOKUP(AH306,'DATOS DE SOPORTE'!$V$5:$W$8,2,FALSE)</f>
        <v>1</v>
      </c>
      <c r="AJ306" s="201">
        <f>(AI306-AI$1132)/(AI$1133-AI$1132)</f>
        <v>0</v>
      </c>
      <c r="AK306" s="58" t="str">
        <f t="shared" si="265"/>
        <v>Regular</v>
      </c>
      <c r="AL306" s="196">
        <f>IFERROR(SQRT(($E306-$E$1136)^2+($C306-$C$1136)^2),0)</f>
        <v>0.17094499577162431</v>
      </c>
      <c r="AM306" s="197" t="str">
        <f>IF(AL306&lt;=SMALL($AL$3:$AL$1130,1),"MAS PARECIDO","NO")</f>
        <v>NO</v>
      </c>
      <c r="AN306" s="197" t="str">
        <f>IF(AL306&lt;=SMALL($AL$3:$AL$1130,5),"SIMILAR","NO")</f>
        <v>NO</v>
      </c>
      <c r="AO306" s="197" t="str">
        <f t="shared" si="274"/>
        <v>N/A</v>
      </c>
      <c r="AP306" s="197">
        <f t="shared" si="275"/>
        <v>0</v>
      </c>
      <c r="AQ306" s="198">
        <f t="shared" si="276"/>
        <v>0</v>
      </c>
      <c r="AR306" s="196">
        <f>IFERROR(SQRT(($E306-$E$1136)^2+($H306-$H$1136)^2),0)</f>
        <v>0.33343916288417835</v>
      </c>
      <c r="AS306" s="197" t="str">
        <f>IF(AR306&lt;=SMALL(AR$3:AR$1130,1),"MAS PARECIDO","NO")</f>
        <v>NO</v>
      </c>
      <c r="AT306" s="197" t="str">
        <f>IF(AR306&lt;=SMALL(AR$3:AR$1130,5),"SIMILAR","NO")</f>
        <v>NO</v>
      </c>
      <c r="AU306" s="197" t="str">
        <f t="shared" si="277"/>
        <v>N/A</v>
      </c>
      <c r="AV306" s="197">
        <f t="shared" si="278"/>
        <v>0</v>
      </c>
      <c r="AW306" s="198">
        <f t="shared" si="279"/>
        <v>0</v>
      </c>
      <c r="AX306" s="199">
        <f>IFERROR(SQRT(($E306-$E$1136)^2+($K306-$K$1136)^2),0)</f>
        <v>8.4002520075602272E-3</v>
      </c>
      <c r="AY306" s="197" t="str">
        <f>IF(AX306&lt;=SMALL(AX$3:AX$1130,1),"MAS PARECIDO","NO")</f>
        <v>NO</v>
      </c>
      <c r="AZ306" s="197" t="str">
        <f>IF(AX306&lt;=SMALL(AX$3:AX$1130,5),"SIMILAR","NO")</f>
        <v>NO</v>
      </c>
      <c r="BA306" s="197" t="str">
        <f t="shared" si="280"/>
        <v>N/A</v>
      </c>
      <c r="BB306" s="197">
        <f t="shared" si="281"/>
        <v>0</v>
      </c>
      <c r="BC306" s="198">
        <f t="shared" si="282"/>
        <v>0</v>
      </c>
      <c r="BD306" s="196">
        <f>IFERROR(SQRT(($E306-$E$1136)^2+($O306-$O$1136)^2),0)</f>
        <v>8.4002520075602272E-3</v>
      </c>
      <c r="BE306" s="197" t="str">
        <f>IF(BD306&lt;=SMALL(BD$3:BD$1130,1),"MAS PARECIDO","NO")</f>
        <v>NO</v>
      </c>
      <c r="BF306" s="197" t="str">
        <f>IF(BD306&lt;=SMALL(BD$3:BD$1130,5),"SIMILAR","NO")</f>
        <v>NO</v>
      </c>
      <c r="BG306" s="197" t="str">
        <f t="shared" si="283"/>
        <v>N/A</v>
      </c>
      <c r="BH306" s="197">
        <f t="shared" si="284"/>
        <v>0</v>
      </c>
      <c r="BI306" s="198">
        <f t="shared" si="285"/>
        <v>0</v>
      </c>
      <c r="BJ306" s="199">
        <f>IFERROR(SQRT(($E306-$E$1136)^2+($R306-$R$1136)^2),0)</f>
        <v>8.4002520075602272E-3</v>
      </c>
      <c r="BK306" s="197" t="str">
        <f>IF(BJ306&lt;=SMALL(BJ$3:BJ$1130,1),"MAS PARECIDO","NO")</f>
        <v>NO</v>
      </c>
      <c r="BL306" s="197" t="str">
        <f>IF(BJ306&lt;=SMALL(BJ$3:BJ$1130,5),"SIMILAR","NO")</f>
        <v>NO</v>
      </c>
      <c r="BM306" s="197" t="str">
        <f t="shared" si="286"/>
        <v>N/A</v>
      </c>
      <c r="BN306" s="197">
        <f t="shared" si="287"/>
        <v>0</v>
      </c>
      <c r="BO306" s="198">
        <f t="shared" si="288"/>
        <v>0</v>
      </c>
      <c r="BP306" s="199">
        <f>IFERROR(SQRT(($E306-$E$1136)^2+($U306-$U$1136)^2),0)</f>
        <v>8.4002520075602272E-3</v>
      </c>
      <c r="BQ306" s="197" t="str">
        <f>IF(BP306&lt;=SMALL(BP$3:BP$1130,1),"MAS PARECIDO","NO")</f>
        <v>NO</v>
      </c>
      <c r="BR306" s="197" t="str">
        <f>IF(BP306&lt;=SMALL(BP$3:BP$1130,5),"SIMILAR","NO")</f>
        <v>NO</v>
      </c>
      <c r="BS306" s="197" t="str">
        <f t="shared" si="289"/>
        <v>N/A</v>
      </c>
      <c r="BT306" s="197">
        <f t="shared" si="290"/>
        <v>0</v>
      </c>
      <c r="BU306" s="198">
        <f t="shared" si="291"/>
        <v>0</v>
      </c>
      <c r="BV306" s="199">
        <f>IFERROR(SQRT(($E306-$E$1136)^2+($X306-$X$1136)^2),0)</f>
        <v>0.40008819556916514</v>
      </c>
      <c r="BW306" s="197" t="str">
        <f>IF(BV306&lt;=SMALL(BV$3:BV$1130,1),"MAS PARECIDO","NO")</f>
        <v>NO</v>
      </c>
      <c r="BX306" s="197" t="str">
        <f>IF(BV306&lt;=SMALL(BV$3:BV$1130,5),"SIMILAR","NO")</f>
        <v>NO</v>
      </c>
      <c r="BY306" s="197" t="str">
        <f t="shared" si="292"/>
        <v>N/A</v>
      </c>
      <c r="BZ306" s="197">
        <f t="shared" si="293"/>
        <v>0</v>
      </c>
      <c r="CA306" s="198">
        <f t="shared" si="294"/>
        <v>0</v>
      </c>
      <c r="CB306" s="199">
        <f>IFERROR(SQRT(($E306-$E$1136)^2+($AA306-$AA$1136)^2),0)</f>
        <v>8.4002520075602272E-3</v>
      </c>
      <c r="CC306" s="197" t="str">
        <f>IF(CB306&lt;=SMALL(CB$3:CB$1130,1),"MAS PARECIDO","NO")</f>
        <v>NO</v>
      </c>
      <c r="CD306" s="197" t="str">
        <f>IF(CB306&lt;=SMALL(CB$3:CB$1130,5),"SIMILAR","NO")</f>
        <v>NO</v>
      </c>
      <c r="CE306" s="197" t="str">
        <f t="shared" si="295"/>
        <v>N/A</v>
      </c>
      <c r="CF306" s="197">
        <f t="shared" si="296"/>
        <v>0</v>
      </c>
      <c r="CG306" s="198">
        <f t="shared" si="297"/>
        <v>0</v>
      </c>
      <c r="CH306" s="199">
        <f>IFERROR(SQRT(($E306-$E$1136)^2+($AD306-$AD$1136)^2),0)</f>
        <v>1.0000352814945033</v>
      </c>
      <c r="CI306" s="197" t="str">
        <f>IF(CH306&lt;=SMALL(CH$3:CH$1130,1),"MAS PARECIDO","NO")</f>
        <v>NO</v>
      </c>
      <c r="CJ306" s="197" t="str">
        <f>IF(CH306&lt;=SMALL(CH$3:CH$1130,5),"SIMILAR","NO")</f>
        <v>NO</v>
      </c>
      <c r="CK306" s="197" t="str">
        <f t="shared" si="298"/>
        <v>N/A</v>
      </c>
      <c r="CL306" s="197">
        <f t="shared" si="299"/>
        <v>0</v>
      </c>
      <c r="CM306" s="198">
        <f t="shared" si="300"/>
        <v>0</v>
      </c>
      <c r="CN306" s="199">
        <f>IFERROR(SQRT(($E306-$E$1136)^2+($AG306-$AG$1136)^2),0)</f>
        <v>8.4002520075602272E-3</v>
      </c>
      <c r="CO306" s="197" t="str">
        <f>IF(CN306&lt;=SMALL(CN$3:CN$1130,1),"MAS PARECIDO","NO")</f>
        <v>NO</v>
      </c>
      <c r="CP306" s="197" t="str">
        <f>IF(CN306&lt;=SMALL(CN$3:CN$1130,5),"SIMILAR","NO")</f>
        <v>NO</v>
      </c>
      <c r="CQ306" s="197" t="str">
        <f t="shared" si="301"/>
        <v>N/A</v>
      </c>
      <c r="CR306" s="197">
        <f t="shared" si="302"/>
        <v>0</v>
      </c>
      <c r="CS306" s="198">
        <f t="shared" si="303"/>
        <v>0</v>
      </c>
      <c r="CT306" s="199">
        <f>IFERROR(SQRT(($E306-$E$1136)^2+($AJ306-$AJ$1136)^2),0)</f>
        <v>8.4002520075602272E-3</v>
      </c>
      <c r="CU306" s="197" t="str">
        <f>IF(CT306&lt;=SMALL(CT$3:CT$1130,1),"MAS PARECIDO","NO")</f>
        <v>NO</v>
      </c>
      <c r="CV306" s="197" t="str">
        <f>IF(CT306&lt;=SMALL(CT$3:CT$1130,5),"SIMILAR","NO")</f>
        <v>NO</v>
      </c>
      <c r="CW306" s="197" t="str">
        <f t="shared" si="304"/>
        <v>N/A</v>
      </c>
      <c r="CX306" s="197">
        <f t="shared" si="305"/>
        <v>0</v>
      </c>
      <c r="CY306" s="198">
        <f t="shared" si="306"/>
        <v>0</v>
      </c>
      <c r="CZ306" s="2" t="s">
        <v>1842</v>
      </c>
      <c r="DA306" s="2" t="s">
        <v>1843</v>
      </c>
      <c r="DB306" s="2">
        <v>1</v>
      </c>
      <c r="DC306" s="2" t="s">
        <v>346</v>
      </c>
    </row>
    <row r="307" spans="1:107">
      <c r="A307" s="24" t="s">
        <v>558</v>
      </c>
      <c r="B307" s="46">
        <v>32955</v>
      </c>
      <c r="C307" s="190">
        <f>(B307-$B$1132)/($B$1133-$B$1132)</f>
        <v>3.3256176879291867E-2</v>
      </c>
      <c r="D307" s="46">
        <v>7000</v>
      </c>
      <c r="E307" s="190">
        <f>(D307-$D$1132)/($D$1133-$D$1132)</f>
        <v>1.3970419112573377E-2</v>
      </c>
      <c r="F307" s="46" t="s">
        <v>203</v>
      </c>
      <c r="G307" s="192">
        <f>VLOOKUP(F307,'DATOS DE SOPORTE'!$Y$5:$Z$8,2,FALSE)</f>
        <v>3</v>
      </c>
      <c r="H307" s="190">
        <f>(G307-$G$1132)/($G$1133-$G$1132)</f>
        <v>0.66666666666666663</v>
      </c>
      <c r="I307" s="50">
        <v>1</v>
      </c>
      <c r="J307" s="200">
        <f t="shared" si="266"/>
        <v>1</v>
      </c>
      <c r="K307" s="190">
        <f>(J307-$J$1132)/($J$1133-$J$1132)</f>
        <v>0.2</v>
      </c>
      <c r="L307" s="193" t="str">
        <f t="shared" si="267"/>
        <v>SI</v>
      </c>
      <c r="M307" s="46" t="s">
        <v>192</v>
      </c>
      <c r="N307" s="192">
        <f t="shared" si="268"/>
        <v>2</v>
      </c>
      <c r="O307" s="190">
        <f>(N307-N$1132)/(N$1133-N$1132)</f>
        <v>1</v>
      </c>
      <c r="P307" s="46" t="s">
        <v>196</v>
      </c>
      <c r="Q307" s="192">
        <f t="shared" si="269"/>
        <v>1</v>
      </c>
      <c r="R307" s="190">
        <f>(Q307-Q$1132)/(Q$1133-Q$1132)</f>
        <v>0</v>
      </c>
      <c r="S307" s="46" t="s">
        <v>194</v>
      </c>
      <c r="T307" s="192">
        <f t="shared" si="270"/>
        <v>1</v>
      </c>
      <c r="U307" s="190">
        <f>(T307-T$1132)/(T$1133-T$1132)</f>
        <v>0</v>
      </c>
      <c r="V307" s="46" t="s">
        <v>212</v>
      </c>
      <c r="W307" s="194">
        <f>VLOOKUP(V307,'DATOS DE SOPORTE'!$S$5:$T$10,2,FALSE)</f>
        <v>3</v>
      </c>
      <c r="X307" s="201">
        <f>(W307-W$1132)/(W$1133-W$1132)</f>
        <v>0.4</v>
      </c>
      <c r="Y307" s="46" t="s">
        <v>188</v>
      </c>
      <c r="Z307" s="194">
        <f t="shared" si="271"/>
        <v>1</v>
      </c>
      <c r="AA307" s="201">
        <f>(Z307-Z$1132)/(Z$1133-Z$1132)</f>
        <v>0</v>
      </c>
      <c r="AB307" s="46" t="s">
        <v>188</v>
      </c>
      <c r="AC307" s="194">
        <f t="shared" si="272"/>
        <v>1</v>
      </c>
      <c r="AD307" s="201">
        <f>(AC307-AC$1132)/(AC$1133-AC$1132)</f>
        <v>0</v>
      </c>
      <c r="AE307" s="46" t="s">
        <v>188</v>
      </c>
      <c r="AF307" s="194">
        <f t="shared" si="273"/>
        <v>1</v>
      </c>
      <c r="AG307" s="201">
        <f>(AF307-AF$1132)/(AF$1133-AF$1132)</f>
        <v>0</v>
      </c>
      <c r="AH307" s="24" t="s">
        <v>67</v>
      </c>
      <c r="AI307" s="194">
        <f>VLOOKUP(AH307,'DATOS DE SOPORTE'!$V$5:$W$8,2,FALSE)</f>
        <v>1</v>
      </c>
      <c r="AJ307" s="201">
        <f>(AI307-AI$1132)/(AI$1133-AI$1132)</f>
        <v>0</v>
      </c>
      <c r="AK307" s="58" t="str">
        <f t="shared" si="265"/>
        <v>Bueno</v>
      </c>
      <c r="AL307" s="196">
        <f>IFERROR(SQRT(($E307-$E$1136)^2+($C307-$C$1136)^2),0)</f>
        <v>0.17245208988146649</v>
      </c>
      <c r="AM307" s="197" t="str">
        <f>IF(AL307&lt;=SMALL($AL$3:$AL$1130,1),"MAS PARECIDO","NO")</f>
        <v>NO</v>
      </c>
      <c r="AN307" s="197" t="str">
        <f>IF(AL307&lt;=SMALL($AL$3:$AL$1130,5),"SIMILAR","NO")</f>
        <v>NO</v>
      </c>
      <c r="AO307" s="197" t="str">
        <f t="shared" si="274"/>
        <v>N/A</v>
      </c>
      <c r="AP307" s="197">
        <f t="shared" si="275"/>
        <v>0</v>
      </c>
      <c r="AQ307" s="198">
        <f t="shared" si="276"/>
        <v>0</v>
      </c>
      <c r="AR307" s="196">
        <f>IFERROR(SQRT(($E307-$E$1136)^2+($H307-$H$1136)^2),0)</f>
        <v>0.33362722141881695</v>
      </c>
      <c r="AS307" s="197" t="str">
        <f>IF(AR307&lt;=SMALL(AR$3:AR$1130,1),"MAS PARECIDO","NO")</f>
        <v>NO</v>
      </c>
      <c r="AT307" s="197" t="str">
        <f>IF(AR307&lt;=SMALL(AR$3:AR$1130,5),"SIMILAR","NO")</f>
        <v>NO</v>
      </c>
      <c r="AU307" s="197" t="str">
        <f t="shared" si="277"/>
        <v>N/A</v>
      </c>
      <c r="AV307" s="197">
        <f t="shared" si="278"/>
        <v>0</v>
      </c>
      <c r="AW307" s="198">
        <f t="shared" si="279"/>
        <v>0</v>
      </c>
      <c r="AX307" s="199">
        <f>IFERROR(SQRT(($E307-$E$1136)^2+($K307-$K$1136)^2),0)</f>
        <v>1.4000420012600379E-2</v>
      </c>
      <c r="AY307" s="197" t="str">
        <f>IF(AX307&lt;=SMALL(AX$3:AX$1130,1),"MAS PARECIDO","NO")</f>
        <v>NO</v>
      </c>
      <c r="AZ307" s="197" t="str">
        <f>IF(AX307&lt;=SMALL(AX$3:AX$1130,5),"SIMILAR","NO")</f>
        <v>NO</v>
      </c>
      <c r="BA307" s="197" t="str">
        <f t="shared" si="280"/>
        <v>N/A</v>
      </c>
      <c r="BB307" s="197">
        <f t="shared" si="281"/>
        <v>0</v>
      </c>
      <c r="BC307" s="198">
        <f t="shared" si="282"/>
        <v>0</v>
      </c>
      <c r="BD307" s="196">
        <f>IFERROR(SQRT(($E307-$E$1136)^2+($O307-$O$1136)^2),0)</f>
        <v>1.4000420012600379E-2</v>
      </c>
      <c r="BE307" s="197" t="str">
        <f>IF(BD307&lt;=SMALL(BD$3:BD$1130,1),"MAS PARECIDO","NO")</f>
        <v>NO</v>
      </c>
      <c r="BF307" s="197" t="str">
        <f>IF(BD307&lt;=SMALL(BD$3:BD$1130,5),"SIMILAR","NO")</f>
        <v>NO</v>
      </c>
      <c r="BG307" s="197" t="str">
        <f t="shared" si="283"/>
        <v>N/A</v>
      </c>
      <c r="BH307" s="197">
        <f t="shared" si="284"/>
        <v>0</v>
      </c>
      <c r="BI307" s="198">
        <f t="shared" si="285"/>
        <v>0</v>
      </c>
      <c r="BJ307" s="199">
        <f>IFERROR(SQRT(($E307-$E$1136)^2+($R307-$R$1136)^2),0)</f>
        <v>0.50019597335497334</v>
      </c>
      <c r="BK307" s="197" t="str">
        <f>IF(BJ307&lt;=SMALL(BJ$3:BJ$1130,1),"MAS PARECIDO","NO")</f>
        <v>NO</v>
      </c>
      <c r="BL307" s="197" t="str">
        <f>IF(BJ307&lt;=SMALL(BJ$3:BJ$1130,5),"SIMILAR","NO")</f>
        <v>NO</v>
      </c>
      <c r="BM307" s="197" t="str">
        <f t="shared" si="286"/>
        <v>N/A</v>
      </c>
      <c r="BN307" s="197">
        <f t="shared" si="287"/>
        <v>0</v>
      </c>
      <c r="BO307" s="198">
        <f t="shared" si="288"/>
        <v>0</v>
      </c>
      <c r="BP307" s="199">
        <f>IFERROR(SQRT(($E307-$E$1136)^2+($U307-$U$1136)^2),0)</f>
        <v>1.4000420012600379E-2</v>
      </c>
      <c r="BQ307" s="197" t="str">
        <f>IF(BP307&lt;=SMALL(BP$3:BP$1130,1),"MAS PARECIDO","NO")</f>
        <v>NO</v>
      </c>
      <c r="BR307" s="197" t="str">
        <f>IF(BP307&lt;=SMALL(BP$3:BP$1130,5),"SIMILAR","NO")</f>
        <v>NO</v>
      </c>
      <c r="BS307" s="197" t="str">
        <f t="shared" si="289"/>
        <v>N/A</v>
      </c>
      <c r="BT307" s="197">
        <f t="shared" si="290"/>
        <v>0</v>
      </c>
      <c r="BU307" s="198">
        <f t="shared" si="291"/>
        <v>0</v>
      </c>
      <c r="BV307" s="199">
        <f>IFERROR(SQRT(($E307-$E$1136)^2+($X307-$X$1136)^2),0)</f>
        <v>0.4002449397063369</v>
      </c>
      <c r="BW307" s="197" t="str">
        <f>IF(BV307&lt;=SMALL(BV$3:BV$1130,1),"MAS PARECIDO","NO")</f>
        <v>NO</v>
      </c>
      <c r="BX307" s="197" t="str">
        <f>IF(BV307&lt;=SMALL(BV$3:BV$1130,5),"SIMILAR","NO")</f>
        <v>NO</v>
      </c>
      <c r="BY307" s="197" t="str">
        <f t="shared" si="292"/>
        <v>N/A</v>
      </c>
      <c r="BZ307" s="197">
        <f t="shared" si="293"/>
        <v>0</v>
      </c>
      <c r="CA307" s="198">
        <f t="shared" si="294"/>
        <v>0</v>
      </c>
      <c r="CB307" s="199">
        <f>IFERROR(SQRT(($E307-$E$1136)^2+($AA307-$AA$1136)^2),0)</f>
        <v>1.4000420012600379E-2</v>
      </c>
      <c r="CC307" s="197" t="str">
        <f>IF(CB307&lt;=SMALL(CB$3:CB$1130,1),"MAS PARECIDO","NO")</f>
        <v>NO</v>
      </c>
      <c r="CD307" s="197" t="str">
        <f>IF(CB307&lt;=SMALL(CB$3:CB$1130,5),"SIMILAR","NO")</f>
        <v>NO</v>
      </c>
      <c r="CE307" s="197" t="str">
        <f t="shared" si="295"/>
        <v>N/A</v>
      </c>
      <c r="CF307" s="197">
        <f t="shared" si="296"/>
        <v>0</v>
      </c>
      <c r="CG307" s="198">
        <f t="shared" si="297"/>
        <v>0</v>
      </c>
      <c r="CH307" s="199">
        <f>IFERROR(SQRT(($E307-$E$1136)^2+($AD307-$AD$1136)^2),0)</f>
        <v>1.000098001078159</v>
      </c>
      <c r="CI307" s="197" t="str">
        <f>IF(CH307&lt;=SMALL(CH$3:CH$1130,1),"MAS PARECIDO","NO")</f>
        <v>NO</v>
      </c>
      <c r="CJ307" s="197" t="str">
        <f>IF(CH307&lt;=SMALL(CH$3:CH$1130,5),"SIMILAR","NO")</f>
        <v>NO</v>
      </c>
      <c r="CK307" s="197" t="str">
        <f t="shared" si="298"/>
        <v>N/A</v>
      </c>
      <c r="CL307" s="197">
        <f t="shared" si="299"/>
        <v>0</v>
      </c>
      <c r="CM307" s="198">
        <f t="shared" si="300"/>
        <v>0</v>
      </c>
      <c r="CN307" s="199">
        <f>IFERROR(SQRT(($E307-$E$1136)^2+($AG307-$AG$1136)^2),0)</f>
        <v>1.000098001078159</v>
      </c>
      <c r="CO307" s="197" t="str">
        <f>IF(CN307&lt;=SMALL(CN$3:CN$1130,1),"MAS PARECIDO","NO")</f>
        <v>NO</v>
      </c>
      <c r="CP307" s="197" t="str">
        <f>IF(CN307&lt;=SMALL(CN$3:CN$1130,5),"SIMILAR","NO")</f>
        <v>NO</v>
      </c>
      <c r="CQ307" s="197" t="str">
        <f t="shared" si="301"/>
        <v>N/A</v>
      </c>
      <c r="CR307" s="197">
        <f t="shared" si="302"/>
        <v>0</v>
      </c>
      <c r="CS307" s="198">
        <f t="shared" si="303"/>
        <v>0</v>
      </c>
      <c r="CT307" s="199">
        <f>IFERROR(SQRT(($E307-$E$1136)^2+($AJ307-$AJ$1136)^2),0)</f>
        <v>1.4000420012600379E-2</v>
      </c>
      <c r="CU307" s="197" t="str">
        <f>IF(CT307&lt;=SMALL(CT$3:CT$1130,1),"MAS PARECIDO","NO")</f>
        <v>NO</v>
      </c>
      <c r="CV307" s="197" t="str">
        <f>IF(CT307&lt;=SMALL(CT$3:CT$1130,5),"SIMILAR","NO")</f>
        <v>NO</v>
      </c>
      <c r="CW307" s="197" t="str">
        <f t="shared" si="304"/>
        <v>N/A</v>
      </c>
      <c r="CX307" s="197">
        <f t="shared" si="305"/>
        <v>0</v>
      </c>
      <c r="CY307" s="198">
        <f t="shared" si="306"/>
        <v>0</v>
      </c>
      <c r="CZ307" s="2" t="s">
        <v>1844</v>
      </c>
      <c r="DA307" s="2" t="s">
        <v>1845</v>
      </c>
      <c r="DB307" s="2">
        <v>0</v>
      </c>
      <c r="DC307" s="2" t="s">
        <v>189</v>
      </c>
    </row>
    <row r="308" spans="1:107">
      <c r="A308" s="24" t="s">
        <v>559</v>
      </c>
      <c r="B308" s="46">
        <v>42998</v>
      </c>
      <c r="C308" s="190">
        <f>(B308-$B$1132)/($B$1133-$B$1132)</f>
        <v>4.4995572215218292E-2</v>
      </c>
      <c r="D308" s="46">
        <v>3212.62</v>
      </c>
      <c r="E308" s="190">
        <f>(D308-$D$1132)/($D$1133-$D$1132)</f>
        <v>6.3954318629558882E-3</v>
      </c>
      <c r="F308" s="46" t="s">
        <v>191</v>
      </c>
      <c r="G308" s="192">
        <f>VLOOKUP(F308,'DATOS DE SOPORTE'!$Y$5:$Z$8,2,FALSE)</f>
        <v>1</v>
      </c>
      <c r="H308" s="190">
        <f>(G308-$G$1132)/($G$1133-$G$1132)</f>
        <v>0</v>
      </c>
      <c r="I308" s="50">
        <v>0</v>
      </c>
      <c r="J308" s="200">
        <f t="shared" si="266"/>
        <v>0</v>
      </c>
      <c r="K308" s="190">
        <f>(J308-$J$1132)/($J$1133-$J$1132)</f>
        <v>0</v>
      </c>
      <c r="L308" s="193" t="str">
        <f t="shared" si="267"/>
        <v>NO</v>
      </c>
      <c r="M308" s="46" t="s">
        <v>192</v>
      </c>
      <c r="N308" s="192">
        <f t="shared" si="268"/>
        <v>2</v>
      </c>
      <c r="O308" s="190">
        <f>(N308-N$1132)/(N$1133-N$1132)</f>
        <v>1</v>
      </c>
      <c r="P308" s="46" t="s">
        <v>58</v>
      </c>
      <c r="Q308" s="192">
        <f t="shared" si="269"/>
        <v>3</v>
      </c>
      <c r="R308" s="190">
        <f>(Q308-Q$1132)/(Q$1133-Q$1132)</f>
        <v>1</v>
      </c>
      <c r="S308" s="46" t="s">
        <v>194</v>
      </c>
      <c r="T308" s="192">
        <f t="shared" si="270"/>
        <v>1</v>
      </c>
      <c r="U308" s="190">
        <f>(T308-T$1132)/(T$1133-T$1132)</f>
        <v>0</v>
      </c>
      <c r="V308" s="46" t="s">
        <v>62</v>
      </c>
      <c r="W308" s="194">
        <f>VLOOKUP(V308,'DATOS DE SOPORTE'!$S$5:$T$10,2,FALSE)</f>
        <v>1</v>
      </c>
      <c r="X308" s="201">
        <f>(W308-W$1132)/(W$1133-W$1132)</f>
        <v>0</v>
      </c>
      <c r="Y308" s="46" t="s">
        <v>188</v>
      </c>
      <c r="Z308" s="194">
        <f t="shared" si="271"/>
        <v>1</v>
      </c>
      <c r="AA308" s="201">
        <f>(Z308-Z$1132)/(Z$1133-Z$1132)</f>
        <v>0</v>
      </c>
      <c r="AB308" s="46" t="s">
        <v>188</v>
      </c>
      <c r="AC308" s="194">
        <f t="shared" si="272"/>
        <v>1</v>
      </c>
      <c r="AD308" s="201">
        <f>(AC308-AC$1132)/(AC$1133-AC$1132)</f>
        <v>0</v>
      </c>
      <c r="AE308" s="46" t="s">
        <v>188</v>
      </c>
      <c r="AF308" s="194">
        <f t="shared" si="273"/>
        <v>1</v>
      </c>
      <c r="AG308" s="201">
        <f>(AF308-AF$1132)/(AF$1133-AF$1132)</f>
        <v>0</v>
      </c>
      <c r="AH308" s="24" t="s">
        <v>67</v>
      </c>
      <c r="AI308" s="194">
        <f>VLOOKUP(AH308,'DATOS DE SOPORTE'!$V$5:$W$8,2,FALSE)</f>
        <v>1</v>
      </c>
      <c r="AJ308" s="201">
        <f>(AI308-AI$1132)/(AI$1133-AI$1132)</f>
        <v>0</v>
      </c>
      <c r="AK308" s="58" t="str">
        <f t="shared" si="265"/>
        <v>Bueno</v>
      </c>
      <c r="AL308" s="196">
        <f>IFERROR(SQRT(($E308-$E$1136)^2+($C308-$C$1136)^2),0)</f>
        <v>0.16027229908500026</v>
      </c>
      <c r="AM308" s="197" t="str">
        <f>IF(AL308&lt;=SMALL($AL$3:$AL$1130,1),"MAS PARECIDO","NO")</f>
        <v>NO</v>
      </c>
      <c r="AN308" s="197" t="str">
        <f>IF(AL308&lt;=SMALL($AL$3:$AL$1130,5),"SIMILAR","NO")</f>
        <v>NO</v>
      </c>
      <c r="AO308" s="197" t="str">
        <f t="shared" si="274"/>
        <v>N/A</v>
      </c>
      <c r="AP308" s="197">
        <f t="shared" si="275"/>
        <v>0</v>
      </c>
      <c r="AQ308" s="198">
        <f t="shared" si="276"/>
        <v>0</v>
      </c>
      <c r="AR308" s="196">
        <f>IFERROR(SQRT(($E308-$E$1136)^2+($H308-$H$1136)^2),0)</f>
        <v>0.33339525686083588</v>
      </c>
      <c r="AS308" s="197" t="str">
        <f>IF(AR308&lt;=SMALL(AR$3:AR$1130,1),"MAS PARECIDO","NO")</f>
        <v>NO</v>
      </c>
      <c r="AT308" s="197" t="str">
        <f>IF(AR308&lt;=SMALL(AR$3:AR$1130,5),"SIMILAR","NO")</f>
        <v>NO</v>
      </c>
      <c r="AU308" s="197" t="str">
        <f t="shared" si="277"/>
        <v>N/A</v>
      </c>
      <c r="AV308" s="197">
        <f t="shared" si="278"/>
        <v>0</v>
      </c>
      <c r="AW308" s="198">
        <f t="shared" si="279"/>
        <v>0</v>
      </c>
      <c r="AX308" s="199">
        <f>IFERROR(SQRT(($E308-$E$1136)^2+($K308-$K$1136)^2),0)</f>
        <v>0.20010318884563438</v>
      </c>
      <c r="AY308" s="197" t="str">
        <f>IF(AX308&lt;=SMALL(AX$3:AX$1130,1),"MAS PARECIDO","NO")</f>
        <v>NO</v>
      </c>
      <c r="AZ308" s="197" t="str">
        <f>IF(AX308&lt;=SMALL(AX$3:AX$1130,5),"SIMILAR","NO")</f>
        <v>NO</v>
      </c>
      <c r="BA308" s="197" t="str">
        <f t="shared" si="280"/>
        <v>N/A</v>
      </c>
      <c r="BB308" s="197">
        <f t="shared" si="281"/>
        <v>0</v>
      </c>
      <c r="BC308" s="198">
        <f t="shared" si="282"/>
        <v>0</v>
      </c>
      <c r="BD308" s="196">
        <f>IFERROR(SQRT(($E308-$E$1136)^2+($O308-$O$1136)^2),0)</f>
        <v>6.4254327629828887E-3</v>
      </c>
      <c r="BE308" s="197" t="str">
        <f>IF(BD308&lt;=SMALL(BD$3:BD$1130,1),"MAS PARECIDO","NO")</f>
        <v>NO</v>
      </c>
      <c r="BF308" s="197" t="str">
        <f>IF(BD308&lt;=SMALL(BD$3:BD$1130,5),"SIMILAR","NO")</f>
        <v>NO</v>
      </c>
      <c r="BG308" s="197" t="str">
        <f t="shared" si="283"/>
        <v>N/A</v>
      </c>
      <c r="BH308" s="197">
        <f t="shared" si="284"/>
        <v>0</v>
      </c>
      <c r="BI308" s="198">
        <f t="shared" si="285"/>
        <v>0</v>
      </c>
      <c r="BJ308" s="199">
        <f>IFERROR(SQRT(($E308-$E$1136)^2+($R308-$R$1136)^2),0)</f>
        <v>0.5000412844817832</v>
      </c>
      <c r="BK308" s="197" t="str">
        <f>IF(BJ308&lt;=SMALL(BJ$3:BJ$1130,1),"MAS PARECIDO","NO")</f>
        <v>NO</v>
      </c>
      <c r="BL308" s="197" t="str">
        <f>IF(BJ308&lt;=SMALL(BJ$3:BJ$1130,5),"SIMILAR","NO")</f>
        <v>NO</v>
      </c>
      <c r="BM308" s="197" t="str">
        <f t="shared" si="286"/>
        <v>N/A</v>
      </c>
      <c r="BN308" s="197">
        <f t="shared" si="287"/>
        <v>0</v>
      </c>
      <c r="BO308" s="198">
        <f t="shared" si="288"/>
        <v>0</v>
      </c>
      <c r="BP308" s="199">
        <f>IFERROR(SQRT(($E308-$E$1136)^2+($U308-$U$1136)^2),0)</f>
        <v>6.4254327629828887E-3</v>
      </c>
      <c r="BQ308" s="197" t="str">
        <f>IF(BP308&lt;=SMALL(BP$3:BP$1130,1),"MAS PARECIDO","NO")</f>
        <v>NO</v>
      </c>
      <c r="BR308" s="197" t="str">
        <f>IF(BP308&lt;=SMALL(BP$3:BP$1130,5),"SIMILAR","NO")</f>
        <v>NO</v>
      </c>
      <c r="BS308" s="197" t="str">
        <f t="shared" si="289"/>
        <v>N/A</v>
      </c>
      <c r="BT308" s="197">
        <f t="shared" si="290"/>
        <v>0</v>
      </c>
      <c r="BU308" s="198">
        <f t="shared" si="291"/>
        <v>0</v>
      </c>
      <c r="BV308" s="199">
        <f>IFERROR(SQRT(($E308-$E$1136)^2+($X308-$X$1136)^2),0)</f>
        <v>6.4254327629828887E-3</v>
      </c>
      <c r="BW308" s="197" t="str">
        <f>IF(BV308&lt;=SMALL(BV$3:BV$1130,1),"MAS PARECIDO","NO")</f>
        <v>NO</v>
      </c>
      <c r="BX308" s="197" t="str">
        <f>IF(BV308&lt;=SMALL(BV$3:BV$1130,5),"SIMILAR","NO")</f>
        <v>NO</v>
      </c>
      <c r="BY308" s="197" t="str">
        <f t="shared" si="292"/>
        <v>N/A</v>
      </c>
      <c r="BZ308" s="197">
        <f t="shared" si="293"/>
        <v>0</v>
      </c>
      <c r="CA308" s="198">
        <f t="shared" si="294"/>
        <v>0</v>
      </c>
      <c r="CB308" s="199">
        <f>IFERROR(SQRT(($E308-$E$1136)^2+($AA308-$AA$1136)^2),0)</f>
        <v>6.4254327629828887E-3</v>
      </c>
      <c r="CC308" s="197" t="str">
        <f>IF(CB308&lt;=SMALL(CB$3:CB$1130,1),"MAS PARECIDO","NO")</f>
        <v>NO</v>
      </c>
      <c r="CD308" s="197" t="str">
        <f>IF(CB308&lt;=SMALL(CB$3:CB$1130,5),"SIMILAR","NO")</f>
        <v>NO</v>
      </c>
      <c r="CE308" s="197" t="str">
        <f t="shared" si="295"/>
        <v>N/A</v>
      </c>
      <c r="CF308" s="197">
        <f t="shared" si="296"/>
        <v>0</v>
      </c>
      <c r="CG308" s="198">
        <f t="shared" si="297"/>
        <v>0</v>
      </c>
      <c r="CH308" s="199">
        <f>IFERROR(SQRT(($E308-$E$1136)^2+($AD308-$AD$1136)^2),0)</f>
        <v>1.0000206428800316</v>
      </c>
      <c r="CI308" s="197" t="str">
        <f>IF(CH308&lt;=SMALL(CH$3:CH$1130,1),"MAS PARECIDO","NO")</f>
        <v>NO</v>
      </c>
      <c r="CJ308" s="197" t="str">
        <f>IF(CH308&lt;=SMALL(CH$3:CH$1130,5),"SIMILAR","NO")</f>
        <v>NO</v>
      </c>
      <c r="CK308" s="197" t="str">
        <f t="shared" si="298"/>
        <v>N/A</v>
      </c>
      <c r="CL308" s="197">
        <f t="shared" si="299"/>
        <v>0</v>
      </c>
      <c r="CM308" s="198">
        <f t="shared" si="300"/>
        <v>0</v>
      </c>
      <c r="CN308" s="199">
        <f>IFERROR(SQRT(($E308-$E$1136)^2+($AG308-$AG$1136)^2),0)</f>
        <v>1.0000206428800316</v>
      </c>
      <c r="CO308" s="197" t="str">
        <f>IF(CN308&lt;=SMALL(CN$3:CN$1130,1),"MAS PARECIDO","NO")</f>
        <v>NO</v>
      </c>
      <c r="CP308" s="197" t="str">
        <f>IF(CN308&lt;=SMALL(CN$3:CN$1130,5),"SIMILAR","NO")</f>
        <v>NO</v>
      </c>
      <c r="CQ308" s="197" t="str">
        <f t="shared" si="301"/>
        <v>N/A</v>
      </c>
      <c r="CR308" s="197">
        <f t="shared" si="302"/>
        <v>0</v>
      </c>
      <c r="CS308" s="198">
        <f t="shared" si="303"/>
        <v>0</v>
      </c>
      <c r="CT308" s="199">
        <f>IFERROR(SQRT(($E308-$E$1136)^2+($AJ308-$AJ$1136)^2),0)</f>
        <v>6.4254327629828887E-3</v>
      </c>
      <c r="CU308" s="197" t="str">
        <f>IF(CT308&lt;=SMALL(CT$3:CT$1130,1),"MAS PARECIDO","NO")</f>
        <v>NO</v>
      </c>
      <c r="CV308" s="197" t="str">
        <f>IF(CT308&lt;=SMALL(CT$3:CT$1130,5),"SIMILAR","NO")</f>
        <v>NO</v>
      </c>
      <c r="CW308" s="197" t="str">
        <f t="shared" si="304"/>
        <v>N/A</v>
      </c>
      <c r="CX308" s="197">
        <f t="shared" si="305"/>
        <v>0</v>
      </c>
      <c r="CY308" s="198">
        <f t="shared" si="306"/>
        <v>0</v>
      </c>
      <c r="CZ308" s="2" t="s">
        <v>1846</v>
      </c>
      <c r="DA308" s="2" t="s">
        <v>1847</v>
      </c>
      <c r="DB308" s="2">
        <v>0</v>
      </c>
      <c r="DC308" s="2" t="s">
        <v>189</v>
      </c>
    </row>
    <row r="309" spans="1:107">
      <c r="A309" s="24" t="s">
        <v>560</v>
      </c>
      <c r="B309" s="46">
        <v>39810</v>
      </c>
      <c r="C309" s="190">
        <f>(B309-$B$1132)/($B$1133-$B$1132)</f>
        <v>4.126907691192909E-2</v>
      </c>
      <c r="D309" s="46">
        <v>2000</v>
      </c>
      <c r="E309" s="190">
        <f>(D309-$D$1132)/($D$1133-$D$1132)</f>
        <v>3.9701191035731069E-3</v>
      </c>
      <c r="F309" s="46" t="s">
        <v>187</v>
      </c>
      <c r="G309" s="192">
        <f>VLOOKUP(F309,'DATOS DE SOPORTE'!$Y$5:$Z$8,2,FALSE)</f>
        <v>4</v>
      </c>
      <c r="H309" s="190">
        <f>(G309-$G$1132)/($G$1133-$G$1132)</f>
        <v>1</v>
      </c>
      <c r="I309" s="50">
        <v>1</v>
      </c>
      <c r="J309" s="200">
        <f t="shared" si="266"/>
        <v>1</v>
      </c>
      <c r="K309" s="190">
        <f>(J309-$J$1132)/($J$1133-$J$1132)</f>
        <v>0.2</v>
      </c>
      <c r="L309" s="193" t="str">
        <f t="shared" si="267"/>
        <v>SI</v>
      </c>
      <c r="M309" s="46" t="s">
        <v>192</v>
      </c>
      <c r="N309" s="192">
        <f t="shared" si="268"/>
        <v>2</v>
      </c>
      <c r="O309" s="190">
        <f>(N309-N$1132)/(N$1133-N$1132)</f>
        <v>1</v>
      </c>
      <c r="P309" s="46" t="s">
        <v>58</v>
      </c>
      <c r="Q309" s="192">
        <f t="shared" si="269"/>
        <v>3</v>
      </c>
      <c r="R309" s="190">
        <f>(Q309-Q$1132)/(Q$1133-Q$1132)</f>
        <v>1</v>
      </c>
      <c r="S309" s="46" t="s">
        <v>194</v>
      </c>
      <c r="T309" s="192">
        <f t="shared" si="270"/>
        <v>1</v>
      </c>
      <c r="U309" s="190">
        <f>(T309-T$1132)/(T$1133-T$1132)</f>
        <v>0</v>
      </c>
      <c r="V309" s="46" t="s">
        <v>62</v>
      </c>
      <c r="W309" s="194">
        <f>VLOOKUP(V309,'DATOS DE SOPORTE'!$S$5:$T$10,2,FALSE)</f>
        <v>1</v>
      </c>
      <c r="X309" s="201">
        <f>(W309-W$1132)/(W$1133-W$1132)</f>
        <v>0</v>
      </c>
      <c r="Y309" s="46" t="s">
        <v>136</v>
      </c>
      <c r="Z309" s="194">
        <f t="shared" si="271"/>
        <v>2</v>
      </c>
      <c r="AA309" s="201">
        <f>(Z309-Z$1132)/(Z$1133-Z$1132)</f>
        <v>1</v>
      </c>
      <c r="AB309" s="46" t="s">
        <v>136</v>
      </c>
      <c r="AC309" s="194">
        <f t="shared" si="272"/>
        <v>2</v>
      </c>
      <c r="AD309" s="201">
        <f>(AC309-AC$1132)/(AC$1133-AC$1132)</f>
        <v>1</v>
      </c>
      <c r="AE309" s="46" t="s">
        <v>188</v>
      </c>
      <c r="AF309" s="194">
        <f t="shared" si="273"/>
        <v>1</v>
      </c>
      <c r="AG309" s="201">
        <f>(AF309-AF$1132)/(AF$1133-AF$1132)</f>
        <v>0</v>
      </c>
      <c r="AH309" s="24" t="s">
        <v>67</v>
      </c>
      <c r="AI309" s="194">
        <f>VLOOKUP(AH309,'DATOS DE SOPORTE'!$V$5:$W$8,2,FALSE)</f>
        <v>1</v>
      </c>
      <c r="AJ309" s="201">
        <f>(AI309-AI$1132)/(AI$1133-AI$1132)</f>
        <v>0</v>
      </c>
      <c r="AK309" s="58" t="str">
        <f t="shared" si="265"/>
        <v>Bueno</v>
      </c>
      <c r="AL309" s="196">
        <f>IFERROR(SQRT(($E309-$E$1136)^2+($C309-$C$1136)^2),0)</f>
        <v>0.16391875732345593</v>
      </c>
      <c r="AM309" s="197" t="str">
        <f>IF(AL309&lt;=SMALL($AL$3:$AL$1130,1),"MAS PARECIDO","NO")</f>
        <v>NO</v>
      </c>
      <c r="AN309" s="197" t="str">
        <f>IF(AL309&lt;=SMALL($AL$3:$AL$1130,5),"SIMILAR","NO")</f>
        <v>NO</v>
      </c>
      <c r="AO309" s="197" t="str">
        <f t="shared" si="274"/>
        <v>N/A</v>
      </c>
      <c r="AP309" s="197">
        <f t="shared" si="275"/>
        <v>0</v>
      </c>
      <c r="AQ309" s="198">
        <f t="shared" si="276"/>
        <v>0</v>
      </c>
      <c r="AR309" s="196">
        <f>IFERROR(SQRT(($E309-$E$1136)^2+($H309-$H$1136)^2),0)</f>
        <v>0.66667866727868819</v>
      </c>
      <c r="AS309" s="197" t="str">
        <f>IF(AR309&lt;=SMALL(AR$3:AR$1130,1),"MAS PARECIDO","NO")</f>
        <v>NO</v>
      </c>
      <c r="AT309" s="197" t="str">
        <f>IF(AR309&lt;=SMALL(AR$3:AR$1130,5),"SIMILAR","NO")</f>
        <v>NO</v>
      </c>
      <c r="AU309" s="197" t="str">
        <f t="shared" si="277"/>
        <v>N/A</v>
      </c>
      <c r="AV309" s="197">
        <f t="shared" si="278"/>
        <v>0</v>
      </c>
      <c r="AW309" s="198">
        <f t="shared" si="279"/>
        <v>0</v>
      </c>
      <c r="AX309" s="199">
        <f>IFERROR(SQRT(($E309-$E$1136)^2+($K309-$K$1136)^2),0)</f>
        <v>4.0001200036001074E-3</v>
      </c>
      <c r="AY309" s="197" t="str">
        <f>IF(AX309&lt;=SMALL(AX$3:AX$1130,1),"MAS PARECIDO","NO")</f>
        <v>NO</v>
      </c>
      <c r="AZ309" s="197" t="str">
        <f>IF(AX309&lt;=SMALL(AX$3:AX$1130,5),"SIMILAR","NO")</f>
        <v>NO</v>
      </c>
      <c r="BA309" s="197" t="str">
        <f t="shared" si="280"/>
        <v>N/A</v>
      </c>
      <c r="BB309" s="197">
        <f t="shared" si="281"/>
        <v>0</v>
      </c>
      <c r="BC309" s="198">
        <f t="shared" si="282"/>
        <v>0</v>
      </c>
      <c r="BD309" s="196">
        <f>IFERROR(SQRT(($E309-$E$1136)^2+($O309-$O$1136)^2),0)</f>
        <v>4.0001200036001074E-3</v>
      </c>
      <c r="BE309" s="197" t="str">
        <f>IF(BD309&lt;=SMALL(BD$3:BD$1130,1),"MAS PARECIDO","NO")</f>
        <v>NO</v>
      </c>
      <c r="BF309" s="197" t="str">
        <f>IF(BD309&lt;=SMALL(BD$3:BD$1130,5),"SIMILAR","NO")</f>
        <v>NO</v>
      </c>
      <c r="BG309" s="197" t="str">
        <f t="shared" si="283"/>
        <v>N/A</v>
      </c>
      <c r="BH309" s="197">
        <f t="shared" si="284"/>
        <v>0</v>
      </c>
      <c r="BI309" s="198">
        <f t="shared" si="285"/>
        <v>0</v>
      </c>
      <c r="BJ309" s="199">
        <f>IFERROR(SQRT(($E309-$E$1136)^2+($R309-$R$1136)^2),0)</f>
        <v>0.50001600070402075</v>
      </c>
      <c r="BK309" s="197" t="str">
        <f>IF(BJ309&lt;=SMALL(BJ$3:BJ$1130,1),"MAS PARECIDO","NO")</f>
        <v>NO</v>
      </c>
      <c r="BL309" s="197" t="str">
        <f>IF(BJ309&lt;=SMALL(BJ$3:BJ$1130,5),"SIMILAR","NO")</f>
        <v>NO</v>
      </c>
      <c r="BM309" s="197" t="str">
        <f t="shared" si="286"/>
        <v>N/A</v>
      </c>
      <c r="BN309" s="197">
        <f t="shared" si="287"/>
        <v>0</v>
      </c>
      <c r="BO309" s="198">
        <f t="shared" si="288"/>
        <v>0</v>
      </c>
      <c r="BP309" s="199">
        <f>IFERROR(SQRT(($E309-$E$1136)^2+($U309-$U$1136)^2),0)</f>
        <v>4.0001200036001074E-3</v>
      </c>
      <c r="BQ309" s="197" t="str">
        <f>IF(BP309&lt;=SMALL(BP$3:BP$1130,1),"MAS PARECIDO","NO")</f>
        <v>NO</v>
      </c>
      <c r="BR309" s="197" t="str">
        <f>IF(BP309&lt;=SMALL(BP$3:BP$1130,5),"SIMILAR","NO")</f>
        <v>NO</v>
      </c>
      <c r="BS309" s="197" t="str">
        <f t="shared" si="289"/>
        <v>N/A</v>
      </c>
      <c r="BT309" s="197">
        <f t="shared" si="290"/>
        <v>0</v>
      </c>
      <c r="BU309" s="198">
        <f t="shared" si="291"/>
        <v>0</v>
      </c>
      <c r="BV309" s="199">
        <f>IFERROR(SQRT(($E309-$E$1136)^2+($X309-$X$1136)^2),0)</f>
        <v>4.0001200036001074E-3</v>
      </c>
      <c r="BW309" s="197" t="str">
        <f>IF(BV309&lt;=SMALL(BV$3:BV$1130,1),"MAS PARECIDO","NO")</f>
        <v>NO</v>
      </c>
      <c r="BX309" s="197" t="str">
        <f>IF(BV309&lt;=SMALL(BV$3:BV$1130,5),"SIMILAR","NO")</f>
        <v>NO</v>
      </c>
      <c r="BY309" s="197" t="str">
        <f t="shared" si="292"/>
        <v>N/A</v>
      </c>
      <c r="BZ309" s="197">
        <f t="shared" si="293"/>
        <v>0</v>
      </c>
      <c r="CA309" s="198">
        <f t="shared" si="294"/>
        <v>0</v>
      </c>
      <c r="CB309" s="199">
        <f>IFERROR(SQRT(($E309-$E$1136)^2+($AA309-$AA$1136)^2),0)</f>
        <v>1.0000080004480181</v>
      </c>
      <c r="CC309" s="197" t="str">
        <f>IF(CB309&lt;=SMALL(CB$3:CB$1130,1),"MAS PARECIDO","NO")</f>
        <v>NO</v>
      </c>
      <c r="CD309" s="197" t="str">
        <f>IF(CB309&lt;=SMALL(CB$3:CB$1130,5),"SIMILAR","NO")</f>
        <v>NO</v>
      </c>
      <c r="CE309" s="197" t="str">
        <f t="shared" si="295"/>
        <v>N/A</v>
      </c>
      <c r="CF309" s="197">
        <f t="shared" si="296"/>
        <v>0</v>
      </c>
      <c r="CG309" s="198">
        <f t="shared" si="297"/>
        <v>0</v>
      </c>
      <c r="CH309" s="199">
        <f>IFERROR(SQRT(($E309-$E$1136)^2+($AD309-$AD$1136)^2),0)</f>
        <v>4.0001200036001074E-3</v>
      </c>
      <c r="CI309" s="197" t="str">
        <f>IF(CH309&lt;=SMALL(CH$3:CH$1130,1),"MAS PARECIDO","NO")</f>
        <v>NO</v>
      </c>
      <c r="CJ309" s="197" t="str">
        <f>IF(CH309&lt;=SMALL(CH$3:CH$1130,5),"SIMILAR","NO")</f>
        <v>NO</v>
      </c>
      <c r="CK309" s="197" t="str">
        <f t="shared" si="298"/>
        <v>N/A</v>
      </c>
      <c r="CL309" s="197">
        <f t="shared" si="299"/>
        <v>0</v>
      </c>
      <c r="CM309" s="198">
        <f t="shared" si="300"/>
        <v>0</v>
      </c>
      <c r="CN309" s="199">
        <f>IFERROR(SQRT(($E309-$E$1136)^2+($AG309-$AG$1136)^2),0)</f>
        <v>1.0000080004480181</v>
      </c>
      <c r="CO309" s="197" t="str">
        <f>IF(CN309&lt;=SMALL(CN$3:CN$1130,1),"MAS PARECIDO","NO")</f>
        <v>NO</v>
      </c>
      <c r="CP309" s="197" t="str">
        <f>IF(CN309&lt;=SMALL(CN$3:CN$1130,5),"SIMILAR","NO")</f>
        <v>NO</v>
      </c>
      <c r="CQ309" s="197" t="str">
        <f t="shared" si="301"/>
        <v>N/A</v>
      </c>
      <c r="CR309" s="197">
        <f t="shared" si="302"/>
        <v>0</v>
      </c>
      <c r="CS309" s="198">
        <f t="shared" si="303"/>
        <v>0</v>
      </c>
      <c r="CT309" s="199">
        <f>IFERROR(SQRT(($E309-$E$1136)^2+($AJ309-$AJ$1136)^2),0)</f>
        <v>4.0001200036001074E-3</v>
      </c>
      <c r="CU309" s="197" t="str">
        <f>IF(CT309&lt;=SMALL(CT$3:CT$1130,1),"MAS PARECIDO","NO")</f>
        <v>NO</v>
      </c>
      <c r="CV309" s="197" t="str">
        <f>IF(CT309&lt;=SMALL(CT$3:CT$1130,5),"SIMILAR","NO")</f>
        <v>NO</v>
      </c>
      <c r="CW309" s="197" t="str">
        <f t="shared" si="304"/>
        <v>N/A</v>
      </c>
      <c r="CX309" s="197">
        <f t="shared" si="305"/>
        <v>0</v>
      </c>
      <c r="CY309" s="198">
        <f t="shared" si="306"/>
        <v>0</v>
      </c>
      <c r="CZ309" s="2" t="s">
        <v>1848</v>
      </c>
      <c r="DA309" s="2" t="s">
        <v>1849</v>
      </c>
      <c r="DB309" s="2">
        <v>0</v>
      </c>
      <c r="DC309" s="2" t="s">
        <v>189</v>
      </c>
    </row>
    <row r="310" spans="1:107">
      <c r="A310" s="24" t="s">
        <v>561</v>
      </c>
      <c r="B310" s="46">
        <v>51985</v>
      </c>
      <c r="C310" s="190">
        <f>(B310-$B$1132)/($B$1133-$B$1132)</f>
        <v>5.550059520476034E-2</v>
      </c>
      <c r="D310" s="46">
        <v>1800</v>
      </c>
      <c r="E310" s="190">
        <f>(D310-$D$1132)/($D$1133-$D$1132)</f>
        <v>3.5701071032130964E-3</v>
      </c>
      <c r="F310" s="46" t="s">
        <v>191</v>
      </c>
      <c r="G310" s="192">
        <f>VLOOKUP(F310,'DATOS DE SOPORTE'!$Y$5:$Z$8,2,FALSE)</f>
        <v>1</v>
      </c>
      <c r="H310" s="190">
        <f>(G310-$G$1132)/($G$1133-$G$1132)</f>
        <v>0</v>
      </c>
      <c r="I310" s="50">
        <v>0</v>
      </c>
      <c r="J310" s="200">
        <f t="shared" si="266"/>
        <v>0</v>
      </c>
      <c r="K310" s="190">
        <f>(J310-$J$1132)/($J$1133-$J$1132)</f>
        <v>0</v>
      </c>
      <c r="L310" s="193" t="str">
        <f t="shared" si="267"/>
        <v>NO</v>
      </c>
      <c r="M310" s="46" t="s">
        <v>192</v>
      </c>
      <c r="N310" s="192">
        <f t="shared" si="268"/>
        <v>2</v>
      </c>
      <c r="O310" s="190">
        <f>(N310-N$1132)/(N$1133-N$1132)</f>
        <v>1</v>
      </c>
      <c r="P310" s="46" t="s">
        <v>196</v>
      </c>
      <c r="Q310" s="192">
        <f t="shared" si="269"/>
        <v>1</v>
      </c>
      <c r="R310" s="190">
        <f>(Q310-Q$1132)/(Q$1133-Q$1132)</f>
        <v>0</v>
      </c>
      <c r="S310" s="46" t="s">
        <v>194</v>
      </c>
      <c r="T310" s="192">
        <f t="shared" si="270"/>
        <v>1</v>
      </c>
      <c r="U310" s="190">
        <f>(T310-T$1132)/(T$1133-T$1132)</f>
        <v>0</v>
      </c>
      <c r="V310" s="46" t="s">
        <v>62</v>
      </c>
      <c r="W310" s="194">
        <f>VLOOKUP(V310,'DATOS DE SOPORTE'!$S$5:$T$10,2,FALSE)</f>
        <v>1</v>
      </c>
      <c r="X310" s="201">
        <f>(W310-W$1132)/(W$1133-W$1132)</f>
        <v>0</v>
      </c>
      <c r="Y310" s="46" t="s">
        <v>188</v>
      </c>
      <c r="Z310" s="194">
        <f t="shared" si="271"/>
        <v>1</v>
      </c>
      <c r="AA310" s="201">
        <f>(Z310-Z$1132)/(Z$1133-Z$1132)</f>
        <v>0</v>
      </c>
      <c r="AB310" s="46" t="s">
        <v>136</v>
      </c>
      <c r="AC310" s="194">
        <f t="shared" si="272"/>
        <v>2</v>
      </c>
      <c r="AD310" s="201">
        <f>(AC310-AC$1132)/(AC$1133-AC$1132)</f>
        <v>1</v>
      </c>
      <c r="AE310" s="46" t="s">
        <v>188</v>
      </c>
      <c r="AF310" s="194">
        <f t="shared" si="273"/>
        <v>1</v>
      </c>
      <c r="AG310" s="201">
        <f>(AF310-AF$1132)/(AF$1133-AF$1132)</f>
        <v>0</v>
      </c>
      <c r="AH310" s="24" t="s">
        <v>67</v>
      </c>
      <c r="AI310" s="194">
        <f>VLOOKUP(AH310,'DATOS DE SOPORTE'!$V$5:$W$8,2,FALSE)</f>
        <v>1</v>
      </c>
      <c r="AJ310" s="201">
        <f>(AI310-AI$1132)/(AI$1133-AI$1132)</f>
        <v>0</v>
      </c>
      <c r="AK310" s="58" t="str">
        <f t="shared" si="265"/>
        <v>Bueno</v>
      </c>
      <c r="AL310" s="196">
        <f>IFERROR(SQRT(($E310-$E$1136)^2+($C310-$C$1136)^2),0)</f>
        <v>0.14968172488783435</v>
      </c>
      <c r="AM310" s="197" t="str">
        <f>IF(AL310&lt;=SMALL($AL$3:$AL$1130,1),"MAS PARECIDO","NO")</f>
        <v>NO</v>
      </c>
      <c r="AN310" s="197" t="str">
        <f>IF(AL310&lt;=SMALL($AL$3:$AL$1130,5),"SIMILAR","NO")</f>
        <v>NO</v>
      </c>
      <c r="AO310" s="197" t="str">
        <f t="shared" si="274"/>
        <v>N/A</v>
      </c>
      <c r="AP310" s="197">
        <f t="shared" si="275"/>
        <v>0</v>
      </c>
      <c r="AQ310" s="198">
        <f t="shared" si="276"/>
        <v>0</v>
      </c>
      <c r="AR310" s="196">
        <f>IFERROR(SQRT(($E310-$E$1136)^2+($H310-$H$1136)^2),0)</f>
        <v>0.33335277393288043</v>
      </c>
      <c r="AS310" s="197" t="str">
        <f>IF(AR310&lt;=SMALL(AR$3:AR$1130,1),"MAS PARECIDO","NO")</f>
        <v>NO</v>
      </c>
      <c r="AT310" s="197" t="str">
        <f>IF(AR310&lt;=SMALL(AR$3:AR$1130,5),"SIMILAR","NO")</f>
        <v>NO</v>
      </c>
      <c r="AU310" s="197" t="str">
        <f t="shared" si="277"/>
        <v>N/A</v>
      </c>
      <c r="AV310" s="197">
        <f t="shared" si="278"/>
        <v>0</v>
      </c>
      <c r="AW310" s="198">
        <f t="shared" si="279"/>
        <v>0</v>
      </c>
      <c r="AX310" s="199">
        <f>IFERROR(SQRT(($E310-$E$1136)^2+($K310-$K$1136)^2),0)</f>
        <v>0.20003239931979769</v>
      </c>
      <c r="AY310" s="197" t="str">
        <f>IF(AX310&lt;=SMALL(AX$3:AX$1130,1),"MAS PARECIDO","NO")</f>
        <v>NO</v>
      </c>
      <c r="AZ310" s="197" t="str">
        <f>IF(AX310&lt;=SMALL(AX$3:AX$1130,5),"SIMILAR","NO")</f>
        <v>NO</v>
      </c>
      <c r="BA310" s="197" t="str">
        <f t="shared" si="280"/>
        <v>N/A</v>
      </c>
      <c r="BB310" s="197">
        <f t="shared" si="281"/>
        <v>0</v>
      </c>
      <c r="BC310" s="198">
        <f t="shared" si="282"/>
        <v>0</v>
      </c>
      <c r="BD310" s="196">
        <f>IFERROR(SQRT(($E310-$E$1136)^2+($O310-$O$1136)^2),0)</f>
        <v>3.6001080032400973E-3</v>
      </c>
      <c r="BE310" s="197" t="str">
        <f>IF(BD310&lt;=SMALL(BD$3:BD$1130,1),"MAS PARECIDO","NO")</f>
        <v>NO</v>
      </c>
      <c r="BF310" s="197" t="str">
        <f>IF(BD310&lt;=SMALL(BD$3:BD$1130,5),"SIMILAR","NO")</f>
        <v>NO</v>
      </c>
      <c r="BG310" s="197" t="str">
        <f t="shared" si="283"/>
        <v>N/A</v>
      </c>
      <c r="BH310" s="197">
        <f t="shared" si="284"/>
        <v>0</v>
      </c>
      <c r="BI310" s="198">
        <f t="shared" si="285"/>
        <v>0</v>
      </c>
      <c r="BJ310" s="199">
        <f>IFERROR(SQRT(($E310-$E$1136)^2+($R310-$R$1136)^2),0)</f>
        <v>0.50001296060965761</v>
      </c>
      <c r="BK310" s="197" t="str">
        <f>IF(BJ310&lt;=SMALL(BJ$3:BJ$1130,1),"MAS PARECIDO","NO")</f>
        <v>NO</v>
      </c>
      <c r="BL310" s="197" t="str">
        <f>IF(BJ310&lt;=SMALL(BJ$3:BJ$1130,5),"SIMILAR","NO")</f>
        <v>NO</v>
      </c>
      <c r="BM310" s="197" t="str">
        <f t="shared" si="286"/>
        <v>N/A</v>
      </c>
      <c r="BN310" s="197">
        <f t="shared" si="287"/>
        <v>0</v>
      </c>
      <c r="BO310" s="198">
        <f t="shared" si="288"/>
        <v>0</v>
      </c>
      <c r="BP310" s="199">
        <f>IFERROR(SQRT(($E310-$E$1136)^2+($U310-$U$1136)^2),0)</f>
        <v>3.6001080032400973E-3</v>
      </c>
      <c r="BQ310" s="197" t="str">
        <f>IF(BP310&lt;=SMALL(BP$3:BP$1130,1),"MAS PARECIDO","NO")</f>
        <v>NO</v>
      </c>
      <c r="BR310" s="197" t="str">
        <f>IF(BP310&lt;=SMALL(BP$3:BP$1130,5),"SIMILAR","NO")</f>
        <v>NO</v>
      </c>
      <c r="BS310" s="197" t="str">
        <f t="shared" si="289"/>
        <v>N/A</v>
      </c>
      <c r="BT310" s="197">
        <f t="shared" si="290"/>
        <v>0</v>
      </c>
      <c r="BU310" s="198">
        <f t="shared" si="291"/>
        <v>0</v>
      </c>
      <c r="BV310" s="199">
        <f>IFERROR(SQRT(($E310-$E$1136)^2+($X310-$X$1136)^2),0)</f>
        <v>3.6001080032400973E-3</v>
      </c>
      <c r="BW310" s="197" t="str">
        <f>IF(BV310&lt;=SMALL(BV$3:BV$1130,1),"MAS PARECIDO","NO")</f>
        <v>NO</v>
      </c>
      <c r="BX310" s="197" t="str">
        <f>IF(BV310&lt;=SMALL(BV$3:BV$1130,5),"SIMILAR","NO")</f>
        <v>NO</v>
      </c>
      <c r="BY310" s="197" t="str">
        <f t="shared" si="292"/>
        <v>N/A</v>
      </c>
      <c r="BZ310" s="197">
        <f t="shared" si="293"/>
        <v>0</v>
      </c>
      <c r="CA310" s="198">
        <f t="shared" si="294"/>
        <v>0</v>
      </c>
      <c r="CB310" s="199">
        <f>IFERROR(SQRT(($E310-$E$1136)^2+($AA310-$AA$1136)^2),0)</f>
        <v>3.6001080032400973E-3</v>
      </c>
      <c r="CC310" s="197" t="str">
        <f>IF(CB310&lt;=SMALL(CB$3:CB$1130,1),"MAS PARECIDO","NO")</f>
        <v>NO</v>
      </c>
      <c r="CD310" s="197" t="str">
        <f>IF(CB310&lt;=SMALL(CB$3:CB$1130,5),"SIMILAR","NO")</f>
        <v>NO</v>
      </c>
      <c r="CE310" s="197" t="str">
        <f t="shared" si="295"/>
        <v>N/A</v>
      </c>
      <c r="CF310" s="197">
        <f t="shared" si="296"/>
        <v>0</v>
      </c>
      <c r="CG310" s="198">
        <f t="shared" si="297"/>
        <v>0</v>
      </c>
      <c r="CH310" s="199">
        <f>IFERROR(SQRT(($E310-$E$1136)^2+($AD310-$AD$1136)^2),0)</f>
        <v>3.6001080032400973E-3</v>
      </c>
      <c r="CI310" s="197" t="str">
        <f>IF(CH310&lt;=SMALL(CH$3:CH$1130,1),"MAS PARECIDO","NO")</f>
        <v>NO</v>
      </c>
      <c r="CJ310" s="197" t="str">
        <f>IF(CH310&lt;=SMALL(CH$3:CH$1130,5),"SIMILAR","NO")</f>
        <v>NO</v>
      </c>
      <c r="CK310" s="197" t="str">
        <f t="shared" si="298"/>
        <v>N/A</v>
      </c>
      <c r="CL310" s="197">
        <f t="shared" si="299"/>
        <v>0</v>
      </c>
      <c r="CM310" s="198">
        <f t="shared" si="300"/>
        <v>0</v>
      </c>
      <c r="CN310" s="199">
        <f>IFERROR(SQRT(($E310-$E$1136)^2+($AG310-$AG$1136)^2),0)</f>
        <v>1.0000064803678199</v>
      </c>
      <c r="CO310" s="197" t="str">
        <f>IF(CN310&lt;=SMALL(CN$3:CN$1130,1),"MAS PARECIDO","NO")</f>
        <v>NO</v>
      </c>
      <c r="CP310" s="197" t="str">
        <f>IF(CN310&lt;=SMALL(CN$3:CN$1130,5),"SIMILAR","NO")</f>
        <v>NO</v>
      </c>
      <c r="CQ310" s="197" t="str">
        <f t="shared" si="301"/>
        <v>N/A</v>
      </c>
      <c r="CR310" s="197">
        <f t="shared" si="302"/>
        <v>0</v>
      </c>
      <c r="CS310" s="198">
        <f t="shared" si="303"/>
        <v>0</v>
      </c>
      <c r="CT310" s="199">
        <f>IFERROR(SQRT(($E310-$E$1136)^2+($AJ310-$AJ$1136)^2),0)</f>
        <v>3.6001080032400973E-3</v>
      </c>
      <c r="CU310" s="197" t="str">
        <f>IF(CT310&lt;=SMALL(CT$3:CT$1130,1),"MAS PARECIDO","NO")</f>
        <v>NO</v>
      </c>
      <c r="CV310" s="197" t="str">
        <f>IF(CT310&lt;=SMALL(CT$3:CT$1130,5),"SIMILAR","NO")</f>
        <v>NO</v>
      </c>
      <c r="CW310" s="197" t="str">
        <f t="shared" si="304"/>
        <v>N/A</v>
      </c>
      <c r="CX310" s="197">
        <f t="shared" si="305"/>
        <v>0</v>
      </c>
      <c r="CY310" s="198">
        <f t="shared" si="306"/>
        <v>0</v>
      </c>
      <c r="CZ310" s="2" t="s">
        <v>1850</v>
      </c>
      <c r="DA310" s="2" t="s">
        <v>1851</v>
      </c>
      <c r="DB310" s="2">
        <v>0</v>
      </c>
      <c r="DC310" s="2" t="s">
        <v>189</v>
      </c>
    </row>
    <row r="311" spans="1:107">
      <c r="A311" s="24" t="s">
        <v>562</v>
      </c>
      <c r="B311" s="46">
        <v>33934</v>
      </c>
      <c r="C311" s="190">
        <f>(B311-$B$1132)/($B$1133-$B$1132)</f>
        <v>3.4400542908752378E-2</v>
      </c>
      <c r="D311" s="46">
        <v>5000</v>
      </c>
      <c r="E311" s="190">
        <f>(D311-$D$1132)/($D$1133-$D$1132)</f>
        <v>9.9702991089732698E-3</v>
      </c>
      <c r="F311" s="46" t="s">
        <v>203</v>
      </c>
      <c r="G311" s="192">
        <f>VLOOKUP(F311,'DATOS DE SOPORTE'!$Y$5:$Z$8,2,FALSE)</f>
        <v>3</v>
      </c>
      <c r="H311" s="190">
        <f>(G311-$G$1132)/($G$1133-$G$1132)</f>
        <v>0.66666666666666663</v>
      </c>
      <c r="I311" s="50">
        <v>4</v>
      </c>
      <c r="J311" s="200">
        <f t="shared" si="266"/>
        <v>4</v>
      </c>
      <c r="K311" s="190">
        <f>(J311-$J$1132)/($J$1133-$J$1132)</f>
        <v>0.8</v>
      </c>
      <c r="L311" s="193" t="str">
        <f t="shared" si="267"/>
        <v>SI</v>
      </c>
      <c r="M311" s="46" t="s">
        <v>192</v>
      </c>
      <c r="N311" s="192">
        <f t="shared" si="268"/>
        <v>2</v>
      </c>
      <c r="O311" s="190">
        <f>(N311-N$1132)/(N$1133-N$1132)</f>
        <v>1</v>
      </c>
      <c r="P311" s="46" t="s">
        <v>196</v>
      </c>
      <c r="Q311" s="192">
        <f t="shared" si="269"/>
        <v>1</v>
      </c>
      <c r="R311" s="190">
        <f>(Q311-Q$1132)/(Q$1133-Q$1132)</f>
        <v>0</v>
      </c>
      <c r="S311" s="46" t="s">
        <v>60</v>
      </c>
      <c r="T311" s="192">
        <f t="shared" si="270"/>
        <v>2</v>
      </c>
      <c r="U311" s="190">
        <f>(T311-T$1132)/(T$1133-T$1132)</f>
        <v>1</v>
      </c>
      <c r="V311" s="46" t="s">
        <v>212</v>
      </c>
      <c r="W311" s="194">
        <f>VLOOKUP(V311,'DATOS DE SOPORTE'!$S$5:$T$10,2,FALSE)</f>
        <v>3</v>
      </c>
      <c r="X311" s="201">
        <f>(W311-W$1132)/(W$1133-W$1132)</f>
        <v>0.4</v>
      </c>
      <c r="Y311" s="46" t="s">
        <v>188</v>
      </c>
      <c r="Z311" s="194">
        <f t="shared" si="271"/>
        <v>1</v>
      </c>
      <c r="AA311" s="201">
        <f>(Z311-Z$1132)/(Z$1133-Z$1132)</f>
        <v>0</v>
      </c>
      <c r="AB311" s="46" t="s">
        <v>136</v>
      </c>
      <c r="AC311" s="194">
        <f t="shared" si="272"/>
        <v>2</v>
      </c>
      <c r="AD311" s="201">
        <f>(AC311-AC$1132)/(AC$1133-AC$1132)</f>
        <v>1</v>
      </c>
      <c r="AE311" s="46" t="s">
        <v>136</v>
      </c>
      <c r="AF311" s="194">
        <f t="shared" si="273"/>
        <v>2</v>
      </c>
      <c r="AG311" s="201">
        <f>(AF311-AF$1132)/(AF$1133-AF$1132)</f>
        <v>1</v>
      </c>
      <c r="AH311" s="24" t="s">
        <v>67</v>
      </c>
      <c r="AI311" s="194">
        <f>VLOOKUP(AH311,'DATOS DE SOPORTE'!$V$5:$W$8,2,FALSE)</f>
        <v>1</v>
      </c>
      <c r="AJ311" s="201">
        <f>(AI311-AI$1132)/(AI$1133-AI$1132)</f>
        <v>0</v>
      </c>
      <c r="AK311" s="58" t="str">
        <f t="shared" si="265"/>
        <v>Regular</v>
      </c>
      <c r="AL311" s="196">
        <f>IFERROR(SQRT(($E311-$E$1136)^2+($C311-$C$1136)^2),0)</f>
        <v>0.17103108882843535</v>
      </c>
      <c r="AM311" s="197" t="str">
        <f>IF(AL311&lt;=SMALL($AL$3:$AL$1130,1),"MAS PARECIDO","NO")</f>
        <v>NO</v>
      </c>
      <c r="AN311" s="197" t="str">
        <f>IF(AL311&lt;=SMALL($AL$3:$AL$1130,5),"SIMILAR","NO")</f>
        <v>NO</v>
      </c>
      <c r="AO311" s="197" t="str">
        <f t="shared" si="274"/>
        <v>N/A</v>
      </c>
      <c r="AP311" s="197">
        <f t="shared" si="275"/>
        <v>0</v>
      </c>
      <c r="AQ311" s="198">
        <f t="shared" si="276"/>
        <v>0</v>
      </c>
      <c r="AR311" s="196">
        <f>IFERROR(SQRT(($E311-$E$1136)^2+($H311-$H$1136)^2),0)</f>
        <v>0.33348330859486974</v>
      </c>
      <c r="AS311" s="197" t="str">
        <f>IF(AR311&lt;=SMALL(AR$3:AR$1130,1),"MAS PARECIDO","NO")</f>
        <v>NO</v>
      </c>
      <c r="AT311" s="197" t="str">
        <f>IF(AR311&lt;=SMALL(AR$3:AR$1130,5),"SIMILAR","NO")</f>
        <v>NO</v>
      </c>
      <c r="AU311" s="197" t="str">
        <f t="shared" si="277"/>
        <v>N/A</v>
      </c>
      <c r="AV311" s="197">
        <f t="shared" si="278"/>
        <v>0</v>
      </c>
      <c r="AW311" s="198">
        <f t="shared" si="279"/>
        <v>0</v>
      </c>
      <c r="AX311" s="199">
        <f>IFERROR(SQRT(($E311-$E$1136)^2+($K311-$K$1136)^2),0)</f>
        <v>0.6000833325466306</v>
      </c>
      <c r="AY311" s="197" t="str">
        <f>IF(AX311&lt;=SMALL(AX$3:AX$1130,1),"MAS PARECIDO","NO")</f>
        <v>NO</v>
      </c>
      <c r="AZ311" s="197" t="str">
        <f>IF(AX311&lt;=SMALL(AX$3:AX$1130,5),"SIMILAR","NO")</f>
        <v>NO</v>
      </c>
      <c r="BA311" s="197" t="str">
        <f t="shared" si="280"/>
        <v>N/A</v>
      </c>
      <c r="BB311" s="197">
        <f t="shared" si="281"/>
        <v>0</v>
      </c>
      <c r="BC311" s="198">
        <f t="shared" si="282"/>
        <v>0</v>
      </c>
      <c r="BD311" s="196">
        <f>IFERROR(SQRT(($E311-$E$1136)^2+($O311-$O$1136)^2),0)</f>
        <v>1.0000300009000271E-2</v>
      </c>
      <c r="BE311" s="197" t="str">
        <f>IF(BD311&lt;=SMALL(BD$3:BD$1130,1),"MAS PARECIDO","NO")</f>
        <v>NO</v>
      </c>
      <c r="BF311" s="197" t="str">
        <f>IF(BD311&lt;=SMALL(BD$3:BD$1130,5),"SIMILAR","NO")</f>
        <v>NO</v>
      </c>
      <c r="BG311" s="197" t="str">
        <f t="shared" si="283"/>
        <v>N/A</v>
      </c>
      <c r="BH311" s="197">
        <f t="shared" si="284"/>
        <v>0</v>
      </c>
      <c r="BI311" s="198">
        <f t="shared" si="285"/>
        <v>0</v>
      </c>
      <c r="BJ311" s="199">
        <f>IFERROR(SQRT(($E311-$E$1136)^2+($R311-$R$1136)^2),0)</f>
        <v>0.5000999960010698</v>
      </c>
      <c r="BK311" s="197" t="str">
        <f>IF(BJ311&lt;=SMALL(BJ$3:BJ$1130,1),"MAS PARECIDO","NO")</f>
        <v>NO</v>
      </c>
      <c r="BL311" s="197" t="str">
        <f>IF(BJ311&lt;=SMALL(BJ$3:BJ$1130,5),"SIMILAR","NO")</f>
        <v>NO</v>
      </c>
      <c r="BM311" s="197" t="str">
        <f t="shared" si="286"/>
        <v>N/A</v>
      </c>
      <c r="BN311" s="197">
        <f t="shared" si="287"/>
        <v>0</v>
      </c>
      <c r="BO311" s="198">
        <f t="shared" si="288"/>
        <v>0</v>
      </c>
      <c r="BP311" s="199">
        <f>IFERROR(SQRT(($E311-$E$1136)^2+($U311-$U$1136)^2),0)</f>
        <v>1.0000500017500475</v>
      </c>
      <c r="BQ311" s="197" t="str">
        <f>IF(BP311&lt;=SMALL(BP$3:BP$1130,1),"MAS PARECIDO","NO")</f>
        <v>NO</v>
      </c>
      <c r="BR311" s="197" t="str">
        <f>IF(BP311&lt;=SMALL(BP$3:BP$1130,5),"SIMILAR","NO")</f>
        <v>NO</v>
      </c>
      <c r="BS311" s="197" t="str">
        <f t="shared" si="289"/>
        <v>N/A</v>
      </c>
      <c r="BT311" s="197">
        <f t="shared" si="290"/>
        <v>0</v>
      </c>
      <c r="BU311" s="198">
        <f t="shared" si="291"/>
        <v>0</v>
      </c>
      <c r="BV311" s="199">
        <f>IFERROR(SQRT(($E311-$E$1136)^2+($X311-$X$1136)^2),0)</f>
        <v>0.40012498797284585</v>
      </c>
      <c r="BW311" s="197" t="str">
        <f>IF(BV311&lt;=SMALL(BV$3:BV$1130,1),"MAS PARECIDO","NO")</f>
        <v>NO</v>
      </c>
      <c r="BX311" s="197" t="str">
        <f>IF(BV311&lt;=SMALL(BV$3:BV$1130,5),"SIMILAR","NO")</f>
        <v>NO</v>
      </c>
      <c r="BY311" s="197" t="str">
        <f t="shared" si="292"/>
        <v>N/A</v>
      </c>
      <c r="BZ311" s="197">
        <f t="shared" si="293"/>
        <v>0</v>
      </c>
      <c r="CA311" s="198">
        <f t="shared" si="294"/>
        <v>0</v>
      </c>
      <c r="CB311" s="199">
        <f>IFERROR(SQRT(($E311-$E$1136)^2+($AA311-$AA$1136)^2),0)</f>
        <v>1.0000300009000271E-2</v>
      </c>
      <c r="CC311" s="197" t="str">
        <f>IF(CB311&lt;=SMALL(CB$3:CB$1130,1),"MAS PARECIDO","NO")</f>
        <v>NO</v>
      </c>
      <c r="CD311" s="197" t="str">
        <f>IF(CB311&lt;=SMALL(CB$3:CB$1130,5),"SIMILAR","NO")</f>
        <v>NO</v>
      </c>
      <c r="CE311" s="197" t="str">
        <f t="shared" si="295"/>
        <v>N/A</v>
      </c>
      <c r="CF311" s="197">
        <f t="shared" si="296"/>
        <v>0</v>
      </c>
      <c r="CG311" s="198">
        <f t="shared" si="297"/>
        <v>0</v>
      </c>
      <c r="CH311" s="199">
        <f>IFERROR(SQRT(($E311-$E$1136)^2+($AD311-$AD$1136)^2),0)</f>
        <v>1.0000300009000271E-2</v>
      </c>
      <c r="CI311" s="197" t="str">
        <f>IF(CH311&lt;=SMALL(CH$3:CH$1130,1),"MAS PARECIDO","NO")</f>
        <v>NO</v>
      </c>
      <c r="CJ311" s="197" t="str">
        <f>IF(CH311&lt;=SMALL(CH$3:CH$1130,5),"SIMILAR","NO")</f>
        <v>NO</v>
      </c>
      <c r="CK311" s="197" t="str">
        <f t="shared" si="298"/>
        <v>N/A</v>
      </c>
      <c r="CL311" s="197">
        <f t="shared" si="299"/>
        <v>0</v>
      </c>
      <c r="CM311" s="198">
        <f t="shared" si="300"/>
        <v>0</v>
      </c>
      <c r="CN311" s="199">
        <f>IFERROR(SQRT(($E311-$E$1136)^2+($AG311-$AG$1136)^2),0)</f>
        <v>1.0000300009000271E-2</v>
      </c>
      <c r="CO311" s="197" t="str">
        <f>IF(CN311&lt;=SMALL(CN$3:CN$1130,1),"MAS PARECIDO","NO")</f>
        <v>NO</v>
      </c>
      <c r="CP311" s="197" t="str">
        <f>IF(CN311&lt;=SMALL(CN$3:CN$1130,5),"SIMILAR","NO")</f>
        <v>NO</v>
      </c>
      <c r="CQ311" s="197" t="str">
        <f t="shared" si="301"/>
        <v>N/A</v>
      </c>
      <c r="CR311" s="197">
        <f t="shared" si="302"/>
        <v>0</v>
      </c>
      <c r="CS311" s="198">
        <f t="shared" si="303"/>
        <v>0</v>
      </c>
      <c r="CT311" s="199">
        <f>IFERROR(SQRT(($E311-$E$1136)^2+($AJ311-$AJ$1136)^2),0)</f>
        <v>1.0000300009000271E-2</v>
      </c>
      <c r="CU311" s="197" t="str">
        <f>IF(CT311&lt;=SMALL(CT$3:CT$1130,1),"MAS PARECIDO","NO")</f>
        <v>NO</v>
      </c>
      <c r="CV311" s="197" t="str">
        <f>IF(CT311&lt;=SMALL(CT$3:CT$1130,5),"SIMILAR","NO")</f>
        <v>NO</v>
      </c>
      <c r="CW311" s="197" t="str">
        <f t="shared" si="304"/>
        <v>N/A</v>
      </c>
      <c r="CX311" s="197">
        <f t="shared" si="305"/>
        <v>0</v>
      </c>
      <c r="CY311" s="198">
        <f t="shared" si="306"/>
        <v>0</v>
      </c>
      <c r="CZ311" s="2" t="s">
        <v>1852</v>
      </c>
      <c r="DA311" s="2" t="s">
        <v>1853</v>
      </c>
      <c r="DB311" s="2">
        <v>1</v>
      </c>
      <c r="DC311" s="2" t="s">
        <v>346</v>
      </c>
    </row>
    <row r="312" spans="1:107">
      <c r="A312" s="24" t="s">
        <v>563</v>
      </c>
      <c r="B312" s="46">
        <v>53916</v>
      </c>
      <c r="C312" s="190">
        <f>(B312-$B$1132)/($B$1133-$B$1132)</f>
        <v>5.775776660709768E-2</v>
      </c>
      <c r="D312" s="46">
        <v>10000</v>
      </c>
      <c r="E312" s="190">
        <f>(D312-$D$1132)/($D$1133-$D$1132)</f>
        <v>1.9970599117973539E-2</v>
      </c>
      <c r="F312" s="46" t="s">
        <v>187</v>
      </c>
      <c r="G312" s="192">
        <f>VLOOKUP(F312,'DATOS DE SOPORTE'!$Y$5:$Z$8,2,FALSE)</f>
        <v>4</v>
      </c>
      <c r="H312" s="190">
        <f>(G312-$G$1132)/($G$1133-$G$1132)</f>
        <v>1</v>
      </c>
      <c r="I312" s="50">
        <v>3</v>
      </c>
      <c r="J312" s="200">
        <f t="shared" si="266"/>
        <v>3</v>
      </c>
      <c r="K312" s="190">
        <f>(J312-$J$1132)/($J$1133-$J$1132)</f>
        <v>0.6</v>
      </c>
      <c r="L312" s="193" t="str">
        <f t="shared" si="267"/>
        <v>SI</v>
      </c>
      <c r="M312" s="46" t="s">
        <v>192</v>
      </c>
      <c r="N312" s="192">
        <f t="shared" si="268"/>
        <v>2</v>
      </c>
      <c r="O312" s="190">
        <f>(N312-N$1132)/(N$1133-N$1132)</f>
        <v>1</v>
      </c>
      <c r="P312" s="46" t="s">
        <v>193</v>
      </c>
      <c r="Q312" s="192">
        <f t="shared" si="269"/>
        <v>2</v>
      </c>
      <c r="R312" s="190">
        <f>(Q312-Q$1132)/(Q$1133-Q$1132)</f>
        <v>0.5</v>
      </c>
      <c r="S312" s="46" t="s">
        <v>60</v>
      </c>
      <c r="T312" s="192">
        <f t="shared" si="270"/>
        <v>2</v>
      </c>
      <c r="U312" s="190">
        <f>(T312-T$1132)/(T$1133-T$1132)</f>
        <v>1</v>
      </c>
      <c r="V312" s="46" t="s">
        <v>62</v>
      </c>
      <c r="W312" s="194">
        <f>VLOOKUP(V312,'DATOS DE SOPORTE'!$S$5:$T$10,2,FALSE)</f>
        <v>1</v>
      </c>
      <c r="X312" s="201">
        <f>(W312-W$1132)/(W$1133-W$1132)</f>
        <v>0</v>
      </c>
      <c r="Y312" s="46" t="s">
        <v>136</v>
      </c>
      <c r="Z312" s="194">
        <f t="shared" si="271"/>
        <v>2</v>
      </c>
      <c r="AA312" s="201">
        <f>(Z312-Z$1132)/(Z$1133-Z$1132)</f>
        <v>1</v>
      </c>
      <c r="AB312" s="46" t="s">
        <v>136</v>
      </c>
      <c r="AC312" s="194">
        <f t="shared" si="272"/>
        <v>2</v>
      </c>
      <c r="AD312" s="201">
        <f>(AC312-AC$1132)/(AC$1133-AC$1132)</f>
        <v>1</v>
      </c>
      <c r="AE312" s="46" t="s">
        <v>188</v>
      </c>
      <c r="AF312" s="194">
        <f t="shared" si="273"/>
        <v>1</v>
      </c>
      <c r="AG312" s="201">
        <f>(AF312-AF$1132)/(AF$1133-AF$1132)</f>
        <v>0</v>
      </c>
      <c r="AH312" s="24" t="s">
        <v>67</v>
      </c>
      <c r="AI312" s="194">
        <f>VLOOKUP(AH312,'DATOS DE SOPORTE'!$V$5:$W$8,2,FALSE)</f>
        <v>1</v>
      </c>
      <c r="AJ312" s="201">
        <f>(AI312-AI$1132)/(AI$1133-AI$1132)</f>
        <v>0</v>
      </c>
      <c r="AK312" s="58" t="str">
        <f t="shared" si="265"/>
        <v>Bueno</v>
      </c>
      <c r="AL312" s="196">
        <f>IFERROR(SQRT(($E312-$E$1136)^2+($C312-$C$1136)^2),0)</f>
        <v>0.14873216756348312</v>
      </c>
      <c r="AM312" s="197" t="str">
        <f>IF(AL312&lt;=SMALL($AL$3:$AL$1130,1),"MAS PARECIDO","NO")</f>
        <v>NO</v>
      </c>
      <c r="AN312" s="197" t="str">
        <f>IF(AL312&lt;=SMALL($AL$3:$AL$1130,5),"SIMILAR","NO")</f>
        <v>NO</v>
      </c>
      <c r="AO312" s="197" t="str">
        <f t="shared" si="274"/>
        <v>N/A</v>
      </c>
      <c r="AP312" s="197">
        <f t="shared" si="275"/>
        <v>0</v>
      </c>
      <c r="AQ312" s="198">
        <f t="shared" si="276"/>
        <v>0</v>
      </c>
      <c r="AR312" s="196">
        <f>IFERROR(SQRT(($E312-$E$1136)^2+($H312-$H$1136)^2),0)</f>
        <v>0.66696661718973949</v>
      </c>
      <c r="AS312" s="197" t="str">
        <f>IF(AR312&lt;=SMALL(AR$3:AR$1130,1),"MAS PARECIDO","NO")</f>
        <v>NO</v>
      </c>
      <c r="AT312" s="197" t="str">
        <f>IF(AR312&lt;=SMALL(AR$3:AR$1130,5),"SIMILAR","NO")</f>
        <v>NO</v>
      </c>
      <c r="AU312" s="197" t="str">
        <f t="shared" si="277"/>
        <v>N/A</v>
      </c>
      <c r="AV312" s="197">
        <f t="shared" si="278"/>
        <v>0</v>
      </c>
      <c r="AW312" s="198">
        <f t="shared" si="279"/>
        <v>0</v>
      </c>
      <c r="AX312" s="199">
        <f>IFERROR(SQRT(($E312-$E$1136)^2+($K312-$K$1136)^2),0)</f>
        <v>0.40049971785393312</v>
      </c>
      <c r="AY312" s="197" t="str">
        <f>IF(AX312&lt;=SMALL(AX$3:AX$1130,1),"MAS PARECIDO","NO")</f>
        <v>NO</v>
      </c>
      <c r="AZ312" s="197" t="str">
        <f>IF(AX312&lt;=SMALL(AX$3:AX$1130,5),"SIMILAR","NO")</f>
        <v>NO</v>
      </c>
      <c r="BA312" s="197" t="str">
        <f t="shared" si="280"/>
        <v>N/A</v>
      </c>
      <c r="BB312" s="197">
        <f t="shared" si="281"/>
        <v>0</v>
      </c>
      <c r="BC312" s="198">
        <f t="shared" si="282"/>
        <v>0</v>
      </c>
      <c r="BD312" s="196">
        <f>IFERROR(SQRT(($E312-$E$1136)^2+($O312-$O$1136)^2),0)</f>
        <v>2.0000600018000539E-2</v>
      </c>
      <c r="BE312" s="197" t="str">
        <f>IF(BD312&lt;=SMALL(BD$3:BD$1130,1),"MAS PARECIDO","NO")</f>
        <v>NO</v>
      </c>
      <c r="BF312" s="197" t="str">
        <f>IF(BD312&lt;=SMALL(BD$3:BD$1130,5),"SIMILAR","NO")</f>
        <v>NO</v>
      </c>
      <c r="BG312" s="197" t="str">
        <f t="shared" si="283"/>
        <v>N/A</v>
      </c>
      <c r="BH312" s="197">
        <f t="shared" si="284"/>
        <v>0</v>
      </c>
      <c r="BI312" s="198">
        <f t="shared" si="285"/>
        <v>0</v>
      </c>
      <c r="BJ312" s="199">
        <f>IFERROR(SQRT(($E312-$E$1136)^2+($R312-$R$1136)^2),0)</f>
        <v>2.0000600018000539E-2</v>
      </c>
      <c r="BK312" s="197" t="str">
        <f>IF(BJ312&lt;=SMALL(BJ$3:BJ$1130,1),"MAS PARECIDO","NO")</f>
        <v>NO</v>
      </c>
      <c r="BL312" s="197" t="str">
        <f>IF(BJ312&lt;=SMALL(BJ$3:BJ$1130,5),"SIMILAR","NO")</f>
        <v>NO</v>
      </c>
      <c r="BM312" s="197" t="str">
        <f t="shared" si="286"/>
        <v>N/A</v>
      </c>
      <c r="BN312" s="197">
        <f t="shared" si="287"/>
        <v>0</v>
      </c>
      <c r="BO312" s="198">
        <f t="shared" si="288"/>
        <v>0</v>
      </c>
      <c r="BP312" s="199">
        <f>IFERROR(SQRT(($E312-$E$1136)^2+($U312-$U$1136)^2),0)</f>
        <v>1.0001999920021396</v>
      </c>
      <c r="BQ312" s="197" t="str">
        <f>IF(BP312&lt;=SMALL(BP$3:BP$1130,1),"MAS PARECIDO","NO")</f>
        <v>NO</v>
      </c>
      <c r="BR312" s="197" t="str">
        <f>IF(BP312&lt;=SMALL(BP$3:BP$1130,5),"SIMILAR","NO")</f>
        <v>NO</v>
      </c>
      <c r="BS312" s="197" t="str">
        <f t="shared" si="289"/>
        <v>N/A</v>
      </c>
      <c r="BT312" s="197">
        <f t="shared" si="290"/>
        <v>0</v>
      </c>
      <c r="BU312" s="198">
        <f t="shared" si="291"/>
        <v>0</v>
      </c>
      <c r="BV312" s="199">
        <f>IFERROR(SQRT(($E312-$E$1136)^2+($X312-$X$1136)^2),0)</f>
        <v>2.0000600018000539E-2</v>
      </c>
      <c r="BW312" s="197" t="str">
        <f>IF(BV312&lt;=SMALL(BV$3:BV$1130,1),"MAS PARECIDO","NO")</f>
        <v>NO</v>
      </c>
      <c r="BX312" s="197" t="str">
        <f>IF(BV312&lt;=SMALL(BV$3:BV$1130,5),"SIMILAR","NO")</f>
        <v>NO</v>
      </c>
      <c r="BY312" s="197" t="str">
        <f t="shared" si="292"/>
        <v>N/A</v>
      </c>
      <c r="BZ312" s="197">
        <f t="shared" si="293"/>
        <v>0</v>
      </c>
      <c r="CA312" s="198">
        <f t="shared" si="294"/>
        <v>0</v>
      </c>
      <c r="CB312" s="199">
        <f>IFERROR(SQRT(($E312-$E$1136)^2+($AA312-$AA$1136)^2),0)</f>
        <v>1.0001999920021396</v>
      </c>
      <c r="CC312" s="197" t="str">
        <f>IF(CB312&lt;=SMALL(CB$3:CB$1130,1),"MAS PARECIDO","NO")</f>
        <v>NO</v>
      </c>
      <c r="CD312" s="197" t="str">
        <f>IF(CB312&lt;=SMALL(CB$3:CB$1130,5),"SIMILAR","NO")</f>
        <v>NO</v>
      </c>
      <c r="CE312" s="197" t="str">
        <f t="shared" si="295"/>
        <v>N/A</v>
      </c>
      <c r="CF312" s="197">
        <f t="shared" si="296"/>
        <v>0</v>
      </c>
      <c r="CG312" s="198">
        <f t="shared" si="297"/>
        <v>0</v>
      </c>
      <c r="CH312" s="199">
        <f>IFERROR(SQRT(($E312-$E$1136)^2+($AD312-$AD$1136)^2),0)</f>
        <v>2.0000600018000539E-2</v>
      </c>
      <c r="CI312" s="197" t="str">
        <f>IF(CH312&lt;=SMALL(CH$3:CH$1130,1),"MAS PARECIDO","NO")</f>
        <v>NO</v>
      </c>
      <c r="CJ312" s="197" t="str">
        <f>IF(CH312&lt;=SMALL(CH$3:CH$1130,5),"SIMILAR","NO")</f>
        <v>NO</v>
      </c>
      <c r="CK312" s="197" t="str">
        <f t="shared" si="298"/>
        <v>N/A</v>
      </c>
      <c r="CL312" s="197">
        <f t="shared" si="299"/>
        <v>0</v>
      </c>
      <c r="CM312" s="198">
        <f t="shared" si="300"/>
        <v>0</v>
      </c>
      <c r="CN312" s="199">
        <f>IFERROR(SQRT(($E312-$E$1136)^2+($AG312-$AG$1136)^2),0)</f>
        <v>1.0001999920021396</v>
      </c>
      <c r="CO312" s="197" t="str">
        <f>IF(CN312&lt;=SMALL(CN$3:CN$1130,1),"MAS PARECIDO","NO")</f>
        <v>NO</v>
      </c>
      <c r="CP312" s="197" t="str">
        <f>IF(CN312&lt;=SMALL(CN$3:CN$1130,5),"SIMILAR","NO")</f>
        <v>NO</v>
      </c>
      <c r="CQ312" s="197" t="str">
        <f t="shared" si="301"/>
        <v>N/A</v>
      </c>
      <c r="CR312" s="197">
        <f t="shared" si="302"/>
        <v>0</v>
      </c>
      <c r="CS312" s="198">
        <f t="shared" si="303"/>
        <v>0</v>
      </c>
      <c r="CT312" s="199">
        <f>IFERROR(SQRT(($E312-$E$1136)^2+($AJ312-$AJ$1136)^2),0)</f>
        <v>2.0000600018000539E-2</v>
      </c>
      <c r="CU312" s="197" t="str">
        <f>IF(CT312&lt;=SMALL(CT$3:CT$1130,1),"MAS PARECIDO","NO")</f>
        <v>NO</v>
      </c>
      <c r="CV312" s="197" t="str">
        <f>IF(CT312&lt;=SMALL(CT$3:CT$1130,5),"SIMILAR","NO")</f>
        <v>NO</v>
      </c>
      <c r="CW312" s="197" t="str">
        <f t="shared" si="304"/>
        <v>N/A</v>
      </c>
      <c r="CX312" s="197">
        <f t="shared" si="305"/>
        <v>0</v>
      </c>
      <c r="CY312" s="198">
        <f t="shared" si="306"/>
        <v>0</v>
      </c>
      <c r="CZ312" s="2" t="s">
        <v>1854</v>
      </c>
      <c r="DA312" s="2" t="s">
        <v>1855</v>
      </c>
      <c r="DB312" s="2">
        <v>0</v>
      </c>
      <c r="DC312" s="2" t="s">
        <v>189</v>
      </c>
    </row>
    <row r="313" spans="1:107">
      <c r="A313" s="24" t="s">
        <v>564</v>
      </c>
      <c r="B313" s="46">
        <v>37745</v>
      </c>
      <c r="C313" s="190">
        <f>(B313-$B$1132)/($B$1133-$B$1132)</f>
        <v>3.885527113988009E-2</v>
      </c>
      <c r="D313" s="46">
        <v>12100</v>
      </c>
      <c r="E313" s="190">
        <f>(D313-$D$1132)/($D$1133-$D$1132)</f>
        <v>2.4170725121753653E-2</v>
      </c>
      <c r="F313" s="46" t="s">
        <v>53</v>
      </c>
      <c r="G313" s="192">
        <f>VLOOKUP(F313,'DATOS DE SOPORTE'!$Y$5:$Z$8,2,FALSE)</f>
        <v>2</v>
      </c>
      <c r="H313" s="190">
        <f>(G313-$G$1132)/($G$1133-$G$1132)</f>
        <v>0.33333333333333331</v>
      </c>
      <c r="I313" s="50">
        <v>3</v>
      </c>
      <c r="J313" s="200">
        <f t="shared" si="266"/>
        <v>3</v>
      </c>
      <c r="K313" s="190">
        <f>(J313-$J$1132)/($J$1133-$J$1132)</f>
        <v>0.6</v>
      </c>
      <c r="L313" s="193" t="str">
        <f t="shared" si="267"/>
        <v>SI</v>
      </c>
      <c r="M313" s="46" t="s">
        <v>192</v>
      </c>
      <c r="N313" s="192">
        <f t="shared" si="268"/>
        <v>2</v>
      </c>
      <c r="O313" s="190">
        <f>(N313-N$1132)/(N$1133-N$1132)</f>
        <v>1</v>
      </c>
      <c r="P313" s="46" t="s">
        <v>193</v>
      </c>
      <c r="Q313" s="192">
        <f t="shared" si="269"/>
        <v>2</v>
      </c>
      <c r="R313" s="190">
        <f>(Q313-Q$1132)/(Q$1133-Q$1132)</f>
        <v>0.5</v>
      </c>
      <c r="S313" s="46" t="s">
        <v>60</v>
      </c>
      <c r="T313" s="192">
        <f t="shared" si="270"/>
        <v>2</v>
      </c>
      <c r="U313" s="190">
        <f>(T313-T$1132)/(T$1133-T$1132)</f>
        <v>1</v>
      </c>
      <c r="V313" s="46" t="s">
        <v>62</v>
      </c>
      <c r="W313" s="194">
        <f>VLOOKUP(V313,'DATOS DE SOPORTE'!$S$5:$T$10,2,FALSE)</f>
        <v>1</v>
      </c>
      <c r="X313" s="201">
        <f>(W313-W$1132)/(W$1133-W$1132)</f>
        <v>0</v>
      </c>
      <c r="Y313" s="46" t="s">
        <v>136</v>
      </c>
      <c r="Z313" s="194">
        <f t="shared" si="271"/>
        <v>2</v>
      </c>
      <c r="AA313" s="201">
        <f>(Z313-Z$1132)/(Z$1133-Z$1132)</f>
        <v>1</v>
      </c>
      <c r="AB313" s="46" t="s">
        <v>136</v>
      </c>
      <c r="AC313" s="194">
        <f t="shared" si="272"/>
        <v>2</v>
      </c>
      <c r="AD313" s="201">
        <f>(AC313-AC$1132)/(AC$1133-AC$1132)</f>
        <v>1</v>
      </c>
      <c r="AE313" s="46" t="s">
        <v>188</v>
      </c>
      <c r="AF313" s="194">
        <f t="shared" si="273"/>
        <v>1</v>
      </c>
      <c r="AG313" s="201">
        <f>(AF313-AF$1132)/(AF$1133-AF$1132)</f>
        <v>0</v>
      </c>
      <c r="AH313" s="24" t="s">
        <v>67</v>
      </c>
      <c r="AI313" s="194">
        <f>VLOOKUP(AH313,'DATOS DE SOPORTE'!$V$5:$W$8,2,FALSE)</f>
        <v>1</v>
      </c>
      <c r="AJ313" s="201">
        <f>(AI313-AI$1132)/(AI$1133-AI$1132)</f>
        <v>0</v>
      </c>
      <c r="AK313" s="58" t="str">
        <f t="shared" si="265"/>
        <v>Bueno</v>
      </c>
      <c r="AL313" s="196">
        <f>IFERROR(SQRT(($E313-$E$1136)^2+($C313-$C$1136)^2),0)</f>
        <v>0.16803559166637402</v>
      </c>
      <c r="AM313" s="197" t="str">
        <f>IF(AL313&lt;=SMALL($AL$3:$AL$1130,1),"MAS PARECIDO","NO")</f>
        <v>NO</v>
      </c>
      <c r="AN313" s="197" t="str">
        <f>IF(AL313&lt;=SMALL($AL$3:$AL$1130,5),"SIMILAR","NO")</f>
        <v>NO</v>
      </c>
      <c r="AO313" s="197" t="str">
        <f t="shared" si="274"/>
        <v>N/A</v>
      </c>
      <c r="AP313" s="197">
        <f t="shared" si="275"/>
        <v>0</v>
      </c>
      <c r="AQ313" s="198">
        <f t="shared" si="276"/>
        <v>0</v>
      </c>
      <c r="AR313" s="196">
        <f>IFERROR(SQRT(($E313-$E$1136)^2+($H313-$H$1136)^2),0)</f>
        <v>2.4200726021780652E-2</v>
      </c>
      <c r="AS313" s="197" t="str">
        <f>IF(AR313&lt;=SMALL(AR$3:AR$1130,1),"MAS PARECIDO","NO")</f>
        <v>NO</v>
      </c>
      <c r="AT313" s="197" t="str">
        <f>IF(AR313&lt;=SMALL(AR$3:AR$1130,5),"SIMILAR","NO")</f>
        <v>NO</v>
      </c>
      <c r="AU313" s="197" t="str">
        <f t="shared" si="277"/>
        <v>N/A</v>
      </c>
      <c r="AV313" s="197">
        <f t="shared" si="278"/>
        <v>0</v>
      </c>
      <c r="AW313" s="198">
        <f t="shared" si="279"/>
        <v>0</v>
      </c>
      <c r="AX313" s="199">
        <f>IFERROR(SQRT(($E313-$E$1136)^2+($K313-$K$1136)^2),0)</f>
        <v>0.40073142519645405</v>
      </c>
      <c r="AY313" s="197" t="str">
        <f>IF(AX313&lt;=SMALL(AX$3:AX$1130,1),"MAS PARECIDO","NO")</f>
        <v>NO</v>
      </c>
      <c r="AZ313" s="197" t="str">
        <f>IF(AX313&lt;=SMALL(AX$3:AX$1130,5),"SIMILAR","NO")</f>
        <v>NO</v>
      </c>
      <c r="BA313" s="197" t="str">
        <f t="shared" si="280"/>
        <v>N/A</v>
      </c>
      <c r="BB313" s="197">
        <f t="shared" si="281"/>
        <v>0</v>
      </c>
      <c r="BC313" s="198">
        <f t="shared" si="282"/>
        <v>0</v>
      </c>
      <c r="BD313" s="196">
        <f>IFERROR(SQRT(($E313-$E$1136)^2+($O313-$O$1136)^2),0)</f>
        <v>2.4200726021780652E-2</v>
      </c>
      <c r="BE313" s="197" t="str">
        <f>IF(BD313&lt;=SMALL(BD$3:BD$1130,1),"MAS PARECIDO","NO")</f>
        <v>NO</v>
      </c>
      <c r="BF313" s="197" t="str">
        <f>IF(BD313&lt;=SMALL(BD$3:BD$1130,5),"SIMILAR","NO")</f>
        <v>NO</v>
      </c>
      <c r="BG313" s="197" t="str">
        <f t="shared" si="283"/>
        <v>N/A</v>
      </c>
      <c r="BH313" s="197">
        <f t="shared" si="284"/>
        <v>0</v>
      </c>
      <c r="BI313" s="198">
        <f t="shared" si="285"/>
        <v>0</v>
      </c>
      <c r="BJ313" s="199">
        <f>IFERROR(SQRT(($E313-$E$1136)^2+($R313-$R$1136)^2),0)</f>
        <v>2.4200726021780652E-2</v>
      </c>
      <c r="BK313" s="197" t="str">
        <f>IF(BJ313&lt;=SMALL(BJ$3:BJ$1130,1),"MAS PARECIDO","NO")</f>
        <v>NO</v>
      </c>
      <c r="BL313" s="197" t="str">
        <f>IF(BJ313&lt;=SMALL(BJ$3:BJ$1130,5),"SIMILAR","NO")</f>
        <v>NO</v>
      </c>
      <c r="BM313" s="197" t="str">
        <f t="shared" si="286"/>
        <v>N/A</v>
      </c>
      <c r="BN313" s="197">
        <f t="shared" si="287"/>
        <v>0</v>
      </c>
      <c r="BO313" s="198">
        <f t="shared" si="288"/>
        <v>0</v>
      </c>
      <c r="BP313" s="199">
        <f>IFERROR(SQRT(($E313-$E$1136)^2+($U313-$U$1136)^2),0)</f>
        <v>1.0002927947056208</v>
      </c>
      <c r="BQ313" s="197" t="str">
        <f>IF(BP313&lt;=SMALL(BP$3:BP$1130,1),"MAS PARECIDO","NO")</f>
        <v>NO</v>
      </c>
      <c r="BR313" s="197" t="str">
        <f>IF(BP313&lt;=SMALL(BP$3:BP$1130,5),"SIMILAR","NO")</f>
        <v>NO</v>
      </c>
      <c r="BS313" s="197" t="str">
        <f t="shared" si="289"/>
        <v>N/A</v>
      </c>
      <c r="BT313" s="197">
        <f t="shared" si="290"/>
        <v>0</v>
      </c>
      <c r="BU313" s="198">
        <f t="shared" si="291"/>
        <v>0</v>
      </c>
      <c r="BV313" s="199">
        <f>IFERROR(SQRT(($E313-$E$1136)^2+($X313-$X$1136)^2),0)</f>
        <v>2.4200726021780652E-2</v>
      </c>
      <c r="BW313" s="197" t="str">
        <f>IF(BV313&lt;=SMALL(BV$3:BV$1130,1),"MAS PARECIDO","NO")</f>
        <v>NO</v>
      </c>
      <c r="BX313" s="197" t="str">
        <f>IF(BV313&lt;=SMALL(BV$3:BV$1130,5),"SIMILAR","NO")</f>
        <v>NO</v>
      </c>
      <c r="BY313" s="197" t="str">
        <f t="shared" si="292"/>
        <v>N/A</v>
      </c>
      <c r="BZ313" s="197">
        <f t="shared" si="293"/>
        <v>0</v>
      </c>
      <c r="CA313" s="198">
        <f t="shared" si="294"/>
        <v>0</v>
      </c>
      <c r="CB313" s="199">
        <f>IFERROR(SQRT(($E313-$E$1136)^2+($AA313-$AA$1136)^2),0)</f>
        <v>1.0002927947056208</v>
      </c>
      <c r="CC313" s="197" t="str">
        <f>IF(CB313&lt;=SMALL(CB$3:CB$1130,1),"MAS PARECIDO","NO")</f>
        <v>NO</v>
      </c>
      <c r="CD313" s="197" t="str">
        <f>IF(CB313&lt;=SMALL(CB$3:CB$1130,5),"SIMILAR","NO")</f>
        <v>NO</v>
      </c>
      <c r="CE313" s="197" t="str">
        <f t="shared" si="295"/>
        <v>N/A</v>
      </c>
      <c r="CF313" s="197">
        <f t="shared" si="296"/>
        <v>0</v>
      </c>
      <c r="CG313" s="198">
        <f t="shared" si="297"/>
        <v>0</v>
      </c>
      <c r="CH313" s="199">
        <f>IFERROR(SQRT(($E313-$E$1136)^2+($AD313-$AD$1136)^2),0)</f>
        <v>2.4200726021780652E-2</v>
      </c>
      <c r="CI313" s="197" t="str">
        <f>IF(CH313&lt;=SMALL(CH$3:CH$1130,1),"MAS PARECIDO","NO")</f>
        <v>NO</v>
      </c>
      <c r="CJ313" s="197" t="str">
        <f>IF(CH313&lt;=SMALL(CH$3:CH$1130,5),"SIMILAR","NO")</f>
        <v>NO</v>
      </c>
      <c r="CK313" s="197" t="str">
        <f t="shared" si="298"/>
        <v>N/A</v>
      </c>
      <c r="CL313" s="197">
        <f t="shared" si="299"/>
        <v>0</v>
      </c>
      <c r="CM313" s="198">
        <f t="shared" si="300"/>
        <v>0</v>
      </c>
      <c r="CN313" s="199">
        <f>IFERROR(SQRT(($E313-$E$1136)^2+($AG313-$AG$1136)^2),0)</f>
        <v>1.0002927947056208</v>
      </c>
      <c r="CO313" s="197" t="str">
        <f>IF(CN313&lt;=SMALL(CN$3:CN$1130,1),"MAS PARECIDO","NO")</f>
        <v>NO</v>
      </c>
      <c r="CP313" s="197" t="str">
        <f>IF(CN313&lt;=SMALL(CN$3:CN$1130,5),"SIMILAR","NO")</f>
        <v>NO</v>
      </c>
      <c r="CQ313" s="197" t="str">
        <f t="shared" si="301"/>
        <v>N/A</v>
      </c>
      <c r="CR313" s="197">
        <f t="shared" si="302"/>
        <v>0</v>
      </c>
      <c r="CS313" s="198">
        <f t="shared" si="303"/>
        <v>0</v>
      </c>
      <c r="CT313" s="199">
        <f>IFERROR(SQRT(($E313-$E$1136)^2+($AJ313-$AJ$1136)^2),0)</f>
        <v>2.4200726021780652E-2</v>
      </c>
      <c r="CU313" s="197" t="str">
        <f>IF(CT313&lt;=SMALL(CT$3:CT$1130,1),"MAS PARECIDO","NO")</f>
        <v>NO</v>
      </c>
      <c r="CV313" s="197" t="str">
        <f>IF(CT313&lt;=SMALL(CT$3:CT$1130,5),"SIMILAR","NO")</f>
        <v>NO</v>
      </c>
      <c r="CW313" s="197" t="str">
        <f t="shared" si="304"/>
        <v>N/A</v>
      </c>
      <c r="CX313" s="197">
        <f t="shared" si="305"/>
        <v>0</v>
      </c>
      <c r="CY313" s="198">
        <f t="shared" si="306"/>
        <v>0</v>
      </c>
      <c r="CZ313" s="2" t="s">
        <v>1856</v>
      </c>
      <c r="DA313" s="2" t="s">
        <v>1857</v>
      </c>
      <c r="DB313" s="2">
        <v>0</v>
      </c>
      <c r="DC313" s="2" t="s">
        <v>189</v>
      </c>
    </row>
    <row r="314" spans="1:107">
      <c r="A314" s="24" t="s">
        <v>565</v>
      </c>
      <c r="B314" s="46">
        <v>42848</v>
      </c>
      <c r="C314" s="190">
        <f>(B314-$B$1132)/($B$1133-$B$1132)</f>
        <v>4.4820235234197786E-2</v>
      </c>
      <c r="D314" s="46">
        <v>7000</v>
      </c>
      <c r="E314" s="190">
        <f>(D314-$D$1132)/($D$1133-$D$1132)</f>
        <v>1.3970419112573377E-2</v>
      </c>
      <c r="F314" s="46" t="s">
        <v>53</v>
      </c>
      <c r="G314" s="192">
        <f>VLOOKUP(F314,'DATOS DE SOPORTE'!$Y$5:$Z$8,2,FALSE)</f>
        <v>2</v>
      </c>
      <c r="H314" s="190">
        <f>(G314-$G$1132)/($G$1133-$G$1132)</f>
        <v>0.33333333333333331</v>
      </c>
      <c r="I314" s="50">
        <v>1</v>
      </c>
      <c r="J314" s="200">
        <f t="shared" si="266"/>
        <v>1</v>
      </c>
      <c r="K314" s="190">
        <f>(J314-$J$1132)/($J$1133-$J$1132)</f>
        <v>0.2</v>
      </c>
      <c r="L314" s="193" t="str">
        <f t="shared" si="267"/>
        <v>SI</v>
      </c>
      <c r="M314" s="46" t="s">
        <v>192</v>
      </c>
      <c r="N314" s="192">
        <f t="shared" si="268"/>
        <v>2</v>
      </c>
      <c r="O314" s="190">
        <f>(N314-N$1132)/(N$1133-N$1132)</f>
        <v>1</v>
      </c>
      <c r="P314" s="46" t="s">
        <v>196</v>
      </c>
      <c r="Q314" s="192">
        <f t="shared" si="269"/>
        <v>1</v>
      </c>
      <c r="R314" s="190">
        <f>(Q314-Q$1132)/(Q$1133-Q$1132)</f>
        <v>0</v>
      </c>
      <c r="S314" s="46" t="s">
        <v>194</v>
      </c>
      <c r="T314" s="192">
        <f t="shared" si="270"/>
        <v>1</v>
      </c>
      <c r="U314" s="190">
        <f>(T314-T$1132)/(T$1133-T$1132)</f>
        <v>0</v>
      </c>
      <c r="V314" s="46" t="s">
        <v>62</v>
      </c>
      <c r="W314" s="194">
        <f>VLOOKUP(V314,'DATOS DE SOPORTE'!$S$5:$T$10,2,FALSE)</f>
        <v>1</v>
      </c>
      <c r="X314" s="201">
        <f>(W314-W$1132)/(W$1133-W$1132)</f>
        <v>0</v>
      </c>
      <c r="Y314" s="46" t="s">
        <v>136</v>
      </c>
      <c r="Z314" s="194">
        <f t="shared" si="271"/>
        <v>2</v>
      </c>
      <c r="AA314" s="201">
        <f>(Z314-Z$1132)/(Z$1133-Z$1132)</f>
        <v>1</v>
      </c>
      <c r="AB314" s="46" t="s">
        <v>188</v>
      </c>
      <c r="AC314" s="194">
        <f t="shared" si="272"/>
        <v>1</v>
      </c>
      <c r="AD314" s="201">
        <f>(AC314-AC$1132)/(AC$1133-AC$1132)</f>
        <v>0</v>
      </c>
      <c r="AE314" s="46" t="s">
        <v>188</v>
      </c>
      <c r="AF314" s="194">
        <f t="shared" si="273"/>
        <v>1</v>
      </c>
      <c r="AG314" s="201">
        <f>(AF314-AF$1132)/(AF$1133-AF$1132)</f>
        <v>0</v>
      </c>
      <c r="AH314" s="24" t="s">
        <v>67</v>
      </c>
      <c r="AI314" s="194">
        <f>VLOOKUP(AH314,'DATOS DE SOPORTE'!$V$5:$W$8,2,FALSE)</f>
        <v>1</v>
      </c>
      <c r="AJ314" s="201">
        <f>(AI314-AI$1132)/(AI$1133-AI$1132)</f>
        <v>0</v>
      </c>
      <c r="AK314" s="58" t="str">
        <f t="shared" si="265"/>
        <v>Muy malo</v>
      </c>
      <c r="AL314" s="196">
        <f>IFERROR(SQRT(($E314-$E$1136)^2+($C314-$C$1136)^2),0)</f>
        <v>0.1609289417988457</v>
      </c>
      <c r="AM314" s="197" t="str">
        <f>IF(AL314&lt;=SMALL($AL$3:$AL$1130,1),"MAS PARECIDO","NO")</f>
        <v>NO</v>
      </c>
      <c r="AN314" s="197" t="str">
        <f>IF(AL314&lt;=SMALL($AL$3:$AL$1130,5),"SIMILAR","NO")</f>
        <v>NO</v>
      </c>
      <c r="AO314" s="197" t="str">
        <f t="shared" si="274"/>
        <v>N/A</v>
      </c>
      <c r="AP314" s="197">
        <f t="shared" si="275"/>
        <v>0</v>
      </c>
      <c r="AQ314" s="198">
        <f t="shared" si="276"/>
        <v>0</v>
      </c>
      <c r="AR314" s="196">
        <f>IFERROR(SQRT(($E314-$E$1136)^2+($H314-$H$1136)^2),0)</f>
        <v>1.4000420012600379E-2</v>
      </c>
      <c r="AS314" s="197" t="str">
        <f>IF(AR314&lt;=SMALL(AR$3:AR$1130,1),"MAS PARECIDO","NO")</f>
        <v>NO</v>
      </c>
      <c r="AT314" s="197" t="str">
        <f>IF(AR314&lt;=SMALL(AR$3:AR$1130,5),"SIMILAR","NO")</f>
        <v>NO</v>
      </c>
      <c r="AU314" s="197" t="str">
        <f t="shared" si="277"/>
        <v>N/A</v>
      </c>
      <c r="AV314" s="197">
        <f t="shared" si="278"/>
        <v>0</v>
      </c>
      <c r="AW314" s="198">
        <f t="shared" si="279"/>
        <v>0</v>
      </c>
      <c r="AX314" s="199">
        <f>IFERROR(SQRT(($E314-$E$1136)^2+($K314-$K$1136)^2),0)</f>
        <v>1.4000420012600379E-2</v>
      </c>
      <c r="AY314" s="197" t="str">
        <f>IF(AX314&lt;=SMALL(AX$3:AX$1130,1),"MAS PARECIDO","NO")</f>
        <v>NO</v>
      </c>
      <c r="AZ314" s="197" t="str">
        <f>IF(AX314&lt;=SMALL(AX$3:AX$1130,5),"SIMILAR","NO")</f>
        <v>NO</v>
      </c>
      <c r="BA314" s="197" t="str">
        <f t="shared" si="280"/>
        <v>N/A</v>
      </c>
      <c r="BB314" s="197">
        <f t="shared" si="281"/>
        <v>0</v>
      </c>
      <c r="BC314" s="198">
        <f t="shared" si="282"/>
        <v>0</v>
      </c>
      <c r="BD314" s="196">
        <f>IFERROR(SQRT(($E314-$E$1136)^2+($O314-$O$1136)^2),0)</f>
        <v>1.4000420012600379E-2</v>
      </c>
      <c r="BE314" s="197" t="str">
        <f>IF(BD314&lt;=SMALL(BD$3:BD$1130,1),"MAS PARECIDO","NO")</f>
        <v>NO</v>
      </c>
      <c r="BF314" s="197" t="str">
        <f>IF(BD314&lt;=SMALL(BD$3:BD$1130,5),"SIMILAR","NO")</f>
        <v>NO</v>
      </c>
      <c r="BG314" s="197" t="str">
        <f t="shared" si="283"/>
        <v>N/A</v>
      </c>
      <c r="BH314" s="197">
        <f t="shared" si="284"/>
        <v>0</v>
      </c>
      <c r="BI314" s="198">
        <f t="shared" si="285"/>
        <v>0</v>
      </c>
      <c r="BJ314" s="199">
        <f>IFERROR(SQRT(($E314-$E$1136)^2+($R314-$R$1136)^2),0)</f>
        <v>0.50019597335497334</v>
      </c>
      <c r="BK314" s="197" t="str">
        <f>IF(BJ314&lt;=SMALL(BJ$3:BJ$1130,1),"MAS PARECIDO","NO")</f>
        <v>NO</v>
      </c>
      <c r="BL314" s="197" t="str">
        <f>IF(BJ314&lt;=SMALL(BJ$3:BJ$1130,5),"SIMILAR","NO")</f>
        <v>NO</v>
      </c>
      <c r="BM314" s="197" t="str">
        <f t="shared" si="286"/>
        <v>N/A</v>
      </c>
      <c r="BN314" s="197">
        <f t="shared" si="287"/>
        <v>0</v>
      </c>
      <c r="BO314" s="198">
        <f t="shared" si="288"/>
        <v>0</v>
      </c>
      <c r="BP314" s="199">
        <f>IFERROR(SQRT(($E314-$E$1136)^2+($U314-$U$1136)^2),0)</f>
        <v>1.4000420012600379E-2</v>
      </c>
      <c r="BQ314" s="197" t="str">
        <f>IF(BP314&lt;=SMALL(BP$3:BP$1130,1),"MAS PARECIDO","NO")</f>
        <v>NO</v>
      </c>
      <c r="BR314" s="197" t="str">
        <f>IF(BP314&lt;=SMALL(BP$3:BP$1130,5),"SIMILAR","NO")</f>
        <v>NO</v>
      </c>
      <c r="BS314" s="197" t="str">
        <f t="shared" si="289"/>
        <v>N/A</v>
      </c>
      <c r="BT314" s="197">
        <f t="shared" si="290"/>
        <v>0</v>
      </c>
      <c r="BU314" s="198">
        <f t="shared" si="291"/>
        <v>0</v>
      </c>
      <c r="BV314" s="199">
        <f>IFERROR(SQRT(($E314-$E$1136)^2+($X314-$X$1136)^2),0)</f>
        <v>1.4000420012600379E-2</v>
      </c>
      <c r="BW314" s="197" t="str">
        <f>IF(BV314&lt;=SMALL(BV$3:BV$1130,1),"MAS PARECIDO","NO")</f>
        <v>NO</v>
      </c>
      <c r="BX314" s="197" t="str">
        <f>IF(BV314&lt;=SMALL(BV$3:BV$1130,5),"SIMILAR","NO")</f>
        <v>NO</v>
      </c>
      <c r="BY314" s="197" t="str">
        <f t="shared" si="292"/>
        <v>N/A</v>
      </c>
      <c r="BZ314" s="197">
        <f t="shared" si="293"/>
        <v>0</v>
      </c>
      <c r="CA314" s="198">
        <f t="shared" si="294"/>
        <v>0</v>
      </c>
      <c r="CB314" s="199">
        <f>IFERROR(SQRT(($E314-$E$1136)^2+($AA314-$AA$1136)^2),0)</f>
        <v>1.000098001078159</v>
      </c>
      <c r="CC314" s="197" t="str">
        <f>IF(CB314&lt;=SMALL(CB$3:CB$1130,1),"MAS PARECIDO","NO")</f>
        <v>NO</v>
      </c>
      <c r="CD314" s="197" t="str">
        <f>IF(CB314&lt;=SMALL(CB$3:CB$1130,5),"SIMILAR","NO")</f>
        <v>NO</v>
      </c>
      <c r="CE314" s="197" t="str">
        <f t="shared" si="295"/>
        <v>N/A</v>
      </c>
      <c r="CF314" s="197">
        <f t="shared" si="296"/>
        <v>0</v>
      </c>
      <c r="CG314" s="198">
        <f t="shared" si="297"/>
        <v>0</v>
      </c>
      <c r="CH314" s="199">
        <f>IFERROR(SQRT(($E314-$E$1136)^2+($AD314-$AD$1136)^2),0)</f>
        <v>1.000098001078159</v>
      </c>
      <c r="CI314" s="197" t="str">
        <f>IF(CH314&lt;=SMALL(CH$3:CH$1130,1),"MAS PARECIDO","NO")</f>
        <v>NO</v>
      </c>
      <c r="CJ314" s="197" t="str">
        <f>IF(CH314&lt;=SMALL(CH$3:CH$1130,5),"SIMILAR","NO")</f>
        <v>NO</v>
      </c>
      <c r="CK314" s="197" t="str">
        <f t="shared" si="298"/>
        <v>N/A</v>
      </c>
      <c r="CL314" s="197">
        <f t="shared" si="299"/>
        <v>0</v>
      </c>
      <c r="CM314" s="198">
        <f t="shared" si="300"/>
        <v>0</v>
      </c>
      <c r="CN314" s="199">
        <f>IFERROR(SQRT(($E314-$E$1136)^2+($AG314-$AG$1136)^2),0)</f>
        <v>1.000098001078159</v>
      </c>
      <c r="CO314" s="197" t="str">
        <f>IF(CN314&lt;=SMALL(CN$3:CN$1130,1),"MAS PARECIDO","NO")</f>
        <v>NO</v>
      </c>
      <c r="CP314" s="197" t="str">
        <f>IF(CN314&lt;=SMALL(CN$3:CN$1130,5),"SIMILAR","NO")</f>
        <v>NO</v>
      </c>
      <c r="CQ314" s="197" t="str">
        <f t="shared" si="301"/>
        <v>N/A</v>
      </c>
      <c r="CR314" s="197">
        <f t="shared" si="302"/>
        <v>0</v>
      </c>
      <c r="CS314" s="198">
        <f t="shared" si="303"/>
        <v>0</v>
      </c>
      <c r="CT314" s="199">
        <f>IFERROR(SQRT(($E314-$E$1136)^2+($AJ314-$AJ$1136)^2),0)</f>
        <v>1.4000420012600379E-2</v>
      </c>
      <c r="CU314" s="197" t="str">
        <f>IF(CT314&lt;=SMALL(CT$3:CT$1130,1),"MAS PARECIDO","NO")</f>
        <v>NO</v>
      </c>
      <c r="CV314" s="197" t="str">
        <f>IF(CT314&lt;=SMALL(CT$3:CT$1130,5),"SIMILAR","NO")</f>
        <v>NO</v>
      </c>
      <c r="CW314" s="197" t="str">
        <f t="shared" si="304"/>
        <v>N/A</v>
      </c>
      <c r="CX314" s="197">
        <f t="shared" si="305"/>
        <v>0</v>
      </c>
      <c r="CY314" s="198">
        <f t="shared" si="306"/>
        <v>0</v>
      </c>
      <c r="CZ314" s="2" t="s">
        <v>1858</v>
      </c>
      <c r="DA314" s="2" t="s">
        <v>1859</v>
      </c>
      <c r="DB314" s="2">
        <v>11</v>
      </c>
      <c r="DC314" s="2" t="s">
        <v>319</v>
      </c>
    </row>
    <row r="315" spans="1:107">
      <c r="A315" s="24" t="s">
        <v>566</v>
      </c>
      <c r="B315" s="46">
        <v>14000</v>
      </c>
      <c r="C315" s="190">
        <f>(B315-$B$1132)/($B$1133-$B$1132)</f>
        <v>1.1099427044333639E-2</v>
      </c>
      <c r="D315" s="46">
        <v>15000</v>
      </c>
      <c r="E315" s="190">
        <f>(D315-$D$1132)/($D$1133-$D$1132)</f>
        <v>2.9970899126973809E-2</v>
      </c>
      <c r="F315" s="46" t="s">
        <v>191</v>
      </c>
      <c r="G315" s="192">
        <f>VLOOKUP(F315,'DATOS DE SOPORTE'!$Y$5:$Z$8,2,FALSE)</f>
        <v>1</v>
      </c>
      <c r="H315" s="190">
        <f>(G315-$G$1132)/($G$1133-$G$1132)</f>
        <v>0</v>
      </c>
      <c r="I315" s="50">
        <v>1</v>
      </c>
      <c r="J315" s="200">
        <f t="shared" si="266"/>
        <v>1</v>
      </c>
      <c r="K315" s="190">
        <f>(J315-$J$1132)/($J$1133-$J$1132)</f>
        <v>0.2</v>
      </c>
      <c r="L315" s="193" t="str">
        <f t="shared" si="267"/>
        <v>SI</v>
      </c>
      <c r="M315" s="46" t="s">
        <v>192</v>
      </c>
      <c r="N315" s="192">
        <f t="shared" si="268"/>
        <v>2</v>
      </c>
      <c r="O315" s="190">
        <f>(N315-N$1132)/(N$1133-N$1132)</f>
        <v>1</v>
      </c>
      <c r="P315" s="46" t="s">
        <v>193</v>
      </c>
      <c r="Q315" s="192">
        <f t="shared" si="269"/>
        <v>2</v>
      </c>
      <c r="R315" s="190">
        <f>(Q315-Q$1132)/(Q$1133-Q$1132)</f>
        <v>0.5</v>
      </c>
      <c r="S315" s="46" t="s">
        <v>194</v>
      </c>
      <c r="T315" s="192">
        <f t="shared" si="270"/>
        <v>1</v>
      </c>
      <c r="U315" s="190">
        <f>(T315-T$1132)/(T$1133-T$1132)</f>
        <v>0</v>
      </c>
      <c r="V315" s="46" t="s">
        <v>237</v>
      </c>
      <c r="W315" s="194">
        <f>VLOOKUP(V315,'DATOS DE SOPORTE'!$S$5:$T$10,2,FALSE)</f>
        <v>6</v>
      </c>
      <c r="X315" s="201">
        <f>(W315-W$1132)/(W$1133-W$1132)</f>
        <v>1</v>
      </c>
      <c r="Y315" s="46" t="s">
        <v>136</v>
      </c>
      <c r="Z315" s="194">
        <f t="shared" si="271"/>
        <v>2</v>
      </c>
      <c r="AA315" s="201">
        <f>(Z315-Z$1132)/(Z$1133-Z$1132)</f>
        <v>1</v>
      </c>
      <c r="AB315" s="46" t="s">
        <v>188</v>
      </c>
      <c r="AC315" s="194">
        <f t="shared" si="272"/>
        <v>1</v>
      </c>
      <c r="AD315" s="201">
        <f>(AC315-AC$1132)/(AC$1133-AC$1132)</f>
        <v>0</v>
      </c>
      <c r="AE315" s="46" t="s">
        <v>188</v>
      </c>
      <c r="AF315" s="194">
        <f t="shared" si="273"/>
        <v>1</v>
      </c>
      <c r="AG315" s="201">
        <f>(AF315-AF$1132)/(AF$1133-AF$1132)</f>
        <v>0</v>
      </c>
      <c r="AH315" s="24" t="s">
        <v>199</v>
      </c>
      <c r="AI315" s="194">
        <f>VLOOKUP(AH315,'DATOS DE SOPORTE'!$V$5:$W$8,2,FALSE)</f>
        <v>2</v>
      </c>
      <c r="AJ315" s="201">
        <f>(AI315-AI$1132)/(AI$1133-AI$1132)</f>
        <v>0.33333333333333331</v>
      </c>
      <c r="AK315" s="58" t="str">
        <f t="shared" si="265"/>
        <v>Bueno</v>
      </c>
      <c r="AL315" s="196">
        <f>IFERROR(SQRT(($E315-$E$1136)^2+($C315-$C$1136)^2),0)</f>
        <v>0.1963451486382469</v>
      </c>
      <c r="AM315" s="197" t="str">
        <f>IF(AL315&lt;=SMALL($AL$3:$AL$1130,1),"MAS PARECIDO","NO")</f>
        <v>NO</v>
      </c>
      <c r="AN315" s="197" t="str">
        <f>IF(AL315&lt;=SMALL($AL$3:$AL$1130,5),"SIMILAR","NO")</f>
        <v>NO</v>
      </c>
      <c r="AO315" s="197" t="str">
        <f t="shared" si="274"/>
        <v>N/A</v>
      </c>
      <c r="AP315" s="197">
        <f t="shared" si="275"/>
        <v>0</v>
      </c>
      <c r="AQ315" s="198">
        <f t="shared" si="276"/>
        <v>0</v>
      </c>
      <c r="AR315" s="196">
        <f>IFERROR(SQRT(($E315-$E$1136)^2+($H315-$H$1136)^2),0)</f>
        <v>0.33468069127683658</v>
      </c>
      <c r="AS315" s="197" t="str">
        <f>IF(AR315&lt;=SMALL(AR$3:AR$1130,1),"MAS PARECIDO","NO")</f>
        <v>NO</v>
      </c>
      <c r="AT315" s="197" t="str">
        <f>IF(AR315&lt;=SMALL(AR$3:AR$1130,5),"SIMILAR","NO")</f>
        <v>NO</v>
      </c>
      <c r="AU315" s="197" t="str">
        <f t="shared" si="277"/>
        <v>N/A</v>
      </c>
      <c r="AV315" s="197">
        <f t="shared" si="278"/>
        <v>0</v>
      </c>
      <c r="AW315" s="198">
        <f t="shared" si="279"/>
        <v>0</v>
      </c>
      <c r="AX315" s="199">
        <f>IFERROR(SQRT(($E315-$E$1136)^2+($K315-$K$1136)^2),0)</f>
        <v>3.0000900027000808E-2</v>
      </c>
      <c r="AY315" s="197" t="str">
        <f>IF(AX315&lt;=SMALL(AX$3:AX$1130,1),"MAS PARECIDO","NO")</f>
        <v>NO</v>
      </c>
      <c r="AZ315" s="197" t="str">
        <f>IF(AX315&lt;=SMALL(AX$3:AX$1130,5),"SIMILAR","NO")</f>
        <v>NO</v>
      </c>
      <c r="BA315" s="197" t="str">
        <f t="shared" si="280"/>
        <v>N/A</v>
      </c>
      <c r="BB315" s="197">
        <f t="shared" si="281"/>
        <v>0</v>
      </c>
      <c r="BC315" s="198">
        <f t="shared" si="282"/>
        <v>0</v>
      </c>
      <c r="BD315" s="196">
        <f>IFERROR(SQRT(($E315-$E$1136)^2+($O315-$O$1136)^2),0)</f>
        <v>3.0000900027000808E-2</v>
      </c>
      <c r="BE315" s="197" t="str">
        <f>IF(BD315&lt;=SMALL(BD$3:BD$1130,1),"MAS PARECIDO","NO")</f>
        <v>NO</v>
      </c>
      <c r="BF315" s="197" t="str">
        <f>IF(BD315&lt;=SMALL(BD$3:BD$1130,5),"SIMILAR","NO")</f>
        <v>NO</v>
      </c>
      <c r="BG315" s="197" t="str">
        <f t="shared" si="283"/>
        <v>N/A</v>
      </c>
      <c r="BH315" s="197">
        <f t="shared" si="284"/>
        <v>0</v>
      </c>
      <c r="BI315" s="198">
        <f t="shared" si="285"/>
        <v>0</v>
      </c>
      <c r="BJ315" s="199">
        <f>IFERROR(SQRT(($E315-$E$1136)^2+($R315-$R$1136)^2),0)</f>
        <v>3.0000900027000808E-2</v>
      </c>
      <c r="BK315" s="197" t="str">
        <f>IF(BJ315&lt;=SMALL(BJ$3:BJ$1130,1),"MAS PARECIDO","NO")</f>
        <v>NO</v>
      </c>
      <c r="BL315" s="197" t="str">
        <f>IF(BJ315&lt;=SMALL(BJ$3:BJ$1130,5),"SIMILAR","NO")</f>
        <v>NO</v>
      </c>
      <c r="BM315" s="197" t="str">
        <f t="shared" si="286"/>
        <v>N/A</v>
      </c>
      <c r="BN315" s="197">
        <f t="shared" si="287"/>
        <v>0</v>
      </c>
      <c r="BO315" s="198">
        <f t="shared" si="288"/>
        <v>0</v>
      </c>
      <c r="BP315" s="199">
        <f>IFERROR(SQRT(($E315-$E$1136)^2+($U315-$U$1136)^2),0)</f>
        <v>3.0000900027000808E-2</v>
      </c>
      <c r="BQ315" s="197" t="str">
        <f>IF(BP315&lt;=SMALL(BP$3:BP$1130,1),"MAS PARECIDO","NO")</f>
        <v>NO</v>
      </c>
      <c r="BR315" s="197" t="str">
        <f>IF(BP315&lt;=SMALL(BP$3:BP$1130,5),"SIMILAR","NO")</f>
        <v>NO</v>
      </c>
      <c r="BS315" s="197" t="str">
        <f t="shared" si="289"/>
        <v>N/A</v>
      </c>
      <c r="BT315" s="197">
        <f t="shared" si="290"/>
        <v>0</v>
      </c>
      <c r="BU315" s="198">
        <f t="shared" si="291"/>
        <v>0</v>
      </c>
      <c r="BV315" s="199">
        <f>IFERROR(SQRT(($E315-$E$1136)^2+($X315-$X$1136)^2),0)</f>
        <v>1.0004499257846093</v>
      </c>
      <c r="BW315" s="197" t="str">
        <f>IF(BV315&lt;=SMALL(BV$3:BV$1130,1),"MAS PARECIDO","NO")</f>
        <v>NO</v>
      </c>
      <c r="BX315" s="197" t="str">
        <f>IF(BV315&lt;=SMALL(BV$3:BV$1130,5),"SIMILAR","NO")</f>
        <v>NO</v>
      </c>
      <c r="BY315" s="197" t="str">
        <f t="shared" si="292"/>
        <v>N/A</v>
      </c>
      <c r="BZ315" s="197">
        <f t="shared" si="293"/>
        <v>0</v>
      </c>
      <c r="CA315" s="198">
        <f t="shared" si="294"/>
        <v>0</v>
      </c>
      <c r="CB315" s="199">
        <f>IFERROR(SQRT(($E315-$E$1136)^2+($AA315-$AA$1136)^2),0)</f>
        <v>1.0004499257846093</v>
      </c>
      <c r="CC315" s="197" t="str">
        <f>IF(CB315&lt;=SMALL(CB$3:CB$1130,1),"MAS PARECIDO","NO")</f>
        <v>NO</v>
      </c>
      <c r="CD315" s="197" t="str">
        <f>IF(CB315&lt;=SMALL(CB$3:CB$1130,5),"SIMILAR","NO")</f>
        <v>NO</v>
      </c>
      <c r="CE315" s="197" t="str">
        <f t="shared" si="295"/>
        <v>N/A</v>
      </c>
      <c r="CF315" s="197">
        <f t="shared" si="296"/>
        <v>0</v>
      </c>
      <c r="CG315" s="198">
        <f t="shared" si="297"/>
        <v>0</v>
      </c>
      <c r="CH315" s="199">
        <f>IFERROR(SQRT(($E315-$E$1136)^2+($AD315-$AD$1136)^2),0)</f>
        <v>1.0004499257846093</v>
      </c>
      <c r="CI315" s="197" t="str">
        <f>IF(CH315&lt;=SMALL(CH$3:CH$1130,1),"MAS PARECIDO","NO")</f>
        <v>NO</v>
      </c>
      <c r="CJ315" s="197" t="str">
        <f>IF(CH315&lt;=SMALL(CH$3:CH$1130,5),"SIMILAR","NO")</f>
        <v>NO</v>
      </c>
      <c r="CK315" s="197" t="str">
        <f t="shared" si="298"/>
        <v>N/A</v>
      </c>
      <c r="CL315" s="197">
        <f t="shared" si="299"/>
        <v>0</v>
      </c>
      <c r="CM315" s="198">
        <f t="shared" si="300"/>
        <v>0</v>
      </c>
      <c r="CN315" s="199">
        <f>IFERROR(SQRT(($E315-$E$1136)^2+($AG315-$AG$1136)^2),0)</f>
        <v>1.0004499257846093</v>
      </c>
      <c r="CO315" s="197" t="str">
        <f>IF(CN315&lt;=SMALL(CN$3:CN$1130,1),"MAS PARECIDO","NO")</f>
        <v>NO</v>
      </c>
      <c r="CP315" s="197" t="str">
        <f>IF(CN315&lt;=SMALL(CN$3:CN$1130,5),"SIMILAR","NO")</f>
        <v>NO</v>
      </c>
      <c r="CQ315" s="197" t="str">
        <f t="shared" si="301"/>
        <v>N/A</v>
      </c>
      <c r="CR315" s="197">
        <f t="shared" si="302"/>
        <v>0</v>
      </c>
      <c r="CS315" s="198">
        <f t="shared" si="303"/>
        <v>0</v>
      </c>
      <c r="CT315" s="199">
        <f>IFERROR(SQRT(($E315-$E$1136)^2+($AJ315-$AJ$1136)^2),0)</f>
        <v>0.33468069127683658</v>
      </c>
      <c r="CU315" s="197" t="str">
        <f>IF(CT315&lt;=SMALL(CT$3:CT$1130,1),"MAS PARECIDO","NO")</f>
        <v>NO</v>
      </c>
      <c r="CV315" s="197" t="str">
        <f>IF(CT315&lt;=SMALL(CT$3:CT$1130,5),"SIMILAR","NO")</f>
        <v>NO</v>
      </c>
      <c r="CW315" s="197" t="str">
        <f t="shared" si="304"/>
        <v>N/A</v>
      </c>
      <c r="CX315" s="197">
        <f t="shared" si="305"/>
        <v>0</v>
      </c>
      <c r="CY315" s="198">
        <f t="shared" si="306"/>
        <v>0</v>
      </c>
      <c r="CZ315" s="2" t="s">
        <v>1860</v>
      </c>
      <c r="DA315" s="2" t="s">
        <v>1861</v>
      </c>
      <c r="DB315" s="2">
        <v>0</v>
      </c>
      <c r="DC315" s="2" t="s">
        <v>189</v>
      </c>
    </row>
    <row r="316" spans="1:107">
      <c r="A316" s="24" t="s">
        <v>567</v>
      </c>
      <c r="B316" s="46">
        <v>134997</v>
      </c>
      <c r="C316" s="190">
        <f>(B316-$B$1132)/($B$1133-$B$1132)</f>
        <v>0.15253441832792319</v>
      </c>
      <c r="D316" s="46">
        <v>15000</v>
      </c>
      <c r="E316" s="190">
        <f>(D316-$D$1132)/($D$1133-$D$1132)</f>
        <v>2.9970899126973809E-2</v>
      </c>
      <c r="F316" s="46" t="s">
        <v>53</v>
      </c>
      <c r="G316" s="192">
        <f>VLOOKUP(F316,'DATOS DE SOPORTE'!$Y$5:$Z$8,2,FALSE)</f>
        <v>2</v>
      </c>
      <c r="H316" s="190">
        <f>(G316-$G$1132)/($G$1133-$G$1132)</f>
        <v>0.33333333333333331</v>
      </c>
      <c r="I316" s="50">
        <v>2</v>
      </c>
      <c r="J316" s="200">
        <f t="shared" si="266"/>
        <v>2</v>
      </c>
      <c r="K316" s="190">
        <f>(J316-$J$1132)/($J$1133-$J$1132)</f>
        <v>0.4</v>
      </c>
      <c r="L316" s="193" t="str">
        <f t="shared" si="267"/>
        <v>SI</v>
      </c>
      <c r="M316" s="46" t="s">
        <v>192</v>
      </c>
      <c r="N316" s="192">
        <f t="shared" si="268"/>
        <v>2</v>
      </c>
      <c r="O316" s="190">
        <f>(N316-N$1132)/(N$1133-N$1132)</f>
        <v>1</v>
      </c>
      <c r="P316" s="46" t="s">
        <v>58</v>
      </c>
      <c r="Q316" s="192">
        <f t="shared" si="269"/>
        <v>3</v>
      </c>
      <c r="R316" s="190">
        <f>(Q316-Q$1132)/(Q$1133-Q$1132)</f>
        <v>1</v>
      </c>
      <c r="S316" s="46" t="s">
        <v>194</v>
      </c>
      <c r="T316" s="192">
        <f t="shared" si="270"/>
        <v>1</v>
      </c>
      <c r="U316" s="190">
        <f>(T316-T$1132)/(T$1133-T$1132)</f>
        <v>0</v>
      </c>
      <c r="V316" s="46" t="s">
        <v>62</v>
      </c>
      <c r="W316" s="194">
        <f>VLOOKUP(V316,'DATOS DE SOPORTE'!$S$5:$T$10,2,FALSE)</f>
        <v>1</v>
      </c>
      <c r="X316" s="201">
        <f>(W316-W$1132)/(W$1133-W$1132)</f>
        <v>0</v>
      </c>
      <c r="Y316" s="46" t="s">
        <v>188</v>
      </c>
      <c r="Z316" s="194">
        <f t="shared" si="271"/>
        <v>1</v>
      </c>
      <c r="AA316" s="201">
        <f>(Z316-Z$1132)/(Z$1133-Z$1132)</f>
        <v>0</v>
      </c>
      <c r="AB316" s="46" t="s">
        <v>188</v>
      </c>
      <c r="AC316" s="194">
        <f t="shared" si="272"/>
        <v>1</v>
      </c>
      <c r="AD316" s="201">
        <f>(AC316-AC$1132)/(AC$1133-AC$1132)</f>
        <v>0</v>
      </c>
      <c r="AE316" s="46" t="s">
        <v>188</v>
      </c>
      <c r="AF316" s="194">
        <f t="shared" si="273"/>
        <v>1</v>
      </c>
      <c r="AG316" s="201">
        <f>(AF316-AF$1132)/(AF$1133-AF$1132)</f>
        <v>0</v>
      </c>
      <c r="AH316" s="24" t="s">
        <v>67</v>
      </c>
      <c r="AI316" s="194">
        <f>VLOOKUP(AH316,'DATOS DE SOPORTE'!$V$5:$W$8,2,FALSE)</f>
        <v>1</v>
      </c>
      <c r="AJ316" s="201">
        <f>(AI316-AI$1132)/(AI$1133-AI$1132)</f>
        <v>0</v>
      </c>
      <c r="AK316" s="58" t="str">
        <f t="shared" si="265"/>
        <v>Bueno</v>
      </c>
      <c r="AL316" s="196">
        <f>IFERROR(SQRT(($E316-$E$1136)^2+($C316-$C$1136)^2),0)</f>
        <v>6.0558220363671741E-2</v>
      </c>
      <c r="AM316" s="197" t="str">
        <f>IF(AL316&lt;=SMALL($AL$3:$AL$1130,1),"MAS PARECIDO","NO")</f>
        <v>NO</v>
      </c>
      <c r="AN316" s="197" t="str">
        <f>IF(AL316&lt;=SMALL($AL$3:$AL$1130,5),"SIMILAR","NO")</f>
        <v>NO</v>
      </c>
      <c r="AO316" s="197" t="str">
        <f t="shared" si="274"/>
        <v>N/A</v>
      </c>
      <c r="AP316" s="197">
        <f t="shared" si="275"/>
        <v>0</v>
      </c>
      <c r="AQ316" s="198">
        <f t="shared" si="276"/>
        <v>0</v>
      </c>
      <c r="AR316" s="196">
        <f>IFERROR(SQRT(($E316-$E$1136)^2+($H316-$H$1136)^2),0)</f>
        <v>3.0000900027000808E-2</v>
      </c>
      <c r="AS316" s="197" t="str">
        <f>IF(AR316&lt;=SMALL(AR$3:AR$1130,1),"MAS PARECIDO","NO")</f>
        <v>NO</v>
      </c>
      <c r="AT316" s="197" t="str">
        <f>IF(AR316&lt;=SMALL(AR$3:AR$1130,5),"SIMILAR","NO")</f>
        <v>NO</v>
      </c>
      <c r="AU316" s="197" t="str">
        <f t="shared" si="277"/>
        <v>N/A</v>
      </c>
      <c r="AV316" s="197">
        <f t="shared" si="278"/>
        <v>0</v>
      </c>
      <c r="AW316" s="198">
        <f t="shared" si="279"/>
        <v>0</v>
      </c>
      <c r="AX316" s="199">
        <f>IFERROR(SQRT(($E316-$E$1136)^2+($K316-$K$1136)^2),0)</f>
        <v>0.20223761767393844</v>
      </c>
      <c r="AY316" s="197" t="str">
        <f>IF(AX316&lt;=SMALL(AX$3:AX$1130,1),"MAS PARECIDO","NO")</f>
        <v>NO</v>
      </c>
      <c r="AZ316" s="197" t="str">
        <f>IF(AX316&lt;=SMALL(AX$3:AX$1130,5),"SIMILAR","NO")</f>
        <v>NO</v>
      </c>
      <c r="BA316" s="197" t="str">
        <f t="shared" si="280"/>
        <v>N/A</v>
      </c>
      <c r="BB316" s="197">
        <f t="shared" si="281"/>
        <v>0</v>
      </c>
      <c r="BC316" s="198">
        <f t="shared" si="282"/>
        <v>0</v>
      </c>
      <c r="BD316" s="196">
        <f>IFERROR(SQRT(($E316-$E$1136)^2+($O316-$O$1136)^2),0)</f>
        <v>3.0000900027000808E-2</v>
      </c>
      <c r="BE316" s="197" t="str">
        <f>IF(BD316&lt;=SMALL(BD$3:BD$1130,1),"MAS PARECIDO","NO")</f>
        <v>NO</v>
      </c>
      <c r="BF316" s="197" t="str">
        <f>IF(BD316&lt;=SMALL(BD$3:BD$1130,5),"SIMILAR","NO")</f>
        <v>NO</v>
      </c>
      <c r="BG316" s="197" t="str">
        <f t="shared" si="283"/>
        <v>N/A</v>
      </c>
      <c r="BH316" s="197">
        <f t="shared" si="284"/>
        <v>0</v>
      </c>
      <c r="BI316" s="198">
        <f t="shared" si="285"/>
        <v>0</v>
      </c>
      <c r="BJ316" s="199">
        <f>IFERROR(SQRT(($E316-$E$1136)^2+($R316-$R$1136)^2),0)</f>
        <v>0.50089924536021224</v>
      </c>
      <c r="BK316" s="197" t="str">
        <f>IF(BJ316&lt;=SMALL(BJ$3:BJ$1130,1),"MAS PARECIDO","NO")</f>
        <v>NO</v>
      </c>
      <c r="BL316" s="197" t="str">
        <f>IF(BJ316&lt;=SMALL(BJ$3:BJ$1130,5),"SIMILAR","NO")</f>
        <v>NO</v>
      </c>
      <c r="BM316" s="197" t="str">
        <f t="shared" si="286"/>
        <v>N/A</v>
      </c>
      <c r="BN316" s="197">
        <f t="shared" si="287"/>
        <v>0</v>
      </c>
      <c r="BO316" s="198">
        <f t="shared" si="288"/>
        <v>0</v>
      </c>
      <c r="BP316" s="199">
        <f>IFERROR(SQRT(($E316-$E$1136)^2+($U316-$U$1136)^2),0)</f>
        <v>3.0000900027000808E-2</v>
      </c>
      <c r="BQ316" s="197" t="str">
        <f>IF(BP316&lt;=SMALL(BP$3:BP$1130,1),"MAS PARECIDO","NO")</f>
        <v>NO</v>
      </c>
      <c r="BR316" s="197" t="str">
        <f>IF(BP316&lt;=SMALL(BP$3:BP$1130,5),"SIMILAR","NO")</f>
        <v>NO</v>
      </c>
      <c r="BS316" s="197" t="str">
        <f t="shared" si="289"/>
        <v>N/A</v>
      </c>
      <c r="BT316" s="197">
        <f t="shared" si="290"/>
        <v>0</v>
      </c>
      <c r="BU316" s="198">
        <f t="shared" si="291"/>
        <v>0</v>
      </c>
      <c r="BV316" s="199">
        <f>IFERROR(SQRT(($E316-$E$1136)^2+($X316-$X$1136)^2),0)</f>
        <v>3.0000900027000808E-2</v>
      </c>
      <c r="BW316" s="197" t="str">
        <f>IF(BV316&lt;=SMALL(BV$3:BV$1130,1),"MAS PARECIDO","NO")</f>
        <v>NO</v>
      </c>
      <c r="BX316" s="197" t="str">
        <f>IF(BV316&lt;=SMALL(BV$3:BV$1130,5),"SIMILAR","NO")</f>
        <v>NO</v>
      </c>
      <c r="BY316" s="197" t="str">
        <f t="shared" si="292"/>
        <v>N/A</v>
      </c>
      <c r="BZ316" s="197">
        <f t="shared" si="293"/>
        <v>0</v>
      </c>
      <c r="CA316" s="198">
        <f t="shared" si="294"/>
        <v>0</v>
      </c>
      <c r="CB316" s="199">
        <f>IFERROR(SQRT(($E316-$E$1136)^2+($AA316-$AA$1136)^2),0)</f>
        <v>3.0000900027000808E-2</v>
      </c>
      <c r="CC316" s="197" t="str">
        <f>IF(CB316&lt;=SMALL(CB$3:CB$1130,1),"MAS PARECIDO","NO")</f>
        <v>NO</v>
      </c>
      <c r="CD316" s="197" t="str">
        <f>IF(CB316&lt;=SMALL(CB$3:CB$1130,5),"SIMILAR","NO")</f>
        <v>NO</v>
      </c>
      <c r="CE316" s="197" t="str">
        <f t="shared" si="295"/>
        <v>N/A</v>
      </c>
      <c r="CF316" s="197">
        <f t="shared" si="296"/>
        <v>0</v>
      </c>
      <c r="CG316" s="198">
        <f t="shared" si="297"/>
        <v>0</v>
      </c>
      <c r="CH316" s="199">
        <f>IFERROR(SQRT(($E316-$E$1136)^2+($AD316-$AD$1136)^2),0)</f>
        <v>1.0004499257846093</v>
      </c>
      <c r="CI316" s="197" t="str">
        <f>IF(CH316&lt;=SMALL(CH$3:CH$1130,1),"MAS PARECIDO","NO")</f>
        <v>NO</v>
      </c>
      <c r="CJ316" s="197" t="str">
        <f>IF(CH316&lt;=SMALL(CH$3:CH$1130,5),"SIMILAR","NO")</f>
        <v>NO</v>
      </c>
      <c r="CK316" s="197" t="str">
        <f t="shared" si="298"/>
        <v>N/A</v>
      </c>
      <c r="CL316" s="197">
        <f t="shared" si="299"/>
        <v>0</v>
      </c>
      <c r="CM316" s="198">
        <f t="shared" si="300"/>
        <v>0</v>
      </c>
      <c r="CN316" s="199">
        <f>IFERROR(SQRT(($E316-$E$1136)^2+($AG316-$AG$1136)^2),0)</f>
        <v>1.0004499257846093</v>
      </c>
      <c r="CO316" s="197" t="str">
        <f>IF(CN316&lt;=SMALL(CN$3:CN$1130,1),"MAS PARECIDO","NO")</f>
        <v>NO</v>
      </c>
      <c r="CP316" s="197" t="str">
        <f>IF(CN316&lt;=SMALL(CN$3:CN$1130,5),"SIMILAR","NO")</f>
        <v>NO</v>
      </c>
      <c r="CQ316" s="197" t="str">
        <f t="shared" si="301"/>
        <v>N/A</v>
      </c>
      <c r="CR316" s="197">
        <f t="shared" si="302"/>
        <v>0</v>
      </c>
      <c r="CS316" s="198">
        <f t="shared" si="303"/>
        <v>0</v>
      </c>
      <c r="CT316" s="199">
        <f>IFERROR(SQRT(($E316-$E$1136)^2+($AJ316-$AJ$1136)^2),0)</f>
        <v>3.0000900027000808E-2</v>
      </c>
      <c r="CU316" s="197" t="str">
        <f>IF(CT316&lt;=SMALL(CT$3:CT$1130,1),"MAS PARECIDO","NO")</f>
        <v>NO</v>
      </c>
      <c r="CV316" s="197" t="str">
        <f>IF(CT316&lt;=SMALL(CT$3:CT$1130,5),"SIMILAR","NO")</f>
        <v>NO</v>
      </c>
      <c r="CW316" s="197" t="str">
        <f t="shared" si="304"/>
        <v>N/A</v>
      </c>
      <c r="CX316" s="197">
        <f t="shared" si="305"/>
        <v>0</v>
      </c>
      <c r="CY316" s="198">
        <f t="shared" si="306"/>
        <v>0</v>
      </c>
      <c r="CZ316" s="2" t="s">
        <v>1862</v>
      </c>
      <c r="DA316" s="2" t="s">
        <v>1863</v>
      </c>
      <c r="DB316" s="2">
        <v>0</v>
      </c>
      <c r="DC316" s="2" t="s">
        <v>189</v>
      </c>
    </row>
    <row r="317" spans="1:107">
      <c r="A317" s="24" t="s">
        <v>568</v>
      </c>
      <c r="B317" s="46">
        <v>71967</v>
      </c>
      <c r="C317" s="190">
        <f>(B317-$B$1132)/($B$1133-$B$1132)</f>
        <v>7.8857818903105628E-2</v>
      </c>
      <c r="D317" s="46">
        <v>3500</v>
      </c>
      <c r="E317" s="190">
        <f>(D317-$D$1132)/($D$1133-$D$1132)</f>
        <v>6.9702091062731879E-3</v>
      </c>
      <c r="F317" s="46" t="s">
        <v>191</v>
      </c>
      <c r="G317" s="192">
        <f>VLOOKUP(F317,'DATOS DE SOPORTE'!$Y$5:$Z$8,2,FALSE)</f>
        <v>1</v>
      </c>
      <c r="H317" s="190">
        <f>(G317-$G$1132)/($G$1133-$G$1132)</f>
        <v>0</v>
      </c>
      <c r="I317" s="50">
        <v>0</v>
      </c>
      <c r="J317" s="200">
        <f t="shared" si="266"/>
        <v>0</v>
      </c>
      <c r="K317" s="190">
        <f>(J317-$J$1132)/($J$1133-$J$1132)</f>
        <v>0</v>
      </c>
      <c r="L317" s="193" t="str">
        <f t="shared" si="267"/>
        <v>NO</v>
      </c>
      <c r="M317" s="46" t="s">
        <v>192</v>
      </c>
      <c r="N317" s="192">
        <f t="shared" si="268"/>
        <v>2</v>
      </c>
      <c r="O317" s="190">
        <f>(N317-N$1132)/(N$1133-N$1132)</f>
        <v>1</v>
      </c>
      <c r="P317" s="46" t="s">
        <v>193</v>
      </c>
      <c r="Q317" s="192">
        <f t="shared" si="269"/>
        <v>2</v>
      </c>
      <c r="R317" s="190">
        <f>(Q317-Q$1132)/(Q$1133-Q$1132)</f>
        <v>0.5</v>
      </c>
      <c r="S317" s="46" t="s">
        <v>194</v>
      </c>
      <c r="T317" s="192">
        <f t="shared" si="270"/>
        <v>1</v>
      </c>
      <c r="U317" s="190">
        <f>(T317-T$1132)/(T$1133-T$1132)</f>
        <v>0</v>
      </c>
      <c r="V317" s="46" t="s">
        <v>212</v>
      </c>
      <c r="W317" s="194">
        <f>VLOOKUP(V317,'DATOS DE SOPORTE'!$S$5:$T$10,2,FALSE)</f>
        <v>3</v>
      </c>
      <c r="X317" s="201">
        <f>(W317-W$1132)/(W$1133-W$1132)</f>
        <v>0.4</v>
      </c>
      <c r="Y317" s="46" t="s">
        <v>188</v>
      </c>
      <c r="Z317" s="194">
        <f t="shared" si="271"/>
        <v>1</v>
      </c>
      <c r="AA317" s="201">
        <f>(Z317-Z$1132)/(Z$1133-Z$1132)</f>
        <v>0</v>
      </c>
      <c r="AB317" s="46" t="s">
        <v>136</v>
      </c>
      <c r="AC317" s="194">
        <f t="shared" si="272"/>
        <v>2</v>
      </c>
      <c r="AD317" s="201">
        <f>(AC317-AC$1132)/(AC$1133-AC$1132)</f>
        <v>1</v>
      </c>
      <c r="AE317" s="46" t="s">
        <v>136</v>
      </c>
      <c r="AF317" s="194">
        <f t="shared" si="273"/>
        <v>2</v>
      </c>
      <c r="AG317" s="201">
        <f>(AF317-AF$1132)/(AF$1133-AF$1132)</f>
        <v>1</v>
      </c>
      <c r="AH317" s="24" t="s">
        <v>67</v>
      </c>
      <c r="AI317" s="194">
        <f>VLOOKUP(AH317,'DATOS DE SOPORTE'!$V$5:$W$8,2,FALSE)</f>
        <v>1</v>
      </c>
      <c r="AJ317" s="201">
        <f>(AI317-AI$1132)/(AI$1133-AI$1132)</f>
        <v>0</v>
      </c>
      <c r="AK317" s="58" t="str">
        <f t="shared" si="265"/>
        <v>Bueno</v>
      </c>
      <c r="AL317" s="196">
        <f>IFERROR(SQRT(($E317-$E$1136)^2+($C317-$C$1136)^2),0)</f>
        <v>0.12647507474765829</v>
      </c>
      <c r="AM317" s="197" t="str">
        <f>IF(AL317&lt;=SMALL($AL$3:$AL$1130,1),"MAS PARECIDO","NO")</f>
        <v>NO</v>
      </c>
      <c r="AN317" s="197" t="str">
        <f>IF(AL317&lt;=SMALL($AL$3:$AL$1130,5),"SIMILAR","NO")</f>
        <v>NO</v>
      </c>
      <c r="AO317" s="197" t="str">
        <f t="shared" si="274"/>
        <v>N/A</v>
      </c>
      <c r="AP317" s="197">
        <f t="shared" si="275"/>
        <v>0</v>
      </c>
      <c r="AQ317" s="198">
        <f t="shared" si="276"/>
        <v>0</v>
      </c>
      <c r="AR317" s="196">
        <f>IFERROR(SQRT(($E317-$E$1136)^2+($H317-$H$1136)^2),0)</f>
        <v>0.33340682964097096</v>
      </c>
      <c r="AS317" s="197" t="str">
        <f>IF(AR317&lt;=SMALL(AR$3:AR$1130,1),"MAS PARECIDO","NO")</f>
        <v>NO</v>
      </c>
      <c r="AT317" s="197" t="str">
        <f>IF(AR317&lt;=SMALL(AR$3:AR$1130,5),"SIMILAR","NO")</f>
        <v>NO</v>
      </c>
      <c r="AU317" s="197" t="str">
        <f t="shared" si="277"/>
        <v>N/A</v>
      </c>
      <c r="AV317" s="197">
        <f t="shared" si="278"/>
        <v>0</v>
      </c>
      <c r="AW317" s="198">
        <f t="shared" si="279"/>
        <v>0</v>
      </c>
      <c r="AX317" s="199">
        <f>IFERROR(SQRT(($E317-$E$1136)^2+($K317-$K$1136)^2),0)</f>
        <v>0.20012246985316845</v>
      </c>
      <c r="AY317" s="197" t="str">
        <f>IF(AX317&lt;=SMALL(AX$3:AX$1130,1),"MAS PARECIDO","NO")</f>
        <v>NO</v>
      </c>
      <c r="AZ317" s="197" t="str">
        <f>IF(AX317&lt;=SMALL(AX$3:AX$1130,5),"SIMILAR","NO")</f>
        <v>NO</v>
      </c>
      <c r="BA317" s="197" t="str">
        <f t="shared" si="280"/>
        <v>N/A</v>
      </c>
      <c r="BB317" s="197">
        <f t="shared" si="281"/>
        <v>0</v>
      </c>
      <c r="BC317" s="198">
        <f t="shared" si="282"/>
        <v>0</v>
      </c>
      <c r="BD317" s="196">
        <f>IFERROR(SQRT(($E317-$E$1136)^2+($O317-$O$1136)^2),0)</f>
        <v>7.0002100063001884E-3</v>
      </c>
      <c r="BE317" s="197" t="str">
        <f>IF(BD317&lt;=SMALL(BD$3:BD$1130,1),"MAS PARECIDO","NO")</f>
        <v>NO</v>
      </c>
      <c r="BF317" s="197" t="str">
        <f>IF(BD317&lt;=SMALL(BD$3:BD$1130,5),"SIMILAR","NO")</f>
        <v>NO</v>
      </c>
      <c r="BG317" s="197" t="str">
        <f t="shared" si="283"/>
        <v>N/A</v>
      </c>
      <c r="BH317" s="197">
        <f t="shared" si="284"/>
        <v>0</v>
      </c>
      <c r="BI317" s="198">
        <f t="shared" si="285"/>
        <v>0</v>
      </c>
      <c r="BJ317" s="199">
        <f>IFERROR(SQRT(($E317-$E$1136)^2+($R317-$R$1136)^2),0)</f>
        <v>7.0002100063001884E-3</v>
      </c>
      <c r="BK317" s="197" t="str">
        <f>IF(BJ317&lt;=SMALL(BJ$3:BJ$1130,1),"MAS PARECIDO","NO")</f>
        <v>NO</v>
      </c>
      <c r="BL317" s="197" t="str">
        <f>IF(BJ317&lt;=SMALL(BJ$3:BJ$1130,5),"SIMILAR","NO")</f>
        <v>NO</v>
      </c>
      <c r="BM317" s="197" t="str">
        <f t="shared" si="286"/>
        <v>N/A</v>
      </c>
      <c r="BN317" s="197">
        <f t="shared" si="287"/>
        <v>0</v>
      </c>
      <c r="BO317" s="198">
        <f t="shared" si="288"/>
        <v>0</v>
      </c>
      <c r="BP317" s="199">
        <f>IFERROR(SQRT(($E317-$E$1136)^2+($U317-$U$1136)^2),0)</f>
        <v>7.0002100063001884E-3</v>
      </c>
      <c r="BQ317" s="197" t="str">
        <f>IF(BP317&lt;=SMALL(BP$3:BP$1130,1),"MAS PARECIDO","NO")</f>
        <v>NO</v>
      </c>
      <c r="BR317" s="197" t="str">
        <f>IF(BP317&lt;=SMALL(BP$3:BP$1130,5),"SIMILAR","NO")</f>
        <v>NO</v>
      </c>
      <c r="BS317" s="197" t="str">
        <f t="shared" si="289"/>
        <v>N/A</v>
      </c>
      <c r="BT317" s="197">
        <f t="shared" si="290"/>
        <v>0</v>
      </c>
      <c r="BU317" s="198">
        <f t="shared" si="291"/>
        <v>0</v>
      </c>
      <c r="BV317" s="199">
        <f>IFERROR(SQRT(($E317-$E$1136)^2+($X317-$X$1136)^2),0)</f>
        <v>0.40006124898586759</v>
      </c>
      <c r="BW317" s="197" t="str">
        <f>IF(BV317&lt;=SMALL(BV$3:BV$1130,1),"MAS PARECIDO","NO")</f>
        <v>NO</v>
      </c>
      <c r="BX317" s="197" t="str">
        <f>IF(BV317&lt;=SMALL(BV$3:BV$1130,5),"SIMILAR","NO")</f>
        <v>NO</v>
      </c>
      <c r="BY317" s="197" t="str">
        <f t="shared" si="292"/>
        <v>N/A</v>
      </c>
      <c r="BZ317" s="197">
        <f t="shared" si="293"/>
        <v>0</v>
      </c>
      <c r="CA317" s="198">
        <f t="shared" si="294"/>
        <v>0</v>
      </c>
      <c r="CB317" s="199">
        <f>IFERROR(SQRT(($E317-$E$1136)^2+($AA317-$AA$1136)^2),0)</f>
        <v>7.0002100063001884E-3</v>
      </c>
      <c r="CC317" s="197" t="str">
        <f>IF(CB317&lt;=SMALL(CB$3:CB$1130,1),"MAS PARECIDO","NO")</f>
        <v>NO</v>
      </c>
      <c r="CD317" s="197" t="str">
        <f>IF(CB317&lt;=SMALL(CB$3:CB$1130,5),"SIMILAR","NO")</f>
        <v>NO</v>
      </c>
      <c r="CE317" s="197" t="str">
        <f t="shared" si="295"/>
        <v>N/A</v>
      </c>
      <c r="CF317" s="197">
        <f t="shared" si="296"/>
        <v>0</v>
      </c>
      <c r="CG317" s="198">
        <f t="shared" si="297"/>
        <v>0</v>
      </c>
      <c r="CH317" s="199">
        <f>IFERROR(SQRT(($E317-$E$1136)^2+($AD317-$AD$1136)^2),0)</f>
        <v>7.0002100063001884E-3</v>
      </c>
      <c r="CI317" s="197" t="str">
        <f>IF(CH317&lt;=SMALL(CH$3:CH$1130,1),"MAS PARECIDO","NO")</f>
        <v>NO</v>
      </c>
      <c r="CJ317" s="197" t="str">
        <f>IF(CH317&lt;=SMALL(CH$3:CH$1130,5),"SIMILAR","NO")</f>
        <v>NO</v>
      </c>
      <c r="CK317" s="197" t="str">
        <f t="shared" si="298"/>
        <v>N/A</v>
      </c>
      <c r="CL317" s="197">
        <f t="shared" si="299"/>
        <v>0</v>
      </c>
      <c r="CM317" s="198">
        <f t="shared" si="300"/>
        <v>0</v>
      </c>
      <c r="CN317" s="199">
        <f>IFERROR(SQRT(($E317-$E$1136)^2+($AG317-$AG$1136)^2),0)</f>
        <v>7.0002100063001884E-3</v>
      </c>
      <c r="CO317" s="197" t="str">
        <f>IF(CN317&lt;=SMALL(CN$3:CN$1130,1),"MAS PARECIDO","NO")</f>
        <v>NO</v>
      </c>
      <c r="CP317" s="197" t="str">
        <f>IF(CN317&lt;=SMALL(CN$3:CN$1130,5),"SIMILAR","NO")</f>
        <v>NO</v>
      </c>
      <c r="CQ317" s="197" t="str">
        <f t="shared" si="301"/>
        <v>N/A</v>
      </c>
      <c r="CR317" s="197">
        <f t="shared" si="302"/>
        <v>0</v>
      </c>
      <c r="CS317" s="198">
        <f t="shared" si="303"/>
        <v>0</v>
      </c>
      <c r="CT317" s="199">
        <f>IFERROR(SQRT(($E317-$E$1136)^2+($AJ317-$AJ$1136)^2),0)</f>
        <v>7.0002100063001884E-3</v>
      </c>
      <c r="CU317" s="197" t="str">
        <f>IF(CT317&lt;=SMALL(CT$3:CT$1130,1),"MAS PARECIDO","NO")</f>
        <v>NO</v>
      </c>
      <c r="CV317" s="197" t="str">
        <f>IF(CT317&lt;=SMALL(CT$3:CT$1130,5),"SIMILAR","NO")</f>
        <v>NO</v>
      </c>
      <c r="CW317" s="197" t="str">
        <f t="shared" si="304"/>
        <v>N/A</v>
      </c>
      <c r="CX317" s="197">
        <f t="shared" si="305"/>
        <v>0</v>
      </c>
      <c r="CY317" s="198">
        <f t="shared" si="306"/>
        <v>0</v>
      </c>
      <c r="CZ317" s="2" t="s">
        <v>1864</v>
      </c>
      <c r="DA317" s="2" t="s">
        <v>1865</v>
      </c>
      <c r="DB317" s="2">
        <v>0</v>
      </c>
      <c r="DC317" s="2" t="s">
        <v>189</v>
      </c>
    </row>
    <row r="318" spans="1:107">
      <c r="A318" s="24" t="s">
        <v>569</v>
      </c>
      <c r="B318" s="46">
        <v>57933</v>
      </c>
      <c r="C318" s="190">
        <f>(B318-$B$1132)/($B$1133-$B$1132)</f>
        <v>6.2453290958826894E-2</v>
      </c>
      <c r="D318" s="46">
        <v>8000</v>
      </c>
      <c r="E318" s="190">
        <f>(D318-$D$1132)/($D$1133-$D$1132)</f>
        <v>1.597047911437343E-2</v>
      </c>
      <c r="F318" s="46" t="s">
        <v>187</v>
      </c>
      <c r="G318" s="192">
        <f>VLOOKUP(F318,'DATOS DE SOPORTE'!$Y$5:$Z$8,2,FALSE)</f>
        <v>4</v>
      </c>
      <c r="H318" s="190">
        <f>(G318-$G$1132)/($G$1133-$G$1132)</f>
        <v>1</v>
      </c>
      <c r="I318" s="50">
        <v>1</v>
      </c>
      <c r="J318" s="200">
        <f t="shared" si="266"/>
        <v>1</v>
      </c>
      <c r="K318" s="190">
        <f>(J318-$J$1132)/($J$1133-$J$1132)</f>
        <v>0.2</v>
      </c>
      <c r="L318" s="193" t="str">
        <f t="shared" si="267"/>
        <v>SI</v>
      </c>
      <c r="M318" s="46" t="s">
        <v>192</v>
      </c>
      <c r="N318" s="192">
        <f t="shared" si="268"/>
        <v>2</v>
      </c>
      <c r="O318" s="190">
        <f>(N318-N$1132)/(N$1133-N$1132)</f>
        <v>1</v>
      </c>
      <c r="P318" s="46" t="s">
        <v>196</v>
      </c>
      <c r="Q318" s="192">
        <f t="shared" si="269"/>
        <v>1</v>
      </c>
      <c r="R318" s="190">
        <f>(Q318-Q$1132)/(Q$1133-Q$1132)</f>
        <v>0</v>
      </c>
      <c r="S318" s="46" t="s">
        <v>60</v>
      </c>
      <c r="T318" s="192">
        <f t="shared" si="270"/>
        <v>2</v>
      </c>
      <c r="U318" s="190">
        <f>(T318-T$1132)/(T$1133-T$1132)</f>
        <v>1</v>
      </c>
      <c r="V318" s="46" t="s">
        <v>62</v>
      </c>
      <c r="W318" s="194">
        <f>VLOOKUP(V318,'DATOS DE SOPORTE'!$S$5:$T$10,2,FALSE)</f>
        <v>1</v>
      </c>
      <c r="X318" s="201">
        <f>(W318-W$1132)/(W$1133-W$1132)</f>
        <v>0</v>
      </c>
      <c r="Y318" s="46" t="s">
        <v>188</v>
      </c>
      <c r="Z318" s="194">
        <f t="shared" si="271"/>
        <v>1</v>
      </c>
      <c r="AA318" s="201">
        <f>(Z318-Z$1132)/(Z$1133-Z$1132)</f>
        <v>0</v>
      </c>
      <c r="AB318" s="46" t="s">
        <v>188</v>
      </c>
      <c r="AC318" s="194">
        <f t="shared" si="272"/>
        <v>1</v>
      </c>
      <c r="AD318" s="201">
        <f>(AC318-AC$1132)/(AC$1133-AC$1132)</f>
        <v>0</v>
      </c>
      <c r="AE318" s="46" t="s">
        <v>188</v>
      </c>
      <c r="AF318" s="194">
        <f t="shared" si="273"/>
        <v>1</v>
      </c>
      <c r="AG318" s="201">
        <f>(AF318-AF$1132)/(AF$1133-AF$1132)</f>
        <v>0</v>
      </c>
      <c r="AH318" s="24" t="s">
        <v>67</v>
      </c>
      <c r="AI318" s="194">
        <f>VLOOKUP(AH318,'DATOS DE SOPORTE'!$V$5:$W$8,2,FALSE)</f>
        <v>1</v>
      </c>
      <c r="AJ318" s="201">
        <f>(AI318-AI$1132)/(AI$1133-AI$1132)</f>
        <v>0</v>
      </c>
      <c r="AK318" s="58" t="str">
        <f t="shared" si="265"/>
        <v>Muy malo</v>
      </c>
      <c r="AL318" s="196">
        <f>IFERROR(SQRT(($E318-$E$1136)^2+($C318-$C$1136)^2),0)</f>
        <v>0.14358005590601028</v>
      </c>
      <c r="AM318" s="197" t="str">
        <f>IF(AL318&lt;=SMALL($AL$3:$AL$1130,1),"MAS PARECIDO","NO")</f>
        <v>NO</v>
      </c>
      <c r="AN318" s="197" t="str">
        <f>IF(AL318&lt;=SMALL($AL$3:$AL$1130,5),"SIMILAR","NO")</f>
        <v>NO</v>
      </c>
      <c r="AO318" s="197" t="str">
        <f t="shared" si="274"/>
        <v>N/A</v>
      </c>
      <c r="AP318" s="197">
        <f t="shared" si="275"/>
        <v>0</v>
      </c>
      <c r="AQ318" s="198">
        <f t="shared" si="276"/>
        <v>0</v>
      </c>
      <c r="AR318" s="196">
        <f>IFERROR(SQRT(($E318-$E$1136)^2+($H318-$H$1136)^2),0)</f>
        <v>0.66685865054382831</v>
      </c>
      <c r="AS318" s="197" t="str">
        <f>IF(AR318&lt;=SMALL(AR$3:AR$1130,1),"MAS PARECIDO","NO")</f>
        <v>NO</v>
      </c>
      <c r="AT318" s="197" t="str">
        <f>IF(AR318&lt;=SMALL(AR$3:AR$1130,5),"SIMILAR","NO")</f>
        <v>NO</v>
      </c>
      <c r="AU318" s="197" t="str">
        <f t="shared" si="277"/>
        <v>N/A</v>
      </c>
      <c r="AV318" s="197">
        <f t="shared" si="278"/>
        <v>0</v>
      </c>
      <c r="AW318" s="198">
        <f t="shared" si="279"/>
        <v>0</v>
      </c>
      <c r="AX318" s="199">
        <f>IFERROR(SQRT(($E318-$E$1136)^2+($K318-$K$1136)^2),0)</f>
        <v>1.600048001440043E-2</v>
      </c>
      <c r="AY318" s="197" t="str">
        <f>IF(AX318&lt;=SMALL(AX$3:AX$1130,1),"MAS PARECIDO","NO")</f>
        <v>NO</v>
      </c>
      <c r="AZ318" s="197" t="str">
        <f>IF(AX318&lt;=SMALL(AX$3:AX$1130,5),"SIMILAR","NO")</f>
        <v>NO</v>
      </c>
      <c r="BA318" s="197" t="str">
        <f t="shared" si="280"/>
        <v>N/A</v>
      </c>
      <c r="BB318" s="197">
        <f t="shared" si="281"/>
        <v>0</v>
      </c>
      <c r="BC318" s="198">
        <f t="shared" si="282"/>
        <v>0</v>
      </c>
      <c r="BD318" s="196">
        <f>IFERROR(SQRT(($E318-$E$1136)^2+($O318-$O$1136)^2),0)</f>
        <v>1.600048001440043E-2</v>
      </c>
      <c r="BE318" s="197" t="str">
        <f>IF(BD318&lt;=SMALL(BD$3:BD$1130,1),"MAS PARECIDO","NO")</f>
        <v>NO</v>
      </c>
      <c r="BF318" s="197" t="str">
        <f>IF(BD318&lt;=SMALL(BD$3:BD$1130,5),"SIMILAR","NO")</f>
        <v>NO</v>
      </c>
      <c r="BG318" s="197" t="str">
        <f t="shared" si="283"/>
        <v>N/A</v>
      </c>
      <c r="BH318" s="197">
        <f t="shared" si="284"/>
        <v>0</v>
      </c>
      <c r="BI318" s="198">
        <f t="shared" si="285"/>
        <v>0</v>
      </c>
      <c r="BJ318" s="199">
        <f>IFERROR(SQRT(($E318-$E$1136)^2+($R318-$R$1136)^2),0)</f>
        <v>0.50025594985036537</v>
      </c>
      <c r="BK318" s="197" t="str">
        <f>IF(BJ318&lt;=SMALL(BJ$3:BJ$1130,1),"MAS PARECIDO","NO")</f>
        <v>NO</v>
      </c>
      <c r="BL318" s="197" t="str">
        <f>IF(BJ318&lt;=SMALL(BJ$3:BJ$1130,5),"SIMILAR","NO")</f>
        <v>NO</v>
      </c>
      <c r="BM318" s="197" t="str">
        <f t="shared" si="286"/>
        <v>N/A</v>
      </c>
      <c r="BN318" s="197">
        <f t="shared" si="287"/>
        <v>0</v>
      </c>
      <c r="BO318" s="198">
        <f t="shared" si="288"/>
        <v>0</v>
      </c>
      <c r="BP318" s="199">
        <f>IFERROR(SQRT(($E318-$E$1136)^2+($U318-$U$1136)^2),0)</f>
        <v>1.0001279994884111</v>
      </c>
      <c r="BQ318" s="197" t="str">
        <f>IF(BP318&lt;=SMALL(BP$3:BP$1130,1),"MAS PARECIDO","NO")</f>
        <v>NO</v>
      </c>
      <c r="BR318" s="197" t="str">
        <f>IF(BP318&lt;=SMALL(BP$3:BP$1130,5),"SIMILAR","NO")</f>
        <v>NO</v>
      </c>
      <c r="BS318" s="197" t="str">
        <f t="shared" si="289"/>
        <v>N/A</v>
      </c>
      <c r="BT318" s="197">
        <f t="shared" si="290"/>
        <v>0</v>
      </c>
      <c r="BU318" s="198">
        <f t="shared" si="291"/>
        <v>0</v>
      </c>
      <c r="BV318" s="199">
        <f>IFERROR(SQRT(($E318-$E$1136)^2+($X318-$X$1136)^2),0)</f>
        <v>1.600048001440043E-2</v>
      </c>
      <c r="BW318" s="197" t="str">
        <f>IF(BV318&lt;=SMALL(BV$3:BV$1130,1),"MAS PARECIDO","NO")</f>
        <v>NO</v>
      </c>
      <c r="BX318" s="197" t="str">
        <f>IF(BV318&lt;=SMALL(BV$3:BV$1130,5),"SIMILAR","NO")</f>
        <v>NO</v>
      </c>
      <c r="BY318" s="197" t="str">
        <f t="shared" si="292"/>
        <v>N/A</v>
      </c>
      <c r="BZ318" s="197">
        <f t="shared" si="293"/>
        <v>0</v>
      </c>
      <c r="CA318" s="198">
        <f t="shared" si="294"/>
        <v>0</v>
      </c>
      <c r="CB318" s="199">
        <f>IFERROR(SQRT(($E318-$E$1136)^2+($AA318-$AA$1136)^2),0)</f>
        <v>1.600048001440043E-2</v>
      </c>
      <c r="CC318" s="197" t="str">
        <f>IF(CB318&lt;=SMALL(CB$3:CB$1130,1),"MAS PARECIDO","NO")</f>
        <v>NO</v>
      </c>
      <c r="CD318" s="197" t="str">
        <f>IF(CB318&lt;=SMALL(CB$3:CB$1130,5),"SIMILAR","NO")</f>
        <v>NO</v>
      </c>
      <c r="CE318" s="197" t="str">
        <f t="shared" si="295"/>
        <v>N/A</v>
      </c>
      <c r="CF318" s="197">
        <f t="shared" si="296"/>
        <v>0</v>
      </c>
      <c r="CG318" s="198">
        <f t="shared" si="297"/>
        <v>0</v>
      </c>
      <c r="CH318" s="199">
        <f>IFERROR(SQRT(($E318-$E$1136)^2+($AD318-$AD$1136)^2),0)</f>
        <v>1.0001279994884111</v>
      </c>
      <c r="CI318" s="197" t="str">
        <f>IF(CH318&lt;=SMALL(CH$3:CH$1130,1),"MAS PARECIDO","NO")</f>
        <v>NO</v>
      </c>
      <c r="CJ318" s="197" t="str">
        <f>IF(CH318&lt;=SMALL(CH$3:CH$1130,5),"SIMILAR","NO")</f>
        <v>NO</v>
      </c>
      <c r="CK318" s="197" t="str">
        <f t="shared" si="298"/>
        <v>N/A</v>
      </c>
      <c r="CL318" s="197">
        <f t="shared" si="299"/>
        <v>0</v>
      </c>
      <c r="CM318" s="198">
        <f t="shared" si="300"/>
        <v>0</v>
      </c>
      <c r="CN318" s="199">
        <f>IFERROR(SQRT(($E318-$E$1136)^2+($AG318-$AG$1136)^2),0)</f>
        <v>1.0001279994884111</v>
      </c>
      <c r="CO318" s="197" t="str">
        <f>IF(CN318&lt;=SMALL(CN$3:CN$1130,1),"MAS PARECIDO","NO")</f>
        <v>NO</v>
      </c>
      <c r="CP318" s="197" t="str">
        <f>IF(CN318&lt;=SMALL(CN$3:CN$1130,5),"SIMILAR","NO")</f>
        <v>NO</v>
      </c>
      <c r="CQ318" s="197" t="str">
        <f t="shared" si="301"/>
        <v>N/A</v>
      </c>
      <c r="CR318" s="197">
        <f t="shared" si="302"/>
        <v>0</v>
      </c>
      <c r="CS318" s="198">
        <f t="shared" si="303"/>
        <v>0</v>
      </c>
      <c r="CT318" s="199">
        <f>IFERROR(SQRT(($E318-$E$1136)^2+($AJ318-$AJ$1136)^2),0)</f>
        <v>1.600048001440043E-2</v>
      </c>
      <c r="CU318" s="197" t="str">
        <f>IF(CT318&lt;=SMALL(CT$3:CT$1130,1),"MAS PARECIDO","NO")</f>
        <v>NO</v>
      </c>
      <c r="CV318" s="197" t="str">
        <f>IF(CT318&lt;=SMALL(CT$3:CT$1130,5),"SIMILAR","NO")</f>
        <v>NO</v>
      </c>
      <c r="CW318" s="197" t="str">
        <f t="shared" si="304"/>
        <v>N/A</v>
      </c>
      <c r="CX318" s="197">
        <f t="shared" si="305"/>
        <v>0</v>
      </c>
      <c r="CY318" s="198">
        <f t="shared" si="306"/>
        <v>0</v>
      </c>
      <c r="CZ318" s="2" t="s">
        <v>1866</v>
      </c>
      <c r="DA318" s="2" t="s">
        <v>1867</v>
      </c>
      <c r="DB318" s="2">
        <v>6</v>
      </c>
      <c r="DC318" s="2" t="s">
        <v>319</v>
      </c>
    </row>
    <row r="319" spans="1:107">
      <c r="A319" s="24" t="s">
        <v>570</v>
      </c>
      <c r="B319" s="46">
        <v>55924</v>
      </c>
      <c r="C319" s="190">
        <f>(B319-$B$1132)/($B$1133-$B$1132)</f>
        <v>6.0104944326358885E-2</v>
      </c>
      <c r="D319" s="46"/>
      <c r="E319" s="190">
        <f>(D319-$D$1132)/($D$1133-$D$1132)</f>
        <v>-3.0000900027000811E-5</v>
      </c>
      <c r="F319" s="46" t="s">
        <v>203</v>
      </c>
      <c r="G319" s="192">
        <f>VLOOKUP(F319,'DATOS DE SOPORTE'!$Y$5:$Z$8,2,FALSE)</f>
        <v>3</v>
      </c>
      <c r="H319" s="190">
        <f>(G319-$G$1132)/($G$1133-$G$1132)</f>
        <v>0.66666666666666663</v>
      </c>
      <c r="I319" s="50">
        <v>0</v>
      </c>
      <c r="J319" s="200">
        <f t="shared" si="266"/>
        <v>0</v>
      </c>
      <c r="K319" s="190">
        <f>(J319-$J$1132)/($J$1133-$J$1132)</f>
        <v>0</v>
      </c>
      <c r="L319" s="193" t="str">
        <f t="shared" si="267"/>
        <v>NO</v>
      </c>
      <c r="M319" s="46" t="s">
        <v>192</v>
      </c>
      <c r="N319" s="192">
        <f t="shared" si="268"/>
        <v>2</v>
      </c>
      <c r="O319" s="190">
        <f>(N319-N$1132)/(N$1133-N$1132)</f>
        <v>1</v>
      </c>
      <c r="P319" s="46" t="s">
        <v>196</v>
      </c>
      <c r="Q319" s="192">
        <f t="shared" si="269"/>
        <v>1</v>
      </c>
      <c r="R319" s="190">
        <f>(Q319-Q$1132)/(Q$1133-Q$1132)</f>
        <v>0</v>
      </c>
      <c r="S319" s="46" t="s">
        <v>60</v>
      </c>
      <c r="T319" s="192">
        <f t="shared" si="270"/>
        <v>2</v>
      </c>
      <c r="U319" s="190">
        <f>(T319-T$1132)/(T$1133-T$1132)</f>
        <v>1</v>
      </c>
      <c r="V319" s="46" t="s">
        <v>62</v>
      </c>
      <c r="W319" s="194">
        <f>VLOOKUP(V319,'DATOS DE SOPORTE'!$S$5:$T$10,2,FALSE)</f>
        <v>1</v>
      </c>
      <c r="X319" s="201">
        <f>(W319-W$1132)/(W$1133-W$1132)</f>
        <v>0</v>
      </c>
      <c r="Y319" s="46" t="s">
        <v>188</v>
      </c>
      <c r="Z319" s="194">
        <f t="shared" si="271"/>
        <v>1</v>
      </c>
      <c r="AA319" s="201">
        <f>(Z319-Z$1132)/(Z$1133-Z$1132)</f>
        <v>0</v>
      </c>
      <c r="AB319" s="46" t="s">
        <v>188</v>
      </c>
      <c r="AC319" s="194">
        <f t="shared" si="272"/>
        <v>1</v>
      </c>
      <c r="AD319" s="201">
        <f>(AC319-AC$1132)/(AC$1133-AC$1132)</f>
        <v>0</v>
      </c>
      <c r="AE319" s="46" t="s">
        <v>188</v>
      </c>
      <c r="AF319" s="194">
        <f t="shared" si="273"/>
        <v>1</v>
      </c>
      <c r="AG319" s="201">
        <f>(AF319-AF$1132)/(AF$1133-AF$1132)</f>
        <v>0</v>
      </c>
      <c r="AH319" s="24" t="s">
        <v>67</v>
      </c>
      <c r="AI319" s="194">
        <f>VLOOKUP(AH319,'DATOS DE SOPORTE'!$V$5:$W$8,2,FALSE)</f>
        <v>1</v>
      </c>
      <c r="AJ319" s="201">
        <f>(AI319-AI$1132)/(AI$1133-AI$1132)</f>
        <v>0</v>
      </c>
      <c r="AK319" s="58" t="str">
        <f t="shared" si="265"/>
        <v>Regular</v>
      </c>
      <c r="AL319" s="196">
        <f>IFERROR(SQRT(($E319-$E$1136)^2+($C319-$C$1136)^2),0)</f>
        <v>0.1450340750473372</v>
      </c>
      <c r="AM319" s="197" t="str">
        <f>IF(AL319&lt;=SMALL($AL$3:$AL$1130,1),"MAS PARECIDO","NO")</f>
        <v>NO</v>
      </c>
      <c r="AN319" s="197" t="str">
        <f>IF(AL319&lt;=SMALL($AL$3:$AL$1130,5),"SIMILAR","NO")</f>
        <v>NO</v>
      </c>
      <c r="AO319" s="197" t="str">
        <f t="shared" si="274"/>
        <v>N/A</v>
      </c>
      <c r="AP319" s="197">
        <f t="shared" si="275"/>
        <v>0</v>
      </c>
      <c r="AQ319" s="198">
        <f t="shared" si="276"/>
        <v>0</v>
      </c>
      <c r="AR319" s="196">
        <f>IFERROR(SQRT(($E319-$E$1136)^2+($H319-$H$1136)^2),0)</f>
        <v>0.33333333333333331</v>
      </c>
      <c r="AS319" s="197" t="str">
        <f>IF(AR319&lt;=SMALL(AR$3:AR$1130,1),"MAS PARECIDO","NO")</f>
        <v>NO</v>
      </c>
      <c r="AT319" s="197" t="str">
        <f>IF(AR319&lt;=SMALL(AR$3:AR$1130,5),"SIMILAR","NO")</f>
        <v>NO</v>
      </c>
      <c r="AU319" s="197" t="str">
        <f t="shared" si="277"/>
        <v>N/A</v>
      </c>
      <c r="AV319" s="197">
        <f t="shared" si="278"/>
        <v>0</v>
      </c>
      <c r="AW319" s="198">
        <f t="shared" si="279"/>
        <v>0</v>
      </c>
      <c r="AX319" s="199">
        <f>IFERROR(SQRT(($E319-$E$1136)^2+($K319-$K$1136)^2),0)</f>
        <v>0.2</v>
      </c>
      <c r="AY319" s="197" t="str">
        <f>IF(AX319&lt;=SMALL(AX$3:AX$1130,1),"MAS PARECIDO","NO")</f>
        <v>NO</v>
      </c>
      <c r="AZ319" s="197" t="str">
        <f>IF(AX319&lt;=SMALL(AX$3:AX$1130,5),"SIMILAR","NO")</f>
        <v>NO</v>
      </c>
      <c r="BA319" s="197" t="str">
        <f t="shared" si="280"/>
        <v>N/A</v>
      </c>
      <c r="BB319" s="197">
        <f t="shared" si="281"/>
        <v>0</v>
      </c>
      <c r="BC319" s="198">
        <f t="shared" si="282"/>
        <v>0</v>
      </c>
      <c r="BD319" s="196">
        <f>IFERROR(SQRT(($E319-$E$1136)^2+($O319-$O$1136)^2),0)</f>
        <v>0</v>
      </c>
      <c r="BE319" s="197" t="str">
        <f>IF(BD319&lt;=SMALL(BD$3:BD$1130,1),"MAS PARECIDO","NO")</f>
        <v>MAS PARECIDO</v>
      </c>
      <c r="BF319" s="197" t="str">
        <f>IF(BD319&lt;=SMALL(BD$3:BD$1130,5),"SIMILAR","NO")</f>
        <v>SIMILAR</v>
      </c>
      <c r="BG319" s="197" t="str">
        <f t="shared" si="283"/>
        <v>Regular</v>
      </c>
      <c r="BH319" s="197">
        <f t="shared" si="284"/>
        <v>1</v>
      </c>
      <c r="BI319" s="198">
        <f t="shared" si="285"/>
        <v>55924</v>
      </c>
      <c r="BJ319" s="199">
        <f>IFERROR(SQRT(($E319-$E$1136)^2+($R319-$R$1136)^2),0)</f>
        <v>0.5</v>
      </c>
      <c r="BK319" s="197" t="str">
        <f>IF(BJ319&lt;=SMALL(BJ$3:BJ$1130,1),"MAS PARECIDO","NO")</f>
        <v>NO</v>
      </c>
      <c r="BL319" s="197" t="str">
        <f>IF(BJ319&lt;=SMALL(BJ$3:BJ$1130,5),"SIMILAR","NO")</f>
        <v>NO</v>
      </c>
      <c r="BM319" s="197" t="str">
        <f t="shared" si="286"/>
        <v>N/A</v>
      </c>
      <c r="BN319" s="197">
        <f t="shared" si="287"/>
        <v>0</v>
      </c>
      <c r="BO319" s="198">
        <f t="shared" si="288"/>
        <v>0</v>
      </c>
      <c r="BP319" s="199">
        <f>IFERROR(SQRT(($E319-$E$1136)^2+($U319-$U$1136)^2),0)</f>
        <v>1</v>
      </c>
      <c r="BQ319" s="197" t="str">
        <f>IF(BP319&lt;=SMALL(BP$3:BP$1130,1),"MAS PARECIDO","NO")</f>
        <v>NO</v>
      </c>
      <c r="BR319" s="197" t="str">
        <f>IF(BP319&lt;=SMALL(BP$3:BP$1130,5),"SIMILAR","NO")</f>
        <v>NO</v>
      </c>
      <c r="BS319" s="197" t="str">
        <f t="shared" si="289"/>
        <v>N/A</v>
      </c>
      <c r="BT319" s="197">
        <f t="shared" si="290"/>
        <v>0</v>
      </c>
      <c r="BU319" s="198">
        <f t="shared" si="291"/>
        <v>0</v>
      </c>
      <c r="BV319" s="199">
        <f>IFERROR(SQRT(($E319-$E$1136)^2+($X319-$X$1136)^2),0)</f>
        <v>0</v>
      </c>
      <c r="BW319" s="197" t="str">
        <f>IF(BV319&lt;=SMALL(BV$3:BV$1130,1),"MAS PARECIDO","NO")</f>
        <v>MAS PARECIDO</v>
      </c>
      <c r="BX319" s="197" t="str">
        <f>IF(BV319&lt;=SMALL(BV$3:BV$1130,5),"SIMILAR","NO")</f>
        <v>SIMILAR</v>
      </c>
      <c r="BY319" s="197" t="str">
        <f t="shared" si="292"/>
        <v>Regular</v>
      </c>
      <c r="BZ319" s="197">
        <f t="shared" si="293"/>
        <v>1</v>
      </c>
      <c r="CA319" s="198">
        <f t="shared" si="294"/>
        <v>55924</v>
      </c>
      <c r="CB319" s="199">
        <f>IFERROR(SQRT(($E319-$E$1136)^2+($AA319-$AA$1136)^2),0)</f>
        <v>0</v>
      </c>
      <c r="CC319" s="197" t="str">
        <f>IF(CB319&lt;=SMALL(CB$3:CB$1130,1),"MAS PARECIDO","NO")</f>
        <v>MAS PARECIDO</v>
      </c>
      <c r="CD319" s="197" t="str">
        <f>IF(CB319&lt;=SMALL(CB$3:CB$1130,5),"SIMILAR","NO")</f>
        <v>SIMILAR</v>
      </c>
      <c r="CE319" s="197" t="str">
        <f t="shared" si="295"/>
        <v>Regular</v>
      </c>
      <c r="CF319" s="197">
        <f t="shared" si="296"/>
        <v>1</v>
      </c>
      <c r="CG319" s="198">
        <f t="shared" si="297"/>
        <v>55924</v>
      </c>
      <c r="CH319" s="199">
        <f>IFERROR(SQRT(($E319-$E$1136)^2+($AD319-$AD$1136)^2),0)</f>
        <v>1</v>
      </c>
      <c r="CI319" s="197" t="str">
        <f>IF(CH319&lt;=SMALL(CH$3:CH$1130,1),"MAS PARECIDO","NO")</f>
        <v>NO</v>
      </c>
      <c r="CJ319" s="197" t="str">
        <f>IF(CH319&lt;=SMALL(CH$3:CH$1130,5),"SIMILAR","NO")</f>
        <v>NO</v>
      </c>
      <c r="CK319" s="197" t="str">
        <f t="shared" si="298"/>
        <v>N/A</v>
      </c>
      <c r="CL319" s="197">
        <f t="shared" si="299"/>
        <v>0</v>
      </c>
      <c r="CM319" s="198">
        <f t="shared" si="300"/>
        <v>0</v>
      </c>
      <c r="CN319" s="199">
        <f>IFERROR(SQRT(($E319-$E$1136)^2+($AG319-$AG$1136)^2),0)</f>
        <v>1</v>
      </c>
      <c r="CO319" s="197" t="str">
        <f>IF(CN319&lt;=SMALL(CN$3:CN$1130,1),"MAS PARECIDO","NO")</f>
        <v>NO</v>
      </c>
      <c r="CP319" s="197" t="str">
        <f>IF(CN319&lt;=SMALL(CN$3:CN$1130,5),"SIMILAR","NO")</f>
        <v>NO</v>
      </c>
      <c r="CQ319" s="197" t="str">
        <f t="shared" si="301"/>
        <v>N/A</v>
      </c>
      <c r="CR319" s="197">
        <f t="shared" si="302"/>
        <v>0</v>
      </c>
      <c r="CS319" s="198">
        <f t="shared" si="303"/>
        <v>0</v>
      </c>
      <c r="CT319" s="199">
        <f>IFERROR(SQRT(($E319-$E$1136)^2+($AJ319-$AJ$1136)^2),0)</f>
        <v>0</v>
      </c>
      <c r="CU319" s="197" t="str">
        <f>IF(CT319&lt;=SMALL(CT$3:CT$1130,1),"MAS PARECIDO","NO")</f>
        <v>MAS PARECIDO</v>
      </c>
      <c r="CV319" s="197" t="str">
        <f>IF(CT319&lt;=SMALL(CT$3:CT$1130,5),"SIMILAR","NO")</f>
        <v>SIMILAR</v>
      </c>
      <c r="CW319" s="197" t="str">
        <f t="shared" si="304"/>
        <v>Regular</v>
      </c>
      <c r="CX319" s="197">
        <f t="shared" si="305"/>
        <v>1</v>
      </c>
      <c r="CY319" s="198">
        <f t="shared" si="306"/>
        <v>55924</v>
      </c>
      <c r="CZ319" s="2" t="s">
        <v>1868</v>
      </c>
      <c r="DA319" s="2" t="s">
        <v>1869</v>
      </c>
      <c r="DB319" s="2">
        <v>1</v>
      </c>
      <c r="DC319" s="2" t="s">
        <v>346</v>
      </c>
    </row>
    <row r="320" spans="1:107">
      <c r="A320" s="24" t="s">
        <v>571</v>
      </c>
      <c r="B320" s="46">
        <v>30998</v>
      </c>
      <c r="C320" s="190">
        <f>(B320-$B$1132)/($B$1133-$B$1132)</f>
        <v>3.0968613733577635E-2</v>
      </c>
      <c r="D320" s="46">
        <v>2000</v>
      </c>
      <c r="E320" s="190">
        <f>(D320-$D$1132)/($D$1133-$D$1132)</f>
        <v>3.9701191035731069E-3</v>
      </c>
      <c r="F320" s="46" t="s">
        <v>203</v>
      </c>
      <c r="G320" s="192">
        <f>VLOOKUP(F320,'DATOS DE SOPORTE'!$Y$5:$Z$8,2,FALSE)</f>
        <v>3</v>
      </c>
      <c r="H320" s="190">
        <f>(G320-$G$1132)/($G$1133-$G$1132)</f>
        <v>0.66666666666666663</v>
      </c>
      <c r="I320" s="50">
        <v>2</v>
      </c>
      <c r="J320" s="200">
        <f t="shared" si="266"/>
        <v>2</v>
      </c>
      <c r="K320" s="190">
        <f>(J320-$J$1132)/($J$1133-$J$1132)</f>
        <v>0.4</v>
      </c>
      <c r="L320" s="193" t="str">
        <f t="shared" si="267"/>
        <v>SI</v>
      </c>
      <c r="M320" s="46" t="s">
        <v>192</v>
      </c>
      <c r="N320" s="192">
        <f t="shared" si="268"/>
        <v>2</v>
      </c>
      <c r="O320" s="190">
        <f>(N320-N$1132)/(N$1133-N$1132)</f>
        <v>1</v>
      </c>
      <c r="P320" s="46" t="s">
        <v>196</v>
      </c>
      <c r="Q320" s="192">
        <f t="shared" si="269"/>
        <v>1</v>
      </c>
      <c r="R320" s="190">
        <f>(Q320-Q$1132)/(Q$1133-Q$1132)</f>
        <v>0</v>
      </c>
      <c r="S320" s="46" t="s">
        <v>60</v>
      </c>
      <c r="T320" s="192">
        <f t="shared" si="270"/>
        <v>2</v>
      </c>
      <c r="U320" s="190">
        <f>(T320-T$1132)/(T$1133-T$1132)</f>
        <v>1</v>
      </c>
      <c r="V320" s="46" t="s">
        <v>62</v>
      </c>
      <c r="W320" s="194">
        <f>VLOOKUP(V320,'DATOS DE SOPORTE'!$S$5:$T$10,2,FALSE)</f>
        <v>1</v>
      </c>
      <c r="X320" s="201">
        <f>(W320-W$1132)/(W$1133-W$1132)</f>
        <v>0</v>
      </c>
      <c r="Y320" s="46" t="s">
        <v>136</v>
      </c>
      <c r="Z320" s="194">
        <f t="shared" si="271"/>
        <v>2</v>
      </c>
      <c r="AA320" s="201">
        <f>(Z320-Z$1132)/(Z$1133-Z$1132)</f>
        <v>1</v>
      </c>
      <c r="AB320" s="46" t="s">
        <v>136</v>
      </c>
      <c r="AC320" s="194">
        <f t="shared" si="272"/>
        <v>2</v>
      </c>
      <c r="AD320" s="201">
        <f>(AC320-AC$1132)/(AC$1133-AC$1132)</f>
        <v>1</v>
      </c>
      <c r="AE320" s="46" t="s">
        <v>188</v>
      </c>
      <c r="AF320" s="194">
        <f t="shared" si="273"/>
        <v>1</v>
      </c>
      <c r="AG320" s="201">
        <f>(AF320-AF$1132)/(AF$1133-AF$1132)</f>
        <v>0</v>
      </c>
      <c r="AH320" s="24" t="s">
        <v>67</v>
      </c>
      <c r="AI320" s="194">
        <f>VLOOKUP(AH320,'DATOS DE SOPORTE'!$V$5:$W$8,2,FALSE)</f>
        <v>1</v>
      </c>
      <c r="AJ320" s="201">
        <f>(AI320-AI$1132)/(AI$1133-AI$1132)</f>
        <v>0</v>
      </c>
      <c r="AK320" s="58" t="str">
        <f t="shared" si="265"/>
        <v>Bueno</v>
      </c>
      <c r="AL320" s="196">
        <f>IFERROR(SQRT(($E320-$E$1136)^2+($C320-$C$1136)^2),0)</f>
        <v>0.17421633436875716</v>
      </c>
      <c r="AM320" s="197" t="str">
        <f>IF(AL320&lt;=SMALL($AL$3:$AL$1130,1),"MAS PARECIDO","NO")</f>
        <v>NO</v>
      </c>
      <c r="AN320" s="197" t="str">
        <f>IF(AL320&lt;=SMALL($AL$3:$AL$1130,5),"SIMILAR","NO")</f>
        <v>NO</v>
      </c>
      <c r="AO320" s="197" t="str">
        <f t="shared" si="274"/>
        <v>N/A</v>
      </c>
      <c r="AP320" s="197">
        <f t="shared" si="275"/>
        <v>0</v>
      </c>
      <c r="AQ320" s="198">
        <f t="shared" si="276"/>
        <v>0</v>
      </c>
      <c r="AR320" s="196">
        <f>IFERROR(SQRT(($E320-$E$1136)^2+($H320-$H$1136)^2),0)</f>
        <v>0.33335733390935662</v>
      </c>
      <c r="AS320" s="197" t="str">
        <f>IF(AR320&lt;=SMALL(AR$3:AR$1130,1),"MAS PARECIDO","NO")</f>
        <v>NO</v>
      </c>
      <c r="AT320" s="197" t="str">
        <f>IF(AR320&lt;=SMALL(AR$3:AR$1130,5),"SIMILAR","NO")</f>
        <v>NO</v>
      </c>
      <c r="AU320" s="197" t="str">
        <f t="shared" si="277"/>
        <v>N/A</v>
      </c>
      <c r="AV320" s="197">
        <f t="shared" si="278"/>
        <v>0</v>
      </c>
      <c r="AW320" s="198">
        <f t="shared" si="279"/>
        <v>0</v>
      </c>
      <c r="AX320" s="199">
        <f>IFERROR(SQRT(($E320-$E$1136)^2+($K320-$K$1136)^2),0)</f>
        <v>0.20003999840042794</v>
      </c>
      <c r="AY320" s="197" t="str">
        <f>IF(AX320&lt;=SMALL(AX$3:AX$1130,1),"MAS PARECIDO","NO")</f>
        <v>NO</v>
      </c>
      <c r="AZ320" s="197" t="str">
        <f>IF(AX320&lt;=SMALL(AX$3:AX$1130,5),"SIMILAR","NO")</f>
        <v>NO</v>
      </c>
      <c r="BA320" s="197" t="str">
        <f t="shared" si="280"/>
        <v>N/A</v>
      </c>
      <c r="BB320" s="197">
        <f t="shared" si="281"/>
        <v>0</v>
      </c>
      <c r="BC320" s="198">
        <f t="shared" si="282"/>
        <v>0</v>
      </c>
      <c r="BD320" s="196">
        <f>IFERROR(SQRT(($E320-$E$1136)^2+($O320-$O$1136)^2),0)</f>
        <v>4.0001200036001074E-3</v>
      </c>
      <c r="BE320" s="197" t="str">
        <f>IF(BD320&lt;=SMALL(BD$3:BD$1130,1),"MAS PARECIDO","NO")</f>
        <v>NO</v>
      </c>
      <c r="BF320" s="197" t="str">
        <f>IF(BD320&lt;=SMALL(BD$3:BD$1130,5),"SIMILAR","NO")</f>
        <v>NO</v>
      </c>
      <c r="BG320" s="197" t="str">
        <f t="shared" si="283"/>
        <v>N/A</v>
      </c>
      <c r="BH320" s="197">
        <f t="shared" si="284"/>
        <v>0</v>
      </c>
      <c r="BI320" s="198">
        <f t="shared" si="285"/>
        <v>0</v>
      </c>
      <c r="BJ320" s="199">
        <f>IFERROR(SQRT(($E320-$E$1136)^2+($R320-$R$1136)^2),0)</f>
        <v>0.50001600070402075</v>
      </c>
      <c r="BK320" s="197" t="str">
        <f>IF(BJ320&lt;=SMALL(BJ$3:BJ$1130,1),"MAS PARECIDO","NO")</f>
        <v>NO</v>
      </c>
      <c r="BL320" s="197" t="str">
        <f>IF(BJ320&lt;=SMALL(BJ$3:BJ$1130,5),"SIMILAR","NO")</f>
        <v>NO</v>
      </c>
      <c r="BM320" s="197" t="str">
        <f t="shared" si="286"/>
        <v>N/A</v>
      </c>
      <c r="BN320" s="197">
        <f t="shared" si="287"/>
        <v>0</v>
      </c>
      <c r="BO320" s="198">
        <f t="shared" si="288"/>
        <v>0</v>
      </c>
      <c r="BP320" s="199">
        <f>IFERROR(SQRT(($E320-$E$1136)^2+($U320-$U$1136)^2),0)</f>
        <v>1.0000080004480181</v>
      </c>
      <c r="BQ320" s="197" t="str">
        <f>IF(BP320&lt;=SMALL(BP$3:BP$1130,1),"MAS PARECIDO","NO")</f>
        <v>NO</v>
      </c>
      <c r="BR320" s="197" t="str">
        <f>IF(BP320&lt;=SMALL(BP$3:BP$1130,5),"SIMILAR","NO")</f>
        <v>NO</v>
      </c>
      <c r="BS320" s="197" t="str">
        <f t="shared" si="289"/>
        <v>N/A</v>
      </c>
      <c r="BT320" s="197">
        <f t="shared" si="290"/>
        <v>0</v>
      </c>
      <c r="BU320" s="198">
        <f t="shared" si="291"/>
        <v>0</v>
      </c>
      <c r="BV320" s="199">
        <f>IFERROR(SQRT(($E320-$E$1136)^2+($X320-$X$1136)^2),0)</f>
        <v>4.0001200036001074E-3</v>
      </c>
      <c r="BW320" s="197" t="str">
        <f>IF(BV320&lt;=SMALL(BV$3:BV$1130,1),"MAS PARECIDO","NO")</f>
        <v>NO</v>
      </c>
      <c r="BX320" s="197" t="str">
        <f>IF(BV320&lt;=SMALL(BV$3:BV$1130,5),"SIMILAR","NO")</f>
        <v>NO</v>
      </c>
      <c r="BY320" s="197" t="str">
        <f t="shared" si="292"/>
        <v>N/A</v>
      </c>
      <c r="BZ320" s="197">
        <f t="shared" si="293"/>
        <v>0</v>
      </c>
      <c r="CA320" s="198">
        <f t="shared" si="294"/>
        <v>0</v>
      </c>
      <c r="CB320" s="199">
        <f>IFERROR(SQRT(($E320-$E$1136)^2+($AA320-$AA$1136)^2),0)</f>
        <v>1.0000080004480181</v>
      </c>
      <c r="CC320" s="197" t="str">
        <f>IF(CB320&lt;=SMALL(CB$3:CB$1130,1),"MAS PARECIDO","NO")</f>
        <v>NO</v>
      </c>
      <c r="CD320" s="197" t="str">
        <f>IF(CB320&lt;=SMALL(CB$3:CB$1130,5),"SIMILAR","NO")</f>
        <v>NO</v>
      </c>
      <c r="CE320" s="197" t="str">
        <f t="shared" si="295"/>
        <v>N/A</v>
      </c>
      <c r="CF320" s="197">
        <f t="shared" si="296"/>
        <v>0</v>
      </c>
      <c r="CG320" s="198">
        <f t="shared" si="297"/>
        <v>0</v>
      </c>
      <c r="CH320" s="199">
        <f>IFERROR(SQRT(($E320-$E$1136)^2+($AD320-$AD$1136)^2),0)</f>
        <v>4.0001200036001074E-3</v>
      </c>
      <c r="CI320" s="197" t="str">
        <f>IF(CH320&lt;=SMALL(CH$3:CH$1130,1),"MAS PARECIDO","NO")</f>
        <v>NO</v>
      </c>
      <c r="CJ320" s="197" t="str">
        <f>IF(CH320&lt;=SMALL(CH$3:CH$1130,5),"SIMILAR","NO")</f>
        <v>NO</v>
      </c>
      <c r="CK320" s="197" t="str">
        <f t="shared" si="298"/>
        <v>N/A</v>
      </c>
      <c r="CL320" s="197">
        <f t="shared" si="299"/>
        <v>0</v>
      </c>
      <c r="CM320" s="198">
        <f t="shared" si="300"/>
        <v>0</v>
      </c>
      <c r="CN320" s="199">
        <f>IFERROR(SQRT(($E320-$E$1136)^2+($AG320-$AG$1136)^2),0)</f>
        <v>1.0000080004480181</v>
      </c>
      <c r="CO320" s="197" t="str">
        <f>IF(CN320&lt;=SMALL(CN$3:CN$1130,1),"MAS PARECIDO","NO")</f>
        <v>NO</v>
      </c>
      <c r="CP320" s="197" t="str">
        <f>IF(CN320&lt;=SMALL(CN$3:CN$1130,5),"SIMILAR","NO")</f>
        <v>NO</v>
      </c>
      <c r="CQ320" s="197" t="str">
        <f t="shared" si="301"/>
        <v>N/A</v>
      </c>
      <c r="CR320" s="197">
        <f t="shared" si="302"/>
        <v>0</v>
      </c>
      <c r="CS320" s="198">
        <f t="shared" si="303"/>
        <v>0</v>
      </c>
      <c r="CT320" s="199">
        <f>IFERROR(SQRT(($E320-$E$1136)^2+($AJ320-$AJ$1136)^2),0)</f>
        <v>4.0001200036001074E-3</v>
      </c>
      <c r="CU320" s="197" t="str">
        <f>IF(CT320&lt;=SMALL(CT$3:CT$1130,1),"MAS PARECIDO","NO")</f>
        <v>NO</v>
      </c>
      <c r="CV320" s="197" t="str">
        <f>IF(CT320&lt;=SMALL(CT$3:CT$1130,5),"SIMILAR","NO")</f>
        <v>NO</v>
      </c>
      <c r="CW320" s="197" t="str">
        <f t="shared" si="304"/>
        <v>N/A</v>
      </c>
      <c r="CX320" s="197">
        <f t="shared" si="305"/>
        <v>0</v>
      </c>
      <c r="CY320" s="198">
        <f t="shared" si="306"/>
        <v>0</v>
      </c>
      <c r="CZ320" s="2" t="s">
        <v>1870</v>
      </c>
      <c r="DA320" s="2" t="s">
        <v>1871</v>
      </c>
      <c r="DB320" s="2">
        <v>0</v>
      </c>
      <c r="DC320" s="2" t="s">
        <v>189</v>
      </c>
    </row>
    <row r="321" spans="1:107">
      <c r="A321" s="24" t="s">
        <v>572</v>
      </c>
      <c r="B321" s="46">
        <v>90300</v>
      </c>
      <c r="C321" s="190">
        <f>(B321-$B$1132)/($B$1133-$B$1132)</f>
        <v>0.10028750472343215</v>
      </c>
      <c r="D321" s="46">
        <v>8000</v>
      </c>
      <c r="E321" s="190">
        <f>(D321-$D$1132)/($D$1133-$D$1132)</f>
        <v>1.597047911437343E-2</v>
      </c>
      <c r="F321" s="46" t="s">
        <v>53</v>
      </c>
      <c r="G321" s="192">
        <f>VLOOKUP(F321,'DATOS DE SOPORTE'!$Y$5:$Z$8,2,FALSE)</f>
        <v>2</v>
      </c>
      <c r="H321" s="190">
        <f>(G321-$G$1132)/($G$1133-$G$1132)</f>
        <v>0.33333333333333331</v>
      </c>
      <c r="I321" s="50">
        <v>2</v>
      </c>
      <c r="J321" s="200">
        <f t="shared" si="266"/>
        <v>2</v>
      </c>
      <c r="K321" s="190">
        <f>(J321-$J$1132)/($J$1133-$J$1132)</f>
        <v>0.4</v>
      </c>
      <c r="L321" s="193" t="str">
        <f t="shared" si="267"/>
        <v>SI</v>
      </c>
      <c r="M321" s="46" t="s">
        <v>192</v>
      </c>
      <c r="N321" s="192">
        <f t="shared" si="268"/>
        <v>2</v>
      </c>
      <c r="O321" s="190">
        <f>(N321-N$1132)/(N$1133-N$1132)</f>
        <v>1</v>
      </c>
      <c r="P321" s="46" t="s">
        <v>196</v>
      </c>
      <c r="Q321" s="192">
        <f t="shared" si="269"/>
        <v>1</v>
      </c>
      <c r="R321" s="190">
        <f>(Q321-Q$1132)/(Q$1133-Q$1132)</f>
        <v>0</v>
      </c>
      <c r="S321" s="46" t="s">
        <v>60</v>
      </c>
      <c r="T321" s="192">
        <f t="shared" si="270"/>
        <v>2</v>
      </c>
      <c r="U321" s="190">
        <f>(T321-T$1132)/(T$1133-T$1132)</f>
        <v>1</v>
      </c>
      <c r="V321" s="46" t="s">
        <v>198</v>
      </c>
      <c r="W321" s="194">
        <f>VLOOKUP(V321,'DATOS DE SOPORTE'!$S$5:$T$10,2,FALSE)</f>
        <v>4</v>
      </c>
      <c r="X321" s="201">
        <f>(W321-W$1132)/(W$1133-W$1132)</f>
        <v>0.6</v>
      </c>
      <c r="Y321" s="46" t="s">
        <v>188</v>
      </c>
      <c r="Z321" s="194">
        <f t="shared" si="271"/>
        <v>1</v>
      </c>
      <c r="AA321" s="201">
        <f>(Z321-Z$1132)/(Z$1133-Z$1132)</f>
        <v>0</v>
      </c>
      <c r="AB321" s="46" t="s">
        <v>136</v>
      </c>
      <c r="AC321" s="194">
        <f t="shared" si="272"/>
        <v>2</v>
      </c>
      <c r="AD321" s="201">
        <f>(AC321-AC$1132)/(AC$1133-AC$1132)</f>
        <v>1</v>
      </c>
      <c r="AE321" s="46" t="s">
        <v>188</v>
      </c>
      <c r="AF321" s="194">
        <f t="shared" si="273"/>
        <v>1</v>
      </c>
      <c r="AG321" s="201">
        <f>(AF321-AF$1132)/(AF$1133-AF$1132)</f>
        <v>0</v>
      </c>
      <c r="AH321" s="24" t="s">
        <v>213</v>
      </c>
      <c r="AI321" s="194">
        <f>VLOOKUP(AH321,'DATOS DE SOPORTE'!$V$5:$W$8,2,FALSE)</f>
        <v>4</v>
      </c>
      <c r="AJ321" s="201">
        <f>(AI321-AI$1132)/(AI$1133-AI$1132)</f>
        <v>1</v>
      </c>
      <c r="AK321" s="58" t="str">
        <f t="shared" si="265"/>
        <v>Bueno</v>
      </c>
      <c r="AL321" s="196">
        <f>IFERROR(SQRT(($E321-$E$1136)^2+($C321-$C$1136)^2),0)</f>
        <v>0.10606533592623812</v>
      </c>
      <c r="AM321" s="197" t="str">
        <f>IF(AL321&lt;=SMALL($AL$3:$AL$1130,1),"MAS PARECIDO","NO")</f>
        <v>NO</v>
      </c>
      <c r="AN321" s="197" t="str">
        <f>IF(AL321&lt;=SMALL($AL$3:$AL$1130,5),"SIMILAR","NO")</f>
        <v>NO</v>
      </c>
      <c r="AO321" s="197" t="str">
        <f t="shared" si="274"/>
        <v>N/A</v>
      </c>
      <c r="AP321" s="197">
        <f t="shared" si="275"/>
        <v>0</v>
      </c>
      <c r="AQ321" s="198">
        <f t="shared" si="276"/>
        <v>0</v>
      </c>
      <c r="AR321" s="196">
        <f>IFERROR(SQRT(($E321-$E$1136)^2+($H321-$H$1136)^2),0)</f>
        <v>1.600048001440043E-2</v>
      </c>
      <c r="AS321" s="197" t="str">
        <f>IF(AR321&lt;=SMALL(AR$3:AR$1130,1),"MAS PARECIDO","NO")</f>
        <v>NO</v>
      </c>
      <c r="AT321" s="197" t="str">
        <f>IF(AR321&lt;=SMALL(AR$3:AR$1130,5),"SIMILAR","NO")</f>
        <v>NO</v>
      </c>
      <c r="AU321" s="197" t="str">
        <f t="shared" si="277"/>
        <v>N/A</v>
      </c>
      <c r="AV321" s="197">
        <f t="shared" si="278"/>
        <v>0</v>
      </c>
      <c r="AW321" s="198">
        <f t="shared" si="279"/>
        <v>0</v>
      </c>
      <c r="AX321" s="199">
        <f>IFERROR(SQRT(($E321-$E$1136)^2+($K321-$K$1136)^2),0)</f>
        <v>0.20063901754317687</v>
      </c>
      <c r="AY321" s="197" t="str">
        <f>IF(AX321&lt;=SMALL(AX$3:AX$1130,1),"MAS PARECIDO","NO")</f>
        <v>NO</v>
      </c>
      <c r="AZ321" s="197" t="str">
        <f>IF(AX321&lt;=SMALL(AX$3:AX$1130,5),"SIMILAR","NO")</f>
        <v>NO</v>
      </c>
      <c r="BA321" s="197" t="str">
        <f t="shared" si="280"/>
        <v>N/A</v>
      </c>
      <c r="BB321" s="197">
        <f t="shared" si="281"/>
        <v>0</v>
      </c>
      <c r="BC321" s="198">
        <f t="shared" si="282"/>
        <v>0</v>
      </c>
      <c r="BD321" s="196">
        <f>IFERROR(SQRT(($E321-$E$1136)^2+($O321-$O$1136)^2),0)</f>
        <v>1.600048001440043E-2</v>
      </c>
      <c r="BE321" s="197" t="str">
        <f>IF(BD321&lt;=SMALL(BD$3:BD$1130,1),"MAS PARECIDO","NO")</f>
        <v>NO</v>
      </c>
      <c r="BF321" s="197" t="str">
        <f>IF(BD321&lt;=SMALL(BD$3:BD$1130,5),"SIMILAR","NO")</f>
        <v>NO</v>
      </c>
      <c r="BG321" s="197" t="str">
        <f t="shared" si="283"/>
        <v>N/A</v>
      </c>
      <c r="BH321" s="197">
        <f t="shared" si="284"/>
        <v>0</v>
      </c>
      <c r="BI321" s="198">
        <f t="shared" si="285"/>
        <v>0</v>
      </c>
      <c r="BJ321" s="199">
        <f>IFERROR(SQRT(($E321-$E$1136)^2+($R321-$R$1136)^2),0)</f>
        <v>0.50025594985036537</v>
      </c>
      <c r="BK321" s="197" t="str">
        <f>IF(BJ321&lt;=SMALL(BJ$3:BJ$1130,1),"MAS PARECIDO","NO")</f>
        <v>NO</v>
      </c>
      <c r="BL321" s="197" t="str">
        <f>IF(BJ321&lt;=SMALL(BJ$3:BJ$1130,5),"SIMILAR","NO")</f>
        <v>NO</v>
      </c>
      <c r="BM321" s="197" t="str">
        <f t="shared" si="286"/>
        <v>N/A</v>
      </c>
      <c r="BN321" s="197">
        <f t="shared" si="287"/>
        <v>0</v>
      </c>
      <c r="BO321" s="198">
        <f t="shared" si="288"/>
        <v>0</v>
      </c>
      <c r="BP321" s="199">
        <f>IFERROR(SQRT(($E321-$E$1136)^2+($U321-$U$1136)^2),0)</f>
        <v>1.0001279994884111</v>
      </c>
      <c r="BQ321" s="197" t="str">
        <f>IF(BP321&lt;=SMALL(BP$3:BP$1130,1),"MAS PARECIDO","NO")</f>
        <v>NO</v>
      </c>
      <c r="BR321" s="197" t="str">
        <f>IF(BP321&lt;=SMALL(BP$3:BP$1130,5),"SIMILAR","NO")</f>
        <v>NO</v>
      </c>
      <c r="BS321" s="197" t="str">
        <f t="shared" si="289"/>
        <v>N/A</v>
      </c>
      <c r="BT321" s="197">
        <f t="shared" si="290"/>
        <v>0</v>
      </c>
      <c r="BU321" s="198">
        <f t="shared" si="291"/>
        <v>0</v>
      </c>
      <c r="BV321" s="199">
        <f>IFERROR(SQRT(($E321-$E$1136)^2+($X321-$X$1136)^2),0)</f>
        <v>0.60021330821691321</v>
      </c>
      <c r="BW321" s="197" t="str">
        <f>IF(BV321&lt;=SMALL(BV$3:BV$1130,1),"MAS PARECIDO","NO")</f>
        <v>NO</v>
      </c>
      <c r="BX321" s="197" t="str">
        <f>IF(BV321&lt;=SMALL(BV$3:BV$1130,5),"SIMILAR","NO")</f>
        <v>NO</v>
      </c>
      <c r="BY321" s="197" t="str">
        <f t="shared" si="292"/>
        <v>N/A</v>
      </c>
      <c r="BZ321" s="197">
        <f t="shared" si="293"/>
        <v>0</v>
      </c>
      <c r="CA321" s="198">
        <f t="shared" si="294"/>
        <v>0</v>
      </c>
      <c r="CB321" s="199">
        <f>IFERROR(SQRT(($E321-$E$1136)^2+($AA321-$AA$1136)^2),0)</f>
        <v>1.600048001440043E-2</v>
      </c>
      <c r="CC321" s="197" t="str">
        <f>IF(CB321&lt;=SMALL(CB$3:CB$1130,1),"MAS PARECIDO","NO")</f>
        <v>NO</v>
      </c>
      <c r="CD321" s="197" t="str">
        <f>IF(CB321&lt;=SMALL(CB$3:CB$1130,5),"SIMILAR","NO")</f>
        <v>NO</v>
      </c>
      <c r="CE321" s="197" t="str">
        <f t="shared" si="295"/>
        <v>N/A</v>
      </c>
      <c r="CF321" s="197">
        <f t="shared" si="296"/>
        <v>0</v>
      </c>
      <c r="CG321" s="198">
        <f t="shared" si="297"/>
        <v>0</v>
      </c>
      <c r="CH321" s="199">
        <f>IFERROR(SQRT(($E321-$E$1136)^2+($AD321-$AD$1136)^2),0)</f>
        <v>1.600048001440043E-2</v>
      </c>
      <c r="CI321" s="197" t="str">
        <f>IF(CH321&lt;=SMALL(CH$3:CH$1130,1),"MAS PARECIDO","NO")</f>
        <v>NO</v>
      </c>
      <c r="CJ321" s="197" t="str">
        <f>IF(CH321&lt;=SMALL(CH$3:CH$1130,5),"SIMILAR","NO")</f>
        <v>NO</v>
      </c>
      <c r="CK321" s="197" t="str">
        <f t="shared" si="298"/>
        <v>N/A</v>
      </c>
      <c r="CL321" s="197">
        <f t="shared" si="299"/>
        <v>0</v>
      </c>
      <c r="CM321" s="198">
        <f t="shared" si="300"/>
        <v>0</v>
      </c>
      <c r="CN321" s="199">
        <f>IFERROR(SQRT(($E321-$E$1136)^2+($AG321-$AG$1136)^2),0)</f>
        <v>1.0001279994884111</v>
      </c>
      <c r="CO321" s="197" t="str">
        <f>IF(CN321&lt;=SMALL(CN$3:CN$1130,1),"MAS PARECIDO","NO")</f>
        <v>NO</v>
      </c>
      <c r="CP321" s="197" t="str">
        <f>IF(CN321&lt;=SMALL(CN$3:CN$1130,5),"SIMILAR","NO")</f>
        <v>NO</v>
      </c>
      <c r="CQ321" s="197" t="str">
        <f t="shared" si="301"/>
        <v>N/A</v>
      </c>
      <c r="CR321" s="197">
        <f t="shared" si="302"/>
        <v>0</v>
      </c>
      <c r="CS321" s="198">
        <f t="shared" si="303"/>
        <v>0</v>
      </c>
      <c r="CT321" s="199">
        <f>IFERROR(SQRT(($E321-$E$1136)^2+($AJ321-$AJ$1136)^2),0)</f>
        <v>1.0001279994884111</v>
      </c>
      <c r="CU321" s="197" t="str">
        <f>IF(CT321&lt;=SMALL(CT$3:CT$1130,1),"MAS PARECIDO","NO")</f>
        <v>NO</v>
      </c>
      <c r="CV321" s="197" t="str">
        <f>IF(CT321&lt;=SMALL(CT$3:CT$1130,5),"SIMILAR","NO")</f>
        <v>NO</v>
      </c>
      <c r="CW321" s="197" t="str">
        <f t="shared" si="304"/>
        <v>N/A</v>
      </c>
      <c r="CX321" s="197">
        <f t="shared" si="305"/>
        <v>0</v>
      </c>
      <c r="CY321" s="198">
        <f t="shared" si="306"/>
        <v>0</v>
      </c>
      <c r="CZ321" s="2" t="s">
        <v>1872</v>
      </c>
      <c r="DA321" s="2" t="s">
        <v>1873</v>
      </c>
      <c r="DB321" s="2">
        <v>0</v>
      </c>
      <c r="DC321" s="2" t="s">
        <v>189</v>
      </c>
    </row>
    <row r="322" spans="1:107">
      <c r="A322" s="24" t="s">
        <v>573</v>
      </c>
      <c r="B322" s="46">
        <v>47633</v>
      </c>
      <c r="C322" s="190">
        <f>(B322-$B$1132)/($B$1133-$B$1132)</f>
        <v>5.0413484928751993E-2</v>
      </c>
      <c r="D322" s="46">
        <v>2600</v>
      </c>
      <c r="E322" s="190">
        <f>(D322-$D$1132)/($D$1133-$D$1132)</f>
        <v>5.1701551046531395E-3</v>
      </c>
      <c r="F322" s="46" t="s">
        <v>191</v>
      </c>
      <c r="G322" s="192">
        <f>VLOOKUP(F322,'DATOS DE SOPORTE'!$Y$5:$Z$8,2,FALSE)</f>
        <v>1</v>
      </c>
      <c r="H322" s="190">
        <f>(G322-$G$1132)/($G$1133-$G$1132)</f>
        <v>0</v>
      </c>
      <c r="I322" s="50">
        <v>3</v>
      </c>
      <c r="J322" s="200">
        <f t="shared" si="266"/>
        <v>3</v>
      </c>
      <c r="K322" s="190">
        <f>(J322-$J$1132)/($J$1133-$J$1132)</f>
        <v>0.6</v>
      </c>
      <c r="L322" s="193" t="str">
        <f t="shared" si="267"/>
        <v>SI</v>
      </c>
      <c r="M322" s="46" t="s">
        <v>192</v>
      </c>
      <c r="N322" s="192">
        <f t="shared" si="268"/>
        <v>2</v>
      </c>
      <c r="O322" s="190">
        <f>(N322-N$1132)/(N$1133-N$1132)</f>
        <v>1</v>
      </c>
      <c r="P322" s="46" t="s">
        <v>196</v>
      </c>
      <c r="Q322" s="192">
        <f t="shared" si="269"/>
        <v>1</v>
      </c>
      <c r="R322" s="190">
        <f>(Q322-Q$1132)/(Q$1133-Q$1132)</f>
        <v>0</v>
      </c>
      <c r="S322" s="46" t="s">
        <v>194</v>
      </c>
      <c r="T322" s="192">
        <f t="shared" si="270"/>
        <v>1</v>
      </c>
      <c r="U322" s="190">
        <f>(T322-T$1132)/(T$1133-T$1132)</f>
        <v>0</v>
      </c>
      <c r="V322" s="46" t="s">
        <v>62</v>
      </c>
      <c r="W322" s="194">
        <f>VLOOKUP(V322,'DATOS DE SOPORTE'!$S$5:$T$10,2,FALSE)</f>
        <v>1</v>
      </c>
      <c r="X322" s="201">
        <f>(W322-W$1132)/(W$1133-W$1132)</f>
        <v>0</v>
      </c>
      <c r="Y322" s="46" t="s">
        <v>188</v>
      </c>
      <c r="Z322" s="194">
        <f t="shared" si="271"/>
        <v>1</v>
      </c>
      <c r="AA322" s="201">
        <f>(Z322-Z$1132)/(Z$1133-Z$1132)</f>
        <v>0</v>
      </c>
      <c r="AB322" s="46" t="s">
        <v>188</v>
      </c>
      <c r="AC322" s="194">
        <f t="shared" si="272"/>
        <v>1</v>
      </c>
      <c r="AD322" s="201">
        <f>(AC322-AC$1132)/(AC$1133-AC$1132)</f>
        <v>0</v>
      </c>
      <c r="AE322" s="46" t="s">
        <v>188</v>
      </c>
      <c r="AF322" s="194">
        <f t="shared" si="273"/>
        <v>1</v>
      </c>
      <c r="AG322" s="201">
        <f>(AF322-AF$1132)/(AF$1133-AF$1132)</f>
        <v>0</v>
      </c>
      <c r="AH322" s="24" t="s">
        <v>67</v>
      </c>
      <c r="AI322" s="194">
        <f>VLOOKUP(AH322,'DATOS DE SOPORTE'!$V$5:$W$8,2,FALSE)</f>
        <v>1</v>
      </c>
      <c r="AJ322" s="201">
        <f>(AI322-AI$1132)/(AI$1133-AI$1132)</f>
        <v>0</v>
      </c>
      <c r="AK322" s="58" t="str">
        <f t="shared" si="265"/>
        <v>Regular</v>
      </c>
      <c r="AL322" s="196">
        <f>IFERROR(SQRT(($E322-$E$1136)^2+($C322-$C$1136)^2),0)</f>
        <v>0.15481289556024261</v>
      </c>
      <c r="AM322" s="197" t="str">
        <f>IF(AL322&lt;=SMALL($AL$3:$AL$1130,1),"MAS PARECIDO","NO")</f>
        <v>NO</v>
      </c>
      <c r="AN322" s="197" t="str">
        <f>IF(AL322&lt;=SMALL($AL$3:$AL$1130,5),"SIMILAR","NO")</f>
        <v>NO</v>
      </c>
      <c r="AO322" s="197" t="str">
        <f t="shared" si="274"/>
        <v>N/A</v>
      </c>
      <c r="AP322" s="197">
        <f t="shared" si="275"/>
        <v>0</v>
      </c>
      <c r="AQ322" s="198">
        <f t="shared" si="276"/>
        <v>0</v>
      </c>
      <c r="AR322" s="196">
        <f>IFERROR(SQRT(($E322-$E$1136)^2+($H322-$H$1136)^2),0)</f>
        <v>0.33337389329937656</v>
      </c>
      <c r="AS322" s="197" t="str">
        <f>IF(AR322&lt;=SMALL(AR$3:AR$1130,1),"MAS PARECIDO","NO")</f>
        <v>NO</v>
      </c>
      <c r="AT322" s="197" t="str">
        <f>IF(AR322&lt;=SMALL(AR$3:AR$1130,5),"SIMILAR","NO")</f>
        <v>NO</v>
      </c>
      <c r="AU322" s="197" t="str">
        <f t="shared" si="277"/>
        <v>N/A</v>
      </c>
      <c r="AV322" s="197">
        <f t="shared" si="278"/>
        <v>0</v>
      </c>
      <c r="AW322" s="198">
        <f t="shared" si="279"/>
        <v>0</v>
      </c>
      <c r="AX322" s="199">
        <f>IFERROR(SQRT(($E322-$E$1136)^2+($K322-$K$1136)^2),0)</f>
        <v>0.40003380059999055</v>
      </c>
      <c r="AY322" s="197" t="str">
        <f>IF(AX322&lt;=SMALL(AX$3:AX$1130,1),"MAS PARECIDO","NO")</f>
        <v>NO</v>
      </c>
      <c r="AZ322" s="197" t="str">
        <f>IF(AX322&lt;=SMALL(AX$3:AX$1130,5),"SIMILAR","NO")</f>
        <v>NO</v>
      </c>
      <c r="BA322" s="197" t="str">
        <f t="shared" si="280"/>
        <v>N/A</v>
      </c>
      <c r="BB322" s="197">
        <f t="shared" si="281"/>
        <v>0</v>
      </c>
      <c r="BC322" s="198">
        <f t="shared" si="282"/>
        <v>0</v>
      </c>
      <c r="BD322" s="196">
        <f>IFERROR(SQRT(($E322-$E$1136)^2+($O322-$O$1136)^2),0)</f>
        <v>5.20015600468014E-3</v>
      </c>
      <c r="BE322" s="197" t="str">
        <f>IF(BD322&lt;=SMALL(BD$3:BD$1130,1),"MAS PARECIDO","NO")</f>
        <v>NO</v>
      </c>
      <c r="BF322" s="197" t="str">
        <f>IF(BD322&lt;=SMALL(BD$3:BD$1130,5),"SIMILAR","NO")</f>
        <v>NO</v>
      </c>
      <c r="BG322" s="197" t="str">
        <f t="shared" si="283"/>
        <v>N/A</v>
      </c>
      <c r="BH322" s="197">
        <f t="shared" si="284"/>
        <v>0</v>
      </c>
      <c r="BI322" s="198">
        <f t="shared" si="285"/>
        <v>0</v>
      </c>
      <c r="BJ322" s="199">
        <f>IFERROR(SQRT(($E322-$E$1136)^2+($R322-$R$1136)^2),0)</f>
        <v>0.50002704089126326</v>
      </c>
      <c r="BK322" s="197" t="str">
        <f>IF(BJ322&lt;=SMALL(BJ$3:BJ$1130,1),"MAS PARECIDO","NO")</f>
        <v>NO</v>
      </c>
      <c r="BL322" s="197" t="str">
        <f>IF(BJ322&lt;=SMALL(BJ$3:BJ$1130,5),"SIMILAR","NO")</f>
        <v>NO</v>
      </c>
      <c r="BM322" s="197" t="str">
        <f t="shared" si="286"/>
        <v>N/A</v>
      </c>
      <c r="BN322" s="197">
        <f t="shared" si="287"/>
        <v>0</v>
      </c>
      <c r="BO322" s="198">
        <f t="shared" si="288"/>
        <v>0</v>
      </c>
      <c r="BP322" s="199">
        <f>IFERROR(SQRT(($E322-$E$1136)^2+($U322-$U$1136)^2),0)</f>
        <v>5.20015600468014E-3</v>
      </c>
      <c r="BQ322" s="197" t="str">
        <f>IF(BP322&lt;=SMALL(BP$3:BP$1130,1),"MAS PARECIDO","NO")</f>
        <v>NO</v>
      </c>
      <c r="BR322" s="197" t="str">
        <f>IF(BP322&lt;=SMALL(BP$3:BP$1130,5),"SIMILAR","NO")</f>
        <v>NO</v>
      </c>
      <c r="BS322" s="197" t="str">
        <f t="shared" si="289"/>
        <v>N/A</v>
      </c>
      <c r="BT322" s="197">
        <f t="shared" si="290"/>
        <v>0</v>
      </c>
      <c r="BU322" s="198">
        <f t="shared" si="291"/>
        <v>0</v>
      </c>
      <c r="BV322" s="199">
        <f>IFERROR(SQRT(($E322-$E$1136)^2+($X322-$X$1136)^2),0)</f>
        <v>5.20015600468014E-3</v>
      </c>
      <c r="BW322" s="197" t="str">
        <f>IF(BV322&lt;=SMALL(BV$3:BV$1130,1),"MAS PARECIDO","NO")</f>
        <v>NO</v>
      </c>
      <c r="BX322" s="197" t="str">
        <f>IF(BV322&lt;=SMALL(BV$3:BV$1130,5),"SIMILAR","NO")</f>
        <v>NO</v>
      </c>
      <c r="BY322" s="197" t="str">
        <f t="shared" si="292"/>
        <v>N/A</v>
      </c>
      <c r="BZ322" s="197">
        <f t="shared" si="293"/>
        <v>0</v>
      </c>
      <c r="CA322" s="198">
        <f t="shared" si="294"/>
        <v>0</v>
      </c>
      <c r="CB322" s="199">
        <f>IFERROR(SQRT(($E322-$E$1136)^2+($AA322-$AA$1136)^2),0)</f>
        <v>5.20015600468014E-3</v>
      </c>
      <c r="CC322" s="197" t="str">
        <f>IF(CB322&lt;=SMALL(CB$3:CB$1130,1),"MAS PARECIDO","NO")</f>
        <v>NO</v>
      </c>
      <c r="CD322" s="197" t="str">
        <f>IF(CB322&lt;=SMALL(CB$3:CB$1130,5),"SIMILAR","NO")</f>
        <v>NO</v>
      </c>
      <c r="CE322" s="197" t="str">
        <f t="shared" si="295"/>
        <v>N/A</v>
      </c>
      <c r="CF322" s="197">
        <f t="shared" si="296"/>
        <v>0</v>
      </c>
      <c r="CG322" s="198">
        <f t="shared" si="297"/>
        <v>0</v>
      </c>
      <c r="CH322" s="199">
        <f>IFERROR(SQRT(($E322-$E$1136)^2+($AD322-$AD$1136)^2),0)</f>
        <v>1.0000135207198315</v>
      </c>
      <c r="CI322" s="197" t="str">
        <f>IF(CH322&lt;=SMALL(CH$3:CH$1130,1),"MAS PARECIDO","NO")</f>
        <v>NO</v>
      </c>
      <c r="CJ322" s="197" t="str">
        <f>IF(CH322&lt;=SMALL(CH$3:CH$1130,5),"SIMILAR","NO")</f>
        <v>NO</v>
      </c>
      <c r="CK322" s="197" t="str">
        <f t="shared" si="298"/>
        <v>N/A</v>
      </c>
      <c r="CL322" s="197">
        <f t="shared" si="299"/>
        <v>0</v>
      </c>
      <c r="CM322" s="198">
        <f t="shared" si="300"/>
        <v>0</v>
      </c>
      <c r="CN322" s="199">
        <f>IFERROR(SQRT(($E322-$E$1136)^2+($AG322-$AG$1136)^2),0)</f>
        <v>1.0000135207198315</v>
      </c>
      <c r="CO322" s="197" t="str">
        <f>IF(CN322&lt;=SMALL(CN$3:CN$1130,1),"MAS PARECIDO","NO")</f>
        <v>NO</v>
      </c>
      <c r="CP322" s="197" t="str">
        <f>IF(CN322&lt;=SMALL(CN$3:CN$1130,5),"SIMILAR","NO")</f>
        <v>NO</v>
      </c>
      <c r="CQ322" s="197" t="str">
        <f t="shared" si="301"/>
        <v>N/A</v>
      </c>
      <c r="CR322" s="197">
        <f t="shared" si="302"/>
        <v>0</v>
      </c>
      <c r="CS322" s="198">
        <f t="shared" si="303"/>
        <v>0</v>
      </c>
      <c r="CT322" s="199">
        <f>IFERROR(SQRT(($E322-$E$1136)^2+($AJ322-$AJ$1136)^2),0)</f>
        <v>5.20015600468014E-3</v>
      </c>
      <c r="CU322" s="197" t="str">
        <f>IF(CT322&lt;=SMALL(CT$3:CT$1130,1),"MAS PARECIDO","NO")</f>
        <v>NO</v>
      </c>
      <c r="CV322" s="197" t="str">
        <f>IF(CT322&lt;=SMALL(CT$3:CT$1130,5),"SIMILAR","NO")</f>
        <v>NO</v>
      </c>
      <c r="CW322" s="197" t="str">
        <f t="shared" si="304"/>
        <v>N/A</v>
      </c>
      <c r="CX322" s="197">
        <f t="shared" si="305"/>
        <v>0</v>
      </c>
      <c r="CY322" s="198">
        <f t="shared" si="306"/>
        <v>0</v>
      </c>
      <c r="CZ322" s="2" t="s">
        <v>1874</v>
      </c>
      <c r="DA322" s="2" t="s">
        <v>1875</v>
      </c>
      <c r="DB322" s="2">
        <v>1</v>
      </c>
      <c r="DC322" s="2" t="s">
        <v>346</v>
      </c>
    </row>
    <row r="323" spans="1:107">
      <c r="A323" s="24" t="s">
        <v>574</v>
      </c>
      <c r="B323" s="46">
        <v>124491</v>
      </c>
      <c r="C323" s="190">
        <f>(B323-$B$1132)/($B$1133-$B$1132)</f>
        <v>0.1402538161772468</v>
      </c>
      <c r="D323" s="46">
        <v>20000</v>
      </c>
      <c r="E323" s="190">
        <f>(D323-$D$1132)/($D$1133-$D$1132)</f>
        <v>3.9971199135974078E-2</v>
      </c>
      <c r="F323" s="46" t="s">
        <v>203</v>
      </c>
      <c r="G323" s="192">
        <f>VLOOKUP(F323,'DATOS DE SOPORTE'!$Y$5:$Z$8,2,FALSE)</f>
        <v>3</v>
      </c>
      <c r="H323" s="190">
        <f>(G323-$G$1132)/($G$1133-$G$1132)</f>
        <v>0.66666666666666663</v>
      </c>
      <c r="I323" s="50">
        <v>2</v>
      </c>
      <c r="J323" s="200">
        <f t="shared" si="266"/>
        <v>2</v>
      </c>
      <c r="K323" s="190">
        <f>(J323-$J$1132)/($J$1133-$J$1132)</f>
        <v>0.4</v>
      </c>
      <c r="L323" s="193" t="str">
        <f t="shared" si="267"/>
        <v>SI</v>
      </c>
      <c r="M323" s="46" t="s">
        <v>192</v>
      </c>
      <c r="N323" s="192">
        <f t="shared" si="268"/>
        <v>2</v>
      </c>
      <c r="O323" s="190">
        <f>(N323-N$1132)/(N$1133-N$1132)</f>
        <v>1</v>
      </c>
      <c r="P323" s="46" t="s">
        <v>193</v>
      </c>
      <c r="Q323" s="192">
        <f t="shared" si="269"/>
        <v>2</v>
      </c>
      <c r="R323" s="190">
        <f>(Q323-Q$1132)/(Q$1133-Q$1132)</f>
        <v>0.5</v>
      </c>
      <c r="S323" s="46" t="s">
        <v>194</v>
      </c>
      <c r="T323" s="192">
        <f t="shared" si="270"/>
        <v>1</v>
      </c>
      <c r="U323" s="190">
        <f>(T323-T$1132)/(T$1133-T$1132)</f>
        <v>0</v>
      </c>
      <c r="V323" s="46" t="s">
        <v>62</v>
      </c>
      <c r="W323" s="194">
        <f>VLOOKUP(V323,'DATOS DE SOPORTE'!$S$5:$T$10,2,FALSE)</f>
        <v>1</v>
      </c>
      <c r="X323" s="201">
        <f>(W323-W$1132)/(W$1133-W$1132)</f>
        <v>0</v>
      </c>
      <c r="Y323" s="46" t="s">
        <v>188</v>
      </c>
      <c r="Z323" s="194">
        <f t="shared" si="271"/>
        <v>1</v>
      </c>
      <c r="AA323" s="201">
        <f>(Z323-Z$1132)/(Z$1133-Z$1132)</f>
        <v>0</v>
      </c>
      <c r="AB323" s="46" t="s">
        <v>188</v>
      </c>
      <c r="AC323" s="194">
        <f t="shared" si="272"/>
        <v>1</v>
      </c>
      <c r="AD323" s="201">
        <f>(AC323-AC$1132)/(AC$1133-AC$1132)</f>
        <v>0</v>
      </c>
      <c r="AE323" s="46" t="s">
        <v>188</v>
      </c>
      <c r="AF323" s="194">
        <f t="shared" si="273"/>
        <v>1</v>
      </c>
      <c r="AG323" s="201">
        <f>(AF323-AF$1132)/(AF$1133-AF$1132)</f>
        <v>0</v>
      </c>
      <c r="AH323" s="24" t="s">
        <v>67</v>
      </c>
      <c r="AI323" s="194">
        <f>VLOOKUP(AH323,'DATOS DE SOPORTE'!$V$5:$W$8,2,FALSE)</f>
        <v>1</v>
      </c>
      <c r="AJ323" s="201">
        <f>(AI323-AI$1132)/(AI$1133-AI$1132)</f>
        <v>0</v>
      </c>
      <c r="AK323" s="58" t="str">
        <f t="shared" si="265"/>
        <v>Bueno</v>
      </c>
      <c r="AL323" s="196">
        <f>IFERROR(SQRT(($E323-$E$1136)^2+($C323-$C$1136)^2),0)</f>
        <v>7.6224573453478134E-2</v>
      </c>
      <c r="AM323" s="197" t="str">
        <f>IF(AL323&lt;=SMALL($AL$3:$AL$1130,1),"MAS PARECIDO","NO")</f>
        <v>NO</v>
      </c>
      <c r="AN323" s="197" t="str">
        <f>IF(AL323&lt;=SMALL($AL$3:$AL$1130,5),"SIMILAR","NO")</f>
        <v>NO</v>
      </c>
      <c r="AO323" s="197" t="str">
        <f t="shared" si="274"/>
        <v>N/A</v>
      </c>
      <c r="AP323" s="197">
        <f t="shared" si="275"/>
        <v>0</v>
      </c>
      <c r="AQ323" s="198">
        <f t="shared" si="276"/>
        <v>0</v>
      </c>
      <c r="AR323" s="196">
        <f>IFERROR(SQRT(($E323-$E$1136)^2+($H323-$H$1136)^2),0)</f>
        <v>0.33572489796771299</v>
      </c>
      <c r="AS323" s="197" t="str">
        <f>IF(AR323&lt;=SMALL(AR$3:AR$1130,1),"MAS PARECIDO","NO")</f>
        <v>NO</v>
      </c>
      <c r="AT323" s="197" t="str">
        <f>IF(AR323&lt;=SMALL(AR$3:AR$1130,5),"SIMILAR","NO")</f>
        <v>NO</v>
      </c>
      <c r="AU323" s="197" t="str">
        <f t="shared" si="277"/>
        <v>N/A</v>
      </c>
      <c r="AV323" s="197">
        <f t="shared" si="278"/>
        <v>0</v>
      </c>
      <c r="AW323" s="198">
        <f t="shared" si="279"/>
        <v>0</v>
      </c>
      <c r="AX323" s="199">
        <f>IFERROR(SQRT(($E323-$E$1136)^2+($K323-$K$1136)^2),0)</f>
        <v>0.2039610158935285</v>
      </c>
      <c r="AY323" s="197" t="str">
        <f>IF(AX323&lt;=SMALL(AX$3:AX$1130,1),"MAS PARECIDO","NO")</f>
        <v>NO</v>
      </c>
      <c r="AZ323" s="197" t="str">
        <f>IF(AX323&lt;=SMALL(AX$3:AX$1130,5),"SIMILAR","NO")</f>
        <v>NO</v>
      </c>
      <c r="BA323" s="197" t="str">
        <f t="shared" si="280"/>
        <v>N/A</v>
      </c>
      <c r="BB323" s="197">
        <f t="shared" si="281"/>
        <v>0</v>
      </c>
      <c r="BC323" s="198">
        <f t="shared" si="282"/>
        <v>0</v>
      </c>
      <c r="BD323" s="196">
        <f>IFERROR(SQRT(($E323-$E$1136)^2+($O323-$O$1136)^2),0)</f>
        <v>4.0001200036001078E-2</v>
      </c>
      <c r="BE323" s="197" t="str">
        <f>IF(BD323&lt;=SMALL(BD$3:BD$1130,1),"MAS PARECIDO","NO")</f>
        <v>NO</v>
      </c>
      <c r="BF323" s="197" t="str">
        <f>IF(BD323&lt;=SMALL(BD$3:BD$1130,5),"SIMILAR","NO")</f>
        <v>NO</v>
      </c>
      <c r="BG323" s="197" t="str">
        <f t="shared" si="283"/>
        <v>N/A</v>
      </c>
      <c r="BH323" s="197">
        <f t="shared" si="284"/>
        <v>0</v>
      </c>
      <c r="BI323" s="198">
        <f t="shared" si="285"/>
        <v>0</v>
      </c>
      <c r="BJ323" s="199">
        <f>IFERROR(SQRT(($E323-$E$1136)^2+($R323-$R$1136)^2),0)</f>
        <v>4.0001200036001078E-2</v>
      </c>
      <c r="BK323" s="197" t="str">
        <f>IF(BJ323&lt;=SMALL(BJ$3:BJ$1130,1),"MAS PARECIDO","NO")</f>
        <v>NO</v>
      </c>
      <c r="BL323" s="197" t="str">
        <f>IF(BJ323&lt;=SMALL(BJ$3:BJ$1130,5),"SIMILAR","NO")</f>
        <v>NO</v>
      </c>
      <c r="BM323" s="197" t="str">
        <f t="shared" si="286"/>
        <v>N/A</v>
      </c>
      <c r="BN323" s="197">
        <f t="shared" si="287"/>
        <v>0</v>
      </c>
      <c r="BO323" s="198">
        <f t="shared" si="288"/>
        <v>0</v>
      </c>
      <c r="BP323" s="199">
        <f>IFERROR(SQRT(($E323-$E$1136)^2+($U323-$U$1136)^2),0)</f>
        <v>4.0001200036001078E-2</v>
      </c>
      <c r="BQ323" s="197" t="str">
        <f>IF(BP323&lt;=SMALL(BP$3:BP$1130,1),"MAS PARECIDO","NO")</f>
        <v>NO</v>
      </c>
      <c r="BR323" s="197" t="str">
        <f>IF(BP323&lt;=SMALL(BP$3:BP$1130,5),"SIMILAR","NO")</f>
        <v>NO</v>
      </c>
      <c r="BS323" s="197" t="str">
        <f t="shared" si="289"/>
        <v>N/A</v>
      </c>
      <c r="BT323" s="197">
        <f t="shared" si="290"/>
        <v>0</v>
      </c>
      <c r="BU323" s="198">
        <f t="shared" si="291"/>
        <v>0</v>
      </c>
      <c r="BV323" s="199">
        <f>IFERROR(SQRT(($E323-$E$1136)^2+($X323-$X$1136)^2),0)</f>
        <v>4.0001200036001078E-2</v>
      </c>
      <c r="BW323" s="197" t="str">
        <f>IF(BV323&lt;=SMALL(BV$3:BV$1130,1),"MAS PARECIDO","NO")</f>
        <v>NO</v>
      </c>
      <c r="BX323" s="197" t="str">
        <f>IF(BV323&lt;=SMALL(BV$3:BV$1130,5),"SIMILAR","NO")</f>
        <v>NO</v>
      </c>
      <c r="BY323" s="197" t="str">
        <f t="shared" si="292"/>
        <v>N/A</v>
      </c>
      <c r="BZ323" s="197">
        <f t="shared" si="293"/>
        <v>0</v>
      </c>
      <c r="CA323" s="198">
        <f t="shared" si="294"/>
        <v>0</v>
      </c>
      <c r="CB323" s="199">
        <f>IFERROR(SQRT(($E323-$E$1136)^2+($AA323-$AA$1136)^2),0)</f>
        <v>4.0001200036001078E-2</v>
      </c>
      <c r="CC323" s="197" t="str">
        <f>IF(CB323&lt;=SMALL(CB$3:CB$1130,1),"MAS PARECIDO","NO")</f>
        <v>NO</v>
      </c>
      <c r="CD323" s="197" t="str">
        <f>IF(CB323&lt;=SMALL(CB$3:CB$1130,5),"SIMILAR","NO")</f>
        <v>NO</v>
      </c>
      <c r="CE323" s="197" t="str">
        <f t="shared" si="295"/>
        <v>N/A</v>
      </c>
      <c r="CF323" s="197">
        <f t="shared" si="296"/>
        <v>0</v>
      </c>
      <c r="CG323" s="198">
        <f t="shared" si="297"/>
        <v>0</v>
      </c>
      <c r="CH323" s="199">
        <f>IFERROR(SQRT(($E323-$E$1136)^2+($AD323-$AD$1136)^2),0)</f>
        <v>1.0007997282195475</v>
      </c>
      <c r="CI323" s="197" t="str">
        <f>IF(CH323&lt;=SMALL(CH$3:CH$1130,1),"MAS PARECIDO","NO")</f>
        <v>NO</v>
      </c>
      <c r="CJ323" s="197" t="str">
        <f>IF(CH323&lt;=SMALL(CH$3:CH$1130,5),"SIMILAR","NO")</f>
        <v>NO</v>
      </c>
      <c r="CK323" s="197" t="str">
        <f t="shared" si="298"/>
        <v>N/A</v>
      </c>
      <c r="CL323" s="197">
        <f t="shared" si="299"/>
        <v>0</v>
      </c>
      <c r="CM323" s="198">
        <f t="shared" si="300"/>
        <v>0</v>
      </c>
      <c r="CN323" s="199">
        <f>IFERROR(SQRT(($E323-$E$1136)^2+($AG323-$AG$1136)^2),0)</f>
        <v>1.0007997282195475</v>
      </c>
      <c r="CO323" s="197" t="str">
        <f>IF(CN323&lt;=SMALL(CN$3:CN$1130,1),"MAS PARECIDO","NO")</f>
        <v>NO</v>
      </c>
      <c r="CP323" s="197" t="str">
        <f>IF(CN323&lt;=SMALL(CN$3:CN$1130,5),"SIMILAR","NO")</f>
        <v>NO</v>
      </c>
      <c r="CQ323" s="197" t="str">
        <f t="shared" si="301"/>
        <v>N/A</v>
      </c>
      <c r="CR323" s="197">
        <f t="shared" si="302"/>
        <v>0</v>
      </c>
      <c r="CS323" s="198">
        <f t="shared" si="303"/>
        <v>0</v>
      </c>
      <c r="CT323" s="199">
        <f>IFERROR(SQRT(($E323-$E$1136)^2+($AJ323-$AJ$1136)^2),0)</f>
        <v>4.0001200036001078E-2</v>
      </c>
      <c r="CU323" s="197" t="str">
        <f>IF(CT323&lt;=SMALL(CT$3:CT$1130,1),"MAS PARECIDO","NO")</f>
        <v>NO</v>
      </c>
      <c r="CV323" s="197" t="str">
        <f>IF(CT323&lt;=SMALL(CT$3:CT$1130,5),"SIMILAR","NO")</f>
        <v>NO</v>
      </c>
      <c r="CW323" s="197" t="str">
        <f t="shared" si="304"/>
        <v>N/A</v>
      </c>
      <c r="CX323" s="197">
        <f t="shared" si="305"/>
        <v>0</v>
      </c>
      <c r="CY323" s="198">
        <f t="shared" si="306"/>
        <v>0</v>
      </c>
      <c r="CZ323" s="2" t="s">
        <v>1876</v>
      </c>
      <c r="DA323" s="2" t="s">
        <v>1877</v>
      </c>
      <c r="DB323" s="2">
        <v>0</v>
      </c>
      <c r="DC323" s="2" t="s">
        <v>189</v>
      </c>
    </row>
    <row r="324" spans="1:107">
      <c r="A324" s="24" t="s">
        <v>575</v>
      </c>
      <c r="B324" s="46">
        <v>121999</v>
      </c>
      <c r="C324" s="190">
        <f>(B324-$B$1132)/($B$1133-$B$1132)</f>
        <v>0.13734088446589274</v>
      </c>
      <c r="D324" s="46">
        <v>8500</v>
      </c>
      <c r="E324" s="190">
        <f>(D324-$D$1132)/($D$1133-$D$1132)</f>
        <v>1.6970509115273459E-2</v>
      </c>
      <c r="F324" s="46" t="s">
        <v>191</v>
      </c>
      <c r="G324" s="192">
        <f>VLOOKUP(F324,'DATOS DE SOPORTE'!$Y$5:$Z$8,2,FALSE)</f>
        <v>1</v>
      </c>
      <c r="H324" s="190">
        <f>(G324-$G$1132)/($G$1133-$G$1132)</f>
        <v>0</v>
      </c>
      <c r="I324" s="50">
        <v>0</v>
      </c>
      <c r="J324" s="200">
        <f t="shared" si="266"/>
        <v>0</v>
      </c>
      <c r="K324" s="190">
        <f>(J324-$J$1132)/($J$1133-$J$1132)</f>
        <v>0</v>
      </c>
      <c r="L324" s="193" t="str">
        <f t="shared" si="267"/>
        <v>NO</v>
      </c>
      <c r="M324" s="46" t="s">
        <v>192</v>
      </c>
      <c r="N324" s="192">
        <f t="shared" si="268"/>
        <v>2</v>
      </c>
      <c r="O324" s="190">
        <f>(N324-N$1132)/(N$1133-N$1132)</f>
        <v>1</v>
      </c>
      <c r="P324" s="46" t="s">
        <v>193</v>
      </c>
      <c r="Q324" s="192">
        <f t="shared" si="269"/>
        <v>2</v>
      </c>
      <c r="R324" s="190">
        <f>(Q324-Q$1132)/(Q$1133-Q$1132)</f>
        <v>0.5</v>
      </c>
      <c r="S324" s="46" t="s">
        <v>194</v>
      </c>
      <c r="T324" s="192">
        <f t="shared" si="270"/>
        <v>1</v>
      </c>
      <c r="U324" s="190">
        <f>(T324-T$1132)/(T$1133-T$1132)</f>
        <v>0</v>
      </c>
      <c r="V324" s="46" t="s">
        <v>62</v>
      </c>
      <c r="W324" s="194">
        <f>VLOOKUP(V324,'DATOS DE SOPORTE'!$S$5:$T$10,2,FALSE)</f>
        <v>1</v>
      </c>
      <c r="X324" s="201">
        <f>(W324-W$1132)/(W$1133-W$1132)</f>
        <v>0</v>
      </c>
      <c r="Y324" s="46" t="s">
        <v>188</v>
      </c>
      <c r="Z324" s="194">
        <f t="shared" si="271"/>
        <v>1</v>
      </c>
      <c r="AA324" s="201">
        <f>(Z324-Z$1132)/(Z$1133-Z$1132)</f>
        <v>0</v>
      </c>
      <c r="AB324" s="46" t="s">
        <v>136</v>
      </c>
      <c r="AC324" s="194">
        <f t="shared" si="272"/>
        <v>2</v>
      </c>
      <c r="AD324" s="201">
        <f>(AC324-AC$1132)/(AC$1133-AC$1132)</f>
        <v>1</v>
      </c>
      <c r="AE324" s="46" t="s">
        <v>188</v>
      </c>
      <c r="AF324" s="194">
        <f t="shared" si="273"/>
        <v>1</v>
      </c>
      <c r="AG324" s="201">
        <f>(AF324-AF$1132)/(AF$1133-AF$1132)</f>
        <v>0</v>
      </c>
      <c r="AH324" s="24" t="s">
        <v>67</v>
      </c>
      <c r="AI324" s="194">
        <f>VLOOKUP(AH324,'DATOS DE SOPORTE'!$V$5:$W$8,2,FALSE)</f>
        <v>1</v>
      </c>
      <c r="AJ324" s="201">
        <f>(AI324-AI$1132)/(AI$1133-AI$1132)</f>
        <v>0</v>
      </c>
      <c r="AK324" s="58" t="str">
        <f t="shared" ref="AK324:AK387" si="307">DC324</f>
        <v>Regular</v>
      </c>
      <c r="AL324" s="196">
        <f>IFERROR(SQRT(($E324-$E$1136)^2+($C324-$C$1136)^2),0)</f>
        <v>6.9897098922323181E-2</v>
      </c>
      <c r="AM324" s="197" t="str">
        <f>IF(AL324&lt;=SMALL($AL$3:$AL$1130,1),"MAS PARECIDO","NO")</f>
        <v>NO</v>
      </c>
      <c r="AN324" s="197" t="str">
        <f>IF(AL324&lt;=SMALL($AL$3:$AL$1130,5),"SIMILAR","NO")</f>
        <v>NO</v>
      </c>
      <c r="AO324" s="197" t="str">
        <f t="shared" si="274"/>
        <v>N/A</v>
      </c>
      <c r="AP324" s="197">
        <f t="shared" si="275"/>
        <v>0</v>
      </c>
      <c r="AQ324" s="198">
        <f t="shared" si="276"/>
        <v>0</v>
      </c>
      <c r="AR324" s="196">
        <f>IFERROR(SQRT(($E324-$E$1136)^2+($H324-$H$1136)^2),0)</f>
        <v>0.33376657779336061</v>
      </c>
      <c r="AS324" s="197" t="str">
        <f>IF(AR324&lt;=SMALL(AR$3:AR$1130,1),"MAS PARECIDO","NO")</f>
        <v>NO</v>
      </c>
      <c r="AT324" s="197" t="str">
        <f>IF(AR324&lt;=SMALL(AR$3:AR$1130,5),"SIMILAR","NO")</f>
        <v>NO</v>
      </c>
      <c r="AU324" s="197" t="str">
        <f t="shared" si="277"/>
        <v>N/A</v>
      </c>
      <c r="AV324" s="197">
        <f t="shared" si="278"/>
        <v>0</v>
      </c>
      <c r="AW324" s="198">
        <f t="shared" si="279"/>
        <v>0</v>
      </c>
      <c r="AX324" s="199">
        <f>IFERROR(SQRT(($E324-$E$1136)^2+($K324-$K$1136)^2),0)</f>
        <v>0.20072124287374354</v>
      </c>
      <c r="AY324" s="197" t="str">
        <f>IF(AX324&lt;=SMALL(AX$3:AX$1130,1),"MAS PARECIDO","NO")</f>
        <v>NO</v>
      </c>
      <c r="AZ324" s="197" t="str">
        <f>IF(AX324&lt;=SMALL(AX$3:AX$1130,5),"SIMILAR","NO")</f>
        <v>NO</v>
      </c>
      <c r="BA324" s="197" t="str">
        <f t="shared" si="280"/>
        <v>N/A</v>
      </c>
      <c r="BB324" s="197">
        <f t="shared" si="281"/>
        <v>0</v>
      </c>
      <c r="BC324" s="198">
        <f t="shared" si="282"/>
        <v>0</v>
      </c>
      <c r="BD324" s="196">
        <f>IFERROR(SQRT(($E324-$E$1136)^2+($O324-$O$1136)^2),0)</f>
        <v>1.7000510015300459E-2</v>
      </c>
      <c r="BE324" s="197" t="str">
        <f>IF(BD324&lt;=SMALL(BD$3:BD$1130,1),"MAS PARECIDO","NO")</f>
        <v>NO</v>
      </c>
      <c r="BF324" s="197" t="str">
        <f>IF(BD324&lt;=SMALL(BD$3:BD$1130,5),"SIMILAR","NO")</f>
        <v>NO</v>
      </c>
      <c r="BG324" s="197" t="str">
        <f t="shared" si="283"/>
        <v>N/A</v>
      </c>
      <c r="BH324" s="197">
        <f t="shared" si="284"/>
        <v>0</v>
      </c>
      <c r="BI324" s="198">
        <f t="shared" si="285"/>
        <v>0</v>
      </c>
      <c r="BJ324" s="199">
        <f>IFERROR(SQRT(($E324-$E$1136)^2+($R324-$R$1136)^2),0)</f>
        <v>1.7000510015300459E-2</v>
      </c>
      <c r="BK324" s="197" t="str">
        <f>IF(BJ324&lt;=SMALL(BJ$3:BJ$1130,1),"MAS PARECIDO","NO")</f>
        <v>NO</v>
      </c>
      <c r="BL324" s="197" t="str">
        <f>IF(BJ324&lt;=SMALL(BJ$3:BJ$1130,5),"SIMILAR","NO")</f>
        <v>NO</v>
      </c>
      <c r="BM324" s="197" t="str">
        <f t="shared" si="286"/>
        <v>N/A</v>
      </c>
      <c r="BN324" s="197">
        <f t="shared" si="287"/>
        <v>0</v>
      </c>
      <c r="BO324" s="198">
        <f t="shared" si="288"/>
        <v>0</v>
      </c>
      <c r="BP324" s="199">
        <f>IFERROR(SQRT(($E324-$E$1136)^2+($U324-$U$1136)^2),0)</f>
        <v>1.7000510015300459E-2</v>
      </c>
      <c r="BQ324" s="197" t="str">
        <f>IF(BP324&lt;=SMALL(BP$3:BP$1130,1),"MAS PARECIDO","NO")</f>
        <v>NO</v>
      </c>
      <c r="BR324" s="197" t="str">
        <f>IF(BP324&lt;=SMALL(BP$3:BP$1130,5),"SIMILAR","NO")</f>
        <v>NO</v>
      </c>
      <c r="BS324" s="197" t="str">
        <f t="shared" si="289"/>
        <v>N/A</v>
      </c>
      <c r="BT324" s="197">
        <f t="shared" si="290"/>
        <v>0</v>
      </c>
      <c r="BU324" s="198">
        <f t="shared" si="291"/>
        <v>0</v>
      </c>
      <c r="BV324" s="199">
        <f>IFERROR(SQRT(($E324-$E$1136)^2+($X324-$X$1136)^2),0)</f>
        <v>1.7000510015300459E-2</v>
      </c>
      <c r="BW324" s="197" t="str">
        <f>IF(BV324&lt;=SMALL(BV$3:BV$1130,1),"MAS PARECIDO","NO")</f>
        <v>NO</v>
      </c>
      <c r="BX324" s="197" t="str">
        <f>IF(BV324&lt;=SMALL(BV$3:BV$1130,5),"SIMILAR","NO")</f>
        <v>NO</v>
      </c>
      <c r="BY324" s="197" t="str">
        <f t="shared" si="292"/>
        <v>N/A</v>
      </c>
      <c r="BZ324" s="197">
        <f t="shared" si="293"/>
        <v>0</v>
      </c>
      <c r="CA324" s="198">
        <f t="shared" si="294"/>
        <v>0</v>
      </c>
      <c r="CB324" s="199">
        <f>IFERROR(SQRT(($E324-$E$1136)^2+($AA324-$AA$1136)^2),0)</f>
        <v>1.7000510015300459E-2</v>
      </c>
      <c r="CC324" s="197" t="str">
        <f>IF(CB324&lt;=SMALL(CB$3:CB$1130,1),"MAS PARECIDO","NO")</f>
        <v>NO</v>
      </c>
      <c r="CD324" s="197" t="str">
        <f>IF(CB324&lt;=SMALL(CB$3:CB$1130,5),"SIMILAR","NO")</f>
        <v>NO</v>
      </c>
      <c r="CE324" s="197" t="str">
        <f t="shared" si="295"/>
        <v>N/A</v>
      </c>
      <c r="CF324" s="197">
        <f t="shared" si="296"/>
        <v>0</v>
      </c>
      <c r="CG324" s="198">
        <f t="shared" si="297"/>
        <v>0</v>
      </c>
      <c r="CH324" s="199">
        <f>IFERROR(SQRT(($E324-$E$1136)^2+($AD324-$AD$1136)^2),0)</f>
        <v>1.7000510015300459E-2</v>
      </c>
      <c r="CI324" s="197" t="str">
        <f>IF(CH324&lt;=SMALL(CH$3:CH$1130,1),"MAS PARECIDO","NO")</f>
        <v>NO</v>
      </c>
      <c r="CJ324" s="197" t="str">
        <f>IF(CH324&lt;=SMALL(CH$3:CH$1130,5),"SIMILAR","NO")</f>
        <v>NO</v>
      </c>
      <c r="CK324" s="197" t="str">
        <f t="shared" si="298"/>
        <v>N/A</v>
      </c>
      <c r="CL324" s="197">
        <f t="shared" si="299"/>
        <v>0</v>
      </c>
      <c r="CM324" s="198">
        <f t="shared" si="300"/>
        <v>0</v>
      </c>
      <c r="CN324" s="199">
        <f>IFERROR(SQRT(($E324-$E$1136)^2+($AG324-$AG$1136)^2),0)</f>
        <v>1.0001444982305208</v>
      </c>
      <c r="CO324" s="197" t="str">
        <f>IF(CN324&lt;=SMALL(CN$3:CN$1130,1),"MAS PARECIDO","NO")</f>
        <v>NO</v>
      </c>
      <c r="CP324" s="197" t="str">
        <f>IF(CN324&lt;=SMALL(CN$3:CN$1130,5),"SIMILAR","NO")</f>
        <v>NO</v>
      </c>
      <c r="CQ324" s="197" t="str">
        <f t="shared" si="301"/>
        <v>N/A</v>
      </c>
      <c r="CR324" s="197">
        <f t="shared" si="302"/>
        <v>0</v>
      </c>
      <c r="CS324" s="198">
        <f t="shared" si="303"/>
        <v>0</v>
      </c>
      <c r="CT324" s="199">
        <f>IFERROR(SQRT(($E324-$E$1136)^2+($AJ324-$AJ$1136)^2),0)</f>
        <v>1.7000510015300459E-2</v>
      </c>
      <c r="CU324" s="197" t="str">
        <f>IF(CT324&lt;=SMALL(CT$3:CT$1130,1),"MAS PARECIDO","NO")</f>
        <v>NO</v>
      </c>
      <c r="CV324" s="197" t="str">
        <f>IF(CT324&lt;=SMALL(CT$3:CT$1130,5),"SIMILAR","NO")</f>
        <v>NO</v>
      </c>
      <c r="CW324" s="197" t="str">
        <f t="shared" si="304"/>
        <v>N/A</v>
      </c>
      <c r="CX324" s="197">
        <f t="shared" si="305"/>
        <v>0</v>
      </c>
      <c r="CY324" s="198">
        <f t="shared" si="306"/>
        <v>0</v>
      </c>
      <c r="CZ324" s="2" t="s">
        <v>1878</v>
      </c>
      <c r="DA324" s="2" t="s">
        <v>1879</v>
      </c>
      <c r="DB324" s="2">
        <v>1</v>
      </c>
      <c r="DC324" s="2" t="s">
        <v>346</v>
      </c>
    </row>
    <row r="325" spans="1:107">
      <c r="A325" s="24" t="s">
        <v>576</v>
      </c>
      <c r="B325" s="46">
        <v>39702</v>
      </c>
      <c r="C325" s="190">
        <f>(B325-$B$1132)/($B$1133-$B$1132)</f>
        <v>4.1142834285594322E-2</v>
      </c>
      <c r="D325" s="46"/>
      <c r="E325" s="190">
        <f>(D325-$D$1132)/($D$1133-$D$1132)</f>
        <v>-3.0000900027000811E-5</v>
      </c>
      <c r="F325" s="46" t="s">
        <v>191</v>
      </c>
      <c r="G325" s="192">
        <f>VLOOKUP(F325,'DATOS DE SOPORTE'!$Y$5:$Z$8,2,FALSE)</f>
        <v>1</v>
      </c>
      <c r="H325" s="190">
        <f>(G325-$G$1132)/($G$1133-$G$1132)</f>
        <v>0</v>
      </c>
      <c r="I325" s="50"/>
      <c r="J325" s="200">
        <f t="shared" si="266"/>
        <v>0</v>
      </c>
      <c r="K325" s="190">
        <f>(J325-$J$1132)/($J$1133-$J$1132)</f>
        <v>0</v>
      </c>
      <c r="L325" s="193" t="str">
        <f t="shared" si="267"/>
        <v>NO</v>
      </c>
      <c r="M325" s="46"/>
      <c r="N325" s="192">
        <f t="shared" si="268"/>
        <v>2</v>
      </c>
      <c r="O325" s="190">
        <f>(N325-N$1132)/(N$1133-N$1132)</f>
        <v>1</v>
      </c>
      <c r="P325" s="46"/>
      <c r="Q325" s="192">
        <f t="shared" si="269"/>
        <v>3</v>
      </c>
      <c r="R325" s="190">
        <f>(Q325-Q$1132)/(Q$1133-Q$1132)</f>
        <v>1</v>
      </c>
      <c r="S325" s="46" t="s">
        <v>194</v>
      </c>
      <c r="T325" s="192">
        <f t="shared" si="270"/>
        <v>1</v>
      </c>
      <c r="U325" s="190">
        <f>(T325-T$1132)/(T$1133-T$1132)</f>
        <v>0</v>
      </c>
      <c r="V325" s="46" t="s">
        <v>62</v>
      </c>
      <c r="W325" s="194">
        <f>VLOOKUP(V325,'DATOS DE SOPORTE'!$S$5:$T$10,2,FALSE)</f>
        <v>1</v>
      </c>
      <c r="X325" s="201">
        <f>(W325-W$1132)/(W$1133-W$1132)</f>
        <v>0</v>
      </c>
      <c r="Y325" s="46" t="s">
        <v>136</v>
      </c>
      <c r="Z325" s="194">
        <f t="shared" si="271"/>
        <v>2</v>
      </c>
      <c r="AA325" s="201">
        <f>(Z325-Z$1132)/(Z$1133-Z$1132)</f>
        <v>1</v>
      </c>
      <c r="AB325" s="46" t="s">
        <v>136</v>
      </c>
      <c r="AC325" s="194">
        <f t="shared" si="272"/>
        <v>2</v>
      </c>
      <c r="AD325" s="201">
        <f>(AC325-AC$1132)/(AC$1133-AC$1132)</f>
        <v>1</v>
      </c>
      <c r="AE325" s="46" t="s">
        <v>188</v>
      </c>
      <c r="AF325" s="194">
        <f t="shared" si="273"/>
        <v>1</v>
      </c>
      <c r="AG325" s="201">
        <f>(AF325-AF$1132)/(AF$1133-AF$1132)</f>
        <v>0</v>
      </c>
      <c r="AH325" s="24" t="s">
        <v>67</v>
      </c>
      <c r="AI325" s="194">
        <f>VLOOKUP(AH325,'DATOS DE SOPORTE'!$V$5:$W$8,2,FALSE)</f>
        <v>1</v>
      </c>
      <c r="AJ325" s="201">
        <f>(AI325-AI$1132)/(AI$1133-AI$1132)</f>
        <v>0</v>
      </c>
      <c r="AK325" s="58" t="str">
        <f t="shared" si="307"/>
        <v>Bueno</v>
      </c>
      <c r="AL325" s="196">
        <f>IFERROR(SQRT(($E325-$E$1136)^2+($C325-$C$1136)^2),0)</f>
        <v>0.16399618508810176</v>
      </c>
      <c r="AM325" s="197" t="str">
        <f>IF(AL325&lt;=SMALL($AL$3:$AL$1130,1),"MAS PARECIDO","NO")</f>
        <v>NO</v>
      </c>
      <c r="AN325" s="197" t="str">
        <f>IF(AL325&lt;=SMALL($AL$3:$AL$1130,5),"SIMILAR","NO")</f>
        <v>NO</v>
      </c>
      <c r="AO325" s="197" t="str">
        <f t="shared" si="274"/>
        <v>N/A</v>
      </c>
      <c r="AP325" s="197">
        <f t="shared" si="275"/>
        <v>0</v>
      </c>
      <c r="AQ325" s="198">
        <f t="shared" si="276"/>
        <v>0</v>
      </c>
      <c r="AR325" s="196">
        <f>IFERROR(SQRT(($E325-$E$1136)^2+($H325-$H$1136)^2),0)</f>
        <v>0.33333333333333331</v>
      </c>
      <c r="AS325" s="197" t="str">
        <f>IF(AR325&lt;=SMALL(AR$3:AR$1130,1),"MAS PARECIDO","NO")</f>
        <v>NO</v>
      </c>
      <c r="AT325" s="197" t="str">
        <f>IF(AR325&lt;=SMALL(AR$3:AR$1130,5),"SIMILAR","NO")</f>
        <v>NO</v>
      </c>
      <c r="AU325" s="197" t="str">
        <f t="shared" si="277"/>
        <v>N/A</v>
      </c>
      <c r="AV325" s="197">
        <f t="shared" si="278"/>
        <v>0</v>
      </c>
      <c r="AW325" s="198">
        <f t="shared" si="279"/>
        <v>0</v>
      </c>
      <c r="AX325" s="199">
        <f>IFERROR(SQRT(($E325-$E$1136)^2+($K325-$K$1136)^2),0)</f>
        <v>0.2</v>
      </c>
      <c r="AY325" s="197" t="str">
        <f>IF(AX325&lt;=SMALL(AX$3:AX$1130,1),"MAS PARECIDO","NO")</f>
        <v>NO</v>
      </c>
      <c r="AZ325" s="197" t="str">
        <f>IF(AX325&lt;=SMALL(AX$3:AX$1130,5),"SIMILAR","NO")</f>
        <v>NO</v>
      </c>
      <c r="BA325" s="197" t="str">
        <f t="shared" si="280"/>
        <v>N/A</v>
      </c>
      <c r="BB325" s="197">
        <f t="shared" si="281"/>
        <v>0</v>
      </c>
      <c r="BC325" s="198">
        <f t="shared" si="282"/>
        <v>0</v>
      </c>
      <c r="BD325" s="196">
        <f>IFERROR(SQRT(($E325-$E$1136)^2+($O325-$O$1136)^2),0)</f>
        <v>0</v>
      </c>
      <c r="BE325" s="197" t="str">
        <f>IF(BD325&lt;=SMALL(BD$3:BD$1130,1),"MAS PARECIDO","NO")</f>
        <v>MAS PARECIDO</v>
      </c>
      <c r="BF325" s="197" t="str">
        <f>IF(BD325&lt;=SMALL(BD$3:BD$1130,5),"SIMILAR","NO")</f>
        <v>SIMILAR</v>
      </c>
      <c r="BG325" s="197" t="str">
        <f t="shared" si="283"/>
        <v>Bueno</v>
      </c>
      <c r="BH325" s="197">
        <f t="shared" si="284"/>
        <v>1</v>
      </c>
      <c r="BI325" s="198">
        <f t="shared" si="285"/>
        <v>39702</v>
      </c>
      <c r="BJ325" s="199">
        <f>IFERROR(SQRT(($E325-$E$1136)^2+($R325-$R$1136)^2),0)</f>
        <v>0.5</v>
      </c>
      <c r="BK325" s="197" t="str">
        <f>IF(BJ325&lt;=SMALL(BJ$3:BJ$1130,1),"MAS PARECIDO","NO")</f>
        <v>NO</v>
      </c>
      <c r="BL325" s="197" t="str">
        <f>IF(BJ325&lt;=SMALL(BJ$3:BJ$1130,5),"SIMILAR","NO")</f>
        <v>NO</v>
      </c>
      <c r="BM325" s="197" t="str">
        <f t="shared" si="286"/>
        <v>N/A</v>
      </c>
      <c r="BN325" s="197">
        <f t="shared" si="287"/>
        <v>0</v>
      </c>
      <c r="BO325" s="198">
        <f t="shared" si="288"/>
        <v>0</v>
      </c>
      <c r="BP325" s="199">
        <f>IFERROR(SQRT(($E325-$E$1136)^2+($U325-$U$1136)^2),0)</f>
        <v>0</v>
      </c>
      <c r="BQ325" s="197" t="str">
        <f>IF(BP325&lt;=SMALL(BP$3:BP$1130,1),"MAS PARECIDO","NO")</f>
        <v>MAS PARECIDO</v>
      </c>
      <c r="BR325" s="197" t="str">
        <f>IF(BP325&lt;=SMALL(BP$3:BP$1130,5),"SIMILAR","NO")</f>
        <v>SIMILAR</v>
      </c>
      <c r="BS325" s="197" t="str">
        <f t="shared" si="289"/>
        <v>Bueno</v>
      </c>
      <c r="BT325" s="197">
        <f t="shared" si="290"/>
        <v>1</v>
      </c>
      <c r="BU325" s="198">
        <f t="shared" si="291"/>
        <v>39702</v>
      </c>
      <c r="BV325" s="199">
        <f>IFERROR(SQRT(($E325-$E$1136)^2+($X325-$X$1136)^2),0)</f>
        <v>0</v>
      </c>
      <c r="BW325" s="197" t="str">
        <f>IF(BV325&lt;=SMALL(BV$3:BV$1130,1),"MAS PARECIDO","NO")</f>
        <v>MAS PARECIDO</v>
      </c>
      <c r="BX325" s="197" t="str">
        <f>IF(BV325&lt;=SMALL(BV$3:BV$1130,5),"SIMILAR","NO")</f>
        <v>SIMILAR</v>
      </c>
      <c r="BY325" s="197" t="str">
        <f t="shared" si="292"/>
        <v>Bueno</v>
      </c>
      <c r="BZ325" s="197">
        <f t="shared" si="293"/>
        <v>1</v>
      </c>
      <c r="CA325" s="198">
        <f t="shared" si="294"/>
        <v>39702</v>
      </c>
      <c r="CB325" s="199">
        <f>IFERROR(SQRT(($E325-$E$1136)^2+($AA325-$AA$1136)^2),0)</f>
        <v>1</v>
      </c>
      <c r="CC325" s="197" t="str">
        <f>IF(CB325&lt;=SMALL(CB$3:CB$1130,1),"MAS PARECIDO","NO")</f>
        <v>NO</v>
      </c>
      <c r="CD325" s="197" t="str">
        <f>IF(CB325&lt;=SMALL(CB$3:CB$1130,5),"SIMILAR","NO")</f>
        <v>NO</v>
      </c>
      <c r="CE325" s="197" t="str">
        <f t="shared" si="295"/>
        <v>N/A</v>
      </c>
      <c r="CF325" s="197">
        <f t="shared" si="296"/>
        <v>0</v>
      </c>
      <c r="CG325" s="198">
        <f t="shared" si="297"/>
        <v>0</v>
      </c>
      <c r="CH325" s="199">
        <f>IFERROR(SQRT(($E325-$E$1136)^2+($AD325-$AD$1136)^2),0)</f>
        <v>0</v>
      </c>
      <c r="CI325" s="197" t="str">
        <f>IF(CH325&lt;=SMALL(CH$3:CH$1130,1),"MAS PARECIDO","NO")</f>
        <v>MAS PARECIDO</v>
      </c>
      <c r="CJ325" s="197" t="str">
        <f>IF(CH325&lt;=SMALL(CH$3:CH$1130,5),"SIMILAR","NO")</f>
        <v>SIMILAR</v>
      </c>
      <c r="CK325" s="197" t="str">
        <f t="shared" si="298"/>
        <v>Bueno</v>
      </c>
      <c r="CL325" s="197">
        <f t="shared" si="299"/>
        <v>1</v>
      </c>
      <c r="CM325" s="198">
        <f t="shared" si="300"/>
        <v>39702</v>
      </c>
      <c r="CN325" s="199">
        <f>IFERROR(SQRT(($E325-$E$1136)^2+($AG325-$AG$1136)^2),0)</f>
        <v>1</v>
      </c>
      <c r="CO325" s="197" t="str">
        <f>IF(CN325&lt;=SMALL(CN$3:CN$1130,1),"MAS PARECIDO","NO")</f>
        <v>NO</v>
      </c>
      <c r="CP325" s="197" t="str">
        <f>IF(CN325&lt;=SMALL(CN$3:CN$1130,5),"SIMILAR","NO")</f>
        <v>NO</v>
      </c>
      <c r="CQ325" s="197" t="str">
        <f t="shared" si="301"/>
        <v>N/A</v>
      </c>
      <c r="CR325" s="197">
        <f t="shared" si="302"/>
        <v>0</v>
      </c>
      <c r="CS325" s="198">
        <f t="shared" si="303"/>
        <v>0</v>
      </c>
      <c r="CT325" s="199">
        <f>IFERROR(SQRT(($E325-$E$1136)^2+($AJ325-$AJ$1136)^2),0)</f>
        <v>0</v>
      </c>
      <c r="CU325" s="197" t="str">
        <f>IF(CT325&lt;=SMALL(CT$3:CT$1130,1),"MAS PARECIDO","NO")</f>
        <v>MAS PARECIDO</v>
      </c>
      <c r="CV325" s="197" t="str">
        <f>IF(CT325&lt;=SMALL(CT$3:CT$1130,5),"SIMILAR","NO")</f>
        <v>SIMILAR</v>
      </c>
      <c r="CW325" s="197" t="str">
        <f t="shared" si="304"/>
        <v>Bueno</v>
      </c>
      <c r="CX325" s="197">
        <f t="shared" si="305"/>
        <v>1</v>
      </c>
      <c r="CY325" s="198">
        <f t="shared" si="306"/>
        <v>39702</v>
      </c>
      <c r="CZ325" s="2" t="s">
        <v>1880</v>
      </c>
      <c r="DA325" s="2" t="s">
        <v>1881</v>
      </c>
      <c r="DB325" s="2">
        <v>0</v>
      </c>
      <c r="DC325" s="2" t="s">
        <v>189</v>
      </c>
    </row>
    <row r="326" spans="1:107">
      <c r="A326" s="24" t="s">
        <v>577</v>
      </c>
      <c r="B326" s="46">
        <v>76370</v>
      </c>
      <c r="C326" s="190">
        <f>(B326-$B$1132)/($B$1133-$B$1132)</f>
        <v>8.4004543752660948E-2</v>
      </c>
      <c r="D326" s="46">
        <v>9000</v>
      </c>
      <c r="E326" s="190">
        <f>(D326-$D$1132)/($D$1133-$D$1132)</f>
        <v>1.7970539116173485E-2</v>
      </c>
      <c r="F326" s="46" t="s">
        <v>203</v>
      </c>
      <c r="G326" s="192">
        <f>VLOOKUP(F326,'DATOS DE SOPORTE'!$Y$5:$Z$8,2,FALSE)</f>
        <v>3</v>
      </c>
      <c r="H326" s="190">
        <f>(G326-$G$1132)/($G$1133-$G$1132)</f>
        <v>0.66666666666666663</v>
      </c>
      <c r="I326" s="50">
        <v>2</v>
      </c>
      <c r="J326" s="200">
        <f t="shared" si="266"/>
        <v>2</v>
      </c>
      <c r="K326" s="190">
        <f>(J326-$J$1132)/($J$1133-$J$1132)</f>
        <v>0.4</v>
      </c>
      <c r="L326" s="193" t="str">
        <f t="shared" si="267"/>
        <v>SI</v>
      </c>
      <c r="M326" s="46" t="s">
        <v>192</v>
      </c>
      <c r="N326" s="192">
        <f t="shared" si="268"/>
        <v>2</v>
      </c>
      <c r="O326" s="190">
        <f>(N326-N$1132)/(N$1133-N$1132)</f>
        <v>1</v>
      </c>
      <c r="P326" s="46" t="s">
        <v>193</v>
      </c>
      <c r="Q326" s="192">
        <f t="shared" si="269"/>
        <v>2</v>
      </c>
      <c r="R326" s="190">
        <f>(Q326-Q$1132)/(Q$1133-Q$1132)</f>
        <v>0.5</v>
      </c>
      <c r="S326" s="46" t="s">
        <v>194</v>
      </c>
      <c r="T326" s="192">
        <f t="shared" si="270"/>
        <v>1</v>
      </c>
      <c r="U326" s="190">
        <f>(T326-T$1132)/(T$1133-T$1132)</f>
        <v>0</v>
      </c>
      <c r="V326" s="46" t="s">
        <v>62</v>
      </c>
      <c r="W326" s="194">
        <f>VLOOKUP(V326,'DATOS DE SOPORTE'!$S$5:$T$10,2,FALSE)</f>
        <v>1</v>
      </c>
      <c r="X326" s="201">
        <f>(W326-W$1132)/(W$1133-W$1132)</f>
        <v>0</v>
      </c>
      <c r="Y326" s="46" t="s">
        <v>136</v>
      </c>
      <c r="Z326" s="194">
        <f t="shared" si="271"/>
        <v>2</v>
      </c>
      <c r="AA326" s="201">
        <f>(Z326-Z$1132)/(Z$1133-Z$1132)</f>
        <v>1</v>
      </c>
      <c r="AB326" s="46" t="s">
        <v>136</v>
      </c>
      <c r="AC326" s="194">
        <f t="shared" si="272"/>
        <v>2</v>
      </c>
      <c r="AD326" s="201">
        <f>(AC326-AC$1132)/(AC$1133-AC$1132)</f>
        <v>1</v>
      </c>
      <c r="AE326" s="46" t="s">
        <v>188</v>
      </c>
      <c r="AF326" s="194">
        <f t="shared" si="273"/>
        <v>1</v>
      </c>
      <c r="AG326" s="201">
        <f>(AF326-AF$1132)/(AF$1133-AF$1132)</f>
        <v>0</v>
      </c>
      <c r="AH326" s="24" t="s">
        <v>67</v>
      </c>
      <c r="AI326" s="194">
        <f>VLOOKUP(AH326,'DATOS DE SOPORTE'!$V$5:$W$8,2,FALSE)</f>
        <v>1</v>
      </c>
      <c r="AJ326" s="201">
        <f>(AI326-AI$1132)/(AI$1133-AI$1132)</f>
        <v>0</v>
      </c>
      <c r="AK326" s="58" t="str">
        <f t="shared" si="307"/>
        <v>Bueno</v>
      </c>
      <c r="AL326" s="196">
        <f>IFERROR(SQRT(($E326-$E$1136)^2+($C326-$C$1136)^2),0)</f>
        <v>0.12246460968319782</v>
      </c>
      <c r="AM326" s="197" t="str">
        <f>IF(AL326&lt;=SMALL($AL$3:$AL$1130,1),"MAS PARECIDO","NO")</f>
        <v>NO</v>
      </c>
      <c r="AN326" s="197" t="str">
        <f>IF(AL326&lt;=SMALL($AL$3:$AL$1130,5),"SIMILAR","NO")</f>
        <v>NO</v>
      </c>
      <c r="AO326" s="197" t="str">
        <f t="shared" si="274"/>
        <v>N/A</v>
      </c>
      <c r="AP326" s="197">
        <f t="shared" si="275"/>
        <v>0</v>
      </c>
      <c r="AQ326" s="198">
        <f t="shared" si="276"/>
        <v>0</v>
      </c>
      <c r="AR326" s="196">
        <f>IFERROR(SQRT(($E326-$E$1136)^2+($H326-$H$1136)^2),0)</f>
        <v>0.33381900867384101</v>
      </c>
      <c r="AS326" s="197" t="str">
        <f>IF(AR326&lt;=SMALL(AR$3:AR$1130,1),"MAS PARECIDO","NO")</f>
        <v>NO</v>
      </c>
      <c r="AT326" s="197" t="str">
        <f>IF(AR326&lt;=SMALL(AR$3:AR$1130,5),"SIMILAR","NO")</f>
        <v>NO</v>
      </c>
      <c r="AU326" s="197" t="str">
        <f t="shared" si="277"/>
        <v>N/A</v>
      </c>
      <c r="AV326" s="197">
        <f t="shared" si="278"/>
        <v>0</v>
      </c>
      <c r="AW326" s="198">
        <f t="shared" si="279"/>
        <v>0</v>
      </c>
      <c r="AX326" s="199">
        <f>IFERROR(SQRT(($E326-$E$1136)^2+($K326-$K$1136)^2),0)</f>
        <v>0.20080841476610198</v>
      </c>
      <c r="AY326" s="197" t="str">
        <f>IF(AX326&lt;=SMALL(AX$3:AX$1130,1),"MAS PARECIDO","NO")</f>
        <v>NO</v>
      </c>
      <c r="AZ326" s="197" t="str">
        <f>IF(AX326&lt;=SMALL(AX$3:AX$1130,5),"SIMILAR","NO")</f>
        <v>NO</v>
      </c>
      <c r="BA326" s="197" t="str">
        <f t="shared" si="280"/>
        <v>N/A</v>
      </c>
      <c r="BB326" s="197">
        <f t="shared" si="281"/>
        <v>0</v>
      </c>
      <c r="BC326" s="198">
        <f t="shared" si="282"/>
        <v>0</v>
      </c>
      <c r="BD326" s="196">
        <f>IFERROR(SQRT(($E326-$E$1136)^2+($O326-$O$1136)^2),0)</f>
        <v>1.8000540016200484E-2</v>
      </c>
      <c r="BE326" s="197" t="str">
        <f>IF(BD326&lt;=SMALL(BD$3:BD$1130,1),"MAS PARECIDO","NO")</f>
        <v>NO</v>
      </c>
      <c r="BF326" s="197" t="str">
        <f>IF(BD326&lt;=SMALL(BD$3:BD$1130,5),"SIMILAR","NO")</f>
        <v>NO</v>
      </c>
      <c r="BG326" s="197" t="str">
        <f t="shared" si="283"/>
        <v>N/A</v>
      </c>
      <c r="BH326" s="197">
        <f t="shared" si="284"/>
        <v>0</v>
      </c>
      <c r="BI326" s="198">
        <f t="shared" si="285"/>
        <v>0</v>
      </c>
      <c r="BJ326" s="199">
        <f>IFERROR(SQRT(($E326-$E$1136)^2+($R326-$R$1136)^2),0)</f>
        <v>1.8000540016200484E-2</v>
      </c>
      <c r="BK326" s="197" t="str">
        <f>IF(BJ326&lt;=SMALL(BJ$3:BJ$1130,1),"MAS PARECIDO","NO")</f>
        <v>NO</v>
      </c>
      <c r="BL326" s="197" t="str">
        <f>IF(BJ326&lt;=SMALL(BJ$3:BJ$1130,5),"SIMILAR","NO")</f>
        <v>NO</v>
      </c>
      <c r="BM326" s="197" t="str">
        <f t="shared" si="286"/>
        <v>N/A</v>
      </c>
      <c r="BN326" s="197">
        <f t="shared" si="287"/>
        <v>0</v>
      </c>
      <c r="BO326" s="198">
        <f t="shared" si="288"/>
        <v>0</v>
      </c>
      <c r="BP326" s="199">
        <f>IFERROR(SQRT(($E326-$E$1136)^2+($U326-$U$1136)^2),0)</f>
        <v>1.8000540016200484E-2</v>
      </c>
      <c r="BQ326" s="197" t="str">
        <f>IF(BP326&lt;=SMALL(BP$3:BP$1130,1),"MAS PARECIDO","NO")</f>
        <v>NO</v>
      </c>
      <c r="BR326" s="197" t="str">
        <f>IF(BP326&lt;=SMALL(BP$3:BP$1130,5),"SIMILAR","NO")</f>
        <v>NO</v>
      </c>
      <c r="BS326" s="197" t="str">
        <f t="shared" si="289"/>
        <v>N/A</v>
      </c>
      <c r="BT326" s="197">
        <f t="shared" si="290"/>
        <v>0</v>
      </c>
      <c r="BU326" s="198">
        <f t="shared" si="291"/>
        <v>0</v>
      </c>
      <c r="BV326" s="199">
        <f>IFERROR(SQRT(($E326-$E$1136)^2+($X326-$X$1136)^2),0)</f>
        <v>1.8000540016200484E-2</v>
      </c>
      <c r="BW326" s="197" t="str">
        <f>IF(BV326&lt;=SMALL(BV$3:BV$1130,1),"MAS PARECIDO","NO")</f>
        <v>NO</v>
      </c>
      <c r="BX326" s="197" t="str">
        <f>IF(BV326&lt;=SMALL(BV$3:BV$1130,5),"SIMILAR","NO")</f>
        <v>NO</v>
      </c>
      <c r="BY326" s="197" t="str">
        <f t="shared" si="292"/>
        <v>N/A</v>
      </c>
      <c r="BZ326" s="197">
        <f t="shared" si="293"/>
        <v>0</v>
      </c>
      <c r="CA326" s="198">
        <f t="shared" si="294"/>
        <v>0</v>
      </c>
      <c r="CB326" s="199">
        <f>IFERROR(SQRT(($E326-$E$1136)^2+($AA326-$AA$1136)^2),0)</f>
        <v>1.0001619965989883</v>
      </c>
      <c r="CC326" s="197" t="str">
        <f>IF(CB326&lt;=SMALL(CB$3:CB$1130,1),"MAS PARECIDO","NO")</f>
        <v>NO</v>
      </c>
      <c r="CD326" s="197" t="str">
        <f>IF(CB326&lt;=SMALL(CB$3:CB$1130,5),"SIMILAR","NO")</f>
        <v>NO</v>
      </c>
      <c r="CE326" s="197" t="str">
        <f t="shared" si="295"/>
        <v>N/A</v>
      </c>
      <c r="CF326" s="197">
        <f t="shared" si="296"/>
        <v>0</v>
      </c>
      <c r="CG326" s="198">
        <f t="shared" si="297"/>
        <v>0</v>
      </c>
      <c r="CH326" s="199">
        <f>IFERROR(SQRT(($E326-$E$1136)^2+($AD326-$AD$1136)^2),0)</f>
        <v>1.8000540016200484E-2</v>
      </c>
      <c r="CI326" s="197" t="str">
        <f>IF(CH326&lt;=SMALL(CH$3:CH$1130,1),"MAS PARECIDO","NO")</f>
        <v>NO</v>
      </c>
      <c r="CJ326" s="197" t="str">
        <f>IF(CH326&lt;=SMALL(CH$3:CH$1130,5),"SIMILAR","NO")</f>
        <v>NO</v>
      </c>
      <c r="CK326" s="197" t="str">
        <f t="shared" si="298"/>
        <v>N/A</v>
      </c>
      <c r="CL326" s="197">
        <f t="shared" si="299"/>
        <v>0</v>
      </c>
      <c r="CM326" s="198">
        <f t="shared" si="300"/>
        <v>0</v>
      </c>
      <c r="CN326" s="199">
        <f>IFERROR(SQRT(($E326-$E$1136)^2+($AG326-$AG$1136)^2),0)</f>
        <v>1.0001619965989883</v>
      </c>
      <c r="CO326" s="197" t="str">
        <f>IF(CN326&lt;=SMALL(CN$3:CN$1130,1),"MAS PARECIDO","NO")</f>
        <v>NO</v>
      </c>
      <c r="CP326" s="197" t="str">
        <f>IF(CN326&lt;=SMALL(CN$3:CN$1130,5),"SIMILAR","NO")</f>
        <v>NO</v>
      </c>
      <c r="CQ326" s="197" t="str">
        <f t="shared" si="301"/>
        <v>N/A</v>
      </c>
      <c r="CR326" s="197">
        <f t="shared" si="302"/>
        <v>0</v>
      </c>
      <c r="CS326" s="198">
        <f t="shared" si="303"/>
        <v>0</v>
      </c>
      <c r="CT326" s="199">
        <f>IFERROR(SQRT(($E326-$E$1136)^2+($AJ326-$AJ$1136)^2),0)</f>
        <v>1.8000540016200484E-2</v>
      </c>
      <c r="CU326" s="197" t="str">
        <f>IF(CT326&lt;=SMALL(CT$3:CT$1130,1),"MAS PARECIDO","NO")</f>
        <v>NO</v>
      </c>
      <c r="CV326" s="197" t="str">
        <f>IF(CT326&lt;=SMALL(CT$3:CT$1130,5),"SIMILAR","NO")</f>
        <v>NO</v>
      </c>
      <c r="CW326" s="197" t="str">
        <f t="shared" si="304"/>
        <v>N/A</v>
      </c>
      <c r="CX326" s="197">
        <f t="shared" si="305"/>
        <v>0</v>
      </c>
      <c r="CY326" s="198">
        <f t="shared" si="306"/>
        <v>0</v>
      </c>
      <c r="CZ326" s="2" t="s">
        <v>1882</v>
      </c>
      <c r="DA326" s="2" t="s">
        <v>1883</v>
      </c>
      <c r="DB326" s="2">
        <v>0</v>
      </c>
      <c r="DC326" s="2" t="s">
        <v>189</v>
      </c>
    </row>
    <row r="327" spans="1:107">
      <c r="A327" s="24" t="s">
        <v>578</v>
      </c>
      <c r="B327" s="46">
        <v>31977</v>
      </c>
      <c r="C327" s="190">
        <f>(B327-$B$1132)/($B$1133-$B$1132)</f>
        <v>3.2112979763038153E-2</v>
      </c>
      <c r="D327" s="46">
        <v>8800</v>
      </c>
      <c r="E327" s="190">
        <f>(D327-$D$1132)/($D$1133-$D$1132)</f>
        <v>1.7570527115813476E-2</v>
      </c>
      <c r="F327" s="46" t="s">
        <v>203</v>
      </c>
      <c r="G327" s="192">
        <f>VLOOKUP(F327,'DATOS DE SOPORTE'!$Y$5:$Z$8,2,FALSE)</f>
        <v>3</v>
      </c>
      <c r="H327" s="190">
        <f>(G327-$G$1132)/($G$1133-$G$1132)</f>
        <v>0.66666666666666663</v>
      </c>
      <c r="I327" s="50">
        <v>1</v>
      </c>
      <c r="J327" s="200">
        <f t="shared" si="266"/>
        <v>1</v>
      </c>
      <c r="K327" s="190">
        <f>(J327-$J$1132)/($J$1133-$J$1132)</f>
        <v>0.2</v>
      </c>
      <c r="L327" s="193" t="str">
        <f t="shared" si="267"/>
        <v>SI</v>
      </c>
      <c r="M327" s="46" t="s">
        <v>192</v>
      </c>
      <c r="N327" s="192">
        <f t="shared" si="268"/>
        <v>2</v>
      </c>
      <c r="O327" s="190">
        <f>(N327-N$1132)/(N$1133-N$1132)</f>
        <v>1</v>
      </c>
      <c r="P327" s="46" t="s">
        <v>58</v>
      </c>
      <c r="Q327" s="192">
        <f t="shared" si="269"/>
        <v>3</v>
      </c>
      <c r="R327" s="190">
        <f>(Q327-Q$1132)/(Q$1133-Q$1132)</f>
        <v>1</v>
      </c>
      <c r="S327" s="46" t="s">
        <v>194</v>
      </c>
      <c r="T327" s="192">
        <f t="shared" si="270"/>
        <v>1</v>
      </c>
      <c r="U327" s="190">
        <f>(T327-T$1132)/(T$1133-T$1132)</f>
        <v>0</v>
      </c>
      <c r="V327" s="46" t="s">
        <v>62</v>
      </c>
      <c r="W327" s="194">
        <f>VLOOKUP(V327,'DATOS DE SOPORTE'!$S$5:$T$10,2,FALSE)</f>
        <v>1</v>
      </c>
      <c r="X327" s="201">
        <f>(W327-W$1132)/(W$1133-W$1132)</f>
        <v>0</v>
      </c>
      <c r="Y327" s="46" t="s">
        <v>188</v>
      </c>
      <c r="Z327" s="194">
        <f t="shared" si="271"/>
        <v>1</v>
      </c>
      <c r="AA327" s="201">
        <f>(Z327-Z$1132)/(Z$1133-Z$1132)</f>
        <v>0</v>
      </c>
      <c r="AB327" s="46" t="s">
        <v>136</v>
      </c>
      <c r="AC327" s="194">
        <f t="shared" si="272"/>
        <v>2</v>
      </c>
      <c r="AD327" s="201">
        <f>(AC327-AC$1132)/(AC$1133-AC$1132)</f>
        <v>1</v>
      </c>
      <c r="AE327" s="46" t="s">
        <v>188</v>
      </c>
      <c r="AF327" s="194">
        <f t="shared" si="273"/>
        <v>1</v>
      </c>
      <c r="AG327" s="201">
        <f>(AF327-AF$1132)/(AF$1133-AF$1132)</f>
        <v>0</v>
      </c>
      <c r="AH327" s="24" t="s">
        <v>67</v>
      </c>
      <c r="AI327" s="194">
        <f>VLOOKUP(AH327,'DATOS DE SOPORTE'!$V$5:$W$8,2,FALSE)</f>
        <v>1</v>
      </c>
      <c r="AJ327" s="201">
        <f>(AI327-AI$1132)/(AI$1133-AI$1132)</f>
        <v>0</v>
      </c>
      <c r="AK327" s="58" t="str">
        <f t="shared" si="307"/>
        <v>Bueno</v>
      </c>
      <c r="AL327" s="196">
        <f>IFERROR(SQRT(($E327-$E$1136)^2+($C327-$C$1136)^2),0)</f>
        <v>0.17391891492815079</v>
      </c>
      <c r="AM327" s="197" t="str">
        <f>IF(AL327&lt;=SMALL($AL$3:$AL$1130,1),"MAS PARECIDO","NO")</f>
        <v>NO</v>
      </c>
      <c r="AN327" s="197" t="str">
        <f>IF(AL327&lt;=SMALL($AL$3:$AL$1130,5),"SIMILAR","NO")</f>
        <v>NO</v>
      </c>
      <c r="AO327" s="197" t="str">
        <f t="shared" si="274"/>
        <v>N/A</v>
      </c>
      <c r="AP327" s="197">
        <f t="shared" si="275"/>
        <v>0</v>
      </c>
      <c r="AQ327" s="198">
        <f t="shared" si="276"/>
        <v>0</v>
      </c>
      <c r="AR327" s="196">
        <f>IFERROR(SQRT(($E327-$E$1136)^2+($H327-$H$1136)^2),0)</f>
        <v>0.33379767778932717</v>
      </c>
      <c r="AS327" s="197" t="str">
        <f>IF(AR327&lt;=SMALL(AR$3:AR$1130,1),"MAS PARECIDO","NO")</f>
        <v>NO</v>
      </c>
      <c r="AT327" s="197" t="str">
        <f>IF(AR327&lt;=SMALL(AR$3:AR$1130,5),"SIMILAR","NO")</f>
        <v>NO</v>
      </c>
      <c r="AU327" s="197" t="str">
        <f t="shared" si="277"/>
        <v>N/A</v>
      </c>
      <c r="AV327" s="197">
        <f t="shared" si="278"/>
        <v>0</v>
      </c>
      <c r="AW327" s="198">
        <f t="shared" si="279"/>
        <v>0</v>
      </c>
      <c r="AX327" s="199">
        <f>IFERROR(SQRT(($E327-$E$1136)^2+($K327-$K$1136)^2),0)</f>
        <v>1.7600528015840475E-2</v>
      </c>
      <c r="AY327" s="197" t="str">
        <f>IF(AX327&lt;=SMALL(AX$3:AX$1130,1),"MAS PARECIDO","NO")</f>
        <v>NO</v>
      </c>
      <c r="AZ327" s="197" t="str">
        <f>IF(AX327&lt;=SMALL(AX$3:AX$1130,5),"SIMILAR","NO")</f>
        <v>NO</v>
      </c>
      <c r="BA327" s="197" t="str">
        <f t="shared" si="280"/>
        <v>N/A</v>
      </c>
      <c r="BB327" s="197">
        <f t="shared" si="281"/>
        <v>0</v>
      </c>
      <c r="BC327" s="198">
        <f t="shared" si="282"/>
        <v>0</v>
      </c>
      <c r="BD327" s="196">
        <f>IFERROR(SQRT(($E327-$E$1136)^2+($O327-$O$1136)^2),0)</f>
        <v>1.7600528015840475E-2</v>
      </c>
      <c r="BE327" s="197" t="str">
        <f>IF(BD327&lt;=SMALL(BD$3:BD$1130,1),"MAS PARECIDO","NO")</f>
        <v>NO</v>
      </c>
      <c r="BF327" s="197" t="str">
        <f>IF(BD327&lt;=SMALL(BD$3:BD$1130,5),"SIMILAR","NO")</f>
        <v>NO</v>
      </c>
      <c r="BG327" s="197" t="str">
        <f t="shared" si="283"/>
        <v>N/A</v>
      </c>
      <c r="BH327" s="197">
        <f t="shared" si="284"/>
        <v>0</v>
      </c>
      <c r="BI327" s="198">
        <f t="shared" si="285"/>
        <v>0</v>
      </c>
      <c r="BJ327" s="199">
        <f>IFERROR(SQRT(($E327-$E$1136)^2+($R327-$R$1136)^2),0)</f>
        <v>0.50030968268307219</v>
      </c>
      <c r="BK327" s="197" t="str">
        <f>IF(BJ327&lt;=SMALL(BJ$3:BJ$1130,1),"MAS PARECIDO","NO")</f>
        <v>NO</v>
      </c>
      <c r="BL327" s="197" t="str">
        <f>IF(BJ327&lt;=SMALL(BJ$3:BJ$1130,5),"SIMILAR","NO")</f>
        <v>NO</v>
      </c>
      <c r="BM327" s="197" t="str">
        <f t="shared" si="286"/>
        <v>N/A</v>
      </c>
      <c r="BN327" s="197">
        <f t="shared" si="287"/>
        <v>0</v>
      </c>
      <c r="BO327" s="198">
        <f t="shared" si="288"/>
        <v>0</v>
      </c>
      <c r="BP327" s="199">
        <f>IFERROR(SQRT(($E327-$E$1136)^2+($U327-$U$1136)^2),0)</f>
        <v>1.7600528015840475E-2</v>
      </c>
      <c r="BQ327" s="197" t="str">
        <f>IF(BP327&lt;=SMALL(BP$3:BP$1130,1),"MAS PARECIDO","NO")</f>
        <v>NO</v>
      </c>
      <c r="BR327" s="197" t="str">
        <f>IF(BP327&lt;=SMALL(BP$3:BP$1130,5),"SIMILAR","NO")</f>
        <v>NO</v>
      </c>
      <c r="BS327" s="197" t="str">
        <f t="shared" si="289"/>
        <v>N/A</v>
      </c>
      <c r="BT327" s="197">
        <f t="shared" si="290"/>
        <v>0</v>
      </c>
      <c r="BU327" s="198">
        <f t="shared" si="291"/>
        <v>0</v>
      </c>
      <c r="BV327" s="199">
        <f>IFERROR(SQRT(($E327-$E$1136)^2+($X327-$X$1136)^2),0)</f>
        <v>1.7600528015840475E-2</v>
      </c>
      <c r="BW327" s="197" t="str">
        <f>IF(BV327&lt;=SMALL(BV$3:BV$1130,1),"MAS PARECIDO","NO")</f>
        <v>NO</v>
      </c>
      <c r="BX327" s="197" t="str">
        <f>IF(BV327&lt;=SMALL(BV$3:BV$1130,5),"SIMILAR","NO")</f>
        <v>NO</v>
      </c>
      <c r="BY327" s="197" t="str">
        <f t="shared" si="292"/>
        <v>N/A</v>
      </c>
      <c r="BZ327" s="197">
        <f t="shared" si="293"/>
        <v>0</v>
      </c>
      <c r="CA327" s="198">
        <f t="shared" si="294"/>
        <v>0</v>
      </c>
      <c r="CB327" s="199">
        <f>IFERROR(SQRT(($E327-$E$1136)^2+($AA327-$AA$1136)^2),0)</f>
        <v>1.7600528015840475E-2</v>
      </c>
      <c r="CC327" s="197" t="str">
        <f>IF(CB327&lt;=SMALL(CB$3:CB$1130,1),"MAS PARECIDO","NO")</f>
        <v>NO</v>
      </c>
      <c r="CD327" s="197" t="str">
        <f>IF(CB327&lt;=SMALL(CB$3:CB$1130,5),"SIMILAR","NO")</f>
        <v>NO</v>
      </c>
      <c r="CE327" s="197" t="str">
        <f t="shared" si="295"/>
        <v>N/A</v>
      </c>
      <c r="CF327" s="197">
        <f t="shared" si="296"/>
        <v>0</v>
      </c>
      <c r="CG327" s="198">
        <f t="shared" si="297"/>
        <v>0</v>
      </c>
      <c r="CH327" s="199">
        <f>IFERROR(SQRT(($E327-$E$1136)^2+($AD327-$AD$1136)^2),0)</f>
        <v>1.7600528015840475E-2</v>
      </c>
      <c r="CI327" s="197" t="str">
        <f>IF(CH327&lt;=SMALL(CH$3:CH$1130,1),"MAS PARECIDO","NO")</f>
        <v>NO</v>
      </c>
      <c r="CJ327" s="197" t="str">
        <f>IF(CH327&lt;=SMALL(CH$3:CH$1130,5),"SIMILAR","NO")</f>
        <v>NO</v>
      </c>
      <c r="CK327" s="197" t="str">
        <f t="shared" si="298"/>
        <v>N/A</v>
      </c>
      <c r="CL327" s="197">
        <f t="shared" si="299"/>
        <v>0</v>
      </c>
      <c r="CM327" s="198">
        <f t="shared" si="300"/>
        <v>0</v>
      </c>
      <c r="CN327" s="199">
        <f>IFERROR(SQRT(($E327-$E$1136)^2+($AG327-$AG$1136)^2),0)</f>
        <v>1.0001548772997291</v>
      </c>
      <c r="CO327" s="197" t="str">
        <f>IF(CN327&lt;=SMALL(CN$3:CN$1130,1),"MAS PARECIDO","NO")</f>
        <v>NO</v>
      </c>
      <c r="CP327" s="197" t="str">
        <f>IF(CN327&lt;=SMALL(CN$3:CN$1130,5),"SIMILAR","NO")</f>
        <v>NO</v>
      </c>
      <c r="CQ327" s="197" t="str">
        <f t="shared" si="301"/>
        <v>N/A</v>
      </c>
      <c r="CR327" s="197">
        <f t="shared" si="302"/>
        <v>0</v>
      </c>
      <c r="CS327" s="198">
        <f t="shared" si="303"/>
        <v>0</v>
      </c>
      <c r="CT327" s="199">
        <f>IFERROR(SQRT(($E327-$E$1136)^2+($AJ327-$AJ$1136)^2),0)</f>
        <v>1.7600528015840475E-2</v>
      </c>
      <c r="CU327" s="197" t="str">
        <f>IF(CT327&lt;=SMALL(CT$3:CT$1130,1),"MAS PARECIDO","NO")</f>
        <v>NO</v>
      </c>
      <c r="CV327" s="197" t="str">
        <f>IF(CT327&lt;=SMALL(CT$3:CT$1130,5),"SIMILAR","NO")</f>
        <v>NO</v>
      </c>
      <c r="CW327" s="197" t="str">
        <f t="shared" si="304"/>
        <v>N/A</v>
      </c>
      <c r="CX327" s="197">
        <f t="shared" si="305"/>
        <v>0</v>
      </c>
      <c r="CY327" s="198">
        <f t="shared" si="306"/>
        <v>0</v>
      </c>
      <c r="CZ327" s="2" t="s">
        <v>1884</v>
      </c>
      <c r="DA327" s="2" t="s">
        <v>1885</v>
      </c>
      <c r="DB327" s="2">
        <v>0</v>
      </c>
      <c r="DC327" s="2" t="s">
        <v>189</v>
      </c>
    </row>
    <row r="328" spans="1:107">
      <c r="A328" s="24" t="s">
        <v>579</v>
      </c>
      <c r="B328" s="46">
        <v>98500</v>
      </c>
      <c r="C328" s="190">
        <f>(B328-$B$1132)/($B$1133-$B$1132)</f>
        <v>0.10987259301921994</v>
      </c>
      <c r="D328" s="46">
        <v>40000</v>
      </c>
      <c r="E328" s="190">
        <f>(D328-$D$1132)/($D$1133-$D$1132)</f>
        <v>7.9972399171975156E-2</v>
      </c>
      <c r="F328" s="46" t="s">
        <v>203</v>
      </c>
      <c r="G328" s="192">
        <f>VLOOKUP(F328,'DATOS DE SOPORTE'!$Y$5:$Z$8,2,FALSE)</f>
        <v>3</v>
      </c>
      <c r="H328" s="190">
        <f>(G328-$G$1132)/($G$1133-$G$1132)</f>
        <v>0.66666666666666663</v>
      </c>
      <c r="I328" s="50">
        <v>0</v>
      </c>
      <c r="J328" s="200">
        <f t="shared" si="266"/>
        <v>0</v>
      </c>
      <c r="K328" s="190">
        <f>(J328-$J$1132)/($J$1133-$J$1132)</f>
        <v>0</v>
      </c>
      <c r="L328" s="193" t="str">
        <f t="shared" si="267"/>
        <v>NO</v>
      </c>
      <c r="M328" s="46" t="s">
        <v>192</v>
      </c>
      <c r="N328" s="192">
        <f t="shared" si="268"/>
        <v>2</v>
      </c>
      <c r="O328" s="190">
        <f>(N328-N$1132)/(N$1133-N$1132)</f>
        <v>1</v>
      </c>
      <c r="P328" s="46"/>
      <c r="Q328" s="192">
        <f t="shared" si="269"/>
        <v>3</v>
      </c>
      <c r="R328" s="190">
        <f>(Q328-Q$1132)/(Q$1133-Q$1132)</f>
        <v>1</v>
      </c>
      <c r="S328" s="46" t="s">
        <v>194</v>
      </c>
      <c r="T328" s="192">
        <f t="shared" si="270"/>
        <v>1</v>
      </c>
      <c r="U328" s="190">
        <f>(T328-T$1132)/(T$1133-T$1132)</f>
        <v>0</v>
      </c>
      <c r="V328" s="46" t="s">
        <v>62</v>
      </c>
      <c r="W328" s="194">
        <f>VLOOKUP(V328,'DATOS DE SOPORTE'!$S$5:$T$10,2,FALSE)</f>
        <v>1</v>
      </c>
      <c r="X328" s="201">
        <f>(W328-W$1132)/(W$1133-W$1132)</f>
        <v>0</v>
      </c>
      <c r="Y328" s="46" t="s">
        <v>188</v>
      </c>
      <c r="Z328" s="194">
        <f t="shared" si="271"/>
        <v>1</v>
      </c>
      <c r="AA328" s="201">
        <f>(Z328-Z$1132)/(Z$1133-Z$1132)</f>
        <v>0</v>
      </c>
      <c r="AB328" s="46" t="s">
        <v>188</v>
      </c>
      <c r="AC328" s="194">
        <f t="shared" si="272"/>
        <v>1</v>
      </c>
      <c r="AD328" s="201">
        <f>(AC328-AC$1132)/(AC$1133-AC$1132)</f>
        <v>0</v>
      </c>
      <c r="AE328" s="46" t="s">
        <v>188</v>
      </c>
      <c r="AF328" s="194">
        <f t="shared" si="273"/>
        <v>1</v>
      </c>
      <c r="AG328" s="201">
        <f>(AF328-AF$1132)/(AF$1133-AF$1132)</f>
        <v>0</v>
      </c>
      <c r="AH328" s="24" t="s">
        <v>199</v>
      </c>
      <c r="AI328" s="194">
        <f>VLOOKUP(AH328,'DATOS DE SOPORTE'!$V$5:$W$8,2,FALSE)</f>
        <v>2</v>
      </c>
      <c r="AJ328" s="201">
        <f>(AI328-AI$1132)/(AI$1133-AI$1132)</f>
        <v>0.33333333333333331</v>
      </c>
      <c r="AK328" s="58" t="str">
        <f t="shared" si="307"/>
        <v>Bueno</v>
      </c>
      <c r="AL328" s="196">
        <f>IFERROR(SQRT(($E328-$E$1136)^2+($C328-$C$1136)^2),0)</f>
        <v>0.1244028778108992</v>
      </c>
      <c r="AM328" s="197" t="str">
        <f>IF(AL328&lt;=SMALL($AL$3:$AL$1130,1),"MAS PARECIDO","NO")</f>
        <v>NO</v>
      </c>
      <c r="AN328" s="197" t="str">
        <f>IF(AL328&lt;=SMALL($AL$3:$AL$1130,5),"SIMILAR","NO")</f>
        <v>NO</v>
      </c>
      <c r="AO328" s="197" t="str">
        <f t="shared" si="274"/>
        <v>N/A</v>
      </c>
      <c r="AP328" s="197">
        <f t="shared" si="275"/>
        <v>0</v>
      </c>
      <c r="AQ328" s="198">
        <f t="shared" si="276"/>
        <v>0</v>
      </c>
      <c r="AR328" s="196">
        <f>IFERROR(SQRT(($E328-$E$1136)^2+($H328-$H$1136)^2),0)</f>
        <v>0.34279949697803203</v>
      </c>
      <c r="AS328" s="197" t="str">
        <f>IF(AR328&lt;=SMALL(AR$3:AR$1130,1),"MAS PARECIDO","NO")</f>
        <v>NO</v>
      </c>
      <c r="AT328" s="197" t="str">
        <f>IF(AR328&lt;=SMALL(AR$3:AR$1130,5),"SIMILAR","NO")</f>
        <v>NO</v>
      </c>
      <c r="AU328" s="197" t="str">
        <f t="shared" si="277"/>
        <v>N/A</v>
      </c>
      <c r="AV328" s="197">
        <f t="shared" si="278"/>
        <v>0</v>
      </c>
      <c r="AW328" s="198">
        <f t="shared" si="279"/>
        <v>0</v>
      </c>
      <c r="AX328" s="199">
        <f>IFERROR(SQRT(($E328-$E$1136)^2+($K328-$K$1136)^2),0)</f>
        <v>0.21540748366127094</v>
      </c>
      <c r="AY328" s="197" t="str">
        <f>IF(AX328&lt;=SMALL(AX$3:AX$1130,1),"MAS PARECIDO","NO")</f>
        <v>NO</v>
      </c>
      <c r="AZ328" s="197" t="str">
        <f>IF(AX328&lt;=SMALL(AX$3:AX$1130,5),"SIMILAR","NO")</f>
        <v>NO</v>
      </c>
      <c r="BA328" s="197" t="str">
        <f t="shared" si="280"/>
        <v>N/A</v>
      </c>
      <c r="BB328" s="197">
        <f t="shared" si="281"/>
        <v>0</v>
      </c>
      <c r="BC328" s="198">
        <f t="shared" si="282"/>
        <v>0</v>
      </c>
      <c r="BD328" s="196">
        <f>IFERROR(SQRT(($E328-$E$1136)^2+($O328-$O$1136)^2),0)</f>
        <v>8.0002400072002156E-2</v>
      </c>
      <c r="BE328" s="197" t="str">
        <f>IF(BD328&lt;=SMALL(BD$3:BD$1130,1),"MAS PARECIDO","NO")</f>
        <v>NO</v>
      </c>
      <c r="BF328" s="197" t="str">
        <f>IF(BD328&lt;=SMALL(BD$3:BD$1130,5),"SIMILAR","NO")</f>
        <v>NO</v>
      </c>
      <c r="BG328" s="197" t="str">
        <f t="shared" si="283"/>
        <v>N/A</v>
      </c>
      <c r="BH328" s="197">
        <f t="shared" si="284"/>
        <v>0</v>
      </c>
      <c r="BI328" s="198">
        <f t="shared" si="285"/>
        <v>0</v>
      </c>
      <c r="BJ328" s="199">
        <f>IFERROR(SQRT(($E328-$E$1136)^2+($R328-$R$1136)^2),0)</f>
        <v>0.50635993524101086</v>
      </c>
      <c r="BK328" s="197" t="str">
        <f>IF(BJ328&lt;=SMALL(BJ$3:BJ$1130,1),"MAS PARECIDO","NO")</f>
        <v>NO</v>
      </c>
      <c r="BL328" s="197" t="str">
        <f>IF(BJ328&lt;=SMALL(BJ$3:BJ$1130,5),"SIMILAR","NO")</f>
        <v>NO</v>
      </c>
      <c r="BM328" s="197" t="str">
        <f t="shared" si="286"/>
        <v>N/A</v>
      </c>
      <c r="BN328" s="197">
        <f t="shared" si="287"/>
        <v>0</v>
      </c>
      <c r="BO328" s="198">
        <f t="shared" si="288"/>
        <v>0</v>
      </c>
      <c r="BP328" s="199">
        <f>IFERROR(SQRT(($E328-$E$1136)^2+($U328-$U$1136)^2),0)</f>
        <v>8.0002400072002156E-2</v>
      </c>
      <c r="BQ328" s="197" t="str">
        <f>IF(BP328&lt;=SMALL(BP$3:BP$1130,1),"MAS PARECIDO","NO")</f>
        <v>NO</v>
      </c>
      <c r="BR328" s="197" t="str">
        <f>IF(BP328&lt;=SMALL(BP$3:BP$1130,5),"SIMILAR","NO")</f>
        <v>NO</v>
      </c>
      <c r="BS328" s="197" t="str">
        <f t="shared" si="289"/>
        <v>N/A</v>
      </c>
      <c r="BT328" s="197">
        <f t="shared" si="290"/>
        <v>0</v>
      </c>
      <c r="BU328" s="198">
        <f t="shared" si="291"/>
        <v>0</v>
      </c>
      <c r="BV328" s="199">
        <f>IFERROR(SQRT(($E328-$E$1136)^2+($X328-$X$1136)^2),0)</f>
        <v>8.0002400072002156E-2</v>
      </c>
      <c r="BW328" s="197" t="str">
        <f>IF(BV328&lt;=SMALL(BV$3:BV$1130,1),"MAS PARECIDO","NO")</f>
        <v>NO</v>
      </c>
      <c r="BX328" s="197" t="str">
        <f>IF(BV328&lt;=SMALL(BV$3:BV$1130,5),"SIMILAR","NO")</f>
        <v>NO</v>
      </c>
      <c r="BY328" s="197" t="str">
        <f t="shared" si="292"/>
        <v>N/A</v>
      </c>
      <c r="BZ328" s="197">
        <f t="shared" si="293"/>
        <v>0</v>
      </c>
      <c r="CA328" s="198">
        <f t="shared" si="294"/>
        <v>0</v>
      </c>
      <c r="CB328" s="199">
        <f>IFERROR(SQRT(($E328-$E$1136)^2+($AA328-$AA$1136)^2),0)</f>
        <v>8.0002400072002156E-2</v>
      </c>
      <c r="CC328" s="197" t="str">
        <f>IF(CB328&lt;=SMALL(CB$3:CB$1130,1),"MAS PARECIDO","NO")</f>
        <v>NO</v>
      </c>
      <c r="CD328" s="197" t="str">
        <f>IF(CB328&lt;=SMALL(CB$3:CB$1130,5),"SIMILAR","NO")</f>
        <v>NO</v>
      </c>
      <c r="CE328" s="197" t="str">
        <f t="shared" si="295"/>
        <v>N/A</v>
      </c>
      <c r="CF328" s="197">
        <f t="shared" si="296"/>
        <v>0</v>
      </c>
      <c r="CG328" s="198">
        <f t="shared" si="297"/>
        <v>0</v>
      </c>
      <c r="CH328" s="199">
        <f>IFERROR(SQRT(($E328-$E$1136)^2+($AD328-$AD$1136)^2),0)</f>
        <v>1.0031950877158842</v>
      </c>
      <c r="CI328" s="197" t="str">
        <f>IF(CH328&lt;=SMALL(CH$3:CH$1130,1),"MAS PARECIDO","NO")</f>
        <v>NO</v>
      </c>
      <c r="CJ328" s="197" t="str">
        <f>IF(CH328&lt;=SMALL(CH$3:CH$1130,5),"SIMILAR","NO")</f>
        <v>NO</v>
      </c>
      <c r="CK328" s="197" t="str">
        <f t="shared" si="298"/>
        <v>N/A</v>
      </c>
      <c r="CL328" s="197">
        <f t="shared" si="299"/>
        <v>0</v>
      </c>
      <c r="CM328" s="198">
        <f t="shared" si="300"/>
        <v>0</v>
      </c>
      <c r="CN328" s="199">
        <f>IFERROR(SQRT(($E328-$E$1136)^2+($AG328-$AG$1136)^2),0)</f>
        <v>1.0031950877158842</v>
      </c>
      <c r="CO328" s="197" t="str">
        <f>IF(CN328&lt;=SMALL(CN$3:CN$1130,1),"MAS PARECIDO","NO")</f>
        <v>NO</v>
      </c>
      <c r="CP328" s="197" t="str">
        <f>IF(CN328&lt;=SMALL(CN$3:CN$1130,5),"SIMILAR","NO")</f>
        <v>NO</v>
      </c>
      <c r="CQ328" s="197" t="str">
        <f t="shared" si="301"/>
        <v>N/A</v>
      </c>
      <c r="CR328" s="197">
        <f t="shared" si="302"/>
        <v>0</v>
      </c>
      <c r="CS328" s="198">
        <f t="shared" si="303"/>
        <v>0</v>
      </c>
      <c r="CT328" s="199">
        <f>IFERROR(SQRT(($E328-$E$1136)^2+($AJ328-$AJ$1136)^2),0)</f>
        <v>0.34279949697803203</v>
      </c>
      <c r="CU328" s="197" t="str">
        <f>IF(CT328&lt;=SMALL(CT$3:CT$1130,1),"MAS PARECIDO","NO")</f>
        <v>NO</v>
      </c>
      <c r="CV328" s="197" t="str">
        <f>IF(CT328&lt;=SMALL(CT$3:CT$1130,5),"SIMILAR","NO")</f>
        <v>NO</v>
      </c>
      <c r="CW328" s="197" t="str">
        <f t="shared" si="304"/>
        <v>N/A</v>
      </c>
      <c r="CX328" s="197">
        <f t="shared" si="305"/>
        <v>0</v>
      </c>
      <c r="CY328" s="198">
        <f t="shared" si="306"/>
        <v>0</v>
      </c>
      <c r="CZ328" s="2" t="s">
        <v>1886</v>
      </c>
      <c r="DA328" s="2" t="s">
        <v>1887</v>
      </c>
      <c r="DB328" s="2">
        <v>0</v>
      </c>
      <c r="DC328" s="2" t="s">
        <v>189</v>
      </c>
    </row>
    <row r="329" spans="1:107">
      <c r="A329" s="24" t="s">
        <v>580</v>
      </c>
      <c r="B329" s="46">
        <v>38260</v>
      </c>
      <c r="C329" s="190">
        <f>(B329-$B$1132)/($B$1133-$B$1132)</f>
        <v>3.945726144138384E-2</v>
      </c>
      <c r="D329" s="46">
        <v>3500</v>
      </c>
      <c r="E329" s="190">
        <f>(D329-$D$1132)/($D$1133-$D$1132)</f>
        <v>6.9702091062731879E-3</v>
      </c>
      <c r="F329" s="46" t="s">
        <v>53</v>
      </c>
      <c r="G329" s="192">
        <f>VLOOKUP(F329,'DATOS DE SOPORTE'!$Y$5:$Z$8,2,FALSE)</f>
        <v>2</v>
      </c>
      <c r="H329" s="190">
        <f>(G329-$G$1132)/($G$1133-$G$1132)</f>
        <v>0.33333333333333331</v>
      </c>
      <c r="I329" s="50">
        <v>1</v>
      </c>
      <c r="J329" s="200">
        <f t="shared" ref="J329:J392" si="308">IF(I329="5+",5,I329)</f>
        <v>1</v>
      </c>
      <c r="K329" s="190">
        <f>(J329-$J$1132)/($J$1133-$J$1132)</f>
        <v>0.2</v>
      </c>
      <c r="L329" s="193" t="str">
        <f t="shared" ref="L329:L392" si="309">IF(I329=0,"NO","SI")</f>
        <v>SI</v>
      </c>
      <c r="M329" s="46" t="s">
        <v>192</v>
      </c>
      <c r="N329" s="192">
        <f t="shared" ref="N329:N392" si="310">IF(M329="Dueño",1,2)</f>
        <v>2</v>
      </c>
      <c r="O329" s="190">
        <f>(N329-N$1132)/(N$1133-N$1132)</f>
        <v>1</v>
      </c>
      <c r="P329" s="46" t="s">
        <v>58</v>
      </c>
      <c r="Q329" s="192">
        <f t="shared" ref="Q329:Q392" si="311">IF(P329="0-1 año",1,IF(P329="1-5 años",2,3))</f>
        <v>3</v>
      </c>
      <c r="R329" s="190">
        <f>(Q329-Q$1132)/(Q$1133-Q$1132)</f>
        <v>1</v>
      </c>
      <c r="S329" s="46" t="s">
        <v>194</v>
      </c>
      <c r="T329" s="192">
        <f t="shared" ref="T329:T392" si="312">IF(S329="Soltero",1,2)</f>
        <v>1</v>
      </c>
      <c r="U329" s="190">
        <f>(T329-T$1132)/(T$1133-T$1132)</f>
        <v>0</v>
      </c>
      <c r="V329" s="46" t="s">
        <v>212</v>
      </c>
      <c r="W329" s="194">
        <f>VLOOKUP(V329,'DATOS DE SOPORTE'!$S$5:$T$10,2,FALSE)</f>
        <v>3</v>
      </c>
      <c r="X329" s="201">
        <f>(W329-W$1132)/(W$1133-W$1132)</f>
        <v>0.4</v>
      </c>
      <c r="Y329" s="46" t="s">
        <v>188</v>
      </c>
      <c r="Z329" s="194">
        <f t="shared" ref="Z329:Z392" si="313">IF(Y329="Si",1,2)</f>
        <v>1</v>
      </c>
      <c r="AA329" s="201">
        <f>(Z329-Z$1132)/(Z$1133-Z$1132)</f>
        <v>0</v>
      </c>
      <c r="AB329" s="46" t="s">
        <v>188</v>
      </c>
      <c r="AC329" s="194">
        <f t="shared" ref="AC329:AC392" si="314">IF(AB329="Si",1,2)</f>
        <v>1</v>
      </c>
      <c r="AD329" s="201">
        <f>(AC329-AC$1132)/(AC$1133-AC$1132)</f>
        <v>0</v>
      </c>
      <c r="AE329" s="46" t="s">
        <v>136</v>
      </c>
      <c r="AF329" s="194">
        <f t="shared" ref="AF329:AF392" si="315">IF(AE329="Si",1,2)</f>
        <v>2</v>
      </c>
      <c r="AG329" s="201">
        <f>(AF329-AF$1132)/(AF$1133-AF$1132)</f>
        <v>1</v>
      </c>
      <c r="AH329" s="24" t="s">
        <v>67</v>
      </c>
      <c r="AI329" s="194">
        <f>VLOOKUP(AH329,'DATOS DE SOPORTE'!$V$5:$W$8,2,FALSE)</f>
        <v>1</v>
      </c>
      <c r="AJ329" s="201">
        <f>(AI329-AI$1132)/(AI$1133-AI$1132)</f>
        <v>0</v>
      </c>
      <c r="AK329" s="58" t="str">
        <f t="shared" si="307"/>
        <v>Bueno</v>
      </c>
      <c r="AL329" s="196">
        <f>IFERROR(SQRT(($E329-$E$1136)^2+($C329-$C$1136)^2),0)</f>
        <v>0.16582957471957049</v>
      </c>
      <c r="AM329" s="197" t="str">
        <f>IF(AL329&lt;=SMALL($AL$3:$AL$1130,1),"MAS PARECIDO","NO")</f>
        <v>NO</v>
      </c>
      <c r="AN329" s="197" t="str">
        <f>IF(AL329&lt;=SMALL($AL$3:$AL$1130,5),"SIMILAR","NO")</f>
        <v>NO</v>
      </c>
      <c r="AO329" s="197" t="str">
        <f t="shared" ref="AO329:AO392" si="316">IF(AN329="SIMILAR",AK329,"N/A")</f>
        <v>N/A</v>
      </c>
      <c r="AP329" s="197">
        <f t="shared" ref="AP329:AP392" si="317">IF(AO329="N/A",0,1)</f>
        <v>0</v>
      </c>
      <c r="AQ329" s="198">
        <f t="shared" ref="AQ329:AQ392" si="318">IF(AO329="N/A",0,B329)</f>
        <v>0</v>
      </c>
      <c r="AR329" s="196">
        <f>IFERROR(SQRT(($E329-$E$1136)^2+($H329-$H$1136)^2),0)</f>
        <v>7.0002100063001884E-3</v>
      </c>
      <c r="AS329" s="197" t="str">
        <f>IF(AR329&lt;=SMALL(AR$3:AR$1130,1),"MAS PARECIDO","NO")</f>
        <v>NO</v>
      </c>
      <c r="AT329" s="197" t="str">
        <f>IF(AR329&lt;=SMALL(AR$3:AR$1130,5),"SIMILAR","NO")</f>
        <v>NO</v>
      </c>
      <c r="AU329" s="197" t="str">
        <f t="shared" ref="AU329:AU392" si="319">IF(AT329="SIMILAR",$AK329,"N/A")</f>
        <v>N/A</v>
      </c>
      <c r="AV329" s="197">
        <f t="shared" ref="AV329:AV392" si="320">IF(AU329="N/A",0,1)</f>
        <v>0</v>
      </c>
      <c r="AW329" s="198">
        <f t="shared" ref="AW329:AW392" si="321">IF(AU329="N/A",0,$B329)</f>
        <v>0</v>
      </c>
      <c r="AX329" s="199">
        <f>IFERROR(SQRT(($E329-$E$1136)^2+($K329-$K$1136)^2),0)</f>
        <v>7.0002100063001884E-3</v>
      </c>
      <c r="AY329" s="197" t="str">
        <f>IF(AX329&lt;=SMALL(AX$3:AX$1130,1),"MAS PARECIDO","NO")</f>
        <v>NO</v>
      </c>
      <c r="AZ329" s="197" t="str">
        <f>IF(AX329&lt;=SMALL(AX$3:AX$1130,5),"SIMILAR","NO")</f>
        <v>NO</v>
      </c>
      <c r="BA329" s="197" t="str">
        <f t="shared" ref="BA329:BA392" si="322">IF(AZ329="SIMILAR",$AK329,"N/A")</f>
        <v>N/A</v>
      </c>
      <c r="BB329" s="197">
        <f t="shared" ref="BB329:BB392" si="323">IF(BA329="N/A",0,1)</f>
        <v>0</v>
      </c>
      <c r="BC329" s="198">
        <f t="shared" ref="BC329:BC392" si="324">IF(BA329="N/A",0,$B329)</f>
        <v>0</v>
      </c>
      <c r="BD329" s="196">
        <f>IFERROR(SQRT(($E329-$E$1136)^2+($O329-$O$1136)^2),0)</f>
        <v>7.0002100063001884E-3</v>
      </c>
      <c r="BE329" s="197" t="str">
        <f>IF(BD329&lt;=SMALL(BD$3:BD$1130,1),"MAS PARECIDO","NO")</f>
        <v>NO</v>
      </c>
      <c r="BF329" s="197" t="str">
        <f>IF(BD329&lt;=SMALL(BD$3:BD$1130,5),"SIMILAR","NO")</f>
        <v>NO</v>
      </c>
      <c r="BG329" s="197" t="str">
        <f t="shared" ref="BG329:BG392" si="325">IF(BF329="SIMILAR",$AK329,"N/A")</f>
        <v>N/A</v>
      </c>
      <c r="BH329" s="197">
        <f t="shared" ref="BH329:BH392" si="326">IF(BG329="N/A",0,1)</f>
        <v>0</v>
      </c>
      <c r="BI329" s="198">
        <f t="shared" ref="BI329:BI392" si="327">IF(BG329="N/A",0,$B329)</f>
        <v>0</v>
      </c>
      <c r="BJ329" s="199">
        <f>IFERROR(SQRT(($E329-$E$1136)^2+($R329-$R$1136)^2),0)</f>
        <v>0.50004900053907952</v>
      </c>
      <c r="BK329" s="197" t="str">
        <f>IF(BJ329&lt;=SMALL(BJ$3:BJ$1130,1),"MAS PARECIDO","NO")</f>
        <v>NO</v>
      </c>
      <c r="BL329" s="197" t="str">
        <f>IF(BJ329&lt;=SMALL(BJ$3:BJ$1130,5),"SIMILAR","NO")</f>
        <v>NO</v>
      </c>
      <c r="BM329" s="197" t="str">
        <f t="shared" ref="BM329:BM392" si="328">IF(BL329="SIMILAR",$AK329,"N/A")</f>
        <v>N/A</v>
      </c>
      <c r="BN329" s="197">
        <f t="shared" ref="BN329:BN392" si="329">IF(BM329="N/A",0,1)</f>
        <v>0</v>
      </c>
      <c r="BO329" s="198">
        <f t="shared" ref="BO329:BO392" si="330">IF(BM329="N/A",0,$B329)</f>
        <v>0</v>
      </c>
      <c r="BP329" s="199">
        <f>IFERROR(SQRT(($E329-$E$1136)^2+($U329-$U$1136)^2),0)</f>
        <v>7.0002100063001884E-3</v>
      </c>
      <c r="BQ329" s="197" t="str">
        <f>IF(BP329&lt;=SMALL(BP$3:BP$1130,1),"MAS PARECIDO","NO")</f>
        <v>NO</v>
      </c>
      <c r="BR329" s="197" t="str">
        <f>IF(BP329&lt;=SMALL(BP$3:BP$1130,5),"SIMILAR","NO")</f>
        <v>NO</v>
      </c>
      <c r="BS329" s="197" t="str">
        <f t="shared" ref="BS329:BS392" si="331">IF(BR329="SIMILAR",$AK329,"N/A")</f>
        <v>N/A</v>
      </c>
      <c r="BT329" s="197">
        <f t="shared" ref="BT329:BT392" si="332">IF(BS329="N/A",0,1)</f>
        <v>0</v>
      </c>
      <c r="BU329" s="198">
        <f t="shared" ref="BU329:BU392" si="333">IF(BS329="N/A",0,$B329)</f>
        <v>0</v>
      </c>
      <c r="BV329" s="199">
        <f>IFERROR(SQRT(($E329-$E$1136)^2+($X329-$X$1136)^2),0)</f>
        <v>0.40006124898586759</v>
      </c>
      <c r="BW329" s="197" t="str">
        <f>IF(BV329&lt;=SMALL(BV$3:BV$1130,1),"MAS PARECIDO","NO")</f>
        <v>NO</v>
      </c>
      <c r="BX329" s="197" t="str">
        <f>IF(BV329&lt;=SMALL(BV$3:BV$1130,5),"SIMILAR","NO")</f>
        <v>NO</v>
      </c>
      <c r="BY329" s="197" t="str">
        <f t="shared" ref="BY329:BY392" si="334">IF(BX329="SIMILAR",$AK329,"N/A")</f>
        <v>N/A</v>
      </c>
      <c r="BZ329" s="197">
        <f t="shared" ref="BZ329:BZ392" si="335">IF(BY329="N/A",0,1)</f>
        <v>0</v>
      </c>
      <c r="CA329" s="198">
        <f t="shared" ref="CA329:CA392" si="336">IF(BY329="N/A",0,$B329)</f>
        <v>0</v>
      </c>
      <c r="CB329" s="199">
        <f>IFERROR(SQRT(($E329-$E$1136)^2+($AA329-$AA$1136)^2),0)</f>
        <v>7.0002100063001884E-3</v>
      </c>
      <c r="CC329" s="197" t="str">
        <f>IF(CB329&lt;=SMALL(CB$3:CB$1130,1),"MAS PARECIDO","NO")</f>
        <v>NO</v>
      </c>
      <c r="CD329" s="197" t="str">
        <f>IF(CB329&lt;=SMALL(CB$3:CB$1130,5),"SIMILAR","NO")</f>
        <v>NO</v>
      </c>
      <c r="CE329" s="197" t="str">
        <f t="shared" ref="CE329:CE392" si="337">IF(CD329="SIMILAR",$AK329,"N/A")</f>
        <v>N/A</v>
      </c>
      <c r="CF329" s="197">
        <f t="shared" ref="CF329:CF392" si="338">IF(CE329="N/A",0,1)</f>
        <v>0</v>
      </c>
      <c r="CG329" s="198">
        <f t="shared" ref="CG329:CG392" si="339">IF(CE329="N/A",0,$B329)</f>
        <v>0</v>
      </c>
      <c r="CH329" s="199">
        <f>IFERROR(SQRT(($E329-$E$1136)^2+($AD329-$AD$1136)^2),0)</f>
        <v>1.0000245011699125</v>
      </c>
      <c r="CI329" s="197" t="str">
        <f>IF(CH329&lt;=SMALL(CH$3:CH$1130,1),"MAS PARECIDO","NO")</f>
        <v>NO</v>
      </c>
      <c r="CJ329" s="197" t="str">
        <f>IF(CH329&lt;=SMALL(CH$3:CH$1130,5),"SIMILAR","NO")</f>
        <v>NO</v>
      </c>
      <c r="CK329" s="197" t="str">
        <f t="shared" ref="CK329:CK392" si="340">IF(CJ329="SIMILAR",$AK329,"N/A")</f>
        <v>N/A</v>
      </c>
      <c r="CL329" s="197">
        <f t="shared" ref="CL329:CL392" si="341">IF(CK329="N/A",0,1)</f>
        <v>0</v>
      </c>
      <c r="CM329" s="198">
        <f t="shared" ref="CM329:CM392" si="342">IF(CK329="N/A",0,$B329)</f>
        <v>0</v>
      </c>
      <c r="CN329" s="199">
        <f>IFERROR(SQRT(($E329-$E$1136)^2+($AG329-$AG$1136)^2),0)</f>
        <v>7.0002100063001884E-3</v>
      </c>
      <c r="CO329" s="197" t="str">
        <f>IF(CN329&lt;=SMALL(CN$3:CN$1130,1),"MAS PARECIDO","NO")</f>
        <v>NO</v>
      </c>
      <c r="CP329" s="197" t="str">
        <f>IF(CN329&lt;=SMALL(CN$3:CN$1130,5),"SIMILAR","NO")</f>
        <v>NO</v>
      </c>
      <c r="CQ329" s="197" t="str">
        <f t="shared" ref="CQ329:CQ392" si="343">IF(CP329="SIMILAR",$AK329,"N/A")</f>
        <v>N/A</v>
      </c>
      <c r="CR329" s="197">
        <f t="shared" ref="CR329:CR392" si="344">IF(CQ329="N/A",0,1)</f>
        <v>0</v>
      </c>
      <c r="CS329" s="198">
        <f t="shared" ref="CS329:CS392" si="345">IF(CQ329="N/A",0,$B329)</f>
        <v>0</v>
      </c>
      <c r="CT329" s="199">
        <f>IFERROR(SQRT(($E329-$E$1136)^2+($AJ329-$AJ$1136)^2),0)</f>
        <v>7.0002100063001884E-3</v>
      </c>
      <c r="CU329" s="197" t="str">
        <f>IF(CT329&lt;=SMALL(CT$3:CT$1130,1),"MAS PARECIDO","NO")</f>
        <v>NO</v>
      </c>
      <c r="CV329" s="197" t="str">
        <f>IF(CT329&lt;=SMALL(CT$3:CT$1130,5),"SIMILAR","NO")</f>
        <v>NO</v>
      </c>
      <c r="CW329" s="197" t="str">
        <f t="shared" ref="CW329:CW392" si="346">IF(CV329="SIMILAR",$AK329,"N/A")</f>
        <v>N/A</v>
      </c>
      <c r="CX329" s="197">
        <f t="shared" ref="CX329:CX392" si="347">IF(CW329="N/A",0,1)</f>
        <v>0</v>
      </c>
      <c r="CY329" s="198">
        <f t="shared" ref="CY329:CY392" si="348">IF(CW329="N/A",0,$B329)</f>
        <v>0</v>
      </c>
      <c r="CZ329" s="2" t="s">
        <v>1888</v>
      </c>
      <c r="DA329" s="2" t="s">
        <v>1889</v>
      </c>
      <c r="DB329" s="2">
        <v>0</v>
      </c>
      <c r="DC329" s="2" t="s">
        <v>189</v>
      </c>
    </row>
    <row r="330" spans="1:107">
      <c r="A330" s="24" t="s">
        <v>581</v>
      </c>
      <c r="B330" s="46">
        <v>75000</v>
      </c>
      <c r="C330" s="190">
        <f>(B330-$B$1132)/($B$1133-$B$1132)</f>
        <v>8.2403132659340309E-2</v>
      </c>
      <c r="D330" s="46">
        <v>65000</v>
      </c>
      <c r="E330" s="190">
        <f>(D330-$D$1132)/($D$1133-$D$1132)</f>
        <v>0.1299738992169765</v>
      </c>
      <c r="F330" s="46" t="s">
        <v>187</v>
      </c>
      <c r="G330" s="192">
        <f>VLOOKUP(F330,'DATOS DE SOPORTE'!$Y$5:$Z$8,2,FALSE)</f>
        <v>4</v>
      </c>
      <c r="H330" s="190">
        <f>(G330-$G$1132)/($G$1133-$G$1132)</f>
        <v>1</v>
      </c>
      <c r="I330" s="50">
        <v>1</v>
      </c>
      <c r="J330" s="200">
        <f t="shared" si="308"/>
        <v>1</v>
      </c>
      <c r="K330" s="190">
        <f>(J330-$J$1132)/($J$1133-$J$1132)</f>
        <v>0.2</v>
      </c>
      <c r="L330" s="193" t="str">
        <f t="shared" si="309"/>
        <v>SI</v>
      </c>
      <c r="M330" s="46" t="s">
        <v>192</v>
      </c>
      <c r="N330" s="192">
        <f t="shared" si="310"/>
        <v>2</v>
      </c>
      <c r="O330" s="190">
        <f>(N330-N$1132)/(N$1133-N$1132)</f>
        <v>1</v>
      </c>
      <c r="P330" s="46" t="s">
        <v>58</v>
      </c>
      <c r="Q330" s="192">
        <f t="shared" si="311"/>
        <v>3</v>
      </c>
      <c r="R330" s="190">
        <f>(Q330-Q$1132)/(Q$1133-Q$1132)</f>
        <v>1</v>
      </c>
      <c r="S330" s="46" t="s">
        <v>60</v>
      </c>
      <c r="T330" s="192">
        <f t="shared" si="312"/>
        <v>2</v>
      </c>
      <c r="U330" s="190">
        <f>(T330-T$1132)/(T$1133-T$1132)</f>
        <v>1</v>
      </c>
      <c r="V330" s="46" t="s">
        <v>198</v>
      </c>
      <c r="W330" s="194">
        <f>VLOOKUP(V330,'DATOS DE SOPORTE'!$S$5:$T$10,2,FALSE)</f>
        <v>4</v>
      </c>
      <c r="X330" s="201">
        <f>(W330-W$1132)/(W$1133-W$1132)</f>
        <v>0.6</v>
      </c>
      <c r="Y330" s="46" t="s">
        <v>188</v>
      </c>
      <c r="Z330" s="194">
        <f t="shared" si="313"/>
        <v>1</v>
      </c>
      <c r="AA330" s="201">
        <f>(Z330-Z$1132)/(Z$1133-Z$1132)</f>
        <v>0</v>
      </c>
      <c r="AB330" s="46" t="s">
        <v>188</v>
      </c>
      <c r="AC330" s="194">
        <f t="shared" si="314"/>
        <v>1</v>
      </c>
      <c r="AD330" s="201">
        <f>(AC330-AC$1132)/(AC$1133-AC$1132)</f>
        <v>0</v>
      </c>
      <c r="AE330" s="46" t="s">
        <v>188</v>
      </c>
      <c r="AF330" s="194">
        <f t="shared" si="315"/>
        <v>1</v>
      </c>
      <c r="AG330" s="201">
        <f>(AF330-AF$1132)/(AF$1133-AF$1132)</f>
        <v>0</v>
      </c>
      <c r="AH330" s="24" t="s">
        <v>199</v>
      </c>
      <c r="AI330" s="194">
        <f>VLOOKUP(AH330,'DATOS DE SOPORTE'!$V$5:$W$8,2,FALSE)</f>
        <v>2</v>
      </c>
      <c r="AJ330" s="201">
        <f>(AI330-AI$1132)/(AI$1133-AI$1132)</f>
        <v>0.33333333333333331</v>
      </c>
      <c r="AK330" s="58" t="str">
        <f t="shared" si="307"/>
        <v>Bueno</v>
      </c>
      <c r="AL330" s="196">
        <f>IFERROR(SQRT(($E330-$E$1136)^2+($C330-$C$1136)^2),0)</f>
        <v>0.17878789649523535</v>
      </c>
      <c r="AM330" s="197" t="str">
        <f>IF(AL330&lt;=SMALL($AL$3:$AL$1130,1),"MAS PARECIDO","NO")</f>
        <v>NO</v>
      </c>
      <c r="AN330" s="197" t="str">
        <f>IF(AL330&lt;=SMALL($AL$3:$AL$1130,5),"SIMILAR","NO")</f>
        <v>NO</v>
      </c>
      <c r="AO330" s="197" t="str">
        <f t="shared" si="316"/>
        <v>N/A</v>
      </c>
      <c r="AP330" s="197">
        <f t="shared" si="317"/>
        <v>0</v>
      </c>
      <c r="AQ330" s="198">
        <f t="shared" si="318"/>
        <v>0</v>
      </c>
      <c r="AR330" s="196">
        <f>IFERROR(SQRT(($E330-$E$1136)^2+($H330-$H$1136)^2),0)</f>
        <v>0.67922415923616586</v>
      </c>
      <c r="AS330" s="197" t="str">
        <f>IF(AR330&lt;=SMALL(AR$3:AR$1130,1),"MAS PARECIDO","NO")</f>
        <v>NO</v>
      </c>
      <c r="AT330" s="197" t="str">
        <f>IF(AR330&lt;=SMALL(AR$3:AR$1130,5),"SIMILAR","NO")</f>
        <v>NO</v>
      </c>
      <c r="AU330" s="197" t="str">
        <f t="shared" si="319"/>
        <v>N/A</v>
      </c>
      <c r="AV330" s="197">
        <f t="shared" si="320"/>
        <v>0</v>
      </c>
      <c r="AW330" s="198">
        <f t="shared" si="321"/>
        <v>0</v>
      </c>
      <c r="AX330" s="199">
        <f>IFERROR(SQRT(($E330-$E$1136)^2+($K330-$K$1136)^2),0)</f>
        <v>0.1300039001170035</v>
      </c>
      <c r="AY330" s="197" t="str">
        <f>IF(AX330&lt;=SMALL(AX$3:AX$1130,1),"MAS PARECIDO","NO")</f>
        <v>NO</v>
      </c>
      <c r="AZ330" s="197" t="str">
        <f>IF(AX330&lt;=SMALL(AX$3:AX$1130,5),"SIMILAR","NO")</f>
        <v>NO</v>
      </c>
      <c r="BA330" s="197" t="str">
        <f t="shared" si="322"/>
        <v>N/A</v>
      </c>
      <c r="BB330" s="197">
        <f t="shared" si="323"/>
        <v>0</v>
      </c>
      <c r="BC330" s="198">
        <f t="shared" si="324"/>
        <v>0</v>
      </c>
      <c r="BD330" s="196">
        <f>IFERROR(SQRT(($E330-$E$1136)^2+($O330-$O$1136)^2),0)</f>
        <v>0.1300039001170035</v>
      </c>
      <c r="BE330" s="197" t="str">
        <f>IF(BD330&lt;=SMALL(BD$3:BD$1130,1),"MAS PARECIDO","NO")</f>
        <v>NO</v>
      </c>
      <c r="BF330" s="197" t="str">
        <f>IF(BD330&lt;=SMALL(BD$3:BD$1130,5),"SIMILAR","NO")</f>
        <v>NO</v>
      </c>
      <c r="BG330" s="197" t="str">
        <f t="shared" si="325"/>
        <v>N/A</v>
      </c>
      <c r="BH330" s="197">
        <f t="shared" si="326"/>
        <v>0</v>
      </c>
      <c r="BI330" s="198">
        <f t="shared" si="327"/>
        <v>0</v>
      </c>
      <c r="BJ330" s="199">
        <f>IFERROR(SQRT(($E330-$E$1136)^2+($R330-$R$1136)^2),0)</f>
        <v>0.51662463553883275</v>
      </c>
      <c r="BK330" s="197" t="str">
        <f>IF(BJ330&lt;=SMALL(BJ$3:BJ$1130,1),"MAS PARECIDO","NO")</f>
        <v>NO</v>
      </c>
      <c r="BL330" s="197" t="str">
        <f>IF(BJ330&lt;=SMALL(BJ$3:BJ$1130,5),"SIMILAR","NO")</f>
        <v>NO</v>
      </c>
      <c r="BM330" s="197" t="str">
        <f t="shared" si="328"/>
        <v>N/A</v>
      </c>
      <c r="BN330" s="197">
        <f t="shared" si="329"/>
        <v>0</v>
      </c>
      <c r="BO330" s="198">
        <f t="shared" si="330"/>
        <v>0</v>
      </c>
      <c r="BP330" s="199">
        <f>IFERROR(SQRT(($E330-$E$1136)^2+($U330-$U$1136)^2),0)</f>
        <v>1.0084151000682366</v>
      </c>
      <c r="BQ330" s="197" t="str">
        <f>IF(BP330&lt;=SMALL(BP$3:BP$1130,1),"MAS PARECIDO","NO")</f>
        <v>NO</v>
      </c>
      <c r="BR330" s="197" t="str">
        <f>IF(BP330&lt;=SMALL(BP$3:BP$1130,5),"SIMILAR","NO")</f>
        <v>NO</v>
      </c>
      <c r="BS330" s="197" t="str">
        <f t="shared" si="331"/>
        <v>N/A</v>
      </c>
      <c r="BT330" s="197">
        <f t="shared" si="332"/>
        <v>0</v>
      </c>
      <c r="BU330" s="198">
        <f t="shared" si="333"/>
        <v>0</v>
      </c>
      <c r="BV330" s="199">
        <f>IFERROR(SQRT(($E330-$E$1136)^2+($X330-$X$1136)^2),0)</f>
        <v>0.61392264500149518</v>
      </c>
      <c r="BW330" s="197" t="str">
        <f>IF(BV330&lt;=SMALL(BV$3:BV$1130,1),"MAS PARECIDO","NO")</f>
        <v>NO</v>
      </c>
      <c r="BX330" s="197" t="str">
        <f>IF(BV330&lt;=SMALL(BV$3:BV$1130,5),"SIMILAR","NO")</f>
        <v>NO</v>
      </c>
      <c r="BY330" s="197" t="str">
        <f t="shared" si="334"/>
        <v>N/A</v>
      </c>
      <c r="BZ330" s="197">
        <f t="shared" si="335"/>
        <v>0</v>
      </c>
      <c r="CA330" s="198">
        <f t="shared" si="336"/>
        <v>0</v>
      </c>
      <c r="CB330" s="199">
        <f>IFERROR(SQRT(($E330-$E$1136)^2+($AA330-$AA$1136)^2),0)</f>
        <v>0.1300039001170035</v>
      </c>
      <c r="CC330" s="197" t="str">
        <f>IF(CB330&lt;=SMALL(CB$3:CB$1130,1),"MAS PARECIDO","NO")</f>
        <v>NO</v>
      </c>
      <c r="CD330" s="197" t="str">
        <f>IF(CB330&lt;=SMALL(CB$3:CB$1130,5),"SIMILAR","NO")</f>
        <v>NO</v>
      </c>
      <c r="CE330" s="197" t="str">
        <f t="shared" si="337"/>
        <v>N/A</v>
      </c>
      <c r="CF330" s="197">
        <f t="shared" si="338"/>
        <v>0</v>
      </c>
      <c r="CG330" s="198">
        <f t="shared" si="339"/>
        <v>0</v>
      </c>
      <c r="CH330" s="199">
        <f>IFERROR(SQRT(($E330-$E$1136)^2+($AD330-$AD$1136)^2),0)</f>
        <v>1.0084151000682366</v>
      </c>
      <c r="CI330" s="197" t="str">
        <f>IF(CH330&lt;=SMALL(CH$3:CH$1130,1),"MAS PARECIDO","NO")</f>
        <v>NO</v>
      </c>
      <c r="CJ330" s="197" t="str">
        <f>IF(CH330&lt;=SMALL(CH$3:CH$1130,5),"SIMILAR","NO")</f>
        <v>NO</v>
      </c>
      <c r="CK330" s="197" t="str">
        <f t="shared" si="340"/>
        <v>N/A</v>
      </c>
      <c r="CL330" s="197">
        <f t="shared" si="341"/>
        <v>0</v>
      </c>
      <c r="CM330" s="198">
        <f t="shared" si="342"/>
        <v>0</v>
      </c>
      <c r="CN330" s="199">
        <f>IFERROR(SQRT(($E330-$E$1136)^2+($AG330-$AG$1136)^2),0)</f>
        <v>1.0084151000682366</v>
      </c>
      <c r="CO330" s="197" t="str">
        <f>IF(CN330&lt;=SMALL(CN$3:CN$1130,1),"MAS PARECIDO","NO")</f>
        <v>NO</v>
      </c>
      <c r="CP330" s="197" t="str">
        <f>IF(CN330&lt;=SMALL(CN$3:CN$1130,5),"SIMILAR","NO")</f>
        <v>NO</v>
      </c>
      <c r="CQ330" s="197" t="str">
        <f t="shared" si="343"/>
        <v>N/A</v>
      </c>
      <c r="CR330" s="197">
        <f t="shared" si="344"/>
        <v>0</v>
      </c>
      <c r="CS330" s="198">
        <f t="shared" si="345"/>
        <v>0</v>
      </c>
      <c r="CT330" s="199">
        <f>IFERROR(SQRT(($E330-$E$1136)^2+($AJ330-$AJ$1136)^2),0)</f>
        <v>0.35778782142038168</v>
      </c>
      <c r="CU330" s="197" t="str">
        <f>IF(CT330&lt;=SMALL(CT$3:CT$1130,1),"MAS PARECIDO","NO")</f>
        <v>NO</v>
      </c>
      <c r="CV330" s="197" t="str">
        <f>IF(CT330&lt;=SMALL(CT$3:CT$1130,5),"SIMILAR","NO")</f>
        <v>NO</v>
      </c>
      <c r="CW330" s="197" t="str">
        <f t="shared" si="346"/>
        <v>N/A</v>
      </c>
      <c r="CX330" s="197">
        <f t="shared" si="347"/>
        <v>0</v>
      </c>
      <c r="CY330" s="198">
        <f t="shared" si="348"/>
        <v>0</v>
      </c>
      <c r="CZ330" s="2" t="s">
        <v>1890</v>
      </c>
      <c r="DA330" s="2" t="s">
        <v>1891</v>
      </c>
      <c r="DB330" s="2">
        <v>0</v>
      </c>
      <c r="DC330" s="2" t="s">
        <v>189</v>
      </c>
    </row>
    <row r="331" spans="1:107">
      <c r="A331" s="24" t="s">
        <v>582</v>
      </c>
      <c r="B331" s="46">
        <v>5485</v>
      </c>
      <c r="C331" s="190">
        <f>(B331-$B$1132)/($B$1133-$B$1132)</f>
        <v>1.1461310884027904E-3</v>
      </c>
      <c r="D331" s="46">
        <v>3416</v>
      </c>
      <c r="E331" s="190">
        <f>(D331-$D$1132)/($D$1133-$D$1132)</f>
        <v>6.8022040661219838E-3</v>
      </c>
      <c r="F331" s="46" t="s">
        <v>187</v>
      </c>
      <c r="G331" s="192">
        <f>VLOOKUP(F331,'DATOS DE SOPORTE'!$Y$5:$Z$8,2,FALSE)</f>
        <v>4</v>
      </c>
      <c r="H331" s="190">
        <f>(G331-$G$1132)/($G$1133-$G$1132)</f>
        <v>1</v>
      </c>
      <c r="I331" s="50">
        <v>2</v>
      </c>
      <c r="J331" s="200">
        <f t="shared" si="308"/>
        <v>2</v>
      </c>
      <c r="K331" s="190">
        <f>(J331-$J$1132)/($J$1133-$J$1132)</f>
        <v>0.4</v>
      </c>
      <c r="L331" s="193" t="str">
        <f t="shared" si="309"/>
        <v>SI</v>
      </c>
      <c r="M331" s="46" t="s">
        <v>192</v>
      </c>
      <c r="N331" s="192">
        <f t="shared" si="310"/>
        <v>2</v>
      </c>
      <c r="O331" s="190">
        <f>(N331-N$1132)/(N$1133-N$1132)</f>
        <v>1</v>
      </c>
      <c r="P331" s="46" t="s">
        <v>58</v>
      </c>
      <c r="Q331" s="192">
        <f t="shared" si="311"/>
        <v>3</v>
      </c>
      <c r="R331" s="190">
        <f>(Q331-Q$1132)/(Q$1133-Q$1132)</f>
        <v>1</v>
      </c>
      <c r="S331" s="46" t="s">
        <v>60</v>
      </c>
      <c r="T331" s="192">
        <f t="shared" si="312"/>
        <v>2</v>
      </c>
      <c r="U331" s="190">
        <f>(T331-T$1132)/(T$1133-T$1132)</f>
        <v>1</v>
      </c>
      <c r="V331" s="46" t="s">
        <v>62</v>
      </c>
      <c r="W331" s="194">
        <f>VLOOKUP(V331,'DATOS DE SOPORTE'!$S$5:$T$10,2,FALSE)</f>
        <v>1</v>
      </c>
      <c r="X331" s="201">
        <f>(W331-W$1132)/(W$1133-W$1132)</f>
        <v>0</v>
      </c>
      <c r="Y331" s="46" t="s">
        <v>136</v>
      </c>
      <c r="Z331" s="194">
        <f t="shared" si="313"/>
        <v>2</v>
      </c>
      <c r="AA331" s="201">
        <f>(Z331-Z$1132)/(Z$1133-Z$1132)</f>
        <v>1</v>
      </c>
      <c r="AB331" s="46" t="s">
        <v>188</v>
      </c>
      <c r="AC331" s="194">
        <f t="shared" si="314"/>
        <v>1</v>
      </c>
      <c r="AD331" s="201">
        <f>(AC331-AC$1132)/(AC$1133-AC$1132)</f>
        <v>0</v>
      </c>
      <c r="AE331" s="46" t="s">
        <v>188</v>
      </c>
      <c r="AF331" s="194">
        <f t="shared" si="315"/>
        <v>1</v>
      </c>
      <c r="AG331" s="201">
        <f>(AF331-AF$1132)/(AF$1133-AF$1132)</f>
        <v>0</v>
      </c>
      <c r="AH331" s="24" t="s">
        <v>67</v>
      </c>
      <c r="AI331" s="194">
        <f>VLOOKUP(AH331,'DATOS DE SOPORTE'!$V$5:$W$8,2,FALSE)</f>
        <v>1</v>
      </c>
      <c r="AJ331" s="201">
        <f>(AI331-AI$1132)/(AI$1133-AI$1132)</f>
        <v>0</v>
      </c>
      <c r="AK331" s="58" t="str">
        <f t="shared" si="307"/>
        <v>Bueno</v>
      </c>
      <c r="AL331" s="196">
        <f>IFERROR(SQRT(($E331-$E$1136)^2+($C331-$C$1136)^2),0)</f>
        <v>0.20410726958066835</v>
      </c>
      <c r="AM331" s="197" t="str">
        <f>IF(AL331&lt;=SMALL($AL$3:$AL$1130,1),"MAS PARECIDO","NO")</f>
        <v>NO</v>
      </c>
      <c r="AN331" s="197" t="str">
        <f>IF(AL331&lt;=SMALL($AL$3:$AL$1130,5),"SIMILAR","NO")</f>
        <v>NO</v>
      </c>
      <c r="AO331" s="197" t="str">
        <f t="shared" si="316"/>
        <v>N/A</v>
      </c>
      <c r="AP331" s="197">
        <f t="shared" si="317"/>
        <v>0</v>
      </c>
      <c r="AQ331" s="198">
        <f t="shared" si="318"/>
        <v>0</v>
      </c>
      <c r="AR331" s="196">
        <f>IFERROR(SQRT(($E331-$E$1136)^2+($H331-$H$1136)^2),0)</f>
        <v>0.66670167501600297</v>
      </c>
      <c r="AS331" s="197" t="str">
        <f>IF(AR331&lt;=SMALL(AR$3:AR$1130,1),"MAS PARECIDO","NO")</f>
        <v>NO</v>
      </c>
      <c r="AT331" s="197" t="str">
        <f>IF(AR331&lt;=SMALL(AR$3:AR$1130,5),"SIMILAR","NO")</f>
        <v>NO</v>
      </c>
      <c r="AU331" s="197" t="str">
        <f t="shared" si="319"/>
        <v>N/A</v>
      </c>
      <c r="AV331" s="197">
        <f t="shared" si="320"/>
        <v>0</v>
      </c>
      <c r="AW331" s="198">
        <f t="shared" si="321"/>
        <v>0</v>
      </c>
      <c r="AX331" s="199">
        <f>IFERROR(SQRT(($E331-$E$1136)^2+($K331-$K$1136)^2),0)</f>
        <v>0.20011666353579724</v>
      </c>
      <c r="AY331" s="197" t="str">
        <f>IF(AX331&lt;=SMALL(AX$3:AX$1130,1),"MAS PARECIDO","NO")</f>
        <v>NO</v>
      </c>
      <c r="AZ331" s="197" t="str">
        <f>IF(AX331&lt;=SMALL(AX$3:AX$1130,5),"SIMILAR","NO")</f>
        <v>NO</v>
      </c>
      <c r="BA331" s="197" t="str">
        <f t="shared" si="322"/>
        <v>N/A</v>
      </c>
      <c r="BB331" s="197">
        <f t="shared" si="323"/>
        <v>0</v>
      </c>
      <c r="BC331" s="198">
        <f t="shared" si="324"/>
        <v>0</v>
      </c>
      <c r="BD331" s="196">
        <f>IFERROR(SQRT(($E331-$E$1136)^2+($O331-$O$1136)^2),0)</f>
        <v>6.8322049661489843E-3</v>
      </c>
      <c r="BE331" s="197" t="str">
        <f>IF(BD331&lt;=SMALL(BD$3:BD$1130,1),"MAS PARECIDO","NO")</f>
        <v>NO</v>
      </c>
      <c r="BF331" s="197" t="str">
        <f>IF(BD331&lt;=SMALL(BD$3:BD$1130,5),"SIMILAR","NO")</f>
        <v>NO</v>
      </c>
      <c r="BG331" s="197" t="str">
        <f t="shared" si="325"/>
        <v>N/A</v>
      </c>
      <c r="BH331" s="197">
        <f t="shared" si="326"/>
        <v>0</v>
      </c>
      <c r="BI331" s="198">
        <f t="shared" si="327"/>
        <v>0</v>
      </c>
      <c r="BJ331" s="199">
        <f>IFERROR(SQRT(($E331-$E$1136)^2+($R331-$R$1136)^2),0)</f>
        <v>0.50004667684597148</v>
      </c>
      <c r="BK331" s="197" t="str">
        <f>IF(BJ331&lt;=SMALL(BJ$3:BJ$1130,1),"MAS PARECIDO","NO")</f>
        <v>NO</v>
      </c>
      <c r="BL331" s="197" t="str">
        <f>IF(BJ331&lt;=SMALL(BJ$3:BJ$1130,5),"SIMILAR","NO")</f>
        <v>NO</v>
      </c>
      <c r="BM331" s="197" t="str">
        <f t="shared" si="328"/>
        <v>N/A</v>
      </c>
      <c r="BN331" s="197">
        <f t="shared" si="329"/>
        <v>0</v>
      </c>
      <c r="BO331" s="198">
        <f t="shared" si="330"/>
        <v>0</v>
      </c>
      <c r="BP331" s="199">
        <f>IFERROR(SQRT(($E331-$E$1136)^2+($U331-$U$1136)^2),0)</f>
        <v>1.0000233392399898</v>
      </c>
      <c r="BQ331" s="197" t="str">
        <f>IF(BP331&lt;=SMALL(BP$3:BP$1130,1),"MAS PARECIDO","NO")</f>
        <v>NO</v>
      </c>
      <c r="BR331" s="197" t="str">
        <f>IF(BP331&lt;=SMALL(BP$3:BP$1130,5),"SIMILAR","NO")</f>
        <v>NO</v>
      </c>
      <c r="BS331" s="197" t="str">
        <f t="shared" si="331"/>
        <v>N/A</v>
      </c>
      <c r="BT331" s="197">
        <f t="shared" si="332"/>
        <v>0</v>
      </c>
      <c r="BU331" s="198">
        <f t="shared" si="333"/>
        <v>0</v>
      </c>
      <c r="BV331" s="199">
        <f>IFERROR(SQRT(($E331-$E$1136)^2+($X331-$X$1136)^2),0)</f>
        <v>6.8322049661489843E-3</v>
      </c>
      <c r="BW331" s="197" t="str">
        <f>IF(BV331&lt;=SMALL(BV$3:BV$1130,1),"MAS PARECIDO","NO")</f>
        <v>NO</v>
      </c>
      <c r="BX331" s="197" t="str">
        <f>IF(BV331&lt;=SMALL(BV$3:BV$1130,5),"SIMILAR","NO")</f>
        <v>NO</v>
      </c>
      <c r="BY331" s="197" t="str">
        <f t="shared" si="334"/>
        <v>N/A</v>
      </c>
      <c r="BZ331" s="197">
        <f t="shared" si="335"/>
        <v>0</v>
      </c>
      <c r="CA331" s="198">
        <f t="shared" si="336"/>
        <v>0</v>
      </c>
      <c r="CB331" s="199">
        <f>IFERROR(SQRT(($E331-$E$1136)^2+($AA331-$AA$1136)^2),0)</f>
        <v>1.0000233392399898</v>
      </c>
      <c r="CC331" s="197" t="str">
        <f>IF(CB331&lt;=SMALL(CB$3:CB$1130,1),"MAS PARECIDO","NO")</f>
        <v>NO</v>
      </c>
      <c r="CD331" s="197" t="str">
        <f>IF(CB331&lt;=SMALL(CB$3:CB$1130,5),"SIMILAR","NO")</f>
        <v>NO</v>
      </c>
      <c r="CE331" s="197" t="str">
        <f t="shared" si="337"/>
        <v>N/A</v>
      </c>
      <c r="CF331" s="197">
        <f t="shared" si="338"/>
        <v>0</v>
      </c>
      <c r="CG331" s="198">
        <f t="shared" si="339"/>
        <v>0</v>
      </c>
      <c r="CH331" s="199">
        <f>IFERROR(SQRT(($E331-$E$1136)^2+($AD331-$AD$1136)^2),0)</f>
        <v>1.0000233392399898</v>
      </c>
      <c r="CI331" s="197" t="str">
        <f>IF(CH331&lt;=SMALL(CH$3:CH$1130,1),"MAS PARECIDO","NO")</f>
        <v>NO</v>
      </c>
      <c r="CJ331" s="197" t="str">
        <f>IF(CH331&lt;=SMALL(CH$3:CH$1130,5),"SIMILAR","NO")</f>
        <v>NO</v>
      </c>
      <c r="CK331" s="197" t="str">
        <f t="shared" si="340"/>
        <v>N/A</v>
      </c>
      <c r="CL331" s="197">
        <f t="shared" si="341"/>
        <v>0</v>
      </c>
      <c r="CM331" s="198">
        <f t="shared" si="342"/>
        <v>0</v>
      </c>
      <c r="CN331" s="199">
        <f>IFERROR(SQRT(($E331-$E$1136)^2+($AG331-$AG$1136)^2),0)</f>
        <v>1.0000233392399898</v>
      </c>
      <c r="CO331" s="197" t="str">
        <f>IF(CN331&lt;=SMALL(CN$3:CN$1130,1),"MAS PARECIDO","NO")</f>
        <v>NO</v>
      </c>
      <c r="CP331" s="197" t="str">
        <f>IF(CN331&lt;=SMALL(CN$3:CN$1130,5),"SIMILAR","NO")</f>
        <v>NO</v>
      </c>
      <c r="CQ331" s="197" t="str">
        <f t="shared" si="343"/>
        <v>N/A</v>
      </c>
      <c r="CR331" s="197">
        <f t="shared" si="344"/>
        <v>0</v>
      </c>
      <c r="CS331" s="198">
        <f t="shared" si="345"/>
        <v>0</v>
      </c>
      <c r="CT331" s="199">
        <f>IFERROR(SQRT(($E331-$E$1136)^2+($AJ331-$AJ$1136)^2),0)</f>
        <v>6.8322049661489843E-3</v>
      </c>
      <c r="CU331" s="197" t="str">
        <f>IF(CT331&lt;=SMALL(CT$3:CT$1130,1),"MAS PARECIDO","NO")</f>
        <v>NO</v>
      </c>
      <c r="CV331" s="197" t="str">
        <f>IF(CT331&lt;=SMALL(CT$3:CT$1130,5),"SIMILAR","NO")</f>
        <v>NO</v>
      </c>
      <c r="CW331" s="197" t="str">
        <f t="shared" si="346"/>
        <v>N/A</v>
      </c>
      <c r="CX331" s="197">
        <f t="shared" si="347"/>
        <v>0</v>
      </c>
      <c r="CY331" s="198">
        <f t="shared" si="348"/>
        <v>0</v>
      </c>
      <c r="CZ331" s="2" t="s">
        <v>1892</v>
      </c>
      <c r="DA331" s="2" t="s">
        <v>1893</v>
      </c>
      <c r="DB331" s="2">
        <v>0</v>
      </c>
      <c r="DC331" s="2" t="s">
        <v>189</v>
      </c>
    </row>
    <row r="332" spans="1:107">
      <c r="A332" s="24" t="s">
        <v>583</v>
      </c>
      <c r="B332" s="46">
        <v>21545</v>
      </c>
      <c r="C332" s="190">
        <f>(B332-$B$1132)/($B$1133-$B$1132)</f>
        <v>1.9918877189665205E-2</v>
      </c>
      <c r="D332" s="46">
        <v>3000</v>
      </c>
      <c r="E332" s="190">
        <f>(D332-$D$1132)/($D$1133-$D$1132)</f>
        <v>5.9701791053731615E-3</v>
      </c>
      <c r="F332" s="46" t="s">
        <v>53</v>
      </c>
      <c r="G332" s="192">
        <f>VLOOKUP(F332,'DATOS DE SOPORTE'!$Y$5:$Z$8,2,FALSE)</f>
        <v>2</v>
      </c>
      <c r="H332" s="190">
        <f>(G332-$G$1132)/($G$1133-$G$1132)</f>
        <v>0.33333333333333331</v>
      </c>
      <c r="I332" s="50">
        <v>0</v>
      </c>
      <c r="J332" s="200">
        <f t="shared" si="308"/>
        <v>0</v>
      </c>
      <c r="K332" s="190">
        <f>(J332-$J$1132)/($J$1133-$J$1132)</f>
        <v>0</v>
      </c>
      <c r="L332" s="193" t="str">
        <f t="shared" si="309"/>
        <v>NO</v>
      </c>
      <c r="M332" s="46" t="s">
        <v>56</v>
      </c>
      <c r="N332" s="192">
        <f t="shared" si="310"/>
        <v>1</v>
      </c>
      <c r="O332" s="190">
        <f>(N332-N$1132)/(N$1133-N$1132)</f>
        <v>0</v>
      </c>
      <c r="P332" s="46" t="s">
        <v>193</v>
      </c>
      <c r="Q332" s="192">
        <f t="shared" si="311"/>
        <v>2</v>
      </c>
      <c r="R332" s="190">
        <f>(Q332-Q$1132)/(Q$1133-Q$1132)</f>
        <v>0.5</v>
      </c>
      <c r="S332" s="46" t="s">
        <v>194</v>
      </c>
      <c r="T332" s="192">
        <f t="shared" si="312"/>
        <v>1</v>
      </c>
      <c r="U332" s="190">
        <f>(T332-T$1132)/(T$1133-T$1132)</f>
        <v>0</v>
      </c>
      <c r="V332" s="46" t="s">
        <v>62</v>
      </c>
      <c r="W332" s="194">
        <f>VLOOKUP(V332,'DATOS DE SOPORTE'!$S$5:$T$10,2,FALSE)</f>
        <v>1</v>
      </c>
      <c r="X332" s="201">
        <f>(W332-W$1132)/(W$1133-W$1132)</f>
        <v>0</v>
      </c>
      <c r="Y332" s="46" t="s">
        <v>188</v>
      </c>
      <c r="Z332" s="194">
        <f t="shared" si="313"/>
        <v>1</v>
      </c>
      <c r="AA332" s="201">
        <f>(Z332-Z$1132)/(Z$1133-Z$1132)</f>
        <v>0</v>
      </c>
      <c r="AB332" s="46" t="s">
        <v>188</v>
      </c>
      <c r="AC332" s="194">
        <f t="shared" si="314"/>
        <v>1</v>
      </c>
      <c r="AD332" s="201">
        <f>(AC332-AC$1132)/(AC$1133-AC$1132)</f>
        <v>0</v>
      </c>
      <c r="AE332" s="46" t="s">
        <v>188</v>
      </c>
      <c r="AF332" s="194">
        <f t="shared" si="315"/>
        <v>1</v>
      </c>
      <c r="AG332" s="201">
        <f>(AF332-AF$1132)/(AF$1133-AF$1132)</f>
        <v>0</v>
      </c>
      <c r="AH332" s="24" t="s">
        <v>199</v>
      </c>
      <c r="AI332" s="194">
        <f>VLOOKUP(AH332,'DATOS DE SOPORTE'!$V$5:$W$8,2,FALSE)</f>
        <v>2</v>
      </c>
      <c r="AJ332" s="201">
        <f>(AI332-AI$1132)/(AI$1133-AI$1132)</f>
        <v>0.33333333333333331</v>
      </c>
      <c r="AK332" s="58" t="str">
        <f t="shared" si="307"/>
        <v>Bueno</v>
      </c>
      <c r="AL332" s="196">
        <f>IFERROR(SQRT(($E332-$E$1136)^2+($C332-$C$1136)^2),0)</f>
        <v>0.18531730418600909</v>
      </c>
      <c r="AM332" s="197" t="str">
        <f>IF(AL332&lt;=SMALL($AL$3:$AL$1130,1),"MAS PARECIDO","NO")</f>
        <v>NO</v>
      </c>
      <c r="AN332" s="197" t="str">
        <f>IF(AL332&lt;=SMALL($AL$3:$AL$1130,5),"SIMILAR","NO")</f>
        <v>NO</v>
      </c>
      <c r="AO332" s="197" t="str">
        <f t="shared" si="316"/>
        <v>N/A</v>
      </c>
      <c r="AP332" s="197">
        <f t="shared" si="317"/>
        <v>0</v>
      </c>
      <c r="AQ332" s="198">
        <f t="shared" si="318"/>
        <v>0</v>
      </c>
      <c r="AR332" s="196">
        <f>IFERROR(SQRT(($E332-$E$1136)^2+($H332-$H$1136)^2),0)</f>
        <v>6.000180005400162E-3</v>
      </c>
      <c r="AS332" s="197" t="str">
        <f>IF(AR332&lt;=SMALL(AR$3:AR$1130,1),"MAS PARECIDO","NO")</f>
        <v>NO</v>
      </c>
      <c r="AT332" s="197" t="str">
        <f>IF(AR332&lt;=SMALL(AR$3:AR$1130,5),"SIMILAR","NO")</f>
        <v>NO</v>
      </c>
      <c r="AU332" s="197" t="str">
        <f t="shared" si="319"/>
        <v>N/A</v>
      </c>
      <c r="AV332" s="197">
        <f t="shared" si="320"/>
        <v>0</v>
      </c>
      <c r="AW332" s="198">
        <f t="shared" si="321"/>
        <v>0</v>
      </c>
      <c r="AX332" s="199">
        <f>IFERROR(SQRT(($E332-$E$1136)^2+($K332-$K$1136)^2),0)</f>
        <v>0.20008998515692186</v>
      </c>
      <c r="AY332" s="197" t="str">
        <f>IF(AX332&lt;=SMALL(AX$3:AX$1130,1),"MAS PARECIDO","NO")</f>
        <v>NO</v>
      </c>
      <c r="AZ332" s="197" t="str">
        <f>IF(AX332&lt;=SMALL(AX$3:AX$1130,5),"SIMILAR","NO")</f>
        <v>NO</v>
      </c>
      <c r="BA332" s="197" t="str">
        <f t="shared" si="322"/>
        <v>N/A</v>
      </c>
      <c r="BB332" s="197">
        <f t="shared" si="323"/>
        <v>0</v>
      </c>
      <c r="BC332" s="198">
        <f t="shared" si="324"/>
        <v>0</v>
      </c>
      <c r="BD332" s="196">
        <f>IFERROR(SQRT(($E332-$E$1136)^2+($O332-$O$1136)^2),0)</f>
        <v>1.0000180009180319</v>
      </c>
      <c r="BE332" s="197" t="str">
        <f>IF(BD332&lt;=SMALL(BD$3:BD$1130,1),"MAS PARECIDO","NO")</f>
        <v>NO</v>
      </c>
      <c r="BF332" s="197" t="str">
        <f>IF(BD332&lt;=SMALL(BD$3:BD$1130,5),"SIMILAR","NO")</f>
        <v>NO</v>
      </c>
      <c r="BG332" s="197" t="str">
        <f t="shared" si="325"/>
        <v>N/A</v>
      </c>
      <c r="BH332" s="197">
        <f t="shared" si="326"/>
        <v>0</v>
      </c>
      <c r="BI332" s="198">
        <f t="shared" si="327"/>
        <v>0</v>
      </c>
      <c r="BJ332" s="199">
        <f>IFERROR(SQRT(($E332-$E$1136)^2+($R332-$R$1136)^2),0)</f>
        <v>6.000180005400162E-3</v>
      </c>
      <c r="BK332" s="197" t="str">
        <f>IF(BJ332&lt;=SMALL(BJ$3:BJ$1130,1),"MAS PARECIDO","NO")</f>
        <v>NO</v>
      </c>
      <c r="BL332" s="197" t="str">
        <f>IF(BJ332&lt;=SMALL(BJ$3:BJ$1130,5),"SIMILAR","NO")</f>
        <v>NO</v>
      </c>
      <c r="BM332" s="197" t="str">
        <f t="shared" si="328"/>
        <v>N/A</v>
      </c>
      <c r="BN332" s="197">
        <f t="shared" si="329"/>
        <v>0</v>
      </c>
      <c r="BO332" s="198">
        <f t="shared" si="330"/>
        <v>0</v>
      </c>
      <c r="BP332" s="199">
        <f>IFERROR(SQRT(($E332-$E$1136)^2+($U332-$U$1136)^2),0)</f>
        <v>6.000180005400162E-3</v>
      </c>
      <c r="BQ332" s="197" t="str">
        <f>IF(BP332&lt;=SMALL(BP$3:BP$1130,1),"MAS PARECIDO","NO")</f>
        <v>NO</v>
      </c>
      <c r="BR332" s="197" t="str">
        <f>IF(BP332&lt;=SMALL(BP$3:BP$1130,5),"SIMILAR","NO")</f>
        <v>NO</v>
      </c>
      <c r="BS332" s="197" t="str">
        <f t="shared" si="331"/>
        <v>N/A</v>
      </c>
      <c r="BT332" s="197">
        <f t="shared" si="332"/>
        <v>0</v>
      </c>
      <c r="BU332" s="198">
        <f t="shared" si="333"/>
        <v>0</v>
      </c>
      <c r="BV332" s="199">
        <f>IFERROR(SQRT(($E332-$E$1136)^2+($X332-$X$1136)^2),0)</f>
        <v>6.000180005400162E-3</v>
      </c>
      <c r="BW332" s="197" t="str">
        <f>IF(BV332&lt;=SMALL(BV$3:BV$1130,1),"MAS PARECIDO","NO")</f>
        <v>NO</v>
      </c>
      <c r="BX332" s="197" t="str">
        <f>IF(BV332&lt;=SMALL(BV$3:BV$1130,5),"SIMILAR","NO")</f>
        <v>NO</v>
      </c>
      <c r="BY332" s="197" t="str">
        <f t="shared" si="334"/>
        <v>N/A</v>
      </c>
      <c r="BZ332" s="197">
        <f t="shared" si="335"/>
        <v>0</v>
      </c>
      <c r="CA332" s="198">
        <f t="shared" si="336"/>
        <v>0</v>
      </c>
      <c r="CB332" s="199">
        <f>IFERROR(SQRT(($E332-$E$1136)^2+($AA332-$AA$1136)^2),0)</f>
        <v>6.000180005400162E-3</v>
      </c>
      <c r="CC332" s="197" t="str">
        <f>IF(CB332&lt;=SMALL(CB$3:CB$1130,1),"MAS PARECIDO","NO")</f>
        <v>NO</v>
      </c>
      <c r="CD332" s="197" t="str">
        <f>IF(CB332&lt;=SMALL(CB$3:CB$1130,5),"SIMILAR","NO")</f>
        <v>NO</v>
      </c>
      <c r="CE332" s="197" t="str">
        <f t="shared" si="337"/>
        <v>N/A</v>
      </c>
      <c r="CF332" s="197">
        <f t="shared" si="338"/>
        <v>0</v>
      </c>
      <c r="CG332" s="198">
        <f t="shared" si="339"/>
        <v>0</v>
      </c>
      <c r="CH332" s="199">
        <f>IFERROR(SQRT(($E332-$E$1136)^2+($AD332-$AD$1136)^2),0)</f>
        <v>1.0000180009180319</v>
      </c>
      <c r="CI332" s="197" t="str">
        <f>IF(CH332&lt;=SMALL(CH$3:CH$1130,1),"MAS PARECIDO","NO")</f>
        <v>NO</v>
      </c>
      <c r="CJ332" s="197" t="str">
        <f>IF(CH332&lt;=SMALL(CH$3:CH$1130,5),"SIMILAR","NO")</f>
        <v>NO</v>
      </c>
      <c r="CK332" s="197" t="str">
        <f t="shared" si="340"/>
        <v>N/A</v>
      </c>
      <c r="CL332" s="197">
        <f t="shared" si="341"/>
        <v>0</v>
      </c>
      <c r="CM332" s="198">
        <f t="shared" si="342"/>
        <v>0</v>
      </c>
      <c r="CN332" s="199">
        <f>IFERROR(SQRT(($E332-$E$1136)^2+($AG332-$AG$1136)^2),0)</f>
        <v>1.0000180009180319</v>
      </c>
      <c r="CO332" s="197" t="str">
        <f>IF(CN332&lt;=SMALL(CN$3:CN$1130,1),"MAS PARECIDO","NO")</f>
        <v>NO</v>
      </c>
      <c r="CP332" s="197" t="str">
        <f>IF(CN332&lt;=SMALL(CN$3:CN$1130,5),"SIMILAR","NO")</f>
        <v>NO</v>
      </c>
      <c r="CQ332" s="197" t="str">
        <f t="shared" si="343"/>
        <v>N/A</v>
      </c>
      <c r="CR332" s="197">
        <f t="shared" si="344"/>
        <v>0</v>
      </c>
      <c r="CS332" s="198">
        <f t="shared" si="345"/>
        <v>0</v>
      </c>
      <c r="CT332" s="199">
        <f>IFERROR(SQRT(($E332-$E$1136)^2+($AJ332-$AJ$1136)^2),0)</f>
        <v>0.33338733219966277</v>
      </c>
      <c r="CU332" s="197" t="str">
        <f>IF(CT332&lt;=SMALL(CT$3:CT$1130,1),"MAS PARECIDO","NO")</f>
        <v>NO</v>
      </c>
      <c r="CV332" s="197" t="str">
        <f>IF(CT332&lt;=SMALL(CT$3:CT$1130,5),"SIMILAR","NO")</f>
        <v>NO</v>
      </c>
      <c r="CW332" s="197" t="str">
        <f t="shared" si="346"/>
        <v>N/A</v>
      </c>
      <c r="CX332" s="197">
        <f t="shared" si="347"/>
        <v>0</v>
      </c>
      <c r="CY332" s="198">
        <f t="shared" si="348"/>
        <v>0</v>
      </c>
      <c r="CZ332" s="2" t="s">
        <v>1894</v>
      </c>
      <c r="DA332" s="2" t="s">
        <v>1895</v>
      </c>
      <c r="DB332" s="2">
        <v>0</v>
      </c>
      <c r="DC332" s="2" t="s">
        <v>189</v>
      </c>
    </row>
    <row r="333" spans="1:107">
      <c r="A333" s="24" t="s">
        <v>584</v>
      </c>
      <c r="B333" s="46">
        <v>335467</v>
      </c>
      <c r="C333" s="190">
        <f>(B333-$B$1132)/($B$1133-$B$1132)</f>
        <v>0.38686644889579841</v>
      </c>
      <c r="D333" s="46">
        <v>120000</v>
      </c>
      <c r="E333" s="190">
        <f>(D333-$D$1132)/($D$1133-$D$1132)</f>
        <v>0.23997719931597947</v>
      </c>
      <c r="F333" s="46" t="s">
        <v>203</v>
      </c>
      <c r="G333" s="192">
        <f>VLOOKUP(F333,'DATOS DE SOPORTE'!$Y$5:$Z$8,2,FALSE)</f>
        <v>3</v>
      </c>
      <c r="H333" s="190">
        <f>(G333-$G$1132)/($G$1133-$G$1132)</f>
        <v>0.66666666666666663</v>
      </c>
      <c r="I333" s="50">
        <v>3</v>
      </c>
      <c r="J333" s="200">
        <f t="shared" si="308"/>
        <v>3</v>
      </c>
      <c r="K333" s="190">
        <f>(J333-$J$1132)/($J$1133-$J$1132)</f>
        <v>0.6</v>
      </c>
      <c r="L333" s="193" t="str">
        <f t="shared" si="309"/>
        <v>SI</v>
      </c>
      <c r="M333" s="46" t="s">
        <v>56</v>
      </c>
      <c r="N333" s="192">
        <f t="shared" si="310"/>
        <v>1</v>
      </c>
      <c r="O333" s="190">
        <f>(N333-N$1132)/(N$1133-N$1132)</f>
        <v>0</v>
      </c>
      <c r="P333" s="46" t="s">
        <v>193</v>
      </c>
      <c r="Q333" s="192">
        <f t="shared" si="311"/>
        <v>2</v>
      </c>
      <c r="R333" s="190">
        <f>(Q333-Q$1132)/(Q$1133-Q$1132)</f>
        <v>0.5</v>
      </c>
      <c r="S333" s="46"/>
      <c r="T333" s="192">
        <f t="shared" si="312"/>
        <v>2</v>
      </c>
      <c r="U333" s="190">
        <f>(T333-T$1132)/(T$1133-T$1132)</f>
        <v>1</v>
      </c>
      <c r="V333" s="46" t="s">
        <v>212</v>
      </c>
      <c r="W333" s="194">
        <f>VLOOKUP(V333,'DATOS DE SOPORTE'!$S$5:$T$10,2,FALSE)</f>
        <v>3</v>
      </c>
      <c r="X333" s="201">
        <f>(W333-W$1132)/(W$1133-W$1132)</f>
        <v>0.4</v>
      </c>
      <c r="Y333" s="46" t="s">
        <v>188</v>
      </c>
      <c r="Z333" s="194">
        <f t="shared" si="313"/>
        <v>1</v>
      </c>
      <c r="AA333" s="201">
        <f>(Z333-Z$1132)/(Z$1133-Z$1132)</f>
        <v>0</v>
      </c>
      <c r="AB333" s="46" t="s">
        <v>188</v>
      </c>
      <c r="AC333" s="194">
        <f t="shared" si="314"/>
        <v>1</v>
      </c>
      <c r="AD333" s="201">
        <f>(AC333-AC$1132)/(AC$1133-AC$1132)</f>
        <v>0</v>
      </c>
      <c r="AE333" s="46" t="s">
        <v>188</v>
      </c>
      <c r="AF333" s="194">
        <f t="shared" si="315"/>
        <v>1</v>
      </c>
      <c r="AG333" s="201">
        <f>(AF333-AF$1132)/(AF$1133-AF$1132)</f>
        <v>0</v>
      </c>
      <c r="AH333" s="24" t="s">
        <v>67</v>
      </c>
      <c r="AI333" s="194">
        <f>VLOOKUP(AH333,'DATOS DE SOPORTE'!$V$5:$W$8,2,FALSE)</f>
        <v>1</v>
      </c>
      <c r="AJ333" s="201">
        <f>(AI333-AI$1132)/(AI$1133-AI$1132)</f>
        <v>0</v>
      </c>
      <c r="AK333" s="58" t="str">
        <f t="shared" si="307"/>
        <v>Bueno</v>
      </c>
      <c r="AL333" s="196">
        <f>IFERROR(SQRT(($E333-$E$1136)^2+($C333-$C$1136)^2),0)</f>
        <v>0.30104536999634601</v>
      </c>
      <c r="AM333" s="197" t="str">
        <f>IF(AL333&lt;=SMALL($AL$3:$AL$1130,1),"MAS PARECIDO","NO")</f>
        <v>NO</v>
      </c>
      <c r="AN333" s="197" t="str">
        <f>IF(AL333&lt;=SMALL($AL$3:$AL$1130,5),"SIMILAR","NO")</f>
        <v>NO</v>
      </c>
      <c r="AO333" s="197" t="str">
        <f t="shared" si="316"/>
        <v>N/A</v>
      </c>
      <c r="AP333" s="197">
        <f t="shared" si="317"/>
        <v>0</v>
      </c>
      <c r="AQ333" s="198">
        <f t="shared" si="318"/>
        <v>0</v>
      </c>
      <c r="AR333" s="196">
        <f>IFERROR(SQRT(($E333-$E$1136)^2+($H333-$H$1136)^2),0)</f>
        <v>0.4107487885151182</v>
      </c>
      <c r="AS333" s="197" t="str">
        <f>IF(AR333&lt;=SMALL(AR$3:AR$1130,1),"MAS PARECIDO","NO")</f>
        <v>NO</v>
      </c>
      <c r="AT333" s="197" t="str">
        <f>IF(AR333&lt;=SMALL(AR$3:AR$1130,5),"SIMILAR","NO")</f>
        <v>NO</v>
      </c>
      <c r="AU333" s="197" t="str">
        <f t="shared" si="319"/>
        <v>N/A</v>
      </c>
      <c r="AV333" s="197">
        <f t="shared" si="320"/>
        <v>0</v>
      </c>
      <c r="AW333" s="198">
        <f t="shared" si="321"/>
        <v>0</v>
      </c>
      <c r="AX333" s="199">
        <f>IFERROR(SQRT(($E333-$E$1136)^2+($K333-$K$1136)^2),0)</f>
        <v>0.46647985610905662</v>
      </c>
      <c r="AY333" s="197" t="str">
        <f>IF(AX333&lt;=SMALL(AX$3:AX$1130,1),"MAS PARECIDO","NO")</f>
        <v>NO</v>
      </c>
      <c r="AZ333" s="197" t="str">
        <f>IF(AX333&lt;=SMALL(AX$3:AX$1130,5),"SIMILAR","NO")</f>
        <v>NO</v>
      </c>
      <c r="BA333" s="197" t="str">
        <f t="shared" si="322"/>
        <v>N/A</v>
      </c>
      <c r="BB333" s="197">
        <f t="shared" si="323"/>
        <v>0</v>
      </c>
      <c r="BC333" s="198">
        <f t="shared" si="324"/>
        <v>0</v>
      </c>
      <c r="BD333" s="196">
        <f>IFERROR(SQRT(($E333-$E$1136)^2+($O333-$O$1136)^2),0)</f>
        <v>1.0283984909340962</v>
      </c>
      <c r="BE333" s="197" t="str">
        <f>IF(BD333&lt;=SMALL(BD$3:BD$1130,1),"MAS PARECIDO","NO")</f>
        <v>NO</v>
      </c>
      <c r="BF333" s="197" t="str">
        <f>IF(BD333&lt;=SMALL(BD$3:BD$1130,5),"SIMILAR","NO")</f>
        <v>NO</v>
      </c>
      <c r="BG333" s="197" t="str">
        <f t="shared" si="325"/>
        <v>N/A</v>
      </c>
      <c r="BH333" s="197">
        <f t="shared" si="326"/>
        <v>0</v>
      </c>
      <c r="BI333" s="198">
        <f t="shared" si="327"/>
        <v>0</v>
      </c>
      <c r="BJ333" s="199">
        <f>IFERROR(SQRT(($E333-$E$1136)^2+($R333-$R$1136)^2),0)</f>
        <v>0.24000720021600647</v>
      </c>
      <c r="BK333" s="197" t="str">
        <f>IF(BJ333&lt;=SMALL(BJ$3:BJ$1130,1),"MAS PARECIDO","NO")</f>
        <v>NO</v>
      </c>
      <c r="BL333" s="197" t="str">
        <f>IF(BJ333&lt;=SMALL(BJ$3:BJ$1130,5),"SIMILAR","NO")</f>
        <v>NO</v>
      </c>
      <c r="BM333" s="197" t="str">
        <f t="shared" si="328"/>
        <v>N/A</v>
      </c>
      <c r="BN333" s="197">
        <f t="shared" si="329"/>
        <v>0</v>
      </c>
      <c r="BO333" s="198">
        <f t="shared" si="330"/>
        <v>0</v>
      </c>
      <c r="BP333" s="199">
        <f>IFERROR(SQRT(($E333-$E$1136)^2+($U333-$U$1136)^2),0)</f>
        <v>1.0283984909340962</v>
      </c>
      <c r="BQ333" s="197" t="str">
        <f>IF(BP333&lt;=SMALL(BP$3:BP$1130,1),"MAS PARECIDO","NO")</f>
        <v>NO</v>
      </c>
      <c r="BR333" s="197" t="str">
        <f>IF(BP333&lt;=SMALL(BP$3:BP$1130,5),"SIMILAR","NO")</f>
        <v>NO</v>
      </c>
      <c r="BS333" s="197" t="str">
        <f t="shared" si="331"/>
        <v>N/A</v>
      </c>
      <c r="BT333" s="197">
        <f t="shared" si="332"/>
        <v>0</v>
      </c>
      <c r="BU333" s="198">
        <f t="shared" si="333"/>
        <v>0</v>
      </c>
      <c r="BV333" s="199">
        <f>IFERROR(SQRT(($E333-$E$1136)^2+($X333-$X$1136)^2),0)</f>
        <v>0.46647985610905668</v>
      </c>
      <c r="BW333" s="197" t="str">
        <f>IF(BV333&lt;=SMALL(BV$3:BV$1130,1),"MAS PARECIDO","NO")</f>
        <v>NO</v>
      </c>
      <c r="BX333" s="197" t="str">
        <f>IF(BV333&lt;=SMALL(BV$3:BV$1130,5),"SIMILAR","NO")</f>
        <v>NO</v>
      </c>
      <c r="BY333" s="197" t="str">
        <f t="shared" si="334"/>
        <v>N/A</v>
      </c>
      <c r="BZ333" s="197">
        <f t="shared" si="335"/>
        <v>0</v>
      </c>
      <c r="CA333" s="198">
        <f t="shared" si="336"/>
        <v>0</v>
      </c>
      <c r="CB333" s="199">
        <f>IFERROR(SQRT(($E333-$E$1136)^2+($AA333-$AA$1136)^2),0)</f>
        <v>0.24000720021600647</v>
      </c>
      <c r="CC333" s="197" t="str">
        <f>IF(CB333&lt;=SMALL(CB$3:CB$1130,1),"MAS PARECIDO","NO")</f>
        <v>NO</v>
      </c>
      <c r="CD333" s="197" t="str">
        <f>IF(CB333&lt;=SMALL(CB$3:CB$1130,5),"SIMILAR","NO")</f>
        <v>NO</v>
      </c>
      <c r="CE333" s="197" t="str">
        <f t="shared" si="337"/>
        <v>N/A</v>
      </c>
      <c r="CF333" s="197">
        <f t="shared" si="338"/>
        <v>0</v>
      </c>
      <c r="CG333" s="198">
        <f t="shared" si="339"/>
        <v>0</v>
      </c>
      <c r="CH333" s="199">
        <f>IFERROR(SQRT(($E333-$E$1136)^2+($AD333-$AD$1136)^2),0)</f>
        <v>1.0283984909340962</v>
      </c>
      <c r="CI333" s="197" t="str">
        <f>IF(CH333&lt;=SMALL(CH$3:CH$1130,1),"MAS PARECIDO","NO")</f>
        <v>NO</v>
      </c>
      <c r="CJ333" s="197" t="str">
        <f>IF(CH333&lt;=SMALL(CH$3:CH$1130,5),"SIMILAR","NO")</f>
        <v>NO</v>
      </c>
      <c r="CK333" s="197" t="str">
        <f t="shared" si="340"/>
        <v>N/A</v>
      </c>
      <c r="CL333" s="197">
        <f t="shared" si="341"/>
        <v>0</v>
      </c>
      <c r="CM333" s="198">
        <f t="shared" si="342"/>
        <v>0</v>
      </c>
      <c r="CN333" s="199">
        <f>IFERROR(SQRT(($E333-$E$1136)^2+($AG333-$AG$1136)^2),0)</f>
        <v>1.0283984909340962</v>
      </c>
      <c r="CO333" s="197" t="str">
        <f>IF(CN333&lt;=SMALL(CN$3:CN$1130,1),"MAS PARECIDO","NO")</f>
        <v>NO</v>
      </c>
      <c r="CP333" s="197" t="str">
        <f>IF(CN333&lt;=SMALL(CN$3:CN$1130,5),"SIMILAR","NO")</f>
        <v>NO</v>
      </c>
      <c r="CQ333" s="197" t="str">
        <f t="shared" si="343"/>
        <v>N/A</v>
      </c>
      <c r="CR333" s="197">
        <f t="shared" si="344"/>
        <v>0</v>
      </c>
      <c r="CS333" s="198">
        <f t="shared" si="345"/>
        <v>0</v>
      </c>
      <c r="CT333" s="199">
        <f>IFERROR(SQRT(($E333-$E$1136)^2+($AJ333-$AJ$1136)^2),0)</f>
        <v>0.24000720021600647</v>
      </c>
      <c r="CU333" s="197" t="str">
        <f>IF(CT333&lt;=SMALL(CT$3:CT$1130,1),"MAS PARECIDO","NO")</f>
        <v>NO</v>
      </c>
      <c r="CV333" s="197" t="str">
        <f>IF(CT333&lt;=SMALL(CT$3:CT$1130,5),"SIMILAR","NO")</f>
        <v>NO</v>
      </c>
      <c r="CW333" s="197" t="str">
        <f t="shared" si="346"/>
        <v>N/A</v>
      </c>
      <c r="CX333" s="197">
        <f t="shared" si="347"/>
        <v>0</v>
      </c>
      <c r="CY333" s="198">
        <f t="shared" si="348"/>
        <v>0</v>
      </c>
      <c r="CZ333" s="2" t="s">
        <v>1896</v>
      </c>
      <c r="DA333" s="2" t="s">
        <v>1897</v>
      </c>
      <c r="DB333" s="2">
        <v>0</v>
      </c>
      <c r="DC333" s="2" t="s">
        <v>189</v>
      </c>
    </row>
    <row r="334" spans="1:107">
      <c r="A334" s="24" t="s">
        <v>585</v>
      </c>
      <c r="B334" s="46">
        <v>110000</v>
      </c>
      <c r="C334" s="190">
        <f>(B334-$B$1132)/($B$1133-$B$1132)</f>
        <v>0.1233150948974589</v>
      </c>
      <c r="D334" s="46">
        <v>20000</v>
      </c>
      <c r="E334" s="190">
        <f>(D334-$D$1132)/($D$1133-$D$1132)</f>
        <v>3.9971199135974078E-2</v>
      </c>
      <c r="F334" s="46" t="s">
        <v>187</v>
      </c>
      <c r="G334" s="192">
        <f>VLOOKUP(F334,'DATOS DE SOPORTE'!$Y$5:$Z$8,2,FALSE)</f>
        <v>4</v>
      </c>
      <c r="H334" s="190">
        <f>(G334-$G$1132)/($G$1133-$G$1132)</f>
        <v>1</v>
      </c>
      <c r="I334" s="50">
        <v>0</v>
      </c>
      <c r="J334" s="200">
        <f t="shared" si="308"/>
        <v>0</v>
      </c>
      <c r="K334" s="190">
        <f>(J334-$J$1132)/($J$1133-$J$1132)</f>
        <v>0</v>
      </c>
      <c r="L334" s="193" t="str">
        <f t="shared" si="309"/>
        <v>NO</v>
      </c>
      <c r="M334" s="46" t="s">
        <v>192</v>
      </c>
      <c r="N334" s="192">
        <f t="shared" si="310"/>
        <v>2</v>
      </c>
      <c r="O334" s="190">
        <f>(N334-N$1132)/(N$1133-N$1132)</f>
        <v>1</v>
      </c>
      <c r="P334" s="46" t="s">
        <v>58</v>
      </c>
      <c r="Q334" s="192">
        <f t="shared" si="311"/>
        <v>3</v>
      </c>
      <c r="R334" s="190">
        <f>(Q334-Q$1132)/(Q$1133-Q$1132)</f>
        <v>1</v>
      </c>
      <c r="S334" s="46" t="s">
        <v>60</v>
      </c>
      <c r="T334" s="192">
        <f t="shared" si="312"/>
        <v>2</v>
      </c>
      <c r="U334" s="190">
        <f>(T334-T$1132)/(T$1133-T$1132)</f>
        <v>1</v>
      </c>
      <c r="V334" s="46" t="s">
        <v>212</v>
      </c>
      <c r="W334" s="194">
        <f>VLOOKUP(V334,'DATOS DE SOPORTE'!$S$5:$T$10,2,FALSE)</f>
        <v>3</v>
      </c>
      <c r="X334" s="201">
        <f>(W334-W$1132)/(W$1133-W$1132)</f>
        <v>0.4</v>
      </c>
      <c r="Y334" s="46" t="s">
        <v>188</v>
      </c>
      <c r="Z334" s="194">
        <f t="shared" si="313"/>
        <v>1</v>
      </c>
      <c r="AA334" s="201">
        <f>(Z334-Z$1132)/(Z$1133-Z$1132)</f>
        <v>0</v>
      </c>
      <c r="AB334" s="46" t="s">
        <v>188</v>
      </c>
      <c r="AC334" s="194">
        <f t="shared" si="314"/>
        <v>1</v>
      </c>
      <c r="AD334" s="201">
        <f>(AC334-AC$1132)/(AC$1133-AC$1132)</f>
        <v>0</v>
      </c>
      <c r="AE334" s="46" t="s">
        <v>188</v>
      </c>
      <c r="AF334" s="194">
        <f t="shared" si="315"/>
        <v>1</v>
      </c>
      <c r="AG334" s="201">
        <f>(AF334-AF$1132)/(AF$1133-AF$1132)</f>
        <v>0</v>
      </c>
      <c r="AH334" s="24" t="s">
        <v>199</v>
      </c>
      <c r="AI334" s="194">
        <f>VLOOKUP(AH334,'DATOS DE SOPORTE'!$V$5:$W$8,2,FALSE)</f>
        <v>2</v>
      </c>
      <c r="AJ334" s="201">
        <f>(AI334-AI$1132)/(AI$1133-AI$1132)</f>
        <v>0.33333333333333331</v>
      </c>
      <c r="AK334" s="58" t="str">
        <f t="shared" si="307"/>
        <v>Regular</v>
      </c>
      <c r="AL334" s="196">
        <f>IFERROR(SQRT(($E334-$E$1136)^2+($C334-$C$1136)^2),0)</f>
        <v>9.1078266458102616E-2</v>
      </c>
      <c r="AM334" s="197" t="str">
        <f>IF(AL334&lt;=SMALL($AL$3:$AL$1130,1),"MAS PARECIDO","NO")</f>
        <v>NO</v>
      </c>
      <c r="AN334" s="197" t="str">
        <f>IF(AL334&lt;=SMALL($AL$3:$AL$1130,5),"SIMILAR","NO")</f>
        <v>NO</v>
      </c>
      <c r="AO334" s="197" t="str">
        <f t="shared" si="316"/>
        <v>N/A</v>
      </c>
      <c r="AP334" s="197">
        <f t="shared" si="317"/>
        <v>0</v>
      </c>
      <c r="AQ334" s="198">
        <f t="shared" si="318"/>
        <v>0</v>
      </c>
      <c r="AR334" s="196">
        <f>IFERROR(SQRT(($E334-$E$1136)^2+($H334-$H$1136)^2),0)</f>
        <v>0.66786566048028306</v>
      </c>
      <c r="AS334" s="197" t="str">
        <f>IF(AR334&lt;=SMALL(AR$3:AR$1130,1),"MAS PARECIDO","NO")</f>
        <v>NO</v>
      </c>
      <c r="AT334" s="197" t="str">
        <f>IF(AR334&lt;=SMALL(AR$3:AR$1130,5),"SIMILAR","NO")</f>
        <v>NO</v>
      </c>
      <c r="AU334" s="197" t="str">
        <f t="shared" si="319"/>
        <v>N/A</v>
      </c>
      <c r="AV334" s="197">
        <f t="shared" si="320"/>
        <v>0</v>
      </c>
      <c r="AW334" s="198">
        <f t="shared" si="321"/>
        <v>0</v>
      </c>
      <c r="AX334" s="199">
        <f>IFERROR(SQRT(($E334-$E$1136)^2+($K334-$K$1136)^2),0)</f>
        <v>0.2039610158935285</v>
      </c>
      <c r="AY334" s="197" t="str">
        <f>IF(AX334&lt;=SMALL(AX$3:AX$1130,1),"MAS PARECIDO","NO")</f>
        <v>NO</v>
      </c>
      <c r="AZ334" s="197" t="str">
        <f>IF(AX334&lt;=SMALL(AX$3:AX$1130,5),"SIMILAR","NO")</f>
        <v>NO</v>
      </c>
      <c r="BA334" s="197" t="str">
        <f t="shared" si="322"/>
        <v>N/A</v>
      </c>
      <c r="BB334" s="197">
        <f t="shared" si="323"/>
        <v>0</v>
      </c>
      <c r="BC334" s="198">
        <f t="shared" si="324"/>
        <v>0</v>
      </c>
      <c r="BD334" s="196">
        <f>IFERROR(SQRT(($E334-$E$1136)^2+($O334-$O$1136)^2),0)</f>
        <v>4.0001200036001078E-2</v>
      </c>
      <c r="BE334" s="197" t="str">
        <f>IF(BD334&lt;=SMALL(BD$3:BD$1130,1),"MAS PARECIDO","NO")</f>
        <v>NO</v>
      </c>
      <c r="BF334" s="197" t="str">
        <f>IF(BD334&lt;=SMALL(BD$3:BD$1130,5),"SIMILAR","NO")</f>
        <v>NO</v>
      </c>
      <c r="BG334" s="197" t="str">
        <f t="shared" si="325"/>
        <v>N/A</v>
      </c>
      <c r="BH334" s="197">
        <f t="shared" si="326"/>
        <v>0</v>
      </c>
      <c r="BI334" s="198">
        <f t="shared" si="327"/>
        <v>0</v>
      </c>
      <c r="BJ334" s="199">
        <f>IFERROR(SQRT(($E334-$E$1136)^2+($R334-$R$1136)^2),0)</f>
        <v>0.50159754385794209</v>
      </c>
      <c r="BK334" s="197" t="str">
        <f>IF(BJ334&lt;=SMALL(BJ$3:BJ$1130,1),"MAS PARECIDO","NO")</f>
        <v>NO</v>
      </c>
      <c r="BL334" s="197" t="str">
        <f>IF(BJ334&lt;=SMALL(BJ$3:BJ$1130,5),"SIMILAR","NO")</f>
        <v>NO</v>
      </c>
      <c r="BM334" s="197" t="str">
        <f t="shared" si="328"/>
        <v>N/A</v>
      </c>
      <c r="BN334" s="197">
        <f t="shared" si="329"/>
        <v>0</v>
      </c>
      <c r="BO334" s="198">
        <f t="shared" si="330"/>
        <v>0</v>
      </c>
      <c r="BP334" s="199">
        <f>IFERROR(SQRT(($E334-$E$1136)^2+($U334-$U$1136)^2),0)</f>
        <v>1.0007997282195475</v>
      </c>
      <c r="BQ334" s="197" t="str">
        <f>IF(BP334&lt;=SMALL(BP$3:BP$1130,1),"MAS PARECIDO","NO")</f>
        <v>NO</v>
      </c>
      <c r="BR334" s="197" t="str">
        <f>IF(BP334&lt;=SMALL(BP$3:BP$1130,5),"SIMILAR","NO")</f>
        <v>NO</v>
      </c>
      <c r="BS334" s="197" t="str">
        <f t="shared" si="331"/>
        <v>N/A</v>
      </c>
      <c r="BT334" s="197">
        <f t="shared" si="332"/>
        <v>0</v>
      </c>
      <c r="BU334" s="198">
        <f t="shared" si="333"/>
        <v>0</v>
      </c>
      <c r="BV334" s="199">
        <f>IFERROR(SQRT(($E334-$E$1136)^2+($X334-$X$1136)^2),0)</f>
        <v>0.40199514425465416</v>
      </c>
      <c r="BW334" s="197" t="str">
        <f>IF(BV334&lt;=SMALL(BV$3:BV$1130,1),"MAS PARECIDO","NO")</f>
        <v>NO</v>
      </c>
      <c r="BX334" s="197" t="str">
        <f>IF(BV334&lt;=SMALL(BV$3:BV$1130,5),"SIMILAR","NO")</f>
        <v>NO</v>
      </c>
      <c r="BY334" s="197" t="str">
        <f t="shared" si="334"/>
        <v>N/A</v>
      </c>
      <c r="BZ334" s="197">
        <f t="shared" si="335"/>
        <v>0</v>
      </c>
      <c r="CA334" s="198">
        <f t="shared" si="336"/>
        <v>0</v>
      </c>
      <c r="CB334" s="199">
        <f>IFERROR(SQRT(($E334-$E$1136)^2+($AA334-$AA$1136)^2),0)</f>
        <v>4.0001200036001078E-2</v>
      </c>
      <c r="CC334" s="197" t="str">
        <f>IF(CB334&lt;=SMALL(CB$3:CB$1130,1),"MAS PARECIDO","NO")</f>
        <v>NO</v>
      </c>
      <c r="CD334" s="197" t="str">
        <f>IF(CB334&lt;=SMALL(CB$3:CB$1130,5),"SIMILAR","NO")</f>
        <v>NO</v>
      </c>
      <c r="CE334" s="197" t="str">
        <f t="shared" si="337"/>
        <v>N/A</v>
      </c>
      <c r="CF334" s="197">
        <f t="shared" si="338"/>
        <v>0</v>
      </c>
      <c r="CG334" s="198">
        <f t="shared" si="339"/>
        <v>0</v>
      </c>
      <c r="CH334" s="199">
        <f>IFERROR(SQRT(($E334-$E$1136)^2+($AD334-$AD$1136)^2),0)</f>
        <v>1.0007997282195475</v>
      </c>
      <c r="CI334" s="197" t="str">
        <f>IF(CH334&lt;=SMALL(CH$3:CH$1130,1),"MAS PARECIDO","NO")</f>
        <v>NO</v>
      </c>
      <c r="CJ334" s="197" t="str">
        <f>IF(CH334&lt;=SMALL(CH$3:CH$1130,5),"SIMILAR","NO")</f>
        <v>NO</v>
      </c>
      <c r="CK334" s="197" t="str">
        <f t="shared" si="340"/>
        <v>N/A</v>
      </c>
      <c r="CL334" s="197">
        <f t="shared" si="341"/>
        <v>0</v>
      </c>
      <c r="CM334" s="198">
        <f t="shared" si="342"/>
        <v>0</v>
      </c>
      <c r="CN334" s="199">
        <f>IFERROR(SQRT(($E334-$E$1136)^2+($AG334-$AG$1136)^2),0)</f>
        <v>1.0007997282195475</v>
      </c>
      <c r="CO334" s="197" t="str">
        <f>IF(CN334&lt;=SMALL(CN$3:CN$1130,1),"MAS PARECIDO","NO")</f>
        <v>NO</v>
      </c>
      <c r="CP334" s="197" t="str">
        <f>IF(CN334&lt;=SMALL(CN$3:CN$1130,5),"SIMILAR","NO")</f>
        <v>NO</v>
      </c>
      <c r="CQ334" s="197" t="str">
        <f t="shared" si="343"/>
        <v>N/A</v>
      </c>
      <c r="CR334" s="197">
        <f t="shared" si="344"/>
        <v>0</v>
      </c>
      <c r="CS334" s="198">
        <f t="shared" si="345"/>
        <v>0</v>
      </c>
      <c r="CT334" s="199">
        <f>IFERROR(SQRT(($E334-$E$1136)^2+($AJ334-$AJ$1136)^2),0)</f>
        <v>0.33572489796771299</v>
      </c>
      <c r="CU334" s="197" t="str">
        <f>IF(CT334&lt;=SMALL(CT$3:CT$1130,1),"MAS PARECIDO","NO")</f>
        <v>NO</v>
      </c>
      <c r="CV334" s="197" t="str">
        <f>IF(CT334&lt;=SMALL(CT$3:CT$1130,5),"SIMILAR","NO")</f>
        <v>NO</v>
      </c>
      <c r="CW334" s="197" t="str">
        <f t="shared" si="346"/>
        <v>N/A</v>
      </c>
      <c r="CX334" s="197">
        <f t="shared" si="347"/>
        <v>0</v>
      </c>
      <c r="CY334" s="198">
        <f t="shared" si="348"/>
        <v>0</v>
      </c>
      <c r="CZ334" s="2" t="s">
        <v>1898</v>
      </c>
      <c r="DA334" s="2" t="s">
        <v>1899</v>
      </c>
      <c r="DB334" s="2">
        <v>1</v>
      </c>
      <c r="DC334" s="2" t="s">
        <v>346</v>
      </c>
    </row>
    <row r="335" spans="1:107">
      <c r="A335" s="24" t="s">
        <v>586</v>
      </c>
      <c r="B335" s="46">
        <v>29021.05</v>
      </c>
      <c r="C335" s="190">
        <f>(B335-$B$1132)/($B$1133-$B$1132)</f>
        <v>2.8657730769387671E-2</v>
      </c>
      <c r="D335" s="46"/>
      <c r="E335" s="190">
        <f>(D335-$D$1132)/($D$1133-$D$1132)</f>
        <v>-3.0000900027000811E-5</v>
      </c>
      <c r="F335" s="46" t="s">
        <v>191</v>
      </c>
      <c r="G335" s="192">
        <f>VLOOKUP(F335,'DATOS DE SOPORTE'!$Y$5:$Z$8,2,FALSE)</f>
        <v>1</v>
      </c>
      <c r="H335" s="190">
        <f>(G335-$G$1132)/($G$1133-$G$1132)</f>
        <v>0</v>
      </c>
      <c r="I335" s="50"/>
      <c r="J335" s="200">
        <f t="shared" si="308"/>
        <v>0</v>
      </c>
      <c r="K335" s="190">
        <f>(J335-$J$1132)/($J$1133-$J$1132)</f>
        <v>0</v>
      </c>
      <c r="L335" s="193" t="str">
        <f t="shared" si="309"/>
        <v>NO</v>
      </c>
      <c r="M335" s="46"/>
      <c r="N335" s="192">
        <f t="shared" si="310"/>
        <v>2</v>
      </c>
      <c r="O335" s="190">
        <f>(N335-N$1132)/(N$1133-N$1132)</f>
        <v>1</v>
      </c>
      <c r="P335" s="46"/>
      <c r="Q335" s="192">
        <f t="shared" si="311"/>
        <v>3</v>
      </c>
      <c r="R335" s="190">
        <f>(Q335-Q$1132)/(Q$1133-Q$1132)</f>
        <v>1</v>
      </c>
      <c r="S335" s="46" t="s">
        <v>194</v>
      </c>
      <c r="T335" s="192">
        <f t="shared" si="312"/>
        <v>1</v>
      </c>
      <c r="U335" s="190">
        <f>(T335-T$1132)/(T$1133-T$1132)</f>
        <v>0</v>
      </c>
      <c r="V335" s="46" t="s">
        <v>198</v>
      </c>
      <c r="W335" s="194">
        <f>VLOOKUP(V335,'DATOS DE SOPORTE'!$S$5:$T$10,2,FALSE)</f>
        <v>4</v>
      </c>
      <c r="X335" s="201">
        <f>(W335-W$1132)/(W$1133-W$1132)</f>
        <v>0.6</v>
      </c>
      <c r="Y335" s="46" t="s">
        <v>188</v>
      </c>
      <c r="Z335" s="194">
        <f t="shared" si="313"/>
        <v>1</v>
      </c>
      <c r="AA335" s="201">
        <f>(Z335-Z$1132)/(Z$1133-Z$1132)</f>
        <v>0</v>
      </c>
      <c r="AB335" s="46" t="s">
        <v>188</v>
      </c>
      <c r="AC335" s="194">
        <f t="shared" si="314"/>
        <v>1</v>
      </c>
      <c r="AD335" s="201">
        <f>(AC335-AC$1132)/(AC$1133-AC$1132)</f>
        <v>0</v>
      </c>
      <c r="AE335" s="46" t="s">
        <v>188</v>
      </c>
      <c r="AF335" s="194">
        <f t="shared" si="315"/>
        <v>1</v>
      </c>
      <c r="AG335" s="201">
        <f>(AF335-AF$1132)/(AF$1133-AF$1132)</f>
        <v>0</v>
      </c>
      <c r="AH335" s="24" t="s">
        <v>199</v>
      </c>
      <c r="AI335" s="194">
        <f>VLOOKUP(AH335,'DATOS DE SOPORTE'!$V$5:$W$8,2,FALSE)</f>
        <v>2</v>
      </c>
      <c r="AJ335" s="201">
        <f>(AI335-AI$1132)/(AI$1133-AI$1132)</f>
        <v>0.33333333333333331</v>
      </c>
      <c r="AK335" s="58" t="str">
        <f t="shared" si="307"/>
        <v>Bueno</v>
      </c>
      <c r="AL335" s="196">
        <f>IFERROR(SQRT(($E335-$E$1136)^2+($C335-$C$1136)^2),0)</f>
        <v>0.1764812886043084</v>
      </c>
      <c r="AM335" s="197" t="str">
        <f>IF(AL335&lt;=SMALL($AL$3:$AL$1130,1),"MAS PARECIDO","NO")</f>
        <v>NO</v>
      </c>
      <c r="AN335" s="197" t="str">
        <f>IF(AL335&lt;=SMALL($AL$3:$AL$1130,5),"SIMILAR","NO")</f>
        <v>NO</v>
      </c>
      <c r="AO335" s="197" t="str">
        <f t="shared" si="316"/>
        <v>N/A</v>
      </c>
      <c r="AP335" s="197">
        <f t="shared" si="317"/>
        <v>0</v>
      </c>
      <c r="AQ335" s="198">
        <f t="shared" si="318"/>
        <v>0</v>
      </c>
      <c r="AR335" s="196">
        <f>IFERROR(SQRT(($E335-$E$1136)^2+($H335-$H$1136)^2),0)</f>
        <v>0.33333333333333331</v>
      </c>
      <c r="AS335" s="197" t="str">
        <f>IF(AR335&lt;=SMALL(AR$3:AR$1130,1),"MAS PARECIDO","NO")</f>
        <v>NO</v>
      </c>
      <c r="AT335" s="197" t="str">
        <f>IF(AR335&lt;=SMALL(AR$3:AR$1130,5),"SIMILAR","NO")</f>
        <v>NO</v>
      </c>
      <c r="AU335" s="197" t="str">
        <f t="shared" si="319"/>
        <v>N/A</v>
      </c>
      <c r="AV335" s="197">
        <f t="shared" si="320"/>
        <v>0</v>
      </c>
      <c r="AW335" s="198">
        <f t="shared" si="321"/>
        <v>0</v>
      </c>
      <c r="AX335" s="199">
        <f>IFERROR(SQRT(($E335-$E$1136)^2+($K335-$K$1136)^2),0)</f>
        <v>0.2</v>
      </c>
      <c r="AY335" s="197" t="str">
        <f>IF(AX335&lt;=SMALL(AX$3:AX$1130,1),"MAS PARECIDO","NO")</f>
        <v>NO</v>
      </c>
      <c r="AZ335" s="197" t="str">
        <f>IF(AX335&lt;=SMALL(AX$3:AX$1130,5),"SIMILAR","NO")</f>
        <v>NO</v>
      </c>
      <c r="BA335" s="197" t="str">
        <f t="shared" si="322"/>
        <v>N/A</v>
      </c>
      <c r="BB335" s="197">
        <f t="shared" si="323"/>
        <v>0</v>
      </c>
      <c r="BC335" s="198">
        <f t="shared" si="324"/>
        <v>0</v>
      </c>
      <c r="BD335" s="196">
        <f>IFERROR(SQRT(($E335-$E$1136)^2+($O335-$O$1136)^2),0)</f>
        <v>0</v>
      </c>
      <c r="BE335" s="197" t="str">
        <f>IF(BD335&lt;=SMALL(BD$3:BD$1130,1),"MAS PARECIDO","NO")</f>
        <v>MAS PARECIDO</v>
      </c>
      <c r="BF335" s="197" t="str">
        <f>IF(BD335&lt;=SMALL(BD$3:BD$1130,5),"SIMILAR","NO")</f>
        <v>SIMILAR</v>
      </c>
      <c r="BG335" s="197" t="str">
        <f t="shared" si="325"/>
        <v>Bueno</v>
      </c>
      <c r="BH335" s="197">
        <f t="shared" si="326"/>
        <v>1</v>
      </c>
      <c r="BI335" s="198">
        <f t="shared" si="327"/>
        <v>29021.05</v>
      </c>
      <c r="BJ335" s="199">
        <f>IFERROR(SQRT(($E335-$E$1136)^2+($R335-$R$1136)^2),0)</f>
        <v>0.5</v>
      </c>
      <c r="BK335" s="197" t="str">
        <f>IF(BJ335&lt;=SMALL(BJ$3:BJ$1130,1),"MAS PARECIDO","NO")</f>
        <v>NO</v>
      </c>
      <c r="BL335" s="197" t="str">
        <f>IF(BJ335&lt;=SMALL(BJ$3:BJ$1130,5),"SIMILAR","NO")</f>
        <v>NO</v>
      </c>
      <c r="BM335" s="197" t="str">
        <f t="shared" si="328"/>
        <v>N/A</v>
      </c>
      <c r="BN335" s="197">
        <f t="shared" si="329"/>
        <v>0</v>
      </c>
      <c r="BO335" s="198">
        <f t="shared" si="330"/>
        <v>0</v>
      </c>
      <c r="BP335" s="199">
        <f>IFERROR(SQRT(($E335-$E$1136)^2+($U335-$U$1136)^2),0)</f>
        <v>0</v>
      </c>
      <c r="BQ335" s="197" t="str">
        <f>IF(BP335&lt;=SMALL(BP$3:BP$1130,1),"MAS PARECIDO","NO")</f>
        <v>MAS PARECIDO</v>
      </c>
      <c r="BR335" s="197" t="str">
        <f>IF(BP335&lt;=SMALL(BP$3:BP$1130,5),"SIMILAR","NO")</f>
        <v>SIMILAR</v>
      </c>
      <c r="BS335" s="197" t="str">
        <f t="shared" si="331"/>
        <v>Bueno</v>
      </c>
      <c r="BT335" s="197">
        <f t="shared" si="332"/>
        <v>1</v>
      </c>
      <c r="BU335" s="198">
        <f t="shared" si="333"/>
        <v>29021.05</v>
      </c>
      <c r="BV335" s="199">
        <f>IFERROR(SQRT(($E335-$E$1136)^2+($X335-$X$1136)^2),0)</f>
        <v>0.6</v>
      </c>
      <c r="BW335" s="197" t="str">
        <f>IF(BV335&lt;=SMALL(BV$3:BV$1130,1),"MAS PARECIDO","NO")</f>
        <v>NO</v>
      </c>
      <c r="BX335" s="197" t="str">
        <f>IF(BV335&lt;=SMALL(BV$3:BV$1130,5),"SIMILAR","NO")</f>
        <v>NO</v>
      </c>
      <c r="BY335" s="197" t="str">
        <f t="shared" si="334"/>
        <v>N/A</v>
      </c>
      <c r="BZ335" s="197">
        <f t="shared" si="335"/>
        <v>0</v>
      </c>
      <c r="CA335" s="198">
        <f t="shared" si="336"/>
        <v>0</v>
      </c>
      <c r="CB335" s="199">
        <f>IFERROR(SQRT(($E335-$E$1136)^2+($AA335-$AA$1136)^2),0)</f>
        <v>0</v>
      </c>
      <c r="CC335" s="197" t="str">
        <f>IF(CB335&lt;=SMALL(CB$3:CB$1130,1),"MAS PARECIDO","NO")</f>
        <v>MAS PARECIDO</v>
      </c>
      <c r="CD335" s="197" t="str">
        <f>IF(CB335&lt;=SMALL(CB$3:CB$1130,5),"SIMILAR","NO")</f>
        <v>SIMILAR</v>
      </c>
      <c r="CE335" s="197" t="str">
        <f t="shared" si="337"/>
        <v>Bueno</v>
      </c>
      <c r="CF335" s="197">
        <f t="shared" si="338"/>
        <v>1</v>
      </c>
      <c r="CG335" s="198">
        <f t="shared" si="339"/>
        <v>29021.05</v>
      </c>
      <c r="CH335" s="199">
        <f>IFERROR(SQRT(($E335-$E$1136)^2+($AD335-$AD$1136)^2),0)</f>
        <v>1</v>
      </c>
      <c r="CI335" s="197" t="str">
        <f>IF(CH335&lt;=SMALL(CH$3:CH$1130,1),"MAS PARECIDO","NO")</f>
        <v>NO</v>
      </c>
      <c r="CJ335" s="197" t="str">
        <f>IF(CH335&lt;=SMALL(CH$3:CH$1130,5),"SIMILAR","NO")</f>
        <v>NO</v>
      </c>
      <c r="CK335" s="197" t="str">
        <f t="shared" si="340"/>
        <v>N/A</v>
      </c>
      <c r="CL335" s="197">
        <f t="shared" si="341"/>
        <v>0</v>
      </c>
      <c r="CM335" s="198">
        <f t="shared" si="342"/>
        <v>0</v>
      </c>
      <c r="CN335" s="199">
        <f>IFERROR(SQRT(($E335-$E$1136)^2+($AG335-$AG$1136)^2),0)</f>
        <v>1</v>
      </c>
      <c r="CO335" s="197" t="str">
        <f>IF(CN335&lt;=SMALL(CN$3:CN$1130,1),"MAS PARECIDO","NO")</f>
        <v>NO</v>
      </c>
      <c r="CP335" s="197" t="str">
        <f>IF(CN335&lt;=SMALL(CN$3:CN$1130,5),"SIMILAR","NO")</f>
        <v>NO</v>
      </c>
      <c r="CQ335" s="197" t="str">
        <f t="shared" si="343"/>
        <v>N/A</v>
      </c>
      <c r="CR335" s="197">
        <f t="shared" si="344"/>
        <v>0</v>
      </c>
      <c r="CS335" s="198">
        <f t="shared" si="345"/>
        <v>0</v>
      </c>
      <c r="CT335" s="199">
        <f>IFERROR(SQRT(($E335-$E$1136)^2+($AJ335-$AJ$1136)^2),0)</f>
        <v>0.33333333333333331</v>
      </c>
      <c r="CU335" s="197" t="str">
        <f>IF(CT335&lt;=SMALL(CT$3:CT$1130,1),"MAS PARECIDO","NO")</f>
        <v>NO</v>
      </c>
      <c r="CV335" s="197" t="str">
        <f>IF(CT335&lt;=SMALL(CT$3:CT$1130,5),"SIMILAR","NO")</f>
        <v>NO</v>
      </c>
      <c r="CW335" s="197" t="str">
        <f t="shared" si="346"/>
        <v>N/A</v>
      </c>
      <c r="CX335" s="197">
        <f t="shared" si="347"/>
        <v>0</v>
      </c>
      <c r="CY335" s="198">
        <f t="shared" si="348"/>
        <v>0</v>
      </c>
      <c r="CZ335" s="2" t="s">
        <v>1900</v>
      </c>
      <c r="DA335" s="2" t="s">
        <v>1901</v>
      </c>
      <c r="DB335" s="2">
        <v>0</v>
      </c>
      <c r="DC335" s="2" t="s">
        <v>189</v>
      </c>
    </row>
    <row r="336" spans="1:107">
      <c r="A336" s="24" t="s">
        <v>587</v>
      </c>
      <c r="B336" s="46">
        <v>64937</v>
      </c>
      <c r="C336" s="190">
        <f>(B336-$B$1132)/($B$1133-$B$1132)</f>
        <v>7.0640359059277819E-2</v>
      </c>
      <c r="D336" s="46">
        <v>3000</v>
      </c>
      <c r="E336" s="190">
        <f>(D336-$D$1132)/($D$1133-$D$1132)</f>
        <v>5.9701791053731615E-3</v>
      </c>
      <c r="F336" s="46" t="s">
        <v>191</v>
      </c>
      <c r="G336" s="192">
        <f>VLOOKUP(F336,'DATOS DE SOPORTE'!$Y$5:$Z$8,2,FALSE)</f>
        <v>1</v>
      </c>
      <c r="H336" s="190">
        <f>(G336-$G$1132)/($G$1133-$G$1132)</f>
        <v>0</v>
      </c>
      <c r="I336" s="50">
        <v>2</v>
      </c>
      <c r="J336" s="200">
        <f t="shared" si="308"/>
        <v>2</v>
      </c>
      <c r="K336" s="190">
        <f>(J336-$J$1132)/($J$1133-$J$1132)</f>
        <v>0.4</v>
      </c>
      <c r="L336" s="193" t="str">
        <f t="shared" si="309"/>
        <v>SI</v>
      </c>
      <c r="M336" s="46" t="s">
        <v>192</v>
      </c>
      <c r="N336" s="192">
        <f t="shared" si="310"/>
        <v>2</v>
      </c>
      <c r="O336" s="190">
        <f>(N336-N$1132)/(N$1133-N$1132)</f>
        <v>1</v>
      </c>
      <c r="P336" s="46" t="s">
        <v>58</v>
      </c>
      <c r="Q336" s="192">
        <f t="shared" si="311"/>
        <v>3</v>
      </c>
      <c r="R336" s="190">
        <f>(Q336-Q$1132)/(Q$1133-Q$1132)</f>
        <v>1</v>
      </c>
      <c r="S336" s="46" t="s">
        <v>194</v>
      </c>
      <c r="T336" s="192">
        <f t="shared" si="312"/>
        <v>1</v>
      </c>
      <c r="U336" s="190">
        <f>(T336-T$1132)/(T$1133-T$1132)</f>
        <v>0</v>
      </c>
      <c r="V336" s="46" t="s">
        <v>212</v>
      </c>
      <c r="W336" s="194">
        <f>VLOOKUP(V336,'DATOS DE SOPORTE'!$S$5:$T$10,2,FALSE)</f>
        <v>3</v>
      </c>
      <c r="X336" s="201">
        <f>(W336-W$1132)/(W$1133-W$1132)</f>
        <v>0.4</v>
      </c>
      <c r="Y336" s="46" t="s">
        <v>188</v>
      </c>
      <c r="Z336" s="194">
        <f t="shared" si="313"/>
        <v>1</v>
      </c>
      <c r="AA336" s="201">
        <f>(Z336-Z$1132)/(Z$1133-Z$1132)</f>
        <v>0</v>
      </c>
      <c r="AB336" s="46" t="s">
        <v>188</v>
      </c>
      <c r="AC336" s="194">
        <f t="shared" si="314"/>
        <v>1</v>
      </c>
      <c r="AD336" s="201">
        <f>(AC336-AC$1132)/(AC$1133-AC$1132)</f>
        <v>0</v>
      </c>
      <c r="AE336" s="46" t="s">
        <v>136</v>
      </c>
      <c r="AF336" s="194">
        <f t="shared" si="315"/>
        <v>2</v>
      </c>
      <c r="AG336" s="201">
        <f>(AF336-AF$1132)/(AF$1133-AF$1132)</f>
        <v>1</v>
      </c>
      <c r="AH336" s="24" t="s">
        <v>67</v>
      </c>
      <c r="AI336" s="194">
        <f>VLOOKUP(AH336,'DATOS DE SOPORTE'!$V$5:$W$8,2,FALSE)</f>
        <v>1</v>
      </c>
      <c r="AJ336" s="201">
        <f>(AI336-AI$1132)/(AI$1133-AI$1132)</f>
        <v>0</v>
      </c>
      <c r="AK336" s="58" t="str">
        <f t="shared" si="307"/>
        <v>Regular</v>
      </c>
      <c r="AL336" s="196">
        <f>IFERROR(SQRT(($E336-$E$1136)^2+($C336-$C$1136)^2),0)</f>
        <v>0.13463243214942852</v>
      </c>
      <c r="AM336" s="197" t="str">
        <f>IF(AL336&lt;=SMALL($AL$3:$AL$1130,1),"MAS PARECIDO","NO")</f>
        <v>NO</v>
      </c>
      <c r="AN336" s="197" t="str">
        <f>IF(AL336&lt;=SMALL($AL$3:$AL$1130,5),"SIMILAR","NO")</f>
        <v>NO</v>
      </c>
      <c r="AO336" s="197" t="str">
        <f t="shared" si="316"/>
        <v>N/A</v>
      </c>
      <c r="AP336" s="197">
        <f t="shared" si="317"/>
        <v>0</v>
      </c>
      <c r="AQ336" s="198">
        <f t="shared" si="318"/>
        <v>0</v>
      </c>
      <c r="AR336" s="196">
        <f>IFERROR(SQRT(($E336-$E$1136)^2+($H336-$H$1136)^2),0)</f>
        <v>0.33338733219966277</v>
      </c>
      <c r="AS336" s="197" t="str">
        <f>IF(AR336&lt;=SMALL(AR$3:AR$1130,1),"MAS PARECIDO","NO")</f>
        <v>NO</v>
      </c>
      <c r="AT336" s="197" t="str">
        <f>IF(AR336&lt;=SMALL(AR$3:AR$1130,5),"SIMILAR","NO")</f>
        <v>NO</v>
      </c>
      <c r="AU336" s="197" t="str">
        <f t="shared" si="319"/>
        <v>N/A</v>
      </c>
      <c r="AV336" s="197">
        <f t="shared" si="320"/>
        <v>0</v>
      </c>
      <c r="AW336" s="198">
        <f t="shared" si="321"/>
        <v>0</v>
      </c>
      <c r="AX336" s="199">
        <f>IFERROR(SQRT(($E336-$E$1136)^2+($K336-$K$1136)^2),0)</f>
        <v>0.20008998515692186</v>
      </c>
      <c r="AY336" s="197" t="str">
        <f>IF(AX336&lt;=SMALL(AX$3:AX$1130,1),"MAS PARECIDO","NO")</f>
        <v>NO</v>
      </c>
      <c r="AZ336" s="197" t="str">
        <f>IF(AX336&lt;=SMALL(AX$3:AX$1130,5),"SIMILAR","NO")</f>
        <v>NO</v>
      </c>
      <c r="BA336" s="197" t="str">
        <f t="shared" si="322"/>
        <v>N/A</v>
      </c>
      <c r="BB336" s="197">
        <f t="shared" si="323"/>
        <v>0</v>
      </c>
      <c r="BC336" s="198">
        <f t="shared" si="324"/>
        <v>0</v>
      </c>
      <c r="BD336" s="196">
        <f>IFERROR(SQRT(($E336-$E$1136)^2+($O336-$O$1136)^2),0)</f>
        <v>6.000180005400162E-3</v>
      </c>
      <c r="BE336" s="197" t="str">
        <f>IF(BD336&lt;=SMALL(BD$3:BD$1130,1),"MAS PARECIDO","NO")</f>
        <v>NO</v>
      </c>
      <c r="BF336" s="197" t="str">
        <f>IF(BD336&lt;=SMALL(BD$3:BD$1130,5),"SIMILAR","NO")</f>
        <v>NO</v>
      </c>
      <c r="BG336" s="197" t="str">
        <f t="shared" si="325"/>
        <v>N/A</v>
      </c>
      <c r="BH336" s="197">
        <f t="shared" si="326"/>
        <v>0</v>
      </c>
      <c r="BI336" s="198">
        <f t="shared" si="327"/>
        <v>0</v>
      </c>
      <c r="BJ336" s="199">
        <f>IFERROR(SQRT(($E336-$E$1136)^2+($R336-$R$1136)^2),0)</f>
        <v>0.50003600086403499</v>
      </c>
      <c r="BK336" s="197" t="str">
        <f>IF(BJ336&lt;=SMALL(BJ$3:BJ$1130,1),"MAS PARECIDO","NO")</f>
        <v>NO</v>
      </c>
      <c r="BL336" s="197" t="str">
        <f>IF(BJ336&lt;=SMALL(BJ$3:BJ$1130,5),"SIMILAR","NO")</f>
        <v>NO</v>
      </c>
      <c r="BM336" s="197" t="str">
        <f t="shared" si="328"/>
        <v>N/A</v>
      </c>
      <c r="BN336" s="197">
        <f t="shared" si="329"/>
        <v>0</v>
      </c>
      <c r="BO336" s="198">
        <f t="shared" si="330"/>
        <v>0</v>
      </c>
      <c r="BP336" s="199">
        <f>IFERROR(SQRT(($E336-$E$1136)^2+($U336-$U$1136)^2),0)</f>
        <v>6.000180005400162E-3</v>
      </c>
      <c r="BQ336" s="197" t="str">
        <f>IF(BP336&lt;=SMALL(BP$3:BP$1130,1),"MAS PARECIDO","NO")</f>
        <v>NO</v>
      </c>
      <c r="BR336" s="197" t="str">
        <f>IF(BP336&lt;=SMALL(BP$3:BP$1130,5),"SIMILAR","NO")</f>
        <v>NO</v>
      </c>
      <c r="BS336" s="197" t="str">
        <f t="shared" si="331"/>
        <v>N/A</v>
      </c>
      <c r="BT336" s="197">
        <f t="shared" si="332"/>
        <v>0</v>
      </c>
      <c r="BU336" s="198">
        <f t="shared" si="333"/>
        <v>0</v>
      </c>
      <c r="BV336" s="199">
        <f>IFERROR(SQRT(($E336-$E$1136)^2+($X336-$X$1136)^2),0)</f>
        <v>0.40004500016885253</v>
      </c>
      <c r="BW336" s="197" t="str">
        <f>IF(BV336&lt;=SMALL(BV$3:BV$1130,1),"MAS PARECIDO","NO")</f>
        <v>NO</v>
      </c>
      <c r="BX336" s="197" t="str">
        <f>IF(BV336&lt;=SMALL(BV$3:BV$1130,5),"SIMILAR","NO")</f>
        <v>NO</v>
      </c>
      <c r="BY336" s="197" t="str">
        <f t="shared" si="334"/>
        <v>N/A</v>
      </c>
      <c r="BZ336" s="197">
        <f t="shared" si="335"/>
        <v>0</v>
      </c>
      <c r="CA336" s="198">
        <f t="shared" si="336"/>
        <v>0</v>
      </c>
      <c r="CB336" s="199">
        <f>IFERROR(SQRT(($E336-$E$1136)^2+($AA336-$AA$1136)^2),0)</f>
        <v>6.000180005400162E-3</v>
      </c>
      <c r="CC336" s="197" t="str">
        <f>IF(CB336&lt;=SMALL(CB$3:CB$1130,1),"MAS PARECIDO","NO")</f>
        <v>NO</v>
      </c>
      <c r="CD336" s="197" t="str">
        <f>IF(CB336&lt;=SMALL(CB$3:CB$1130,5),"SIMILAR","NO")</f>
        <v>NO</v>
      </c>
      <c r="CE336" s="197" t="str">
        <f t="shared" si="337"/>
        <v>N/A</v>
      </c>
      <c r="CF336" s="197">
        <f t="shared" si="338"/>
        <v>0</v>
      </c>
      <c r="CG336" s="198">
        <f t="shared" si="339"/>
        <v>0</v>
      </c>
      <c r="CH336" s="199">
        <f>IFERROR(SQRT(($E336-$E$1136)^2+($AD336-$AD$1136)^2),0)</f>
        <v>1.0000180009180319</v>
      </c>
      <c r="CI336" s="197" t="str">
        <f>IF(CH336&lt;=SMALL(CH$3:CH$1130,1),"MAS PARECIDO","NO")</f>
        <v>NO</v>
      </c>
      <c r="CJ336" s="197" t="str">
        <f>IF(CH336&lt;=SMALL(CH$3:CH$1130,5),"SIMILAR","NO")</f>
        <v>NO</v>
      </c>
      <c r="CK336" s="197" t="str">
        <f t="shared" si="340"/>
        <v>N/A</v>
      </c>
      <c r="CL336" s="197">
        <f t="shared" si="341"/>
        <v>0</v>
      </c>
      <c r="CM336" s="198">
        <f t="shared" si="342"/>
        <v>0</v>
      </c>
      <c r="CN336" s="199">
        <f>IFERROR(SQRT(($E336-$E$1136)^2+($AG336-$AG$1136)^2),0)</f>
        <v>6.000180005400162E-3</v>
      </c>
      <c r="CO336" s="197" t="str">
        <f>IF(CN336&lt;=SMALL(CN$3:CN$1130,1),"MAS PARECIDO","NO")</f>
        <v>NO</v>
      </c>
      <c r="CP336" s="197" t="str">
        <f>IF(CN336&lt;=SMALL(CN$3:CN$1130,5),"SIMILAR","NO")</f>
        <v>NO</v>
      </c>
      <c r="CQ336" s="197" t="str">
        <f t="shared" si="343"/>
        <v>N/A</v>
      </c>
      <c r="CR336" s="197">
        <f t="shared" si="344"/>
        <v>0</v>
      </c>
      <c r="CS336" s="198">
        <f t="shared" si="345"/>
        <v>0</v>
      </c>
      <c r="CT336" s="199">
        <f>IFERROR(SQRT(($E336-$E$1136)^2+($AJ336-$AJ$1136)^2),0)</f>
        <v>6.000180005400162E-3</v>
      </c>
      <c r="CU336" s="197" t="str">
        <f>IF(CT336&lt;=SMALL(CT$3:CT$1130,1),"MAS PARECIDO","NO")</f>
        <v>NO</v>
      </c>
      <c r="CV336" s="197" t="str">
        <f>IF(CT336&lt;=SMALL(CT$3:CT$1130,5),"SIMILAR","NO")</f>
        <v>NO</v>
      </c>
      <c r="CW336" s="197" t="str">
        <f t="shared" si="346"/>
        <v>N/A</v>
      </c>
      <c r="CX336" s="197">
        <f t="shared" si="347"/>
        <v>0</v>
      </c>
      <c r="CY336" s="198">
        <f t="shared" si="348"/>
        <v>0</v>
      </c>
      <c r="CZ336" s="2" t="s">
        <v>1902</v>
      </c>
      <c r="DA336" s="2" t="s">
        <v>1903</v>
      </c>
      <c r="DB336" s="2">
        <v>1</v>
      </c>
      <c r="DC336" s="2" t="s">
        <v>346</v>
      </c>
    </row>
    <row r="337" spans="1:107">
      <c r="A337" s="24" t="s">
        <v>588</v>
      </c>
      <c r="B337" s="46">
        <v>39100</v>
      </c>
      <c r="C337" s="190">
        <f>(B337-$B$1132)/($B$1133-$B$1132)</f>
        <v>4.0439148535098682E-2</v>
      </c>
      <c r="D337" s="46">
        <v>25000</v>
      </c>
      <c r="E337" s="190">
        <f>(D337-$D$1132)/($D$1133-$D$1132)</f>
        <v>4.9971499144974348E-2</v>
      </c>
      <c r="F337" s="46" t="s">
        <v>203</v>
      </c>
      <c r="G337" s="192">
        <f>VLOOKUP(F337,'DATOS DE SOPORTE'!$Y$5:$Z$8,2,FALSE)</f>
        <v>3</v>
      </c>
      <c r="H337" s="190">
        <f>(G337-$G$1132)/($G$1133-$G$1132)</f>
        <v>0.66666666666666663</v>
      </c>
      <c r="I337" s="50">
        <v>0</v>
      </c>
      <c r="J337" s="200">
        <f t="shared" si="308"/>
        <v>0</v>
      </c>
      <c r="K337" s="190">
        <f>(J337-$J$1132)/($J$1133-$J$1132)</f>
        <v>0</v>
      </c>
      <c r="L337" s="193" t="str">
        <f t="shared" si="309"/>
        <v>NO</v>
      </c>
      <c r="M337" s="46" t="s">
        <v>192</v>
      </c>
      <c r="N337" s="192">
        <f t="shared" si="310"/>
        <v>2</v>
      </c>
      <c r="O337" s="190">
        <f>(N337-N$1132)/(N$1133-N$1132)</f>
        <v>1</v>
      </c>
      <c r="P337" s="46" t="s">
        <v>58</v>
      </c>
      <c r="Q337" s="192">
        <f t="shared" si="311"/>
        <v>3</v>
      </c>
      <c r="R337" s="190">
        <f>(Q337-Q$1132)/(Q$1133-Q$1132)</f>
        <v>1</v>
      </c>
      <c r="S337" s="46" t="s">
        <v>194</v>
      </c>
      <c r="T337" s="192">
        <f t="shared" si="312"/>
        <v>1</v>
      </c>
      <c r="U337" s="190">
        <f>(T337-T$1132)/(T$1133-T$1132)</f>
        <v>0</v>
      </c>
      <c r="V337" s="46" t="s">
        <v>212</v>
      </c>
      <c r="W337" s="194">
        <f>VLOOKUP(V337,'DATOS DE SOPORTE'!$S$5:$T$10,2,FALSE)</f>
        <v>3</v>
      </c>
      <c r="X337" s="201">
        <f>(W337-W$1132)/(W$1133-W$1132)</f>
        <v>0.4</v>
      </c>
      <c r="Y337" s="46" t="s">
        <v>188</v>
      </c>
      <c r="Z337" s="194">
        <f t="shared" si="313"/>
        <v>1</v>
      </c>
      <c r="AA337" s="201">
        <f>(Z337-Z$1132)/(Z$1133-Z$1132)</f>
        <v>0</v>
      </c>
      <c r="AB337" s="46" t="s">
        <v>188</v>
      </c>
      <c r="AC337" s="194">
        <f t="shared" si="314"/>
        <v>1</v>
      </c>
      <c r="AD337" s="201">
        <f>(AC337-AC$1132)/(AC$1133-AC$1132)</f>
        <v>0</v>
      </c>
      <c r="AE337" s="46" t="s">
        <v>136</v>
      </c>
      <c r="AF337" s="194">
        <f t="shared" si="315"/>
        <v>2</v>
      </c>
      <c r="AG337" s="201">
        <f>(AF337-AF$1132)/(AF$1133-AF$1132)</f>
        <v>1</v>
      </c>
      <c r="AH337" s="24" t="s">
        <v>199</v>
      </c>
      <c r="AI337" s="194">
        <f>VLOOKUP(AH337,'DATOS DE SOPORTE'!$V$5:$W$8,2,FALSE)</f>
        <v>2</v>
      </c>
      <c r="AJ337" s="201">
        <f>(AI337-AI$1132)/(AI$1133-AI$1132)</f>
        <v>0.33333333333333331</v>
      </c>
      <c r="AK337" s="58" t="str">
        <f t="shared" si="307"/>
        <v>Bueno</v>
      </c>
      <c r="AL337" s="196">
        <f>IFERROR(SQRT(($E337-$E$1136)^2+($C337-$C$1136)^2),0)</f>
        <v>0.17212262332709471</v>
      </c>
      <c r="AM337" s="197" t="str">
        <f>IF(AL337&lt;=SMALL($AL$3:$AL$1130,1),"MAS PARECIDO","NO")</f>
        <v>NO</v>
      </c>
      <c r="AN337" s="197" t="str">
        <f>IF(AL337&lt;=SMALL($AL$3:$AL$1130,5),"SIMILAR","NO")</f>
        <v>NO</v>
      </c>
      <c r="AO337" s="197" t="str">
        <f t="shared" si="316"/>
        <v>N/A</v>
      </c>
      <c r="AP337" s="197">
        <f t="shared" si="317"/>
        <v>0</v>
      </c>
      <c r="AQ337" s="198">
        <f t="shared" si="318"/>
        <v>0</v>
      </c>
      <c r="AR337" s="196">
        <f>IFERROR(SQRT(($E337-$E$1136)^2+($H337-$H$1136)^2),0)</f>
        <v>0.33706269612323075</v>
      </c>
      <c r="AS337" s="197" t="str">
        <f>IF(AR337&lt;=SMALL(AR$3:AR$1130,1),"MAS PARECIDO","NO")</f>
        <v>NO</v>
      </c>
      <c r="AT337" s="197" t="str">
        <f>IF(AR337&lt;=SMALL(AR$3:AR$1130,5),"SIMILAR","NO")</f>
        <v>NO</v>
      </c>
      <c r="AU337" s="197" t="str">
        <f t="shared" si="319"/>
        <v>N/A</v>
      </c>
      <c r="AV337" s="197">
        <f t="shared" si="320"/>
        <v>0</v>
      </c>
      <c r="AW337" s="198">
        <f t="shared" si="321"/>
        <v>0</v>
      </c>
      <c r="AX337" s="199">
        <f>IFERROR(SQRT(($E337-$E$1136)^2+($K337-$K$1136)^2),0)</f>
        <v>0.20615564510037138</v>
      </c>
      <c r="AY337" s="197" t="str">
        <f>IF(AX337&lt;=SMALL(AX$3:AX$1130,1),"MAS PARECIDO","NO")</f>
        <v>NO</v>
      </c>
      <c r="AZ337" s="197" t="str">
        <f>IF(AX337&lt;=SMALL(AX$3:AX$1130,5),"SIMILAR","NO")</f>
        <v>NO</v>
      </c>
      <c r="BA337" s="197" t="str">
        <f t="shared" si="322"/>
        <v>N/A</v>
      </c>
      <c r="BB337" s="197">
        <f t="shared" si="323"/>
        <v>0</v>
      </c>
      <c r="BC337" s="198">
        <f t="shared" si="324"/>
        <v>0</v>
      </c>
      <c r="BD337" s="196">
        <f>IFERROR(SQRT(($E337-$E$1136)^2+($O337-$O$1136)^2),0)</f>
        <v>5.0001500045001347E-2</v>
      </c>
      <c r="BE337" s="197" t="str">
        <f>IF(BD337&lt;=SMALL(BD$3:BD$1130,1),"MAS PARECIDO","NO")</f>
        <v>NO</v>
      </c>
      <c r="BF337" s="197" t="str">
        <f>IF(BD337&lt;=SMALL(BD$3:BD$1130,5),"SIMILAR","NO")</f>
        <v>NO</v>
      </c>
      <c r="BG337" s="197" t="str">
        <f t="shared" si="325"/>
        <v>N/A</v>
      </c>
      <c r="BH337" s="197">
        <f t="shared" si="326"/>
        <v>0</v>
      </c>
      <c r="BI337" s="198">
        <f t="shared" si="327"/>
        <v>0</v>
      </c>
      <c r="BJ337" s="199">
        <f>IFERROR(SQRT(($E337-$E$1136)^2+($R337-$R$1136)^2),0)</f>
        <v>0.50249393031831757</v>
      </c>
      <c r="BK337" s="197" t="str">
        <f>IF(BJ337&lt;=SMALL(BJ$3:BJ$1130,1),"MAS PARECIDO","NO")</f>
        <v>NO</v>
      </c>
      <c r="BL337" s="197" t="str">
        <f>IF(BJ337&lt;=SMALL(BJ$3:BJ$1130,5),"SIMILAR","NO")</f>
        <v>NO</v>
      </c>
      <c r="BM337" s="197" t="str">
        <f t="shared" si="328"/>
        <v>N/A</v>
      </c>
      <c r="BN337" s="197">
        <f t="shared" si="329"/>
        <v>0</v>
      </c>
      <c r="BO337" s="198">
        <f t="shared" si="330"/>
        <v>0</v>
      </c>
      <c r="BP337" s="199">
        <f>IFERROR(SQRT(($E337-$E$1136)^2+($U337-$U$1136)^2),0)</f>
        <v>5.0001500045001347E-2</v>
      </c>
      <c r="BQ337" s="197" t="str">
        <f>IF(BP337&lt;=SMALL(BP$3:BP$1130,1),"MAS PARECIDO","NO")</f>
        <v>NO</v>
      </c>
      <c r="BR337" s="197" t="str">
        <f>IF(BP337&lt;=SMALL(BP$3:BP$1130,5),"SIMILAR","NO")</f>
        <v>NO</v>
      </c>
      <c r="BS337" s="197" t="str">
        <f t="shared" si="331"/>
        <v>N/A</v>
      </c>
      <c r="BT337" s="197">
        <f t="shared" si="332"/>
        <v>0</v>
      </c>
      <c r="BU337" s="198">
        <f t="shared" si="333"/>
        <v>0</v>
      </c>
      <c r="BV337" s="199">
        <f>IFERROR(SQRT(($E337-$E$1136)^2+($X337-$X$1136)^2),0)</f>
        <v>0.40311307347535913</v>
      </c>
      <c r="BW337" s="197" t="str">
        <f>IF(BV337&lt;=SMALL(BV$3:BV$1130,1),"MAS PARECIDO","NO")</f>
        <v>NO</v>
      </c>
      <c r="BX337" s="197" t="str">
        <f>IF(BV337&lt;=SMALL(BV$3:BV$1130,5),"SIMILAR","NO")</f>
        <v>NO</v>
      </c>
      <c r="BY337" s="197" t="str">
        <f t="shared" si="334"/>
        <v>N/A</v>
      </c>
      <c r="BZ337" s="197">
        <f t="shared" si="335"/>
        <v>0</v>
      </c>
      <c r="CA337" s="198">
        <f t="shared" si="336"/>
        <v>0</v>
      </c>
      <c r="CB337" s="199">
        <f>IFERROR(SQRT(($E337-$E$1136)^2+($AA337-$AA$1136)^2),0)</f>
        <v>5.0001500045001347E-2</v>
      </c>
      <c r="CC337" s="197" t="str">
        <f>IF(CB337&lt;=SMALL(CB$3:CB$1130,1),"MAS PARECIDO","NO")</f>
        <v>NO</v>
      </c>
      <c r="CD337" s="197" t="str">
        <f>IF(CB337&lt;=SMALL(CB$3:CB$1130,5),"SIMILAR","NO")</f>
        <v>NO</v>
      </c>
      <c r="CE337" s="197" t="str">
        <f t="shared" si="337"/>
        <v>N/A</v>
      </c>
      <c r="CF337" s="197">
        <f t="shared" si="338"/>
        <v>0</v>
      </c>
      <c r="CG337" s="198">
        <f t="shared" si="339"/>
        <v>0</v>
      </c>
      <c r="CH337" s="199">
        <f>IFERROR(SQRT(($E337-$E$1136)^2+($AD337-$AD$1136)^2),0)</f>
        <v>1.0012492946348328</v>
      </c>
      <c r="CI337" s="197" t="str">
        <f>IF(CH337&lt;=SMALL(CH$3:CH$1130,1),"MAS PARECIDO","NO")</f>
        <v>NO</v>
      </c>
      <c r="CJ337" s="197" t="str">
        <f>IF(CH337&lt;=SMALL(CH$3:CH$1130,5),"SIMILAR","NO")</f>
        <v>NO</v>
      </c>
      <c r="CK337" s="197" t="str">
        <f t="shared" si="340"/>
        <v>N/A</v>
      </c>
      <c r="CL337" s="197">
        <f t="shared" si="341"/>
        <v>0</v>
      </c>
      <c r="CM337" s="198">
        <f t="shared" si="342"/>
        <v>0</v>
      </c>
      <c r="CN337" s="199">
        <f>IFERROR(SQRT(($E337-$E$1136)^2+($AG337-$AG$1136)^2),0)</f>
        <v>5.0001500045001347E-2</v>
      </c>
      <c r="CO337" s="197" t="str">
        <f>IF(CN337&lt;=SMALL(CN$3:CN$1130,1),"MAS PARECIDO","NO")</f>
        <v>NO</v>
      </c>
      <c r="CP337" s="197" t="str">
        <f>IF(CN337&lt;=SMALL(CN$3:CN$1130,5),"SIMILAR","NO")</f>
        <v>NO</v>
      </c>
      <c r="CQ337" s="197" t="str">
        <f t="shared" si="343"/>
        <v>N/A</v>
      </c>
      <c r="CR337" s="197">
        <f t="shared" si="344"/>
        <v>0</v>
      </c>
      <c r="CS337" s="198">
        <f t="shared" si="345"/>
        <v>0</v>
      </c>
      <c r="CT337" s="199">
        <f>IFERROR(SQRT(($E337-$E$1136)^2+($AJ337-$AJ$1136)^2),0)</f>
        <v>0.33706269612323075</v>
      </c>
      <c r="CU337" s="197" t="str">
        <f>IF(CT337&lt;=SMALL(CT$3:CT$1130,1),"MAS PARECIDO","NO")</f>
        <v>NO</v>
      </c>
      <c r="CV337" s="197" t="str">
        <f>IF(CT337&lt;=SMALL(CT$3:CT$1130,5),"SIMILAR","NO")</f>
        <v>NO</v>
      </c>
      <c r="CW337" s="197" t="str">
        <f t="shared" si="346"/>
        <v>N/A</v>
      </c>
      <c r="CX337" s="197">
        <f t="shared" si="347"/>
        <v>0</v>
      </c>
      <c r="CY337" s="198">
        <f t="shared" si="348"/>
        <v>0</v>
      </c>
      <c r="CZ337" s="2" t="s">
        <v>1904</v>
      </c>
      <c r="DA337" s="2" t="s">
        <v>1905</v>
      </c>
      <c r="DB337" s="2">
        <v>0</v>
      </c>
      <c r="DC337" s="2" t="s">
        <v>189</v>
      </c>
    </row>
    <row r="338" spans="1:107">
      <c r="A338" s="24" t="s">
        <v>589</v>
      </c>
      <c r="B338" s="46">
        <v>56491</v>
      </c>
      <c r="C338" s="190">
        <f>(B338-$B$1132)/($B$1133-$B$1132)</f>
        <v>6.0767718114616405E-2</v>
      </c>
      <c r="D338" s="46">
        <v>9500</v>
      </c>
      <c r="E338" s="190">
        <f>(D338-$D$1132)/($D$1133-$D$1132)</f>
        <v>1.8970569117073514E-2</v>
      </c>
      <c r="F338" s="46" t="s">
        <v>53</v>
      </c>
      <c r="G338" s="192">
        <f>VLOOKUP(F338,'DATOS DE SOPORTE'!$Y$5:$Z$8,2,FALSE)</f>
        <v>2</v>
      </c>
      <c r="H338" s="190">
        <f>(G338-$G$1132)/($G$1133-$G$1132)</f>
        <v>0.33333333333333331</v>
      </c>
      <c r="I338" s="50">
        <v>4</v>
      </c>
      <c r="J338" s="200">
        <f t="shared" si="308"/>
        <v>4</v>
      </c>
      <c r="K338" s="190">
        <f>(J338-$J$1132)/($J$1133-$J$1132)</f>
        <v>0.8</v>
      </c>
      <c r="L338" s="193" t="str">
        <f t="shared" si="309"/>
        <v>SI</v>
      </c>
      <c r="M338" s="46" t="s">
        <v>192</v>
      </c>
      <c r="N338" s="192">
        <f t="shared" si="310"/>
        <v>2</v>
      </c>
      <c r="O338" s="190">
        <f>(N338-N$1132)/(N$1133-N$1132)</f>
        <v>1</v>
      </c>
      <c r="P338" s="46" t="s">
        <v>196</v>
      </c>
      <c r="Q338" s="192">
        <f t="shared" si="311"/>
        <v>1</v>
      </c>
      <c r="R338" s="190">
        <f>(Q338-Q$1132)/(Q$1133-Q$1132)</f>
        <v>0</v>
      </c>
      <c r="S338" s="46" t="s">
        <v>194</v>
      </c>
      <c r="T338" s="192">
        <f t="shared" si="312"/>
        <v>1</v>
      </c>
      <c r="U338" s="190">
        <f>(T338-T$1132)/(T$1133-T$1132)</f>
        <v>0</v>
      </c>
      <c r="V338" s="46" t="s">
        <v>212</v>
      </c>
      <c r="W338" s="194">
        <f>VLOOKUP(V338,'DATOS DE SOPORTE'!$S$5:$T$10,2,FALSE)</f>
        <v>3</v>
      </c>
      <c r="X338" s="201">
        <f>(W338-W$1132)/(W$1133-W$1132)</f>
        <v>0.4</v>
      </c>
      <c r="Y338" s="46" t="s">
        <v>188</v>
      </c>
      <c r="Z338" s="194">
        <f t="shared" si="313"/>
        <v>1</v>
      </c>
      <c r="AA338" s="201">
        <f>(Z338-Z$1132)/(Z$1133-Z$1132)</f>
        <v>0</v>
      </c>
      <c r="AB338" s="46" t="s">
        <v>188</v>
      </c>
      <c r="AC338" s="194">
        <f t="shared" si="314"/>
        <v>1</v>
      </c>
      <c r="AD338" s="201">
        <f>(AC338-AC$1132)/(AC$1133-AC$1132)</f>
        <v>0</v>
      </c>
      <c r="AE338" s="46" t="s">
        <v>136</v>
      </c>
      <c r="AF338" s="194">
        <f t="shared" si="315"/>
        <v>2</v>
      </c>
      <c r="AG338" s="201">
        <f>(AF338-AF$1132)/(AF$1133-AF$1132)</f>
        <v>1</v>
      </c>
      <c r="AH338" s="24" t="s">
        <v>67</v>
      </c>
      <c r="AI338" s="194">
        <f>VLOOKUP(AH338,'DATOS DE SOPORTE'!$V$5:$W$8,2,FALSE)</f>
        <v>1</v>
      </c>
      <c r="AJ338" s="201">
        <f>(AI338-AI$1132)/(AI$1133-AI$1132)</f>
        <v>0</v>
      </c>
      <c r="AK338" s="58" t="str">
        <f t="shared" si="307"/>
        <v>Bueno</v>
      </c>
      <c r="AL338" s="196">
        <f>IFERROR(SQRT(($E338-$E$1136)^2+($C338-$C$1136)^2),0)</f>
        <v>0.14561625695029617</v>
      </c>
      <c r="AM338" s="197" t="str">
        <f>IF(AL338&lt;=SMALL($AL$3:$AL$1130,1),"MAS PARECIDO","NO")</f>
        <v>NO</v>
      </c>
      <c r="AN338" s="197" t="str">
        <f>IF(AL338&lt;=SMALL($AL$3:$AL$1130,5),"SIMILAR","NO")</f>
        <v>NO</v>
      </c>
      <c r="AO338" s="197" t="str">
        <f t="shared" si="316"/>
        <v>N/A</v>
      </c>
      <c r="AP338" s="197">
        <f t="shared" si="317"/>
        <v>0</v>
      </c>
      <c r="AQ338" s="198">
        <f t="shared" si="318"/>
        <v>0</v>
      </c>
      <c r="AR338" s="196">
        <f>IFERROR(SQRT(($E338-$E$1136)^2+($H338-$H$1136)^2),0)</f>
        <v>1.9000570017100513E-2</v>
      </c>
      <c r="AS338" s="197" t="str">
        <f>IF(AR338&lt;=SMALL(AR$3:AR$1130,1),"MAS PARECIDO","NO")</f>
        <v>NO</v>
      </c>
      <c r="AT338" s="197" t="str">
        <f>IF(AR338&lt;=SMALL(AR$3:AR$1130,5),"SIMILAR","NO")</f>
        <v>NO</v>
      </c>
      <c r="AU338" s="197" t="str">
        <f t="shared" si="319"/>
        <v>N/A</v>
      </c>
      <c r="AV338" s="197">
        <f t="shared" si="320"/>
        <v>0</v>
      </c>
      <c r="AW338" s="198">
        <f t="shared" si="321"/>
        <v>0</v>
      </c>
      <c r="AX338" s="199">
        <f>IFERROR(SQRT(($E338-$E$1136)^2+($K338-$K$1136)^2),0)</f>
        <v>0.60030077599564602</v>
      </c>
      <c r="AY338" s="197" t="str">
        <f>IF(AX338&lt;=SMALL(AX$3:AX$1130,1),"MAS PARECIDO","NO")</f>
        <v>NO</v>
      </c>
      <c r="AZ338" s="197" t="str">
        <f>IF(AX338&lt;=SMALL(AX$3:AX$1130,5),"SIMILAR","NO")</f>
        <v>NO</v>
      </c>
      <c r="BA338" s="197" t="str">
        <f t="shared" si="322"/>
        <v>N/A</v>
      </c>
      <c r="BB338" s="197">
        <f t="shared" si="323"/>
        <v>0</v>
      </c>
      <c r="BC338" s="198">
        <f t="shared" si="324"/>
        <v>0</v>
      </c>
      <c r="BD338" s="196">
        <f>IFERROR(SQRT(($E338-$E$1136)^2+($O338-$O$1136)^2),0)</f>
        <v>1.9000570017100513E-2</v>
      </c>
      <c r="BE338" s="197" t="str">
        <f>IF(BD338&lt;=SMALL(BD$3:BD$1130,1),"MAS PARECIDO","NO")</f>
        <v>NO</v>
      </c>
      <c r="BF338" s="197" t="str">
        <f>IF(BD338&lt;=SMALL(BD$3:BD$1130,5),"SIMILAR","NO")</f>
        <v>NO</v>
      </c>
      <c r="BG338" s="197" t="str">
        <f t="shared" si="325"/>
        <v>N/A</v>
      </c>
      <c r="BH338" s="197">
        <f t="shared" si="326"/>
        <v>0</v>
      </c>
      <c r="BI338" s="198">
        <f t="shared" si="327"/>
        <v>0</v>
      </c>
      <c r="BJ338" s="199">
        <f>IFERROR(SQRT(($E338-$E$1136)^2+($R338-$R$1136)^2),0)</f>
        <v>0.50036089141835893</v>
      </c>
      <c r="BK338" s="197" t="str">
        <f>IF(BJ338&lt;=SMALL(BJ$3:BJ$1130,1),"MAS PARECIDO","NO")</f>
        <v>NO</v>
      </c>
      <c r="BL338" s="197" t="str">
        <f>IF(BJ338&lt;=SMALL(BJ$3:BJ$1130,5),"SIMILAR","NO")</f>
        <v>NO</v>
      </c>
      <c r="BM338" s="197" t="str">
        <f t="shared" si="328"/>
        <v>N/A</v>
      </c>
      <c r="BN338" s="197">
        <f t="shared" si="329"/>
        <v>0</v>
      </c>
      <c r="BO338" s="198">
        <f t="shared" si="330"/>
        <v>0</v>
      </c>
      <c r="BP338" s="199">
        <f>IFERROR(SQRT(($E338-$E$1136)^2+($U338-$U$1136)^2),0)</f>
        <v>1.9000570017100513E-2</v>
      </c>
      <c r="BQ338" s="197" t="str">
        <f>IF(BP338&lt;=SMALL(BP$3:BP$1130,1),"MAS PARECIDO","NO")</f>
        <v>NO</v>
      </c>
      <c r="BR338" s="197" t="str">
        <f>IF(BP338&lt;=SMALL(BP$3:BP$1130,5),"SIMILAR","NO")</f>
        <v>NO</v>
      </c>
      <c r="BS338" s="197" t="str">
        <f t="shared" si="331"/>
        <v>N/A</v>
      </c>
      <c r="BT338" s="197">
        <f t="shared" si="332"/>
        <v>0</v>
      </c>
      <c r="BU338" s="198">
        <f t="shared" si="333"/>
        <v>0</v>
      </c>
      <c r="BV338" s="199">
        <f>IFERROR(SQRT(($E338-$E$1136)^2+($X338-$X$1136)^2),0)</f>
        <v>0.40045102279926165</v>
      </c>
      <c r="BW338" s="197" t="str">
        <f>IF(BV338&lt;=SMALL(BV$3:BV$1130,1),"MAS PARECIDO","NO")</f>
        <v>NO</v>
      </c>
      <c r="BX338" s="197" t="str">
        <f>IF(BV338&lt;=SMALL(BV$3:BV$1130,5),"SIMILAR","NO")</f>
        <v>NO</v>
      </c>
      <c r="BY338" s="197" t="str">
        <f t="shared" si="334"/>
        <v>N/A</v>
      </c>
      <c r="BZ338" s="197">
        <f t="shared" si="335"/>
        <v>0</v>
      </c>
      <c r="CA338" s="198">
        <f t="shared" si="336"/>
        <v>0</v>
      </c>
      <c r="CB338" s="199">
        <f>IFERROR(SQRT(($E338-$E$1136)^2+($AA338-$AA$1136)^2),0)</f>
        <v>1.9000570017100513E-2</v>
      </c>
      <c r="CC338" s="197" t="str">
        <f>IF(CB338&lt;=SMALL(CB$3:CB$1130,1),"MAS PARECIDO","NO")</f>
        <v>NO</v>
      </c>
      <c r="CD338" s="197" t="str">
        <f>IF(CB338&lt;=SMALL(CB$3:CB$1130,5),"SIMILAR","NO")</f>
        <v>NO</v>
      </c>
      <c r="CE338" s="197" t="str">
        <f t="shared" si="337"/>
        <v>N/A</v>
      </c>
      <c r="CF338" s="197">
        <f t="shared" si="338"/>
        <v>0</v>
      </c>
      <c r="CG338" s="198">
        <f t="shared" si="339"/>
        <v>0</v>
      </c>
      <c r="CH338" s="199">
        <f>IFERROR(SQRT(($E338-$E$1136)^2+($AD338-$AD$1136)^2),0)</f>
        <v>1.0001804945413477</v>
      </c>
      <c r="CI338" s="197" t="str">
        <f>IF(CH338&lt;=SMALL(CH$3:CH$1130,1),"MAS PARECIDO","NO")</f>
        <v>NO</v>
      </c>
      <c r="CJ338" s="197" t="str">
        <f>IF(CH338&lt;=SMALL(CH$3:CH$1130,5),"SIMILAR","NO")</f>
        <v>NO</v>
      </c>
      <c r="CK338" s="197" t="str">
        <f t="shared" si="340"/>
        <v>N/A</v>
      </c>
      <c r="CL338" s="197">
        <f t="shared" si="341"/>
        <v>0</v>
      </c>
      <c r="CM338" s="198">
        <f t="shared" si="342"/>
        <v>0</v>
      </c>
      <c r="CN338" s="199">
        <f>IFERROR(SQRT(($E338-$E$1136)^2+($AG338-$AG$1136)^2),0)</f>
        <v>1.9000570017100513E-2</v>
      </c>
      <c r="CO338" s="197" t="str">
        <f>IF(CN338&lt;=SMALL(CN$3:CN$1130,1),"MAS PARECIDO","NO")</f>
        <v>NO</v>
      </c>
      <c r="CP338" s="197" t="str">
        <f>IF(CN338&lt;=SMALL(CN$3:CN$1130,5),"SIMILAR","NO")</f>
        <v>NO</v>
      </c>
      <c r="CQ338" s="197" t="str">
        <f t="shared" si="343"/>
        <v>N/A</v>
      </c>
      <c r="CR338" s="197">
        <f t="shared" si="344"/>
        <v>0</v>
      </c>
      <c r="CS338" s="198">
        <f t="shared" si="345"/>
        <v>0</v>
      </c>
      <c r="CT338" s="199">
        <f>IFERROR(SQRT(($E338-$E$1136)^2+($AJ338-$AJ$1136)^2),0)</f>
        <v>1.9000570017100513E-2</v>
      </c>
      <c r="CU338" s="197" t="str">
        <f>IF(CT338&lt;=SMALL(CT$3:CT$1130,1),"MAS PARECIDO","NO")</f>
        <v>NO</v>
      </c>
      <c r="CV338" s="197" t="str">
        <f>IF(CT338&lt;=SMALL(CT$3:CT$1130,5),"SIMILAR","NO")</f>
        <v>NO</v>
      </c>
      <c r="CW338" s="197" t="str">
        <f t="shared" si="346"/>
        <v>N/A</v>
      </c>
      <c r="CX338" s="197">
        <f t="shared" si="347"/>
        <v>0</v>
      </c>
      <c r="CY338" s="198">
        <f t="shared" si="348"/>
        <v>0</v>
      </c>
      <c r="CZ338" s="2" t="s">
        <v>1906</v>
      </c>
      <c r="DA338" s="2" t="s">
        <v>1907</v>
      </c>
      <c r="DB338" s="2">
        <v>0</v>
      </c>
      <c r="DC338" s="2" t="s">
        <v>189</v>
      </c>
    </row>
    <row r="339" spans="1:107">
      <c r="A339" s="24" t="s">
        <v>590</v>
      </c>
      <c r="B339" s="46">
        <v>160835</v>
      </c>
      <c r="C339" s="190">
        <f>(B339-$B$1132)/($B$1133-$B$1132)</f>
        <v>0.18273679776530916</v>
      </c>
      <c r="D339" s="46">
        <v>25000</v>
      </c>
      <c r="E339" s="190">
        <f>(D339-$D$1132)/($D$1133-$D$1132)</f>
        <v>4.9971499144974348E-2</v>
      </c>
      <c r="F339" s="46" t="s">
        <v>191</v>
      </c>
      <c r="G339" s="192">
        <f>VLOOKUP(F339,'DATOS DE SOPORTE'!$Y$5:$Z$8,2,FALSE)</f>
        <v>1</v>
      </c>
      <c r="H339" s="190">
        <f>(G339-$G$1132)/($G$1133-$G$1132)</f>
        <v>0</v>
      </c>
      <c r="I339" s="50">
        <v>0</v>
      </c>
      <c r="J339" s="200">
        <f t="shared" si="308"/>
        <v>0</v>
      </c>
      <c r="K339" s="190">
        <f>(J339-$J$1132)/($J$1133-$J$1132)</f>
        <v>0</v>
      </c>
      <c r="L339" s="193" t="str">
        <f t="shared" si="309"/>
        <v>NO</v>
      </c>
      <c r="M339" s="46" t="s">
        <v>192</v>
      </c>
      <c r="N339" s="192">
        <f t="shared" si="310"/>
        <v>2</v>
      </c>
      <c r="O339" s="190">
        <f>(N339-N$1132)/(N$1133-N$1132)</f>
        <v>1</v>
      </c>
      <c r="P339" s="46" t="s">
        <v>193</v>
      </c>
      <c r="Q339" s="192">
        <f t="shared" si="311"/>
        <v>2</v>
      </c>
      <c r="R339" s="190">
        <f>(Q339-Q$1132)/(Q$1133-Q$1132)</f>
        <v>0.5</v>
      </c>
      <c r="S339" s="46" t="s">
        <v>194</v>
      </c>
      <c r="T339" s="192">
        <f t="shared" si="312"/>
        <v>1</v>
      </c>
      <c r="U339" s="190">
        <f>(T339-T$1132)/(T$1133-T$1132)</f>
        <v>0</v>
      </c>
      <c r="V339" s="46" t="s">
        <v>62</v>
      </c>
      <c r="W339" s="194">
        <f>VLOOKUP(V339,'DATOS DE SOPORTE'!$S$5:$T$10,2,FALSE)</f>
        <v>1</v>
      </c>
      <c r="X339" s="201">
        <f>(W339-W$1132)/(W$1133-W$1132)</f>
        <v>0</v>
      </c>
      <c r="Y339" s="46" t="s">
        <v>188</v>
      </c>
      <c r="Z339" s="194">
        <f t="shared" si="313"/>
        <v>1</v>
      </c>
      <c r="AA339" s="201">
        <f>(Z339-Z$1132)/(Z$1133-Z$1132)</f>
        <v>0</v>
      </c>
      <c r="AB339" s="46" t="s">
        <v>136</v>
      </c>
      <c r="AC339" s="194">
        <f t="shared" si="314"/>
        <v>2</v>
      </c>
      <c r="AD339" s="201">
        <f>(AC339-AC$1132)/(AC$1133-AC$1132)</f>
        <v>1</v>
      </c>
      <c r="AE339" s="46" t="s">
        <v>188</v>
      </c>
      <c r="AF339" s="194">
        <f t="shared" si="315"/>
        <v>1</v>
      </c>
      <c r="AG339" s="201">
        <f>(AF339-AF$1132)/(AF$1133-AF$1132)</f>
        <v>0</v>
      </c>
      <c r="AH339" s="24" t="s">
        <v>67</v>
      </c>
      <c r="AI339" s="194">
        <f>VLOOKUP(AH339,'DATOS DE SOPORTE'!$V$5:$W$8,2,FALSE)</f>
        <v>1</v>
      </c>
      <c r="AJ339" s="201">
        <f>(AI339-AI$1132)/(AI$1133-AI$1132)</f>
        <v>0</v>
      </c>
      <c r="AK339" s="58" t="str">
        <f t="shared" si="307"/>
        <v>Regular</v>
      </c>
      <c r="AL339" s="196">
        <f>IFERROR(SQRT(($E339-$E$1136)^2+($C339-$C$1136)^2),0)</f>
        <v>5.4790597183655039E-2</v>
      </c>
      <c r="AM339" s="197" t="str">
        <f>IF(AL339&lt;=SMALL($AL$3:$AL$1130,1),"MAS PARECIDO","NO")</f>
        <v>NO</v>
      </c>
      <c r="AN339" s="197" t="str">
        <f>IF(AL339&lt;=SMALL($AL$3:$AL$1130,5),"SIMILAR","NO")</f>
        <v>NO</v>
      </c>
      <c r="AO339" s="197" t="str">
        <f t="shared" si="316"/>
        <v>N/A</v>
      </c>
      <c r="AP339" s="197">
        <f t="shared" si="317"/>
        <v>0</v>
      </c>
      <c r="AQ339" s="198">
        <f t="shared" si="318"/>
        <v>0</v>
      </c>
      <c r="AR339" s="196">
        <f>IFERROR(SQRT(($E339-$E$1136)^2+($H339-$H$1136)^2),0)</f>
        <v>0.33706269612323075</v>
      </c>
      <c r="AS339" s="197" t="str">
        <f>IF(AR339&lt;=SMALL(AR$3:AR$1130,1),"MAS PARECIDO","NO")</f>
        <v>NO</v>
      </c>
      <c r="AT339" s="197" t="str">
        <f>IF(AR339&lt;=SMALL(AR$3:AR$1130,5),"SIMILAR","NO")</f>
        <v>NO</v>
      </c>
      <c r="AU339" s="197" t="str">
        <f t="shared" si="319"/>
        <v>N/A</v>
      </c>
      <c r="AV339" s="197">
        <f t="shared" si="320"/>
        <v>0</v>
      </c>
      <c r="AW339" s="198">
        <f t="shared" si="321"/>
        <v>0</v>
      </c>
      <c r="AX339" s="199">
        <f>IFERROR(SQRT(($E339-$E$1136)^2+($K339-$K$1136)^2),0)</f>
        <v>0.20615564510037138</v>
      </c>
      <c r="AY339" s="197" t="str">
        <f>IF(AX339&lt;=SMALL(AX$3:AX$1130,1),"MAS PARECIDO","NO")</f>
        <v>NO</v>
      </c>
      <c r="AZ339" s="197" t="str">
        <f>IF(AX339&lt;=SMALL(AX$3:AX$1130,5),"SIMILAR","NO")</f>
        <v>NO</v>
      </c>
      <c r="BA339" s="197" t="str">
        <f t="shared" si="322"/>
        <v>N/A</v>
      </c>
      <c r="BB339" s="197">
        <f t="shared" si="323"/>
        <v>0</v>
      </c>
      <c r="BC339" s="198">
        <f t="shared" si="324"/>
        <v>0</v>
      </c>
      <c r="BD339" s="196">
        <f>IFERROR(SQRT(($E339-$E$1136)^2+($O339-$O$1136)^2),0)</f>
        <v>5.0001500045001347E-2</v>
      </c>
      <c r="BE339" s="197" t="str">
        <f>IF(BD339&lt;=SMALL(BD$3:BD$1130,1),"MAS PARECIDO","NO")</f>
        <v>NO</v>
      </c>
      <c r="BF339" s="197" t="str">
        <f>IF(BD339&lt;=SMALL(BD$3:BD$1130,5),"SIMILAR","NO")</f>
        <v>NO</v>
      </c>
      <c r="BG339" s="197" t="str">
        <f t="shared" si="325"/>
        <v>N/A</v>
      </c>
      <c r="BH339" s="197">
        <f t="shared" si="326"/>
        <v>0</v>
      </c>
      <c r="BI339" s="198">
        <f t="shared" si="327"/>
        <v>0</v>
      </c>
      <c r="BJ339" s="199">
        <f>IFERROR(SQRT(($E339-$E$1136)^2+($R339-$R$1136)^2),0)</f>
        <v>5.0001500045001347E-2</v>
      </c>
      <c r="BK339" s="197" t="str">
        <f>IF(BJ339&lt;=SMALL(BJ$3:BJ$1130,1),"MAS PARECIDO","NO")</f>
        <v>NO</v>
      </c>
      <c r="BL339" s="197" t="str">
        <f>IF(BJ339&lt;=SMALL(BJ$3:BJ$1130,5),"SIMILAR","NO")</f>
        <v>NO</v>
      </c>
      <c r="BM339" s="197" t="str">
        <f t="shared" si="328"/>
        <v>N/A</v>
      </c>
      <c r="BN339" s="197">
        <f t="shared" si="329"/>
        <v>0</v>
      </c>
      <c r="BO339" s="198">
        <f t="shared" si="330"/>
        <v>0</v>
      </c>
      <c r="BP339" s="199">
        <f>IFERROR(SQRT(($E339-$E$1136)^2+($U339-$U$1136)^2),0)</f>
        <v>5.0001500045001347E-2</v>
      </c>
      <c r="BQ339" s="197" t="str">
        <f>IF(BP339&lt;=SMALL(BP$3:BP$1130,1),"MAS PARECIDO","NO")</f>
        <v>NO</v>
      </c>
      <c r="BR339" s="197" t="str">
        <f>IF(BP339&lt;=SMALL(BP$3:BP$1130,5),"SIMILAR","NO")</f>
        <v>NO</v>
      </c>
      <c r="BS339" s="197" t="str">
        <f t="shared" si="331"/>
        <v>N/A</v>
      </c>
      <c r="BT339" s="197">
        <f t="shared" si="332"/>
        <v>0</v>
      </c>
      <c r="BU339" s="198">
        <f t="shared" si="333"/>
        <v>0</v>
      </c>
      <c r="BV339" s="199">
        <f>IFERROR(SQRT(($E339-$E$1136)^2+($X339-$X$1136)^2),0)</f>
        <v>5.0001500045001347E-2</v>
      </c>
      <c r="BW339" s="197" t="str">
        <f>IF(BV339&lt;=SMALL(BV$3:BV$1130,1),"MAS PARECIDO","NO")</f>
        <v>NO</v>
      </c>
      <c r="BX339" s="197" t="str">
        <f>IF(BV339&lt;=SMALL(BV$3:BV$1130,5),"SIMILAR","NO")</f>
        <v>NO</v>
      </c>
      <c r="BY339" s="197" t="str">
        <f t="shared" si="334"/>
        <v>N/A</v>
      </c>
      <c r="BZ339" s="197">
        <f t="shared" si="335"/>
        <v>0</v>
      </c>
      <c r="CA339" s="198">
        <f t="shared" si="336"/>
        <v>0</v>
      </c>
      <c r="CB339" s="199">
        <f>IFERROR(SQRT(($E339-$E$1136)^2+($AA339-$AA$1136)^2),0)</f>
        <v>5.0001500045001347E-2</v>
      </c>
      <c r="CC339" s="197" t="str">
        <f>IF(CB339&lt;=SMALL(CB$3:CB$1130,1),"MAS PARECIDO","NO")</f>
        <v>NO</v>
      </c>
      <c r="CD339" s="197" t="str">
        <f>IF(CB339&lt;=SMALL(CB$3:CB$1130,5),"SIMILAR","NO")</f>
        <v>NO</v>
      </c>
      <c r="CE339" s="197" t="str">
        <f t="shared" si="337"/>
        <v>N/A</v>
      </c>
      <c r="CF339" s="197">
        <f t="shared" si="338"/>
        <v>0</v>
      </c>
      <c r="CG339" s="198">
        <f t="shared" si="339"/>
        <v>0</v>
      </c>
      <c r="CH339" s="199">
        <f>IFERROR(SQRT(($E339-$E$1136)^2+($AD339-$AD$1136)^2),0)</f>
        <v>5.0001500045001347E-2</v>
      </c>
      <c r="CI339" s="197" t="str">
        <f>IF(CH339&lt;=SMALL(CH$3:CH$1130,1),"MAS PARECIDO","NO")</f>
        <v>NO</v>
      </c>
      <c r="CJ339" s="197" t="str">
        <f>IF(CH339&lt;=SMALL(CH$3:CH$1130,5),"SIMILAR","NO")</f>
        <v>NO</v>
      </c>
      <c r="CK339" s="197" t="str">
        <f t="shared" si="340"/>
        <v>N/A</v>
      </c>
      <c r="CL339" s="197">
        <f t="shared" si="341"/>
        <v>0</v>
      </c>
      <c r="CM339" s="198">
        <f t="shared" si="342"/>
        <v>0</v>
      </c>
      <c r="CN339" s="199">
        <f>IFERROR(SQRT(($E339-$E$1136)^2+($AG339-$AG$1136)^2),0)</f>
        <v>1.0012492946348328</v>
      </c>
      <c r="CO339" s="197" t="str">
        <f>IF(CN339&lt;=SMALL(CN$3:CN$1130,1),"MAS PARECIDO","NO")</f>
        <v>NO</v>
      </c>
      <c r="CP339" s="197" t="str">
        <f>IF(CN339&lt;=SMALL(CN$3:CN$1130,5),"SIMILAR","NO")</f>
        <v>NO</v>
      </c>
      <c r="CQ339" s="197" t="str">
        <f t="shared" si="343"/>
        <v>N/A</v>
      </c>
      <c r="CR339" s="197">
        <f t="shared" si="344"/>
        <v>0</v>
      </c>
      <c r="CS339" s="198">
        <f t="shared" si="345"/>
        <v>0</v>
      </c>
      <c r="CT339" s="199">
        <f>IFERROR(SQRT(($E339-$E$1136)^2+($AJ339-$AJ$1136)^2),0)</f>
        <v>5.0001500045001347E-2</v>
      </c>
      <c r="CU339" s="197" t="str">
        <f>IF(CT339&lt;=SMALL(CT$3:CT$1130,1),"MAS PARECIDO","NO")</f>
        <v>NO</v>
      </c>
      <c r="CV339" s="197" t="str">
        <f>IF(CT339&lt;=SMALL(CT$3:CT$1130,5),"SIMILAR","NO")</f>
        <v>NO</v>
      </c>
      <c r="CW339" s="197" t="str">
        <f t="shared" si="346"/>
        <v>N/A</v>
      </c>
      <c r="CX339" s="197">
        <f t="shared" si="347"/>
        <v>0</v>
      </c>
      <c r="CY339" s="198">
        <f t="shared" si="348"/>
        <v>0</v>
      </c>
      <c r="CZ339" s="2" t="s">
        <v>1908</v>
      </c>
      <c r="DA339" s="2" t="s">
        <v>1909</v>
      </c>
      <c r="DB339" s="2">
        <v>1</v>
      </c>
      <c r="DC339" s="2" t="s">
        <v>346</v>
      </c>
    </row>
    <row r="340" spans="1:107">
      <c r="A340" s="24" t="s">
        <v>591</v>
      </c>
      <c r="B340" s="46">
        <v>43899</v>
      </c>
      <c r="C340" s="190">
        <f>(B340-$B$1132)/($B$1133-$B$1132)</f>
        <v>4.6048763014548147E-2</v>
      </c>
      <c r="D340" s="46">
        <v>2000</v>
      </c>
      <c r="E340" s="190">
        <f>(D340-$D$1132)/($D$1133-$D$1132)</f>
        <v>3.9701191035731069E-3</v>
      </c>
      <c r="F340" s="46" t="s">
        <v>203</v>
      </c>
      <c r="G340" s="192">
        <f>VLOOKUP(F340,'DATOS DE SOPORTE'!$Y$5:$Z$8,2,FALSE)</f>
        <v>3</v>
      </c>
      <c r="H340" s="190">
        <f>(G340-$G$1132)/($G$1133-$G$1132)</f>
        <v>0.66666666666666663</v>
      </c>
      <c r="I340" s="50">
        <v>1</v>
      </c>
      <c r="J340" s="200">
        <f t="shared" si="308"/>
        <v>1</v>
      </c>
      <c r="K340" s="190">
        <f>(J340-$J$1132)/($J$1133-$J$1132)</f>
        <v>0.2</v>
      </c>
      <c r="L340" s="193" t="str">
        <f t="shared" si="309"/>
        <v>SI</v>
      </c>
      <c r="M340" s="46" t="s">
        <v>192</v>
      </c>
      <c r="N340" s="192">
        <f t="shared" si="310"/>
        <v>2</v>
      </c>
      <c r="O340" s="190">
        <f>(N340-N$1132)/(N$1133-N$1132)</f>
        <v>1</v>
      </c>
      <c r="P340" s="46" t="s">
        <v>193</v>
      </c>
      <c r="Q340" s="192">
        <f t="shared" si="311"/>
        <v>2</v>
      </c>
      <c r="R340" s="190">
        <f>(Q340-Q$1132)/(Q$1133-Q$1132)</f>
        <v>0.5</v>
      </c>
      <c r="S340" s="46" t="s">
        <v>60</v>
      </c>
      <c r="T340" s="192">
        <f t="shared" si="312"/>
        <v>2</v>
      </c>
      <c r="U340" s="190">
        <f>(T340-T$1132)/(T$1133-T$1132)</f>
        <v>1</v>
      </c>
      <c r="V340" s="46" t="s">
        <v>62</v>
      </c>
      <c r="W340" s="194">
        <f>VLOOKUP(V340,'DATOS DE SOPORTE'!$S$5:$T$10,2,FALSE)</f>
        <v>1</v>
      </c>
      <c r="X340" s="201">
        <f>(W340-W$1132)/(W$1133-W$1132)</f>
        <v>0</v>
      </c>
      <c r="Y340" s="46" t="s">
        <v>136</v>
      </c>
      <c r="Z340" s="194">
        <f t="shared" si="313"/>
        <v>2</v>
      </c>
      <c r="AA340" s="201">
        <f>(Z340-Z$1132)/(Z$1133-Z$1132)</f>
        <v>1</v>
      </c>
      <c r="AB340" s="46" t="s">
        <v>136</v>
      </c>
      <c r="AC340" s="194">
        <f t="shared" si="314"/>
        <v>2</v>
      </c>
      <c r="AD340" s="201">
        <f>(AC340-AC$1132)/(AC$1133-AC$1132)</f>
        <v>1</v>
      </c>
      <c r="AE340" s="46" t="s">
        <v>188</v>
      </c>
      <c r="AF340" s="194">
        <f t="shared" si="315"/>
        <v>1</v>
      </c>
      <c r="AG340" s="201">
        <f>(AF340-AF$1132)/(AF$1133-AF$1132)</f>
        <v>0</v>
      </c>
      <c r="AH340" s="24" t="s">
        <v>67</v>
      </c>
      <c r="AI340" s="194">
        <f>VLOOKUP(AH340,'DATOS DE SOPORTE'!$V$5:$W$8,2,FALSE)</f>
        <v>1</v>
      </c>
      <c r="AJ340" s="201">
        <f>(AI340-AI$1132)/(AI$1133-AI$1132)</f>
        <v>0</v>
      </c>
      <c r="AK340" s="58" t="str">
        <f t="shared" si="307"/>
        <v>Bueno</v>
      </c>
      <c r="AL340" s="196">
        <f>IFERROR(SQRT(($E340-$E$1136)^2+($C340-$C$1136)^2),0)</f>
        <v>0.15914053735130659</v>
      </c>
      <c r="AM340" s="197" t="str">
        <f>IF(AL340&lt;=SMALL($AL$3:$AL$1130,1),"MAS PARECIDO","NO")</f>
        <v>NO</v>
      </c>
      <c r="AN340" s="197" t="str">
        <f>IF(AL340&lt;=SMALL($AL$3:$AL$1130,5),"SIMILAR","NO")</f>
        <v>NO</v>
      </c>
      <c r="AO340" s="197" t="str">
        <f t="shared" si="316"/>
        <v>N/A</v>
      </c>
      <c r="AP340" s="197">
        <f t="shared" si="317"/>
        <v>0</v>
      </c>
      <c r="AQ340" s="198">
        <f t="shared" si="318"/>
        <v>0</v>
      </c>
      <c r="AR340" s="196">
        <f>IFERROR(SQRT(($E340-$E$1136)^2+($H340-$H$1136)^2),0)</f>
        <v>0.33335733390935662</v>
      </c>
      <c r="AS340" s="197" t="str">
        <f>IF(AR340&lt;=SMALL(AR$3:AR$1130,1),"MAS PARECIDO","NO")</f>
        <v>NO</v>
      </c>
      <c r="AT340" s="197" t="str">
        <f>IF(AR340&lt;=SMALL(AR$3:AR$1130,5),"SIMILAR","NO")</f>
        <v>NO</v>
      </c>
      <c r="AU340" s="197" t="str">
        <f t="shared" si="319"/>
        <v>N/A</v>
      </c>
      <c r="AV340" s="197">
        <f t="shared" si="320"/>
        <v>0</v>
      </c>
      <c r="AW340" s="198">
        <f t="shared" si="321"/>
        <v>0</v>
      </c>
      <c r="AX340" s="199">
        <f>IFERROR(SQRT(($E340-$E$1136)^2+($K340-$K$1136)^2),0)</f>
        <v>4.0001200036001074E-3</v>
      </c>
      <c r="AY340" s="197" t="str">
        <f>IF(AX340&lt;=SMALL(AX$3:AX$1130,1),"MAS PARECIDO","NO")</f>
        <v>NO</v>
      </c>
      <c r="AZ340" s="197" t="str">
        <f>IF(AX340&lt;=SMALL(AX$3:AX$1130,5),"SIMILAR","NO")</f>
        <v>NO</v>
      </c>
      <c r="BA340" s="197" t="str">
        <f t="shared" si="322"/>
        <v>N/A</v>
      </c>
      <c r="BB340" s="197">
        <f t="shared" si="323"/>
        <v>0</v>
      </c>
      <c r="BC340" s="198">
        <f t="shared" si="324"/>
        <v>0</v>
      </c>
      <c r="BD340" s="196">
        <f>IFERROR(SQRT(($E340-$E$1136)^2+($O340-$O$1136)^2),0)</f>
        <v>4.0001200036001074E-3</v>
      </c>
      <c r="BE340" s="197" t="str">
        <f>IF(BD340&lt;=SMALL(BD$3:BD$1130,1),"MAS PARECIDO","NO")</f>
        <v>NO</v>
      </c>
      <c r="BF340" s="197" t="str">
        <f>IF(BD340&lt;=SMALL(BD$3:BD$1130,5),"SIMILAR","NO")</f>
        <v>NO</v>
      </c>
      <c r="BG340" s="197" t="str">
        <f t="shared" si="325"/>
        <v>N/A</v>
      </c>
      <c r="BH340" s="197">
        <f t="shared" si="326"/>
        <v>0</v>
      </c>
      <c r="BI340" s="198">
        <f t="shared" si="327"/>
        <v>0</v>
      </c>
      <c r="BJ340" s="199">
        <f>IFERROR(SQRT(($E340-$E$1136)^2+($R340-$R$1136)^2),0)</f>
        <v>4.0001200036001074E-3</v>
      </c>
      <c r="BK340" s="197" t="str">
        <f>IF(BJ340&lt;=SMALL(BJ$3:BJ$1130,1),"MAS PARECIDO","NO")</f>
        <v>NO</v>
      </c>
      <c r="BL340" s="197" t="str">
        <f>IF(BJ340&lt;=SMALL(BJ$3:BJ$1130,5),"SIMILAR","NO")</f>
        <v>NO</v>
      </c>
      <c r="BM340" s="197" t="str">
        <f t="shared" si="328"/>
        <v>N/A</v>
      </c>
      <c r="BN340" s="197">
        <f t="shared" si="329"/>
        <v>0</v>
      </c>
      <c r="BO340" s="198">
        <f t="shared" si="330"/>
        <v>0</v>
      </c>
      <c r="BP340" s="199">
        <f>IFERROR(SQRT(($E340-$E$1136)^2+($U340-$U$1136)^2),0)</f>
        <v>1.0000080004480181</v>
      </c>
      <c r="BQ340" s="197" t="str">
        <f>IF(BP340&lt;=SMALL(BP$3:BP$1130,1),"MAS PARECIDO","NO")</f>
        <v>NO</v>
      </c>
      <c r="BR340" s="197" t="str">
        <f>IF(BP340&lt;=SMALL(BP$3:BP$1130,5),"SIMILAR","NO")</f>
        <v>NO</v>
      </c>
      <c r="BS340" s="197" t="str">
        <f t="shared" si="331"/>
        <v>N/A</v>
      </c>
      <c r="BT340" s="197">
        <f t="shared" si="332"/>
        <v>0</v>
      </c>
      <c r="BU340" s="198">
        <f t="shared" si="333"/>
        <v>0</v>
      </c>
      <c r="BV340" s="199">
        <f>IFERROR(SQRT(($E340-$E$1136)^2+($X340-$X$1136)^2),0)</f>
        <v>4.0001200036001074E-3</v>
      </c>
      <c r="BW340" s="197" t="str">
        <f>IF(BV340&lt;=SMALL(BV$3:BV$1130,1),"MAS PARECIDO","NO")</f>
        <v>NO</v>
      </c>
      <c r="BX340" s="197" t="str">
        <f>IF(BV340&lt;=SMALL(BV$3:BV$1130,5),"SIMILAR","NO")</f>
        <v>NO</v>
      </c>
      <c r="BY340" s="197" t="str">
        <f t="shared" si="334"/>
        <v>N/A</v>
      </c>
      <c r="BZ340" s="197">
        <f t="shared" si="335"/>
        <v>0</v>
      </c>
      <c r="CA340" s="198">
        <f t="shared" si="336"/>
        <v>0</v>
      </c>
      <c r="CB340" s="199">
        <f>IFERROR(SQRT(($E340-$E$1136)^2+($AA340-$AA$1136)^2),0)</f>
        <v>1.0000080004480181</v>
      </c>
      <c r="CC340" s="197" t="str">
        <f>IF(CB340&lt;=SMALL(CB$3:CB$1130,1),"MAS PARECIDO","NO")</f>
        <v>NO</v>
      </c>
      <c r="CD340" s="197" t="str">
        <f>IF(CB340&lt;=SMALL(CB$3:CB$1130,5),"SIMILAR","NO")</f>
        <v>NO</v>
      </c>
      <c r="CE340" s="197" t="str">
        <f t="shared" si="337"/>
        <v>N/A</v>
      </c>
      <c r="CF340" s="197">
        <f t="shared" si="338"/>
        <v>0</v>
      </c>
      <c r="CG340" s="198">
        <f t="shared" si="339"/>
        <v>0</v>
      </c>
      <c r="CH340" s="199">
        <f>IFERROR(SQRT(($E340-$E$1136)^2+($AD340-$AD$1136)^2),0)</f>
        <v>4.0001200036001074E-3</v>
      </c>
      <c r="CI340" s="197" t="str">
        <f>IF(CH340&lt;=SMALL(CH$3:CH$1130,1),"MAS PARECIDO","NO")</f>
        <v>NO</v>
      </c>
      <c r="CJ340" s="197" t="str">
        <f>IF(CH340&lt;=SMALL(CH$3:CH$1130,5),"SIMILAR","NO")</f>
        <v>NO</v>
      </c>
      <c r="CK340" s="197" t="str">
        <f t="shared" si="340"/>
        <v>N/A</v>
      </c>
      <c r="CL340" s="197">
        <f t="shared" si="341"/>
        <v>0</v>
      </c>
      <c r="CM340" s="198">
        <f t="shared" si="342"/>
        <v>0</v>
      </c>
      <c r="CN340" s="199">
        <f>IFERROR(SQRT(($E340-$E$1136)^2+($AG340-$AG$1136)^2),0)</f>
        <v>1.0000080004480181</v>
      </c>
      <c r="CO340" s="197" t="str">
        <f>IF(CN340&lt;=SMALL(CN$3:CN$1130,1),"MAS PARECIDO","NO")</f>
        <v>NO</v>
      </c>
      <c r="CP340" s="197" t="str">
        <f>IF(CN340&lt;=SMALL(CN$3:CN$1130,5),"SIMILAR","NO")</f>
        <v>NO</v>
      </c>
      <c r="CQ340" s="197" t="str">
        <f t="shared" si="343"/>
        <v>N/A</v>
      </c>
      <c r="CR340" s="197">
        <f t="shared" si="344"/>
        <v>0</v>
      </c>
      <c r="CS340" s="198">
        <f t="shared" si="345"/>
        <v>0</v>
      </c>
      <c r="CT340" s="199">
        <f>IFERROR(SQRT(($E340-$E$1136)^2+($AJ340-$AJ$1136)^2),0)</f>
        <v>4.0001200036001074E-3</v>
      </c>
      <c r="CU340" s="197" t="str">
        <f>IF(CT340&lt;=SMALL(CT$3:CT$1130,1),"MAS PARECIDO","NO")</f>
        <v>NO</v>
      </c>
      <c r="CV340" s="197" t="str">
        <f>IF(CT340&lt;=SMALL(CT$3:CT$1130,5),"SIMILAR","NO")</f>
        <v>NO</v>
      </c>
      <c r="CW340" s="197" t="str">
        <f t="shared" si="346"/>
        <v>N/A</v>
      </c>
      <c r="CX340" s="197">
        <f t="shared" si="347"/>
        <v>0</v>
      </c>
      <c r="CY340" s="198">
        <f t="shared" si="348"/>
        <v>0</v>
      </c>
      <c r="CZ340" s="2" t="s">
        <v>1910</v>
      </c>
      <c r="DA340" s="2" t="s">
        <v>1911</v>
      </c>
      <c r="DB340" s="2">
        <v>0</v>
      </c>
      <c r="DC340" s="2" t="s">
        <v>189</v>
      </c>
    </row>
    <row r="341" spans="1:107">
      <c r="A341" s="24" t="s">
        <v>592</v>
      </c>
      <c r="B341" s="46">
        <v>23000</v>
      </c>
      <c r="C341" s="190">
        <f>(B341-$B$1132)/($B$1133-$B$1132)</f>
        <v>2.1619645905564134E-2</v>
      </c>
      <c r="D341" s="46">
        <v>11000</v>
      </c>
      <c r="E341" s="190">
        <f>(D341-$D$1132)/($D$1133-$D$1132)</f>
        <v>2.1970659119773594E-2</v>
      </c>
      <c r="F341" s="46" t="s">
        <v>53</v>
      </c>
      <c r="G341" s="192">
        <f>VLOOKUP(F341,'DATOS DE SOPORTE'!$Y$5:$Z$8,2,FALSE)</f>
        <v>2</v>
      </c>
      <c r="H341" s="190">
        <f>(G341-$G$1132)/($G$1133-$G$1132)</f>
        <v>0.33333333333333331</v>
      </c>
      <c r="I341" s="50">
        <v>0</v>
      </c>
      <c r="J341" s="200">
        <f t="shared" si="308"/>
        <v>0</v>
      </c>
      <c r="K341" s="190">
        <f>(J341-$J$1132)/($J$1133-$J$1132)</f>
        <v>0</v>
      </c>
      <c r="L341" s="193" t="str">
        <f t="shared" si="309"/>
        <v>NO</v>
      </c>
      <c r="M341" s="46" t="s">
        <v>192</v>
      </c>
      <c r="N341" s="192">
        <f t="shared" si="310"/>
        <v>2</v>
      </c>
      <c r="O341" s="190">
        <f>(N341-N$1132)/(N$1133-N$1132)</f>
        <v>1</v>
      </c>
      <c r="P341" s="46" t="s">
        <v>58</v>
      </c>
      <c r="Q341" s="192">
        <f t="shared" si="311"/>
        <v>3</v>
      </c>
      <c r="R341" s="190">
        <f>(Q341-Q$1132)/(Q$1133-Q$1132)</f>
        <v>1</v>
      </c>
      <c r="S341" s="46" t="s">
        <v>194</v>
      </c>
      <c r="T341" s="192">
        <f t="shared" si="312"/>
        <v>1</v>
      </c>
      <c r="U341" s="190">
        <f>(T341-T$1132)/(T$1133-T$1132)</f>
        <v>0</v>
      </c>
      <c r="V341" s="46" t="s">
        <v>212</v>
      </c>
      <c r="W341" s="194">
        <f>VLOOKUP(V341,'DATOS DE SOPORTE'!$S$5:$T$10,2,FALSE)</f>
        <v>3</v>
      </c>
      <c r="X341" s="201">
        <f>(W341-W$1132)/(W$1133-W$1132)</f>
        <v>0.4</v>
      </c>
      <c r="Y341" s="46" t="s">
        <v>188</v>
      </c>
      <c r="Z341" s="194">
        <f t="shared" si="313"/>
        <v>1</v>
      </c>
      <c r="AA341" s="201">
        <f>(Z341-Z$1132)/(Z$1133-Z$1132)</f>
        <v>0</v>
      </c>
      <c r="AB341" s="46" t="s">
        <v>188</v>
      </c>
      <c r="AC341" s="194">
        <f t="shared" si="314"/>
        <v>1</v>
      </c>
      <c r="AD341" s="201">
        <f>(AC341-AC$1132)/(AC$1133-AC$1132)</f>
        <v>0</v>
      </c>
      <c r="AE341" s="46" t="s">
        <v>136</v>
      </c>
      <c r="AF341" s="194">
        <f t="shared" si="315"/>
        <v>2</v>
      </c>
      <c r="AG341" s="201">
        <f>(AF341-AF$1132)/(AF$1133-AF$1132)</f>
        <v>1</v>
      </c>
      <c r="AH341" s="24" t="s">
        <v>199</v>
      </c>
      <c r="AI341" s="194">
        <f>VLOOKUP(AH341,'DATOS DE SOPORTE'!$V$5:$W$8,2,FALSE)</f>
        <v>2</v>
      </c>
      <c r="AJ341" s="201">
        <f>(AI341-AI$1132)/(AI$1133-AI$1132)</f>
        <v>0.33333333333333331</v>
      </c>
      <c r="AK341" s="58" t="str">
        <f t="shared" si="307"/>
        <v>Bueno</v>
      </c>
      <c r="AL341" s="196">
        <f>IFERROR(SQRT(($E341-$E$1136)^2+($C341-$C$1136)^2),0)</f>
        <v>0.18483341007361884</v>
      </c>
      <c r="AM341" s="197" t="str">
        <f>IF(AL341&lt;=SMALL($AL$3:$AL$1130,1),"MAS PARECIDO","NO")</f>
        <v>NO</v>
      </c>
      <c r="AN341" s="197" t="str">
        <f>IF(AL341&lt;=SMALL($AL$3:$AL$1130,5),"SIMILAR","NO")</f>
        <v>NO</v>
      </c>
      <c r="AO341" s="197" t="str">
        <f t="shared" si="316"/>
        <v>N/A</v>
      </c>
      <c r="AP341" s="197">
        <f t="shared" si="317"/>
        <v>0</v>
      </c>
      <c r="AQ341" s="198">
        <f t="shared" si="318"/>
        <v>0</v>
      </c>
      <c r="AR341" s="196">
        <f>IFERROR(SQRT(($E341-$E$1136)^2+($H341-$H$1136)^2),0)</f>
        <v>2.2000660019800593E-2</v>
      </c>
      <c r="AS341" s="197" t="str">
        <f>IF(AR341&lt;=SMALL(AR$3:AR$1130,1),"MAS PARECIDO","NO")</f>
        <v>NO</v>
      </c>
      <c r="AT341" s="197" t="str">
        <f>IF(AR341&lt;=SMALL(AR$3:AR$1130,5),"SIMILAR","NO")</f>
        <v>NO</v>
      </c>
      <c r="AU341" s="197" t="str">
        <f t="shared" si="319"/>
        <v>N/A</v>
      </c>
      <c r="AV341" s="197">
        <f t="shared" si="320"/>
        <v>0</v>
      </c>
      <c r="AW341" s="198">
        <f t="shared" si="321"/>
        <v>0</v>
      </c>
      <c r="AX341" s="199">
        <f>IFERROR(SQRT(($E341-$E$1136)^2+($K341-$K$1136)^2),0)</f>
        <v>0.20120643389640119</v>
      </c>
      <c r="AY341" s="197" t="str">
        <f>IF(AX341&lt;=SMALL(AX$3:AX$1130,1),"MAS PARECIDO","NO")</f>
        <v>NO</v>
      </c>
      <c r="AZ341" s="197" t="str">
        <f>IF(AX341&lt;=SMALL(AX$3:AX$1130,5),"SIMILAR","NO")</f>
        <v>NO</v>
      </c>
      <c r="BA341" s="197" t="str">
        <f t="shared" si="322"/>
        <v>N/A</v>
      </c>
      <c r="BB341" s="197">
        <f t="shared" si="323"/>
        <v>0</v>
      </c>
      <c r="BC341" s="198">
        <f t="shared" si="324"/>
        <v>0</v>
      </c>
      <c r="BD341" s="196">
        <f>IFERROR(SQRT(($E341-$E$1136)^2+($O341-$O$1136)^2),0)</f>
        <v>2.2000660019800593E-2</v>
      </c>
      <c r="BE341" s="197" t="str">
        <f>IF(BD341&lt;=SMALL(BD$3:BD$1130,1),"MAS PARECIDO","NO")</f>
        <v>NO</v>
      </c>
      <c r="BF341" s="197" t="str">
        <f>IF(BD341&lt;=SMALL(BD$3:BD$1130,5),"SIMILAR","NO")</f>
        <v>NO</v>
      </c>
      <c r="BG341" s="197" t="str">
        <f t="shared" si="325"/>
        <v>N/A</v>
      </c>
      <c r="BH341" s="197">
        <f t="shared" si="326"/>
        <v>0</v>
      </c>
      <c r="BI341" s="198">
        <f t="shared" si="327"/>
        <v>0</v>
      </c>
      <c r="BJ341" s="199">
        <f>IFERROR(SQRT(($E341-$E$1136)^2+($R341-$R$1136)^2),0)</f>
        <v>0.50048379498372053</v>
      </c>
      <c r="BK341" s="197" t="str">
        <f>IF(BJ341&lt;=SMALL(BJ$3:BJ$1130,1),"MAS PARECIDO","NO")</f>
        <v>NO</v>
      </c>
      <c r="BL341" s="197" t="str">
        <f>IF(BJ341&lt;=SMALL(BJ$3:BJ$1130,5),"SIMILAR","NO")</f>
        <v>NO</v>
      </c>
      <c r="BM341" s="197" t="str">
        <f t="shared" si="328"/>
        <v>N/A</v>
      </c>
      <c r="BN341" s="197">
        <f t="shared" si="329"/>
        <v>0</v>
      </c>
      <c r="BO341" s="198">
        <f t="shared" si="330"/>
        <v>0</v>
      </c>
      <c r="BP341" s="199">
        <f>IFERROR(SQRT(($E341-$E$1136)^2+($U341-$U$1136)^2),0)</f>
        <v>2.2000660019800593E-2</v>
      </c>
      <c r="BQ341" s="197" t="str">
        <f>IF(BP341&lt;=SMALL(BP$3:BP$1130,1),"MAS PARECIDO","NO")</f>
        <v>NO</v>
      </c>
      <c r="BR341" s="197" t="str">
        <f>IF(BP341&lt;=SMALL(BP$3:BP$1130,5),"SIMILAR","NO")</f>
        <v>NO</v>
      </c>
      <c r="BS341" s="197" t="str">
        <f t="shared" si="331"/>
        <v>N/A</v>
      </c>
      <c r="BT341" s="197">
        <f t="shared" si="332"/>
        <v>0</v>
      </c>
      <c r="BU341" s="198">
        <f t="shared" si="333"/>
        <v>0</v>
      </c>
      <c r="BV341" s="199">
        <f>IFERROR(SQRT(($E341-$E$1136)^2+($X341-$X$1136)^2),0)</f>
        <v>0.40060457940631045</v>
      </c>
      <c r="BW341" s="197" t="str">
        <f>IF(BV341&lt;=SMALL(BV$3:BV$1130,1),"MAS PARECIDO","NO")</f>
        <v>NO</v>
      </c>
      <c r="BX341" s="197" t="str">
        <f>IF(BV341&lt;=SMALL(BV$3:BV$1130,5),"SIMILAR","NO")</f>
        <v>NO</v>
      </c>
      <c r="BY341" s="197" t="str">
        <f t="shared" si="334"/>
        <v>N/A</v>
      </c>
      <c r="BZ341" s="197">
        <f t="shared" si="335"/>
        <v>0</v>
      </c>
      <c r="CA341" s="198">
        <f t="shared" si="336"/>
        <v>0</v>
      </c>
      <c r="CB341" s="199">
        <f>IFERROR(SQRT(($E341-$E$1136)^2+($AA341-$AA$1136)^2),0)</f>
        <v>2.2000660019800593E-2</v>
      </c>
      <c r="CC341" s="197" t="str">
        <f>IF(CB341&lt;=SMALL(CB$3:CB$1130,1),"MAS PARECIDO","NO")</f>
        <v>NO</v>
      </c>
      <c r="CD341" s="197" t="str">
        <f>IF(CB341&lt;=SMALL(CB$3:CB$1130,5),"SIMILAR","NO")</f>
        <v>NO</v>
      </c>
      <c r="CE341" s="197" t="str">
        <f t="shared" si="337"/>
        <v>N/A</v>
      </c>
      <c r="CF341" s="197">
        <f t="shared" si="338"/>
        <v>0</v>
      </c>
      <c r="CG341" s="198">
        <f t="shared" si="339"/>
        <v>0</v>
      </c>
      <c r="CH341" s="199">
        <f>IFERROR(SQRT(($E341-$E$1136)^2+($AD341-$AD$1136)^2),0)</f>
        <v>1.0002419852422246</v>
      </c>
      <c r="CI341" s="197" t="str">
        <f>IF(CH341&lt;=SMALL(CH$3:CH$1130,1),"MAS PARECIDO","NO")</f>
        <v>NO</v>
      </c>
      <c r="CJ341" s="197" t="str">
        <f>IF(CH341&lt;=SMALL(CH$3:CH$1130,5),"SIMILAR","NO")</f>
        <v>NO</v>
      </c>
      <c r="CK341" s="197" t="str">
        <f t="shared" si="340"/>
        <v>N/A</v>
      </c>
      <c r="CL341" s="197">
        <f t="shared" si="341"/>
        <v>0</v>
      </c>
      <c r="CM341" s="198">
        <f t="shared" si="342"/>
        <v>0</v>
      </c>
      <c r="CN341" s="199">
        <f>IFERROR(SQRT(($E341-$E$1136)^2+($AG341-$AG$1136)^2),0)</f>
        <v>2.2000660019800593E-2</v>
      </c>
      <c r="CO341" s="197" t="str">
        <f>IF(CN341&lt;=SMALL(CN$3:CN$1130,1),"MAS PARECIDO","NO")</f>
        <v>NO</v>
      </c>
      <c r="CP341" s="197" t="str">
        <f>IF(CN341&lt;=SMALL(CN$3:CN$1130,5),"SIMILAR","NO")</f>
        <v>NO</v>
      </c>
      <c r="CQ341" s="197" t="str">
        <f t="shared" si="343"/>
        <v>N/A</v>
      </c>
      <c r="CR341" s="197">
        <f t="shared" si="344"/>
        <v>0</v>
      </c>
      <c r="CS341" s="198">
        <f t="shared" si="345"/>
        <v>0</v>
      </c>
      <c r="CT341" s="199">
        <f>IFERROR(SQRT(($E341-$E$1136)^2+($AJ341-$AJ$1136)^2),0)</f>
        <v>0.33405858790400517</v>
      </c>
      <c r="CU341" s="197" t="str">
        <f>IF(CT341&lt;=SMALL(CT$3:CT$1130,1),"MAS PARECIDO","NO")</f>
        <v>NO</v>
      </c>
      <c r="CV341" s="197" t="str">
        <f>IF(CT341&lt;=SMALL(CT$3:CT$1130,5),"SIMILAR","NO")</f>
        <v>NO</v>
      </c>
      <c r="CW341" s="197" t="str">
        <f t="shared" si="346"/>
        <v>N/A</v>
      </c>
      <c r="CX341" s="197">
        <f t="shared" si="347"/>
        <v>0</v>
      </c>
      <c r="CY341" s="198">
        <f t="shared" si="348"/>
        <v>0</v>
      </c>
      <c r="CZ341" s="2" t="s">
        <v>1912</v>
      </c>
      <c r="DA341" s="2" t="s">
        <v>1913</v>
      </c>
      <c r="DB341" s="2">
        <v>0</v>
      </c>
      <c r="DC341" s="2" t="s">
        <v>189</v>
      </c>
    </row>
    <row r="342" spans="1:107">
      <c r="A342" s="24" t="s">
        <v>593</v>
      </c>
      <c r="B342" s="46">
        <v>36869</v>
      </c>
      <c r="C342" s="190">
        <f>(B342-$B$1132)/($B$1133-$B$1132)</f>
        <v>3.7831303170720323E-2</v>
      </c>
      <c r="D342" s="46">
        <v>2800</v>
      </c>
      <c r="E342" s="190">
        <f>(D342-$D$1132)/($D$1133-$D$1132)</f>
        <v>5.5701671050131501E-3</v>
      </c>
      <c r="F342" s="46" t="s">
        <v>191</v>
      </c>
      <c r="G342" s="192">
        <f>VLOOKUP(F342,'DATOS DE SOPORTE'!$Y$5:$Z$8,2,FALSE)</f>
        <v>1</v>
      </c>
      <c r="H342" s="190">
        <f>(G342-$G$1132)/($G$1133-$G$1132)</f>
        <v>0</v>
      </c>
      <c r="I342" s="50">
        <v>0</v>
      </c>
      <c r="J342" s="200">
        <f t="shared" si="308"/>
        <v>0</v>
      </c>
      <c r="K342" s="190">
        <f>(J342-$J$1132)/($J$1133-$J$1132)</f>
        <v>0</v>
      </c>
      <c r="L342" s="193" t="str">
        <f t="shared" si="309"/>
        <v>NO</v>
      </c>
      <c r="M342" s="46" t="s">
        <v>192</v>
      </c>
      <c r="N342" s="192">
        <f t="shared" si="310"/>
        <v>2</v>
      </c>
      <c r="O342" s="190">
        <f>(N342-N$1132)/(N$1133-N$1132)</f>
        <v>1</v>
      </c>
      <c r="P342" s="46" t="s">
        <v>193</v>
      </c>
      <c r="Q342" s="192">
        <f t="shared" si="311"/>
        <v>2</v>
      </c>
      <c r="R342" s="190">
        <f>(Q342-Q$1132)/(Q$1133-Q$1132)</f>
        <v>0.5</v>
      </c>
      <c r="S342" s="46" t="s">
        <v>194</v>
      </c>
      <c r="T342" s="192">
        <f t="shared" si="312"/>
        <v>1</v>
      </c>
      <c r="U342" s="190">
        <f>(T342-T$1132)/(T$1133-T$1132)</f>
        <v>0</v>
      </c>
      <c r="V342" s="46" t="s">
        <v>212</v>
      </c>
      <c r="W342" s="194">
        <f>VLOOKUP(V342,'DATOS DE SOPORTE'!$S$5:$T$10,2,FALSE)</f>
        <v>3</v>
      </c>
      <c r="X342" s="201">
        <f>(W342-W$1132)/(W$1133-W$1132)</f>
        <v>0.4</v>
      </c>
      <c r="Y342" s="46" t="s">
        <v>188</v>
      </c>
      <c r="Z342" s="194">
        <f t="shared" si="313"/>
        <v>1</v>
      </c>
      <c r="AA342" s="201">
        <f>(Z342-Z$1132)/(Z$1133-Z$1132)</f>
        <v>0</v>
      </c>
      <c r="AB342" s="46" t="s">
        <v>188</v>
      </c>
      <c r="AC342" s="194">
        <f t="shared" si="314"/>
        <v>1</v>
      </c>
      <c r="AD342" s="201">
        <f>(AC342-AC$1132)/(AC$1133-AC$1132)</f>
        <v>0</v>
      </c>
      <c r="AE342" s="46" t="s">
        <v>136</v>
      </c>
      <c r="AF342" s="194">
        <f t="shared" si="315"/>
        <v>2</v>
      </c>
      <c r="AG342" s="201">
        <f>(AF342-AF$1132)/(AF$1133-AF$1132)</f>
        <v>1</v>
      </c>
      <c r="AH342" s="24" t="s">
        <v>67</v>
      </c>
      <c r="AI342" s="194">
        <f>VLOOKUP(AH342,'DATOS DE SOPORTE'!$V$5:$W$8,2,FALSE)</f>
        <v>1</v>
      </c>
      <c r="AJ342" s="201">
        <f>(AI342-AI$1132)/(AI$1133-AI$1132)</f>
        <v>0</v>
      </c>
      <c r="AK342" s="58" t="str">
        <f t="shared" si="307"/>
        <v>Bueno</v>
      </c>
      <c r="AL342" s="196">
        <f>IFERROR(SQRT(($E342-$E$1136)^2+($C342-$C$1136)^2),0)</f>
        <v>0.16740141511570369</v>
      </c>
      <c r="AM342" s="197" t="str">
        <f>IF(AL342&lt;=SMALL($AL$3:$AL$1130,1),"MAS PARECIDO","NO")</f>
        <v>NO</v>
      </c>
      <c r="AN342" s="197" t="str">
        <f>IF(AL342&lt;=SMALL($AL$3:$AL$1130,5),"SIMILAR","NO")</f>
        <v>NO</v>
      </c>
      <c r="AO342" s="197" t="str">
        <f t="shared" si="316"/>
        <v>N/A</v>
      </c>
      <c r="AP342" s="197">
        <f t="shared" si="317"/>
        <v>0</v>
      </c>
      <c r="AQ342" s="198">
        <f t="shared" si="318"/>
        <v>0</v>
      </c>
      <c r="AR342" s="196">
        <f>IFERROR(SQRT(($E342-$E$1136)^2+($H342-$H$1136)^2),0)</f>
        <v>0.33338037283678801</v>
      </c>
      <c r="AS342" s="197" t="str">
        <f>IF(AR342&lt;=SMALL(AR$3:AR$1130,1),"MAS PARECIDO","NO")</f>
        <v>NO</v>
      </c>
      <c r="AT342" s="197" t="str">
        <f>IF(AR342&lt;=SMALL(AR$3:AR$1130,5),"SIMILAR","NO")</f>
        <v>NO</v>
      </c>
      <c r="AU342" s="197" t="str">
        <f t="shared" si="319"/>
        <v>N/A</v>
      </c>
      <c r="AV342" s="197">
        <f t="shared" si="320"/>
        <v>0</v>
      </c>
      <c r="AW342" s="198">
        <f t="shared" si="321"/>
        <v>0</v>
      </c>
      <c r="AX342" s="199">
        <f>IFERROR(SQRT(($E342-$E$1136)^2+($K342-$K$1136)^2),0)</f>
        <v>0.20007838934198938</v>
      </c>
      <c r="AY342" s="197" t="str">
        <f>IF(AX342&lt;=SMALL(AX$3:AX$1130,1),"MAS PARECIDO","NO")</f>
        <v>NO</v>
      </c>
      <c r="AZ342" s="197" t="str">
        <f>IF(AX342&lt;=SMALL(AX$3:AX$1130,5),"SIMILAR","NO")</f>
        <v>NO</v>
      </c>
      <c r="BA342" s="197" t="str">
        <f t="shared" si="322"/>
        <v>N/A</v>
      </c>
      <c r="BB342" s="197">
        <f t="shared" si="323"/>
        <v>0</v>
      </c>
      <c r="BC342" s="198">
        <f t="shared" si="324"/>
        <v>0</v>
      </c>
      <c r="BD342" s="196">
        <f>IFERROR(SQRT(($E342-$E$1136)^2+($O342-$O$1136)^2),0)</f>
        <v>5.6001680050401506E-3</v>
      </c>
      <c r="BE342" s="197" t="str">
        <f>IF(BD342&lt;=SMALL(BD$3:BD$1130,1),"MAS PARECIDO","NO")</f>
        <v>NO</v>
      </c>
      <c r="BF342" s="197" t="str">
        <f>IF(BD342&lt;=SMALL(BD$3:BD$1130,5),"SIMILAR","NO")</f>
        <v>NO</v>
      </c>
      <c r="BG342" s="197" t="str">
        <f t="shared" si="325"/>
        <v>N/A</v>
      </c>
      <c r="BH342" s="197">
        <f t="shared" si="326"/>
        <v>0</v>
      </c>
      <c r="BI342" s="198">
        <f t="shared" si="327"/>
        <v>0</v>
      </c>
      <c r="BJ342" s="199">
        <f>IFERROR(SQRT(($E342-$E$1136)^2+($R342-$R$1136)^2),0)</f>
        <v>5.6001680050401506E-3</v>
      </c>
      <c r="BK342" s="197" t="str">
        <f>IF(BJ342&lt;=SMALL(BJ$3:BJ$1130,1),"MAS PARECIDO","NO")</f>
        <v>NO</v>
      </c>
      <c r="BL342" s="197" t="str">
        <f>IF(BJ342&lt;=SMALL(BJ$3:BJ$1130,5),"SIMILAR","NO")</f>
        <v>NO</v>
      </c>
      <c r="BM342" s="197" t="str">
        <f t="shared" si="328"/>
        <v>N/A</v>
      </c>
      <c r="BN342" s="197">
        <f t="shared" si="329"/>
        <v>0</v>
      </c>
      <c r="BO342" s="198">
        <f t="shared" si="330"/>
        <v>0</v>
      </c>
      <c r="BP342" s="199">
        <f>IFERROR(SQRT(($E342-$E$1136)^2+($U342-$U$1136)^2),0)</f>
        <v>5.6001680050401506E-3</v>
      </c>
      <c r="BQ342" s="197" t="str">
        <f>IF(BP342&lt;=SMALL(BP$3:BP$1130,1),"MAS PARECIDO","NO")</f>
        <v>NO</v>
      </c>
      <c r="BR342" s="197" t="str">
        <f>IF(BP342&lt;=SMALL(BP$3:BP$1130,5),"SIMILAR","NO")</f>
        <v>NO</v>
      </c>
      <c r="BS342" s="197" t="str">
        <f t="shared" si="331"/>
        <v>N/A</v>
      </c>
      <c r="BT342" s="197">
        <f t="shared" si="332"/>
        <v>0</v>
      </c>
      <c r="BU342" s="198">
        <f t="shared" si="333"/>
        <v>0</v>
      </c>
      <c r="BV342" s="199">
        <f>IFERROR(SQRT(($E342-$E$1136)^2+($X342-$X$1136)^2),0)</f>
        <v>0.40003920043126362</v>
      </c>
      <c r="BW342" s="197" t="str">
        <f>IF(BV342&lt;=SMALL(BV$3:BV$1130,1),"MAS PARECIDO","NO")</f>
        <v>NO</v>
      </c>
      <c r="BX342" s="197" t="str">
        <f>IF(BV342&lt;=SMALL(BV$3:BV$1130,5),"SIMILAR","NO")</f>
        <v>NO</v>
      </c>
      <c r="BY342" s="197" t="str">
        <f t="shared" si="334"/>
        <v>N/A</v>
      </c>
      <c r="BZ342" s="197">
        <f t="shared" si="335"/>
        <v>0</v>
      </c>
      <c r="CA342" s="198">
        <f t="shared" si="336"/>
        <v>0</v>
      </c>
      <c r="CB342" s="199">
        <f>IFERROR(SQRT(($E342-$E$1136)^2+($AA342-$AA$1136)^2),0)</f>
        <v>5.6001680050401506E-3</v>
      </c>
      <c r="CC342" s="197" t="str">
        <f>IF(CB342&lt;=SMALL(CB$3:CB$1130,1),"MAS PARECIDO","NO")</f>
        <v>NO</v>
      </c>
      <c r="CD342" s="197" t="str">
        <f>IF(CB342&lt;=SMALL(CB$3:CB$1130,5),"SIMILAR","NO")</f>
        <v>NO</v>
      </c>
      <c r="CE342" s="197" t="str">
        <f t="shared" si="337"/>
        <v>N/A</v>
      </c>
      <c r="CF342" s="197">
        <f t="shared" si="338"/>
        <v>0</v>
      </c>
      <c r="CG342" s="198">
        <f t="shared" si="339"/>
        <v>0</v>
      </c>
      <c r="CH342" s="199">
        <f>IFERROR(SQRT(($E342-$E$1136)^2+($AD342-$AD$1136)^2),0)</f>
        <v>1.0000156808178984</v>
      </c>
      <c r="CI342" s="197" t="str">
        <f>IF(CH342&lt;=SMALL(CH$3:CH$1130,1),"MAS PARECIDO","NO")</f>
        <v>NO</v>
      </c>
      <c r="CJ342" s="197" t="str">
        <f>IF(CH342&lt;=SMALL(CH$3:CH$1130,5),"SIMILAR","NO")</f>
        <v>NO</v>
      </c>
      <c r="CK342" s="197" t="str">
        <f t="shared" si="340"/>
        <v>N/A</v>
      </c>
      <c r="CL342" s="197">
        <f t="shared" si="341"/>
        <v>0</v>
      </c>
      <c r="CM342" s="198">
        <f t="shared" si="342"/>
        <v>0</v>
      </c>
      <c r="CN342" s="199">
        <f>IFERROR(SQRT(($E342-$E$1136)^2+($AG342-$AG$1136)^2),0)</f>
        <v>5.6001680050401506E-3</v>
      </c>
      <c r="CO342" s="197" t="str">
        <f>IF(CN342&lt;=SMALL(CN$3:CN$1130,1),"MAS PARECIDO","NO")</f>
        <v>NO</v>
      </c>
      <c r="CP342" s="197" t="str">
        <f>IF(CN342&lt;=SMALL(CN$3:CN$1130,5),"SIMILAR","NO")</f>
        <v>NO</v>
      </c>
      <c r="CQ342" s="197" t="str">
        <f t="shared" si="343"/>
        <v>N/A</v>
      </c>
      <c r="CR342" s="197">
        <f t="shared" si="344"/>
        <v>0</v>
      </c>
      <c r="CS342" s="198">
        <f t="shared" si="345"/>
        <v>0</v>
      </c>
      <c r="CT342" s="199">
        <f>IFERROR(SQRT(($E342-$E$1136)^2+($AJ342-$AJ$1136)^2),0)</f>
        <v>5.6001680050401506E-3</v>
      </c>
      <c r="CU342" s="197" t="str">
        <f>IF(CT342&lt;=SMALL(CT$3:CT$1130,1),"MAS PARECIDO","NO")</f>
        <v>NO</v>
      </c>
      <c r="CV342" s="197" t="str">
        <f>IF(CT342&lt;=SMALL(CT$3:CT$1130,5),"SIMILAR","NO")</f>
        <v>NO</v>
      </c>
      <c r="CW342" s="197" t="str">
        <f t="shared" si="346"/>
        <v>N/A</v>
      </c>
      <c r="CX342" s="197">
        <f t="shared" si="347"/>
        <v>0</v>
      </c>
      <c r="CY342" s="198">
        <f t="shared" si="348"/>
        <v>0</v>
      </c>
      <c r="CZ342" s="2" t="s">
        <v>1914</v>
      </c>
      <c r="DA342" s="2" t="s">
        <v>1915</v>
      </c>
      <c r="DB342" s="2">
        <v>0</v>
      </c>
      <c r="DC342" s="2" t="s">
        <v>189</v>
      </c>
    </row>
    <row r="343" spans="1:107">
      <c r="A343" s="24" t="s">
        <v>594</v>
      </c>
      <c r="B343" s="46">
        <v>45000</v>
      </c>
      <c r="C343" s="190">
        <f>(B343-$B$1132)/($B$1133-$B$1132)</f>
        <v>4.7335736455238676E-2</v>
      </c>
      <c r="D343" s="46">
        <v>2000</v>
      </c>
      <c r="E343" s="190">
        <f>(D343-$D$1132)/($D$1133-$D$1132)</f>
        <v>3.9701191035731069E-3</v>
      </c>
      <c r="F343" s="46" t="s">
        <v>191</v>
      </c>
      <c r="G343" s="192">
        <f>VLOOKUP(F343,'DATOS DE SOPORTE'!$Y$5:$Z$8,2,FALSE)</f>
        <v>1</v>
      </c>
      <c r="H343" s="190">
        <f>(G343-$G$1132)/($G$1133-$G$1132)</f>
        <v>0</v>
      </c>
      <c r="I343" s="50">
        <v>1</v>
      </c>
      <c r="J343" s="200">
        <f t="shared" si="308"/>
        <v>1</v>
      </c>
      <c r="K343" s="190">
        <f>(J343-$J$1132)/($J$1133-$J$1132)</f>
        <v>0.2</v>
      </c>
      <c r="L343" s="193" t="str">
        <f t="shared" si="309"/>
        <v>SI</v>
      </c>
      <c r="M343" s="46" t="s">
        <v>192</v>
      </c>
      <c r="N343" s="192">
        <f t="shared" si="310"/>
        <v>2</v>
      </c>
      <c r="O343" s="190">
        <f>(N343-N$1132)/(N$1133-N$1132)</f>
        <v>1</v>
      </c>
      <c r="P343" s="46" t="s">
        <v>193</v>
      </c>
      <c r="Q343" s="192">
        <f t="shared" si="311"/>
        <v>2</v>
      </c>
      <c r="R343" s="190">
        <f>(Q343-Q$1132)/(Q$1133-Q$1132)</f>
        <v>0.5</v>
      </c>
      <c r="S343" s="46" t="s">
        <v>60</v>
      </c>
      <c r="T343" s="192">
        <f t="shared" si="312"/>
        <v>2</v>
      </c>
      <c r="U343" s="190">
        <f>(T343-T$1132)/(T$1133-T$1132)</f>
        <v>1</v>
      </c>
      <c r="V343" s="46" t="s">
        <v>212</v>
      </c>
      <c r="W343" s="194">
        <f>VLOOKUP(V343,'DATOS DE SOPORTE'!$S$5:$T$10,2,FALSE)</f>
        <v>3</v>
      </c>
      <c r="X343" s="201">
        <f>(W343-W$1132)/(W$1133-W$1132)</f>
        <v>0.4</v>
      </c>
      <c r="Y343" s="46" t="s">
        <v>188</v>
      </c>
      <c r="Z343" s="194">
        <f t="shared" si="313"/>
        <v>1</v>
      </c>
      <c r="AA343" s="201">
        <f>(Z343-Z$1132)/(Z$1133-Z$1132)</f>
        <v>0</v>
      </c>
      <c r="AB343" s="46" t="s">
        <v>136</v>
      </c>
      <c r="AC343" s="194">
        <f t="shared" si="314"/>
        <v>2</v>
      </c>
      <c r="AD343" s="201">
        <f>(AC343-AC$1132)/(AC$1133-AC$1132)</f>
        <v>1</v>
      </c>
      <c r="AE343" s="46" t="s">
        <v>136</v>
      </c>
      <c r="AF343" s="194">
        <f t="shared" si="315"/>
        <v>2</v>
      </c>
      <c r="AG343" s="201">
        <f>(AF343-AF$1132)/(AF$1133-AF$1132)</f>
        <v>1</v>
      </c>
      <c r="AH343" s="24" t="s">
        <v>67</v>
      </c>
      <c r="AI343" s="194">
        <f>VLOOKUP(AH343,'DATOS DE SOPORTE'!$V$5:$W$8,2,FALSE)</f>
        <v>1</v>
      </c>
      <c r="AJ343" s="201">
        <f>(AI343-AI$1132)/(AI$1133-AI$1132)</f>
        <v>0</v>
      </c>
      <c r="AK343" s="58" t="str">
        <f t="shared" si="307"/>
        <v>Bueno</v>
      </c>
      <c r="AL343" s="196">
        <f>IFERROR(SQRT(($E343-$E$1136)^2+($C343-$C$1136)^2),0)</f>
        <v>0.15785397384888958</v>
      </c>
      <c r="AM343" s="197" t="str">
        <f>IF(AL343&lt;=SMALL($AL$3:$AL$1130,1),"MAS PARECIDO","NO")</f>
        <v>NO</v>
      </c>
      <c r="AN343" s="197" t="str">
        <f>IF(AL343&lt;=SMALL($AL$3:$AL$1130,5),"SIMILAR","NO")</f>
        <v>NO</v>
      </c>
      <c r="AO343" s="197" t="str">
        <f t="shared" si="316"/>
        <v>N/A</v>
      </c>
      <c r="AP343" s="197">
        <f t="shared" si="317"/>
        <v>0</v>
      </c>
      <c r="AQ343" s="198">
        <f t="shared" si="318"/>
        <v>0</v>
      </c>
      <c r="AR343" s="196">
        <f>IFERROR(SQRT(($E343-$E$1136)^2+($H343-$H$1136)^2),0)</f>
        <v>0.33335733390935662</v>
      </c>
      <c r="AS343" s="197" t="str">
        <f>IF(AR343&lt;=SMALL(AR$3:AR$1130,1),"MAS PARECIDO","NO")</f>
        <v>NO</v>
      </c>
      <c r="AT343" s="197" t="str">
        <f>IF(AR343&lt;=SMALL(AR$3:AR$1130,5),"SIMILAR","NO")</f>
        <v>NO</v>
      </c>
      <c r="AU343" s="197" t="str">
        <f t="shared" si="319"/>
        <v>N/A</v>
      </c>
      <c r="AV343" s="197">
        <f t="shared" si="320"/>
        <v>0</v>
      </c>
      <c r="AW343" s="198">
        <f t="shared" si="321"/>
        <v>0</v>
      </c>
      <c r="AX343" s="199">
        <f>IFERROR(SQRT(($E343-$E$1136)^2+($K343-$K$1136)^2),0)</f>
        <v>4.0001200036001074E-3</v>
      </c>
      <c r="AY343" s="197" t="str">
        <f>IF(AX343&lt;=SMALL(AX$3:AX$1130,1),"MAS PARECIDO","NO")</f>
        <v>NO</v>
      </c>
      <c r="AZ343" s="197" t="str">
        <f>IF(AX343&lt;=SMALL(AX$3:AX$1130,5),"SIMILAR","NO")</f>
        <v>NO</v>
      </c>
      <c r="BA343" s="197" t="str">
        <f t="shared" si="322"/>
        <v>N/A</v>
      </c>
      <c r="BB343" s="197">
        <f t="shared" si="323"/>
        <v>0</v>
      </c>
      <c r="BC343" s="198">
        <f t="shared" si="324"/>
        <v>0</v>
      </c>
      <c r="BD343" s="196">
        <f>IFERROR(SQRT(($E343-$E$1136)^2+($O343-$O$1136)^2),0)</f>
        <v>4.0001200036001074E-3</v>
      </c>
      <c r="BE343" s="197" t="str">
        <f>IF(BD343&lt;=SMALL(BD$3:BD$1130,1),"MAS PARECIDO","NO")</f>
        <v>NO</v>
      </c>
      <c r="BF343" s="197" t="str">
        <f>IF(BD343&lt;=SMALL(BD$3:BD$1130,5),"SIMILAR","NO")</f>
        <v>NO</v>
      </c>
      <c r="BG343" s="197" t="str">
        <f t="shared" si="325"/>
        <v>N/A</v>
      </c>
      <c r="BH343" s="197">
        <f t="shared" si="326"/>
        <v>0</v>
      </c>
      <c r="BI343" s="198">
        <f t="shared" si="327"/>
        <v>0</v>
      </c>
      <c r="BJ343" s="199">
        <f>IFERROR(SQRT(($E343-$E$1136)^2+($R343-$R$1136)^2),0)</f>
        <v>4.0001200036001074E-3</v>
      </c>
      <c r="BK343" s="197" t="str">
        <f>IF(BJ343&lt;=SMALL(BJ$3:BJ$1130,1),"MAS PARECIDO","NO")</f>
        <v>NO</v>
      </c>
      <c r="BL343" s="197" t="str">
        <f>IF(BJ343&lt;=SMALL(BJ$3:BJ$1130,5),"SIMILAR","NO")</f>
        <v>NO</v>
      </c>
      <c r="BM343" s="197" t="str">
        <f t="shared" si="328"/>
        <v>N/A</v>
      </c>
      <c r="BN343" s="197">
        <f t="shared" si="329"/>
        <v>0</v>
      </c>
      <c r="BO343" s="198">
        <f t="shared" si="330"/>
        <v>0</v>
      </c>
      <c r="BP343" s="199">
        <f>IFERROR(SQRT(($E343-$E$1136)^2+($U343-$U$1136)^2),0)</f>
        <v>1.0000080004480181</v>
      </c>
      <c r="BQ343" s="197" t="str">
        <f>IF(BP343&lt;=SMALL(BP$3:BP$1130,1),"MAS PARECIDO","NO")</f>
        <v>NO</v>
      </c>
      <c r="BR343" s="197" t="str">
        <f>IF(BP343&lt;=SMALL(BP$3:BP$1130,5),"SIMILAR","NO")</f>
        <v>NO</v>
      </c>
      <c r="BS343" s="197" t="str">
        <f t="shared" si="331"/>
        <v>N/A</v>
      </c>
      <c r="BT343" s="197">
        <f t="shared" si="332"/>
        <v>0</v>
      </c>
      <c r="BU343" s="198">
        <f t="shared" si="333"/>
        <v>0</v>
      </c>
      <c r="BV343" s="199">
        <f>IFERROR(SQRT(($E343-$E$1136)^2+($X343-$X$1136)^2),0)</f>
        <v>0.40002000070001903</v>
      </c>
      <c r="BW343" s="197" t="str">
        <f>IF(BV343&lt;=SMALL(BV$3:BV$1130,1),"MAS PARECIDO","NO")</f>
        <v>NO</v>
      </c>
      <c r="BX343" s="197" t="str">
        <f>IF(BV343&lt;=SMALL(BV$3:BV$1130,5),"SIMILAR","NO")</f>
        <v>NO</v>
      </c>
      <c r="BY343" s="197" t="str">
        <f t="shared" si="334"/>
        <v>N/A</v>
      </c>
      <c r="BZ343" s="197">
        <f t="shared" si="335"/>
        <v>0</v>
      </c>
      <c r="CA343" s="198">
        <f t="shared" si="336"/>
        <v>0</v>
      </c>
      <c r="CB343" s="199">
        <f>IFERROR(SQRT(($E343-$E$1136)^2+($AA343-$AA$1136)^2),0)</f>
        <v>4.0001200036001074E-3</v>
      </c>
      <c r="CC343" s="197" t="str">
        <f>IF(CB343&lt;=SMALL(CB$3:CB$1130,1),"MAS PARECIDO","NO")</f>
        <v>NO</v>
      </c>
      <c r="CD343" s="197" t="str">
        <f>IF(CB343&lt;=SMALL(CB$3:CB$1130,5),"SIMILAR","NO")</f>
        <v>NO</v>
      </c>
      <c r="CE343" s="197" t="str">
        <f t="shared" si="337"/>
        <v>N/A</v>
      </c>
      <c r="CF343" s="197">
        <f t="shared" si="338"/>
        <v>0</v>
      </c>
      <c r="CG343" s="198">
        <f t="shared" si="339"/>
        <v>0</v>
      </c>
      <c r="CH343" s="199">
        <f>IFERROR(SQRT(($E343-$E$1136)^2+($AD343-$AD$1136)^2),0)</f>
        <v>4.0001200036001074E-3</v>
      </c>
      <c r="CI343" s="197" t="str">
        <f>IF(CH343&lt;=SMALL(CH$3:CH$1130,1),"MAS PARECIDO","NO")</f>
        <v>NO</v>
      </c>
      <c r="CJ343" s="197" t="str">
        <f>IF(CH343&lt;=SMALL(CH$3:CH$1130,5),"SIMILAR","NO")</f>
        <v>NO</v>
      </c>
      <c r="CK343" s="197" t="str">
        <f t="shared" si="340"/>
        <v>N/A</v>
      </c>
      <c r="CL343" s="197">
        <f t="shared" si="341"/>
        <v>0</v>
      </c>
      <c r="CM343" s="198">
        <f t="shared" si="342"/>
        <v>0</v>
      </c>
      <c r="CN343" s="199">
        <f>IFERROR(SQRT(($E343-$E$1136)^2+($AG343-$AG$1136)^2),0)</f>
        <v>4.0001200036001074E-3</v>
      </c>
      <c r="CO343" s="197" t="str">
        <f>IF(CN343&lt;=SMALL(CN$3:CN$1130,1),"MAS PARECIDO","NO")</f>
        <v>NO</v>
      </c>
      <c r="CP343" s="197" t="str">
        <f>IF(CN343&lt;=SMALL(CN$3:CN$1130,5),"SIMILAR","NO")</f>
        <v>NO</v>
      </c>
      <c r="CQ343" s="197" t="str">
        <f t="shared" si="343"/>
        <v>N/A</v>
      </c>
      <c r="CR343" s="197">
        <f t="shared" si="344"/>
        <v>0</v>
      </c>
      <c r="CS343" s="198">
        <f t="shared" si="345"/>
        <v>0</v>
      </c>
      <c r="CT343" s="199">
        <f>IFERROR(SQRT(($E343-$E$1136)^2+($AJ343-$AJ$1136)^2),0)</f>
        <v>4.0001200036001074E-3</v>
      </c>
      <c r="CU343" s="197" t="str">
        <f>IF(CT343&lt;=SMALL(CT$3:CT$1130,1),"MAS PARECIDO","NO")</f>
        <v>NO</v>
      </c>
      <c r="CV343" s="197" t="str">
        <f>IF(CT343&lt;=SMALL(CT$3:CT$1130,5),"SIMILAR","NO")</f>
        <v>NO</v>
      </c>
      <c r="CW343" s="197" t="str">
        <f t="shared" si="346"/>
        <v>N/A</v>
      </c>
      <c r="CX343" s="197">
        <f t="shared" si="347"/>
        <v>0</v>
      </c>
      <c r="CY343" s="198">
        <f t="shared" si="348"/>
        <v>0</v>
      </c>
      <c r="CZ343" s="2" t="s">
        <v>1916</v>
      </c>
      <c r="DA343" s="2" t="s">
        <v>1917</v>
      </c>
      <c r="DB343" s="2">
        <v>0</v>
      </c>
      <c r="DC343" s="2" t="s">
        <v>189</v>
      </c>
    </row>
    <row r="344" spans="1:107">
      <c r="A344" s="24" t="s">
        <v>595</v>
      </c>
      <c r="B344" s="46">
        <v>32909</v>
      </c>
      <c r="C344" s="190">
        <f>(B344-$B$1132)/($B$1133-$B$1132)</f>
        <v>3.320240687177891E-2</v>
      </c>
      <c r="D344" s="46">
        <v>4500</v>
      </c>
      <c r="E344" s="190">
        <f>(D344-$D$1132)/($D$1133-$D$1132)</f>
        <v>8.9702691080732425E-3</v>
      </c>
      <c r="F344" s="46" t="s">
        <v>191</v>
      </c>
      <c r="G344" s="192">
        <f>VLOOKUP(F344,'DATOS DE SOPORTE'!$Y$5:$Z$8,2,FALSE)</f>
        <v>1</v>
      </c>
      <c r="H344" s="190">
        <f>(G344-$G$1132)/($G$1133-$G$1132)</f>
        <v>0</v>
      </c>
      <c r="I344" s="50">
        <v>0</v>
      </c>
      <c r="J344" s="200">
        <f t="shared" si="308"/>
        <v>0</v>
      </c>
      <c r="K344" s="190">
        <f>(J344-$J$1132)/($J$1133-$J$1132)</f>
        <v>0</v>
      </c>
      <c r="L344" s="193" t="str">
        <f t="shared" si="309"/>
        <v>NO</v>
      </c>
      <c r="M344" s="46" t="s">
        <v>192</v>
      </c>
      <c r="N344" s="192">
        <f t="shared" si="310"/>
        <v>2</v>
      </c>
      <c r="O344" s="190">
        <f>(N344-N$1132)/(N$1133-N$1132)</f>
        <v>1</v>
      </c>
      <c r="P344" s="46" t="s">
        <v>196</v>
      </c>
      <c r="Q344" s="192">
        <f t="shared" si="311"/>
        <v>1</v>
      </c>
      <c r="R344" s="190">
        <f>(Q344-Q$1132)/(Q$1133-Q$1132)</f>
        <v>0</v>
      </c>
      <c r="S344" s="46" t="s">
        <v>194</v>
      </c>
      <c r="T344" s="192">
        <f t="shared" si="312"/>
        <v>1</v>
      </c>
      <c r="U344" s="190">
        <f>(T344-T$1132)/(T$1133-T$1132)</f>
        <v>0</v>
      </c>
      <c r="V344" s="46" t="s">
        <v>62</v>
      </c>
      <c r="W344" s="194">
        <f>VLOOKUP(V344,'DATOS DE SOPORTE'!$S$5:$T$10,2,FALSE)</f>
        <v>1</v>
      </c>
      <c r="X344" s="201">
        <f>(W344-W$1132)/(W$1133-W$1132)</f>
        <v>0</v>
      </c>
      <c r="Y344" s="46" t="s">
        <v>136</v>
      </c>
      <c r="Z344" s="194">
        <f t="shared" si="313"/>
        <v>2</v>
      </c>
      <c r="AA344" s="201">
        <f>(Z344-Z$1132)/(Z$1133-Z$1132)</f>
        <v>1</v>
      </c>
      <c r="AB344" s="46" t="s">
        <v>136</v>
      </c>
      <c r="AC344" s="194">
        <f t="shared" si="314"/>
        <v>2</v>
      </c>
      <c r="AD344" s="201">
        <f>(AC344-AC$1132)/(AC$1133-AC$1132)</f>
        <v>1</v>
      </c>
      <c r="AE344" s="46" t="s">
        <v>136</v>
      </c>
      <c r="AF344" s="194">
        <f t="shared" si="315"/>
        <v>2</v>
      </c>
      <c r="AG344" s="201">
        <f>(AF344-AF$1132)/(AF$1133-AF$1132)</f>
        <v>1</v>
      </c>
      <c r="AH344" s="24" t="s">
        <v>67</v>
      </c>
      <c r="AI344" s="194">
        <f>VLOOKUP(AH344,'DATOS DE SOPORTE'!$V$5:$W$8,2,FALSE)</f>
        <v>1</v>
      </c>
      <c r="AJ344" s="201">
        <f>(AI344-AI$1132)/(AI$1133-AI$1132)</f>
        <v>0</v>
      </c>
      <c r="AK344" s="58" t="str">
        <f t="shared" si="307"/>
        <v>Bueno</v>
      </c>
      <c r="AL344" s="196">
        <f>IFERROR(SQRT(($E344-$E$1136)^2+($C344-$C$1136)^2),0)</f>
        <v>0.17217201740948826</v>
      </c>
      <c r="AM344" s="197" t="str">
        <f>IF(AL344&lt;=SMALL($AL$3:$AL$1130,1),"MAS PARECIDO","NO")</f>
        <v>NO</v>
      </c>
      <c r="AN344" s="197" t="str">
        <f>IF(AL344&lt;=SMALL($AL$3:$AL$1130,5),"SIMILAR","NO")</f>
        <v>NO</v>
      </c>
      <c r="AO344" s="197" t="str">
        <f t="shared" si="316"/>
        <v>N/A</v>
      </c>
      <c r="AP344" s="197">
        <f t="shared" si="317"/>
        <v>0</v>
      </c>
      <c r="AQ344" s="198">
        <f t="shared" si="318"/>
        <v>0</v>
      </c>
      <c r="AR344" s="196">
        <f>IFERROR(SQRT(($E344-$E$1136)^2+($H344-$H$1136)^2),0)</f>
        <v>0.33345481848569802</v>
      </c>
      <c r="AS344" s="197" t="str">
        <f>IF(AR344&lt;=SMALL(AR$3:AR$1130,1),"MAS PARECIDO","NO")</f>
        <v>NO</v>
      </c>
      <c r="AT344" s="197" t="str">
        <f>IF(AR344&lt;=SMALL(AR$3:AR$1130,5),"SIMILAR","NO")</f>
        <v>NO</v>
      </c>
      <c r="AU344" s="197" t="str">
        <f t="shared" si="319"/>
        <v>N/A</v>
      </c>
      <c r="AV344" s="197">
        <f t="shared" si="320"/>
        <v>0</v>
      </c>
      <c r="AW344" s="198">
        <f t="shared" si="321"/>
        <v>0</v>
      </c>
      <c r="AX344" s="199">
        <f>IFERROR(SQRT(($E344-$E$1136)^2+($K344-$K$1136)^2),0)</f>
        <v>0.20020240972630354</v>
      </c>
      <c r="AY344" s="197" t="str">
        <f>IF(AX344&lt;=SMALL(AX$3:AX$1130,1),"MAS PARECIDO","NO")</f>
        <v>NO</v>
      </c>
      <c r="AZ344" s="197" t="str">
        <f>IF(AX344&lt;=SMALL(AX$3:AX$1130,5),"SIMILAR","NO")</f>
        <v>NO</v>
      </c>
      <c r="BA344" s="197" t="str">
        <f t="shared" si="322"/>
        <v>N/A</v>
      </c>
      <c r="BB344" s="197">
        <f t="shared" si="323"/>
        <v>0</v>
      </c>
      <c r="BC344" s="198">
        <f t="shared" si="324"/>
        <v>0</v>
      </c>
      <c r="BD344" s="196">
        <f>IFERROR(SQRT(($E344-$E$1136)^2+($O344-$O$1136)^2),0)</f>
        <v>9.0002700081002439E-3</v>
      </c>
      <c r="BE344" s="197" t="str">
        <f>IF(BD344&lt;=SMALL(BD$3:BD$1130,1),"MAS PARECIDO","NO")</f>
        <v>NO</v>
      </c>
      <c r="BF344" s="197" t="str">
        <f>IF(BD344&lt;=SMALL(BD$3:BD$1130,5),"SIMILAR","NO")</f>
        <v>NO</v>
      </c>
      <c r="BG344" s="197" t="str">
        <f t="shared" si="325"/>
        <v>N/A</v>
      </c>
      <c r="BH344" s="197">
        <f t="shared" si="326"/>
        <v>0</v>
      </c>
      <c r="BI344" s="198">
        <f t="shared" si="327"/>
        <v>0</v>
      </c>
      <c r="BJ344" s="199">
        <f>IFERROR(SQRT(($E344-$E$1136)^2+($R344-$R$1136)^2),0)</f>
        <v>0.50008099829949415</v>
      </c>
      <c r="BK344" s="197" t="str">
        <f>IF(BJ344&lt;=SMALL(BJ$3:BJ$1130,1),"MAS PARECIDO","NO")</f>
        <v>NO</v>
      </c>
      <c r="BL344" s="197" t="str">
        <f>IF(BJ344&lt;=SMALL(BJ$3:BJ$1130,5),"SIMILAR","NO")</f>
        <v>NO</v>
      </c>
      <c r="BM344" s="197" t="str">
        <f t="shared" si="328"/>
        <v>N/A</v>
      </c>
      <c r="BN344" s="197">
        <f t="shared" si="329"/>
        <v>0</v>
      </c>
      <c r="BO344" s="198">
        <f t="shared" si="330"/>
        <v>0</v>
      </c>
      <c r="BP344" s="199">
        <f>IFERROR(SQRT(($E344-$E$1136)^2+($U344-$U$1136)^2),0)</f>
        <v>9.0002700081002439E-3</v>
      </c>
      <c r="BQ344" s="197" t="str">
        <f>IF(BP344&lt;=SMALL(BP$3:BP$1130,1),"MAS PARECIDO","NO")</f>
        <v>NO</v>
      </c>
      <c r="BR344" s="197" t="str">
        <f>IF(BP344&lt;=SMALL(BP$3:BP$1130,5),"SIMILAR","NO")</f>
        <v>NO</v>
      </c>
      <c r="BS344" s="197" t="str">
        <f t="shared" si="331"/>
        <v>N/A</v>
      </c>
      <c r="BT344" s="197">
        <f t="shared" si="332"/>
        <v>0</v>
      </c>
      <c r="BU344" s="198">
        <f t="shared" si="333"/>
        <v>0</v>
      </c>
      <c r="BV344" s="199">
        <f>IFERROR(SQRT(($E344-$E$1136)^2+($X344-$X$1136)^2),0)</f>
        <v>9.0002700081002439E-3</v>
      </c>
      <c r="BW344" s="197" t="str">
        <f>IF(BV344&lt;=SMALL(BV$3:BV$1130,1),"MAS PARECIDO","NO")</f>
        <v>NO</v>
      </c>
      <c r="BX344" s="197" t="str">
        <f>IF(BV344&lt;=SMALL(BV$3:BV$1130,5),"SIMILAR","NO")</f>
        <v>NO</v>
      </c>
      <c r="BY344" s="197" t="str">
        <f t="shared" si="334"/>
        <v>N/A</v>
      </c>
      <c r="BZ344" s="197">
        <f t="shared" si="335"/>
        <v>0</v>
      </c>
      <c r="CA344" s="198">
        <f t="shared" si="336"/>
        <v>0</v>
      </c>
      <c r="CB344" s="199">
        <f>IFERROR(SQRT(($E344-$E$1136)^2+($AA344-$AA$1136)^2),0)</f>
        <v>1.0000405016099192</v>
      </c>
      <c r="CC344" s="197" t="str">
        <f>IF(CB344&lt;=SMALL(CB$3:CB$1130,1),"MAS PARECIDO","NO")</f>
        <v>NO</v>
      </c>
      <c r="CD344" s="197" t="str">
        <f>IF(CB344&lt;=SMALL(CB$3:CB$1130,5),"SIMILAR","NO")</f>
        <v>NO</v>
      </c>
      <c r="CE344" s="197" t="str">
        <f t="shared" si="337"/>
        <v>N/A</v>
      </c>
      <c r="CF344" s="197">
        <f t="shared" si="338"/>
        <v>0</v>
      </c>
      <c r="CG344" s="198">
        <f t="shared" si="339"/>
        <v>0</v>
      </c>
      <c r="CH344" s="199">
        <f>IFERROR(SQRT(($E344-$E$1136)^2+($AD344-$AD$1136)^2),0)</f>
        <v>9.0002700081002439E-3</v>
      </c>
      <c r="CI344" s="197" t="str">
        <f>IF(CH344&lt;=SMALL(CH$3:CH$1130,1),"MAS PARECIDO","NO")</f>
        <v>NO</v>
      </c>
      <c r="CJ344" s="197" t="str">
        <f>IF(CH344&lt;=SMALL(CH$3:CH$1130,5),"SIMILAR","NO")</f>
        <v>NO</v>
      </c>
      <c r="CK344" s="197" t="str">
        <f t="shared" si="340"/>
        <v>N/A</v>
      </c>
      <c r="CL344" s="197">
        <f t="shared" si="341"/>
        <v>0</v>
      </c>
      <c r="CM344" s="198">
        <f t="shared" si="342"/>
        <v>0</v>
      </c>
      <c r="CN344" s="199">
        <f>IFERROR(SQRT(($E344-$E$1136)^2+($AG344-$AG$1136)^2),0)</f>
        <v>9.0002700081002439E-3</v>
      </c>
      <c r="CO344" s="197" t="str">
        <f>IF(CN344&lt;=SMALL(CN$3:CN$1130,1),"MAS PARECIDO","NO")</f>
        <v>NO</v>
      </c>
      <c r="CP344" s="197" t="str">
        <f>IF(CN344&lt;=SMALL(CN$3:CN$1130,5),"SIMILAR","NO")</f>
        <v>NO</v>
      </c>
      <c r="CQ344" s="197" t="str">
        <f t="shared" si="343"/>
        <v>N/A</v>
      </c>
      <c r="CR344" s="197">
        <f t="shared" si="344"/>
        <v>0</v>
      </c>
      <c r="CS344" s="198">
        <f t="shared" si="345"/>
        <v>0</v>
      </c>
      <c r="CT344" s="199">
        <f>IFERROR(SQRT(($E344-$E$1136)^2+($AJ344-$AJ$1136)^2),0)</f>
        <v>9.0002700081002439E-3</v>
      </c>
      <c r="CU344" s="197" t="str">
        <f>IF(CT344&lt;=SMALL(CT$3:CT$1130,1),"MAS PARECIDO","NO")</f>
        <v>NO</v>
      </c>
      <c r="CV344" s="197" t="str">
        <f>IF(CT344&lt;=SMALL(CT$3:CT$1130,5),"SIMILAR","NO")</f>
        <v>NO</v>
      </c>
      <c r="CW344" s="197" t="str">
        <f t="shared" si="346"/>
        <v>N/A</v>
      </c>
      <c r="CX344" s="197">
        <f t="shared" si="347"/>
        <v>0</v>
      </c>
      <c r="CY344" s="198">
        <f t="shared" si="348"/>
        <v>0</v>
      </c>
      <c r="CZ344" s="2" t="s">
        <v>1918</v>
      </c>
      <c r="DA344" s="2" t="s">
        <v>1919</v>
      </c>
      <c r="DB344" s="2">
        <v>0</v>
      </c>
      <c r="DC344" s="2" t="s">
        <v>189</v>
      </c>
    </row>
    <row r="345" spans="1:107">
      <c r="A345" s="24" t="s">
        <v>596</v>
      </c>
      <c r="B345" s="46">
        <v>397992</v>
      </c>
      <c r="C345" s="190">
        <f>(B345-$B$1132)/($B$1133-$B$1132)</f>
        <v>0.45995274715118029</v>
      </c>
      <c r="D345" s="46">
        <v>45000</v>
      </c>
      <c r="E345" s="190">
        <f>(D345-$D$1132)/($D$1133-$D$1132)</f>
        <v>8.9972699180975432E-2</v>
      </c>
      <c r="F345" s="46" t="s">
        <v>187</v>
      </c>
      <c r="G345" s="192">
        <f>VLOOKUP(F345,'DATOS DE SOPORTE'!$Y$5:$Z$8,2,FALSE)</f>
        <v>4</v>
      </c>
      <c r="H345" s="190">
        <f>(G345-$G$1132)/($G$1133-$G$1132)</f>
        <v>1</v>
      </c>
      <c r="I345" s="50">
        <v>0</v>
      </c>
      <c r="J345" s="200">
        <f t="shared" si="308"/>
        <v>0</v>
      </c>
      <c r="K345" s="190">
        <f>(J345-$J$1132)/($J$1133-$J$1132)</f>
        <v>0</v>
      </c>
      <c r="L345" s="193" t="str">
        <f t="shared" si="309"/>
        <v>NO</v>
      </c>
      <c r="M345" s="46" t="s">
        <v>192</v>
      </c>
      <c r="N345" s="192">
        <f t="shared" si="310"/>
        <v>2</v>
      </c>
      <c r="O345" s="190">
        <f>(N345-N$1132)/(N$1133-N$1132)</f>
        <v>1</v>
      </c>
      <c r="P345" s="46" t="s">
        <v>58</v>
      </c>
      <c r="Q345" s="192">
        <f t="shared" si="311"/>
        <v>3</v>
      </c>
      <c r="R345" s="190">
        <f>(Q345-Q$1132)/(Q$1133-Q$1132)</f>
        <v>1</v>
      </c>
      <c r="S345" s="46" t="s">
        <v>194</v>
      </c>
      <c r="T345" s="192">
        <f t="shared" si="312"/>
        <v>1</v>
      </c>
      <c r="U345" s="190">
        <f>(T345-T$1132)/(T$1133-T$1132)</f>
        <v>0</v>
      </c>
      <c r="V345" s="46" t="s">
        <v>62</v>
      </c>
      <c r="W345" s="194">
        <f>VLOOKUP(V345,'DATOS DE SOPORTE'!$S$5:$T$10,2,FALSE)</f>
        <v>1</v>
      </c>
      <c r="X345" s="201">
        <f>(W345-W$1132)/(W$1133-W$1132)</f>
        <v>0</v>
      </c>
      <c r="Y345" s="46" t="s">
        <v>136</v>
      </c>
      <c r="Z345" s="194">
        <f t="shared" si="313"/>
        <v>2</v>
      </c>
      <c r="AA345" s="201">
        <f>(Z345-Z$1132)/(Z$1133-Z$1132)</f>
        <v>1</v>
      </c>
      <c r="AB345" s="46" t="s">
        <v>136</v>
      </c>
      <c r="AC345" s="194">
        <f t="shared" si="314"/>
        <v>2</v>
      </c>
      <c r="AD345" s="201">
        <f>(AC345-AC$1132)/(AC$1133-AC$1132)</f>
        <v>1</v>
      </c>
      <c r="AE345" s="46" t="s">
        <v>188</v>
      </c>
      <c r="AF345" s="194">
        <f t="shared" si="315"/>
        <v>1</v>
      </c>
      <c r="AG345" s="201">
        <f>(AF345-AF$1132)/(AF$1133-AF$1132)</f>
        <v>0</v>
      </c>
      <c r="AH345" s="24" t="s">
        <v>67</v>
      </c>
      <c r="AI345" s="194">
        <f>VLOOKUP(AH345,'DATOS DE SOPORTE'!$V$5:$W$8,2,FALSE)</f>
        <v>1</v>
      </c>
      <c r="AJ345" s="201">
        <f>(AI345-AI$1132)/(AI$1133-AI$1132)</f>
        <v>0</v>
      </c>
      <c r="AK345" s="58" t="str">
        <f t="shared" si="307"/>
        <v>Muy malo</v>
      </c>
      <c r="AL345" s="196">
        <f>IFERROR(SQRT(($E345-$E$1136)^2+($C345-$C$1136)^2),0)</f>
        <v>0.27024159910296697</v>
      </c>
      <c r="AM345" s="197" t="str">
        <f>IF(AL345&lt;=SMALL($AL$3:$AL$1130,1),"MAS PARECIDO","NO")</f>
        <v>NO</v>
      </c>
      <c r="AN345" s="197" t="str">
        <f>IF(AL345&lt;=SMALL($AL$3:$AL$1130,5),"SIMILAR","NO")</f>
        <v>NO</v>
      </c>
      <c r="AO345" s="197" t="str">
        <f t="shared" si="316"/>
        <v>N/A</v>
      </c>
      <c r="AP345" s="197">
        <f t="shared" si="317"/>
        <v>0</v>
      </c>
      <c r="AQ345" s="198">
        <f t="shared" si="318"/>
        <v>0</v>
      </c>
      <c r="AR345" s="196">
        <f>IFERROR(SQRT(($E345-$E$1136)^2+($H345-$H$1136)^2),0)</f>
        <v>0.67271459807730905</v>
      </c>
      <c r="AS345" s="197" t="str">
        <f>IF(AR345&lt;=SMALL(AR$3:AR$1130,1),"MAS PARECIDO","NO")</f>
        <v>NO</v>
      </c>
      <c r="AT345" s="197" t="str">
        <f>IF(AR345&lt;=SMALL(AR$3:AR$1130,5),"SIMILAR","NO")</f>
        <v>NO</v>
      </c>
      <c r="AU345" s="197" t="str">
        <f t="shared" si="319"/>
        <v>N/A</v>
      </c>
      <c r="AV345" s="197">
        <f t="shared" si="320"/>
        <v>0</v>
      </c>
      <c r="AW345" s="198">
        <f t="shared" si="321"/>
        <v>0</v>
      </c>
      <c r="AX345" s="199">
        <f>IFERROR(SQRT(($E345-$E$1136)^2+($K345-$K$1136)^2),0)</f>
        <v>0.21931823002630421</v>
      </c>
      <c r="AY345" s="197" t="str">
        <f>IF(AX345&lt;=SMALL(AX$3:AX$1130,1),"MAS PARECIDO","NO")</f>
        <v>NO</v>
      </c>
      <c r="AZ345" s="197" t="str">
        <f>IF(AX345&lt;=SMALL(AX$3:AX$1130,5),"SIMILAR","NO")</f>
        <v>NO</v>
      </c>
      <c r="BA345" s="197" t="str">
        <f t="shared" si="322"/>
        <v>N/A</v>
      </c>
      <c r="BB345" s="197">
        <f t="shared" si="323"/>
        <v>0</v>
      </c>
      <c r="BC345" s="198">
        <f t="shared" si="324"/>
        <v>0</v>
      </c>
      <c r="BD345" s="196">
        <f>IFERROR(SQRT(($E345-$E$1136)^2+($O345-$O$1136)^2),0)</f>
        <v>9.0002700081002432E-2</v>
      </c>
      <c r="BE345" s="197" t="str">
        <f>IF(BD345&lt;=SMALL(BD$3:BD$1130,1),"MAS PARECIDO","NO")</f>
        <v>NO</v>
      </c>
      <c r="BF345" s="197" t="str">
        <f>IF(BD345&lt;=SMALL(BD$3:BD$1130,5),"SIMILAR","NO")</f>
        <v>NO</v>
      </c>
      <c r="BG345" s="197" t="str">
        <f t="shared" si="325"/>
        <v>N/A</v>
      </c>
      <c r="BH345" s="197">
        <f t="shared" si="326"/>
        <v>0</v>
      </c>
      <c r="BI345" s="198">
        <f t="shared" si="327"/>
        <v>0</v>
      </c>
      <c r="BJ345" s="199">
        <f>IFERROR(SQRT(($E345-$E$1136)^2+($R345-$R$1136)^2),0)</f>
        <v>0.50803591016961669</v>
      </c>
      <c r="BK345" s="197" t="str">
        <f>IF(BJ345&lt;=SMALL(BJ$3:BJ$1130,1),"MAS PARECIDO","NO")</f>
        <v>NO</v>
      </c>
      <c r="BL345" s="197" t="str">
        <f>IF(BJ345&lt;=SMALL(BJ$3:BJ$1130,5),"SIMILAR","NO")</f>
        <v>NO</v>
      </c>
      <c r="BM345" s="197" t="str">
        <f t="shared" si="328"/>
        <v>N/A</v>
      </c>
      <c r="BN345" s="197">
        <f t="shared" si="329"/>
        <v>0</v>
      </c>
      <c r="BO345" s="198">
        <f t="shared" si="330"/>
        <v>0</v>
      </c>
      <c r="BP345" s="199">
        <f>IFERROR(SQRT(($E345-$E$1136)^2+($U345-$U$1136)^2),0)</f>
        <v>9.0002700081002432E-2</v>
      </c>
      <c r="BQ345" s="197" t="str">
        <f>IF(BP345&lt;=SMALL(BP$3:BP$1130,1),"MAS PARECIDO","NO")</f>
        <v>NO</v>
      </c>
      <c r="BR345" s="197" t="str">
        <f>IF(BP345&lt;=SMALL(BP$3:BP$1130,5),"SIMILAR","NO")</f>
        <v>NO</v>
      </c>
      <c r="BS345" s="197" t="str">
        <f t="shared" si="331"/>
        <v>N/A</v>
      </c>
      <c r="BT345" s="197">
        <f t="shared" si="332"/>
        <v>0</v>
      </c>
      <c r="BU345" s="198">
        <f t="shared" si="333"/>
        <v>0</v>
      </c>
      <c r="BV345" s="199">
        <f>IFERROR(SQRT(($E345-$E$1136)^2+($X345-$X$1136)^2),0)</f>
        <v>9.0002700081002432E-2</v>
      </c>
      <c r="BW345" s="197" t="str">
        <f>IF(BV345&lt;=SMALL(BV$3:BV$1130,1),"MAS PARECIDO","NO")</f>
        <v>NO</v>
      </c>
      <c r="BX345" s="197" t="str">
        <f>IF(BV345&lt;=SMALL(BV$3:BV$1130,5),"SIMILAR","NO")</f>
        <v>NO</v>
      </c>
      <c r="BY345" s="197" t="str">
        <f t="shared" si="334"/>
        <v>N/A</v>
      </c>
      <c r="BZ345" s="197">
        <f t="shared" si="335"/>
        <v>0</v>
      </c>
      <c r="CA345" s="198">
        <f t="shared" si="336"/>
        <v>0</v>
      </c>
      <c r="CB345" s="199">
        <f>IFERROR(SQRT(($E345-$E$1136)^2+($AA345-$AA$1136)^2),0)</f>
        <v>1.0040420738305098</v>
      </c>
      <c r="CC345" s="197" t="str">
        <f>IF(CB345&lt;=SMALL(CB$3:CB$1130,1),"MAS PARECIDO","NO")</f>
        <v>NO</v>
      </c>
      <c r="CD345" s="197" t="str">
        <f>IF(CB345&lt;=SMALL(CB$3:CB$1130,5),"SIMILAR","NO")</f>
        <v>NO</v>
      </c>
      <c r="CE345" s="197" t="str">
        <f t="shared" si="337"/>
        <v>N/A</v>
      </c>
      <c r="CF345" s="197">
        <f t="shared" si="338"/>
        <v>0</v>
      </c>
      <c r="CG345" s="198">
        <f t="shared" si="339"/>
        <v>0</v>
      </c>
      <c r="CH345" s="199">
        <f>IFERROR(SQRT(($E345-$E$1136)^2+($AD345-$AD$1136)^2),0)</f>
        <v>9.0002700081002432E-2</v>
      </c>
      <c r="CI345" s="197" t="str">
        <f>IF(CH345&lt;=SMALL(CH$3:CH$1130,1),"MAS PARECIDO","NO")</f>
        <v>NO</v>
      </c>
      <c r="CJ345" s="197" t="str">
        <f>IF(CH345&lt;=SMALL(CH$3:CH$1130,5),"SIMILAR","NO")</f>
        <v>NO</v>
      </c>
      <c r="CK345" s="197" t="str">
        <f t="shared" si="340"/>
        <v>N/A</v>
      </c>
      <c r="CL345" s="197">
        <f t="shared" si="341"/>
        <v>0</v>
      </c>
      <c r="CM345" s="198">
        <f t="shared" si="342"/>
        <v>0</v>
      </c>
      <c r="CN345" s="199">
        <f>IFERROR(SQRT(($E345-$E$1136)^2+($AG345-$AG$1136)^2),0)</f>
        <v>1.0040420738305098</v>
      </c>
      <c r="CO345" s="197" t="str">
        <f>IF(CN345&lt;=SMALL(CN$3:CN$1130,1),"MAS PARECIDO","NO")</f>
        <v>NO</v>
      </c>
      <c r="CP345" s="197" t="str">
        <f>IF(CN345&lt;=SMALL(CN$3:CN$1130,5),"SIMILAR","NO")</f>
        <v>NO</v>
      </c>
      <c r="CQ345" s="197" t="str">
        <f t="shared" si="343"/>
        <v>N/A</v>
      </c>
      <c r="CR345" s="197">
        <f t="shared" si="344"/>
        <v>0</v>
      </c>
      <c r="CS345" s="198">
        <f t="shared" si="345"/>
        <v>0</v>
      </c>
      <c r="CT345" s="199">
        <f>IFERROR(SQRT(($E345-$E$1136)^2+($AJ345-$AJ$1136)^2),0)</f>
        <v>9.0002700081002432E-2</v>
      </c>
      <c r="CU345" s="197" t="str">
        <f>IF(CT345&lt;=SMALL(CT$3:CT$1130,1),"MAS PARECIDO","NO")</f>
        <v>NO</v>
      </c>
      <c r="CV345" s="197" t="str">
        <f>IF(CT345&lt;=SMALL(CT$3:CT$1130,5),"SIMILAR","NO")</f>
        <v>NO</v>
      </c>
      <c r="CW345" s="197" t="str">
        <f t="shared" si="346"/>
        <v>N/A</v>
      </c>
      <c r="CX345" s="197">
        <f t="shared" si="347"/>
        <v>0</v>
      </c>
      <c r="CY345" s="198">
        <f t="shared" si="348"/>
        <v>0</v>
      </c>
      <c r="CZ345" s="2" t="s">
        <v>1920</v>
      </c>
      <c r="DA345" s="2" t="s">
        <v>1921</v>
      </c>
      <c r="DB345" s="2">
        <v>8</v>
      </c>
      <c r="DC345" s="2" t="s">
        <v>319</v>
      </c>
    </row>
    <row r="346" spans="1:107">
      <c r="A346" s="24" t="s">
        <v>597</v>
      </c>
      <c r="B346" s="46">
        <v>19000</v>
      </c>
      <c r="C346" s="190">
        <f>(B346-$B$1132)/($B$1133-$B$1132)</f>
        <v>1.694399307835058E-2</v>
      </c>
      <c r="D346" s="46">
        <v>2500</v>
      </c>
      <c r="E346" s="190">
        <f>(D346-$D$1132)/($D$1133-$D$1132)</f>
        <v>4.9701491044731342E-3</v>
      </c>
      <c r="F346" s="46" t="s">
        <v>53</v>
      </c>
      <c r="G346" s="192">
        <f>VLOOKUP(F346,'DATOS DE SOPORTE'!$Y$5:$Z$8,2,FALSE)</f>
        <v>2</v>
      </c>
      <c r="H346" s="190">
        <f>(G346-$G$1132)/($G$1133-$G$1132)</f>
        <v>0.33333333333333331</v>
      </c>
      <c r="I346" s="50">
        <v>1</v>
      </c>
      <c r="J346" s="200">
        <f t="shared" si="308"/>
        <v>1</v>
      </c>
      <c r="K346" s="190">
        <f>(J346-$J$1132)/($J$1133-$J$1132)</f>
        <v>0.2</v>
      </c>
      <c r="L346" s="193" t="str">
        <f t="shared" si="309"/>
        <v>SI</v>
      </c>
      <c r="M346" s="46" t="s">
        <v>192</v>
      </c>
      <c r="N346" s="192">
        <f t="shared" si="310"/>
        <v>2</v>
      </c>
      <c r="O346" s="190">
        <f>(N346-N$1132)/(N$1133-N$1132)</f>
        <v>1</v>
      </c>
      <c r="P346" s="46" t="s">
        <v>196</v>
      </c>
      <c r="Q346" s="192">
        <f t="shared" si="311"/>
        <v>1</v>
      </c>
      <c r="R346" s="190">
        <f>(Q346-Q$1132)/(Q$1133-Q$1132)</f>
        <v>0</v>
      </c>
      <c r="S346" s="46" t="s">
        <v>60</v>
      </c>
      <c r="T346" s="192">
        <f t="shared" si="312"/>
        <v>2</v>
      </c>
      <c r="U346" s="190">
        <f>(T346-T$1132)/(T$1133-T$1132)</f>
        <v>1</v>
      </c>
      <c r="V346" s="46" t="s">
        <v>237</v>
      </c>
      <c r="W346" s="194">
        <f>VLOOKUP(V346,'DATOS DE SOPORTE'!$S$5:$T$10,2,FALSE)</f>
        <v>6</v>
      </c>
      <c r="X346" s="201">
        <f>(W346-W$1132)/(W$1133-W$1132)</f>
        <v>1</v>
      </c>
      <c r="Y346" s="46" t="s">
        <v>136</v>
      </c>
      <c r="Z346" s="194">
        <f t="shared" si="313"/>
        <v>2</v>
      </c>
      <c r="AA346" s="201">
        <f>(Z346-Z$1132)/(Z$1133-Z$1132)</f>
        <v>1</v>
      </c>
      <c r="AB346" s="46" t="s">
        <v>188</v>
      </c>
      <c r="AC346" s="194">
        <f t="shared" si="314"/>
        <v>1</v>
      </c>
      <c r="AD346" s="201">
        <f>(AC346-AC$1132)/(AC$1133-AC$1132)</f>
        <v>0</v>
      </c>
      <c r="AE346" s="46" t="s">
        <v>188</v>
      </c>
      <c r="AF346" s="194">
        <f t="shared" si="315"/>
        <v>1</v>
      </c>
      <c r="AG346" s="201">
        <f>(AF346-AF$1132)/(AF$1133-AF$1132)</f>
        <v>0</v>
      </c>
      <c r="AH346" s="24" t="s">
        <v>199</v>
      </c>
      <c r="AI346" s="194">
        <f>VLOOKUP(AH346,'DATOS DE SOPORTE'!$V$5:$W$8,2,FALSE)</f>
        <v>2</v>
      </c>
      <c r="AJ346" s="201">
        <f>(AI346-AI$1132)/(AI$1133-AI$1132)</f>
        <v>0.33333333333333331</v>
      </c>
      <c r="AK346" s="58" t="str">
        <f t="shared" si="307"/>
        <v>Regular</v>
      </c>
      <c r="AL346" s="196">
        <f>IFERROR(SQRT(($E346-$E$1136)^2+($C346-$C$1136)^2),0)</f>
        <v>0.18826143902130701</v>
      </c>
      <c r="AM346" s="197" t="str">
        <f>IF(AL346&lt;=SMALL($AL$3:$AL$1130,1),"MAS PARECIDO","NO")</f>
        <v>NO</v>
      </c>
      <c r="AN346" s="197" t="str">
        <f>IF(AL346&lt;=SMALL($AL$3:$AL$1130,5),"SIMILAR","NO")</f>
        <v>NO</v>
      </c>
      <c r="AO346" s="197" t="str">
        <f t="shared" si="316"/>
        <v>N/A</v>
      </c>
      <c r="AP346" s="197">
        <f t="shared" si="317"/>
        <v>0</v>
      </c>
      <c r="AQ346" s="198">
        <f t="shared" si="318"/>
        <v>0</v>
      </c>
      <c r="AR346" s="196">
        <f>IFERROR(SQRT(($E346-$E$1136)^2+($H346-$H$1136)^2),0)</f>
        <v>5.0001500045001347E-3</v>
      </c>
      <c r="AS346" s="197" t="str">
        <f>IF(AR346&lt;=SMALL(AR$3:AR$1130,1),"MAS PARECIDO","NO")</f>
        <v>NO</v>
      </c>
      <c r="AT346" s="197" t="str">
        <f>IF(AR346&lt;=SMALL(AR$3:AR$1130,5),"SIMILAR","NO")</f>
        <v>NO</v>
      </c>
      <c r="AU346" s="197" t="str">
        <f t="shared" si="319"/>
        <v>N/A</v>
      </c>
      <c r="AV346" s="197">
        <f t="shared" si="320"/>
        <v>0</v>
      </c>
      <c r="AW346" s="198">
        <f t="shared" si="321"/>
        <v>0</v>
      </c>
      <c r="AX346" s="199">
        <f>IFERROR(SQRT(($E346-$E$1136)^2+($K346-$K$1136)^2),0)</f>
        <v>5.0001500045001347E-3</v>
      </c>
      <c r="AY346" s="197" t="str">
        <f>IF(AX346&lt;=SMALL(AX$3:AX$1130,1),"MAS PARECIDO","NO")</f>
        <v>NO</v>
      </c>
      <c r="AZ346" s="197" t="str">
        <f>IF(AX346&lt;=SMALL(AX$3:AX$1130,5),"SIMILAR","NO")</f>
        <v>NO</v>
      </c>
      <c r="BA346" s="197" t="str">
        <f t="shared" si="322"/>
        <v>N/A</v>
      </c>
      <c r="BB346" s="197">
        <f t="shared" si="323"/>
        <v>0</v>
      </c>
      <c r="BC346" s="198">
        <f t="shared" si="324"/>
        <v>0</v>
      </c>
      <c r="BD346" s="196">
        <f>IFERROR(SQRT(($E346-$E$1136)^2+($O346-$O$1136)^2),0)</f>
        <v>5.0001500045001347E-3</v>
      </c>
      <c r="BE346" s="197" t="str">
        <f>IF(BD346&lt;=SMALL(BD$3:BD$1130,1),"MAS PARECIDO","NO")</f>
        <v>NO</v>
      </c>
      <c r="BF346" s="197" t="str">
        <f>IF(BD346&lt;=SMALL(BD$3:BD$1130,5),"SIMILAR","NO")</f>
        <v>NO</v>
      </c>
      <c r="BG346" s="197" t="str">
        <f t="shared" si="325"/>
        <v>N/A</v>
      </c>
      <c r="BH346" s="197">
        <f t="shared" si="326"/>
        <v>0</v>
      </c>
      <c r="BI346" s="198">
        <f t="shared" si="327"/>
        <v>0</v>
      </c>
      <c r="BJ346" s="199">
        <f>IFERROR(SQRT(($E346-$E$1136)^2+($R346-$R$1136)^2),0)</f>
        <v>0.50002500087502377</v>
      </c>
      <c r="BK346" s="197" t="str">
        <f>IF(BJ346&lt;=SMALL(BJ$3:BJ$1130,1),"MAS PARECIDO","NO")</f>
        <v>NO</v>
      </c>
      <c r="BL346" s="197" t="str">
        <f>IF(BJ346&lt;=SMALL(BJ$3:BJ$1130,5),"SIMILAR","NO")</f>
        <v>NO</v>
      </c>
      <c r="BM346" s="197" t="str">
        <f t="shared" si="328"/>
        <v>N/A</v>
      </c>
      <c r="BN346" s="197">
        <f t="shared" si="329"/>
        <v>0</v>
      </c>
      <c r="BO346" s="198">
        <f t="shared" si="330"/>
        <v>0</v>
      </c>
      <c r="BP346" s="199">
        <f>IFERROR(SQRT(($E346-$E$1136)^2+($U346-$U$1136)^2),0)</f>
        <v>1.0000125006719003</v>
      </c>
      <c r="BQ346" s="197" t="str">
        <f>IF(BP346&lt;=SMALL(BP$3:BP$1130,1),"MAS PARECIDO","NO")</f>
        <v>NO</v>
      </c>
      <c r="BR346" s="197" t="str">
        <f>IF(BP346&lt;=SMALL(BP$3:BP$1130,5),"SIMILAR","NO")</f>
        <v>NO</v>
      </c>
      <c r="BS346" s="197" t="str">
        <f t="shared" si="331"/>
        <v>N/A</v>
      </c>
      <c r="BT346" s="197">
        <f t="shared" si="332"/>
        <v>0</v>
      </c>
      <c r="BU346" s="198">
        <f t="shared" si="333"/>
        <v>0</v>
      </c>
      <c r="BV346" s="199">
        <f>IFERROR(SQRT(($E346-$E$1136)^2+($X346-$X$1136)^2),0)</f>
        <v>1.0000125006719003</v>
      </c>
      <c r="BW346" s="197" t="str">
        <f>IF(BV346&lt;=SMALL(BV$3:BV$1130,1),"MAS PARECIDO","NO")</f>
        <v>NO</v>
      </c>
      <c r="BX346" s="197" t="str">
        <f>IF(BV346&lt;=SMALL(BV$3:BV$1130,5),"SIMILAR","NO")</f>
        <v>NO</v>
      </c>
      <c r="BY346" s="197" t="str">
        <f t="shared" si="334"/>
        <v>N/A</v>
      </c>
      <c r="BZ346" s="197">
        <f t="shared" si="335"/>
        <v>0</v>
      </c>
      <c r="CA346" s="198">
        <f t="shared" si="336"/>
        <v>0</v>
      </c>
      <c r="CB346" s="199">
        <f>IFERROR(SQRT(($E346-$E$1136)^2+($AA346-$AA$1136)^2),0)</f>
        <v>1.0000125006719003</v>
      </c>
      <c r="CC346" s="197" t="str">
        <f>IF(CB346&lt;=SMALL(CB$3:CB$1130,1),"MAS PARECIDO","NO")</f>
        <v>NO</v>
      </c>
      <c r="CD346" s="197" t="str">
        <f>IF(CB346&lt;=SMALL(CB$3:CB$1130,5),"SIMILAR","NO")</f>
        <v>NO</v>
      </c>
      <c r="CE346" s="197" t="str">
        <f t="shared" si="337"/>
        <v>N/A</v>
      </c>
      <c r="CF346" s="197">
        <f t="shared" si="338"/>
        <v>0</v>
      </c>
      <c r="CG346" s="198">
        <f t="shared" si="339"/>
        <v>0</v>
      </c>
      <c r="CH346" s="199">
        <f>IFERROR(SQRT(($E346-$E$1136)^2+($AD346-$AD$1136)^2),0)</f>
        <v>1.0000125006719003</v>
      </c>
      <c r="CI346" s="197" t="str">
        <f>IF(CH346&lt;=SMALL(CH$3:CH$1130,1),"MAS PARECIDO","NO")</f>
        <v>NO</v>
      </c>
      <c r="CJ346" s="197" t="str">
        <f>IF(CH346&lt;=SMALL(CH$3:CH$1130,5),"SIMILAR","NO")</f>
        <v>NO</v>
      </c>
      <c r="CK346" s="197" t="str">
        <f t="shared" si="340"/>
        <v>N/A</v>
      </c>
      <c r="CL346" s="197">
        <f t="shared" si="341"/>
        <v>0</v>
      </c>
      <c r="CM346" s="198">
        <f t="shared" si="342"/>
        <v>0</v>
      </c>
      <c r="CN346" s="199">
        <f>IFERROR(SQRT(($E346-$E$1136)^2+($AG346-$AG$1136)^2),0)</f>
        <v>1.0000125006719003</v>
      </c>
      <c r="CO346" s="197" t="str">
        <f>IF(CN346&lt;=SMALL(CN$3:CN$1130,1),"MAS PARECIDO","NO")</f>
        <v>NO</v>
      </c>
      <c r="CP346" s="197" t="str">
        <f>IF(CN346&lt;=SMALL(CN$3:CN$1130,5),"SIMILAR","NO")</f>
        <v>NO</v>
      </c>
      <c r="CQ346" s="197" t="str">
        <f t="shared" si="343"/>
        <v>N/A</v>
      </c>
      <c r="CR346" s="197">
        <f t="shared" si="344"/>
        <v>0</v>
      </c>
      <c r="CS346" s="198">
        <f t="shared" si="345"/>
        <v>0</v>
      </c>
      <c r="CT346" s="199">
        <f>IFERROR(SQRT(($E346-$E$1136)^2+($AJ346-$AJ$1136)^2),0)</f>
        <v>0.33337083347404373</v>
      </c>
      <c r="CU346" s="197" t="str">
        <f>IF(CT346&lt;=SMALL(CT$3:CT$1130,1),"MAS PARECIDO","NO")</f>
        <v>NO</v>
      </c>
      <c r="CV346" s="197" t="str">
        <f>IF(CT346&lt;=SMALL(CT$3:CT$1130,5),"SIMILAR","NO")</f>
        <v>NO</v>
      </c>
      <c r="CW346" s="197" t="str">
        <f t="shared" si="346"/>
        <v>N/A</v>
      </c>
      <c r="CX346" s="197">
        <f t="shared" si="347"/>
        <v>0</v>
      </c>
      <c r="CY346" s="198">
        <f t="shared" si="348"/>
        <v>0</v>
      </c>
      <c r="CZ346" s="2" t="s">
        <v>1922</v>
      </c>
      <c r="DA346" s="2" t="s">
        <v>1923</v>
      </c>
      <c r="DB346" s="2">
        <v>1</v>
      </c>
      <c r="DC346" s="2" t="s">
        <v>346</v>
      </c>
    </row>
    <row r="347" spans="1:107">
      <c r="A347" s="24" t="s">
        <v>598</v>
      </c>
      <c r="B347" s="46">
        <v>49899</v>
      </c>
      <c r="C347" s="190">
        <f>(B347-$B$1132)/($B$1133-$B$1132)</f>
        <v>5.3062242255368472E-2</v>
      </c>
      <c r="D347" s="46">
        <v>5500</v>
      </c>
      <c r="E347" s="190">
        <f>(D347-$D$1132)/($D$1133-$D$1132)</f>
        <v>1.0970329109873295E-2</v>
      </c>
      <c r="F347" s="46" t="s">
        <v>53</v>
      </c>
      <c r="G347" s="192">
        <f>VLOOKUP(F347,'DATOS DE SOPORTE'!$Y$5:$Z$8,2,FALSE)</f>
        <v>2</v>
      </c>
      <c r="H347" s="190">
        <f>(G347-$G$1132)/($G$1133-$G$1132)</f>
        <v>0.33333333333333331</v>
      </c>
      <c r="I347" s="50">
        <v>2</v>
      </c>
      <c r="J347" s="200">
        <f t="shared" si="308"/>
        <v>2</v>
      </c>
      <c r="K347" s="190">
        <f>(J347-$J$1132)/($J$1133-$J$1132)</f>
        <v>0.4</v>
      </c>
      <c r="L347" s="193" t="str">
        <f t="shared" si="309"/>
        <v>SI</v>
      </c>
      <c r="M347" s="46" t="s">
        <v>192</v>
      </c>
      <c r="N347" s="192">
        <f t="shared" si="310"/>
        <v>2</v>
      </c>
      <c r="O347" s="190">
        <f>(N347-N$1132)/(N$1133-N$1132)</f>
        <v>1</v>
      </c>
      <c r="P347" s="46" t="s">
        <v>193</v>
      </c>
      <c r="Q347" s="192">
        <f t="shared" si="311"/>
        <v>2</v>
      </c>
      <c r="R347" s="190">
        <f>(Q347-Q$1132)/(Q$1133-Q$1132)</f>
        <v>0.5</v>
      </c>
      <c r="S347" s="46" t="s">
        <v>194</v>
      </c>
      <c r="T347" s="192">
        <f t="shared" si="312"/>
        <v>1</v>
      </c>
      <c r="U347" s="190">
        <f>(T347-T$1132)/(T$1133-T$1132)</f>
        <v>0</v>
      </c>
      <c r="V347" s="46" t="s">
        <v>62</v>
      </c>
      <c r="W347" s="194">
        <f>VLOOKUP(V347,'DATOS DE SOPORTE'!$S$5:$T$10,2,FALSE)</f>
        <v>1</v>
      </c>
      <c r="X347" s="201">
        <f>(W347-W$1132)/(W$1133-W$1132)</f>
        <v>0</v>
      </c>
      <c r="Y347" s="46" t="s">
        <v>188</v>
      </c>
      <c r="Z347" s="194">
        <f t="shared" si="313"/>
        <v>1</v>
      </c>
      <c r="AA347" s="201">
        <f>(Z347-Z$1132)/(Z$1133-Z$1132)</f>
        <v>0</v>
      </c>
      <c r="AB347" s="46" t="s">
        <v>188</v>
      </c>
      <c r="AC347" s="194">
        <f t="shared" si="314"/>
        <v>1</v>
      </c>
      <c r="AD347" s="201">
        <f>(AC347-AC$1132)/(AC$1133-AC$1132)</f>
        <v>0</v>
      </c>
      <c r="AE347" s="46" t="s">
        <v>188</v>
      </c>
      <c r="AF347" s="194">
        <f t="shared" si="315"/>
        <v>1</v>
      </c>
      <c r="AG347" s="201">
        <f>(AF347-AF$1132)/(AF$1133-AF$1132)</f>
        <v>0</v>
      </c>
      <c r="AH347" s="24" t="s">
        <v>67</v>
      </c>
      <c r="AI347" s="194">
        <f>VLOOKUP(AH347,'DATOS DE SOPORTE'!$V$5:$W$8,2,FALSE)</f>
        <v>1</v>
      </c>
      <c r="AJ347" s="201">
        <f>(AI347-AI$1132)/(AI$1133-AI$1132)</f>
        <v>0</v>
      </c>
      <c r="AK347" s="58" t="str">
        <f t="shared" si="307"/>
        <v>Bueno</v>
      </c>
      <c r="AL347" s="196">
        <f>IFERROR(SQRT(($E347-$E$1136)^2+($C347-$C$1136)^2),0)</f>
        <v>0.15247410730686115</v>
      </c>
      <c r="AM347" s="197" t="str">
        <f>IF(AL347&lt;=SMALL($AL$3:$AL$1130,1),"MAS PARECIDO","NO")</f>
        <v>NO</v>
      </c>
      <c r="AN347" s="197" t="str">
        <f>IF(AL347&lt;=SMALL($AL$3:$AL$1130,5),"SIMILAR","NO")</f>
        <v>NO</v>
      </c>
      <c r="AO347" s="197" t="str">
        <f t="shared" si="316"/>
        <v>N/A</v>
      </c>
      <c r="AP347" s="197">
        <f t="shared" si="317"/>
        <v>0</v>
      </c>
      <c r="AQ347" s="198">
        <f t="shared" si="318"/>
        <v>0</v>
      </c>
      <c r="AR347" s="196">
        <f>IFERROR(SQRT(($E347-$E$1136)^2+($H347-$H$1136)^2),0)</f>
        <v>1.1000330009900297E-2</v>
      </c>
      <c r="AS347" s="197" t="str">
        <f>IF(AR347&lt;=SMALL(AR$3:AR$1130,1),"MAS PARECIDO","NO")</f>
        <v>NO</v>
      </c>
      <c r="AT347" s="197" t="str">
        <f>IF(AR347&lt;=SMALL(AR$3:AR$1130,5),"SIMILAR","NO")</f>
        <v>NO</v>
      </c>
      <c r="AU347" s="197" t="str">
        <f t="shared" si="319"/>
        <v>N/A</v>
      </c>
      <c r="AV347" s="197">
        <f t="shared" si="320"/>
        <v>0</v>
      </c>
      <c r="AW347" s="198">
        <f t="shared" si="321"/>
        <v>0</v>
      </c>
      <c r="AX347" s="199">
        <f>IFERROR(SQRT(($E347-$E$1136)^2+($K347-$K$1136)^2),0)</f>
        <v>0.20030228970315522</v>
      </c>
      <c r="AY347" s="197" t="str">
        <f>IF(AX347&lt;=SMALL(AX$3:AX$1130,1),"MAS PARECIDO","NO")</f>
        <v>NO</v>
      </c>
      <c r="AZ347" s="197" t="str">
        <f>IF(AX347&lt;=SMALL(AX$3:AX$1130,5),"SIMILAR","NO")</f>
        <v>NO</v>
      </c>
      <c r="BA347" s="197" t="str">
        <f t="shared" si="322"/>
        <v>N/A</v>
      </c>
      <c r="BB347" s="197">
        <f t="shared" si="323"/>
        <v>0</v>
      </c>
      <c r="BC347" s="198">
        <f t="shared" si="324"/>
        <v>0</v>
      </c>
      <c r="BD347" s="196">
        <f>IFERROR(SQRT(($E347-$E$1136)^2+($O347-$O$1136)^2),0)</f>
        <v>1.1000330009900297E-2</v>
      </c>
      <c r="BE347" s="197" t="str">
        <f>IF(BD347&lt;=SMALL(BD$3:BD$1130,1),"MAS PARECIDO","NO")</f>
        <v>NO</v>
      </c>
      <c r="BF347" s="197" t="str">
        <f>IF(BD347&lt;=SMALL(BD$3:BD$1130,5),"SIMILAR","NO")</f>
        <v>NO</v>
      </c>
      <c r="BG347" s="197" t="str">
        <f t="shared" si="325"/>
        <v>N/A</v>
      </c>
      <c r="BH347" s="197">
        <f t="shared" si="326"/>
        <v>0</v>
      </c>
      <c r="BI347" s="198">
        <f t="shared" si="327"/>
        <v>0</v>
      </c>
      <c r="BJ347" s="199">
        <f>IFERROR(SQRT(($E347-$E$1136)^2+($R347-$R$1136)^2),0)</f>
        <v>1.1000330009900297E-2</v>
      </c>
      <c r="BK347" s="197" t="str">
        <f>IF(BJ347&lt;=SMALL(BJ$3:BJ$1130,1),"MAS PARECIDO","NO")</f>
        <v>NO</v>
      </c>
      <c r="BL347" s="197" t="str">
        <f>IF(BJ347&lt;=SMALL(BJ$3:BJ$1130,5),"SIMILAR","NO")</f>
        <v>NO</v>
      </c>
      <c r="BM347" s="197" t="str">
        <f t="shared" si="328"/>
        <v>N/A</v>
      </c>
      <c r="BN347" s="197">
        <f t="shared" si="329"/>
        <v>0</v>
      </c>
      <c r="BO347" s="198">
        <f t="shared" si="330"/>
        <v>0</v>
      </c>
      <c r="BP347" s="199">
        <f>IFERROR(SQRT(($E347-$E$1136)^2+($U347-$U$1136)^2),0)</f>
        <v>1.1000330009900297E-2</v>
      </c>
      <c r="BQ347" s="197" t="str">
        <f>IF(BP347&lt;=SMALL(BP$3:BP$1130,1),"MAS PARECIDO","NO")</f>
        <v>NO</v>
      </c>
      <c r="BR347" s="197" t="str">
        <f>IF(BP347&lt;=SMALL(BP$3:BP$1130,5),"SIMILAR","NO")</f>
        <v>NO</v>
      </c>
      <c r="BS347" s="197" t="str">
        <f t="shared" si="331"/>
        <v>N/A</v>
      </c>
      <c r="BT347" s="197">
        <f t="shared" si="332"/>
        <v>0</v>
      </c>
      <c r="BU347" s="198">
        <f t="shared" si="333"/>
        <v>0</v>
      </c>
      <c r="BV347" s="199">
        <f>IFERROR(SQRT(($E347-$E$1136)^2+($X347-$X$1136)^2),0)</f>
        <v>1.1000330009900297E-2</v>
      </c>
      <c r="BW347" s="197" t="str">
        <f>IF(BV347&lt;=SMALL(BV$3:BV$1130,1),"MAS PARECIDO","NO")</f>
        <v>NO</v>
      </c>
      <c r="BX347" s="197" t="str">
        <f>IF(BV347&lt;=SMALL(BV$3:BV$1130,5),"SIMILAR","NO")</f>
        <v>NO</v>
      </c>
      <c r="BY347" s="197" t="str">
        <f t="shared" si="334"/>
        <v>N/A</v>
      </c>
      <c r="BZ347" s="197">
        <f t="shared" si="335"/>
        <v>0</v>
      </c>
      <c r="CA347" s="198">
        <f t="shared" si="336"/>
        <v>0</v>
      </c>
      <c r="CB347" s="199">
        <f>IFERROR(SQRT(($E347-$E$1136)^2+($AA347-$AA$1136)^2),0)</f>
        <v>1.1000330009900297E-2</v>
      </c>
      <c r="CC347" s="197" t="str">
        <f>IF(CB347&lt;=SMALL(CB$3:CB$1130,1),"MAS PARECIDO","NO")</f>
        <v>NO</v>
      </c>
      <c r="CD347" s="197" t="str">
        <f>IF(CB347&lt;=SMALL(CB$3:CB$1130,5),"SIMILAR","NO")</f>
        <v>NO</v>
      </c>
      <c r="CE347" s="197" t="str">
        <f t="shared" si="337"/>
        <v>N/A</v>
      </c>
      <c r="CF347" s="197">
        <f t="shared" si="338"/>
        <v>0</v>
      </c>
      <c r="CG347" s="198">
        <f t="shared" si="339"/>
        <v>0</v>
      </c>
      <c r="CH347" s="199">
        <f>IFERROR(SQRT(($E347-$E$1136)^2+($AD347-$AD$1136)^2),0)</f>
        <v>1.0000605017999296</v>
      </c>
      <c r="CI347" s="197" t="str">
        <f>IF(CH347&lt;=SMALL(CH$3:CH$1130,1),"MAS PARECIDO","NO")</f>
        <v>NO</v>
      </c>
      <c r="CJ347" s="197" t="str">
        <f>IF(CH347&lt;=SMALL(CH$3:CH$1130,5),"SIMILAR","NO")</f>
        <v>NO</v>
      </c>
      <c r="CK347" s="197" t="str">
        <f t="shared" si="340"/>
        <v>N/A</v>
      </c>
      <c r="CL347" s="197">
        <f t="shared" si="341"/>
        <v>0</v>
      </c>
      <c r="CM347" s="198">
        <f t="shared" si="342"/>
        <v>0</v>
      </c>
      <c r="CN347" s="199">
        <f>IFERROR(SQRT(($E347-$E$1136)^2+($AG347-$AG$1136)^2),0)</f>
        <v>1.0000605017999296</v>
      </c>
      <c r="CO347" s="197" t="str">
        <f>IF(CN347&lt;=SMALL(CN$3:CN$1130,1),"MAS PARECIDO","NO")</f>
        <v>NO</v>
      </c>
      <c r="CP347" s="197" t="str">
        <f>IF(CN347&lt;=SMALL(CN$3:CN$1130,5),"SIMILAR","NO")</f>
        <v>NO</v>
      </c>
      <c r="CQ347" s="197" t="str">
        <f t="shared" si="343"/>
        <v>N/A</v>
      </c>
      <c r="CR347" s="197">
        <f t="shared" si="344"/>
        <v>0</v>
      </c>
      <c r="CS347" s="198">
        <f t="shared" si="345"/>
        <v>0</v>
      </c>
      <c r="CT347" s="199">
        <f>IFERROR(SQRT(($E347-$E$1136)^2+($AJ347-$AJ$1136)^2),0)</f>
        <v>1.1000330009900297E-2</v>
      </c>
      <c r="CU347" s="197" t="str">
        <f>IF(CT347&lt;=SMALL(CT$3:CT$1130,1),"MAS PARECIDO","NO")</f>
        <v>NO</v>
      </c>
      <c r="CV347" s="197" t="str">
        <f>IF(CT347&lt;=SMALL(CT$3:CT$1130,5),"SIMILAR","NO")</f>
        <v>NO</v>
      </c>
      <c r="CW347" s="197" t="str">
        <f t="shared" si="346"/>
        <v>N/A</v>
      </c>
      <c r="CX347" s="197">
        <f t="shared" si="347"/>
        <v>0</v>
      </c>
      <c r="CY347" s="198">
        <f t="shared" si="348"/>
        <v>0</v>
      </c>
      <c r="CZ347" s="2" t="s">
        <v>1924</v>
      </c>
      <c r="DA347" s="2" t="s">
        <v>1925</v>
      </c>
      <c r="DB347" s="2">
        <v>0</v>
      </c>
      <c r="DC347" s="2" t="s">
        <v>189</v>
      </c>
    </row>
    <row r="348" spans="1:107">
      <c r="A348" s="24" t="s">
        <v>599</v>
      </c>
      <c r="B348" s="46">
        <v>42998</v>
      </c>
      <c r="C348" s="190">
        <f>(B348-$B$1132)/($B$1133-$B$1132)</f>
        <v>4.4995572215218292E-2</v>
      </c>
      <c r="D348" s="46">
        <v>6000</v>
      </c>
      <c r="E348" s="190">
        <f>(D348-$D$1132)/($D$1133-$D$1132)</f>
        <v>1.1970359110773323E-2</v>
      </c>
      <c r="F348" s="46" t="s">
        <v>53</v>
      </c>
      <c r="G348" s="192">
        <f>VLOOKUP(F348,'DATOS DE SOPORTE'!$Y$5:$Z$8,2,FALSE)</f>
        <v>2</v>
      </c>
      <c r="H348" s="190">
        <f>(G348-$G$1132)/($G$1133-$G$1132)</f>
        <v>0.33333333333333331</v>
      </c>
      <c r="I348" s="50">
        <v>0</v>
      </c>
      <c r="J348" s="200">
        <f t="shared" si="308"/>
        <v>0</v>
      </c>
      <c r="K348" s="190">
        <f>(J348-$J$1132)/($J$1133-$J$1132)</f>
        <v>0</v>
      </c>
      <c r="L348" s="193" t="str">
        <f t="shared" si="309"/>
        <v>NO</v>
      </c>
      <c r="M348" s="46" t="s">
        <v>192</v>
      </c>
      <c r="N348" s="192">
        <f t="shared" si="310"/>
        <v>2</v>
      </c>
      <c r="O348" s="190">
        <f>(N348-N$1132)/(N$1133-N$1132)</f>
        <v>1</v>
      </c>
      <c r="P348" s="46" t="s">
        <v>193</v>
      </c>
      <c r="Q348" s="192">
        <f t="shared" si="311"/>
        <v>2</v>
      </c>
      <c r="R348" s="190">
        <f>(Q348-Q$1132)/(Q$1133-Q$1132)</f>
        <v>0.5</v>
      </c>
      <c r="S348" s="46" t="s">
        <v>194</v>
      </c>
      <c r="T348" s="192">
        <f t="shared" si="312"/>
        <v>1</v>
      </c>
      <c r="U348" s="190">
        <f>(T348-T$1132)/(T$1133-T$1132)</f>
        <v>0</v>
      </c>
      <c r="V348" s="46" t="s">
        <v>212</v>
      </c>
      <c r="W348" s="194">
        <f>VLOOKUP(V348,'DATOS DE SOPORTE'!$S$5:$T$10,2,FALSE)</f>
        <v>3</v>
      </c>
      <c r="X348" s="201">
        <f>(W348-W$1132)/(W$1133-W$1132)</f>
        <v>0.4</v>
      </c>
      <c r="Y348" s="46" t="s">
        <v>188</v>
      </c>
      <c r="Z348" s="194">
        <f t="shared" si="313"/>
        <v>1</v>
      </c>
      <c r="AA348" s="201">
        <f>(Z348-Z$1132)/(Z$1133-Z$1132)</f>
        <v>0</v>
      </c>
      <c r="AB348" s="46" t="s">
        <v>188</v>
      </c>
      <c r="AC348" s="194">
        <f t="shared" si="314"/>
        <v>1</v>
      </c>
      <c r="AD348" s="201">
        <f>(AC348-AC$1132)/(AC$1133-AC$1132)</f>
        <v>0</v>
      </c>
      <c r="AE348" s="46" t="s">
        <v>136</v>
      </c>
      <c r="AF348" s="194">
        <f t="shared" si="315"/>
        <v>2</v>
      </c>
      <c r="AG348" s="201">
        <f>(AF348-AF$1132)/(AF$1133-AF$1132)</f>
        <v>1</v>
      </c>
      <c r="AH348" s="24" t="s">
        <v>67</v>
      </c>
      <c r="AI348" s="194">
        <f>VLOOKUP(AH348,'DATOS DE SOPORTE'!$V$5:$W$8,2,FALSE)</f>
        <v>1</v>
      </c>
      <c r="AJ348" s="201">
        <f>(AI348-AI$1132)/(AI$1133-AI$1132)</f>
        <v>0</v>
      </c>
      <c r="AK348" s="58" t="str">
        <f t="shared" si="307"/>
        <v>Regular</v>
      </c>
      <c r="AL348" s="196">
        <f>IFERROR(SQRT(($E348-$E$1136)^2+($C348-$C$1136)^2),0)</f>
        <v>0.16059244162845579</v>
      </c>
      <c r="AM348" s="197" t="str">
        <f>IF(AL348&lt;=SMALL($AL$3:$AL$1130,1),"MAS PARECIDO","NO")</f>
        <v>NO</v>
      </c>
      <c r="AN348" s="197" t="str">
        <f>IF(AL348&lt;=SMALL($AL$3:$AL$1130,5),"SIMILAR","NO")</f>
        <v>NO</v>
      </c>
      <c r="AO348" s="197" t="str">
        <f t="shared" si="316"/>
        <v>N/A</v>
      </c>
      <c r="AP348" s="197">
        <f t="shared" si="317"/>
        <v>0</v>
      </c>
      <c r="AQ348" s="198">
        <f t="shared" si="318"/>
        <v>0</v>
      </c>
      <c r="AR348" s="196">
        <f>IFERROR(SQRT(($E348-$E$1136)^2+($H348-$H$1136)^2),0)</f>
        <v>1.2000360010800324E-2</v>
      </c>
      <c r="AS348" s="197" t="str">
        <f>IF(AR348&lt;=SMALL(AR$3:AR$1130,1),"MAS PARECIDO","NO")</f>
        <v>NO</v>
      </c>
      <c r="AT348" s="197" t="str">
        <f>IF(AR348&lt;=SMALL(AR$3:AR$1130,5),"SIMILAR","NO")</f>
        <v>NO</v>
      </c>
      <c r="AU348" s="197" t="str">
        <f t="shared" si="319"/>
        <v>N/A</v>
      </c>
      <c r="AV348" s="197">
        <f t="shared" si="320"/>
        <v>0</v>
      </c>
      <c r="AW348" s="198">
        <f t="shared" si="321"/>
        <v>0</v>
      </c>
      <c r="AX348" s="199">
        <f>IFERROR(SQRT(($E348-$E$1136)^2+($K348-$K$1136)^2),0)</f>
        <v>0.20035969814408491</v>
      </c>
      <c r="AY348" s="197" t="str">
        <f>IF(AX348&lt;=SMALL(AX$3:AX$1130,1),"MAS PARECIDO","NO")</f>
        <v>NO</v>
      </c>
      <c r="AZ348" s="197" t="str">
        <f>IF(AX348&lt;=SMALL(AX$3:AX$1130,5),"SIMILAR","NO")</f>
        <v>NO</v>
      </c>
      <c r="BA348" s="197" t="str">
        <f t="shared" si="322"/>
        <v>N/A</v>
      </c>
      <c r="BB348" s="197">
        <f t="shared" si="323"/>
        <v>0</v>
      </c>
      <c r="BC348" s="198">
        <f t="shared" si="324"/>
        <v>0</v>
      </c>
      <c r="BD348" s="196">
        <f>IFERROR(SQRT(($E348-$E$1136)^2+($O348-$O$1136)^2),0)</f>
        <v>1.2000360010800324E-2</v>
      </c>
      <c r="BE348" s="197" t="str">
        <f>IF(BD348&lt;=SMALL(BD$3:BD$1130,1),"MAS PARECIDO","NO")</f>
        <v>NO</v>
      </c>
      <c r="BF348" s="197" t="str">
        <f>IF(BD348&lt;=SMALL(BD$3:BD$1130,5),"SIMILAR","NO")</f>
        <v>NO</v>
      </c>
      <c r="BG348" s="197" t="str">
        <f t="shared" si="325"/>
        <v>N/A</v>
      </c>
      <c r="BH348" s="197">
        <f t="shared" si="326"/>
        <v>0</v>
      </c>
      <c r="BI348" s="198">
        <f t="shared" si="327"/>
        <v>0</v>
      </c>
      <c r="BJ348" s="199">
        <f>IFERROR(SQRT(($E348-$E$1136)^2+($R348-$R$1136)^2),0)</f>
        <v>1.2000360010800324E-2</v>
      </c>
      <c r="BK348" s="197" t="str">
        <f>IF(BJ348&lt;=SMALL(BJ$3:BJ$1130,1),"MAS PARECIDO","NO")</f>
        <v>NO</v>
      </c>
      <c r="BL348" s="197" t="str">
        <f>IF(BJ348&lt;=SMALL(BJ$3:BJ$1130,5),"SIMILAR","NO")</f>
        <v>NO</v>
      </c>
      <c r="BM348" s="197" t="str">
        <f t="shared" si="328"/>
        <v>N/A</v>
      </c>
      <c r="BN348" s="197">
        <f t="shared" si="329"/>
        <v>0</v>
      </c>
      <c r="BO348" s="198">
        <f t="shared" si="330"/>
        <v>0</v>
      </c>
      <c r="BP348" s="199">
        <f>IFERROR(SQRT(($E348-$E$1136)^2+($U348-$U$1136)^2),0)</f>
        <v>1.2000360010800324E-2</v>
      </c>
      <c r="BQ348" s="197" t="str">
        <f>IF(BP348&lt;=SMALL(BP$3:BP$1130,1),"MAS PARECIDO","NO")</f>
        <v>NO</v>
      </c>
      <c r="BR348" s="197" t="str">
        <f>IF(BP348&lt;=SMALL(BP$3:BP$1130,5),"SIMILAR","NO")</f>
        <v>NO</v>
      </c>
      <c r="BS348" s="197" t="str">
        <f t="shared" si="331"/>
        <v>N/A</v>
      </c>
      <c r="BT348" s="197">
        <f t="shared" si="332"/>
        <v>0</v>
      </c>
      <c r="BU348" s="198">
        <f t="shared" si="333"/>
        <v>0</v>
      </c>
      <c r="BV348" s="199">
        <f>IFERROR(SQRT(($E348-$E$1136)^2+($X348-$X$1136)^2),0)</f>
        <v>0.40017997031384372</v>
      </c>
      <c r="BW348" s="197" t="str">
        <f>IF(BV348&lt;=SMALL(BV$3:BV$1130,1),"MAS PARECIDO","NO")</f>
        <v>NO</v>
      </c>
      <c r="BX348" s="197" t="str">
        <f>IF(BV348&lt;=SMALL(BV$3:BV$1130,5),"SIMILAR","NO")</f>
        <v>NO</v>
      </c>
      <c r="BY348" s="197" t="str">
        <f t="shared" si="334"/>
        <v>N/A</v>
      </c>
      <c r="BZ348" s="197">
        <f t="shared" si="335"/>
        <v>0</v>
      </c>
      <c r="CA348" s="198">
        <f t="shared" si="336"/>
        <v>0</v>
      </c>
      <c r="CB348" s="199">
        <f>IFERROR(SQRT(($E348-$E$1136)^2+($AA348-$AA$1136)^2),0)</f>
        <v>1.2000360010800324E-2</v>
      </c>
      <c r="CC348" s="197" t="str">
        <f>IF(CB348&lt;=SMALL(CB$3:CB$1130,1),"MAS PARECIDO","NO")</f>
        <v>NO</v>
      </c>
      <c r="CD348" s="197" t="str">
        <f>IF(CB348&lt;=SMALL(CB$3:CB$1130,5),"SIMILAR","NO")</f>
        <v>NO</v>
      </c>
      <c r="CE348" s="197" t="str">
        <f t="shared" si="337"/>
        <v>N/A</v>
      </c>
      <c r="CF348" s="197">
        <f t="shared" si="338"/>
        <v>0</v>
      </c>
      <c r="CG348" s="198">
        <f t="shared" si="339"/>
        <v>0</v>
      </c>
      <c r="CH348" s="199">
        <f>IFERROR(SQRT(($E348-$E$1136)^2+($AD348-$AD$1136)^2),0)</f>
        <v>1.00007200172807</v>
      </c>
      <c r="CI348" s="197" t="str">
        <f>IF(CH348&lt;=SMALL(CH$3:CH$1130,1),"MAS PARECIDO","NO")</f>
        <v>NO</v>
      </c>
      <c r="CJ348" s="197" t="str">
        <f>IF(CH348&lt;=SMALL(CH$3:CH$1130,5),"SIMILAR","NO")</f>
        <v>NO</v>
      </c>
      <c r="CK348" s="197" t="str">
        <f t="shared" si="340"/>
        <v>N/A</v>
      </c>
      <c r="CL348" s="197">
        <f t="shared" si="341"/>
        <v>0</v>
      </c>
      <c r="CM348" s="198">
        <f t="shared" si="342"/>
        <v>0</v>
      </c>
      <c r="CN348" s="199">
        <f>IFERROR(SQRT(($E348-$E$1136)^2+($AG348-$AG$1136)^2),0)</f>
        <v>1.2000360010800324E-2</v>
      </c>
      <c r="CO348" s="197" t="str">
        <f>IF(CN348&lt;=SMALL(CN$3:CN$1130,1),"MAS PARECIDO","NO")</f>
        <v>NO</v>
      </c>
      <c r="CP348" s="197" t="str">
        <f>IF(CN348&lt;=SMALL(CN$3:CN$1130,5),"SIMILAR","NO")</f>
        <v>NO</v>
      </c>
      <c r="CQ348" s="197" t="str">
        <f t="shared" si="343"/>
        <v>N/A</v>
      </c>
      <c r="CR348" s="197">
        <f t="shared" si="344"/>
        <v>0</v>
      </c>
      <c r="CS348" s="198">
        <f t="shared" si="345"/>
        <v>0</v>
      </c>
      <c r="CT348" s="199">
        <f>IFERROR(SQRT(($E348-$E$1136)^2+($AJ348-$AJ$1136)^2),0)</f>
        <v>1.2000360010800324E-2</v>
      </c>
      <c r="CU348" s="197" t="str">
        <f>IF(CT348&lt;=SMALL(CT$3:CT$1130,1),"MAS PARECIDO","NO")</f>
        <v>NO</v>
      </c>
      <c r="CV348" s="197" t="str">
        <f>IF(CT348&lt;=SMALL(CT$3:CT$1130,5),"SIMILAR","NO")</f>
        <v>NO</v>
      </c>
      <c r="CW348" s="197" t="str">
        <f t="shared" si="346"/>
        <v>N/A</v>
      </c>
      <c r="CX348" s="197">
        <f t="shared" si="347"/>
        <v>0</v>
      </c>
      <c r="CY348" s="198">
        <f t="shared" si="348"/>
        <v>0</v>
      </c>
      <c r="CZ348" s="2" t="s">
        <v>1926</v>
      </c>
      <c r="DA348" s="2" t="s">
        <v>1927</v>
      </c>
      <c r="DB348" s="2">
        <v>1</v>
      </c>
      <c r="DC348" s="2" t="s">
        <v>346</v>
      </c>
    </row>
    <row r="349" spans="1:107">
      <c r="A349" s="24" t="s">
        <v>600</v>
      </c>
      <c r="B349" s="46">
        <v>19800</v>
      </c>
      <c r="C349" s="190">
        <f>(B349-$B$1132)/($B$1133-$B$1132)</f>
        <v>1.787912364379329E-2</v>
      </c>
      <c r="D349" s="46">
        <v>2225</v>
      </c>
      <c r="E349" s="190">
        <f>(D349-$D$1132)/($D$1133-$D$1132)</f>
        <v>4.4201326039781195E-3</v>
      </c>
      <c r="F349" s="46" t="s">
        <v>187</v>
      </c>
      <c r="G349" s="192">
        <f>VLOOKUP(F349,'DATOS DE SOPORTE'!$Y$5:$Z$8,2,FALSE)</f>
        <v>4</v>
      </c>
      <c r="H349" s="190">
        <f>(G349-$G$1132)/($G$1133-$G$1132)</f>
        <v>1</v>
      </c>
      <c r="I349" s="50">
        <v>1</v>
      </c>
      <c r="J349" s="200">
        <f t="shared" si="308"/>
        <v>1</v>
      </c>
      <c r="K349" s="190">
        <f>(J349-$J$1132)/($J$1133-$J$1132)</f>
        <v>0.2</v>
      </c>
      <c r="L349" s="193" t="str">
        <f t="shared" si="309"/>
        <v>SI</v>
      </c>
      <c r="M349" s="46" t="s">
        <v>192</v>
      </c>
      <c r="N349" s="192">
        <f t="shared" si="310"/>
        <v>2</v>
      </c>
      <c r="O349" s="190">
        <f>(N349-N$1132)/(N$1133-N$1132)</f>
        <v>1</v>
      </c>
      <c r="P349" s="46" t="s">
        <v>193</v>
      </c>
      <c r="Q349" s="192">
        <f t="shared" si="311"/>
        <v>2</v>
      </c>
      <c r="R349" s="190">
        <f>(Q349-Q$1132)/(Q$1133-Q$1132)</f>
        <v>0.5</v>
      </c>
      <c r="S349" s="46"/>
      <c r="T349" s="192">
        <f t="shared" si="312"/>
        <v>2</v>
      </c>
      <c r="U349" s="190">
        <f>(T349-T$1132)/(T$1133-T$1132)</f>
        <v>1</v>
      </c>
      <c r="V349" s="46" t="s">
        <v>212</v>
      </c>
      <c r="W349" s="194">
        <f>VLOOKUP(V349,'DATOS DE SOPORTE'!$S$5:$T$10,2,FALSE)</f>
        <v>3</v>
      </c>
      <c r="X349" s="201">
        <f>(W349-W$1132)/(W$1133-W$1132)</f>
        <v>0.4</v>
      </c>
      <c r="Y349" s="46" t="s">
        <v>188</v>
      </c>
      <c r="Z349" s="194">
        <f t="shared" si="313"/>
        <v>1</v>
      </c>
      <c r="AA349" s="201">
        <f>(Z349-Z$1132)/(Z$1133-Z$1132)</f>
        <v>0</v>
      </c>
      <c r="AB349" s="46" t="s">
        <v>188</v>
      </c>
      <c r="AC349" s="194">
        <f t="shared" si="314"/>
        <v>1</v>
      </c>
      <c r="AD349" s="201">
        <f>(AC349-AC$1132)/(AC$1133-AC$1132)</f>
        <v>0</v>
      </c>
      <c r="AE349" s="46" t="s">
        <v>188</v>
      </c>
      <c r="AF349" s="194">
        <f t="shared" si="315"/>
        <v>1</v>
      </c>
      <c r="AG349" s="201">
        <f>(AF349-AF$1132)/(AF$1133-AF$1132)</f>
        <v>0</v>
      </c>
      <c r="AH349" s="24" t="s">
        <v>199</v>
      </c>
      <c r="AI349" s="194">
        <f>VLOOKUP(AH349,'DATOS DE SOPORTE'!$V$5:$W$8,2,FALSE)</f>
        <v>2</v>
      </c>
      <c r="AJ349" s="201">
        <f>(AI349-AI$1132)/(AI$1133-AI$1132)</f>
        <v>0.33333333333333331</v>
      </c>
      <c r="AK349" s="58" t="str">
        <f t="shared" si="307"/>
        <v>Regular</v>
      </c>
      <c r="AL349" s="196">
        <f>IFERROR(SQRT(($E349-$E$1136)^2+($C349-$C$1136)^2),0)</f>
        <v>0.18731276581423259</v>
      </c>
      <c r="AM349" s="197" t="str">
        <f>IF(AL349&lt;=SMALL($AL$3:$AL$1130,1),"MAS PARECIDO","NO")</f>
        <v>NO</v>
      </c>
      <c r="AN349" s="197" t="str">
        <f>IF(AL349&lt;=SMALL($AL$3:$AL$1130,5),"SIMILAR","NO")</f>
        <v>NO</v>
      </c>
      <c r="AO349" s="197" t="str">
        <f t="shared" si="316"/>
        <v>N/A</v>
      </c>
      <c r="AP349" s="197">
        <f t="shared" si="317"/>
        <v>0</v>
      </c>
      <c r="AQ349" s="198">
        <f t="shared" si="318"/>
        <v>0</v>
      </c>
      <c r="AR349" s="196">
        <f>IFERROR(SQRT(($E349-$E$1136)^2+($H349-$H$1136)^2),0)</f>
        <v>0.66668151926736952</v>
      </c>
      <c r="AS349" s="197" t="str">
        <f>IF(AR349&lt;=SMALL(AR$3:AR$1130,1),"MAS PARECIDO","NO")</f>
        <v>NO</v>
      </c>
      <c r="AT349" s="197" t="str">
        <f>IF(AR349&lt;=SMALL(AR$3:AR$1130,5),"SIMILAR","NO")</f>
        <v>NO</v>
      </c>
      <c r="AU349" s="197" t="str">
        <f t="shared" si="319"/>
        <v>N/A</v>
      </c>
      <c r="AV349" s="197">
        <f t="shared" si="320"/>
        <v>0</v>
      </c>
      <c r="AW349" s="198">
        <f t="shared" si="321"/>
        <v>0</v>
      </c>
      <c r="AX349" s="199">
        <f>IFERROR(SQRT(($E349-$E$1136)^2+($K349-$K$1136)^2),0)</f>
        <v>4.45013350400512E-3</v>
      </c>
      <c r="AY349" s="197" t="str">
        <f>IF(AX349&lt;=SMALL(AX$3:AX$1130,1),"MAS PARECIDO","NO")</f>
        <v>NO</v>
      </c>
      <c r="AZ349" s="197" t="str">
        <f>IF(AX349&lt;=SMALL(AX$3:AX$1130,5),"SIMILAR","NO")</f>
        <v>NO</v>
      </c>
      <c r="BA349" s="197" t="str">
        <f t="shared" si="322"/>
        <v>N/A</v>
      </c>
      <c r="BB349" s="197">
        <f t="shared" si="323"/>
        <v>0</v>
      </c>
      <c r="BC349" s="198">
        <f t="shared" si="324"/>
        <v>0</v>
      </c>
      <c r="BD349" s="196">
        <f>IFERROR(SQRT(($E349-$E$1136)^2+($O349-$O$1136)^2),0)</f>
        <v>4.45013350400512E-3</v>
      </c>
      <c r="BE349" s="197" t="str">
        <f>IF(BD349&lt;=SMALL(BD$3:BD$1130,1),"MAS PARECIDO","NO")</f>
        <v>NO</v>
      </c>
      <c r="BF349" s="197" t="str">
        <f>IF(BD349&lt;=SMALL(BD$3:BD$1130,5),"SIMILAR","NO")</f>
        <v>NO</v>
      </c>
      <c r="BG349" s="197" t="str">
        <f t="shared" si="325"/>
        <v>N/A</v>
      </c>
      <c r="BH349" s="197">
        <f t="shared" si="326"/>
        <v>0</v>
      </c>
      <c r="BI349" s="198">
        <f t="shared" si="327"/>
        <v>0</v>
      </c>
      <c r="BJ349" s="199">
        <f>IFERROR(SQRT(($E349-$E$1136)^2+($R349-$R$1136)^2),0)</f>
        <v>4.45013350400512E-3</v>
      </c>
      <c r="BK349" s="197" t="str">
        <f>IF(BJ349&lt;=SMALL(BJ$3:BJ$1130,1),"MAS PARECIDO","NO")</f>
        <v>NO</v>
      </c>
      <c r="BL349" s="197" t="str">
        <f>IF(BJ349&lt;=SMALL(BJ$3:BJ$1130,5),"SIMILAR","NO")</f>
        <v>NO</v>
      </c>
      <c r="BM349" s="197" t="str">
        <f t="shared" si="328"/>
        <v>N/A</v>
      </c>
      <c r="BN349" s="197">
        <f t="shared" si="329"/>
        <v>0</v>
      </c>
      <c r="BO349" s="198">
        <f t="shared" si="330"/>
        <v>0</v>
      </c>
      <c r="BP349" s="199">
        <f>IFERROR(SQRT(($E349-$E$1136)^2+($U349-$U$1136)^2),0)</f>
        <v>1.000009901795079</v>
      </c>
      <c r="BQ349" s="197" t="str">
        <f>IF(BP349&lt;=SMALL(BP$3:BP$1130,1),"MAS PARECIDO","NO")</f>
        <v>NO</v>
      </c>
      <c r="BR349" s="197" t="str">
        <f>IF(BP349&lt;=SMALL(BP$3:BP$1130,5),"SIMILAR","NO")</f>
        <v>NO</v>
      </c>
      <c r="BS349" s="197" t="str">
        <f t="shared" si="331"/>
        <v>N/A</v>
      </c>
      <c r="BT349" s="197">
        <f t="shared" si="332"/>
        <v>0</v>
      </c>
      <c r="BU349" s="198">
        <f t="shared" si="333"/>
        <v>0</v>
      </c>
      <c r="BV349" s="199">
        <f>IFERROR(SQRT(($E349-$E$1136)^2+($X349-$X$1136)^2),0)</f>
        <v>0.40002475384431335</v>
      </c>
      <c r="BW349" s="197" t="str">
        <f>IF(BV349&lt;=SMALL(BV$3:BV$1130,1),"MAS PARECIDO","NO")</f>
        <v>NO</v>
      </c>
      <c r="BX349" s="197" t="str">
        <f>IF(BV349&lt;=SMALL(BV$3:BV$1130,5),"SIMILAR","NO")</f>
        <v>NO</v>
      </c>
      <c r="BY349" s="197" t="str">
        <f t="shared" si="334"/>
        <v>N/A</v>
      </c>
      <c r="BZ349" s="197">
        <f t="shared" si="335"/>
        <v>0</v>
      </c>
      <c r="CA349" s="198">
        <f t="shared" si="336"/>
        <v>0</v>
      </c>
      <c r="CB349" s="199">
        <f>IFERROR(SQRT(($E349-$E$1136)^2+($AA349-$AA$1136)^2),0)</f>
        <v>4.45013350400512E-3</v>
      </c>
      <c r="CC349" s="197" t="str">
        <f>IF(CB349&lt;=SMALL(CB$3:CB$1130,1),"MAS PARECIDO","NO")</f>
        <v>NO</v>
      </c>
      <c r="CD349" s="197" t="str">
        <f>IF(CB349&lt;=SMALL(CB$3:CB$1130,5),"SIMILAR","NO")</f>
        <v>NO</v>
      </c>
      <c r="CE349" s="197" t="str">
        <f t="shared" si="337"/>
        <v>N/A</v>
      </c>
      <c r="CF349" s="197">
        <f t="shared" si="338"/>
        <v>0</v>
      </c>
      <c r="CG349" s="198">
        <f t="shared" si="339"/>
        <v>0</v>
      </c>
      <c r="CH349" s="199">
        <f>IFERROR(SQRT(($E349-$E$1136)^2+($AD349-$AD$1136)^2),0)</f>
        <v>1.000009901795079</v>
      </c>
      <c r="CI349" s="197" t="str">
        <f>IF(CH349&lt;=SMALL(CH$3:CH$1130,1),"MAS PARECIDO","NO")</f>
        <v>NO</v>
      </c>
      <c r="CJ349" s="197" t="str">
        <f>IF(CH349&lt;=SMALL(CH$3:CH$1130,5),"SIMILAR","NO")</f>
        <v>NO</v>
      </c>
      <c r="CK349" s="197" t="str">
        <f t="shared" si="340"/>
        <v>N/A</v>
      </c>
      <c r="CL349" s="197">
        <f t="shared" si="341"/>
        <v>0</v>
      </c>
      <c r="CM349" s="198">
        <f t="shared" si="342"/>
        <v>0</v>
      </c>
      <c r="CN349" s="199">
        <f>IFERROR(SQRT(($E349-$E$1136)^2+($AG349-$AG$1136)^2),0)</f>
        <v>1.000009901795079</v>
      </c>
      <c r="CO349" s="197" t="str">
        <f>IF(CN349&lt;=SMALL(CN$3:CN$1130,1),"MAS PARECIDO","NO")</f>
        <v>NO</v>
      </c>
      <c r="CP349" s="197" t="str">
        <f>IF(CN349&lt;=SMALL(CN$3:CN$1130,5),"SIMILAR","NO")</f>
        <v>NO</v>
      </c>
      <c r="CQ349" s="197" t="str">
        <f t="shared" si="343"/>
        <v>N/A</v>
      </c>
      <c r="CR349" s="197">
        <f t="shared" si="344"/>
        <v>0</v>
      </c>
      <c r="CS349" s="198">
        <f t="shared" si="345"/>
        <v>0</v>
      </c>
      <c r="CT349" s="199">
        <f>IFERROR(SQRT(($E349-$E$1136)^2+($AJ349-$AJ$1136)^2),0)</f>
        <v>0.33336303754212848</v>
      </c>
      <c r="CU349" s="197" t="str">
        <f>IF(CT349&lt;=SMALL(CT$3:CT$1130,1),"MAS PARECIDO","NO")</f>
        <v>NO</v>
      </c>
      <c r="CV349" s="197" t="str">
        <f>IF(CT349&lt;=SMALL(CT$3:CT$1130,5),"SIMILAR","NO")</f>
        <v>NO</v>
      </c>
      <c r="CW349" s="197" t="str">
        <f t="shared" si="346"/>
        <v>N/A</v>
      </c>
      <c r="CX349" s="197">
        <f t="shared" si="347"/>
        <v>0</v>
      </c>
      <c r="CY349" s="198">
        <f t="shared" si="348"/>
        <v>0</v>
      </c>
      <c r="CZ349" s="2" t="s">
        <v>1928</v>
      </c>
      <c r="DA349" s="2" t="s">
        <v>1929</v>
      </c>
      <c r="DB349" s="2">
        <v>1</v>
      </c>
      <c r="DC349" s="2" t="s">
        <v>346</v>
      </c>
    </row>
    <row r="350" spans="1:107">
      <c r="A350" s="24" t="s">
        <v>601</v>
      </c>
      <c r="B350" s="46">
        <v>232940</v>
      </c>
      <c r="C350" s="190">
        <f>(B350-$B$1132)/($B$1133-$B$1132)</f>
        <v>0.26702128454186747</v>
      </c>
      <c r="D350" s="46">
        <v>50000</v>
      </c>
      <c r="E350" s="190">
        <f>(D350-$D$1132)/($D$1133-$D$1132)</f>
        <v>9.9972999189975695E-2</v>
      </c>
      <c r="F350" s="46" t="s">
        <v>187</v>
      </c>
      <c r="G350" s="192">
        <f>VLOOKUP(F350,'DATOS DE SOPORTE'!$Y$5:$Z$8,2,FALSE)</f>
        <v>4</v>
      </c>
      <c r="H350" s="190">
        <f>(G350-$G$1132)/($G$1133-$G$1132)</f>
        <v>1</v>
      </c>
      <c r="I350" s="50">
        <v>0</v>
      </c>
      <c r="J350" s="200">
        <f t="shared" si="308"/>
        <v>0</v>
      </c>
      <c r="K350" s="190">
        <f>(J350-$J$1132)/($J$1133-$J$1132)</f>
        <v>0</v>
      </c>
      <c r="L350" s="193" t="str">
        <f t="shared" si="309"/>
        <v>NO</v>
      </c>
      <c r="M350" s="46" t="s">
        <v>192</v>
      </c>
      <c r="N350" s="192">
        <f t="shared" si="310"/>
        <v>2</v>
      </c>
      <c r="O350" s="190">
        <f>(N350-N$1132)/(N$1133-N$1132)</f>
        <v>1</v>
      </c>
      <c r="P350" s="46" t="s">
        <v>58</v>
      </c>
      <c r="Q350" s="192">
        <f t="shared" si="311"/>
        <v>3</v>
      </c>
      <c r="R350" s="190">
        <f>(Q350-Q$1132)/(Q$1133-Q$1132)</f>
        <v>1</v>
      </c>
      <c r="S350" s="46" t="s">
        <v>60</v>
      </c>
      <c r="T350" s="192">
        <f t="shared" si="312"/>
        <v>2</v>
      </c>
      <c r="U350" s="190">
        <f>(T350-T$1132)/(T$1133-T$1132)</f>
        <v>1</v>
      </c>
      <c r="V350" s="46" t="s">
        <v>62</v>
      </c>
      <c r="W350" s="194">
        <f>VLOOKUP(V350,'DATOS DE SOPORTE'!$S$5:$T$10,2,FALSE)</f>
        <v>1</v>
      </c>
      <c r="X350" s="201">
        <f>(W350-W$1132)/(W$1133-W$1132)</f>
        <v>0</v>
      </c>
      <c r="Y350" s="46" t="s">
        <v>188</v>
      </c>
      <c r="Z350" s="194">
        <f t="shared" si="313"/>
        <v>1</v>
      </c>
      <c r="AA350" s="201">
        <f>(Z350-Z$1132)/(Z$1133-Z$1132)</f>
        <v>0</v>
      </c>
      <c r="AB350" s="46" t="s">
        <v>136</v>
      </c>
      <c r="AC350" s="194">
        <f t="shared" si="314"/>
        <v>2</v>
      </c>
      <c r="AD350" s="201">
        <f>(AC350-AC$1132)/(AC$1133-AC$1132)</f>
        <v>1</v>
      </c>
      <c r="AE350" s="46" t="s">
        <v>188</v>
      </c>
      <c r="AF350" s="194">
        <f t="shared" si="315"/>
        <v>1</v>
      </c>
      <c r="AG350" s="201">
        <f>(AF350-AF$1132)/(AF$1133-AF$1132)</f>
        <v>0</v>
      </c>
      <c r="AH350" s="24" t="s">
        <v>67</v>
      </c>
      <c r="AI350" s="194">
        <f>VLOOKUP(AH350,'DATOS DE SOPORTE'!$V$5:$W$8,2,FALSE)</f>
        <v>1</v>
      </c>
      <c r="AJ350" s="201">
        <f>(AI350-AI$1132)/(AI$1133-AI$1132)</f>
        <v>0</v>
      </c>
      <c r="AK350" s="58" t="str">
        <f t="shared" si="307"/>
        <v>Muy malo</v>
      </c>
      <c r="AL350" s="196">
        <f>IFERROR(SQRT(($E350-$E$1136)^2+($C350-$C$1136)^2),0)</f>
        <v>0.11760108319800866</v>
      </c>
      <c r="AM350" s="197" t="str">
        <f>IF(AL350&lt;=SMALL($AL$3:$AL$1130,1),"MAS PARECIDO","NO")</f>
        <v>NO</v>
      </c>
      <c r="AN350" s="197" t="str">
        <f>IF(AL350&lt;=SMALL($AL$3:$AL$1130,5),"SIMILAR","NO")</f>
        <v>NO</v>
      </c>
      <c r="AO350" s="197" t="str">
        <f t="shared" si="316"/>
        <v>N/A</v>
      </c>
      <c r="AP350" s="197">
        <f t="shared" si="317"/>
        <v>0</v>
      </c>
      <c r="AQ350" s="198">
        <f t="shared" si="318"/>
        <v>0</v>
      </c>
      <c r="AR350" s="196">
        <f>IFERROR(SQRT(($E350-$E$1136)^2+($H350-$H$1136)^2),0)</f>
        <v>0.67412539224646151</v>
      </c>
      <c r="AS350" s="197" t="str">
        <f>IF(AR350&lt;=SMALL(AR$3:AR$1130,1),"MAS PARECIDO","NO")</f>
        <v>NO</v>
      </c>
      <c r="AT350" s="197" t="str">
        <f>IF(AR350&lt;=SMALL(AR$3:AR$1130,5),"SIMILAR","NO")</f>
        <v>NO</v>
      </c>
      <c r="AU350" s="197" t="str">
        <f t="shared" si="319"/>
        <v>N/A</v>
      </c>
      <c r="AV350" s="197">
        <f t="shared" si="320"/>
        <v>0</v>
      </c>
      <c r="AW350" s="198">
        <f t="shared" si="321"/>
        <v>0</v>
      </c>
      <c r="AX350" s="199">
        <f>IFERROR(SQRT(($E350-$E$1136)^2+($K350-$K$1136)^2),0)</f>
        <v>0.22360813944711647</v>
      </c>
      <c r="AY350" s="197" t="str">
        <f>IF(AX350&lt;=SMALL(AX$3:AX$1130,1),"MAS PARECIDO","NO")</f>
        <v>NO</v>
      </c>
      <c r="AZ350" s="197" t="str">
        <f>IF(AX350&lt;=SMALL(AX$3:AX$1130,5),"SIMILAR","NO")</f>
        <v>NO</v>
      </c>
      <c r="BA350" s="197" t="str">
        <f t="shared" si="322"/>
        <v>N/A</v>
      </c>
      <c r="BB350" s="197">
        <f t="shared" si="323"/>
        <v>0</v>
      </c>
      <c r="BC350" s="198">
        <f t="shared" si="324"/>
        <v>0</v>
      </c>
      <c r="BD350" s="196">
        <f>IFERROR(SQRT(($E350-$E$1136)^2+($O350-$O$1136)^2),0)</f>
        <v>0.10000300009000269</v>
      </c>
      <c r="BE350" s="197" t="str">
        <f>IF(BD350&lt;=SMALL(BD$3:BD$1130,1),"MAS PARECIDO","NO")</f>
        <v>NO</v>
      </c>
      <c r="BF350" s="197" t="str">
        <f>IF(BD350&lt;=SMALL(BD$3:BD$1130,5),"SIMILAR","NO")</f>
        <v>NO</v>
      </c>
      <c r="BG350" s="197" t="str">
        <f t="shared" si="325"/>
        <v>N/A</v>
      </c>
      <c r="BH350" s="197">
        <f t="shared" si="326"/>
        <v>0</v>
      </c>
      <c r="BI350" s="198">
        <f t="shared" si="327"/>
        <v>0</v>
      </c>
      <c r="BJ350" s="199">
        <f>IFERROR(SQRT(($E350-$E$1136)^2+($R350-$R$1136)^2),0)</f>
        <v>0.50990253973382116</v>
      </c>
      <c r="BK350" s="197" t="str">
        <f>IF(BJ350&lt;=SMALL(BJ$3:BJ$1130,1),"MAS PARECIDO","NO")</f>
        <v>NO</v>
      </c>
      <c r="BL350" s="197" t="str">
        <f>IF(BJ350&lt;=SMALL(BJ$3:BJ$1130,5),"SIMILAR","NO")</f>
        <v>NO</v>
      </c>
      <c r="BM350" s="197" t="str">
        <f t="shared" si="328"/>
        <v>N/A</v>
      </c>
      <c r="BN350" s="197">
        <f t="shared" si="329"/>
        <v>0</v>
      </c>
      <c r="BO350" s="198">
        <f t="shared" si="330"/>
        <v>0</v>
      </c>
      <c r="BP350" s="199">
        <f>IFERROR(SQRT(($E350-$E$1136)^2+($U350-$U$1136)^2),0)</f>
        <v>1.0049878606366351</v>
      </c>
      <c r="BQ350" s="197" t="str">
        <f>IF(BP350&lt;=SMALL(BP$3:BP$1130,1),"MAS PARECIDO","NO")</f>
        <v>NO</v>
      </c>
      <c r="BR350" s="197" t="str">
        <f>IF(BP350&lt;=SMALL(BP$3:BP$1130,5),"SIMILAR","NO")</f>
        <v>NO</v>
      </c>
      <c r="BS350" s="197" t="str">
        <f t="shared" si="331"/>
        <v>N/A</v>
      </c>
      <c r="BT350" s="197">
        <f t="shared" si="332"/>
        <v>0</v>
      </c>
      <c r="BU350" s="198">
        <f t="shared" si="333"/>
        <v>0</v>
      </c>
      <c r="BV350" s="199">
        <f>IFERROR(SQRT(($E350-$E$1136)^2+($X350-$X$1136)^2),0)</f>
        <v>0.10000300009000269</v>
      </c>
      <c r="BW350" s="197" t="str">
        <f>IF(BV350&lt;=SMALL(BV$3:BV$1130,1),"MAS PARECIDO","NO")</f>
        <v>NO</v>
      </c>
      <c r="BX350" s="197" t="str">
        <f>IF(BV350&lt;=SMALL(BV$3:BV$1130,5),"SIMILAR","NO")</f>
        <v>NO</v>
      </c>
      <c r="BY350" s="197" t="str">
        <f t="shared" si="334"/>
        <v>N/A</v>
      </c>
      <c r="BZ350" s="197">
        <f t="shared" si="335"/>
        <v>0</v>
      </c>
      <c r="CA350" s="198">
        <f t="shared" si="336"/>
        <v>0</v>
      </c>
      <c r="CB350" s="199">
        <f>IFERROR(SQRT(($E350-$E$1136)^2+($AA350-$AA$1136)^2),0)</f>
        <v>0.10000300009000269</v>
      </c>
      <c r="CC350" s="197" t="str">
        <f>IF(CB350&lt;=SMALL(CB$3:CB$1130,1),"MAS PARECIDO","NO")</f>
        <v>NO</v>
      </c>
      <c r="CD350" s="197" t="str">
        <f>IF(CB350&lt;=SMALL(CB$3:CB$1130,5),"SIMILAR","NO")</f>
        <v>NO</v>
      </c>
      <c r="CE350" s="197" t="str">
        <f t="shared" si="337"/>
        <v>N/A</v>
      </c>
      <c r="CF350" s="197">
        <f t="shared" si="338"/>
        <v>0</v>
      </c>
      <c r="CG350" s="198">
        <f t="shared" si="339"/>
        <v>0</v>
      </c>
      <c r="CH350" s="199">
        <f>IFERROR(SQRT(($E350-$E$1136)^2+($AD350-$AD$1136)^2),0)</f>
        <v>0.10000300009000269</v>
      </c>
      <c r="CI350" s="197" t="str">
        <f>IF(CH350&lt;=SMALL(CH$3:CH$1130,1),"MAS PARECIDO","NO")</f>
        <v>NO</v>
      </c>
      <c r="CJ350" s="197" t="str">
        <f>IF(CH350&lt;=SMALL(CH$3:CH$1130,5),"SIMILAR","NO")</f>
        <v>NO</v>
      </c>
      <c r="CK350" s="197" t="str">
        <f t="shared" si="340"/>
        <v>N/A</v>
      </c>
      <c r="CL350" s="197">
        <f t="shared" si="341"/>
        <v>0</v>
      </c>
      <c r="CM350" s="198">
        <f t="shared" si="342"/>
        <v>0</v>
      </c>
      <c r="CN350" s="199">
        <f>IFERROR(SQRT(($E350-$E$1136)^2+($AG350-$AG$1136)^2),0)</f>
        <v>1.0049878606366351</v>
      </c>
      <c r="CO350" s="197" t="str">
        <f>IF(CN350&lt;=SMALL(CN$3:CN$1130,1),"MAS PARECIDO","NO")</f>
        <v>NO</v>
      </c>
      <c r="CP350" s="197" t="str">
        <f>IF(CN350&lt;=SMALL(CN$3:CN$1130,5),"SIMILAR","NO")</f>
        <v>NO</v>
      </c>
      <c r="CQ350" s="197" t="str">
        <f t="shared" si="343"/>
        <v>N/A</v>
      </c>
      <c r="CR350" s="197">
        <f t="shared" si="344"/>
        <v>0</v>
      </c>
      <c r="CS350" s="198">
        <f t="shared" si="345"/>
        <v>0</v>
      </c>
      <c r="CT350" s="199">
        <f>IFERROR(SQRT(($E350-$E$1136)^2+($AJ350-$AJ$1136)^2),0)</f>
        <v>0.10000300009000269</v>
      </c>
      <c r="CU350" s="197" t="str">
        <f>IF(CT350&lt;=SMALL(CT$3:CT$1130,1),"MAS PARECIDO","NO")</f>
        <v>NO</v>
      </c>
      <c r="CV350" s="197" t="str">
        <f>IF(CT350&lt;=SMALL(CT$3:CT$1130,5),"SIMILAR","NO")</f>
        <v>NO</v>
      </c>
      <c r="CW350" s="197" t="str">
        <f t="shared" si="346"/>
        <v>N/A</v>
      </c>
      <c r="CX350" s="197">
        <f t="shared" si="347"/>
        <v>0</v>
      </c>
      <c r="CY350" s="198">
        <f t="shared" si="348"/>
        <v>0</v>
      </c>
      <c r="CZ350" s="2" t="s">
        <v>1930</v>
      </c>
      <c r="DA350" s="2" t="s">
        <v>1931</v>
      </c>
      <c r="DB350" s="2">
        <v>8</v>
      </c>
      <c r="DC350" s="2" t="s">
        <v>319</v>
      </c>
    </row>
    <row r="351" spans="1:107">
      <c r="A351" s="24" t="s">
        <v>602</v>
      </c>
      <c r="B351" s="46">
        <v>155165</v>
      </c>
      <c r="C351" s="190">
        <f>(B351-$B$1132)/($B$1133-$B$1132)</f>
        <v>0.17610905988273393</v>
      </c>
      <c r="D351" s="46">
        <v>3500</v>
      </c>
      <c r="E351" s="190">
        <f>(D351-$D$1132)/($D$1133-$D$1132)</f>
        <v>6.9702091062731879E-3</v>
      </c>
      <c r="F351" s="46" t="s">
        <v>191</v>
      </c>
      <c r="G351" s="192">
        <f>VLOOKUP(F351,'DATOS DE SOPORTE'!$Y$5:$Z$8,2,FALSE)</f>
        <v>1</v>
      </c>
      <c r="H351" s="190">
        <f>(G351-$G$1132)/($G$1133-$G$1132)</f>
        <v>0</v>
      </c>
      <c r="I351" s="50">
        <v>0</v>
      </c>
      <c r="J351" s="200">
        <f t="shared" si="308"/>
        <v>0</v>
      </c>
      <c r="K351" s="190">
        <f>(J351-$J$1132)/($J$1133-$J$1132)</f>
        <v>0</v>
      </c>
      <c r="L351" s="193" t="str">
        <f t="shared" si="309"/>
        <v>NO</v>
      </c>
      <c r="M351" s="46" t="s">
        <v>192</v>
      </c>
      <c r="N351" s="192">
        <f t="shared" si="310"/>
        <v>2</v>
      </c>
      <c r="O351" s="190">
        <f>(N351-N$1132)/(N$1133-N$1132)</f>
        <v>1</v>
      </c>
      <c r="P351" s="46" t="s">
        <v>193</v>
      </c>
      <c r="Q351" s="192">
        <f t="shared" si="311"/>
        <v>2</v>
      </c>
      <c r="R351" s="190">
        <f>(Q351-Q$1132)/(Q$1133-Q$1132)</f>
        <v>0.5</v>
      </c>
      <c r="S351" s="46" t="s">
        <v>194</v>
      </c>
      <c r="T351" s="192">
        <f t="shared" si="312"/>
        <v>1</v>
      </c>
      <c r="U351" s="190">
        <f>(T351-T$1132)/(T$1133-T$1132)</f>
        <v>0</v>
      </c>
      <c r="V351" s="46" t="s">
        <v>62</v>
      </c>
      <c r="W351" s="194">
        <f>VLOOKUP(V351,'DATOS DE SOPORTE'!$S$5:$T$10,2,FALSE)</f>
        <v>1</v>
      </c>
      <c r="X351" s="201">
        <f>(W351-W$1132)/(W$1133-W$1132)</f>
        <v>0</v>
      </c>
      <c r="Y351" s="46" t="s">
        <v>188</v>
      </c>
      <c r="Z351" s="194">
        <f t="shared" si="313"/>
        <v>1</v>
      </c>
      <c r="AA351" s="201">
        <f>(Z351-Z$1132)/(Z$1133-Z$1132)</f>
        <v>0</v>
      </c>
      <c r="AB351" s="46" t="s">
        <v>188</v>
      </c>
      <c r="AC351" s="194">
        <f t="shared" si="314"/>
        <v>1</v>
      </c>
      <c r="AD351" s="201">
        <f>(AC351-AC$1132)/(AC$1133-AC$1132)</f>
        <v>0</v>
      </c>
      <c r="AE351" s="46" t="s">
        <v>188</v>
      </c>
      <c r="AF351" s="194">
        <f t="shared" si="315"/>
        <v>1</v>
      </c>
      <c r="AG351" s="201">
        <f>(AF351-AF$1132)/(AF$1133-AF$1132)</f>
        <v>0</v>
      </c>
      <c r="AH351" s="24" t="s">
        <v>67</v>
      </c>
      <c r="AI351" s="194">
        <f>VLOOKUP(AH351,'DATOS DE SOPORTE'!$V$5:$W$8,2,FALSE)</f>
        <v>1</v>
      </c>
      <c r="AJ351" s="201">
        <f>(AI351-AI$1132)/(AI$1133-AI$1132)</f>
        <v>0</v>
      </c>
      <c r="AK351" s="58" t="str">
        <f t="shared" si="307"/>
        <v>Bueno</v>
      </c>
      <c r="AL351" s="196">
        <f>IFERROR(SQRT(($E351-$E$1136)^2+($C351-$C$1136)^2),0)</f>
        <v>2.9862040924545141E-2</v>
      </c>
      <c r="AM351" s="197" t="str">
        <f>IF(AL351&lt;=SMALL($AL$3:$AL$1130,1),"MAS PARECIDO","NO")</f>
        <v>NO</v>
      </c>
      <c r="AN351" s="197" t="str">
        <f>IF(AL351&lt;=SMALL($AL$3:$AL$1130,5),"SIMILAR","NO")</f>
        <v>NO</v>
      </c>
      <c r="AO351" s="197" t="str">
        <f t="shared" si="316"/>
        <v>N/A</v>
      </c>
      <c r="AP351" s="197">
        <f t="shared" si="317"/>
        <v>0</v>
      </c>
      <c r="AQ351" s="198">
        <f t="shared" si="318"/>
        <v>0</v>
      </c>
      <c r="AR351" s="196">
        <f>IFERROR(SQRT(($E351-$E$1136)^2+($H351-$H$1136)^2),0)</f>
        <v>0.33340682964097096</v>
      </c>
      <c r="AS351" s="197" t="str">
        <f>IF(AR351&lt;=SMALL(AR$3:AR$1130,1),"MAS PARECIDO","NO")</f>
        <v>NO</v>
      </c>
      <c r="AT351" s="197" t="str">
        <f>IF(AR351&lt;=SMALL(AR$3:AR$1130,5),"SIMILAR","NO")</f>
        <v>NO</v>
      </c>
      <c r="AU351" s="197" t="str">
        <f t="shared" si="319"/>
        <v>N/A</v>
      </c>
      <c r="AV351" s="197">
        <f t="shared" si="320"/>
        <v>0</v>
      </c>
      <c r="AW351" s="198">
        <f t="shared" si="321"/>
        <v>0</v>
      </c>
      <c r="AX351" s="199">
        <f>IFERROR(SQRT(($E351-$E$1136)^2+($K351-$K$1136)^2),0)</f>
        <v>0.20012246985316845</v>
      </c>
      <c r="AY351" s="197" t="str">
        <f>IF(AX351&lt;=SMALL(AX$3:AX$1130,1),"MAS PARECIDO","NO")</f>
        <v>NO</v>
      </c>
      <c r="AZ351" s="197" t="str">
        <f>IF(AX351&lt;=SMALL(AX$3:AX$1130,5),"SIMILAR","NO")</f>
        <v>NO</v>
      </c>
      <c r="BA351" s="197" t="str">
        <f t="shared" si="322"/>
        <v>N/A</v>
      </c>
      <c r="BB351" s="197">
        <f t="shared" si="323"/>
        <v>0</v>
      </c>
      <c r="BC351" s="198">
        <f t="shared" si="324"/>
        <v>0</v>
      </c>
      <c r="BD351" s="196">
        <f>IFERROR(SQRT(($E351-$E$1136)^2+($O351-$O$1136)^2),0)</f>
        <v>7.0002100063001884E-3</v>
      </c>
      <c r="BE351" s="197" t="str">
        <f>IF(BD351&lt;=SMALL(BD$3:BD$1130,1),"MAS PARECIDO","NO")</f>
        <v>NO</v>
      </c>
      <c r="BF351" s="197" t="str">
        <f>IF(BD351&lt;=SMALL(BD$3:BD$1130,5),"SIMILAR","NO")</f>
        <v>NO</v>
      </c>
      <c r="BG351" s="197" t="str">
        <f t="shared" si="325"/>
        <v>N/A</v>
      </c>
      <c r="BH351" s="197">
        <f t="shared" si="326"/>
        <v>0</v>
      </c>
      <c r="BI351" s="198">
        <f t="shared" si="327"/>
        <v>0</v>
      </c>
      <c r="BJ351" s="199">
        <f>IFERROR(SQRT(($E351-$E$1136)^2+($R351-$R$1136)^2),0)</f>
        <v>7.0002100063001884E-3</v>
      </c>
      <c r="BK351" s="197" t="str">
        <f>IF(BJ351&lt;=SMALL(BJ$3:BJ$1130,1),"MAS PARECIDO","NO")</f>
        <v>NO</v>
      </c>
      <c r="BL351" s="197" t="str">
        <f>IF(BJ351&lt;=SMALL(BJ$3:BJ$1130,5),"SIMILAR","NO")</f>
        <v>NO</v>
      </c>
      <c r="BM351" s="197" t="str">
        <f t="shared" si="328"/>
        <v>N/A</v>
      </c>
      <c r="BN351" s="197">
        <f t="shared" si="329"/>
        <v>0</v>
      </c>
      <c r="BO351" s="198">
        <f t="shared" si="330"/>
        <v>0</v>
      </c>
      <c r="BP351" s="199">
        <f>IFERROR(SQRT(($E351-$E$1136)^2+($U351-$U$1136)^2),0)</f>
        <v>7.0002100063001884E-3</v>
      </c>
      <c r="BQ351" s="197" t="str">
        <f>IF(BP351&lt;=SMALL(BP$3:BP$1130,1),"MAS PARECIDO","NO")</f>
        <v>NO</v>
      </c>
      <c r="BR351" s="197" t="str">
        <f>IF(BP351&lt;=SMALL(BP$3:BP$1130,5),"SIMILAR","NO")</f>
        <v>NO</v>
      </c>
      <c r="BS351" s="197" t="str">
        <f t="shared" si="331"/>
        <v>N/A</v>
      </c>
      <c r="BT351" s="197">
        <f t="shared" si="332"/>
        <v>0</v>
      </c>
      <c r="BU351" s="198">
        <f t="shared" si="333"/>
        <v>0</v>
      </c>
      <c r="BV351" s="199">
        <f>IFERROR(SQRT(($E351-$E$1136)^2+($X351-$X$1136)^2),0)</f>
        <v>7.0002100063001884E-3</v>
      </c>
      <c r="BW351" s="197" t="str">
        <f>IF(BV351&lt;=SMALL(BV$3:BV$1130,1),"MAS PARECIDO","NO")</f>
        <v>NO</v>
      </c>
      <c r="BX351" s="197" t="str">
        <f>IF(BV351&lt;=SMALL(BV$3:BV$1130,5),"SIMILAR","NO")</f>
        <v>NO</v>
      </c>
      <c r="BY351" s="197" t="str">
        <f t="shared" si="334"/>
        <v>N/A</v>
      </c>
      <c r="BZ351" s="197">
        <f t="shared" si="335"/>
        <v>0</v>
      </c>
      <c r="CA351" s="198">
        <f t="shared" si="336"/>
        <v>0</v>
      </c>
      <c r="CB351" s="199">
        <f>IFERROR(SQRT(($E351-$E$1136)^2+($AA351-$AA$1136)^2),0)</f>
        <v>7.0002100063001884E-3</v>
      </c>
      <c r="CC351" s="197" t="str">
        <f>IF(CB351&lt;=SMALL(CB$3:CB$1130,1),"MAS PARECIDO","NO")</f>
        <v>NO</v>
      </c>
      <c r="CD351" s="197" t="str">
        <f>IF(CB351&lt;=SMALL(CB$3:CB$1130,5),"SIMILAR","NO")</f>
        <v>NO</v>
      </c>
      <c r="CE351" s="197" t="str">
        <f t="shared" si="337"/>
        <v>N/A</v>
      </c>
      <c r="CF351" s="197">
        <f t="shared" si="338"/>
        <v>0</v>
      </c>
      <c r="CG351" s="198">
        <f t="shared" si="339"/>
        <v>0</v>
      </c>
      <c r="CH351" s="199">
        <f>IFERROR(SQRT(($E351-$E$1136)^2+($AD351-$AD$1136)^2),0)</f>
        <v>1.0000245011699125</v>
      </c>
      <c r="CI351" s="197" t="str">
        <f>IF(CH351&lt;=SMALL(CH$3:CH$1130,1),"MAS PARECIDO","NO")</f>
        <v>NO</v>
      </c>
      <c r="CJ351" s="197" t="str">
        <f>IF(CH351&lt;=SMALL(CH$3:CH$1130,5),"SIMILAR","NO")</f>
        <v>NO</v>
      </c>
      <c r="CK351" s="197" t="str">
        <f t="shared" si="340"/>
        <v>N/A</v>
      </c>
      <c r="CL351" s="197">
        <f t="shared" si="341"/>
        <v>0</v>
      </c>
      <c r="CM351" s="198">
        <f t="shared" si="342"/>
        <v>0</v>
      </c>
      <c r="CN351" s="199">
        <f>IFERROR(SQRT(($E351-$E$1136)^2+($AG351-$AG$1136)^2),0)</f>
        <v>1.0000245011699125</v>
      </c>
      <c r="CO351" s="197" t="str">
        <f>IF(CN351&lt;=SMALL(CN$3:CN$1130,1),"MAS PARECIDO","NO")</f>
        <v>NO</v>
      </c>
      <c r="CP351" s="197" t="str">
        <f>IF(CN351&lt;=SMALL(CN$3:CN$1130,5),"SIMILAR","NO")</f>
        <v>NO</v>
      </c>
      <c r="CQ351" s="197" t="str">
        <f t="shared" si="343"/>
        <v>N/A</v>
      </c>
      <c r="CR351" s="197">
        <f t="shared" si="344"/>
        <v>0</v>
      </c>
      <c r="CS351" s="198">
        <f t="shared" si="345"/>
        <v>0</v>
      </c>
      <c r="CT351" s="199">
        <f>IFERROR(SQRT(($E351-$E$1136)^2+($AJ351-$AJ$1136)^2),0)</f>
        <v>7.0002100063001884E-3</v>
      </c>
      <c r="CU351" s="197" t="str">
        <f>IF(CT351&lt;=SMALL(CT$3:CT$1130,1),"MAS PARECIDO","NO")</f>
        <v>NO</v>
      </c>
      <c r="CV351" s="197" t="str">
        <f>IF(CT351&lt;=SMALL(CT$3:CT$1130,5),"SIMILAR","NO")</f>
        <v>NO</v>
      </c>
      <c r="CW351" s="197" t="str">
        <f t="shared" si="346"/>
        <v>N/A</v>
      </c>
      <c r="CX351" s="197">
        <f t="shared" si="347"/>
        <v>0</v>
      </c>
      <c r="CY351" s="198">
        <f t="shared" si="348"/>
        <v>0</v>
      </c>
      <c r="CZ351" s="2" t="s">
        <v>1932</v>
      </c>
      <c r="DA351" s="2" t="s">
        <v>1933</v>
      </c>
      <c r="DB351" s="2">
        <v>0</v>
      </c>
      <c r="DC351" s="2" t="s">
        <v>189</v>
      </c>
    </row>
    <row r="352" spans="1:107">
      <c r="A352" s="24" t="s">
        <v>603</v>
      </c>
      <c r="B352" s="46">
        <v>49500</v>
      </c>
      <c r="C352" s="190">
        <f>(B352-$B$1132)/($B$1133-$B$1132)</f>
        <v>5.259584588585392E-2</v>
      </c>
      <c r="D352" s="46">
        <v>25000</v>
      </c>
      <c r="E352" s="190">
        <f>(D352-$D$1132)/($D$1133-$D$1132)</f>
        <v>4.9971499144974348E-2</v>
      </c>
      <c r="F352" s="46" t="s">
        <v>187</v>
      </c>
      <c r="G352" s="192">
        <f>VLOOKUP(F352,'DATOS DE SOPORTE'!$Y$5:$Z$8,2,FALSE)</f>
        <v>4</v>
      </c>
      <c r="H352" s="190">
        <f>(G352-$G$1132)/($G$1133-$G$1132)</f>
        <v>1</v>
      </c>
      <c r="I352" s="50">
        <v>1</v>
      </c>
      <c r="J352" s="200">
        <f t="shared" si="308"/>
        <v>1</v>
      </c>
      <c r="K352" s="190">
        <f>(J352-$J$1132)/($J$1133-$J$1132)</f>
        <v>0.2</v>
      </c>
      <c r="L352" s="193" t="str">
        <f t="shared" si="309"/>
        <v>SI</v>
      </c>
      <c r="M352" s="46"/>
      <c r="N352" s="192">
        <f t="shared" si="310"/>
        <v>2</v>
      </c>
      <c r="O352" s="190">
        <f>(N352-N$1132)/(N$1133-N$1132)</f>
        <v>1</v>
      </c>
      <c r="P352" s="46"/>
      <c r="Q352" s="192">
        <f t="shared" si="311"/>
        <v>3</v>
      </c>
      <c r="R352" s="190">
        <f>(Q352-Q$1132)/(Q$1133-Q$1132)</f>
        <v>1</v>
      </c>
      <c r="S352" s="46" t="s">
        <v>194</v>
      </c>
      <c r="T352" s="192">
        <f t="shared" si="312"/>
        <v>1</v>
      </c>
      <c r="U352" s="190">
        <f>(T352-T$1132)/(T$1133-T$1132)</f>
        <v>0</v>
      </c>
      <c r="V352" s="46" t="s">
        <v>198</v>
      </c>
      <c r="W352" s="194">
        <f>VLOOKUP(V352,'DATOS DE SOPORTE'!$S$5:$T$10,2,FALSE)</f>
        <v>4</v>
      </c>
      <c r="X352" s="201">
        <f>(W352-W$1132)/(W$1133-W$1132)</f>
        <v>0.6</v>
      </c>
      <c r="Y352" s="46" t="s">
        <v>188</v>
      </c>
      <c r="Z352" s="194">
        <f t="shared" si="313"/>
        <v>1</v>
      </c>
      <c r="AA352" s="201">
        <f>(Z352-Z$1132)/(Z$1133-Z$1132)</f>
        <v>0</v>
      </c>
      <c r="AB352" s="46" t="s">
        <v>188</v>
      </c>
      <c r="AC352" s="194">
        <f t="shared" si="314"/>
        <v>1</v>
      </c>
      <c r="AD352" s="201">
        <f>(AC352-AC$1132)/(AC$1133-AC$1132)</f>
        <v>0</v>
      </c>
      <c r="AE352" s="46" t="s">
        <v>188</v>
      </c>
      <c r="AF352" s="194">
        <f t="shared" si="315"/>
        <v>1</v>
      </c>
      <c r="AG352" s="201">
        <f>(AF352-AF$1132)/(AF$1133-AF$1132)</f>
        <v>0</v>
      </c>
      <c r="AH352" s="24" t="s">
        <v>199</v>
      </c>
      <c r="AI352" s="194">
        <f>VLOOKUP(AH352,'DATOS DE SOPORTE'!$V$5:$W$8,2,FALSE)</f>
        <v>2</v>
      </c>
      <c r="AJ352" s="201">
        <f>(AI352-AI$1132)/(AI$1133-AI$1132)</f>
        <v>0.33333333333333331</v>
      </c>
      <c r="AK352" s="58" t="str">
        <f t="shared" si="307"/>
        <v>Bueno</v>
      </c>
      <c r="AL352" s="196">
        <f>IFERROR(SQRT(($E352-$E$1136)^2+($C352-$C$1136)^2),0)</f>
        <v>0.16052903097101218</v>
      </c>
      <c r="AM352" s="197" t="str">
        <f>IF(AL352&lt;=SMALL($AL$3:$AL$1130,1),"MAS PARECIDO","NO")</f>
        <v>NO</v>
      </c>
      <c r="AN352" s="197" t="str">
        <f>IF(AL352&lt;=SMALL($AL$3:$AL$1130,5),"SIMILAR","NO")</f>
        <v>NO</v>
      </c>
      <c r="AO352" s="197" t="str">
        <f t="shared" si="316"/>
        <v>N/A</v>
      </c>
      <c r="AP352" s="197">
        <f t="shared" si="317"/>
        <v>0</v>
      </c>
      <c r="AQ352" s="198">
        <f t="shared" si="318"/>
        <v>0</v>
      </c>
      <c r="AR352" s="196">
        <f>IFERROR(SQRT(($E352-$E$1136)^2+($H352-$H$1136)^2),0)</f>
        <v>0.66853914952768079</v>
      </c>
      <c r="AS352" s="197" t="str">
        <f>IF(AR352&lt;=SMALL(AR$3:AR$1130,1),"MAS PARECIDO","NO")</f>
        <v>NO</v>
      </c>
      <c r="AT352" s="197" t="str">
        <f>IF(AR352&lt;=SMALL(AR$3:AR$1130,5),"SIMILAR","NO")</f>
        <v>NO</v>
      </c>
      <c r="AU352" s="197" t="str">
        <f t="shared" si="319"/>
        <v>N/A</v>
      </c>
      <c r="AV352" s="197">
        <f t="shared" si="320"/>
        <v>0</v>
      </c>
      <c r="AW352" s="198">
        <f t="shared" si="321"/>
        <v>0</v>
      </c>
      <c r="AX352" s="199">
        <f>IFERROR(SQRT(($E352-$E$1136)^2+($K352-$K$1136)^2),0)</f>
        <v>5.0001500045001347E-2</v>
      </c>
      <c r="AY352" s="197" t="str">
        <f>IF(AX352&lt;=SMALL(AX$3:AX$1130,1),"MAS PARECIDO","NO")</f>
        <v>NO</v>
      </c>
      <c r="AZ352" s="197" t="str">
        <f>IF(AX352&lt;=SMALL(AX$3:AX$1130,5),"SIMILAR","NO")</f>
        <v>NO</v>
      </c>
      <c r="BA352" s="197" t="str">
        <f t="shared" si="322"/>
        <v>N/A</v>
      </c>
      <c r="BB352" s="197">
        <f t="shared" si="323"/>
        <v>0</v>
      </c>
      <c r="BC352" s="198">
        <f t="shared" si="324"/>
        <v>0</v>
      </c>
      <c r="BD352" s="196">
        <f>IFERROR(SQRT(($E352-$E$1136)^2+($O352-$O$1136)^2),0)</f>
        <v>5.0001500045001347E-2</v>
      </c>
      <c r="BE352" s="197" t="str">
        <f>IF(BD352&lt;=SMALL(BD$3:BD$1130,1),"MAS PARECIDO","NO")</f>
        <v>NO</v>
      </c>
      <c r="BF352" s="197" t="str">
        <f>IF(BD352&lt;=SMALL(BD$3:BD$1130,5),"SIMILAR","NO")</f>
        <v>NO</v>
      </c>
      <c r="BG352" s="197" t="str">
        <f t="shared" si="325"/>
        <v>N/A</v>
      </c>
      <c r="BH352" s="197">
        <f t="shared" si="326"/>
        <v>0</v>
      </c>
      <c r="BI352" s="198">
        <f t="shared" si="327"/>
        <v>0</v>
      </c>
      <c r="BJ352" s="199">
        <f>IFERROR(SQRT(($E352-$E$1136)^2+($R352-$R$1136)^2),0)</f>
        <v>0.50249393031831757</v>
      </c>
      <c r="BK352" s="197" t="str">
        <f>IF(BJ352&lt;=SMALL(BJ$3:BJ$1130,1),"MAS PARECIDO","NO")</f>
        <v>NO</v>
      </c>
      <c r="BL352" s="197" t="str">
        <f>IF(BJ352&lt;=SMALL(BJ$3:BJ$1130,5),"SIMILAR","NO")</f>
        <v>NO</v>
      </c>
      <c r="BM352" s="197" t="str">
        <f t="shared" si="328"/>
        <v>N/A</v>
      </c>
      <c r="BN352" s="197">
        <f t="shared" si="329"/>
        <v>0</v>
      </c>
      <c r="BO352" s="198">
        <f t="shared" si="330"/>
        <v>0</v>
      </c>
      <c r="BP352" s="199">
        <f>IFERROR(SQRT(($E352-$E$1136)^2+($U352-$U$1136)^2),0)</f>
        <v>5.0001500045001347E-2</v>
      </c>
      <c r="BQ352" s="197" t="str">
        <f>IF(BP352&lt;=SMALL(BP$3:BP$1130,1),"MAS PARECIDO","NO")</f>
        <v>NO</v>
      </c>
      <c r="BR352" s="197" t="str">
        <f>IF(BP352&lt;=SMALL(BP$3:BP$1130,5),"SIMILAR","NO")</f>
        <v>NO</v>
      </c>
      <c r="BS352" s="197" t="str">
        <f t="shared" si="331"/>
        <v>N/A</v>
      </c>
      <c r="BT352" s="197">
        <f t="shared" si="332"/>
        <v>0</v>
      </c>
      <c r="BU352" s="198">
        <f t="shared" si="333"/>
        <v>0</v>
      </c>
      <c r="BV352" s="199">
        <f>IFERROR(SQRT(($E352-$E$1136)^2+($X352-$X$1136)^2),0)</f>
        <v>0.60207985351342741</v>
      </c>
      <c r="BW352" s="197" t="str">
        <f>IF(BV352&lt;=SMALL(BV$3:BV$1130,1),"MAS PARECIDO","NO")</f>
        <v>NO</v>
      </c>
      <c r="BX352" s="197" t="str">
        <f>IF(BV352&lt;=SMALL(BV$3:BV$1130,5),"SIMILAR","NO")</f>
        <v>NO</v>
      </c>
      <c r="BY352" s="197" t="str">
        <f t="shared" si="334"/>
        <v>N/A</v>
      </c>
      <c r="BZ352" s="197">
        <f t="shared" si="335"/>
        <v>0</v>
      </c>
      <c r="CA352" s="198">
        <f t="shared" si="336"/>
        <v>0</v>
      </c>
      <c r="CB352" s="199">
        <f>IFERROR(SQRT(($E352-$E$1136)^2+($AA352-$AA$1136)^2),0)</f>
        <v>5.0001500045001347E-2</v>
      </c>
      <c r="CC352" s="197" t="str">
        <f>IF(CB352&lt;=SMALL(CB$3:CB$1130,1),"MAS PARECIDO","NO")</f>
        <v>NO</v>
      </c>
      <c r="CD352" s="197" t="str">
        <f>IF(CB352&lt;=SMALL(CB$3:CB$1130,5),"SIMILAR","NO")</f>
        <v>NO</v>
      </c>
      <c r="CE352" s="197" t="str">
        <f t="shared" si="337"/>
        <v>N/A</v>
      </c>
      <c r="CF352" s="197">
        <f t="shared" si="338"/>
        <v>0</v>
      </c>
      <c r="CG352" s="198">
        <f t="shared" si="339"/>
        <v>0</v>
      </c>
      <c r="CH352" s="199">
        <f>IFERROR(SQRT(($E352-$E$1136)^2+($AD352-$AD$1136)^2),0)</f>
        <v>1.0012492946348328</v>
      </c>
      <c r="CI352" s="197" t="str">
        <f>IF(CH352&lt;=SMALL(CH$3:CH$1130,1),"MAS PARECIDO","NO")</f>
        <v>NO</v>
      </c>
      <c r="CJ352" s="197" t="str">
        <f>IF(CH352&lt;=SMALL(CH$3:CH$1130,5),"SIMILAR","NO")</f>
        <v>NO</v>
      </c>
      <c r="CK352" s="197" t="str">
        <f t="shared" si="340"/>
        <v>N/A</v>
      </c>
      <c r="CL352" s="197">
        <f t="shared" si="341"/>
        <v>0</v>
      </c>
      <c r="CM352" s="198">
        <f t="shared" si="342"/>
        <v>0</v>
      </c>
      <c r="CN352" s="199">
        <f>IFERROR(SQRT(($E352-$E$1136)^2+($AG352-$AG$1136)^2),0)</f>
        <v>1.0012492946348328</v>
      </c>
      <c r="CO352" s="197" t="str">
        <f>IF(CN352&lt;=SMALL(CN$3:CN$1130,1),"MAS PARECIDO","NO")</f>
        <v>NO</v>
      </c>
      <c r="CP352" s="197" t="str">
        <f>IF(CN352&lt;=SMALL(CN$3:CN$1130,5),"SIMILAR","NO")</f>
        <v>NO</v>
      </c>
      <c r="CQ352" s="197" t="str">
        <f t="shared" si="343"/>
        <v>N/A</v>
      </c>
      <c r="CR352" s="197">
        <f t="shared" si="344"/>
        <v>0</v>
      </c>
      <c r="CS352" s="198">
        <f t="shared" si="345"/>
        <v>0</v>
      </c>
      <c r="CT352" s="199">
        <f>IFERROR(SQRT(($E352-$E$1136)^2+($AJ352-$AJ$1136)^2),0)</f>
        <v>0.33706269612323075</v>
      </c>
      <c r="CU352" s="197" t="str">
        <f>IF(CT352&lt;=SMALL(CT$3:CT$1130,1),"MAS PARECIDO","NO")</f>
        <v>NO</v>
      </c>
      <c r="CV352" s="197" t="str">
        <f>IF(CT352&lt;=SMALL(CT$3:CT$1130,5),"SIMILAR","NO")</f>
        <v>NO</v>
      </c>
      <c r="CW352" s="197" t="str">
        <f t="shared" si="346"/>
        <v>N/A</v>
      </c>
      <c r="CX352" s="197">
        <f t="shared" si="347"/>
        <v>0</v>
      </c>
      <c r="CY352" s="198">
        <f t="shared" si="348"/>
        <v>0</v>
      </c>
      <c r="CZ352" s="2" t="s">
        <v>1934</v>
      </c>
      <c r="DA352" s="2" t="s">
        <v>1935</v>
      </c>
      <c r="DB352" s="2">
        <v>0</v>
      </c>
      <c r="DC352" s="2" t="s">
        <v>189</v>
      </c>
    </row>
    <row r="353" spans="1:107">
      <c r="A353" s="24" t="s">
        <v>604</v>
      </c>
      <c r="B353" s="46">
        <v>32698</v>
      </c>
      <c r="C353" s="190">
        <f>(B353-$B$1132)/($B$1133-$B$1132)</f>
        <v>3.2955766185143391E-2</v>
      </c>
      <c r="D353" s="46">
        <v>2000</v>
      </c>
      <c r="E353" s="190">
        <f>(D353-$D$1132)/($D$1133-$D$1132)</f>
        <v>3.9701191035731069E-3</v>
      </c>
      <c r="F353" s="46" t="s">
        <v>191</v>
      </c>
      <c r="G353" s="192">
        <f>VLOOKUP(F353,'DATOS DE SOPORTE'!$Y$5:$Z$8,2,FALSE)</f>
        <v>1</v>
      </c>
      <c r="H353" s="190">
        <f>(G353-$G$1132)/($G$1133-$G$1132)</f>
        <v>0</v>
      </c>
      <c r="I353" s="50">
        <v>0</v>
      </c>
      <c r="J353" s="200">
        <f t="shared" si="308"/>
        <v>0</v>
      </c>
      <c r="K353" s="190">
        <f>(J353-$J$1132)/($J$1133-$J$1132)</f>
        <v>0</v>
      </c>
      <c r="L353" s="193" t="str">
        <f t="shared" si="309"/>
        <v>NO</v>
      </c>
      <c r="M353" s="46" t="s">
        <v>192</v>
      </c>
      <c r="N353" s="192">
        <f t="shared" si="310"/>
        <v>2</v>
      </c>
      <c r="O353" s="190">
        <f>(N353-N$1132)/(N$1133-N$1132)</f>
        <v>1</v>
      </c>
      <c r="P353" s="46" t="s">
        <v>193</v>
      </c>
      <c r="Q353" s="192">
        <f t="shared" si="311"/>
        <v>2</v>
      </c>
      <c r="R353" s="190">
        <f>(Q353-Q$1132)/(Q$1133-Q$1132)</f>
        <v>0.5</v>
      </c>
      <c r="S353" s="46" t="s">
        <v>194</v>
      </c>
      <c r="T353" s="192">
        <f t="shared" si="312"/>
        <v>1</v>
      </c>
      <c r="U353" s="190">
        <f>(T353-T$1132)/(T$1133-T$1132)</f>
        <v>0</v>
      </c>
      <c r="V353" s="46" t="s">
        <v>212</v>
      </c>
      <c r="W353" s="194">
        <f>VLOOKUP(V353,'DATOS DE SOPORTE'!$S$5:$T$10,2,FALSE)</f>
        <v>3</v>
      </c>
      <c r="X353" s="201">
        <f>(W353-W$1132)/(W$1133-W$1132)</f>
        <v>0.4</v>
      </c>
      <c r="Y353" s="46" t="s">
        <v>188</v>
      </c>
      <c r="Z353" s="194">
        <f t="shared" si="313"/>
        <v>1</v>
      </c>
      <c r="AA353" s="201">
        <f>(Z353-Z$1132)/(Z$1133-Z$1132)</f>
        <v>0</v>
      </c>
      <c r="AB353" s="46" t="s">
        <v>136</v>
      </c>
      <c r="AC353" s="194">
        <f t="shared" si="314"/>
        <v>2</v>
      </c>
      <c r="AD353" s="201">
        <f>(AC353-AC$1132)/(AC$1133-AC$1132)</f>
        <v>1</v>
      </c>
      <c r="AE353" s="46" t="s">
        <v>136</v>
      </c>
      <c r="AF353" s="194">
        <f t="shared" si="315"/>
        <v>2</v>
      </c>
      <c r="AG353" s="201">
        <f>(AF353-AF$1132)/(AF$1133-AF$1132)</f>
        <v>1</v>
      </c>
      <c r="AH353" s="24" t="s">
        <v>67</v>
      </c>
      <c r="AI353" s="194">
        <f>VLOOKUP(AH353,'DATOS DE SOPORTE'!$V$5:$W$8,2,FALSE)</f>
        <v>1</v>
      </c>
      <c r="AJ353" s="201">
        <f>(AI353-AI$1132)/(AI$1133-AI$1132)</f>
        <v>0</v>
      </c>
      <c r="AK353" s="58" t="str">
        <f t="shared" si="307"/>
        <v>Bueno</v>
      </c>
      <c r="AL353" s="196">
        <f>IFERROR(SQRT(($E353-$E$1136)^2+($C353-$C$1136)^2),0)</f>
        <v>0.17222971183462057</v>
      </c>
      <c r="AM353" s="197" t="str">
        <f>IF(AL353&lt;=SMALL($AL$3:$AL$1130,1),"MAS PARECIDO","NO")</f>
        <v>NO</v>
      </c>
      <c r="AN353" s="197" t="str">
        <f>IF(AL353&lt;=SMALL($AL$3:$AL$1130,5),"SIMILAR","NO")</f>
        <v>NO</v>
      </c>
      <c r="AO353" s="197" t="str">
        <f t="shared" si="316"/>
        <v>N/A</v>
      </c>
      <c r="AP353" s="197">
        <f t="shared" si="317"/>
        <v>0</v>
      </c>
      <c r="AQ353" s="198">
        <f t="shared" si="318"/>
        <v>0</v>
      </c>
      <c r="AR353" s="196">
        <f>IFERROR(SQRT(($E353-$E$1136)^2+($H353-$H$1136)^2),0)</f>
        <v>0.33335733390935662</v>
      </c>
      <c r="AS353" s="197" t="str">
        <f>IF(AR353&lt;=SMALL(AR$3:AR$1130,1),"MAS PARECIDO","NO")</f>
        <v>NO</v>
      </c>
      <c r="AT353" s="197" t="str">
        <f>IF(AR353&lt;=SMALL(AR$3:AR$1130,5),"SIMILAR","NO")</f>
        <v>NO</v>
      </c>
      <c r="AU353" s="197" t="str">
        <f t="shared" si="319"/>
        <v>N/A</v>
      </c>
      <c r="AV353" s="197">
        <f t="shared" si="320"/>
        <v>0</v>
      </c>
      <c r="AW353" s="198">
        <f t="shared" si="321"/>
        <v>0</v>
      </c>
      <c r="AX353" s="199">
        <f>IFERROR(SQRT(($E353-$E$1136)^2+($K353-$K$1136)^2),0)</f>
        <v>0.20003999840042794</v>
      </c>
      <c r="AY353" s="197" t="str">
        <f>IF(AX353&lt;=SMALL(AX$3:AX$1130,1),"MAS PARECIDO","NO")</f>
        <v>NO</v>
      </c>
      <c r="AZ353" s="197" t="str">
        <f>IF(AX353&lt;=SMALL(AX$3:AX$1130,5),"SIMILAR","NO")</f>
        <v>NO</v>
      </c>
      <c r="BA353" s="197" t="str">
        <f t="shared" si="322"/>
        <v>N/A</v>
      </c>
      <c r="BB353" s="197">
        <f t="shared" si="323"/>
        <v>0</v>
      </c>
      <c r="BC353" s="198">
        <f t="shared" si="324"/>
        <v>0</v>
      </c>
      <c r="BD353" s="196">
        <f>IFERROR(SQRT(($E353-$E$1136)^2+($O353-$O$1136)^2),0)</f>
        <v>4.0001200036001074E-3</v>
      </c>
      <c r="BE353" s="197" t="str">
        <f>IF(BD353&lt;=SMALL(BD$3:BD$1130,1),"MAS PARECIDO","NO")</f>
        <v>NO</v>
      </c>
      <c r="BF353" s="197" t="str">
        <f>IF(BD353&lt;=SMALL(BD$3:BD$1130,5),"SIMILAR","NO")</f>
        <v>NO</v>
      </c>
      <c r="BG353" s="197" t="str">
        <f t="shared" si="325"/>
        <v>N/A</v>
      </c>
      <c r="BH353" s="197">
        <f t="shared" si="326"/>
        <v>0</v>
      </c>
      <c r="BI353" s="198">
        <f t="shared" si="327"/>
        <v>0</v>
      </c>
      <c r="BJ353" s="199">
        <f>IFERROR(SQRT(($E353-$E$1136)^2+($R353-$R$1136)^2),0)</f>
        <v>4.0001200036001074E-3</v>
      </c>
      <c r="BK353" s="197" t="str">
        <f>IF(BJ353&lt;=SMALL(BJ$3:BJ$1130,1),"MAS PARECIDO","NO")</f>
        <v>NO</v>
      </c>
      <c r="BL353" s="197" t="str">
        <f>IF(BJ353&lt;=SMALL(BJ$3:BJ$1130,5),"SIMILAR","NO")</f>
        <v>NO</v>
      </c>
      <c r="BM353" s="197" t="str">
        <f t="shared" si="328"/>
        <v>N/A</v>
      </c>
      <c r="BN353" s="197">
        <f t="shared" si="329"/>
        <v>0</v>
      </c>
      <c r="BO353" s="198">
        <f t="shared" si="330"/>
        <v>0</v>
      </c>
      <c r="BP353" s="199">
        <f>IFERROR(SQRT(($E353-$E$1136)^2+($U353-$U$1136)^2),0)</f>
        <v>4.0001200036001074E-3</v>
      </c>
      <c r="BQ353" s="197" t="str">
        <f>IF(BP353&lt;=SMALL(BP$3:BP$1130,1),"MAS PARECIDO","NO")</f>
        <v>NO</v>
      </c>
      <c r="BR353" s="197" t="str">
        <f>IF(BP353&lt;=SMALL(BP$3:BP$1130,5),"SIMILAR","NO")</f>
        <v>NO</v>
      </c>
      <c r="BS353" s="197" t="str">
        <f t="shared" si="331"/>
        <v>N/A</v>
      </c>
      <c r="BT353" s="197">
        <f t="shared" si="332"/>
        <v>0</v>
      </c>
      <c r="BU353" s="198">
        <f t="shared" si="333"/>
        <v>0</v>
      </c>
      <c r="BV353" s="199">
        <f>IFERROR(SQRT(($E353-$E$1136)^2+($X353-$X$1136)^2),0)</f>
        <v>0.40002000070001903</v>
      </c>
      <c r="BW353" s="197" t="str">
        <f>IF(BV353&lt;=SMALL(BV$3:BV$1130,1),"MAS PARECIDO","NO")</f>
        <v>NO</v>
      </c>
      <c r="BX353" s="197" t="str">
        <f>IF(BV353&lt;=SMALL(BV$3:BV$1130,5),"SIMILAR","NO")</f>
        <v>NO</v>
      </c>
      <c r="BY353" s="197" t="str">
        <f t="shared" si="334"/>
        <v>N/A</v>
      </c>
      <c r="BZ353" s="197">
        <f t="shared" si="335"/>
        <v>0</v>
      </c>
      <c r="CA353" s="198">
        <f t="shared" si="336"/>
        <v>0</v>
      </c>
      <c r="CB353" s="199">
        <f>IFERROR(SQRT(($E353-$E$1136)^2+($AA353-$AA$1136)^2),0)</f>
        <v>4.0001200036001074E-3</v>
      </c>
      <c r="CC353" s="197" t="str">
        <f>IF(CB353&lt;=SMALL(CB$3:CB$1130,1),"MAS PARECIDO","NO")</f>
        <v>NO</v>
      </c>
      <c r="CD353" s="197" t="str">
        <f>IF(CB353&lt;=SMALL(CB$3:CB$1130,5),"SIMILAR","NO")</f>
        <v>NO</v>
      </c>
      <c r="CE353" s="197" t="str">
        <f t="shared" si="337"/>
        <v>N/A</v>
      </c>
      <c r="CF353" s="197">
        <f t="shared" si="338"/>
        <v>0</v>
      </c>
      <c r="CG353" s="198">
        <f t="shared" si="339"/>
        <v>0</v>
      </c>
      <c r="CH353" s="199">
        <f>IFERROR(SQRT(($E353-$E$1136)^2+($AD353-$AD$1136)^2),0)</f>
        <v>4.0001200036001074E-3</v>
      </c>
      <c r="CI353" s="197" t="str">
        <f>IF(CH353&lt;=SMALL(CH$3:CH$1130,1),"MAS PARECIDO","NO")</f>
        <v>NO</v>
      </c>
      <c r="CJ353" s="197" t="str">
        <f>IF(CH353&lt;=SMALL(CH$3:CH$1130,5),"SIMILAR","NO")</f>
        <v>NO</v>
      </c>
      <c r="CK353" s="197" t="str">
        <f t="shared" si="340"/>
        <v>N/A</v>
      </c>
      <c r="CL353" s="197">
        <f t="shared" si="341"/>
        <v>0</v>
      </c>
      <c r="CM353" s="198">
        <f t="shared" si="342"/>
        <v>0</v>
      </c>
      <c r="CN353" s="199">
        <f>IFERROR(SQRT(($E353-$E$1136)^2+($AG353-$AG$1136)^2),0)</f>
        <v>4.0001200036001074E-3</v>
      </c>
      <c r="CO353" s="197" t="str">
        <f>IF(CN353&lt;=SMALL(CN$3:CN$1130,1),"MAS PARECIDO","NO")</f>
        <v>NO</v>
      </c>
      <c r="CP353" s="197" t="str">
        <f>IF(CN353&lt;=SMALL(CN$3:CN$1130,5),"SIMILAR","NO")</f>
        <v>NO</v>
      </c>
      <c r="CQ353" s="197" t="str">
        <f t="shared" si="343"/>
        <v>N/A</v>
      </c>
      <c r="CR353" s="197">
        <f t="shared" si="344"/>
        <v>0</v>
      </c>
      <c r="CS353" s="198">
        <f t="shared" si="345"/>
        <v>0</v>
      </c>
      <c r="CT353" s="199">
        <f>IFERROR(SQRT(($E353-$E$1136)^2+($AJ353-$AJ$1136)^2),0)</f>
        <v>4.0001200036001074E-3</v>
      </c>
      <c r="CU353" s="197" t="str">
        <f>IF(CT353&lt;=SMALL(CT$3:CT$1130,1),"MAS PARECIDO","NO")</f>
        <v>NO</v>
      </c>
      <c r="CV353" s="197" t="str">
        <f>IF(CT353&lt;=SMALL(CT$3:CT$1130,5),"SIMILAR","NO")</f>
        <v>NO</v>
      </c>
      <c r="CW353" s="197" t="str">
        <f t="shared" si="346"/>
        <v>N/A</v>
      </c>
      <c r="CX353" s="197">
        <f t="shared" si="347"/>
        <v>0</v>
      </c>
      <c r="CY353" s="198">
        <f t="shared" si="348"/>
        <v>0</v>
      </c>
      <c r="CZ353" s="2" t="s">
        <v>1936</v>
      </c>
      <c r="DA353" s="2" t="s">
        <v>1937</v>
      </c>
      <c r="DB353" s="2">
        <v>0</v>
      </c>
      <c r="DC353" s="2" t="s">
        <v>189</v>
      </c>
    </row>
    <row r="354" spans="1:107">
      <c r="A354" s="24" t="s">
        <v>605</v>
      </c>
      <c r="B354" s="46">
        <v>17500</v>
      </c>
      <c r="C354" s="190">
        <f>(B354-$B$1132)/($B$1133-$B$1132)</f>
        <v>1.5190623268145499E-2</v>
      </c>
      <c r="D354" s="46">
        <v>4500</v>
      </c>
      <c r="E354" s="190">
        <f>(D354-$D$1132)/($D$1133-$D$1132)</f>
        <v>8.9702691080732425E-3</v>
      </c>
      <c r="F354" s="46" t="s">
        <v>191</v>
      </c>
      <c r="G354" s="192">
        <f>VLOOKUP(F354,'DATOS DE SOPORTE'!$Y$5:$Z$8,2,FALSE)</f>
        <v>1</v>
      </c>
      <c r="H354" s="190">
        <f>(G354-$G$1132)/($G$1133-$G$1132)</f>
        <v>0</v>
      </c>
      <c r="I354" s="50">
        <v>0</v>
      </c>
      <c r="J354" s="200">
        <f t="shared" si="308"/>
        <v>0</v>
      </c>
      <c r="K354" s="190">
        <f>(J354-$J$1132)/($J$1133-$J$1132)</f>
        <v>0</v>
      </c>
      <c r="L354" s="193" t="str">
        <f t="shared" si="309"/>
        <v>NO</v>
      </c>
      <c r="M354" s="46" t="s">
        <v>192</v>
      </c>
      <c r="N354" s="192">
        <f t="shared" si="310"/>
        <v>2</v>
      </c>
      <c r="O354" s="190">
        <f>(N354-N$1132)/(N$1133-N$1132)</f>
        <v>1</v>
      </c>
      <c r="P354" s="46" t="s">
        <v>196</v>
      </c>
      <c r="Q354" s="192">
        <f t="shared" si="311"/>
        <v>1</v>
      </c>
      <c r="R354" s="190">
        <f>(Q354-Q$1132)/(Q$1133-Q$1132)</f>
        <v>0</v>
      </c>
      <c r="S354" s="46" t="s">
        <v>194</v>
      </c>
      <c r="T354" s="192">
        <f t="shared" si="312"/>
        <v>1</v>
      </c>
      <c r="U354" s="190">
        <f>(T354-T$1132)/(T$1133-T$1132)</f>
        <v>0</v>
      </c>
      <c r="V354" s="46" t="s">
        <v>212</v>
      </c>
      <c r="W354" s="194">
        <f>VLOOKUP(V354,'DATOS DE SOPORTE'!$S$5:$T$10,2,FALSE)</f>
        <v>3</v>
      </c>
      <c r="X354" s="201">
        <f>(W354-W$1132)/(W$1133-W$1132)</f>
        <v>0.4</v>
      </c>
      <c r="Y354" s="46" t="s">
        <v>188</v>
      </c>
      <c r="Z354" s="194">
        <f t="shared" si="313"/>
        <v>1</v>
      </c>
      <c r="AA354" s="201">
        <f>(Z354-Z$1132)/(Z$1133-Z$1132)</f>
        <v>0</v>
      </c>
      <c r="AB354" s="46" t="s">
        <v>188</v>
      </c>
      <c r="AC354" s="194">
        <f t="shared" si="314"/>
        <v>1</v>
      </c>
      <c r="AD354" s="201">
        <f>(AC354-AC$1132)/(AC$1133-AC$1132)</f>
        <v>0</v>
      </c>
      <c r="AE354" s="46" t="s">
        <v>136</v>
      </c>
      <c r="AF354" s="194">
        <f t="shared" si="315"/>
        <v>2</v>
      </c>
      <c r="AG354" s="201">
        <f>(AF354-AF$1132)/(AF$1133-AF$1132)</f>
        <v>1</v>
      </c>
      <c r="AH354" s="24" t="s">
        <v>199</v>
      </c>
      <c r="AI354" s="194">
        <f>VLOOKUP(AH354,'DATOS DE SOPORTE'!$V$5:$W$8,2,FALSE)</f>
        <v>2</v>
      </c>
      <c r="AJ354" s="201">
        <f>(AI354-AI$1132)/(AI$1133-AI$1132)</f>
        <v>0.33333333333333331</v>
      </c>
      <c r="AK354" s="58" t="str">
        <f t="shared" si="307"/>
        <v>Bueno</v>
      </c>
      <c r="AL354" s="196">
        <f>IFERROR(SQRT(($E354-$E$1136)^2+($C354-$C$1136)^2),0)</f>
        <v>0.19016150515624833</v>
      </c>
      <c r="AM354" s="197" t="str">
        <f>IF(AL354&lt;=SMALL($AL$3:$AL$1130,1),"MAS PARECIDO","NO")</f>
        <v>NO</v>
      </c>
      <c r="AN354" s="197" t="str">
        <f>IF(AL354&lt;=SMALL($AL$3:$AL$1130,5),"SIMILAR","NO")</f>
        <v>NO</v>
      </c>
      <c r="AO354" s="197" t="str">
        <f t="shared" si="316"/>
        <v>N/A</v>
      </c>
      <c r="AP354" s="197">
        <f t="shared" si="317"/>
        <v>0</v>
      </c>
      <c r="AQ354" s="198">
        <f t="shared" si="318"/>
        <v>0</v>
      </c>
      <c r="AR354" s="196">
        <f>IFERROR(SQRT(($E354-$E$1136)^2+($H354-$H$1136)^2),0)</f>
        <v>0.33345481848569802</v>
      </c>
      <c r="AS354" s="197" t="str">
        <f>IF(AR354&lt;=SMALL(AR$3:AR$1130,1),"MAS PARECIDO","NO")</f>
        <v>NO</v>
      </c>
      <c r="AT354" s="197" t="str">
        <f>IF(AR354&lt;=SMALL(AR$3:AR$1130,5),"SIMILAR","NO")</f>
        <v>NO</v>
      </c>
      <c r="AU354" s="197" t="str">
        <f t="shared" si="319"/>
        <v>N/A</v>
      </c>
      <c r="AV354" s="197">
        <f t="shared" si="320"/>
        <v>0</v>
      </c>
      <c r="AW354" s="198">
        <f t="shared" si="321"/>
        <v>0</v>
      </c>
      <c r="AX354" s="199">
        <f>IFERROR(SQRT(($E354-$E$1136)^2+($K354-$K$1136)^2),0)</f>
        <v>0.20020240972630354</v>
      </c>
      <c r="AY354" s="197" t="str">
        <f>IF(AX354&lt;=SMALL(AX$3:AX$1130,1),"MAS PARECIDO","NO")</f>
        <v>NO</v>
      </c>
      <c r="AZ354" s="197" t="str">
        <f>IF(AX354&lt;=SMALL(AX$3:AX$1130,5),"SIMILAR","NO")</f>
        <v>NO</v>
      </c>
      <c r="BA354" s="197" t="str">
        <f t="shared" si="322"/>
        <v>N/A</v>
      </c>
      <c r="BB354" s="197">
        <f t="shared" si="323"/>
        <v>0</v>
      </c>
      <c r="BC354" s="198">
        <f t="shared" si="324"/>
        <v>0</v>
      </c>
      <c r="BD354" s="196">
        <f>IFERROR(SQRT(($E354-$E$1136)^2+($O354-$O$1136)^2),0)</f>
        <v>9.0002700081002439E-3</v>
      </c>
      <c r="BE354" s="197" t="str">
        <f>IF(BD354&lt;=SMALL(BD$3:BD$1130,1),"MAS PARECIDO","NO")</f>
        <v>NO</v>
      </c>
      <c r="BF354" s="197" t="str">
        <f>IF(BD354&lt;=SMALL(BD$3:BD$1130,5),"SIMILAR","NO")</f>
        <v>NO</v>
      </c>
      <c r="BG354" s="197" t="str">
        <f t="shared" si="325"/>
        <v>N/A</v>
      </c>
      <c r="BH354" s="197">
        <f t="shared" si="326"/>
        <v>0</v>
      </c>
      <c r="BI354" s="198">
        <f t="shared" si="327"/>
        <v>0</v>
      </c>
      <c r="BJ354" s="199">
        <f>IFERROR(SQRT(($E354-$E$1136)^2+($R354-$R$1136)^2),0)</f>
        <v>0.50008099829949415</v>
      </c>
      <c r="BK354" s="197" t="str">
        <f>IF(BJ354&lt;=SMALL(BJ$3:BJ$1130,1),"MAS PARECIDO","NO")</f>
        <v>NO</v>
      </c>
      <c r="BL354" s="197" t="str">
        <f>IF(BJ354&lt;=SMALL(BJ$3:BJ$1130,5),"SIMILAR","NO")</f>
        <v>NO</v>
      </c>
      <c r="BM354" s="197" t="str">
        <f t="shared" si="328"/>
        <v>N/A</v>
      </c>
      <c r="BN354" s="197">
        <f t="shared" si="329"/>
        <v>0</v>
      </c>
      <c r="BO354" s="198">
        <f t="shared" si="330"/>
        <v>0</v>
      </c>
      <c r="BP354" s="199">
        <f>IFERROR(SQRT(($E354-$E$1136)^2+($U354-$U$1136)^2),0)</f>
        <v>9.0002700081002439E-3</v>
      </c>
      <c r="BQ354" s="197" t="str">
        <f>IF(BP354&lt;=SMALL(BP$3:BP$1130,1),"MAS PARECIDO","NO")</f>
        <v>NO</v>
      </c>
      <c r="BR354" s="197" t="str">
        <f>IF(BP354&lt;=SMALL(BP$3:BP$1130,5),"SIMILAR","NO")</f>
        <v>NO</v>
      </c>
      <c r="BS354" s="197" t="str">
        <f t="shared" si="331"/>
        <v>N/A</v>
      </c>
      <c r="BT354" s="197">
        <f t="shared" si="332"/>
        <v>0</v>
      </c>
      <c r="BU354" s="198">
        <f t="shared" si="333"/>
        <v>0</v>
      </c>
      <c r="BV354" s="199">
        <f>IFERROR(SQRT(($E354-$E$1136)^2+($X354-$X$1136)^2),0)</f>
        <v>0.40010124326252566</v>
      </c>
      <c r="BW354" s="197" t="str">
        <f>IF(BV354&lt;=SMALL(BV$3:BV$1130,1),"MAS PARECIDO","NO")</f>
        <v>NO</v>
      </c>
      <c r="BX354" s="197" t="str">
        <f>IF(BV354&lt;=SMALL(BV$3:BV$1130,5),"SIMILAR","NO")</f>
        <v>NO</v>
      </c>
      <c r="BY354" s="197" t="str">
        <f t="shared" si="334"/>
        <v>N/A</v>
      </c>
      <c r="BZ354" s="197">
        <f t="shared" si="335"/>
        <v>0</v>
      </c>
      <c r="CA354" s="198">
        <f t="shared" si="336"/>
        <v>0</v>
      </c>
      <c r="CB354" s="199">
        <f>IFERROR(SQRT(($E354-$E$1136)^2+($AA354-$AA$1136)^2),0)</f>
        <v>9.0002700081002439E-3</v>
      </c>
      <c r="CC354" s="197" t="str">
        <f>IF(CB354&lt;=SMALL(CB$3:CB$1130,1),"MAS PARECIDO","NO")</f>
        <v>NO</v>
      </c>
      <c r="CD354" s="197" t="str">
        <f>IF(CB354&lt;=SMALL(CB$3:CB$1130,5),"SIMILAR","NO")</f>
        <v>NO</v>
      </c>
      <c r="CE354" s="197" t="str">
        <f t="shared" si="337"/>
        <v>N/A</v>
      </c>
      <c r="CF354" s="197">
        <f t="shared" si="338"/>
        <v>0</v>
      </c>
      <c r="CG354" s="198">
        <f t="shared" si="339"/>
        <v>0</v>
      </c>
      <c r="CH354" s="199">
        <f>IFERROR(SQRT(($E354-$E$1136)^2+($AD354-$AD$1136)^2),0)</f>
        <v>1.0000405016099192</v>
      </c>
      <c r="CI354" s="197" t="str">
        <f>IF(CH354&lt;=SMALL(CH$3:CH$1130,1),"MAS PARECIDO","NO")</f>
        <v>NO</v>
      </c>
      <c r="CJ354" s="197" t="str">
        <f>IF(CH354&lt;=SMALL(CH$3:CH$1130,5),"SIMILAR","NO")</f>
        <v>NO</v>
      </c>
      <c r="CK354" s="197" t="str">
        <f t="shared" si="340"/>
        <v>N/A</v>
      </c>
      <c r="CL354" s="197">
        <f t="shared" si="341"/>
        <v>0</v>
      </c>
      <c r="CM354" s="198">
        <f t="shared" si="342"/>
        <v>0</v>
      </c>
      <c r="CN354" s="199">
        <f>IFERROR(SQRT(($E354-$E$1136)^2+($AG354-$AG$1136)^2),0)</f>
        <v>9.0002700081002439E-3</v>
      </c>
      <c r="CO354" s="197" t="str">
        <f>IF(CN354&lt;=SMALL(CN$3:CN$1130,1),"MAS PARECIDO","NO")</f>
        <v>NO</v>
      </c>
      <c r="CP354" s="197" t="str">
        <f>IF(CN354&lt;=SMALL(CN$3:CN$1130,5),"SIMILAR","NO")</f>
        <v>NO</v>
      </c>
      <c r="CQ354" s="197" t="str">
        <f t="shared" si="343"/>
        <v>N/A</v>
      </c>
      <c r="CR354" s="197">
        <f t="shared" si="344"/>
        <v>0</v>
      </c>
      <c r="CS354" s="198">
        <f t="shared" si="345"/>
        <v>0</v>
      </c>
      <c r="CT354" s="199">
        <f>IFERROR(SQRT(($E354-$E$1136)^2+($AJ354-$AJ$1136)^2),0)</f>
        <v>0.33345481848569802</v>
      </c>
      <c r="CU354" s="197" t="str">
        <f>IF(CT354&lt;=SMALL(CT$3:CT$1130,1),"MAS PARECIDO","NO")</f>
        <v>NO</v>
      </c>
      <c r="CV354" s="197" t="str">
        <f>IF(CT354&lt;=SMALL(CT$3:CT$1130,5),"SIMILAR","NO")</f>
        <v>NO</v>
      </c>
      <c r="CW354" s="197" t="str">
        <f t="shared" si="346"/>
        <v>N/A</v>
      </c>
      <c r="CX354" s="197">
        <f t="shared" si="347"/>
        <v>0</v>
      </c>
      <c r="CY354" s="198">
        <f t="shared" si="348"/>
        <v>0</v>
      </c>
      <c r="CZ354" s="2" t="s">
        <v>1938</v>
      </c>
      <c r="DA354" s="2" t="s">
        <v>1939</v>
      </c>
      <c r="DB354" s="2">
        <v>0</v>
      </c>
      <c r="DC354" s="2" t="s">
        <v>189</v>
      </c>
    </row>
    <row r="355" spans="1:107">
      <c r="A355" s="24" t="s">
        <v>606</v>
      </c>
      <c r="B355" s="46">
        <v>65416</v>
      </c>
      <c r="C355" s="190">
        <f>(B355-$B$1132)/($B$1133-$B$1132)</f>
        <v>7.1200268485336643E-2</v>
      </c>
      <c r="D355" s="46">
        <v>10000</v>
      </c>
      <c r="E355" s="190">
        <f>(D355-$D$1132)/($D$1133-$D$1132)</f>
        <v>1.9970599117973539E-2</v>
      </c>
      <c r="F355" s="46" t="s">
        <v>203</v>
      </c>
      <c r="G355" s="192">
        <f>VLOOKUP(F355,'DATOS DE SOPORTE'!$Y$5:$Z$8,2,FALSE)</f>
        <v>3</v>
      </c>
      <c r="H355" s="190">
        <f>(G355-$G$1132)/($G$1133-$G$1132)</f>
        <v>0.66666666666666663</v>
      </c>
      <c r="I355" s="50">
        <v>2</v>
      </c>
      <c r="J355" s="200">
        <f t="shared" si="308"/>
        <v>2</v>
      </c>
      <c r="K355" s="190">
        <f>(J355-$J$1132)/($J$1133-$J$1132)</f>
        <v>0.4</v>
      </c>
      <c r="L355" s="193" t="str">
        <f t="shared" si="309"/>
        <v>SI</v>
      </c>
      <c r="M355" s="46" t="s">
        <v>56</v>
      </c>
      <c r="N355" s="192">
        <f t="shared" si="310"/>
        <v>1</v>
      </c>
      <c r="O355" s="190">
        <f>(N355-N$1132)/(N$1133-N$1132)</f>
        <v>0</v>
      </c>
      <c r="P355" s="46" t="s">
        <v>58</v>
      </c>
      <c r="Q355" s="192">
        <f t="shared" si="311"/>
        <v>3</v>
      </c>
      <c r="R355" s="190">
        <f>(Q355-Q$1132)/(Q$1133-Q$1132)</f>
        <v>1</v>
      </c>
      <c r="S355" s="46" t="s">
        <v>60</v>
      </c>
      <c r="T355" s="192">
        <f t="shared" si="312"/>
        <v>2</v>
      </c>
      <c r="U355" s="190">
        <f>(T355-T$1132)/(T$1133-T$1132)</f>
        <v>1</v>
      </c>
      <c r="V355" s="46" t="s">
        <v>212</v>
      </c>
      <c r="W355" s="194">
        <f>VLOOKUP(V355,'DATOS DE SOPORTE'!$S$5:$T$10,2,FALSE)</f>
        <v>3</v>
      </c>
      <c r="X355" s="201">
        <f>(W355-W$1132)/(W$1133-W$1132)</f>
        <v>0.4</v>
      </c>
      <c r="Y355" s="46"/>
      <c r="Z355" s="194">
        <f t="shared" si="313"/>
        <v>2</v>
      </c>
      <c r="AA355" s="201">
        <f>(Z355-Z$1132)/(Z$1133-Z$1132)</f>
        <v>1</v>
      </c>
      <c r="AB355" s="46" t="s">
        <v>188</v>
      </c>
      <c r="AC355" s="194">
        <f t="shared" si="314"/>
        <v>1</v>
      </c>
      <c r="AD355" s="201">
        <f>(AC355-AC$1132)/(AC$1133-AC$1132)</f>
        <v>0</v>
      </c>
      <c r="AE355" s="46" t="s">
        <v>188</v>
      </c>
      <c r="AF355" s="194">
        <f t="shared" si="315"/>
        <v>1</v>
      </c>
      <c r="AG355" s="201">
        <f>(AF355-AF$1132)/(AF$1133-AF$1132)</f>
        <v>0</v>
      </c>
      <c r="AH355" s="24" t="s">
        <v>67</v>
      </c>
      <c r="AI355" s="194">
        <f>VLOOKUP(AH355,'DATOS DE SOPORTE'!$V$5:$W$8,2,FALSE)</f>
        <v>1</v>
      </c>
      <c r="AJ355" s="201">
        <f>(AI355-AI$1132)/(AI$1133-AI$1132)</f>
        <v>0</v>
      </c>
      <c r="AK355" s="58" t="str">
        <f t="shared" si="307"/>
        <v>Muy malo</v>
      </c>
      <c r="AL355" s="196">
        <f>IFERROR(SQRT(($E355-$E$1136)^2+($C355-$C$1136)^2),0)</f>
        <v>0.13542382726320376</v>
      </c>
      <c r="AM355" s="197" t="str">
        <f>IF(AL355&lt;=SMALL($AL$3:$AL$1130,1),"MAS PARECIDO","NO")</f>
        <v>NO</v>
      </c>
      <c r="AN355" s="197" t="str">
        <f>IF(AL355&lt;=SMALL($AL$3:$AL$1130,5),"SIMILAR","NO")</f>
        <v>NO</v>
      </c>
      <c r="AO355" s="197" t="str">
        <f t="shared" si="316"/>
        <v>N/A</v>
      </c>
      <c r="AP355" s="197">
        <f t="shared" si="317"/>
        <v>0</v>
      </c>
      <c r="AQ355" s="198">
        <f t="shared" si="318"/>
        <v>0</v>
      </c>
      <c r="AR355" s="196">
        <f>IFERROR(SQRT(($E355-$E$1136)^2+($H355-$H$1136)^2),0)</f>
        <v>0.33393283024014148</v>
      </c>
      <c r="AS355" s="197" t="str">
        <f>IF(AR355&lt;=SMALL(AR$3:AR$1130,1),"MAS PARECIDO","NO")</f>
        <v>NO</v>
      </c>
      <c r="AT355" s="197" t="str">
        <f>IF(AR355&lt;=SMALL(AR$3:AR$1130,5),"SIMILAR","NO")</f>
        <v>NO</v>
      </c>
      <c r="AU355" s="197" t="str">
        <f t="shared" si="319"/>
        <v>N/A</v>
      </c>
      <c r="AV355" s="197">
        <f t="shared" si="320"/>
        <v>0</v>
      </c>
      <c r="AW355" s="198">
        <f t="shared" si="321"/>
        <v>0</v>
      </c>
      <c r="AX355" s="199">
        <f>IFERROR(SQRT(($E355-$E$1136)^2+($K355-$K$1136)^2),0)</f>
        <v>0.20099757212732708</v>
      </c>
      <c r="AY355" s="197" t="str">
        <f>IF(AX355&lt;=SMALL(AX$3:AX$1130,1),"MAS PARECIDO","NO")</f>
        <v>NO</v>
      </c>
      <c r="AZ355" s="197" t="str">
        <f>IF(AX355&lt;=SMALL(AX$3:AX$1130,5),"SIMILAR","NO")</f>
        <v>NO</v>
      </c>
      <c r="BA355" s="197" t="str">
        <f t="shared" si="322"/>
        <v>N/A</v>
      </c>
      <c r="BB355" s="197">
        <f t="shared" si="323"/>
        <v>0</v>
      </c>
      <c r="BC355" s="198">
        <f t="shared" si="324"/>
        <v>0</v>
      </c>
      <c r="BD355" s="196">
        <f>IFERROR(SQRT(($E355-$E$1136)^2+($O355-$O$1136)^2),0)</f>
        <v>1.0001999920021396</v>
      </c>
      <c r="BE355" s="197" t="str">
        <f>IF(BD355&lt;=SMALL(BD$3:BD$1130,1),"MAS PARECIDO","NO")</f>
        <v>NO</v>
      </c>
      <c r="BF355" s="197" t="str">
        <f>IF(BD355&lt;=SMALL(BD$3:BD$1130,5),"SIMILAR","NO")</f>
        <v>NO</v>
      </c>
      <c r="BG355" s="197" t="str">
        <f t="shared" si="325"/>
        <v>N/A</v>
      </c>
      <c r="BH355" s="197">
        <f t="shared" si="326"/>
        <v>0</v>
      </c>
      <c r="BI355" s="198">
        <f t="shared" si="327"/>
        <v>0</v>
      </c>
      <c r="BJ355" s="199">
        <f>IFERROR(SQRT(($E355-$E$1136)^2+($R355-$R$1136)^2),0)</f>
        <v>0.50039986410977377</v>
      </c>
      <c r="BK355" s="197" t="str">
        <f>IF(BJ355&lt;=SMALL(BJ$3:BJ$1130,1),"MAS PARECIDO","NO")</f>
        <v>NO</v>
      </c>
      <c r="BL355" s="197" t="str">
        <f>IF(BJ355&lt;=SMALL(BJ$3:BJ$1130,5),"SIMILAR","NO")</f>
        <v>NO</v>
      </c>
      <c r="BM355" s="197" t="str">
        <f t="shared" si="328"/>
        <v>N/A</v>
      </c>
      <c r="BN355" s="197">
        <f t="shared" si="329"/>
        <v>0</v>
      </c>
      <c r="BO355" s="198">
        <f t="shared" si="330"/>
        <v>0</v>
      </c>
      <c r="BP355" s="199">
        <f>IFERROR(SQRT(($E355-$E$1136)^2+($U355-$U$1136)^2),0)</f>
        <v>1.0001999920021396</v>
      </c>
      <c r="BQ355" s="197" t="str">
        <f>IF(BP355&lt;=SMALL(BP$3:BP$1130,1),"MAS PARECIDO","NO")</f>
        <v>NO</v>
      </c>
      <c r="BR355" s="197" t="str">
        <f>IF(BP355&lt;=SMALL(BP$3:BP$1130,5),"SIMILAR","NO")</f>
        <v>NO</v>
      </c>
      <c r="BS355" s="197" t="str">
        <f t="shared" si="331"/>
        <v>N/A</v>
      </c>
      <c r="BT355" s="197">
        <f t="shared" si="332"/>
        <v>0</v>
      </c>
      <c r="BU355" s="198">
        <f t="shared" si="333"/>
        <v>0</v>
      </c>
      <c r="BV355" s="199">
        <f>IFERROR(SQRT(($E355-$E$1136)^2+($X355-$X$1136)^2),0)</f>
        <v>0.40049971785393318</v>
      </c>
      <c r="BW355" s="197" t="str">
        <f>IF(BV355&lt;=SMALL(BV$3:BV$1130,1),"MAS PARECIDO","NO")</f>
        <v>NO</v>
      </c>
      <c r="BX355" s="197" t="str">
        <f>IF(BV355&lt;=SMALL(BV$3:BV$1130,5),"SIMILAR","NO")</f>
        <v>NO</v>
      </c>
      <c r="BY355" s="197" t="str">
        <f t="shared" si="334"/>
        <v>N/A</v>
      </c>
      <c r="BZ355" s="197">
        <f t="shared" si="335"/>
        <v>0</v>
      </c>
      <c r="CA355" s="198">
        <f t="shared" si="336"/>
        <v>0</v>
      </c>
      <c r="CB355" s="199">
        <f>IFERROR(SQRT(($E355-$E$1136)^2+($AA355-$AA$1136)^2),0)</f>
        <v>1.0001999920021396</v>
      </c>
      <c r="CC355" s="197" t="str">
        <f>IF(CB355&lt;=SMALL(CB$3:CB$1130,1),"MAS PARECIDO","NO")</f>
        <v>NO</v>
      </c>
      <c r="CD355" s="197" t="str">
        <f>IF(CB355&lt;=SMALL(CB$3:CB$1130,5),"SIMILAR","NO")</f>
        <v>NO</v>
      </c>
      <c r="CE355" s="197" t="str">
        <f t="shared" si="337"/>
        <v>N/A</v>
      </c>
      <c r="CF355" s="197">
        <f t="shared" si="338"/>
        <v>0</v>
      </c>
      <c r="CG355" s="198">
        <f t="shared" si="339"/>
        <v>0</v>
      </c>
      <c r="CH355" s="199">
        <f>IFERROR(SQRT(($E355-$E$1136)^2+($AD355-$AD$1136)^2),0)</f>
        <v>1.0001999920021396</v>
      </c>
      <c r="CI355" s="197" t="str">
        <f>IF(CH355&lt;=SMALL(CH$3:CH$1130,1),"MAS PARECIDO","NO")</f>
        <v>NO</v>
      </c>
      <c r="CJ355" s="197" t="str">
        <f>IF(CH355&lt;=SMALL(CH$3:CH$1130,5),"SIMILAR","NO")</f>
        <v>NO</v>
      </c>
      <c r="CK355" s="197" t="str">
        <f t="shared" si="340"/>
        <v>N/A</v>
      </c>
      <c r="CL355" s="197">
        <f t="shared" si="341"/>
        <v>0</v>
      </c>
      <c r="CM355" s="198">
        <f t="shared" si="342"/>
        <v>0</v>
      </c>
      <c r="CN355" s="199">
        <f>IFERROR(SQRT(($E355-$E$1136)^2+($AG355-$AG$1136)^2),0)</f>
        <v>1.0001999920021396</v>
      </c>
      <c r="CO355" s="197" t="str">
        <f>IF(CN355&lt;=SMALL(CN$3:CN$1130,1),"MAS PARECIDO","NO")</f>
        <v>NO</v>
      </c>
      <c r="CP355" s="197" t="str">
        <f>IF(CN355&lt;=SMALL(CN$3:CN$1130,5),"SIMILAR","NO")</f>
        <v>NO</v>
      </c>
      <c r="CQ355" s="197" t="str">
        <f t="shared" si="343"/>
        <v>N/A</v>
      </c>
      <c r="CR355" s="197">
        <f t="shared" si="344"/>
        <v>0</v>
      </c>
      <c r="CS355" s="198">
        <f t="shared" si="345"/>
        <v>0</v>
      </c>
      <c r="CT355" s="199">
        <f>IFERROR(SQRT(($E355-$E$1136)^2+($AJ355-$AJ$1136)^2),0)</f>
        <v>2.0000600018000539E-2</v>
      </c>
      <c r="CU355" s="197" t="str">
        <f>IF(CT355&lt;=SMALL(CT$3:CT$1130,1),"MAS PARECIDO","NO")</f>
        <v>NO</v>
      </c>
      <c r="CV355" s="197" t="str">
        <f>IF(CT355&lt;=SMALL(CT$3:CT$1130,5),"SIMILAR","NO")</f>
        <v>NO</v>
      </c>
      <c r="CW355" s="197" t="str">
        <f t="shared" si="346"/>
        <v>N/A</v>
      </c>
      <c r="CX355" s="197">
        <f t="shared" si="347"/>
        <v>0</v>
      </c>
      <c r="CY355" s="198">
        <f t="shared" si="348"/>
        <v>0</v>
      </c>
      <c r="CZ355" s="2" t="s">
        <v>1940</v>
      </c>
      <c r="DA355" s="2" t="s">
        <v>1941</v>
      </c>
      <c r="DB355" s="2">
        <v>10</v>
      </c>
      <c r="DC355" s="2" t="s">
        <v>319</v>
      </c>
    </row>
    <row r="356" spans="1:107">
      <c r="A356" s="24" t="s">
        <v>607</v>
      </c>
      <c r="B356" s="46">
        <v>39000</v>
      </c>
      <c r="C356" s="190">
        <f>(B356-$B$1132)/($B$1133-$B$1132)</f>
        <v>4.0322257214418344E-2</v>
      </c>
      <c r="D356" s="46">
        <v>4500</v>
      </c>
      <c r="E356" s="190">
        <f>(D356-$D$1132)/($D$1133-$D$1132)</f>
        <v>8.9702691080732425E-3</v>
      </c>
      <c r="F356" s="46" t="s">
        <v>53</v>
      </c>
      <c r="G356" s="192">
        <f>VLOOKUP(F356,'DATOS DE SOPORTE'!$Y$5:$Z$8,2,FALSE)</f>
        <v>2</v>
      </c>
      <c r="H356" s="190">
        <f>(G356-$G$1132)/($G$1133-$G$1132)</f>
        <v>0.33333333333333331</v>
      </c>
      <c r="I356" s="50">
        <v>0</v>
      </c>
      <c r="J356" s="200">
        <f t="shared" si="308"/>
        <v>0</v>
      </c>
      <c r="K356" s="190">
        <f>(J356-$J$1132)/($J$1133-$J$1132)</f>
        <v>0</v>
      </c>
      <c r="L356" s="193" t="str">
        <f t="shared" si="309"/>
        <v>NO</v>
      </c>
      <c r="M356" s="46" t="s">
        <v>192</v>
      </c>
      <c r="N356" s="192">
        <f t="shared" si="310"/>
        <v>2</v>
      </c>
      <c r="O356" s="190">
        <f>(N356-N$1132)/(N$1133-N$1132)</f>
        <v>1</v>
      </c>
      <c r="P356" s="46" t="s">
        <v>58</v>
      </c>
      <c r="Q356" s="192">
        <f t="shared" si="311"/>
        <v>3</v>
      </c>
      <c r="R356" s="190">
        <f>(Q356-Q$1132)/(Q$1133-Q$1132)</f>
        <v>1</v>
      </c>
      <c r="S356" s="46" t="s">
        <v>194</v>
      </c>
      <c r="T356" s="192">
        <f t="shared" si="312"/>
        <v>1</v>
      </c>
      <c r="U356" s="190">
        <f>(T356-T$1132)/(T$1133-T$1132)</f>
        <v>0</v>
      </c>
      <c r="V356" s="46" t="s">
        <v>198</v>
      </c>
      <c r="W356" s="194">
        <f>VLOOKUP(V356,'DATOS DE SOPORTE'!$S$5:$T$10,2,FALSE)</f>
        <v>4</v>
      </c>
      <c r="X356" s="201">
        <f>(W356-W$1132)/(W$1133-W$1132)</f>
        <v>0.6</v>
      </c>
      <c r="Y356" s="46" t="s">
        <v>136</v>
      </c>
      <c r="Z356" s="194">
        <f t="shared" si="313"/>
        <v>2</v>
      </c>
      <c r="AA356" s="201">
        <f>(Z356-Z$1132)/(Z$1133-Z$1132)</f>
        <v>1</v>
      </c>
      <c r="AB356" s="46" t="s">
        <v>188</v>
      </c>
      <c r="AC356" s="194">
        <f t="shared" si="314"/>
        <v>1</v>
      </c>
      <c r="AD356" s="201">
        <f>(AC356-AC$1132)/(AC$1133-AC$1132)</f>
        <v>0</v>
      </c>
      <c r="AE356" s="46" t="s">
        <v>188</v>
      </c>
      <c r="AF356" s="194">
        <f t="shared" si="315"/>
        <v>1</v>
      </c>
      <c r="AG356" s="201">
        <f>(AF356-AF$1132)/(AF$1133-AF$1132)</f>
        <v>0</v>
      </c>
      <c r="AH356" s="24" t="s">
        <v>199</v>
      </c>
      <c r="AI356" s="194">
        <f>VLOOKUP(AH356,'DATOS DE SOPORTE'!$V$5:$W$8,2,FALSE)</f>
        <v>2</v>
      </c>
      <c r="AJ356" s="201">
        <f>(AI356-AI$1132)/(AI$1133-AI$1132)</f>
        <v>0.33333333333333331</v>
      </c>
      <c r="AK356" s="58" t="str">
        <f t="shared" si="307"/>
        <v>Muy malo</v>
      </c>
      <c r="AL356" s="196">
        <f>IFERROR(SQRT(($E356-$E$1136)^2+($C356-$C$1136)^2),0)</f>
        <v>0.16506232140887464</v>
      </c>
      <c r="AM356" s="197" t="str">
        <f>IF(AL356&lt;=SMALL($AL$3:$AL$1130,1),"MAS PARECIDO","NO")</f>
        <v>NO</v>
      </c>
      <c r="AN356" s="197" t="str">
        <f>IF(AL356&lt;=SMALL($AL$3:$AL$1130,5),"SIMILAR","NO")</f>
        <v>NO</v>
      </c>
      <c r="AO356" s="197" t="str">
        <f t="shared" si="316"/>
        <v>N/A</v>
      </c>
      <c r="AP356" s="197">
        <f t="shared" si="317"/>
        <v>0</v>
      </c>
      <c r="AQ356" s="198">
        <f t="shared" si="318"/>
        <v>0</v>
      </c>
      <c r="AR356" s="196">
        <f>IFERROR(SQRT(($E356-$E$1136)^2+($H356-$H$1136)^2),0)</f>
        <v>9.0002700081002439E-3</v>
      </c>
      <c r="AS356" s="197" t="str">
        <f>IF(AR356&lt;=SMALL(AR$3:AR$1130,1),"MAS PARECIDO","NO")</f>
        <v>NO</v>
      </c>
      <c r="AT356" s="197" t="str">
        <f>IF(AR356&lt;=SMALL(AR$3:AR$1130,5),"SIMILAR","NO")</f>
        <v>NO</v>
      </c>
      <c r="AU356" s="197" t="str">
        <f t="shared" si="319"/>
        <v>N/A</v>
      </c>
      <c r="AV356" s="197">
        <f t="shared" si="320"/>
        <v>0</v>
      </c>
      <c r="AW356" s="198">
        <f t="shared" si="321"/>
        <v>0</v>
      </c>
      <c r="AX356" s="199">
        <f>IFERROR(SQRT(($E356-$E$1136)^2+($K356-$K$1136)^2),0)</f>
        <v>0.20020240972630354</v>
      </c>
      <c r="AY356" s="197" t="str">
        <f>IF(AX356&lt;=SMALL(AX$3:AX$1130,1),"MAS PARECIDO","NO")</f>
        <v>NO</v>
      </c>
      <c r="AZ356" s="197" t="str">
        <f>IF(AX356&lt;=SMALL(AX$3:AX$1130,5),"SIMILAR","NO")</f>
        <v>NO</v>
      </c>
      <c r="BA356" s="197" t="str">
        <f t="shared" si="322"/>
        <v>N/A</v>
      </c>
      <c r="BB356" s="197">
        <f t="shared" si="323"/>
        <v>0</v>
      </c>
      <c r="BC356" s="198">
        <f t="shared" si="324"/>
        <v>0</v>
      </c>
      <c r="BD356" s="196">
        <f>IFERROR(SQRT(($E356-$E$1136)^2+($O356-$O$1136)^2),0)</f>
        <v>9.0002700081002439E-3</v>
      </c>
      <c r="BE356" s="197" t="str">
        <f>IF(BD356&lt;=SMALL(BD$3:BD$1130,1),"MAS PARECIDO","NO")</f>
        <v>NO</v>
      </c>
      <c r="BF356" s="197" t="str">
        <f>IF(BD356&lt;=SMALL(BD$3:BD$1130,5),"SIMILAR","NO")</f>
        <v>NO</v>
      </c>
      <c r="BG356" s="197" t="str">
        <f t="shared" si="325"/>
        <v>N/A</v>
      </c>
      <c r="BH356" s="197">
        <f t="shared" si="326"/>
        <v>0</v>
      </c>
      <c r="BI356" s="198">
        <f t="shared" si="327"/>
        <v>0</v>
      </c>
      <c r="BJ356" s="199">
        <f>IFERROR(SQRT(($E356-$E$1136)^2+($R356-$R$1136)^2),0)</f>
        <v>0.50008099829949415</v>
      </c>
      <c r="BK356" s="197" t="str">
        <f>IF(BJ356&lt;=SMALL(BJ$3:BJ$1130,1),"MAS PARECIDO","NO")</f>
        <v>NO</v>
      </c>
      <c r="BL356" s="197" t="str">
        <f>IF(BJ356&lt;=SMALL(BJ$3:BJ$1130,5),"SIMILAR","NO")</f>
        <v>NO</v>
      </c>
      <c r="BM356" s="197" t="str">
        <f t="shared" si="328"/>
        <v>N/A</v>
      </c>
      <c r="BN356" s="197">
        <f t="shared" si="329"/>
        <v>0</v>
      </c>
      <c r="BO356" s="198">
        <f t="shared" si="330"/>
        <v>0</v>
      </c>
      <c r="BP356" s="199">
        <f>IFERROR(SQRT(($E356-$E$1136)^2+($U356-$U$1136)^2),0)</f>
        <v>9.0002700081002439E-3</v>
      </c>
      <c r="BQ356" s="197" t="str">
        <f>IF(BP356&lt;=SMALL(BP$3:BP$1130,1),"MAS PARECIDO","NO")</f>
        <v>NO</v>
      </c>
      <c r="BR356" s="197" t="str">
        <f>IF(BP356&lt;=SMALL(BP$3:BP$1130,5),"SIMILAR","NO")</f>
        <v>NO</v>
      </c>
      <c r="BS356" s="197" t="str">
        <f t="shared" si="331"/>
        <v>N/A</v>
      </c>
      <c r="BT356" s="197">
        <f t="shared" si="332"/>
        <v>0</v>
      </c>
      <c r="BU356" s="198">
        <f t="shared" si="333"/>
        <v>0</v>
      </c>
      <c r="BV356" s="199">
        <f>IFERROR(SQRT(($E356-$E$1136)^2+($X356-$X$1136)^2),0)</f>
        <v>0.60006750025327882</v>
      </c>
      <c r="BW356" s="197" t="str">
        <f>IF(BV356&lt;=SMALL(BV$3:BV$1130,1),"MAS PARECIDO","NO")</f>
        <v>NO</v>
      </c>
      <c r="BX356" s="197" t="str">
        <f>IF(BV356&lt;=SMALL(BV$3:BV$1130,5),"SIMILAR","NO")</f>
        <v>NO</v>
      </c>
      <c r="BY356" s="197" t="str">
        <f t="shared" si="334"/>
        <v>N/A</v>
      </c>
      <c r="BZ356" s="197">
        <f t="shared" si="335"/>
        <v>0</v>
      </c>
      <c r="CA356" s="198">
        <f t="shared" si="336"/>
        <v>0</v>
      </c>
      <c r="CB356" s="199">
        <f>IFERROR(SQRT(($E356-$E$1136)^2+($AA356-$AA$1136)^2),0)</f>
        <v>1.0000405016099192</v>
      </c>
      <c r="CC356" s="197" t="str">
        <f>IF(CB356&lt;=SMALL(CB$3:CB$1130,1),"MAS PARECIDO","NO")</f>
        <v>NO</v>
      </c>
      <c r="CD356" s="197" t="str">
        <f>IF(CB356&lt;=SMALL(CB$3:CB$1130,5),"SIMILAR","NO")</f>
        <v>NO</v>
      </c>
      <c r="CE356" s="197" t="str">
        <f t="shared" si="337"/>
        <v>N/A</v>
      </c>
      <c r="CF356" s="197">
        <f t="shared" si="338"/>
        <v>0</v>
      </c>
      <c r="CG356" s="198">
        <f t="shared" si="339"/>
        <v>0</v>
      </c>
      <c r="CH356" s="199">
        <f>IFERROR(SQRT(($E356-$E$1136)^2+($AD356-$AD$1136)^2),0)</f>
        <v>1.0000405016099192</v>
      </c>
      <c r="CI356" s="197" t="str">
        <f>IF(CH356&lt;=SMALL(CH$3:CH$1130,1),"MAS PARECIDO","NO")</f>
        <v>NO</v>
      </c>
      <c r="CJ356" s="197" t="str">
        <f>IF(CH356&lt;=SMALL(CH$3:CH$1130,5),"SIMILAR","NO")</f>
        <v>NO</v>
      </c>
      <c r="CK356" s="197" t="str">
        <f t="shared" si="340"/>
        <v>N/A</v>
      </c>
      <c r="CL356" s="197">
        <f t="shared" si="341"/>
        <v>0</v>
      </c>
      <c r="CM356" s="198">
        <f t="shared" si="342"/>
        <v>0</v>
      </c>
      <c r="CN356" s="199">
        <f>IFERROR(SQRT(($E356-$E$1136)^2+($AG356-$AG$1136)^2),0)</f>
        <v>1.0000405016099192</v>
      </c>
      <c r="CO356" s="197" t="str">
        <f>IF(CN356&lt;=SMALL(CN$3:CN$1130,1),"MAS PARECIDO","NO")</f>
        <v>NO</v>
      </c>
      <c r="CP356" s="197" t="str">
        <f>IF(CN356&lt;=SMALL(CN$3:CN$1130,5),"SIMILAR","NO")</f>
        <v>NO</v>
      </c>
      <c r="CQ356" s="197" t="str">
        <f t="shared" si="343"/>
        <v>N/A</v>
      </c>
      <c r="CR356" s="197">
        <f t="shared" si="344"/>
        <v>0</v>
      </c>
      <c r="CS356" s="198">
        <f t="shared" si="345"/>
        <v>0</v>
      </c>
      <c r="CT356" s="199">
        <f>IFERROR(SQRT(($E356-$E$1136)^2+($AJ356-$AJ$1136)^2),0)</f>
        <v>0.33345481848569802</v>
      </c>
      <c r="CU356" s="197" t="str">
        <f>IF(CT356&lt;=SMALL(CT$3:CT$1130,1),"MAS PARECIDO","NO")</f>
        <v>NO</v>
      </c>
      <c r="CV356" s="197" t="str">
        <f>IF(CT356&lt;=SMALL(CT$3:CT$1130,5),"SIMILAR","NO")</f>
        <v>NO</v>
      </c>
      <c r="CW356" s="197" t="str">
        <f t="shared" si="346"/>
        <v>N/A</v>
      </c>
      <c r="CX356" s="197">
        <f t="shared" si="347"/>
        <v>0</v>
      </c>
      <c r="CY356" s="198">
        <f t="shared" si="348"/>
        <v>0</v>
      </c>
      <c r="CZ356" s="2" t="s">
        <v>1942</v>
      </c>
      <c r="DA356" s="2" t="s">
        <v>1943</v>
      </c>
      <c r="DB356" s="2">
        <v>3</v>
      </c>
      <c r="DC356" s="2" t="s">
        <v>319</v>
      </c>
    </row>
    <row r="357" spans="1:107">
      <c r="A357" s="24" t="s">
        <v>608</v>
      </c>
      <c r="B357" s="46">
        <v>84713</v>
      </c>
      <c r="C357" s="190">
        <f>(B357-$B$1132)/($B$1133-$B$1132)</f>
        <v>9.3756786637021625E-2</v>
      </c>
      <c r="D357" s="46">
        <v>4200</v>
      </c>
      <c r="E357" s="190">
        <f>(D357-$D$1132)/($D$1133-$D$1132)</f>
        <v>8.3702511075332258E-3</v>
      </c>
      <c r="F357" s="46" t="s">
        <v>191</v>
      </c>
      <c r="G357" s="192">
        <f>VLOOKUP(F357,'DATOS DE SOPORTE'!$Y$5:$Z$8,2,FALSE)</f>
        <v>1</v>
      </c>
      <c r="H357" s="190">
        <f>(G357-$G$1132)/($G$1133-$G$1132)</f>
        <v>0</v>
      </c>
      <c r="I357" s="50">
        <v>0</v>
      </c>
      <c r="J357" s="200">
        <f t="shared" si="308"/>
        <v>0</v>
      </c>
      <c r="K357" s="190">
        <f>(J357-$J$1132)/($J$1133-$J$1132)</f>
        <v>0</v>
      </c>
      <c r="L357" s="193" t="str">
        <f t="shared" si="309"/>
        <v>NO</v>
      </c>
      <c r="M357" s="46" t="s">
        <v>192</v>
      </c>
      <c r="N357" s="192">
        <f t="shared" si="310"/>
        <v>2</v>
      </c>
      <c r="O357" s="190">
        <f>(N357-N$1132)/(N$1133-N$1132)</f>
        <v>1</v>
      </c>
      <c r="P357" s="46" t="s">
        <v>196</v>
      </c>
      <c r="Q357" s="192">
        <f t="shared" si="311"/>
        <v>1</v>
      </c>
      <c r="R357" s="190">
        <f>(Q357-Q$1132)/(Q$1133-Q$1132)</f>
        <v>0</v>
      </c>
      <c r="S357" s="46" t="s">
        <v>194</v>
      </c>
      <c r="T357" s="192">
        <f t="shared" si="312"/>
        <v>1</v>
      </c>
      <c r="U357" s="190">
        <f>(T357-T$1132)/(T$1133-T$1132)</f>
        <v>0</v>
      </c>
      <c r="V357" s="46" t="s">
        <v>62</v>
      </c>
      <c r="W357" s="194">
        <f>VLOOKUP(V357,'DATOS DE SOPORTE'!$S$5:$T$10,2,FALSE)</f>
        <v>1</v>
      </c>
      <c r="X357" s="201">
        <f>(W357-W$1132)/(W$1133-W$1132)</f>
        <v>0</v>
      </c>
      <c r="Y357" s="46" t="s">
        <v>188</v>
      </c>
      <c r="Z357" s="194">
        <f t="shared" si="313"/>
        <v>1</v>
      </c>
      <c r="AA357" s="201">
        <f>(Z357-Z$1132)/(Z$1133-Z$1132)</f>
        <v>0</v>
      </c>
      <c r="AB357" s="46" t="s">
        <v>136</v>
      </c>
      <c r="AC357" s="194">
        <f t="shared" si="314"/>
        <v>2</v>
      </c>
      <c r="AD357" s="201">
        <f>(AC357-AC$1132)/(AC$1133-AC$1132)</f>
        <v>1</v>
      </c>
      <c r="AE357" s="46" t="s">
        <v>188</v>
      </c>
      <c r="AF357" s="194">
        <f t="shared" si="315"/>
        <v>1</v>
      </c>
      <c r="AG357" s="201">
        <f>(AF357-AF$1132)/(AF$1133-AF$1132)</f>
        <v>0</v>
      </c>
      <c r="AH357" s="24" t="s">
        <v>67</v>
      </c>
      <c r="AI357" s="194">
        <f>VLOOKUP(AH357,'DATOS DE SOPORTE'!$V$5:$W$8,2,FALSE)</f>
        <v>1</v>
      </c>
      <c r="AJ357" s="201">
        <f>(AI357-AI$1132)/(AI$1133-AI$1132)</f>
        <v>0</v>
      </c>
      <c r="AK357" s="58" t="str">
        <f t="shared" si="307"/>
        <v>Bueno</v>
      </c>
      <c r="AL357" s="196">
        <f>IFERROR(SQRT(($E357-$E$1136)^2+($C357-$C$1136)^2),0)</f>
        <v>0.11169854969155703</v>
      </c>
      <c r="AM357" s="197" t="str">
        <f>IF(AL357&lt;=SMALL($AL$3:$AL$1130,1),"MAS PARECIDO","NO")</f>
        <v>NO</v>
      </c>
      <c r="AN357" s="197" t="str">
        <f>IF(AL357&lt;=SMALL($AL$3:$AL$1130,5),"SIMILAR","NO")</f>
        <v>NO</v>
      </c>
      <c r="AO357" s="197" t="str">
        <f t="shared" si="316"/>
        <v>N/A</v>
      </c>
      <c r="AP357" s="197">
        <f t="shared" si="317"/>
        <v>0</v>
      </c>
      <c r="AQ357" s="198">
        <f t="shared" si="318"/>
        <v>0</v>
      </c>
      <c r="AR357" s="196">
        <f>IFERROR(SQRT(($E357-$E$1136)^2+($H357-$H$1136)^2),0)</f>
        <v>0.33343916288417835</v>
      </c>
      <c r="AS357" s="197" t="str">
        <f>IF(AR357&lt;=SMALL(AR$3:AR$1130,1),"MAS PARECIDO","NO")</f>
        <v>NO</v>
      </c>
      <c r="AT357" s="197" t="str">
        <f>IF(AR357&lt;=SMALL(AR$3:AR$1130,5),"SIMILAR","NO")</f>
        <v>NO</v>
      </c>
      <c r="AU357" s="197" t="str">
        <f t="shared" si="319"/>
        <v>N/A</v>
      </c>
      <c r="AV357" s="197">
        <f t="shared" si="320"/>
        <v>0</v>
      </c>
      <c r="AW357" s="198">
        <f t="shared" si="321"/>
        <v>0</v>
      </c>
      <c r="AX357" s="199">
        <f>IFERROR(SQRT(($E357-$E$1136)^2+($K357-$K$1136)^2),0)</f>
        <v>0.20017633285129019</v>
      </c>
      <c r="AY357" s="197" t="str">
        <f>IF(AX357&lt;=SMALL(AX$3:AX$1130,1),"MAS PARECIDO","NO")</f>
        <v>NO</v>
      </c>
      <c r="AZ357" s="197" t="str">
        <f>IF(AX357&lt;=SMALL(AX$3:AX$1130,5),"SIMILAR","NO")</f>
        <v>NO</v>
      </c>
      <c r="BA357" s="197" t="str">
        <f t="shared" si="322"/>
        <v>N/A</v>
      </c>
      <c r="BB357" s="197">
        <f t="shared" si="323"/>
        <v>0</v>
      </c>
      <c r="BC357" s="198">
        <f t="shared" si="324"/>
        <v>0</v>
      </c>
      <c r="BD357" s="196">
        <f>IFERROR(SQRT(($E357-$E$1136)^2+($O357-$O$1136)^2),0)</f>
        <v>8.4002520075602272E-3</v>
      </c>
      <c r="BE357" s="197" t="str">
        <f>IF(BD357&lt;=SMALL(BD$3:BD$1130,1),"MAS PARECIDO","NO")</f>
        <v>NO</v>
      </c>
      <c r="BF357" s="197" t="str">
        <f>IF(BD357&lt;=SMALL(BD$3:BD$1130,5),"SIMILAR","NO")</f>
        <v>NO</v>
      </c>
      <c r="BG357" s="197" t="str">
        <f t="shared" si="325"/>
        <v>N/A</v>
      </c>
      <c r="BH357" s="197">
        <f t="shared" si="326"/>
        <v>0</v>
      </c>
      <c r="BI357" s="198">
        <f t="shared" si="327"/>
        <v>0</v>
      </c>
      <c r="BJ357" s="199">
        <f>IFERROR(SQRT(($E357-$E$1136)^2+($R357-$R$1136)^2),0)</f>
        <v>0.50007055925518207</v>
      </c>
      <c r="BK357" s="197" t="str">
        <f>IF(BJ357&lt;=SMALL(BJ$3:BJ$1130,1),"MAS PARECIDO","NO")</f>
        <v>NO</v>
      </c>
      <c r="BL357" s="197" t="str">
        <f>IF(BJ357&lt;=SMALL(BJ$3:BJ$1130,5),"SIMILAR","NO")</f>
        <v>NO</v>
      </c>
      <c r="BM357" s="197" t="str">
        <f t="shared" si="328"/>
        <v>N/A</v>
      </c>
      <c r="BN357" s="197">
        <f t="shared" si="329"/>
        <v>0</v>
      </c>
      <c r="BO357" s="198">
        <f t="shared" si="330"/>
        <v>0</v>
      </c>
      <c r="BP357" s="199">
        <f>IFERROR(SQRT(($E357-$E$1136)^2+($U357-$U$1136)^2),0)</f>
        <v>8.4002520075602272E-3</v>
      </c>
      <c r="BQ357" s="197" t="str">
        <f>IF(BP357&lt;=SMALL(BP$3:BP$1130,1),"MAS PARECIDO","NO")</f>
        <v>NO</v>
      </c>
      <c r="BR357" s="197" t="str">
        <f>IF(BP357&lt;=SMALL(BP$3:BP$1130,5),"SIMILAR","NO")</f>
        <v>NO</v>
      </c>
      <c r="BS357" s="197" t="str">
        <f t="shared" si="331"/>
        <v>N/A</v>
      </c>
      <c r="BT357" s="197">
        <f t="shared" si="332"/>
        <v>0</v>
      </c>
      <c r="BU357" s="198">
        <f t="shared" si="333"/>
        <v>0</v>
      </c>
      <c r="BV357" s="199">
        <f>IFERROR(SQRT(($E357-$E$1136)^2+($X357-$X$1136)^2),0)</f>
        <v>8.4002520075602272E-3</v>
      </c>
      <c r="BW357" s="197" t="str">
        <f>IF(BV357&lt;=SMALL(BV$3:BV$1130,1),"MAS PARECIDO","NO")</f>
        <v>NO</v>
      </c>
      <c r="BX357" s="197" t="str">
        <f>IF(BV357&lt;=SMALL(BV$3:BV$1130,5),"SIMILAR","NO")</f>
        <v>NO</v>
      </c>
      <c r="BY357" s="197" t="str">
        <f t="shared" si="334"/>
        <v>N/A</v>
      </c>
      <c r="BZ357" s="197">
        <f t="shared" si="335"/>
        <v>0</v>
      </c>
      <c r="CA357" s="198">
        <f t="shared" si="336"/>
        <v>0</v>
      </c>
      <c r="CB357" s="199">
        <f>IFERROR(SQRT(($E357-$E$1136)^2+($AA357-$AA$1136)^2),0)</f>
        <v>8.4002520075602272E-3</v>
      </c>
      <c r="CC357" s="197" t="str">
        <f>IF(CB357&lt;=SMALL(CB$3:CB$1130,1),"MAS PARECIDO","NO")</f>
        <v>NO</v>
      </c>
      <c r="CD357" s="197" t="str">
        <f>IF(CB357&lt;=SMALL(CB$3:CB$1130,5),"SIMILAR","NO")</f>
        <v>NO</v>
      </c>
      <c r="CE357" s="197" t="str">
        <f t="shared" si="337"/>
        <v>N/A</v>
      </c>
      <c r="CF357" s="197">
        <f t="shared" si="338"/>
        <v>0</v>
      </c>
      <c r="CG357" s="198">
        <f t="shared" si="339"/>
        <v>0</v>
      </c>
      <c r="CH357" s="199">
        <f>IFERROR(SQRT(($E357-$E$1136)^2+($AD357-$AD$1136)^2),0)</f>
        <v>8.4002520075602272E-3</v>
      </c>
      <c r="CI357" s="197" t="str">
        <f>IF(CH357&lt;=SMALL(CH$3:CH$1130,1),"MAS PARECIDO","NO")</f>
        <v>NO</v>
      </c>
      <c r="CJ357" s="197" t="str">
        <f>IF(CH357&lt;=SMALL(CH$3:CH$1130,5),"SIMILAR","NO")</f>
        <v>NO</v>
      </c>
      <c r="CK357" s="197" t="str">
        <f t="shared" si="340"/>
        <v>N/A</v>
      </c>
      <c r="CL357" s="197">
        <f t="shared" si="341"/>
        <v>0</v>
      </c>
      <c r="CM357" s="198">
        <f t="shared" si="342"/>
        <v>0</v>
      </c>
      <c r="CN357" s="199">
        <f>IFERROR(SQRT(($E357-$E$1136)^2+($AG357-$AG$1136)^2),0)</f>
        <v>1.0000352814945033</v>
      </c>
      <c r="CO357" s="197" t="str">
        <f>IF(CN357&lt;=SMALL(CN$3:CN$1130,1),"MAS PARECIDO","NO")</f>
        <v>NO</v>
      </c>
      <c r="CP357" s="197" t="str">
        <f>IF(CN357&lt;=SMALL(CN$3:CN$1130,5),"SIMILAR","NO")</f>
        <v>NO</v>
      </c>
      <c r="CQ357" s="197" t="str">
        <f t="shared" si="343"/>
        <v>N/A</v>
      </c>
      <c r="CR357" s="197">
        <f t="shared" si="344"/>
        <v>0</v>
      </c>
      <c r="CS357" s="198">
        <f t="shared" si="345"/>
        <v>0</v>
      </c>
      <c r="CT357" s="199">
        <f>IFERROR(SQRT(($E357-$E$1136)^2+($AJ357-$AJ$1136)^2),0)</f>
        <v>8.4002520075602272E-3</v>
      </c>
      <c r="CU357" s="197" t="str">
        <f>IF(CT357&lt;=SMALL(CT$3:CT$1130,1),"MAS PARECIDO","NO")</f>
        <v>NO</v>
      </c>
      <c r="CV357" s="197" t="str">
        <f>IF(CT357&lt;=SMALL(CT$3:CT$1130,5),"SIMILAR","NO")</f>
        <v>NO</v>
      </c>
      <c r="CW357" s="197" t="str">
        <f t="shared" si="346"/>
        <v>N/A</v>
      </c>
      <c r="CX357" s="197">
        <f t="shared" si="347"/>
        <v>0</v>
      </c>
      <c r="CY357" s="198">
        <f t="shared" si="348"/>
        <v>0</v>
      </c>
      <c r="CZ357" s="2" t="s">
        <v>1944</v>
      </c>
      <c r="DA357" s="2" t="s">
        <v>1945</v>
      </c>
      <c r="DB357" s="2">
        <v>0</v>
      </c>
      <c r="DC357" s="2" t="s">
        <v>189</v>
      </c>
    </row>
    <row r="358" spans="1:107">
      <c r="A358" s="24" t="s">
        <v>609</v>
      </c>
      <c r="B358" s="46">
        <v>42637</v>
      </c>
      <c r="C358" s="190">
        <f>(B358-$B$1132)/($B$1133-$B$1132)</f>
        <v>4.4573594547562267E-2</v>
      </c>
      <c r="D358" s="46">
        <v>45000</v>
      </c>
      <c r="E358" s="190">
        <f>(D358-$D$1132)/($D$1133-$D$1132)</f>
        <v>8.9972699180975432E-2</v>
      </c>
      <c r="F358" s="46" t="s">
        <v>53</v>
      </c>
      <c r="G358" s="192">
        <f>VLOOKUP(F358,'DATOS DE SOPORTE'!$Y$5:$Z$8,2,FALSE)</f>
        <v>2</v>
      </c>
      <c r="H358" s="190">
        <f>(G358-$G$1132)/($G$1133-$G$1132)</f>
        <v>0.33333333333333331</v>
      </c>
      <c r="I358" s="50">
        <v>2</v>
      </c>
      <c r="J358" s="200">
        <f t="shared" si="308"/>
        <v>2</v>
      </c>
      <c r="K358" s="190">
        <f>(J358-$J$1132)/($J$1133-$J$1132)</f>
        <v>0.4</v>
      </c>
      <c r="L358" s="193" t="str">
        <f t="shared" si="309"/>
        <v>SI</v>
      </c>
      <c r="M358" s="46" t="s">
        <v>192</v>
      </c>
      <c r="N358" s="192">
        <f t="shared" si="310"/>
        <v>2</v>
      </c>
      <c r="O358" s="190">
        <f>(N358-N$1132)/(N$1133-N$1132)</f>
        <v>1</v>
      </c>
      <c r="P358" s="46" t="s">
        <v>196</v>
      </c>
      <c r="Q358" s="192">
        <f t="shared" si="311"/>
        <v>1</v>
      </c>
      <c r="R358" s="190">
        <f>(Q358-Q$1132)/(Q$1133-Q$1132)</f>
        <v>0</v>
      </c>
      <c r="S358" s="46" t="s">
        <v>60</v>
      </c>
      <c r="T358" s="192">
        <f t="shared" si="312"/>
        <v>2</v>
      </c>
      <c r="U358" s="190">
        <f>(T358-T$1132)/(T$1133-T$1132)</f>
        <v>1</v>
      </c>
      <c r="V358" s="46" t="s">
        <v>62</v>
      </c>
      <c r="W358" s="194">
        <f>VLOOKUP(V358,'DATOS DE SOPORTE'!$S$5:$T$10,2,FALSE)</f>
        <v>1</v>
      </c>
      <c r="X358" s="201">
        <f>(W358-W$1132)/(W$1133-W$1132)</f>
        <v>0</v>
      </c>
      <c r="Y358" s="46" t="s">
        <v>188</v>
      </c>
      <c r="Z358" s="194">
        <f t="shared" si="313"/>
        <v>1</v>
      </c>
      <c r="AA358" s="201">
        <f>(Z358-Z$1132)/(Z$1133-Z$1132)</f>
        <v>0</v>
      </c>
      <c r="AB358" s="46" t="s">
        <v>136</v>
      </c>
      <c r="AC358" s="194">
        <f t="shared" si="314"/>
        <v>2</v>
      </c>
      <c r="AD358" s="201">
        <f>(AC358-AC$1132)/(AC$1133-AC$1132)</f>
        <v>1</v>
      </c>
      <c r="AE358" s="46" t="s">
        <v>188</v>
      </c>
      <c r="AF358" s="194">
        <f t="shared" si="315"/>
        <v>1</v>
      </c>
      <c r="AG358" s="201">
        <f>(AF358-AF$1132)/(AF$1133-AF$1132)</f>
        <v>0</v>
      </c>
      <c r="AH358" s="24" t="s">
        <v>67</v>
      </c>
      <c r="AI358" s="194">
        <f>VLOOKUP(AH358,'DATOS DE SOPORTE'!$V$5:$W$8,2,FALSE)</f>
        <v>1</v>
      </c>
      <c r="AJ358" s="201">
        <f>(AI358-AI$1132)/(AI$1133-AI$1132)</f>
        <v>0</v>
      </c>
      <c r="AK358" s="58" t="str">
        <f t="shared" si="307"/>
        <v>Regular</v>
      </c>
      <c r="AL358" s="196">
        <f>IFERROR(SQRT(($E358-$E$1136)^2+($C358-$C$1136)^2),0)</f>
        <v>0.18406993690298179</v>
      </c>
      <c r="AM358" s="197" t="str">
        <f>IF(AL358&lt;=SMALL($AL$3:$AL$1130,1),"MAS PARECIDO","NO")</f>
        <v>NO</v>
      </c>
      <c r="AN358" s="197" t="str">
        <f>IF(AL358&lt;=SMALL($AL$3:$AL$1130,5),"SIMILAR","NO")</f>
        <v>NO</v>
      </c>
      <c r="AO358" s="197" t="str">
        <f t="shared" si="316"/>
        <v>N/A</v>
      </c>
      <c r="AP358" s="197">
        <f t="shared" si="317"/>
        <v>0</v>
      </c>
      <c r="AQ358" s="198">
        <f t="shared" si="318"/>
        <v>0</v>
      </c>
      <c r="AR358" s="196">
        <f>IFERROR(SQRT(($E358-$E$1136)^2+($H358-$H$1136)^2),0)</f>
        <v>9.0002700081002432E-2</v>
      </c>
      <c r="AS358" s="197" t="str">
        <f>IF(AR358&lt;=SMALL(AR$3:AR$1130,1),"MAS PARECIDO","NO")</f>
        <v>NO</v>
      </c>
      <c r="AT358" s="197" t="str">
        <f>IF(AR358&lt;=SMALL(AR$3:AR$1130,5),"SIMILAR","NO")</f>
        <v>NO</v>
      </c>
      <c r="AU358" s="197" t="str">
        <f t="shared" si="319"/>
        <v>N/A</v>
      </c>
      <c r="AV358" s="197">
        <f t="shared" si="320"/>
        <v>0</v>
      </c>
      <c r="AW358" s="198">
        <f t="shared" si="321"/>
        <v>0</v>
      </c>
      <c r="AX358" s="199">
        <f>IFERROR(SQRT(($E358-$E$1136)^2+($K358-$K$1136)^2),0)</f>
        <v>0.21931823002630421</v>
      </c>
      <c r="AY358" s="197" t="str">
        <f>IF(AX358&lt;=SMALL(AX$3:AX$1130,1),"MAS PARECIDO","NO")</f>
        <v>NO</v>
      </c>
      <c r="AZ358" s="197" t="str">
        <f>IF(AX358&lt;=SMALL(AX$3:AX$1130,5),"SIMILAR","NO")</f>
        <v>NO</v>
      </c>
      <c r="BA358" s="197" t="str">
        <f t="shared" si="322"/>
        <v>N/A</v>
      </c>
      <c r="BB358" s="197">
        <f t="shared" si="323"/>
        <v>0</v>
      </c>
      <c r="BC358" s="198">
        <f t="shared" si="324"/>
        <v>0</v>
      </c>
      <c r="BD358" s="196">
        <f>IFERROR(SQRT(($E358-$E$1136)^2+($O358-$O$1136)^2),0)</f>
        <v>9.0002700081002432E-2</v>
      </c>
      <c r="BE358" s="197" t="str">
        <f>IF(BD358&lt;=SMALL(BD$3:BD$1130,1),"MAS PARECIDO","NO")</f>
        <v>NO</v>
      </c>
      <c r="BF358" s="197" t="str">
        <f>IF(BD358&lt;=SMALL(BD$3:BD$1130,5),"SIMILAR","NO")</f>
        <v>NO</v>
      </c>
      <c r="BG358" s="197" t="str">
        <f t="shared" si="325"/>
        <v>N/A</v>
      </c>
      <c r="BH358" s="197">
        <f t="shared" si="326"/>
        <v>0</v>
      </c>
      <c r="BI358" s="198">
        <f t="shared" si="327"/>
        <v>0</v>
      </c>
      <c r="BJ358" s="199">
        <f>IFERROR(SQRT(($E358-$E$1136)^2+($R358-$R$1136)^2),0)</f>
        <v>0.50803591016961669</v>
      </c>
      <c r="BK358" s="197" t="str">
        <f>IF(BJ358&lt;=SMALL(BJ$3:BJ$1130,1),"MAS PARECIDO","NO")</f>
        <v>NO</v>
      </c>
      <c r="BL358" s="197" t="str">
        <f>IF(BJ358&lt;=SMALL(BJ$3:BJ$1130,5),"SIMILAR","NO")</f>
        <v>NO</v>
      </c>
      <c r="BM358" s="197" t="str">
        <f t="shared" si="328"/>
        <v>N/A</v>
      </c>
      <c r="BN358" s="197">
        <f t="shared" si="329"/>
        <v>0</v>
      </c>
      <c r="BO358" s="198">
        <f t="shared" si="330"/>
        <v>0</v>
      </c>
      <c r="BP358" s="199">
        <f>IFERROR(SQRT(($E358-$E$1136)^2+($U358-$U$1136)^2),0)</f>
        <v>1.0040420738305098</v>
      </c>
      <c r="BQ358" s="197" t="str">
        <f>IF(BP358&lt;=SMALL(BP$3:BP$1130,1),"MAS PARECIDO","NO")</f>
        <v>NO</v>
      </c>
      <c r="BR358" s="197" t="str">
        <f>IF(BP358&lt;=SMALL(BP$3:BP$1130,5),"SIMILAR","NO")</f>
        <v>NO</v>
      </c>
      <c r="BS358" s="197" t="str">
        <f t="shared" si="331"/>
        <v>N/A</v>
      </c>
      <c r="BT358" s="197">
        <f t="shared" si="332"/>
        <v>0</v>
      </c>
      <c r="BU358" s="198">
        <f t="shared" si="333"/>
        <v>0</v>
      </c>
      <c r="BV358" s="199">
        <f>IFERROR(SQRT(($E358-$E$1136)^2+($X358-$X$1136)^2),0)</f>
        <v>9.0002700081002432E-2</v>
      </c>
      <c r="BW358" s="197" t="str">
        <f>IF(BV358&lt;=SMALL(BV$3:BV$1130,1),"MAS PARECIDO","NO")</f>
        <v>NO</v>
      </c>
      <c r="BX358" s="197" t="str">
        <f>IF(BV358&lt;=SMALL(BV$3:BV$1130,5),"SIMILAR","NO")</f>
        <v>NO</v>
      </c>
      <c r="BY358" s="197" t="str">
        <f t="shared" si="334"/>
        <v>N/A</v>
      </c>
      <c r="BZ358" s="197">
        <f t="shared" si="335"/>
        <v>0</v>
      </c>
      <c r="CA358" s="198">
        <f t="shared" si="336"/>
        <v>0</v>
      </c>
      <c r="CB358" s="199">
        <f>IFERROR(SQRT(($E358-$E$1136)^2+($AA358-$AA$1136)^2),0)</f>
        <v>9.0002700081002432E-2</v>
      </c>
      <c r="CC358" s="197" t="str">
        <f>IF(CB358&lt;=SMALL(CB$3:CB$1130,1),"MAS PARECIDO","NO")</f>
        <v>NO</v>
      </c>
      <c r="CD358" s="197" t="str">
        <f>IF(CB358&lt;=SMALL(CB$3:CB$1130,5),"SIMILAR","NO")</f>
        <v>NO</v>
      </c>
      <c r="CE358" s="197" t="str">
        <f t="shared" si="337"/>
        <v>N/A</v>
      </c>
      <c r="CF358" s="197">
        <f t="shared" si="338"/>
        <v>0</v>
      </c>
      <c r="CG358" s="198">
        <f t="shared" si="339"/>
        <v>0</v>
      </c>
      <c r="CH358" s="199">
        <f>IFERROR(SQRT(($E358-$E$1136)^2+($AD358-$AD$1136)^2),0)</f>
        <v>9.0002700081002432E-2</v>
      </c>
      <c r="CI358" s="197" t="str">
        <f>IF(CH358&lt;=SMALL(CH$3:CH$1130,1),"MAS PARECIDO","NO")</f>
        <v>NO</v>
      </c>
      <c r="CJ358" s="197" t="str">
        <f>IF(CH358&lt;=SMALL(CH$3:CH$1130,5),"SIMILAR","NO")</f>
        <v>NO</v>
      </c>
      <c r="CK358" s="197" t="str">
        <f t="shared" si="340"/>
        <v>N/A</v>
      </c>
      <c r="CL358" s="197">
        <f t="shared" si="341"/>
        <v>0</v>
      </c>
      <c r="CM358" s="198">
        <f t="shared" si="342"/>
        <v>0</v>
      </c>
      <c r="CN358" s="199">
        <f>IFERROR(SQRT(($E358-$E$1136)^2+($AG358-$AG$1136)^2),0)</f>
        <v>1.0040420738305098</v>
      </c>
      <c r="CO358" s="197" t="str">
        <f>IF(CN358&lt;=SMALL(CN$3:CN$1130,1),"MAS PARECIDO","NO")</f>
        <v>NO</v>
      </c>
      <c r="CP358" s="197" t="str">
        <f>IF(CN358&lt;=SMALL(CN$3:CN$1130,5),"SIMILAR","NO")</f>
        <v>NO</v>
      </c>
      <c r="CQ358" s="197" t="str">
        <f t="shared" si="343"/>
        <v>N/A</v>
      </c>
      <c r="CR358" s="197">
        <f t="shared" si="344"/>
        <v>0</v>
      </c>
      <c r="CS358" s="198">
        <f t="shared" si="345"/>
        <v>0</v>
      </c>
      <c r="CT358" s="199">
        <f>IFERROR(SQRT(($E358-$E$1136)^2+($AJ358-$AJ$1136)^2),0)</f>
        <v>9.0002700081002432E-2</v>
      </c>
      <c r="CU358" s="197" t="str">
        <f>IF(CT358&lt;=SMALL(CT$3:CT$1130,1),"MAS PARECIDO","NO")</f>
        <v>NO</v>
      </c>
      <c r="CV358" s="197" t="str">
        <f>IF(CT358&lt;=SMALL(CT$3:CT$1130,5),"SIMILAR","NO")</f>
        <v>NO</v>
      </c>
      <c r="CW358" s="197" t="str">
        <f t="shared" si="346"/>
        <v>N/A</v>
      </c>
      <c r="CX358" s="197">
        <f t="shared" si="347"/>
        <v>0</v>
      </c>
      <c r="CY358" s="198">
        <f t="shared" si="348"/>
        <v>0</v>
      </c>
      <c r="CZ358" s="2" t="s">
        <v>1946</v>
      </c>
      <c r="DA358" s="2" t="s">
        <v>1947</v>
      </c>
      <c r="DB358" s="2">
        <v>1</v>
      </c>
      <c r="DC358" s="2" t="s">
        <v>346</v>
      </c>
    </row>
    <row r="359" spans="1:107">
      <c r="A359" s="24" t="s">
        <v>610</v>
      </c>
      <c r="B359" s="46">
        <v>45000</v>
      </c>
      <c r="C359" s="190">
        <f>(B359-$B$1132)/($B$1133-$B$1132)</f>
        <v>4.7335736455238676E-2</v>
      </c>
      <c r="D359" s="46">
        <v>8500</v>
      </c>
      <c r="E359" s="190">
        <f>(D359-$D$1132)/($D$1133-$D$1132)</f>
        <v>1.6970509115273459E-2</v>
      </c>
      <c r="F359" s="46" t="s">
        <v>191</v>
      </c>
      <c r="G359" s="192">
        <f>VLOOKUP(F359,'DATOS DE SOPORTE'!$Y$5:$Z$8,2,FALSE)</f>
        <v>1</v>
      </c>
      <c r="H359" s="190">
        <f>(G359-$G$1132)/($G$1133-$G$1132)</f>
        <v>0</v>
      </c>
      <c r="I359" s="50">
        <v>0</v>
      </c>
      <c r="J359" s="200">
        <f t="shared" si="308"/>
        <v>0</v>
      </c>
      <c r="K359" s="190">
        <f>(J359-$J$1132)/($J$1133-$J$1132)</f>
        <v>0</v>
      </c>
      <c r="L359" s="193" t="str">
        <f t="shared" si="309"/>
        <v>NO</v>
      </c>
      <c r="M359" s="46" t="s">
        <v>192</v>
      </c>
      <c r="N359" s="192">
        <f t="shared" si="310"/>
        <v>2</v>
      </c>
      <c r="O359" s="190">
        <f>(N359-N$1132)/(N$1133-N$1132)</f>
        <v>1</v>
      </c>
      <c r="P359" s="46" t="s">
        <v>193</v>
      </c>
      <c r="Q359" s="192">
        <f t="shared" si="311"/>
        <v>2</v>
      </c>
      <c r="R359" s="190">
        <f>(Q359-Q$1132)/(Q$1133-Q$1132)</f>
        <v>0.5</v>
      </c>
      <c r="S359" s="46" t="s">
        <v>194</v>
      </c>
      <c r="T359" s="192">
        <f t="shared" si="312"/>
        <v>1</v>
      </c>
      <c r="U359" s="190">
        <f>(T359-T$1132)/(T$1133-T$1132)</f>
        <v>0</v>
      </c>
      <c r="V359" s="46" t="s">
        <v>62</v>
      </c>
      <c r="W359" s="194">
        <f>VLOOKUP(V359,'DATOS DE SOPORTE'!$S$5:$T$10,2,FALSE)</f>
        <v>1</v>
      </c>
      <c r="X359" s="201">
        <f>(W359-W$1132)/(W$1133-W$1132)</f>
        <v>0</v>
      </c>
      <c r="Y359" s="46" t="s">
        <v>136</v>
      </c>
      <c r="Z359" s="194">
        <f t="shared" si="313"/>
        <v>2</v>
      </c>
      <c r="AA359" s="201">
        <f>(Z359-Z$1132)/(Z$1133-Z$1132)</f>
        <v>1</v>
      </c>
      <c r="AB359" s="46" t="s">
        <v>188</v>
      </c>
      <c r="AC359" s="194">
        <f t="shared" si="314"/>
        <v>1</v>
      </c>
      <c r="AD359" s="201">
        <f>(AC359-AC$1132)/(AC$1133-AC$1132)</f>
        <v>0</v>
      </c>
      <c r="AE359" s="46" t="s">
        <v>188</v>
      </c>
      <c r="AF359" s="194">
        <f t="shared" si="315"/>
        <v>1</v>
      </c>
      <c r="AG359" s="201">
        <f>(AF359-AF$1132)/(AF$1133-AF$1132)</f>
        <v>0</v>
      </c>
      <c r="AH359" s="24" t="s">
        <v>199</v>
      </c>
      <c r="AI359" s="194">
        <f>VLOOKUP(AH359,'DATOS DE SOPORTE'!$V$5:$W$8,2,FALSE)</f>
        <v>2</v>
      </c>
      <c r="AJ359" s="201">
        <f>(AI359-AI$1132)/(AI$1133-AI$1132)</f>
        <v>0.33333333333333331</v>
      </c>
      <c r="AK359" s="58" t="str">
        <f t="shared" si="307"/>
        <v>Bueno</v>
      </c>
      <c r="AL359" s="196">
        <f>IFERROR(SQRT(($E359-$E$1136)^2+($C359-$C$1136)^2),0)</f>
        <v>0.15871639310614089</v>
      </c>
      <c r="AM359" s="197" t="str">
        <f>IF(AL359&lt;=SMALL($AL$3:$AL$1130,1),"MAS PARECIDO","NO")</f>
        <v>NO</v>
      </c>
      <c r="AN359" s="197" t="str">
        <f>IF(AL359&lt;=SMALL($AL$3:$AL$1130,5),"SIMILAR","NO")</f>
        <v>NO</v>
      </c>
      <c r="AO359" s="197" t="str">
        <f t="shared" si="316"/>
        <v>N/A</v>
      </c>
      <c r="AP359" s="197">
        <f t="shared" si="317"/>
        <v>0</v>
      </c>
      <c r="AQ359" s="198">
        <f t="shared" si="318"/>
        <v>0</v>
      </c>
      <c r="AR359" s="196">
        <f>IFERROR(SQRT(($E359-$E$1136)^2+($H359-$H$1136)^2),0)</f>
        <v>0.33376657779336061</v>
      </c>
      <c r="AS359" s="197" t="str">
        <f>IF(AR359&lt;=SMALL(AR$3:AR$1130,1),"MAS PARECIDO","NO")</f>
        <v>NO</v>
      </c>
      <c r="AT359" s="197" t="str">
        <f>IF(AR359&lt;=SMALL(AR$3:AR$1130,5),"SIMILAR","NO")</f>
        <v>NO</v>
      </c>
      <c r="AU359" s="197" t="str">
        <f t="shared" si="319"/>
        <v>N/A</v>
      </c>
      <c r="AV359" s="197">
        <f t="shared" si="320"/>
        <v>0</v>
      </c>
      <c r="AW359" s="198">
        <f t="shared" si="321"/>
        <v>0</v>
      </c>
      <c r="AX359" s="199">
        <f>IFERROR(SQRT(($E359-$E$1136)^2+($K359-$K$1136)^2),0)</f>
        <v>0.20072124287374354</v>
      </c>
      <c r="AY359" s="197" t="str">
        <f>IF(AX359&lt;=SMALL(AX$3:AX$1130,1),"MAS PARECIDO","NO")</f>
        <v>NO</v>
      </c>
      <c r="AZ359" s="197" t="str">
        <f>IF(AX359&lt;=SMALL(AX$3:AX$1130,5),"SIMILAR","NO")</f>
        <v>NO</v>
      </c>
      <c r="BA359" s="197" t="str">
        <f t="shared" si="322"/>
        <v>N/A</v>
      </c>
      <c r="BB359" s="197">
        <f t="shared" si="323"/>
        <v>0</v>
      </c>
      <c r="BC359" s="198">
        <f t="shared" si="324"/>
        <v>0</v>
      </c>
      <c r="BD359" s="196">
        <f>IFERROR(SQRT(($E359-$E$1136)^2+($O359-$O$1136)^2),0)</f>
        <v>1.7000510015300459E-2</v>
      </c>
      <c r="BE359" s="197" t="str">
        <f>IF(BD359&lt;=SMALL(BD$3:BD$1130,1),"MAS PARECIDO","NO")</f>
        <v>NO</v>
      </c>
      <c r="BF359" s="197" t="str">
        <f>IF(BD359&lt;=SMALL(BD$3:BD$1130,5),"SIMILAR","NO")</f>
        <v>NO</v>
      </c>
      <c r="BG359" s="197" t="str">
        <f t="shared" si="325"/>
        <v>N/A</v>
      </c>
      <c r="BH359" s="197">
        <f t="shared" si="326"/>
        <v>0</v>
      </c>
      <c r="BI359" s="198">
        <f t="shared" si="327"/>
        <v>0</v>
      </c>
      <c r="BJ359" s="199">
        <f>IFERROR(SQRT(($E359-$E$1136)^2+($R359-$R$1136)^2),0)</f>
        <v>1.7000510015300459E-2</v>
      </c>
      <c r="BK359" s="197" t="str">
        <f>IF(BJ359&lt;=SMALL(BJ$3:BJ$1130,1),"MAS PARECIDO","NO")</f>
        <v>NO</v>
      </c>
      <c r="BL359" s="197" t="str">
        <f>IF(BJ359&lt;=SMALL(BJ$3:BJ$1130,5),"SIMILAR","NO")</f>
        <v>NO</v>
      </c>
      <c r="BM359" s="197" t="str">
        <f t="shared" si="328"/>
        <v>N/A</v>
      </c>
      <c r="BN359" s="197">
        <f t="shared" si="329"/>
        <v>0</v>
      </c>
      <c r="BO359" s="198">
        <f t="shared" si="330"/>
        <v>0</v>
      </c>
      <c r="BP359" s="199">
        <f>IFERROR(SQRT(($E359-$E$1136)^2+($U359-$U$1136)^2),0)</f>
        <v>1.7000510015300459E-2</v>
      </c>
      <c r="BQ359" s="197" t="str">
        <f>IF(BP359&lt;=SMALL(BP$3:BP$1130,1),"MAS PARECIDO","NO")</f>
        <v>NO</v>
      </c>
      <c r="BR359" s="197" t="str">
        <f>IF(BP359&lt;=SMALL(BP$3:BP$1130,5),"SIMILAR","NO")</f>
        <v>NO</v>
      </c>
      <c r="BS359" s="197" t="str">
        <f t="shared" si="331"/>
        <v>N/A</v>
      </c>
      <c r="BT359" s="197">
        <f t="shared" si="332"/>
        <v>0</v>
      </c>
      <c r="BU359" s="198">
        <f t="shared" si="333"/>
        <v>0</v>
      </c>
      <c r="BV359" s="199">
        <f>IFERROR(SQRT(($E359-$E$1136)^2+($X359-$X$1136)^2),0)</f>
        <v>1.7000510015300459E-2</v>
      </c>
      <c r="BW359" s="197" t="str">
        <f>IF(BV359&lt;=SMALL(BV$3:BV$1130,1),"MAS PARECIDO","NO")</f>
        <v>NO</v>
      </c>
      <c r="BX359" s="197" t="str">
        <f>IF(BV359&lt;=SMALL(BV$3:BV$1130,5),"SIMILAR","NO")</f>
        <v>NO</v>
      </c>
      <c r="BY359" s="197" t="str">
        <f t="shared" si="334"/>
        <v>N/A</v>
      </c>
      <c r="BZ359" s="197">
        <f t="shared" si="335"/>
        <v>0</v>
      </c>
      <c r="CA359" s="198">
        <f t="shared" si="336"/>
        <v>0</v>
      </c>
      <c r="CB359" s="199">
        <f>IFERROR(SQRT(($E359-$E$1136)^2+($AA359-$AA$1136)^2),0)</f>
        <v>1.0001444982305208</v>
      </c>
      <c r="CC359" s="197" t="str">
        <f>IF(CB359&lt;=SMALL(CB$3:CB$1130,1),"MAS PARECIDO","NO")</f>
        <v>NO</v>
      </c>
      <c r="CD359" s="197" t="str">
        <f>IF(CB359&lt;=SMALL(CB$3:CB$1130,5),"SIMILAR","NO")</f>
        <v>NO</v>
      </c>
      <c r="CE359" s="197" t="str">
        <f t="shared" si="337"/>
        <v>N/A</v>
      </c>
      <c r="CF359" s="197">
        <f t="shared" si="338"/>
        <v>0</v>
      </c>
      <c r="CG359" s="198">
        <f t="shared" si="339"/>
        <v>0</v>
      </c>
      <c r="CH359" s="199">
        <f>IFERROR(SQRT(($E359-$E$1136)^2+($AD359-$AD$1136)^2),0)</f>
        <v>1.0001444982305208</v>
      </c>
      <c r="CI359" s="197" t="str">
        <f>IF(CH359&lt;=SMALL(CH$3:CH$1130,1),"MAS PARECIDO","NO")</f>
        <v>NO</v>
      </c>
      <c r="CJ359" s="197" t="str">
        <f>IF(CH359&lt;=SMALL(CH$3:CH$1130,5),"SIMILAR","NO")</f>
        <v>NO</v>
      </c>
      <c r="CK359" s="197" t="str">
        <f t="shared" si="340"/>
        <v>N/A</v>
      </c>
      <c r="CL359" s="197">
        <f t="shared" si="341"/>
        <v>0</v>
      </c>
      <c r="CM359" s="198">
        <f t="shared" si="342"/>
        <v>0</v>
      </c>
      <c r="CN359" s="199">
        <f>IFERROR(SQRT(($E359-$E$1136)^2+($AG359-$AG$1136)^2),0)</f>
        <v>1.0001444982305208</v>
      </c>
      <c r="CO359" s="197" t="str">
        <f>IF(CN359&lt;=SMALL(CN$3:CN$1130,1),"MAS PARECIDO","NO")</f>
        <v>NO</v>
      </c>
      <c r="CP359" s="197" t="str">
        <f>IF(CN359&lt;=SMALL(CN$3:CN$1130,5),"SIMILAR","NO")</f>
        <v>NO</v>
      </c>
      <c r="CQ359" s="197" t="str">
        <f t="shared" si="343"/>
        <v>N/A</v>
      </c>
      <c r="CR359" s="197">
        <f t="shared" si="344"/>
        <v>0</v>
      </c>
      <c r="CS359" s="198">
        <f t="shared" si="345"/>
        <v>0</v>
      </c>
      <c r="CT359" s="199">
        <f>IFERROR(SQRT(($E359-$E$1136)^2+($AJ359-$AJ$1136)^2),0)</f>
        <v>0.33376657779336061</v>
      </c>
      <c r="CU359" s="197" t="str">
        <f>IF(CT359&lt;=SMALL(CT$3:CT$1130,1),"MAS PARECIDO","NO")</f>
        <v>NO</v>
      </c>
      <c r="CV359" s="197" t="str">
        <f>IF(CT359&lt;=SMALL(CT$3:CT$1130,5),"SIMILAR","NO")</f>
        <v>NO</v>
      </c>
      <c r="CW359" s="197" t="str">
        <f t="shared" si="346"/>
        <v>N/A</v>
      </c>
      <c r="CX359" s="197">
        <f t="shared" si="347"/>
        <v>0</v>
      </c>
      <c r="CY359" s="198">
        <f t="shared" si="348"/>
        <v>0</v>
      </c>
      <c r="CZ359" s="2" t="s">
        <v>1948</v>
      </c>
      <c r="DA359" s="2" t="s">
        <v>1949</v>
      </c>
      <c r="DB359" s="2">
        <v>0</v>
      </c>
      <c r="DC359" s="2" t="s">
        <v>189</v>
      </c>
    </row>
    <row r="360" spans="1:107">
      <c r="A360" s="24" t="s">
        <v>611</v>
      </c>
      <c r="B360" s="46">
        <v>52989</v>
      </c>
      <c r="C360" s="190">
        <f>(B360-$B$1132)/($B$1133-$B$1132)</f>
        <v>5.6674184064390939E-2</v>
      </c>
      <c r="D360" s="46">
        <v>3000</v>
      </c>
      <c r="E360" s="190">
        <f>(D360-$D$1132)/($D$1133-$D$1132)</f>
        <v>5.9701791053731615E-3</v>
      </c>
      <c r="F360" s="46" t="s">
        <v>187</v>
      </c>
      <c r="G360" s="192">
        <f>VLOOKUP(F360,'DATOS DE SOPORTE'!$Y$5:$Z$8,2,FALSE)</f>
        <v>4</v>
      </c>
      <c r="H360" s="190">
        <f>(G360-$G$1132)/($G$1133-$G$1132)</f>
        <v>1</v>
      </c>
      <c r="I360" s="50">
        <v>0</v>
      </c>
      <c r="J360" s="200">
        <f t="shared" si="308"/>
        <v>0</v>
      </c>
      <c r="K360" s="190">
        <f>(J360-$J$1132)/($J$1133-$J$1132)</f>
        <v>0</v>
      </c>
      <c r="L360" s="193" t="str">
        <f t="shared" si="309"/>
        <v>NO</v>
      </c>
      <c r="M360" s="46" t="s">
        <v>56</v>
      </c>
      <c r="N360" s="192">
        <f t="shared" si="310"/>
        <v>1</v>
      </c>
      <c r="O360" s="190">
        <f>(N360-N$1132)/(N$1133-N$1132)</f>
        <v>0</v>
      </c>
      <c r="P360" s="46" t="s">
        <v>193</v>
      </c>
      <c r="Q360" s="192">
        <f t="shared" si="311"/>
        <v>2</v>
      </c>
      <c r="R360" s="190">
        <f>(Q360-Q$1132)/(Q$1133-Q$1132)</f>
        <v>0.5</v>
      </c>
      <c r="S360" s="46" t="s">
        <v>194</v>
      </c>
      <c r="T360" s="192">
        <f t="shared" si="312"/>
        <v>1</v>
      </c>
      <c r="U360" s="190">
        <f>(T360-T$1132)/(T$1133-T$1132)</f>
        <v>0</v>
      </c>
      <c r="V360" s="46" t="s">
        <v>212</v>
      </c>
      <c r="W360" s="194">
        <f>VLOOKUP(V360,'DATOS DE SOPORTE'!$S$5:$T$10,2,FALSE)</f>
        <v>3</v>
      </c>
      <c r="X360" s="201">
        <f>(W360-W$1132)/(W$1133-W$1132)</f>
        <v>0.4</v>
      </c>
      <c r="Y360" s="46" t="s">
        <v>188</v>
      </c>
      <c r="Z360" s="194">
        <f t="shared" si="313"/>
        <v>1</v>
      </c>
      <c r="AA360" s="201">
        <f>(Z360-Z$1132)/(Z$1133-Z$1132)</f>
        <v>0</v>
      </c>
      <c r="AB360" s="46" t="s">
        <v>188</v>
      </c>
      <c r="AC360" s="194">
        <f t="shared" si="314"/>
        <v>1</v>
      </c>
      <c r="AD360" s="201">
        <f>(AC360-AC$1132)/(AC$1133-AC$1132)</f>
        <v>0</v>
      </c>
      <c r="AE360" s="46" t="s">
        <v>136</v>
      </c>
      <c r="AF360" s="194">
        <f t="shared" si="315"/>
        <v>2</v>
      </c>
      <c r="AG360" s="201">
        <f>(AF360-AF$1132)/(AF$1133-AF$1132)</f>
        <v>1</v>
      </c>
      <c r="AH360" s="24" t="s">
        <v>67</v>
      </c>
      <c r="AI360" s="194">
        <f>VLOOKUP(AH360,'DATOS DE SOPORTE'!$V$5:$W$8,2,FALSE)</f>
        <v>1</v>
      </c>
      <c r="AJ360" s="201">
        <f>(AI360-AI$1132)/(AI$1133-AI$1132)</f>
        <v>0</v>
      </c>
      <c r="AK360" s="58" t="str">
        <f t="shared" si="307"/>
        <v>Bueno</v>
      </c>
      <c r="AL360" s="196">
        <f>IFERROR(SQRT(($E360-$E$1136)^2+($C360-$C$1136)^2),0)</f>
        <v>0.14858603394503908</v>
      </c>
      <c r="AM360" s="197" t="str">
        <f>IF(AL360&lt;=SMALL($AL$3:$AL$1130,1),"MAS PARECIDO","NO")</f>
        <v>NO</v>
      </c>
      <c r="AN360" s="197" t="str">
        <f>IF(AL360&lt;=SMALL($AL$3:$AL$1130,5),"SIMILAR","NO")</f>
        <v>NO</v>
      </c>
      <c r="AO360" s="197" t="str">
        <f t="shared" si="316"/>
        <v>N/A</v>
      </c>
      <c r="AP360" s="197">
        <f t="shared" si="317"/>
        <v>0</v>
      </c>
      <c r="AQ360" s="198">
        <f t="shared" si="318"/>
        <v>0</v>
      </c>
      <c r="AR360" s="196">
        <f>IFERROR(SQRT(($E360-$E$1136)^2+($H360-$H$1136)^2),0)</f>
        <v>0.66669366773994621</v>
      </c>
      <c r="AS360" s="197" t="str">
        <f>IF(AR360&lt;=SMALL(AR$3:AR$1130,1),"MAS PARECIDO","NO")</f>
        <v>NO</v>
      </c>
      <c r="AT360" s="197" t="str">
        <f>IF(AR360&lt;=SMALL(AR$3:AR$1130,5),"SIMILAR","NO")</f>
        <v>NO</v>
      </c>
      <c r="AU360" s="197" t="str">
        <f t="shared" si="319"/>
        <v>N/A</v>
      </c>
      <c r="AV360" s="197">
        <f t="shared" si="320"/>
        <v>0</v>
      </c>
      <c r="AW360" s="198">
        <f t="shared" si="321"/>
        <v>0</v>
      </c>
      <c r="AX360" s="199">
        <f>IFERROR(SQRT(($E360-$E$1136)^2+($K360-$K$1136)^2),0)</f>
        <v>0.20008998515692186</v>
      </c>
      <c r="AY360" s="197" t="str">
        <f>IF(AX360&lt;=SMALL(AX$3:AX$1130,1),"MAS PARECIDO","NO")</f>
        <v>NO</v>
      </c>
      <c r="AZ360" s="197" t="str">
        <f>IF(AX360&lt;=SMALL(AX$3:AX$1130,5),"SIMILAR","NO")</f>
        <v>NO</v>
      </c>
      <c r="BA360" s="197" t="str">
        <f t="shared" si="322"/>
        <v>N/A</v>
      </c>
      <c r="BB360" s="197">
        <f t="shared" si="323"/>
        <v>0</v>
      </c>
      <c r="BC360" s="198">
        <f t="shared" si="324"/>
        <v>0</v>
      </c>
      <c r="BD360" s="196">
        <f>IFERROR(SQRT(($E360-$E$1136)^2+($O360-$O$1136)^2),0)</f>
        <v>1.0000180009180319</v>
      </c>
      <c r="BE360" s="197" t="str">
        <f>IF(BD360&lt;=SMALL(BD$3:BD$1130,1),"MAS PARECIDO","NO")</f>
        <v>NO</v>
      </c>
      <c r="BF360" s="197" t="str">
        <f>IF(BD360&lt;=SMALL(BD$3:BD$1130,5),"SIMILAR","NO")</f>
        <v>NO</v>
      </c>
      <c r="BG360" s="197" t="str">
        <f t="shared" si="325"/>
        <v>N/A</v>
      </c>
      <c r="BH360" s="197">
        <f t="shared" si="326"/>
        <v>0</v>
      </c>
      <c r="BI360" s="198">
        <f t="shared" si="327"/>
        <v>0</v>
      </c>
      <c r="BJ360" s="199">
        <f>IFERROR(SQRT(($E360-$E$1136)^2+($R360-$R$1136)^2),0)</f>
        <v>6.000180005400162E-3</v>
      </c>
      <c r="BK360" s="197" t="str">
        <f>IF(BJ360&lt;=SMALL(BJ$3:BJ$1130,1),"MAS PARECIDO","NO")</f>
        <v>NO</v>
      </c>
      <c r="BL360" s="197" t="str">
        <f>IF(BJ360&lt;=SMALL(BJ$3:BJ$1130,5),"SIMILAR","NO")</f>
        <v>NO</v>
      </c>
      <c r="BM360" s="197" t="str">
        <f t="shared" si="328"/>
        <v>N/A</v>
      </c>
      <c r="BN360" s="197">
        <f t="shared" si="329"/>
        <v>0</v>
      </c>
      <c r="BO360" s="198">
        <f t="shared" si="330"/>
        <v>0</v>
      </c>
      <c r="BP360" s="199">
        <f>IFERROR(SQRT(($E360-$E$1136)^2+($U360-$U$1136)^2),0)</f>
        <v>6.000180005400162E-3</v>
      </c>
      <c r="BQ360" s="197" t="str">
        <f>IF(BP360&lt;=SMALL(BP$3:BP$1130,1),"MAS PARECIDO","NO")</f>
        <v>NO</v>
      </c>
      <c r="BR360" s="197" t="str">
        <f>IF(BP360&lt;=SMALL(BP$3:BP$1130,5),"SIMILAR","NO")</f>
        <v>NO</v>
      </c>
      <c r="BS360" s="197" t="str">
        <f t="shared" si="331"/>
        <v>N/A</v>
      </c>
      <c r="BT360" s="197">
        <f t="shared" si="332"/>
        <v>0</v>
      </c>
      <c r="BU360" s="198">
        <f t="shared" si="333"/>
        <v>0</v>
      </c>
      <c r="BV360" s="199">
        <f>IFERROR(SQRT(($E360-$E$1136)^2+($X360-$X$1136)^2),0)</f>
        <v>0.40004500016885253</v>
      </c>
      <c r="BW360" s="197" t="str">
        <f>IF(BV360&lt;=SMALL(BV$3:BV$1130,1),"MAS PARECIDO","NO")</f>
        <v>NO</v>
      </c>
      <c r="BX360" s="197" t="str">
        <f>IF(BV360&lt;=SMALL(BV$3:BV$1130,5),"SIMILAR","NO")</f>
        <v>NO</v>
      </c>
      <c r="BY360" s="197" t="str">
        <f t="shared" si="334"/>
        <v>N/A</v>
      </c>
      <c r="BZ360" s="197">
        <f t="shared" si="335"/>
        <v>0</v>
      </c>
      <c r="CA360" s="198">
        <f t="shared" si="336"/>
        <v>0</v>
      </c>
      <c r="CB360" s="199">
        <f>IFERROR(SQRT(($E360-$E$1136)^2+($AA360-$AA$1136)^2),0)</f>
        <v>6.000180005400162E-3</v>
      </c>
      <c r="CC360" s="197" t="str">
        <f>IF(CB360&lt;=SMALL(CB$3:CB$1130,1),"MAS PARECIDO","NO")</f>
        <v>NO</v>
      </c>
      <c r="CD360" s="197" t="str">
        <f>IF(CB360&lt;=SMALL(CB$3:CB$1130,5),"SIMILAR","NO")</f>
        <v>NO</v>
      </c>
      <c r="CE360" s="197" t="str">
        <f t="shared" si="337"/>
        <v>N/A</v>
      </c>
      <c r="CF360" s="197">
        <f t="shared" si="338"/>
        <v>0</v>
      </c>
      <c r="CG360" s="198">
        <f t="shared" si="339"/>
        <v>0</v>
      </c>
      <c r="CH360" s="199">
        <f>IFERROR(SQRT(($E360-$E$1136)^2+($AD360-$AD$1136)^2),0)</f>
        <v>1.0000180009180319</v>
      </c>
      <c r="CI360" s="197" t="str">
        <f>IF(CH360&lt;=SMALL(CH$3:CH$1130,1),"MAS PARECIDO","NO")</f>
        <v>NO</v>
      </c>
      <c r="CJ360" s="197" t="str">
        <f>IF(CH360&lt;=SMALL(CH$3:CH$1130,5),"SIMILAR","NO")</f>
        <v>NO</v>
      </c>
      <c r="CK360" s="197" t="str">
        <f t="shared" si="340"/>
        <v>N/A</v>
      </c>
      <c r="CL360" s="197">
        <f t="shared" si="341"/>
        <v>0</v>
      </c>
      <c r="CM360" s="198">
        <f t="shared" si="342"/>
        <v>0</v>
      </c>
      <c r="CN360" s="199">
        <f>IFERROR(SQRT(($E360-$E$1136)^2+($AG360-$AG$1136)^2),0)</f>
        <v>6.000180005400162E-3</v>
      </c>
      <c r="CO360" s="197" t="str">
        <f>IF(CN360&lt;=SMALL(CN$3:CN$1130,1),"MAS PARECIDO","NO")</f>
        <v>NO</v>
      </c>
      <c r="CP360" s="197" t="str">
        <f>IF(CN360&lt;=SMALL(CN$3:CN$1130,5),"SIMILAR","NO")</f>
        <v>NO</v>
      </c>
      <c r="CQ360" s="197" t="str">
        <f t="shared" si="343"/>
        <v>N/A</v>
      </c>
      <c r="CR360" s="197">
        <f t="shared" si="344"/>
        <v>0</v>
      </c>
      <c r="CS360" s="198">
        <f t="shared" si="345"/>
        <v>0</v>
      </c>
      <c r="CT360" s="199">
        <f>IFERROR(SQRT(($E360-$E$1136)^2+($AJ360-$AJ$1136)^2),0)</f>
        <v>6.000180005400162E-3</v>
      </c>
      <c r="CU360" s="197" t="str">
        <f>IF(CT360&lt;=SMALL(CT$3:CT$1130,1),"MAS PARECIDO","NO")</f>
        <v>NO</v>
      </c>
      <c r="CV360" s="197" t="str">
        <f>IF(CT360&lt;=SMALL(CT$3:CT$1130,5),"SIMILAR","NO")</f>
        <v>NO</v>
      </c>
      <c r="CW360" s="197" t="str">
        <f t="shared" si="346"/>
        <v>N/A</v>
      </c>
      <c r="CX360" s="197">
        <f t="shared" si="347"/>
        <v>0</v>
      </c>
      <c r="CY360" s="198">
        <f t="shared" si="348"/>
        <v>0</v>
      </c>
      <c r="CZ360" s="2" t="s">
        <v>1950</v>
      </c>
      <c r="DA360" s="2" t="s">
        <v>1951</v>
      </c>
      <c r="DB360" s="2">
        <v>0</v>
      </c>
      <c r="DC360" s="2" t="s">
        <v>189</v>
      </c>
    </row>
    <row r="361" spans="1:107">
      <c r="A361" s="24" t="s">
        <v>612</v>
      </c>
      <c r="B361" s="46">
        <v>35994</v>
      </c>
      <c r="C361" s="190">
        <f>(B361-$B$1132)/($B$1133-$B$1132)</f>
        <v>3.6808504114767361E-2</v>
      </c>
      <c r="D361" s="46">
        <v>7000</v>
      </c>
      <c r="E361" s="190">
        <f>(D361-$D$1132)/($D$1133-$D$1132)</f>
        <v>1.3970419112573377E-2</v>
      </c>
      <c r="F361" s="46" t="s">
        <v>203</v>
      </c>
      <c r="G361" s="192">
        <f>VLOOKUP(F361,'DATOS DE SOPORTE'!$Y$5:$Z$8,2,FALSE)</f>
        <v>3</v>
      </c>
      <c r="H361" s="190">
        <f>(G361-$G$1132)/($G$1133-$G$1132)</f>
        <v>0.66666666666666663</v>
      </c>
      <c r="I361" s="50">
        <v>2</v>
      </c>
      <c r="J361" s="200">
        <f t="shared" si="308"/>
        <v>2</v>
      </c>
      <c r="K361" s="190">
        <f>(J361-$J$1132)/($J$1133-$J$1132)</f>
        <v>0.4</v>
      </c>
      <c r="L361" s="193" t="str">
        <f t="shared" si="309"/>
        <v>SI</v>
      </c>
      <c r="M361" s="46" t="s">
        <v>192</v>
      </c>
      <c r="N361" s="192">
        <f t="shared" si="310"/>
        <v>2</v>
      </c>
      <c r="O361" s="190">
        <f>(N361-N$1132)/(N$1133-N$1132)</f>
        <v>1</v>
      </c>
      <c r="P361" s="46" t="s">
        <v>196</v>
      </c>
      <c r="Q361" s="192">
        <f t="shared" si="311"/>
        <v>1</v>
      </c>
      <c r="R361" s="190">
        <f>(Q361-Q$1132)/(Q$1133-Q$1132)</f>
        <v>0</v>
      </c>
      <c r="S361" s="46" t="s">
        <v>60</v>
      </c>
      <c r="T361" s="192">
        <f t="shared" si="312"/>
        <v>2</v>
      </c>
      <c r="U361" s="190">
        <f>(T361-T$1132)/(T$1133-T$1132)</f>
        <v>1</v>
      </c>
      <c r="V361" s="46" t="s">
        <v>62</v>
      </c>
      <c r="W361" s="194">
        <f>VLOOKUP(V361,'DATOS DE SOPORTE'!$S$5:$T$10,2,FALSE)</f>
        <v>1</v>
      </c>
      <c r="X361" s="201">
        <f>(W361-W$1132)/(W$1133-W$1132)</f>
        <v>0</v>
      </c>
      <c r="Y361" s="46" t="s">
        <v>188</v>
      </c>
      <c r="Z361" s="194">
        <f t="shared" si="313"/>
        <v>1</v>
      </c>
      <c r="AA361" s="201">
        <f>(Z361-Z$1132)/(Z$1133-Z$1132)</f>
        <v>0</v>
      </c>
      <c r="AB361" s="46" t="s">
        <v>136</v>
      </c>
      <c r="AC361" s="194">
        <f t="shared" si="314"/>
        <v>2</v>
      </c>
      <c r="AD361" s="201">
        <f>(AC361-AC$1132)/(AC$1133-AC$1132)</f>
        <v>1</v>
      </c>
      <c r="AE361" s="46" t="s">
        <v>188</v>
      </c>
      <c r="AF361" s="194">
        <f t="shared" si="315"/>
        <v>1</v>
      </c>
      <c r="AG361" s="201">
        <f>(AF361-AF$1132)/(AF$1133-AF$1132)</f>
        <v>0</v>
      </c>
      <c r="AH361" s="24" t="s">
        <v>67</v>
      </c>
      <c r="AI361" s="194">
        <f>VLOOKUP(AH361,'DATOS DE SOPORTE'!$V$5:$W$8,2,FALSE)</f>
        <v>1</v>
      </c>
      <c r="AJ361" s="201">
        <f>(AI361-AI$1132)/(AI$1133-AI$1132)</f>
        <v>0</v>
      </c>
      <c r="AK361" s="58" t="str">
        <f t="shared" si="307"/>
        <v>Muy malo</v>
      </c>
      <c r="AL361" s="196">
        <f>IFERROR(SQRT(($E361-$E$1136)^2+($C361-$C$1136)^2),0)</f>
        <v>0.16891173472516841</v>
      </c>
      <c r="AM361" s="197" t="str">
        <f>IF(AL361&lt;=SMALL($AL$3:$AL$1130,1),"MAS PARECIDO","NO")</f>
        <v>NO</v>
      </c>
      <c r="AN361" s="197" t="str">
        <f>IF(AL361&lt;=SMALL($AL$3:$AL$1130,5),"SIMILAR","NO")</f>
        <v>NO</v>
      </c>
      <c r="AO361" s="197" t="str">
        <f t="shared" si="316"/>
        <v>N/A</v>
      </c>
      <c r="AP361" s="197">
        <f t="shared" si="317"/>
        <v>0</v>
      </c>
      <c r="AQ361" s="198">
        <f t="shared" si="318"/>
        <v>0</v>
      </c>
      <c r="AR361" s="196">
        <f>IFERROR(SQRT(($E361-$E$1136)^2+($H361-$H$1136)^2),0)</f>
        <v>0.33362722141881695</v>
      </c>
      <c r="AS361" s="197" t="str">
        <f>IF(AR361&lt;=SMALL(AR$3:AR$1130,1),"MAS PARECIDO","NO")</f>
        <v>NO</v>
      </c>
      <c r="AT361" s="197" t="str">
        <f>IF(AR361&lt;=SMALL(AR$3:AR$1130,5),"SIMILAR","NO")</f>
        <v>NO</v>
      </c>
      <c r="AU361" s="197" t="str">
        <f t="shared" si="319"/>
        <v>N/A</v>
      </c>
      <c r="AV361" s="197">
        <f t="shared" si="320"/>
        <v>0</v>
      </c>
      <c r="AW361" s="198">
        <f t="shared" si="321"/>
        <v>0</v>
      </c>
      <c r="AX361" s="199">
        <f>IFERROR(SQRT(($E361-$E$1136)^2+($K361-$K$1136)^2),0)</f>
        <v>0.20048943054567547</v>
      </c>
      <c r="AY361" s="197" t="str">
        <f>IF(AX361&lt;=SMALL(AX$3:AX$1130,1),"MAS PARECIDO","NO")</f>
        <v>NO</v>
      </c>
      <c r="AZ361" s="197" t="str">
        <f>IF(AX361&lt;=SMALL(AX$3:AX$1130,5),"SIMILAR","NO")</f>
        <v>NO</v>
      </c>
      <c r="BA361" s="197" t="str">
        <f t="shared" si="322"/>
        <v>N/A</v>
      </c>
      <c r="BB361" s="197">
        <f t="shared" si="323"/>
        <v>0</v>
      </c>
      <c r="BC361" s="198">
        <f t="shared" si="324"/>
        <v>0</v>
      </c>
      <c r="BD361" s="196">
        <f>IFERROR(SQRT(($E361-$E$1136)^2+($O361-$O$1136)^2),0)</f>
        <v>1.4000420012600379E-2</v>
      </c>
      <c r="BE361" s="197" t="str">
        <f>IF(BD361&lt;=SMALL(BD$3:BD$1130,1),"MAS PARECIDO","NO")</f>
        <v>NO</v>
      </c>
      <c r="BF361" s="197" t="str">
        <f>IF(BD361&lt;=SMALL(BD$3:BD$1130,5),"SIMILAR","NO")</f>
        <v>NO</v>
      </c>
      <c r="BG361" s="197" t="str">
        <f t="shared" si="325"/>
        <v>N/A</v>
      </c>
      <c r="BH361" s="197">
        <f t="shared" si="326"/>
        <v>0</v>
      </c>
      <c r="BI361" s="198">
        <f t="shared" si="327"/>
        <v>0</v>
      </c>
      <c r="BJ361" s="199">
        <f>IFERROR(SQRT(($E361-$E$1136)^2+($R361-$R$1136)^2),0)</f>
        <v>0.50019597335497334</v>
      </c>
      <c r="BK361" s="197" t="str">
        <f>IF(BJ361&lt;=SMALL(BJ$3:BJ$1130,1),"MAS PARECIDO","NO")</f>
        <v>NO</v>
      </c>
      <c r="BL361" s="197" t="str">
        <f>IF(BJ361&lt;=SMALL(BJ$3:BJ$1130,5),"SIMILAR","NO")</f>
        <v>NO</v>
      </c>
      <c r="BM361" s="197" t="str">
        <f t="shared" si="328"/>
        <v>N/A</v>
      </c>
      <c r="BN361" s="197">
        <f t="shared" si="329"/>
        <v>0</v>
      </c>
      <c r="BO361" s="198">
        <f t="shared" si="330"/>
        <v>0</v>
      </c>
      <c r="BP361" s="199">
        <f>IFERROR(SQRT(($E361-$E$1136)^2+($U361-$U$1136)^2),0)</f>
        <v>1.000098001078159</v>
      </c>
      <c r="BQ361" s="197" t="str">
        <f>IF(BP361&lt;=SMALL(BP$3:BP$1130,1),"MAS PARECIDO","NO")</f>
        <v>NO</v>
      </c>
      <c r="BR361" s="197" t="str">
        <f>IF(BP361&lt;=SMALL(BP$3:BP$1130,5),"SIMILAR","NO")</f>
        <v>NO</v>
      </c>
      <c r="BS361" s="197" t="str">
        <f t="shared" si="331"/>
        <v>N/A</v>
      </c>
      <c r="BT361" s="197">
        <f t="shared" si="332"/>
        <v>0</v>
      </c>
      <c r="BU361" s="198">
        <f t="shared" si="333"/>
        <v>0</v>
      </c>
      <c r="BV361" s="199">
        <f>IFERROR(SQRT(($E361-$E$1136)^2+($X361-$X$1136)^2),0)</f>
        <v>1.4000420012600379E-2</v>
      </c>
      <c r="BW361" s="197" t="str">
        <f>IF(BV361&lt;=SMALL(BV$3:BV$1130,1),"MAS PARECIDO","NO")</f>
        <v>NO</v>
      </c>
      <c r="BX361" s="197" t="str">
        <f>IF(BV361&lt;=SMALL(BV$3:BV$1130,5),"SIMILAR","NO")</f>
        <v>NO</v>
      </c>
      <c r="BY361" s="197" t="str">
        <f t="shared" si="334"/>
        <v>N/A</v>
      </c>
      <c r="BZ361" s="197">
        <f t="shared" si="335"/>
        <v>0</v>
      </c>
      <c r="CA361" s="198">
        <f t="shared" si="336"/>
        <v>0</v>
      </c>
      <c r="CB361" s="199">
        <f>IFERROR(SQRT(($E361-$E$1136)^2+($AA361-$AA$1136)^2),0)</f>
        <v>1.4000420012600379E-2</v>
      </c>
      <c r="CC361" s="197" t="str">
        <f>IF(CB361&lt;=SMALL(CB$3:CB$1130,1),"MAS PARECIDO","NO")</f>
        <v>NO</v>
      </c>
      <c r="CD361" s="197" t="str">
        <f>IF(CB361&lt;=SMALL(CB$3:CB$1130,5),"SIMILAR","NO")</f>
        <v>NO</v>
      </c>
      <c r="CE361" s="197" t="str">
        <f t="shared" si="337"/>
        <v>N/A</v>
      </c>
      <c r="CF361" s="197">
        <f t="shared" si="338"/>
        <v>0</v>
      </c>
      <c r="CG361" s="198">
        <f t="shared" si="339"/>
        <v>0</v>
      </c>
      <c r="CH361" s="199">
        <f>IFERROR(SQRT(($E361-$E$1136)^2+($AD361-$AD$1136)^2),0)</f>
        <v>1.4000420012600379E-2</v>
      </c>
      <c r="CI361" s="197" t="str">
        <f>IF(CH361&lt;=SMALL(CH$3:CH$1130,1),"MAS PARECIDO","NO")</f>
        <v>NO</v>
      </c>
      <c r="CJ361" s="197" t="str">
        <f>IF(CH361&lt;=SMALL(CH$3:CH$1130,5),"SIMILAR","NO")</f>
        <v>NO</v>
      </c>
      <c r="CK361" s="197" t="str">
        <f t="shared" si="340"/>
        <v>N/A</v>
      </c>
      <c r="CL361" s="197">
        <f t="shared" si="341"/>
        <v>0</v>
      </c>
      <c r="CM361" s="198">
        <f t="shared" si="342"/>
        <v>0</v>
      </c>
      <c r="CN361" s="199">
        <f>IFERROR(SQRT(($E361-$E$1136)^2+($AG361-$AG$1136)^2),0)</f>
        <v>1.000098001078159</v>
      </c>
      <c r="CO361" s="197" t="str">
        <f>IF(CN361&lt;=SMALL(CN$3:CN$1130,1),"MAS PARECIDO","NO")</f>
        <v>NO</v>
      </c>
      <c r="CP361" s="197" t="str">
        <f>IF(CN361&lt;=SMALL(CN$3:CN$1130,5),"SIMILAR","NO")</f>
        <v>NO</v>
      </c>
      <c r="CQ361" s="197" t="str">
        <f t="shared" si="343"/>
        <v>N/A</v>
      </c>
      <c r="CR361" s="197">
        <f t="shared" si="344"/>
        <v>0</v>
      </c>
      <c r="CS361" s="198">
        <f t="shared" si="345"/>
        <v>0</v>
      </c>
      <c r="CT361" s="199">
        <f>IFERROR(SQRT(($E361-$E$1136)^2+($AJ361-$AJ$1136)^2),0)</f>
        <v>1.4000420012600379E-2</v>
      </c>
      <c r="CU361" s="197" t="str">
        <f>IF(CT361&lt;=SMALL(CT$3:CT$1130,1),"MAS PARECIDO","NO")</f>
        <v>NO</v>
      </c>
      <c r="CV361" s="197" t="str">
        <f>IF(CT361&lt;=SMALL(CT$3:CT$1130,5),"SIMILAR","NO")</f>
        <v>NO</v>
      </c>
      <c r="CW361" s="197" t="str">
        <f t="shared" si="346"/>
        <v>N/A</v>
      </c>
      <c r="CX361" s="197">
        <f t="shared" si="347"/>
        <v>0</v>
      </c>
      <c r="CY361" s="198">
        <f t="shared" si="348"/>
        <v>0</v>
      </c>
      <c r="CZ361" s="2" t="s">
        <v>1952</v>
      </c>
      <c r="DA361" s="2" t="s">
        <v>1953</v>
      </c>
      <c r="DB361" s="2">
        <v>6</v>
      </c>
      <c r="DC361" s="2" t="s">
        <v>319</v>
      </c>
    </row>
    <row r="362" spans="1:107">
      <c r="A362" s="24" t="s">
        <v>613</v>
      </c>
      <c r="B362" s="46">
        <v>48560</v>
      </c>
      <c r="C362" s="190">
        <f>(B362-$B$1132)/($B$1133-$B$1132)</f>
        <v>5.1497067471458734E-2</v>
      </c>
      <c r="D362" s="46">
        <v>8000</v>
      </c>
      <c r="E362" s="190">
        <f>(D362-$D$1132)/($D$1133-$D$1132)</f>
        <v>1.597047911437343E-2</v>
      </c>
      <c r="F362" s="46" t="s">
        <v>187</v>
      </c>
      <c r="G362" s="192">
        <f>VLOOKUP(F362,'DATOS DE SOPORTE'!$Y$5:$Z$8,2,FALSE)</f>
        <v>4</v>
      </c>
      <c r="H362" s="190">
        <f>(G362-$G$1132)/($G$1133-$G$1132)</f>
        <v>1</v>
      </c>
      <c r="I362" s="50">
        <v>0</v>
      </c>
      <c r="J362" s="200">
        <f t="shared" si="308"/>
        <v>0</v>
      </c>
      <c r="K362" s="190">
        <f>(J362-$J$1132)/($J$1133-$J$1132)</f>
        <v>0</v>
      </c>
      <c r="L362" s="193" t="str">
        <f t="shared" si="309"/>
        <v>NO</v>
      </c>
      <c r="M362" s="46" t="s">
        <v>192</v>
      </c>
      <c r="N362" s="192">
        <f t="shared" si="310"/>
        <v>2</v>
      </c>
      <c r="O362" s="190">
        <f>(N362-N$1132)/(N$1133-N$1132)</f>
        <v>1</v>
      </c>
      <c r="P362" s="46" t="s">
        <v>193</v>
      </c>
      <c r="Q362" s="192">
        <f t="shared" si="311"/>
        <v>2</v>
      </c>
      <c r="R362" s="190">
        <f>(Q362-Q$1132)/(Q$1133-Q$1132)</f>
        <v>0.5</v>
      </c>
      <c r="S362" s="46" t="s">
        <v>60</v>
      </c>
      <c r="T362" s="192">
        <f t="shared" si="312"/>
        <v>2</v>
      </c>
      <c r="U362" s="190">
        <f>(T362-T$1132)/(T$1133-T$1132)</f>
        <v>1</v>
      </c>
      <c r="V362" s="46" t="s">
        <v>62</v>
      </c>
      <c r="W362" s="194">
        <f>VLOOKUP(V362,'DATOS DE SOPORTE'!$S$5:$T$10,2,FALSE)</f>
        <v>1</v>
      </c>
      <c r="X362" s="201">
        <f>(W362-W$1132)/(W$1133-W$1132)</f>
        <v>0</v>
      </c>
      <c r="Y362" s="46" t="s">
        <v>188</v>
      </c>
      <c r="Z362" s="194">
        <f t="shared" si="313"/>
        <v>1</v>
      </c>
      <c r="AA362" s="201">
        <f>(Z362-Z$1132)/(Z$1133-Z$1132)</f>
        <v>0</v>
      </c>
      <c r="AB362" s="46" t="s">
        <v>136</v>
      </c>
      <c r="AC362" s="194">
        <f t="shared" si="314"/>
        <v>2</v>
      </c>
      <c r="AD362" s="201">
        <f>(AC362-AC$1132)/(AC$1133-AC$1132)</f>
        <v>1</v>
      </c>
      <c r="AE362" s="46" t="s">
        <v>188</v>
      </c>
      <c r="AF362" s="194">
        <f t="shared" si="315"/>
        <v>1</v>
      </c>
      <c r="AG362" s="201">
        <f>(AF362-AF$1132)/(AF$1133-AF$1132)</f>
        <v>0</v>
      </c>
      <c r="AH362" s="24" t="s">
        <v>67</v>
      </c>
      <c r="AI362" s="194">
        <f>VLOOKUP(AH362,'DATOS DE SOPORTE'!$V$5:$W$8,2,FALSE)</f>
        <v>1</v>
      </c>
      <c r="AJ362" s="201">
        <f>(AI362-AI$1132)/(AI$1133-AI$1132)</f>
        <v>0</v>
      </c>
      <c r="AK362" s="58" t="str">
        <f t="shared" si="307"/>
        <v>Regular</v>
      </c>
      <c r="AL362" s="196">
        <f>IFERROR(SQRT(($E362-$E$1136)^2+($C362-$C$1136)^2),0)</f>
        <v>0.15447286086889386</v>
      </c>
      <c r="AM362" s="197" t="str">
        <f>IF(AL362&lt;=SMALL($AL$3:$AL$1130,1),"MAS PARECIDO","NO")</f>
        <v>NO</v>
      </c>
      <c r="AN362" s="197" t="str">
        <f>IF(AL362&lt;=SMALL($AL$3:$AL$1130,5),"SIMILAR","NO")</f>
        <v>NO</v>
      </c>
      <c r="AO362" s="197" t="str">
        <f t="shared" si="316"/>
        <v>N/A</v>
      </c>
      <c r="AP362" s="197">
        <f t="shared" si="317"/>
        <v>0</v>
      </c>
      <c r="AQ362" s="198">
        <f t="shared" si="318"/>
        <v>0</v>
      </c>
      <c r="AR362" s="196">
        <f>IFERROR(SQRT(($E362-$E$1136)^2+($H362-$H$1136)^2),0)</f>
        <v>0.66685865054382831</v>
      </c>
      <c r="AS362" s="197" t="str">
        <f>IF(AR362&lt;=SMALL(AR$3:AR$1130,1),"MAS PARECIDO","NO")</f>
        <v>NO</v>
      </c>
      <c r="AT362" s="197" t="str">
        <f>IF(AR362&lt;=SMALL(AR$3:AR$1130,5),"SIMILAR","NO")</f>
        <v>NO</v>
      </c>
      <c r="AU362" s="197" t="str">
        <f t="shared" si="319"/>
        <v>N/A</v>
      </c>
      <c r="AV362" s="197">
        <f t="shared" si="320"/>
        <v>0</v>
      </c>
      <c r="AW362" s="198">
        <f t="shared" si="321"/>
        <v>0</v>
      </c>
      <c r="AX362" s="199">
        <f>IFERROR(SQRT(($E362-$E$1136)^2+($K362-$K$1136)^2),0)</f>
        <v>0.20063901754317687</v>
      </c>
      <c r="AY362" s="197" t="str">
        <f>IF(AX362&lt;=SMALL(AX$3:AX$1130,1),"MAS PARECIDO","NO")</f>
        <v>NO</v>
      </c>
      <c r="AZ362" s="197" t="str">
        <f>IF(AX362&lt;=SMALL(AX$3:AX$1130,5),"SIMILAR","NO")</f>
        <v>NO</v>
      </c>
      <c r="BA362" s="197" t="str">
        <f t="shared" si="322"/>
        <v>N/A</v>
      </c>
      <c r="BB362" s="197">
        <f t="shared" si="323"/>
        <v>0</v>
      </c>
      <c r="BC362" s="198">
        <f t="shared" si="324"/>
        <v>0</v>
      </c>
      <c r="BD362" s="196">
        <f>IFERROR(SQRT(($E362-$E$1136)^2+($O362-$O$1136)^2),0)</f>
        <v>1.600048001440043E-2</v>
      </c>
      <c r="BE362" s="197" t="str">
        <f>IF(BD362&lt;=SMALL(BD$3:BD$1130,1),"MAS PARECIDO","NO")</f>
        <v>NO</v>
      </c>
      <c r="BF362" s="197" t="str">
        <f>IF(BD362&lt;=SMALL(BD$3:BD$1130,5),"SIMILAR","NO")</f>
        <v>NO</v>
      </c>
      <c r="BG362" s="197" t="str">
        <f t="shared" si="325"/>
        <v>N/A</v>
      </c>
      <c r="BH362" s="197">
        <f t="shared" si="326"/>
        <v>0</v>
      </c>
      <c r="BI362" s="198">
        <f t="shared" si="327"/>
        <v>0</v>
      </c>
      <c r="BJ362" s="199">
        <f>IFERROR(SQRT(($E362-$E$1136)^2+($R362-$R$1136)^2),0)</f>
        <v>1.600048001440043E-2</v>
      </c>
      <c r="BK362" s="197" t="str">
        <f>IF(BJ362&lt;=SMALL(BJ$3:BJ$1130,1),"MAS PARECIDO","NO")</f>
        <v>NO</v>
      </c>
      <c r="BL362" s="197" t="str">
        <f>IF(BJ362&lt;=SMALL(BJ$3:BJ$1130,5),"SIMILAR","NO")</f>
        <v>NO</v>
      </c>
      <c r="BM362" s="197" t="str">
        <f t="shared" si="328"/>
        <v>N/A</v>
      </c>
      <c r="BN362" s="197">
        <f t="shared" si="329"/>
        <v>0</v>
      </c>
      <c r="BO362" s="198">
        <f t="shared" si="330"/>
        <v>0</v>
      </c>
      <c r="BP362" s="199">
        <f>IFERROR(SQRT(($E362-$E$1136)^2+($U362-$U$1136)^2),0)</f>
        <v>1.0001279994884111</v>
      </c>
      <c r="BQ362" s="197" t="str">
        <f>IF(BP362&lt;=SMALL(BP$3:BP$1130,1),"MAS PARECIDO","NO")</f>
        <v>NO</v>
      </c>
      <c r="BR362" s="197" t="str">
        <f>IF(BP362&lt;=SMALL(BP$3:BP$1130,5),"SIMILAR","NO")</f>
        <v>NO</v>
      </c>
      <c r="BS362" s="197" t="str">
        <f t="shared" si="331"/>
        <v>N/A</v>
      </c>
      <c r="BT362" s="197">
        <f t="shared" si="332"/>
        <v>0</v>
      </c>
      <c r="BU362" s="198">
        <f t="shared" si="333"/>
        <v>0</v>
      </c>
      <c r="BV362" s="199">
        <f>IFERROR(SQRT(($E362-$E$1136)^2+($X362-$X$1136)^2),0)</f>
        <v>1.600048001440043E-2</v>
      </c>
      <c r="BW362" s="197" t="str">
        <f>IF(BV362&lt;=SMALL(BV$3:BV$1130,1),"MAS PARECIDO","NO")</f>
        <v>NO</v>
      </c>
      <c r="BX362" s="197" t="str">
        <f>IF(BV362&lt;=SMALL(BV$3:BV$1130,5),"SIMILAR","NO")</f>
        <v>NO</v>
      </c>
      <c r="BY362" s="197" t="str">
        <f t="shared" si="334"/>
        <v>N/A</v>
      </c>
      <c r="BZ362" s="197">
        <f t="shared" si="335"/>
        <v>0</v>
      </c>
      <c r="CA362" s="198">
        <f t="shared" si="336"/>
        <v>0</v>
      </c>
      <c r="CB362" s="199">
        <f>IFERROR(SQRT(($E362-$E$1136)^2+($AA362-$AA$1136)^2),0)</f>
        <v>1.600048001440043E-2</v>
      </c>
      <c r="CC362" s="197" t="str">
        <f>IF(CB362&lt;=SMALL(CB$3:CB$1130,1),"MAS PARECIDO","NO")</f>
        <v>NO</v>
      </c>
      <c r="CD362" s="197" t="str">
        <f>IF(CB362&lt;=SMALL(CB$3:CB$1130,5),"SIMILAR","NO")</f>
        <v>NO</v>
      </c>
      <c r="CE362" s="197" t="str">
        <f t="shared" si="337"/>
        <v>N/A</v>
      </c>
      <c r="CF362" s="197">
        <f t="shared" si="338"/>
        <v>0</v>
      </c>
      <c r="CG362" s="198">
        <f t="shared" si="339"/>
        <v>0</v>
      </c>
      <c r="CH362" s="199">
        <f>IFERROR(SQRT(($E362-$E$1136)^2+($AD362-$AD$1136)^2),0)</f>
        <v>1.600048001440043E-2</v>
      </c>
      <c r="CI362" s="197" t="str">
        <f>IF(CH362&lt;=SMALL(CH$3:CH$1130,1),"MAS PARECIDO","NO")</f>
        <v>NO</v>
      </c>
      <c r="CJ362" s="197" t="str">
        <f>IF(CH362&lt;=SMALL(CH$3:CH$1130,5),"SIMILAR","NO")</f>
        <v>NO</v>
      </c>
      <c r="CK362" s="197" t="str">
        <f t="shared" si="340"/>
        <v>N/A</v>
      </c>
      <c r="CL362" s="197">
        <f t="shared" si="341"/>
        <v>0</v>
      </c>
      <c r="CM362" s="198">
        <f t="shared" si="342"/>
        <v>0</v>
      </c>
      <c r="CN362" s="199">
        <f>IFERROR(SQRT(($E362-$E$1136)^2+($AG362-$AG$1136)^2),0)</f>
        <v>1.0001279994884111</v>
      </c>
      <c r="CO362" s="197" t="str">
        <f>IF(CN362&lt;=SMALL(CN$3:CN$1130,1),"MAS PARECIDO","NO")</f>
        <v>NO</v>
      </c>
      <c r="CP362" s="197" t="str">
        <f>IF(CN362&lt;=SMALL(CN$3:CN$1130,5),"SIMILAR","NO")</f>
        <v>NO</v>
      </c>
      <c r="CQ362" s="197" t="str">
        <f t="shared" si="343"/>
        <v>N/A</v>
      </c>
      <c r="CR362" s="197">
        <f t="shared" si="344"/>
        <v>0</v>
      </c>
      <c r="CS362" s="198">
        <f t="shared" si="345"/>
        <v>0</v>
      </c>
      <c r="CT362" s="199">
        <f>IFERROR(SQRT(($E362-$E$1136)^2+($AJ362-$AJ$1136)^2),0)</f>
        <v>1.600048001440043E-2</v>
      </c>
      <c r="CU362" s="197" t="str">
        <f>IF(CT362&lt;=SMALL(CT$3:CT$1130,1),"MAS PARECIDO","NO")</f>
        <v>NO</v>
      </c>
      <c r="CV362" s="197" t="str">
        <f>IF(CT362&lt;=SMALL(CT$3:CT$1130,5),"SIMILAR","NO")</f>
        <v>NO</v>
      </c>
      <c r="CW362" s="197" t="str">
        <f t="shared" si="346"/>
        <v>N/A</v>
      </c>
      <c r="CX362" s="197">
        <f t="shared" si="347"/>
        <v>0</v>
      </c>
      <c r="CY362" s="198">
        <f t="shared" si="348"/>
        <v>0</v>
      </c>
      <c r="CZ362" s="2" t="s">
        <v>1954</v>
      </c>
      <c r="DA362" s="2" t="s">
        <v>1955</v>
      </c>
      <c r="DB362" s="2">
        <v>1</v>
      </c>
      <c r="DC362" s="2" t="s">
        <v>346</v>
      </c>
    </row>
    <row r="363" spans="1:107">
      <c r="A363" s="24" t="s">
        <v>614</v>
      </c>
      <c r="B363" s="46">
        <v>48920</v>
      </c>
      <c r="C363" s="190">
        <f>(B363-$B$1132)/($B$1133-$B$1132)</f>
        <v>5.1917876225907954E-2</v>
      </c>
      <c r="D363" s="46">
        <v>10000</v>
      </c>
      <c r="E363" s="190">
        <f>(D363-$D$1132)/($D$1133-$D$1132)</f>
        <v>1.9970599117973539E-2</v>
      </c>
      <c r="F363" s="46" t="s">
        <v>53</v>
      </c>
      <c r="G363" s="192">
        <f>VLOOKUP(F363,'DATOS DE SOPORTE'!$Y$5:$Z$8,2,FALSE)</f>
        <v>2</v>
      </c>
      <c r="H363" s="190">
        <f>(G363-$G$1132)/($G$1133-$G$1132)</f>
        <v>0.33333333333333331</v>
      </c>
      <c r="I363" s="50">
        <v>1</v>
      </c>
      <c r="J363" s="200">
        <f t="shared" si="308"/>
        <v>1</v>
      </c>
      <c r="K363" s="190">
        <f>(J363-$J$1132)/($J$1133-$J$1132)</f>
        <v>0.2</v>
      </c>
      <c r="L363" s="193" t="str">
        <f t="shared" si="309"/>
        <v>SI</v>
      </c>
      <c r="M363" s="46" t="s">
        <v>192</v>
      </c>
      <c r="N363" s="192">
        <f t="shared" si="310"/>
        <v>2</v>
      </c>
      <c r="O363" s="190">
        <f>(N363-N$1132)/(N$1133-N$1132)</f>
        <v>1</v>
      </c>
      <c r="P363" s="46" t="s">
        <v>193</v>
      </c>
      <c r="Q363" s="192">
        <f t="shared" si="311"/>
        <v>2</v>
      </c>
      <c r="R363" s="190">
        <f>(Q363-Q$1132)/(Q$1133-Q$1132)</f>
        <v>0.5</v>
      </c>
      <c r="S363" s="46" t="s">
        <v>194</v>
      </c>
      <c r="T363" s="192">
        <f t="shared" si="312"/>
        <v>1</v>
      </c>
      <c r="U363" s="190">
        <f>(T363-T$1132)/(T$1133-T$1132)</f>
        <v>0</v>
      </c>
      <c r="V363" s="46" t="s">
        <v>62</v>
      </c>
      <c r="W363" s="194">
        <f>VLOOKUP(V363,'DATOS DE SOPORTE'!$S$5:$T$10,2,FALSE)</f>
        <v>1</v>
      </c>
      <c r="X363" s="201">
        <f>(W363-W$1132)/(W$1133-W$1132)</f>
        <v>0</v>
      </c>
      <c r="Y363" s="46" t="s">
        <v>188</v>
      </c>
      <c r="Z363" s="194">
        <f t="shared" si="313"/>
        <v>1</v>
      </c>
      <c r="AA363" s="201">
        <f>(Z363-Z$1132)/(Z$1133-Z$1132)</f>
        <v>0</v>
      </c>
      <c r="AB363" s="46" t="s">
        <v>188</v>
      </c>
      <c r="AC363" s="194">
        <f t="shared" si="314"/>
        <v>1</v>
      </c>
      <c r="AD363" s="201">
        <f>(AC363-AC$1132)/(AC$1133-AC$1132)</f>
        <v>0</v>
      </c>
      <c r="AE363" s="46" t="s">
        <v>188</v>
      </c>
      <c r="AF363" s="194">
        <f t="shared" si="315"/>
        <v>1</v>
      </c>
      <c r="AG363" s="201">
        <f>(AF363-AF$1132)/(AF$1133-AF$1132)</f>
        <v>0</v>
      </c>
      <c r="AH363" s="24" t="s">
        <v>67</v>
      </c>
      <c r="AI363" s="194">
        <f>VLOOKUP(AH363,'DATOS DE SOPORTE'!$V$5:$W$8,2,FALSE)</f>
        <v>1</v>
      </c>
      <c r="AJ363" s="201">
        <f>(AI363-AI$1132)/(AI$1133-AI$1132)</f>
        <v>0</v>
      </c>
      <c r="AK363" s="58" t="str">
        <f t="shared" si="307"/>
        <v>Bueno</v>
      </c>
      <c r="AL363" s="196">
        <f>IFERROR(SQRT(($E363-$E$1136)^2+($C363-$C$1136)^2),0)</f>
        <v>0.15452101057330367</v>
      </c>
      <c r="AM363" s="197" t="str">
        <f>IF(AL363&lt;=SMALL($AL$3:$AL$1130,1),"MAS PARECIDO","NO")</f>
        <v>NO</v>
      </c>
      <c r="AN363" s="197" t="str">
        <f>IF(AL363&lt;=SMALL($AL$3:$AL$1130,5),"SIMILAR","NO")</f>
        <v>NO</v>
      </c>
      <c r="AO363" s="197" t="str">
        <f t="shared" si="316"/>
        <v>N/A</v>
      </c>
      <c r="AP363" s="197">
        <f t="shared" si="317"/>
        <v>0</v>
      </c>
      <c r="AQ363" s="198">
        <f t="shared" si="318"/>
        <v>0</v>
      </c>
      <c r="AR363" s="196">
        <f>IFERROR(SQRT(($E363-$E$1136)^2+($H363-$H$1136)^2),0)</f>
        <v>2.0000600018000539E-2</v>
      </c>
      <c r="AS363" s="197" t="str">
        <f>IF(AR363&lt;=SMALL(AR$3:AR$1130,1),"MAS PARECIDO","NO")</f>
        <v>NO</v>
      </c>
      <c r="AT363" s="197" t="str">
        <f>IF(AR363&lt;=SMALL(AR$3:AR$1130,5),"SIMILAR","NO")</f>
        <v>NO</v>
      </c>
      <c r="AU363" s="197" t="str">
        <f t="shared" si="319"/>
        <v>N/A</v>
      </c>
      <c r="AV363" s="197">
        <f t="shared" si="320"/>
        <v>0</v>
      </c>
      <c r="AW363" s="198">
        <f t="shared" si="321"/>
        <v>0</v>
      </c>
      <c r="AX363" s="199">
        <f>IFERROR(SQRT(($E363-$E$1136)^2+($K363-$K$1136)^2),0)</f>
        <v>2.0000600018000539E-2</v>
      </c>
      <c r="AY363" s="197" t="str">
        <f>IF(AX363&lt;=SMALL(AX$3:AX$1130,1),"MAS PARECIDO","NO")</f>
        <v>NO</v>
      </c>
      <c r="AZ363" s="197" t="str">
        <f>IF(AX363&lt;=SMALL(AX$3:AX$1130,5),"SIMILAR","NO")</f>
        <v>NO</v>
      </c>
      <c r="BA363" s="197" t="str">
        <f t="shared" si="322"/>
        <v>N/A</v>
      </c>
      <c r="BB363" s="197">
        <f t="shared" si="323"/>
        <v>0</v>
      </c>
      <c r="BC363" s="198">
        <f t="shared" si="324"/>
        <v>0</v>
      </c>
      <c r="BD363" s="196">
        <f>IFERROR(SQRT(($E363-$E$1136)^2+($O363-$O$1136)^2),0)</f>
        <v>2.0000600018000539E-2</v>
      </c>
      <c r="BE363" s="197" t="str">
        <f>IF(BD363&lt;=SMALL(BD$3:BD$1130,1),"MAS PARECIDO","NO")</f>
        <v>NO</v>
      </c>
      <c r="BF363" s="197" t="str">
        <f>IF(BD363&lt;=SMALL(BD$3:BD$1130,5),"SIMILAR","NO")</f>
        <v>NO</v>
      </c>
      <c r="BG363" s="197" t="str">
        <f t="shared" si="325"/>
        <v>N/A</v>
      </c>
      <c r="BH363" s="197">
        <f t="shared" si="326"/>
        <v>0</v>
      </c>
      <c r="BI363" s="198">
        <f t="shared" si="327"/>
        <v>0</v>
      </c>
      <c r="BJ363" s="199">
        <f>IFERROR(SQRT(($E363-$E$1136)^2+($R363-$R$1136)^2),0)</f>
        <v>2.0000600018000539E-2</v>
      </c>
      <c r="BK363" s="197" t="str">
        <f>IF(BJ363&lt;=SMALL(BJ$3:BJ$1130,1),"MAS PARECIDO","NO")</f>
        <v>NO</v>
      </c>
      <c r="BL363" s="197" t="str">
        <f>IF(BJ363&lt;=SMALL(BJ$3:BJ$1130,5),"SIMILAR","NO")</f>
        <v>NO</v>
      </c>
      <c r="BM363" s="197" t="str">
        <f t="shared" si="328"/>
        <v>N/A</v>
      </c>
      <c r="BN363" s="197">
        <f t="shared" si="329"/>
        <v>0</v>
      </c>
      <c r="BO363" s="198">
        <f t="shared" si="330"/>
        <v>0</v>
      </c>
      <c r="BP363" s="199">
        <f>IFERROR(SQRT(($E363-$E$1136)^2+($U363-$U$1136)^2),0)</f>
        <v>2.0000600018000539E-2</v>
      </c>
      <c r="BQ363" s="197" t="str">
        <f>IF(BP363&lt;=SMALL(BP$3:BP$1130,1),"MAS PARECIDO","NO")</f>
        <v>NO</v>
      </c>
      <c r="BR363" s="197" t="str">
        <f>IF(BP363&lt;=SMALL(BP$3:BP$1130,5),"SIMILAR","NO")</f>
        <v>NO</v>
      </c>
      <c r="BS363" s="197" t="str">
        <f t="shared" si="331"/>
        <v>N/A</v>
      </c>
      <c r="BT363" s="197">
        <f t="shared" si="332"/>
        <v>0</v>
      </c>
      <c r="BU363" s="198">
        <f t="shared" si="333"/>
        <v>0</v>
      </c>
      <c r="BV363" s="199">
        <f>IFERROR(SQRT(($E363-$E$1136)^2+($X363-$X$1136)^2),0)</f>
        <v>2.0000600018000539E-2</v>
      </c>
      <c r="BW363" s="197" t="str">
        <f>IF(BV363&lt;=SMALL(BV$3:BV$1130,1),"MAS PARECIDO","NO")</f>
        <v>NO</v>
      </c>
      <c r="BX363" s="197" t="str">
        <f>IF(BV363&lt;=SMALL(BV$3:BV$1130,5),"SIMILAR","NO")</f>
        <v>NO</v>
      </c>
      <c r="BY363" s="197" t="str">
        <f t="shared" si="334"/>
        <v>N/A</v>
      </c>
      <c r="BZ363" s="197">
        <f t="shared" si="335"/>
        <v>0</v>
      </c>
      <c r="CA363" s="198">
        <f t="shared" si="336"/>
        <v>0</v>
      </c>
      <c r="CB363" s="199">
        <f>IFERROR(SQRT(($E363-$E$1136)^2+($AA363-$AA$1136)^2),0)</f>
        <v>2.0000600018000539E-2</v>
      </c>
      <c r="CC363" s="197" t="str">
        <f>IF(CB363&lt;=SMALL(CB$3:CB$1130,1),"MAS PARECIDO","NO")</f>
        <v>NO</v>
      </c>
      <c r="CD363" s="197" t="str">
        <f>IF(CB363&lt;=SMALL(CB$3:CB$1130,5),"SIMILAR","NO")</f>
        <v>NO</v>
      </c>
      <c r="CE363" s="197" t="str">
        <f t="shared" si="337"/>
        <v>N/A</v>
      </c>
      <c r="CF363" s="197">
        <f t="shared" si="338"/>
        <v>0</v>
      </c>
      <c r="CG363" s="198">
        <f t="shared" si="339"/>
        <v>0</v>
      </c>
      <c r="CH363" s="199">
        <f>IFERROR(SQRT(($E363-$E$1136)^2+($AD363-$AD$1136)^2),0)</f>
        <v>1.0001999920021396</v>
      </c>
      <c r="CI363" s="197" t="str">
        <f>IF(CH363&lt;=SMALL(CH$3:CH$1130,1),"MAS PARECIDO","NO")</f>
        <v>NO</v>
      </c>
      <c r="CJ363" s="197" t="str">
        <f>IF(CH363&lt;=SMALL(CH$3:CH$1130,5),"SIMILAR","NO")</f>
        <v>NO</v>
      </c>
      <c r="CK363" s="197" t="str">
        <f t="shared" si="340"/>
        <v>N/A</v>
      </c>
      <c r="CL363" s="197">
        <f t="shared" si="341"/>
        <v>0</v>
      </c>
      <c r="CM363" s="198">
        <f t="shared" si="342"/>
        <v>0</v>
      </c>
      <c r="CN363" s="199">
        <f>IFERROR(SQRT(($E363-$E$1136)^2+($AG363-$AG$1136)^2),0)</f>
        <v>1.0001999920021396</v>
      </c>
      <c r="CO363" s="197" t="str">
        <f>IF(CN363&lt;=SMALL(CN$3:CN$1130,1),"MAS PARECIDO","NO")</f>
        <v>NO</v>
      </c>
      <c r="CP363" s="197" t="str">
        <f>IF(CN363&lt;=SMALL(CN$3:CN$1130,5),"SIMILAR","NO")</f>
        <v>NO</v>
      </c>
      <c r="CQ363" s="197" t="str">
        <f t="shared" si="343"/>
        <v>N/A</v>
      </c>
      <c r="CR363" s="197">
        <f t="shared" si="344"/>
        <v>0</v>
      </c>
      <c r="CS363" s="198">
        <f t="shared" si="345"/>
        <v>0</v>
      </c>
      <c r="CT363" s="199">
        <f>IFERROR(SQRT(($E363-$E$1136)^2+($AJ363-$AJ$1136)^2),0)</f>
        <v>2.0000600018000539E-2</v>
      </c>
      <c r="CU363" s="197" t="str">
        <f>IF(CT363&lt;=SMALL(CT$3:CT$1130,1),"MAS PARECIDO","NO")</f>
        <v>NO</v>
      </c>
      <c r="CV363" s="197" t="str">
        <f>IF(CT363&lt;=SMALL(CT$3:CT$1130,5),"SIMILAR","NO")</f>
        <v>NO</v>
      </c>
      <c r="CW363" s="197" t="str">
        <f t="shared" si="346"/>
        <v>N/A</v>
      </c>
      <c r="CX363" s="197">
        <f t="shared" si="347"/>
        <v>0</v>
      </c>
      <c r="CY363" s="198">
        <f t="shared" si="348"/>
        <v>0</v>
      </c>
      <c r="CZ363" s="2" t="s">
        <v>1956</v>
      </c>
      <c r="DA363" s="2" t="s">
        <v>1957</v>
      </c>
      <c r="DB363" s="2">
        <v>0</v>
      </c>
      <c r="DC363" s="2" t="s">
        <v>189</v>
      </c>
    </row>
    <row r="364" spans="1:107">
      <c r="A364" s="24" t="s">
        <v>615</v>
      </c>
      <c r="B364" s="46">
        <v>93000</v>
      </c>
      <c r="C364" s="190">
        <f>(B364-$B$1132)/($B$1133-$B$1132)</f>
        <v>0.1034435703818013</v>
      </c>
      <c r="D364" s="46">
        <v>14000</v>
      </c>
      <c r="E364" s="190">
        <f>(D364-$D$1132)/($D$1133-$D$1132)</f>
        <v>2.7970839125173754E-2</v>
      </c>
      <c r="F364" s="46" t="s">
        <v>191</v>
      </c>
      <c r="G364" s="192">
        <f>VLOOKUP(F364,'DATOS DE SOPORTE'!$Y$5:$Z$8,2,FALSE)</f>
        <v>1</v>
      </c>
      <c r="H364" s="190">
        <f>(G364-$G$1132)/($G$1133-$G$1132)</f>
        <v>0</v>
      </c>
      <c r="I364" s="50">
        <v>0</v>
      </c>
      <c r="J364" s="200">
        <f t="shared" si="308"/>
        <v>0</v>
      </c>
      <c r="K364" s="190">
        <f>(J364-$J$1132)/($J$1133-$J$1132)</f>
        <v>0</v>
      </c>
      <c r="L364" s="193" t="str">
        <f t="shared" si="309"/>
        <v>NO</v>
      </c>
      <c r="M364" s="46" t="s">
        <v>56</v>
      </c>
      <c r="N364" s="192">
        <f t="shared" si="310"/>
        <v>1</v>
      </c>
      <c r="O364" s="190">
        <f>(N364-N$1132)/(N$1133-N$1132)</f>
        <v>0</v>
      </c>
      <c r="P364" s="46" t="s">
        <v>193</v>
      </c>
      <c r="Q364" s="192">
        <f t="shared" si="311"/>
        <v>2</v>
      </c>
      <c r="R364" s="190">
        <f>(Q364-Q$1132)/(Q$1133-Q$1132)</f>
        <v>0.5</v>
      </c>
      <c r="S364" s="46"/>
      <c r="T364" s="192">
        <f t="shared" si="312"/>
        <v>2</v>
      </c>
      <c r="U364" s="190">
        <f>(T364-T$1132)/(T$1133-T$1132)</f>
        <v>1</v>
      </c>
      <c r="V364" s="46" t="s">
        <v>212</v>
      </c>
      <c r="W364" s="194">
        <f>VLOOKUP(V364,'DATOS DE SOPORTE'!$S$5:$T$10,2,FALSE)</f>
        <v>3</v>
      </c>
      <c r="X364" s="201">
        <f>(W364-W$1132)/(W$1133-W$1132)</f>
        <v>0.4</v>
      </c>
      <c r="Y364" s="46" t="s">
        <v>188</v>
      </c>
      <c r="Z364" s="194">
        <f t="shared" si="313"/>
        <v>1</v>
      </c>
      <c r="AA364" s="201">
        <f>(Z364-Z$1132)/(Z$1133-Z$1132)</f>
        <v>0</v>
      </c>
      <c r="AB364" s="46" t="s">
        <v>188</v>
      </c>
      <c r="AC364" s="194">
        <f t="shared" si="314"/>
        <v>1</v>
      </c>
      <c r="AD364" s="201">
        <f>(AC364-AC$1132)/(AC$1133-AC$1132)</f>
        <v>0</v>
      </c>
      <c r="AE364" s="46" t="s">
        <v>188</v>
      </c>
      <c r="AF364" s="194">
        <f t="shared" si="315"/>
        <v>1</v>
      </c>
      <c r="AG364" s="201">
        <f>(AF364-AF$1132)/(AF$1133-AF$1132)</f>
        <v>0</v>
      </c>
      <c r="AH364" s="24" t="s">
        <v>199</v>
      </c>
      <c r="AI364" s="194">
        <f>VLOOKUP(AH364,'DATOS DE SOPORTE'!$V$5:$W$8,2,FALSE)</f>
        <v>2</v>
      </c>
      <c r="AJ364" s="201">
        <f>(AI364-AI$1132)/(AI$1133-AI$1132)</f>
        <v>0.33333333333333331</v>
      </c>
      <c r="AK364" s="58" t="str">
        <f t="shared" si="307"/>
        <v>Malo</v>
      </c>
      <c r="AL364" s="196">
        <f>IFERROR(SQRT(($E364-$E$1136)^2+($C364-$C$1136)^2),0)</f>
        <v>0.10547990987756843</v>
      </c>
      <c r="AM364" s="197" t="str">
        <f>IF(AL364&lt;=SMALL($AL$3:$AL$1130,1),"MAS PARECIDO","NO")</f>
        <v>NO</v>
      </c>
      <c r="AN364" s="197" t="str">
        <f>IF(AL364&lt;=SMALL($AL$3:$AL$1130,5),"SIMILAR","NO")</f>
        <v>NO</v>
      </c>
      <c r="AO364" s="197" t="str">
        <f t="shared" si="316"/>
        <v>N/A</v>
      </c>
      <c r="AP364" s="197">
        <f t="shared" si="317"/>
        <v>0</v>
      </c>
      <c r="AQ364" s="198">
        <f t="shared" si="318"/>
        <v>0</v>
      </c>
      <c r="AR364" s="196">
        <f>IFERROR(SQRT(($E364-$E$1136)^2+($H364-$H$1136)^2),0)</f>
        <v>0.3345073364714562</v>
      </c>
      <c r="AS364" s="197" t="str">
        <f>IF(AR364&lt;=SMALL(AR$3:AR$1130,1),"MAS PARECIDO","NO")</f>
        <v>NO</v>
      </c>
      <c r="AT364" s="197" t="str">
        <f>IF(AR364&lt;=SMALL(AR$3:AR$1130,5),"SIMILAR","NO")</f>
        <v>NO</v>
      </c>
      <c r="AU364" s="197" t="str">
        <f t="shared" si="319"/>
        <v>N/A</v>
      </c>
      <c r="AV364" s="197">
        <f t="shared" si="320"/>
        <v>0</v>
      </c>
      <c r="AW364" s="198">
        <f t="shared" si="321"/>
        <v>0</v>
      </c>
      <c r="AX364" s="199">
        <f>IFERROR(SQRT(($E364-$E$1136)^2+($K364-$K$1136)^2),0)</f>
        <v>0.20195060545122634</v>
      </c>
      <c r="AY364" s="197" t="str">
        <f>IF(AX364&lt;=SMALL(AX$3:AX$1130,1),"MAS PARECIDO","NO")</f>
        <v>NO</v>
      </c>
      <c r="AZ364" s="197" t="str">
        <f>IF(AX364&lt;=SMALL(AX$3:AX$1130,5),"SIMILAR","NO")</f>
        <v>NO</v>
      </c>
      <c r="BA364" s="197" t="str">
        <f t="shared" si="322"/>
        <v>N/A</v>
      </c>
      <c r="BB364" s="197">
        <f t="shared" si="323"/>
        <v>0</v>
      </c>
      <c r="BC364" s="198">
        <f t="shared" si="324"/>
        <v>0</v>
      </c>
      <c r="BD364" s="196">
        <f>IFERROR(SQRT(($E364-$E$1136)^2+($O364-$O$1136)^2),0)</f>
        <v>1.0003919467099467</v>
      </c>
      <c r="BE364" s="197" t="str">
        <f>IF(BD364&lt;=SMALL(BD$3:BD$1130,1),"MAS PARECIDO","NO")</f>
        <v>NO</v>
      </c>
      <c r="BF364" s="197" t="str">
        <f>IF(BD364&lt;=SMALL(BD$3:BD$1130,5),"SIMILAR","NO")</f>
        <v>NO</v>
      </c>
      <c r="BG364" s="197" t="str">
        <f t="shared" si="325"/>
        <v>N/A</v>
      </c>
      <c r="BH364" s="197">
        <f t="shared" si="326"/>
        <v>0</v>
      </c>
      <c r="BI364" s="198">
        <f t="shared" si="327"/>
        <v>0</v>
      </c>
      <c r="BJ364" s="199">
        <f>IFERROR(SQRT(($E364-$E$1136)^2+($R364-$R$1136)^2),0)</f>
        <v>2.8000840025200754E-2</v>
      </c>
      <c r="BK364" s="197" t="str">
        <f>IF(BJ364&lt;=SMALL(BJ$3:BJ$1130,1),"MAS PARECIDO","NO")</f>
        <v>NO</v>
      </c>
      <c r="BL364" s="197" t="str">
        <f>IF(BJ364&lt;=SMALL(BJ$3:BJ$1130,5),"SIMILAR","NO")</f>
        <v>NO</v>
      </c>
      <c r="BM364" s="197" t="str">
        <f t="shared" si="328"/>
        <v>N/A</v>
      </c>
      <c r="BN364" s="197">
        <f t="shared" si="329"/>
        <v>0</v>
      </c>
      <c r="BO364" s="198">
        <f t="shared" si="330"/>
        <v>0</v>
      </c>
      <c r="BP364" s="199">
        <f>IFERROR(SQRT(($E364-$E$1136)^2+($U364-$U$1136)^2),0)</f>
        <v>1.0003919467099467</v>
      </c>
      <c r="BQ364" s="197" t="str">
        <f>IF(BP364&lt;=SMALL(BP$3:BP$1130,1),"MAS PARECIDO","NO")</f>
        <v>NO</v>
      </c>
      <c r="BR364" s="197" t="str">
        <f>IF(BP364&lt;=SMALL(BP$3:BP$1130,5),"SIMILAR","NO")</f>
        <v>NO</v>
      </c>
      <c r="BS364" s="197" t="str">
        <f t="shared" si="331"/>
        <v>N/A</v>
      </c>
      <c r="BT364" s="197">
        <f t="shared" si="332"/>
        <v>0</v>
      </c>
      <c r="BU364" s="198">
        <f t="shared" si="333"/>
        <v>0</v>
      </c>
      <c r="BV364" s="199">
        <f>IFERROR(SQRT(($E364-$E$1136)^2+($X364-$X$1136)^2),0)</f>
        <v>0.40097886109135095</v>
      </c>
      <c r="BW364" s="197" t="str">
        <f>IF(BV364&lt;=SMALL(BV$3:BV$1130,1),"MAS PARECIDO","NO")</f>
        <v>NO</v>
      </c>
      <c r="BX364" s="197" t="str">
        <f>IF(BV364&lt;=SMALL(BV$3:BV$1130,5),"SIMILAR","NO")</f>
        <v>NO</v>
      </c>
      <c r="BY364" s="197" t="str">
        <f t="shared" si="334"/>
        <v>N/A</v>
      </c>
      <c r="BZ364" s="197">
        <f t="shared" si="335"/>
        <v>0</v>
      </c>
      <c r="CA364" s="198">
        <f t="shared" si="336"/>
        <v>0</v>
      </c>
      <c r="CB364" s="199">
        <f>IFERROR(SQRT(($E364-$E$1136)^2+($AA364-$AA$1136)^2),0)</f>
        <v>2.8000840025200754E-2</v>
      </c>
      <c r="CC364" s="197" t="str">
        <f>IF(CB364&lt;=SMALL(CB$3:CB$1130,1),"MAS PARECIDO","NO")</f>
        <v>NO</v>
      </c>
      <c r="CD364" s="197" t="str">
        <f>IF(CB364&lt;=SMALL(CB$3:CB$1130,5),"SIMILAR","NO")</f>
        <v>NO</v>
      </c>
      <c r="CE364" s="197" t="str">
        <f t="shared" si="337"/>
        <v>N/A</v>
      </c>
      <c r="CF364" s="197">
        <f t="shared" si="338"/>
        <v>0</v>
      </c>
      <c r="CG364" s="198">
        <f t="shared" si="339"/>
        <v>0</v>
      </c>
      <c r="CH364" s="199">
        <f>IFERROR(SQRT(($E364-$E$1136)^2+($AD364-$AD$1136)^2),0)</f>
        <v>1.0003919467099467</v>
      </c>
      <c r="CI364" s="197" t="str">
        <f>IF(CH364&lt;=SMALL(CH$3:CH$1130,1),"MAS PARECIDO","NO")</f>
        <v>NO</v>
      </c>
      <c r="CJ364" s="197" t="str">
        <f>IF(CH364&lt;=SMALL(CH$3:CH$1130,5),"SIMILAR","NO")</f>
        <v>NO</v>
      </c>
      <c r="CK364" s="197" t="str">
        <f t="shared" si="340"/>
        <v>N/A</v>
      </c>
      <c r="CL364" s="197">
        <f t="shared" si="341"/>
        <v>0</v>
      </c>
      <c r="CM364" s="198">
        <f t="shared" si="342"/>
        <v>0</v>
      </c>
      <c r="CN364" s="199">
        <f>IFERROR(SQRT(($E364-$E$1136)^2+($AG364-$AG$1136)^2),0)</f>
        <v>1.0003919467099467</v>
      </c>
      <c r="CO364" s="197" t="str">
        <f>IF(CN364&lt;=SMALL(CN$3:CN$1130,1),"MAS PARECIDO","NO")</f>
        <v>NO</v>
      </c>
      <c r="CP364" s="197" t="str">
        <f>IF(CN364&lt;=SMALL(CN$3:CN$1130,5),"SIMILAR","NO")</f>
        <v>NO</v>
      </c>
      <c r="CQ364" s="197" t="str">
        <f t="shared" si="343"/>
        <v>N/A</v>
      </c>
      <c r="CR364" s="197">
        <f t="shared" si="344"/>
        <v>0</v>
      </c>
      <c r="CS364" s="198">
        <f t="shared" si="345"/>
        <v>0</v>
      </c>
      <c r="CT364" s="199">
        <f>IFERROR(SQRT(($E364-$E$1136)^2+($AJ364-$AJ$1136)^2),0)</f>
        <v>0.3345073364714562</v>
      </c>
      <c r="CU364" s="197" t="str">
        <f>IF(CT364&lt;=SMALL(CT$3:CT$1130,1),"MAS PARECIDO","NO")</f>
        <v>NO</v>
      </c>
      <c r="CV364" s="197" t="str">
        <f>IF(CT364&lt;=SMALL(CT$3:CT$1130,5),"SIMILAR","NO")</f>
        <v>NO</v>
      </c>
      <c r="CW364" s="197" t="str">
        <f t="shared" si="346"/>
        <v>N/A</v>
      </c>
      <c r="CX364" s="197">
        <f t="shared" si="347"/>
        <v>0</v>
      </c>
      <c r="CY364" s="198">
        <f t="shared" si="348"/>
        <v>0</v>
      </c>
      <c r="CZ364" s="2" t="s">
        <v>1958</v>
      </c>
      <c r="DA364" s="2" t="s">
        <v>1959</v>
      </c>
      <c r="DB364" s="2">
        <v>2</v>
      </c>
      <c r="DC364" s="2" t="s">
        <v>310</v>
      </c>
    </row>
    <row r="365" spans="1:107">
      <c r="A365" s="24" t="s">
        <v>616</v>
      </c>
      <c r="B365" s="46">
        <v>107064</v>
      </c>
      <c r="C365" s="190">
        <f>(B365-$B$1132)/($B$1133-$B$1132)</f>
        <v>0.11988316572228415</v>
      </c>
      <c r="D365" s="46">
        <v>120000</v>
      </c>
      <c r="E365" s="190">
        <f>(D365-$D$1132)/($D$1133-$D$1132)</f>
        <v>0.23997719931597947</v>
      </c>
      <c r="F365" s="46" t="s">
        <v>203</v>
      </c>
      <c r="G365" s="192">
        <f>VLOOKUP(F365,'DATOS DE SOPORTE'!$Y$5:$Z$8,2,FALSE)</f>
        <v>3</v>
      </c>
      <c r="H365" s="190">
        <f>(G365-$G$1132)/($G$1133-$G$1132)</f>
        <v>0.66666666666666663</v>
      </c>
      <c r="I365" s="50">
        <v>1</v>
      </c>
      <c r="J365" s="200">
        <f t="shared" si="308"/>
        <v>1</v>
      </c>
      <c r="K365" s="190">
        <f>(J365-$J$1132)/($J$1133-$J$1132)</f>
        <v>0.2</v>
      </c>
      <c r="L365" s="193" t="str">
        <f t="shared" si="309"/>
        <v>SI</v>
      </c>
      <c r="M365" s="46" t="s">
        <v>192</v>
      </c>
      <c r="N365" s="192">
        <f t="shared" si="310"/>
        <v>2</v>
      </c>
      <c r="O365" s="190">
        <f>(N365-N$1132)/(N$1133-N$1132)</f>
        <v>1</v>
      </c>
      <c r="P365" s="46" t="s">
        <v>58</v>
      </c>
      <c r="Q365" s="192">
        <f t="shared" si="311"/>
        <v>3</v>
      </c>
      <c r="R365" s="190">
        <f>(Q365-Q$1132)/(Q$1133-Q$1132)</f>
        <v>1</v>
      </c>
      <c r="S365" s="46" t="s">
        <v>194</v>
      </c>
      <c r="T365" s="192">
        <f t="shared" si="312"/>
        <v>1</v>
      </c>
      <c r="U365" s="190">
        <f>(T365-T$1132)/(T$1133-T$1132)</f>
        <v>0</v>
      </c>
      <c r="V365" s="46" t="s">
        <v>212</v>
      </c>
      <c r="W365" s="194">
        <f>VLOOKUP(V365,'DATOS DE SOPORTE'!$S$5:$T$10,2,FALSE)</f>
        <v>3</v>
      </c>
      <c r="X365" s="201">
        <f>(W365-W$1132)/(W$1133-W$1132)</f>
        <v>0.4</v>
      </c>
      <c r="Y365" s="46" t="s">
        <v>188</v>
      </c>
      <c r="Z365" s="194">
        <f t="shared" si="313"/>
        <v>1</v>
      </c>
      <c r="AA365" s="201">
        <f>(Z365-Z$1132)/(Z$1133-Z$1132)</f>
        <v>0</v>
      </c>
      <c r="AB365" s="46" t="s">
        <v>136</v>
      </c>
      <c r="AC365" s="194">
        <f t="shared" si="314"/>
        <v>2</v>
      </c>
      <c r="AD365" s="201">
        <f>(AC365-AC$1132)/(AC$1133-AC$1132)</f>
        <v>1</v>
      </c>
      <c r="AE365" s="46" t="s">
        <v>136</v>
      </c>
      <c r="AF365" s="194">
        <f t="shared" si="315"/>
        <v>2</v>
      </c>
      <c r="AG365" s="201">
        <f>(AF365-AF$1132)/(AF$1133-AF$1132)</f>
        <v>1</v>
      </c>
      <c r="AH365" s="24" t="s">
        <v>67</v>
      </c>
      <c r="AI365" s="194">
        <f>VLOOKUP(AH365,'DATOS DE SOPORTE'!$V$5:$W$8,2,FALSE)</f>
        <v>1</v>
      </c>
      <c r="AJ365" s="201">
        <f>(AI365-AI$1132)/(AI$1133-AI$1132)</f>
        <v>0</v>
      </c>
      <c r="AK365" s="58" t="str">
        <f t="shared" si="307"/>
        <v>Bueno</v>
      </c>
      <c r="AL365" s="196">
        <f>IFERROR(SQRT(($E365-$E$1136)^2+($C365-$C$1136)^2),0)</f>
        <v>0.25469985617851687</v>
      </c>
      <c r="AM365" s="197" t="str">
        <f>IF(AL365&lt;=SMALL($AL$3:$AL$1130,1),"MAS PARECIDO","NO")</f>
        <v>NO</v>
      </c>
      <c r="AN365" s="197" t="str">
        <f>IF(AL365&lt;=SMALL($AL$3:$AL$1130,5),"SIMILAR","NO")</f>
        <v>NO</v>
      </c>
      <c r="AO365" s="197" t="str">
        <f t="shared" si="316"/>
        <v>N/A</v>
      </c>
      <c r="AP365" s="197">
        <f t="shared" si="317"/>
        <v>0</v>
      </c>
      <c r="AQ365" s="198">
        <f t="shared" si="318"/>
        <v>0</v>
      </c>
      <c r="AR365" s="196">
        <f>IFERROR(SQRT(($E365-$E$1136)^2+($H365-$H$1136)^2),0)</f>
        <v>0.4107487885151182</v>
      </c>
      <c r="AS365" s="197" t="str">
        <f>IF(AR365&lt;=SMALL(AR$3:AR$1130,1),"MAS PARECIDO","NO")</f>
        <v>NO</v>
      </c>
      <c r="AT365" s="197" t="str">
        <f>IF(AR365&lt;=SMALL(AR$3:AR$1130,5),"SIMILAR","NO")</f>
        <v>NO</v>
      </c>
      <c r="AU365" s="197" t="str">
        <f t="shared" si="319"/>
        <v>N/A</v>
      </c>
      <c r="AV365" s="197">
        <f t="shared" si="320"/>
        <v>0</v>
      </c>
      <c r="AW365" s="198">
        <f t="shared" si="321"/>
        <v>0</v>
      </c>
      <c r="AX365" s="199">
        <f>IFERROR(SQRT(($E365-$E$1136)^2+($K365-$K$1136)^2),0)</f>
        <v>0.24000720021600647</v>
      </c>
      <c r="AY365" s="197" t="str">
        <f>IF(AX365&lt;=SMALL(AX$3:AX$1130,1),"MAS PARECIDO","NO")</f>
        <v>NO</v>
      </c>
      <c r="AZ365" s="197" t="str">
        <f>IF(AX365&lt;=SMALL(AX$3:AX$1130,5),"SIMILAR","NO")</f>
        <v>NO</v>
      </c>
      <c r="BA365" s="197" t="str">
        <f t="shared" si="322"/>
        <v>N/A</v>
      </c>
      <c r="BB365" s="197">
        <f t="shared" si="323"/>
        <v>0</v>
      </c>
      <c r="BC365" s="198">
        <f t="shared" si="324"/>
        <v>0</v>
      </c>
      <c r="BD365" s="196">
        <f>IFERROR(SQRT(($E365-$E$1136)^2+($O365-$O$1136)^2),0)</f>
        <v>0.24000720021600647</v>
      </c>
      <c r="BE365" s="197" t="str">
        <f>IF(BD365&lt;=SMALL(BD$3:BD$1130,1),"MAS PARECIDO","NO")</f>
        <v>NO</v>
      </c>
      <c r="BF365" s="197" t="str">
        <f>IF(BD365&lt;=SMALL(BD$3:BD$1130,5),"SIMILAR","NO")</f>
        <v>NO</v>
      </c>
      <c r="BG365" s="197" t="str">
        <f t="shared" si="325"/>
        <v>N/A</v>
      </c>
      <c r="BH365" s="197">
        <f t="shared" si="326"/>
        <v>0</v>
      </c>
      <c r="BI365" s="198">
        <f t="shared" si="327"/>
        <v>0</v>
      </c>
      <c r="BJ365" s="199">
        <f>IFERROR(SQRT(($E365-$E$1136)^2+($R365-$R$1136)^2),0)</f>
        <v>0.55462010074962687</v>
      </c>
      <c r="BK365" s="197" t="str">
        <f>IF(BJ365&lt;=SMALL(BJ$3:BJ$1130,1),"MAS PARECIDO","NO")</f>
        <v>NO</v>
      </c>
      <c r="BL365" s="197" t="str">
        <f>IF(BJ365&lt;=SMALL(BJ$3:BJ$1130,5),"SIMILAR","NO")</f>
        <v>NO</v>
      </c>
      <c r="BM365" s="197" t="str">
        <f t="shared" si="328"/>
        <v>N/A</v>
      </c>
      <c r="BN365" s="197">
        <f t="shared" si="329"/>
        <v>0</v>
      </c>
      <c r="BO365" s="198">
        <f t="shared" si="330"/>
        <v>0</v>
      </c>
      <c r="BP365" s="199">
        <f>IFERROR(SQRT(($E365-$E$1136)^2+($U365-$U$1136)^2),0)</f>
        <v>0.24000720021600647</v>
      </c>
      <c r="BQ365" s="197" t="str">
        <f>IF(BP365&lt;=SMALL(BP$3:BP$1130,1),"MAS PARECIDO","NO")</f>
        <v>NO</v>
      </c>
      <c r="BR365" s="197" t="str">
        <f>IF(BP365&lt;=SMALL(BP$3:BP$1130,5),"SIMILAR","NO")</f>
        <v>NO</v>
      </c>
      <c r="BS365" s="197" t="str">
        <f t="shared" si="331"/>
        <v>N/A</v>
      </c>
      <c r="BT365" s="197">
        <f t="shared" si="332"/>
        <v>0</v>
      </c>
      <c r="BU365" s="198">
        <f t="shared" si="333"/>
        <v>0</v>
      </c>
      <c r="BV365" s="199">
        <f>IFERROR(SQRT(($E365-$E$1136)^2+($X365-$X$1136)^2),0)</f>
        <v>0.46647985610905668</v>
      </c>
      <c r="BW365" s="197" t="str">
        <f>IF(BV365&lt;=SMALL(BV$3:BV$1130,1),"MAS PARECIDO","NO")</f>
        <v>NO</v>
      </c>
      <c r="BX365" s="197" t="str">
        <f>IF(BV365&lt;=SMALL(BV$3:BV$1130,5),"SIMILAR","NO")</f>
        <v>NO</v>
      </c>
      <c r="BY365" s="197" t="str">
        <f t="shared" si="334"/>
        <v>N/A</v>
      </c>
      <c r="BZ365" s="197">
        <f t="shared" si="335"/>
        <v>0</v>
      </c>
      <c r="CA365" s="198">
        <f t="shared" si="336"/>
        <v>0</v>
      </c>
      <c r="CB365" s="199">
        <f>IFERROR(SQRT(($E365-$E$1136)^2+($AA365-$AA$1136)^2),0)</f>
        <v>0.24000720021600647</v>
      </c>
      <c r="CC365" s="197" t="str">
        <f>IF(CB365&lt;=SMALL(CB$3:CB$1130,1),"MAS PARECIDO","NO")</f>
        <v>NO</v>
      </c>
      <c r="CD365" s="197" t="str">
        <f>IF(CB365&lt;=SMALL(CB$3:CB$1130,5),"SIMILAR","NO")</f>
        <v>NO</v>
      </c>
      <c r="CE365" s="197" t="str">
        <f t="shared" si="337"/>
        <v>N/A</v>
      </c>
      <c r="CF365" s="197">
        <f t="shared" si="338"/>
        <v>0</v>
      </c>
      <c r="CG365" s="198">
        <f t="shared" si="339"/>
        <v>0</v>
      </c>
      <c r="CH365" s="199">
        <f>IFERROR(SQRT(($E365-$E$1136)^2+($AD365-$AD$1136)^2),0)</f>
        <v>0.24000720021600647</v>
      </c>
      <c r="CI365" s="197" t="str">
        <f>IF(CH365&lt;=SMALL(CH$3:CH$1130,1),"MAS PARECIDO","NO")</f>
        <v>NO</v>
      </c>
      <c r="CJ365" s="197" t="str">
        <f>IF(CH365&lt;=SMALL(CH$3:CH$1130,5),"SIMILAR","NO")</f>
        <v>NO</v>
      </c>
      <c r="CK365" s="197" t="str">
        <f t="shared" si="340"/>
        <v>N/A</v>
      </c>
      <c r="CL365" s="197">
        <f t="shared" si="341"/>
        <v>0</v>
      </c>
      <c r="CM365" s="198">
        <f t="shared" si="342"/>
        <v>0</v>
      </c>
      <c r="CN365" s="199">
        <f>IFERROR(SQRT(($E365-$E$1136)^2+($AG365-$AG$1136)^2),0)</f>
        <v>0.24000720021600647</v>
      </c>
      <c r="CO365" s="197" t="str">
        <f>IF(CN365&lt;=SMALL(CN$3:CN$1130,1),"MAS PARECIDO","NO")</f>
        <v>NO</v>
      </c>
      <c r="CP365" s="197" t="str">
        <f>IF(CN365&lt;=SMALL(CN$3:CN$1130,5),"SIMILAR","NO")</f>
        <v>NO</v>
      </c>
      <c r="CQ365" s="197" t="str">
        <f t="shared" si="343"/>
        <v>N/A</v>
      </c>
      <c r="CR365" s="197">
        <f t="shared" si="344"/>
        <v>0</v>
      </c>
      <c r="CS365" s="198">
        <f t="shared" si="345"/>
        <v>0</v>
      </c>
      <c r="CT365" s="199">
        <f>IFERROR(SQRT(($E365-$E$1136)^2+($AJ365-$AJ$1136)^2),0)</f>
        <v>0.24000720021600647</v>
      </c>
      <c r="CU365" s="197" t="str">
        <f>IF(CT365&lt;=SMALL(CT$3:CT$1130,1),"MAS PARECIDO","NO")</f>
        <v>NO</v>
      </c>
      <c r="CV365" s="197" t="str">
        <f>IF(CT365&lt;=SMALL(CT$3:CT$1130,5),"SIMILAR","NO")</f>
        <v>NO</v>
      </c>
      <c r="CW365" s="197" t="str">
        <f t="shared" si="346"/>
        <v>N/A</v>
      </c>
      <c r="CX365" s="197">
        <f t="shared" si="347"/>
        <v>0</v>
      </c>
      <c r="CY365" s="198">
        <f t="shared" si="348"/>
        <v>0</v>
      </c>
      <c r="CZ365" s="2" t="s">
        <v>1960</v>
      </c>
      <c r="DA365" s="2" t="s">
        <v>1961</v>
      </c>
      <c r="DB365" s="2">
        <v>0</v>
      </c>
      <c r="DC365" s="2" t="s">
        <v>189</v>
      </c>
    </row>
    <row r="366" spans="1:107">
      <c r="A366" s="24" t="s">
        <v>617</v>
      </c>
      <c r="B366" s="46">
        <v>41906</v>
      </c>
      <c r="C366" s="190">
        <f>(B366-$B$1132)/($B$1133-$B$1132)</f>
        <v>4.371911899338899E-2</v>
      </c>
      <c r="D366" s="46">
        <v>10000</v>
      </c>
      <c r="E366" s="190">
        <f>(D366-$D$1132)/($D$1133-$D$1132)</f>
        <v>1.9970599117973539E-2</v>
      </c>
      <c r="F366" s="46" t="s">
        <v>53</v>
      </c>
      <c r="G366" s="192">
        <f>VLOOKUP(F366,'DATOS DE SOPORTE'!$Y$5:$Z$8,2,FALSE)</f>
        <v>2</v>
      </c>
      <c r="H366" s="190">
        <f>(G366-$G$1132)/($G$1133-$G$1132)</f>
        <v>0.33333333333333331</v>
      </c>
      <c r="I366" s="50">
        <v>2</v>
      </c>
      <c r="J366" s="200">
        <f t="shared" si="308"/>
        <v>2</v>
      </c>
      <c r="K366" s="190">
        <f>(J366-$J$1132)/($J$1133-$J$1132)</f>
        <v>0.4</v>
      </c>
      <c r="L366" s="193" t="str">
        <f t="shared" si="309"/>
        <v>SI</v>
      </c>
      <c r="M366" s="46" t="s">
        <v>192</v>
      </c>
      <c r="N366" s="192">
        <f t="shared" si="310"/>
        <v>2</v>
      </c>
      <c r="O366" s="190">
        <f>(N366-N$1132)/(N$1133-N$1132)</f>
        <v>1</v>
      </c>
      <c r="P366" s="46" t="s">
        <v>58</v>
      </c>
      <c r="Q366" s="192">
        <f t="shared" si="311"/>
        <v>3</v>
      </c>
      <c r="R366" s="190">
        <f>(Q366-Q$1132)/(Q$1133-Q$1132)</f>
        <v>1</v>
      </c>
      <c r="S366" s="46" t="s">
        <v>194</v>
      </c>
      <c r="T366" s="192">
        <f t="shared" si="312"/>
        <v>1</v>
      </c>
      <c r="U366" s="190">
        <f>(T366-T$1132)/(T$1133-T$1132)</f>
        <v>0</v>
      </c>
      <c r="V366" s="46" t="s">
        <v>212</v>
      </c>
      <c r="W366" s="194">
        <f>VLOOKUP(V366,'DATOS DE SOPORTE'!$S$5:$T$10,2,FALSE)</f>
        <v>3</v>
      </c>
      <c r="X366" s="201">
        <f>(W366-W$1132)/(W$1133-W$1132)</f>
        <v>0.4</v>
      </c>
      <c r="Y366" s="46" t="s">
        <v>188</v>
      </c>
      <c r="Z366" s="194">
        <f t="shared" si="313"/>
        <v>1</v>
      </c>
      <c r="AA366" s="201">
        <f>(Z366-Z$1132)/(Z$1133-Z$1132)</f>
        <v>0</v>
      </c>
      <c r="AB366" s="46" t="s">
        <v>188</v>
      </c>
      <c r="AC366" s="194">
        <f t="shared" si="314"/>
        <v>1</v>
      </c>
      <c r="AD366" s="201">
        <f>(AC366-AC$1132)/(AC$1133-AC$1132)</f>
        <v>0</v>
      </c>
      <c r="AE366" s="46" t="s">
        <v>136</v>
      </c>
      <c r="AF366" s="194">
        <f t="shared" si="315"/>
        <v>2</v>
      </c>
      <c r="AG366" s="201">
        <f>(AF366-AF$1132)/(AF$1133-AF$1132)</f>
        <v>1</v>
      </c>
      <c r="AH366" s="24" t="s">
        <v>67</v>
      </c>
      <c r="AI366" s="194">
        <f>VLOOKUP(AH366,'DATOS DE SOPORTE'!$V$5:$W$8,2,FALSE)</f>
        <v>1</v>
      </c>
      <c r="AJ366" s="201">
        <f>(AI366-AI$1132)/(AI$1133-AI$1132)</f>
        <v>0</v>
      </c>
      <c r="AK366" s="58" t="str">
        <f t="shared" si="307"/>
        <v>Muy malo</v>
      </c>
      <c r="AL366" s="196">
        <f>IFERROR(SQRT(($E366-$E$1136)^2+($C366-$C$1136)^2),0)</f>
        <v>0.16265425982699719</v>
      </c>
      <c r="AM366" s="197" t="str">
        <f>IF(AL366&lt;=SMALL($AL$3:$AL$1130,1),"MAS PARECIDO","NO")</f>
        <v>NO</v>
      </c>
      <c r="AN366" s="197" t="str">
        <f>IF(AL366&lt;=SMALL($AL$3:$AL$1130,5),"SIMILAR","NO")</f>
        <v>NO</v>
      </c>
      <c r="AO366" s="197" t="str">
        <f t="shared" si="316"/>
        <v>N/A</v>
      </c>
      <c r="AP366" s="197">
        <f t="shared" si="317"/>
        <v>0</v>
      </c>
      <c r="AQ366" s="198">
        <f t="shared" si="318"/>
        <v>0</v>
      </c>
      <c r="AR366" s="196">
        <f>IFERROR(SQRT(($E366-$E$1136)^2+($H366-$H$1136)^2),0)</f>
        <v>2.0000600018000539E-2</v>
      </c>
      <c r="AS366" s="197" t="str">
        <f>IF(AR366&lt;=SMALL(AR$3:AR$1130,1),"MAS PARECIDO","NO")</f>
        <v>NO</v>
      </c>
      <c r="AT366" s="197" t="str">
        <f>IF(AR366&lt;=SMALL(AR$3:AR$1130,5),"SIMILAR","NO")</f>
        <v>NO</v>
      </c>
      <c r="AU366" s="197" t="str">
        <f t="shared" si="319"/>
        <v>N/A</v>
      </c>
      <c r="AV366" s="197">
        <f t="shared" si="320"/>
        <v>0</v>
      </c>
      <c r="AW366" s="198">
        <f t="shared" si="321"/>
        <v>0</v>
      </c>
      <c r="AX366" s="199">
        <f>IFERROR(SQRT(($E366-$E$1136)^2+($K366-$K$1136)^2),0)</f>
        <v>0.20099757212732708</v>
      </c>
      <c r="AY366" s="197" t="str">
        <f>IF(AX366&lt;=SMALL(AX$3:AX$1130,1),"MAS PARECIDO","NO")</f>
        <v>NO</v>
      </c>
      <c r="AZ366" s="197" t="str">
        <f>IF(AX366&lt;=SMALL(AX$3:AX$1130,5),"SIMILAR","NO")</f>
        <v>NO</v>
      </c>
      <c r="BA366" s="197" t="str">
        <f t="shared" si="322"/>
        <v>N/A</v>
      </c>
      <c r="BB366" s="197">
        <f t="shared" si="323"/>
        <v>0</v>
      </c>
      <c r="BC366" s="198">
        <f t="shared" si="324"/>
        <v>0</v>
      </c>
      <c r="BD366" s="196">
        <f>IFERROR(SQRT(($E366-$E$1136)^2+($O366-$O$1136)^2),0)</f>
        <v>2.0000600018000539E-2</v>
      </c>
      <c r="BE366" s="197" t="str">
        <f>IF(BD366&lt;=SMALL(BD$3:BD$1130,1),"MAS PARECIDO","NO")</f>
        <v>NO</v>
      </c>
      <c r="BF366" s="197" t="str">
        <f>IF(BD366&lt;=SMALL(BD$3:BD$1130,5),"SIMILAR","NO")</f>
        <v>NO</v>
      </c>
      <c r="BG366" s="197" t="str">
        <f t="shared" si="325"/>
        <v>N/A</v>
      </c>
      <c r="BH366" s="197">
        <f t="shared" si="326"/>
        <v>0</v>
      </c>
      <c r="BI366" s="198">
        <f t="shared" si="327"/>
        <v>0</v>
      </c>
      <c r="BJ366" s="199">
        <f>IFERROR(SQRT(($E366-$E$1136)^2+($R366-$R$1136)^2),0)</f>
        <v>0.50039986410977377</v>
      </c>
      <c r="BK366" s="197" t="str">
        <f>IF(BJ366&lt;=SMALL(BJ$3:BJ$1130,1),"MAS PARECIDO","NO")</f>
        <v>NO</v>
      </c>
      <c r="BL366" s="197" t="str">
        <f>IF(BJ366&lt;=SMALL(BJ$3:BJ$1130,5),"SIMILAR","NO")</f>
        <v>NO</v>
      </c>
      <c r="BM366" s="197" t="str">
        <f t="shared" si="328"/>
        <v>N/A</v>
      </c>
      <c r="BN366" s="197">
        <f t="shared" si="329"/>
        <v>0</v>
      </c>
      <c r="BO366" s="198">
        <f t="shared" si="330"/>
        <v>0</v>
      </c>
      <c r="BP366" s="199">
        <f>IFERROR(SQRT(($E366-$E$1136)^2+($U366-$U$1136)^2),0)</f>
        <v>2.0000600018000539E-2</v>
      </c>
      <c r="BQ366" s="197" t="str">
        <f>IF(BP366&lt;=SMALL(BP$3:BP$1130,1),"MAS PARECIDO","NO")</f>
        <v>NO</v>
      </c>
      <c r="BR366" s="197" t="str">
        <f>IF(BP366&lt;=SMALL(BP$3:BP$1130,5),"SIMILAR","NO")</f>
        <v>NO</v>
      </c>
      <c r="BS366" s="197" t="str">
        <f t="shared" si="331"/>
        <v>N/A</v>
      </c>
      <c r="BT366" s="197">
        <f t="shared" si="332"/>
        <v>0</v>
      </c>
      <c r="BU366" s="198">
        <f t="shared" si="333"/>
        <v>0</v>
      </c>
      <c r="BV366" s="199">
        <f>IFERROR(SQRT(($E366-$E$1136)^2+($X366-$X$1136)^2),0)</f>
        <v>0.40049971785393318</v>
      </c>
      <c r="BW366" s="197" t="str">
        <f>IF(BV366&lt;=SMALL(BV$3:BV$1130,1),"MAS PARECIDO","NO")</f>
        <v>NO</v>
      </c>
      <c r="BX366" s="197" t="str">
        <f>IF(BV366&lt;=SMALL(BV$3:BV$1130,5),"SIMILAR","NO")</f>
        <v>NO</v>
      </c>
      <c r="BY366" s="197" t="str">
        <f t="shared" si="334"/>
        <v>N/A</v>
      </c>
      <c r="BZ366" s="197">
        <f t="shared" si="335"/>
        <v>0</v>
      </c>
      <c r="CA366" s="198">
        <f t="shared" si="336"/>
        <v>0</v>
      </c>
      <c r="CB366" s="199">
        <f>IFERROR(SQRT(($E366-$E$1136)^2+($AA366-$AA$1136)^2),0)</f>
        <v>2.0000600018000539E-2</v>
      </c>
      <c r="CC366" s="197" t="str">
        <f>IF(CB366&lt;=SMALL(CB$3:CB$1130,1),"MAS PARECIDO","NO")</f>
        <v>NO</v>
      </c>
      <c r="CD366" s="197" t="str">
        <f>IF(CB366&lt;=SMALL(CB$3:CB$1130,5),"SIMILAR","NO")</f>
        <v>NO</v>
      </c>
      <c r="CE366" s="197" t="str">
        <f t="shared" si="337"/>
        <v>N/A</v>
      </c>
      <c r="CF366" s="197">
        <f t="shared" si="338"/>
        <v>0</v>
      </c>
      <c r="CG366" s="198">
        <f t="shared" si="339"/>
        <v>0</v>
      </c>
      <c r="CH366" s="199">
        <f>IFERROR(SQRT(($E366-$E$1136)^2+($AD366-$AD$1136)^2),0)</f>
        <v>1.0001999920021396</v>
      </c>
      <c r="CI366" s="197" t="str">
        <f>IF(CH366&lt;=SMALL(CH$3:CH$1130,1),"MAS PARECIDO","NO")</f>
        <v>NO</v>
      </c>
      <c r="CJ366" s="197" t="str">
        <f>IF(CH366&lt;=SMALL(CH$3:CH$1130,5),"SIMILAR","NO")</f>
        <v>NO</v>
      </c>
      <c r="CK366" s="197" t="str">
        <f t="shared" si="340"/>
        <v>N/A</v>
      </c>
      <c r="CL366" s="197">
        <f t="shared" si="341"/>
        <v>0</v>
      </c>
      <c r="CM366" s="198">
        <f t="shared" si="342"/>
        <v>0</v>
      </c>
      <c r="CN366" s="199">
        <f>IFERROR(SQRT(($E366-$E$1136)^2+($AG366-$AG$1136)^2),0)</f>
        <v>2.0000600018000539E-2</v>
      </c>
      <c r="CO366" s="197" t="str">
        <f>IF(CN366&lt;=SMALL(CN$3:CN$1130,1),"MAS PARECIDO","NO")</f>
        <v>NO</v>
      </c>
      <c r="CP366" s="197" t="str">
        <f>IF(CN366&lt;=SMALL(CN$3:CN$1130,5),"SIMILAR","NO")</f>
        <v>NO</v>
      </c>
      <c r="CQ366" s="197" t="str">
        <f t="shared" si="343"/>
        <v>N/A</v>
      </c>
      <c r="CR366" s="197">
        <f t="shared" si="344"/>
        <v>0</v>
      </c>
      <c r="CS366" s="198">
        <f t="shared" si="345"/>
        <v>0</v>
      </c>
      <c r="CT366" s="199">
        <f>IFERROR(SQRT(($E366-$E$1136)^2+($AJ366-$AJ$1136)^2),0)</f>
        <v>2.0000600018000539E-2</v>
      </c>
      <c r="CU366" s="197" t="str">
        <f>IF(CT366&lt;=SMALL(CT$3:CT$1130,1),"MAS PARECIDO","NO")</f>
        <v>NO</v>
      </c>
      <c r="CV366" s="197" t="str">
        <f>IF(CT366&lt;=SMALL(CT$3:CT$1130,5),"SIMILAR","NO")</f>
        <v>NO</v>
      </c>
      <c r="CW366" s="197" t="str">
        <f t="shared" si="346"/>
        <v>N/A</v>
      </c>
      <c r="CX366" s="197">
        <f t="shared" si="347"/>
        <v>0</v>
      </c>
      <c r="CY366" s="198">
        <f t="shared" si="348"/>
        <v>0</v>
      </c>
      <c r="CZ366" s="2" t="s">
        <v>1962</v>
      </c>
      <c r="DA366" s="2" t="s">
        <v>1963</v>
      </c>
      <c r="DB366" s="2">
        <v>3</v>
      </c>
      <c r="DC366" s="2" t="s">
        <v>319</v>
      </c>
    </row>
    <row r="367" spans="1:107">
      <c r="A367" s="24" t="s">
        <v>618</v>
      </c>
      <c r="B367" s="46">
        <v>65890</v>
      </c>
      <c r="C367" s="190">
        <f>(B367-$B$1132)/($B$1133-$B$1132)</f>
        <v>7.1754333345361451E-2</v>
      </c>
      <c r="D367" s="46">
        <v>120000</v>
      </c>
      <c r="E367" s="190">
        <f>(D367-$D$1132)/($D$1133-$D$1132)</f>
        <v>0.23997719931597947</v>
      </c>
      <c r="F367" s="46" t="s">
        <v>53</v>
      </c>
      <c r="G367" s="192">
        <f>VLOOKUP(F367,'DATOS DE SOPORTE'!$Y$5:$Z$8,2,FALSE)</f>
        <v>2</v>
      </c>
      <c r="H367" s="190">
        <f>(G367-$G$1132)/($G$1133-$G$1132)</f>
        <v>0.33333333333333331</v>
      </c>
      <c r="I367" s="50">
        <v>1</v>
      </c>
      <c r="J367" s="200">
        <f t="shared" si="308"/>
        <v>1</v>
      </c>
      <c r="K367" s="190">
        <f>(J367-$J$1132)/($J$1133-$J$1132)</f>
        <v>0.2</v>
      </c>
      <c r="L367" s="193" t="str">
        <f t="shared" si="309"/>
        <v>SI</v>
      </c>
      <c r="M367" s="46" t="s">
        <v>192</v>
      </c>
      <c r="N367" s="192">
        <f t="shared" si="310"/>
        <v>2</v>
      </c>
      <c r="O367" s="190">
        <f>(N367-N$1132)/(N$1133-N$1132)</f>
        <v>1</v>
      </c>
      <c r="P367" s="46" t="s">
        <v>193</v>
      </c>
      <c r="Q367" s="192">
        <f t="shared" si="311"/>
        <v>2</v>
      </c>
      <c r="R367" s="190">
        <f>(Q367-Q$1132)/(Q$1133-Q$1132)</f>
        <v>0.5</v>
      </c>
      <c r="S367" s="46" t="s">
        <v>194</v>
      </c>
      <c r="T367" s="192">
        <f t="shared" si="312"/>
        <v>1</v>
      </c>
      <c r="U367" s="190">
        <f>(T367-T$1132)/(T$1133-T$1132)</f>
        <v>0</v>
      </c>
      <c r="V367" s="46" t="s">
        <v>212</v>
      </c>
      <c r="W367" s="194">
        <f>VLOOKUP(V367,'DATOS DE SOPORTE'!$S$5:$T$10,2,FALSE)</f>
        <v>3</v>
      </c>
      <c r="X367" s="201">
        <f>(W367-W$1132)/(W$1133-W$1132)</f>
        <v>0.4</v>
      </c>
      <c r="Y367" s="46" t="s">
        <v>188</v>
      </c>
      <c r="Z367" s="194">
        <f t="shared" si="313"/>
        <v>1</v>
      </c>
      <c r="AA367" s="201">
        <f>(Z367-Z$1132)/(Z$1133-Z$1132)</f>
        <v>0</v>
      </c>
      <c r="AB367" s="46" t="s">
        <v>188</v>
      </c>
      <c r="AC367" s="194">
        <f t="shared" si="314"/>
        <v>1</v>
      </c>
      <c r="AD367" s="201">
        <f>(AC367-AC$1132)/(AC$1133-AC$1132)</f>
        <v>0</v>
      </c>
      <c r="AE367" s="46" t="s">
        <v>188</v>
      </c>
      <c r="AF367" s="194">
        <f t="shared" si="315"/>
        <v>1</v>
      </c>
      <c r="AG367" s="201">
        <f>(AF367-AF$1132)/(AF$1133-AF$1132)</f>
        <v>0</v>
      </c>
      <c r="AH367" s="24" t="s">
        <v>199</v>
      </c>
      <c r="AI367" s="194">
        <f>VLOOKUP(AH367,'DATOS DE SOPORTE'!$V$5:$W$8,2,FALSE)</f>
        <v>2</v>
      </c>
      <c r="AJ367" s="201">
        <f>(AI367-AI$1132)/(AI$1133-AI$1132)</f>
        <v>0.33333333333333331</v>
      </c>
      <c r="AK367" s="58" t="str">
        <f t="shared" si="307"/>
        <v>Bueno</v>
      </c>
      <c r="AL367" s="196">
        <f>IFERROR(SQRT(($E367-$E$1136)^2+($C367-$C$1136)^2),0)</f>
        <v>0.27458137340759958</v>
      </c>
      <c r="AM367" s="197" t="str">
        <f>IF(AL367&lt;=SMALL($AL$3:$AL$1130,1),"MAS PARECIDO","NO")</f>
        <v>NO</v>
      </c>
      <c r="AN367" s="197" t="str">
        <f>IF(AL367&lt;=SMALL($AL$3:$AL$1130,5),"SIMILAR","NO")</f>
        <v>NO</v>
      </c>
      <c r="AO367" s="197" t="str">
        <f t="shared" si="316"/>
        <v>N/A</v>
      </c>
      <c r="AP367" s="197">
        <f t="shared" si="317"/>
        <v>0</v>
      </c>
      <c r="AQ367" s="198">
        <f t="shared" si="318"/>
        <v>0</v>
      </c>
      <c r="AR367" s="196">
        <f>IFERROR(SQRT(($E367-$E$1136)^2+($H367-$H$1136)^2),0)</f>
        <v>0.24000720021600647</v>
      </c>
      <c r="AS367" s="197" t="str">
        <f>IF(AR367&lt;=SMALL(AR$3:AR$1130,1),"MAS PARECIDO","NO")</f>
        <v>NO</v>
      </c>
      <c r="AT367" s="197" t="str">
        <f>IF(AR367&lt;=SMALL(AR$3:AR$1130,5),"SIMILAR","NO")</f>
        <v>NO</v>
      </c>
      <c r="AU367" s="197" t="str">
        <f t="shared" si="319"/>
        <v>N/A</v>
      </c>
      <c r="AV367" s="197">
        <f t="shared" si="320"/>
        <v>0</v>
      </c>
      <c r="AW367" s="198">
        <f t="shared" si="321"/>
        <v>0</v>
      </c>
      <c r="AX367" s="199">
        <f>IFERROR(SQRT(($E367-$E$1136)^2+($K367-$K$1136)^2),0)</f>
        <v>0.24000720021600647</v>
      </c>
      <c r="AY367" s="197" t="str">
        <f>IF(AX367&lt;=SMALL(AX$3:AX$1130,1),"MAS PARECIDO","NO")</f>
        <v>NO</v>
      </c>
      <c r="AZ367" s="197" t="str">
        <f>IF(AX367&lt;=SMALL(AX$3:AX$1130,5),"SIMILAR","NO")</f>
        <v>NO</v>
      </c>
      <c r="BA367" s="197" t="str">
        <f t="shared" si="322"/>
        <v>N/A</v>
      </c>
      <c r="BB367" s="197">
        <f t="shared" si="323"/>
        <v>0</v>
      </c>
      <c r="BC367" s="198">
        <f t="shared" si="324"/>
        <v>0</v>
      </c>
      <c r="BD367" s="196">
        <f>IFERROR(SQRT(($E367-$E$1136)^2+($O367-$O$1136)^2),0)</f>
        <v>0.24000720021600647</v>
      </c>
      <c r="BE367" s="197" t="str">
        <f>IF(BD367&lt;=SMALL(BD$3:BD$1130,1),"MAS PARECIDO","NO")</f>
        <v>NO</v>
      </c>
      <c r="BF367" s="197" t="str">
        <f>IF(BD367&lt;=SMALL(BD$3:BD$1130,5),"SIMILAR","NO")</f>
        <v>NO</v>
      </c>
      <c r="BG367" s="197" t="str">
        <f t="shared" si="325"/>
        <v>N/A</v>
      </c>
      <c r="BH367" s="197">
        <f t="shared" si="326"/>
        <v>0</v>
      </c>
      <c r="BI367" s="198">
        <f t="shared" si="327"/>
        <v>0</v>
      </c>
      <c r="BJ367" s="199">
        <f>IFERROR(SQRT(($E367-$E$1136)^2+($R367-$R$1136)^2),0)</f>
        <v>0.24000720021600647</v>
      </c>
      <c r="BK367" s="197" t="str">
        <f>IF(BJ367&lt;=SMALL(BJ$3:BJ$1130,1),"MAS PARECIDO","NO")</f>
        <v>NO</v>
      </c>
      <c r="BL367" s="197" t="str">
        <f>IF(BJ367&lt;=SMALL(BJ$3:BJ$1130,5),"SIMILAR","NO")</f>
        <v>NO</v>
      </c>
      <c r="BM367" s="197" t="str">
        <f t="shared" si="328"/>
        <v>N/A</v>
      </c>
      <c r="BN367" s="197">
        <f t="shared" si="329"/>
        <v>0</v>
      </c>
      <c r="BO367" s="198">
        <f t="shared" si="330"/>
        <v>0</v>
      </c>
      <c r="BP367" s="199">
        <f>IFERROR(SQRT(($E367-$E$1136)^2+($U367-$U$1136)^2),0)</f>
        <v>0.24000720021600647</v>
      </c>
      <c r="BQ367" s="197" t="str">
        <f>IF(BP367&lt;=SMALL(BP$3:BP$1130,1),"MAS PARECIDO","NO")</f>
        <v>NO</v>
      </c>
      <c r="BR367" s="197" t="str">
        <f>IF(BP367&lt;=SMALL(BP$3:BP$1130,5),"SIMILAR","NO")</f>
        <v>NO</v>
      </c>
      <c r="BS367" s="197" t="str">
        <f t="shared" si="331"/>
        <v>N/A</v>
      </c>
      <c r="BT367" s="197">
        <f t="shared" si="332"/>
        <v>0</v>
      </c>
      <c r="BU367" s="198">
        <f t="shared" si="333"/>
        <v>0</v>
      </c>
      <c r="BV367" s="199">
        <f>IFERROR(SQRT(($E367-$E$1136)^2+($X367-$X$1136)^2),0)</f>
        <v>0.46647985610905668</v>
      </c>
      <c r="BW367" s="197" t="str">
        <f>IF(BV367&lt;=SMALL(BV$3:BV$1130,1),"MAS PARECIDO","NO")</f>
        <v>NO</v>
      </c>
      <c r="BX367" s="197" t="str">
        <f>IF(BV367&lt;=SMALL(BV$3:BV$1130,5),"SIMILAR","NO")</f>
        <v>NO</v>
      </c>
      <c r="BY367" s="197" t="str">
        <f t="shared" si="334"/>
        <v>N/A</v>
      </c>
      <c r="BZ367" s="197">
        <f t="shared" si="335"/>
        <v>0</v>
      </c>
      <c r="CA367" s="198">
        <f t="shared" si="336"/>
        <v>0</v>
      </c>
      <c r="CB367" s="199">
        <f>IFERROR(SQRT(($E367-$E$1136)^2+($AA367-$AA$1136)^2),0)</f>
        <v>0.24000720021600647</v>
      </c>
      <c r="CC367" s="197" t="str">
        <f>IF(CB367&lt;=SMALL(CB$3:CB$1130,1),"MAS PARECIDO","NO")</f>
        <v>NO</v>
      </c>
      <c r="CD367" s="197" t="str">
        <f>IF(CB367&lt;=SMALL(CB$3:CB$1130,5),"SIMILAR","NO")</f>
        <v>NO</v>
      </c>
      <c r="CE367" s="197" t="str">
        <f t="shared" si="337"/>
        <v>N/A</v>
      </c>
      <c r="CF367" s="197">
        <f t="shared" si="338"/>
        <v>0</v>
      </c>
      <c r="CG367" s="198">
        <f t="shared" si="339"/>
        <v>0</v>
      </c>
      <c r="CH367" s="199">
        <f>IFERROR(SQRT(($E367-$E$1136)^2+($AD367-$AD$1136)^2),0)</f>
        <v>1.0283984909340962</v>
      </c>
      <c r="CI367" s="197" t="str">
        <f>IF(CH367&lt;=SMALL(CH$3:CH$1130,1),"MAS PARECIDO","NO")</f>
        <v>NO</v>
      </c>
      <c r="CJ367" s="197" t="str">
        <f>IF(CH367&lt;=SMALL(CH$3:CH$1130,5),"SIMILAR","NO")</f>
        <v>NO</v>
      </c>
      <c r="CK367" s="197" t="str">
        <f t="shared" si="340"/>
        <v>N/A</v>
      </c>
      <c r="CL367" s="197">
        <f t="shared" si="341"/>
        <v>0</v>
      </c>
      <c r="CM367" s="198">
        <f t="shared" si="342"/>
        <v>0</v>
      </c>
      <c r="CN367" s="199">
        <f>IFERROR(SQRT(($E367-$E$1136)^2+($AG367-$AG$1136)^2),0)</f>
        <v>1.0283984909340962</v>
      </c>
      <c r="CO367" s="197" t="str">
        <f>IF(CN367&lt;=SMALL(CN$3:CN$1130,1),"MAS PARECIDO","NO")</f>
        <v>NO</v>
      </c>
      <c r="CP367" s="197" t="str">
        <f>IF(CN367&lt;=SMALL(CN$3:CN$1130,5),"SIMILAR","NO")</f>
        <v>NO</v>
      </c>
      <c r="CQ367" s="197" t="str">
        <f t="shared" si="343"/>
        <v>N/A</v>
      </c>
      <c r="CR367" s="197">
        <f t="shared" si="344"/>
        <v>0</v>
      </c>
      <c r="CS367" s="198">
        <f t="shared" si="345"/>
        <v>0</v>
      </c>
      <c r="CT367" s="199">
        <f>IFERROR(SQRT(($E367-$E$1136)^2+($AJ367-$AJ$1136)^2),0)</f>
        <v>0.4107487885151182</v>
      </c>
      <c r="CU367" s="197" t="str">
        <f>IF(CT367&lt;=SMALL(CT$3:CT$1130,1),"MAS PARECIDO","NO")</f>
        <v>NO</v>
      </c>
      <c r="CV367" s="197" t="str">
        <f>IF(CT367&lt;=SMALL(CT$3:CT$1130,5),"SIMILAR","NO")</f>
        <v>NO</v>
      </c>
      <c r="CW367" s="197" t="str">
        <f t="shared" si="346"/>
        <v>N/A</v>
      </c>
      <c r="CX367" s="197">
        <f t="shared" si="347"/>
        <v>0</v>
      </c>
      <c r="CY367" s="198">
        <f t="shared" si="348"/>
        <v>0</v>
      </c>
      <c r="CZ367" s="2" t="s">
        <v>1964</v>
      </c>
      <c r="DA367" s="2" t="s">
        <v>1965</v>
      </c>
      <c r="DB367" s="2">
        <v>0</v>
      </c>
      <c r="DC367" s="2" t="s">
        <v>189</v>
      </c>
    </row>
    <row r="368" spans="1:107">
      <c r="A368" s="24" t="s">
        <v>619</v>
      </c>
      <c r="B368" s="46">
        <v>38826</v>
      </c>
      <c r="C368" s="190">
        <f>(B368-$B$1132)/($B$1133-$B$1132)</f>
        <v>4.0118866316434555E-2</v>
      </c>
      <c r="D368" s="46">
        <v>8000</v>
      </c>
      <c r="E368" s="190">
        <f>(D368-$D$1132)/($D$1133-$D$1132)</f>
        <v>1.597047911437343E-2</v>
      </c>
      <c r="F368" s="46" t="s">
        <v>53</v>
      </c>
      <c r="G368" s="192">
        <f>VLOOKUP(F368,'DATOS DE SOPORTE'!$Y$5:$Z$8,2,FALSE)</f>
        <v>2</v>
      </c>
      <c r="H368" s="190">
        <f>(G368-$G$1132)/($G$1133-$G$1132)</f>
        <v>0.33333333333333331</v>
      </c>
      <c r="I368" s="50">
        <v>1</v>
      </c>
      <c r="J368" s="200">
        <f t="shared" si="308"/>
        <v>1</v>
      </c>
      <c r="K368" s="190">
        <f>(J368-$J$1132)/($J$1133-$J$1132)</f>
        <v>0.2</v>
      </c>
      <c r="L368" s="193" t="str">
        <f t="shared" si="309"/>
        <v>SI</v>
      </c>
      <c r="M368" s="46" t="s">
        <v>192</v>
      </c>
      <c r="N368" s="192">
        <f t="shared" si="310"/>
        <v>2</v>
      </c>
      <c r="O368" s="190">
        <f>(N368-N$1132)/(N$1133-N$1132)</f>
        <v>1</v>
      </c>
      <c r="P368" s="46" t="s">
        <v>58</v>
      </c>
      <c r="Q368" s="192">
        <f t="shared" si="311"/>
        <v>3</v>
      </c>
      <c r="R368" s="190">
        <f>(Q368-Q$1132)/(Q$1133-Q$1132)</f>
        <v>1</v>
      </c>
      <c r="S368" s="46" t="s">
        <v>60</v>
      </c>
      <c r="T368" s="192">
        <f t="shared" si="312"/>
        <v>2</v>
      </c>
      <c r="U368" s="190">
        <f>(T368-T$1132)/(T$1133-T$1132)</f>
        <v>1</v>
      </c>
      <c r="V368" s="46" t="s">
        <v>212</v>
      </c>
      <c r="W368" s="194">
        <f>VLOOKUP(V368,'DATOS DE SOPORTE'!$S$5:$T$10,2,FALSE)</f>
        <v>3</v>
      </c>
      <c r="X368" s="201">
        <f>(W368-W$1132)/(W$1133-W$1132)</f>
        <v>0.4</v>
      </c>
      <c r="Y368" s="46" t="s">
        <v>188</v>
      </c>
      <c r="Z368" s="194">
        <f t="shared" si="313"/>
        <v>1</v>
      </c>
      <c r="AA368" s="201">
        <f>(Z368-Z$1132)/(Z$1133-Z$1132)</f>
        <v>0</v>
      </c>
      <c r="AB368" s="46" t="s">
        <v>188</v>
      </c>
      <c r="AC368" s="194">
        <f t="shared" si="314"/>
        <v>1</v>
      </c>
      <c r="AD368" s="201">
        <f>(AC368-AC$1132)/(AC$1133-AC$1132)</f>
        <v>0</v>
      </c>
      <c r="AE368" s="46" t="s">
        <v>136</v>
      </c>
      <c r="AF368" s="194">
        <f t="shared" si="315"/>
        <v>2</v>
      </c>
      <c r="AG368" s="201">
        <f>(AF368-AF$1132)/(AF$1133-AF$1132)</f>
        <v>1</v>
      </c>
      <c r="AH368" s="24" t="s">
        <v>67</v>
      </c>
      <c r="AI368" s="194">
        <f>VLOOKUP(AH368,'DATOS DE SOPORTE'!$V$5:$W$8,2,FALSE)</f>
        <v>1</v>
      </c>
      <c r="AJ368" s="201">
        <f>(AI368-AI$1132)/(AI$1133-AI$1132)</f>
        <v>0</v>
      </c>
      <c r="AK368" s="58" t="str">
        <f t="shared" si="307"/>
        <v>Muy malo</v>
      </c>
      <c r="AL368" s="196">
        <f>IFERROR(SQRT(($E368-$E$1136)^2+($C368-$C$1136)^2),0)</f>
        <v>0.16579404776931303</v>
      </c>
      <c r="AM368" s="197" t="str">
        <f>IF(AL368&lt;=SMALL($AL$3:$AL$1130,1),"MAS PARECIDO","NO")</f>
        <v>NO</v>
      </c>
      <c r="AN368" s="197" t="str">
        <f>IF(AL368&lt;=SMALL($AL$3:$AL$1130,5),"SIMILAR","NO")</f>
        <v>NO</v>
      </c>
      <c r="AO368" s="197" t="str">
        <f t="shared" si="316"/>
        <v>N/A</v>
      </c>
      <c r="AP368" s="197">
        <f t="shared" si="317"/>
        <v>0</v>
      </c>
      <c r="AQ368" s="198">
        <f t="shared" si="318"/>
        <v>0</v>
      </c>
      <c r="AR368" s="196">
        <f>IFERROR(SQRT(($E368-$E$1136)^2+($H368-$H$1136)^2),0)</f>
        <v>1.600048001440043E-2</v>
      </c>
      <c r="AS368" s="197" t="str">
        <f>IF(AR368&lt;=SMALL(AR$3:AR$1130,1),"MAS PARECIDO","NO")</f>
        <v>NO</v>
      </c>
      <c r="AT368" s="197" t="str">
        <f>IF(AR368&lt;=SMALL(AR$3:AR$1130,5),"SIMILAR","NO")</f>
        <v>NO</v>
      </c>
      <c r="AU368" s="197" t="str">
        <f t="shared" si="319"/>
        <v>N/A</v>
      </c>
      <c r="AV368" s="197">
        <f t="shared" si="320"/>
        <v>0</v>
      </c>
      <c r="AW368" s="198">
        <f t="shared" si="321"/>
        <v>0</v>
      </c>
      <c r="AX368" s="199">
        <f>IFERROR(SQRT(($E368-$E$1136)^2+($K368-$K$1136)^2),0)</f>
        <v>1.600048001440043E-2</v>
      </c>
      <c r="AY368" s="197" t="str">
        <f>IF(AX368&lt;=SMALL(AX$3:AX$1130,1),"MAS PARECIDO","NO")</f>
        <v>NO</v>
      </c>
      <c r="AZ368" s="197" t="str">
        <f>IF(AX368&lt;=SMALL(AX$3:AX$1130,5),"SIMILAR","NO")</f>
        <v>NO</v>
      </c>
      <c r="BA368" s="197" t="str">
        <f t="shared" si="322"/>
        <v>N/A</v>
      </c>
      <c r="BB368" s="197">
        <f t="shared" si="323"/>
        <v>0</v>
      </c>
      <c r="BC368" s="198">
        <f t="shared" si="324"/>
        <v>0</v>
      </c>
      <c r="BD368" s="196">
        <f>IFERROR(SQRT(($E368-$E$1136)^2+($O368-$O$1136)^2),0)</f>
        <v>1.600048001440043E-2</v>
      </c>
      <c r="BE368" s="197" t="str">
        <f>IF(BD368&lt;=SMALL(BD$3:BD$1130,1),"MAS PARECIDO","NO")</f>
        <v>NO</v>
      </c>
      <c r="BF368" s="197" t="str">
        <f>IF(BD368&lt;=SMALL(BD$3:BD$1130,5),"SIMILAR","NO")</f>
        <v>NO</v>
      </c>
      <c r="BG368" s="197" t="str">
        <f t="shared" si="325"/>
        <v>N/A</v>
      </c>
      <c r="BH368" s="197">
        <f t="shared" si="326"/>
        <v>0</v>
      </c>
      <c r="BI368" s="198">
        <f t="shared" si="327"/>
        <v>0</v>
      </c>
      <c r="BJ368" s="199">
        <f>IFERROR(SQRT(($E368-$E$1136)^2+($R368-$R$1136)^2),0)</f>
        <v>0.50025594985036537</v>
      </c>
      <c r="BK368" s="197" t="str">
        <f>IF(BJ368&lt;=SMALL(BJ$3:BJ$1130,1),"MAS PARECIDO","NO")</f>
        <v>NO</v>
      </c>
      <c r="BL368" s="197" t="str">
        <f>IF(BJ368&lt;=SMALL(BJ$3:BJ$1130,5),"SIMILAR","NO")</f>
        <v>NO</v>
      </c>
      <c r="BM368" s="197" t="str">
        <f t="shared" si="328"/>
        <v>N/A</v>
      </c>
      <c r="BN368" s="197">
        <f t="shared" si="329"/>
        <v>0</v>
      </c>
      <c r="BO368" s="198">
        <f t="shared" si="330"/>
        <v>0</v>
      </c>
      <c r="BP368" s="199">
        <f>IFERROR(SQRT(($E368-$E$1136)^2+($U368-$U$1136)^2),0)</f>
        <v>1.0001279994884111</v>
      </c>
      <c r="BQ368" s="197" t="str">
        <f>IF(BP368&lt;=SMALL(BP$3:BP$1130,1),"MAS PARECIDO","NO")</f>
        <v>NO</v>
      </c>
      <c r="BR368" s="197" t="str">
        <f>IF(BP368&lt;=SMALL(BP$3:BP$1130,5),"SIMILAR","NO")</f>
        <v>NO</v>
      </c>
      <c r="BS368" s="197" t="str">
        <f t="shared" si="331"/>
        <v>N/A</v>
      </c>
      <c r="BT368" s="197">
        <f t="shared" si="332"/>
        <v>0</v>
      </c>
      <c r="BU368" s="198">
        <f t="shared" si="333"/>
        <v>0</v>
      </c>
      <c r="BV368" s="199">
        <f>IFERROR(SQRT(($E368-$E$1136)^2+($X368-$X$1136)^2),0)</f>
        <v>0.40031989128781903</v>
      </c>
      <c r="BW368" s="197" t="str">
        <f>IF(BV368&lt;=SMALL(BV$3:BV$1130,1),"MAS PARECIDO","NO")</f>
        <v>NO</v>
      </c>
      <c r="BX368" s="197" t="str">
        <f>IF(BV368&lt;=SMALL(BV$3:BV$1130,5),"SIMILAR","NO")</f>
        <v>NO</v>
      </c>
      <c r="BY368" s="197" t="str">
        <f t="shared" si="334"/>
        <v>N/A</v>
      </c>
      <c r="BZ368" s="197">
        <f t="shared" si="335"/>
        <v>0</v>
      </c>
      <c r="CA368" s="198">
        <f t="shared" si="336"/>
        <v>0</v>
      </c>
      <c r="CB368" s="199">
        <f>IFERROR(SQRT(($E368-$E$1136)^2+($AA368-$AA$1136)^2),0)</f>
        <v>1.600048001440043E-2</v>
      </c>
      <c r="CC368" s="197" t="str">
        <f>IF(CB368&lt;=SMALL(CB$3:CB$1130,1),"MAS PARECIDO","NO")</f>
        <v>NO</v>
      </c>
      <c r="CD368" s="197" t="str">
        <f>IF(CB368&lt;=SMALL(CB$3:CB$1130,5),"SIMILAR","NO")</f>
        <v>NO</v>
      </c>
      <c r="CE368" s="197" t="str">
        <f t="shared" si="337"/>
        <v>N/A</v>
      </c>
      <c r="CF368" s="197">
        <f t="shared" si="338"/>
        <v>0</v>
      </c>
      <c r="CG368" s="198">
        <f t="shared" si="339"/>
        <v>0</v>
      </c>
      <c r="CH368" s="199">
        <f>IFERROR(SQRT(($E368-$E$1136)^2+($AD368-$AD$1136)^2),0)</f>
        <v>1.0001279994884111</v>
      </c>
      <c r="CI368" s="197" t="str">
        <f>IF(CH368&lt;=SMALL(CH$3:CH$1130,1),"MAS PARECIDO","NO")</f>
        <v>NO</v>
      </c>
      <c r="CJ368" s="197" t="str">
        <f>IF(CH368&lt;=SMALL(CH$3:CH$1130,5),"SIMILAR","NO")</f>
        <v>NO</v>
      </c>
      <c r="CK368" s="197" t="str">
        <f t="shared" si="340"/>
        <v>N/A</v>
      </c>
      <c r="CL368" s="197">
        <f t="shared" si="341"/>
        <v>0</v>
      </c>
      <c r="CM368" s="198">
        <f t="shared" si="342"/>
        <v>0</v>
      </c>
      <c r="CN368" s="199">
        <f>IFERROR(SQRT(($E368-$E$1136)^2+($AG368-$AG$1136)^2),0)</f>
        <v>1.600048001440043E-2</v>
      </c>
      <c r="CO368" s="197" t="str">
        <f>IF(CN368&lt;=SMALL(CN$3:CN$1130,1),"MAS PARECIDO","NO")</f>
        <v>NO</v>
      </c>
      <c r="CP368" s="197" t="str">
        <f>IF(CN368&lt;=SMALL(CN$3:CN$1130,5),"SIMILAR","NO")</f>
        <v>NO</v>
      </c>
      <c r="CQ368" s="197" t="str">
        <f t="shared" si="343"/>
        <v>N/A</v>
      </c>
      <c r="CR368" s="197">
        <f t="shared" si="344"/>
        <v>0</v>
      </c>
      <c r="CS368" s="198">
        <f t="shared" si="345"/>
        <v>0</v>
      </c>
      <c r="CT368" s="199">
        <f>IFERROR(SQRT(($E368-$E$1136)^2+($AJ368-$AJ$1136)^2),0)</f>
        <v>1.600048001440043E-2</v>
      </c>
      <c r="CU368" s="197" t="str">
        <f>IF(CT368&lt;=SMALL(CT$3:CT$1130,1),"MAS PARECIDO","NO")</f>
        <v>NO</v>
      </c>
      <c r="CV368" s="197" t="str">
        <f>IF(CT368&lt;=SMALL(CT$3:CT$1130,5),"SIMILAR","NO")</f>
        <v>NO</v>
      </c>
      <c r="CW368" s="197" t="str">
        <f t="shared" si="346"/>
        <v>N/A</v>
      </c>
      <c r="CX368" s="197">
        <f t="shared" si="347"/>
        <v>0</v>
      </c>
      <c r="CY368" s="198">
        <f t="shared" si="348"/>
        <v>0</v>
      </c>
      <c r="CZ368" s="2" t="s">
        <v>1966</v>
      </c>
      <c r="DA368" s="2" t="s">
        <v>1967</v>
      </c>
      <c r="DB368" s="2">
        <v>11</v>
      </c>
      <c r="DC368" s="2" t="s">
        <v>319</v>
      </c>
    </row>
    <row r="369" spans="1:107">
      <c r="A369" s="24" t="s">
        <v>620</v>
      </c>
      <c r="B369" s="46">
        <v>62000</v>
      </c>
      <c r="C369" s="190">
        <f>(B369-$B$1132)/($B$1133-$B$1132)</f>
        <v>6.7207260970896271E-2</v>
      </c>
      <c r="D369" s="46">
        <v>7500</v>
      </c>
      <c r="E369" s="190">
        <f>(D369-$D$1132)/($D$1133-$D$1132)</f>
        <v>1.4970449113473405E-2</v>
      </c>
      <c r="F369" s="46" t="s">
        <v>53</v>
      </c>
      <c r="G369" s="192">
        <f>VLOOKUP(F369,'DATOS DE SOPORTE'!$Y$5:$Z$8,2,FALSE)</f>
        <v>2</v>
      </c>
      <c r="H369" s="190">
        <f>(G369-$G$1132)/($G$1133-$G$1132)</f>
        <v>0.33333333333333331</v>
      </c>
      <c r="I369" s="50">
        <v>3</v>
      </c>
      <c r="J369" s="200">
        <f t="shared" si="308"/>
        <v>3</v>
      </c>
      <c r="K369" s="190">
        <f>(J369-$J$1132)/($J$1133-$J$1132)</f>
        <v>0.6</v>
      </c>
      <c r="L369" s="193" t="str">
        <f t="shared" si="309"/>
        <v>SI</v>
      </c>
      <c r="M369" s="46" t="s">
        <v>192</v>
      </c>
      <c r="N369" s="192">
        <f t="shared" si="310"/>
        <v>2</v>
      </c>
      <c r="O369" s="190">
        <f>(N369-N$1132)/(N$1133-N$1132)</f>
        <v>1</v>
      </c>
      <c r="P369" s="46" t="s">
        <v>196</v>
      </c>
      <c r="Q369" s="192">
        <f t="shared" si="311"/>
        <v>1</v>
      </c>
      <c r="R369" s="190">
        <f>(Q369-Q$1132)/(Q$1133-Q$1132)</f>
        <v>0</v>
      </c>
      <c r="S369" s="46" t="s">
        <v>194</v>
      </c>
      <c r="T369" s="192">
        <f t="shared" si="312"/>
        <v>1</v>
      </c>
      <c r="U369" s="190">
        <f>(T369-T$1132)/(T$1133-T$1132)</f>
        <v>0</v>
      </c>
      <c r="V369" s="46" t="s">
        <v>212</v>
      </c>
      <c r="W369" s="194">
        <f>VLOOKUP(V369,'DATOS DE SOPORTE'!$S$5:$T$10,2,FALSE)</f>
        <v>3</v>
      </c>
      <c r="X369" s="201">
        <f>(W369-W$1132)/(W$1133-W$1132)</f>
        <v>0.4</v>
      </c>
      <c r="Y369" s="46" t="s">
        <v>188</v>
      </c>
      <c r="Z369" s="194">
        <f t="shared" si="313"/>
        <v>1</v>
      </c>
      <c r="AA369" s="201">
        <f>(Z369-Z$1132)/(Z$1133-Z$1132)</f>
        <v>0</v>
      </c>
      <c r="AB369" s="46" t="s">
        <v>188</v>
      </c>
      <c r="AC369" s="194">
        <f t="shared" si="314"/>
        <v>1</v>
      </c>
      <c r="AD369" s="201">
        <f>(AC369-AC$1132)/(AC$1133-AC$1132)</f>
        <v>0</v>
      </c>
      <c r="AE369" s="46" t="s">
        <v>136</v>
      </c>
      <c r="AF369" s="194">
        <f t="shared" si="315"/>
        <v>2</v>
      </c>
      <c r="AG369" s="201">
        <f>(AF369-AF$1132)/(AF$1133-AF$1132)</f>
        <v>1</v>
      </c>
      <c r="AH369" s="24" t="s">
        <v>67</v>
      </c>
      <c r="AI369" s="194">
        <f>VLOOKUP(AH369,'DATOS DE SOPORTE'!$V$5:$W$8,2,FALSE)</f>
        <v>1</v>
      </c>
      <c r="AJ369" s="201">
        <f>(AI369-AI$1132)/(AI$1133-AI$1132)</f>
        <v>0</v>
      </c>
      <c r="AK369" s="58" t="str">
        <f t="shared" si="307"/>
        <v>Muy malo</v>
      </c>
      <c r="AL369" s="196">
        <f>IFERROR(SQRT(($E369-$E$1136)^2+($C369-$C$1136)^2),0)</f>
        <v>0.13874503045765588</v>
      </c>
      <c r="AM369" s="197" t="str">
        <f>IF(AL369&lt;=SMALL($AL$3:$AL$1130,1),"MAS PARECIDO","NO")</f>
        <v>NO</v>
      </c>
      <c r="AN369" s="197" t="str">
        <f>IF(AL369&lt;=SMALL($AL$3:$AL$1130,5),"SIMILAR","NO")</f>
        <v>NO</v>
      </c>
      <c r="AO369" s="197" t="str">
        <f t="shared" si="316"/>
        <v>N/A</v>
      </c>
      <c r="AP369" s="197">
        <f t="shared" si="317"/>
        <v>0</v>
      </c>
      <c r="AQ369" s="198">
        <f t="shared" si="318"/>
        <v>0</v>
      </c>
      <c r="AR369" s="196">
        <f>IFERROR(SQRT(($E369-$E$1136)^2+($H369-$H$1136)^2),0)</f>
        <v>1.5000450013500406E-2</v>
      </c>
      <c r="AS369" s="197" t="str">
        <f>IF(AR369&lt;=SMALL(AR$3:AR$1130,1),"MAS PARECIDO","NO")</f>
        <v>NO</v>
      </c>
      <c r="AT369" s="197" t="str">
        <f>IF(AR369&lt;=SMALL(AR$3:AR$1130,5),"SIMILAR","NO")</f>
        <v>NO</v>
      </c>
      <c r="AU369" s="197" t="str">
        <f t="shared" si="319"/>
        <v>N/A</v>
      </c>
      <c r="AV369" s="197">
        <f t="shared" si="320"/>
        <v>0</v>
      </c>
      <c r="AW369" s="198">
        <f t="shared" si="321"/>
        <v>0</v>
      </c>
      <c r="AX369" s="199">
        <f>IFERROR(SQRT(($E369-$E$1136)^2+($K369-$K$1136)^2),0)</f>
        <v>0.40028116805641445</v>
      </c>
      <c r="AY369" s="197" t="str">
        <f>IF(AX369&lt;=SMALL(AX$3:AX$1130,1),"MAS PARECIDO","NO")</f>
        <v>NO</v>
      </c>
      <c r="AZ369" s="197" t="str">
        <f>IF(AX369&lt;=SMALL(AX$3:AX$1130,5),"SIMILAR","NO")</f>
        <v>NO</v>
      </c>
      <c r="BA369" s="197" t="str">
        <f t="shared" si="322"/>
        <v>N/A</v>
      </c>
      <c r="BB369" s="197">
        <f t="shared" si="323"/>
        <v>0</v>
      </c>
      <c r="BC369" s="198">
        <f t="shared" si="324"/>
        <v>0</v>
      </c>
      <c r="BD369" s="196">
        <f>IFERROR(SQRT(($E369-$E$1136)^2+($O369-$O$1136)^2),0)</f>
        <v>1.5000450013500406E-2</v>
      </c>
      <c r="BE369" s="197" t="str">
        <f>IF(BD369&lt;=SMALL(BD$3:BD$1130,1),"MAS PARECIDO","NO")</f>
        <v>NO</v>
      </c>
      <c r="BF369" s="197" t="str">
        <f>IF(BD369&lt;=SMALL(BD$3:BD$1130,5),"SIMILAR","NO")</f>
        <v>NO</v>
      </c>
      <c r="BG369" s="197" t="str">
        <f t="shared" si="325"/>
        <v>N/A</v>
      </c>
      <c r="BH369" s="197">
        <f t="shared" si="326"/>
        <v>0</v>
      </c>
      <c r="BI369" s="198">
        <f t="shared" si="327"/>
        <v>0</v>
      </c>
      <c r="BJ369" s="199">
        <f>IFERROR(SQRT(($E369-$E$1136)^2+($R369-$R$1136)^2),0)</f>
        <v>0.50022496289230467</v>
      </c>
      <c r="BK369" s="197" t="str">
        <f>IF(BJ369&lt;=SMALL(BJ$3:BJ$1130,1),"MAS PARECIDO","NO")</f>
        <v>NO</v>
      </c>
      <c r="BL369" s="197" t="str">
        <f>IF(BJ369&lt;=SMALL(BJ$3:BJ$1130,5),"SIMILAR","NO")</f>
        <v>NO</v>
      </c>
      <c r="BM369" s="197" t="str">
        <f t="shared" si="328"/>
        <v>N/A</v>
      </c>
      <c r="BN369" s="197">
        <f t="shared" si="329"/>
        <v>0</v>
      </c>
      <c r="BO369" s="198">
        <f t="shared" si="330"/>
        <v>0</v>
      </c>
      <c r="BP369" s="199">
        <f>IFERROR(SQRT(($E369-$E$1136)^2+($U369-$U$1136)^2),0)</f>
        <v>1.5000450013500406E-2</v>
      </c>
      <c r="BQ369" s="197" t="str">
        <f>IF(BP369&lt;=SMALL(BP$3:BP$1130,1),"MAS PARECIDO","NO")</f>
        <v>NO</v>
      </c>
      <c r="BR369" s="197" t="str">
        <f>IF(BP369&lt;=SMALL(BP$3:BP$1130,5),"SIMILAR","NO")</f>
        <v>NO</v>
      </c>
      <c r="BS369" s="197" t="str">
        <f t="shared" si="331"/>
        <v>N/A</v>
      </c>
      <c r="BT369" s="197">
        <f t="shared" si="332"/>
        <v>0</v>
      </c>
      <c r="BU369" s="198">
        <f t="shared" si="333"/>
        <v>0</v>
      </c>
      <c r="BV369" s="199">
        <f>IFERROR(SQRT(($E369-$E$1136)^2+($X369-$X$1136)^2),0)</f>
        <v>0.4002811680564145</v>
      </c>
      <c r="BW369" s="197" t="str">
        <f>IF(BV369&lt;=SMALL(BV$3:BV$1130,1),"MAS PARECIDO","NO")</f>
        <v>NO</v>
      </c>
      <c r="BX369" s="197" t="str">
        <f>IF(BV369&lt;=SMALL(BV$3:BV$1130,5),"SIMILAR","NO")</f>
        <v>NO</v>
      </c>
      <c r="BY369" s="197" t="str">
        <f t="shared" si="334"/>
        <v>N/A</v>
      </c>
      <c r="BZ369" s="197">
        <f t="shared" si="335"/>
        <v>0</v>
      </c>
      <c r="CA369" s="198">
        <f t="shared" si="336"/>
        <v>0</v>
      </c>
      <c r="CB369" s="199">
        <f>IFERROR(SQRT(($E369-$E$1136)^2+($AA369-$AA$1136)^2),0)</f>
        <v>1.5000450013500406E-2</v>
      </c>
      <c r="CC369" s="197" t="str">
        <f>IF(CB369&lt;=SMALL(CB$3:CB$1130,1),"MAS PARECIDO","NO")</f>
        <v>NO</v>
      </c>
      <c r="CD369" s="197" t="str">
        <f>IF(CB369&lt;=SMALL(CB$3:CB$1130,5),"SIMILAR","NO")</f>
        <v>NO</v>
      </c>
      <c r="CE369" s="197" t="str">
        <f t="shared" si="337"/>
        <v>N/A</v>
      </c>
      <c r="CF369" s="197">
        <f t="shared" si="338"/>
        <v>0</v>
      </c>
      <c r="CG369" s="198">
        <f t="shared" si="339"/>
        <v>0</v>
      </c>
      <c r="CH369" s="199">
        <f>IFERROR(SQRT(($E369-$E$1136)^2+($AD369-$AD$1136)^2),0)</f>
        <v>1.0001125004221312</v>
      </c>
      <c r="CI369" s="197" t="str">
        <f>IF(CH369&lt;=SMALL(CH$3:CH$1130,1),"MAS PARECIDO","NO")</f>
        <v>NO</v>
      </c>
      <c r="CJ369" s="197" t="str">
        <f>IF(CH369&lt;=SMALL(CH$3:CH$1130,5),"SIMILAR","NO")</f>
        <v>NO</v>
      </c>
      <c r="CK369" s="197" t="str">
        <f t="shared" si="340"/>
        <v>N/A</v>
      </c>
      <c r="CL369" s="197">
        <f t="shared" si="341"/>
        <v>0</v>
      </c>
      <c r="CM369" s="198">
        <f t="shared" si="342"/>
        <v>0</v>
      </c>
      <c r="CN369" s="199">
        <f>IFERROR(SQRT(($E369-$E$1136)^2+($AG369-$AG$1136)^2),0)</f>
        <v>1.5000450013500406E-2</v>
      </c>
      <c r="CO369" s="197" t="str">
        <f>IF(CN369&lt;=SMALL(CN$3:CN$1130,1),"MAS PARECIDO","NO")</f>
        <v>NO</v>
      </c>
      <c r="CP369" s="197" t="str">
        <f>IF(CN369&lt;=SMALL(CN$3:CN$1130,5),"SIMILAR","NO")</f>
        <v>NO</v>
      </c>
      <c r="CQ369" s="197" t="str">
        <f t="shared" si="343"/>
        <v>N/A</v>
      </c>
      <c r="CR369" s="197">
        <f t="shared" si="344"/>
        <v>0</v>
      </c>
      <c r="CS369" s="198">
        <f t="shared" si="345"/>
        <v>0</v>
      </c>
      <c r="CT369" s="199">
        <f>IFERROR(SQRT(($E369-$E$1136)^2+($AJ369-$AJ$1136)^2),0)</f>
        <v>1.5000450013500406E-2</v>
      </c>
      <c r="CU369" s="197" t="str">
        <f>IF(CT369&lt;=SMALL(CT$3:CT$1130,1),"MAS PARECIDO","NO")</f>
        <v>NO</v>
      </c>
      <c r="CV369" s="197" t="str">
        <f>IF(CT369&lt;=SMALL(CT$3:CT$1130,5),"SIMILAR","NO")</f>
        <v>NO</v>
      </c>
      <c r="CW369" s="197" t="str">
        <f t="shared" si="346"/>
        <v>N/A</v>
      </c>
      <c r="CX369" s="197">
        <f t="shared" si="347"/>
        <v>0</v>
      </c>
      <c r="CY369" s="198">
        <f t="shared" si="348"/>
        <v>0</v>
      </c>
      <c r="CZ369" s="2" t="s">
        <v>1968</v>
      </c>
      <c r="DA369" s="2" t="s">
        <v>1969</v>
      </c>
      <c r="DB369" s="2">
        <v>9</v>
      </c>
      <c r="DC369" s="2" t="s">
        <v>319</v>
      </c>
    </row>
    <row r="370" spans="1:107">
      <c r="A370" s="24" t="s">
        <v>621</v>
      </c>
      <c r="B370" s="46">
        <v>17000</v>
      </c>
      <c r="C370" s="190">
        <f>(B370-$B$1132)/($B$1133-$B$1132)</f>
        <v>1.4606166664743804E-2</v>
      </c>
      <c r="D370" s="46">
        <v>4500</v>
      </c>
      <c r="E370" s="190">
        <f>(D370-$D$1132)/($D$1133-$D$1132)</f>
        <v>8.9702691080732425E-3</v>
      </c>
      <c r="F370" s="46" t="s">
        <v>53</v>
      </c>
      <c r="G370" s="192">
        <f>VLOOKUP(F370,'DATOS DE SOPORTE'!$Y$5:$Z$8,2,FALSE)</f>
        <v>2</v>
      </c>
      <c r="H370" s="190">
        <f>(G370-$G$1132)/($G$1133-$G$1132)</f>
        <v>0.33333333333333331</v>
      </c>
      <c r="I370" s="50">
        <v>2</v>
      </c>
      <c r="J370" s="200">
        <f t="shared" si="308"/>
        <v>2</v>
      </c>
      <c r="K370" s="190">
        <f>(J370-$J$1132)/($J$1133-$J$1132)</f>
        <v>0.4</v>
      </c>
      <c r="L370" s="193" t="str">
        <f t="shared" si="309"/>
        <v>SI</v>
      </c>
      <c r="M370" s="46" t="s">
        <v>192</v>
      </c>
      <c r="N370" s="192">
        <f t="shared" si="310"/>
        <v>2</v>
      </c>
      <c r="O370" s="190">
        <f>(N370-N$1132)/(N$1133-N$1132)</f>
        <v>1</v>
      </c>
      <c r="P370" s="46" t="s">
        <v>193</v>
      </c>
      <c r="Q370" s="192">
        <f t="shared" si="311"/>
        <v>2</v>
      </c>
      <c r="R370" s="190">
        <f>(Q370-Q$1132)/(Q$1133-Q$1132)</f>
        <v>0.5</v>
      </c>
      <c r="S370" s="46" t="s">
        <v>60</v>
      </c>
      <c r="T370" s="192">
        <f t="shared" si="312"/>
        <v>2</v>
      </c>
      <c r="U370" s="190">
        <f>(T370-T$1132)/(T$1133-T$1132)</f>
        <v>1</v>
      </c>
      <c r="V370" s="46" t="s">
        <v>198</v>
      </c>
      <c r="W370" s="194">
        <f>VLOOKUP(V370,'DATOS DE SOPORTE'!$S$5:$T$10,2,FALSE)</f>
        <v>4</v>
      </c>
      <c r="X370" s="201">
        <f>(W370-W$1132)/(W$1133-W$1132)</f>
        <v>0.6</v>
      </c>
      <c r="Y370" s="46" t="s">
        <v>136</v>
      </c>
      <c r="Z370" s="194">
        <f t="shared" si="313"/>
        <v>2</v>
      </c>
      <c r="AA370" s="201">
        <f>(Z370-Z$1132)/(Z$1133-Z$1132)</f>
        <v>1</v>
      </c>
      <c r="AB370" s="46" t="s">
        <v>188</v>
      </c>
      <c r="AC370" s="194">
        <f t="shared" si="314"/>
        <v>1</v>
      </c>
      <c r="AD370" s="201">
        <f>(AC370-AC$1132)/(AC$1133-AC$1132)</f>
        <v>0</v>
      </c>
      <c r="AE370" s="46" t="s">
        <v>188</v>
      </c>
      <c r="AF370" s="194">
        <f t="shared" si="315"/>
        <v>1</v>
      </c>
      <c r="AG370" s="201">
        <f>(AF370-AF$1132)/(AF$1133-AF$1132)</f>
        <v>0</v>
      </c>
      <c r="AH370" s="24" t="s">
        <v>199</v>
      </c>
      <c r="AI370" s="194">
        <f>VLOOKUP(AH370,'DATOS DE SOPORTE'!$V$5:$W$8,2,FALSE)</f>
        <v>2</v>
      </c>
      <c r="AJ370" s="201">
        <f>(AI370-AI$1132)/(AI$1133-AI$1132)</f>
        <v>0.33333333333333331</v>
      </c>
      <c r="AK370" s="58" t="str">
        <f t="shared" si="307"/>
        <v>Bueno</v>
      </c>
      <c r="AL370" s="196">
        <f>IFERROR(SQRT(($E370-$E$1136)^2+($C370-$C$1136)^2),0)</f>
        <v>0.19074530878013754</v>
      </c>
      <c r="AM370" s="197" t="str">
        <f>IF(AL370&lt;=SMALL($AL$3:$AL$1130,1),"MAS PARECIDO","NO")</f>
        <v>NO</v>
      </c>
      <c r="AN370" s="197" t="str">
        <f>IF(AL370&lt;=SMALL($AL$3:$AL$1130,5),"SIMILAR","NO")</f>
        <v>NO</v>
      </c>
      <c r="AO370" s="197" t="str">
        <f t="shared" si="316"/>
        <v>N/A</v>
      </c>
      <c r="AP370" s="197">
        <f t="shared" si="317"/>
        <v>0</v>
      </c>
      <c r="AQ370" s="198">
        <f t="shared" si="318"/>
        <v>0</v>
      </c>
      <c r="AR370" s="196">
        <f>IFERROR(SQRT(($E370-$E$1136)^2+($H370-$H$1136)^2),0)</f>
        <v>9.0002700081002439E-3</v>
      </c>
      <c r="AS370" s="197" t="str">
        <f>IF(AR370&lt;=SMALL(AR$3:AR$1130,1),"MAS PARECIDO","NO")</f>
        <v>NO</v>
      </c>
      <c r="AT370" s="197" t="str">
        <f>IF(AR370&lt;=SMALL(AR$3:AR$1130,5),"SIMILAR","NO")</f>
        <v>NO</v>
      </c>
      <c r="AU370" s="197" t="str">
        <f t="shared" si="319"/>
        <v>N/A</v>
      </c>
      <c r="AV370" s="197">
        <f t="shared" si="320"/>
        <v>0</v>
      </c>
      <c r="AW370" s="198">
        <f t="shared" si="321"/>
        <v>0</v>
      </c>
      <c r="AX370" s="199">
        <f>IFERROR(SQRT(($E370-$E$1136)^2+($K370-$K$1136)^2),0)</f>
        <v>0.20020240972630354</v>
      </c>
      <c r="AY370" s="197" t="str">
        <f>IF(AX370&lt;=SMALL(AX$3:AX$1130,1),"MAS PARECIDO","NO")</f>
        <v>NO</v>
      </c>
      <c r="AZ370" s="197" t="str">
        <f>IF(AX370&lt;=SMALL(AX$3:AX$1130,5),"SIMILAR","NO")</f>
        <v>NO</v>
      </c>
      <c r="BA370" s="197" t="str">
        <f t="shared" si="322"/>
        <v>N/A</v>
      </c>
      <c r="BB370" s="197">
        <f t="shared" si="323"/>
        <v>0</v>
      </c>
      <c r="BC370" s="198">
        <f t="shared" si="324"/>
        <v>0</v>
      </c>
      <c r="BD370" s="196">
        <f>IFERROR(SQRT(($E370-$E$1136)^2+($O370-$O$1136)^2),0)</f>
        <v>9.0002700081002439E-3</v>
      </c>
      <c r="BE370" s="197" t="str">
        <f>IF(BD370&lt;=SMALL(BD$3:BD$1130,1),"MAS PARECIDO","NO")</f>
        <v>NO</v>
      </c>
      <c r="BF370" s="197" t="str">
        <f>IF(BD370&lt;=SMALL(BD$3:BD$1130,5),"SIMILAR","NO")</f>
        <v>NO</v>
      </c>
      <c r="BG370" s="197" t="str">
        <f t="shared" si="325"/>
        <v>N/A</v>
      </c>
      <c r="BH370" s="197">
        <f t="shared" si="326"/>
        <v>0</v>
      </c>
      <c r="BI370" s="198">
        <f t="shared" si="327"/>
        <v>0</v>
      </c>
      <c r="BJ370" s="199">
        <f>IFERROR(SQRT(($E370-$E$1136)^2+($R370-$R$1136)^2),0)</f>
        <v>9.0002700081002439E-3</v>
      </c>
      <c r="BK370" s="197" t="str">
        <f>IF(BJ370&lt;=SMALL(BJ$3:BJ$1130,1),"MAS PARECIDO","NO")</f>
        <v>NO</v>
      </c>
      <c r="BL370" s="197" t="str">
        <f>IF(BJ370&lt;=SMALL(BJ$3:BJ$1130,5),"SIMILAR","NO")</f>
        <v>NO</v>
      </c>
      <c r="BM370" s="197" t="str">
        <f t="shared" si="328"/>
        <v>N/A</v>
      </c>
      <c r="BN370" s="197">
        <f t="shared" si="329"/>
        <v>0</v>
      </c>
      <c r="BO370" s="198">
        <f t="shared" si="330"/>
        <v>0</v>
      </c>
      <c r="BP370" s="199">
        <f>IFERROR(SQRT(($E370-$E$1136)^2+($U370-$U$1136)^2),0)</f>
        <v>1.0000405016099192</v>
      </c>
      <c r="BQ370" s="197" t="str">
        <f>IF(BP370&lt;=SMALL(BP$3:BP$1130,1),"MAS PARECIDO","NO")</f>
        <v>NO</v>
      </c>
      <c r="BR370" s="197" t="str">
        <f>IF(BP370&lt;=SMALL(BP$3:BP$1130,5),"SIMILAR","NO")</f>
        <v>NO</v>
      </c>
      <c r="BS370" s="197" t="str">
        <f t="shared" si="331"/>
        <v>N/A</v>
      </c>
      <c r="BT370" s="197">
        <f t="shared" si="332"/>
        <v>0</v>
      </c>
      <c r="BU370" s="198">
        <f t="shared" si="333"/>
        <v>0</v>
      </c>
      <c r="BV370" s="199">
        <f>IFERROR(SQRT(($E370-$E$1136)^2+($X370-$X$1136)^2),0)</f>
        <v>0.60006750025327882</v>
      </c>
      <c r="BW370" s="197" t="str">
        <f>IF(BV370&lt;=SMALL(BV$3:BV$1130,1),"MAS PARECIDO","NO")</f>
        <v>NO</v>
      </c>
      <c r="BX370" s="197" t="str">
        <f>IF(BV370&lt;=SMALL(BV$3:BV$1130,5),"SIMILAR","NO")</f>
        <v>NO</v>
      </c>
      <c r="BY370" s="197" t="str">
        <f t="shared" si="334"/>
        <v>N/A</v>
      </c>
      <c r="BZ370" s="197">
        <f t="shared" si="335"/>
        <v>0</v>
      </c>
      <c r="CA370" s="198">
        <f t="shared" si="336"/>
        <v>0</v>
      </c>
      <c r="CB370" s="199">
        <f>IFERROR(SQRT(($E370-$E$1136)^2+($AA370-$AA$1136)^2),0)</f>
        <v>1.0000405016099192</v>
      </c>
      <c r="CC370" s="197" t="str">
        <f>IF(CB370&lt;=SMALL(CB$3:CB$1130,1),"MAS PARECIDO","NO")</f>
        <v>NO</v>
      </c>
      <c r="CD370" s="197" t="str">
        <f>IF(CB370&lt;=SMALL(CB$3:CB$1130,5),"SIMILAR","NO")</f>
        <v>NO</v>
      </c>
      <c r="CE370" s="197" t="str">
        <f t="shared" si="337"/>
        <v>N/A</v>
      </c>
      <c r="CF370" s="197">
        <f t="shared" si="338"/>
        <v>0</v>
      </c>
      <c r="CG370" s="198">
        <f t="shared" si="339"/>
        <v>0</v>
      </c>
      <c r="CH370" s="199">
        <f>IFERROR(SQRT(($E370-$E$1136)^2+($AD370-$AD$1136)^2),0)</f>
        <v>1.0000405016099192</v>
      </c>
      <c r="CI370" s="197" t="str">
        <f>IF(CH370&lt;=SMALL(CH$3:CH$1130,1),"MAS PARECIDO","NO")</f>
        <v>NO</v>
      </c>
      <c r="CJ370" s="197" t="str">
        <f>IF(CH370&lt;=SMALL(CH$3:CH$1130,5),"SIMILAR","NO")</f>
        <v>NO</v>
      </c>
      <c r="CK370" s="197" t="str">
        <f t="shared" si="340"/>
        <v>N/A</v>
      </c>
      <c r="CL370" s="197">
        <f t="shared" si="341"/>
        <v>0</v>
      </c>
      <c r="CM370" s="198">
        <f t="shared" si="342"/>
        <v>0</v>
      </c>
      <c r="CN370" s="199">
        <f>IFERROR(SQRT(($E370-$E$1136)^2+($AG370-$AG$1136)^2),0)</f>
        <v>1.0000405016099192</v>
      </c>
      <c r="CO370" s="197" t="str">
        <f>IF(CN370&lt;=SMALL(CN$3:CN$1130,1),"MAS PARECIDO","NO")</f>
        <v>NO</v>
      </c>
      <c r="CP370" s="197" t="str">
        <f>IF(CN370&lt;=SMALL(CN$3:CN$1130,5),"SIMILAR","NO")</f>
        <v>NO</v>
      </c>
      <c r="CQ370" s="197" t="str">
        <f t="shared" si="343"/>
        <v>N/A</v>
      </c>
      <c r="CR370" s="197">
        <f t="shared" si="344"/>
        <v>0</v>
      </c>
      <c r="CS370" s="198">
        <f t="shared" si="345"/>
        <v>0</v>
      </c>
      <c r="CT370" s="199">
        <f>IFERROR(SQRT(($E370-$E$1136)^2+($AJ370-$AJ$1136)^2),0)</f>
        <v>0.33345481848569802</v>
      </c>
      <c r="CU370" s="197" t="str">
        <f>IF(CT370&lt;=SMALL(CT$3:CT$1130,1),"MAS PARECIDO","NO")</f>
        <v>NO</v>
      </c>
      <c r="CV370" s="197" t="str">
        <f>IF(CT370&lt;=SMALL(CT$3:CT$1130,5),"SIMILAR","NO")</f>
        <v>NO</v>
      </c>
      <c r="CW370" s="197" t="str">
        <f t="shared" si="346"/>
        <v>N/A</v>
      </c>
      <c r="CX370" s="197">
        <f t="shared" si="347"/>
        <v>0</v>
      </c>
      <c r="CY370" s="198">
        <f t="shared" si="348"/>
        <v>0</v>
      </c>
      <c r="CZ370" s="2" t="s">
        <v>1970</v>
      </c>
      <c r="DA370" s="2" t="s">
        <v>1971</v>
      </c>
      <c r="DB370" s="2">
        <v>0</v>
      </c>
      <c r="DC370" s="2" t="s">
        <v>189</v>
      </c>
    </row>
    <row r="371" spans="1:107">
      <c r="A371" s="24" t="s">
        <v>622</v>
      </c>
      <c r="B371" s="46">
        <v>37899</v>
      </c>
      <c r="C371" s="190">
        <f>(B371-$B$1132)/($B$1133-$B$1132)</f>
        <v>3.9035283773727815E-2</v>
      </c>
      <c r="D371" s="46">
        <v>2800</v>
      </c>
      <c r="E371" s="190">
        <f>(D371-$D$1132)/($D$1133-$D$1132)</f>
        <v>5.5701671050131501E-3</v>
      </c>
      <c r="F371" s="46" t="s">
        <v>53</v>
      </c>
      <c r="G371" s="192">
        <f>VLOOKUP(F371,'DATOS DE SOPORTE'!$Y$5:$Z$8,2,FALSE)</f>
        <v>2</v>
      </c>
      <c r="H371" s="190">
        <f>(G371-$G$1132)/($G$1133-$G$1132)</f>
        <v>0.33333333333333331</v>
      </c>
      <c r="I371" s="50">
        <v>2</v>
      </c>
      <c r="J371" s="200">
        <f t="shared" si="308"/>
        <v>2</v>
      </c>
      <c r="K371" s="190">
        <f>(J371-$J$1132)/($J$1133-$J$1132)</f>
        <v>0.4</v>
      </c>
      <c r="L371" s="193" t="str">
        <f t="shared" si="309"/>
        <v>SI</v>
      </c>
      <c r="M371" s="46" t="s">
        <v>192</v>
      </c>
      <c r="N371" s="192">
        <f t="shared" si="310"/>
        <v>2</v>
      </c>
      <c r="O371" s="190">
        <f>(N371-N$1132)/(N$1133-N$1132)</f>
        <v>1</v>
      </c>
      <c r="P371" s="46" t="s">
        <v>58</v>
      </c>
      <c r="Q371" s="192">
        <f t="shared" si="311"/>
        <v>3</v>
      </c>
      <c r="R371" s="190">
        <f>(Q371-Q$1132)/(Q$1133-Q$1132)</f>
        <v>1</v>
      </c>
      <c r="S371" s="46" t="s">
        <v>194</v>
      </c>
      <c r="T371" s="192">
        <f t="shared" si="312"/>
        <v>1</v>
      </c>
      <c r="U371" s="190">
        <f>(T371-T$1132)/(T$1133-T$1132)</f>
        <v>0</v>
      </c>
      <c r="V371" s="46" t="s">
        <v>212</v>
      </c>
      <c r="W371" s="194">
        <f>VLOOKUP(V371,'DATOS DE SOPORTE'!$S$5:$T$10,2,FALSE)</f>
        <v>3</v>
      </c>
      <c r="X371" s="201">
        <f>(W371-W$1132)/(W$1133-W$1132)</f>
        <v>0.4</v>
      </c>
      <c r="Y371" s="46" t="s">
        <v>188</v>
      </c>
      <c r="Z371" s="194">
        <f t="shared" si="313"/>
        <v>1</v>
      </c>
      <c r="AA371" s="201">
        <f>(Z371-Z$1132)/(Z$1133-Z$1132)</f>
        <v>0</v>
      </c>
      <c r="AB371" s="46" t="s">
        <v>188</v>
      </c>
      <c r="AC371" s="194">
        <f t="shared" si="314"/>
        <v>1</v>
      </c>
      <c r="AD371" s="201">
        <f>(AC371-AC$1132)/(AC$1133-AC$1132)</f>
        <v>0</v>
      </c>
      <c r="AE371" s="46" t="s">
        <v>136</v>
      </c>
      <c r="AF371" s="194">
        <f t="shared" si="315"/>
        <v>2</v>
      </c>
      <c r="AG371" s="201">
        <f>(AF371-AF$1132)/(AF$1133-AF$1132)</f>
        <v>1</v>
      </c>
      <c r="AH371" s="24" t="s">
        <v>67</v>
      </c>
      <c r="AI371" s="194">
        <f>VLOOKUP(AH371,'DATOS DE SOPORTE'!$V$5:$W$8,2,FALSE)</f>
        <v>1</v>
      </c>
      <c r="AJ371" s="201">
        <f>(AI371-AI$1132)/(AI$1133-AI$1132)</f>
        <v>0</v>
      </c>
      <c r="AK371" s="58" t="str">
        <f t="shared" si="307"/>
        <v>Muy malo</v>
      </c>
      <c r="AL371" s="196">
        <f>IFERROR(SQRT(($E371-$E$1136)^2+($C371-$C$1136)^2),0)</f>
        <v>0.16619811329238621</v>
      </c>
      <c r="AM371" s="197" t="str">
        <f>IF(AL371&lt;=SMALL($AL$3:$AL$1130,1),"MAS PARECIDO","NO")</f>
        <v>NO</v>
      </c>
      <c r="AN371" s="197" t="str">
        <f>IF(AL371&lt;=SMALL($AL$3:$AL$1130,5),"SIMILAR","NO")</f>
        <v>NO</v>
      </c>
      <c r="AO371" s="197" t="str">
        <f t="shared" si="316"/>
        <v>N/A</v>
      </c>
      <c r="AP371" s="197">
        <f t="shared" si="317"/>
        <v>0</v>
      </c>
      <c r="AQ371" s="198">
        <f t="shared" si="318"/>
        <v>0</v>
      </c>
      <c r="AR371" s="196">
        <f>IFERROR(SQRT(($E371-$E$1136)^2+($H371-$H$1136)^2),0)</f>
        <v>5.6001680050401506E-3</v>
      </c>
      <c r="AS371" s="197" t="str">
        <f>IF(AR371&lt;=SMALL(AR$3:AR$1130,1),"MAS PARECIDO","NO")</f>
        <v>NO</v>
      </c>
      <c r="AT371" s="197" t="str">
        <f>IF(AR371&lt;=SMALL(AR$3:AR$1130,5),"SIMILAR","NO")</f>
        <v>NO</v>
      </c>
      <c r="AU371" s="197" t="str">
        <f t="shared" si="319"/>
        <v>N/A</v>
      </c>
      <c r="AV371" s="197">
        <f t="shared" si="320"/>
        <v>0</v>
      </c>
      <c r="AW371" s="198">
        <f t="shared" si="321"/>
        <v>0</v>
      </c>
      <c r="AX371" s="199">
        <f>IFERROR(SQRT(($E371-$E$1136)^2+($K371-$K$1136)^2),0)</f>
        <v>0.20007838934198938</v>
      </c>
      <c r="AY371" s="197" t="str">
        <f>IF(AX371&lt;=SMALL(AX$3:AX$1130,1),"MAS PARECIDO","NO")</f>
        <v>NO</v>
      </c>
      <c r="AZ371" s="197" t="str">
        <f>IF(AX371&lt;=SMALL(AX$3:AX$1130,5),"SIMILAR","NO")</f>
        <v>NO</v>
      </c>
      <c r="BA371" s="197" t="str">
        <f t="shared" si="322"/>
        <v>N/A</v>
      </c>
      <c r="BB371" s="197">
        <f t="shared" si="323"/>
        <v>0</v>
      </c>
      <c r="BC371" s="198">
        <f t="shared" si="324"/>
        <v>0</v>
      </c>
      <c r="BD371" s="196">
        <f>IFERROR(SQRT(($E371-$E$1136)^2+($O371-$O$1136)^2),0)</f>
        <v>5.6001680050401506E-3</v>
      </c>
      <c r="BE371" s="197" t="str">
        <f>IF(BD371&lt;=SMALL(BD$3:BD$1130,1),"MAS PARECIDO","NO")</f>
        <v>NO</v>
      </c>
      <c r="BF371" s="197" t="str">
        <f>IF(BD371&lt;=SMALL(BD$3:BD$1130,5),"SIMILAR","NO")</f>
        <v>NO</v>
      </c>
      <c r="BG371" s="197" t="str">
        <f t="shared" si="325"/>
        <v>N/A</v>
      </c>
      <c r="BH371" s="197">
        <f t="shared" si="326"/>
        <v>0</v>
      </c>
      <c r="BI371" s="198">
        <f t="shared" si="327"/>
        <v>0</v>
      </c>
      <c r="BJ371" s="199">
        <f>IFERROR(SQRT(($E371-$E$1136)^2+($R371-$R$1136)^2),0)</f>
        <v>0.50003136089817879</v>
      </c>
      <c r="BK371" s="197" t="str">
        <f>IF(BJ371&lt;=SMALL(BJ$3:BJ$1130,1),"MAS PARECIDO","NO")</f>
        <v>NO</v>
      </c>
      <c r="BL371" s="197" t="str">
        <f>IF(BJ371&lt;=SMALL(BJ$3:BJ$1130,5),"SIMILAR","NO")</f>
        <v>NO</v>
      </c>
      <c r="BM371" s="197" t="str">
        <f t="shared" si="328"/>
        <v>N/A</v>
      </c>
      <c r="BN371" s="197">
        <f t="shared" si="329"/>
        <v>0</v>
      </c>
      <c r="BO371" s="198">
        <f t="shared" si="330"/>
        <v>0</v>
      </c>
      <c r="BP371" s="199">
        <f>IFERROR(SQRT(($E371-$E$1136)^2+($U371-$U$1136)^2),0)</f>
        <v>5.6001680050401506E-3</v>
      </c>
      <c r="BQ371" s="197" t="str">
        <f>IF(BP371&lt;=SMALL(BP$3:BP$1130,1),"MAS PARECIDO","NO")</f>
        <v>NO</v>
      </c>
      <c r="BR371" s="197" t="str">
        <f>IF(BP371&lt;=SMALL(BP$3:BP$1130,5),"SIMILAR","NO")</f>
        <v>NO</v>
      </c>
      <c r="BS371" s="197" t="str">
        <f t="shared" si="331"/>
        <v>N/A</v>
      </c>
      <c r="BT371" s="197">
        <f t="shared" si="332"/>
        <v>0</v>
      </c>
      <c r="BU371" s="198">
        <f t="shared" si="333"/>
        <v>0</v>
      </c>
      <c r="BV371" s="199">
        <f>IFERROR(SQRT(($E371-$E$1136)^2+($X371-$X$1136)^2),0)</f>
        <v>0.40003920043126362</v>
      </c>
      <c r="BW371" s="197" t="str">
        <f>IF(BV371&lt;=SMALL(BV$3:BV$1130,1),"MAS PARECIDO","NO")</f>
        <v>NO</v>
      </c>
      <c r="BX371" s="197" t="str">
        <f>IF(BV371&lt;=SMALL(BV$3:BV$1130,5),"SIMILAR","NO")</f>
        <v>NO</v>
      </c>
      <c r="BY371" s="197" t="str">
        <f t="shared" si="334"/>
        <v>N/A</v>
      </c>
      <c r="BZ371" s="197">
        <f t="shared" si="335"/>
        <v>0</v>
      </c>
      <c r="CA371" s="198">
        <f t="shared" si="336"/>
        <v>0</v>
      </c>
      <c r="CB371" s="199">
        <f>IFERROR(SQRT(($E371-$E$1136)^2+($AA371-$AA$1136)^2),0)</f>
        <v>5.6001680050401506E-3</v>
      </c>
      <c r="CC371" s="197" t="str">
        <f>IF(CB371&lt;=SMALL(CB$3:CB$1130,1),"MAS PARECIDO","NO")</f>
        <v>NO</v>
      </c>
      <c r="CD371" s="197" t="str">
        <f>IF(CB371&lt;=SMALL(CB$3:CB$1130,5),"SIMILAR","NO")</f>
        <v>NO</v>
      </c>
      <c r="CE371" s="197" t="str">
        <f t="shared" si="337"/>
        <v>N/A</v>
      </c>
      <c r="CF371" s="197">
        <f t="shared" si="338"/>
        <v>0</v>
      </c>
      <c r="CG371" s="198">
        <f t="shared" si="339"/>
        <v>0</v>
      </c>
      <c r="CH371" s="199">
        <f>IFERROR(SQRT(($E371-$E$1136)^2+($AD371-$AD$1136)^2),0)</f>
        <v>1.0000156808178984</v>
      </c>
      <c r="CI371" s="197" t="str">
        <f>IF(CH371&lt;=SMALL(CH$3:CH$1130,1),"MAS PARECIDO","NO")</f>
        <v>NO</v>
      </c>
      <c r="CJ371" s="197" t="str">
        <f>IF(CH371&lt;=SMALL(CH$3:CH$1130,5),"SIMILAR","NO")</f>
        <v>NO</v>
      </c>
      <c r="CK371" s="197" t="str">
        <f t="shared" si="340"/>
        <v>N/A</v>
      </c>
      <c r="CL371" s="197">
        <f t="shared" si="341"/>
        <v>0</v>
      </c>
      <c r="CM371" s="198">
        <f t="shared" si="342"/>
        <v>0</v>
      </c>
      <c r="CN371" s="199">
        <f>IFERROR(SQRT(($E371-$E$1136)^2+($AG371-$AG$1136)^2),0)</f>
        <v>5.6001680050401506E-3</v>
      </c>
      <c r="CO371" s="197" t="str">
        <f>IF(CN371&lt;=SMALL(CN$3:CN$1130,1),"MAS PARECIDO","NO")</f>
        <v>NO</v>
      </c>
      <c r="CP371" s="197" t="str">
        <f>IF(CN371&lt;=SMALL(CN$3:CN$1130,5),"SIMILAR","NO")</f>
        <v>NO</v>
      </c>
      <c r="CQ371" s="197" t="str">
        <f t="shared" si="343"/>
        <v>N/A</v>
      </c>
      <c r="CR371" s="197">
        <f t="shared" si="344"/>
        <v>0</v>
      </c>
      <c r="CS371" s="198">
        <f t="shared" si="345"/>
        <v>0</v>
      </c>
      <c r="CT371" s="199">
        <f>IFERROR(SQRT(($E371-$E$1136)^2+($AJ371-$AJ$1136)^2),0)</f>
        <v>5.6001680050401506E-3</v>
      </c>
      <c r="CU371" s="197" t="str">
        <f>IF(CT371&lt;=SMALL(CT$3:CT$1130,1),"MAS PARECIDO","NO")</f>
        <v>NO</v>
      </c>
      <c r="CV371" s="197" t="str">
        <f>IF(CT371&lt;=SMALL(CT$3:CT$1130,5),"SIMILAR","NO")</f>
        <v>NO</v>
      </c>
      <c r="CW371" s="197" t="str">
        <f t="shared" si="346"/>
        <v>N/A</v>
      </c>
      <c r="CX371" s="197">
        <f t="shared" si="347"/>
        <v>0</v>
      </c>
      <c r="CY371" s="198">
        <f t="shared" si="348"/>
        <v>0</v>
      </c>
      <c r="CZ371" s="2" t="s">
        <v>1972</v>
      </c>
      <c r="DA371" s="2" t="s">
        <v>1973</v>
      </c>
      <c r="DB371" s="2">
        <v>8</v>
      </c>
      <c r="DC371" s="2" t="s">
        <v>319</v>
      </c>
    </row>
    <row r="372" spans="1:107">
      <c r="A372" s="24" t="s">
        <v>623</v>
      </c>
      <c r="B372" s="46">
        <v>165500</v>
      </c>
      <c r="C372" s="190">
        <f>(B372-$B$1132)/($B$1133-$B$1132)</f>
        <v>0.18818977787504695</v>
      </c>
      <c r="D372" s="46">
        <v>25000</v>
      </c>
      <c r="E372" s="190">
        <f>(D372-$D$1132)/($D$1133-$D$1132)</f>
        <v>4.9971499144974348E-2</v>
      </c>
      <c r="F372" s="46" t="s">
        <v>203</v>
      </c>
      <c r="G372" s="192">
        <f>VLOOKUP(F372,'DATOS DE SOPORTE'!$Y$5:$Z$8,2,FALSE)</f>
        <v>3</v>
      </c>
      <c r="H372" s="190">
        <f>(G372-$G$1132)/($G$1133-$G$1132)</f>
        <v>0.66666666666666663</v>
      </c>
      <c r="I372" s="50"/>
      <c r="J372" s="200">
        <f t="shared" si="308"/>
        <v>0</v>
      </c>
      <c r="K372" s="190">
        <f>(J372-$J$1132)/($J$1133-$J$1132)</f>
        <v>0</v>
      </c>
      <c r="L372" s="193" t="str">
        <f t="shared" si="309"/>
        <v>NO</v>
      </c>
      <c r="M372" s="46" t="s">
        <v>56</v>
      </c>
      <c r="N372" s="192">
        <f t="shared" si="310"/>
        <v>1</v>
      </c>
      <c r="O372" s="190">
        <f>(N372-N$1132)/(N$1133-N$1132)</f>
        <v>0</v>
      </c>
      <c r="P372" s="46" t="s">
        <v>58</v>
      </c>
      <c r="Q372" s="192">
        <f t="shared" si="311"/>
        <v>3</v>
      </c>
      <c r="R372" s="190">
        <f>(Q372-Q$1132)/(Q$1133-Q$1132)</f>
        <v>1</v>
      </c>
      <c r="S372" s="46"/>
      <c r="T372" s="192">
        <f t="shared" si="312"/>
        <v>2</v>
      </c>
      <c r="U372" s="190">
        <f>(T372-T$1132)/(T$1133-T$1132)</f>
        <v>1</v>
      </c>
      <c r="V372" s="46" t="s">
        <v>212</v>
      </c>
      <c r="W372" s="194">
        <f>VLOOKUP(V372,'DATOS DE SOPORTE'!$S$5:$T$10,2,FALSE)</f>
        <v>3</v>
      </c>
      <c r="X372" s="201">
        <f>(W372-W$1132)/(W$1133-W$1132)</f>
        <v>0.4</v>
      </c>
      <c r="Y372" s="46" t="s">
        <v>136</v>
      </c>
      <c r="Z372" s="194">
        <f t="shared" si="313"/>
        <v>2</v>
      </c>
      <c r="AA372" s="201">
        <f>(Z372-Z$1132)/(Z$1133-Z$1132)</f>
        <v>1</v>
      </c>
      <c r="AB372" s="46" t="s">
        <v>188</v>
      </c>
      <c r="AC372" s="194">
        <f t="shared" si="314"/>
        <v>1</v>
      </c>
      <c r="AD372" s="201">
        <f>(AC372-AC$1132)/(AC$1133-AC$1132)</f>
        <v>0</v>
      </c>
      <c r="AE372" s="46" t="s">
        <v>136</v>
      </c>
      <c r="AF372" s="194">
        <f t="shared" si="315"/>
        <v>2</v>
      </c>
      <c r="AG372" s="201">
        <f>(AF372-AF$1132)/(AF$1133-AF$1132)</f>
        <v>1</v>
      </c>
      <c r="AH372" s="24" t="s">
        <v>199</v>
      </c>
      <c r="AI372" s="194">
        <f>VLOOKUP(AH372,'DATOS DE SOPORTE'!$V$5:$W$8,2,FALSE)</f>
        <v>2</v>
      </c>
      <c r="AJ372" s="201">
        <f>(AI372-AI$1132)/(AI$1133-AI$1132)</f>
        <v>0.33333333333333331</v>
      </c>
      <c r="AK372" s="58" t="str">
        <f t="shared" si="307"/>
        <v>Bueno</v>
      </c>
      <c r="AL372" s="196">
        <f>IFERROR(SQRT(($E372-$E$1136)^2+($C372-$C$1136)^2),0)</f>
        <v>5.27960869206213E-2</v>
      </c>
      <c r="AM372" s="197" t="str">
        <f>IF(AL372&lt;=SMALL($AL$3:$AL$1130,1),"MAS PARECIDO","NO")</f>
        <v>NO</v>
      </c>
      <c r="AN372" s="197" t="str">
        <f>IF(AL372&lt;=SMALL($AL$3:$AL$1130,5),"SIMILAR","NO")</f>
        <v>NO</v>
      </c>
      <c r="AO372" s="197" t="str">
        <f t="shared" si="316"/>
        <v>N/A</v>
      </c>
      <c r="AP372" s="197">
        <f t="shared" si="317"/>
        <v>0</v>
      </c>
      <c r="AQ372" s="198">
        <f t="shared" si="318"/>
        <v>0</v>
      </c>
      <c r="AR372" s="196">
        <f>IFERROR(SQRT(($E372-$E$1136)^2+($H372-$H$1136)^2),0)</f>
        <v>0.33706269612323075</v>
      </c>
      <c r="AS372" s="197" t="str">
        <f>IF(AR372&lt;=SMALL(AR$3:AR$1130,1),"MAS PARECIDO","NO")</f>
        <v>NO</v>
      </c>
      <c r="AT372" s="197" t="str">
        <f>IF(AR372&lt;=SMALL(AR$3:AR$1130,5),"SIMILAR","NO")</f>
        <v>NO</v>
      </c>
      <c r="AU372" s="197" t="str">
        <f t="shared" si="319"/>
        <v>N/A</v>
      </c>
      <c r="AV372" s="197">
        <f t="shared" si="320"/>
        <v>0</v>
      </c>
      <c r="AW372" s="198">
        <f t="shared" si="321"/>
        <v>0</v>
      </c>
      <c r="AX372" s="199">
        <f>IFERROR(SQRT(($E372-$E$1136)^2+($K372-$K$1136)^2),0)</f>
        <v>0.20615564510037138</v>
      </c>
      <c r="AY372" s="197" t="str">
        <f>IF(AX372&lt;=SMALL(AX$3:AX$1130,1),"MAS PARECIDO","NO")</f>
        <v>NO</v>
      </c>
      <c r="AZ372" s="197" t="str">
        <f>IF(AX372&lt;=SMALL(AX$3:AX$1130,5),"SIMILAR","NO")</f>
        <v>NO</v>
      </c>
      <c r="BA372" s="197" t="str">
        <f t="shared" si="322"/>
        <v>N/A</v>
      </c>
      <c r="BB372" s="197">
        <f t="shared" si="323"/>
        <v>0</v>
      </c>
      <c r="BC372" s="198">
        <f t="shared" si="324"/>
        <v>0</v>
      </c>
      <c r="BD372" s="196">
        <f>IFERROR(SQRT(($E372-$E$1136)^2+($O372-$O$1136)^2),0)</f>
        <v>1.0012492946348328</v>
      </c>
      <c r="BE372" s="197" t="str">
        <f>IF(BD372&lt;=SMALL(BD$3:BD$1130,1),"MAS PARECIDO","NO")</f>
        <v>NO</v>
      </c>
      <c r="BF372" s="197" t="str">
        <f>IF(BD372&lt;=SMALL(BD$3:BD$1130,5),"SIMILAR","NO")</f>
        <v>NO</v>
      </c>
      <c r="BG372" s="197" t="str">
        <f t="shared" si="325"/>
        <v>N/A</v>
      </c>
      <c r="BH372" s="197">
        <f t="shared" si="326"/>
        <v>0</v>
      </c>
      <c r="BI372" s="198">
        <f t="shared" si="327"/>
        <v>0</v>
      </c>
      <c r="BJ372" s="199">
        <f>IFERROR(SQRT(($E372-$E$1136)^2+($R372-$R$1136)^2),0)</f>
        <v>0.50249393031831757</v>
      </c>
      <c r="BK372" s="197" t="str">
        <f>IF(BJ372&lt;=SMALL(BJ$3:BJ$1130,1),"MAS PARECIDO","NO")</f>
        <v>NO</v>
      </c>
      <c r="BL372" s="197" t="str">
        <f>IF(BJ372&lt;=SMALL(BJ$3:BJ$1130,5),"SIMILAR","NO")</f>
        <v>NO</v>
      </c>
      <c r="BM372" s="197" t="str">
        <f t="shared" si="328"/>
        <v>N/A</v>
      </c>
      <c r="BN372" s="197">
        <f t="shared" si="329"/>
        <v>0</v>
      </c>
      <c r="BO372" s="198">
        <f t="shared" si="330"/>
        <v>0</v>
      </c>
      <c r="BP372" s="199">
        <f>IFERROR(SQRT(($E372-$E$1136)^2+($U372-$U$1136)^2),0)</f>
        <v>1.0012492946348328</v>
      </c>
      <c r="BQ372" s="197" t="str">
        <f>IF(BP372&lt;=SMALL(BP$3:BP$1130,1),"MAS PARECIDO","NO")</f>
        <v>NO</v>
      </c>
      <c r="BR372" s="197" t="str">
        <f>IF(BP372&lt;=SMALL(BP$3:BP$1130,5),"SIMILAR","NO")</f>
        <v>NO</v>
      </c>
      <c r="BS372" s="197" t="str">
        <f t="shared" si="331"/>
        <v>N/A</v>
      </c>
      <c r="BT372" s="197">
        <f t="shared" si="332"/>
        <v>0</v>
      </c>
      <c r="BU372" s="198">
        <f t="shared" si="333"/>
        <v>0</v>
      </c>
      <c r="BV372" s="199">
        <f>IFERROR(SQRT(($E372-$E$1136)^2+($X372-$X$1136)^2),0)</f>
        <v>0.40311307347535913</v>
      </c>
      <c r="BW372" s="197" t="str">
        <f>IF(BV372&lt;=SMALL(BV$3:BV$1130,1),"MAS PARECIDO","NO")</f>
        <v>NO</v>
      </c>
      <c r="BX372" s="197" t="str">
        <f>IF(BV372&lt;=SMALL(BV$3:BV$1130,5),"SIMILAR","NO")</f>
        <v>NO</v>
      </c>
      <c r="BY372" s="197" t="str">
        <f t="shared" si="334"/>
        <v>N/A</v>
      </c>
      <c r="BZ372" s="197">
        <f t="shared" si="335"/>
        <v>0</v>
      </c>
      <c r="CA372" s="198">
        <f t="shared" si="336"/>
        <v>0</v>
      </c>
      <c r="CB372" s="199">
        <f>IFERROR(SQRT(($E372-$E$1136)^2+($AA372-$AA$1136)^2),0)</f>
        <v>1.0012492946348328</v>
      </c>
      <c r="CC372" s="197" t="str">
        <f>IF(CB372&lt;=SMALL(CB$3:CB$1130,1),"MAS PARECIDO","NO")</f>
        <v>NO</v>
      </c>
      <c r="CD372" s="197" t="str">
        <f>IF(CB372&lt;=SMALL(CB$3:CB$1130,5),"SIMILAR","NO")</f>
        <v>NO</v>
      </c>
      <c r="CE372" s="197" t="str">
        <f t="shared" si="337"/>
        <v>N/A</v>
      </c>
      <c r="CF372" s="197">
        <f t="shared" si="338"/>
        <v>0</v>
      </c>
      <c r="CG372" s="198">
        <f t="shared" si="339"/>
        <v>0</v>
      </c>
      <c r="CH372" s="199">
        <f>IFERROR(SQRT(($E372-$E$1136)^2+($AD372-$AD$1136)^2),0)</f>
        <v>1.0012492946348328</v>
      </c>
      <c r="CI372" s="197" t="str">
        <f>IF(CH372&lt;=SMALL(CH$3:CH$1130,1),"MAS PARECIDO","NO")</f>
        <v>NO</v>
      </c>
      <c r="CJ372" s="197" t="str">
        <f>IF(CH372&lt;=SMALL(CH$3:CH$1130,5),"SIMILAR","NO")</f>
        <v>NO</v>
      </c>
      <c r="CK372" s="197" t="str">
        <f t="shared" si="340"/>
        <v>N/A</v>
      </c>
      <c r="CL372" s="197">
        <f t="shared" si="341"/>
        <v>0</v>
      </c>
      <c r="CM372" s="198">
        <f t="shared" si="342"/>
        <v>0</v>
      </c>
      <c r="CN372" s="199">
        <f>IFERROR(SQRT(($E372-$E$1136)^2+($AG372-$AG$1136)^2),0)</f>
        <v>5.0001500045001347E-2</v>
      </c>
      <c r="CO372" s="197" t="str">
        <f>IF(CN372&lt;=SMALL(CN$3:CN$1130,1),"MAS PARECIDO","NO")</f>
        <v>NO</v>
      </c>
      <c r="CP372" s="197" t="str">
        <f>IF(CN372&lt;=SMALL(CN$3:CN$1130,5),"SIMILAR","NO")</f>
        <v>NO</v>
      </c>
      <c r="CQ372" s="197" t="str">
        <f t="shared" si="343"/>
        <v>N/A</v>
      </c>
      <c r="CR372" s="197">
        <f t="shared" si="344"/>
        <v>0</v>
      </c>
      <c r="CS372" s="198">
        <f t="shared" si="345"/>
        <v>0</v>
      </c>
      <c r="CT372" s="199">
        <f>IFERROR(SQRT(($E372-$E$1136)^2+($AJ372-$AJ$1136)^2),0)</f>
        <v>0.33706269612323075</v>
      </c>
      <c r="CU372" s="197" t="str">
        <f>IF(CT372&lt;=SMALL(CT$3:CT$1130,1),"MAS PARECIDO","NO")</f>
        <v>NO</v>
      </c>
      <c r="CV372" s="197" t="str">
        <f>IF(CT372&lt;=SMALL(CT$3:CT$1130,5),"SIMILAR","NO")</f>
        <v>NO</v>
      </c>
      <c r="CW372" s="197" t="str">
        <f t="shared" si="346"/>
        <v>N/A</v>
      </c>
      <c r="CX372" s="197">
        <f t="shared" si="347"/>
        <v>0</v>
      </c>
      <c r="CY372" s="198">
        <f t="shared" si="348"/>
        <v>0</v>
      </c>
      <c r="CZ372" s="2" t="s">
        <v>1974</v>
      </c>
      <c r="DA372" s="2" t="s">
        <v>1975</v>
      </c>
      <c r="DB372" s="2">
        <v>0</v>
      </c>
      <c r="DC372" s="2" t="s">
        <v>189</v>
      </c>
    </row>
    <row r="373" spans="1:107">
      <c r="A373" s="24" t="s">
        <v>624</v>
      </c>
      <c r="B373" s="46">
        <v>32909</v>
      </c>
      <c r="C373" s="190">
        <f>(B373-$B$1132)/($B$1133-$B$1132)</f>
        <v>3.320240687177891E-2</v>
      </c>
      <c r="D373" s="46">
        <v>12000</v>
      </c>
      <c r="E373" s="190">
        <f>(D373-$D$1132)/($D$1133-$D$1132)</f>
        <v>2.3970719121573648E-2</v>
      </c>
      <c r="F373" s="46" t="s">
        <v>191</v>
      </c>
      <c r="G373" s="192">
        <f>VLOOKUP(F373,'DATOS DE SOPORTE'!$Y$5:$Z$8,2,FALSE)</f>
        <v>1</v>
      </c>
      <c r="H373" s="190">
        <f>(G373-$G$1132)/($G$1133-$G$1132)</f>
        <v>0</v>
      </c>
      <c r="I373" s="50">
        <v>0</v>
      </c>
      <c r="J373" s="200">
        <f t="shared" si="308"/>
        <v>0</v>
      </c>
      <c r="K373" s="190">
        <f>(J373-$J$1132)/($J$1133-$J$1132)</f>
        <v>0</v>
      </c>
      <c r="L373" s="193" t="str">
        <f t="shared" si="309"/>
        <v>NO</v>
      </c>
      <c r="M373" s="46" t="s">
        <v>56</v>
      </c>
      <c r="N373" s="192">
        <f t="shared" si="310"/>
        <v>1</v>
      </c>
      <c r="O373" s="190">
        <f>(N373-N$1132)/(N$1133-N$1132)</f>
        <v>0</v>
      </c>
      <c r="P373" s="46" t="s">
        <v>193</v>
      </c>
      <c r="Q373" s="192">
        <f t="shared" si="311"/>
        <v>2</v>
      </c>
      <c r="R373" s="190">
        <f>(Q373-Q$1132)/(Q$1133-Q$1132)</f>
        <v>0.5</v>
      </c>
      <c r="S373" s="46" t="s">
        <v>194</v>
      </c>
      <c r="T373" s="192">
        <f t="shared" si="312"/>
        <v>1</v>
      </c>
      <c r="U373" s="190">
        <f>(T373-T$1132)/(T$1133-T$1132)</f>
        <v>0</v>
      </c>
      <c r="V373" s="46" t="s">
        <v>62</v>
      </c>
      <c r="W373" s="194">
        <f>VLOOKUP(V373,'DATOS DE SOPORTE'!$S$5:$T$10,2,FALSE)</f>
        <v>1</v>
      </c>
      <c r="X373" s="201">
        <f>(W373-W$1132)/(W$1133-W$1132)</f>
        <v>0</v>
      </c>
      <c r="Y373" s="46" t="s">
        <v>136</v>
      </c>
      <c r="Z373" s="194">
        <f t="shared" si="313"/>
        <v>2</v>
      </c>
      <c r="AA373" s="201">
        <f>(Z373-Z$1132)/(Z$1133-Z$1132)</f>
        <v>1</v>
      </c>
      <c r="AB373" s="46" t="s">
        <v>136</v>
      </c>
      <c r="AC373" s="194">
        <f t="shared" si="314"/>
        <v>2</v>
      </c>
      <c r="AD373" s="201">
        <f>(AC373-AC$1132)/(AC$1133-AC$1132)</f>
        <v>1</v>
      </c>
      <c r="AE373" s="46" t="s">
        <v>188</v>
      </c>
      <c r="AF373" s="194">
        <f t="shared" si="315"/>
        <v>1</v>
      </c>
      <c r="AG373" s="201">
        <f>(AF373-AF$1132)/(AF$1133-AF$1132)</f>
        <v>0</v>
      </c>
      <c r="AH373" s="24" t="s">
        <v>67</v>
      </c>
      <c r="AI373" s="194">
        <f>VLOOKUP(AH373,'DATOS DE SOPORTE'!$V$5:$W$8,2,FALSE)</f>
        <v>1</v>
      </c>
      <c r="AJ373" s="201">
        <f>(AI373-AI$1132)/(AI$1133-AI$1132)</f>
        <v>0</v>
      </c>
      <c r="AK373" s="58" t="str">
        <f t="shared" si="307"/>
        <v>Muy malo</v>
      </c>
      <c r="AL373" s="196">
        <f>IFERROR(SQRT(($E373-$E$1136)^2+($C373-$C$1136)^2),0)</f>
        <v>0.17360366724291765</v>
      </c>
      <c r="AM373" s="197" t="str">
        <f>IF(AL373&lt;=SMALL($AL$3:$AL$1130,1),"MAS PARECIDO","NO")</f>
        <v>NO</v>
      </c>
      <c r="AN373" s="197" t="str">
        <f>IF(AL373&lt;=SMALL($AL$3:$AL$1130,5),"SIMILAR","NO")</f>
        <v>NO</v>
      </c>
      <c r="AO373" s="197" t="str">
        <f t="shared" si="316"/>
        <v>N/A</v>
      </c>
      <c r="AP373" s="197">
        <f t="shared" si="317"/>
        <v>0</v>
      </c>
      <c r="AQ373" s="198">
        <f t="shared" si="318"/>
        <v>0</v>
      </c>
      <c r="AR373" s="196">
        <f>IFERROR(SQRT(($E373-$E$1136)^2+($H373-$H$1136)^2),0)</f>
        <v>0.33419626819081383</v>
      </c>
      <c r="AS373" s="197" t="str">
        <f>IF(AR373&lt;=SMALL(AR$3:AR$1130,1),"MAS PARECIDO","NO")</f>
        <v>NO</v>
      </c>
      <c r="AT373" s="197" t="str">
        <f>IF(AR373&lt;=SMALL(AR$3:AR$1130,5),"SIMILAR","NO")</f>
        <v>NO</v>
      </c>
      <c r="AU373" s="197" t="str">
        <f t="shared" si="319"/>
        <v>N/A</v>
      </c>
      <c r="AV373" s="197">
        <f t="shared" si="320"/>
        <v>0</v>
      </c>
      <c r="AW373" s="198">
        <f t="shared" si="321"/>
        <v>0</v>
      </c>
      <c r="AX373" s="199">
        <f>IFERROR(SQRT(($E373-$E$1136)^2+($K373-$K$1136)^2),0)</f>
        <v>0.20143493878062779</v>
      </c>
      <c r="AY373" s="197" t="str">
        <f>IF(AX373&lt;=SMALL(AX$3:AX$1130,1),"MAS PARECIDO","NO")</f>
        <v>NO</v>
      </c>
      <c r="AZ373" s="197" t="str">
        <f>IF(AX373&lt;=SMALL(AX$3:AX$1130,5),"SIMILAR","NO")</f>
        <v>NO</v>
      </c>
      <c r="BA373" s="197" t="str">
        <f t="shared" si="322"/>
        <v>N/A</v>
      </c>
      <c r="BB373" s="197">
        <f t="shared" si="323"/>
        <v>0</v>
      </c>
      <c r="BC373" s="198">
        <f t="shared" si="324"/>
        <v>0</v>
      </c>
      <c r="BD373" s="196">
        <f>IFERROR(SQRT(($E373-$E$1136)^2+($O373-$O$1136)^2),0)</f>
        <v>1.0002879758157424</v>
      </c>
      <c r="BE373" s="197" t="str">
        <f>IF(BD373&lt;=SMALL(BD$3:BD$1130,1),"MAS PARECIDO","NO")</f>
        <v>NO</v>
      </c>
      <c r="BF373" s="197" t="str">
        <f>IF(BD373&lt;=SMALL(BD$3:BD$1130,5),"SIMILAR","NO")</f>
        <v>NO</v>
      </c>
      <c r="BG373" s="197" t="str">
        <f t="shared" si="325"/>
        <v>N/A</v>
      </c>
      <c r="BH373" s="197">
        <f t="shared" si="326"/>
        <v>0</v>
      </c>
      <c r="BI373" s="198">
        <f t="shared" si="327"/>
        <v>0</v>
      </c>
      <c r="BJ373" s="199">
        <f>IFERROR(SQRT(($E373-$E$1136)^2+($R373-$R$1136)^2),0)</f>
        <v>2.4000720021600648E-2</v>
      </c>
      <c r="BK373" s="197" t="str">
        <f>IF(BJ373&lt;=SMALL(BJ$3:BJ$1130,1),"MAS PARECIDO","NO")</f>
        <v>NO</v>
      </c>
      <c r="BL373" s="197" t="str">
        <f>IF(BJ373&lt;=SMALL(BJ$3:BJ$1130,5),"SIMILAR","NO")</f>
        <v>NO</v>
      </c>
      <c r="BM373" s="197" t="str">
        <f t="shared" si="328"/>
        <v>N/A</v>
      </c>
      <c r="BN373" s="197">
        <f t="shared" si="329"/>
        <v>0</v>
      </c>
      <c r="BO373" s="198">
        <f t="shared" si="330"/>
        <v>0</v>
      </c>
      <c r="BP373" s="199">
        <f>IFERROR(SQRT(($E373-$E$1136)^2+($U373-$U$1136)^2),0)</f>
        <v>2.4000720021600648E-2</v>
      </c>
      <c r="BQ373" s="197" t="str">
        <f>IF(BP373&lt;=SMALL(BP$3:BP$1130,1),"MAS PARECIDO","NO")</f>
        <v>NO</v>
      </c>
      <c r="BR373" s="197" t="str">
        <f>IF(BP373&lt;=SMALL(BP$3:BP$1130,5),"SIMILAR","NO")</f>
        <v>NO</v>
      </c>
      <c r="BS373" s="197" t="str">
        <f t="shared" si="331"/>
        <v>N/A</v>
      </c>
      <c r="BT373" s="197">
        <f t="shared" si="332"/>
        <v>0</v>
      </c>
      <c r="BU373" s="198">
        <f t="shared" si="333"/>
        <v>0</v>
      </c>
      <c r="BV373" s="199">
        <f>IFERROR(SQRT(($E373-$E$1136)^2+($X373-$X$1136)^2),0)</f>
        <v>2.4000720021600648E-2</v>
      </c>
      <c r="BW373" s="197" t="str">
        <f>IF(BV373&lt;=SMALL(BV$3:BV$1130,1),"MAS PARECIDO","NO")</f>
        <v>NO</v>
      </c>
      <c r="BX373" s="197" t="str">
        <f>IF(BV373&lt;=SMALL(BV$3:BV$1130,5),"SIMILAR","NO")</f>
        <v>NO</v>
      </c>
      <c r="BY373" s="197" t="str">
        <f t="shared" si="334"/>
        <v>N/A</v>
      </c>
      <c r="BZ373" s="197">
        <f t="shared" si="335"/>
        <v>0</v>
      </c>
      <c r="CA373" s="198">
        <f t="shared" si="336"/>
        <v>0</v>
      </c>
      <c r="CB373" s="199">
        <f>IFERROR(SQRT(($E373-$E$1136)^2+($AA373-$AA$1136)^2),0)</f>
        <v>1.0002879758157424</v>
      </c>
      <c r="CC373" s="197" t="str">
        <f>IF(CB373&lt;=SMALL(CB$3:CB$1130,1),"MAS PARECIDO","NO")</f>
        <v>NO</v>
      </c>
      <c r="CD373" s="197" t="str">
        <f>IF(CB373&lt;=SMALL(CB$3:CB$1130,5),"SIMILAR","NO")</f>
        <v>NO</v>
      </c>
      <c r="CE373" s="197" t="str">
        <f t="shared" si="337"/>
        <v>N/A</v>
      </c>
      <c r="CF373" s="197">
        <f t="shared" si="338"/>
        <v>0</v>
      </c>
      <c r="CG373" s="198">
        <f t="shared" si="339"/>
        <v>0</v>
      </c>
      <c r="CH373" s="199">
        <f>IFERROR(SQRT(($E373-$E$1136)^2+($AD373-$AD$1136)^2),0)</f>
        <v>2.4000720021600648E-2</v>
      </c>
      <c r="CI373" s="197" t="str">
        <f>IF(CH373&lt;=SMALL(CH$3:CH$1130,1),"MAS PARECIDO","NO")</f>
        <v>NO</v>
      </c>
      <c r="CJ373" s="197" t="str">
        <f>IF(CH373&lt;=SMALL(CH$3:CH$1130,5),"SIMILAR","NO")</f>
        <v>NO</v>
      </c>
      <c r="CK373" s="197" t="str">
        <f t="shared" si="340"/>
        <v>N/A</v>
      </c>
      <c r="CL373" s="197">
        <f t="shared" si="341"/>
        <v>0</v>
      </c>
      <c r="CM373" s="198">
        <f t="shared" si="342"/>
        <v>0</v>
      </c>
      <c r="CN373" s="199">
        <f>IFERROR(SQRT(($E373-$E$1136)^2+($AG373-$AG$1136)^2),0)</f>
        <v>1.0002879758157424</v>
      </c>
      <c r="CO373" s="197" t="str">
        <f>IF(CN373&lt;=SMALL(CN$3:CN$1130,1),"MAS PARECIDO","NO")</f>
        <v>NO</v>
      </c>
      <c r="CP373" s="197" t="str">
        <f>IF(CN373&lt;=SMALL(CN$3:CN$1130,5),"SIMILAR","NO")</f>
        <v>NO</v>
      </c>
      <c r="CQ373" s="197" t="str">
        <f t="shared" si="343"/>
        <v>N/A</v>
      </c>
      <c r="CR373" s="197">
        <f t="shared" si="344"/>
        <v>0</v>
      </c>
      <c r="CS373" s="198">
        <f t="shared" si="345"/>
        <v>0</v>
      </c>
      <c r="CT373" s="199">
        <f>IFERROR(SQRT(($E373-$E$1136)^2+($AJ373-$AJ$1136)^2),0)</f>
        <v>2.4000720021600648E-2</v>
      </c>
      <c r="CU373" s="197" t="str">
        <f>IF(CT373&lt;=SMALL(CT$3:CT$1130,1),"MAS PARECIDO","NO")</f>
        <v>NO</v>
      </c>
      <c r="CV373" s="197" t="str">
        <f>IF(CT373&lt;=SMALL(CT$3:CT$1130,5),"SIMILAR","NO")</f>
        <v>NO</v>
      </c>
      <c r="CW373" s="197" t="str">
        <f t="shared" si="346"/>
        <v>N/A</v>
      </c>
      <c r="CX373" s="197">
        <f t="shared" si="347"/>
        <v>0</v>
      </c>
      <c r="CY373" s="198">
        <f t="shared" si="348"/>
        <v>0</v>
      </c>
      <c r="CZ373" s="2" t="s">
        <v>1976</v>
      </c>
      <c r="DA373" s="2" t="s">
        <v>1977</v>
      </c>
      <c r="DB373" s="2">
        <v>15</v>
      </c>
      <c r="DC373" s="2" t="s">
        <v>319</v>
      </c>
    </row>
    <row r="374" spans="1:107">
      <c r="A374" s="24" t="s">
        <v>625</v>
      </c>
      <c r="B374" s="46">
        <v>60920</v>
      </c>
      <c r="C374" s="190">
        <f>(B374-$B$1132)/($B$1133-$B$1132)</f>
        <v>6.5944834707548611E-2</v>
      </c>
      <c r="D374" s="46">
        <v>5000</v>
      </c>
      <c r="E374" s="190">
        <f>(D374-$D$1132)/($D$1133-$D$1132)</f>
        <v>9.9702991089732698E-3</v>
      </c>
      <c r="F374" s="46" t="s">
        <v>53</v>
      </c>
      <c r="G374" s="192">
        <f>VLOOKUP(F374,'DATOS DE SOPORTE'!$Y$5:$Z$8,2,FALSE)</f>
        <v>2</v>
      </c>
      <c r="H374" s="190">
        <f>(G374-$G$1132)/($G$1133-$G$1132)</f>
        <v>0.33333333333333331</v>
      </c>
      <c r="I374" s="50">
        <v>1</v>
      </c>
      <c r="J374" s="200">
        <f t="shared" si="308"/>
        <v>1</v>
      </c>
      <c r="K374" s="190">
        <f>(J374-$J$1132)/($J$1133-$J$1132)</f>
        <v>0.2</v>
      </c>
      <c r="L374" s="193" t="str">
        <f t="shared" si="309"/>
        <v>SI</v>
      </c>
      <c r="M374" s="46" t="s">
        <v>192</v>
      </c>
      <c r="N374" s="192">
        <f t="shared" si="310"/>
        <v>2</v>
      </c>
      <c r="O374" s="190">
        <f>(N374-N$1132)/(N$1133-N$1132)</f>
        <v>1</v>
      </c>
      <c r="P374" s="46" t="s">
        <v>196</v>
      </c>
      <c r="Q374" s="192">
        <f t="shared" si="311"/>
        <v>1</v>
      </c>
      <c r="R374" s="190">
        <f>(Q374-Q$1132)/(Q$1133-Q$1132)</f>
        <v>0</v>
      </c>
      <c r="S374" s="46" t="s">
        <v>194</v>
      </c>
      <c r="T374" s="192">
        <f t="shared" si="312"/>
        <v>1</v>
      </c>
      <c r="U374" s="190">
        <f>(T374-T$1132)/(T$1133-T$1132)</f>
        <v>0</v>
      </c>
      <c r="V374" s="46" t="s">
        <v>62</v>
      </c>
      <c r="W374" s="194">
        <f>VLOOKUP(V374,'DATOS DE SOPORTE'!$S$5:$T$10,2,FALSE)</f>
        <v>1</v>
      </c>
      <c r="X374" s="201">
        <f>(W374-W$1132)/(W$1133-W$1132)</f>
        <v>0</v>
      </c>
      <c r="Y374" s="46" t="s">
        <v>188</v>
      </c>
      <c r="Z374" s="194">
        <f t="shared" si="313"/>
        <v>1</v>
      </c>
      <c r="AA374" s="201">
        <f>(Z374-Z$1132)/(Z$1133-Z$1132)</f>
        <v>0</v>
      </c>
      <c r="AB374" s="46" t="s">
        <v>136</v>
      </c>
      <c r="AC374" s="194">
        <f t="shared" si="314"/>
        <v>2</v>
      </c>
      <c r="AD374" s="201">
        <f>(AC374-AC$1132)/(AC$1133-AC$1132)</f>
        <v>1</v>
      </c>
      <c r="AE374" s="46" t="s">
        <v>188</v>
      </c>
      <c r="AF374" s="194">
        <f t="shared" si="315"/>
        <v>1</v>
      </c>
      <c r="AG374" s="201">
        <f>(AF374-AF$1132)/(AF$1133-AF$1132)</f>
        <v>0</v>
      </c>
      <c r="AH374" s="24" t="s">
        <v>67</v>
      </c>
      <c r="AI374" s="194">
        <f>VLOOKUP(AH374,'DATOS DE SOPORTE'!$V$5:$W$8,2,FALSE)</f>
        <v>1</v>
      </c>
      <c r="AJ374" s="201">
        <f>(AI374-AI$1132)/(AI$1133-AI$1132)</f>
        <v>0</v>
      </c>
      <c r="AK374" s="58" t="str">
        <f t="shared" si="307"/>
        <v>Regular</v>
      </c>
      <c r="AL374" s="196">
        <f>IFERROR(SQRT(($E374-$E$1136)^2+($C374-$C$1136)^2),0)</f>
        <v>0.13955295426877773</v>
      </c>
      <c r="AM374" s="197" t="str">
        <f>IF(AL374&lt;=SMALL($AL$3:$AL$1130,1),"MAS PARECIDO","NO")</f>
        <v>NO</v>
      </c>
      <c r="AN374" s="197" t="str">
        <f>IF(AL374&lt;=SMALL($AL$3:$AL$1130,5),"SIMILAR","NO")</f>
        <v>NO</v>
      </c>
      <c r="AO374" s="197" t="str">
        <f t="shared" si="316"/>
        <v>N/A</v>
      </c>
      <c r="AP374" s="197">
        <f t="shared" si="317"/>
        <v>0</v>
      </c>
      <c r="AQ374" s="198">
        <f t="shared" si="318"/>
        <v>0</v>
      </c>
      <c r="AR374" s="196">
        <f>IFERROR(SQRT(($E374-$E$1136)^2+($H374-$H$1136)^2),0)</f>
        <v>1.0000300009000271E-2</v>
      </c>
      <c r="AS374" s="197" t="str">
        <f>IF(AR374&lt;=SMALL(AR$3:AR$1130,1),"MAS PARECIDO","NO")</f>
        <v>NO</v>
      </c>
      <c r="AT374" s="197" t="str">
        <f>IF(AR374&lt;=SMALL(AR$3:AR$1130,5),"SIMILAR","NO")</f>
        <v>NO</v>
      </c>
      <c r="AU374" s="197" t="str">
        <f t="shared" si="319"/>
        <v>N/A</v>
      </c>
      <c r="AV374" s="197">
        <f t="shared" si="320"/>
        <v>0</v>
      </c>
      <c r="AW374" s="198">
        <f t="shared" si="321"/>
        <v>0</v>
      </c>
      <c r="AX374" s="199">
        <f>IFERROR(SQRT(($E374-$E$1136)^2+($K374-$K$1136)^2),0)</f>
        <v>1.0000300009000271E-2</v>
      </c>
      <c r="AY374" s="197" t="str">
        <f>IF(AX374&lt;=SMALL(AX$3:AX$1130,1),"MAS PARECIDO","NO")</f>
        <v>NO</v>
      </c>
      <c r="AZ374" s="197" t="str">
        <f>IF(AX374&lt;=SMALL(AX$3:AX$1130,5),"SIMILAR","NO")</f>
        <v>NO</v>
      </c>
      <c r="BA374" s="197" t="str">
        <f t="shared" si="322"/>
        <v>N/A</v>
      </c>
      <c r="BB374" s="197">
        <f t="shared" si="323"/>
        <v>0</v>
      </c>
      <c r="BC374" s="198">
        <f t="shared" si="324"/>
        <v>0</v>
      </c>
      <c r="BD374" s="196">
        <f>IFERROR(SQRT(($E374-$E$1136)^2+($O374-$O$1136)^2),0)</f>
        <v>1.0000300009000271E-2</v>
      </c>
      <c r="BE374" s="197" t="str">
        <f>IF(BD374&lt;=SMALL(BD$3:BD$1130,1),"MAS PARECIDO","NO")</f>
        <v>NO</v>
      </c>
      <c r="BF374" s="197" t="str">
        <f>IF(BD374&lt;=SMALL(BD$3:BD$1130,5),"SIMILAR","NO")</f>
        <v>NO</v>
      </c>
      <c r="BG374" s="197" t="str">
        <f t="shared" si="325"/>
        <v>N/A</v>
      </c>
      <c r="BH374" s="197">
        <f t="shared" si="326"/>
        <v>0</v>
      </c>
      <c r="BI374" s="198">
        <f t="shared" si="327"/>
        <v>0</v>
      </c>
      <c r="BJ374" s="199">
        <f>IFERROR(SQRT(($E374-$E$1136)^2+($R374-$R$1136)^2),0)</f>
        <v>0.5000999960010698</v>
      </c>
      <c r="BK374" s="197" t="str">
        <f>IF(BJ374&lt;=SMALL(BJ$3:BJ$1130,1),"MAS PARECIDO","NO")</f>
        <v>NO</v>
      </c>
      <c r="BL374" s="197" t="str">
        <f>IF(BJ374&lt;=SMALL(BJ$3:BJ$1130,5),"SIMILAR","NO")</f>
        <v>NO</v>
      </c>
      <c r="BM374" s="197" t="str">
        <f t="shared" si="328"/>
        <v>N/A</v>
      </c>
      <c r="BN374" s="197">
        <f t="shared" si="329"/>
        <v>0</v>
      </c>
      <c r="BO374" s="198">
        <f t="shared" si="330"/>
        <v>0</v>
      </c>
      <c r="BP374" s="199">
        <f>IFERROR(SQRT(($E374-$E$1136)^2+($U374-$U$1136)^2),0)</f>
        <v>1.0000300009000271E-2</v>
      </c>
      <c r="BQ374" s="197" t="str">
        <f>IF(BP374&lt;=SMALL(BP$3:BP$1130,1),"MAS PARECIDO","NO")</f>
        <v>NO</v>
      </c>
      <c r="BR374" s="197" t="str">
        <f>IF(BP374&lt;=SMALL(BP$3:BP$1130,5),"SIMILAR","NO")</f>
        <v>NO</v>
      </c>
      <c r="BS374" s="197" t="str">
        <f t="shared" si="331"/>
        <v>N/A</v>
      </c>
      <c r="BT374" s="197">
        <f t="shared" si="332"/>
        <v>0</v>
      </c>
      <c r="BU374" s="198">
        <f t="shared" si="333"/>
        <v>0</v>
      </c>
      <c r="BV374" s="199">
        <f>IFERROR(SQRT(($E374-$E$1136)^2+($X374-$X$1136)^2),0)</f>
        <v>1.0000300009000271E-2</v>
      </c>
      <c r="BW374" s="197" t="str">
        <f>IF(BV374&lt;=SMALL(BV$3:BV$1130,1),"MAS PARECIDO","NO")</f>
        <v>NO</v>
      </c>
      <c r="BX374" s="197" t="str">
        <f>IF(BV374&lt;=SMALL(BV$3:BV$1130,5),"SIMILAR","NO")</f>
        <v>NO</v>
      </c>
      <c r="BY374" s="197" t="str">
        <f t="shared" si="334"/>
        <v>N/A</v>
      </c>
      <c r="BZ374" s="197">
        <f t="shared" si="335"/>
        <v>0</v>
      </c>
      <c r="CA374" s="198">
        <f t="shared" si="336"/>
        <v>0</v>
      </c>
      <c r="CB374" s="199">
        <f>IFERROR(SQRT(($E374-$E$1136)^2+($AA374-$AA$1136)^2),0)</f>
        <v>1.0000300009000271E-2</v>
      </c>
      <c r="CC374" s="197" t="str">
        <f>IF(CB374&lt;=SMALL(CB$3:CB$1130,1),"MAS PARECIDO","NO")</f>
        <v>NO</v>
      </c>
      <c r="CD374" s="197" t="str">
        <f>IF(CB374&lt;=SMALL(CB$3:CB$1130,5),"SIMILAR","NO")</f>
        <v>NO</v>
      </c>
      <c r="CE374" s="197" t="str">
        <f t="shared" si="337"/>
        <v>N/A</v>
      </c>
      <c r="CF374" s="197">
        <f t="shared" si="338"/>
        <v>0</v>
      </c>
      <c r="CG374" s="198">
        <f t="shared" si="339"/>
        <v>0</v>
      </c>
      <c r="CH374" s="199">
        <f>IFERROR(SQRT(($E374-$E$1136)^2+($AD374-$AD$1136)^2),0)</f>
        <v>1.0000300009000271E-2</v>
      </c>
      <c r="CI374" s="197" t="str">
        <f>IF(CH374&lt;=SMALL(CH$3:CH$1130,1),"MAS PARECIDO","NO")</f>
        <v>NO</v>
      </c>
      <c r="CJ374" s="197" t="str">
        <f>IF(CH374&lt;=SMALL(CH$3:CH$1130,5),"SIMILAR","NO")</f>
        <v>NO</v>
      </c>
      <c r="CK374" s="197" t="str">
        <f t="shared" si="340"/>
        <v>N/A</v>
      </c>
      <c r="CL374" s="197">
        <f t="shared" si="341"/>
        <v>0</v>
      </c>
      <c r="CM374" s="198">
        <f t="shared" si="342"/>
        <v>0</v>
      </c>
      <c r="CN374" s="199">
        <f>IFERROR(SQRT(($E374-$E$1136)^2+($AG374-$AG$1136)^2),0)</f>
        <v>1.0000500017500475</v>
      </c>
      <c r="CO374" s="197" t="str">
        <f>IF(CN374&lt;=SMALL(CN$3:CN$1130,1),"MAS PARECIDO","NO")</f>
        <v>NO</v>
      </c>
      <c r="CP374" s="197" t="str">
        <f>IF(CN374&lt;=SMALL(CN$3:CN$1130,5),"SIMILAR","NO")</f>
        <v>NO</v>
      </c>
      <c r="CQ374" s="197" t="str">
        <f t="shared" si="343"/>
        <v>N/A</v>
      </c>
      <c r="CR374" s="197">
        <f t="shared" si="344"/>
        <v>0</v>
      </c>
      <c r="CS374" s="198">
        <f t="shared" si="345"/>
        <v>0</v>
      </c>
      <c r="CT374" s="199">
        <f>IFERROR(SQRT(($E374-$E$1136)^2+($AJ374-$AJ$1136)^2),0)</f>
        <v>1.0000300009000271E-2</v>
      </c>
      <c r="CU374" s="197" t="str">
        <f>IF(CT374&lt;=SMALL(CT$3:CT$1130,1),"MAS PARECIDO","NO")</f>
        <v>NO</v>
      </c>
      <c r="CV374" s="197" t="str">
        <f>IF(CT374&lt;=SMALL(CT$3:CT$1130,5),"SIMILAR","NO")</f>
        <v>NO</v>
      </c>
      <c r="CW374" s="197" t="str">
        <f t="shared" si="346"/>
        <v>N/A</v>
      </c>
      <c r="CX374" s="197">
        <f t="shared" si="347"/>
        <v>0</v>
      </c>
      <c r="CY374" s="198">
        <f t="shared" si="348"/>
        <v>0</v>
      </c>
      <c r="CZ374" s="2" t="s">
        <v>1978</v>
      </c>
      <c r="DA374" s="2" t="s">
        <v>1979</v>
      </c>
      <c r="DB374" s="2">
        <v>1</v>
      </c>
      <c r="DC374" s="2" t="s">
        <v>346</v>
      </c>
    </row>
    <row r="375" spans="1:107">
      <c r="A375" s="24" t="s">
        <v>626</v>
      </c>
      <c r="B375" s="46">
        <v>52000</v>
      </c>
      <c r="C375" s="190">
        <f>(B375-$B$1132)/($B$1133-$B$1132)</f>
        <v>5.5518128902862389E-2</v>
      </c>
      <c r="D375" s="46">
        <v>3000</v>
      </c>
      <c r="E375" s="190">
        <f>(D375-$D$1132)/($D$1133-$D$1132)</f>
        <v>5.9701791053731615E-3</v>
      </c>
      <c r="F375" s="46" t="s">
        <v>191</v>
      </c>
      <c r="G375" s="192">
        <f>VLOOKUP(F375,'DATOS DE SOPORTE'!$Y$5:$Z$8,2,FALSE)</f>
        <v>1</v>
      </c>
      <c r="H375" s="190">
        <f>(G375-$G$1132)/($G$1133-$G$1132)</f>
        <v>0</v>
      </c>
      <c r="I375" s="50">
        <v>0</v>
      </c>
      <c r="J375" s="200">
        <f t="shared" si="308"/>
        <v>0</v>
      </c>
      <c r="K375" s="190">
        <f>(J375-$J$1132)/($J$1133-$J$1132)</f>
        <v>0</v>
      </c>
      <c r="L375" s="193" t="str">
        <f t="shared" si="309"/>
        <v>NO</v>
      </c>
      <c r="M375" s="46" t="s">
        <v>192</v>
      </c>
      <c r="N375" s="192">
        <f t="shared" si="310"/>
        <v>2</v>
      </c>
      <c r="O375" s="190">
        <f>(N375-N$1132)/(N$1133-N$1132)</f>
        <v>1</v>
      </c>
      <c r="P375" s="46" t="s">
        <v>196</v>
      </c>
      <c r="Q375" s="192">
        <f t="shared" si="311"/>
        <v>1</v>
      </c>
      <c r="R375" s="190">
        <f>(Q375-Q$1132)/(Q$1133-Q$1132)</f>
        <v>0</v>
      </c>
      <c r="S375" s="46" t="s">
        <v>194</v>
      </c>
      <c r="T375" s="192">
        <f t="shared" si="312"/>
        <v>1</v>
      </c>
      <c r="U375" s="190">
        <f>(T375-T$1132)/(T$1133-T$1132)</f>
        <v>0</v>
      </c>
      <c r="V375" s="46" t="s">
        <v>212</v>
      </c>
      <c r="W375" s="194">
        <f>VLOOKUP(V375,'DATOS DE SOPORTE'!$S$5:$T$10,2,FALSE)</f>
        <v>3</v>
      </c>
      <c r="X375" s="201">
        <f>(W375-W$1132)/(W$1133-W$1132)</f>
        <v>0.4</v>
      </c>
      <c r="Y375" s="46" t="s">
        <v>188</v>
      </c>
      <c r="Z375" s="194">
        <f t="shared" si="313"/>
        <v>1</v>
      </c>
      <c r="AA375" s="201">
        <f>(Z375-Z$1132)/(Z$1133-Z$1132)</f>
        <v>0</v>
      </c>
      <c r="AB375" s="46" t="s">
        <v>188</v>
      </c>
      <c r="AC375" s="194">
        <f t="shared" si="314"/>
        <v>1</v>
      </c>
      <c r="AD375" s="201">
        <f>(AC375-AC$1132)/(AC$1133-AC$1132)</f>
        <v>0</v>
      </c>
      <c r="AE375" s="46" t="s">
        <v>136</v>
      </c>
      <c r="AF375" s="194">
        <f t="shared" si="315"/>
        <v>2</v>
      </c>
      <c r="AG375" s="201">
        <f>(AF375-AF$1132)/(AF$1133-AF$1132)</f>
        <v>1</v>
      </c>
      <c r="AH375" s="24" t="s">
        <v>199</v>
      </c>
      <c r="AI375" s="194">
        <f>VLOOKUP(AH375,'DATOS DE SOPORTE'!$V$5:$W$8,2,FALSE)</f>
        <v>2</v>
      </c>
      <c r="AJ375" s="201">
        <f>(AI375-AI$1132)/(AI$1133-AI$1132)</f>
        <v>0.33333333333333331</v>
      </c>
      <c r="AK375" s="58" t="str">
        <f t="shared" si="307"/>
        <v>Regular</v>
      </c>
      <c r="AL375" s="196">
        <f>IFERROR(SQRT(($E375-$E$1136)^2+($C375-$C$1136)^2),0)</f>
        <v>0.14974115341275562</v>
      </c>
      <c r="AM375" s="197" t="str">
        <f>IF(AL375&lt;=SMALL($AL$3:$AL$1130,1),"MAS PARECIDO","NO")</f>
        <v>NO</v>
      </c>
      <c r="AN375" s="197" t="str">
        <f>IF(AL375&lt;=SMALL($AL$3:$AL$1130,5),"SIMILAR","NO")</f>
        <v>NO</v>
      </c>
      <c r="AO375" s="197" t="str">
        <f t="shared" si="316"/>
        <v>N/A</v>
      </c>
      <c r="AP375" s="197">
        <f t="shared" si="317"/>
        <v>0</v>
      </c>
      <c r="AQ375" s="198">
        <f t="shared" si="318"/>
        <v>0</v>
      </c>
      <c r="AR375" s="196">
        <f>IFERROR(SQRT(($E375-$E$1136)^2+($H375-$H$1136)^2),0)</f>
        <v>0.33338733219966277</v>
      </c>
      <c r="AS375" s="197" t="str">
        <f>IF(AR375&lt;=SMALL(AR$3:AR$1130,1),"MAS PARECIDO","NO")</f>
        <v>NO</v>
      </c>
      <c r="AT375" s="197" t="str">
        <f>IF(AR375&lt;=SMALL(AR$3:AR$1130,5),"SIMILAR","NO")</f>
        <v>NO</v>
      </c>
      <c r="AU375" s="197" t="str">
        <f t="shared" si="319"/>
        <v>N/A</v>
      </c>
      <c r="AV375" s="197">
        <f t="shared" si="320"/>
        <v>0</v>
      </c>
      <c r="AW375" s="198">
        <f t="shared" si="321"/>
        <v>0</v>
      </c>
      <c r="AX375" s="199">
        <f>IFERROR(SQRT(($E375-$E$1136)^2+($K375-$K$1136)^2),0)</f>
        <v>0.20008998515692186</v>
      </c>
      <c r="AY375" s="197" t="str">
        <f>IF(AX375&lt;=SMALL(AX$3:AX$1130,1),"MAS PARECIDO","NO")</f>
        <v>NO</v>
      </c>
      <c r="AZ375" s="197" t="str">
        <f>IF(AX375&lt;=SMALL(AX$3:AX$1130,5),"SIMILAR","NO")</f>
        <v>NO</v>
      </c>
      <c r="BA375" s="197" t="str">
        <f t="shared" si="322"/>
        <v>N/A</v>
      </c>
      <c r="BB375" s="197">
        <f t="shared" si="323"/>
        <v>0</v>
      </c>
      <c r="BC375" s="198">
        <f t="shared" si="324"/>
        <v>0</v>
      </c>
      <c r="BD375" s="196">
        <f>IFERROR(SQRT(($E375-$E$1136)^2+($O375-$O$1136)^2),0)</f>
        <v>6.000180005400162E-3</v>
      </c>
      <c r="BE375" s="197" t="str">
        <f>IF(BD375&lt;=SMALL(BD$3:BD$1130,1),"MAS PARECIDO","NO")</f>
        <v>NO</v>
      </c>
      <c r="BF375" s="197" t="str">
        <f>IF(BD375&lt;=SMALL(BD$3:BD$1130,5),"SIMILAR","NO")</f>
        <v>NO</v>
      </c>
      <c r="BG375" s="197" t="str">
        <f t="shared" si="325"/>
        <v>N/A</v>
      </c>
      <c r="BH375" s="197">
        <f t="shared" si="326"/>
        <v>0</v>
      </c>
      <c r="BI375" s="198">
        <f t="shared" si="327"/>
        <v>0</v>
      </c>
      <c r="BJ375" s="199">
        <f>IFERROR(SQRT(($E375-$E$1136)^2+($R375-$R$1136)^2),0)</f>
        <v>0.50003600086403499</v>
      </c>
      <c r="BK375" s="197" t="str">
        <f>IF(BJ375&lt;=SMALL(BJ$3:BJ$1130,1),"MAS PARECIDO","NO")</f>
        <v>NO</v>
      </c>
      <c r="BL375" s="197" t="str">
        <f>IF(BJ375&lt;=SMALL(BJ$3:BJ$1130,5),"SIMILAR","NO")</f>
        <v>NO</v>
      </c>
      <c r="BM375" s="197" t="str">
        <f t="shared" si="328"/>
        <v>N/A</v>
      </c>
      <c r="BN375" s="197">
        <f t="shared" si="329"/>
        <v>0</v>
      </c>
      <c r="BO375" s="198">
        <f t="shared" si="330"/>
        <v>0</v>
      </c>
      <c r="BP375" s="199">
        <f>IFERROR(SQRT(($E375-$E$1136)^2+($U375-$U$1136)^2),0)</f>
        <v>6.000180005400162E-3</v>
      </c>
      <c r="BQ375" s="197" t="str">
        <f>IF(BP375&lt;=SMALL(BP$3:BP$1130,1),"MAS PARECIDO","NO")</f>
        <v>NO</v>
      </c>
      <c r="BR375" s="197" t="str">
        <f>IF(BP375&lt;=SMALL(BP$3:BP$1130,5),"SIMILAR","NO")</f>
        <v>NO</v>
      </c>
      <c r="BS375" s="197" t="str">
        <f t="shared" si="331"/>
        <v>N/A</v>
      </c>
      <c r="BT375" s="197">
        <f t="shared" si="332"/>
        <v>0</v>
      </c>
      <c r="BU375" s="198">
        <f t="shared" si="333"/>
        <v>0</v>
      </c>
      <c r="BV375" s="199">
        <f>IFERROR(SQRT(($E375-$E$1136)^2+($X375-$X$1136)^2),0)</f>
        <v>0.40004500016885253</v>
      </c>
      <c r="BW375" s="197" t="str">
        <f>IF(BV375&lt;=SMALL(BV$3:BV$1130,1),"MAS PARECIDO","NO")</f>
        <v>NO</v>
      </c>
      <c r="BX375" s="197" t="str">
        <f>IF(BV375&lt;=SMALL(BV$3:BV$1130,5),"SIMILAR","NO")</f>
        <v>NO</v>
      </c>
      <c r="BY375" s="197" t="str">
        <f t="shared" si="334"/>
        <v>N/A</v>
      </c>
      <c r="BZ375" s="197">
        <f t="shared" si="335"/>
        <v>0</v>
      </c>
      <c r="CA375" s="198">
        <f t="shared" si="336"/>
        <v>0</v>
      </c>
      <c r="CB375" s="199">
        <f>IFERROR(SQRT(($E375-$E$1136)^2+($AA375-$AA$1136)^2),0)</f>
        <v>6.000180005400162E-3</v>
      </c>
      <c r="CC375" s="197" t="str">
        <f>IF(CB375&lt;=SMALL(CB$3:CB$1130,1),"MAS PARECIDO","NO")</f>
        <v>NO</v>
      </c>
      <c r="CD375" s="197" t="str">
        <f>IF(CB375&lt;=SMALL(CB$3:CB$1130,5),"SIMILAR","NO")</f>
        <v>NO</v>
      </c>
      <c r="CE375" s="197" t="str">
        <f t="shared" si="337"/>
        <v>N/A</v>
      </c>
      <c r="CF375" s="197">
        <f t="shared" si="338"/>
        <v>0</v>
      </c>
      <c r="CG375" s="198">
        <f t="shared" si="339"/>
        <v>0</v>
      </c>
      <c r="CH375" s="199">
        <f>IFERROR(SQRT(($E375-$E$1136)^2+($AD375-$AD$1136)^2),0)</f>
        <v>1.0000180009180319</v>
      </c>
      <c r="CI375" s="197" t="str">
        <f>IF(CH375&lt;=SMALL(CH$3:CH$1130,1),"MAS PARECIDO","NO")</f>
        <v>NO</v>
      </c>
      <c r="CJ375" s="197" t="str">
        <f>IF(CH375&lt;=SMALL(CH$3:CH$1130,5),"SIMILAR","NO")</f>
        <v>NO</v>
      </c>
      <c r="CK375" s="197" t="str">
        <f t="shared" si="340"/>
        <v>N/A</v>
      </c>
      <c r="CL375" s="197">
        <f t="shared" si="341"/>
        <v>0</v>
      </c>
      <c r="CM375" s="198">
        <f t="shared" si="342"/>
        <v>0</v>
      </c>
      <c r="CN375" s="199">
        <f>IFERROR(SQRT(($E375-$E$1136)^2+($AG375-$AG$1136)^2),0)</f>
        <v>6.000180005400162E-3</v>
      </c>
      <c r="CO375" s="197" t="str">
        <f>IF(CN375&lt;=SMALL(CN$3:CN$1130,1),"MAS PARECIDO","NO")</f>
        <v>NO</v>
      </c>
      <c r="CP375" s="197" t="str">
        <f>IF(CN375&lt;=SMALL(CN$3:CN$1130,5),"SIMILAR","NO")</f>
        <v>NO</v>
      </c>
      <c r="CQ375" s="197" t="str">
        <f t="shared" si="343"/>
        <v>N/A</v>
      </c>
      <c r="CR375" s="197">
        <f t="shared" si="344"/>
        <v>0</v>
      </c>
      <c r="CS375" s="198">
        <f t="shared" si="345"/>
        <v>0</v>
      </c>
      <c r="CT375" s="199">
        <f>IFERROR(SQRT(($E375-$E$1136)^2+($AJ375-$AJ$1136)^2),0)</f>
        <v>0.33338733219966277</v>
      </c>
      <c r="CU375" s="197" t="str">
        <f>IF(CT375&lt;=SMALL(CT$3:CT$1130,1),"MAS PARECIDO","NO")</f>
        <v>NO</v>
      </c>
      <c r="CV375" s="197" t="str">
        <f>IF(CT375&lt;=SMALL(CT$3:CT$1130,5),"SIMILAR","NO")</f>
        <v>NO</v>
      </c>
      <c r="CW375" s="197" t="str">
        <f t="shared" si="346"/>
        <v>N/A</v>
      </c>
      <c r="CX375" s="197">
        <f t="shared" si="347"/>
        <v>0</v>
      </c>
      <c r="CY375" s="198">
        <f t="shared" si="348"/>
        <v>0</v>
      </c>
      <c r="CZ375" s="2" t="s">
        <v>1980</v>
      </c>
      <c r="DA375" s="2" t="s">
        <v>1981</v>
      </c>
      <c r="DB375" s="2">
        <v>1</v>
      </c>
      <c r="DC375" s="2" t="s">
        <v>346</v>
      </c>
    </row>
    <row r="376" spans="1:107">
      <c r="A376" s="24" t="s">
        <v>627</v>
      </c>
      <c r="B376" s="46">
        <v>12000</v>
      </c>
      <c r="C376" s="190">
        <f>(B376-$B$1132)/($B$1133-$B$1132)</f>
        <v>8.7616006307268644E-3</v>
      </c>
      <c r="D376" s="46">
        <v>4400</v>
      </c>
      <c r="E376" s="190">
        <f>(D376-$D$1132)/($D$1133-$D$1132)</f>
        <v>8.7702631078932364E-3</v>
      </c>
      <c r="F376" s="46" t="s">
        <v>53</v>
      </c>
      <c r="G376" s="192">
        <f>VLOOKUP(F376,'DATOS DE SOPORTE'!$Y$5:$Z$8,2,FALSE)</f>
        <v>2</v>
      </c>
      <c r="H376" s="190">
        <f>(G376-$G$1132)/($G$1133-$G$1132)</f>
        <v>0.33333333333333331</v>
      </c>
      <c r="I376" s="50">
        <v>1</v>
      </c>
      <c r="J376" s="200">
        <f t="shared" si="308"/>
        <v>1</v>
      </c>
      <c r="K376" s="190">
        <f>(J376-$J$1132)/($J$1133-$J$1132)</f>
        <v>0.2</v>
      </c>
      <c r="L376" s="193" t="str">
        <f t="shared" si="309"/>
        <v>SI</v>
      </c>
      <c r="M376" s="46" t="s">
        <v>192</v>
      </c>
      <c r="N376" s="192">
        <f t="shared" si="310"/>
        <v>2</v>
      </c>
      <c r="O376" s="190">
        <f>(N376-N$1132)/(N$1133-N$1132)</f>
        <v>1</v>
      </c>
      <c r="P376" s="46" t="s">
        <v>58</v>
      </c>
      <c r="Q376" s="192">
        <f t="shared" si="311"/>
        <v>3</v>
      </c>
      <c r="R376" s="190">
        <f>(Q376-Q$1132)/(Q$1133-Q$1132)</f>
        <v>1</v>
      </c>
      <c r="S376" s="46" t="s">
        <v>194</v>
      </c>
      <c r="T376" s="192">
        <f t="shared" si="312"/>
        <v>1</v>
      </c>
      <c r="U376" s="190">
        <f>(T376-T$1132)/(T$1133-T$1132)</f>
        <v>0</v>
      </c>
      <c r="V376" s="46" t="s">
        <v>198</v>
      </c>
      <c r="W376" s="194">
        <f>VLOOKUP(V376,'DATOS DE SOPORTE'!$S$5:$T$10,2,FALSE)</f>
        <v>4</v>
      </c>
      <c r="X376" s="201">
        <f>(W376-W$1132)/(W$1133-W$1132)</f>
        <v>0.6</v>
      </c>
      <c r="Y376" s="46" t="s">
        <v>136</v>
      </c>
      <c r="Z376" s="194">
        <f t="shared" si="313"/>
        <v>2</v>
      </c>
      <c r="AA376" s="201">
        <f>(Z376-Z$1132)/(Z$1133-Z$1132)</f>
        <v>1</v>
      </c>
      <c r="AB376" s="46" t="s">
        <v>188</v>
      </c>
      <c r="AC376" s="194">
        <f t="shared" si="314"/>
        <v>1</v>
      </c>
      <c r="AD376" s="201">
        <f>(AC376-AC$1132)/(AC$1133-AC$1132)</f>
        <v>0</v>
      </c>
      <c r="AE376" s="46" t="s">
        <v>188</v>
      </c>
      <c r="AF376" s="194">
        <f t="shared" si="315"/>
        <v>1</v>
      </c>
      <c r="AG376" s="201">
        <f>(AF376-AF$1132)/(AF$1133-AF$1132)</f>
        <v>0</v>
      </c>
      <c r="AH376" s="24" t="s">
        <v>199</v>
      </c>
      <c r="AI376" s="194">
        <f>VLOOKUP(AH376,'DATOS DE SOPORTE'!$V$5:$W$8,2,FALSE)</f>
        <v>2</v>
      </c>
      <c r="AJ376" s="201">
        <f>(AI376-AI$1132)/(AI$1133-AI$1132)</f>
        <v>0.33333333333333331</v>
      </c>
      <c r="AK376" s="58" t="str">
        <f t="shared" si="307"/>
        <v>Regular</v>
      </c>
      <c r="AL376" s="196">
        <f>IFERROR(SQRT(($E376-$E$1136)^2+($C376-$C$1136)^2),0)</f>
        <v>0.19657450302305376</v>
      </c>
      <c r="AM376" s="197" t="str">
        <f>IF(AL376&lt;=SMALL($AL$3:$AL$1130,1),"MAS PARECIDO","NO")</f>
        <v>NO</v>
      </c>
      <c r="AN376" s="197" t="str">
        <f>IF(AL376&lt;=SMALL($AL$3:$AL$1130,5),"SIMILAR","NO")</f>
        <v>NO</v>
      </c>
      <c r="AO376" s="197" t="str">
        <f t="shared" si="316"/>
        <v>N/A</v>
      </c>
      <c r="AP376" s="197">
        <f t="shared" si="317"/>
        <v>0</v>
      </c>
      <c r="AQ376" s="198">
        <f t="shared" si="318"/>
        <v>0</v>
      </c>
      <c r="AR376" s="196">
        <f>IFERROR(SQRT(($E376-$E$1136)^2+($H376-$H$1136)^2),0)</f>
        <v>8.8002640079202377E-3</v>
      </c>
      <c r="AS376" s="197" t="str">
        <f>IF(AR376&lt;=SMALL(AR$3:AR$1130,1),"MAS PARECIDO","NO")</f>
        <v>NO</v>
      </c>
      <c r="AT376" s="197" t="str">
        <f>IF(AR376&lt;=SMALL(AR$3:AR$1130,5),"SIMILAR","NO")</f>
        <v>NO</v>
      </c>
      <c r="AU376" s="197" t="str">
        <f t="shared" si="319"/>
        <v>N/A</v>
      </c>
      <c r="AV376" s="197">
        <f t="shared" si="320"/>
        <v>0</v>
      </c>
      <c r="AW376" s="198">
        <f t="shared" si="321"/>
        <v>0</v>
      </c>
      <c r="AX376" s="199">
        <f>IFERROR(SQRT(($E376-$E$1136)^2+($K376-$K$1136)^2),0)</f>
        <v>8.8002640079202377E-3</v>
      </c>
      <c r="AY376" s="197" t="str">
        <f>IF(AX376&lt;=SMALL(AX$3:AX$1130,1),"MAS PARECIDO","NO")</f>
        <v>NO</v>
      </c>
      <c r="AZ376" s="197" t="str">
        <f>IF(AX376&lt;=SMALL(AX$3:AX$1130,5),"SIMILAR","NO")</f>
        <v>NO</v>
      </c>
      <c r="BA376" s="197" t="str">
        <f t="shared" si="322"/>
        <v>N/A</v>
      </c>
      <c r="BB376" s="197">
        <f t="shared" si="323"/>
        <v>0</v>
      </c>
      <c r="BC376" s="198">
        <f t="shared" si="324"/>
        <v>0</v>
      </c>
      <c r="BD376" s="196">
        <f>IFERROR(SQRT(($E376-$E$1136)^2+($O376-$O$1136)^2),0)</f>
        <v>8.8002640079202377E-3</v>
      </c>
      <c r="BE376" s="197" t="str">
        <f>IF(BD376&lt;=SMALL(BD$3:BD$1130,1),"MAS PARECIDO","NO")</f>
        <v>NO</v>
      </c>
      <c r="BF376" s="197" t="str">
        <f>IF(BD376&lt;=SMALL(BD$3:BD$1130,5),"SIMILAR","NO")</f>
        <v>NO</v>
      </c>
      <c r="BG376" s="197" t="str">
        <f t="shared" si="325"/>
        <v>N/A</v>
      </c>
      <c r="BH376" s="197">
        <f t="shared" si="326"/>
        <v>0</v>
      </c>
      <c r="BI376" s="198">
        <f t="shared" si="327"/>
        <v>0</v>
      </c>
      <c r="BJ376" s="199">
        <f>IFERROR(SQRT(($E376-$E$1136)^2+($R376-$R$1136)^2),0)</f>
        <v>0.50007743864986454</v>
      </c>
      <c r="BK376" s="197" t="str">
        <f>IF(BJ376&lt;=SMALL(BJ$3:BJ$1130,1),"MAS PARECIDO","NO")</f>
        <v>NO</v>
      </c>
      <c r="BL376" s="197" t="str">
        <f>IF(BJ376&lt;=SMALL(BJ$3:BJ$1130,5),"SIMILAR","NO")</f>
        <v>NO</v>
      </c>
      <c r="BM376" s="197" t="str">
        <f t="shared" si="328"/>
        <v>N/A</v>
      </c>
      <c r="BN376" s="197">
        <f t="shared" si="329"/>
        <v>0</v>
      </c>
      <c r="BO376" s="198">
        <f t="shared" si="330"/>
        <v>0</v>
      </c>
      <c r="BP376" s="199">
        <f>IFERROR(SQRT(($E376-$E$1136)^2+($U376-$U$1136)^2),0)</f>
        <v>8.8002640079202377E-3</v>
      </c>
      <c r="BQ376" s="197" t="str">
        <f>IF(BP376&lt;=SMALL(BP$3:BP$1130,1),"MAS PARECIDO","NO")</f>
        <v>NO</v>
      </c>
      <c r="BR376" s="197" t="str">
        <f>IF(BP376&lt;=SMALL(BP$3:BP$1130,5),"SIMILAR","NO")</f>
        <v>NO</v>
      </c>
      <c r="BS376" s="197" t="str">
        <f t="shared" si="331"/>
        <v>N/A</v>
      </c>
      <c r="BT376" s="197">
        <f t="shared" si="332"/>
        <v>0</v>
      </c>
      <c r="BU376" s="198">
        <f t="shared" si="333"/>
        <v>0</v>
      </c>
      <c r="BV376" s="199">
        <f>IFERROR(SQRT(($E376-$E$1136)^2+($X376-$X$1136)^2),0)</f>
        <v>0.60006453373500512</v>
      </c>
      <c r="BW376" s="197" t="str">
        <f>IF(BV376&lt;=SMALL(BV$3:BV$1130,1),"MAS PARECIDO","NO")</f>
        <v>NO</v>
      </c>
      <c r="BX376" s="197" t="str">
        <f>IF(BV376&lt;=SMALL(BV$3:BV$1130,5),"SIMILAR","NO")</f>
        <v>NO</v>
      </c>
      <c r="BY376" s="197" t="str">
        <f t="shared" si="334"/>
        <v>N/A</v>
      </c>
      <c r="BZ376" s="197">
        <f t="shared" si="335"/>
        <v>0</v>
      </c>
      <c r="CA376" s="198">
        <f t="shared" si="336"/>
        <v>0</v>
      </c>
      <c r="CB376" s="199">
        <f>IFERROR(SQRT(($E376-$E$1136)^2+($AA376-$AA$1136)^2),0)</f>
        <v>1.0000387215736244</v>
      </c>
      <c r="CC376" s="197" t="str">
        <f>IF(CB376&lt;=SMALL(CB$3:CB$1130,1),"MAS PARECIDO","NO")</f>
        <v>NO</v>
      </c>
      <c r="CD376" s="197" t="str">
        <f>IF(CB376&lt;=SMALL(CB$3:CB$1130,5),"SIMILAR","NO")</f>
        <v>NO</v>
      </c>
      <c r="CE376" s="197" t="str">
        <f t="shared" si="337"/>
        <v>N/A</v>
      </c>
      <c r="CF376" s="197">
        <f t="shared" si="338"/>
        <v>0</v>
      </c>
      <c r="CG376" s="198">
        <f t="shared" si="339"/>
        <v>0</v>
      </c>
      <c r="CH376" s="199">
        <f>IFERROR(SQRT(($E376-$E$1136)^2+($AD376-$AD$1136)^2),0)</f>
        <v>1.0000387215736244</v>
      </c>
      <c r="CI376" s="197" t="str">
        <f>IF(CH376&lt;=SMALL(CH$3:CH$1130,1),"MAS PARECIDO","NO")</f>
        <v>NO</v>
      </c>
      <c r="CJ376" s="197" t="str">
        <f>IF(CH376&lt;=SMALL(CH$3:CH$1130,5),"SIMILAR","NO")</f>
        <v>NO</v>
      </c>
      <c r="CK376" s="197" t="str">
        <f t="shared" si="340"/>
        <v>N/A</v>
      </c>
      <c r="CL376" s="197">
        <f t="shared" si="341"/>
        <v>0</v>
      </c>
      <c r="CM376" s="198">
        <f t="shared" si="342"/>
        <v>0</v>
      </c>
      <c r="CN376" s="199">
        <f>IFERROR(SQRT(($E376-$E$1136)^2+($AG376-$AG$1136)^2),0)</f>
        <v>1.0000387215736244</v>
      </c>
      <c r="CO376" s="197" t="str">
        <f>IF(CN376&lt;=SMALL(CN$3:CN$1130,1),"MAS PARECIDO","NO")</f>
        <v>NO</v>
      </c>
      <c r="CP376" s="197" t="str">
        <f>IF(CN376&lt;=SMALL(CN$3:CN$1130,5),"SIMILAR","NO")</f>
        <v>NO</v>
      </c>
      <c r="CQ376" s="197" t="str">
        <f t="shared" si="343"/>
        <v>N/A</v>
      </c>
      <c r="CR376" s="197">
        <f t="shared" si="344"/>
        <v>0</v>
      </c>
      <c r="CS376" s="198">
        <f t="shared" si="345"/>
        <v>0</v>
      </c>
      <c r="CT376" s="199">
        <f>IFERROR(SQRT(($E376-$E$1136)^2+($AJ376-$AJ$1136)^2),0)</f>
        <v>0.33344948006815095</v>
      </c>
      <c r="CU376" s="197" t="str">
        <f>IF(CT376&lt;=SMALL(CT$3:CT$1130,1),"MAS PARECIDO","NO")</f>
        <v>NO</v>
      </c>
      <c r="CV376" s="197" t="str">
        <f>IF(CT376&lt;=SMALL(CT$3:CT$1130,5),"SIMILAR","NO")</f>
        <v>NO</v>
      </c>
      <c r="CW376" s="197" t="str">
        <f t="shared" si="346"/>
        <v>N/A</v>
      </c>
      <c r="CX376" s="197">
        <f t="shared" si="347"/>
        <v>0</v>
      </c>
      <c r="CY376" s="198">
        <f t="shared" si="348"/>
        <v>0</v>
      </c>
      <c r="CZ376" s="2" t="s">
        <v>1982</v>
      </c>
      <c r="DA376" s="2" t="s">
        <v>1983</v>
      </c>
      <c r="DB376" s="2">
        <v>1</v>
      </c>
      <c r="DC376" s="2" t="s">
        <v>346</v>
      </c>
    </row>
    <row r="377" spans="1:107">
      <c r="A377" s="24" t="s">
        <v>628</v>
      </c>
      <c r="B377" s="46">
        <v>79460</v>
      </c>
      <c r="C377" s="190">
        <f>(B377-$B$1132)/($B$1133-$B$1132)</f>
        <v>8.7616485561683416E-2</v>
      </c>
      <c r="D377" s="46">
        <v>2500</v>
      </c>
      <c r="E377" s="190">
        <f>(D377-$D$1132)/($D$1133-$D$1132)</f>
        <v>4.9701491044731342E-3</v>
      </c>
      <c r="F377" s="46" t="s">
        <v>53</v>
      </c>
      <c r="G377" s="192">
        <f>VLOOKUP(F377,'DATOS DE SOPORTE'!$Y$5:$Z$8,2,FALSE)</f>
        <v>2</v>
      </c>
      <c r="H377" s="190">
        <f>(G377-$G$1132)/($G$1133-$G$1132)</f>
        <v>0.33333333333333331</v>
      </c>
      <c r="I377" s="50">
        <v>2</v>
      </c>
      <c r="J377" s="200">
        <f t="shared" si="308"/>
        <v>2</v>
      </c>
      <c r="K377" s="190">
        <f>(J377-$J$1132)/($J$1133-$J$1132)</f>
        <v>0.4</v>
      </c>
      <c r="L377" s="193" t="str">
        <f t="shared" si="309"/>
        <v>SI</v>
      </c>
      <c r="M377" s="46" t="s">
        <v>56</v>
      </c>
      <c r="N377" s="192">
        <f t="shared" si="310"/>
        <v>1</v>
      </c>
      <c r="O377" s="190">
        <f>(N377-N$1132)/(N$1133-N$1132)</f>
        <v>0</v>
      </c>
      <c r="P377" s="46" t="s">
        <v>196</v>
      </c>
      <c r="Q377" s="192">
        <f t="shared" si="311"/>
        <v>1</v>
      </c>
      <c r="R377" s="190">
        <f>(Q377-Q$1132)/(Q$1133-Q$1132)</f>
        <v>0</v>
      </c>
      <c r="S377" s="46" t="s">
        <v>194</v>
      </c>
      <c r="T377" s="192">
        <f t="shared" si="312"/>
        <v>1</v>
      </c>
      <c r="U377" s="190">
        <f>(T377-T$1132)/(T$1133-T$1132)</f>
        <v>0</v>
      </c>
      <c r="V377" s="46" t="s">
        <v>212</v>
      </c>
      <c r="W377" s="194">
        <f>VLOOKUP(V377,'DATOS DE SOPORTE'!$S$5:$T$10,2,FALSE)</f>
        <v>3</v>
      </c>
      <c r="X377" s="201">
        <f>(W377-W$1132)/(W$1133-W$1132)</f>
        <v>0.4</v>
      </c>
      <c r="Y377" s="46" t="s">
        <v>188</v>
      </c>
      <c r="Z377" s="194">
        <f t="shared" si="313"/>
        <v>1</v>
      </c>
      <c r="AA377" s="201">
        <f>(Z377-Z$1132)/(Z$1133-Z$1132)</f>
        <v>0</v>
      </c>
      <c r="AB377" s="46" t="s">
        <v>188</v>
      </c>
      <c r="AC377" s="194">
        <f t="shared" si="314"/>
        <v>1</v>
      </c>
      <c r="AD377" s="201">
        <f>(AC377-AC$1132)/(AC$1133-AC$1132)</f>
        <v>0</v>
      </c>
      <c r="AE377" s="46" t="s">
        <v>136</v>
      </c>
      <c r="AF377" s="194">
        <f t="shared" si="315"/>
        <v>2</v>
      </c>
      <c r="AG377" s="201">
        <f>(AF377-AF$1132)/(AF$1133-AF$1132)</f>
        <v>1</v>
      </c>
      <c r="AH377" s="24" t="s">
        <v>67</v>
      </c>
      <c r="AI377" s="194">
        <f>VLOOKUP(AH377,'DATOS DE SOPORTE'!$V$5:$W$8,2,FALSE)</f>
        <v>1</v>
      </c>
      <c r="AJ377" s="201">
        <f>(AI377-AI$1132)/(AI$1133-AI$1132)</f>
        <v>0</v>
      </c>
      <c r="AK377" s="58" t="str">
        <f t="shared" si="307"/>
        <v>Bueno</v>
      </c>
      <c r="AL377" s="196">
        <f>IFERROR(SQRT(($E377-$E$1136)^2+($C377-$C$1136)^2),0)</f>
        <v>0.1176288546814223</v>
      </c>
      <c r="AM377" s="197" t="str">
        <f>IF(AL377&lt;=SMALL($AL$3:$AL$1130,1),"MAS PARECIDO","NO")</f>
        <v>NO</v>
      </c>
      <c r="AN377" s="197" t="str">
        <f>IF(AL377&lt;=SMALL($AL$3:$AL$1130,5),"SIMILAR","NO")</f>
        <v>NO</v>
      </c>
      <c r="AO377" s="197" t="str">
        <f t="shared" si="316"/>
        <v>N/A</v>
      </c>
      <c r="AP377" s="197">
        <f t="shared" si="317"/>
        <v>0</v>
      </c>
      <c r="AQ377" s="198">
        <f t="shared" si="318"/>
        <v>0</v>
      </c>
      <c r="AR377" s="196">
        <f>IFERROR(SQRT(($E377-$E$1136)^2+($H377-$H$1136)^2),0)</f>
        <v>5.0001500045001347E-3</v>
      </c>
      <c r="AS377" s="197" t="str">
        <f>IF(AR377&lt;=SMALL(AR$3:AR$1130,1),"MAS PARECIDO","NO")</f>
        <v>NO</v>
      </c>
      <c r="AT377" s="197" t="str">
        <f>IF(AR377&lt;=SMALL(AR$3:AR$1130,5),"SIMILAR","NO")</f>
        <v>NO</v>
      </c>
      <c r="AU377" s="197" t="str">
        <f t="shared" si="319"/>
        <v>N/A</v>
      </c>
      <c r="AV377" s="197">
        <f t="shared" si="320"/>
        <v>0</v>
      </c>
      <c r="AW377" s="198">
        <f t="shared" si="321"/>
        <v>0</v>
      </c>
      <c r="AX377" s="199">
        <f>IFERROR(SQRT(($E377-$E$1136)^2+($K377-$K$1136)^2),0)</f>
        <v>0.20006249398642292</v>
      </c>
      <c r="AY377" s="197" t="str">
        <f>IF(AX377&lt;=SMALL(AX$3:AX$1130,1),"MAS PARECIDO","NO")</f>
        <v>NO</v>
      </c>
      <c r="AZ377" s="197" t="str">
        <f>IF(AX377&lt;=SMALL(AX$3:AX$1130,5),"SIMILAR","NO")</f>
        <v>NO</v>
      </c>
      <c r="BA377" s="197" t="str">
        <f t="shared" si="322"/>
        <v>N/A</v>
      </c>
      <c r="BB377" s="197">
        <f t="shared" si="323"/>
        <v>0</v>
      </c>
      <c r="BC377" s="198">
        <f t="shared" si="324"/>
        <v>0</v>
      </c>
      <c r="BD377" s="196">
        <f>IFERROR(SQRT(($E377-$E$1136)^2+($O377-$O$1136)^2),0)</f>
        <v>1.0000125006719003</v>
      </c>
      <c r="BE377" s="197" t="str">
        <f>IF(BD377&lt;=SMALL(BD$3:BD$1130,1),"MAS PARECIDO","NO")</f>
        <v>NO</v>
      </c>
      <c r="BF377" s="197" t="str">
        <f>IF(BD377&lt;=SMALL(BD$3:BD$1130,5),"SIMILAR","NO")</f>
        <v>NO</v>
      </c>
      <c r="BG377" s="197" t="str">
        <f t="shared" si="325"/>
        <v>N/A</v>
      </c>
      <c r="BH377" s="197">
        <f t="shared" si="326"/>
        <v>0</v>
      </c>
      <c r="BI377" s="198">
        <f t="shared" si="327"/>
        <v>0</v>
      </c>
      <c r="BJ377" s="199">
        <f>IFERROR(SQRT(($E377-$E$1136)^2+($R377-$R$1136)^2),0)</f>
        <v>0.50002500087502377</v>
      </c>
      <c r="BK377" s="197" t="str">
        <f>IF(BJ377&lt;=SMALL(BJ$3:BJ$1130,1),"MAS PARECIDO","NO")</f>
        <v>NO</v>
      </c>
      <c r="BL377" s="197" t="str">
        <f>IF(BJ377&lt;=SMALL(BJ$3:BJ$1130,5),"SIMILAR","NO")</f>
        <v>NO</v>
      </c>
      <c r="BM377" s="197" t="str">
        <f t="shared" si="328"/>
        <v>N/A</v>
      </c>
      <c r="BN377" s="197">
        <f t="shared" si="329"/>
        <v>0</v>
      </c>
      <c r="BO377" s="198">
        <f t="shared" si="330"/>
        <v>0</v>
      </c>
      <c r="BP377" s="199">
        <f>IFERROR(SQRT(($E377-$E$1136)^2+($U377-$U$1136)^2),0)</f>
        <v>5.0001500045001347E-3</v>
      </c>
      <c r="BQ377" s="197" t="str">
        <f>IF(BP377&lt;=SMALL(BP$3:BP$1130,1),"MAS PARECIDO","NO")</f>
        <v>NO</v>
      </c>
      <c r="BR377" s="197" t="str">
        <f>IF(BP377&lt;=SMALL(BP$3:BP$1130,5),"SIMILAR","NO")</f>
        <v>NO</v>
      </c>
      <c r="BS377" s="197" t="str">
        <f t="shared" si="331"/>
        <v>N/A</v>
      </c>
      <c r="BT377" s="197">
        <f t="shared" si="332"/>
        <v>0</v>
      </c>
      <c r="BU377" s="198">
        <f t="shared" si="333"/>
        <v>0</v>
      </c>
      <c r="BV377" s="199">
        <f>IFERROR(SQRT(($E377-$E$1136)^2+($X377-$X$1136)^2),0)</f>
        <v>0.40003125065433021</v>
      </c>
      <c r="BW377" s="197" t="str">
        <f>IF(BV377&lt;=SMALL(BV$3:BV$1130,1),"MAS PARECIDO","NO")</f>
        <v>NO</v>
      </c>
      <c r="BX377" s="197" t="str">
        <f>IF(BV377&lt;=SMALL(BV$3:BV$1130,5),"SIMILAR","NO")</f>
        <v>NO</v>
      </c>
      <c r="BY377" s="197" t="str">
        <f t="shared" si="334"/>
        <v>N/A</v>
      </c>
      <c r="BZ377" s="197">
        <f t="shared" si="335"/>
        <v>0</v>
      </c>
      <c r="CA377" s="198">
        <f t="shared" si="336"/>
        <v>0</v>
      </c>
      <c r="CB377" s="199">
        <f>IFERROR(SQRT(($E377-$E$1136)^2+($AA377-$AA$1136)^2),0)</f>
        <v>5.0001500045001347E-3</v>
      </c>
      <c r="CC377" s="197" t="str">
        <f>IF(CB377&lt;=SMALL(CB$3:CB$1130,1),"MAS PARECIDO","NO")</f>
        <v>NO</v>
      </c>
      <c r="CD377" s="197" t="str">
        <f>IF(CB377&lt;=SMALL(CB$3:CB$1130,5),"SIMILAR","NO")</f>
        <v>NO</v>
      </c>
      <c r="CE377" s="197" t="str">
        <f t="shared" si="337"/>
        <v>N/A</v>
      </c>
      <c r="CF377" s="197">
        <f t="shared" si="338"/>
        <v>0</v>
      </c>
      <c r="CG377" s="198">
        <f t="shared" si="339"/>
        <v>0</v>
      </c>
      <c r="CH377" s="199">
        <f>IFERROR(SQRT(($E377-$E$1136)^2+($AD377-$AD$1136)^2),0)</f>
        <v>1.0000125006719003</v>
      </c>
      <c r="CI377" s="197" t="str">
        <f>IF(CH377&lt;=SMALL(CH$3:CH$1130,1),"MAS PARECIDO","NO")</f>
        <v>NO</v>
      </c>
      <c r="CJ377" s="197" t="str">
        <f>IF(CH377&lt;=SMALL(CH$3:CH$1130,5),"SIMILAR","NO")</f>
        <v>NO</v>
      </c>
      <c r="CK377" s="197" t="str">
        <f t="shared" si="340"/>
        <v>N/A</v>
      </c>
      <c r="CL377" s="197">
        <f t="shared" si="341"/>
        <v>0</v>
      </c>
      <c r="CM377" s="198">
        <f t="shared" si="342"/>
        <v>0</v>
      </c>
      <c r="CN377" s="199">
        <f>IFERROR(SQRT(($E377-$E$1136)^2+($AG377-$AG$1136)^2),0)</f>
        <v>5.0001500045001347E-3</v>
      </c>
      <c r="CO377" s="197" t="str">
        <f>IF(CN377&lt;=SMALL(CN$3:CN$1130,1),"MAS PARECIDO","NO")</f>
        <v>NO</v>
      </c>
      <c r="CP377" s="197" t="str">
        <f>IF(CN377&lt;=SMALL(CN$3:CN$1130,5),"SIMILAR","NO")</f>
        <v>NO</v>
      </c>
      <c r="CQ377" s="197" t="str">
        <f t="shared" si="343"/>
        <v>N/A</v>
      </c>
      <c r="CR377" s="197">
        <f t="shared" si="344"/>
        <v>0</v>
      </c>
      <c r="CS377" s="198">
        <f t="shared" si="345"/>
        <v>0</v>
      </c>
      <c r="CT377" s="199">
        <f>IFERROR(SQRT(($E377-$E$1136)^2+($AJ377-$AJ$1136)^2),0)</f>
        <v>5.0001500045001347E-3</v>
      </c>
      <c r="CU377" s="197" t="str">
        <f>IF(CT377&lt;=SMALL(CT$3:CT$1130,1),"MAS PARECIDO","NO")</f>
        <v>NO</v>
      </c>
      <c r="CV377" s="197" t="str">
        <f>IF(CT377&lt;=SMALL(CT$3:CT$1130,5),"SIMILAR","NO")</f>
        <v>NO</v>
      </c>
      <c r="CW377" s="197" t="str">
        <f t="shared" si="346"/>
        <v>N/A</v>
      </c>
      <c r="CX377" s="197">
        <f t="shared" si="347"/>
        <v>0</v>
      </c>
      <c r="CY377" s="198">
        <f t="shared" si="348"/>
        <v>0</v>
      </c>
      <c r="CZ377" s="2" t="s">
        <v>1984</v>
      </c>
      <c r="DA377" s="2" t="s">
        <v>1985</v>
      </c>
      <c r="DB377" s="2">
        <v>0</v>
      </c>
      <c r="DC377" s="2" t="s">
        <v>189</v>
      </c>
    </row>
    <row r="378" spans="1:107">
      <c r="A378" s="24" t="s">
        <v>629</v>
      </c>
      <c r="B378" s="46">
        <v>46706</v>
      </c>
      <c r="C378" s="190">
        <f>(B378-$B$1132)/($B$1133-$B$1132)</f>
        <v>4.9329902386045253E-2</v>
      </c>
      <c r="D378" s="46">
        <v>1000</v>
      </c>
      <c r="E378" s="190">
        <f>(D378-$D$1132)/($D$1133-$D$1132)</f>
        <v>1.9700591017730532E-3</v>
      </c>
      <c r="F378" s="46" t="s">
        <v>191</v>
      </c>
      <c r="G378" s="192">
        <f>VLOOKUP(F378,'DATOS DE SOPORTE'!$Y$5:$Z$8,2,FALSE)</f>
        <v>1</v>
      </c>
      <c r="H378" s="190">
        <f>(G378-$G$1132)/($G$1133-$G$1132)</f>
        <v>0</v>
      </c>
      <c r="I378" s="50">
        <v>0</v>
      </c>
      <c r="J378" s="200">
        <f t="shared" si="308"/>
        <v>0</v>
      </c>
      <c r="K378" s="190">
        <f>(J378-$J$1132)/($J$1133-$J$1132)</f>
        <v>0</v>
      </c>
      <c r="L378" s="193" t="str">
        <f t="shared" si="309"/>
        <v>NO</v>
      </c>
      <c r="M378" s="46"/>
      <c r="N378" s="192">
        <f t="shared" si="310"/>
        <v>2</v>
      </c>
      <c r="O378" s="190">
        <f>(N378-N$1132)/(N$1133-N$1132)</f>
        <v>1</v>
      </c>
      <c r="P378" s="46" t="s">
        <v>193</v>
      </c>
      <c r="Q378" s="192">
        <f t="shared" si="311"/>
        <v>2</v>
      </c>
      <c r="R378" s="190">
        <f>(Q378-Q$1132)/(Q$1133-Q$1132)</f>
        <v>0.5</v>
      </c>
      <c r="S378" s="46" t="s">
        <v>194</v>
      </c>
      <c r="T378" s="192">
        <f t="shared" si="312"/>
        <v>1</v>
      </c>
      <c r="U378" s="190">
        <f>(T378-T$1132)/(T$1133-T$1132)</f>
        <v>0</v>
      </c>
      <c r="V378" s="46" t="s">
        <v>212</v>
      </c>
      <c r="W378" s="194">
        <f>VLOOKUP(V378,'DATOS DE SOPORTE'!$S$5:$T$10,2,FALSE)</f>
        <v>3</v>
      </c>
      <c r="X378" s="201">
        <f>(W378-W$1132)/(W$1133-W$1132)</f>
        <v>0.4</v>
      </c>
      <c r="Y378" s="46" t="s">
        <v>188</v>
      </c>
      <c r="Z378" s="194">
        <f t="shared" si="313"/>
        <v>1</v>
      </c>
      <c r="AA378" s="201">
        <f>(Z378-Z$1132)/(Z$1133-Z$1132)</f>
        <v>0</v>
      </c>
      <c r="AB378" s="46" t="s">
        <v>188</v>
      </c>
      <c r="AC378" s="194">
        <f t="shared" si="314"/>
        <v>1</v>
      </c>
      <c r="AD378" s="201">
        <f>(AC378-AC$1132)/(AC$1133-AC$1132)</f>
        <v>0</v>
      </c>
      <c r="AE378" s="46" t="s">
        <v>136</v>
      </c>
      <c r="AF378" s="194">
        <f t="shared" si="315"/>
        <v>2</v>
      </c>
      <c r="AG378" s="201">
        <f>(AF378-AF$1132)/(AF$1133-AF$1132)</f>
        <v>1</v>
      </c>
      <c r="AH378" s="24" t="s">
        <v>67</v>
      </c>
      <c r="AI378" s="194">
        <f>VLOOKUP(AH378,'DATOS DE SOPORTE'!$V$5:$W$8,2,FALSE)</f>
        <v>1</v>
      </c>
      <c r="AJ378" s="201">
        <f>(AI378-AI$1132)/(AI$1133-AI$1132)</f>
        <v>0</v>
      </c>
      <c r="AK378" s="58" t="str">
        <f t="shared" si="307"/>
        <v>Bueno</v>
      </c>
      <c r="AL378" s="196">
        <f>IFERROR(SQRT(($E378-$E$1136)^2+($C378-$C$1136)^2),0)</f>
        <v>0.1558219534484222</v>
      </c>
      <c r="AM378" s="197" t="str">
        <f>IF(AL378&lt;=SMALL($AL$3:$AL$1130,1),"MAS PARECIDO","NO")</f>
        <v>NO</v>
      </c>
      <c r="AN378" s="197" t="str">
        <f>IF(AL378&lt;=SMALL($AL$3:$AL$1130,5),"SIMILAR","NO")</f>
        <v>NO</v>
      </c>
      <c r="AO378" s="197" t="str">
        <f t="shared" si="316"/>
        <v>N/A</v>
      </c>
      <c r="AP378" s="197">
        <f t="shared" si="317"/>
        <v>0</v>
      </c>
      <c r="AQ378" s="198">
        <f t="shared" si="318"/>
        <v>0</v>
      </c>
      <c r="AR378" s="196">
        <f>IFERROR(SQRT(($E378-$E$1136)^2+($H378-$H$1136)^2),0)</f>
        <v>0.33333933363934404</v>
      </c>
      <c r="AS378" s="197" t="str">
        <f>IF(AR378&lt;=SMALL(AR$3:AR$1130,1),"MAS PARECIDO","NO")</f>
        <v>NO</v>
      </c>
      <c r="AT378" s="197" t="str">
        <f>IF(AR378&lt;=SMALL(AR$3:AR$1130,5),"SIMILAR","NO")</f>
        <v>NO</v>
      </c>
      <c r="AU378" s="197" t="str">
        <f t="shared" si="319"/>
        <v>N/A</v>
      </c>
      <c r="AV378" s="197">
        <f t="shared" si="320"/>
        <v>0</v>
      </c>
      <c r="AW378" s="198">
        <f t="shared" si="321"/>
        <v>0</v>
      </c>
      <c r="AX378" s="199">
        <f>IFERROR(SQRT(($E378-$E$1136)^2+($K378-$K$1136)^2),0)</f>
        <v>0.20001000035000951</v>
      </c>
      <c r="AY378" s="197" t="str">
        <f>IF(AX378&lt;=SMALL(AX$3:AX$1130,1),"MAS PARECIDO","NO")</f>
        <v>NO</v>
      </c>
      <c r="AZ378" s="197" t="str">
        <f>IF(AX378&lt;=SMALL(AX$3:AX$1130,5),"SIMILAR","NO")</f>
        <v>NO</v>
      </c>
      <c r="BA378" s="197" t="str">
        <f t="shared" si="322"/>
        <v>N/A</v>
      </c>
      <c r="BB378" s="197">
        <f t="shared" si="323"/>
        <v>0</v>
      </c>
      <c r="BC378" s="198">
        <f t="shared" si="324"/>
        <v>0</v>
      </c>
      <c r="BD378" s="196">
        <f>IFERROR(SQRT(($E378-$E$1136)^2+($O378-$O$1136)^2),0)</f>
        <v>2.0000600018000541E-3</v>
      </c>
      <c r="BE378" s="197" t="str">
        <f>IF(BD378&lt;=SMALL(BD$3:BD$1130,1),"MAS PARECIDO","NO")</f>
        <v>NO</v>
      </c>
      <c r="BF378" s="197" t="str">
        <f>IF(BD378&lt;=SMALL(BD$3:BD$1130,5),"SIMILAR","NO")</f>
        <v>NO</v>
      </c>
      <c r="BG378" s="197" t="str">
        <f t="shared" si="325"/>
        <v>N/A</v>
      </c>
      <c r="BH378" s="197">
        <f t="shared" si="326"/>
        <v>0</v>
      </c>
      <c r="BI378" s="198">
        <f t="shared" si="327"/>
        <v>0</v>
      </c>
      <c r="BJ378" s="199">
        <f>IFERROR(SQRT(($E378-$E$1136)^2+($R378-$R$1136)^2),0)</f>
        <v>2.0000600018000541E-3</v>
      </c>
      <c r="BK378" s="197" t="str">
        <f>IF(BJ378&lt;=SMALL(BJ$3:BJ$1130,1),"MAS PARECIDO","NO")</f>
        <v>NO</v>
      </c>
      <c r="BL378" s="197" t="str">
        <f>IF(BJ378&lt;=SMALL(BJ$3:BJ$1130,5),"SIMILAR","NO")</f>
        <v>NO</v>
      </c>
      <c r="BM378" s="197" t="str">
        <f t="shared" si="328"/>
        <v>N/A</v>
      </c>
      <c r="BN378" s="197">
        <f t="shared" si="329"/>
        <v>0</v>
      </c>
      <c r="BO378" s="198">
        <f t="shared" si="330"/>
        <v>0</v>
      </c>
      <c r="BP378" s="199">
        <f>IFERROR(SQRT(($E378-$E$1136)^2+($U378-$U$1136)^2),0)</f>
        <v>2.0000600018000541E-3</v>
      </c>
      <c r="BQ378" s="197" t="str">
        <f>IF(BP378&lt;=SMALL(BP$3:BP$1130,1),"MAS PARECIDO","NO")</f>
        <v>NO</v>
      </c>
      <c r="BR378" s="197" t="str">
        <f>IF(BP378&lt;=SMALL(BP$3:BP$1130,5),"SIMILAR","NO")</f>
        <v>NO</v>
      </c>
      <c r="BS378" s="197" t="str">
        <f t="shared" si="331"/>
        <v>N/A</v>
      </c>
      <c r="BT378" s="197">
        <f t="shared" si="332"/>
        <v>0</v>
      </c>
      <c r="BU378" s="198">
        <f t="shared" si="333"/>
        <v>0</v>
      </c>
      <c r="BV378" s="199">
        <f>IFERROR(SQRT(($E378-$E$1136)^2+($X378-$X$1136)^2),0)</f>
        <v>0.40000500026876018</v>
      </c>
      <c r="BW378" s="197" t="str">
        <f>IF(BV378&lt;=SMALL(BV$3:BV$1130,1),"MAS PARECIDO","NO")</f>
        <v>NO</v>
      </c>
      <c r="BX378" s="197" t="str">
        <f>IF(BV378&lt;=SMALL(BV$3:BV$1130,5),"SIMILAR","NO")</f>
        <v>NO</v>
      </c>
      <c r="BY378" s="197" t="str">
        <f t="shared" si="334"/>
        <v>N/A</v>
      </c>
      <c r="BZ378" s="197">
        <f t="shared" si="335"/>
        <v>0</v>
      </c>
      <c r="CA378" s="198">
        <f t="shared" si="336"/>
        <v>0</v>
      </c>
      <c r="CB378" s="199">
        <f>IFERROR(SQRT(($E378-$E$1136)^2+($AA378-$AA$1136)^2),0)</f>
        <v>2.0000600018000541E-3</v>
      </c>
      <c r="CC378" s="197" t="str">
        <f>IF(CB378&lt;=SMALL(CB$3:CB$1130,1),"MAS PARECIDO","NO")</f>
        <v>NO</v>
      </c>
      <c r="CD378" s="197" t="str">
        <f>IF(CB378&lt;=SMALL(CB$3:CB$1130,5),"SIMILAR","NO")</f>
        <v>NO</v>
      </c>
      <c r="CE378" s="197" t="str">
        <f t="shared" si="337"/>
        <v>N/A</v>
      </c>
      <c r="CF378" s="197">
        <f t="shared" si="338"/>
        <v>0</v>
      </c>
      <c r="CG378" s="198">
        <f t="shared" si="339"/>
        <v>0</v>
      </c>
      <c r="CH378" s="199">
        <f>IFERROR(SQRT(($E378-$E$1136)^2+($AD378-$AD$1136)^2),0)</f>
        <v>1.0000020001180052</v>
      </c>
      <c r="CI378" s="197" t="str">
        <f>IF(CH378&lt;=SMALL(CH$3:CH$1130,1),"MAS PARECIDO","NO")</f>
        <v>NO</v>
      </c>
      <c r="CJ378" s="197" t="str">
        <f>IF(CH378&lt;=SMALL(CH$3:CH$1130,5),"SIMILAR","NO")</f>
        <v>NO</v>
      </c>
      <c r="CK378" s="197" t="str">
        <f t="shared" si="340"/>
        <v>N/A</v>
      </c>
      <c r="CL378" s="197">
        <f t="shared" si="341"/>
        <v>0</v>
      </c>
      <c r="CM378" s="198">
        <f t="shared" si="342"/>
        <v>0</v>
      </c>
      <c r="CN378" s="199">
        <f>IFERROR(SQRT(($E378-$E$1136)^2+($AG378-$AG$1136)^2),0)</f>
        <v>2.0000600018000541E-3</v>
      </c>
      <c r="CO378" s="197" t="str">
        <f>IF(CN378&lt;=SMALL(CN$3:CN$1130,1),"MAS PARECIDO","NO")</f>
        <v>NO</v>
      </c>
      <c r="CP378" s="197" t="str">
        <f>IF(CN378&lt;=SMALL(CN$3:CN$1130,5),"SIMILAR","NO")</f>
        <v>SIMILAR</v>
      </c>
      <c r="CQ378" s="197" t="str">
        <f t="shared" si="343"/>
        <v>Bueno</v>
      </c>
      <c r="CR378" s="197">
        <f t="shared" si="344"/>
        <v>1</v>
      </c>
      <c r="CS378" s="198">
        <f t="shared" si="345"/>
        <v>46706</v>
      </c>
      <c r="CT378" s="199">
        <f>IFERROR(SQRT(($E378-$E$1136)^2+($AJ378-$AJ$1136)^2),0)</f>
        <v>2.0000600018000541E-3</v>
      </c>
      <c r="CU378" s="197" t="str">
        <f>IF(CT378&lt;=SMALL(CT$3:CT$1130,1),"MAS PARECIDO","NO")</f>
        <v>NO</v>
      </c>
      <c r="CV378" s="197" t="str">
        <f>IF(CT378&lt;=SMALL(CT$3:CT$1130,5),"SIMILAR","NO")</f>
        <v>NO</v>
      </c>
      <c r="CW378" s="197" t="str">
        <f t="shared" si="346"/>
        <v>N/A</v>
      </c>
      <c r="CX378" s="197">
        <f t="shared" si="347"/>
        <v>0</v>
      </c>
      <c r="CY378" s="198">
        <f t="shared" si="348"/>
        <v>0</v>
      </c>
      <c r="CZ378" s="2" t="s">
        <v>1986</v>
      </c>
      <c r="DA378" s="2" t="s">
        <v>1987</v>
      </c>
      <c r="DB378" s="2">
        <v>0</v>
      </c>
      <c r="DC378" s="2" t="s">
        <v>189</v>
      </c>
    </row>
    <row r="379" spans="1:107">
      <c r="A379" s="24" t="s">
        <v>630</v>
      </c>
      <c r="B379" s="46">
        <v>76885</v>
      </c>
      <c r="C379" s="190">
        <f>(B379-$B$1132)/($B$1133-$B$1132)</f>
        <v>8.4606534054164698E-2</v>
      </c>
      <c r="D379" s="46">
        <v>4500</v>
      </c>
      <c r="E379" s="190">
        <f>(D379-$D$1132)/($D$1133-$D$1132)</f>
        <v>8.9702691080732425E-3</v>
      </c>
      <c r="F379" s="46" t="s">
        <v>191</v>
      </c>
      <c r="G379" s="192">
        <f>VLOOKUP(F379,'DATOS DE SOPORTE'!$Y$5:$Z$8,2,FALSE)</f>
        <v>1</v>
      </c>
      <c r="H379" s="190">
        <f>(G379-$G$1132)/($G$1133-$G$1132)</f>
        <v>0</v>
      </c>
      <c r="I379" s="50">
        <v>1</v>
      </c>
      <c r="J379" s="200">
        <f t="shared" si="308"/>
        <v>1</v>
      </c>
      <c r="K379" s="190">
        <f>(J379-$J$1132)/($J$1133-$J$1132)</f>
        <v>0.2</v>
      </c>
      <c r="L379" s="193" t="str">
        <f t="shared" si="309"/>
        <v>SI</v>
      </c>
      <c r="M379" s="46" t="s">
        <v>192</v>
      </c>
      <c r="N379" s="192">
        <f t="shared" si="310"/>
        <v>2</v>
      </c>
      <c r="O379" s="190">
        <f>(N379-N$1132)/(N$1133-N$1132)</f>
        <v>1</v>
      </c>
      <c r="P379" s="46" t="s">
        <v>193</v>
      </c>
      <c r="Q379" s="192">
        <f t="shared" si="311"/>
        <v>2</v>
      </c>
      <c r="R379" s="190">
        <f>(Q379-Q$1132)/(Q$1133-Q$1132)</f>
        <v>0.5</v>
      </c>
      <c r="S379" s="46" t="s">
        <v>194</v>
      </c>
      <c r="T379" s="192">
        <f t="shared" si="312"/>
        <v>1</v>
      </c>
      <c r="U379" s="190">
        <f>(T379-T$1132)/(T$1133-T$1132)</f>
        <v>0</v>
      </c>
      <c r="V379" s="46" t="s">
        <v>62</v>
      </c>
      <c r="W379" s="194">
        <f>VLOOKUP(V379,'DATOS DE SOPORTE'!$S$5:$T$10,2,FALSE)</f>
        <v>1</v>
      </c>
      <c r="X379" s="201">
        <f>(W379-W$1132)/(W$1133-W$1132)</f>
        <v>0</v>
      </c>
      <c r="Y379" s="46" t="s">
        <v>188</v>
      </c>
      <c r="Z379" s="194">
        <f t="shared" si="313"/>
        <v>1</v>
      </c>
      <c r="AA379" s="201">
        <f>(Z379-Z$1132)/(Z$1133-Z$1132)</f>
        <v>0</v>
      </c>
      <c r="AB379" s="46" t="s">
        <v>136</v>
      </c>
      <c r="AC379" s="194">
        <f t="shared" si="314"/>
        <v>2</v>
      </c>
      <c r="AD379" s="201">
        <f>(AC379-AC$1132)/(AC$1133-AC$1132)</f>
        <v>1</v>
      </c>
      <c r="AE379" s="46" t="s">
        <v>188</v>
      </c>
      <c r="AF379" s="194">
        <f t="shared" si="315"/>
        <v>1</v>
      </c>
      <c r="AG379" s="201">
        <f>(AF379-AF$1132)/(AF$1133-AF$1132)</f>
        <v>0</v>
      </c>
      <c r="AH379" s="24" t="s">
        <v>67</v>
      </c>
      <c r="AI379" s="194">
        <f>VLOOKUP(AH379,'DATOS DE SOPORTE'!$V$5:$W$8,2,FALSE)</f>
        <v>1</v>
      </c>
      <c r="AJ379" s="201">
        <f>(AI379-AI$1132)/(AI$1133-AI$1132)</f>
        <v>0</v>
      </c>
      <c r="AK379" s="58" t="str">
        <f t="shared" si="307"/>
        <v>Muy malo</v>
      </c>
      <c r="AL379" s="196">
        <f>IFERROR(SQRT(($E379-$E$1136)^2+($C379-$C$1136)^2),0)</f>
        <v>0.1208680473802806</v>
      </c>
      <c r="AM379" s="197" t="str">
        <f>IF(AL379&lt;=SMALL($AL$3:$AL$1130,1),"MAS PARECIDO","NO")</f>
        <v>NO</v>
      </c>
      <c r="AN379" s="197" t="str">
        <f>IF(AL379&lt;=SMALL($AL$3:$AL$1130,5),"SIMILAR","NO")</f>
        <v>NO</v>
      </c>
      <c r="AO379" s="197" t="str">
        <f t="shared" si="316"/>
        <v>N/A</v>
      </c>
      <c r="AP379" s="197">
        <f t="shared" si="317"/>
        <v>0</v>
      </c>
      <c r="AQ379" s="198">
        <f t="shared" si="318"/>
        <v>0</v>
      </c>
      <c r="AR379" s="196">
        <f>IFERROR(SQRT(($E379-$E$1136)^2+($H379-$H$1136)^2),0)</f>
        <v>0.33345481848569802</v>
      </c>
      <c r="AS379" s="197" t="str">
        <f>IF(AR379&lt;=SMALL(AR$3:AR$1130,1),"MAS PARECIDO","NO")</f>
        <v>NO</v>
      </c>
      <c r="AT379" s="197" t="str">
        <f>IF(AR379&lt;=SMALL(AR$3:AR$1130,5),"SIMILAR","NO")</f>
        <v>NO</v>
      </c>
      <c r="AU379" s="197" t="str">
        <f t="shared" si="319"/>
        <v>N/A</v>
      </c>
      <c r="AV379" s="197">
        <f t="shared" si="320"/>
        <v>0</v>
      </c>
      <c r="AW379" s="198">
        <f t="shared" si="321"/>
        <v>0</v>
      </c>
      <c r="AX379" s="199">
        <f>IFERROR(SQRT(($E379-$E$1136)^2+($K379-$K$1136)^2),0)</f>
        <v>9.0002700081002439E-3</v>
      </c>
      <c r="AY379" s="197" t="str">
        <f>IF(AX379&lt;=SMALL(AX$3:AX$1130,1),"MAS PARECIDO","NO")</f>
        <v>NO</v>
      </c>
      <c r="AZ379" s="197" t="str">
        <f>IF(AX379&lt;=SMALL(AX$3:AX$1130,5),"SIMILAR","NO")</f>
        <v>NO</v>
      </c>
      <c r="BA379" s="197" t="str">
        <f t="shared" si="322"/>
        <v>N/A</v>
      </c>
      <c r="BB379" s="197">
        <f t="shared" si="323"/>
        <v>0</v>
      </c>
      <c r="BC379" s="198">
        <f t="shared" si="324"/>
        <v>0</v>
      </c>
      <c r="BD379" s="196">
        <f>IFERROR(SQRT(($E379-$E$1136)^2+($O379-$O$1136)^2),0)</f>
        <v>9.0002700081002439E-3</v>
      </c>
      <c r="BE379" s="197" t="str">
        <f>IF(BD379&lt;=SMALL(BD$3:BD$1130,1),"MAS PARECIDO","NO")</f>
        <v>NO</v>
      </c>
      <c r="BF379" s="197" t="str">
        <f>IF(BD379&lt;=SMALL(BD$3:BD$1130,5),"SIMILAR","NO")</f>
        <v>NO</v>
      </c>
      <c r="BG379" s="197" t="str">
        <f t="shared" si="325"/>
        <v>N/A</v>
      </c>
      <c r="BH379" s="197">
        <f t="shared" si="326"/>
        <v>0</v>
      </c>
      <c r="BI379" s="198">
        <f t="shared" si="327"/>
        <v>0</v>
      </c>
      <c r="BJ379" s="199">
        <f>IFERROR(SQRT(($E379-$E$1136)^2+($R379-$R$1136)^2),0)</f>
        <v>9.0002700081002439E-3</v>
      </c>
      <c r="BK379" s="197" t="str">
        <f>IF(BJ379&lt;=SMALL(BJ$3:BJ$1130,1),"MAS PARECIDO","NO")</f>
        <v>NO</v>
      </c>
      <c r="BL379" s="197" t="str">
        <f>IF(BJ379&lt;=SMALL(BJ$3:BJ$1130,5),"SIMILAR","NO")</f>
        <v>NO</v>
      </c>
      <c r="BM379" s="197" t="str">
        <f t="shared" si="328"/>
        <v>N/A</v>
      </c>
      <c r="BN379" s="197">
        <f t="shared" si="329"/>
        <v>0</v>
      </c>
      <c r="BO379" s="198">
        <f t="shared" si="330"/>
        <v>0</v>
      </c>
      <c r="BP379" s="199">
        <f>IFERROR(SQRT(($E379-$E$1136)^2+($U379-$U$1136)^2),0)</f>
        <v>9.0002700081002439E-3</v>
      </c>
      <c r="BQ379" s="197" t="str">
        <f>IF(BP379&lt;=SMALL(BP$3:BP$1130,1),"MAS PARECIDO","NO")</f>
        <v>NO</v>
      </c>
      <c r="BR379" s="197" t="str">
        <f>IF(BP379&lt;=SMALL(BP$3:BP$1130,5),"SIMILAR","NO")</f>
        <v>NO</v>
      </c>
      <c r="BS379" s="197" t="str">
        <f t="shared" si="331"/>
        <v>N/A</v>
      </c>
      <c r="BT379" s="197">
        <f t="shared" si="332"/>
        <v>0</v>
      </c>
      <c r="BU379" s="198">
        <f t="shared" si="333"/>
        <v>0</v>
      </c>
      <c r="BV379" s="199">
        <f>IFERROR(SQRT(($E379-$E$1136)^2+($X379-$X$1136)^2),0)</f>
        <v>9.0002700081002439E-3</v>
      </c>
      <c r="BW379" s="197" t="str">
        <f>IF(BV379&lt;=SMALL(BV$3:BV$1130,1),"MAS PARECIDO","NO")</f>
        <v>NO</v>
      </c>
      <c r="BX379" s="197" t="str">
        <f>IF(BV379&lt;=SMALL(BV$3:BV$1130,5),"SIMILAR","NO")</f>
        <v>NO</v>
      </c>
      <c r="BY379" s="197" t="str">
        <f t="shared" si="334"/>
        <v>N/A</v>
      </c>
      <c r="BZ379" s="197">
        <f t="shared" si="335"/>
        <v>0</v>
      </c>
      <c r="CA379" s="198">
        <f t="shared" si="336"/>
        <v>0</v>
      </c>
      <c r="CB379" s="199">
        <f>IFERROR(SQRT(($E379-$E$1136)^2+($AA379-$AA$1136)^2),0)</f>
        <v>9.0002700081002439E-3</v>
      </c>
      <c r="CC379" s="197" t="str">
        <f>IF(CB379&lt;=SMALL(CB$3:CB$1130,1),"MAS PARECIDO","NO")</f>
        <v>NO</v>
      </c>
      <c r="CD379" s="197" t="str">
        <f>IF(CB379&lt;=SMALL(CB$3:CB$1130,5),"SIMILAR","NO")</f>
        <v>NO</v>
      </c>
      <c r="CE379" s="197" t="str">
        <f t="shared" si="337"/>
        <v>N/A</v>
      </c>
      <c r="CF379" s="197">
        <f t="shared" si="338"/>
        <v>0</v>
      </c>
      <c r="CG379" s="198">
        <f t="shared" si="339"/>
        <v>0</v>
      </c>
      <c r="CH379" s="199">
        <f>IFERROR(SQRT(($E379-$E$1136)^2+($AD379-$AD$1136)^2),0)</f>
        <v>9.0002700081002439E-3</v>
      </c>
      <c r="CI379" s="197" t="str">
        <f>IF(CH379&lt;=SMALL(CH$3:CH$1130,1),"MAS PARECIDO","NO")</f>
        <v>NO</v>
      </c>
      <c r="CJ379" s="197" t="str">
        <f>IF(CH379&lt;=SMALL(CH$3:CH$1130,5),"SIMILAR","NO")</f>
        <v>NO</v>
      </c>
      <c r="CK379" s="197" t="str">
        <f t="shared" si="340"/>
        <v>N/A</v>
      </c>
      <c r="CL379" s="197">
        <f t="shared" si="341"/>
        <v>0</v>
      </c>
      <c r="CM379" s="198">
        <f t="shared" si="342"/>
        <v>0</v>
      </c>
      <c r="CN379" s="199">
        <f>IFERROR(SQRT(($E379-$E$1136)^2+($AG379-$AG$1136)^2),0)</f>
        <v>1.0000405016099192</v>
      </c>
      <c r="CO379" s="197" t="str">
        <f>IF(CN379&lt;=SMALL(CN$3:CN$1130,1),"MAS PARECIDO","NO")</f>
        <v>NO</v>
      </c>
      <c r="CP379" s="197" t="str">
        <f>IF(CN379&lt;=SMALL(CN$3:CN$1130,5),"SIMILAR","NO")</f>
        <v>NO</v>
      </c>
      <c r="CQ379" s="197" t="str">
        <f t="shared" si="343"/>
        <v>N/A</v>
      </c>
      <c r="CR379" s="197">
        <f t="shared" si="344"/>
        <v>0</v>
      </c>
      <c r="CS379" s="198">
        <f t="shared" si="345"/>
        <v>0</v>
      </c>
      <c r="CT379" s="199">
        <f>IFERROR(SQRT(($E379-$E$1136)^2+($AJ379-$AJ$1136)^2),0)</f>
        <v>9.0002700081002439E-3</v>
      </c>
      <c r="CU379" s="197" t="str">
        <f>IF(CT379&lt;=SMALL(CT$3:CT$1130,1),"MAS PARECIDO","NO")</f>
        <v>NO</v>
      </c>
      <c r="CV379" s="197" t="str">
        <f>IF(CT379&lt;=SMALL(CT$3:CT$1130,5),"SIMILAR","NO")</f>
        <v>NO</v>
      </c>
      <c r="CW379" s="197" t="str">
        <f t="shared" si="346"/>
        <v>N/A</v>
      </c>
      <c r="CX379" s="197">
        <f t="shared" si="347"/>
        <v>0</v>
      </c>
      <c r="CY379" s="198">
        <f t="shared" si="348"/>
        <v>0</v>
      </c>
      <c r="CZ379" s="2" t="s">
        <v>1988</v>
      </c>
      <c r="DA379" s="2" t="s">
        <v>1989</v>
      </c>
      <c r="DB379" s="2">
        <v>11</v>
      </c>
      <c r="DC379" s="2" t="s">
        <v>319</v>
      </c>
    </row>
    <row r="380" spans="1:107">
      <c r="A380" s="24" t="s">
        <v>631</v>
      </c>
      <c r="B380" s="46">
        <v>47942</v>
      </c>
      <c r="C380" s="190">
        <f>(B380-$B$1132)/($B$1133-$B$1132)</f>
        <v>5.077467910965424E-2</v>
      </c>
      <c r="D380" s="46">
        <v>4500</v>
      </c>
      <c r="E380" s="190">
        <f>(D380-$D$1132)/($D$1133-$D$1132)</f>
        <v>8.9702691080732425E-3</v>
      </c>
      <c r="F380" s="46" t="s">
        <v>191</v>
      </c>
      <c r="G380" s="192">
        <f>VLOOKUP(F380,'DATOS DE SOPORTE'!$Y$5:$Z$8,2,FALSE)</f>
        <v>1</v>
      </c>
      <c r="H380" s="190">
        <f>(G380-$G$1132)/($G$1133-$G$1132)</f>
        <v>0</v>
      </c>
      <c r="I380" s="50">
        <v>0</v>
      </c>
      <c r="J380" s="200">
        <f t="shared" si="308"/>
        <v>0</v>
      </c>
      <c r="K380" s="190">
        <f>(J380-$J$1132)/($J$1133-$J$1132)</f>
        <v>0</v>
      </c>
      <c r="L380" s="193" t="str">
        <f t="shared" si="309"/>
        <v>NO</v>
      </c>
      <c r="M380" s="46"/>
      <c r="N380" s="192">
        <f t="shared" si="310"/>
        <v>2</v>
      </c>
      <c r="O380" s="190">
        <f>(N380-N$1132)/(N$1133-N$1132)</f>
        <v>1</v>
      </c>
      <c r="P380" s="46"/>
      <c r="Q380" s="192">
        <f t="shared" si="311"/>
        <v>3</v>
      </c>
      <c r="R380" s="190">
        <f>(Q380-Q$1132)/(Q$1133-Q$1132)</f>
        <v>1</v>
      </c>
      <c r="S380" s="46" t="s">
        <v>194</v>
      </c>
      <c r="T380" s="192">
        <f t="shared" si="312"/>
        <v>1</v>
      </c>
      <c r="U380" s="190">
        <f>(T380-T$1132)/(T$1133-T$1132)</f>
        <v>0</v>
      </c>
      <c r="V380" s="46" t="s">
        <v>62</v>
      </c>
      <c r="W380" s="194">
        <f>VLOOKUP(V380,'DATOS DE SOPORTE'!$S$5:$T$10,2,FALSE)</f>
        <v>1</v>
      </c>
      <c r="X380" s="201">
        <f>(W380-W$1132)/(W$1133-W$1132)</f>
        <v>0</v>
      </c>
      <c r="Y380" s="46" t="s">
        <v>188</v>
      </c>
      <c r="Z380" s="194">
        <f t="shared" si="313"/>
        <v>1</v>
      </c>
      <c r="AA380" s="201">
        <f>(Z380-Z$1132)/(Z$1133-Z$1132)</f>
        <v>0</v>
      </c>
      <c r="AB380" s="46" t="s">
        <v>136</v>
      </c>
      <c r="AC380" s="194">
        <f t="shared" si="314"/>
        <v>2</v>
      </c>
      <c r="AD380" s="201">
        <f>(AC380-AC$1132)/(AC$1133-AC$1132)</f>
        <v>1</v>
      </c>
      <c r="AE380" s="46" t="s">
        <v>188</v>
      </c>
      <c r="AF380" s="194">
        <f t="shared" si="315"/>
        <v>1</v>
      </c>
      <c r="AG380" s="201">
        <f>(AF380-AF$1132)/(AF$1133-AF$1132)</f>
        <v>0</v>
      </c>
      <c r="AH380" s="24" t="s">
        <v>67</v>
      </c>
      <c r="AI380" s="194">
        <f>VLOOKUP(AH380,'DATOS DE SOPORTE'!$V$5:$W$8,2,FALSE)</f>
        <v>1</v>
      </c>
      <c r="AJ380" s="201">
        <f>(AI380-AI$1132)/(AI$1133-AI$1132)</f>
        <v>0</v>
      </c>
      <c r="AK380" s="58" t="str">
        <f t="shared" si="307"/>
        <v>Regular</v>
      </c>
      <c r="AL380" s="196">
        <f>IFERROR(SQRT(($E380-$E$1136)^2+($C380-$C$1136)^2),0)</f>
        <v>0.15462649968673414</v>
      </c>
      <c r="AM380" s="197" t="str">
        <f>IF(AL380&lt;=SMALL($AL$3:$AL$1130,1),"MAS PARECIDO","NO")</f>
        <v>NO</v>
      </c>
      <c r="AN380" s="197" t="str">
        <f>IF(AL380&lt;=SMALL($AL$3:$AL$1130,5),"SIMILAR","NO")</f>
        <v>NO</v>
      </c>
      <c r="AO380" s="197" t="str">
        <f t="shared" si="316"/>
        <v>N/A</v>
      </c>
      <c r="AP380" s="197">
        <f t="shared" si="317"/>
        <v>0</v>
      </c>
      <c r="AQ380" s="198">
        <f t="shared" si="318"/>
        <v>0</v>
      </c>
      <c r="AR380" s="196">
        <f>IFERROR(SQRT(($E380-$E$1136)^2+($H380-$H$1136)^2),0)</f>
        <v>0.33345481848569802</v>
      </c>
      <c r="AS380" s="197" t="str">
        <f>IF(AR380&lt;=SMALL(AR$3:AR$1130,1),"MAS PARECIDO","NO")</f>
        <v>NO</v>
      </c>
      <c r="AT380" s="197" t="str">
        <f>IF(AR380&lt;=SMALL(AR$3:AR$1130,5),"SIMILAR","NO")</f>
        <v>NO</v>
      </c>
      <c r="AU380" s="197" t="str">
        <f t="shared" si="319"/>
        <v>N/A</v>
      </c>
      <c r="AV380" s="197">
        <f t="shared" si="320"/>
        <v>0</v>
      </c>
      <c r="AW380" s="198">
        <f t="shared" si="321"/>
        <v>0</v>
      </c>
      <c r="AX380" s="199">
        <f>IFERROR(SQRT(($E380-$E$1136)^2+($K380-$K$1136)^2),0)</f>
        <v>0.20020240972630354</v>
      </c>
      <c r="AY380" s="197" t="str">
        <f>IF(AX380&lt;=SMALL(AX$3:AX$1130,1),"MAS PARECIDO","NO")</f>
        <v>NO</v>
      </c>
      <c r="AZ380" s="197" t="str">
        <f>IF(AX380&lt;=SMALL(AX$3:AX$1130,5),"SIMILAR","NO")</f>
        <v>NO</v>
      </c>
      <c r="BA380" s="197" t="str">
        <f t="shared" si="322"/>
        <v>N/A</v>
      </c>
      <c r="BB380" s="197">
        <f t="shared" si="323"/>
        <v>0</v>
      </c>
      <c r="BC380" s="198">
        <f t="shared" si="324"/>
        <v>0</v>
      </c>
      <c r="BD380" s="196">
        <f>IFERROR(SQRT(($E380-$E$1136)^2+($O380-$O$1136)^2),0)</f>
        <v>9.0002700081002439E-3</v>
      </c>
      <c r="BE380" s="197" t="str">
        <f>IF(BD380&lt;=SMALL(BD$3:BD$1130,1),"MAS PARECIDO","NO")</f>
        <v>NO</v>
      </c>
      <c r="BF380" s="197" t="str">
        <f>IF(BD380&lt;=SMALL(BD$3:BD$1130,5),"SIMILAR","NO")</f>
        <v>NO</v>
      </c>
      <c r="BG380" s="197" t="str">
        <f t="shared" si="325"/>
        <v>N/A</v>
      </c>
      <c r="BH380" s="197">
        <f t="shared" si="326"/>
        <v>0</v>
      </c>
      <c r="BI380" s="198">
        <f t="shared" si="327"/>
        <v>0</v>
      </c>
      <c r="BJ380" s="199">
        <f>IFERROR(SQRT(($E380-$E$1136)^2+($R380-$R$1136)^2),0)</f>
        <v>0.50008099829949415</v>
      </c>
      <c r="BK380" s="197" t="str">
        <f>IF(BJ380&lt;=SMALL(BJ$3:BJ$1130,1),"MAS PARECIDO","NO")</f>
        <v>NO</v>
      </c>
      <c r="BL380" s="197" t="str">
        <f>IF(BJ380&lt;=SMALL(BJ$3:BJ$1130,5),"SIMILAR","NO")</f>
        <v>NO</v>
      </c>
      <c r="BM380" s="197" t="str">
        <f t="shared" si="328"/>
        <v>N/A</v>
      </c>
      <c r="BN380" s="197">
        <f t="shared" si="329"/>
        <v>0</v>
      </c>
      <c r="BO380" s="198">
        <f t="shared" si="330"/>
        <v>0</v>
      </c>
      <c r="BP380" s="199">
        <f>IFERROR(SQRT(($E380-$E$1136)^2+($U380-$U$1136)^2),0)</f>
        <v>9.0002700081002439E-3</v>
      </c>
      <c r="BQ380" s="197" t="str">
        <f>IF(BP380&lt;=SMALL(BP$3:BP$1130,1),"MAS PARECIDO","NO")</f>
        <v>NO</v>
      </c>
      <c r="BR380" s="197" t="str">
        <f>IF(BP380&lt;=SMALL(BP$3:BP$1130,5),"SIMILAR","NO")</f>
        <v>NO</v>
      </c>
      <c r="BS380" s="197" t="str">
        <f t="shared" si="331"/>
        <v>N/A</v>
      </c>
      <c r="BT380" s="197">
        <f t="shared" si="332"/>
        <v>0</v>
      </c>
      <c r="BU380" s="198">
        <f t="shared" si="333"/>
        <v>0</v>
      </c>
      <c r="BV380" s="199">
        <f>IFERROR(SQRT(($E380-$E$1136)^2+($X380-$X$1136)^2),0)</f>
        <v>9.0002700081002439E-3</v>
      </c>
      <c r="BW380" s="197" t="str">
        <f>IF(BV380&lt;=SMALL(BV$3:BV$1130,1),"MAS PARECIDO","NO")</f>
        <v>NO</v>
      </c>
      <c r="BX380" s="197" t="str">
        <f>IF(BV380&lt;=SMALL(BV$3:BV$1130,5),"SIMILAR","NO")</f>
        <v>NO</v>
      </c>
      <c r="BY380" s="197" t="str">
        <f t="shared" si="334"/>
        <v>N/A</v>
      </c>
      <c r="BZ380" s="197">
        <f t="shared" si="335"/>
        <v>0</v>
      </c>
      <c r="CA380" s="198">
        <f t="shared" si="336"/>
        <v>0</v>
      </c>
      <c r="CB380" s="199">
        <f>IFERROR(SQRT(($E380-$E$1136)^2+($AA380-$AA$1136)^2),0)</f>
        <v>9.0002700081002439E-3</v>
      </c>
      <c r="CC380" s="197" t="str">
        <f>IF(CB380&lt;=SMALL(CB$3:CB$1130,1),"MAS PARECIDO","NO")</f>
        <v>NO</v>
      </c>
      <c r="CD380" s="197" t="str">
        <f>IF(CB380&lt;=SMALL(CB$3:CB$1130,5),"SIMILAR","NO")</f>
        <v>NO</v>
      </c>
      <c r="CE380" s="197" t="str">
        <f t="shared" si="337"/>
        <v>N/A</v>
      </c>
      <c r="CF380" s="197">
        <f t="shared" si="338"/>
        <v>0</v>
      </c>
      <c r="CG380" s="198">
        <f t="shared" si="339"/>
        <v>0</v>
      </c>
      <c r="CH380" s="199">
        <f>IFERROR(SQRT(($E380-$E$1136)^2+($AD380-$AD$1136)^2),0)</f>
        <v>9.0002700081002439E-3</v>
      </c>
      <c r="CI380" s="197" t="str">
        <f>IF(CH380&lt;=SMALL(CH$3:CH$1130,1),"MAS PARECIDO","NO")</f>
        <v>NO</v>
      </c>
      <c r="CJ380" s="197" t="str">
        <f>IF(CH380&lt;=SMALL(CH$3:CH$1130,5),"SIMILAR","NO")</f>
        <v>NO</v>
      </c>
      <c r="CK380" s="197" t="str">
        <f t="shared" si="340"/>
        <v>N/A</v>
      </c>
      <c r="CL380" s="197">
        <f t="shared" si="341"/>
        <v>0</v>
      </c>
      <c r="CM380" s="198">
        <f t="shared" si="342"/>
        <v>0</v>
      </c>
      <c r="CN380" s="199">
        <f>IFERROR(SQRT(($E380-$E$1136)^2+($AG380-$AG$1136)^2),0)</f>
        <v>1.0000405016099192</v>
      </c>
      <c r="CO380" s="197" t="str">
        <f>IF(CN380&lt;=SMALL(CN$3:CN$1130,1),"MAS PARECIDO","NO")</f>
        <v>NO</v>
      </c>
      <c r="CP380" s="197" t="str">
        <f>IF(CN380&lt;=SMALL(CN$3:CN$1130,5),"SIMILAR","NO")</f>
        <v>NO</v>
      </c>
      <c r="CQ380" s="197" t="str">
        <f t="shared" si="343"/>
        <v>N/A</v>
      </c>
      <c r="CR380" s="197">
        <f t="shared" si="344"/>
        <v>0</v>
      </c>
      <c r="CS380" s="198">
        <f t="shared" si="345"/>
        <v>0</v>
      </c>
      <c r="CT380" s="199">
        <f>IFERROR(SQRT(($E380-$E$1136)^2+($AJ380-$AJ$1136)^2),0)</f>
        <v>9.0002700081002439E-3</v>
      </c>
      <c r="CU380" s="197" t="str">
        <f>IF(CT380&lt;=SMALL(CT$3:CT$1130,1),"MAS PARECIDO","NO")</f>
        <v>NO</v>
      </c>
      <c r="CV380" s="197" t="str">
        <f>IF(CT380&lt;=SMALL(CT$3:CT$1130,5),"SIMILAR","NO")</f>
        <v>NO</v>
      </c>
      <c r="CW380" s="197" t="str">
        <f t="shared" si="346"/>
        <v>N/A</v>
      </c>
      <c r="CX380" s="197">
        <f t="shared" si="347"/>
        <v>0</v>
      </c>
      <c r="CY380" s="198">
        <f t="shared" si="348"/>
        <v>0</v>
      </c>
      <c r="CZ380" s="2" t="s">
        <v>1990</v>
      </c>
      <c r="DA380" s="2" t="s">
        <v>1991</v>
      </c>
      <c r="DB380" s="2">
        <v>1</v>
      </c>
      <c r="DC380" s="2" t="s">
        <v>346</v>
      </c>
    </row>
    <row r="381" spans="1:107">
      <c r="A381" s="24" t="s">
        <v>632</v>
      </c>
      <c r="B381" s="46">
        <v>41350</v>
      </c>
      <c r="C381" s="190">
        <f>(B381-$B$1132)/($B$1133-$B$1132)</f>
        <v>4.3069203250406307E-2</v>
      </c>
      <c r="D381" s="46">
        <v>4000</v>
      </c>
      <c r="E381" s="190">
        <f>(D381-$D$1132)/($D$1133-$D$1132)</f>
        <v>7.9702391071732152E-3</v>
      </c>
      <c r="F381" s="46" t="s">
        <v>53</v>
      </c>
      <c r="G381" s="192">
        <f>VLOOKUP(F381,'DATOS DE SOPORTE'!$Y$5:$Z$8,2,FALSE)</f>
        <v>2</v>
      </c>
      <c r="H381" s="190">
        <f>(G381-$G$1132)/($G$1133-$G$1132)</f>
        <v>0.33333333333333331</v>
      </c>
      <c r="I381" s="50">
        <v>2</v>
      </c>
      <c r="J381" s="200">
        <f t="shared" si="308"/>
        <v>2</v>
      </c>
      <c r="K381" s="190">
        <f>(J381-$J$1132)/($J$1133-$J$1132)</f>
        <v>0.4</v>
      </c>
      <c r="L381" s="193" t="str">
        <f t="shared" si="309"/>
        <v>SI</v>
      </c>
      <c r="M381" s="46" t="s">
        <v>192</v>
      </c>
      <c r="N381" s="192">
        <f t="shared" si="310"/>
        <v>2</v>
      </c>
      <c r="O381" s="190">
        <f>(N381-N$1132)/(N$1133-N$1132)</f>
        <v>1</v>
      </c>
      <c r="P381" s="46" t="s">
        <v>193</v>
      </c>
      <c r="Q381" s="192">
        <f t="shared" si="311"/>
        <v>2</v>
      </c>
      <c r="R381" s="190">
        <f>(Q381-Q$1132)/(Q$1133-Q$1132)</f>
        <v>0.5</v>
      </c>
      <c r="S381" s="46" t="s">
        <v>194</v>
      </c>
      <c r="T381" s="192">
        <f t="shared" si="312"/>
        <v>1</v>
      </c>
      <c r="U381" s="190">
        <f>(T381-T$1132)/(T$1133-T$1132)</f>
        <v>0</v>
      </c>
      <c r="V381" s="46" t="s">
        <v>62</v>
      </c>
      <c r="W381" s="194">
        <f>VLOOKUP(V381,'DATOS DE SOPORTE'!$S$5:$T$10,2,FALSE)</f>
        <v>1</v>
      </c>
      <c r="X381" s="201">
        <f>(W381-W$1132)/(W$1133-W$1132)</f>
        <v>0</v>
      </c>
      <c r="Y381" s="46" t="s">
        <v>188</v>
      </c>
      <c r="Z381" s="194">
        <f t="shared" si="313"/>
        <v>1</v>
      </c>
      <c r="AA381" s="201">
        <f>(Z381-Z$1132)/(Z$1133-Z$1132)</f>
        <v>0</v>
      </c>
      <c r="AB381" s="46" t="s">
        <v>136</v>
      </c>
      <c r="AC381" s="194">
        <f t="shared" si="314"/>
        <v>2</v>
      </c>
      <c r="AD381" s="201">
        <f>(AC381-AC$1132)/(AC$1133-AC$1132)</f>
        <v>1</v>
      </c>
      <c r="AE381" s="46" t="s">
        <v>188</v>
      </c>
      <c r="AF381" s="194">
        <f t="shared" si="315"/>
        <v>1</v>
      </c>
      <c r="AG381" s="201">
        <f>(AF381-AF$1132)/(AF$1133-AF$1132)</f>
        <v>0</v>
      </c>
      <c r="AH381" s="24" t="s">
        <v>67</v>
      </c>
      <c r="AI381" s="194">
        <f>VLOOKUP(AH381,'DATOS DE SOPORTE'!$V$5:$W$8,2,FALSE)</f>
        <v>1</v>
      </c>
      <c r="AJ381" s="201">
        <f>(AI381-AI$1132)/(AI$1133-AI$1132)</f>
        <v>0</v>
      </c>
      <c r="AK381" s="58" t="str">
        <f t="shared" si="307"/>
        <v>Muy malo</v>
      </c>
      <c r="AL381" s="196">
        <f>IFERROR(SQRT(($E381-$E$1136)^2+($C381-$C$1136)^2),0)</f>
        <v>0.1622671536029697</v>
      </c>
      <c r="AM381" s="197" t="str">
        <f>IF(AL381&lt;=SMALL($AL$3:$AL$1130,1),"MAS PARECIDO","NO")</f>
        <v>NO</v>
      </c>
      <c r="AN381" s="197" t="str">
        <f>IF(AL381&lt;=SMALL($AL$3:$AL$1130,5),"SIMILAR","NO")</f>
        <v>NO</v>
      </c>
      <c r="AO381" s="197" t="str">
        <f t="shared" si="316"/>
        <v>N/A</v>
      </c>
      <c r="AP381" s="197">
        <f t="shared" si="317"/>
        <v>0</v>
      </c>
      <c r="AQ381" s="198">
        <f t="shared" si="318"/>
        <v>0</v>
      </c>
      <c r="AR381" s="196">
        <f>IFERROR(SQRT(($E381-$E$1136)^2+($H381-$H$1136)^2),0)</f>
        <v>8.0002400072002166E-3</v>
      </c>
      <c r="AS381" s="197" t="str">
        <f>IF(AR381&lt;=SMALL(AR$3:AR$1130,1),"MAS PARECIDO","NO")</f>
        <v>NO</v>
      </c>
      <c r="AT381" s="197" t="str">
        <f>IF(AR381&lt;=SMALL(AR$3:AR$1130,5),"SIMILAR","NO")</f>
        <v>NO</v>
      </c>
      <c r="AU381" s="197" t="str">
        <f t="shared" si="319"/>
        <v>N/A</v>
      </c>
      <c r="AV381" s="197">
        <f t="shared" si="320"/>
        <v>0</v>
      </c>
      <c r="AW381" s="198">
        <f t="shared" si="321"/>
        <v>0</v>
      </c>
      <c r="AX381" s="199">
        <f>IFERROR(SQRT(($E381-$E$1136)^2+($K381-$K$1136)^2),0)</f>
        <v>0.20015994564390951</v>
      </c>
      <c r="AY381" s="197" t="str">
        <f>IF(AX381&lt;=SMALL(AX$3:AX$1130,1),"MAS PARECIDO","NO")</f>
        <v>NO</v>
      </c>
      <c r="AZ381" s="197" t="str">
        <f>IF(AX381&lt;=SMALL(AX$3:AX$1130,5),"SIMILAR","NO")</f>
        <v>NO</v>
      </c>
      <c r="BA381" s="197" t="str">
        <f t="shared" si="322"/>
        <v>N/A</v>
      </c>
      <c r="BB381" s="197">
        <f t="shared" si="323"/>
        <v>0</v>
      </c>
      <c r="BC381" s="198">
        <f t="shared" si="324"/>
        <v>0</v>
      </c>
      <c r="BD381" s="196">
        <f>IFERROR(SQRT(($E381-$E$1136)^2+($O381-$O$1136)^2),0)</f>
        <v>8.0002400072002166E-3</v>
      </c>
      <c r="BE381" s="197" t="str">
        <f>IF(BD381&lt;=SMALL(BD$3:BD$1130,1),"MAS PARECIDO","NO")</f>
        <v>NO</v>
      </c>
      <c r="BF381" s="197" t="str">
        <f>IF(BD381&lt;=SMALL(BD$3:BD$1130,5),"SIMILAR","NO")</f>
        <v>NO</v>
      </c>
      <c r="BG381" s="197" t="str">
        <f t="shared" si="325"/>
        <v>N/A</v>
      </c>
      <c r="BH381" s="197">
        <f t="shared" si="326"/>
        <v>0</v>
      </c>
      <c r="BI381" s="198">
        <f t="shared" si="327"/>
        <v>0</v>
      </c>
      <c r="BJ381" s="199">
        <f>IFERROR(SQRT(($E381-$E$1136)^2+($R381-$R$1136)^2),0)</f>
        <v>8.0002400072002166E-3</v>
      </c>
      <c r="BK381" s="197" t="str">
        <f>IF(BJ381&lt;=SMALL(BJ$3:BJ$1130,1),"MAS PARECIDO","NO")</f>
        <v>NO</v>
      </c>
      <c r="BL381" s="197" t="str">
        <f>IF(BJ381&lt;=SMALL(BJ$3:BJ$1130,5),"SIMILAR","NO")</f>
        <v>NO</v>
      </c>
      <c r="BM381" s="197" t="str">
        <f t="shared" si="328"/>
        <v>N/A</v>
      </c>
      <c r="BN381" s="197">
        <f t="shared" si="329"/>
        <v>0</v>
      </c>
      <c r="BO381" s="198">
        <f t="shared" si="330"/>
        <v>0</v>
      </c>
      <c r="BP381" s="199">
        <f>IFERROR(SQRT(($E381-$E$1136)^2+($U381-$U$1136)^2),0)</f>
        <v>8.0002400072002166E-3</v>
      </c>
      <c r="BQ381" s="197" t="str">
        <f>IF(BP381&lt;=SMALL(BP$3:BP$1130,1),"MAS PARECIDO","NO")</f>
        <v>NO</v>
      </c>
      <c r="BR381" s="197" t="str">
        <f>IF(BP381&lt;=SMALL(BP$3:BP$1130,5),"SIMILAR","NO")</f>
        <v>NO</v>
      </c>
      <c r="BS381" s="197" t="str">
        <f t="shared" si="331"/>
        <v>N/A</v>
      </c>
      <c r="BT381" s="197">
        <f t="shared" si="332"/>
        <v>0</v>
      </c>
      <c r="BU381" s="198">
        <f t="shared" si="333"/>
        <v>0</v>
      </c>
      <c r="BV381" s="199">
        <f>IFERROR(SQRT(($E381-$E$1136)^2+($X381-$X$1136)^2),0)</f>
        <v>8.0002400072002166E-3</v>
      </c>
      <c r="BW381" s="197" t="str">
        <f>IF(BV381&lt;=SMALL(BV$3:BV$1130,1),"MAS PARECIDO","NO")</f>
        <v>NO</v>
      </c>
      <c r="BX381" s="197" t="str">
        <f>IF(BV381&lt;=SMALL(BV$3:BV$1130,5),"SIMILAR","NO")</f>
        <v>NO</v>
      </c>
      <c r="BY381" s="197" t="str">
        <f t="shared" si="334"/>
        <v>N/A</v>
      </c>
      <c r="BZ381" s="197">
        <f t="shared" si="335"/>
        <v>0</v>
      </c>
      <c r="CA381" s="198">
        <f t="shared" si="336"/>
        <v>0</v>
      </c>
      <c r="CB381" s="199">
        <f>IFERROR(SQRT(($E381-$E$1136)^2+($AA381-$AA$1136)^2),0)</f>
        <v>8.0002400072002166E-3</v>
      </c>
      <c r="CC381" s="197" t="str">
        <f>IF(CB381&lt;=SMALL(CB$3:CB$1130,1),"MAS PARECIDO","NO")</f>
        <v>NO</v>
      </c>
      <c r="CD381" s="197" t="str">
        <f>IF(CB381&lt;=SMALL(CB$3:CB$1130,5),"SIMILAR","NO")</f>
        <v>NO</v>
      </c>
      <c r="CE381" s="197" t="str">
        <f t="shared" si="337"/>
        <v>N/A</v>
      </c>
      <c r="CF381" s="197">
        <f t="shared" si="338"/>
        <v>0</v>
      </c>
      <c r="CG381" s="198">
        <f t="shared" si="339"/>
        <v>0</v>
      </c>
      <c r="CH381" s="199">
        <f>IFERROR(SQRT(($E381-$E$1136)^2+($AD381-$AD$1136)^2),0)</f>
        <v>8.0002400072002166E-3</v>
      </c>
      <c r="CI381" s="197" t="str">
        <f>IF(CH381&lt;=SMALL(CH$3:CH$1130,1),"MAS PARECIDO","NO")</f>
        <v>NO</v>
      </c>
      <c r="CJ381" s="197" t="str">
        <f>IF(CH381&lt;=SMALL(CH$3:CH$1130,5),"SIMILAR","NO")</f>
        <v>NO</v>
      </c>
      <c r="CK381" s="197" t="str">
        <f t="shared" si="340"/>
        <v>N/A</v>
      </c>
      <c r="CL381" s="197">
        <f t="shared" si="341"/>
        <v>0</v>
      </c>
      <c r="CM381" s="198">
        <f t="shared" si="342"/>
        <v>0</v>
      </c>
      <c r="CN381" s="199">
        <f>IFERROR(SQRT(($E381-$E$1136)^2+($AG381-$AG$1136)^2),0)</f>
        <v>1.0000320014080415</v>
      </c>
      <c r="CO381" s="197" t="str">
        <f>IF(CN381&lt;=SMALL(CN$3:CN$1130,1),"MAS PARECIDO","NO")</f>
        <v>NO</v>
      </c>
      <c r="CP381" s="197" t="str">
        <f>IF(CN381&lt;=SMALL(CN$3:CN$1130,5),"SIMILAR","NO")</f>
        <v>NO</v>
      </c>
      <c r="CQ381" s="197" t="str">
        <f t="shared" si="343"/>
        <v>N/A</v>
      </c>
      <c r="CR381" s="197">
        <f t="shared" si="344"/>
        <v>0</v>
      </c>
      <c r="CS381" s="198">
        <f t="shared" si="345"/>
        <v>0</v>
      </c>
      <c r="CT381" s="199">
        <f>IFERROR(SQRT(($E381-$E$1136)^2+($AJ381-$AJ$1136)^2),0)</f>
        <v>8.0002400072002166E-3</v>
      </c>
      <c r="CU381" s="197" t="str">
        <f>IF(CT381&lt;=SMALL(CT$3:CT$1130,1),"MAS PARECIDO","NO")</f>
        <v>NO</v>
      </c>
      <c r="CV381" s="197" t="str">
        <f>IF(CT381&lt;=SMALL(CT$3:CT$1130,5),"SIMILAR","NO")</f>
        <v>NO</v>
      </c>
      <c r="CW381" s="197" t="str">
        <f t="shared" si="346"/>
        <v>N/A</v>
      </c>
      <c r="CX381" s="197">
        <f t="shared" si="347"/>
        <v>0</v>
      </c>
      <c r="CY381" s="198">
        <f t="shared" si="348"/>
        <v>0</v>
      </c>
      <c r="CZ381" s="2" t="s">
        <v>1992</v>
      </c>
      <c r="DA381" s="2" t="s">
        <v>1993</v>
      </c>
      <c r="DB381" s="2">
        <v>7</v>
      </c>
      <c r="DC381" s="2" t="s">
        <v>319</v>
      </c>
    </row>
    <row r="382" spans="1:107">
      <c r="A382" s="24" t="s">
        <v>633</v>
      </c>
      <c r="B382" s="46">
        <v>35994</v>
      </c>
      <c r="C382" s="190">
        <f>(B382-$B$1132)/($B$1133-$B$1132)</f>
        <v>3.6808504114767361E-2</v>
      </c>
      <c r="D382" s="46">
        <v>2500</v>
      </c>
      <c r="E382" s="190">
        <f>(D382-$D$1132)/($D$1133-$D$1132)</f>
        <v>4.9701491044731342E-3</v>
      </c>
      <c r="F382" s="46" t="s">
        <v>53</v>
      </c>
      <c r="G382" s="192">
        <f>VLOOKUP(F382,'DATOS DE SOPORTE'!$Y$5:$Z$8,2,FALSE)</f>
        <v>2</v>
      </c>
      <c r="H382" s="190">
        <f>(G382-$G$1132)/($G$1133-$G$1132)</f>
        <v>0.33333333333333331</v>
      </c>
      <c r="I382" s="50">
        <v>2</v>
      </c>
      <c r="J382" s="200">
        <f t="shared" si="308"/>
        <v>2</v>
      </c>
      <c r="K382" s="190">
        <f>(J382-$J$1132)/($J$1133-$J$1132)</f>
        <v>0.4</v>
      </c>
      <c r="L382" s="193" t="str">
        <f t="shared" si="309"/>
        <v>SI</v>
      </c>
      <c r="M382" s="46" t="s">
        <v>192</v>
      </c>
      <c r="N382" s="192">
        <f t="shared" si="310"/>
        <v>2</v>
      </c>
      <c r="O382" s="190">
        <f>(N382-N$1132)/(N$1133-N$1132)</f>
        <v>1</v>
      </c>
      <c r="P382" s="46" t="s">
        <v>58</v>
      </c>
      <c r="Q382" s="192">
        <f t="shared" si="311"/>
        <v>3</v>
      </c>
      <c r="R382" s="190">
        <f>(Q382-Q$1132)/(Q$1133-Q$1132)</f>
        <v>1</v>
      </c>
      <c r="S382" s="46" t="s">
        <v>60</v>
      </c>
      <c r="T382" s="192">
        <f t="shared" si="312"/>
        <v>2</v>
      </c>
      <c r="U382" s="190">
        <f>(T382-T$1132)/(T$1133-T$1132)</f>
        <v>1</v>
      </c>
      <c r="V382" s="46" t="s">
        <v>62</v>
      </c>
      <c r="W382" s="194">
        <f>VLOOKUP(V382,'DATOS DE SOPORTE'!$S$5:$T$10,2,FALSE)</f>
        <v>1</v>
      </c>
      <c r="X382" s="201">
        <f>(W382-W$1132)/(W$1133-W$1132)</f>
        <v>0</v>
      </c>
      <c r="Y382" s="46" t="s">
        <v>188</v>
      </c>
      <c r="Z382" s="194">
        <f t="shared" si="313"/>
        <v>1</v>
      </c>
      <c r="AA382" s="201">
        <f>(Z382-Z$1132)/(Z$1133-Z$1132)</f>
        <v>0</v>
      </c>
      <c r="AB382" s="46" t="s">
        <v>136</v>
      </c>
      <c r="AC382" s="194">
        <f t="shared" si="314"/>
        <v>2</v>
      </c>
      <c r="AD382" s="201">
        <f>(AC382-AC$1132)/(AC$1133-AC$1132)</f>
        <v>1</v>
      </c>
      <c r="AE382" s="46" t="s">
        <v>188</v>
      </c>
      <c r="AF382" s="194">
        <f t="shared" si="315"/>
        <v>1</v>
      </c>
      <c r="AG382" s="201">
        <f>(AF382-AF$1132)/(AF$1133-AF$1132)</f>
        <v>0</v>
      </c>
      <c r="AH382" s="24" t="s">
        <v>67</v>
      </c>
      <c r="AI382" s="194">
        <f>VLOOKUP(AH382,'DATOS DE SOPORTE'!$V$5:$W$8,2,FALSE)</f>
        <v>1</v>
      </c>
      <c r="AJ382" s="201">
        <f>(AI382-AI$1132)/(AI$1133-AI$1132)</f>
        <v>0</v>
      </c>
      <c r="AK382" s="58" t="str">
        <f t="shared" si="307"/>
        <v>Muy malo</v>
      </c>
      <c r="AL382" s="196">
        <f>IFERROR(SQRT(($E382-$E$1136)^2+($C382-$C$1136)^2),0)</f>
        <v>0.16840476200928506</v>
      </c>
      <c r="AM382" s="197" t="str">
        <f>IF(AL382&lt;=SMALL($AL$3:$AL$1130,1),"MAS PARECIDO","NO")</f>
        <v>NO</v>
      </c>
      <c r="AN382" s="197" t="str">
        <f>IF(AL382&lt;=SMALL($AL$3:$AL$1130,5),"SIMILAR","NO")</f>
        <v>NO</v>
      </c>
      <c r="AO382" s="197" t="str">
        <f t="shared" si="316"/>
        <v>N/A</v>
      </c>
      <c r="AP382" s="197">
        <f t="shared" si="317"/>
        <v>0</v>
      </c>
      <c r="AQ382" s="198">
        <f t="shared" si="318"/>
        <v>0</v>
      </c>
      <c r="AR382" s="196">
        <f>IFERROR(SQRT(($E382-$E$1136)^2+($H382-$H$1136)^2),0)</f>
        <v>5.0001500045001347E-3</v>
      </c>
      <c r="AS382" s="197" t="str">
        <f>IF(AR382&lt;=SMALL(AR$3:AR$1130,1),"MAS PARECIDO","NO")</f>
        <v>NO</v>
      </c>
      <c r="AT382" s="197" t="str">
        <f>IF(AR382&lt;=SMALL(AR$3:AR$1130,5),"SIMILAR","NO")</f>
        <v>NO</v>
      </c>
      <c r="AU382" s="197" t="str">
        <f t="shared" si="319"/>
        <v>N/A</v>
      </c>
      <c r="AV382" s="197">
        <f t="shared" si="320"/>
        <v>0</v>
      </c>
      <c r="AW382" s="198">
        <f t="shared" si="321"/>
        <v>0</v>
      </c>
      <c r="AX382" s="199">
        <f>IFERROR(SQRT(($E382-$E$1136)^2+($K382-$K$1136)^2),0)</f>
        <v>0.20006249398642292</v>
      </c>
      <c r="AY382" s="197" t="str">
        <f>IF(AX382&lt;=SMALL(AX$3:AX$1130,1),"MAS PARECIDO","NO")</f>
        <v>NO</v>
      </c>
      <c r="AZ382" s="197" t="str">
        <f>IF(AX382&lt;=SMALL(AX$3:AX$1130,5),"SIMILAR","NO")</f>
        <v>NO</v>
      </c>
      <c r="BA382" s="197" t="str">
        <f t="shared" si="322"/>
        <v>N/A</v>
      </c>
      <c r="BB382" s="197">
        <f t="shared" si="323"/>
        <v>0</v>
      </c>
      <c r="BC382" s="198">
        <f t="shared" si="324"/>
        <v>0</v>
      </c>
      <c r="BD382" s="196">
        <f>IFERROR(SQRT(($E382-$E$1136)^2+($O382-$O$1136)^2),0)</f>
        <v>5.0001500045001347E-3</v>
      </c>
      <c r="BE382" s="197" t="str">
        <f>IF(BD382&lt;=SMALL(BD$3:BD$1130,1),"MAS PARECIDO","NO")</f>
        <v>NO</v>
      </c>
      <c r="BF382" s="197" t="str">
        <f>IF(BD382&lt;=SMALL(BD$3:BD$1130,5),"SIMILAR","NO")</f>
        <v>NO</v>
      </c>
      <c r="BG382" s="197" t="str">
        <f t="shared" si="325"/>
        <v>N/A</v>
      </c>
      <c r="BH382" s="197">
        <f t="shared" si="326"/>
        <v>0</v>
      </c>
      <c r="BI382" s="198">
        <f t="shared" si="327"/>
        <v>0</v>
      </c>
      <c r="BJ382" s="199">
        <f>IFERROR(SQRT(($E382-$E$1136)^2+($R382-$R$1136)^2),0)</f>
        <v>0.50002500087502377</v>
      </c>
      <c r="BK382" s="197" t="str">
        <f>IF(BJ382&lt;=SMALL(BJ$3:BJ$1130,1),"MAS PARECIDO","NO")</f>
        <v>NO</v>
      </c>
      <c r="BL382" s="197" t="str">
        <f>IF(BJ382&lt;=SMALL(BJ$3:BJ$1130,5),"SIMILAR","NO")</f>
        <v>NO</v>
      </c>
      <c r="BM382" s="197" t="str">
        <f t="shared" si="328"/>
        <v>N/A</v>
      </c>
      <c r="BN382" s="197">
        <f t="shared" si="329"/>
        <v>0</v>
      </c>
      <c r="BO382" s="198">
        <f t="shared" si="330"/>
        <v>0</v>
      </c>
      <c r="BP382" s="199">
        <f>IFERROR(SQRT(($E382-$E$1136)^2+($U382-$U$1136)^2),0)</f>
        <v>1.0000125006719003</v>
      </c>
      <c r="BQ382" s="197" t="str">
        <f>IF(BP382&lt;=SMALL(BP$3:BP$1130,1),"MAS PARECIDO","NO")</f>
        <v>NO</v>
      </c>
      <c r="BR382" s="197" t="str">
        <f>IF(BP382&lt;=SMALL(BP$3:BP$1130,5),"SIMILAR","NO")</f>
        <v>NO</v>
      </c>
      <c r="BS382" s="197" t="str">
        <f t="shared" si="331"/>
        <v>N/A</v>
      </c>
      <c r="BT382" s="197">
        <f t="shared" si="332"/>
        <v>0</v>
      </c>
      <c r="BU382" s="198">
        <f t="shared" si="333"/>
        <v>0</v>
      </c>
      <c r="BV382" s="199">
        <f>IFERROR(SQRT(($E382-$E$1136)^2+($X382-$X$1136)^2),0)</f>
        <v>5.0001500045001347E-3</v>
      </c>
      <c r="BW382" s="197" t="str">
        <f>IF(BV382&lt;=SMALL(BV$3:BV$1130,1),"MAS PARECIDO","NO")</f>
        <v>NO</v>
      </c>
      <c r="BX382" s="197" t="str">
        <f>IF(BV382&lt;=SMALL(BV$3:BV$1130,5),"SIMILAR","NO")</f>
        <v>NO</v>
      </c>
      <c r="BY382" s="197" t="str">
        <f t="shared" si="334"/>
        <v>N/A</v>
      </c>
      <c r="BZ382" s="197">
        <f t="shared" si="335"/>
        <v>0</v>
      </c>
      <c r="CA382" s="198">
        <f t="shared" si="336"/>
        <v>0</v>
      </c>
      <c r="CB382" s="199">
        <f>IFERROR(SQRT(($E382-$E$1136)^2+($AA382-$AA$1136)^2),0)</f>
        <v>5.0001500045001347E-3</v>
      </c>
      <c r="CC382" s="197" t="str">
        <f>IF(CB382&lt;=SMALL(CB$3:CB$1130,1),"MAS PARECIDO","NO")</f>
        <v>NO</v>
      </c>
      <c r="CD382" s="197" t="str">
        <f>IF(CB382&lt;=SMALL(CB$3:CB$1130,5),"SIMILAR","NO")</f>
        <v>NO</v>
      </c>
      <c r="CE382" s="197" t="str">
        <f t="shared" si="337"/>
        <v>N/A</v>
      </c>
      <c r="CF382" s="197">
        <f t="shared" si="338"/>
        <v>0</v>
      </c>
      <c r="CG382" s="198">
        <f t="shared" si="339"/>
        <v>0</v>
      </c>
      <c r="CH382" s="199">
        <f>IFERROR(SQRT(($E382-$E$1136)^2+($AD382-$AD$1136)^2),0)</f>
        <v>5.0001500045001347E-3</v>
      </c>
      <c r="CI382" s="197" t="str">
        <f>IF(CH382&lt;=SMALL(CH$3:CH$1130,1),"MAS PARECIDO","NO")</f>
        <v>NO</v>
      </c>
      <c r="CJ382" s="197" t="str">
        <f>IF(CH382&lt;=SMALL(CH$3:CH$1130,5),"SIMILAR","NO")</f>
        <v>NO</v>
      </c>
      <c r="CK382" s="197" t="str">
        <f t="shared" si="340"/>
        <v>N/A</v>
      </c>
      <c r="CL382" s="197">
        <f t="shared" si="341"/>
        <v>0</v>
      </c>
      <c r="CM382" s="198">
        <f t="shared" si="342"/>
        <v>0</v>
      </c>
      <c r="CN382" s="199">
        <f>IFERROR(SQRT(($E382-$E$1136)^2+($AG382-$AG$1136)^2),0)</f>
        <v>1.0000125006719003</v>
      </c>
      <c r="CO382" s="197" t="str">
        <f>IF(CN382&lt;=SMALL(CN$3:CN$1130,1),"MAS PARECIDO","NO")</f>
        <v>NO</v>
      </c>
      <c r="CP382" s="197" t="str">
        <f>IF(CN382&lt;=SMALL(CN$3:CN$1130,5),"SIMILAR","NO")</f>
        <v>NO</v>
      </c>
      <c r="CQ382" s="197" t="str">
        <f t="shared" si="343"/>
        <v>N/A</v>
      </c>
      <c r="CR382" s="197">
        <f t="shared" si="344"/>
        <v>0</v>
      </c>
      <c r="CS382" s="198">
        <f t="shared" si="345"/>
        <v>0</v>
      </c>
      <c r="CT382" s="199">
        <f>IFERROR(SQRT(($E382-$E$1136)^2+($AJ382-$AJ$1136)^2),0)</f>
        <v>5.0001500045001347E-3</v>
      </c>
      <c r="CU382" s="197" t="str">
        <f>IF(CT382&lt;=SMALL(CT$3:CT$1130,1),"MAS PARECIDO","NO")</f>
        <v>NO</v>
      </c>
      <c r="CV382" s="197" t="str">
        <f>IF(CT382&lt;=SMALL(CT$3:CT$1130,5),"SIMILAR","NO")</f>
        <v>NO</v>
      </c>
      <c r="CW382" s="197" t="str">
        <f t="shared" si="346"/>
        <v>N/A</v>
      </c>
      <c r="CX382" s="197">
        <f t="shared" si="347"/>
        <v>0</v>
      </c>
      <c r="CY382" s="198">
        <f t="shared" si="348"/>
        <v>0</v>
      </c>
      <c r="CZ382" s="2" t="s">
        <v>1994</v>
      </c>
      <c r="DA382" s="2" t="s">
        <v>1995</v>
      </c>
      <c r="DB382" s="2">
        <v>8</v>
      </c>
      <c r="DC382" s="2" t="s">
        <v>319</v>
      </c>
    </row>
    <row r="383" spans="1:107">
      <c r="A383" s="24" t="s">
        <v>634</v>
      </c>
      <c r="B383" s="46">
        <v>38672</v>
      </c>
      <c r="C383" s="190">
        <f>(B383-$B$1132)/($B$1133-$B$1132)</f>
        <v>3.9938853682586831E-2</v>
      </c>
      <c r="D383" s="46">
        <v>3000</v>
      </c>
      <c r="E383" s="190">
        <f>(D383-$D$1132)/($D$1133-$D$1132)</f>
        <v>5.9701791053731615E-3</v>
      </c>
      <c r="F383" s="46" t="s">
        <v>53</v>
      </c>
      <c r="G383" s="192">
        <f>VLOOKUP(F383,'DATOS DE SOPORTE'!$Y$5:$Z$8,2,FALSE)</f>
        <v>2</v>
      </c>
      <c r="H383" s="190">
        <f>(G383-$G$1132)/($G$1133-$G$1132)</f>
        <v>0.33333333333333331</v>
      </c>
      <c r="I383" s="50">
        <v>1</v>
      </c>
      <c r="J383" s="200">
        <f t="shared" si="308"/>
        <v>1</v>
      </c>
      <c r="K383" s="190">
        <f>(J383-$J$1132)/($J$1133-$J$1132)</f>
        <v>0.2</v>
      </c>
      <c r="L383" s="193" t="str">
        <f t="shared" si="309"/>
        <v>SI</v>
      </c>
      <c r="M383" s="46" t="s">
        <v>56</v>
      </c>
      <c r="N383" s="192">
        <f t="shared" si="310"/>
        <v>1</v>
      </c>
      <c r="O383" s="190">
        <f>(N383-N$1132)/(N$1133-N$1132)</f>
        <v>0</v>
      </c>
      <c r="P383" s="46" t="s">
        <v>196</v>
      </c>
      <c r="Q383" s="192">
        <f t="shared" si="311"/>
        <v>1</v>
      </c>
      <c r="R383" s="190">
        <f>(Q383-Q$1132)/(Q$1133-Q$1132)</f>
        <v>0</v>
      </c>
      <c r="S383" s="46" t="s">
        <v>60</v>
      </c>
      <c r="T383" s="192">
        <f t="shared" si="312"/>
        <v>2</v>
      </c>
      <c r="U383" s="190">
        <f>(T383-T$1132)/(T$1133-T$1132)</f>
        <v>1</v>
      </c>
      <c r="V383" s="46" t="s">
        <v>212</v>
      </c>
      <c r="W383" s="194">
        <f>VLOOKUP(V383,'DATOS DE SOPORTE'!$S$5:$T$10,2,FALSE)</f>
        <v>3</v>
      </c>
      <c r="X383" s="201">
        <f>(W383-W$1132)/(W$1133-W$1132)</f>
        <v>0.4</v>
      </c>
      <c r="Y383" s="46" t="s">
        <v>188</v>
      </c>
      <c r="Z383" s="194">
        <f t="shared" si="313"/>
        <v>1</v>
      </c>
      <c r="AA383" s="201">
        <f>(Z383-Z$1132)/(Z$1133-Z$1132)</f>
        <v>0</v>
      </c>
      <c r="AB383" s="46" t="s">
        <v>188</v>
      </c>
      <c r="AC383" s="194">
        <f t="shared" si="314"/>
        <v>1</v>
      </c>
      <c r="AD383" s="201">
        <f>(AC383-AC$1132)/(AC$1133-AC$1132)</f>
        <v>0</v>
      </c>
      <c r="AE383" s="46" t="s">
        <v>136</v>
      </c>
      <c r="AF383" s="194">
        <f t="shared" si="315"/>
        <v>2</v>
      </c>
      <c r="AG383" s="201">
        <f>(AF383-AF$1132)/(AF$1133-AF$1132)</f>
        <v>1</v>
      </c>
      <c r="AH383" s="24" t="s">
        <v>67</v>
      </c>
      <c r="AI383" s="194">
        <f>VLOOKUP(AH383,'DATOS DE SOPORTE'!$V$5:$W$8,2,FALSE)</f>
        <v>1</v>
      </c>
      <c r="AJ383" s="201">
        <f>(AI383-AI$1132)/(AI$1133-AI$1132)</f>
        <v>0</v>
      </c>
      <c r="AK383" s="58" t="str">
        <f t="shared" si="307"/>
        <v>Muy malo</v>
      </c>
      <c r="AL383" s="196">
        <f>IFERROR(SQRT(($E383-$E$1136)^2+($C383-$C$1136)^2),0)</f>
        <v>0.16530909504460772</v>
      </c>
      <c r="AM383" s="197" t="str">
        <f>IF(AL383&lt;=SMALL($AL$3:$AL$1130,1),"MAS PARECIDO","NO")</f>
        <v>NO</v>
      </c>
      <c r="AN383" s="197" t="str">
        <f>IF(AL383&lt;=SMALL($AL$3:$AL$1130,5),"SIMILAR","NO")</f>
        <v>NO</v>
      </c>
      <c r="AO383" s="197" t="str">
        <f t="shared" si="316"/>
        <v>N/A</v>
      </c>
      <c r="AP383" s="197">
        <f t="shared" si="317"/>
        <v>0</v>
      </c>
      <c r="AQ383" s="198">
        <f t="shared" si="318"/>
        <v>0</v>
      </c>
      <c r="AR383" s="196">
        <f>IFERROR(SQRT(($E383-$E$1136)^2+($H383-$H$1136)^2),0)</f>
        <v>6.000180005400162E-3</v>
      </c>
      <c r="AS383" s="197" t="str">
        <f>IF(AR383&lt;=SMALL(AR$3:AR$1130,1),"MAS PARECIDO","NO")</f>
        <v>NO</v>
      </c>
      <c r="AT383" s="197" t="str">
        <f>IF(AR383&lt;=SMALL(AR$3:AR$1130,5),"SIMILAR","NO")</f>
        <v>NO</v>
      </c>
      <c r="AU383" s="197" t="str">
        <f t="shared" si="319"/>
        <v>N/A</v>
      </c>
      <c r="AV383" s="197">
        <f t="shared" si="320"/>
        <v>0</v>
      </c>
      <c r="AW383" s="198">
        <f t="shared" si="321"/>
        <v>0</v>
      </c>
      <c r="AX383" s="199">
        <f>IFERROR(SQRT(($E383-$E$1136)^2+($K383-$K$1136)^2),0)</f>
        <v>6.000180005400162E-3</v>
      </c>
      <c r="AY383" s="197" t="str">
        <f>IF(AX383&lt;=SMALL(AX$3:AX$1130,1),"MAS PARECIDO","NO")</f>
        <v>NO</v>
      </c>
      <c r="AZ383" s="197" t="str">
        <f>IF(AX383&lt;=SMALL(AX$3:AX$1130,5),"SIMILAR","NO")</f>
        <v>NO</v>
      </c>
      <c r="BA383" s="197" t="str">
        <f t="shared" si="322"/>
        <v>N/A</v>
      </c>
      <c r="BB383" s="197">
        <f t="shared" si="323"/>
        <v>0</v>
      </c>
      <c r="BC383" s="198">
        <f t="shared" si="324"/>
        <v>0</v>
      </c>
      <c r="BD383" s="196">
        <f>IFERROR(SQRT(($E383-$E$1136)^2+($O383-$O$1136)^2),0)</f>
        <v>1.0000180009180319</v>
      </c>
      <c r="BE383" s="197" t="str">
        <f>IF(BD383&lt;=SMALL(BD$3:BD$1130,1),"MAS PARECIDO","NO")</f>
        <v>NO</v>
      </c>
      <c r="BF383" s="197" t="str">
        <f>IF(BD383&lt;=SMALL(BD$3:BD$1130,5),"SIMILAR","NO")</f>
        <v>NO</v>
      </c>
      <c r="BG383" s="197" t="str">
        <f t="shared" si="325"/>
        <v>N/A</v>
      </c>
      <c r="BH383" s="197">
        <f t="shared" si="326"/>
        <v>0</v>
      </c>
      <c r="BI383" s="198">
        <f t="shared" si="327"/>
        <v>0</v>
      </c>
      <c r="BJ383" s="199">
        <f>IFERROR(SQRT(($E383-$E$1136)^2+($R383-$R$1136)^2),0)</f>
        <v>0.50003600086403499</v>
      </c>
      <c r="BK383" s="197" t="str">
        <f>IF(BJ383&lt;=SMALL(BJ$3:BJ$1130,1),"MAS PARECIDO","NO")</f>
        <v>NO</v>
      </c>
      <c r="BL383" s="197" t="str">
        <f>IF(BJ383&lt;=SMALL(BJ$3:BJ$1130,5),"SIMILAR","NO")</f>
        <v>NO</v>
      </c>
      <c r="BM383" s="197" t="str">
        <f t="shared" si="328"/>
        <v>N/A</v>
      </c>
      <c r="BN383" s="197">
        <f t="shared" si="329"/>
        <v>0</v>
      </c>
      <c r="BO383" s="198">
        <f t="shared" si="330"/>
        <v>0</v>
      </c>
      <c r="BP383" s="199">
        <f>IFERROR(SQRT(($E383-$E$1136)^2+($U383-$U$1136)^2),0)</f>
        <v>1.0000180009180319</v>
      </c>
      <c r="BQ383" s="197" t="str">
        <f>IF(BP383&lt;=SMALL(BP$3:BP$1130,1),"MAS PARECIDO","NO")</f>
        <v>NO</v>
      </c>
      <c r="BR383" s="197" t="str">
        <f>IF(BP383&lt;=SMALL(BP$3:BP$1130,5),"SIMILAR","NO")</f>
        <v>NO</v>
      </c>
      <c r="BS383" s="197" t="str">
        <f t="shared" si="331"/>
        <v>N/A</v>
      </c>
      <c r="BT383" s="197">
        <f t="shared" si="332"/>
        <v>0</v>
      </c>
      <c r="BU383" s="198">
        <f t="shared" si="333"/>
        <v>0</v>
      </c>
      <c r="BV383" s="199">
        <f>IFERROR(SQRT(($E383-$E$1136)^2+($X383-$X$1136)^2),0)</f>
        <v>0.40004500016885253</v>
      </c>
      <c r="BW383" s="197" t="str">
        <f>IF(BV383&lt;=SMALL(BV$3:BV$1130,1),"MAS PARECIDO","NO")</f>
        <v>NO</v>
      </c>
      <c r="BX383" s="197" t="str">
        <f>IF(BV383&lt;=SMALL(BV$3:BV$1130,5),"SIMILAR","NO")</f>
        <v>NO</v>
      </c>
      <c r="BY383" s="197" t="str">
        <f t="shared" si="334"/>
        <v>N/A</v>
      </c>
      <c r="BZ383" s="197">
        <f t="shared" si="335"/>
        <v>0</v>
      </c>
      <c r="CA383" s="198">
        <f t="shared" si="336"/>
        <v>0</v>
      </c>
      <c r="CB383" s="199">
        <f>IFERROR(SQRT(($E383-$E$1136)^2+($AA383-$AA$1136)^2),0)</f>
        <v>6.000180005400162E-3</v>
      </c>
      <c r="CC383" s="197" t="str">
        <f>IF(CB383&lt;=SMALL(CB$3:CB$1130,1),"MAS PARECIDO","NO")</f>
        <v>NO</v>
      </c>
      <c r="CD383" s="197" t="str">
        <f>IF(CB383&lt;=SMALL(CB$3:CB$1130,5),"SIMILAR","NO")</f>
        <v>NO</v>
      </c>
      <c r="CE383" s="197" t="str">
        <f t="shared" si="337"/>
        <v>N/A</v>
      </c>
      <c r="CF383" s="197">
        <f t="shared" si="338"/>
        <v>0</v>
      </c>
      <c r="CG383" s="198">
        <f t="shared" si="339"/>
        <v>0</v>
      </c>
      <c r="CH383" s="199">
        <f>IFERROR(SQRT(($E383-$E$1136)^2+($AD383-$AD$1136)^2),0)</f>
        <v>1.0000180009180319</v>
      </c>
      <c r="CI383" s="197" t="str">
        <f>IF(CH383&lt;=SMALL(CH$3:CH$1130,1),"MAS PARECIDO","NO")</f>
        <v>NO</v>
      </c>
      <c r="CJ383" s="197" t="str">
        <f>IF(CH383&lt;=SMALL(CH$3:CH$1130,5),"SIMILAR","NO")</f>
        <v>NO</v>
      </c>
      <c r="CK383" s="197" t="str">
        <f t="shared" si="340"/>
        <v>N/A</v>
      </c>
      <c r="CL383" s="197">
        <f t="shared" si="341"/>
        <v>0</v>
      </c>
      <c r="CM383" s="198">
        <f t="shared" si="342"/>
        <v>0</v>
      </c>
      <c r="CN383" s="199">
        <f>IFERROR(SQRT(($E383-$E$1136)^2+($AG383-$AG$1136)^2),0)</f>
        <v>6.000180005400162E-3</v>
      </c>
      <c r="CO383" s="197" t="str">
        <f>IF(CN383&lt;=SMALL(CN$3:CN$1130,1),"MAS PARECIDO","NO")</f>
        <v>NO</v>
      </c>
      <c r="CP383" s="197" t="str">
        <f>IF(CN383&lt;=SMALL(CN$3:CN$1130,5),"SIMILAR","NO")</f>
        <v>NO</v>
      </c>
      <c r="CQ383" s="197" t="str">
        <f t="shared" si="343"/>
        <v>N/A</v>
      </c>
      <c r="CR383" s="197">
        <f t="shared" si="344"/>
        <v>0</v>
      </c>
      <c r="CS383" s="198">
        <f t="shared" si="345"/>
        <v>0</v>
      </c>
      <c r="CT383" s="199">
        <f>IFERROR(SQRT(($E383-$E$1136)^2+($AJ383-$AJ$1136)^2),0)</f>
        <v>6.000180005400162E-3</v>
      </c>
      <c r="CU383" s="197" t="str">
        <f>IF(CT383&lt;=SMALL(CT$3:CT$1130,1),"MAS PARECIDO","NO")</f>
        <v>NO</v>
      </c>
      <c r="CV383" s="197" t="str">
        <f>IF(CT383&lt;=SMALL(CT$3:CT$1130,5),"SIMILAR","NO")</f>
        <v>NO</v>
      </c>
      <c r="CW383" s="197" t="str">
        <f t="shared" si="346"/>
        <v>N/A</v>
      </c>
      <c r="CX383" s="197">
        <f t="shared" si="347"/>
        <v>0</v>
      </c>
      <c r="CY383" s="198">
        <f t="shared" si="348"/>
        <v>0</v>
      </c>
      <c r="CZ383" s="2" t="s">
        <v>1996</v>
      </c>
      <c r="DA383" s="2" t="s">
        <v>1997</v>
      </c>
      <c r="DB383" s="2">
        <v>3</v>
      </c>
      <c r="DC383" s="2" t="s">
        <v>319</v>
      </c>
    </row>
    <row r="384" spans="1:107">
      <c r="A384" s="24" t="s">
        <v>635</v>
      </c>
      <c r="B384" s="46">
        <v>24875</v>
      </c>
      <c r="C384" s="190">
        <f>(B384-$B$1132)/($B$1133-$B$1132)</f>
        <v>2.3811358168320487E-2</v>
      </c>
      <c r="D384" s="46">
        <v>299</v>
      </c>
      <c r="E384" s="190">
        <f>(D384-$D$1132)/($D$1133-$D$1132)</f>
        <v>5.6801704051121535E-4</v>
      </c>
      <c r="F384" s="46" t="s">
        <v>191</v>
      </c>
      <c r="G384" s="192">
        <f>VLOOKUP(F384,'DATOS DE SOPORTE'!$Y$5:$Z$8,2,FALSE)</f>
        <v>1</v>
      </c>
      <c r="H384" s="190">
        <f>(G384-$G$1132)/($G$1133-$G$1132)</f>
        <v>0</v>
      </c>
      <c r="I384" s="50">
        <v>0</v>
      </c>
      <c r="J384" s="200">
        <f t="shared" si="308"/>
        <v>0</v>
      </c>
      <c r="K384" s="190">
        <f>(J384-$J$1132)/($J$1133-$J$1132)</f>
        <v>0</v>
      </c>
      <c r="L384" s="193" t="str">
        <f t="shared" si="309"/>
        <v>NO</v>
      </c>
      <c r="M384" s="46" t="s">
        <v>192</v>
      </c>
      <c r="N384" s="192">
        <f t="shared" si="310"/>
        <v>2</v>
      </c>
      <c r="O384" s="190">
        <f>(N384-N$1132)/(N$1133-N$1132)</f>
        <v>1</v>
      </c>
      <c r="P384" s="46" t="s">
        <v>196</v>
      </c>
      <c r="Q384" s="192">
        <f t="shared" si="311"/>
        <v>1</v>
      </c>
      <c r="R384" s="190">
        <f>(Q384-Q$1132)/(Q$1133-Q$1132)</f>
        <v>0</v>
      </c>
      <c r="S384" s="46" t="s">
        <v>194</v>
      </c>
      <c r="T384" s="192">
        <f t="shared" si="312"/>
        <v>1</v>
      </c>
      <c r="U384" s="190">
        <f>(T384-T$1132)/(T$1133-T$1132)</f>
        <v>0</v>
      </c>
      <c r="V384" s="46" t="s">
        <v>62</v>
      </c>
      <c r="W384" s="194">
        <f>VLOOKUP(V384,'DATOS DE SOPORTE'!$S$5:$T$10,2,FALSE)</f>
        <v>1</v>
      </c>
      <c r="X384" s="201">
        <f>(W384-W$1132)/(W$1133-W$1132)</f>
        <v>0</v>
      </c>
      <c r="Y384" s="46" t="s">
        <v>136</v>
      </c>
      <c r="Z384" s="194">
        <f t="shared" si="313"/>
        <v>2</v>
      </c>
      <c r="AA384" s="201">
        <f>(Z384-Z$1132)/(Z$1133-Z$1132)</f>
        <v>1</v>
      </c>
      <c r="AB384" s="46" t="s">
        <v>136</v>
      </c>
      <c r="AC384" s="194">
        <f t="shared" si="314"/>
        <v>2</v>
      </c>
      <c r="AD384" s="201">
        <f>(AC384-AC$1132)/(AC$1133-AC$1132)</f>
        <v>1</v>
      </c>
      <c r="AE384" s="46" t="s">
        <v>188</v>
      </c>
      <c r="AF384" s="194">
        <f t="shared" si="315"/>
        <v>1</v>
      </c>
      <c r="AG384" s="201">
        <f>(AF384-AF$1132)/(AF$1133-AF$1132)</f>
        <v>0</v>
      </c>
      <c r="AH384" s="24" t="s">
        <v>67</v>
      </c>
      <c r="AI384" s="194">
        <f>VLOOKUP(AH384,'DATOS DE SOPORTE'!$V$5:$W$8,2,FALSE)</f>
        <v>1</v>
      </c>
      <c r="AJ384" s="201">
        <f>(AI384-AI$1132)/(AI$1133-AI$1132)</f>
        <v>0</v>
      </c>
      <c r="AK384" s="58" t="str">
        <f t="shared" si="307"/>
        <v>Muy malo</v>
      </c>
      <c r="AL384" s="196">
        <f>IFERROR(SQRT(($E384-$E$1136)^2+($C384-$C$1136)^2),0)</f>
        <v>0.18132864733314666</v>
      </c>
      <c r="AM384" s="197" t="str">
        <f>IF(AL384&lt;=SMALL($AL$3:$AL$1130,1),"MAS PARECIDO","NO")</f>
        <v>NO</v>
      </c>
      <c r="AN384" s="197" t="str">
        <f>IF(AL384&lt;=SMALL($AL$3:$AL$1130,5),"SIMILAR","NO")</f>
        <v>NO</v>
      </c>
      <c r="AO384" s="197" t="str">
        <f t="shared" si="316"/>
        <v>N/A</v>
      </c>
      <c r="AP384" s="197">
        <f t="shared" si="317"/>
        <v>0</v>
      </c>
      <c r="AQ384" s="198">
        <f t="shared" si="318"/>
        <v>0</v>
      </c>
      <c r="AR384" s="196">
        <f>IFERROR(SQRT(($E384-$E$1136)^2+($H384-$H$1136)^2),0)</f>
        <v>0.33333386977108748</v>
      </c>
      <c r="AS384" s="197" t="str">
        <f>IF(AR384&lt;=SMALL(AR$3:AR$1130,1),"MAS PARECIDO","NO")</f>
        <v>NO</v>
      </c>
      <c r="AT384" s="197" t="str">
        <f>IF(AR384&lt;=SMALL(AR$3:AR$1130,5),"SIMILAR","NO")</f>
        <v>NO</v>
      </c>
      <c r="AU384" s="197" t="str">
        <f t="shared" si="319"/>
        <v>N/A</v>
      </c>
      <c r="AV384" s="197">
        <f t="shared" si="320"/>
        <v>0</v>
      </c>
      <c r="AW384" s="198">
        <f t="shared" si="321"/>
        <v>0</v>
      </c>
      <c r="AX384" s="199">
        <f>IFERROR(SQRT(($E384-$E$1136)^2+($K384-$K$1136)^2),0)</f>
        <v>0.20000089406164467</v>
      </c>
      <c r="AY384" s="197" t="str">
        <f>IF(AX384&lt;=SMALL(AX$3:AX$1130,1),"MAS PARECIDO","NO")</f>
        <v>NO</v>
      </c>
      <c r="AZ384" s="197" t="str">
        <f>IF(AX384&lt;=SMALL(AX$3:AX$1130,5),"SIMILAR","NO")</f>
        <v>NO</v>
      </c>
      <c r="BA384" s="197" t="str">
        <f t="shared" si="322"/>
        <v>N/A</v>
      </c>
      <c r="BB384" s="197">
        <f t="shared" si="323"/>
        <v>0</v>
      </c>
      <c r="BC384" s="198">
        <f t="shared" si="324"/>
        <v>0</v>
      </c>
      <c r="BD384" s="196">
        <f>IFERROR(SQRT(($E384-$E$1136)^2+($O384-$O$1136)^2),0)</f>
        <v>5.9801794053821616E-4</v>
      </c>
      <c r="BE384" s="197" t="str">
        <f>IF(BD384&lt;=SMALL(BD$3:BD$1130,1),"MAS PARECIDO","NO")</f>
        <v>NO</v>
      </c>
      <c r="BF384" s="197" t="str">
        <f>IF(BD384&lt;=SMALL(BD$3:BD$1130,5),"SIMILAR","NO")</f>
        <v>NO</v>
      </c>
      <c r="BG384" s="197" t="str">
        <f t="shared" si="325"/>
        <v>N/A</v>
      </c>
      <c r="BH384" s="197">
        <f t="shared" si="326"/>
        <v>0</v>
      </c>
      <c r="BI384" s="198">
        <f t="shared" si="327"/>
        <v>0</v>
      </c>
      <c r="BJ384" s="199">
        <f>IFERROR(SQRT(($E384-$E$1136)^2+($R384-$R$1136)^2),0)</f>
        <v>0.50000035762532935</v>
      </c>
      <c r="BK384" s="197" t="str">
        <f>IF(BJ384&lt;=SMALL(BJ$3:BJ$1130,1),"MAS PARECIDO","NO")</f>
        <v>NO</v>
      </c>
      <c r="BL384" s="197" t="str">
        <f>IF(BJ384&lt;=SMALL(BJ$3:BJ$1130,5),"SIMILAR","NO")</f>
        <v>NO</v>
      </c>
      <c r="BM384" s="197" t="str">
        <f t="shared" si="328"/>
        <v>N/A</v>
      </c>
      <c r="BN384" s="197">
        <f t="shared" si="329"/>
        <v>0</v>
      </c>
      <c r="BO384" s="198">
        <f t="shared" si="330"/>
        <v>0</v>
      </c>
      <c r="BP384" s="199">
        <f>IFERROR(SQRT(($E384-$E$1136)^2+($U384-$U$1136)^2),0)</f>
        <v>5.9801794053821616E-4</v>
      </c>
      <c r="BQ384" s="197" t="str">
        <f>IF(BP384&lt;=SMALL(BP$3:BP$1130,1),"MAS PARECIDO","NO")</f>
        <v>NO</v>
      </c>
      <c r="BR384" s="197" t="str">
        <f>IF(BP384&lt;=SMALL(BP$3:BP$1130,5),"SIMILAR","NO")</f>
        <v>NO</v>
      </c>
      <c r="BS384" s="197" t="str">
        <f t="shared" si="331"/>
        <v>N/A</v>
      </c>
      <c r="BT384" s="197">
        <f t="shared" si="332"/>
        <v>0</v>
      </c>
      <c r="BU384" s="198">
        <f t="shared" si="333"/>
        <v>0</v>
      </c>
      <c r="BV384" s="199">
        <f>IFERROR(SQRT(($E384-$E$1136)^2+($X384-$X$1136)^2),0)</f>
        <v>5.9801794053821616E-4</v>
      </c>
      <c r="BW384" s="197" t="str">
        <f>IF(BV384&lt;=SMALL(BV$3:BV$1130,1),"MAS PARECIDO","NO")</f>
        <v>NO</v>
      </c>
      <c r="BX384" s="197" t="str">
        <f>IF(BV384&lt;=SMALL(BV$3:BV$1130,5),"SIMILAR","NO")</f>
        <v>NO</v>
      </c>
      <c r="BY384" s="197" t="str">
        <f t="shared" si="334"/>
        <v>N/A</v>
      </c>
      <c r="BZ384" s="197">
        <f t="shared" si="335"/>
        <v>0</v>
      </c>
      <c r="CA384" s="198">
        <f t="shared" si="336"/>
        <v>0</v>
      </c>
      <c r="CB384" s="199">
        <f>IFERROR(SQRT(($E384-$E$1136)^2+($AA384-$AA$1136)^2),0)</f>
        <v>1.0000001788127126</v>
      </c>
      <c r="CC384" s="197" t="str">
        <f>IF(CB384&lt;=SMALL(CB$3:CB$1130,1),"MAS PARECIDO","NO")</f>
        <v>NO</v>
      </c>
      <c r="CD384" s="197" t="str">
        <f>IF(CB384&lt;=SMALL(CB$3:CB$1130,5),"SIMILAR","NO")</f>
        <v>NO</v>
      </c>
      <c r="CE384" s="197" t="str">
        <f t="shared" si="337"/>
        <v>N/A</v>
      </c>
      <c r="CF384" s="197">
        <f t="shared" si="338"/>
        <v>0</v>
      </c>
      <c r="CG384" s="198">
        <f t="shared" si="339"/>
        <v>0</v>
      </c>
      <c r="CH384" s="199">
        <f>IFERROR(SQRT(($E384-$E$1136)^2+($AD384-$AD$1136)^2),0)</f>
        <v>5.9801794053821616E-4</v>
      </c>
      <c r="CI384" s="197" t="str">
        <f>IF(CH384&lt;=SMALL(CH$3:CH$1130,1),"MAS PARECIDO","NO")</f>
        <v>NO</v>
      </c>
      <c r="CJ384" s="197" t="str">
        <f>IF(CH384&lt;=SMALL(CH$3:CH$1130,5),"SIMILAR","NO")</f>
        <v>NO</v>
      </c>
      <c r="CK384" s="197" t="str">
        <f t="shared" si="340"/>
        <v>N/A</v>
      </c>
      <c r="CL384" s="197">
        <f t="shared" si="341"/>
        <v>0</v>
      </c>
      <c r="CM384" s="198">
        <f t="shared" si="342"/>
        <v>0</v>
      </c>
      <c r="CN384" s="199">
        <f>IFERROR(SQRT(($E384-$E$1136)^2+($AG384-$AG$1136)^2),0)</f>
        <v>1.0000001788127126</v>
      </c>
      <c r="CO384" s="197" t="str">
        <f>IF(CN384&lt;=SMALL(CN$3:CN$1130,1),"MAS PARECIDO","NO")</f>
        <v>NO</v>
      </c>
      <c r="CP384" s="197" t="str">
        <f>IF(CN384&lt;=SMALL(CN$3:CN$1130,5),"SIMILAR","NO")</f>
        <v>NO</v>
      </c>
      <c r="CQ384" s="197" t="str">
        <f t="shared" si="343"/>
        <v>N/A</v>
      </c>
      <c r="CR384" s="197">
        <f t="shared" si="344"/>
        <v>0</v>
      </c>
      <c r="CS384" s="198">
        <f t="shared" si="345"/>
        <v>0</v>
      </c>
      <c r="CT384" s="199">
        <f>IFERROR(SQRT(($E384-$E$1136)^2+($AJ384-$AJ$1136)^2),0)</f>
        <v>5.9801794053821616E-4</v>
      </c>
      <c r="CU384" s="197" t="str">
        <f>IF(CT384&lt;=SMALL(CT$3:CT$1130,1),"MAS PARECIDO","NO")</f>
        <v>NO</v>
      </c>
      <c r="CV384" s="197" t="str">
        <f>IF(CT384&lt;=SMALL(CT$3:CT$1130,5),"SIMILAR","NO")</f>
        <v>NO</v>
      </c>
      <c r="CW384" s="197" t="str">
        <f t="shared" si="346"/>
        <v>N/A</v>
      </c>
      <c r="CX384" s="197">
        <f t="shared" si="347"/>
        <v>0</v>
      </c>
      <c r="CY384" s="198">
        <f t="shared" si="348"/>
        <v>0</v>
      </c>
      <c r="CZ384" s="2" t="s">
        <v>1998</v>
      </c>
      <c r="DA384" s="2" t="s">
        <v>1999</v>
      </c>
      <c r="DB384" s="2">
        <v>8</v>
      </c>
      <c r="DC384" s="2" t="s">
        <v>319</v>
      </c>
    </row>
    <row r="385" spans="1:107">
      <c r="A385" s="24" t="s">
        <v>636</v>
      </c>
      <c r="B385" s="46">
        <v>48560</v>
      </c>
      <c r="C385" s="190">
        <f>(B385-$B$1132)/($B$1133-$B$1132)</f>
        <v>5.1497067471458734E-2</v>
      </c>
      <c r="D385" s="46">
        <v>8000</v>
      </c>
      <c r="E385" s="190">
        <f>(D385-$D$1132)/($D$1133-$D$1132)</f>
        <v>1.597047911437343E-2</v>
      </c>
      <c r="F385" s="46" t="s">
        <v>53</v>
      </c>
      <c r="G385" s="192">
        <f>VLOOKUP(F385,'DATOS DE SOPORTE'!$Y$5:$Z$8,2,FALSE)</f>
        <v>2</v>
      </c>
      <c r="H385" s="190">
        <f>(G385-$G$1132)/($G$1133-$G$1132)</f>
        <v>0.33333333333333331</v>
      </c>
      <c r="I385" s="50">
        <v>1</v>
      </c>
      <c r="J385" s="200">
        <f t="shared" si="308"/>
        <v>1</v>
      </c>
      <c r="K385" s="190">
        <f>(J385-$J$1132)/($J$1133-$J$1132)</f>
        <v>0.2</v>
      </c>
      <c r="L385" s="193" t="str">
        <f t="shared" si="309"/>
        <v>SI</v>
      </c>
      <c r="M385" s="46" t="s">
        <v>192</v>
      </c>
      <c r="N385" s="192">
        <f t="shared" si="310"/>
        <v>2</v>
      </c>
      <c r="O385" s="190">
        <f>(N385-N$1132)/(N$1133-N$1132)</f>
        <v>1</v>
      </c>
      <c r="P385" s="46" t="s">
        <v>193</v>
      </c>
      <c r="Q385" s="192">
        <f t="shared" si="311"/>
        <v>2</v>
      </c>
      <c r="R385" s="190">
        <f>(Q385-Q$1132)/(Q$1133-Q$1132)</f>
        <v>0.5</v>
      </c>
      <c r="S385" s="46" t="s">
        <v>194</v>
      </c>
      <c r="T385" s="192">
        <f t="shared" si="312"/>
        <v>1</v>
      </c>
      <c r="U385" s="190">
        <f>(T385-T$1132)/(T$1133-T$1132)</f>
        <v>0</v>
      </c>
      <c r="V385" s="46" t="s">
        <v>62</v>
      </c>
      <c r="W385" s="194">
        <f>VLOOKUP(V385,'DATOS DE SOPORTE'!$S$5:$T$10,2,FALSE)</f>
        <v>1</v>
      </c>
      <c r="X385" s="201">
        <f>(W385-W$1132)/(W$1133-W$1132)</f>
        <v>0</v>
      </c>
      <c r="Y385" s="46" t="s">
        <v>188</v>
      </c>
      <c r="Z385" s="194">
        <f t="shared" si="313"/>
        <v>1</v>
      </c>
      <c r="AA385" s="201">
        <f>(Z385-Z$1132)/(Z$1133-Z$1132)</f>
        <v>0</v>
      </c>
      <c r="AB385" s="46" t="s">
        <v>136</v>
      </c>
      <c r="AC385" s="194">
        <f t="shared" si="314"/>
        <v>2</v>
      </c>
      <c r="AD385" s="201">
        <f>(AC385-AC$1132)/(AC$1133-AC$1132)</f>
        <v>1</v>
      </c>
      <c r="AE385" s="46" t="s">
        <v>188</v>
      </c>
      <c r="AF385" s="194">
        <f t="shared" si="315"/>
        <v>1</v>
      </c>
      <c r="AG385" s="201">
        <f>(AF385-AF$1132)/(AF$1133-AF$1132)</f>
        <v>0</v>
      </c>
      <c r="AH385" s="24" t="s">
        <v>67</v>
      </c>
      <c r="AI385" s="194">
        <f>VLOOKUP(AH385,'DATOS DE SOPORTE'!$V$5:$W$8,2,FALSE)</f>
        <v>1</v>
      </c>
      <c r="AJ385" s="201">
        <f>(AI385-AI$1132)/(AI$1133-AI$1132)</f>
        <v>0</v>
      </c>
      <c r="AK385" s="58" t="str">
        <f t="shared" si="307"/>
        <v>Bueno</v>
      </c>
      <c r="AL385" s="196">
        <f>IFERROR(SQRT(($E385-$E$1136)^2+($C385-$C$1136)^2),0)</f>
        <v>0.15447286086889386</v>
      </c>
      <c r="AM385" s="197" t="str">
        <f>IF(AL385&lt;=SMALL($AL$3:$AL$1130,1),"MAS PARECIDO","NO")</f>
        <v>NO</v>
      </c>
      <c r="AN385" s="197" t="str">
        <f>IF(AL385&lt;=SMALL($AL$3:$AL$1130,5),"SIMILAR","NO")</f>
        <v>NO</v>
      </c>
      <c r="AO385" s="197" t="str">
        <f t="shared" si="316"/>
        <v>N/A</v>
      </c>
      <c r="AP385" s="197">
        <f t="shared" si="317"/>
        <v>0</v>
      </c>
      <c r="AQ385" s="198">
        <f t="shared" si="318"/>
        <v>0</v>
      </c>
      <c r="AR385" s="196">
        <f>IFERROR(SQRT(($E385-$E$1136)^2+($H385-$H$1136)^2),0)</f>
        <v>1.600048001440043E-2</v>
      </c>
      <c r="AS385" s="197" t="str">
        <f>IF(AR385&lt;=SMALL(AR$3:AR$1130,1),"MAS PARECIDO","NO")</f>
        <v>NO</v>
      </c>
      <c r="AT385" s="197" t="str">
        <f>IF(AR385&lt;=SMALL(AR$3:AR$1130,5),"SIMILAR","NO")</f>
        <v>NO</v>
      </c>
      <c r="AU385" s="197" t="str">
        <f t="shared" si="319"/>
        <v>N/A</v>
      </c>
      <c r="AV385" s="197">
        <f t="shared" si="320"/>
        <v>0</v>
      </c>
      <c r="AW385" s="198">
        <f t="shared" si="321"/>
        <v>0</v>
      </c>
      <c r="AX385" s="199">
        <f>IFERROR(SQRT(($E385-$E$1136)^2+($K385-$K$1136)^2),0)</f>
        <v>1.600048001440043E-2</v>
      </c>
      <c r="AY385" s="197" t="str">
        <f>IF(AX385&lt;=SMALL(AX$3:AX$1130,1),"MAS PARECIDO","NO")</f>
        <v>NO</v>
      </c>
      <c r="AZ385" s="197" t="str">
        <f>IF(AX385&lt;=SMALL(AX$3:AX$1130,5),"SIMILAR","NO")</f>
        <v>NO</v>
      </c>
      <c r="BA385" s="197" t="str">
        <f t="shared" si="322"/>
        <v>N/A</v>
      </c>
      <c r="BB385" s="197">
        <f t="shared" si="323"/>
        <v>0</v>
      </c>
      <c r="BC385" s="198">
        <f t="shared" si="324"/>
        <v>0</v>
      </c>
      <c r="BD385" s="196">
        <f>IFERROR(SQRT(($E385-$E$1136)^2+($O385-$O$1136)^2),0)</f>
        <v>1.600048001440043E-2</v>
      </c>
      <c r="BE385" s="197" t="str">
        <f>IF(BD385&lt;=SMALL(BD$3:BD$1130,1),"MAS PARECIDO","NO")</f>
        <v>NO</v>
      </c>
      <c r="BF385" s="197" t="str">
        <f>IF(BD385&lt;=SMALL(BD$3:BD$1130,5),"SIMILAR","NO")</f>
        <v>NO</v>
      </c>
      <c r="BG385" s="197" t="str">
        <f t="shared" si="325"/>
        <v>N/A</v>
      </c>
      <c r="BH385" s="197">
        <f t="shared" si="326"/>
        <v>0</v>
      </c>
      <c r="BI385" s="198">
        <f t="shared" si="327"/>
        <v>0</v>
      </c>
      <c r="BJ385" s="199">
        <f>IFERROR(SQRT(($E385-$E$1136)^2+($R385-$R$1136)^2),0)</f>
        <v>1.600048001440043E-2</v>
      </c>
      <c r="BK385" s="197" t="str">
        <f>IF(BJ385&lt;=SMALL(BJ$3:BJ$1130,1),"MAS PARECIDO","NO")</f>
        <v>NO</v>
      </c>
      <c r="BL385" s="197" t="str">
        <f>IF(BJ385&lt;=SMALL(BJ$3:BJ$1130,5),"SIMILAR","NO")</f>
        <v>NO</v>
      </c>
      <c r="BM385" s="197" t="str">
        <f t="shared" si="328"/>
        <v>N/A</v>
      </c>
      <c r="BN385" s="197">
        <f t="shared" si="329"/>
        <v>0</v>
      </c>
      <c r="BO385" s="198">
        <f t="shared" si="330"/>
        <v>0</v>
      </c>
      <c r="BP385" s="199">
        <f>IFERROR(SQRT(($E385-$E$1136)^2+($U385-$U$1136)^2),0)</f>
        <v>1.600048001440043E-2</v>
      </c>
      <c r="BQ385" s="197" t="str">
        <f>IF(BP385&lt;=SMALL(BP$3:BP$1130,1),"MAS PARECIDO","NO")</f>
        <v>NO</v>
      </c>
      <c r="BR385" s="197" t="str">
        <f>IF(BP385&lt;=SMALL(BP$3:BP$1130,5),"SIMILAR","NO")</f>
        <v>NO</v>
      </c>
      <c r="BS385" s="197" t="str">
        <f t="shared" si="331"/>
        <v>N/A</v>
      </c>
      <c r="BT385" s="197">
        <f t="shared" si="332"/>
        <v>0</v>
      </c>
      <c r="BU385" s="198">
        <f t="shared" si="333"/>
        <v>0</v>
      </c>
      <c r="BV385" s="199">
        <f>IFERROR(SQRT(($E385-$E$1136)^2+($X385-$X$1136)^2),0)</f>
        <v>1.600048001440043E-2</v>
      </c>
      <c r="BW385" s="197" t="str">
        <f>IF(BV385&lt;=SMALL(BV$3:BV$1130,1),"MAS PARECIDO","NO")</f>
        <v>NO</v>
      </c>
      <c r="BX385" s="197" t="str">
        <f>IF(BV385&lt;=SMALL(BV$3:BV$1130,5),"SIMILAR","NO")</f>
        <v>NO</v>
      </c>
      <c r="BY385" s="197" t="str">
        <f t="shared" si="334"/>
        <v>N/A</v>
      </c>
      <c r="BZ385" s="197">
        <f t="shared" si="335"/>
        <v>0</v>
      </c>
      <c r="CA385" s="198">
        <f t="shared" si="336"/>
        <v>0</v>
      </c>
      <c r="CB385" s="199">
        <f>IFERROR(SQRT(($E385-$E$1136)^2+($AA385-$AA$1136)^2),0)</f>
        <v>1.600048001440043E-2</v>
      </c>
      <c r="CC385" s="197" t="str">
        <f>IF(CB385&lt;=SMALL(CB$3:CB$1130,1),"MAS PARECIDO","NO")</f>
        <v>NO</v>
      </c>
      <c r="CD385" s="197" t="str">
        <f>IF(CB385&lt;=SMALL(CB$3:CB$1130,5),"SIMILAR","NO")</f>
        <v>NO</v>
      </c>
      <c r="CE385" s="197" t="str">
        <f t="shared" si="337"/>
        <v>N/A</v>
      </c>
      <c r="CF385" s="197">
        <f t="shared" si="338"/>
        <v>0</v>
      </c>
      <c r="CG385" s="198">
        <f t="shared" si="339"/>
        <v>0</v>
      </c>
      <c r="CH385" s="199">
        <f>IFERROR(SQRT(($E385-$E$1136)^2+($AD385-$AD$1136)^2),0)</f>
        <v>1.600048001440043E-2</v>
      </c>
      <c r="CI385" s="197" t="str">
        <f>IF(CH385&lt;=SMALL(CH$3:CH$1130,1),"MAS PARECIDO","NO")</f>
        <v>NO</v>
      </c>
      <c r="CJ385" s="197" t="str">
        <f>IF(CH385&lt;=SMALL(CH$3:CH$1130,5),"SIMILAR","NO")</f>
        <v>NO</v>
      </c>
      <c r="CK385" s="197" t="str">
        <f t="shared" si="340"/>
        <v>N/A</v>
      </c>
      <c r="CL385" s="197">
        <f t="shared" si="341"/>
        <v>0</v>
      </c>
      <c r="CM385" s="198">
        <f t="shared" si="342"/>
        <v>0</v>
      </c>
      <c r="CN385" s="199">
        <f>IFERROR(SQRT(($E385-$E$1136)^2+($AG385-$AG$1136)^2),0)</f>
        <v>1.0001279994884111</v>
      </c>
      <c r="CO385" s="197" t="str">
        <f>IF(CN385&lt;=SMALL(CN$3:CN$1130,1),"MAS PARECIDO","NO")</f>
        <v>NO</v>
      </c>
      <c r="CP385" s="197" t="str">
        <f>IF(CN385&lt;=SMALL(CN$3:CN$1130,5),"SIMILAR","NO")</f>
        <v>NO</v>
      </c>
      <c r="CQ385" s="197" t="str">
        <f t="shared" si="343"/>
        <v>N/A</v>
      </c>
      <c r="CR385" s="197">
        <f t="shared" si="344"/>
        <v>0</v>
      </c>
      <c r="CS385" s="198">
        <f t="shared" si="345"/>
        <v>0</v>
      </c>
      <c r="CT385" s="199">
        <f>IFERROR(SQRT(($E385-$E$1136)^2+($AJ385-$AJ$1136)^2),0)</f>
        <v>1.600048001440043E-2</v>
      </c>
      <c r="CU385" s="197" t="str">
        <f>IF(CT385&lt;=SMALL(CT$3:CT$1130,1),"MAS PARECIDO","NO")</f>
        <v>NO</v>
      </c>
      <c r="CV385" s="197" t="str">
        <f>IF(CT385&lt;=SMALL(CT$3:CT$1130,5),"SIMILAR","NO")</f>
        <v>NO</v>
      </c>
      <c r="CW385" s="197" t="str">
        <f t="shared" si="346"/>
        <v>N/A</v>
      </c>
      <c r="CX385" s="197">
        <f t="shared" si="347"/>
        <v>0</v>
      </c>
      <c r="CY385" s="198">
        <f t="shared" si="348"/>
        <v>0</v>
      </c>
      <c r="CZ385" s="2" t="s">
        <v>2000</v>
      </c>
      <c r="DA385" s="2" t="s">
        <v>2001</v>
      </c>
      <c r="DB385" s="2">
        <v>0</v>
      </c>
      <c r="DC385" s="2" t="s">
        <v>189</v>
      </c>
    </row>
    <row r="386" spans="1:107">
      <c r="A386" s="24" t="s">
        <v>637</v>
      </c>
      <c r="B386" s="46">
        <v>58139</v>
      </c>
      <c r="C386" s="190">
        <f>(B386-$B$1132)/($B$1133-$B$1132)</f>
        <v>6.269408707942839E-2</v>
      </c>
      <c r="D386" s="46">
        <v>4000</v>
      </c>
      <c r="E386" s="190">
        <f>(D386-$D$1132)/($D$1133-$D$1132)</f>
        <v>7.9702391071732152E-3</v>
      </c>
      <c r="F386" s="46" t="s">
        <v>53</v>
      </c>
      <c r="G386" s="192">
        <f>VLOOKUP(F386,'DATOS DE SOPORTE'!$Y$5:$Z$8,2,FALSE)</f>
        <v>2</v>
      </c>
      <c r="H386" s="190">
        <f>(G386-$G$1132)/($G$1133-$G$1132)</f>
        <v>0.33333333333333331</v>
      </c>
      <c r="I386" s="50">
        <v>0</v>
      </c>
      <c r="J386" s="200">
        <f t="shared" si="308"/>
        <v>0</v>
      </c>
      <c r="K386" s="190">
        <f>(J386-$J$1132)/($J$1133-$J$1132)</f>
        <v>0</v>
      </c>
      <c r="L386" s="193" t="str">
        <f t="shared" si="309"/>
        <v>NO</v>
      </c>
      <c r="M386" s="46" t="s">
        <v>192</v>
      </c>
      <c r="N386" s="192">
        <f t="shared" si="310"/>
        <v>2</v>
      </c>
      <c r="O386" s="190">
        <f>(N386-N$1132)/(N$1133-N$1132)</f>
        <v>1</v>
      </c>
      <c r="P386" s="46" t="s">
        <v>193</v>
      </c>
      <c r="Q386" s="192">
        <f t="shared" si="311"/>
        <v>2</v>
      </c>
      <c r="R386" s="190">
        <f>(Q386-Q$1132)/(Q$1133-Q$1132)</f>
        <v>0.5</v>
      </c>
      <c r="S386" s="46" t="s">
        <v>194</v>
      </c>
      <c r="T386" s="192">
        <f t="shared" si="312"/>
        <v>1</v>
      </c>
      <c r="U386" s="190">
        <f>(T386-T$1132)/(T$1133-T$1132)</f>
        <v>0</v>
      </c>
      <c r="V386" s="46" t="s">
        <v>212</v>
      </c>
      <c r="W386" s="194">
        <f>VLOOKUP(V386,'DATOS DE SOPORTE'!$S$5:$T$10,2,FALSE)</f>
        <v>3</v>
      </c>
      <c r="X386" s="201">
        <f>(W386-W$1132)/(W$1133-W$1132)</f>
        <v>0.4</v>
      </c>
      <c r="Y386" s="46" t="s">
        <v>188</v>
      </c>
      <c r="Z386" s="194">
        <f t="shared" si="313"/>
        <v>1</v>
      </c>
      <c r="AA386" s="201">
        <f>(Z386-Z$1132)/(Z$1133-Z$1132)</f>
        <v>0</v>
      </c>
      <c r="AB386" s="46" t="s">
        <v>136</v>
      </c>
      <c r="AC386" s="194">
        <f t="shared" si="314"/>
        <v>2</v>
      </c>
      <c r="AD386" s="201">
        <f>(AC386-AC$1132)/(AC$1133-AC$1132)</f>
        <v>1</v>
      </c>
      <c r="AE386" s="46" t="s">
        <v>136</v>
      </c>
      <c r="AF386" s="194">
        <f t="shared" si="315"/>
        <v>2</v>
      </c>
      <c r="AG386" s="201">
        <f>(AF386-AF$1132)/(AF$1133-AF$1132)</f>
        <v>1</v>
      </c>
      <c r="AH386" s="24" t="s">
        <v>67</v>
      </c>
      <c r="AI386" s="194">
        <f>VLOOKUP(AH386,'DATOS DE SOPORTE'!$V$5:$W$8,2,FALSE)</f>
        <v>1</v>
      </c>
      <c r="AJ386" s="201">
        <f>(AI386-AI$1132)/(AI$1133-AI$1132)</f>
        <v>0</v>
      </c>
      <c r="AK386" s="58" t="str">
        <f t="shared" si="307"/>
        <v>Muy malo</v>
      </c>
      <c r="AL386" s="196">
        <f>IFERROR(SQRT(($E386-$E$1136)^2+($C386-$C$1136)^2),0)</f>
        <v>0.14266941710293524</v>
      </c>
      <c r="AM386" s="197" t="str">
        <f>IF(AL386&lt;=SMALL($AL$3:$AL$1130,1),"MAS PARECIDO","NO")</f>
        <v>NO</v>
      </c>
      <c r="AN386" s="197" t="str">
        <f>IF(AL386&lt;=SMALL($AL$3:$AL$1130,5),"SIMILAR","NO")</f>
        <v>NO</v>
      </c>
      <c r="AO386" s="197" t="str">
        <f t="shared" si="316"/>
        <v>N/A</v>
      </c>
      <c r="AP386" s="197">
        <f t="shared" si="317"/>
        <v>0</v>
      </c>
      <c r="AQ386" s="198">
        <f t="shared" si="318"/>
        <v>0</v>
      </c>
      <c r="AR386" s="196">
        <f>IFERROR(SQRT(($E386-$E$1136)^2+($H386-$H$1136)^2),0)</f>
        <v>8.0002400072002166E-3</v>
      </c>
      <c r="AS386" s="197" t="str">
        <f>IF(AR386&lt;=SMALL(AR$3:AR$1130,1),"MAS PARECIDO","NO")</f>
        <v>NO</v>
      </c>
      <c r="AT386" s="197" t="str">
        <f>IF(AR386&lt;=SMALL(AR$3:AR$1130,5),"SIMILAR","NO")</f>
        <v>NO</v>
      </c>
      <c r="AU386" s="197" t="str">
        <f t="shared" si="319"/>
        <v>N/A</v>
      </c>
      <c r="AV386" s="197">
        <f t="shared" si="320"/>
        <v>0</v>
      </c>
      <c r="AW386" s="198">
        <f t="shared" si="321"/>
        <v>0</v>
      </c>
      <c r="AX386" s="199">
        <f>IFERROR(SQRT(($E386-$E$1136)^2+($K386-$K$1136)^2),0)</f>
        <v>0.20015994564390951</v>
      </c>
      <c r="AY386" s="197" t="str">
        <f>IF(AX386&lt;=SMALL(AX$3:AX$1130,1),"MAS PARECIDO","NO")</f>
        <v>NO</v>
      </c>
      <c r="AZ386" s="197" t="str">
        <f>IF(AX386&lt;=SMALL(AX$3:AX$1130,5),"SIMILAR","NO")</f>
        <v>NO</v>
      </c>
      <c r="BA386" s="197" t="str">
        <f t="shared" si="322"/>
        <v>N/A</v>
      </c>
      <c r="BB386" s="197">
        <f t="shared" si="323"/>
        <v>0</v>
      </c>
      <c r="BC386" s="198">
        <f t="shared" si="324"/>
        <v>0</v>
      </c>
      <c r="BD386" s="196">
        <f>IFERROR(SQRT(($E386-$E$1136)^2+($O386-$O$1136)^2),0)</f>
        <v>8.0002400072002166E-3</v>
      </c>
      <c r="BE386" s="197" t="str">
        <f>IF(BD386&lt;=SMALL(BD$3:BD$1130,1),"MAS PARECIDO","NO")</f>
        <v>NO</v>
      </c>
      <c r="BF386" s="197" t="str">
        <f>IF(BD386&lt;=SMALL(BD$3:BD$1130,5),"SIMILAR","NO")</f>
        <v>NO</v>
      </c>
      <c r="BG386" s="197" t="str">
        <f t="shared" si="325"/>
        <v>N/A</v>
      </c>
      <c r="BH386" s="197">
        <f t="shared" si="326"/>
        <v>0</v>
      </c>
      <c r="BI386" s="198">
        <f t="shared" si="327"/>
        <v>0</v>
      </c>
      <c r="BJ386" s="199">
        <f>IFERROR(SQRT(($E386-$E$1136)^2+($R386-$R$1136)^2),0)</f>
        <v>8.0002400072002166E-3</v>
      </c>
      <c r="BK386" s="197" t="str">
        <f>IF(BJ386&lt;=SMALL(BJ$3:BJ$1130,1),"MAS PARECIDO","NO")</f>
        <v>NO</v>
      </c>
      <c r="BL386" s="197" t="str">
        <f>IF(BJ386&lt;=SMALL(BJ$3:BJ$1130,5),"SIMILAR","NO")</f>
        <v>NO</v>
      </c>
      <c r="BM386" s="197" t="str">
        <f t="shared" si="328"/>
        <v>N/A</v>
      </c>
      <c r="BN386" s="197">
        <f t="shared" si="329"/>
        <v>0</v>
      </c>
      <c r="BO386" s="198">
        <f t="shared" si="330"/>
        <v>0</v>
      </c>
      <c r="BP386" s="199">
        <f>IFERROR(SQRT(($E386-$E$1136)^2+($U386-$U$1136)^2),0)</f>
        <v>8.0002400072002166E-3</v>
      </c>
      <c r="BQ386" s="197" t="str">
        <f>IF(BP386&lt;=SMALL(BP$3:BP$1130,1),"MAS PARECIDO","NO")</f>
        <v>NO</v>
      </c>
      <c r="BR386" s="197" t="str">
        <f>IF(BP386&lt;=SMALL(BP$3:BP$1130,5),"SIMILAR","NO")</f>
        <v>NO</v>
      </c>
      <c r="BS386" s="197" t="str">
        <f t="shared" si="331"/>
        <v>N/A</v>
      </c>
      <c r="BT386" s="197">
        <f t="shared" si="332"/>
        <v>0</v>
      </c>
      <c r="BU386" s="198">
        <f t="shared" si="333"/>
        <v>0</v>
      </c>
      <c r="BV386" s="199">
        <f>IFERROR(SQRT(($E386-$E$1136)^2+($X386-$X$1136)^2),0)</f>
        <v>0.40007999680085587</v>
      </c>
      <c r="BW386" s="197" t="str">
        <f>IF(BV386&lt;=SMALL(BV$3:BV$1130,1),"MAS PARECIDO","NO")</f>
        <v>NO</v>
      </c>
      <c r="BX386" s="197" t="str">
        <f>IF(BV386&lt;=SMALL(BV$3:BV$1130,5),"SIMILAR","NO")</f>
        <v>NO</v>
      </c>
      <c r="BY386" s="197" t="str">
        <f t="shared" si="334"/>
        <v>N/A</v>
      </c>
      <c r="BZ386" s="197">
        <f t="shared" si="335"/>
        <v>0</v>
      </c>
      <c r="CA386" s="198">
        <f t="shared" si="336"/>
        <v>0</v>
      </c>
      <c r="CB386" s="199">
        <f>IFERROR(SQRT(($E386-$E$1136)^2+($AA386-$AA$1136)^2),0)</f>
        <v>8.0002400072002166E-3</v>
      </c>
      <c r="CC386" s="197" t="str">
        <f>IF(CB386&lt;=SMALL(CB$3:CB$1130,1),"MAS PARECIDO","NO")</f>
        <v>NO</v>
      </c>
      <c r="CD386" s="197" t="str">
        <f>IF(CB386&lt;=SMALL(CB$3:CB$1130,5),"SIMILAR","NO")</f>
        <v>NO</v>
      </c>
      <c r="CE386" s="197" t="str">
        <f t="shared" si="337"/>
        <v>N/A</v>
      </c>
      <c r="CF386" s="197">
        <f t="shared" si="338"/>
        <v>0</v>
      </c>
      <c r="CG386" s="198">
        <f t="shared" si="339"/>
        <v>0</v>
      </c>
      <c r="CH386" s="199">
        <f>IFERROR(SQRT(($E386-$E$1136)^2+($AD386-$AD$1136)^2),0)</f>
        <v>8.0002400072002166E-3</v>
      </c>
      <c r="CI386" s="197" t="str">
        <f>IF(CH386&lt;=SMALL(CH$3:CH$1130,1),"MAS PARECIDO","NO")</f>
        <v>NO</v>
      </c>
      <c r="CJ386" s="197" t="str">
        <f>IF(CH386&lt;=SMALL(CH$3:CH$1130,5),"SIMILAR","NO")</f>
        <v>NO</v>
      </c>
      <c r="CK386" s="197" t="str">
        <f t="shared" si="340"/>
        <v>N/A</v>
      </c>
      <c r="CL386" s="197">
        <f t="shared" si="341"/>
        <v>0</v>
      </c>
      <c r="CM386" s="198">
        <f t="shared" si="342"/>
        <v>0</v>
      </c>
      <c r="CN386" s="199">
        <f>IFERROR(SQRT(($E386-$E$1136)^2+($AG386-$AG$1136)^2),0)</f>
        <v>8.0002400072002166E-3</v>
      </c>
      <c r="CO386" s="197" t="str">
        <f>IF(CN386&lt;=SMALL(CN$3:CN$1130,1),"MAS PARECIDO","NO")</f>
        <v>NO</v>
      </c>
      <c r="CP386" s="197" t="str">
        <f>IF(CN386&lt;=SMALL(CN$3:CN$1130,5),"SIMILAR","NO")</f>
        <v>NO</v>
      </c>
      <c r="CQ386" s="197" t="str">
        <f t="shared" si="343"/>
        <v>N/A</v>
      </c>
      <c r="CR386" s="197">
        <f t="shared" si="344"/>
        <v>0</v>
      </c>
      <c r="CS386" s="198">
        <f t="shared" si="345"/>
        <v>0</v>
      </c>
      <c r="CT386" s="199">
        <f>IFERROR(SQRT(($E386-$E$1136)^2+($AJ386-$AJ$1136)^2),0)</f>
        <v>8.0002400072002166E-3</v>
      </c>
      <c r="CU386" s="197" t="str">
        <f>IF(CT386&lt;=SMALL(CT$3:CT$1130,1),"MAS PARECIDO","NO")</f>
        <v>NO</v>
      </c>
      <c r="CV386" s="197" t="str">
        <f>IF(CT386&lt;=SMALL(CT$3:CT$1130,5),"SIMILAR","NO")</f>
        <v>NO</v>
      </c>
      <c r="CW386" s="197" t="str">
        <f t="shared" si="346"/>
        <v>N/A</v>
      </c>
      <c r="CX386" s="197">
        <f t="shared" si="347"/>
        <v>0</v>
      </c>
      <c r="CY386" s="198">
        <f t="shared" si="348"/>
        <v>0</v>
      </c>
      <c r="CZ386" s="2" t="s">
        <v>2002</v>
      </c>
      <c r="DA386" s="2" t="s">
        <v>2003</v>
      </c>
      <c r="DB386" s="2">
        <v>3</v>
      </c>
      <c r="DC386" s="2" t="s">
        <v>319</v>
      </c>
    </row>
    <row r="387" spans="1:107">
      <c r="A387" s="24" t="s">
        <v>638</v>
      </c>
      <c r="B387" s="46">
        <v>56805</v>
      </c>
      <c r="C387" s="190">
        <f>(B387-$B$1132)/($B$1133-$B$1132)</f>
        <v>6.1134756861552668E-2</v>
      </c>
      <c r="D387" s="46">
        <v>22000</v>
      </c>
      <c r="E387" s="190">
        <f>(D387-$D$1132)/($D$1133-$D$1132)</f>
        <v>4.3971319139574187E-2</v>
      </c>
      <c r="F387" s="46" t="s">
        <v>53</v>
      </c>
      <c r="G387" s="192">
        <f>VLOOKUP(F387,'DATOS DE SOPORTE'!$Y$5:$Z$8,2,FALSE)</f>
        <v>2</v>
      </c>
      <c r="H387" s="190">
        <f>(G387-$G$1132)/($G$1133-$G$1132)</f>
        <v>0.33333333333333331</v>
      </c>
      <c r="I387" s="50">
        <v>2</v>
      </c>
      <c r="J387" s="200">
        <f t="shared" si="308"/>
        <v>2</v>
      </c>
      <c r="K387" s="190">
        <f>(J387-$J$1132)/($J$1133-$J$1132)</f>
        <v>0.4</v>
      </c>
      <c r="L387" s="193" t="str">
        <f t="shared" si="309"/>
        <v>SI</v>
      </c>
      <c r="M387" s="46" t="s">
        <v>192</v>
      </c>
      <c r="N387" s="192">
        <f t="shared" si="310"/>
        <v>2</v>
      </c>
      <c r="O387" s="190">
        <f>(N387-N$1132)/(N$1133-N$1132)</f>
        <v>1</v>
      </c>
      <c r="P387" s="46" t="s">
        <v>58</v>
      </c>
      <c r="Q387" s="192">
        <f t="shared" si="311"/>
        <v>3</v>
      </c>
      <c r="R387" s="190">
        <f>(Q387-Q$1132)/(Q$1133-Q$1132)</f>
        <v>1</v>
      </c>
      <c r="S387" s="46" t="s">
        <v>60</v>
      </c>
      <c r="T387" s="192">
        <f t="shared" si="312"/>
        <v>2</v>
      </c>
      <c r="U387" s="190">
        <f>(T387-T$1132)/(T$1133-T$1132)</f>
        <v>1</v>
      </c>
      <c r="V387" s="46" t="s">
        <v>62</v>
      </c>
      <c r="W387" s="194">
        <f>VLOOKUP(V387,'DATOS DE SOPORTE'!$S$5:$T$10,2,FALSE)</f>
        <v>1</v>
      </c>
      <c r="X387" s="201">
        <f>(W387-W$1132)/(W$1133-W$1132)</f>
        <v>0</v>
      </c>
      <c r="Y387" s="46" t="s">
        <v>136</v>
      </c>
      <c r="Z387" s="194">
        <f t="shared" si="313"/>
        <v>2</v>
      </c>
      <c r="AA387" s="201">
        <f>(Z387-Z$1132)/(Z$1133-Z$1132)</f>
        <v>1</v>
      </c>
      <c r="AB387" s="46" t="s">
        <v>136</v>
      </c>
      <c r="AC387" s="194">
        <f t="shared" si="314"/>
        <v>2</v>
      </c>
      <c r="AD387" s="201">
        <f>(AC387-AC$1132)/(AC$1133-AC$1132)</f>
        <v>1</v>
      </c>
      <c r="AE387" s="46" t="s">
        <v>188</v>
      </c>
      <c r="AF387" s="194">
        <f t="shared" si="315"/>
        <v>1</v>
      </c>
      <c r="AG387" s="201">
        <f>(AF387-AF$1132)/(AF$1133-AF$1132)</f>
        <v>0</v>
      </c>
      <c r="AH387" s="24" t="s">
        <v>67</v>
      </c>
      <c r="AI387" s="194">
        <f>VLOOKUP(AH387,'DATOS DE SOPORTE'!$V$5:$W$8,2,FALSE)</f>
        <v>1</v>
      </c>
      <c r="AJ387" s="201">
        <f>(AI387-AI$1132)/(AI$1133-AI$1132)</f>
        <v>0</v>
      </c>
      <c r="AK387" s="58" t="str">
        <f t="shared" si="307"/>
        <v>Regular</v>
      </c>
      <c r="AL387" s="196">
        <f>IFERROR(SQRT(($E387-$E$1136)^2+($C387-$C$1136)^2),0)</f>
        <v>0.15057670399797479</v>
      </c>
      <c r="AM387" s="197" t="str">
        <f>IF(AL387&lt;=SMALL($AL$3:$AL$1130,1),"MAS PARECIDO","NO")</f>
        <v>NO</v>
      </c>
      <c r="AN387" s="197" t="str">
        <f>IF(AL387&lt;=SMALL($AL$3:$AL$1130,5),"SIMILAR","NO")</f>
        <v>NO</v>
      </c>
      <c r="AO387" s="197" t="str">
        <f t="shared" si="316"/>
        <v>N/A</v>
      </c>
      <c r="AP387" s="197">
        <f t="shared" si="317"/>
        <v>0</v>
      </c>
      <c r="AQ387" s="198">
        <f t="shared" si="318"/>
        <v>0</v>
      </c>
      <c r="AR387" s="196">
        <f>IFERROR(SQRT(($E387-$E$1136)^2+($H387-$H$1136)^2),0)</f>
        <v>4.4001320039601187E-2</v>
      </c>
      <c r="AS387" s="197" t="str">
        <f>IF(AR387&lt;=SMALL(AR$3:AR$1130,1),"MAS PARECIDO","NO")</f>
        <v>NO</v>
      </c>
      <c r="AT387" s="197" t="str">
        <f>IF(AR387&lt;=SMALL(AR$3:AR$1130,5),"SIMILAR","NO")</f>
        <v>NO</v>
      </c>
      <c r="AU387" s="197" t="str">
        <f t="shared" si="319"/>
        <v>N/A</v>
      </c>
      <c r="AV387" s="197">
        <f t="shared" si="320"/>
        <v>0</v>
      </c>
      <c r="AW387" s="198">
        <f t="shared" si="321"/>
        <v>0</v>
      </c>
      <c r="AX387" s="199">
        <f>IFERROR(SQRT(($E387-$E$1136)^2+($K387-$K$1136)^2),0)</f>
        <v>0.20478309540884329</v>
      </c>
      <c r="AY387" s="197" t="str">
        <f>IF(AX387&lt;=SMALL(AX$3:AX$1130,1),"MAS PARECIDO","NO")</f>
        <v>NO</v>
      </c>
      <c r="AZ387" s="197" t="str">
        <f>IF(AX387&lt;=SMALL(AX$3:AX$1130,5),"SIMILAR","NO")</f>
        <v>NO</v>
      </c>
      <c r="BA387" s="197" t="str">
        <f t="shared" si="322"/>
        <v>N/A</v>
      </c>
      <c r="BB387" s="197">
        <f t="shared" si="323"/>
        <v>0</v>
      </c>
      <c r="BC387" s="198">
        <f t="shared" si="324"/>
        <v>0</v>
      </c>
      <c r="BD387" s="196">
        <f>IFERROR(SQRT(($E387-$E$1136)^2+($O387-$O$1136)^2),0)</f>
        <v>4.4001320039601187E-2</v>
      </c>
      <c r="BE387" s="197" t="str">
        <f>IF(BD387&lt;=SMALL(BD$3:BD$1130,1),"MAS PARECIDO","NO")</f>
        <v>NO</v>
      </c>
      <c r="BF387" s="197" t="str">
        <f>IF(BD387&lt;=SMALL(BD$3:BD$1130,5),"SIMILAR","NO")</f>
        <v>NO</v>
      </c>
      <c r="BG387" s="197" t="str">
        <f t="shared" si="325"/>
        <v>N/A</v>
      </c>
      <c r="BH387" s="197">
        <f t="shared" si="326"/>
        <v>0</v>
      </c>
      <c r="BI387" s="198">
        <f t="shared" si="327"/>
        <v>0</v>
      </c>
      <c r="BJ387" s="199">
        <f>IFERROR(SQRT(($E387-$E$1136)^2+($R387-$R$1136)^2),0)</f>
        <v>0.50193238206478319</v>
      </c>
      <c r="BK387" s="197" t="str">
        <f>IF(BJ387&lt;=SMALL(BJ$3:BJ$1130,1),"MAS PARECIDO","NO")</f>
        <v>NO</v>
      </c>
      <c r="BL387" s="197" t="str">
        <f>IF(BJ387&lt;=SMALL(BJ$3:BJ$1130,5),"SIMILAR","NO")</f>
        <v>NO</v>
      </c>
      <c r="BM387" s="197" t="str">
        <f t="shared" si="328"/>
        <v>N/A</v>
      </c>
      <c r="BN387" s="197">
        <f t="shared" si="329"/>
        <v>0</v>
      </c>
      <c r="BO387" s="198">
        <f t="shared" si="330"/>
        <v>0</v>
      </c>
      <c r="BP387" s="199">
        <f>IFERROR(SQRT(($E387-$E$1136)^2+($U387-$U$1136)^2),0)</f>
        <v>1.0009675899674411</v>
      </c>
      <c r="BQ387" s="197" t="str">
        <f>IF(BP387&lt;=SMALL(BP$3:BP$1130,1),"MAS PARECIDO","NO")</f>
        <v>NO</v>
      </c>
      <c r="BR387" s="197" t="str">
        <f>IF(BP387&lt;=SMALL(BP$3:BP$1130,5),"SIMILAR","NO")</f>
        <v>NO</v>
      </c>
      <c r="BS387" s="197" t="str">
        <f t="shared" si="331"/>
        <v>N/A</v>
      </c>
      <c r="BT387" s="197">
        <f t="shared" si="332"/>
        <v>0</v>
      </c>
      <c r="BU387" s="198">
        <f t="shared" si="333"/>
        <v>0</v>
      </c>
      <c r="BV387" s="199">
        <f>IFERROR(SQRT(($E387-$E$1136)^2+($X387-$X$1136)^2),0)</f>
        <v>4.4001320039601187E-2</v>
      </c>
      <c r="BW387" s="197" t="str">
        <f>IF(BV387&lt;=SMALL(BV$3:BV$1130,1),"MAS PARECIDO","NO")</f>
        <v>NO</v>
      </c>
      <c r="BX387" s="197" t="str">
        <f>IF(BV387&lt;=SMALL(BV$3:BV$1130,5),"SIMILAR","NO")</f>
        <v>NO</v>
      </c>
      <c r="BY387" s="197" t="str">
        <f t="shared" si="334"/>
        <v>N/A</v>
      </c>
      <c r="BZ387" s="197">
        <f t="shared" si="335"/>
        <v>0</v>
      </c>
      <c r="CA387" s="198">
        <f t="shared" si="336"/>
        <v>0</v>
      </c>
      <c r="CB387" s="199">
        <f>IFERROR(SQRT(($E387-$E$1136)^2+($AA387-$AA$1136)^2),0)</f>
        <v>1.0009675899674411</v>
      </c>
      <c r="CC387" s="197" t="str">
        <f>IF(CB387&lt;=SMALL(CB$3:CB$1130,1),"MAS PARECIDO","NO")</f>
        <v>NO</v>
      </c>
      <c r="CD387" s="197" t="str">
        <f>IF(CB387&lt;=SMALL(CB$3:CB$1130,5),"SIMILAR","NO")</f>
        <v>NO</v>
      </c>
      <c r="CE387" s="197" t="str">
        <f t="shared" si="337"/>
        <v>N/A</v>
      </c>
      <c r="CF387" s="197">
        <f t="shared" si="338"/>
        <v>0</v>
      </c>
      <c r="CG387" s="198">
        <f t="shared" si="339"/>
        <v>0</v>
      </c>
      <c r="CH387" s="199">
        <f>IFERROR(SQRT(($E387-$E$1136)^2+($AD387-$AD$1136)^2),0)</f>
        <v>4.4001320039601187E-2</v>
      </c>
      <c r="CI387" s="197" t="str">
        <f>IF(CH387&lt;=SMALL(CH$3:CH$1130,1),"MAS PARECIDO","NO")</f>
        <v>NO</v>
      </c>
      <c r="CJ387" s="197" t="str">
        <f>IF(CH387&lt;=SMALL(CH$3:CH$1130,5),"SIMILAR","NO")</f>
        <v>NO</v>
      </c>
      <c r="CK387" s="197" t="str">
        <f t="shared" si="340"/>
        <v>N/A</v>
      </c>
      <c r="CL387" s="197">
        <f t="shared" si="341"/>
        <v>0</v>
      </c>
      <c r="CM387" s="198">
        <f t="shared" si="342"/>
        <v>0</v>
      </c>
      <c r="CN387" s="199">
        <f>IFERROR(SQRT(($E387-$E$1136)^2+($AG387-$AG$1136)^2),0)</f>
        <v>1.0009675899674411</v>
      </c>
      <c r="CO387" s="197" t="str">
        <f>IF(CN387&lt;=SMALL(CN$3:CN$1130,1),"MAS PARECIDO","NO")</f>
        <v>NO</v>
      </c>
      <c r="CP387" s="197" t="str">
        <f>IF(CN387&lt;=SMALL(CN$3:CN$1130,5),"SIMILAR","NO")</f>
        <v>NO</v>
      </c>
      <c r="CQ387" s="197" t="str">
        <f t="shared" si="343"/>
        <v>N/A</v>
      </c>
      <c r="CR387" s="197">
        <f t="shared" si="344"/>
        <v>0</v>
      </c>
      <c r="CS387" s="198">
        <f t="shared" si="345"/>
        <v>0</v>
      </c>
      <c r="CT387" s="199">
        <f>IFERROR(SQRT(($E387-$E$1136)^2+($AJ387-$AJ$1136)^2),0)</f>
        <v>4.4001320039601187E-2</v>
      </c>
      <c r="CU387" s="197" t="str">
        <f>IF(CT387&lt;=SMALL(CT$3:CT$1130,1),"MAS PARECIDO","NO")</f>
        <v>NO</v>
      </c>
      <c r="CV387" s="197" t="str">
        <f>IF(CT387&lt;=SMALL(CT$3:CT$1130,5),"SIMILAR","NO")</f>
        <v>NO</v>
      </c>
      <c r="CW387" s="197" t="str">
        <f t="shared" si="346"/>
        <v>N/A</v>
      </c>
      <c r="CX387" s="197">
        <f t="shared" si="347"/>
        <v>0</v>
      </c>
      <c r="CY387" s="198">
        <f t="shared" si="348"/>
        <v>0</v>
      </c>
      <c r="CZ387" s="2" t="s">
        <v>2004</v>
      </c>
      <c r="DA387" s="2" t="s">
        <v>2005</v>
      </c>
      <c r="DB387" s="2">
        <v>1</v>
      </c>
      <c r="DC387" s="2" t="s">
        <v>346</v>
      </c>
    </row>
    <row r="388" spans="1:107">
      <c r="A388" s="24" t="s">
        <v>639</v>
      </c>
      <c r="B388" s="46">
        <v>37384</v>
      </c>
      <c r="C388" s="190">
        <f>(B388-$B$1132)/($B$1133-$B$1132)</f>
        <v>3.8433293472224073E-2</v>
      </c>
      <c r="D388" s="46">
        <v>8000</v>
      </c>
      <c r="E388" s="190">
        <f>(D388-$D$1132)/($D$1133-$D$1132)</f>
        <v>1.597047911437343E-2</v>
      </c>
      <c r="F388" s="46" t="s">
        <v>191</v>
      </c>
      <c r="G388" s="192">
        <f>VLOOKUP(F388,'DATOS DE SOPORTE'!$Y$5:$Z$8,2,FALSE)</f>
        <v>1</v>
      </c>
      <c r="H388" s="190">
        <f>(G388-$G$1132)/($G$1133-$G$1132)</f>
        <v>0</v>
      </c>
      <c r="I388" s="50">
        <v>0</v>
      </c>
      <c r="J388" s="200">
        <f t="shared" si="308"/>
        <v>0</v>
      </c>
      <c r="K388" s="190">
        <f>(J388-$J$1132)/($J$1133-$J$1132)</f>
        <v>0</v>
      </c>
      <c r="L388" s="193" t="str">
        <f t="shared" si="309"/>
        <v>NO</v>
      </c>
      <c r="M388" s="46" t="s">
        <v>192</v>
      </c>
      <c r="N388" s="192">
        <f t="shared" si="310"/>
        <v>2</v>
      </c>
      <c r="O388" s="190">
        <f>(N388-N$1132)/(N$1133-N$1132)</f>
        <v>1</v>
      </c>
      <c r="P388" s="46" t="s">
        <v>193</v>
      </c>
      <c r="Q388" s="192">
        <f t="shared" si="311"/>
        <v>2</v>
      </c>
      <c r="R388" s="190">
        <f>(Q388-Q$1132)/(Q$1133-Q$1132)</f>
        <v>0.5</v>
      </c>
      <c r="S388" s="46" t="s">
        <v>194</v>
      </c>
      <c r="T388" s="192">
        <f t="shared" si="312"/>
        <v>1</v>
      </c>
      <c r="U388" s="190">
        <f>(T388-T$1132)/(T$1133-T$1132)</f>
        <v>0</v>
      </c>
      <c r="V388" s="46" t="s">
        <v>212</v>
      </c>
      <c r="W388" s="194">
        <f>VLOOKUP(V388,'DATOS DE SOPORTE'!$S$5:$T$10,2,FALSE)</f>
        <v>3</v>
      </c>
      <c r="X388" s="201">
        <f>(W388-W$1132)/(W$1133-W$1132)</f>
        <v>0.4</v>
      </c>
      <c r="Y388" s="46" t="s">
        <v>188</v>
      </c>
      <c r="Z388" s="194">
        <f t="shared" si="313"/>
        <v>1</v>
      </c>
      <c r="AA388" s="201">
        <f>(Z388-Z$1132)/(Z$1133-Z$1132)</f>
        <v>0</v>
      </c>
      <c r="AB388" s="46" t="s">
        <v>188</v>
      </c>
      <c r="AC388" s="194">
        <f t="shared" si="314"/>
        <v>1</v>
      </c>
      <c r="AD388" s="201">
        <f>(AC388-AC$1132)/(AC$1133-AC$1132)</f>
        <v>0</v>
      </c>
      <c r="AE388" s="46" t="s">
        <v>136</v>
      </c>
      <c r="AF388" s="194">
        <f t="shared" si="315"/>
        <v>2</v>
      </c>
      <c r="AG388" s="201">
        <f>(AF388-AF$1132)/(AF$1133-AF$1132)</f>
        <v>1</v>
      </c>
      <c r="AH388" s="24" t="s">
        <v>67</v>
      </c>
      <c r="AI388" s="194">
        <f>VLOOKUP(AH388,'DATOS DE SOPORTE'!$V$5:$W$8,2,FALSE)</f>
        <v>1</v>
      </c>
      <c r="AJ388" s="201">
        <f>(AI388-AI$1132)/(AI$1133-AI$1132)</f>
        <v>0</v>
      </c>
      <c r="AK388" s="58" t="str">
        <f t="shared" ref="AK388:AK451" si="349">DC388</f>
        <v>Bueno</v>
      </c>
      <c r="AL388" s="196">
        <f>IFERROR(SQRT(($E388-$E$1136)^2+($C388-$C$1136)^2),0)</f>
        <v>0.16747183168828106</v>
      </c>
      <c r="AM388" s="197" t="str">
        <f>IF(AL388&lt;=SMALL($AL$3:$AL$1130,1),"MAS PARECIDO","NO")</f>
        <v>NO</v>
      </c>
      <c r="AN388" s="197" t="str">
        <f>IF(AL388&lt;=SMALL($AL$3:$AL$1130,5),"SIMILAR","NO")</f>
        <v>NO</v>
      </c>
      <c r="AO388" s="197" t="str">
        <f t="shared" si="316"/>
        <v>N/A</v>
      </c>
      <c r="AP388" s="197">
        <f t="shared" si="317"/>
        <v>0</v>
      </c>
      <c r="AQ388" s="198">
        <f t="shared" si="318"/>
        <v>0</v>
      </c>
      <c r="AR388" s="196">
        <f>IFERROR(SQRT(($E388-$E$1136)^2+($H388-$H$1136)^2),0)</f>
        <v>0.3337171354183095</v>
      </c>
      <c r="AS388" s="197" t="str">
        <f>IF(AR388&lt;=SMALL(AR$3:AR$1130,1),"MAS PARECIDO","NO")</f>
        <v>NO</v>
      </c>
      <c r="AT388" s="197" t="str">
        <f>IF(AR388&lt;=SMALL(AR$3:AR$1130,5),"SIMILAR","NO")</f>
        <v>NO</v>
      </c>
      <c r="AU388" s="197" t="str">
        <f t="shared" si="319"/>
        <v>N/A</v>
      </c>
      <c r="AV388" s="197">
        <f t="shared" si="320"/>
        <v>0</v>
      </c>
      <c r="AW388" s="198">
        <f t="shared" si="321"/>
        <v>0</v>
      </c>
      <c r="AX388" s="199">
        <f>IFERROR(SQRT(($E388-$E$1136)^2+($K388-$K$1136)^2),0)</f>
        <v>0.20063901754317687</v>
      </c>
      <c r="AY388" s="197" t="str">
        <f>IF(AX388&lt;=SMALL(AX$3:AX$1130,1),"MAS PARECIDO","NO")</f>
        <v>NO</v>
      </c>
      <c r="AZ388" s="197" t="str">
        <f>IF(AX388&lt;=SMALL(AX$3:AX$1130,5),"SIMILAR","NO")</f>
        <v>NO</v>
      </c>
      <c r="BA388" s="197" t="str">
        <f t="shared" si="322"/>
        <v>N/A</v>
      </c>
      <c r="BB388" s="197">
        <f t="shared" si="323"/>
        <v>0</v>
      </c>
      <c r="BC388" s="198">
        <f t="shared" si="324"/>
        <v>0</v>
      </c>
      <c r="BD388" s="196">
        <f>IFERROR(SQRT(($E388-$E$1136)^2+($O388-$O$1136)^2),0)</f>
        <v>1.600048001440043E-2</v>
      </c>
      <c r="BE388" s="197" t="str">
        <f>IF(BD388&lt;=SMALL(BD$3:BD$1130,1),"MAS PARECIDO","NO")</f>
        <v>NO</v>
      </c>
      <c r="BF388" s="197" t="str">
        <f>IF(BD388&lt;=SMALL(BD$3:BD$1130,5),"SIMILAR","NO")</f>
        <v>NO</v>
      </c>
      <c r="BG388" s="197" t="str">
        <f t="shared" si="325"/>
        <v>N/A</v>
      </c>
      <c r="BH388" s="197">
        <f t="shared" si="326"/>
        <v>0</v>
      </c>
      <c r="BI388" s="198">
        <f t="shared" si="327"/>
        <v>0</v>
      </c>
      <c r="BJ388" s="199">
        <f>IFERROR(SQRT(($E388-$E$1136)^2+($R388-$R$1136)^2),0)</f>
        <v>1.600048001440043E-2</v>
      </c>
      <c r="BK388" s="197" t="str">
        <f>IF(BJ388&lt;=SMALL(BJ$3:BJ$1130,1),"MAS PARECIDO","NO")</f>
        <v>NO</v>
      </c>
      <c r="BL388" s="197" t="str">
        <f>IF(BJ388&lt;=SMALL(BJ$3:BJ$1130,5),"SIMILAR","NO")</f>
        <v>NO</v>
      </c>
      <c r="BM388" s="197" t="str">
        <f t="shared" si="328"/>
        <v>N/A</v>
      </c>
      <c r="BN388" s="197">
        <f t="shared" si="329"/>
        <v>0</v>
      </c>
      <c r="BO388" s="198">
        <f t="shared" si="330"/>
        <v>0</v>
      </c>
      <c r="BP388" s="199">
        <f>IFERROR(SQRT(($E388-$E$1136)^2+($U388-$U$1136)^2),0)</f>
        <v>1.600048001440043E-2</v>
      </c>
      <c r="BQ388" s="197" t="str">
        <f>IF(BP388&lt;=SMALL(BP$3:BP$1130,1),"MAS PARECIDO","NO")</f>
        <v>NO</v>
      </c>
      <c r="BR388" s="197" t="str">
        <f>IF(BP388&lt;=SMALL(BP$3:BP$1130,5),"SIMILAR","NO")</f>
        <v>NO</v>
      </c>
      <c r="BS388" s="197" t="str">
        <f t="shared" si="331"/>
        <v>N/A</v>
      </c>
      <c r="BT388" s="197">
        <f t="shared" si="332"/>
        <v>0</v>
      </c>
      <c r="BU388" s="198">
        <f t="shared" si="333"/>
        <v>0</v>
      </c>
      <c r="BV388" s="199">
        <f>IFERROR(SQRT(($E388-$E$1136)^2+($X388-$X$1136)^2),0)</f>
        <v>0.40031989128781903</v>
      </c>
      <c r="BW388" s="197" t="str">
        <f>IF(BV388&lt;=SMALL(BV$3:BV$1130,1),"MAS PARECIDO","NO")</f>
        <v>NO</v>
      </c>
      <c r="BX388" s="197" t="str">
        <f>IF(BV388&lt;=SMALL(BV$3:BV$1130,5),"SIMILAR","NO")</f>
        <v>NO</v>
      </c>
      <c r="BY388" s="197" t="str">
        <f t="shared" si="334"/>
        <v>N/A</v>
      </c>
      <c r="BZ388" s="197">
        <f t="shared" si="335"/>
        <v>0</v>
      </c>
      <c r="CA388" s="198">
        <f t="shared" si="336"/>
        <v>0</v>
      </c>
      <c r="CB388" s="199">
        <f>IFERROR(SQRT(($E388-$E$1136)^2+($AA388-$AA$1136)^2),0)</f>
        <v>1.600048001440043E-2</v>
      </c>
      <c r="CC388" s="197" t="str">
        <f>IF(CB388&lt;=SMALL(CB$3:CB$1130,1),"MAS PARECIDO","NO")</f>
        <v>NO</v>
      </c>
      <c r="CD388" s="197" t="str">
        <f>IF(CB388&lt;=SMALL(CB$3:CB$1130,5),"SIMILAR","NO")</f>
        <v>NO</v>
      </c>
      <c r="CE388" s="197" t="str">
        <f t="shared" si="337"/>
        <v>N/A</v>
      </c>
      <c r="CF388" s="197">
        <f t="shared" si="338"/>
        <v>0</v>
      </c>
      <c r="CG388" s="198">
        <f t="shared" si="339"/>
        <v>0</v>
      </c>
      <c r="CH388" s="199">
        <f>IFERROR(SQRT(($E388-$E$1136)^2+($AD388-$AD$1136)^2),0)</f>
        <v>1.0001279994884111</v>
      </c>
      <c r="CI388" s="197" t="str">
        <f>IF(CH388&lt;=SMALL(CH$3:CH$1130,1),"MAS PARECIDO","NO")</f>
        <v>NO</v>
      </c>
      <c r="CJ388" s="197" t="str">
        <f>IF(CH388&lt;=SMALL(CH$3:CH$1130,5),"SIMILAR","NO")</f>
        <v>NO</v>
      </c>
      <c r="CK388" s="197" t="str">
        <f t="shared" si="340"/>
        <v>N/A</v>
      </c>
      <c r="CL388" s="197">
        <f t="shared" si="341"/>
        <v>0</v>
      </c>
      <c r="CM388" s="198">
        <f t="shared" si="342"/>
        <v>0</v>
      </c>
      <c r="CN388" s="199">
        <f>IFERROR(SQRT(($E388-$E$1136)^2+($AG388-$AG$1136)^2),0)</f>
        <v>1.600048001440043E-2</v>
      </c>
      <c r="CO388" s="197" t="str">
        <f>IF(CN388&lt;=SMALL(CN$3:CN$1130,1),"MAS PARECIDO","NO")</f>
        <v>NO</v>
      </c>
      <c r="CP388" s="197" t="str">
        <f>IF(CN388&lt;=SMALL(CN$3:CN$1130,5),"SIMILAR","NO")</f>
        <v>NO</v>
      </c>
      <c r="CQ388" s="197" t="str">
        <f t="shared" si="343"/>
        <v>N/A</v>
      </c>
      <c r="CR388" s="197">
        <f t="shared" si="344"/>
        <v>0</v>
      </c>
      <c r="CS388" s="198">
        <f t="shared" si="345"/>
        <v>0</v>
      </c>
      <c r="CT388" s="199">
        <f>IFERROR(SQRT(($E388-$E$1136)^2+($AJ388-$AJ$1136)^2),0)</f>
        <v>1.600048001440043E-2</v>
      </c>
      <c r="CU388" s="197" t="str">
        <f>IF(CT388&lt;=SMALL(CT$3:CT$1130,1),"MAS PARECIDO","NO")</f>
        <v>NO</v>
      </c>
      <c r="CV388" s="197" t="str">
        <f>IF(CT388&lt;=SMALL(CT$3:CT$1130,5),"SIMILAR","NO")</f>
        <v>NO</v>
      </c>
      <c r="CW388" s="197" t="str">
        <f t="shared" si="346"/>
        <v>N/A</v>
      </c>
      <c r="CX388" s="197">
        <f t="shared" si="347"/>
        <v>0</v>
      </c>
      <c r="CY388" s="198">
        <f t="shared" si="348"/>
        <v>0</v>
      </c>
      <c r="CZ388" s="2" t="s">
        <v>2006</v>
      </c>
      <c r="DA388" s="2" t="s">
        <v>2007</v>
      </c>
      <c r="DB388" s="2">
        <v>0</v>
      </c>
      <c r="DC388" s="2" t="s">
        <v>189</v>
      </c>
    </row>
    <row r="389" spans="1:107">
      <c r="A389" s="24" t="s">
        <v>640</v>
      </c>
      <c r="B389" s="46">
        <v>10000</v>
      </c>
      <c r="C389" s="190">
        <f>(B389-$B$1132)/($B$1133-$B$1132)</f>
        <v>6.4237742171200877E-3</v>
      </c>
      <c r="D389" s="46">
        <v>4000</v>
      </c>
      <c r="E389" s="190">
        <f>(D389-$D$1132)/($D$1133-$D$1132)</f>
        <v>7.9702391071732152E-3</v>
      </c>
      <c r="F389" s="46" t="s">
        <v>203</v>
      </c>
      <c r="G389" s="192">
        <f>VLOOKUP(F389,'DATOS DE SOPORTE'!$Y$5:$Z$8,2,FALSE)</f>
        <v>3</v>
      </c>
      <c r="H389" s="190">
        <f>(G389-$G$1132)/($G$1133-$G$1132)</f>
        <v>0.66666666666666663</v>
      </c>
      <c r="I389" s="50">
        <v>3</v>
      </c>
      <c r="J389" s="200">
        <f t="shared" si="308"/>
        <v>3</v>
      </c>
      <c r="K389" s="190">
        <f>(J389-$J$1132)/($J$1133-$J$1132)</f>
        <v>0.6</v>
      </c>
      <c r="L389" s="193" t="str">
        <f t="shared" si="309"/>
        <v>SI</v>
      </c>
      <c r="M389" s="46" t="s">
        <v>192</v>
      </c>
      <c r="N389" s="192">
        <f t="shared" si="310"/>
        <v>2</v>
      </c>
      <c r="O389" s="190">
        <f>(N389-N$1132)/(N$1133-N$1132)</f>
        <v>1</v>
      </c>
      <c r="P389" s="46" t="s">
        <v>58</v>
      </c>
      <c r="Q389" s="192">
        <f t="shared" si="311"/>
        <v>3</v>
      </c>
      <c r="R389" s="190">
        <f>(Q389-Q$1132)/(Q$1133-Q$1132)</f>
        <v>1</v>
      </c>
      <c r="S389" s="46" t="s">
        <v>60</v>
      </c>
      <c r="T389" s="192">
        <f t="shared" si="312"/>
        <v>2</v>
      </c>
      <c r="U389" s="190">
        <f>(T389-T$1132)/(T$1133-T$1132)</f>
        <v>1</v>
      </c>
      <c r="V389" s="46" t="s">
        <v>198</v>
      </c>
      <c r="W389" s="194">
        <f>VLOOKUP(V389,'DATOS DE SOPORTE'!$S$5:$T$10,2,FALSE)</f>
        <v>4</v>
      </c>
      <c r="X389" s="201">
        <f>(W389-W$1132)/(W$1133-W$1132)</f>
        <v>0.6</v>
      </c>
      <c r="Y389" s="46" t="s">
        <v>188</v>
      </c>
      <c r="Z389" s="194">
        <f t="shared" si="313"/>
        <v>1</v>
      </c>
      <c r="AA389" s="201">
        <f>(Z389-Z$1132)/(Z$1133-Z$1132)</f>
        <v>0</v>
      </c>
      <c r="AB389" s="46" t="s">
        <v>188</v>
      </c>
      <c r="AC389" s="194">
        <f t="shared" si="314"/>
        <v>1</v>
      </c>
      <c r="AD389" s="201">
        <f>(AC389-AC$1132)/(AC$1133-AC$1132)</f>
        <v>0</v>
      </c>
      <c r="AE389" s="46" t="s">
        <v>188</v>
      </c>
      <c r="AF389" s="194">
        <f t="shared" si="315"/>
        <v>1</v>
      </c>
      <c r="AG389" s="201">
        <f>(AF389-AF$1132)/(AF$1133-AF$1132)</f>
        <v>0</v>
      </c>
      <c r="AH389" s="24" t="s">
        <v>199</v>
      </c>
      <c r="AI389" s="194">
        <f>VLOOKUP(AH389,'DATOS DE SOPORTE'!$V$5:$W$8,2,FALSE)</f>
        <v>2</v>
      </c>
      <c r="AJ389" s="201">
        <f>(AI389-AI$1132)/(AI$1133-AI$1132)</f>
        <v>0.33333333333333331</v>
      </c>
      <c r="AK389" s="58" t="str">
        <f t="shared" si="349"/>
        <v>Bueno</v>
      </c>
      <c r="AL389" s="196">
        <f>IFERROR(SQRT(($E389-$E$1136)^2+($C389-$C$1136)^2),0)</f>
        <v>0.19887622406363939</v>
      </c>
      <c r="AM389" s="197" t="str">
        <f>IF(AL389&lt;=SMALL($AL$3:$AL$1130,1),"MAS PARECIDO","NO")</f>
        <v>NO</v>
      </c>
      <c r="AN389" s="197" t="str">
        <f>IF(AL389&lt;=SMALL($AL$3:$AL$1130,5),"SIMILAR","NO")</f>
        <v>NO</v>
      </c>
      <c r="AO389" s="197" t="str">
        <f t="shared" si="316"/>
        <v>N/A</v>
      </c>
      <c r="AP389" s="197">
        <f t="shared" si="317"/>
        <v>0</v>
      </c>
      <c r="AQ389" s="198">
        <f t="shared" si="318"/>
        <v>0</v>
      </c>
      <c r="AR389" s="196">
        <f>IFERROR(SQRT(($E389-$E$1136)^2+($H389-$H$1136)^2),0)</f>
        <v>0.33342932527191416</v>
      </c>
      <c r="AS389" s="197" t="str">
        <f>IF(AR389&lt;=SMALL(AR$3:AR$1130,1),"MAS PARECIDO","NO")</f>
        <v>NO</v>
      </c>
      <c r="AT389" s="197" t="str">
        <f>IF(AR389&lt;=SMALL(AR$3:AR$1130,5),"SIMILAR","NO")</f>
        <v>NO</v>
      </c>
      <c r="AU389" s="197" t="str">
        <f t="shared" si="319"/>
        <v>N/A</v>
      </c>
      <c r="AV389" s="197">
        <f t="shared" si="320"/>
        <v>0</v>
      </c>
      <c r="AW389" s="198">
        <f t="shared" si="321"/>
        <v>0</v>
      </c>
      <c r="AX389" s="199">
        <f>IFERROR(SQRT(($E389-$E$1136)^2+($K389-$K$1136)^2),0)</f>
        <v>0.40007999680085576</v>
      </c>
      <c r="AY389" s="197" t="str">
        <f>IF(AX389&lt;=SMALL(AX$3:AX$1130,1),"MAS PARECIDO","NO")</f>
        <v>NO</v>
      </c>
      <c r="AZ389" s="197" t="str">
        <f>IF(AX389&lt;=SMALL(AX$3:AX$1130,5),"SIMILAR","NO")</f>
        <v>NO</v>
      </c>
      <c r="BA389" s="197" t="str">
        <f t="shared" si="322"/>
        <v>N/A</v>
      </c>
      <c r="BB389" s="197">
        <f t="shared" si="323"/>
        <v>0</v>
      </c>
      <c r="BC389" s="198">
        <f t="shared" si="324"/>
        <v>0</v>
      </c>
      <c r="BD389" s="196">
        <f>IFERROR(SQRT(($E389-$E$1136)^2+($O389-$O$1136)^2),0)</f>
        <v>8.0002400072002166E-3</v>
      </c>
      <c r="BE389" s="197" t="str">
        <f>IF(BD389&lt;=SMALL(BD$3:BD$1130,1),"MAS PARECIDO","NO")</f>
        <v>NO</v>
      </c>
      <c r="BF389" s="197" t="str">
        <f>IF(BD389&lt;=SMALL(BD$3:BD$1130,5),"SIMILAR","NO")</f>
        <v>NO</v>
      </c>
      <c r="BG389" s="197" t="str">
        <f t="shared" si="325"/>
        <v>N/A</v>
      </c>
      <c r="BH389" s="197">
        <f t="shared" si="326"/>
        <v>0</v>
      </c>
      <c r="BI389" s="198">
        <f t="shared" si="327"/>
        <v>0</v>
      </c>
      <c r="BJ389" s="199">
        <f>IFERROR(SQRT(($E389-$E$1136)^2+($R389-$R$1136)^2),0)</f>
        <v>0.50006399974420557</v>
      </c>
      <c r="BK389" s="197" t="str">
        <f>IF(BJ389&lt;=SMALL(BJ$3:BJ$1130,1),"MAS PARECIDO","NO")</f>
        <v>NO</v>
      </c>
      <c r="BL389" s="197" t="str">
        <f>IF(BJ389&lt;=SMALL(BJ$3:BJ$1130,5),"SIMILAR","NO")</f>
        <v>NO</v>
      </c>
      <c r="BM389" s="197" t="str">
        <f t="shared" si="328"/>
        <v>N/A</v>
      </c>
      <c r="BN389" s="197">
        <f t="shared" si="329"/>
        <v>0</v>
      </c>
      <c r="BO389" s="198">
        <f t="shared" si="330"/>
        <v>0</v>
      </c>
      <c r="BP389" s="199">
        <f>IFERROR(SQRT(($E389-$E$1136)^2+($U389-$U$1136)^2),0)</f>
        <v>1.0000320014080415</v>
      </c>
      <c r="BQ389" s="197" t="str">
        <f>IF(BP389&lt;=SMALL(BP$3:BP$1130,1),"MAS PARECIDO","NO")</f>
        <v>NO</v>
      </c>
      <c r="BR389" s="197" t="str">
        <f>IF(BP389&lt;=SMALL(BP$3:BP$1130,5),"SIMILAR","NO")</f>
        <v>NO</v>
      </c>
      <c r="BS389" s="197" t="str">
        <f t="shared" si="331"/>
        <v>N/A</v>
      </c>
      <c r="BT389" s="197">
        <f t="shared" si="332"/>
        <v>0</v>
      </c>
      <c r="BU389" s="198">
        <f t="shared" si="333"/>
        <v>0</v>
      </c>
      <c r="BV389" s="199">
        <f>IFERROR(SQRT(($E389-$E$1136)^2+($X389-$X$1136)^2),0)</f>
        <v>0.60005333416303319</v>
      </c>
      <c r="BW389" s="197" t="str">
        <f>IF(BV389&lt;=SMALL(BV$3:BV$1130,1),"MAS PARECIDO","NO")</f>
        <v>NO</v>
      </c>
      <c r="BX389" s="197" t="str">
        <f>IF(BV389&lt;=SMALL(BV$3:BV$1130,5),"SIMILAR","NO")</f>
        <v>NO</v>
      </c>
      <c r="BY389" s="197" t="str">
        <f t="shared" si="334"/>
        <v>N/A</v>
      </c>
      <c r="BZ389" s="197">
        <f t="shared" si="335"/>
        <v>0</v>
      </c>
      <c r="CA389" s="198">
        <f t="shared" si="336"/>
        <v>0</v>
      </c>
      <c r="CB389" s="199">
        <f>IFERROR(SQRT(($E389-$E$1136)^2+($AA389-$AA$1136)^2),0)</f>
        <v>8.0002400072002166E-3</v>
      </c>
      <c r="CC389" s="197" t="str">
        <f>IF(CB389&lt;=SMALL(CB$3:CB$1130,1),"MAS PARECIDO","NO")</f>
        <v>NO</v>
      </c>
      <c r="CD389" s="197" t="str">
        <f>IF(CB389&lt;=SMALL(CB$3:CB$1130,5),"SIMILAR","NO")</f>
        <v>NO</v>
      </c>
      <c r="CE389" s="197" t="str">
        <f t="shared" si="337"/>
        <v>N/A</v>
      </c>
      <c r="CF389" s="197">
        <f t="shared" si="338"/>
        <v>0</v>
      </c>
      <c r="CG389" s="198">
        <f t="shared" si="339"/>
        <v>0</v>
      </c>
      <c r="CH389" s="199">
        <f>IFERROR(SQRT(($E389-$E$1136)^2+($AD389-$AD$1136)^2),0)</f>
        <v>1.0000320014080415</v>
      </c>
      <c r="CI389" s="197" t="str">
        <f>IF(CH389&lt;=SMALL(CH$3:CH$1130,1),"MAS PARECIDO","NO")</f>
        <v>NO</v>
      </c>
      <c r="CJ389" s="197" t="str">
        <f>IF(CH389&lt;=SMALL(CH$3:CH$1130,5),"SIMILAR","NO")</f>
        <v>NO</v>
      </c>
      <c r="CK389" s="197" t="str">
        <f t="shared" si="340"/>
        <v>N/A</v>
      </c>
      <c r="CL389" s="197">
        <f t="shared" si="341"/>
        <v>0</v>
      </c>
      <c r="CM389" s="198">
        <f t="shared" si="342"/>
        <v>0</v>
      </c>
      <c r="CN389" s="199">
        <f>IFERROR(SQRT(($E389-$E$1136)^2+($AG389-$AG$1136)^2),0)</f>
        <v>1.0000320014080415</v>
      </c>
      <c r="CO389" s="197" t="str">
        <f>IF(CN389&lt;=SMALL(CN$3:CN$1130,1),"MAS PARECIDO","NO")</f>
        <v>NO</v>
      </c>
      <c r="CP389" s="197" t="str">
        <f>IF(CN389&lt;=SMALL(CN$3:CN$1130,5),"SIMILAR","NO")</f>
        <v>NO</v>
      </c>
      <c r="CQ389" s="197" t="str">
        <f t="shared" si="343"/>
        <v>N/A</v>
      </c>
      <c r="CR389" s="197">
        <f t="shared" si="344"/>
        <v>0</v>
      </c>
      <c r="CS389" s="198">
        <f t="shared" si="345"/>
        <v>0</v>
      </c>
      <c r="CT389" s="199">
        <f>IFERROR(SQRT(($E389-$E$1136)^2+($AJ389-$AJ$1136)^2),0)</f>
        <v>0.33342932527191416</v>
      </c>
      <c r="CU389" s="197" t="str">
        <f>IF(CT389&lt;=SMALL(CT$3:CT$1130,1),"MAS PARECIDO","NO")</f>
        <v>NO</v>
      </c>
      <c r="CV389" s="197" t="str">
        <f>IF(CT389&lt;=SMALL(CT$3:CT$1130,5),"SIMILAR","NO")</f>
        <v>NO</v>
      </c>
      <c r="CW389" s="197" t="str">
        <f t="shared" si="346"/>
        <v>N/A</v>
      </c>
      <c r="CX389" s="197">
        <f t="shared" si="347"/>
        <v>0</v>
      </c>
      <c r="CY389" s="198">
        <f t="shared" si="348"/>
        <v>0</v>
      </c>
      <c r="CZ389" s="2" t="s">
        <v>2008</v>
      </c>
      <c r="DA389" s="2" t="s">
        <v>2009</v>
      </c>
      <c r="DB389" s="2">
        <v>0</v>
      </c>
      <c r="DC389" s="2" t="s">
        <v>189</v>
      </c>
    </row>
    <row r="390" spans="1:107">
      <c r="A390" s="24" t="s">
        <v>641</v>
      </c>
      <c r="B390" s="46">
        <v>142800</v>
      </c>
      <c r="C390" s="190">
        <f>(B390-$B$1132)/($B$1133-$B$1132)</f>
        <v>0.16165544808061005</v>
      </c>
      <c r="D390" s="46">
        <v>1500</v>
      </c>
      <c r="E390" s="190">
        <f>(D390-$D$1132)/($D$1133-$D$1132)</f>
        <v>2.9700891026730801E-3</v>
      </c>
      <c r="F390" s="46" t="s">
        <v>53</v>
      </c>
      <c r="G390" s="192">
        <f>VLOOKUP(F390,'DATOS DE SOPORTE'!$Y$5:$Z$8,2,FALSE)</f>
        <v>2</v>
      </c>
      <c r="H390" s="190">
        <f>(G390-$G$1132)/($G$1133-$G$1132)</f>
        <v>0.33333333333333331</v>
      </c>
      <c r="I390" s="50">
        <v>0</v>
      </c>
      <c r="J390" s="200">
        <f t="shared" si="308"/>
        <v>0</v>
      </c>
      <c r="K390" s="190">
        <f>(J390-$J$1132)/($J$1133-$J$1132)</f>
        <v>0</v>
      </c>
      <c r="L390" s="193" t="str">
        <f t="shared" si="309"/>
        <v>NO</v>
      </c>
      <c r="M390" s="46" t="s">
        <v>192</v>
      </c>
      <c r="N390" s="192">
        <f t="shared" si="310"/>
        <v>2</v>
      </c>
      <c r="O390" s="190">
        <f>(N390-N$1132)/(N$1133-N$1132)</f>
        <v>1</v>
      </c>
      <c r="P390" s="46" t="s">
        <v>193</v>
      </c>
      <c r="Q390" s="192">
        <f t="shared" si="311"/>
        <v>2</v>
      </c>
      <c r="R390" s="190">
        <f>(Q390-Q$1132)/(Q$1133-Q$1132)</f>
        <v>0.5</v>
      </c>
      <c r="S390" s="46"/>
      <c r="T390" s="192">
        <f t="shared" si="312"/>
        <v>2</v>
      </c>
      <c r="U390" s="190">
        <f>(T390-T$1132)/(T$1133-T$1132)</f>
        <v>1</v>
      </c>
      <c r="V390" s="46" t="s">
        <v>62</v>
      </c>
      <c r="W390" s="194">
        <f>VLOOKUP(V390,'DATOS DE SOPORTE'!$S$5:$T$10,2,FALSE)</f>
        <v>1</v>
      </c>
      <c r="X390" s="201">
        <f>(W390-W$1132)/(W$1133-W$1132)</f>
        <v>0</v>
      </c>
      <c r="Y390" s="46" t="s">
        <v>136</v>
      </c>
      <c r="Z390" s="194">
        <f t="shared" si="313"/>
        <v>2</v>
      </c>
      <c r="AA390" s="201">
        <f>(Z390-Z$1132)/(Z$1133-Z$1132)</f>
        <v>1</v>
      </c>
      <c r="AB390" s="46" t="s">
        <v>136</v>
      </c>
      <c r="AC390" s="194">
        <f t="shared" si="314"/>
        <v>2</v>
      </c>
      <c r="AD390" s="201">
        <f>(AC390-AC$1132)/(AC$1133-AC$1132)</f>
        <v>1</v>
      </c>
      <c r="AE390" s="46" t="s">
        <v>188</v>
      </c>
      <c r="AF390" s="194">
        <f t="shared" si="315"/>
        <v>1</v>
      </c>
      <c r="AG390" s="201">
        <f>(AF390-AF$1132)/(AF$1133-AF$1132)</f>
        <v>0</v>
      </c>
      <c r="AH390" s="24" t="s">
        <v>67</v>
      </c>
      <c r="AI390" s="194">
        <f>VLOOKUP(AH390,'DATOS DE SOPORTE'!$V$5:$W$8,2,FALSE)</f>
        <v>1</v>
      </c>
      <c r="AJ390" s="201">
        <f>(AI390-AI$1132)/(AI$1133-AI$1132)</f>
        <v>0</v>
      </c>
      <c r="AK390" s="58" t="str">
        <f t="shared" si="349"/>
        <v>Bueno</v>
      </c>
      <c r="AL390" s="196">
        <f>IFERROR(SQRT(($E390-$E$1136)^2+($C390-$C$1136)^2),0)</f>
        <v>4.3586941994423013E-2</v>
      </c>
      <c r="AM390" s="197" t="str">
        <f>IF(AL390&lt;=SMALL($AL$3:$AL$1130,1),"MAS PARECIDO","NO")</f>
        <v>NO</v>
      </c>
      <c r="AN390" s="197" t="str">
        <f>IF(AL390&lt;=SMALL($AL$3:$AL$1130,5),"SIMILAR","NO")</f>
        <v>NO</v>
      </c>
      <c r="AO390" s="197" t="str">
        <f t="shared" si="316"/>
        <v>N/A</v>
      </c>
      <c r="AP390" s="197">
        <f t="shared" si="317"/>
        <v>0</v>
      </c>
      <c r="AQ390" s="198">
        <f t="shared" si="318"/>
        <v>0</v>
      </c>
      <c r="AR390" s="196">
        <f>IFERROR(SQRT(($E390-$E$1136)^2+($H390-$H$1136)^2),0)</f>
        <v>3.000090002700081E-3</v>
      </c>
      <c r="AS390" s="197" t="str">
        <f>IF(AR390&lt;=SMALL(AR$3:AR$1130,1),"MAS PARECIDO","NO")</f>
        <v>NO</v>
      </c>
      <c r="AT390" s="197" t="str">
        <f>IF(AR390&lt;=SMALL(AR$3:AR$1130,5),"SIMILAR","NO")</f>
        <v>NO</v>
      </c>
      <c r="AU390" s="197" t="str">
        <f t="shared" si="319"/>
        <v>N/A</v>
      </c>
      <c r="AV390" s="197">
        <f t="shared" si="320"/>
        <v>0</v>
      </c>
      <c r="AW390" s="198">
        <f t="shared" si="321"/>
        <v>0</v>
      </c>
      <c r="AX390" s="199">
        <f>IFERROR(SQRT(($E390-$E$1136)^2+($K390-$K$1136)^2),0)</f>
        <v>0.20002250008442626</v>
      </c>
      <c r="AY390" s="197" t="str">
        <f>IF(AX390&lt;=SMALL(AX$3:AX$1130,1),"MAS PARECIDO","NO")</f>
        <v>NO</v>
      </c>
      <c r="AZ390" s="197" t="str">
        <f>IF(AX390&lt;=SMALL(AX$3:AX$1130,5),"SIMILAR","NO")</f>
        <v>NO</v>
      </c>
      <c r="BA390" s="197" t="str">
        <f t="shared" si="322"/>
        <v>N/A</v>
      </c>
      <c r="BB390" s="197">
        <f t="shared" si="323"/>
        <v>0</v>
      </c>
      <c r="BC390" s="198">
        <f t="shared" si="324"/>
        <v>0</v>
      </c>
      <c r="BD390" s="196">
        <f>IFERROR(SQRT(($E390-$E$1136)^2+($O390-$O$1136)^2),0)</f>
        <v>3.000090002700081E-3</v>
      </c>
      <c r="BE390" s="197" t="str">
        <f>IF(BD390&lt;=SMALL(BD$3:BD$1130,1),"MAS PARECIDO","NO")</f>
        <v>NO</v>
      </c>
      <c r="BF390" s="197" t="str">
        <f>IF(BD390&lt;=SMALL(BD$3:BD$1130,5),"SIMILAR","NO")</f>
        <v>NO</v>
      </c>
      <c r="BG390" s="197" t="str">
        <f t="shared" si="325"/>
        <v>N/A</v>
      </c>
      <c r="BH390" s="197">
        <f t="shared" si="326"/>
        <v>0</v>
      </c>
      <c r="BI390" s="198">
        <f t="shared" si="327"/>
        <v>0</v>
      </c>
      <c r="BJ390" s="199">
        <f>IFERROR(SQRT(($E390-$E$1136)^2+($R390-$R$1136)^2),0)</f>
        <v>3.000090002700081E-3</v>
      </c>
      <c r="BK390" s="197" t="str">
        <f>IF(BJ390&lt;=SMALL(BJ$3:BJ$1130,1),"MAS PARECIDO","NO")</f>
        <v>NO</v>
      </c>
      <c r="BL390" s="197" t="str">
        <f>IF(BJ390&lt;=SMALL(BJ$3:BJ$1130,5),"SIMILAR","NO")</f>
        <v>NO</v>
      </c>
      <c r="BM390" s="197" t="str">
        <f t="shared" si="328"/>
        <v>N/A</v>
      </c>
      <c r="BN390" s="197">
        <f t="shared" si="329"/>
        <v>0</v>
      </c>
      <c r="BO390" s="198">
        <f t="shared" si="330"/>
        <v>0</v>
      </c>
      <c r="BP390" s="199">
        <f>IFERROR(SQRT(($E390-$E$1136)^2+($U390-$U$1136)^2),0)</f>
        <v>1.0000045002598861</v>
      </c>
      <c r="BQ390" s="197" t="str">
        <f>IF(BP390&lt;=SMALL(BP$3:BP$1130,1),"MAS PARECIDO","NO")</f>
        <v>NO</v>
      </c>
      <c r="BR390" s="197" t="str">
        <f>IF(BP390&lt;=SMALL(BP$3:BP$1130,5),"SIMILAR","NO")</f>
        <v>NO</v>
      </c>
      <c r="BS390" s="197" t="str">
        <f t="shared" si="331"/>
        <v>N/A</v>
      </c>
      <c r="BT390" s="197">
        <f t="shared" si="332"/>
        <v>0</v>
      </c>
      <c r="BU390" s="198">
        <f t="shared" si="333"/>
        <v>0</v>
      </c>
      <c r="BV390" s="199">
        <f>IFERROR(SQRT(($E390-$E$1136)^2+($X390-$X$1136)^2),0)</f>
        <v>3.000090002700081E-3</v>
      </c>
      <c r="BW390" s="197" t="str">
        <f>IF(BV390&lt;=SMALL(BV$3:BV$1130,1),"MAS PARECIDO","NO")</f>
        <v>NO</v>
      </c>
      <c r="BX390" s="197" t="str">
        <f>IF(BV390&lt;=SMALL(BV$3:BV$1130,5),"SIMILAR","NO")</f>
        <v>NO</v>
      </c>
      <c r="BY390" s="197" t="str">
        <f t="shared" si="334"/>
        <v>N/A</v>
      </c>
      <c r="BZ390" s="197">
        <f t="shared" si="335"/>
        <v>0</v>
      </c>
      <c r="CA390" s="198">
        <f t="shared" si="336"/>
        <v>0</v>
      </c>
      <c r="CB390" s="199">
        <f>IFERROR(SQRT(($E390-$E$1136)^2+($AA390-$AA$1136)^2),0)</f>
        <v>1.0000045002598861</v>
      </c>
      <c r="CC390" s="197" t="str">
        <f>IF(CB390&lt;=SMALL(CB$3:CB$1130,1),"MAS PARECIDO","NO")</f>
        <v>NO</v>
      </c>
      <c r="CD390" s="197" t="str">
        <f>IF(CB390&lt;=SMALL(CB$3:CB$1130,5),"SIMILAR","NO")</f>
        <v>NO</v>
      </c>
      <c r="CE390" s="197" t="str">
        <f t="shared" si="337"/>
        <v>N/A</v>
      </c>
      <c r="CF390" s="197">
        <f t="shared" si="338"/>
        <v>0</v>
      </c>
      <c r="CG390" s="198">
        <f t="shared" si="339"/>
        <v>0</v>
      </c>
      <c r="CH390" s="199">
        <f>IFERROR(SQRT(($E390-$E$1136)^2+($AD390-$AD$1136)^2),0)</f>
        <v>3.000090002700081E-3</v>
      </c>
      <c r="CI390" s="197" t="str">
        <f>IF(CH390&lt;=SMALL(CH$3:CH$1130,1),"MAS PARECIDO","NO")</f>
        <v>NO</v>
      </c>
      <c r="CJ390" s="197" t="str">
        <f>IF(CH390&lt;=SMALL(CH$3:CH$1130,5),"SIMILAR","NO")</f>
        <v>NO</v>
      </c>
      <c r="CK390" s="197" t="str">
        <f t="shared" si="340"/>
        <v>N/A</v>
      </c>
      <c r="CL390" s="197">
        <f t="shared" si="341"/>
        <v>0</v>
      </c>
      <c r="CM390" s="198">
        <f t="shared" si="342"/>
        <v>0</v>
      </c>
      <c r="CN390" s="199">
        <f>IFERROR(SQRT(($E390-$E$1136)^2+($AG390-$AG$1136)^2),0)</f>
        <v>1.0000045002598861</v>
      </c>
      <c r="CO390" s="197" t="str">
        <f>IF(CN390&lt;=SMALL(CN$3:CN$1130,1),"MAS PARECIDO","NO")</f>
        <v>NO</v>
      </c>
      <c r="CP390" s="197" t="str">
        <f>IF(CN390&lt;=SMALL(CN$3:CN$1130,5),"SIMILAR","NO")</f>
        <v>NO</v>
      </c>
      <c r="CQ390" s="197" t="str">
        <f t="shared" si="343"/>
        <v>N/A</v>
      </c>
      <c r="CR390" s="197">
        <f t="shared" si="344"/>
        <v>0</v>
      </c>
      <c r="CS390" s="198">
        <f t="shared" si="345"/>
        <v>0</v>
      </c>
      <c r="CT390" s="199">
        <f>IFERROR(SQRT(($E390-$E$1136)^2+($AJ390-$AJ$1136)^2),0)</f>
        <v>3.000090002700081E-3</v>
      </c>
      <c r="CU390" s="197" t="str">
        <f>IF(CT390&lt;=SMALL(CT$3:CT$1130,1),"MAS PARECIDO","NO")</f>
        <v>NO</v>
      </c>
      <c r="CV390" s="197" t="str">
        <f>IF(CT390&lt;=SMALL(CT$3:CT$1130,5),"SIMILAR","NO")</f>
        <v>NO</v>
      </c>
      <c r="CW390" s="197" t="str">
        <f t="shared" si="346"/>
        <v>N/A</v>
      </c>
      <c r="CX390" s="197">
        <f t="shared" si="347"/>
        <v>0</v>
      </c>
      <c r="CY390" s="198">
        <f t="shared" si="348"/>
        <v>0</v>
      </c>
      <c r="CZ390" s="2" t="s">
        <v>2010</v>
      </c>
      <c r="DA390" s="2" t="s">
        <v>2011</v>
      </c>
      <c r="DB390" s="2">
        <v>0</v>
      </c>
      <c r="DC390" s="2" t="s">
        <v>189</v>
      </c>
    </row>
    <row r="391" spans="1:107">
      <c r="A391" s="24" t="s">
        <v>642</v>
      </c>
      <c r="B391" s="46">
        <v>128900</v>
      </c>
      <c r="C391" s="190">
        <f>(B391-$B$1132)/($B$1133-$B$1132)</f>
        <v>0.14540755450604292</v>
      </c>
      <c r="D391" s="46">
        <v>13000</v>
      </c>
      <c r="E391" s="190">
        <f>(D391-$D$1132)/($D$1133-$D$1132)</f>
        <v>2.59707791233737E-2</v>
      </c>
      <c r="F391" s="46" t="s">
        <v>53</v>
      </c>
      <c r="G391" s="192">
        <f>VLOOKUP(F391,'DATOS DE SOPORTE'!$Y$5:$Z$8,2,FALSE)</f>
        <v>2</v>
      </c>
      <c r="H391" s="190">
        <f>(G391-$G$1132)/($G$1133-$G$1132)</f>
        <v>0.33333333333333331</v>
      </c>
      <c r="I391" s="50">
        <v>2</v>
      </c>
      <c r="J391" s="200">
        <f t="shared" si="308"/>
        <v>2</v>
      </c>
      <c r="K391" s="190">
        <f>(J391-$J$1132)/($J$1133-$J$1132)</f>
        <v>0.4</v>
      </c>
      <c r="L391" s="193" t="str">
        <f t="shared" si="309"/>
        <v>SI</v>
      </c>
      <c r="M391" s="46" t="s">
        <v>192</v>
      </c>
      <c r="N391" s="192">
        <f t="shared" si="310"/>
        <v>2</v>
      </c>
      <c r="O391" s="190">
        <f>(N391-N$1132)/(N$1133-N$1132)</f>
        <v>1</v>
      </c>
      <c r="P391" s="46" t="s">
        <v>193</v>
      </c>
      <c r="Q391" s="192">
        <f t="shared" si="311"/>
        <v>2</v>
      </c>
      <c r="R391" s="190">
        <f>(Q391-Q$1132)/(Q$1133-Q$1132)</f>
        <v>0.5</v>
      </c>
      <c r="S391" s="46" t="s">
        <v>194</v>
      </c>
      <c r="T391" s="192">
        <f t="shared" si="312"/>
        <v>1</v>
      </c>
      <c r="U391" s="190">
        <f>(T391-T$1132)/(T$1133-T$1132)</f>
        <v>0</v>
      </c>
      <c r="V391" s="46" t="s">
        <v>62</v>
      </c>
      <c r="W391" s="194">
        <f>VLOOKUP(V391,'DATOS DE SOPORTE'!$S$5:$T$10,2,FALSE)</f>
        <v>1</v>
      </c>
      <c r="X391" s="201">
        <f>(W391-W$1132)/(W$1133-W$1132)</f>
        <v>0</v>
      </c>
      <c r="Y391" s="46" t="s">
        <v>188</v>
      </c>
      <c r="Z391" s="194">
        <f t="shared" si="313"/>
        <v>1</v>
      </c>
      <c r="AA391" s="201">
        <f>(Z391-Z$1132)/(Z$1133-Z$1132)</f>
        <v>0</v>
      </c>
      <c r="AB391" s="46" t="s">
        <v>136</v>
      </c>
      <c r="AC391" s="194">
        <f t="shared" si="314"/>
        <v>2</v>
      </c>
      <c r="AD391" s="201">
        <f>(AC391-AC$1132)/(AC$1133-AC$1132)</f>
        <v>1</v>
      </c>
      <c r="AE391" s="46" t="s">
        <v>188</v>
      </c>
      <c r="AF391" s="194">
        <f t="shared" si="315"/>
        <v>1</v>
      </c>
      <c r="AG391" s="201">
        <f>(AF391-AF$1132)/(AF$1133-AF$1132)</f>
        <v>0</v>
      </c>
      <c r="AH391" s="24" t="s">
        <v>67</v>
      </c>
      <c r="AI391" s="194">
        <f>VLOOKUP(AH391,'DATOS DE SOPORTE'!$V$5:$W$8,2,FALSE)</f>
        <v>1</v>
      </c>
      <c r="AJ391" s="201">
        <f>(AI391-AI$1132)/(AI$1133-AI$1132)</f>
        <v>0</v>
      </c>
      <c r="AK391" s="58" t="str">
        <f t="shared" si="349"/>
        <v>Muy malo</v>
      </c>
      <c r="AL391" s="196">
        <f>IFERROR(SQRT(($E391-$E$1136)^2+($C391-$C$1136)^2),0)</f>
        <v>6.5145133794174956E-2</v>
      </c>
      <c r="AM391" s="197" t="str">
        <f>IF(AL391&lt;=SMALL($AL$3:$AL$1130,1),"MAS PARECIDO","NO")</f>
        <v>NO</v>
      </c>
      <c r="AN391" s="197" t="str">
        <f>IF(AL391&lt;=SMALL($AL$3:$AL$1130,5),"SIMILAR","NO")</f>
        <v>NO</v>
      </c>
      <c r="AO391" s="197" t="str">
        <f t="shared" si="316"/>
        <v>N/A</v>
      </c>
      <c r="AP391" s="197">
        <f t="shared" si="317"/>
        <v>0</v>
      </c>
      <c r="AQ391" s="198">
        <f t="shared" si="318"/>
        <v>0</v>
      </c>
      <c r="AR391" s="196">
        <f>IFERROR(SQRT(($E391-$E$1136)^2+($H391-$H$1136)^2),0)</f>
        <v>2.6000780023400699E-2</v>
      </c>
      <c r="AS391" s="197" t="str">
        <f>IF(AR391&lt;=SMALL(AR$3:AR$1130,1),"MAS PARECIDO","NO")</f>
        <v>NO</v>
      </c>
      <c r="AT391" s="197" t="str">
        <f>IF(AR391&lt;=SMALL(AR$3:AR$1130,5),"SIMILAR","NO")</f>
        <v>NO</v>
      </c>
      <c r="AU391" s="197" t="str">
        <f t="shared" si="319"/>
        <v>N/A</v>
      </c>
      <c r="AV391" s="197">
        <f t="shared" si="320"/>
        <v>0</v>
      </c>
      <c r="AW391" s="198">
        <f t="shared" si="321"/>
        <v>0</v>
      </c>
      <c r="AX391" s="199">
        <f>IFERROR(SQRT(($E391-$E$1136)^2+($K391-$K$1136)^2),0)</f>
        <v>0.20168302001364735</v>
      </c>
      <c r="AY391" s="197" t="str">
        <f>IF(AX391&lt;=SMALL(AX$3:AX$1130,1),"MAS PARECIDO","NO")</f>
        <v>NO</v>
      </c>
      <c r="AZ391" s="197" t="str">
        <f>IF(AX391&lt;=SMALL(AX$3:AX$1130,5),"SIMILAR","NO")</f>
        <v>NO</v>
      </c>
      <c r="BA391" s="197" t="str">
        <f t="shared" si="322"/>
        <v>N/A</v>
      </c>
      <c r="BB391" s="197">
        <f t="shared" si="323"/>
        <v>0</v>
      </c>
      <c r="BC391" s="198">
        <f t="shared" si="324"/>
        <v>0</v>
      </c>
      <c r="BD391" s="196">
        <f>IFERROR(SQRT(($E391-$E$1136)^2+($O391-$O$1136)^2),0)</f>
        <v>2.6000780023400699E-2</v>
      </c>
      <c r="BE391" s="197" t="str">
        <f>IF(BD391&lt;=SMALL(BD$3:BD$1130,1),"MAS PARECIDO","NO")</f>
        <v>NO</v>
      </c>
      <c r="BF391" s="197" t="str">
        <f>IF(BD391&lt;=SMALL(BD$3:BD$1130,5),"SIMILAR","NO")</f>
        <v>NO</v>
      </c>
      <c r="BG391" s="197" t="str">
        <f t="shared" si="325"/>
        <v>N/A</v>
      </c>
      <c r="BH391" s="197">
        <f t="shared" si="326"/>
        <v>0</v>
      </c>
      <c r="BI391" s="198">
        <f t="shared" si="327"/>
        <v>0</v>
      </c>
      <c r="BJ391" s="199">
        <f>IFERROR(SQRT(($E391-$E$1136)^2+($R391-$R$1136)^2),0)</f>
        <v>2.6000780023400699E-2</v>
      </c>
      <c r="BK391" s="197" t="str">
        <f>IF(BJ391&lt;=SMALL(BJ$3:BJ$1130,1),"MAS PARECIDO","NO")</f>
        <v>NO</v>
      </c>
      <c r="BL391" s="197" t="str">
        <f>IF(BJ391&lt;=SMALL(BJ$3:BJ$1130,5),"SIMILAR","NO")</f>
        <v>NO</v>
      </c>
      <c r="BM391" s="197" t="str">
        <f t="shared" si="328"/>
        <v>N/A</v>
      </c>
      <c r="BN391" s="197">
        <f t="shared" si="329"/>
        <v>0</v>
      </c>
      <c r="BO391" s="198">
        <f t="shared" si="330"/>
        <v>0</v>
      </c>
      <c r="BP391" s="199">
        <f>IFERROR(SQRT(($E391-$E$1136)^2+($U391-$U$1136)^2),0)</f>
        <v>2.6000780023400699E-2</v>
      </c>
      <c r="BQ391" s="197" t="str">
        <f>IF(BP391&lt;=SMALL(BP$3:BP$1130,1),"MAS PARECIDO","NO")</f>
        <v>NO</v>
      </c>
      <c r="BR391" s="197" t="str">
        <f>IF(BP391&lt;=SMALL(BP$3:BP$1130,5),"SIMILAR","NO")</f>
        <v>NO</v>
      </c>
      <c r="BS391" s="197" t="str">
        <f t="shared" si="331"/>
        <v>N/A</v>
      </c>
      <c r="BT391" s="197">
        <f t="shared" si="332"/>
        <v>0</v>
      </c>
      <c r="BU391" s="198">
        <f t="shared" si="333"/>
        <v>0</v>
      </c>
      <c r="BV391" s="199">
        <f>IFERROR(SQRT(($E391-$E$1136)^2+($X391-$X$1136)^2),0)</f>
        <v>2.6000780023400699E-2</v>
      </c>
      <c r="BW391" s="197" t="str">
        <f>IF(BV391&lt;=SMALL(BV$3:BV$1130,1),"MAS PARECIDO","NO")</f>
        <v>NO</v>
      </c>
      <c r="BX391" s="197" t="str">
        <f>IF(BV391&lt;=SMALL(BV$3:BV$1130,5),"SIMILAR","NO")</f>
        <v>NO</v>
      </c>
      <c r="BY391" s="197" t="str">
        <f t="shared" si="334"/>
        <v>N/A</v>
      </c>
      <c r="BZ391" s="197">
        <f t="shared" si="335"/>
        <v>0</v>
      </c>
      <c r="CA391" s="198">
        <f t="shared" si="336"/>
        <v>0</v>
      </c>
      <c r="CB391" s="199">
        <f>IFERROR(SQRT(($E391-$E$1136)^2+($AA391-$AA$1136)^2),0)</f>
        <v>2.6000780023400699E-2</v>
      </c>
      <c r="CC391" s="197" t="str">
        <f>IF(CB391&lt;=SMALL(CB$3:CB$1130,1),"MAS PARECIDO","NO")</f>
        <v>NO</v>
      </c>
      <c r="CD391" s="197" t="str">
        <f>IF(CB391&lt;=SMALL(CB$3:CB$1130,5),"SIMILAR","NO")</f>
        <v>NO</v>
      </c>
      <c r="CE391" s="197" t="str">
        <f t="shared" si="337"/>
        <v>N/A</v>
      </c>
      <c r="CF391" s="197">
        <f t="shared" si="338"/>
        <v>0</v>
      </c>
      <c r="CG391" s="198">
        <f t="shared" si="339"/>
        <v>0</v>
      </c>
      <c r="CH391" s="199">
        <f>IFERROR(SQRT(($E391-$E$1136)^2+($AD391-$AD$1136)^2),0)</f>
        <v>2.6000780023400699E-2</v>
      </c>
      <c r="CI391" s="197" t="str">
        <f>IF(CH391&lt;=SMALL(CH$3:CH$1130,1),"MAS PARECIDO","NO")</f>
        <v>NO</v>
      </c>
      <c r="CJ391" s="197" t="str">
        <f>IF(CH391&lt;=SMALL(CH$3:CH$1130,5),"SIMILAR","NO")</f>
        <v>NO</v>
      </c>
      <c r="CK391" s="197" t="str">
        <f t="shared" si="340"/>
        <v>N/A</v>
      </c>
      <c r="CL391" s="197">
        <f t="shared" si="341"/>
        <v>0</v>
      </c>
      <c r="CM391" s="198">
        <f t="shared" si="342"/>
        <v>0</v>
      </c>
      <c r="CN391" s="199">
        <f>IFERROR(SQRT(($E391-$E$1136)^2+($AG391-$AG$1136)^2),0)</f>
        <v>1.00033796317136</v>
      </c>
      <c r="CO391" s="197" t="str">
        <f>IF(CN391&lt;=SMALL(CN$3:CN$1130,1),"MAS PARECIDO","NO")</f>
        <v>NO</v>
      </c>
      <c r="CP391" s="197" t="str">
        <f>IF(CN391&lt;=SMALL(CN$3:CN$1130,5),"SIMILAR","NO")</f>
        <v>NO</v>
      </c>
      <c r="CQ391" s="197" t="str">
        <f t="shared" si="343"/>
        <v>N/A</v>
      </c>
      <c r="CR391" s="197">
        <f t="shared" si="344"/>
        <v>0</v>
      </c>
      <c r="CS391" s="198">
        <f t="shared" si="345"/>
        <v>0</v>
      </c>
      <c r="CT391" s="199">
        <f>IFERROR(SQRT(($E391-$E$1136)^2+($AJ391-$AJ$1136)^2),0)</f>
        <v>2.6000780023400699E-2</v>
      </c>
      <c r="CU391" s="197" t="str">
        <f>IF(CT391&lt;=SMALL(CT$3:CT$1130,1),"MAS PARECIDO","NO")</f>
        <v>NO</v>
      </c>
      <c r="CV391" s="197" t="str">
        <f>IF(CT391&lt;=SMALL(CT$3:CT$1130,5),"SIMILAR","NO")</f>
        <v>NO</v>
      </c>
      <c r="CW391" s="197" t="str">
        <f t="shared" si="346"/>
        <v>N/A</v>
      </c>
      <c r="CX391" s="197">
        <f t="shared" si="347"/>
        <v>0</v>
      </c>
      <c r="CY391" s="198">
        <f t="shared" si="348"/>
        <v>0</v>
      </c>
      <c r="CZ391" s="2" t="s">
        <v>2012</v>
      </c>
      <c r="DA391" s="2" t="s">
        <v>2013</v>
      </c>
      <c r="DB391" s="2">
        <v>13</v>
      </c>
      <c r="DC391" s="2" t="s">
        <v>319</v>
      </c>
    </row>
    <row r="392" spans="1:107">
      <c r="A392" s="24" t="s">
        <v>643</v>
      </c>
      <c r="B392" s="46">
        <v>102600</v>
      </c>
      <c r="C392" s="190">
        <f>(B392-$B$1132)/($B$1133-$B$1132)</f>
        <v>0.11466513716711382</v>
      </c>
      <c r="D392" s="46">
        <v>2000</v>
      </c>
      <c r="E392" s="190">
        <f>(D392-$D$1132)/($D$1133-$D$1132)</f>
        <v>3.9701191035731069E-3</v>
      </c>
      <c r="F392" s="46" t="s">
        <v>191</v>
      </c>
      <c r="G392" s="192">
        <f>VLOOKUP(F392,'DATOS DE SOPORTE'!$Y$5:$Z$8,2,FALSE)</f>
        <v>1</v>
      </c>
      <c r="H392" s="190">
        <f>(G392-$G$1132)/($G$1133-$G$1132)</f>
        <v>0</v>
      </c>
      <c r="I392" s="50">
        <v>0</v>
      </c>
      <c r="J392" s="200">
        <f t="shared" si="308"/>
        <v>0</v>
      </c>
      <c r="K392" s="190">
        <f>(J392-$J$1132)/($J$1133-$J$1132)</f>
        <v>0</v>
      </c>
      <c r="L392" s="193" t="str">
        <f t="shared" si="309"/>
        <v>NO</v>
      </c>
      <c r="M392" s="46" t="s">
        <v>192</v>
      </c>
      <c r="N392" s="192">
        <f t="shared" si="310"/>
        <v>2</v>
      </c>
      <c r="O392" s="190">
        <f>(N392-N$1132)/(N$1133-N$1132)</f>
        <v>1</v>
      </c>
      <c r="P392" s="46" t="s">
        <v>196</v>
      </c>
      <c r="Q392" s="192">
        <f t="shared" si="311"/>
        <v>1</v>
      </c>
      <c r="R392" s="190">
        <f>(Q392-Q$1132)/(Q$1133-Q$1132)</f>
        <v>0</v>
      </c>
      <c r="S392" s="46" t="s">
        <v>194</v>
      </c>
      <c r="T392" s="192">
        <f t="shared" si="312"/>
        <v>1</v>
      </c>
      <c r="U392" s="190">
        <f>(T392-T$1132)/(T$1133-T$1132)</f>
        <v>0</v>
      </c>
      <c r="V392" s="46" t="s">
        <v>198</v>
      </c>
      <c r="W392" s="194">
        <f>VLOOKUP(V392,'DATOS DE SOPORTE'!$S$5:$T$10,2,FALSE)</f>
        <v>4</v>
      </c>
      <c r="X392" s="201">
        <f>(W392-W$1132)/(W$1133-W$1132)</f>
        <v>0.6</v>
      </c>
      <c r="Y392" s="46" t="s">
        <v>188</v>
      </c>
      <c r="Z392" s="194">
        <f t="shared" si="313"/>
        <v>1</v>
      </c>
      <c r="AA392" s="201">
        <f>(Z392-Z$1132)/(Z$1133-Z$1132)</f>
        <v>0</v>
      </c>
      <c r="AB392" s="46" t="s">
        <v>188</v>
      </c>
      <c r="AC392" s="194">
        <f t="shared" si="314"/>
        <v>1</v>
      </c>
      <c r="AD392" s="201">
        <f>(AC392-AC$1132)/(AC$1133-AC$1132)</f>
        <v>0</v>
      </c>
      <c r="AE392" s="46" t="s">
        <v>188</v>
      </c>
      <c r="AF392" s="194">
        <f t="shared" si="315"/>
        <v>1</v>
      </c>
      <c r="AG392" s="201">
        <f>(AF392-AF$1132)/(AF$1133-AF$1132)</f>
        <v>0</v>
      </c>
      <c r="AH392" s="24" t="s">
        <v>199</v>
      </c>
      <c r="AI392" s="194">
        <f>VLOOKUP(AH392,'DATOS DE SOPORTE'!$V$5:$W$8,2,FALSE)</f>
        <v>2</v>
      </c>
      <c r="AJ392" s="201">
        <f>(AI392-AI$1132)/(AI$1133-AI$1132)</f>
        <v>0.33333333333333331</v>
      </c>
      <c r="AK392" s="58" t="str">
        <f t="shared" si="349"/>
        <v>Bueno</v>
      </c>
      <c r="AL392" s="196">
        <f>IFERROR(SQRT(($E392-$E$1136)^2+($C392-$C$1136)^2),0)</f>
        <v>9.0562267648142084E-2</v>
      </c>
      <c r="AM392" s="197" t="str">
        <f>IF(AL392&lt;=SMALL($AL$3:$AL$1130,1),"MAS PARECIDO","NO")</f>
        <v>NO</v>
      </c>
      <c r="AN392" s="197" t="str">
        <f>IF(AL392&lt;=SMALL($AL$3:$AL$1130,5),"SIMILAR","NO")</f>
        <v>NO</v>
      </c>
      <c r="AO392" s="197" t="str">
        <f t="shared" si="316"/>
        <v>N/A</v>
      </c>
      <c r="AP392" s="197">
        <f t="shared" si="317"/>
        <v>0</v>
      </c>
      <c r="AQ392" s="198">
        <f t="shared" si="318"/>
        <v>0</v>
      </c>
      <c r="AR392" s="196">
        <f>IFERROR(SQRT(($E392-$E$1136)^2+($H392-$H$1136)^2),0)</f>
        <v>0.33335733390935662</v>
      </c>
      <c r="AS392" s="197" t="str">
        <f>IF(AR392&lt;=SMALL(AR$3:AR$1130,1),"MAS PARECIDO","NO")</f>
        <v>NO</v>
      </c>
      <c r="AT392" s="197" t="str">
        <f>IF(AR392&lt;=SMALL(AR$3:AR$1130,5),"SIMILAR","NO")</f>
        <v>NO</v>
      </c>
      <c r="AU392" s="197" t="str">
        <f t="shared" si="319"/>
        <v>N/A</v>
      </c>
      <c r="AV392" s="197">
        <f t="shared" si="320"/>
        <v>0</v>
      </c>
      <c r="AW392" s="198">
        <f t="shared" si="321"/>
        <v>0</v>
      </c>
      <c r="AX392" s="199">
        <f>IFERROR(SQRT(($E392-$E$1136)^2+($K392-$K$1136)^2),0)</f>
        <v>0.20003999840042794</v>
      </c>
      <c r="AY392" s="197" t="str">
        <f>IF(AX392&lt;=SMALL(AX$3:AX$1130,1),"MAS PARECIDO","NO")</f>
        <v>NO</v>
      </c>
      <c r="AZ392" s="197" t="str">
        <f>IF(AX392&lt;=SMALL(AX$3:AX$1130,5),"SIMILAR","NO")</f>
        <v>NO</v>
      </c>
      <c r="BA392" s="197" t="str">
        <f t="shared" si="322"/>
        <v>N/A</v>
      </c>
      <c r="BB392" s="197">
        <f t="shared" si="323"/>
        <v>0</v>
      </c>
      <c r="BC392" s="198">
        <f t="shared" si="324"/>
        <v>0</v>
      </c>
      <c r="BD392" s="196">
        <f>IFERROR(SQRT(($E392-$E$1136)^2+($O392-$O$1136)^2),0)</f>
        <v>4.0001200036001074E-3</v>
      </c>
      <c r="BE392" s="197" t="str">
        <f>IF(BD392&lt;=SMALL(BD$3:BD$1130,1),"MAS PARECIDO","NO")</f>
        <v>NO</v>
      </c>
      <c r="BF392" s="197" t="str">
        <f>IF(BD392&lt;=SMALL(BD$3:BD$1130,5),"SIMILAR","NO")</f>
        <v>NO</v>
      </c>
      <c r="BG392" s="197" t="str">
        <f t="shared" si="325"/>
        <v>N/A</v>
      </c>
      <c r="BH392" s="197">
        <f t="shared" si="326"/>
        <v>0</v>
      </c>
      <c r="BI392" s="198">
        <f t="shared" si="327"/>
        <v>0</v>
      </c>
      <c r="BJ392" s="199">
        <f>IFERROR(SQRT(($E392-$E$1136)^2+($R392-$R$1136)^2),0)</f>
        <v>0.50001600070402075</v>
      </c>
      <c r="BK392" s="197" t="str">
        <f>IF(BJ392&lt;=SMALL(BJ$3:BJ$1130,1),"MAS PARECIDO","NO")</f>
        <v>NO</v>
      </c>
      <c r="BL392" s="197" t="str">
        <f>IF(BJ392&lt;=SMALL(BJ$3:BJ$1130,5),"SIMILAR","NO")</f>
        <v>NO</v>
      </c>
      <c r="BM392" s="197" t="str">
        <f t="shared" si="328"/>
        <v>N/A</v>
      </c>
      <c r="BN392" s="197">
        <f t="shared" si="329"/>
        <v>0</v>
      </c>
      <c r="BO392" s="198">
        <f t="shared" si="330"/>
        <v>0</v>
      </c>
      <c r="BP392" s="199">
        <f>IFERROR(SQRT(($E392-$E$1136)^2+($U392-$U$1136)^2),0)</f>
        <v>4.0001200036001074E-3</v>
      </c>
      <c r="BQ392" s="197" t="str">
        <f>IF(BP392&lt;=SMALL(BP$3:BP$1130,1),"MAS PARECIDO","NO")</f>
        <v>NO</v>
      </c>
      <c r="BR392" s="197" t="str">
        <f>IF(BP392&lt;=SMALL(BP$3:BP$1130,5),"SIMILAR","NO")</f>
        <v>NO</v>
      </c>
      <c r="BS392" s="197" t="str">
        <f t="shared" si="331"/>
        <v>N/A</v>
      </c>
      <c r="BT392" s="197">
        <f t="shared" si="332"/>
        <v>0</v>
      </c>
      <c r="BU392" s="198">
        <f t="shared" si="333"/>
        <v>0</v>
      </c>
      <c r="BV392" s="199">
        <f>IFERROR(SQRT(($E392-$E$1136)^2+($X392-$X$1136)^2),0)</f>
        <v>0.60001333398520673</v>
      </c>
      <c r="BW392" s="197" t="str">
        <f>IF(BV392&lt;=SMALL(BV$3:BV$1130,1),"MAS PARECIDO","NO")</f>
        <v>NO</v>
      </c>
      <c r="BX392" s="197" t="str">
        <f>IF(BV392&lt;=SMALL(BV$3:BV$1130,5),"SIMILAR","NO")</f>
        <v>NO</v>
      </c>
      <c r="BY392" s="197" t="str">
        <f t="shared" si="334"/>
        <v>N/A</v>
      </c>
      <c r="BZ392" s="197">
        <f t="shared" si="335"/>
        <v>0</v>
      </c>
      <c r="CA392" s="198">
        <f t="shared" si="336"/>
        <v>0</v>
      </c>
      <c r="CB392" s="199">
        <f>IFERROR(SQRT(($E392-$E$1136)^2+($AA392-$AA$1136)^2),0)</f>
        <v>4.0001200036001074E-3</v>
      </c>
      <c r="CC392" s="197" t="str">
        <f>IF(CB392&lt;=SMALL(CB$3:CB$1130,1),"MAS PARECIDO","NO")</f>
        <v>NO</v>
      </c>
      <c r="CD392" s="197" t="str">
        <f>IF(CB392&lt;=SMALL(CB$3:CB$1130,5),"SIMILAR","NO")</f>
        <v>NO</v>
      </c>
      <c r="CE392" s="197" t="str">
        <f t="shared" si="337"/>
        <v>N/A</v>
      </c>
      <c r="CF392" s="197">
        <f t="shared" si="338"/>
        <v>0</v>
      </c>
      <c r="CG392" s="198">
        <f t="shared" si="339"/>
        <v>0</v>
      </c>
      <c r="CH392" s="199">
        <f>IFERROR(SQRT(($E392-$E$1136)^2+($AD392-$AD$1136)^2),0)</f>
        <v>1.0000080004480181</v>
      </c>
      <c r="CI392" s="197" t="str">
        <f>IF(CH392&lt;=SMALL(CH$3:CH$1130,1),"MAS PARECIDO","NO")</f>
        <v>NO</v>
      </c>
      <c r="CJ392" s="197" t="str">
        <f>IF(CH392&lt;=SMALL(CH$3:CH$1130,5),"SIMILAR","NO")</f>
        <v>NO</v>
      </c>
      <c r="CK392" s="197" t="str">
        <f t="shared" si="340"/>
        <v>N/A</v>
      </c>
      <c r="CL392" s="197">
        <f t="shared" si="341"/>
        <v>0</v>
      </c>
      <c r="CM392" s="198">
        <f t="shared" si="342"/>
        <v>0</v>
      </c>
      <c r="CN392" s="199">
        <f>IFERROR(SQRT(($E392-$E$1136)^2+($AG392-$AG$1136)^2),0)</f>
        <v>1.0000080004480181</v>
      </c>
      <c r="CO392" s="197" t="str">
        <f>IF(CN392&lt;=SMALL(CN$3:CN$1130,1),"MAS PARECIDO","NO")</f>
        <v>NO</v>
      </c>
      <c r="CP392" s="197" t="str">
        <f>IF(CN392&lt;=SMALL(CN$3:CN$1130,5),"SIMILAR","NO")</f>
        <v>NO</v>
      </c>
      <c r="CQ392" s="197" t="str">
        <f t="shared" si="343"/>
        <v>N/A</v>
      </c>
      <c r="CR392" s="197">
        <f t="shared" si="344"/>
        <v>0</v>
      </c>
      <c r="CS392" s="198">
        <f t="shared" si="345"/>
        <v>0</v>
      </c>
      <c r="CT392" s="199">
        <f>IFERROR(SQRT(($E392-$E$1136)^2+($AJ392-$AJ$1136)^2),0)</f>
        <v>0.33335733390935662</v>
      </c>
      <c r="CU392" s="197" t="str">
        <f>IF(CT392&lt;=SMALL(CT$3:CT$1130,1),"MAS PARECIDO","NO")</f>
        <v>NO</v>
      </c>
      <c r="CV392" s="197" t="str">
        <f>IF(CT392&lt;=SMALL(CT$3:CT$1130,5),"SIMILAR","NO")</f>
        <v>NO</v>
      </c>
      <c r="CW392" s="197" t="str">
        <f t="shared" si="346"/>
        <v>N/A</v>
      </c>
      <c r="CX392" s="197">
        <f t="shared" si="347"/>
        <v>0</v>
      </c>
      <c r="CY392" s="198">
        <f t="shared" si="348"/>
        <v>0</v>
      </c>
      <c r="CZ392" s="2" t="s">
        <v>2014</v>
      </c>
      <c r="DA392" s="2" t="s">
        <v>2015</v>
      </c>
      <c r="DB392" s="2">
        <v>0</v>
      </c>
      <c r="DC392" s="2" t="s">
        <v>189</v>
      </c>
    </row>
    <row r="393" spans="1:107">
      <c r="A393" s="24" t="s">
        <v>644</v>
      </c>
      <c r="B393" s="46">
        <v>142032</v>
      </c>
      <c r="C393" s="190">
        <f>(B393-$B$1132)/($B$1133-$B$1132)</f>
        <v>0.16075772273778505</v>
      </c>
      <c r="D393" s="46">
        <v>4000</v>
      </c>
      <c r="E393" s="190">
        <f>(D393-$D$1132)/($D$1133-$D$1132)</f>
        <v>7.9702391071732152E-3</v>
      </c>
      <c r="F393" s="46" t="s">
        <v>53</v>
      </c>
      <c r="G393" s="192">
        <f>VLOOKUP(F393,'DATOS DE SOPORTE'!$Y$5:$Z$8,2,FALSE)</f>
        <v>2</v>
      </c>
      <c r="H393" s="190">
        <f>(G393-$G$1132)/($G$1133-$G$1132)</f>
        <v>0.33333333333333331</v>
      </c>
      <c r="I393" s="50">
        <v>2</v>
      </c>
      <c r="J393" s="200">
        <f t="shared" ref="J393:J456" si="350">IF(I393="5+",5,I393)</f>
        <v>2</v>
      </c>
      <c r="K393" s="190">
        <f>(J393-$J$1132)/($J$1133-$J$1132)</f>
        <v>0.4</v>
      </c>
      <c r="L393" s="193" t="str">
        <f t="shared" ref="L393:L456" si="351">IF(I393=0,"NO","SI")</f>
        <v>SI</v>
      </c>
      <c r="M393" s="46" t="s">
        <v>192</v>
      </c>
      <c r="N393" s="192">
        <f t="shared" ref="N393:N456" si="352">IF(M393="Dueño",1,2)</f>
        <v>2</v>
      </c>
      <c r="O393" s="190">
        <f>(N393-N$1132)/(N$1133-N$1132)</f>
        <v>1</v>
      </c>
      <c r="P393" s="46" t="s">
        <v>58</v>
      </c>
      <c r="Q393" s="192">
        <f t="shared" ref="Q393:Q456" si="353">IF(P393="0-1 año",1,IF(P393="1-5 años",2,3))</f>
        <v>3</v>
      </c>
      <c r="R393" s="190">
        <f>(Q393-Q$1132)/(Q$1133-Q$1132)</f>
        <v>1</v>
      </c>
      <c r="S393" s="46" t="s">
        <v>194</v>
      </c>
      <c r="T393" s="192">
        <f t="shared" ref="T393:T456" si="354">IF(S393="Soltero",1,2)</f>
        <v>1</v>
      </c>
      <c r="U393" s="190">
        <f>(T393-T$1132)/(T$1133-T$1132)</f>
        <v>0</v>
      </c>
      <c r="V393" s="46" t="s">
        <v>212</v>
      </c>
      <c r="W393" s="194">
        <f>VLOOKUP(V393,'DATOS DE SOPORTE'!$S$5:$T$10,2,FALSE)</f>
        <v>3</v>
      </c>
      <c r="X393" s="201">
        <f>(W393-W$1132)/(W$1133-W$1132)</f>
        <v>0.4</v>
      </c>
      <c r="Y393" s="46" t="s">
        <v>188</v>
      </c>
      <c r="Z393" s="194">
        <f t="shared" ref="Z393:Z456" si="355">IF(Y393="Si",1,2)</f>
        <v>1</v>
      </c>
      <c r="AA393" s="201">
        <f>(Z393-Z$1132)/(Z$1133-Z$1132)</f>
        <v>0</v>
      </c>
      <c r="AB393" s="46" t="s">
        <v>188</v>
      </c>
      <c r="AC393" s="194">
        <f t="shared" ref="AC393:AC456" si="356">IF(AB393="Si",1,2)</f>
        <v>1</v>
      </c>
      <c r="AD393" s="201">
        <f>(AC393-AC$1132)/(AC$1133-AC$1132)</f>
        <v>0</v>
      </c>
      <c r="AE393" s="46" t="s">
        <v>136</v>
      </c>
      <c r="AF393" s="194">
        <f t="shared" ref="AF393:AF456" si="357">IF(AE393="Si",1,2)</f>
        <v>2</v>
      </c>
      <c r="AG393" s="201">
        <f>(AF393-AF$1132)/(AF$1133-AF$1132)</f>
        <v>1</v>
      </c>
      <c r="AH393" s="24" t="s">
        <v>67</v>
      </c>
      <c r="AI393" s="194">
        <f>VLOOKUP(AH393,'DATOS DE SOPORTE'!$V$5:$W$8,2,FALSE)</f>
        <v>1</v>
      </c>
      <c r="AJ393" s="201">
        <f>(AI393-AI$1132)/(AI$1133-AI$1132)</f>
        <v>0</v>
      </c>
      <c r="AK393" s="58" t="str">
        <f t="shared" si="349"/>
        <v>Bueno</v>
      </c>
      <c r="AL393" s="196">
        <f>IFERROR(SQRT(($E393-$E$1136)^2+($C393-$C$1136)^2),0)</f>
        <v>4.5096599996646475E-2</v>
      </c>
      <c r="AM393" s="197" t="str">
        <f>IF(AL393&lt;=SMALL($AL$3:$AL$1130,1),"MAS PARECIDO","NO")</f>
        <v>NO</v>
      </c>
      <c r="AN393" s="197" t="str">
        <f>IF(AL393&lt;=SMALL($AL$3:$AL$1130,5),"SIMILAR","NO")</f>
        <v>NO</v>
      </c>
      <c r="AO393" s="197" t="str">
        <f t="shared" ref="AO393:AO456" si="358">IF(AN393="SIMILAR",AK393,"N/A")</f>
        <v>N/A</v>
      </c>
      <c r="AP393" s="197">
        <f t="shared" ref="AP393:AP456" si="359">IF(AO393="N/A",0,1)</f>
        <v>0</v>
      </c>
      <c r="AQ393" s="198">
        <f t="shared" ref="AQ393:AQ456" si="360">IF(AO393="N/A",0,B393)</f>
        <v>0</v>
      </c>
      <c r="AR393" s="196">
        <f>IFERROR(SQRT(($E393-$E$1136)^2+($H393-$H$1136)^2),0)</f>
        <v>8.0002400072002166E-3</v>
      </c>
      <c r="AS393" s="197" t="str">
        <f>IF(AR393&lt;=SMALL(AR$3:AR$1130,1),"MAS PARECIDO","NO")</f>
        <v>NO</v>
      </c>
      <c r="AT393" s="197" t="str">
        <f>IF(AR393&lt;=SMALL(AR$3:AR$1130,5),"SIMILAR","NO")</f>
        <v>NO</v>
      </c>
      <c r="AU393" s="197" t="str">
        <f t="shared" ref="AU393:AU456" si="361">IF(AT393="SIMILAR",$AK393,"N/A")</f>
        <v>N/A</v>
      </c>
      <c r="AV393" s="197">
        <f t="shared" ref="AV393:AV456" si="362">IF(AU393="N/A",0,1)</f>
        <v>0</v>
      </c>
      <c r="AW393" s="198">
        <f t="shared" ref="AW393:AW456" si="363">IF(AU393="N/A",0,$B393)</f>
        <v>0</v>
      </c>
      <c r="AX393" s="199">
        <f>IFERROR(SQRT(($E393-$E$1136)^2+($K393-$K$1136)^2),0)</f>
        <v>0.20015994564390951</v>
      </c>
      <c r="AY393" s="197" t="str">
        <f>IF(AX393&lt;=SMALL(AX$3:AX$1130,1),"MAS PARECIDO","NO")</f>
        <v>NO</v>
      </c>
      <c r="AZ393" s="197" t="str">
        <f>IF(AX393&lt;=SMALL(AX$3:AX$1130,5),"SIMILAR","NO")</f>
        <v>NO</v>
      </c>
      <c r="BA393" s="197" t="str">
        <f t="shared" ref="BA393:BA456" si="364">IF(AZ393="SIMILAR",$AK393,"N/A")</f>
        <v>N/A</v>
      </c>
      <c r="BB393" s="197">
        <f t="shared" ref="BB393:BB456" si="365">IF(BA393="N/A",0,1)</f>
        <v>0</v>
      </c>
      <c r="BC393" s="198">
        <f t="shared" ref="BC393:BC456" si="366">IF(BA393="N/A",0,$B393)</f>
        <v>0</v>
      </c>
      <c r="BD393" s="196">
        <f>IFERROR(SQRT(($E393-$E$1136)^2+($O393-$O$1136)^2),0)</f>
        <v>8.0002400072002166E-3</v>
      </c>
      <c r="BE393" s="197" t="str">
        <f>IF(BD393&lt;=SMALL(BD$3:BD$1130,1),"MAS PARECIDO","NO")</f>
        <v>NO</v>
      </c>
      <c r="BF393" s="197" t="str">
        <f>IF(BD393&lt;=SMALL(BD$3:BD$1130,5),"SIMILAR","NO")</f>
        <v>NO</v>
      </c>
      <c r="BG393" s="197" t="str">
        <f t="shared" ref="BG393:BG456" si="367">IF(BF393="SIMILAR",$AK393,"N/A")</f>
        <v>N/A</v>
      </c>
      <c r="BH393" s="197">
        <f t="shared" ref="BH393:BH456" si="368">IF(BG393="N/A",0,1)</f>
        <v>0</v>
      </c>
      <c r="BI393" s="198">
        <f t="shared" ref="BI393:BI456" si="369">IF(BG393="N/A",0,$B393)</f>
        <v>0</v>
      </c>
      <c r="BJ393" s="199">
        <f>IFERROR(SQRT(($E393-$E$1136)^2+($R393-$R$1136)^2),0)</f>
        <v>0.50006399974420557</v>
      </c>
      <c r="BK393" s="197" t="str">
        <f>IF(BJ393&lt;=SMALL(BJ$3:BJ$1130,1),"MAS PARECIDO","NO")</f>
        <v>NO</v>
      </c>
      <c r="BL393" s="197" t="str">
        <f>IF(BJ393&lt;=SMALL(BJ$3:BJ$1130,5),"SIMILAR","NO")</f>
        <v>NO</v>
      </c>
      <c r="BM393" s="197" t="str">
        <f t="shared" ref="BM393:BM456" si="370">IF(BL393="SIMILAR",$AK393,"N/A")</f>
        <v>N/A</v>
      </c>
      <c r="BN393" s="197">
        <f t="shared" ref="BN393:BN456" si="371">IF(BM393="N/A",0,1)</f>
        <v>0</v>
      </c>
      <c r="BO393" s="198">
        <f t="shared" ref="BO393:BO456" si="372">IF(BM393="N/A",0,$B393)</f>
        <v>0</v>
      </c>
      <c r="BP393" s="199">
        <f>IFERROR(SQRT(($E393-$E$1136)^2+($U393-$U$1136)^2),0)</f>
        <v>8.0002400072002166E-3</v>
      </c>
      <c r="BQ393" s="197" t="str">
        <f>IF(BP393&lt;=SMALL(BP$3:BP$1130,1),"MAS PARECIDO","NO")</f>
        <v>NO</v>
      </c>
      <c r="BR393" s="197" t="str">
        <f>IF(BP393&lt;=SMALL(BP$3:BP$1130,5),"SIMILAR","NO")</f>
        <v>NO</v>
      </c>
      <c r="BS393" s="197" t="str">
        <f t="shared" ref="BS393:BS456" si="373">IF(BR393="SIMILAR",$AK393,"N/A")</f>
        <v>N/A</v>
      </c>
      <c r="BT393" s="197">
        <f t="shared" ref="BT393:BT456" si="374">IF(BS393="N/A",0,1)</f>
        <v>0</v>
      </c>
      <c r="BU393" s="198">
        <f t="shared" ref="BU393:BU456" si="375">IF(BS393="N/A",0,$B393)</f>
        <v>0</v>
      </c>
      <c r="BV393" s="199">
        <f>IFERROR(SQRT(($E393-$E$1136)^2+($X393-$X$1136)^2),0)</f>
        <v>0.40007999680085587</v>
      </c>
      <c r="BW393" s="197" t="str">
        <f>IF(BV393&lt;=SMALL(BV$3:BV$1130,1),"MAS PARECIDO","NO")</f>
        <v>NO</v>
      </c>
      <c r="BX393" s="197" t="str">
        <f>IF(BV393&lt;=SMALL(BV$3:BV$1130,5),"SIMILAR","NO")</f>
        <v>NO</v>
      </c>
      <c r="BY393" s="197" t="str">
        <f t="shared" ref="BY393:BY456" si="376">IF(BX393="SIMILAR",$AK393,"N/A")</f>
        <v>N/A</v>
      </c>
      <c r="BZ393" s="197">
        <f t="shared" ref="BZ393:BZ456" si="377">IF(BY393="N/A",0,1)</f>
        <v>0</v>
      </c>
      <c r="CA393" s="198">
        <f t="shared" ref="CA393:CA456" si="378">IF(BY393="N/A",0,$B393)</f>
        <v>0</v>
      </c>
      <c r="CB393" s="199">
        <f>IFERROR(SQRT(($E393-$E$1136)^2+($AA393-$AA$1136)^2),0)</f>
        <v>8.0002400072002166E-3</v>
      </c>
      <c r="CC393" s="197" t="str">
        <f>IF(CB393&lt;=SMALL(CB$3:CB$1130,1),"MAS PARECIDO","NO")</f>
        <v>NO</v>
      </c>
      <c r="CD393" s="197" t="str">
        <f>IF(CB393&lt;=SMALL(CB$3:CB$1130,5),"SIMILAR","NO")</f>
        <v>NO</v>
      </c>
      <c r="CE393" s="197" t="str">
        <f t="shared" ref="CE393:CE456" si="379">IF(CD393="SIMILAR",$AK393,"N/A")</f>
        <v>N/A</v>
      </c>
      <c r="CF393" s="197">
        <f t="shared" ref="CF393:CF456" si="380">IF(CE393="N/A",0,1)</f>
        <v>0</v>
      </c>
      <c r="CG393" s="198">
        <f t="shared" ref="CG393:CG456" si="381">IF(CE393="N/A",0,$B393)</f>
        <v>0</v>
      </c>
      <c r="CH393" s="199">
        <f>IFERROR(SQRT(($E393-$E$1136)^2+($AD393-$AD$1136)^2),0)</f>
        <v>1.0000320014080415</v>
      </c>
      <c r="CI393" s="197" t="str">
        <f>IF(CH393&lt;=SMALL(CH$3:CH$1130,1),"MAS PARECIDO","NO")</f>
        <v>NO</v>
      </c>
      <c r="CJ393" s="197" t="str">
        <f>IF(CH393&lt;=SMALL(CH$3:CH$1130,5),"SIMILAR","NO")</f>
        <v>NO</v>
      </c>
      <c r="CK393" s="197" t="str">
        <f t="shared" ref="CK393:CK456" si="382">IF(CJ393="SIMILAR",$AK393,"N/A")</f>
        <v>N/A</v>
      </c>
      <c r="CL393" s="197">
        <f t="shared" ref="CL393:CL456" si="383">IF(CK393="N/A",0,1)</f>
        <v>0</v>
      </c>
      <c r="CM393" s="198">
        <f t="shared" ref="CM393:CM456" si="384">IF(CK393="N/A",0,$B393)</f>
        <v>0</v>
      </c>
      <c r="CN393" s="199">
        <f>IFERROR(SQRT(($E393-$E$1136)^2+($AG393-$AG$1136)^2),0)</f>
        <v>8.0002400072002166E-3</v>
      </c>
      <c r="CO393" s="197" t="str">
        <f>IF(CN393&lt;=SMALL(CN$3:CN$1130,1),"MAS PARECIDO","NO")</f>
        <v>NO</v>
      </c>
      <c r="CP393" s="197" t="str">
        <f>IF(CN393&lt;=SMALL(CN$3:CN$1130,5),"SIMILAR","NO")</f>
        <v>NO</v>
      </c>
      <c r="CQ393" s="197" t="str">
        <f t="shared" ref="CQ393:CQ456" si="385">IF(CP393="SIMILAR",$AK393,"N/A")</f>
        <v>N/A</v>
      </c>
      <c r="CR393" s="197">
        <f t="shared" ref="CR393:CR456" si="386">IF(CQ393="N/A",0,1)</f>
        <v>0</v>
      </c>
      <c r="CS393" s="198">
        <f t="shared" ref="CS393:CS456" si="387">IF(CQ393="N/A",0,$B393)</f>
        <v>0</v>
      </c>
      <c r="CT393" s="199">
        <f>IFERROR(SQRT(($E393-$E$1136)^2+($AJ393-$AJ$1136)^2),0)</f>
        <v>8.0002400072002166E-3</v>
      </c>
      <c r="CU393" s="197" t="str">
        <f>IF(CT393&lt;=SMALL(CT$3:CT$1130,1),"MAS PARECIDO","NO")</f>
        <v>NO</v>
      </c>
      <c r="CV393" s="197" t="str">
        <f>IF(CT393&lt;=SMALL(CT$3:CT$1130,5),"SIMILAR","NO")</f>
        <v>NO</v>
      </c>
      <c r="CW393" s="197" t="str">
        <f t="shared" ref="CW393:CW456" si="388">IF(CV393="SIMILAR",$AK393,"N/A")</f>
        <v>N/A</v>
      </c>
      <c r="CX393" s="197">
        <f t="shared" ref="CX393:CX456" si="389">IF(CW393="N/A",0,1)</f>
        <v>0</v>
      </c>
      <c r="CY393" s="198">
        <f t="shared" ref="CY393:CY456" si="390">IF(CW393="N/A",0,$B393)</f>
        <v>0</v>
      </c>
      <c r="CZ393" s="2" t="s">
        <v>2016</v>
      </c>
      <c r="DA393" s="2" t="s">
        <v>2017</v>
      </c>
      <c r="DB393" s="2">
        <v>0</v>
      </c>
      <c r="DC393" s="2" t="s">
        <v>189</v>
      </c>
    </row>
    <row r="394" spans="1:107">
      <c r="A394" s="24" t="s">
        <v>645</v>
      </c>
      <c r="B394" s="46">
        <v>40000</v>
      </c>
      <c r="C394" s="190">
        <f>(B394-$B$1132)/($B$1133-$B$1132)</f>
        <v>4.1491170421221732E-2</v>
      </c>
      <c r="D394" s="46">
        <v>2000</v>
      </c>
      <c r="E394" s="190">
        <f>(D394-$D$1132)/($D$1133-$D$1132)</f>
        <v>3.9701191035731069E-3</v>
      </c>
      <c r="F394" s="46" t="s">
        <v>53</v>
      </c>
      <c r="G394" s="192">
        <f>VLOOKUP(F394,'DATOS DE SOPORTE'!$Y$5:$Z$8,2,FALSE)</f>
        <v>2</v>
      </c>
      <c r="H394" s="190">
        <f>(G394-$G$1132)/($G$1133-$G$1132)</f>
        <v>0.33333333333333331</v>
      </c>
      <c r="I394" s="50">
        <v>2</v>
      </c>
      <c r="J394" s="200">
        <f t="shared" si="350"/>
        <v>2</v>
      </c>
      <c r="K394" s="190">
        <f>(J394-$J$1132)/($J$1133-$J$1132)</f>
        <v>0.4</v>
      </c>
      <c r="L394" s="193" t="str">
        <f t="shared" si="351"/>
        <v>SI</v>
      </c>
      <c r="M394" s="46" t="s">
        <v>192</v>
      </c>
      <c r="N394" s="192">
        <f t="shared" si="352"/>
        <v>2</v>
      </c>
      <c r="O394" s="190">
        <f>(N394-N$1132)/(N$1133-N$1132)</f>
        <v>1</v>
      </c>
      <c r="P394" s="46" t="s">
        <v>58</v>
      </c>
      <c r="Q394" s="192">
        <f t="shared" si="353"/>
        <v>3</v>
      </c>
      <c r="R394" s="190">
        <f>(Q394-Q$1132)/(Q$1133-Q$1132)</f>
        <v>1</v>
      </c>
      <c r="S394" s="46" t="s">
        <v>194</v>
      </c>
      <c r="T394" s="192">
        <f t="shared" si="354"/>
        <v>1</v>
      </c>
      <c r="U394" s="190">
        <f>(T394-T$1132)/(T$1133-T$1132)</f>
        <v>0</v>
      </c>
      <c r="V394" s="46" t="s">
        <v>212</v>
      </c>
      <c r="W394" s="194">
        <f>VLOOKUP(V394,'DATOS DE SOPORTE'!$S$5:$T$10,2,FALSE)</f>
        <v>3</v>
      </c>
      <c r="X394" s="201">
        <f>(W394-W$1132)/(W$1133-W$1132)</f>
        <v>0.4</v>
      </c>
      <c r="Y394" s="46" t="s">
        <v>136</v>
      </c>
      <c r="Z394" s="194">
        <f t="shared" si="355"/>
        <v>2</v>
      </c>
      <c r="AA394" s="201">
        <f>(Z394-Z$1132)/(Z$1133-Z$1132)</f>
        <v>1</v>
      </c>
      <c r="AB394" s="46" t="s">
        <v>136</v>
      </c>
      <c r="AC394" s="194">
        <f t="shared" si="356"/>
        <v>2</v>
      </c>
      <c r="AD394" s="201">
        <f>(AC394-AC$1132)/(AC$1133-AC$1132)</f>
        <v>1</v>
      </c>
      <c r="AE394" s="46" t="s">
        <v>188</v>
      </c>
      <c r="AF394" s="194">
        <f t="shared" si="357"/>
        <v>1</v>
      </c>
      <c r="AG394" s="201">
        <f>(AF394-AF$1132)/(AF$1133-AF$1132)</f>
        <v>0</v>
      </c>
      <c r="AH394" s="24" t="s">
        <v>199</v>
      </c>
      <c r="AI394" s="194">
        <f>VLOOKUP(AH394,'DATOS DE SOPORTE'!$V$5:$W$8,2,FALSE)</f>
        <v>2</v>
      </c>
      <c r="AJ394" s="201">
        <f>(AI394-AI$1132)/(AI$1133-AI$1132)</f>
        <v>0.33333333333333331</v>
      </c>
      <c r="AK394" s="58" t="str">
        <f t="shared" si="349"/>
        <v>Bueno</v>
      </c>
      <c r="AL394" s="196">
        <f>IFERROR(SQRT(($E394-$E$1136)^2+($C394-$C$1136)^2),0)</f>
        <v>0.16369673004313515</v>
      </c>
      <c r="AM394" s="197" t="str">
        <f>IF(AL394&lt;=SMALL($AL$3:$AL$1130,1),"MAS PARECIDO","NO")</f>
        <v>NO</v>
      </c>
      <c r="AN394" s="197" t="str">
        <f>IF(AL394&lt;=SMALL($AL$3:$AL$1130,5),"SIMILAR","NO")</f>
        <v>NO</v>
      </c>
      <c r="AO394" s="197" t="str">
        <f t="shared" si="358"/>
        <v>N/A</v>
      </c>
      <c r="AP394" s="197">
        <f t="shared" si="359"/>
        <v>0</v>
      </c>
      <c r="AQ394" s="198">
        <f t="shared" si="360"/>
        <v>0</v>
      </c>
      <c r="AR394" s="196">
        <f>IFERROR(SQRT(($E394-$E$1136)^2+($H394-$H$1136)^2),0)</f>
        <v>4.0001200036001074E-3</v>
      </c>
      <c r="AS394" s="197" t="str">
        <f>IF(AR394&lt;=SMALL(AR$3:AR$1130,1),"MAS PARECIDO","NO")</f>
        <v>NO</v>
      </c>
      <c r="AT394" s="197" t="str">
        <f>IF(AR394&lt;=SMALL(AR$3:AR$1130,5),"SIMILAR","NO")</f>
        <v>NO</v>
      </c>
      <c r="AU394" s="197" t="str">
        <f t="shared" si="361"/>
        <v>N/A</v>
      </c>
      <c r="AV394" s="197">
        <f t="shared" si="362"/>
        <v>0</v>
      </c>
      <c r="AW394" s="198">
        <f t="shared" si="363"/>
        <v>0</v>
      </c>
      <c r="AX394" s="199">
        <f>IFERROR(SQRT(($E394-$E$1136)^2+($K394-$K$1136)^2),0)</f>
        <v>0.20003999840042794</v>
      </c>
      <c r="AY394" s="197" t="str">
        <f>IF(AX394&lt;=SMALL(AX$3:AX$1130,1),"MAS PARECIDO","NO")</f>
        <v>NO</v>
      </c>
      <c r="AZ394" s="197" t="str">
        <f>IF(AX394&lt;=SMALL(AX$3:AX$1130,5),"SIMILAR","NO")</f>
        <v>NO</v>
      </c>
      <c r="BA394" s="197" t="str">
        <f t="shared" si="364"/>
        <v>N/A</v>
      </c>
      <c r="BB394" s="197">
        <f t="shared" si="365"/>
        <v>0</v>
      </c>
      <c r="BC394" s="198">
        <f t="shared" si="366"/>
        <v>0</v>
      </c>
      <c r="BD394" s="196">
        <f>IFERROR(SQRT(($E394-$E$1136)^2+($O394-$O$1136)^2),0)</f>
        <v>4.0001200036001074E-3</v>
      </c>
      <c r="BE394" s="197" t="str">
        <f>IF(BD394&lt;=SMALL(BD$3:BD$1130,1),"MAS PARECIDO","NO")</f>
        <v>NO</v>
      </c>
      <c r="BF394" s="197" t="str">
        <f>IF(BD394&lt;=SMALL(BD$3:BD$1130,5),"SIMILAR","NO")</f>
        <v>NO</v>
      </c>
      <c r="BG394" s="197" t="str">
        <f t="shared" si="367"/>
        <v>N/A</v>
      </c>
      <c r="BH394" s="197">
        <f t="shared" si="368"/>
        <v>0</v>
      </c>
      <c r="BI394" s="198">
        <f t="shared" si="369"/>
        <v>0</v>
      </c>
      <c r="BJ394" s="199">
        <f>IFERROR(SQRT(($E394-$E$1136)^2+($R394-$R$1136)^2),0)</f>
        <v>0.50001600070402075</v>
      </c>
      <c r="BK394" s="197" t="str">
        <f>IF(BJ394&lt;=SMALL(BJ$3:BJ$1130,1),"MAS PARECIDO","NO")</f>
        <v>NO</v>
      </c>
      <c r="BL394" s="197" t="str">
        <f>IF(BJ394&lt;=SMALL(BJ$3:BJ$1130,5),"SIMILAR","NO")</f>
        <v>NO</v>
      </c>
      <c r="BM394" s="197" t="str">
        <f t="shared" si="370"/>
        <v>N/A</v>
      </c>
      <c r="BN394" s="197">
        <f t="shared" si="371"/>
        <v>0</v>
      </c>
      <c r="BO394" s="198">
        <f t="shared" si="372"/>
        <v>0</v>
      </c>
      <c r="BP394" s="199">
        <f>IFERROR(SQRT(($E394-$E$1136)^2+($U394-$U$1136)^2),0)</f>
        <v>4.0001200036001074E-3</v>
      </c>
      <c r="BQ394" s="197" t="str">
        <f>IF(BP394&lt;=SMALL(BP$3:BP$1130,1),"MAS PARECIDO","NO")</f>
        <v>NO</v>
      </c>
      <c r="BR394" s="197" t="str">
        <f>IF(BP394&lt;=SMALL(BP$3:BP$1130,5),"SIMILAR","NO")</f>
        <v>NO</v>
      </c>
      <c r="BS394" s="197" t="str">
        <f t="shared" si="373"/>
        <v>N/A</v>
      </c>
      <c r="BT394" s="197">
        <f t="shared" si="374"/>
        <v>0</v>
      </c>
      <c r="BU394" s="198">
        <f t="shared" si="375"/>
        <v>0</v>
      </c>
      <c r="BV394" s="199">
        <f>IFERROR(SQRT(($E394-$E$1136)^2+($X394-$X$1136)^2),0)</f>
        <v>0.40002000070001903</v>
      </c>
      <c r="BW394" s="197" t="str">
        <f>IF(BV394&lt;=SMALL(BV$3:BV$1130,1),"MAS PARECIDO","NO")</f>
        <v>NO</v>
      </c>
      <c r="BX394" s="197" t="str">
        <f>IF(BV394&lt;=SMALL(BV$3:BV$1130,5),"SIMILAR","NO")</f>
        <v>NO</v>
      </c>
      <c r="BY394" s="197" t="str">
        <f t="shared" si="376"/>
        <v>N/A</v>
      </c>
      <c r="BZ394" s="197">
        <f t="shared" si="377"/>
        <v>0</v>
      </c>
      <c r="CA394" s="198">
        <f t="shared" si="378"/>
        <v>0</v>
      </c>
      <c r="CB394" s="199">
        <f>IFERROR(SQRT(($E394-$E$1136)^2+($AA394-$AA$1136)^2),0)</f>
        <v>1.0000080004480181</v>
      </c>
      <c r="CC394" s="197" t="str">
        <f>IF(CB394&lt;=SMALL(CB$3:CB$1130,1),"MAS PARECIDO","NO")</f>
        <v>NO</v>
      </c>
      <c r="CD394" s="197" t="str">
        <f>IF(CB394&lt;=SMALL(CB$3:CB$1130,5),"SIMILAR","NO")</f>
        <v>NO</v>
      </c>
      <c r="CE394" s="197" t="str">
        <f t="shared" si="379"/>
        <v>N/A</v>
      </c>
      <c r="CF394" s="197">
        <f t="shared" si="380"/>
        <v>0</v>
      </c>
      <c r="CG394" s="198">
        <f t="shared" si="381"/>
        <v>0</v>
      </c>
      <c r="CH394" s="199">
        <f>IFERROR(SQRT(($E394-$E$1136)^2+($AD394-$AD$1136)^2),0)</f>
        <v>4.0001200036001074E-3</v>
      </c>
      <c r="CI394" s="197" t="str">
        <f>IF(CH394&lt;=SMALL(CH$3:CH$1130,1),"MAS PARECIDO","NO")</f>
        <v>NO</v>
      </c>
      <c r="CJ394" s="197" t="str">
        <f>IF(CH394&lt;=SMALL(CH$3:CH$1130,5),"SIMILAR","NO")</f>
        <v>NO</v>
      </c>
      <c r="CK394" s="197" t="str">
        <f t="shared" si="382"/>
        <v>N/A</v>
      </c>
      <c r="CL394" s="197">
        <f t="shared" si="383"/>
        <v>0</v>
      </c>
      <c r="CM394" s="198">
        <f t="shared" si="384"/>
        <v>0</v>
      </c>
      <c r="CN394" s="199">
        <f>IFERROR(SQRT(($E394-$E$1136)^2+($AG394-$AG$1136)^2),0)</f>
        <v>1.0000080004480181</v>
      </c>
      <c r="CO394" s="197" t="str">
        <f>IF(CN394&lt;=SMALL(CN$3:CN$1130,1),"MAS PARECIDO","NO")</f>
        <v>NO</v>
      </c>
      <c r="CP394" s="197" t="str">
        <f>IF(CN394&lt;=SMALL(CN$3:CN$1130,5),"SIMILAR","NO")</f>
        <v>NO</v>
      </c>
      <c r="CQ394" s="197" t="str">
        <f t="shared" si="385"/>
        <v>N/A</v>
      </c>
      <c r="CR394" s="197">
        <f t="shared" si="386"/>
        <v>0</v>
      </c>
      <c r="CS394" s="198">
        <f t="shared" si="387"/>
        <v>0</v>
      </c>
      <c r="CT394" s="199">
        <f>IFERROR(SQRT(($E394-$E$1136)^2+($AJ394-$AJ$1136)^2),0)</f>
        <v>0.33335733390935662</v>
      </c>
      <c r="CU394" s="197" t="str">
        <f>IF(CT394&lt;=SMALL(CT$3:CT$1130,1),"MAS PARECIDO","NO")</f>
        <v>NO</v>
      </c>
      <c r="CV394" s="197" t="str">
        <f>IF(CT394&lt;=SMALL(CT$3:CT$1130,5),"SIMILAR","NO")</f>
        <v>NO</v>
      </c>
      <c r="CW394" s="197" t="str">
        <f t="shared" si="388"/>
        <v>N/A</v>
      </c>
      <c r="CX394" s="197">
        <f t="shared" si="389"/>
        <v>0</v>
      </c>
      <c r="CY394" s="198">
        <f t="shared" si="390"/>
        <v>0</v>
      </c>
      <c r="CZ394" s="2" t="s">
        <v>2018</v>
      </c>
      <c r="DA394" s="2" t="s">
        <v>2019</v>
      </c>
      <c r="DB394" s="2">
        <v>0</v>
      </c>
      <c r="DC394" s="2" t="s">
        <v>189</v>
      </c>
    </row>
    <row r="395" spans="1:107">
      <c r="A395" s="24" t="s">
        <v>646</v>
      </c>
      <c r="B395" s="46">
        <v>59225</v>
      </c>
      <c r="C395" s="190">
        <f>(B395-$B$1132)/($B$1133-$B$1132)</f>
        <v>6.3963526822016864E-2</v>
      </c>
      <c r="D395" s="46">
        <v>18500</v>
      </c>
      <c r="E395" s="190">
        <f>(D395-$D$1132)/($D$1133-$D$1132)</f>
        <v>3.6971109133273998E-2</v>
      </c>
      <c r="F395" s="46" t="s">
        <v>203</v>
      </c>
      <c r="G395" s="192">
        <f>VLOOKUP(F395,'DATOS DE SOPORTE'!$Y$5:$Z$8,2,FALSE)</f>
        <v>3</v>
      </c>
      <c r="H395" s="190">
        <f>(G395-$G$1132)/($G$1133-$G$1132)</f>
        <v>0.66666666666666663</v>
      </c>
      <c r="I395" s="50">
        <v>2</v>
      </c>
      <c r="J395" s="200">
        <f t="shared" si="350"/>
        <v>2</v>
      </c>
      <c r="K395" s="190">
        <f>(J395-$J$1132)/($J$1133-$J$1132)</f>
        <v>0.4</v>
      </c>
      <c r="L395" s="193" t="str">
        <f t="shared" si="351"/>
        <v>SI</v>
      </c>
      <c r="M395" s="46" t="s">
        <v>56</v>
      </c>
      <c r="N395" s="192">
        <f t="shared" si="352"/>
        <v>1</v>
      </c>
      <c r="O395" s="190">
        <f>(N395-N$1132)/(N$1133-N$1132)</f>
        <v>0</v>
      </c>
      <c r="P395" s="46" t="s">
        <v>58</v>
      </c>
      <c r="Q395" s="192">
        <f t="shared" si="353"/>
        <v>3</v>
      </c>
      <c r="R395" s="190">
        <f>(Q395-Q$1132)/(Q$1133-Q$1132)</f>
        <v>1</v>
      </c>
      <c r="S395" s="46" t="s">
        <v>60</v>
      </c>
      <c r="T395" s="192">
        <f t="shared" si="354"/>
        <v>2</v>
      </c>
      <c r="U395" s="190">
        <f>(T395-T$1132)/(T$1133-T$1132)</f>
        <v>1</v>
      </c>
      <c r="V395" s="46" t="s">
        <v>62</v>
      </c>
      <c r="W395" s="194">
        <f>VLOOKUP(V395,'DATOS DE SOPORTE'!$S$5:$T$10,2,FALSE)</f>
        <v>1</v>
      </c>
      <c r="X395" s="201">
        <f>(W395-W$1132)/(W$1133-W$1132)</f>
        <v>0</v>
      </c>
      <c r="Y395" s="46" t="s">
        <v>136</v>
      </c>
      <c r="Z395" s="194">
        <f t="shared" si="355"/>
        <v>2</v>
      </c>
      <c r="AA395" s="201">
        <f>(Z395-Z$1132)/(Z$1133-Z$1132)</f>
        <v>1</v>
      </c>
      <c r="AB395" s="46" t="s">
        <v>136</v>
      </c>
      <c r="AC395" s="194">
        <f t="shared" si="356"/>
        <v>2</v>
      </c>
      <c r="AD395" s="201">
        <f>(AC395-AC$1132)/(AC$1133-AC$1132)</f>
        <v>1</v>
      </c>
      <c r="AE395" s="46" t="s">
        <v>188</v>
      </c>
      <c r="AF395" s="194">
        <f t="shared" si="357"/>
        <v>1</v>
      </c>
      <c r="AG395" s="201">
        <f>(AF395-AF$1132)/(AF$1133-AF$1132)</f>
        <v>0</v>
      </c>
      <c r="AH395" s="24" t="s">
        <v>67</v>
      </c>
      <c r="AI395" s="194">
        <f>VLOOKUP(AH395,'DATOS DE SOPORTE'!$V$5:$W$8,2,FALSE)</f>
        <v>1</v>
      </c>
      <c r="AJ395" s="201">
        <f>(AI395-AI$1132)/(AI$1133-AI$1132)</f>
        <v>0</v>
      </c>
      <c r="AK395" s="58" t="str">
        <f t="shared" si="349"/>
        <v>Bueno</v>
      </c>
      <c r="AL395" s="196">
        <f>IFERROR(SQRT(($E395-$E$1136)^2+($C395-$C$1136)^2),0)</f>
        <v>0.14594383111630885</v>
      </c>
      <c r="AM395" s="197" t="str">
        <f>IF(AL395&lt;=SMALL($AL$3:$AL$1130,1),"MAS PARECIDO","NO")</f>
        <v>NO</v>
      </c>
      <c r="AN395" s="197" t="str">
        <f>IF(AL395&lt;=SMALL($AL$3:$AL$1130,5),"SIMILAR","NO")</f>
        <v>NO</v>
      </c>
      <c r="AO395" s="197" t="str">
        <f t="shared" si="358"/>
        <v>N/A</v>
      </c>
      <c r="AP395" s="197">
        <f t="shared" si="359"/>
        <v>0</v>
      </c>
      <c r="AQ395" s="198">
        <f t="shared" si="360"/>
        <v>0</v>
      </c>
      <c r="AR395" s="196">
        <f>IFERROR(SQRT(($E395-$E$1136)^2+($H395-$H$1136)^2),0)</f>
        <v>0.33538066917281856</v>
      </c>
      <c r="AS395" s="197" t="str">
        <f>IF(AR395&lt;=SMALL(AR$3:AR$1130,1),"MAS PARECIDO","NO")</f>
        <v>NO</v>
      </c>
      <c r="AT395" s="197" t="str">
        <f>IF(AR395&lt;=SMALL(AR$3:AR$1130,5),"SIMILAR","NO")</f>
        <v>NO</v>
      </c>
      <c r="AU395" s="197" t="str">
        <f t="shared" si="361"/>
        <v>N/A</v>
      </c>
      <c r="AV395" s="197">
        <f t="shared" si="362"/>
        <v>0</v>
      </c>
      <c r="AW395" s="198">
        <f t="shared" si="363"/>
        <v>0</v>
      </c>
      <c r="AX395" s="199">
        <f>IFERROR(SQRT(($E395-$E$1136)^2+($K395-$K$1136)^2),0)</f>
        <v>0.2033939088166026</v>
      </c>
      <c r="AY395" s="197" t="str">
        <f>IF(AX395&lt;=SMALL(AX$3:AX$1130,1),"MAS PARECIDO","NO")</f>
        <v>NO</v>
      </c>
      <c r="AZ395" s="197" t="str">
        <f>IF(AX395&lt;=SMALL(AX$3:AX$1130,5),"SIMILAR","NO")</f>
        <v>NO</v>
      </c>
      <c r="BA395" s="197" t="str">
        <f t="shared" si="364"/>
        <v>N/A</v>
      </c>
      <c r="BB395" s="197">
        <f t="shared" si="365"/>
        <v>0</v>
      </c>
      <c r="BC395" s="198">
        <f t="shared" si="366"/>
        <v>0</v>
      </c>
      <c r="BD395" s="196">
        <f>IFERROR(SQRT(($E395-$E$1136)^2+($O395-$O$1136)^2),0)</f>
        <v>1.0006843069338585</v>
      </c>
      <c r="BE395" s="197" t="str">
        <f>IF(BD395&lt;=SMALL(BD$3:BD$1130,1),"MAS PARECIDO","NO")</f>
        <v>NO</v>
      </c>
      <c r="BF395" s="197" t="str">
        <f>IF(BD395&lt;=SMALL(BD$3:BD$1130,5),"SIMILAR","NO")</f>
        <v>NO</v>
      </c>
      <c r="BG395" s="197" t="str">
        <f t="shared" si="367"/>
        <v>N/A</v>
      </c>
      <c r="BH395" s="197">
        <f t="shared" si="368"/>
        <v>0</v>
      </c>
      <c r="BI395" s="198">
        <f t="shared" si="369"/>
        <v>0</v>
      </c>
      <c r="BJ395" s="199">
        <f>IFERROR(SQRT(($E395-$E$1136)^2+($R395-$R$1136)^2),0)</f>
        <v>0.50136721287265729</v>
      </c>
      <c r="BK395" s="197" t="str">
        <f>IF(BJ395&lt;=SMALL(BJ$3:BJ$1130,1),"MAS PARECIDO","NO")</f>
        <v>NO</v>
      </c>
      <c r="BL395" s="197" t="str">
        <f>IF(BJ395&lt;=SMALL(BJ$3:BJ$1130,5),"SIMILAR","NO")</f>
        <v>NO</v>
      </c>
      <c r="BM395" s="197" t="str">
        <f t="shared" si="370"/>
        <v>N/A</v>
      </c>
      <c r="BN395" s="197">
        <f t="shared" si="371"/>
        <v>0</v>
      </c>
      <c r="BO395" s="198">
        <f t="shared" si="372"/>
        <v>0</v>
      </c>
      <c r="BP395" s="199">
        <f>IFERROR(SQRT(($E395-$E$1136)^2+($U395-$U$1136)^2),0)</f>
        <v>1.0006843069338585</v>
      </c>
      <c r="BQ395" s="197" t="str">
        <f>IF(BP395&lt;=SMALL(BP$3:BP$1130,1),"MAS PARECIDO","NO")</f>
        <v>NO</v>
      </c>
      <c r="BR395" s="197" t="str">
        <f>IF(BP395&lt;=SMALL(BP$3:BP$1130,5),"SIMILAR","NO")</f>
        <v>NO</v>
      </c>
      <c r="BS395" s="197" t="str">
        <f t="shared" si="373"/>
        <v>N/A</v>
      </c>
      <c r="BT395" s="197">
        <f t="shared" si="374"/>
        <v>0</v>
      </c>
      <c r="BU395" s="198">
        <f t="shared" si="375"/>
        <v>0</v>
      </c>
      <c r="BV395" s="199">
        <f>IFERROR(SQRT(($E395-$E$1136)^2+($X395-$X$1136)^2),0)</f>
        <v>3.7001110033300998E-2</v>
      </c>
      <c r="BW395" s="197" t="str">
        <f>IF(BV395&lt;=SMALL(BV$3:BV$1130,1),"MAS PARECIDO","NO")</f>
        <v>NO</v>
      </c>
      <c r="BX395" s="197" t="str">
        <f>IF(BV395&lt;=SMALL(BV$3:BV$1130,5),"SIMILAR","NO")</f>
        <v>NO</v>
      </c>
      <c r="BY395" s="197" t="str">
        <f t="shared" si="376"/>
        <v>N/A</v>
      </c>
      <c r="BZ395" s="197">
        <f t="shared" si="377"/>
        <v>0</v>
      </c>
      <c r="CA395" s="198">
        <f t="shared" si="378"/>
        <v>0</v>
      </c>
      <c r="CB395" s="199">
        <f>IFERROR(SQRT(($E395-$E$1136)^2+($AA395-$AA$1136)^2),0)</f>
        <v>1.0006843069338585</v>
      </c>
      <c r="CC395" s="197" t="str">
        <f>IF(CB395&lt;=SMALL(CB$3:CB$1130,1),"MAS PARECIDO","NO")</f>
        <v>NO</v>
      </c>
      <c r="CD395" s="197" t="str">
        <f>IF(CB395&lt;=SMALL(CB$3:CB$1130,5),"SIMILAR","NO")</f>
        <v>NO</v>
      </c>
      <c r="CE395" s="197" t="str">
        <f t="shared" si="379"/>
        <v>N/A</v>
      </c>
      <c r="CF395" s="197">
        <f t="shared" si="380"/>
        <v>0</v>
      </c>
      <c r="CG395" s="198">
        <f t="shared" si="381"/>
        <v>0</v>
      </c>
      <c r="CH395" s="199">
        <f>IFERROR(SQRT(($E395-$E$1136)^2+($AD395-$AD$1136)^2),0)</f>
        <v>3.7001110033300998E-2</v>
      </c>
      <c r="CI395" s="197" t="str">
        <f>IF(CH395&lt;=SMALL(CH$3:CH$1130,1),"MAS PARECIDO","NO")</f>
        <v>NO</v>
      </c>
      <c r="CJ395" s="197" t="str">
        <f>IF(CH395&lt;=SMALL(CH$3:CH$1130,5),"SIMILAR","NO")</f>
        <v>NO</v>
      </c>
      <c r="CK395" s="197" t="str">
        <f t="shared" si="382"/>
        <v>N/A</v>
      </c>
      <c r="CL395" s="197">
        <f t="shared" si="383"/>
        <v>0</v>
      </c>
      <c r="CM395" s="198">
        <f t="shared" si="384"/>
        <v>0</v>
      </c>
      <c r="CN395" s="199">
        <f>IFERROR(SQRT(($E395-$E$1136)^2+($AG395-$AG$1136)^2),0)</f>
        <v>1.0006843069338585</v>
      </c>
      <c r="CO395" s="197" t="str">
        <f>IF(CN395&lt;=SMALL(CN$3:CN$1130,1),"MAS PARECIDO","NO")</f>
        <v>NO</v>
      </c>
      <c r="CP395" s="197" t="str">
        <f>IF(CN395&lt;=SMALL(CN$3:CN$1130,5),"SIMILAR","NO")</f>
        <v>NO</v>
      </c>
      <c r="CQ395" s="197" t="str">
        <f t="shared" si="385"/>
        <v>N/A</v>
      </c>
      <c r="CR395" s="197">
        <f t="shared" si="386"/>
        <v>0</v>
      </c>
      <c r="CS395" s="198">
        <f t="shared" si="387"/>
        <v>0</v>
      </c>
      <c r="CT395" s="199">
        <f>IFERROR(SQRT(($E395-$E$1136)^2+($AJ395-$AJ$1136)^2),0)</f>
        <v>3.7001110033300998E-2</v>
      </c>
      <c r="CU395" s="197" t="str">
        <f>IF(CT395&lt;=SMALL(CT$3:CT$1130,1),"MAS PARECIDO","NO")</f>
        <v>NO</v>
      </c>
      <c r="CV395" s="197" t="str">
        <f>IF(CT395&lt;=SMALL(CT$3:CT$1130,5),"SIMILAR","NO")</f>
        <v>NO</v>
      </c>
      <c r="CW395" s="197" t="str">
        <f t="shared" si="388"/>
        <v>N/A</v>
      </c>
      <c r="CX395" s="197">
        <f t="shared" si="389"/>
        <v>0</v>
      </c>
      <c r="CY395" s="198">
        <f t="shared" si="390"/>
        <v>0</v>
      </c>
      <c r="CZ395" s="2" t="s">
        <v>2020</v>
      </c>
      <c r="DA395" s="2" t="s">
        <v>2021</v>
      </c>
      <c r="DB395" s="2">
        <v>0</v>
      </c>
      <c r="DC395" s="2" t="s">
        <v>189</v>
      </c>
    </row>
    <row r="396" spans="1:107">
      <c r="A396" s="24" t="s">
        <v>647</v>
      </c>
      <c r="B396" s="46">
        <v>34608</v>
      </c>
      <c r="C396" s="190">
        <f>(B396-$B$1132)/($B$1133-$B$1132)</f>
        <v>3.5188390410137868E-2</v>
      </c>
      <c r="D396" s="46">
        <v>3000</v>
      </c>
      <c r="E396" s="190">
        <f>(D396-$D$1132)/($D$1133-$D$1132)</f>
        <v>5.9701791053731615E-3</v>
      </c>
      <c r="F396" s="46" t="s">
        <v>191</v>
      </c>
      <c r="G396" s="192">
        <f>VLOOKUP(F396,'DATOS DE SOPORTE'!$Y$5:$Z$8,2,FALSE)</f>
        <v>1</v>
      </c>
      <c r="H396" s="190">
        <f>(G396-$G$1132)/($G$1133-$G$1132)</f>
        <v>0</v>
      </c>
      <c r="I396" s="50">
        <v>2</v>
      </c>
      <c r="J396" s="200">
        <f t="shared" si="350"/>
        <v>2</v>
      </c>
      <c r="K396" s="190">
        <f>(J396-$J$1132)/($J$1133-$J$1132)</f>
        <v>0.4</v>
      </c>
      <c r="L396" s="193" t="str">
        <f t="shared" si="351"/>
        <v>SI</v>
      </c>
      <c r="M396" s="46" t="s">
        <v>192</v>
      </c>
      <c r="N396" s="192">
        <f t="shared" si="352"/>
        <v>2</v>
      </c>
      <c r="O396" s="190">
        <f>(N396-N$1132)/(N$1133-N$1132)</f>
        <v>1</v>
      </c>
      <c r="P396" s="46" t="s">
        <v>193</v>
      </c>
      <c r="Q396" s="192">
        <f t="shared" si="353"/>
        <v>2</v>
      </c>
      <c r="R396" s="190">
        <f>(Q396-Q$1132)/(Q$1133-Q$1132)</f>
        <v>0.5</v>
      </c>
      <c r="S396" s="46" t="s">
        <v>194</v>
      </c>
      <c r="T396" s="192">
        <f t="shared" si="354"/>
        <v>1</v>
      </c>
      <c r="U396" s="190">
        <f>(T396-T$1132)/(T$1133-T$1132)</f>
        <v>0</v>
      </c>
      <c r="V396" s="46" t="s">
        <v>62</v>
      </c>
      <c r="W396" s="194">
        <f>VLOOKUP(V396,'DATOS DE SOPORTE'!$S$5:$T$10,2,FALSE)</f>
        <v>1</v>
      </c>
      <c r="X396" s="201">
        <f>(W396-W$1132)/(W$1133-W$1132)</f>
        <v>0</v>
      </c>
      <c r="Y396" s="46" t="s">
        <v>136</v>
      </c>
      <c r="Z396" s="194">
        <f t="shared" si="355"/>
        <v>2</v>
      </c>
      <c r="AA396" s="201">
        <f>(Z396-Z$1132)/(Z$1133-Z$1132)</f>
        <v>1</v>
      </c>
      <c r="AB396" s="46" t="s">
        <v>136</v>
      </c>
      <c r="AC396" s="194">
        <f t="shared" si="356"/>
        <v>2</v>
      </c>
      <c r="AD396" s="201">
        <f>(AC396-AC$1132)/(AC$1133-AC$1132)</f>
        <v>1</v>
      </c>
      <c r="AE396" s="46" t="s">
        <v>136</v>
      </c>
      <c r="AF396" s="194">
        <f t="shared" si="357"/>
        <v>2</v>
      </c>
      <c r="AG396" s="201">
        <f>(AF396-AF$1132)/(AF$1133-AF$1132)</f>
        <v>1</v>
      </c>
      <c r="AH396" s="24" t="s">
        <v>67</v>
      </c>
      <c r="AI396" s="194">
        <f>VLOOKUP(AH396,'DATOS DE SOPORTE'!$V$5:$W$8,2,FALSE)</f>
        <v>1</v>
      </c>
      <c r="AJ396" s="201">
        <f>(AI396-AI$1132)/(AI$1133-AI$1132)</f>
        <v>0</v>
      </c>
      <c r="AK396" s="58" t="str">
        <f t="shared" si="349"/>
        <v>Regular</v>
      </c>
      <c r="AL396" s="196">
        <f>IFERROR(SQRT(($E396-$E$1136)^2+($C396-$C$1136)^2),0)</f>
        <v>0.17005651544473749</v>
      </c>
      <c r="AM396" s="197" t="str">
        <f>IF(AL396&lt;=SMALL($AL$3:$AL$1130,1),"MAS PARECIDO","NO")</f>
        <v>NO</v>
      </c>
      <c r="AN396" s="197" t="str">
        <f>IF(AL396&lt;=SMALL($AL$3:$AL$1130,5),"SIMILAR","NO")</f>
        <v>NO</v>
      </c>
      <c r="AO396" s="197" t="str">
        <f t="shared" si="358"/>
        <v>N/A</v>
      </c>
      <c r="AP396" s="197">
        <f t="shared" si="359"/>
        <v>0</v>
      </c>
      <c r="AQ396" s="198">
        <f t="shared" si="360"/>
        <v>0</v>
      </c>
      <c r="AR396" s="196">
        <f>IFERROR(SQRT(($E396-$E$1136)^2+($H396-$H$1136)^2),0)</f>
        <v>0.33338733219966277</v>
      </c>
      <c r="AS396" s="197" t="str">
        <f>IF(AR396&lt;=SMALL(AR$3:AR$1130,1),"MAS PARECIDO","NO")</f>
        <v>NO</v>
      </c>
      <c r="AT396" s="197" t="str">
        <f>IF(AR396&lt;=SMALL(AR$3:AR$1130,5),"SIMILAR","NO")</f>
        <v>NO</v>
      </c>
      <c r="AU396" s="197" t="str">
        <f t="shared" si="361"/>
        <v>N/A</v>
      </c>
      <c r="AV396" s="197">
        <f t="shared" si="362"/>
        <v>0</v>
      </c>
      <c r="AW396" s="198">
        <f t="shared" si="363"/>
        <v>0</v>
      </c>
      <c r="AX396" s="199">
        <f>IFERROR(SQRT(($E396-$E$1136)^2+($K396-$K$1136)^2),0)</f>
        <v>0.20008998515692186</v>
      </c>
      <c r="AY396" s="197" t="str">
        <f>IF(AX396&lt;=SMALL(AX$3:AX$1130,1),"MAS PARECIDO","NO")</f>
        <v>NO</v>
      </c>
      <c r="AZ396" s="197" t="str">
        <f>IF(AX396&lt;=SMALL(AX$3:AX$1130,5),"SIMILAR","NO")</f>
        <v>NO</v>
      </c>
      <c r="BA396" s="197" t="str">
        <f t="shared" si="364"/>
        <v>N/A</v>
      </c>
      <c r="BB396" s="197">
        <f t="shared" si="365"/>
        <v>0</v>
      </c>
      <c r="BC396" s="198">
        <f t="shared" si="366"/>
        <v>0</v>
      </c>
      <c r="BD396" s="196">
        <f>IFERROR(SQRT(($E396-$E$1136)^2+($O396-$O$1136)^2),0)</f>
        <v>6.000180005400162E-3</v>
      </c>
      <c r="BE396" s="197" t="str">
        <f>IF(BD396&lt;=SMALL(BD$3:BD$1130,1),"MAS PARECIDO","NO")</f>
        <v>NO</v>
      </c>
      <c r="BF396" s="197" t="str">
        <f>IF(BD396&lt;=SMALL(BD$3:BD$1130,5),"SIMILAR","NO")</f>
        <v>NO</v>
      </c>
      <c r="BG396" s="197" t="str">
        <f t="shared" si="367"/>
        <v>N/A</v>
      </c>
      <c r="BH396" s="197">
        <f t="shared" si="368"/>
        <v>0</v>
      </c>
      <c r="BI396" s="198">
        <f t="shared" si="369"/>
        <v>0</v>
      </c>
      <c r="BJ396" s="199">
        <f>IFERROR(SQRT(($E396-$E$1136)^2+($R396-$R$1136)^2),0)</f>
        <v>6.000180005400162E-3</v>
      </c>
      <c r="BK396" s="197" t="str">
        <f>IF(BJ396&lt;=SMALL(BJ$3:BJ$1130,1),"MAS PARECIDO","NO")</f>
        <v>NO</v>
      </c>
      <c r="BL396" s="197" t="str">
        <f>IF(BJ396&lt;=SMALL(BJ$3:BJ$1130,5),"SIMILAR","NO")</f>
        <v>NO</v>
      </c>
      <c r="BM396" s="197" t="str">
        <f t="shared" si="370"/>
        <v>N/A</v>
      </c>
      <c r="BN396" s="197">
        <f t="shared" si="371"/>
        <v>0</v>
      </c>
      <c r="BO396" s="198">
        <f t="shared" si="372"/>
        <v>0</v>
      </c>
      <c r="BP396" s="199">
        <f>IFERROR(SQRT(($E396-$E$1136)^2+($U396-$U$1136)^2),0)</f>
        <v>6.000180005400162E-3</v>
      </c>
      <c r="BQ396" s="197" t="str">
        <f>IF(BP396&lt;=SMALL(BP$3:BP$1130,1),"MAS PARECIDO","NO")</f>
        <v>NO</v>
      </c>
      <c r="BR396" s="197" t="str">
        <f>IF(BP396&lt;=SMALL(BP$3:BP$1130,5),"SIMILAR","NO")</f>
        <v>NO</v>
      </c>
      <c r="BS396" s="197" t="str">
        <f t="shared" si="373"/>
        <v>N/A</v>
      </c>
      <c r="BT396" s="197">
        <f t="shared" si="374"/>
        <v>0</v>
      </c>
      <c r="BU396" s="198">
        <f t="shared" si="375"/>
        <v>0</v>
      </c>
      <c r="BV396" s="199">
        <f>IFERROR(SQRT(($E396-$E$1136)^2+($X396-$X$1136)^2),0)</f>
        <v>6.000180005400162E-3</v>
      </c>
      <c r="BW396" s="197" t="str">
        <f>IF(BV396&lt;=SMALL(BV$3:BV$1130,1),"MAS PARECIDO","NO")</f>
        <v>NO</v>
      </c>
      <c r="BX396" s="197" t="str">
        <f>IF(BV396&lt;=SMALL(BV$3:BV$1130,5),"SIMILAR","NO")</f>
        <v>NO</v>
      </c>
      <c r="BY396" s="197" t="str">
        <f t="shared" si="376"/>
        <v>N/A</v>
      </c>
      <c r="BZ396" s="197">
        <f t="shared" si="377"/>
        <v>0</v>
      </c>
      <c r="CA396" s="198">
        <f t="shared" si="378"/>
        <v>0</v>
      </c>
      <c r="CB396" s="199">
        <f>IFERROR(SQRT(($E396-$E$1136)^2+($AA396-$AA$1136)^2),0)</f>
        <v>1.0000180009180319</v>
      </c>
      <c r="CC396" s="197" t="str">
        <f>IF(CB396&lt;=SMALL(CB$3:CB$1130,1),"MAS PARECIDO","NO")</f>
        <v>NO</v>
      </c>
      <c r="CD396" s="197" t="str">
        <f>IF(CB396&lt;=SMALL(CB$3:CB$1130,5),"SIMILAR","NO")</f>
        <v>NO</v>
      </c>
      <c r="CE396" s="197" t="str">
        <f t="shared" si="379"/>
        <v>N/A</v>
      </c>
      <c r="CF396" s="197">
        <f t="shared" si="380"/>
        <v>0</v>
      </c>
      <c r="CG396" s="198">
        <f t="shared" si="381"/>
        <v>0</v>
      </c>
      <c r="CH396" s="199">
        <f>IFERROR(SQRT(($E396-$E$1136)^2+($AD396-$AD$1136)^2),0)</f>
        <v>6.000180005400162E-3</v>
      </c>
      <c r="CI396" s="197" t="str">
        <f>IF(CH396&lt;=SMALL(CH$3:CH$1130,1),"MAS PARECIDO","NO")</f>
        <v>NO</v>
      </c>
      <c r="CJ396" s="197" t="str">
        <f>IF(CH396&lt;=SMALL(CH$3:CH$1130,5),"SIMILAR","NO")</f>
        <v>NO</v>
      </c>
      <c r="CK396" s="197" t="str">
        <f t="shared" si="382"/>
        <v>N/A</v>
      </c>
      <c r="CL396" s="197">
        <f t="shared" si="383"/>
        <v>0</v>
      </c>
      <c r="CM396" s="198">
        <f t="shared" si="384"/>
        <v>0</v>
      </c>
      <c r="CN396" s="199">
        <f>IFERROR(SQRT(($E396-$E$1136)^2+($AG396-$AG$1136)^2),0)</f>
        <v>6.000180005400162E-3</v>
      </c>
      <c r="CO396" s="197" t="str">
        <f>IF(CN396&lt;=SMALL(CN$3:CN$1130,1),"MAS PARECIDO","NO")</f>
        <v>NO</v>
      </c>
      <c r="CP396" s="197" t="str">
        <f>IF(CN396&lt;=SMALL(CN$3:CN$1130,5),"SIMILAR","NO")</f>
        <v>NO</v>
      </c>
      <c r="CQ396" s="197" t="str">
        <f t="shared" si="385"/>
        <v>N/A</v>
      </c>
      <c r="CR396" s="197">
        <f t="shared" si="386"/>
        <v>0</v>
      </c>
      <c r="CS396" s="198">
        <f t="shared" si="387"/>
        <v>0</v>
      </c>
      <c r="CT396" s="199">
        <f>IFERROR(SQRT(($E396-$E$1136)^2+($AJ396-$AJ$1136)^2),0)</f>
        <v>6.000180005400162E-3</v>
      </c>
      <c r="CU396" s="197" t="str">
        <f>IF(CT396&lt;=SMALL(CT$3:CT$1130,1),"MAS PARECIDO","NO")</f>
        <v>NO</v>
      </c>
      <c r="CV396" s="197" t="str">
        <f>IF(CT396&lt;=SMALL(CT$3:CT$1130,5),"SIMILAR","NO")</f>
        <v>NO</v>
      </c>
      <c r="CW396" s="197" t="str">
        <f t="shared" si="388"/>
        <v>N/A</v>
      </c>
      <c r="CX396" s="197">
        <f t="shared" si="389"/>
        <v>0</v>
      </c>
      <c r="CY396" s="198">
        <f t="shared" si="390"/>
        <v>0</v>
      </c>
      <c r="CZ396" s="2" t="s">
        <v>2022</v>
      </c>
      <c r="DA396" s="2" t="s">
        <v>2023</v>
      </c>
      <c r="DB396" s="2">
        <v>1</v>
      </c>
      <c r="DC396" s="2" t="s">
        <v>346</v>
      </c>
    </row>
    <row r="397" spans="1:107">
      <c r="A397" s="24" t="s">
        <v>648</v>
      </c>
      <c r="B397" s="46">
        <v>43873</v>
      </c>
      <c r="C397" s="190">
        <f>(B397-$B$1132)/($B$1133-$B$1132)</f>
        <v>4.6018371271171254E-2</v>
      </c>
      <c r="D397" s="46">
        <v>2500</v>
      </c>
      <c r="E397" s="190">
        <f>(D397-$D$1132)/($D$1133-$D$1132)</f>
        <v>4.9701491044731342E-3</v>
      </c>
      <c r="F397" s="46" t="s">
        <v>191</v>
      </c>
      <c r="G397" s="192">
        <f>VLOOKUP(F397,'DATOS DE SOPORTE'!$Y$5:$Z$8,2,FALSE)</f>
        <v>1</v>
      </c>
      <c r="H397" s="190">
        <f>(G397-$G$1132)/($G$1133-$G$1132)</f>
        <v>0</v>
      </c>
      <c r="I397" s="50">
        <v>3</v>
      </c>
      <c r="J397" s="200">
        <f t="shared" si="350"/>
        <v>3</v>
      </c>
      <c r="K397" s="190">
        <f>(J397-$J$1132)/($J$1133-$J$1132)</f>
        <v>0.6</v>
      </c>
      <c r="L397" s="193" t="str">
        <f t="shared" si="351"/>
        <v>SI</v>
      </c>
      <c r="M397" s="46" t="s">
        <v>56</v>
      </c>
      <c r="N397" s="192">
        <f t="shared" si="352"/>
        <v>1</v>
      </c>
      <c r="O397" s="190">
        <f>(N397-N$1132)/(N$1133-N$1132)</f>
        <v>0</v>
      </c>
      <c r="P397" s="46" t="s">
        <v>196</v>
      </c>
      <c r="Q397" s="192">
        <f t="shared" si="353"/>
        <v>1</v>
      </c>
      <c r="R397" s="190">
        <f>(Q397-Q$1132)/(Q$1133-Q$1132)</f>
        <v>0</v>
      </c>
      <c r="S397" s="46" t="s">
        <v>60</v>
      </c>
      <c r="T397" s="192">
        <f t="shared" si="354"/>
        <v>2</v>
      </c>
      <c r="U397" s="190">
        <f>(T397-T$1132)/(T$1133-T$1132)</f>
        <v>1</v>
      </c>
      <c r="V397" s="46" t="s">
        <v>62</v>
      </c>
      <c r="W397" s="194">
        <f>VLOOKUP(V397,'DATOS DE SOPORTE'!$S$5:$T$10,2,FALSE)</f>
        <v>1</v>
      </c>
      <c r="X397" s="201">
        <f>(W397-W$1132)/(W$1133-W$1132)</f>
        <v>0</v>
      </c>
      <c r="Y397" s="46"/>
      <c r="Z397" s="194">
        <f t="shared" si="355"/>
        <v>2</v>
      </c>
      <c r="AA397" s="201">
        <f>(Z397-Z$1132)/(Z$1133-Z$1132)</f>
        <v>1</v>
      </c>
      <c r="AB397" s="46"/>
      <c r="AC397" s="194">
        <f t="shared" si="356"/>
        <v>2</v>
      </c>
      <c r="AD397" s="201">
        <f>(AC397-AC$1132)/(AC$1133-AC$1132)</f>
        <v>1</v>
      </c>
      <c r="AE397" s="46"/>
      <c r="AF397" s="194">
        <f t="shared" si="357"/>
        <v>2</v>
      </c>
      <c r="AG397" s="201">
        <f>(AF397-AF$1132)/(AF$1133-AF$1132)</f>
        <v>1</v>
      </c>
      <c r="AH397" s="24" t="s">
        <v>67</v>
      </c>
      <c r="AI397" s="194">
        <f>VLOOKUP(AH397,'DATOS DE SOPORTE'!$V$5:$W$8,2,FALSE)</f>
        <v>1</v>
      </c>
      <c r="AJ397" s="201">
        <f>(AI397-AI$1132)/(AI$1133-AI$1132)</f>
        <v>0</v>
      </c>
      <c r="AK397" s="58" t="str">
        <f t="shared" si="349"/>
        <v>Bueno</v>
      </c>
      <c r="AL397" s="196">
        <f>IFERROR(SQRT(($E397-$E$1136)^2+($C397-$C$1136)^2),0)</f>
        <v>0.15919919017581413</v>
      </c>
      <c r="AM397" s="197" t="str">
        <f>IF(AL397&lt;=SMALL($AL$3:$AL$1130,1),"MAS PARECIDO","NO")</f>
        <v>NO</v>
      </c>
      <c r="AN397" s="197" t="str">
        <f>IF(AL397&lt;=SMALL($AL$3:$AL$1130,5),"SIMILAR","NO")</f>
        <v>NO</v>
      </c>
      <c r="AO397" s="197" t="str">
        <f t="shared" si="358"/>
        <v>N/A</v>
      </c>
      <c r="AP397" s="197">
        <f t="shared" si="359"/>
        <v>0</v>
      </c>
      <c r="AQ397" s="198">
        <f t="shared" si="360"/>
        <v>0</v>
      </c>
      <c r="AR397" s="196">
        <f>IFERROR(SQRT(($E397-$E$1136)^2+($H397-$H$1136)^2),0)</f>
        <v>0.33337083347404373</v>
      </c>
      <c r="AS397" s="197" t="str">
        <f>IF(AR397&lt;=SMALL(AR$3:AR$1130,1),"MAS PARECIDO","NO")</f>
        <v>NO</v>
      </c>
      <c r="AT397" s="197" t="str">
        <f>IF(AR397&lt;=SMALL(AR$3:AR$1130,5),"SIMILAR","NO")</f>
        <v>NO</v>
      </c>
      <c r="AU397" s="197" t="str">
        <f t="shared" si="361"/>
        <v>N/A</v>
      </c>
      <c r="AV397" s="197">
        <f t="shared" si="362"/>
        <v>0</v>
      </c>
      <c r="AW397" s="198">
        <f t="shared" si="363"/>
        <v>0</v>
      </c>
      <c r="AX397" s="199">
        <f>IFERROR(SQRT(($E397-$E$1136)^2+($K397-$K$1136)^2),0)</f>
        <v>0.40003125065433009</v>
      </c>
      <c r="AY397" s="197" t="str">
        <f>IF(AX397&lt;=SMALL(AX$3:AX$1130,1),"MAS PARECIDO","NO")</f>
        <v>NO</v>
      </c>
      <c r="AZ397" s="197" t="str">
        <f>IF(AX397&lt;=SMALL(AX$3:AX$1130,5),"SIMILAR","NO")</f>
        <v>NO</v>
      </c>
      <c r="BA397" s="197" t="str">
        <f t="shared" si="364"/>
        <v>N/A</v>
      </c>
      <c r="BB397" s="197">
        <f t="shared" si="365"/>
        <v>0</v>
      </c>
      <c r="BC397" s="198">
        <f t="shared" si="366"/>
        <v>0</v>
      </c>
      <c r="BD397" s="196">
        <f>IFERROR(SQRT(($E397-$E$1136)^2+($O397-$O$1136)^2),0)</f>
        <v>1.0000125006719003</v>
      </c>
      <c r="BE397" s="197" t="str">
        <f>IF(BD397&lt;=SMALL(BD$3:BD$1130,1),"MAS PARECIDO","NO")</f>
        <v>NO</v>
      </c>
      <c r="BF397" s="197" t="str">
        <f>IF(BD397&lt;=SMALL(BD$3:BD$1130,5),"SIMILAR","NO")</f>
        <v>NO</v>
      </c>
      <c r="BG397" s="197" t="str">
        <f t="shared" si="367"/>
        <v>N/A</v>
      </c>
      <c r="BH397" s="197">
        <f t="shared" si="368"/>
        <v>0</v>
      </c>
      <c r="BI397" s="198">
        <f t="shared" si="369"/>
        <v>0</v>
      </c>
      <c r="BJ397" s="199">
        <f>IFERROR(SQRT(($E397-$E$1136)^2+($R397-$R$1136)^2),0)</f>
        <v>0.50002500087502377</v>
      </c>
      <c r="BK397" s="197" t="str">
        <f>IF(BJ397&lt;=SMALL(BJ$3:BJ$1130,1),"MAS PARECIDO","NO")</f>
        <v>NO</v>
      </c>
      <c r="BL397" s="197" t="str">
        <f>IF(BJ397&lt;=SMALL(BJ$3:BJ$1130,5),"SIMILAR","NO")</f>
        <v>NO</v>
      </c>
      <c r="BM397" s="197" t="str">
        <f t="shared" si="370"/>
        <v>N/A</v>
      </c>
      <c r="BN397" s="197">
        <f t="shared" si="371"/>
        <v>0</v>
      </c>
      <c r="BO397" s="198">
        <f t="shared" si="372"/>
        <v>0</v>
      </c>
      <c r="BP397" s="199">
        <f>IFERROR(SQRT(($E397-$E$1136)^2+($U397-$U$1136)^2),0)</f>
        <v>1.0000125006719003</v>
      </c>
      <c r="BQ397" s="197" t="str">
        <f>IF(BP397&lt;=SMALL(BP$3:BP$1130,1),"MAS PARECIDO","NO")</f>
        <v>NO</v>
      </c>
      <c r="BR397" s="197" t="str">
        <f>IF(BP397&lt;=SMALL(BP$3:BP$1130,5),"SIMILAR","NO")</f>
        <v>NO</v>
      </c>
      <c r="BS397" s="197" t="str">
        <f t="shared" si="373"/>
        <v>N/A</v>
      </c>
      <c r="BT397" s="197">
        <f t="shared" si="374"/>
        <v>0</v>
      </c>
      <c r="BU397" s="198">
        <f t="shared" si="375"/>
        <v>0</v>
      </c>
      <c r="BV397" s="199">
        <f>IFERROR(SQRT(($E397-$E$1136)^2+($X397-$X$1136)^2),0)</f>
        <v>5.0001500045001347E-3</v>
      </c>
      <c r="BW397" s="197" t="str">
        <f>IF(BV397&lt;=SMALL(BV$3:BV$1130,1),"MAS PARECIDO","NO")</f>
        <v>NO</v>
      </c>
      <c r="BX397" s="197" t="str">
        <f>IF(BV397&lt;=SMALL(BV$3:BV$1130,5),"SIMILAR","NO")</f>
        <v>NO</v>
      </c>
      <c r="BY397" s="197" t="str">
        <f t="shared" si="376"/>
        <v>N/A</v>
      </c>
      <c r="BZ397" s="197">
        <f t="shared" si="377"/>
        <v>0</v>
      </c>
      <c r="CA397" s="198">
        <f t="shared" si="378"/>
        <v>0</v>
      </c>
      <c r="CB397" s="199">
        <f>IFERROR(SQRT(($E397-$E$1136)^2+($AA397-$AA$1136)^2),0)</f>
        <v>1.0000125006719003</v>
      </c>
      <c r="CC397" s="197" t="str">
        <f>IF(CB397&lt;=SMALL(CB$3:CB$1130,1),"MAS PARECIDO","NO")</f>
        <v>NO</v>
      </c>
      <c r="CD397" s="197" t="str">
        <f>IF(CB397&lt;=SMALL(CB$3:CB$1130,5),"SIMILAR","NO")</f>
        <v>NO</v>
      </c>
      <c r="CE397" s="197" t="str">
        <f t="shared" si="379"/>
        <v>N/A</v>
      </c>
      <c r="CF397" s="197">
        <f t="shared" si="380"/>
        <v>0</v>
      </c>
      <c r="CG397" s="198">
        <f t="shared" si="381"/>
        <v>0</v>
      </c>
      <c r="CH397" s="199">
        <f>IFERROR(SQRT(($E397-$E$1136)^2+($AD397-$AD$1136)^2),0)</f>
        <v>5.0001500045001347E-3</v>
      </c>
      <c r="CI397" s="197" t="str">
        <f>IF(CH397&lt;=SMALL(CH$3:CH$1130,1),"MAS PARECIDO","NO")</f>
        <v>NO</v>
      </c>
      <c r="CJ397" s="197" t="str">
        <f>IF(CH397&lt;=SMALL(CH$3:CH$1130,5),"SIMILAR","NO")</f>
        <v>NO</v>
      </c>
      <c r="CK397" s="197" t="str">
        <f t="shared" si="382"/>
        <v>N/A</v>
      </c>
      <c r="CL397" s="197">
        <f t="shared" si="383"/>
        <v>0</v>
      </c>
      <c r="CM397" s="198">
        <f t="shared" si="384"/>
        <v>0</v>
      </c>
      <c r="CN397" s="199">
        <f>IFERROR(SQRT(($E397-$E$1136)^2+($AG397-$AG$1136)^2),0)</f>
        <v>5.0001500045001347E-3</v>
      </c>
      <c r="CO397" s="197" t="str">
        <f>IF(CN397&lt;=SMALL(CN$3:CN$1130,1),"MAS PARECIDO","NO")</f>
        <v>NO</v>
      </c>
      <c r="CP397" s="197" t="str">
        <f>IF(CN397&lt;=SMALL(CN$3:CN$1130,5),"SIMILAR","NO")</f>
        <v>NO</v>
      </c>
      <c r="CQ397" s="197" t="str">
        <f t="shared" si="385"/>
        <v>N/A</v>
      </c>
      <c r="CR397" s="197">
        <f t="shared" si="386"/>
        <v>0</v>
      </c>
      <c r="CS397" s="198">
        <f t="shared" si="387"/>
        <v>0</v>
      </c>
      <c r="CT397" s="199">
        <f>IFERROR(SQRT(($E397-$E$1136)^2+($AJ397-$AJ$1136)^2),0)</f>
        <v>5.0001500045001347E-3</v>
      </c>
      <c r="CU397" s="197" t="str">
        <f>IF(CT397&lt;=SMALL(CT$3:CT$1130,1),"MAS PARECIDO","NO")</f>
        <v>NO</v>
      </c>
      <c r="CV397" s="197" t="str">
        <f>IF(CT397&lt;=SMALL(CT$3:CT$1130,5),"SIMILAR","NO")</f>
        <v>NO</v>
      </c>
      <c r="CW397" s="197" t="str">
        <f t="shared" si="388"/>
        <v>N/A</v>
      </c>
      <c r="CX397" s="197">
        <f t="shared" si="389"/>
        <v>0</v>
      </c>
      <c r="CY397" s="198">
        <f t="shared" si="390"/>
        <v>0</v>
      </c>
      <c r="CZ397" s="2" t="s">
        <v>2024</v>
      </c>
      <c r="DA397" s="2" t="s">
        <v>2025</v>
      </c>
      <c r="DB397" s="2">
        <v>0</v>
      </c>
      <c r="DC397" s="2" t="s">
        <v>189</v>
      </c>
    </row>
    <row r="398" spans="1:107">
      <c r="A398" s="24" t="s">
        <v>649</v>
      </c>
      <c r="B398" s="46">
        <v>43976</v>
      </c>
      <c r="C398" s="190">
        <f>(B398-$B$1132)/($B$1133-$B$1132)</f>
        <v>4.6138769331472006E-2</v>
      </c>
      <c r="D398" s="46">
        <v>3000</v>
      </c>
      <c r="E398" s="190">
        <f>(D398-$D$1132)/($D$1133-$D$1132)</f>
        <v>5.9701791053731615E-3</v>
      </c>
      <c r="F398" s="46" t="s">
        <v>191</v>
      </c>
      <c r="G398" s="192">
        <f>VLOOKUP(F398,'DATOS DE SOPORTE'!$Y$5:$Z$8,2,FALSE)</f>
        <v>1</v>
      </c>
      <c r="H398" s="190">
        <f>(G398-$G$1132)/($G$1133-$G$1132)</f>
        <v>0</v>
      </c>
      <c r="I398" s="50">
        <v>0</v>
      </c>
      <c r="J398" s="200">
        <f t="shared" si="350"/>
        <v>0</v>
      </c>
      <c r="K398" s="190">
        <f>(J398-$J$1132)/($J$1133-$J$1132)</f>
        <v>0</v>
      </c>
      <c r="L398" s="193" t="str">
        <f t="shared" si="351"/>
        <v>NO</v>
      </c>
      <c r="M398" s="46" t="s">
        <v>192</v>
      </c>
      <c r="N398" s="192">
        <f t="shared" si="352"/>
        <v>2</v>
      </c>
      <c r="O398" s="190">
        <f>(N398-N$1132)/(N$1133-N$1132)</f>
        <v>1</v>
      </c>
      <c r="P398" s="46" t="s">
        <v>196</v>
      </c>
      <c r="Q398" s="192">
        <f t="shared" si="353"/>
        <v>1</v>
      </c>
      <c r="R398" s="190">
        <f>(Q398-Q$1132)/(Q$1133-Q$1132)</f>
        <v>0</v>
      </c>
      <c r="S398" s="46" t="s">
        <v>194</v>
      </c>
      <c r="T398" s="192">
        <f t="shared" si="354"/>
        <v>1</v>
      </c>
      <c r="U398" s="190">
        <f>(T398-T$1132)/(T$1133-T$1132)</f>
        <v>0</v>
      </c>
      <c r="V398" s="46" t="s">
        <v>212</v>
      </c>
      <c r="W398" s="194">
        <f>VLOOKUP(V398,'DATOS DE SOPORTE'!$S$5:$T$10,2,FALSE)</f>
        <v>3</v>
      </c>
      <c r="X398" s="201">
        <f>(W398-W$1132)/(W$1133-W$1132)</f>
        <v>0.4</v>
      </c>
      <c r="Y398" s="46" t="s">
        <v>188</v>
      </c>
      <c r="Z398" s="194">
        <f t="shared" si="355"/>
        <v>1</v>
      </c>
      <c r="AA398" s="201">
        <f>(Z398-Z$1132)/(Z$1133-Z$1132)</f>
        <v>0</v>
      </c>
      <c r="AB398" s="46" t="s">
        <v>188</v>
      </c>
      <c r="AC398" s="194">
        <f t="shared" si="356"/>
        <v>1</v>
      </c>
      <c r="AD398" s="201">
        <f>(AC398-AC$1132)/(AC$1133-AC$1132)</f>
        <v>0</v>
      </c>
      <c r="AE398" s="46" t="s">
        <v>136</v>
      </c>
      <c r="AF398" s="194">
        <f t="shared" si="357"/>
        <v>2</v>
      </c>
      <c r="AG398" s="201">
        <f>(AF398-AF$1132)/(AF$1133-AF$1132)</f>
        <v>1</v>
      </c>
      <c r="AH398" s="24" t="s">
        <v>67</v>
      </c>
      <c r="AI398" s="194">
        <f>VLOOKUP(AH398,'DATOS DE SOPORTE'!$V$5:$W$8,2,FALSE)</f>
        <v>1</v>
      </c>
      <c r="AJ398" s="201">
        <f>(AI398-AI$1132)/(AI$1133-AI$1132)</f>
        <v>0</v>
      </c>
      <c r="AK398" s="58" t="str">
        <f t="shared" si="349"/>
        <v>Bueno</v>
      </c>
      <c r="AL398" s="196">
        <f>IFERROR(SQRT(($E398-$E$1136)^2+($C398-$C$1136)^2),0)</f>
        <v>0.15911342392641475</v>
      </c>
      <c r="AM398" s="197" t="str">
        <f>IF(AL398&lt;=SMALL($AL$3:$AL$1130,1),"MAS PARECIDO","NO")</f>
        <v>NO</v>
      </c>
      <c r="AN398" s="197" t="str">
        <f>IF(AL398&lt;=SMALL($AL$3:$AL$1130,5),"SIMILAR","NO")</f>
        <v>NO</v>
      </c>
      <c r="AO398" s="197" t="str">
        <f t="shared" si="358"/>
        <v>N/A</v>
      </c>
      <c r="AP398" s="197">
        <f t="shared" si="359"/>
        <v>0</v>
      </c>
      <c r="AQ398" s="198">
        <f t="shared" si="360"/>
        <v>0</v>
      </c>
      <c r="AR398" s="196">
        <f>IFERROR(SQRT(($E398-$E$1136)^2+($H398-$H$1136)^2),0)</f>
        <v>0.33338733219966277</v>
      </c>
      <c r="AS398" s="197" t="str">
        <f>IF(AR398&lt;=SMALL(AR$3:AR$1130,1),"MAS PARECIDO","NO")</f>
        <v>NO</v>
      </c>
      <c r="AT398" s="197" t="str">
        <f>IF(AR398&lt;=SMALL(AR$3:AR$1130,5),"SIMILAR","NO")</f>
        <v>NO</v>
      </c>
      <c r="AU398" s="197" t="str">
        <f t="shared" si="361"/>
        <v>N/A</v>
      </c>
      <c r="AV398" s="197">
        <f t="shared" si="362"/>
        <v>0</v>
      </c>
      <c r="AW398" s="198">
        <f t="shared" si="363"/>
        <v>0</v>
      </c>
      <c r="AX398" s="199">
        <f>IFERROR(SQRT(($E398-$E$1136)^2+($K398-$K$1136)^2),0)</f>
        <v>0.20008998515692186</v>
      </c>
      <c r="AY398" s="197" t="str">
        <f>IF(AX398&lt;=SMALL(AX$3:AX$1130,1),"MAS PARECIDO","NO")</f>
        <v>NO</v>
      </c>
      <c r="AZ398" s="197" t="str">
        <f>IF(AX398&lt;=SMALL(AX$3:AX$1130,5),"SIMILAR","NO")</f>
        <v>NO</v>
      </c>
      <c r="BA398" s="197" t="str">
        <f t="shared" si="364"/>
        <v>N/A</v>
      </c>
      <c r="BB398" s="197">
        <f t="shared" si="365"/>
        <v>0</v>
      </c>
      <c r="BC398" s="198">
        <f t="shared" si="366"/>
        <v>0</v>
      </c>
      <c r="BD398" s="196">
        <f>IFERROR(SQRT(($E398-$E$1136)^2+($O398-$O$1136)^2),0)</f>
        <v>6.000180005400162E-3</v>
      </c>
      <c r="BE398" s="197" t="str">
        <f>IF(BD398&lt;=SMALL(BD$3:BD$1130,1),"MAS PARECIDO","NO")</f>
        <v>NO</v>
      </c>
      <c r="BF398" s="197" t="str">
        <f>IF(BD398&lt;=SMALL(BD$3:BD$1130,5),"SIMILAR","NO")</f>
        <v>NO</v>
      </c>
      <c r="BG398" s="197" t="str">
        <f t="shared" si="367"/>
        <v>N/A</v>
      </c>
      <c r="BH398" s="197">
        <f t="shared" si="368"/>
        <v>0</v>
      </c>
      <c r="BI398" s="198">
        <f t="shared" si="369"/>
        <v>0</v>
      </c>
      <c r="BJ398" s="199">
        <f>IFERROR(SQRT(($E398-$E$1136)^2+($R398-$R$1136)^2),0)</f>
        <v>0.50003600086403499</v>
      </c>
      <c r="BK398" s="197" t="str">
        <f>IF(BJ398&lt;=SMALL(BJ$3:BJ$1130,1),"MAS PARECIDO","NO")</f>
        <v>NO</v>
      </c>
      <c r="BL398" s="197" t="str">
        <f>IF(BJ398&lt;=SMALL(BJ$3:BJ$1130,5),"SIMILAR","NO")</f>
        <v>NO</v>
      </c>
      <c r="BM398" s="197" t="str">
        <f t="shared" si="370"/>
        <v>N/A</v>
      </c>
      <c r="BN398" s="197">
        <f t="shared" si="371"/>
        <v>0</v>
      </c>
      <c r="BO398" s="198">
        <f t="shared" si="372"/>
        <v>0</v>
      </c>
      <c r="BP398" s="199">
        <f>IFERROR(SQRT(($E398-$E$1136)^2+($U398-$U$1136)^2),0)</f>
        <v>6.000180005400162E-3</v>
      </c>
      <c r="BQ398" s="197" t="str">
        <f>IF(BP398&lt;=SMALL(BP$3:BP$1130,1),"MAS PARECIDO","NO")</f>
        <v>NO</v>
      </c>
      <c r="BR398" s="197" t="str">
        <f>IF(BP398&lt;=SMALL(BP$3:BP$1130,5),"SIMILAR","NO")</f>
        <v>NO</v>
      </c>
      <c r="BS398" s="197" t="str">
        <f t="shared" si="373"/>
        <v>N/A</v>
      </c>
      <c r="BT398" s="197">
        <f t="shared" si="374"/>
        <v>0</v>
      </c>
      <c r="BU398" s="198">
        <f t="shared" si="375"/>
        <v>0</v>
      </c>
      <c r="BV398" s="199">
        <f>IFERROR(SQRT(($E398-$E$1136)^2+($X398-$X$1136)^2),0)</f>
        <v>0.40004500016885253</v>
      </c>
      <c r="BW398" s="197" t="str">
        <f>IF(BV398&lt;=SMALL(BV$3:BV$1130,1),"MAS PARECIDO","NO")</f>
        <v>NO</v>
      </c>
      <c r="BX398" s="197" t="str">
        <f>IF(BV398&lt;=SMALL(BV$3:BV$1130,5),"SIMILAR","NO")</f>
        <v>NO</v>
      </c>
      <c r="BY398" s="197" t="str">
        <f t="shared" si="376"/>
        <v>N/A</v>
      </c>
      <c r="BZ398" s="197">
        <f t="shared" si="377"/>
        <v>0</v>
      </c>
      <c r="CA398" s="198">
        <f t="shared" si="378"/>
        <v>0</v>
      </c>
      <c r="CB398" s="199">
        <f>IFERROR(SQRT(($E398-$E$1136)^2+($AA398-$AA$1136)^2),0)</f>
        <v>6.000180005400162E-3</v>
      </c>
      <c r="CC398" s="197" t="str">
        <f>IF(CB398&lt;=SMALL(CB$3:CB$1130,1),"MAS PARECIDO","NO")</f>
        <v>NO</v>
      </c>
      <c r="CD398" s="197" t="str">
        <f>IF(CB398&lt;=SMALL(CB$3:CB$1130,5),"SIMILAR","NO")</f>
        <v>NO</v>
      </c>
      <c r="CE398" s="197" t="str">
        <f t="shared" si="379"/>
        <v>N/A</v>
      </c>
      <c r="CF398" s="197">
        <f t="shared" si="380"/>
        <v>0</v>
      </c>
      <c r="CG398" s="198">
        <f t="shared" si="381"/>
        <v>0</v>
      </c>
      <c r="CH398" s="199">
        <f>IFERROR(SQRT(($E398-$E$1136)^2+($AD398-$AD$1136)^2),0)</f>
        <v>1.0000180009180319</v>
      </c>
      <c r="CI398" s="197" t="str">
        <f>IF(CH398&lt;=SMALL(CH$3:CH$1130,1),"MAS PARECIDO","NO")</f>
        <v>NO</v>
      </c>
      <c r="CJ398" s="197" t="str">
        <f>IF(CH398&lt;=SMALL(CH$3:CH$1130,5),"SIMILAR","NO")</f>
        <v>NO</v>
      </c>
      <c r="CK398" s="197" t="str">
        <f t="shared" si="382"/>
        <v>N/A</v>
      </c>
      <c r="CL398" s="197">
        <f t="shared" si="383"/>
        <v>0</v>
      </c>
      <c r="CM398" s="198">
        <f t="shared" si="384"/>
        <v>0</v>
      </c>
      <c r="CN398" s="199">
        <f>IFERROR(SQRT(($E398-$E$1136)^2+($AG398-$AG$1136)^2),0)</f>
        <v>6.000180005400162E-3</v>
      </c>
      <c r="CO398" s="197" t="str">
        <f>IF(CN398&lt;=SMALL(CN$3:CN$1130,1),"MAS PARECIDO","NO")</f>
        <v>NO</v>
      </c>
      <c r="CP398" s="197" t="str">
        <f>IF(CN398&lt;=SMALL(CN$3:CN$1130,5),"SIMILAR","NO")</f>
        <v>NO</v>
      </c>
      <c r="CQ398" s="197" t="str">
        <f t="shared" si="385"/>
        <v>N/A</v>
      </c>
      <c r="CR398" s="197">
        <f t="shared" si="386"/>
        <v>0</v>
      </c>
      <c r="CS398" s="198">
        <f t="shared" si="387"/>
        <v>0</v>
      </c>
      <c r="CT398" s="199">
        <f>IFERROR(SQRT(($E398-$E$1136)^2+($AJ398-$AJ$1136)^2),0)</f>
        <v>6.000180005400162E-3</v>
      </c>
      <c r="CU398" s="197" t="str">
        <f>IF(CT398&lt;=SMALL(CT$3:CT$1130,1),"MAS PARECIDO","NO")</f>
        <v>NO</v>
      </c>
      <c r="CV398" s="197" t="str">
        <f>IF(CT398&lt;=SMALL(CT$3:CT$1130,5),"SIMILAR","NO")</f>
        <v>NO</v>
      </c>
      <c r="CW398" s="197" t="str">
        <f t="shared" si="388"/>
        <v>N/A</v>
      </c>
      <c r="CX398" s="197">
        <f t="shared" si="389"/>
        <v>0</v>
      </c>
      <c r="CY398" s="198">
        <f t="shared" si="390"/>
        <v>0</v>
      </c>
      <c r="CZ398" s="2" t="s">
        <v>2026</v>
      </c>
      <c r="DA398" s="2" t="s">
        <v>2027</v>
      </c>
      <c r="DB398" s="2">
        <v>0</v>
      </c>
      <c r="DC398" s="2" t="s">
        <v>189</v>
      </c>
    </row>
    <row r="399" spans="1:107">
      <c r="A399" s="24" t="s">
        <v>650</v>
      </c>
      <c r="B399" s="46">
        <v>15000</v>
      </c>
      <c r="C399" s="190">
        <f>(B399-$B$1132)/($B$1133-$B$1132)</f>
        <v>1.2268340251137029E-2</v>
      </c>
      <c r="D399" s="46">
        <v>3000</v>
      </c>
      <c r="E399" s="190">
        <f>(D399-$D$1132)/($D$1133-$D$1132)</f>
        <v>5.9701791053731615E-3</v>
      </c>
      <c r="F399" s="46" t="s">
        <v>191</v>
      </c>
      <c r="G399" s="192">
        <f>VLOOKUP(F399,'DATOS DE SOPORTE'!$Y$5:$Z$8,2,FALSE)</f>
        <v>1</v>
      </c>
      <c r="H399" s="190">
        <f>(G399-$G$1132)/($G$1133-$G$1132)</f>
        <v>0</v>
      </c>
      <c r="I399" s="50">
        <v>0</v>
      </c>
      <c r="J399" s="200">
        <f t="shared" si="350"/>
        <v>0</v>
      </c>
      <c r="K399" s="190">
        <f>(J399-$J$1132)/($J$1133-$J$1132)</f>
        <v>0</v>
      </c>
      <c r="L399" s="193" t="str">
        <f t="shared" si="351"/>
        <v>NO</v>
      </c>
      <c r="M399" s="46" t="s">
        <v>192</v>
      </c>
      <c r="N399" s="192">
        <f t="shared" si="352"/>
        <v>2</v>
      </c>
      <c r="O399" s="190">
        <f>(N399-N$1132)/(N$1133-N$1132)</f>
        <v>1</v>
      </c>
      <c r="P399" s="46" t="s">
        <v>196</v>
      </c>
      <c r="Q399" s="192">
        <f t="shared" si="353"/>
        <v>1</v>
      </c>
      <c r="R399" s="190">
        <f>(Q399-Q$1132)/(Q$1133-Q$1132)</f>
        <v>0</v>
      </c>
      <c r="S399" s="46" t="s">
        <v>194</v>
      </c>
      <c r="T399" s="192">
        <f t="shared" si="354"/>
        <v>1</v>
      </c>
      <c r="U399" s="190">
        <f>(T399-T$1132)/(T$1133-T$1132)</f>
        <v>0</v>
      </c>
      <c r="V399" s="46" t="s">
        <v>198</v>
      </c>
      <c r="W399" s="194">
        <f>VLOOKUP(V399,'DATOS DE SOPORTE'!$S$5:$T$10,2,FALSE)</f>
        <v>4</v>
      </c>
      <c r="X399" s="201">
        <f>(W399-W$1132)/(W$1133-W$1132)</f>
        <v>0.6</v>
      </c>
      <c r="Y399" s="46" t="s">
        <v>188</v>
      </c>
      <c r="Z399" s="194">
        <f t="shared" si="355"/>
        <v>1</v>
      </c>
      <c r="AA399" s="201">
        <f>(Z399-Z$1132)/(Z$1133-Z$1132)</f>
        <v>0</v>
      </c>
      <c r="AB399" s="46" t="s">
        <v>188</v>
      </c>
      <c r="AC399" s="194">
        <f t="shared" si="356"/>
        <v>1</v>
      </c>
      <c r="AD399" s="201">
        <f>(AC399-AC$1132)/(AC$1133-AC$1132)</f>
        <v>0</v>
      </c>
      <c r="AE399" s="46" t="s">
        <v>188</v>
      </c>
      <c r="AF399" s="194">
        <f t="shared" si="357"/>
        <v>1</v>
      </c>
      <c r="AG399" s="201">
        <f>(AF399-AF$1132)/(AF$1133-AF$1132)</f>
        <v>0</v>
      </c>
      <c r="AH399" s="24" t="s">
        <v>199</v>
      </c>
      <c r="AI399" s="194">
        <f>VLOOKUP(AH399,'DATOS DE SOPORTE'!$V$5:$W$8,2,FALSE)</f>
        <v>2</v>
      </c>
      <c r="AJ399" s="201">
        <f>(AI399-AI$1132)/(AI$1133-AI$1132)</f>
        <v>0.33333333333333331</v>
      </c>
      <c r="AK399" s="58" t="str">
        <f t="shared" si="349"/>
        <v>Bueno</v>
      </c>
      <c r="AL399" s="196">
        <f>IFERROR(SQRT(($E399-$E$1136)^2+($C399-$C$1136)^2),0)</f>
        <v>0.19296398893393127</v>
      </c>
      <c r="AM399" s="197" t="str">
        <f>IF(AL399&lt;=SMALL($AL$3:$AL$1130,1),"MAS PARECIDO","NO")</f>
        <v>NO</v>
      </c>
      <c r="AN399" s="197" t="str">
        <f>IF(AL399&lt;=SMALL($AL$3:$AL$1130,5),"SIMILAR","NO")</f>
        <v>NO</v>
      </c>
      <c r="AO399" s="197" t="str">
        <f t="shared" si="358"/>
        <v>N/A</v>
      </c>
      <c r="AP399" s="197">
        <f t="shared" si="359"/>
        <v>0</v>
      </c>
      <c r="AQ399" s="198">
        <f t="shared" si="360"/>
        <v>0</v>
      </c>
      <c r="AR399" s="196">
        <f>IFERROR(SQRT(($E399-$E$1136)^2+($H399-$H$1136)^2),0)</f>
        <v>0.33338733219966277</v>
      </c>
      <c r="AS399" s="197" t="str">
        <f>IF(AR399&lt;=SMALL(AR$3:AR$1130,1),"MAS PARECIDO","NO")</f>
        <v>NO</v>
      </c>
      <c r="AT399" s="197" t="str">
        <f>IF(AR399&lt;=SMALL(AR$3:AR$1130,5),"SIMILAR","NO")</f>
        <v>NO</v>
      </c>
      <c r="AU399" s="197" t="str">
        <f t="shared" si="361"/>
        <v>N/A</v>
      </c>
      <c r="AV399" s="197">
        <f t="shared" si="362"/>
        <v>0</v>
      </c>
      <c r="AW399" s="198">
        <f t="shared" si="363"/>
        <v>0</v>
      </c>
      <c r="AX399" s="199">
        <f>IFERROR(SQRT(($E399-$E$1136)^2+($K399-$K$1136)^2),0)</f>
        <v>0.20008998515692186</v>
      </c>
      <c r="AY399" s="197" t="str">
        <f>IF(AX399&lt;=SMALL(AX$3:AX$1130,1),"MAS PARECIDO","NO")</f>
        <v>NO</v>
      </c>
      <c r="AZ399" s="197" t="str">
        <f>IF(AX399&lt;=SMALL(AX$3:AX$1130,5),"SIMILAR","NO")</f>
        <v>NO</v>
      </c>
      <c r="BA399" s="197" t="str">
        <f t="shared" si="364"/>
        <v>N/A</v>
      </c>
      <c r="BB399" s="197">
        <f t="shared" si="365"/>
        <v>0</v>
      </c>
      <c r="BC399" s="198">
        <f t="shared" si="366"/>
        <v>0</v>
      </c>
      <c r="BD399" s="196">
        <f>IFERROR(SQRT(($E399-$E$1136)^2+($O399-$O$1136)^2),0)</f>
        <v>6.000180005400162E-3</v>
      </c>
      <c r="BE399" s="197" t="str">
        <f>IF(BD399&lt;=SMALL(BD$3:BD$1130,1),"MAS PARECIDO","NO")</f>
        <v>NO</v>
      </c>
      <c r="BF399" s="197" t="str">
        <f>IF(BD399&lt;=SMALL(BD$3:BD$1130,5),"SIMILAR","NO")</f>
        <v>NO</v>
      </c>
      <c r="BG399" s="197" t="str">
        <f t="shared" si="367"/>
        <v>N/A</v>
      </c>
      <c r="BH399" s="197">
        <f t="shared" si="368"/>
        <v>0</v>
      </c>
      <c r="BI399" s="198">
        <f t="shared" si="369"/>
        <v>0</v>
      </c>
      <c r="BJ399" s="199">
        <f>IFERROR(SQRT(($E399-$E$1136)^2+($R399-$R$1136)^2),0)</f>
        <v>0.50003600086403499</v>
      </c>
      <c r="BK399" s="197" t="str">
        <f>IF(BJ399&lt;=SMALL(BJ$3:BJ$1130,1),"MAS PARECIDO","NO")</f>
        <v>NO</v>
      </c>
      <c r="BL399" s="197" t="str">
        <f>IF(BJ399&lt;=SMALL(BJ$3:BJ$1130,5),"SIMILAR","NO")</f>
        <v>NO</v>
      </c>
      <c r="BM399" s="197" t="str">
        <f t="shared" si="370"/>
        <v>N/A</v>
      </c>
      <c r="BN399" s="197">
        <f t="shared" si="371"/>
        <v>0</v>
      </c>
      <c r="BO399" s="198">
        <f t="shared" si="372"/>
        <v>0</v>
      </c>
      <c r="BP399" s="199">
        <f>IFERROR(SQRT(($E399-$E$1136)^2+($U399-$U$1136)^2),0)</f>
        <v>6.000180005400162E-3</v>
      </c>
      <c r="BQ399" s="197" t="str">
        <f>IF(BP399&lt;=SMALL(BP$3:BP$1130,1),"MAS PARECIDO","NO")</f>
        <v>NO</v>
      </c>
      <c r="BR399" s="197" t="str">
        <f>IF(BP399&lt;=SMALL(BP$3:BP$1130,5),"SIMILAR","NO")</f>
        <v>NO</v>
      </c>
      <c r="BS399" s="197" t="str">
        <f t="shared" si="373"/>
        <v>N/A</v>
      </c>
      <c r="BT399" s="197">
        <f t="shared" si="374"/>
        <v>0</v>
      </c>
      <c r="BU399" s="198">
        <f t="shared" si="375"/>
        <v>0</v>
      </c>
      <c r="BV399" s="199">
        <f>IFERROR(SQRT(($E399-$E$1136)^2+($X399-$X$1136)^2),0)</f>
        <v>0.60003000105002846</v>
      </c>
      <c r="BW399" s="197" t="str">
        <f>IF(BV399&lt;=SMALL(BV$3:BV$1130,1),"MAS PARECIDO","NO")</f>
        <v>NO</v>
      </c>
      <c r="BX399" s="197" t="str">
        <f>IF(BV399&lt;=SMALL(BV$3:BV$1130,5),"SIMILAR","NO")</f>
        <v>NO</v>
      </c>
      <c r="BY399" s="197" t="str">
        <f t="shared" si="376"/>
        <v>N/A</v>
      </c>
      <c r="BZ399" s="197">
        <f t="shared" si="377"/>
        <v>0</v>
      </c>
      <c r="CA399" s="198">
        <f t="shared" si="378"/>
        <v>0</v>
      </c>
      <c r="CB399" s="199">
        <f>IFERROR(SQRT(($E399-$E$1136)^2+($AA399-$AA$1136)^2),0)</f>
        <v>6.000180005400162E-3</v>
      </c>
      <c r="CC399" s="197" t="str">
        <f>IF(CB399&lt;=SMALL(CB$3:CB$1130,1),"MAS PARECIDO","NO")</f>
        <v>NO</v>
      </c>
      <c r="CD399" s="197" t="str">
        <f>IF(CB399&lt;=SMALL(CB$3:CB$1130,5),"SIMILAR","NO")</f>
        <v>NO</v>
      </c>
      <c r="CE399" s="197" t="str">
        <f t="shared" si="379"/>
        <v>N/A</v>
      </c>
      <c r="CF399" s="197">
        <f t="shared" si="380"/>
        <v>0</v>
      </c>
      <c r="CG399" s="198">
        <f t="shared" si="381"/>
        <v>0</v>
      </c>
      <c r="CH399" s="199">
        <f>IFERROR(SQRT(($E399-$E$1136)^2+($AD399-$AD$1136)^2),0)</f>
        <v>1.0000180009180319</v>
      </c>
      <c r="CI399" s="197" t="str">
        <f>IF(CH399&lt;=SMALL(CH$3:CH$1130,1),"MAS PARECIDO","NO")</f>
        <v>NO</v>
      </c>
      <c r="CJ399" s="197" t="str">
        <f>IF(CH399&lt;=SMALL(CH$3:CH$1130,5),"SIMILAR","NO")</f>
        <v>NO</v>
      </c>
      <c r="CK399" s="197" t="str">
        <f t="shared" si="382"/>
        <v>N/A</v>
      </c>
      <c r="CL399" s="197">
        <f t="shared" si="383"/>
        <v>0</v>
      </c>
      <c r="CM399" s="198">
        <f t="shared" si="384"/>
        <v>0</v>
      </c>
      <c r="CN399" s="199">
        <f>IFERROR(SQRT(($E399-$E$1136)^2+($AG399-$AG$1136)^2),0)</f>
        <v>1.0000180009180319</v>
      </c>
      <c r="CO399" s="197" t="str">
        <f>IF(CN399&lt;=SMALL(CN$3:CN$1130,1),"MAS PARECIDO","NO")</f>
        <v>NO</v>
      </c>
      <c r="CP399" s="197" t="str">
        <f>IF(CN399&lt;=SMALL(CN$3:CN$1130,5),"SIMILAR","NO")</f>
        <v>NO</v>
      </c>
      <c r="CQ399" s="197" t="str">
        <f t="shared" si="385"/>
        <v>N/A</v>
      </c>
      <c r="CR399" s="197">
        <f t="shared" si="386"/>
        <v>0</v>
      </c>
      <c r="CS399" s="198">
        <f t="shared" si="387"/>
        <v>0</v>
      </c>
      <c r="CT399" s="199">
        <f>IFERROR(SQRT(($E399-$E$1136)^2+($AJ399-$AJ$1136)^2),0)</f>
        <v>0.33338733219966277</v>
      </c>
      <c r="CU399" s="197" t="str">
        <f>IF(CT399&lt;=SMALL(CT$3:CT$1130,1),"MAS PARECIDO","NO")</f>
        <v>NO</v>
      </c>
      <c r="CV399" s="197" t="str">
        <f>IF(CT399&lt;=SMALL(CT$3:CT$1130,5),"SIMILAR","NO")</f>
        <v>NO</v>
      </c>
      <c r="CW399" s="197" t="str">
        <f t="shared" si="388"/>
        <v>N/A</v>
      </c>
      <c r="CX399" s="197">
        <f t="shared" si="389"/>
        <v>0</v>
      </c>
      <c r="CY399" s="198">
        <f t="shared" si="390"/>
        <v>0</v>
      </c>
      <c r="CZ399" s="2" t="s">
        <v>2028</v>
      </c>
      <c r="DA399" s="2" t="s">
        <v>2029</v>
      </c>
      <c r="DB399" s="2">
        <v>0</v>
      </c>
      <c r="DC399" s="2" t="s">
        <v>189</v>
      </c>
    </row>
    <row r="400" spans="1:107">
      <c r="A400" s="24" t="s">
        <v>651</v>
      </c>
      <c r="B400" s="46">
        <v>44000</v>
      </c>
      <c r="C400" s="190">
        <f>(B400-$B$1132)/($B$1133-$B$1132)</f>
        <v>4.6166823248435289E-2</v>
      </c>
      <c r="D400" s="46">
        <v>20000</v>
      </c>
      <c r="E400" s="190">
        <f>(D400-$D$1132)/($D$1133-$D$1132)</f>
        <v>3.9971199135974078E-2</v>
      </c>
      <c r="F400" s="46" t="s">
        <v>203</v>
      </c>
      <c r="G400" s="192">
        <f>VLOOKUP(F400,'DATOS DE SOPORTE'!$Y$5:$Z$8,2,FALSE)</f>
        <v>3</v>
      </c>
      <c r="H400" s="190">
        <f>(G400-$G$1132)/($G$1133-$G$1132)</f>
        <v>0.66666666666666663</v>
      </c>
      <c r="I400" s="50">
        <v>1</v>
      </c>
      <c r="J400" s="200">
        <f t="shared" si="350"/>
        <v>1</v>
      </c>
      <c r="K400" s="190">
        <f>(J400-$J$1132)/($J$1133-$J$1132)</f>
        <v>0.2</v>
      </c>
      <c r="L400" s="193" t="str">
        <f t="shared" si="351"/>
        <v>SI</v>
      </c>
      <c r="M400" s="46" t="s">
        <v>192</v>
      </c>
      <c r="N400" s="192">
        <f t="shared" si="352"/>
        <v>2</v>
      </c>
      <c r="O400" s="190">
        <f>(N400-N$1132)/(N$1133-N$1132)</f>
        <v>1</v>
      </c>
      <c r="P400" s="46" t="s">
        <v>58</v>
      </c>
      <c r="Q400" s="192">
        <f t="shared" si="353"/>
        <v>3</v>
      </c>
      <c r="R400" s="190">
        <f>(Q400-Q$1132)/(Q$1133-Q$1132)</f>
        <v>1</v>
      </c>
      <c r="S400" s="46" t="s">
        <v>60</v>
      </c>
      <c r="T400" s="192">
        <f t="shared" si="354"/>
        <v>2</v>
      </c>
      <c r="U400" s="190">
        <f>(T400-T$1132)/(T$1133-T$1132)</f>
        <v>1</v>
      </c>
      <c r="V400" s="46" t="s">
        <v>212</v>
      </c>
      <c r="W400" s="194">
        <f>VLOOKUP(V400,'DATOS DE SOPORTE'!$S$5:$T$10,2,FALSE)</f>
        <v>3</v>
      </c>
      <c r="X400" s="201">
        <f>(W400-W$1132)/(W$1133-W$1132)</f>
        <v>0.4</v>
      </c>
      <c r="Y400" s="46" t="s">
        <v>136</v>
      </c>
      <c r="Z400" s="194">
        <f t="shared" si="355"/>
        <v>2</v>
      </c>
      <c r="AA400" s="201">
        <f>(Z400-Z$1132)/(Z$1133-Z$1132)</f>
        <v>1</v>
      </c>
      <c r="AB400" s="46" t="s">
        <v>188</v>
      </c>
      <c r="AC400" s="194">
        <f t="shared" si="356"/>
        <v>1</v>
      </c>
      <c r="AD400" s="201">
        <f>(AC400-AC$1132)/(AC$1133-AC$1132)</f>
        <v>0</v>
      </c>
      <c r="AE400" s="46" t="s">
        <v>188</v>
      </c>
      <c r="AF400" s="194">
        <f t="shared" si="357"/>
        <v>1</v>
      </c>
      <c r="AG400" s="201">
        <f>(AF400-AF$1132)/(AF$1133-AF$1132)</f>
        <v>0</v>
      </c>
      <c r="AH400" s="24" t="s">
        <v>199</v>
      </c>
      <c r="AI400" s="194">
        <f>VLOOKUP(AH400,'DATOS DE SOPORTE'!$V$5:$W$8,2,FALSE)</f>
        <v>2</v>
      </c>
      <c r="AJ400" s="201">
        <f>(AI400-AI$1132)/(AI$1133-AI$1132)</f>
        <v>0.33333333333333331</v>
      </c>
      <c r="AK400" s="58" t="str">
        <f t="shared" si="349"/>
        <v>Regular</v>
      </c>
      <c r="AL400" s="196">
        <f>IFERROR(SQRT(($E400-$E$1136)^2+($C400-$C$1136)^2),0)</f>
        <v>0.16392759116514996</v>
      </c>
      <c r="AM400" s="197" t="str">
        <f>IF(AL400&lt;=SMALL($AL$3:$AL$1130,1),"MAS PARECIDO","NO")</f>
        <v>NO</v>
      </c>
      <c r="AN400" s="197" t="str">
        <f>IF(AL400&lt;=SMALL($AL$3:$AL$1130,5),"SIMILAR","NO")</f>
        <v>NO</v>
      </c>
      <c r="AO400" s="197" t="str">
        <f t="shared" si="358"/>
        <v>N/A</v>
      </c>
      <c r="AP400" s="197">
        <f t="shared" si="359"/>
        <v>0</v>
      </c>
      <c r="AQ400" s="198">
        <f t="shared" si="360"/>
        <v>0</v>
      </c>
      <c r="AR400" s="196">
        <f>IFERROR(SQRT(($E400-$E$1136)^2+($H400-$H$1136)^2),0)</f>
        <v>0.33572489796771299</v>
      </c>
      <c r="AS400" s="197" t="str">
        <f>IF(AR400&lt;=SMALL(AR$3:AR$1130,1),"MAS PARECIDO","NO")</f>
        <v>NO</v>
      </c>
      <c r="AT400" s="197" t="str">
        <f>IF(AR400&lt;=SMALL(AR$3:AR$1130,5),"SIMILAR","NO")</f>
        <v>NO</v>
      </c>
      <c r="AU400" s="197" t="str">
        <f t="shared" si="361"/>
        <v>N/A</v>
      </c>
      <c r="AV400" s="197">
        <f t="shared" si="362"/>
        <v>0</v>
      </c>
      <c r="AW400" s="198">
        <f t="shared" si="363"/>
        <v>0</v>
      </c>
      <c r="AX400" s="199">
        <f>IFERROR(SQRT(($E400-$E$1136)^2+($K400-$K$1136)^2),0)</f>
        <v>4.0001200036001078E-2</v>
      </c>
      <c r="AY400" s="197" t="str">
        <f>IF(AX400&lt;=SMALL(AX$3:AX$1130,1),"MAS PARECIDO","NO")</f>
        <v>NO</v>
      </c>
      <c r="AZ400" s="197" t="str">
        <f>IF(AX400&lt;=SMALL(AX$3:AX$1130,5),"SIMILAR","NO")</f>
        <v>NO</v>
      </c>
      <c r="BA400" s="197" t="str">
        <f t="shared" si="364"/>
        <v>N/A</v>
      </c>
      <c r="BB400" s="197">
        <f t="shared" si="365"/>
        <v>0</v>
      </c>
      <c r="BC400" s="198">
        <f t="shared" si="366"/>
        <v>0</v>
      </c>
      <c r="BD400" s="196">
        <f>IFERROR(SQRT(($E400-$E$1136)^2+($O400-$O$1136)^2),0)</f>
        <v>4.0001200036001078E-2</v>
      </c>
      <c r="BE400" s="197" t="str">
        <f>IF(BD400&lt;=SMALL(BD$3:BD$1130,1),"MAS PARECIDO","NO")</f>
        <v>NO</v>
      </c>
      <c r="BF400" s="197" t="str">
        <f>IF(BD400&lt;=SMALL(BD$3:BD$1130,5),"SIMILAR","NO")</f>
        <v>NO</v>
      </c>
      <c r="BG400" s="197" t="str">
        <f t="shared" si="367"/>
        <v>N/A</v>
      </c>
      <c r="BH400" s="197">
        <f t="shared" si="368"/>
        <v>0</v>
      </c>
      <c r="BI400" s="198">
        <f t="shared" si="369"/>
        <v>0</v>
      </c>
      <c r="BJ400" s="199">
        <f>IFERROR(SQRT(($E400-$E$1136)^2+($R400-$R$1136)^2),0)</f>
        <v>0.50159754385794209</v>
      </c>
      <c r="BK400" s="197" t="str">
        <f>IF(BJ400&lt;=SMALL(BJ$3:BJ$1130,1),"MAS PARECIDO","NO")</f>
        <v>NO</v>
      </c>
      <c r="BL400" s="197" t="str">
        <f>IF(BJ400&lt;=SMALL(BJ$3:BJ$1130,5),"SIMILAR","NO")</f>
        <v>NO</v>
      </c>
      <c r="BM400" s="197" t="str">
        <f t="shared" si="370"/>
        <v>N/A</v>
      </c>
      <c r="BN400" s="197">
        <f t="shared" si="371"/>
        <v>0</v>
      </c>
      <c r="BO400" s="198">
        <f t="shared" si="372"/>
        <v>0</v>
      </c>
      <c r="BP400" s="199">
        <f>IFERROR(SQRT(($E400-$E$1136)^2+($U400-$U$1136)^2),0)</f>
        <v>1.0007997282195475</v>
      </c>
      <c r="BQ400" s="197" t="str">
        <f>IF(BP400&lt;=SMALL(BP$3:BP$1130,1),"MAS PARECIDO","NO")</f>
        <v>NO</v>
      </c>
      <c r="BR400" s="197" t="str">
        <f>IF(BP400&lt;=SMALL(BP$3:BP$1130,5),"SIMILAR","NO")</f>
        <v>NO</v>
      </c>
      <c r="BS400" s="197" t="str">
        <f t="shared" si="373"/>
        <v>N/A</v>
      </c>
      <c r="BT400" s="197">
        <f t="shared" si="374"/>
        <v>0</v>
      </c>
      <c r="BU400" s="198">
        <f t="shared" si="375"/>
        <v>0</v>
      </c>
      <c r="BV400" s="199">
        <f>IFERROR(SQRT(($E400-$E$1136)^2+($X400-$X$1136)^2),0)</f>
        <v>0.40199514425465416</v>
      </c>
      <c r="BW400" s="197" t="str">
        <f>IF(BV400&lt;=SMALL(BV$3:BV$1130,1),"MAS PARECIDO","NO")</f>
        <v>NO</v>
      </c>
      <c r="BX400" s="197" t="str">
        <f>IF(BV400&lt;=SMALL(BV$3:BV$1130,5),"SIMILAR","NO")</f>
        <v>NO</v>
      </c>
      <c r="BY400" s="197" t="str">
        <f t="shared" si="376"/>
        <v>N/A</v>
      </c>
      <c r="BZ400" s="197">
        <f t="shared" si="377"/>
        <v>0</v>
      </c>
      <c r="CA400" s="198">
        <f t="shared" si="378"/>
        <v>0</v>
      </c>
      <c r="CB400" s="199">
        <f>IFERROR(SQRT(($E400-$E$1136)^2+($AA400-$AA$1136)^2),0)</f>
        <v>1.0007997282195475</v>
      </c>
      <c r="CC400" s="197" t="str">
        <f>IF(CB400&lt;=SMALL(CB$3:CB$1130,1),"MAS PARECIDO","NO")</f>
        <v>NO</v>
      </c>
      <c r="CD400" s="197" t="str">
        <f>IF(CB400&lt;=SMALL(CB$3:CB$1130,5),"SIMILAR","NO")</f>
        <v>NO</v>
      </c>
      <c r="CE400" s="197" t="str">
        <f t="shared" si="379"/>
        <v>N/A</v>
      </c>
      <c r="CF400" s="197">
        <f t="shared" si="380"/>
        <v>0</v>
      </c>
      <c r="CG400" s="198">
        <f t="shared" si="381"/>
        <v>0</v>
      </c>
      <c r="CH400" s="199">
        <f>IFERROR(SQRT(($E400-$E$1136)^2+($AD400-$AD$1136)^2),0)</f>
        <v>1.0007997282195475</v>
      </c>
      <c r="CI400" s="197" t="str">
        <f>IF(CH400&lt;=SMALL(CH$3:CH$1130,1),"MAS PARECIDO","NO")</f>
        <v>NO</v>
      </c>
      <c r="CJ400" s="197" t="str">
        <f>IF(CH400&lt;=SMALL(CH$3:CH$1130,5),"SIMILAR","NO")</f>
        <v>NO</v>
      </c>
      <c r="CK400" s="197" t="str">
        <f t="shared" si="382"/>
        <v>N/A</v>
      </c>
      <c r="CL400" s="197">
        <f t="shared" si="383"/>
        <v>0</v>
      </c>
      <c r="CM400" s="198">
        <f t="shared" si="384"/>
        <v>0</v>
      </c>
      <c r="CN400" s="199">
        <f>IFERROR(SQRT(($E400-$E$1136)^2+($AG400-$AG$1136)^2),0)</f>
        <v>1.0007997282195475</v>
      </c>
      <c r="CO400" s="197" t="str">
        <f>IF(CN400&lt;=SMALL(CN$3:CN$1130,1),"MAS PARECIDO","NO")</f>
        <v>NO</v>
      </c>
      <c r="CP400" s="197" t="str">
        <f>IF(CN400&lt;=SMALL(CN$3:CN$1130,5),"SIMILAR","NO")</f>
        <v>NO</v>
      </c>
      <c r="CQ400" s="197" t="str">
        <f t="shared" si="385"/>
        <v>N/A</v>
      </c>
      <c r="CR400" s="197">
        <f t="shared" si="386"/>
        <v>0</v>
      </c>
      <c r="CS400" s="198">
        <f t="shared" si="387"/>
        <v>0</v>
      </c>
      <c r="CT400" s="199">
        <f>IFERROR(SQRT(($E400-$E$1136)^2+($AJ400-$AJ$1136)^2),0)</f>
        <v>0.33572489796771299</v>
      </c>
      <c r="CU400" s="197" t="str">
        <f>IF(CT400&lt;=SMALL(CT$3:CT$1130,1),"MAS PARECIDO","NO")</f>
        <v>NO</v>
      </c>
      <c r="CV400" s="197" t="str">
        <f>IF(CT400&lt;=SMALL(CT$3:CT$1130,5),"SIMILAR","NO")</f>
        <v>NO</v>
      </c>
      <c r="CW400" s="197" t="str">
        <f t="shared" si="388"/>
        <v>N/A</v>
      </c>
      <c r="CX400" s="197">
        <f t="shared" si="389"/>
        <v>0</v>
      </c>
      <c r="CY400" s="198">
        <f t="shared" si="390"/>
        <v>0</v>
      </c>
      <c r="CZ400" s="2" t="s">
        <v>2030</v>
      </c>
      <c r="DA400" s="2" t="s">
        <v>2031</v>
      </c>
      <c r="DB400" s="2">
        <v>1</v>
      </c>
      <c r="DC400" s="2" t="s">
        <v>346</v>
      </c>
    </row>
    <row r="401" spans="1:107">
      <c r="A401" s="24" t="s">
        <v>652</v>
      </c>
      <c r="B401" s="46">
        <v>81422</v>
      </c>
      <c r="C401" s="190">
        <f>(B401-$B$1132)/($B$1133-$B$1132)</f>
        <v>8.9909893273431671E-2</v>
      </c>
      <c r="D401" s="46">
        <v>22000</v>
      </c>
      <c r="E401" s="190">
        <f>(D401-$D$1132)/($D$1133-$D$1132)</f>
        <v>4.3971319139574187E-2</v>
      </c>
      <c r="F401" s="46" t="s">
        <v>203</v>
      </c>
      <c r="G401" s="192">
        <f>VLOOKUP(F401,'DATOS DE SOPORTE'!$Y$5:$Z$8,2,FALSE)</f>
        <v>3</v>
      </c>
      <c r="H401" s="190">
        <f>(G401-$G$1132)/($G$1133-$G$1132)</f>
        <v>0.66666666666666663</v>
      </c>
      <c r="I401" s="50">
        <v>2</v>
      </c>
      <c r="J401" s="200">
        <f t="shared" si="350"/>
        <v>2</v>
      </c>
      <c r="K401" s="190">
        <f>(J401-$J$1132)/($J$1133-$J$1132)</f>
        <v>0.4</v>
      </c>
      <c r="L401" s="193" t="str">
        <f t="shared" si="351"/>
        <v>SI</v>
      </c>
      <c r="M401" s="46" t="s">
        <v>192</v>
      </c>
      <c r="N401" s="192">
        <f t="shared" si="352"/>
        <v>2</v>
      </c>
      <c r="O401" s="190">
        <f>(N401-N$1132)/(N$1133-N$1132)</f>
        <v>1</v>
      </c>
      <c r="P401" s="46" t="s">
        <v>193</v>
      </c>
      <c r="Q401" s="192">
        <f t="shared" si="353"/>
        <v>2</v>
      </c>
      <c r="R401" s="190">
        <f>(Q401-Q$1132)/(Q$1133-Q$1132)</f>
        <v>0.5</v>
      </c>
      <c r="S401" s="46" t="s">
        <v>60</v>
      </c>
      <c r="T401" s="192">
        <f t="shared" si="354"/>
        <v>2</v>
      </c>
      <c r="U401" s="190">
        <f>(T401-T$1132)/(T$1133-T$1132)</f>
        <v>1</v>
      </c>
      <c r="V401" s="46" t="s">
        <v>62</v>
      </c>
      <c r="W401" s="194">
        <f>VLOOKUP(V401,'DATOS DE SOPORTE'!$S$5:$T$10,2,FALSE)</f>
        <v>1</v>
      </c>
      <c r="X401" s="201">
        <f>(W401-W$1132)/(W$1133-W$1132)</f>
        <v>0</v>
      </c>
      <c r="Y401" s="46" t="s">
        <v>136</v>
      </c>
      <c r="Z401" s="194">
        <f t="shared" si="355"/>
        <v>2</v>
      </c>
      <c r="AA401" s="201">
        <f>(Z401-Z$1132)/(Z$1133-Z$1132)</f>
        <v>1</v>
      </c>
      <c r="AB401" s="46" t="s">
        <v>136</v>
      </c>
      <c r="AC401" s="194">
        <f t="shared" si="356"/>
        <v>2</v>
      </c>
      <c r="AD401" s="201">
        <f>(AC401-AC$1132)/(AC$1133-AC$1132)</f>
        <v>1</v>
      </c>
      <c r="AE401" s="46" t="s">
        <v>188</v>
      </c>
      <c r="AF401" s="194">
        <f t="shared" si="357"/>
        <v>1</v>
      </c>
      <c r="AG401" s="201">
        <f>(AF401-AF$1132)/(AF$1133-AF$1132)</f>
        <v>0</v>
      </c>
      <c r="AH401" s="24" t="s">
        <v>67</v>
      </c>
      <c r="AI401" s="194">
        <f>VLOOKUP(AH401,'DATOS DE SOPORTE'!$V$5:$W$8,2,FALSE)</f>
        <v>1</v>
      </c>
      <c r="AJ401" s="201">
        <f>(AI401-AI$1132)/(AI$1133-AI$1132)</f>
        <v>0</v>
      </c>
      <c r="AK401" s="58" t="str">
        <f t="shared" si="349"/>
        <v>Bueno</v>
      </c>
      <c r="AL401" s="196">
        <f>IFERROR(SQRT(($E401-$E$1136)^2+($C401-$C$1136)^2),0)</f>
        <v>0.12334450805389775</v>
      </c>
      <c r="AM401" s="197" t="str">
        <f>IF(AL401&lt;=SMALL($AL$3:$AL$1130,1),"MAS PARECIDO","NO")</f>
        <v>NO</v>
      </c>
      <c r="AN401" s="197" t="str">
        <f>IF(AL401&lt;=SMALL($AL$3:$AL$1130,5),"SIMILAR","NO")</f>
        <v>NO</v>
      </c>
      <c r="AO401" s="197" t="str">
        <f t="shared" si="358"/>
        <v>N/A</v>
      </c>
      <c r="AP401" s="197">
        <f t="shared" si="359"/>
        <v>0</v>
      </c>
      <c r="AQ401" s="198">
        <f t="shared" si="360"/>
        <v>0</v>
      </c>
      <c r="AR401" s="196">
        <f>IFERROR(SQRT(($E401-$E$1136)^2+($H401-$H$1136)^2),0)</f>
        <v>0.33622496527821744</v>
      </c>
      <c r="AS401" s="197" t="str">
        <f>IF(AR401&lt;=SMALL(AR$3:AR$1130,1),"MAS PARECIDO","NO")</f>
        <v>NO</v>
      </c>
      <c r="AT401" s="197" t="str">
        <f>IF(AR401&lt;=SMALL(AR$3:AR$1130,5),"SIMILAR","NO")</f>
        <v>NO</v>
      </c>
      <c r="AU401" s="197" t="str">
        <f t="shared" si="361"/>
        <v>N/A</v>
      </c>
      <c r="AV401" s="197">
        <f t="shared" si="362"/>
        <v>0</v>
      </c>
      <c r="AW401" s="198">
        <f t="shared" si="363"/>
        <v>0</v>
      </c>
      <c r="AX401" s="199">
        <f>IFERROR(SQRT(($E401-$E$1136)^2+($K401-$K$1136)^2),0)</f>
        <v>0.20478309540884329</v>
      </c>
      <c r="AY401" s="197" t="str">
        <f>IF(AX401&lt;=SMALL(AX$3:AX$1130,1),"MAS PARECIDO","NO")</f>
        <v>NO</v>
      </c>
      <c r="AZ401" s="197" t="str">
        <f>IF(AX401&lt;=SMALL(AX$3:AX$1130,5),"SIMILAR","NO")</f>
        <v>NO</v>
      </c>
      <c r="BA401" s="197" t="str">
        <f t="shared" si="364"/>
        <v>N/A</v>
      </c>
      <c r="BB401" s="197">
        <f t="shared" si="365"/>
        <v>0</v>
      </c>
      <c r="BC401" s="198">
        <f t="shared" si="366"/>
        <v>0</v>
      </c>
      <c r="BD401" s="196">
        <f>IFERROR(SQRT(($E401-$E$1136)^2+($O401-$O$1136)^2),0)</f>
        <v>4.4001320039601187E-2</v>
      </c>
      <c r="BE401" s="197" t="str">
        <f>IF(BD401&lt;=SMALL(BD$3:BD$1130,1),"MAS PARECIDO","NO")</f>
        <v>NO</v>
      </c>
      <c r="BF401" s="197" t="str">
        <f>IF(BD401&lt;=SMALL(BD$3:BD$1130,5),"SIMILAR","NO")</f>
        <v>NO</v>
      </c>
      <c r="BG401" s="197" t="str">
        <f t="shared" si="367"/>
        <v>N/A</v>
      </c>
      <c r="BH401" s="197">
        <f t="shared" si="368"/>
        <v>0</v>
      </c>
      <c r="BI401" s="198">
        <f t="shared" si="369"/>
        <v>0</v>
      </c>
      <c r="BJ401" s="199">
        <f>IFERROR(SQRT(($E401-$E$1136)^2+($R401-$R$1136)^2),0)</f>
        <v>4.4001320039601187E-2</v>
      </c>
      <c r="BK401" s="197" t="str">
        <f>IF(BJ401&lt;=SMALL(BJ$3:BJ$1130,1),"MAS PARECIDO","NO")</f>
        <v>NO</v>
      </c>
      <c r="BL401" s="197" t="str">
        <f>IF(BJ401&lt;=SMALL(BJ$3:BJ$1130,5),"SIMILAR","NO")</f>
        <v>NO</v>
      </c>
      <c r="BM401" s="197" t="str">
        <f t="shared" si="370"/>
        <v>N/A</v>
      </c>
      <c r="BN401" s="197">
        <f t="shared" si="371"/>
        <v>0</v>
      </c>
      <c r="BO401" s="198">
        <f t="shared" si="372"/>
        <v>0</v>
      </c>
      <c r="BP401" s="199">
        <f>IFERROR(SQRT(($E401-$E$1136)^2+($U401-$U$1136)^2),0)</f>
        <v>1.0009675899674411</v>
      </c>
      <c r="BQ401" s="197" t="str">
        <f>IF(BP401&lt;=SMALL(BP$3:BP$1130,1),"MAS PARECIDO","NO")</f>
        <v>NO</v>
      </c>
      <c r="BR401" s="197" t="str">
        <f>IF(BP401&lt;=SMALL(BP$3:BP$1130,5),"SIMILAR","NO")</f>
        <v>NO</v>
      </c>
      <c r="BS401" s="197" t="str">
        <f t="shared" si="373"/>
        <v>N/A</v>
      </c>
      <c r="BT401" s="197">
        <f t="shared" si="374"/>
        <v>0</v>
      </c>
      <c r="BU401" s="198">
        <f t="shared" si="375"/>
        <v>0</v>
      </c>
      <c r="BV401" s="199">
        <f>IFERROR(SQRT(($E401-$E$1136)^2+($X401-$X$1136)^2),0)</f>
        <v>4.4001320039601187E-2</v>
      </c>
      <c r="BW401" s="197" t="str">
        <f>IF(BV401&lt;=SMALL(BV$3:BV$1130,1),"MAS PARECIDO","NO")</f>
        <v>NO</v>
      </c>
      <c r="BX401" s="197" t="str">
        <f>IF(BV401&lt;=SMALL(BV$3:BV$1130,5),"SIMILAR","NO")</f>
        <v>NO</v>
      </c>
      <c r="BY401" s="197" t="str">
        <f t="shared" si="376"/>
        <v>N/A</v>
      </c>
      <c r="BZ401" s="197">
        <f t="shared" si="377"/>
        <v>0</v>
      </c>
      <c r="CA401" s="198">
        <f t="shared" si="378"/>
        <v>0</v>
      </c>
      <c r="CB401" s="199">
        <f>IFERROR(SQRT(($E401-$E$1136)^2+($AA401-$AA$1136)^2),0)</f>
        <v>1.0009675899674411</v>
      </c>
      <c r="CC401" s="197" t="str">
        <f>IF(CB401&lt;=SMALL(CB$3:CB$1130,1),"MAS PARECIDO","NO")</f>
        <v>NO</v>
      </c>
      <c r="CD401" s="197" t="str">
        <f>IF(CB401&lt;=SMALL(CB$3:CB$1130,5),"SIMILAR","NO")</f>
        <v>NO</v>
      </c>
      <c r="CE401" s="197" t="str">
        <f t="shared" si="379"/>
        <v>N/A</v>
      </c>
      <c r="CF401" s="197">
        <f t="shared" si="380"/>
        <v>0</v>
      </c>
      <c r="CG401" s="198">
        <f t="shared" si="381"/>
        <v>0</v>
      </c>
      <c r="CH401" s="199">
        <f>IFERROR(SQRT(($E401-$E$1136)^2+($AD401-$AD$1136)^2),0)</f>
        <v>4.4001320039601187E-2</v>
      </c>
      <c r="CI401" s="197" t="str">
        <f>IF(CH401&lt;=SMALL(CH$3:CH$1130,1),"MAS PARECIDO","NO")</f>
        <v>NO</v>
      </c>
      <c r="CJ401" s="197" t="str">
        <f>IF(CH401&lt;=SMALL(CH$3:CH$1130,5),"SIMILAR","NO")</f>
        <v>NO</v>
      </c>
      <c r="CK401" s="197" t="str">
        <f t="shared" si="382"/>
        <v>N/A</v>
      </c>
      <c r="CL401" s="197">
        <f t="shared" si="383"/>
        <v>0</v>
      </c>
      <c r="CM401" s="198">
        <f t="shared" si="384"/>
        <v>0</v>
      </c>
      <c r="CN401" s="199">
        <f>IFERROR(SQRT(($E401-$E$1136)^2+($AG401-$AG$1136)^2),0)</f>
        <v>1.0009675899674411</v>
      </c>
      <c r="CO401" s="197" t="str">
        <f>IF(CN401&lt;=SMALL(CN$3:CN$1130,1),"MAS PARECIDO","NO")</f>
        <v>NO</v>
      </c>
      <c r="CP401" s="197" t="str">
        <f>IF(CN401&lt;=SMALL(CN$3:CN$1130,5),"SIMILAR","NO")</f>
        <v>NO</v>
      </c>
      <c r="CQ401" s="197" t="str">
        <f t="shared" si="385"/>
        <v>N/A</v>
      </c>
      <c r="CR401" s="197">
        <f t="shared" si="386"/>
        <v>0</v>
      </c>
      <c r="CS401" s="198">
        <f t="shared" si="387"/>
        <v>0</v>
      </c>
      <c r="CT401" s="199">
        <f>IFERROR(SQRT(($E401-$E$1136)^2+($AJ401-$AJ$1136)^2),0)</f>
        <v>4.4001320039601187E-2</v>
      </c>
      <c r="CU401" s="197" t="str">
        <f>IF(CT401&lt;=SMALL(CT$3:CT$1130,1),"MAS PARECIDO","NO")</f>
        <v>NO</v>
      </c>
      <c r="CV401" s="197" t="str">
        <f>IF(CT401&lt;=SMALL(CT$3:CT$1130,5),"SIMILAR","NO")</f>
        <v>NO</v>
      </c>
      <c r="CW401" s="197" t="str">
        <f t="shared" si="388"/>
        <v>N/A</v>
      </c>
      <c r="CX401" s="197">
        <f t="shared" si="389"/>
        <v>0</v>
      </c>
      <c r="CY401" s="198">
        <f t="shared" si="390"/>
        <v>0</v>
      </c>
      <c r="CZ401" s="2" t="s">
        <v>2032</v>
      </c>
      <c r="DA401" s="2" t="s">
        <v>2033</v>
      </c>
      <c r="DB401" s="2">
        <v>0</v>
      </c>
      <c r="DC401" s="2" t="s">
        <v>189</v>
      </c>
    </row>
    <row r="402" spans="1:107">
      <c r="A402" s="24" t="s">
        <v>653</v>
      </c>
      <c r="B402" s="46">
        <v>27991</v>
      </c>
      <c r="C402" s="190">
        <f>(B402-$B$1132)/($B$1133-$B$1132)</f>
        <v>2.7453691720719847E-2</v>
      </c>
      <c r="D402" s="46">
        <v>4500</v>
      </c>
      <c r="E402" s="190">
        <f>(D402-$D$1132)/($D$1133-$D$1132)</f>
        <v>8.9702691080732425E-3</v>
      </c>
      <c r="F402" s="46" t="s">
        <v>191</v>
      </c>
      <c r="G402" s="192">
        <f>VLOOKUP(F402,'DATOS DE SOPORTE'!$Y$5:$Z$8,2,FALSE)</f>
        <v>1</v>
      </c>
      <c r="H402" s="190">
        <f>(G402-$G$1132)/($G$1133-$G$1132)</f>
        <v>0</v>
      </c>
      <c r="I402" s="50">
        <v>1</v>
      </c>
      <c r="J402" s="200">
        <f t="shared" si="350"/>
        <v>1</v>
      </c>
      <c r="K402" s="190">
        <f>(J402-$J$1132)/($J$1133-$J$1132)</f>
        <v>0.2</v>
      </c>
      <c r="L402" s="193" t="str">
        <f t="shared" si="351"/>
        <v>SI</v>
      </c>
      <c r="M402" s="46" t="s">
        <v>192</v>
      </c>
      <c r="N402" s="192">
        <f t="shared" si="352"/>
        <v>2</v>
      </c>
      <c r="O402" s="190">
        <f>(N402-N$1132)/(N$1133-N$1132)</f>
        <v>1</v>
      </c>
      <c r="P402" s="46" t="s">
        <v>193</v>
      </c>
      <c r="Q402" s="192">
        <f t="shared" si="353"/>
        <v>2</v>
      </c>
      <c r="R402" s="190">
        <f>(Q402-Q$1132)/(Q$1133-Q$1132)</f>
        <v>0.5</v>
      </c>
      <c r="S402" s="46" t="s">
        <v>194</v>
      </c>
      <c r="T402" s="192">
        <f t="shared" si="354"/>
        <v>1</v>
      </c>
      <c r="U402" s="190">
        <f>(T402-T$1132)/(T$1133-T$1132)</f>
        <v>0</v>
      </c>
      <c r="V402" s="46" t="s">
        <v>62</v>
      </c>
      <c r="W402" s="194">
        <f>VLOOKUP(V402,'DATOS DE SOPORTE'!$S$5:$T$10,2,FALSE)</f>
        <v>1</v>
      </c>
      <c r="X402" s="201">
        <f>(W402-W$1132)/(W$1133-W$1132)</f>
        <v>0</v>
      </c>
      <c r="Y402" s="46" t="s">
        <v>188</v>
      </c>
      <c r="Z402" s="194">
        <f t="shared" si="355"/>
        <v>1</v>
      </c>
      <c r="AA402" s="201">
        <f>(Z402-Z$1132)/(Z$1133-Z$1132)</f>
        <v>0</v>
      </c>
      <c r="AB402" s="46" t="s">
        <v>136</v>
      </c>
      <c r="AC402" s="194">
        <f t="shared" si="356"/>
        <v>2</v>
      </c>
      <c r="AD402" s="201">
        <f>(AC402-AC$1132)/(AC$1133-AC$1132)</f>
        <v>1</v>
      </c>
      <c r="AE402" s="46" t="s">
        <v>188</v>
      </c>
      <c r="AF402" s="194">
        <f t="shared" si="357"/>
        <v>1</v>
      </c>
      <c r="AG402" s="201">
        <f>(AF402-AF$1132)/(AF$1133-AF$1132)</f>
        <v>0</v>
      </c>
      <c r="AH402" s="24" t="s">
        <v>67</v>
      </c>
      <c r="AI402" s="194">
        <f>VLOOKUP(AH402,'DATOS DE SOPORTE'!$V$5:$W$8,2,FALSE)</f>
        <v>1</v>
      </c>
      <c r="AJ402" s="201">
        <f>(AI402-AI$1132)/(AI$1133-AI$1132)</f>
        <v>0</v>
      </c>
      <c r="AK402" s="58" t="str">
        <f t="shared" si="349"/>
        <v>Muy malo</v>
      </c>
      <c r="AL402" s="196">
        <f>IFERROR(SQRT(($E402-$E$1136)^2+($C402-$C$1136)^2),0)</f>
        <v>0.17791312633800868</v>
      </c>
      <c r="AM402" s="197" t="str">
        <f>IF(AL402&lt;=SMALL($AL$3:$AL$1130,1),"MAS PARECIDO","NO")</f>
        <v>NO</v>
      </c>
      <c r="AN402" s="197" t="str">
        <f>IF(AL402&lt;=SMALL($AL$3:$AL$1130,5),"SIMILAR","NO")</f>
        <v>NO</v>
      </c>
      <c r="AO402" s="197" t="str">
        <f t="shared" si="358"/>
        <v>N/A</v>
      </c>
      <c r="AP402" s="197">
        <f t="shared" si="359"/>
        <v>0</v>
      </c>
      <c r="AQ402" s="198">
        <f t="shared" si="360"/>
        <v>0</v>
      </c>
      <c r="AR402" s="196">
        <f>IFERROR(SQRT(($E402-$E$1136)^2+($H402-$H$1136)^2),0)</f>
        <v>0.33345481848569802</v>
      </c>
      <c r="AS402" s="197" t="str">
        <f>IF(AR402&lt;=SMALL(AR$3:AR$1130,1),"MAS PARECIDO","NO")</f>
        <v>NO</v>
      </c>
      <c r="AT402" s="197" t="str">
        <f>IF(AR402&lt;=SMALL(AR$3:AR$1130,5),"SIMILAR","NO")</f>
        <v>NO</v>
      </c>
      <c r="AU402" s="197" t="str">
        <f t="shared" si="361"/>
        <v>N/A</v>
      </c>
      <c r="AV402" s="197">
        <f t="shared" si="362"/>
        <v>0</v>
      </c>
      <c r="AW402" s="198">
        <f t="shared" si="363"/>
        <v>0</v>
      </c>
      <c r="AX402" s="199">
        <f>IFERROR(SQRT(($E402-$E$1136)^2+($K402-$K$1136)^2),0)</f>
        <v>9.0002700081002439E-3</v>
      </c>
      <c r="AY402" s="197" t="str">
        <f>IF(AX402&lt;=SMALL(AX$3:AX$1130,1),"MAS PARECIDO","NO")</f>
        <v>NO</v>
      </c>
      <c r="AZ402" s="197" t="str">
        <f>IF(AX402&lt;=SMALL(AX$3:AX$1130,5),"SIMILAR","NO")</f>
        <v>NO</v>
      </c>
      <c r="BA402" s="197" t="str">
        <f t="shared" si="364"/>
        <v>N/A</v>
      </c>
      <c r="BB402" s="197">
        <f t="shared" si="365"/>
        <v>0</v>
      </c>
      <c r="BC402" s="198">
        <f t="shared" si="366"/>
        <v>0</v>
      </c>
      <c r="BD402" s="196">
        <f>IFERROR(SQRT(($E402-$E$1136)^2+($O402-$O$1136)^2),0)</f>
        <v>9.0002700081002439E-3</v>
      </c>
      <c r="BE402" s="197" t="str">
        <f>IF(BD402&lt;=SMALL(BD$3:BD$1130,1),"MAS PARECIDO","NO")</f>
        <v>NO</v>
      </c>
      <c r="BF402" s="197" t="str">
        <f>IF(BD402&lt;=SMALL(BD$3:BD$1130,5),"SIMILAR","NO")</f>
        <v>NO</v>
      </c>
      <c r="BG402" s="197" t="str">
        <f t="shared" si="367"/>
        <v>N/A</v>
      </c>
      <c r="BH402" s="197">
        <f t="shared" si="368"/>
        <v>0</v>
      </c>
      <c r="BI402" s="198">
        <f t="shared" si="369"/>
        <v>0</v>
      </c>
      <c r="BJ402" s="199">
        <f>IFERROR(SQRT(($E402-$E$1136)^2+($R402-$R$1136)^2),0)</f>
        <v>9.0002700081002439E-3</v>
      </c>
      <c r="BK402" s="197" t="str">
        <f>IF(BJ402&lt;=SMALL(BJ$3:BJ$1130,1),"MAS PARECIDO","NO")</f>
        <v>NO</v>
      </c>
      <c r="BL402" s="197" t="str">
        <f>IF(BJ402&lt;=SMALL(BJ$3:BJ$1130,5),"SIMILAR","NO")</f>
        <v>NO</v>
      </c>
      <c r="BM402" s="197" t="str">
        <f t="shared" si="370"/>
        <v>N/A</v>
      </c>
      <c r="BN402" s="197">
        <f t="shared" si="371"/>
        <v>0</v>
      </c>
      <c r="BO402" s="198">
        <f t="shared" si="372"/>
        <v>0</v>
      </c>
      <c r="BP402" s="199">
        <f>IFERROR(SQRT(($E402-$E$1136)^2+($U402-$U$1136)^2),0)</f>
        <v>9.0002700081002439E-3</v>
      </c>
      <c r="BQ402" s="197" t="str">
        <f>IF(BP402&lt;=SMALL(BP$3:BP$1130,1),"MAS PARECIDO","NO")</f>
        <v>NO</v>
      </c>
      <c r="BR402" s="197" t="str">
        <f>IF(BP402&lt;=SMALL(BP$3:BP$1130,5),"SIMILAR","NO")</f>
        <v>NO</v>
      </c>
      <c r="BS402" s="197" t="str">
        <f t="shared" si="373"/>
        <v>N/A</v>
      </c>
      <c r="BT402" s="197">
        <f t="shared" si="374"/>
        <v>0</v>
      </c>
      <c r="BU402" s="198">
        <f t="shared" si="375"/>
        <v>0</v>
      </c>
      <c r="BV402" s="199">
        <f>IFERROR(SQRT(($E402-$E$1136)^2+($X402-$X$1136)^2),0)</f>
        <v>9.0002700081002439E-3</v>
      </c>
      <c r="BW402" s="197" t="str">
        <f>IF(BV402&lt;=SMALL(BV$3:BV$1130,1),"MAS PARECIDO","NO")</f>
        <v>NO</v>
      </c>
      <c r="BX402" s="197" t="str">
        <f>IF(BV402&lt;=SMALL(BV$3:BV$1130,5),"SIMILAR","NO")</f>
        <v>NO</v>
      </c>
      <c r="BY402" s="197" t="str">
        <f t="shared" si="376"/>
        <v>N/A</v>
      </c>
      <c r="BZ402" s="197">
        <f t="shared" si="377"/>
        <v>0</v>
      </c>
      <c r="CA402" s="198">
        <f t="shared" si="378"/>
        <v>0</v>
      </c>
      <c r="CB402" s="199">
        <f>IFERROR(SQRT(($E402-$E$1136)^2+($AA402-$AA$1136)^2),0)</f>
        <v>9.0002700081002439E-3</v>
      </c>
      <c r="CC402" s="197" t="str">
        <f>IF(CB402&lt;=SMALL(CB$3:CB$1130,1),"MAS PARECIDO","NO")</f>
        <v>NO</v>
      </c>
      <c r="CD402" s="197" t="str">
        <f>IF(CB402&lt;=SMALL(CB$3:CB$1130,5),"SIMILAR","NO")</f>
        <v>NO</v>
      </c>
      <c r="CE402" s="197" t="str">
        <f t="shared" si="379"/>
        <v>N/A</v>
      </c>
      <c r="CF402" s="197">
        <f t="shared" si="380"/>
        <v>0</v>
      </c>
      <c r="CG402" s="198">
        <f t="shared" si="381"/>
        <v>0</v>
      </c>
      <c r="CH402" s="199">
        <f>IFERROR(SQRT(($E402-$E$1136)^2+($AD402-$AD$1136)^2),0)</f>
        <v>9.0002700081002439E-3</v>
      </c>
      <c r="CI402" s="197" t="str">
        <f>IF(CH402&lt;=SMALL(CH$3:CH$1130,1),"MAS PARECIDO","NO")</f>
        <v>NO</v>
      </c>
      <c r="CJ402" s="197" t="str">
        <f>IF(CH402&lt;=SMALL(CH$3:CH$1130,5),"SIMILAR","NO")</f>
        <v>NO</v>
      </c>
      <c r="CK402" s="197" t="str">
        <f t="shared" si="382"/>
        <v>N/A</v>
      </c>
      <c r="CL402" s="197">
        <f t="shared" si="383"/>
        <v>0</v>
      </c>
      <c r="CM402" s="198">
        <f t="shared" si="384"/>
        <v>0</v>
      </c>
      <c r="CN402" s="199">
        <f>IFERROR(SQRT(($E402-$E$1136)^2+($AG402-$AG$1136)^2),0)</f>
        <v>1.0000405016099192</v>
      </c>
      <c r="CO402" s="197" t="str">
        <f>IF(CN402&lt;=SMALL(CN$3:CN$1130,1),"MAS PARECIDO","NO")</f>
        <v>NO</v>
      </c>
      <c r="CP402" s="197" t="str">
        <f>IF(CN402&lt;=SMALL(CN$3:CN$1130,5),"SIMILAR","NO")</f>
        <v>NO</v>
      </c>
      <c r="CQ402" s="197" t="str">
        <f t="shared" si="385"/>
        <v>N/A</v>
      </c>
      <c r="CR402" s="197">
        <f t="shared" si="386"/>
        <v>0</v>
      </c>
      <c r="CS402" s="198">
        <f t="shared" si="387"/>
        <v>0</v>
      </c>
      <c r="CT402" s="199">
        <f>IFERROR(SQRT(($E402-$E$1136)^2+($AJ402-$AJ$1136)^2),0)</f>
        <v>9.0002700081002439E-3</v>
      </c>
      <c r="CU402" s="197" t="str">
        <f>IF(CT402&lt;=SMALL(CT$3:CT$1130,1),"MAS PARECIDO","NO")</f>
        <v>NO</v>
      </c>
      <c r="CV402" s="197" t="str">
        <f>IF(CT402&lt;=SMALL(CT$3:CT$1130,5),"SIMILAR","NO")</f>
        <v>NO</v>
      </c>
      <c r="CW402" s="197" t="str">
        <f t="shared" si="388"/>
        <v>N/A</v>
      </c>
      <c r="CX402" s="197">
        <f t="shared" si="389"/>
        <v>0</v>
      </c>
      <c r="CY402" s="198">
        <f t="shared" si="390"/>
        <v>0</v>
      </c>
      <c r="CZ402" s="2" t="s">
        <v>2034</v>
      </c>
      <c r="DA402" s="2" t="s">
        <v>2035</v>
      </c>
      <c r="DB402" s="2">
        <v>9</v>
      </c>
      <c r="DC402" s="2" t="s">
        <v>319</v>
      </c>
    </row>
    <row r="403" spans="1:107">
      <c r="A403" s="24" t="s">
        <v>654</v>
      </c>
      <c r="B403" s="46">
        <v>113450</v>
      </c>
      <c r="C403" s="190">
        <f>(B403-$B$1132)/($B$1133-$B$1132)</f>
        <v>0.12734784546093059</v>
      </c>
      <c r="D403" s="46">
        <v>25000</v>
      </c>
      <c r="E403" s="190">
        <f>(D403-$D$1132)/($D$1133-$D$1132)</f>
        <v>4.9971499144974348E-2</v>
      </c>
      <c r="F403" s="46" t="s">
        <v>187</v>
      </c>
      <c r="G403" s="192">
        <f>VLOOKUP(F403,'DATOS DE SOPORTE'!$Y$5:$Z$8,2,FALSE)</f>
        <v>4</v>
      </c>
      <c r="H403" s="190">
        <f>(G403-$G$1132)/($G$1133-$G$1132)</f>
        <v>1</v>
      </c>
      <c r="I403" s="50">
        <v>3</v>
      </c>
      <c r="J403" s="200">
        <f t="shared" si="350"/>
        <v>3</v>
      </c>
      <c r="K403" s="190">
        <f>(J403-$J$1132)/($J$1133-$J$1132)</f>
        <v>0.6</v>
      </c>
      <c r="L403" s="193" t="str">
        <f t="shared" si="351"/>
        <v>SI</v>
      </c>
      <c r="M403" s="46" t="s">
        <v>56</v>
      </c>
      <c r="N403" s="192">
        <f t="shared" si="352"/>
        <v>1</v>
      </c>
      <c r="O403" s="190">
        <f>(N403-N$1132)/(N$1133-N$1132)</f>
        <v>0</v>
      </c>
      <c r="P403" s="46" t="s">
        <v>58</v>
      </c>
      <c r="Q403" s="192">
        <f t="shared" si="353"/>
        <v>3</v>
      </c>
      <c r="R403" s="190">
        <f>(Q403-Q$1132)/(Q$1133-Q$1132)</f>
        <v>1</v>
      </c>
      <c r="S403" s="46" t="s">
        <v>60</v>
      </c>
      <c r="T403" s="192">
        <f t="shared" si="354"/>
        <v>2</v>
      </c>
      <c r="U403" s="190">
        <f>(T403-T$1132)/(T$1133-T$1132)</f>
        <v>1</v>
      </c>
      <c r="V403" s="46" t="s">
        <v>62</v>
      </c>
      <c r="W403" s="194">
        <f>VLOOKUP(V403,'DATOS DE SOPORTE'!$S$5:$T$10,2,FALSE)</f>
        <v>1</v>
      </c>
      <c r="X403" s="201">
        <f>(W403-W$1132)/(W$1133-W$1132)</f>
        <v>0</v>
      </c>
      <c r="Y403" s="46" t="s">
        <v>188</v>
      </c>
      <c r="Z403" s="194">
        <f t="shared" si="355"/>
        <v>1</v>
      </c>
      <c r="AA403" s="201">
        <f>(Z403-Z$1132)/(Z$1133-Z$1132)</f>
        <v>0</v>
      </c>
      <c r="AB403" s="46" t="s">
        <v>136</v>
      </c>
      <c r="AC403" s="194">
        <f t="shared" si="356"/>
        <v>2</v>
      </c>
      <c r="AD403" s="201">
        <f>(AC403-AC$1132)/(AC$1133-AC$1132)</f>
        <v>1</v>
      </c>
      <c r="AE403" s="46" t="s">
        <v>188</v>
      </c>
      <c r="AF403" s="194">
        <f t="shared" si="357"/>
        <v>1</v>
      </c>
      <c r="AG403" s="201">
        <f>(AF403-AF$1132)/(AF$1133-AF$1132)</f>
        <v>0</v>
      </c>
      <c r="AH403" s="24" t="s">
        <v>67</v>
      </c>
      <c r="AI403" s="194">
        <f>VLOOKUP(AH403,'DATOS DE SOPORTE'!$V$5:$W$8,2,FALSE)</f>
        <v>1</v>
      </c>
      <c r="AJ403" s="201">
        <f>(AI403-AI$1132)/(AI$1133-AI$1132)</f>
        <v>0</v>
      </c>
      <c r="AK403" s="58" t="str">
        <f t="shared" si="349"/>
        <v>Bueno</v>
      </c>
      <c r="AL403" s="196">
        <f>IFERROR(SQRT(($E403-$E$1136)^2+($C403-$C$1136)^2),0)</f>
        <v>9.247495198958687E-2</v>
      </c>
      <c r="AM403" s="197" t="str">
        <f>IF(AL403&lt;=SMALL($AL$3:$AL$1130,1),"MAS PARECIDO","NO")</f>
        <v>NO</v>
      </c>
      <c r="AN403" s="197" t="str">
        <f>IF(AL403&lt;=SMALL($AL$3:$AL$1130,5),"SIMILAR","NO")</f>
        <v>NO</v>
      </c>
      <c r="AO403" s="197" t="str">
        <f t="shared" si="358"/>
        <v>N/A</v>
      </c>
      <c r="AP403" s="197">
        <f t="shared" si="359"/>
        <v>0</v>
      </c>
      <c r="AQ403" s="198">
        <f t="shared" si="360"/>
        <v>0</v>
      </c>
      <c r="AR403" s="196">
        <f>IFERROR(SQRT(($E403-$E$1136)^2+($H403-$H$1136)^2),0)</f>
        <v>0.66853914952768079</v>
      </c>
      <c r="AS403" s="197" t="str">
        <f>IF(AR403&lt;=SMALL(AR$3:AR$1130,1),"MAS PARECIDO","NO")</f>
        <v>NO</v>
      </c>
      <c r="AT403" s="197" t="str">
        <f>IF(AR403&lt;=SMALL(AR$3:AR$1130,5),"SIMILAR","NO")</f>
        <v>NO</v>
      </c>
      <c r="AU403" s="197" t="str">
        <f t="shared" si="361"/>
        <v>N/A</v>
      </c>
      <c r="AV403" s="197">
        <f t="shared" si="362"/>
        <v>0</v>
      </c>
      <c r="AW403" s="198">
        <f t="shared" si="363"/>
        <v>0</v>
      </c>
      <c r="AX403" s="199">
        <f>IFERROR(SQRT(($E403-$E$1136)^2+($K403-$K$1136)^2),0)</f>
        <v>0.40311307347535907</v>
      </c>
      <c r="AY403" s="197" t="str">
        <f>IF(AX403&lt;=SMALL(AX$3:AX$1130,1),"MAS PARECIDO","NO")</f>
        <v>NO</v>
      </c>
      <c r="AZ403" s="197" t="str">
        <f>IF(AX403&lt;=SMALL(AX$3:AX$1130,5),"SIMILAR","NO")</f>
        <v>NO</v>
      </c>
      <c r="BA403" s="197" t="str">
        <f t="shared" si="364"/>
        <v>N/A</v>
      </c>
      <c r="BB403" s="197">
        <f t="shared" si="365"/>
        <v>0</v>
      </c>
      <c r="BC403" s="198">
        <f t="shared" si="366"/>
        <v>0</v>
      </c>
      <c r="BD403" s="196">
        <f>IFERROR(SQRT(($E403-$E$1136)^2+($O403-$O$1136)^2),0)</f>
        <v>1.0012492946348328</v>
      </c>
      <c r="BE403" s="197" t="str">
        <f>IF(BD403&lt;=SMALL(BD$3:BD$1130,1),"MAS PARECIDO","NO")</f>
        <v>NO</v>
      </c>
      <c r="BF403" s="197" t="str">
        <f>IF(BD403&lt;=SMALL(BD$3:BD$1130,5),"SIMILAR","NO")</f>
        <v>NO</v>
      </c>
      <c r="BG403" s="197" t="str">
        <f t="shared" si="367"/>
        <v>N/A</v>
      </c>
      <c r="BH403" s="197">
        <f t="shared" si="368"/>
        <v>0</v>
      </c>
      <c r="BI403" s="198">
        <f t="shared" si="369"/>
        <v>0</v>
      </c>
      <c r="BJ403" s="199">
        <f>IFERROR(SQRT(($E403-$E$1136)^2+($R403-$R$1136)^2),0)</f>
        <v>0.50249393031831757</v>
      </c>
      <c r="BK403" s="197" t="str">
        <f>IF(BJ403&lt;=SMALL(BJ$3:BJ$1130,1),"MAS PARECIDO","NO")</f>
        <v>NO</v>
      </c>
      <c r="BL403" s="197" t="str">
        <f>IF(BJ403&lt;=SMALL(BJ$3:BJ$1130,5),"SIMILAR","NO")</f>
        <v>NO</v>
      </c>
      <c r="BM403" s="197" t="str">
        <f t="shared" si="370"/>
        <v>N/A</v>
      </c>
      <c r="BN403" s="197">
        <f t="shared" si="371"/>
        <v>0</v>
      </c>
      <c r="BO403" s="198">
        <f t="shared" si="372"/>
        <v>0</v>
      </c>
      <c r="BP403" s="199">
        <f>IFERROR(SQRT(($E403-$E$1136)^2+($U403-$U$1136)^2),0)</f>
        <v>1.0012492946348328</v>
      </c>
      <c r="BQ403" s="197" t="str">
        <f>IF(BP403&lt;=SMALL(BP$3:BP$1130,1),"MAS PARECIDO","NO")</f>
        <v>NO</v>
      </c>
      <c r="BR403" s="197" t="str">
        <f>IF(BP403&lt;=SMALL(BP$3:BP$1130,5),"SIMILAR","NO")</f>
        <v>NO</v>
      </c>
      <c r="BS403" s="197" t="str">
        <f t="shared" si="373"/>
        <v>N/A</v>
      </c>
      <c r="BT403" s="197">
        <f t="shared" si="374"/>
        <v>0</v>
      </c>
      <c r="BU403" s="198">
        <f t="shared" si="375"/>
        <v>0</v>
      </c>
      <c r="BV403" s="199">
        <f>IFERROR(SQRT(($E403-$E$1136)^2+($X403-$X$1136)^2),0)</f>
        <v>5.0001500045001347E-2</v>
      </c>
      <c r="BW403" s="197" t="str">
        <f>IF(BV403&lt;=SMALL(BV$3:BV$1130,1),"MAS PARECIDO","NO")</f>
        <v>NO</v>
      </c>
      <c r="BX403" s="197" t="str">
        <f>IF(BV403&lt;=SMALL(BV$3:BV$1130,5),"SIMILAR","NO")</f>
        <v>NO</v>
      </c>
      <c r="BY403" s="197" t="str">
        <f t="shared" si="376"/>
        <v>N/A</v>
      </c>
      <c r="BZ403" s="197">
        <f t="shared" si="377"/>
        <v>0</v>
      </c>
      <c r="CA403" s="198">
        <f t="shared" si="378"/>
        <v>0</v>
      </c>
      <c r="CB403" s="199">
        <f>IFERROR(SQRT(($E403-$E$1136)^2+($AA403-$AA$1136)^2),0)</f>
        <v>5.0001500045001347E-2</v>
      </c>
      <c r="CC403" s="197" t="str">
        <f>IF(CB403&lt;=SMALL(CB$3:CB$1130,1),"MAS PARECIDO","NO")</f>
        <v>NO</v>
      </c>
      <c r="CD403" s="197" t="str">
        <f>IF(CB403&lt;=SMALL(CB$3:CB$1130,5),"SIMILAR","NO")</f>
        <v>NO</v>
      </c>
      <c r="CE403" s="197" t="str">
        <f t="shared" si="379"/>
        <v>N/A</v>
      </c>
      <c r="CF403" s="197">
        <f t="shared" si="380"/>
        <v>0</v>
      </c>
      <c r="CG403" s="198">
        <f t="shared" si="381"/>
        <v>0</v>
      </c>
      <c r="CH403" s="199">
        <f>IFERROR(SQRT(($E403-$E$1136)^2+($AD403-$AD$1136)^2),0)</f>
        <v>5.0001500045001347E-2</v>
      </c>
      <c r="CI403" s="197" t="str">
        <f>IF(CH403&lt;=SMALL(CH$3:CH$1130,1),"MAS PARECIDO","NO")</f>
        <v>NO</v>
      </c>
      <c r="CJ403" s="197" t="str">
        <f>IF(CH403&lt;=SMALL(CH$3:CH$1130,5),"SIMILAR","NO")</f>
        <v>NO</v>
      </c>
      <c r="CK403" s="197" t="str">
        <f t="shared" si="382"/>
        <v>N/A</v>
      </c>
      <c r="CL403" s="197">
        <f t="shared" si="383"/>
        <v>0</v>
      </c>
      <c r="CM403" s="198">
        <f t="shared" si="384"/>
        <v>0</v>
      </c>
      <c r="CN403" s="199">
        <f>IFERROR(SQRT(($E403-$E$1136)^2+($AG403-$AG$1136)^2),0)</f>
        <v>1.0012492946348328</v>
      </c>
      <c r="CO403" s="197" t="str">
        <f>IF(CN403&lt;=SMALL(CN$3:CN$1130,1),"MAS PARECIDO","NO")</f>
        <v>NO</v>
      </c>
      <c r="CP403" s="197" t="str">
        <f>IF(CN403&lt;=SMALL(CN$3:CN$1130,5),"SIMILAR","NO")</f>
        <v>NO</v>
      </c>
      <c r="CQ403" s="197" t="str">
        <f t="shared" si="385"/>
        <v>N/A</v>
      </c>
      <c r="CR403" s="197">
        <f t="shared" si="386"/>
        <v>0</v>
      </c>
      <c r="CS403" s="198">
        <f t="shared" si="387"/>
        <v>0</v>
      </c>
      <c r="CT403" s="199">
        <f>IFERROR(SQRT(($E403-$E$1136)^2+($AJ403-$AJ$1136)^2),0)</f>
        <v>5.0001500045001347E-2</v>
      </c>
      <c r="CU403" s="197" t="str">
        <f>IF(CT403&lt;=SMALL(CT$3:CT$1130,1),"MAS PARECIDO","NO")</f>
        <v>NO</v>
      </c>
      <c r="CV403" s="197" t="str">
        <f>IF(CT403&lt;=SMALL(CT$3:CT$1130,5),"SIMILAR","NO")</f>
        <v>NO</v>
      </c>
      <c r="CW403" s="197" t="str">
        <f t="shared" si="388"/>
        <v>N/A</v>
      </c>
      <c r="CX403" s="197">
        <f t="shared" si="389"/>
        <v>0</v>
      </c>
      <c r="CY403" s="198">
        <f t="shared" si="390"/>
        <v>0</v>
      </c>
      <c r="CZ403" s="2" t="s">
        <v>2036</v>
      </c>
      <c r="DA403" s="2" t="s">
        <v>2037</v>
      </c>
      <c r="DB403" s="2">
        <v>0</v>
      </c>
      <c r="DC403" s="2" t="s">
        <v>189</v>
      </c>
    </row>
    <row r="404" spans="1:107">
      <c r="A404" s="24" t="s">
        <v>655</v>
      </c>
      <c r="B404" s="46">
        <v>54740</v>
      </c>
      <c r="C404" s="190">
        <f>(B404-$B$1132)/($B$1133-$B$1132)</f>
        <v>5.8720951089503676E-2</v>
      </c>
      <c r="D404" s="46">
        <v>25000</v>
      </c>
      <c r="E404" s="190">
        <f>(D404-$D$1132)/($D$1133-$D$1132)</f>
        <v>4.9971499144974348E-2</v>
      </c>
      <c r="F404" s="46" t="s">
        <v>191</v>
      </c>
      <c r="G404" s="192">
        <f>VLOOKUP(F404,'DATOS DE SOPORTE'!$Y$5:$Z$8,2,FALSE)</f>
        <v>1</v>
      </c>
      <c r="H404" s="190">
        <f>(G404-$G$1132)/($G$1133-$G$1132)</f>
        <v>0</v>
      </c>
      <c r="I404" s="50">
        <v>0</v>
      </c>
      <c r="J404" s="200">
        <f t="shared" si="350"/>
        <v>0</v>
      </c>
      <c r="K404" s="190">
        <f>(J404-$J$1132)/($J$1133-$J$1132)</f>
        <v>0</v>
      </c>
      <c r="L404" s="193" t="str">
        <f t="shared" si="351"/>
        <v>NO</v>
      </c>
      <c r="M404" s="46" t="s">
        <v>192</v>
      </c>
      <c r="N404" s="192">
        <f t="shared" si="352"/>
        <v>2</v>
      </c>
      <c r="O404" s="190">
        <f>(N404-N$1132)/(N$1133-N$1132)</f>
        <v>1</v>
      </c>
      <c r="P404" s="46" t="s">
        <v>193</v>
      </c>
      <c r="Q404" s="192">
        <f t="shared" si="353"/>
        <v>2</v>
      </c>
      <c r="R404" s="190">
        <f>(Q404-Q$1132)/(Q$1133-Q$1132)</f>
        <v>0.5</v>
      </c>
      <c r="S404" s="46" t="s">
        <v>194</v>
      </c>
      <c r="T404" s="192">
        <f t="shared" si="354"/>
        <v>1</v>
      </c>
      <c r="U404" s="190">
        <f>(T404-T$1132)/(T$1133-T$1132)</f>
        <v>0</v>
      </c>
      <c r="V404" s="46" t="s">
        <v>212</v>
      </c>
      <c r="W404" s="194">
        <f>VLOOKUP(V404,'DATOS DE SOPORTE'!$S$5:$T$10,2,FALSE)</f>
        <v>3</v>
      </c>
      <c r="X404" s="201">
        <f>(W404-W$1132)/(W$1133-W$1132)</f>
        <v>0.4</v>
      </c>
      <c r="Y404" s="46" t="s">
        <v>188</v>
      </c>
      <c r="Z404" s="194">
        <f t="shared" si="355"/>
        <v>1</v>
      </c>
      <c r="AA404" s="201">
        <f>(Z404-Z$1132)/(Z$1133-Z$1132)</f>
        <v>0</v>
      </c>
      <c r="AB404" s="46" t="s">
        <v>188</v>
      </c>
      <c r="AC404" s="194">
        <f t="shared" si="356"/>
        <v>1</v>
      </c>
      <c r="AD404" s="201">
        <f>(AC404-AC$1132)/(AC$1133-AC$1132)</f>
        <v>0</v>
      </c>
      <c r="AE404" s="46" t="s">
        <v>136</v>
      </c>
      <c r="AF404" s="194">
        <f t="shared" si="357"/>
        <v>2</v>
      </c>
      <c r="AG404" s="201">
        <f>(AF404-AF$1132)/(AF$1133-AF$1132)</f>
        <v>1</v>
      </c>
      <c r="AH404" s="24" t="s">
        <v>67</v>
      </c>
      <c r="AI404" s="194">
        <f>VLOOKUP(AH404,'DATOS DE SOPORTE'!$V$5:$W$8,2,FALSE)</f>
        <v>1</v>
      </c>
      <c r="AJ404" s="201">
        <f>(AI404-AI$1132)/(AI$1133-AI$1132)</f>
        <v>0</v>
      </c>
      <c r="AK404" s="58" t="str">
        <f t="shared" si="349"/>
        <v>Muy malo</v>
      </c>
      <c r="AL404" s="196">
        <f>IFERROR(SQRT(($E404-$E$1136)^2+($C404-$C$1136)^2),0)</f>
        <v>0.15472039531627593</v>
      </c>
      <c r="AM404" s="197" t="str">
        <f>IF(AL404&lt;=SMALL($AL$3:$AL$1130,1),"MAS PARECIDO","NO")</f>
        <v>NO</v>
      </c>
      <c r="AN404" s="197" t="str">
        <f>IF(AL404&lt;=SMALL($AL$3:$AL$1130,5),"SIMILAR","NO")</f>
        <v>NO</v>
      </c>
      <c r="AO404" s="197" t="str">
        <f t="shared" si="358"/>
        <v>N/A</v>
      </c>
      <c r="AP404" s="197">
        <f t="shared" si="359"/>
        <v>0</v>
      </c>
      <c r="AQ404" s="198">
        <f t="shared" si="360"/>
        <v>0</v>
      </c>
      <c r="AR404" s="196">
        <f>IFERROR(SQRT(($E404-$E$1136)^2+($H404-$H$1136)^2),0)</f>
        <v>0.33706269612323075</v>
      </c>
      <c r="AS404" s="197" t="str">
        <f>IF(AR404&lt;=SMALL(AR$3:AR$1130,1),"MAS PARECIDO","NO")</f>
        <v>NO</v>
      </c>
      <c r="AT404" s="197" t="str">
        <f>IF(AR404&lt;=SMALL(AR$3:AR$1130,5),"SIMILAR","NO")</f>
        <v>NO</v>
      </c>
      <c r="AU404" s="197" t="str">
        <f t="shared" si="361"/>
        <v>N/A</v>
      </c>
      <c r="AV404" s="197">
        <f t="shared" si="362"/>
        <v>0</v>
      </c>
      <c r="AW404" s="198">
        <f t="shared" si="363"/>
        <v>0</v>
      </c>
      <c r="AX404" s="199">
        <f>IFERROR(SQRT(($E404-$E$1136)^2+($K404-$K$1136)^2),0)</f>
        <v>0.20615564510037138</v>
      </c>
      <c r="AY404" s="197" t="str">
        <f>IF(AX404&lt;=SMALL(AX$3:AX$1130,1),"MAS PARECIDO","NO")</f>
        <v>NO</v>
      </c>
      <c r="AZ404" s="197" t="str">
        <f>IF(AX404&lt;=SMALL(AX$3:AX$1130,5),"SIMILAR","NO")</f>
        <v>NO</v>
      </c>
      <c r="BA404" s="197" t="str">
        <f t="shared" si="364"/>
        <v>N/A</v>
      </c>
      <c r="BB404" s="197">
        <f t="shared" si="365"/>
        <v>0</v>
      </c>
      <c r="BC404" s="198">
        <f t="shared" si="366"/>
        <v>0</v>
      </c>
      <c r="BD404" s="196">
        <f>IFERROR(SQRT(($E404-$E$1136)^2+($O404-$O$1136)^2),0)</f>
        <v>5.0001500045001347E-2</v>
      </c>
      <c r="BE404" s="197" t="str">
        <f>IF(BD404&lt;=SMALL(BD$3:BD$1130,1),"MAS PARECIDO","NO")</f>
        <v>NO</v>
      </c>
      <c r="BF404" s="197" t="str">
        <f>IF(BD404&lt;=SMALL(BD$3:BD$1130,5),"SIMILAR","NO")</f>
        <v>NO</v>
      </c>
      <c r="BG404" s="197" t="str">
        <f t="shared" si="367"/>
        <v>N/A</v>
      </c>
      <c r="BH404" s="197">
        <f t="shared" si="368"/>
        <v>0</v>
      </c>
      <c r="BI404" s="198">
        <f t="shared" si="369"/>
        <v>0</v>
      </c>
      <c r="BJ404" s="199">
        <f>IFERROR(SQRT(($E404-$E$1136)^2+($R404-$R$1136)^2),0)</f>
        <v>5.0001500045001347E-2</v>
      </c>
      <c r="BK404" s="197" t="str">
        <f>IF(BJ404&lt;=SMALL(BJ$3:BJ$1130,1),"MAS PARECIDO","NO")</f>
        <v>NO</v>
      </c>
      <c r="BL404" s="197" t="str">
        <f>IF(BJ404&lt;=SMALL(BJ$3:BJ$1130,5),"SIMILAR","NO")</f>
        <v>NO</v>
      </c>
      <c r="BM404" s="197" t="str">
        <f t="shared" si="370"/>
        <v>N/A</v>
      </c>
      <c r="BN404" s="197">
        <f t="shared" si="371"/>
        <v>0</v>
      </c>
      <c r="BO404" s="198">
        <f t="shared" si="372"/>
        <v>0</v>
      </c>
      <c r="BP404" s="199">
        <f>IFERROR(SQRT(($E404-$E$1136)^2+($U404-$U$1136)^2),0)</f>
        <v>5.0001500045001347E-2</v>
      </c>
      <c r="BQ404" s="197" t="str">
        <f>IF(BP404&lt;=SMALL(BP$3:BP$1130,1),"MAS PARECIDO","NO")</f>
        <v>NO</v>
      </c>
      <c r="BR404" s="197" t="str">
        <f>IF(BP404&lt;=SMALL(BP$3:BP$1130,5),"SIMILAR","NO")</f>
        <v>NO</v>
      </c>
      <c r="BS404" s="197" t="str">
        <f t="shared" si="373"/>
        <v>N/A</v>
      </c>
      <c r="BT404" s="197">
        <f t="shared" si="374"/>
        <v>0</v>
      </c>
      <c r="BU404" s="198">
        <f t="shared" si="375"/>
        <v>0</v>
      </c>
      <c r="BV404" s="199">
        <f>IFERROR(SQRT(($E404-$E$1136)^2+($X404-$X$1136)^2),0)</f>
        <v>0.40311307347535913</v>
      </c>
      <c r="BW404" s="197" t="str">
        <f>IF(BV404&lt;=SMALL(BV$3:BV$1130,1),"MAS PARECIDO","NO")</f>
        <v>NO</v>
      </c>
      <c r="BX404" s="197" t="str">
        <f>IF(BV404&lt;=SMALL(BV$3:BV$1130,5),"SIMILAR","NO")</f>
        <v>NO</v>
      </c>
      <c r="BY404" s="197" t="str">
        <f t="shared" si="376"/>
        <v>N/A</v>
      </c>
      <c r="BZ404" s="197">
        <f t="shared" si="377"/>
        <v>0</v>
      </c>
      <c r="CA404" s="198">
        <f t="shared" si="378"/>
        <v>0</v>
      </c>
      <c r="CB404" s="199">
        <f>IFERROR(SQRT(($E404-$E$1136)^2+($AA404-$AA$1136)^2),0)</f>
        <v>5.0001500045001347E-2</v>
      </c>
      <c r="CC404" s="197" t="str">
        <f>IF(CB404&lt;=SMALL(CB$3:CB$1130,1),"MAS PARECIDO","NO")</f>
        <v>NO</v>
      </c>
      <c r="CD404" s="197" t="str">
        <f>IF(CB404&lt;=SMALL(CB$3:CB$1130,5),"SIMILAR","NO")</f>
        <v>NO</v>
      </c>
      <c r="CE404" s="197" t="str">
        <f t="shared" si="379"/>
        <v>N/A</v>
      </c>
      <c r="CF404" s="197">
        <f t="shared" si="380"/>
        <v>0</v>
      </c>
      <c r="CG404" s="198">
        <f t="shared" si="381"/>
        <v>0</v>
      </c>
      <c r="CH404" s="199">
        <f>IFERROR(SQRT(($E404-$E$1136)^2+($AD404-$AD$1136)^2),0)</f>
        <v>1.0012492946348328</v>
      </c>
      <c r="CI404" s="197" t="str">
        <f>IF(CH404&lt;=SMALL(CH$3:CH$1130,1),"MAS PARECIDO","NO")</f>
        <v>NO</v>
      </c>
      <c r="CJ404" s="197" t="str">
        <f>IF(CH404&lt;=SMALL(CH$3:CH$1130,5),"SIMILAR","NO")</f>
        <v>NO</v>
      </c>
      <c r="CK404" s="197" t="str">
        <f t="shared" si="382"/>
        <v>N/A</v>
      </c>
      <c r="CL404" s="197">
        <f t="shared" si="383"/>
        <v>0</v>
      </c>
      <c r="CM404" s="198">
        <f t="shared" si="384"/>
        <v>0</v>
      </c>
      <c r="CN404" s="199">
        <f>IFERROR(SQRT(($E404-$E$1136)^2+($AG404-$AG$1136)^2),0)</f>
        <v>5.0001500045001347E-2</v>
      </c>
      <c r="CO404" s="197" t="str">
        <f>IF(CN404&lt;=SMALL(CN$3:CN$1130,1),"MAS PARECIDO","NO")</f>
        <v>NO</v>
      </c>
      <c r="CP404" s="197" t="str">
        <f>IF(CN404&lt;=SMALL(CN$3:CN$1130,5),"SIMILAR","NO")</f>
        <v>NO</v>
      </c>
      <c r="CQ404" s="197" t="str">
        <f t="shared" si="385"/>
        <v>N/A</v>
      </c>
      <c r="CR404" s="197">
        <f t="shared" si="386"/>
        <v>0</v>
      </c>
      <c r="CS404" s="198">
        <f t="shared" si="387"/>
        <v>0</v>
      </c>
      <c r="CT404" s="199">
        <f>IFERROR(SQRT(($E404-$E$1136)^2+($AJ404-$AJ$1136)^2),0)</f>
        <v>5.0001500045001347E-2</v>
      </c>
      <c r="CU404" s="197" t="str">
        <f>IF(CT404&lt;=SMALL(CT$3:CT$1130,1),"MAS PARECIDO","NO")</f>
        <v>NO</v>
      </c>
      <c r="CV404" s="197" t="str">
        <f>IF(CT404&lt;=SMALL(CT$3:CT$1130,5),"SIMILAR","NO")</f>
        <v>NO</v>
      </c>
      <c r="CW404" s="197" t="str">
        <f t="shared" si="388"/>
        <v>N/A</v>
      </c>
      <c r="CX404" s="197">
        <f t="shared" si="389"/>
        <v>0</v>
      </c>
      <c r="CY404" s="198">
        <f t="shared" si="390"/>
        <v>0</v>
      </c>
      <c r="CZ404" s="2" t="s">
        <v>2038</v>
      </c>
      <c r="DA404" s="2" t="s">
        <v>2039</v>
      </c>
      <c r="DB404" s="2">
        <v>6</v>
      </c>
      <c r="DC404" s="2" t="s">
        <v>319</v>
      </c>
    </row>
    <row r="405" spans="1:107">
      <c r="A405" s="24" t="s">
        <v>656</v>
      </c>
      <c r="B405" s="46">
        <v>46963</v>
      </c>
      <c r="C405" s="190">
        <f>(B405-$B$1132)/($B$1133-$B$1132)</f>
        <v>4.9630313080193722E-2</v>
      </c>
      <c r="D405" s="46">
        <v>4000</v>
      </c>
      <c r="E405" s="190">
        <f>(D405-$D$1132)/($D$1133-$D$1132)</f>
        <v>7.9702391071732152E-3</v>
      </c>
      <c r="F405" s="46" t="s">
        <v>53</v>
      </c>
      <c r="G405" s="192">
        <f>VLOOKUP(F405,'DATOS DE SOPORTE'!$Y$5:$Z$8,2,FALSE)</f>
        <v>2</v>
      </c>
      <c r="H405" s="190">
        <f>(G405-$G$1132)/($G$1133-$G$1132)</f>
        <v>0.33333333333333331</v>
      </c>
      <c r="I405" s="50">
        <v>1</v>
      </c>
      <c r="J405" s="200">
        <f t="shared" si="350"/>
        <v>1</v>
      </c>
      <c r="K405" s="190">
        <f>(J405-$J$1132)/($J$1133-$J$1132)</f>
        <v>0.2</v>
      </c>
      <c r="L405" s="193" t="str">
        <f t="shared" si="351"/>
        <v>SI</v>
      </c>
      <c r="M405" s="46" t="s">
        <v>192</v>
      </c>
      <c r="N405" s="192">
        <f t="shared" si="352"/>
        <v>2</v>
      </c>
      <c r="O405" s="190">
        <f>(N405-N$1132)/(N$1133-N$1132)</f>
        <v>1</v>
      </c>
      <c r="P405" s="46" t="s">
        <v>193</v>
      </c>
      <c r="Q405" s="192">
        <f t="shared" si="353"/>
        <v>2</v>
      </c>
      <c r="R405" s="190">
        <f>(Q405-Q$1132)/(Q$1133-Q$1132)</f>
        <v>0.5</v>
      </c>
      <c r="S405" s="46" t="s">
        <v>194</v>
      </c>
      <c r="T405" s="192">
        <f t="shared" si="354"/>
        <v>1</v>
      </c>
      <c r="U405" s="190">
        <f>(T405-T$1132)/(T$1133-T$1132)</f>
        <v>0</v>
      </c>
      <c r="V405" s="46" t="s">
        <v>212</v>
      </c>
      <c r="W405" s="194">
        <f>VLOOKUP(V405,'DATOS DE SOPORTE'!$S$5:$T$10,2,FALSE)</f>
        <v>3</v>
      </c>
      <c r="X405" s="201">
        <f>(W405-W$1132)/(W$1133-W$1132)</f>
        <v>0.4</v>
      </c>
      <c r="Y405" s="46" t="s">
        <v>188</v>
      </c>
      <c r="Z405" s="194">
        <f t="shared" si="355"/>
        <v>1</v>
      </c>
      <c r="AA405" s="201">
        <f>(Z405-Z$1132)/(Z$1133-Z$1132)</f>
        <v>0</v>
      </c>
      <c r="AB405" s="46" t="s">
        <v>188</v>
      </c>
      <c r="AC405" s="194">
        <f t="shared" si="356"/>
        <v>1</v>
      </c>
      <c r="AD405" s="201">
        <f>(AC405-AC$1132)/(AC$1133-AC$1132)</f>
        <v>0</v>
      </c>
      <c r="AE405" s="46" t="s">
        <v>136</v>
      </c>
      <c r="AF405" s="194">
        <f t="shared" si="357"/>
        <v>2</v>
      </c>
      <c r="AG405" s="201">
        <f>(AF405-AF$1132)/(AF$1133-AF$1132)</f>
        <v>1</v>
      </c>
      <c r="AH405" s="24" t="s">
        <v>67</v>
      </c>
      <c r="AI405" s="194">
        <f>VLOOKUP(AH405,'DATOS DE SOPORTE'!$V$5:$W$8,2,FALSE)</f>
        <v>1</v>
      </c>
      <c r="AJ405" s="201">
        <f>(AI405-AI$1132)/(AI$1133-AI$1132)</f>
        <v>0</v>
      </c>
      <c r="AK405" s="58" t="str">
        <f t="shared" si="349"/>
        <v>Malo</v>
      </c>
      <c r="AL405" s="196">
        <f>IFERROR(SQRT(($E405-$E$1136)^2+($C405-$C$1136)^2),0)</f>
        <v>0.15571435891802524</v>
      </c>
      <c r="AM405" s="197" t="str">
        <f>IF(AL405&lt;=SMALL($AL$3:$AL$1130,1),"MAS PARECIDO","NO")</f>
        <v>NO</v>
      </c>
      <c r="AN405" s="197" t="str">
        <f>IF(AL405&lt;=SMALL($AL$3:$AL$1130,5),"SIMILAR","NO")</f>
        <v>NO</v>
      </c>
      <c r="AO405" s="197" t="str">
        <f t="shared" si="358"/>
        <v>N/A</v>
      </c>
      <c r="AP405" s="197">
        <f t="shared" si="359"/>
        <v>0</v>
      </c>
      <c r="AQ405" s="198">
        <f t="shared" si="360"/>
        <v>0</v>
      </c>
      <c r="AR405" s="196">
        <f>IFERROR(SQRT(($E405-$E$1136)^2+($H405-$H$1136)^2),0)</f>
        <v>8.0002400072002166E-3</v>
      </c>
      <c r="AS405" s="197" t="str">
        <f>IF(AR405&lt;=SMALL(AR$3:AR$1130,1),"MAS PARECIDO","NO")</f>
        <v>NO</v>
      </c>
      <c r="AT405" s="197" t="str">
        <f>IF(AR405&lt;=SMALL(AR$3:AR$1130,5),"SIMILAR","NO")</f>
        <v>NO</v>
      </c>
      <c r="AU405" s="197" t="str">
        <f t="shared" si="361"/>
        <v>N/A</v>
      </c>
      <c r="AV405" s="197">
        <f t="shared" si="362"/>
        <v>0</v>
      </c>
      <c r="AW405" s="198">
        <f t="shared" si="363"/>
        <v>0</v>
      </c>
      <c r="AX405" s="199">
        <f>IFERROR(SQRT(($E405-$E$1136)^2+($K405-$K$1136)^2),0)</f>
        <v>8.0002400072002166E-3</v>
      </c>
      <c r="AY405" s="197" t="str">
        <f>IF(AX405&lt;=SMALL(AX$3:AX$1130,1),"MAS PARECIDO","NO")</f>
        <v>NO</v>
      </c>
      <c r="AZ405" s="197" t="str">
        <f>IF(AX405&lt;=SMALL(AX$3:AX$1130,5),"SIMILAR","NO")</f>
        <v>NO</v>
      </c>
      <c r="BA405" s="197" t="str">
        <f t="shared" si="364"/>
        <v>N/A</v>
      </c>
      <c r="BB405" s="197">
        <f t="shared" si="365"/>
        <v>0</v>
      </c>
      <c r="BC405" s="198">
        <f t="shared" si="366"/>
        <v>0</v>
      </c>
      <c r="BD405" s="196">
        <f>IFERROR(SQRT(($E405-$E$1136)^2+($O405-$O$1136)^2),0)</f>
        <v>8.0002400072002166E-3</v>
      </c>
      <c r="BE405" s="197" t="str">
        <f>IF(BD405&lt;=SMALL(BD$3:BD$1130,1),"MAS PARECIDO","NO")</f>
        <v>NO</v>
      </c>
      <c r="BF405" s="197" t="str">
        <f>IF(BD405&lt;=SMALL(BD$3:BD$1130,5),"SIMILAR","NO")</f>
        <v>NO</v>
      </c>
      <c r="BG405" s="197" t="str">
        <f t="shared" si="367"/>
        <v>N/A</v>
      </c>
      <c r="BH405" s="197">
        <f t="shared" si="368"/>
        <v>0</v>
      </c>
      <c r="BI405" s="198">
        <f t="shared" si="369"/>
        <v>0</v>
      </c>
      <c r="BJ405" s="199">
        <f>IFERROR(SQRT(($E405-$E$1136)^2+($R405-$R$1136)^2),0)</f>
        <v>8.0002400072002166E-3</v>
      </c>
      <c r="BK405" s="197" t="str">
        <f>IF(BJ405&lt;=SMALL(BJ$3:BJ$1130,1),"MAS PARECIDO","NO")</f>
        <v>NO</v>
      </c>
      <c r="BL405" s="197" t="str">
        <f>IF(BJ405&lt;=SMALL(BJ$3:BJ$1130,5),"SIMILAR","NO")</f>
        <v>NO</v>
      </c>
      <c r="BM405" s="197" t="str">
        <f t="shared" si="370"/>
        <v>N/A</v>
      </c>
      <c r="BN405" s="197">
        <f t="shared" si="371"/>
        <v>0</v>
      </c>
      <c r="BO405" s="198">
        <f t="shared" si="372"/>
        <v>0</v>
      </c>
      <c r="BP405" s="199">
        <f>IFERROR(SQRT(($E405-$E$1136)^2+($U405-$U$1136)^2),0)</f>
        <v>8.0002400072002166E-3</v>
      </c>
      <c r="BQ405" s="197" t="str">
        <f>IF(BP405&lt;=SMALL(BP$3:BP$1130,1),"MAS PARECIDO","NO")</f>
        <v>NO</v>
      </c>
      <c r="BR405" s="197" t="str">
        <f>IF(BP405&lt;=SMALL(BP$3:BP$1130,5),"SIMILAR","NO")</f>
        <v>NO</v>
      </c>
      <c r="BS405" s="197" t="str">
        <f t="shared" si="373"/>
        <v>N/A</v>
      </c>
      <c r="BT405" s="197">
        <f t="shared" si="374"/>
        <v>0</v>
      </c>
      <c r="BU405" s="198">
        <f t="shared" si="375"/>
        <v>0</v>
      </c>
      <c r="BV405" s="199">
        <f>IFERROR(SQRT(($E405-$E$1136)^2+($X405-$X$1136)^2),0)</f>
        <v>0.40007999680085587</v>
      </c>
      <c r="BW405" s="197" t="str">
        <f>IF(BV405&lt;=SMALL(BV$3:BV$1130,1),"MAS PARECIDO","NO")</f>
        <v>NO</v>
      </c>
      <c r="BX405" s="197" t="str">
        <f>IF(BV405&lt;=SMALL(BV$3:BV$1130,5),"SIMILAR","NO")</f>
        <v>NO</v>
      </c>
      <c r="BY405" s="197" t="str">
        <f t="shared" si="376"/>
        <v>N/A</v>
      </c>
      <c r="BZ405" s="197">
        <f t="shared" si="377"/>
        <v>0</v>
      </c>
      <c r="CA405" s="198">
        <f t="shared" si="378"/>
        <v>0</v>
      </c>
      <c r="CB405" s="199">
        <f>IFERROR(SQRT(($E405-$E$1136)^2+($AA405-$AA$1136)^2),0)</f>
        <v>8.0002400072002166E-3</v>
      </c>
      <c r="CC405" s="197" t="str">
        <f>IF(CB405&lt;=SMALL(CB$3:CB$1130,1),"MAS PARECIDO","NO")</f>
        <v>NO</v>
      </c>
      <c r="CD405" s="197" t="str">
        <f>IF(CB405&lt;=SMALL(CB$3:CB$1130,5),"SIMILAR","NO")</f>
        <v>NO</v>
      </c>
      <c r="CE405" s="197" t="str">
        <f t="shared" si="379"/>
        <v>N/A</v>
      </c>
      <c r="CF405" s="197">
        <f t="shared" si="380"/>
        <v>0</v>
      </c>
      <c r="CG405" s="198">
        <f t="shared" si="381"/>
        <v>0</v>
      </c>
      <c r="CH405" s="199">
        <f>IFERROR(SQRT(($E405-$E$1136)^2+($AD405-$AD$1136)^2),0)</f>
        <v>1.0000320014080415</v>
      </c>
      <c r="CI405" s="197" t="str">
        <f>IF(CH405&lt;=SMALL(CH$3:CH$1130,1),"MAS PARECIDO","NO")</f>
        <v>NO</v>
      </c>
      <c r="CJ405" s="197" t="str">
        <f>IF(CH405&lt;=SMALL(CH$3:CH$1130,5),"SIMILAR","NO")</f>
        <v>NO</v>
      </c>
      <c r="CK405" s="197" t="str">
        <f t="shared" si="382"/>
        <v>N/A</v>
      </c>
      <c r="CL405" s="197">
        <f t="shared" si="383"/>
        <v>0</v>
      </c>
      <c r="CM405" s="198">
        <f t="shared" si="384"/>
        <v>0</v>
      </c>
      <c r="CN405" s="199">
        <f>IFERROR(SQRT(($E405-$E$1136)^2+($AG405-$AG$1136)^2),0)</f>
        <v>8.0002400072002166E-3</v>
      </c>
      <c r="CO405" s="197" t="str">
        <f>IF(CN405&lt;=SMALL(CN$3:CN$1130,1),"MAS PARECIDO","NO")</f>
        <v>NO</v>
      </c>
      <c r="CP405" s="197" t="str">
        <f>IF(CN405&lt;=SMALL(CN$3:CN$1130,5),"SIMILAR","NO")</f>
        <v>NO</v>
      </c>
      <c r="CQ405" s="197" t="str">
        <f t="shared" si="385"/>
        <v>N/A</v>
      </c>
      <c r="CR405" s="197">
        <f t="shared" si="386"/>
        <v>0</v>
      </c>
      <c r="CS405" s="198">
        <f t="shared" si="387"/>
        <v>0</v>
      </c>
      <c r="CT405" s="199">
        <f>IFERROR(SQRT(($E405-$E$1136)^2+($AJ405-$AJ$1136)^2),0)</f>
        <v>8.0002400072002166E-3</v>
      </c>
      <c r="CU405" s="197" t="str">
        <f>IF(CT405&lt;=SMALL(CT$3:CT$1130,1),"MAS PARECIDO","NO")</f>
        <v>NO</v>
      </c>
      <c r="CV405" s="197" t="str">
        <f>IF(CT405&lt;=SMALL(CT$3:CT$1130,5),"SIMILAR","NO")</f>
        <v>NO</v>
      </c>
      <c r="CW405" s="197" t="str">
        <f t="shared" si="388"/>
        <v>N/A</v>
      </c>
      <c r="CX405" s="197">
        <f t="shared" si="389"/>
        <v>0</v>
      </c>
      <c r="CY405" s="198">
        <f t="shared" si="390"/>
        <v>0</v>
      </c>
      <c r="CZ405" s="2" t="s">
        <v>2040</v>
      </c>
      <c r="DA405" s="2" t="s">
        <v>2041</v>
      </c>
      <c r="DB405" s="2">
        <v>2</v>
      </c>
      <c r="DC405" s="2" t="s">
        <v>310</v>
      </c>
    </row>
    <row r="406" spans="1:107">
      <c r="A406" s="24" t="s">
        <v>657</v>
      </c>
      <c r="B406" s="46">
        <v>34608</v>
      </c>
      <c r="C406" s="190">
        <f>(B406-$B$1132)/($B$1133-$B$1132)</f>
        <v>3.5188390410137868E-2</v>
      </c>
      <c r="D406" s="46">
        <v>4500</v>
      </c>
      <c r="E406" s="190">
        <f>(D406-$D$1132)/($D$1133-$D$1132)</f>
        <v>8.9702691080732425E-3</v>
      </c>
      <c r="F406" s="46" t="s">
        <v>53</v>
      </c>
      <c r="G406" s="192">
        <f>VLOOKUP(F406,'DATOS DE SOPORTE'!$Y$5:$Z$8,2,FALSE)</f>
        <v>2</v>
      </c>
      <c r="H406" s="190">
        <f>(G406-$G$1132)/($G$1133-$G$1132)</f>
        <v>0.33333333333333331</v>
      </c>
      <c r="I406" s="50">
        <v>2</v>
      </c>
      <c r="J406" s="200">
        <f t="shared" si="350"/>
        <v>2</v>
      </c>
      <c r="K406" s="190">
        <f>(J406-$J$1132)/($J$1133-$J$1132)</f>
        <v>0.4</v>
      </c>
      <c r="L406" s="193" t="str">
        <f t="shared" si="351"/>
        <v>SI</v>
      </c>
      <c r="M406" s="46" t="s">
        <v>192</v>
      </c>
      <c r="N406" s="192">
        <f t="shared" si="352"/>
        <v>2</v>
      </c>
      <c r="O406" s="190">
        <f>(N406-N$1132)/(N$1133-N$1132)</f>
        <v>1</v>
      </c>
      <c r="P406" s="46" t="s">
        <v>196</v>
      </c>
      <c r="Q406" s="192">
        <f t="shared" si="353"/>
        <v>1</v>
      </c>
      <c r="R406" s="190">
        <f>(Q406-Q$1132)/(Q$1133-Q$1132)</f>
        <v>0</v>
      </c>
      <c r="S406" s="46" t="s">
        <v>60</v>
      </c>
      <c r="T406" s="192">
        <f t="shared" si="354"/>
        <v>2</v>
      </c>
      <c r="U406" s="190">
        <f>(T406-T$1132)/(T$1133-T$1132)</f>
        <v>1</v>
      </c>
      <c r="V406" s="46" t="s">
        <v>62</v>
      </c>
      <c r="W406" s="194">
        <f>VLOOKUP(V406,'DATOS DE SOPORTE'!$S$5:$T$10,2,FALSE)</f>
        <v>1</v>
      </c>
      <c r="X406" s="201">
        <f>(W406-W$1132)/(W$1133-W$1132)</f>
        <v>0</v>
      </c>
      <c r="Y406" s="46" t="s">
        <v>136</v>
      </c>
      <c r="Z406" s="194">
        <f t="shared" si="355"/>
        <v>2</v>
      </c>
      <c r="AA406" s="201">
        <f>(Z406-Z$1132)/(Z$1133-Z$1132)</f>
        <v>1</v>
      </c>
      <c r="AB406" s="46" t="s">
        <v>136</v>
      </c>
      <c r="AC406" s="194">
        <f t="shared" si="356"/>
        <v>2</v>
      </c>
      <c r="AD406" s="201">
        <f>(AC406-AC$1132)/(AC$1133-AC$1132)</f>
        <v>1</v>
      </c>
      <c r="AE406" s="46" t="s">
        <v>188</v>
      </c>
      <c r="AF406" s="194">
        <f t="shared" si="357"/>
        <v>1</v>
      </c>
      <c r="AG406" s="201">
        <f>(AF406-AF$1132)/(AF$1133-AF$1132)</f>
        <v>0</v>
      </c>
      <c r="AH406" s="24" t="s">
        <v>67</v>
      </c>
      <c r="AI406" s="194">
        <f>VLOOKUP(AH406,'DATOS DE SOPORTE'!$V$5:$W$8,2,FALSE)</f>
        <v>1</v>
      </c>
      <c r="AJ406" s="201">
        <f>(AI406-AI$1132)/(AI$1133-AI$1132)</f>
        <v>0</v>
      </c>
      <c r="AK406" s="58" t="str">
        <f t="shared" si="349"/>
        <v>Regular</v>
      </c>
      <c r="AL406" s="196">
        <f>IFERROR(SQRT(($E406-$E$1136)^2+($C406-$C$1136)^2),0)</f>
        <v>0.17018878090323036</v>
      </c>
      <c r="AM406" s="197" t="str">
        <f>IF(AL406&lt;=SMALL($AL$3:$AL$1130,1),"MAS PARECIDO","NO")</f>
        <v>NO</v>
      </c>
      <c r="AN406" s="197" t="str">
        <f>IF(AL406&lt;=SMALL($AL$3:$AL$1130,5),"SIMILAR","NO")</f>
        <v>NO</v>
      </c>
      <c r="AO406" s="197" t="str">
        <f t="shared" si="358"/>
        <v>N/A</v>
      </c>
      <c r="AP406" s="197">
        <f t="shared" si="359"/>
        <v>0</v>
      </c>
      <c r="AQ406" s="198">
        <f t="shared" si="360"/>
        <v>0</v>
      </c>
      <c r="AR406" s="196">
        <f>IFERROR(SQRT(($E406-$E$1136)^2+($H406-$H$1136)^2),0)</f>
        <v>9.0002700081002439E-3</v>
      </c>
      <c r="AS406" s="197" t="str">
        <f>IF(AR406&lt;=SMALL(AR$3:AR$1130,1),"MAS PARECIDO","NO")</f>
        <v>NO</v>
      </c>
      <c r="AT406" s="197" t="str">
        <f>IF(AR406&lt;=SMALL(AR$3:AR$1130,5),"SIMILAR","NO")</f>
        <v>NO</v>
      </c>
      <c r="AU406" s="197" t="str">
        <f t="shared" si="361"/>
        <v>N/A</v>
      </c>
      <c r="AV406" s="197">
        <f t="shared" si="362"/>
        <v>0</v>
      </c>
      <c r="AW406" s="198">
        <f t="shared" si="363"/>
        <v>0</v>
      </c>
      <c r="AX406" s="199">
        <f>IFERROR(SQRT(($E406-$E$1136)^2+($K406-$K$1136)^2),0)</f>
        <v>0.20020240972630354</v>
      </c>
      <c r="AY406" s="197" t="str">
        <f>IF(AX406&lt;=SMALL(AX$3:AX$1130,1),"MAS PARECIDO","NO")</f>
        <v>NO</v>
      </c>
      <c r="AZ406" s="197" t="str">
        <f>IF(AX406&lt;=SMALL(AX$3:AX$1130,5),"SIMILAR","NO")</f>
        <v>NO</v>
      </c>
      <c r="BA406" s="197" t="str">
        <f t="shared" si="364"/>
        <v>N/A</v>
      </c>
      <c r="BB406" s="197">
        <f t="shared" si="365"/>
        <v>0</v>
      </c>
      <c r="BC406" s="198">
        <f t="shared" si="366"/>
        <v>0</v>
      </c>
      <c r="BD406" s="196">
        <f>IFERROR(SQRT(($E406-$E$1136)^2+($O406-$O$1136)^2),0)</f>
        <v>9.0002700081002439E-3</v>
      </c>
      <c r="BE406" s="197" t="str">
        <f>IF(BD406&lt;=SMALL(BD$3:BD$1130,1),"MAS PARECIDO","NO")</f>
        <v>NO</v>
      </c>
      <c r="BF406" s="197" t="str">
        <f>IF(BD406&lt;=SMALL(BD$3:BD$1130,5),"SIMILAR","NO")</f>
        <v>NO</v>
      </c>
      <c r="BG406" s="197" t="str">
        <f t="shared" si="367"/>
        <v>N/A</v>
      </c>
      <c r="BH406" s="197">
        <f t="shared" si="368"/>
        <v>0</v>
      </c>
      <c r="BI406" s="198">
        <f t="shared" si="369"/>
        <v>0</v>
      </c>
      <c r="BJ406" s="199">
        <f>IFERROR(SQRT(($E406-$E$1136)^2+($R406-$R$1136)^2),0)</f>
        <v>0.50008099829949415</v>
      </c>
      <c r="BK406" s="197" t="str">
        <f>IF(BJ406&lt;=SMALL(BJ$3:BJ$1130,1),"MAS PARECIDO","NO")</f>
        <v>NO</v>
      </c>
      <c r="BL406" s="197" t="str">
        <f>IF(BJ406&lt;=SMALL(BJ$3:BJ$1130,5),"SIMILAR","NO")</f>
        <v>NO</v>
      </c>
      <c r="BM406" s="197" t="str">
        <f t="shared" si="370"/>
        <v>N/A</v>
      </c>
      <c r="BN406" s="197">
        <f t="shared" si="371"/>
        <v>0</v>
      </c>
      <c r="BO406" s="198">
        <f t="shared" si="372"/>
        <v>0</v>
      </c>
      <c r="BP406" s="199">
        <f>IFERROR(SQRT(($E406-$E$1136)^2+($U406-$U$1136)^2),0)</f>
        <v>1.0000405016099192</v>
      </c>
      <c r="BQ406" s="197" t="str">
        <f>IF(BP406&lt;=SMALL(BP$3:BP$1130,1),"MAS PARECIDO","NO")</f>
        <v>NO</v>
      </c>
      <c r="BR406" s="197" t="str">
        <f>IF(BP406&lt;=SMALL(BP$3:BP$1130,5),"SIMILAR","NO")</f>
        <v>NO</v>
      </c>
      <c r="BS406" s="197" t="str">
        <f t="shared" si="373"/>
        <v>N/A</v>
      </c>
      <c r="BT406" s="197">
        <f t="shared" si="374"/>
        <v>0</v>
      </c>
      <c r="BU406" s="198">
        <f t="shared" si="375"/>
        <v>0</v>
      </c>
      <c r="BV406" s="199">
        <f>IFERROR(SQRT(($E406-$E$1136)^2+($X406-$X$1136)^2),0)</f>
        <v>9.0002700081002439E-3</v>
      </c>
      <c r="BW406" s="197" t="str">
        <f>IF(BV406&lt;=SMALL(BV$3:BV$1130,1),"MAS PARECIDO","NO")</f>
        <v>NO</v>
      </c>
      <c r="BX406" s="197" t="str">
        <f>IF(BV406&lt;=SMALL(BV$3:BV$1130,5),"SIMILAR","NO")</f>
        <v>NO</v>
      </c>
      <c r="BY406" s="197" t="str">
        <f t="shared" si="376"/>
        <v>N/A</v>
      </c>
      <c r="BZ406" s="197">
        <f t="shared" si="377"/>
        <v>0</v>
      </c>
      <c r="CA406" s="198">
        <f t="shared" si="378"/>
        <v>0</v>
      </c>
      <c r="CB406" s="199">
        <f>IFERROR(SQRT(($E406-$E$1136)^2+($AA406-$AA$1136)^2),0)</f>
        <v>1.0000405016099192</v>
      </c>
      <c r="CC406" s="197" t="str">
        <f>IF(CB406&lt;=SMALL(CB$3:CB$1130,1),"MAS PARECIDO","NO")</f>
        <v>NO</v>
      </c>
      <c r="CD406" s="197" t="str">
        <f>IF(CB406&lt;=SMALL(CB$3:CB$1130,5),"SIMILAR","NO")</f>
        <v>NO</v>
      </c>
      <c r="CE406" s="197" t="str">
        <f t="shared" si="379"/>
        <v>N/A</v>
      </c>
      <c r="CF406" s="197">
        <f t="shared" si="380"/>
        <v>0</v>
      </c>
      <c r="CG406" s="198">
        <f t="shared" si="381"/>
        <v>0</v>
      </c>
      <c r="CH406" s="199">
        <f>IFERROR(SQRT(($E406-$E$1136)^2+($AD406-$AD$1136)^2),0)</f>
        <v>9.0002700081002439E-3</v>
      </c>
      <c r="CI406" s="197" t="str">
        <f>IF(CH406&lt;=SMALL(CH$3:CH$1130,1),"MAS PARECIDO","NO")</f>
        <v>NO</v>
      </c>
      <c r="CJ406" s="197" t="str">
        <f>IF(CH406&lt;=SMALL(CH$3:CH$1130,5),"SIMILAR","NO")</f>
        <v>NO</v>
      </c>
      <c r="CK406" s="197" t="str">
        <f t="shared" si="382"/>
        <v>N/A</v>
      </c>
      <c r="CL406" s="197">
        <f t="shared" si="383"/>
        <v>0</v>
      </c>
      <c r="CM406" s="198">
        <f t="shared" si="384"/>
        <v>0</v>
      </c>
      <c r="CN406" s="199">
        <f>IFERROR(SQRT(($E406-$E$1136)^2+($AG406-$AG$1136)^2),0)</f>
        <v>1.0000405016099192</v>
      </c>
      <c r="CO406" s="197" t="str">
        <f>IF(CN406&lt;=SMALL(CN$3:CN$1130,1),"MAS PARECIDO","NO")</f>
        <v>NO</v>
      </c>
      <c r="CP406" s="197" t="str">
        <f>IF(CN406&lt;=SMALL(CN$3:CN$1130,5),"SIMILAR","NO")</f>
        <v>NO</v>
      </c>
      <c r="CQ406" s="197" t="str">
        <f t="shared" si="385"/>
        <v>N/A</v>
      </c>
      <c r="CR406" s="197">
        <f t="shared" si="386"/>
        <v>0</v>
      </c>
      <c r="CS406" s="198">
        <f t="shared" si="387"/>
        <v>0</v>
      </c>
      <c r="CT406" s="199">
        <f>IFERROR(SQRT(($E406-$E$1136)^2+($AJ406-$AJ$1136)^2),0)</f>
        <v>9.0002700081002439E-3</v>
      </c>
      <c r="CU406" s="197" t="str">
        <f>IF(CT406&lt;=SMALL(CT$3:CT$1130,1),"MAS PARECIDO","NO")</f>
        <v>NO</v>
      </c>
      <c r="CV406" s="197" t="str">
        <f>IF(CT406&lt;=SMALL(CT$3:CT$1130,5),"SIMILAR","NO")</f>
        <v>NO</v>
      </c>
      <c r="CW406" s="197" t="str">
        <f t="shared" si="388"/>
        <v>N/A</v>
      </c>
      <c r="CX406" s="197">
        <f t="shared" si="389"/>
        <v>0</v>
      </c>
      <c r="CY406" s="198">
        <f t="shared" si="390"/>
        <v>0</v>
      </c>
      <c r="CZ406" s="2" t="s">
        <v>2042</v>
      </c>
      <c r="DA406" s="2" t="s">
        <v>2043</v>
      </c>
      <c r="DB406" s="2">
        <v>1</v>
      </c>
      <c r="DC406" s="2" t="s">
        <v>346</v>
      </c>
    </row>
    <row r="407" spans="1:107">
      <c r="A407" s="24" t="s">
        <v>658</v>
      </c>
      <c r="B407" s="46">
        <v>29845</v>
      </c>
      <c r="C407" s="190">
        <f>(B407-$B$1132)/($B$1133-$B$1132)</f>
        <v>2.9620856806133328E-2</v>
      </c>
      <c r="D407" s="46">
        <v>8000</v>
      </c>
      <c r="E407" s="190">
        <f>(D407-$D$1132)/($D$1133-$D$1132)</f>
        <v>1.597047911437343E-2</v>
      </c>
      <c r="F407" s="46" t="s">
        <v>53</v>
      </c>
      <c r="G407" s="192">
        <f>VLOOKUP(F407,'DATOS DE SOPORTE'!$Y$5:$Z$8,2,FALSE)</f>
        <v>2</v>
      </c>
      <c r="H407" s="190">
        <f>(G407-$G$1132)/($G$1133-$G$1132)</f>
        <v>0.33333333333333331</v>
      </c>
      <c r="I407" s="50">
        <v>2</v>
      </c>
      <c r="J407" s="200">
        <f t="shared" si="350"/>
        <v>2</v>
      </c>
      <c r="K407" s="190">
        <f>(J407-$J$1132)/($J$1133-$J$1132)</f>
        <v>0.4</v>
      </c>
      <c r="L407" s="193" t="str">
        <f t="shared" si="351"/>
        <v>SI</v>
      </c>
      <c r="M407" s="46" t="s">
        <v>192</v>
      </c>
      <c r="N407" s="192">
        <f t="shared" si="352"/>
        <v>2</v>
      </c>
      <c r="O407" s="190">
        <f>(N407-N$1132)/(N$1133-N$1132)</f>
        <v>1</v>
      </c>
      <c r="P407" s="46" t="s">
        <v>193</v>
      </c>
      <c r="Q407" s="192">
        <f t="shared" si="353"/>
        <v>2</v>
      </c>
      <c r="R407" s="190">
        <f>(Q407-Q$1132)/(Q$1133-Q$1132)</f>
        <v>0.5</v>
      </c>
      <c r="S407" s="46" t="s">
        <v>194</v>
      </c>
      <c r="T407" s="192">
        <f t="shared" si="354"/>
        <v>1</v>
      </c>
      <c r="U407" s="190">
        <f>(T407-T$1132)/(T$1133-T$1132)</f>
        <v>0</v>
      </c>
      <c r="V407" s="46" t="s">
        <v>62</v>
      </c>
      <c r="W407" s="194">
        <f>VLOOKUP(V407,'DATOS DE SOPORTE'!$S$5:$T$10,2,FALSE)</f>
        <v>1</v>
      </c>
      <c r="X407" s="201">
        <f>(W407-W$1132)/(W$1133-W$1132)</f>
        <v>0</v>
      </c>
      <c r="Y407" s="46" t="s">
        <v>136</v>
      </c>
      <c r="Z407" s="194">
        <f t="shared" si="355"/>
        <v>2</v>
      </c>
      <c r="AA407" s="201">
        <f>(Z407-Z$1132)/(Z$1133-Z$1132)</f>
        <v>1</v>
      </c>
      <c r="AB407" s="46" t="s">
        <v>136</v>
      </c>
      <c r="AC407" s="194">
        <f t="shared" si="356"/>
        <v>2</v>
      </c>
      <c r="AD407" s="201">
        <f>(AC407-AC$1132)/(AC$1133-AC$1132)</f>
        <v>1</v>
      </c>
      <c r="AE407" s="46" t="s">
        <v>188</v>
      </c>
      <c r="AF407" s="194">
        <f t="shared" si="357"/>
        <v>1</v>
      </c>
      <c r="AG407" s="201">
        <f>(AF407-AF$1132)/(AF$1133-AF$1132)</f>
        <v>0</v>
      </c>
      <c r="AH407" s="24" t="s">
        <v>67</v>
      </c>
      <c r="AI407" s="194">
        <f>VLOOKUP(AH407,'DATOS DE SOPORTE'!$V$5:$W$8,2,FALSE)</f>
        <v>1</v>
      </c>
      <c r="AJ407" s="201">
        <f>(AI407-AI$1132)/(AI$1133-AI$1132)</f>
        <v>0</v>
      </c>
      <c r="AK407" s="58" t="str">
        <f t="shared" si="349"/>
        <v>Bueno</v>
      </c>
      <c r="AL407" s="196">
        <f>IFERROR(SQRT(($E407-$E$1136)^2+($C407-$C$1136)^2),0)</f>
        <v>0.17624596662557873</v>
      </c>
      <c r="AM407" s="197" t="str">
        <f>IF(AL407&lt;=SMALL($AL$3:$AL$1130,1),"MAS PARECIDO","NO")</f>
        <v>NO</v>
      </c>
      <c r="AN407" s="197" t="str">
        <f>IF(AL407&lt;=SMALL($AL$3:$AL$1130,5),"SIMILAR","NO")</f>
        <v>NO</v>
      </c>
      <c r="AO407" s="197" t="str">
        <f t="shared" si="358"/>
        <v>N/A</v>
      </c>
      <c r="AP407" s="197">
        <f t="shared" si="359"/>
        <v>0</v>
      </c>
      <c r="AQ407" s="198">
        <f t="shared" si="360"/>
        <v>0</v>
      </c>
      <c r="AR407" s="196">
        <f>IFERROR(SQRT(($E407-$E$1136)^2+($H407-$H$1136)^2),0)</f>
        <v>1.600048001440043E-2</v>
      </c>
      <c r="AS407" s="197" t="str">
        <f>IF(AR407&lt;=SMALL(AR$3:AR$1130,1),"MAS PARECIDO","NO")</f>
        <v>NO</v>
      </c>
      <c r="AT407" s="197" t="str">
        <f>IF(AR407&lt;=SMALL(AR$3:AR$1130,5),"SIMILAR","NO")</f>
        <v>NO</v>
      </c>
      <c r="AU407" s="197" t="str">
        <f t="shared" si="361"/>
        <v>N/A</v>
      </c>
      <c r="AV407" s="197">
        <f t="shared" si="362"/>
        <v>0</v>
      </c>
      <c r="AW407" s="198">
        <f t="shared" si="363"/>
        <v>0</v>
      </c>
      <c r="AX407" s="199">
        <f>IFERROR(SQRT(($E407-$E$1136)^2+($K407-$K$1136)^2),0)</f>
        <v>0.20063901754317687</v>
      </c>
      <c r="AY407" s="197" t="str">
        <f>IF(AX407&lt;=SMALL(AX$3:AX$1130,1),"MAS PARECIDO","NO")</f>
        <v>NO</v>
      </c>
      <c r="AZ407" s="197" t="str">
        <f>IF(AX407&lt;=SMALL(AX$3:AX$1130,5),"SIMILAR","NO")</f>
        <v>NO</v>
      </c>
      <c r="BA407" s="197" t="str">
        <f t="shared" si="364"/>
        <v>N/A</v>
      </c>
      <c r="BB407" s="197">
        <f t="shared" si="365"/>
        <v>0</v>
      </c>
      <c r="BC407" s="198">
        <f t="shared" si="366"/>
        <v>0</v>
      </c>
      <c r="BD407" s="196">
        <f>IFERROR(SQRT(($E407-$E$1136)^2+($O407-$O$1136)^2),0)</f>
        <v>1.600048001440043E-2</v>
      </c>
      <c r="BE407" s="197" t="str">
        <f>IF(BD407&lt;=SMALL(BD$3:BD$1130,1),"MAS PARECIDO","NO")</f>
        <v>NO</v>
      </c>
      <c r="BF407" s="197" t="str">
        <f>IF(BD407&lt;=SMALL(BD$3:BD$1130,5),"SIMILAR","NO")</f>
        <v>NO</v>
      </c>
      <c r="BG407" s="197" t="str">
        <f t="shared" si="367"/>
        <v>N/A</v>
      </c>
      <c r="BH407" s="197">
        <f t="shared" si="368"/>
        <v>0</v>
      </c>
      <c r="BI407" s="198">
        <f t="shared" si="369"/>
        <v>0</v>
      </c>
      <c r="BJ407" s="199">
        <f>IFERROR(SQRT(($E407-$E$1136)^2+($R407-$R$1136)^2),0)</f>
        <v>1.600048001440043E-2</v>
      </c>
      <c r="BK407" s="197" t="str">
        <f>IF(BJ407&lt;=SMALL(BJ$3:BJ$1130,1),"MAS PARECIDO","NO")</f>
        <v>NO</v>
      </c>
      <c r="BL407" s="197" t="str">
        <f>IF(BJ407&lt;=SMALL(BJ$3:BJ$1130,5),"SIMILAR","NO")</f>
        <v>NO</v>
      </c>
      <c r="BM407" s="197" t="str">
        <f t="shared" si="370"/>
        <v>N/A</v>
      </c>
      <c r="BN407" s="197">
        <f t="shared" si="371"/>
        <v>0</v>
      </c>
      <c r="BO407" s="198">
        <f t="shared" si="372"/>
        <v>0</v>
      </c>
      <c r="BP407" s="199">
        <f>IFERROR(SQRT(($E407-$E$1136)^2+($U407-$U$1136)^2),0)</f>
        <v>1.600048001440043E-2</v>
      </c>
      <c r="BQ407" s="197" t="str">
        <f>IF(BP407&lt;=SMALL(BP$3:BP$1130,1),"MAS PARECIDO","NO")</f>
        <v>NO</v>
      </c>
      <c r="BR407" s="197" t="str">
        <f>IF(BP407&lt;=SMALL(BP$3:BP$1130,5),"SIMILAR","NO")</f>
        <v>NO</v>
      </c>
      <c r="BS407" s="197" t="str">
        <f t="shared" si="373"/>
        <v>N/A</v>
      </c>
      <c r="BT407" s="197">
        <f t="shared" si="374"/>
        <v>0</v>
      </c>
      <c r="BU407" s="198">
        <f t="shared" si="375"/>
        <v>0</v>
      </c>
      <c r="BV407" s="199">
        <f>IFERROR(SQRT(($E407-$E$1136)^2+($X407-$X$1136)^2),0)</f>
        <v>1.600048001440043E-2</v>
      </c>
      <c r="BW407" s="197" t="str">
        <f>IF(BV407&lt;=SMALL(BV$3:BV$1130,1),"MAS PARECIDO","NO")</f>
        <v>NO</v>
      </c>
      <c r="BX407" s="197" t="str">
        <f>IF(BV407&lt;=SMALL(BV$3:BV$1130,5),"SIMILAR","NO")</f>
        <v>NO</v>
      </c>
      <c r="BY407" s="197" t="str">
        <f t="shared" si="376"/>
        <v>N/A</v>
      </c>
      <c r="BZ407" s="197">
        <f t="shared" si="377"/>
        <v>0</v>
      </c>
      <c r="CA407" s="198">
        <f t="shared" si="378"/>
        <v>0</v>
      </c>
      <c r="CB407" s="199">
        <f>IFERROR(SQRT(($E407-$E$1136)^2+($AA407-$AA$1136)^2),0)</f>
        <v>1.0001279994884111</v>
      </c>
      <c r="CC407" s="197" t="str">
        <f>IF(CB407&lt;=SMALL(CB$3:CB$1130,1),"MAS PARECIDO","NO")</f>
        <v>NO</v>
      </c>
      <c r="CD407" s="197" t="str">
        <f>IF(CB407&lt;=SMALL(CB$3:CB$1130,5),"SIMILAR","NO")</f>
        <v>NO</v>
      </c>
      <c r="CE407" s="197" t="str">
        <f t="shared" si="379"/>
        <v>N/A</v>
      </c>
      <c r="CF407" s="197">
        <f t="shared" si="380"/>
        <v>0</v>
      </c>
      <c r="CG407" s="198">
        <f t="shared" si="381"/>
        <v>0</v>
      </c>
      <c r="CH407" s="199">
        <f>IFERROR(SQRT(($E407-$E$1136)^2+($AD407-$AD$1136)^2),0)</f>
        <v>1.600048001440043E-2</v>
      </c>
      <c r="CI407" s="197" t="str">
        <f>IF(CH407&lt;=SMALL(CH$3:CH$1130,1),"MAS PARECIDO","NO")</f>
        <v>NO</v>
      </c>
      <c r="CJ407" s="197" t="str">
        <f>IF(CH407&lt;=SMALL(CH$3:CH$1130,5),"SIMILAR","NO")</f>
        <v>NO</v>
      </c>
      <c r="CK407" s="197" t="str">
        <f t="shared" si="382"/>
        <v>N/A</v>
      </c>
      <c r="CL407" s="197">
        <f t="shared" si="383"/>
        <v>0</v>
      </c>
      <c r="CM407" s="198">
        <f t="shared" si="384"/>
        <v>0</v>
      </c>
      <c r="CN407" s="199">
        <f>IFERROR(SQRT(($E407-$E$1136)^2+($AG407-$AG$1136)^2),0)</f>
        <v>1.0001279994884111</v>
      </c>
      <c r="CO407" s="197" t="str">
        <f>IF(CN407&lt;=SMALL(CN$3:CN$1130,1),"MAS PARECIDO","NO")</f>
        <v>NO</v>
      </c>
      <c r="CP407" s="197" t="str">
        <f>IF(CN407&lt;=SMALL(CN$3:CN$1130,5),"SIMILAR","NO")</f>
        <v>NO</v>
      </c>
      <c r="CQ407" s="197" t="str">
        <f t="shared" si="385"/>
        <v>N/A</v>
      </c>
      <c r="CR407" s="197">
        <f t="shared" si="386"/>
        <v>0</v>
      </c>
      <c r="CS407" s="198">
        <f t="shared" si="387"/>
        <v>0</v>
      </c>
      <c r="CT407" s="199">
        <f>IFERROR(SQRT(($E407-$E$1136)^2+($AJ407-$AJ$1136)^2),0)</f>
        <v>1.600048001440043E-2</v>
      </c>
      <c r="CU407" s="197" t="str">
        <f>IF(CT407&lt;=SMALL(CT$3:CT$1130,1),"MAS PARECIDO","NO")</f>
        <v>NO</v>
      </c>
      <c r="CV407" s="197" t="str">
        <f>IF(CT407&lt;=SMALL(CT$3:CT$1130,5),"SIMILAR","NO")</f>
        <v>NO</v>
      </c>
      <c r="CW407" s="197" t="str">
        <f t="shared" si="388"/>
        <v>N/A</v>
      </c>
      <c r="CX407" s="197">
        <f t="shared" si="389"/>
        <v>0</v>
      </c>
      <c r="CY407" s="198">
        <f t="shared" si="390"/>
        <v>0</v>
      </c>
      <c r="CZ407" s="2" t="s">
        <v>2044</v>
      </c>
      <c r="DA407" s="2" t="s">
        <v>2045</v>
      </c>
      <c r="DB407" s="2">
        <v>0</v>
      </c>
      <c r="DC407" s="2" t="s">
        <v>189</v>
      </c>
    </row>
    <row r="408" spans="1:107">
      <c r="A408" s="24" t="s">
        <v>659</v>
      </c>
      <c r="B408" s="46">
        <v>55255</v>
      </c>
      <c r="C408" s="190">
        <f>(B408-$B$1132)/($B$1133-$B$1132)</f>
        <v>5.9322941391007418E-2</v>
      </c>
      <c r="D408" s="46">
        <v>1250</v>
      </c>
      <c r="E408" s="190">
        <f>(D408-$D$1132)/($D$1133-$D$1132)</f>
        <v>2.4700741022230669E-3</v>
      </c>
      <c r="F408" s="46" t="s">
        <v>191</v>
      </c>
      <c r="G408" s="192">
        <f>VLOOKUP(F408,'DATOS DE SOPORTE'!$Y$5:$Z$8,2,FALSE)</f>
        <v>1</v>
      </c>
      <c r="H408" s="190">
        <f>(G408-$G$1132)/($G$1133-$G$1132)</f>
        <v>0</v>
      </c>
      <c r="I408" s="50">
        <v>1</v>
      </c>
      <c r="J408" s="200">
        <f t="shared" si="350"/>
        <v>1</v>
      </c>
      <c r="K408" s="190">
        <f>(J408-$J$1132)/($J$1133-$J$1132)</f>
        <v>0.2</v>
      </c>
      <c r="L408" s="193" t="str">
        <f t="shared" si="351"/>
        <v>SI</v>
      </c>
      <c r="M408" s="46" t="s">
        <v>192</v>
      </c>
      <c r="N408" s="192">
        <f t="shared" si="352"/>
        <v>2</v>
      </c>
      <c r="O408" s="190">
        <f>(N408-N$1132)/(N$1133-N$1132)</f>
        <v>1</v>
      </c>
      <c r="P408" s="46" t="s">
        <v>193</v>
      </c>
      <c r="Q408" s="192">
        <f t="shared" si="353"/>
        <v>2</v>
      </c>
      <c r="R408" s="190">
        <f>(Q408-Q$1132)/(Q$1133-Q$1132)</f>
        <v>0.5</v>
      </c>
      <c r="S408" s="46" t="s">
        <v>194</v>
      </c>
      <c r="T408" s="192">
        <f t="shared" si="354"/>
        <v>1</v>
      </c>
      <c r="U408" s="190">
        <f>(T408-T$1132)/(T$1133-T$1132)</f>
        <v>0</v>
      </c>
      <c r="V408" s="46" t="s">
        <v>212</v>
      </c>
      <c r="W408" s="194">
        <f>VLOOKUP(V408,'DATOS DE SOPORTE'!$S$5:$T$10,2,FALSE)</f>
        <v>3</v>
      </c>
      <c r="X408" s="201">
        <f>(W408-W$1132)/(W$1133-W$1132)</f>
        <v>0.4</v>
      </c>
      <c r="Y408" s="46" t="s">
        <v>188</v>
      </c>
      <c r="Z408" s="194">
        <f t="shared" si="355"/>
        <v>1</v>
      </c>
      <c r="AA408" s="201">
        <f>(Z408-Z$1132)/(Z$1133-Z$1132)</f>
        <v>0</v>
      </c>
      <c r="AB408" s="46" t="s">
        <v>188</v>
      </c>
      <c r="AC408" s="194">
        <f t="shared" si="356"/>
        <v>1</v>
      </c>
      <c r="AD408" s="201">
        <f>(AC408-AC$1132)/(AC$1133-AC$1132)</f>
        <v>0</v>
      </c>
      <c r="AE408" s="46" t="s">
        <v>136</v>
      </c>
      <c r="AF408" s="194">
        <f t="shared" si="357"/>
        <v>2</v>
      </c>
      <c r="AG408" s="201">
        <f>(AF408-AF$1132)/(AF$1133-AF$1132)</f>
        <v>1</v>
      </c>
      <c r="AH408" s="24" t="s">
        <v>67</v>
      </c>
      <c r="AI408" s="194">
        <f>VLOOKUP(AH408,'DATOS DE SOPORTE'!$V$5:$W$8,2,FALSE)</f>
        <v>1</v>
      </c>
      <c r="AJ408" s="201">
        <f>(AI408-AI$1132)/(AI$1133-AI$1132)</f>
        <v>0</v>
      </c>
      <c r="AK408" s="58" t="str">
        <f t="shared" si="349"/>
        <v>Muy malo</v>
      </c>
      <c r="AL408" s="196">
        <f>IFERROR(SQRT(($E408-$E$1136)^2+($C408-$C$1136)^2),0)</f>
        <v>0.14583750880096114</v>
      </c>
      <c r="AM408" s="197" t="str">
        <f>IF(AL408&lt;=SMALL($AL$3:$AL$1130,1),"MAS PARECIDO","NO")</f>
        <v>NO</v>
      </c>
      <c r="AN408" s="197" t="str">
        <f>IF(AL408&lt;=SMALL($AL$3:$AL$1130,5),"SIMILAR","NO")</f>
        <v>NO</v>
      </c>
      <c r="AO408" s="197" t="str">
        <f t="shared" si="358"/>
        <v>N/A</v>
      </c>
      <c r="AP408" s="197">
        <f t="shared" si="359"/>
        <v>0</v>
      </c>
      <c r="AQ408" s="198">
        <f t="shared" si="360"/>
        <v>0</v>
      </c>
      <c r="AR408" s="196">
        <f>IFERROR(SQRT(($E408-$E$1136)^2+($H408-$H$1136)^2),0)</f>
        <v>0.33334270876401056</v>
      </c>
      <c r="AS408" s="197" t="str">
        <f>IF(AR408&lt;=SMALL(AR$3:AR$1130,1),"MAS PARECIDO","NO")</f>
        <v>NO</v>
      </c>
      <c r="AT408" s="197" t="str">
        <f>IF(AR408&lt;=SMALL(AR$3:AR$1130,5),"SIMILAR","NO")</f>
        <v>NO</v>
      </c>
      <c r="AU408" s="197" t="str">
        <f t="shared" si="361"/>
        <v>N/A</v>
      </c>
      <c r="AV408" s="197">
        <f t="shared" si="362"/>
        <v>0</v>
      </c>
      <c r="AW408" s="198">
        <f t="shared" si="363"/>
        <v>0</v>
      </c>
      <c r="AX408" s="199">
        <f>IFERROR(SQRT(($E408-$E$1136)^2+($K408-$K$1136)^2),0)</f>
        <v>2.5000750022500678E-3</v>
      </c>
      <c r="AY408" s="197" t="str">
        <f>IF(AX408&lt;=SMALL(AX$3:AX$1130,1),"MAS PARECIDO","NO")</f>
        <v>NO</v>
      </c>
      <c r="AZ408" s="197" t="str">
        <f>IF(AX408&lt;=SMALL(AX$3:AX$1130,5),"SIMILAR","NO")</f>
        <v>SIMILAR</v>
      </c>
      <c r="BA408" s="197" t="str">
        <f t="shared" si="364"/>
        <v>Muy malo</v>
      </c>
      <c r="BB408" s="197">
        <f t="shared" si="365"/>
        <v>1</v>
      </c>
      <c r="BC408" s="198">
        <f t="shared" si="366"/>
        <v>55255</v>
      </c>
      <c r="BD408" s="196">
        <f>IFERROR(SQRT(($E408-$E$1136)^2+($O408-$O$1136)^2),0)</f>
        <v>2.5000750022500678E-3</v>
      </c>
      <c r="BE408" s="197" t="str">
        <f>IF(BD408&lt;=SMALL(BD$3:BD$1130,1),"MAS PARECIDO","NO")</f>
        <v>NO</v>
      </c>
      <c r="BF408" s="197" t="str">
        <f>IF(BD408&lt;=SMALL(BD$3:BD$1130,5),"SIMILAR","NO")</f>
        <v>NO</v>
      </c>
      <c r="BG408" s="197" t="str">
        <f t="shared" si="367"/>
        <v>N/A</v>
      </c>
      <c r="BH408" s="197">
        <f t="shared" si="368"/>
        <v>0</v>
      </c>
      <c r="BI408" s="198">
        <f t="shared" si="369"/>
        <v>0</v>
      </c>
      <c r="BJ408" s="199">
        <f>IFERROR(SQRT(($E408-$E$1136)^2+($R408-$R$1136)^2),0)</f>
        <v>2.5000750022500678E-3</v>
      </c>
      <c r="BK408" s="197" t="str">
        <f>IF(BJ408&lt;=SMALL(BJ$3:BJ$1130,1),"MAS PARECIDO","NO")</f>
        <v>NO</v>
      </c>
      <c r="BL408" s="197" t="str">
        <f>IF(BJ408&lt;=SMALL(BJ$3:BJ$1130,5),"SIMILAR","NO")</f>
        <v>NO</v>
      </c>
      <c r="BM408" s="197" t="str">
        <f t="shared" si="370"/>
        <v>N/A</v>
      </c>
      <c r="BN408" s="197">
        <f t="shared" si="371"/>
        <v>0</v>
      </c>
      <c r="BO408" s="198">
        <f t="shared" si="372"/>
        <v>0</v>
      </c>
      <c r="BP408" s="199">
        <f>IFERROR(SQRT(($E408-$E$1136)^2+($U408-$U$1136)^2),0)</f>
        <v>2.5000750022500678E-3</v>
      </c>
      <c r="BQ408" s="197" t="str">
        <f>IF(BP408&lt;=SMALL(BP$3:BP$1130,1),"MAS PARECIDO","NO")</f>
        <v>NO</v>
      </c>
      <c r="BR408" s="197" t="str">
        <f>IF(BP408&lt;=SMALL(BP$3:BP$1130,5),"SIMILAR","NO")</f>
        <v>NO</v>
      </c>
      <c r="BS408" s="197" t="str">
        <f t="shared" si="373"/>
        <v>N/A</v>
      </c>
      <c r="BT408" s="197">
        <f t="shared" si="374"/>
        <v>0</v>
      </c>
      <c r="BU408" s="198">
        <f t="shared" si="375"/>
        <v>0</v>
      </c>
      <c r="BV408" s="199">
        <f>IFERROR(SQRT(($E408-$E$1136)^2+($X408-$X$1136)^2),0)</f>
        <v>0.40000781289246951</v>
      </c>
      <c r="BW408" s="197" t="str">
        <f>IF(BV408&lt;=SMALL(BV$3:BV$1130,1),"MAS PARECIDO","NO")</f>
        <v>NO</v>
      </c>
      <c r="BX408" s="197" t="str">
        <f>IF(BV408&lt;=SMALL(BV$3:BV$1130,5),"SIMILAR","NO")</f>
        <v>NO</v>
      </c>
      <c r="BY408" s="197" t="str">
        <f t="shared" si="376"/>
        <v>N/A</v>
      </c>
      <c r="BZ408" s="197">
        <f t="shared" si="377"/>
        <v>0</v>
      </c>
      <c r="CA408" s="198">
        <f t="shared" si="378"/>
        <v>0</v>
      </c>
      <c r="CB408" s="199">
        <f>IFERROR(SQRT(($E408-$E$1136)^2+($AA408-$AA$1136)^2),0)</f>
        <v>2.5000750022500678E-3</v>
      </c>
      <c r="CC408" s="197" t="str">
        <f>IF(CB408&lt;=SMALL(CB$3:CB$1130,1),"MAS PARECIDO","NO")</f>
        <v>NO</v>
      </c>
      <c r="CD408" s="197" t="str">
        <f>IF(CB408&lt;=SMALL(CB$3:CB$1130,5),"SIMILAR","NO")</f>
        <v>NO</v>
      </c>
      <c r="CE408" s="197" t="str">
        <f t="shared" si="379"/>
        <v>N/A</v>
      </c>
      <c r="CF408" s="197">
        <f t="shared" si="380"/>
        <v>0</v>
      </c>
      <c r="CG408" s="198">
        <f t="shared" si="381"/>
        <v>0</v>
      </c>
      <c r="CH408" s="199">
        <f>IFERROR(SQRT(($E408-$E$1136)^2+($AD408-$AD$1136)^2),0)</f>
        <v>1.0000031251826251</v>
      </c>
      <c r="CI408" s="197" t="str">
        <f>IF(CH408&lt;=SMALL(CH$3:CH$1130,1),"MAS PARECIDO","NO")</f>
        <v>NO</v>
      </c>
      <c r="CJ408" s="197" t="str">
        <f>IF(CH408&lt;=SMALL(CH$3:CH$1130,5),"SIMILAR","NO")</f>
        <v>NO</v>
      </c>
      <c r="CK408" s="197" t="str">
        <f t="shared" si="382"/>
        <v>N/A</v>
      </c>
      <c r="CL408" s="197">
        <f t="shared" si="383"/>
        <v>0</v>
      </c>
      <c r="CM408" s="198">
        <f t="shared" si="384"/>
        <v>0</v>
      </c>
      <c r="CN408" s="199">
        <f>IFERROR(SQRT(($E408-$E$1136)^2+($AG408-$AG$1136)^2),0)</f>
        <v>2.5000750022500678E-3</v>
      </c>
      <c r="CO408" s="197" t="str">
        <f>IF(CN408&lt;=SMALL(CN$3:CN$1130,1),"MAS PARECIDO","NO")</f>
        <v>NO</v>
      </c>
      <c r="CP408" s="197" t="str">
        <f>IF(CN408&lt;=SMALL(CN$3:CN$1130,5),"SIMILAR","NO")</f>
        <v>SIMILAR</v>
      </c>
      <c r="CQ408" s="197" t="str">
        <f t="shared" si="385"/>
        <v>Muy malo</v>
      </c>
      <c r="CR408" s="197">
        <f t="shared" si="386"/>
        <v>1</v>
      </c>
      <c r="CS408" s="198">
        <f t="shared" si="387"/>
        <v>55255</v>
      </c>
      <c r="CT408" s="199">
        <f>IFERROR(SQRT(($E408-$E$1136)^2+($AJ408-$AJ$1136)^2),0)</f>
        <v>2.5000750022500678E-3</v>
      </c>
      <c r="CU408" s="197" t="str">
        <f>IF(CT408&lt;=SMALL(CT$3:CT$1130,1),"MAS PARECIDO","NO")</f>
        <v>NO</v>
      </c>
      <c r="CV408" s="197" t="str">
        <f>IF(CT408&lt;=SMALL(CT$3:CT$1130,5),"SIMILAR","NO")</f>
        <v>NO</v>
      </c>
      <c r="CW408" s="197" t="str">
        <f t="shared" si="388"/>
        <v>N/A</v>
      </c>
      <c r="CX408" s="197">
        <f t="shared" si="389"/>
        <v>0</v>
      </c>
      <c r="CY408" s="198">
        <f t="shared" si="390"/>
        <v>0</v>
      </c>
      <c r="CZ408" s="2" t="s">
        <v>2046</v>
      </c>
      <c r="DA408" s="2" t="s">
        <v>2047</v>
      </c>
      <c r="DB408" s="2">
        <v>12</v>
      </c>
      <c r="DC408" s="2" t="s">
        <v>319</v>
      </c>
    </row>
    <row r="409" spans="1:107">
      <c r="A409" s="24" t="s">
        <v>660</v>
      </c>
      <c r="B409" s="46">
        <v>37750</v>
      </c>
      <c r="C409" s="190">
        <f>(B409-$B$1132)/($B$1133-$B$1132)</f>
        <v>3.8861115705914114E-2</v>
      </c>
      <c r="D409" s="46">
        <v>9000</v>
      </c>
      <c r="E409" s="190">
        <f>(D409-$D$1132)/($D$1133-$D$1132)</f>
        <v>1.7970539116173485E-2</v>
      </c>
      <c r="F409" s="46" t="s">
        <v>191</v>
      </c>
      <c r="G409" s="192">
        <f>VLOOKUP(F409,'DATOS DE SOPORTE'!$Y$5:$Z$8,2,FALSE)</f>
        <v>1</v>
      </c>
      <c r="H409" s="190">
        <f>(G409-$G$1132)/($G$1133-$G$1132)</f>
        <v>0</v>
      </c>
      <c r="I409" s="50">
        <v>2</v>
      </c>
      <c r="J409" s="200">
        <f t="shared" si="350"/>
        <v>2</v>
      </c>
      <c r="K409" s="190">
        <f>(J409-$J$1132)/($J$1133-$J$1132)</f>
        <v>0.4</v>
      </c>
      <c r="L409" s="193" t="str">
        <f t="shared" si="351"/>
        <v>SI</v>
      </c>
      <c r="M409" s="46" t="s">
        <v>192</v>
      </c>
      <c r="N409" s="192">
        <f t="shared" si="352"/>
        <v>2</v>
      </c>
      <c r="O409" s="190">
        <f>(N409-N$1132)/(N$1133-N$1132)</f>
        <v>1</v>
      </c>
      <c r="P409" s="46" t="s">
        <v>193</v>
      </c>
      <c r="Q409" s="192">
        <f t="shared" si="353"/>
        <v>2</v>
      </c>
      <c r="R409" s="190">
        <f>(Q409-Q$1132)/(Q$1133-Q$1132)</f>
        <v>0.5</v>
      </c>
      <c r="S409" s="46" t="s">
        <v>194</v>
      </c>
      <c r="T409" s="192">
        <f t="shared" si="354"/>
        <v>1</v>
      </c>
      <c r="U409" s="190">
        <f>(T409-T$1132)/(T$1133-T$1132)</f>
        <v>0</v>
      </c>
      <c r="V409" s="46" t="s">
        <v>62</v>
      </c>
      <c r="W409" s="194">
        <f>VLOOKUP(V409,'DATOS DE SOPORTE'!$S$5:$T$10,2,FALSE)</f>
        <v>1</v>
      </c>
      <c r="X409" s="201">
        <f>(W409-W$1132)/(W$1133-W$1132)</f>
        <v>0</v>
      </c>
      <c r="Y409" s="46" t="s">
        <v>136</v>
      </c>
      <c r="Z409" s="194">
        <f t="shared" si="355"/>
        <v>2</v>
      </c>
      <c r="AA409" s="201">
        <f>(Z409-Z$1132)/(Z$1133-Z$1132)</f>
        <v>1</v>
      </c>
      <c r="AB409" s="46" t="s">
        <v>136</v>
      </c>
      <c r="AC409" s="194">
        <f t="shared" si="356"/>
        <v>2</v>
      </c>
      <c r="AD409" s="201">
        <f>(AC409-AC$1132)/(AC$1133-AC$1132)</f>
        <v>1</v>
      </c>
      <c r="AE409" s="46" t="s">
        <v>188</v>
      </c>
      <c r="AF409" s="194">
        <f t="shared" si="357"/>
        <v>1</v>
      </c>
      <c r="AG409" s="201">
        <f>(AF409-AF$1132)/(AF$1133-AF$1132)</f>
        <v>0</v>
      </c>
      <c r="AH409" s="24" t="s">
        <v>67</v>
      </c>
      <c r="AI409" s="194">
        <f>VLOOKUP(AH409,'DATOS DE SOPORTE'!$V$5:$W$8,2,FALSE)</f>
        <v>1</v>
      </c>
      <c r="AJ409" s="201">
        <f>(AI409-AI$1132)/(AI$1133-AI$1132)</f>
        <v>0</v>
      </c>
      <c r="AK409" s="58" t="str">
        <f t="shared" si="349"/>
        <v>Bueno</v>
      </c>
      <c r="AL409" s="196">
        <f>IFERROR(SQRT(($E409-$E$1136)^2+($C409-$C$1136)^2),0)</f>
        <v>0.1672493966776174</v>
      </c>
      <c r="AM409" s="197" t="str">
        <f>IF(AL409&lt;=SMALL($AL$3:$AL$1130,1),"MAS PARECIDO","NO")</f>
        <v>NO</v>
      </c>
      <c r="AN409" s="197" t="str">
        <f>IF(AL409&lt;=SMALL($AL$3:$AL$1130,5),"SIMILAR","NO")</f>
        <v>NO</v>
      </c>
      <c r="AO409" s="197" t="str">
        <f t="shared" si="358"/>
        <v>N/A</v>
      </c>
      <c r="AP409" s="197">
        <f t="shared" si="359"/>
        <v>0</v>
      </c>
      <c r="AQ409" s="198">
        <f t="shared" si="360"/>
        <v>0</v>
      </c>
      <c r="AR409" s="196">
        <f>IFERROR(SQRT(($E409-$E$1136)^2+($H409-$H$1136)^2),0)</f>
        <v>0.33381900867384101</v>
      </c>
      <c r="AS409" s="197" t="str">
        <f>IF(AR409&lt;=SMALL(AR$3:AR$1130,1),"MAS PARECIDO","NO")</f>
        <v>NO</v>
      </c>
      <c r="AT409" s="197" t="str">
        <f>IF(AR409&lt;=SMALL(AR$3:AR$1130,5),"SIMILAR","NO")</f>
        <v>NO</v>
      </c>
      <c r="AU409" s="197" t="str">
        <f t="shared" si="361"/>
        <v>N/A</v>
      </c>
      <c r="AV409" s="197">
        <f t="shared" si="362"/>
        <v>0</v>
      </c>
      <c r="AW409" s="198">
        <f t="shared" si="363"/>
        <v>0</v>
      </c>
      <c r="AX409" s="199">
        <f>IFERROR(SQRT(($E409-$E$1136)^2+($K409-$K$1136)^2),0)</f>
        <v>0.20080841476610198</v>
      </c>
      <c r="AY409" s="197" t="str">
        <f>IF(AX409&lt;=SMALL(AX$3:AX$1130,1),"MAS PARECIDO","NO")</f>
        <v>NO</v>
      </c>
      <c r="AZ409" s="197" t="str">
        <f>IF(AX409&lt;=SMALL(AX$3:AX$1130,5),"SIMILAR","NO")</f>
        <v>NO</v>
      </c>
      <c r="BA409" s="197" t="str">
        <f t="shared" si="364"/>
        <v>N/A</v>
      </c>
      <c r="BB409" s="197">
        <f t="shared" si="365"/>
        <v>0</v>
      </c>
      <c r="BC409" s="198">
        <f t="shared" si="366"/>
        <v>0</v>
      </c>
      <c r="BD409" s="196">
        <f>IFERROR(SQRT(($E409-$E$1136)^2+($O409-$O$1136)^2),0)</f>
        <v>1.8000540016200484E-2</v>
      </c>
      <c r="BE409" s="197" t="str">
        <f>IF(BD409&lt;=SMALL(BD$3:BD$1130,1),"MAS PARECIDO","NO")</f>
        <v>NO</v>
      </c>
      <c r="BF409" s="197" t="str">
        <f>IF(BD409&lt;=SMALL(BD$3:BD$1130,5),"SIMILAR","NO")</f>
        <v>NO</v>
      </c>
      <c r="BG409" s="197" t="str">
        <f t="shared" si="367"/>
        <v>N/A</v>
      </c>
      <c r="BH409" s="197">
        <f t="shared" si="368"/>
        <v>0</v>
      </c>
      <c r="BI409" s="198">
        <f t="shared" si="369"/>
        <v>0</v>
      </c>
      <c r="BJ409" s="199">
        <f>IFERROR(SQRT(($E409-$E$1136)^2+($R409-$R$1136)^2),0)</f>
        <v>1.8000540016200484E-2</v>
      </c>
      <c r="BK409" s="197" t="str">
        <f>IF(BJ409&lt;=SMALL(BJ$3:BJ$1130,1),"MAS PARECIDO","NO")</f>
        <v>NO</v>
      </c>
      <c r="BL409" s="197" t="str">
        <f>IF(BJ409&lt;=SMALL(BJ$3:BJ$1130,5),"SIMILAR","NO")</f>
        <v>NO</v>
      </c>
      <c r="BM409" s="197" t="str">
        <f t="shared" si="370"/>
        <v>N/A</v>
      </c>
      <c r="BN409" s="197">
        <f t="shared" si="371"/>
        <v>0</v>
      </c>
      <c r="BO409" s="198">
        <f t="shared" si="372"/>
        <v>0</v>
      </c>
      <c r="BP409" s="199">
        <f>IFERROR(SQRT(($E409-$E$1136)^2+($U409-$U$1136)^2),0)</f>
        <v>1.8000540016200484E-2</v>
      </c>
      <c r="BQ409" s="197" t="str">
        <f>IF(BP409&lt;=SMALL(BP$3:BP$1130,1),"MAS PARECIDO","NO")</f>
        <v>NO</v>
      </c>
      <c r="BR409" s="197" t="str">
        <f>IF(BP409&lt;=SMALL(BP$3:BP$1130,5),"SIMILAR","NO")</f>
        <v>NO</v>
      </c>
      <c r="BS409" s="197" t="str">
        <f t="shared" si="373"/>
        <v>N/A</v>
      </c>
      <c r="BT409" s="197">
        <f t="shared" si="374"/>
        <v>0</v>
      </c>
      <c r="BU409" s="198">
        <f t="shared" si="375"/>
        <v>0</v>
      </c>
      <c r="BV409" s="199">
        <f>IFERROR(SQRT(($E409-$E$1136)^2+($X409-$X$1136)^2),0)</f>
        <v>1.8000540016200484E-2</v>
      </c>
      <c r="BW409" s="197" t="str">
        <f>IF(BV409&lt;=SMALL(BV$3:BV$1130,1),"MAS PARECIDO","NO")</f>
        <v>NO</v>
      </c>
      <c r="BX409" s="197" t="str">
        <f>IF(BV409&lt;=SMALL(BV$3:BV$1130,5),"SIMILAR","NO")</f>
        <v>NO</v>
      </c>
      <c r="BY409" s="197" t="str">
        <f t="shared" si="376"/>
        <v>N/A</v>
      </c>
      <c r="BZ409" s="197">
        <f t="shared" si="377"/>
        <v>0</v>
      </c>
      <c r="CA409" s="198">
        <f t="shared" si="378"/>
        <v>0</v>
      </c>
      <c r="CB409" s="199">
        <f>IFERROR(SQRT(($E409-$E$1136)^2+($AA409-$AA$1136)^2),0)</f>
        <v>1.0001619965989883</v>
      </c>
      <c r="CC409" s="197" t="str">
        <f>IF(CB409&lt;=SMALL(CB$3:CB$1130,1),"MAS PARECIDO","NO")</f>
        <v>NO</v>
      </c>
      <c r="CD409" s="197" t="str">
        <f>IF(CB409&lt;=SMALL(CB$3:CB$1130,5),"SIMILAR","NO")</f>
        <v>NO</v>
      </c>
      <c r="CE409" s="197" t="str">
        <f t="shared" si="379"/>
        <v>N/A</v>
      </c>
      <c r="CF409" s="197">
        <f t="shared" si="380"/>
        <v>0</v>
      </c>
      <c r="CG409" s="198">
        <f t="shared" si="381"/>
        <v>0</v>
      </c>
      <c r="CH409" s="199">
        <f>IFERROR(SQRT(($E409-$E$1136)^2+($AD409-$AD$1136)^2),0)</f>
        <v>1.8000540016200484E-2</v>
      </c>
      <c r="CI409" s="197" t="str">
        <f>IF(CH409&lt;=SMALL(CH$3:CH$1130,1),"MAS PARECIDO","NO")</f>
        <v>NO</v>
      </c>
      <c r="CJ409" s="197" t="str">
        <f>IF(CH409&lt;=SMALL(CH$3:CH$1130,5),"SIMILAR","NO")</f>
        <v>NO</v>
      </c>
      <c r="CK409" s="197" t="str">
        <f t="shared" si="382"/>
        <v>N/A</v>
      </c>
      <c r="CL409" s="197">
        <f t="shared" si="383"/>
        <v>0</v>
      </c>
      <c r="CM409" s="198">
        <f t="shared" si="384"/>
        <v>0</v>
      </c>
      <c r="CN409" s="199">
        <f>IFERROR(SQRT(($E409-$E$1136)^2+($AG409-$AG$1136)^2),0)</f>
        <v>1.0001619965989883</v>
      </c>
      <c r="CO409" s="197" t="str">
        <f>IF(CN409&lt;=SMALL(CN$3:CN$1130,1),"MAS PARECIDO","NO")</f>
        <v>NO</v>
      </c>
      <c r="CP409" s="197" t="str">
        <f>IF(CN409&lt;=SMALL(CN$3:CN$1130,5),"SIMILAR","NO")</f>
        <v>NO</v>
      </c>
      <c r="CQ409" s="197" t="str">
        <f t="shared" si="385"/>
        <v>N/A</v>
      </c>
      <c r="CR409" s="197">
        <f t="shared" si="386"/>
        <v>0</v>
      </c>
      <c r="CS409" s="198">
        <f t="shared" si="387"/>
        <v>0</v>
      </c>
      <c r="CT409" s="199">
        <f>IFERROR(SQRT(($E409-$E$1136)^2+($AJ409-$AJ$1136)^2),0)</f>
        <v>1.8000540016200484E-2</v>
      </c>
      <c r="CU409" s="197" t="str">
        <f>IF(CT409&lt;=SMALL(CT$3:CT$1130,1),"MAS PARECIDO","NO")</f>
        <v>NO</v>
      </c>
      <c r="CV409" s="197" t="str">
        <f>IF(CT409&lt;=SMALL(CT$3:CT$1130,5),"SIMILAR","NO")</f>
        <v>NO</v>
      </c>
      <c r="CW409" s="197" t="str">
        <f t="shared" si="388"/>
        <v>N/A</v>
      </c>
      <c r="CX409" s="197">
        <f t="shared" si="389"/>
        <v>0</v>
      </c>
      <c r="CY409" s="198">
        <f t="shared" si="390"/>
        <v>0</v>
      </c>
      <c r="CZ409" s="2" t="s">
        <v>2048</v>
      </c>
      <c r="DA409" s="2" t="s">
        <v>2049</v>
      </c>
      <c r="DB409" s="2">
        <v>0</v>
      </c>
      <c r="DC409" s="2" t="s">
        <v>189</v>
      </c>
    </row>
    <row r="410" spans="1:107">
      <c r="A410" s="24" t="s">
        <v>661</v>
      </c>
      <c r="B410" s="46">
        <v>57984</v>
      </c>
      <c r="C410" s="190">
        <f>(B410-$B$1132)/($B$1133-$B$1132)</f>
        <v>6.2512905532373861E-2</v>
      </c>
      <c r="D410" s="46">
        <v>3500</v>
      </c>
      <c r="E410" s="190">
        <f>(D410-$D$1132)/($D$1133-$D$1132)</f>
        <v>6.9702091062731879E-3</v>
      </c>
      <c r="F410" s="46" t="s">
        <v>203</v>
      </c>
      <c r="G410" s="192">
        <f>VLOOKUP(F410,'DATOS DE SOPORTE'!$Y$5:$Z$8,2,FALSE)</f>
        <v>3</v>
      </c>
      <c r="H410" s="190">
        <f>(G410-$G$1132)/($G$1133-$G$1132)</f>
        <v>0.66666666666666663</v>
      </c>
      <c r="I410" s="50">
        <v>2</v>
      </c>
      <c r="J410" s="200">
        <f t="shared" si="350"/>
        <v>2</v>
      </c>
      <c r="K410" s="190">
        <f>(J410-$J$1132)/($J$1133-$J$1132)</f>
        <v>0.4</v>
      </c>
      <c r="L410" s="193" t="str">
        <f t="shared" si="351"/>
        <v>SI</v>
      </c>
      <c r="M410" s="46" t="s">
        <v>192</v>
      </c>
      <c r="N410" s="192">
        <f t="shared" si="352"/>
        <v>2</v>
      </c>
      <c r="O410" s="190">
        <f>(N410-N$1132)/(N$1133-N$1132)</f>
        <v>1</v>
      </c>
      <c r="P410" s="46" t="s">
        <v>58</v>
      </c>
      <c r="Q410" s="192">
        <f t="shared" si="353"/>
        <v>3</v>
      </c>
      <c r="R410" s="190">
        <f>(Q410-Q$1132)/(Q$1133-Q$1132)</f>
        <v>1</v>
      </c>
      <c r="S410" s="46" t="s">
        <v>60</v>
      </c>
      <c r="T410" s="192">
        <f t="shared" si="354"/>
        <v>2</v>
      </c>
      <c r="U410" s="190">
        <f>(T410-T$1132)/(T$1133-T$1132)</f>
        <v>1</v>
      </c>
      <c r="V410" s="46" t="s">
        <v>62</v>
      </c>
      <c r="W410" s="194">
        <f>VLOOKUP(V410,'DATOS DE SOPORTE'!$S$5:$T$10,2,FALSE)</f>
        <v>1</v>
      </c>
      <c r="X410" s="201">
        <f>(W410-W$1132)/(W$1133-W$1132)</f>
        <v>0</v>
      </c>
      <c r="Y410" s="46" t="s">
        <v>188</v>
      </c>
      <c r="Z410" s="194">
        <f t="shared" si="355"/>
        <v>1</v>
      </c>
      <c r="AA410" s="201">
        <f>(Z410-Z$1132)/(Z$1133-Z$1132)</f>
        <v>0</v>
      </c>
      <c r="AB410" s="46" t="s">
        <v>136</v>
      </c>
      <c r="AC410" s="194">
        <f t="shared" si="356"/>
        <v>2</v>
      </c>
      <c r="AD410" s="201">
        <f>(AC410-AC$1132)/(AC$1133-AC$1132)</f>
        <v>1</v>
      </c>
      <c r="AE410" s="46" t="s">
        <v>188</v>
      </c>
      <c r="AF410" s="194">
        <f t="shared" si="357"/>
        <v>1</v>
      </c>
      <c r="AG410" s="201">
        <f>(AF410-AF$1132)/(AF$1133-AF$1132)</f>
        <v>0</v>
      </c>
      <c r="AH410" s="24" t="s">
        <v>67</v>
      </c>
      <c r="AI410" s="194">
        <f>VLOOKUP(AH410,'DATOS DE SOPORTE'!$V$5:$W$8,2,FALSE)</f>
        <v>1</v>
      </c>
      <c r="AJ410" s="201">
        <f>(AI410-AI$1132)/(AI$1133-AI$1132)</f>
        <v>0</v>
      </c>
      <c r="AK410" s="58" t="str">
        <f t="shared" si="349"/>
        <v>Muy malo</v>
      </c>
      <c r="AL410" s="196">
        <f>IFERROR(SQRT(($E410-$E$1136)^2+($C410-$C$1136)^2),0)</f>
        <v>0.14279779861612052</v>
      </c>
      <c r="AM410" s="197" t="str">
        <f>IF(AL410&lt;=SMALL($AL$3:$AL$1130,1),"MAS PARECIDO","NO")</f>
        <v>NO</v>
      </c>
      <c r="AN410" s="197" t="str">
        <f>IF(AL410&lt;=SMALL($AL$3:$AL$1130,5),"SIMILAR","NO")</f>
        <v>NO</v>
      </c>
      <c r="AO410" s="197" t="str">
        <f t="shared" si="358"/>
        <v>N/A</v>
      </c>
      <c r="AP410" s="197">
        <f t="shared" si="359"/>
        <v>0</v>
      </c>
      <c r="AQ410" s="198">
        <f t="shared" si="360"/>
        <v>0</v>
      </c>
      <c r="AR410" s="196">
        <f>IFERROR(SQRT(($E410-$E$1136)^2+($H410-$H$1136)^2),0)</f>
        <v>0.33340682964097096</v>
      </c>
      <c r="AS410" s="197" t="str">
        <f>IF(AR410&lt;=SMALL(AR$3:AR$1130,1),"MAS PARECIDO","NO")</f>
        <v>NO</v>
      </c>
      <c r="AT410" s="197" t="str">
        <f>IF(AR410&lt;=SMALL(AR$3:AR$1130,5),"SIMILAR","NO")</f>
        <v>NO</v>
      </c>
      <c r="AU410" s="197" t="str">
        <f t="shared" si="361"/>
        <v>N/A</v>
      </c>
      <c r="AV410" s="197">
        <f t="shared" si="362"/>
        <v>0</v>
      </c>
      <c r="AW410" s="198">
        <f t="shared" si="363"/>
        <v>0</v>
      </c>
      <c r="AX410" s="199">
        <f>IFERROR(SQRT(($E410-$E$1136)^2+($K410-$K$1136)^2),0)</f>
        <v>0.20012246985316845</v>
      </c>
      <c r="AY410" s="197" t="str">
        <f>IF(AX410&lt;=SMALL(AX$3:AX$1130,1),"MAS PARECIDO","NO")</f>
        <v>NO</v>
      </c>
      <c r="AZ410" s="197" t="str">
        <f>IF(AX410&lt;=SMALL(AX$3:AX$1130,5),"SIMILAR","NO")</f>
        <v>NO</v>
      </c>
      <c r="BA410" s="197" t="str">
        <f t="shared" si="364"/>
        <v>N/A</v>
      </c>
      <c r="BB410" s="197">
        <f t="shared" si="365"/>
        <v>0</v>
      </c>
      <c r="BC410" s="198">
        <f t="shared" si="366"/>
        <v>0</v>
      </c>
      <c r="BD410" s="196">
        <f>IFERROR(SQRT(($E410-$E$1136)^2+($O410-$O$1136)^2),0)</f>
        <v>7.0002100063001884E-3</v>
      </c>
      <c r="BE410" s="197" t="str">
        <f>IF(BD410&lt;=SMALL(BD$3:BD$1130,1),"MAS PARECIDO","NO")</f>
        <v>NO</v>
      </c>
      <c r="BF410" s="197" t="str">
        <f>IF(BD410&lt;=SMALL(BD$3:BD$1130,5),"SIMILAR","NO")</f>
        <v>NO</v>
      </c>
      <c r="BG410" s="197" t="str">
        <f t="shared" si="367"/>
        <v>N/A</v>
      </c>
      <c r="BH410" s="197">
        <f t="shared" si="368"/>
        <v>0</v>
      </c>
      <c r="BI410" s="198">
        <f t="shared" si="369"/>
        <v>0</v>
      </c>
      <c r="BJ410" s="199">
        <f>IFERROR(SQRT(($E410-$E$1136)^2+($R410-$R$1136)^2),0)</f>
        <v>0.50004900053907952</v>
      </c>
      <c r="BK410" s="197" t="str">
        <f>IF(BJ410&lt;=SMALL(BJ$3:BJ$1130,1),"MAS PARECIDO","NO")</f>
        <v>NO</v>
      </c>
      <c r="BL410" s="197" t="str">
        <f>IF(BJ410&lt;=SMALL(BJ$3:BJ$1130,5),"SIMILAR","NO")</f>
        <v>NO</v>
      </c>
      <c r="BM410" s="197" t="str">
        <f t="shared" si="370"/>
        <v>N/A</v>
      </c>
      <c r="BN410" s="197">
        <f t="shared" si="371"/>
        <v>0</v>
      </c>
      <c r="BO410" s="198">
        <f t="shared" si="372"/>
        <v>0</v>
      </c>
      <c r="BP410" s="199">
        <f>IFERROR(SQRT(($E410-$E$1136)^2+($U410-$U$1136)^2),0)</f>
        <v>1.0000245011699125</v>
      </c>
      <c r="BQ410" s="197" t="str">
        <f>IF(BP410&lt;=SMALL(BP$3:BP$1130,1),"MAS PARECIDO","NO")</f>
        <v>NO</v>
      </c>
      <c r="BR410" s="197" t="str">
        <f>IF(BP410&lt;=SMALL(BP$3:BP$1130,5),"SIMILAR","NO")</f>
        <v>NO</v>
      </c>
      <c r="BS410" s="197" t="str">
        <f t="shared" si="373"/>
        <v>N/A</v>
      </c>
      <c r="BT410" s="197">
        <f t="shared" si="374"/>
        <v>0</v>
      </c>
      <c r="BU410" s="198">
        <f t="shared" si="375"/>
        <v>0</v>
      </c>
      <c r="BV410" s="199">
        <f>IFERROR(SQRT(($E410-$E$1136)^2+($X410-$X$1136)^2),0)</f>
        <v>7.0002100063001884E-3</v>
      </c>
      <c r="BW410" s="197" t="str">
        <f>IF(BV410&lt;=SMALL(BV$3:BV$1130,1),"MAS PARECIDO","NO")</f>
        <v>NO</v>
      </c>
      <c r="BX410" s="197" t="str">
        <f>IF(BV410&lt;=SMALL(BV$3:BV$1130,5),"SIMILAR","NO")</f>
        <v>NO</v>
      </c>
      <c r="BY410" s="197" t="str">
        <f t="shared" si="376"/>
        <v>N/A</v>
      </c>
      <c r="BZ410" s="197">
        <f t="shared" si="377"/>
        <v>0</v>
      </c>
      <c r="CA410" s="198">
        <f t="shared" si="378"/>
        <v>0</v>
      </c>
      <c r="CB410" s="199">
        <f>IFERROR(SQRT(($E410-$E$1136)^2+($AA410-$AA$1136)^2),0)</f>
        <v>7.0002100063001884E-3</v>
      </c>
      <c r="CC410" s="197" t="str">
        <f>IF(CB410&lt;=SMALL(CB$3:CB$1130,1),"MAS PARECIDO","NO")</f>
        <v>NO</v>
      </c>
      <c r="CD410" s="197" t="str">
        <f>IF(CB410&lt;=SMALL(CB$3:CB$1130,5),"SIMILAR","NO")</f>
        <v>NO</v>
      </c>
      <c r="CE410" s="197" t="str">
        <f t="shared" si="379"/>
        <v>N/A</v>
      </c>
      <c r="CF410" s="197">
        <f t="shared" si="380"/>
        <v>0</v>
      </c>
      <c r="CG410" s="198">
        <f t="shared" si="381"/>
        <v>0</v>
      </c>
      <c r="CH410" s="199">
        <f>IFERROR(SQRT(($E410-$E$1136)^2+($AD410-$AD$1136)^2),0)</f>
        <v>7.0002100063001884E-3</v>
      </c>
      <c r="CI410" s="197" t="str">
        <f>IF(CH410&lt;=SMALL(CH$3:CH$1130,1),"MAS PARECIDO","NO")</f>
        <v>NO</v>
      </c>
      <c r="CJ410" s="197" t="str">
        <f>IF(CH410&lt;=SMALL(CH$3:CH$1130,5),"SIMILAR","NO")</f>
        <v>NO</v>
      </c>
      <c r="CK410" s="197" t="str">
        <f t="shared" si="382"/>
        <v>N/A</v>
      </c>
      <c r="CL410" s="197">
        <f t="shared" si="383"/>
        <v>0</v>
      </c>
      <c r="CM410" s="198">
        <f t="shared" si="384"/>
        <v>0</v>
      </c>
      <c r="CN410" s="199">
        <f>IFERROR(SQRT(($E410-$E$1136)^2+($AG410-$AG$1136)^2),0)</f>
        <v>1.0000245011699125</v>
      </c>
      <c r="CO410" s="197" t="str">
        <f>IF(CN410&lt;=SMALL(CN$3:CN$1130,1),"MAS PARECIDO","NO")</f>
        <v>NO</v>
      </c>
      <c r="CP410" s="197" t="str">
        <f>IF(CN410&lt;=SMALL(CN$3:CN$1130,5),"SIMILAR","NO")</f>
        <v>NO</v>
      </c>
      <c r="CQ410" s="197" t="str">
        <f t="shared" si="385"/>
        <v>N/A</v>
      </c>
      <c r="CR410" s="197">
        <f t="shared" si="386"/>
        <v>0</v>
      </c>
      <c r="CS410" s="198">
        <f t="shared" si="387"/>
        <v>0</v>
      </c>
      <c r="CT410" s="199">
        <f>IFERROR(SQRT(($E410-$E$1136)^2+($AJ410-$AJ$1136)^2),0)</f>
        <v>7.0002100063001884E-3</v>
      </c>
      <c r="CU410" s="197" t="str">
        <f>IF(CT410&lt;=SMALL(CT$3:CT$1130,1),"MAS PARECIDO","NO")</f>
        <v>NO</v>
      </c>
      <c r="CV410" s="197" t="str">
        <f>IF(CT410&lt;=SMALL(CT$3:CT$1130,5),"SIMILAR","NO")</f>
        <v>NO</v>
      </c>
      <c r="CW410" s="197" t="str">
        <f t="shared" si="388"/>
        <v>N/A</v>
      </c>
      <c r="CX410" s="197">
        <f t="shared" si="389"/>
        <v>0</v>
      </c>
      <c r="CY410" s="198">
        <f t="shared" si="390"/>
        <v>0</v>
      </c>
      <c r="CZ410" s="2" t="s">
        <v>2050</v>
      </c>
      <c r="DA410" s="2" t="s">
        <v>2051</v>
      </c>
      <c r="DB410" s="2">
        <v>3</v>
      </c>
      <c r="DC410" s="2" t="s">
        <v>319</v>
      </c>
    </row>
    <row r="411" spans="1:107">
      <c r="A411" s="24" t="s">
        <v>662</v>
      </c>
      <c r="B411" s="46">
        <v>105215</v>
      </c>
      <c r="C411" s="190">
        <f>(B411-$B$1132)/($B$1133-$B$1132)</f>
        <v>0.11772184520290468</v>
      </c>
      <c r="D411" s="46">
        <v>8000</v>
      </c>
      <c r="E411" s="190">
        <f>(D411-$D$1132)/($D$1133-$D$1132)</f>
        <v>1.597047911437343E-2</v>
      </c>
      <c r="F411" s="46" t="s">
        <v>53</v>
      </c>
      <c r="G411" s="192">
        <f>VLOOKUP(F411,'DATOS DE SOPORTE'!$Y$5:$Z$8,2,FALSE)</f>
        <v>2</v>
      </c>
      <c r="H411" s="190">
        <f>(G411-$G$1132)/($G$1133-$G$1132)</f>
        <v>0.33333333333333331</v>
      </c>
      <c r="I411" s="50">
        <v>3</v>
      </c>
      <c r="J411" s="200">
        <f t="shared" si="350"/>
        <v>3</v>
      </c>
      <c r="K411" s="190">
        <f>(J411-$J$1132)/($J$1133-$J$1132)</f>
        <v>0.6</v>
      </c>
      <c r="L411" s="193" t="str">
        <f t="shared" si="351"/>
        <v>SI</v>
      </c>
      <c r="M411" s="46" t="s">
        <v>192</v>
      </c>
      <c r="N411" s="192">
        <f t="shared" si="352"/>
        <v>2</v>
      </c>
      <c r="O411" s="190">
        <f>(N411-N$1132)/(N$1133-N$1132)</f>
        <v>1</v>
      </c>
      <c r="P411" s="46" t="s">
        <v>58</v>
      </c>
      <c r="Q411" s="192">
        <f t="shared" si="353"/>
        <v>3</v>
      </c>
      <c r="R411" s="190">
        <f>(Q411-Q$1132)/(Q$1133-Q$1132)</f>
        <v>1</v>
      </c>
      <c r="S411" s="46" t="s">
        <v>60</v>
      </c>
      <c r="T411" s="192">
        <f t="shared" si="354"/>
        <v>2</v>
      </c>
      <c r="U411" s="190">
        <f>(T411-T$1132)/(T$1133-T$1132)</f>
        <v>1</v>
      </c>
      <c r="V411" s="46" t="s">
        <v>62</v>
      </c>
      <c r="W411" s="194">
        <f>VLOOKUP(V411,'DATOS DE SOPORTE'!$S$5:$T$10,2,FALSE)</f>
        <v>1</v>
      </c>
      <c r="X411" s="201">
        <f>(W411-W$1132)/(W$1133-W$1132)</f>
        <v>0</v>
      </c>
      <c r="Y411" s="46" t="s">
        <v>136</v>
      </c>
      <c r="Z411" s="194">
        <f t="shared" si="355"/>
        <v>2</v>
      </c>
      <c r="AA411" s="201">
        <f>(Z411-Z$1132)/(Z$1133-Z$1132)</f>
        <v>1</v>
      </c>
      <c r="AB411" s="46" t="s">
        <v>136</v>
      </c>
      <c r="AC411" s="194">
        <f t="shared" si="356"/>
        <v>2</v>
      </c>
      <c r="AD411" s="201">
        <f>(AC411-AC$1132)/(AC$1133-AC$1132)</f>
        <v>1</v>
      </c>
      <c r="AE411" s="46" t="s">
        <v>188</v>
      </c>
      <c r="AF411" s="194">
        <f t="shared" si="357"/>
        <v>1</v>
      </c>
      <c r="AG411" s="201">
        <f>(AF411-AF$1132)/(AF$1133-AF$1132)</f>
        <v>0</v>
      </c>
      <c r="AH411" s="24" t="s">
        <v>67</v>
      </c>
      <c r="AI411" s="194">
        <f>VLOOKUP(AH411,'DATOS DE SOPORTE'!$V$5:$W$8,2,FALSE)</f>
        <v>1</v>
      </c>
      <c r="AJ411" s="201">
        <f>(AI411-AI$1132)/(AI$1133-AI$1132)</f>
        <v>0</v>
      </c>
      <c r="AK411" s="58" t="str">
        <f t="shared" si="349"/>
        <v>Muy malo</v>
      </c>
      <c r="AL411" s="196">
        <f>IFERROR(SQRT(($E411-$E$1136)^2+($C411-$C$1136)^2),0)</f>
        <v>8.8869441883572708E-2</v>
      </c>
      <c r="AM411" s="197" t="str">
        <f>IF(AL411&lt;=SMALL($AL$3:$AL$1130,1),"MAS PARECIDO","NO")</f>
        <v>NO</v>
      </c>
      <c r="AN411" s="197" t="str">
        <f>IF(AL411&lt;=SMALL($AL$3:$AL$1130,5),"SIMILAR","NO")</f>
        <v>NO</v>
      </c>
      <c r="AO411" s="197" t="str">
        <f t="shared" si="358"/>
        <v>N/A</v>
      </c>
      <c r="AP411" s="197">
        <f t="shared" si="359"/>
        <v>0</v>
      </c>
      <c r="AQ411" s="198">
        <f t="shared" si="360"/>
        <v>0</v>
      </c>
      <c r="AR411" s="196">
        <f>IFERROR(SQRT(($E411-$E$1136)^2+($H411-$H$1136)^2),0)</f>
        <v>1.600048001440043E-2</v>
      </c>
      <c r="AS411" s="197" t="str">
        <f>IF(AR411&lt;=SMALL(AR$3:AR$1130,1),"MAS PARECIDO","NO")</f>
        <v>NO</v>
      </c>
      <c r="AT411" s="197" t="str">
        <f>IF(AR411&lt;=SMALL(AR$3:AR$1130,5),"SIMILAR","NO")</f>
        <v>NO</v>
      </c>
      <c r="AU411" s="197" t="str">
        <f t="shared" si="361"/>
        <v>N/A</v>
      </c>
      <c r="AV411" s="197">
        <f t="shared" si="362"/>
        <v>0</v>
      </c>
      <c r="AW411" s="198">
        <f t="shared" si="363"/>
        <v>0</v>
      </c>
      <c r="AX411" s="199">
        <f>IFERROR(SQRT(($E411-$E$1136)^2+($K411-$K$1136)^2),0)</f>
        <v>0.40031989128781897</v>
      </c>
      <c r="AY411" s="197" t="str">
        <f>IF(AX411&lt;=SMALL(AX$3:AX$1130,1),"MAS PARECIDO","NO")</f>
        <v>NO</v>
      </c>
      <c r="AZ411" s="197" t="str">
        <f>IF(AX411&lt;=SMALL(AX$3:AX$1130,5),"SIMILAR","NO")</f>
        <v>NO</v>
      </c>
      <c r="BA411" s="197" t="str">
        <f t="shared" si="364"/>
        <v>N/A</v>
      </c>
      <c r="BB411" s="197">
        <f t="shared" si="365"/>
        <v>0</v>
      </c>
      <c r="BC411" s="198">
        <f t="shared" si="366"/>
        <v>0</v>
      </c>
      <c r="BD411" s="196">
        <f>IFERROR(SQRT(($E411-$E$1136)^2+($O411-$O$1136)^2),0)</f>
        <v>1.600048001440043E-2</v>
      </c>
      <c r="BE411" s="197" t="str">
        <f>IF(BD411&lt;=SMALL(BD$3:BD$1130,1),"MAS PARECIDO","NO")</f>
        <v>NO</v>
      </c>
      <c r="BF411" s="197" t="str">
        <f>IF(BD411&lt;=SMALL(BD$3:BD$1130,5),"SIMILAR","NO")</f>
        <v>NO</v>
      </c>
      <c r="BG411" s="197" t="str">
        <f t="shared" si="367"/>
        <v>N/A</v>
      </c>
      <c r="BH411" s="197">
        <f t="shared" si="368"/>
        <v>0</v>
      </c>
      <c r="BI411" s="198">
        <f t="shared" si="369"/>
        <v>0</v>
      </c>
      <c r="BJ411" s="199">
        <f>IFERROR(SQRT(($E411-$E$1136)^2+($R411-$R$1136)^2),0)</f>
        <v>0.50025594985036537</v>
      </c>
      <c r="BK411" s="197" t="str">
        <f>IF(BJ411&lt;=SMALL(BJ$3:BJ$1130,1),"MAS PARECIDO","NO")</f>
        <v>NO</v>
      </c>
      <c r="BL411" s="197" t="str">
        <f>IF(BJ411&lt;=SMALL(BJ$3:BJ$1130,5),"SIMILAR","NO")</f>
        <v>NO</v>
      </c>
      <c r="BM411" s="197" t="str">
        <f t="shared" si="370"/>
        <v>N/A</v>
      </c>
      <c r="BN411" s="197">
        <f t="shared" si="371"/>
        <v>0</v>
      </c>
      <c r="BO411" s="198">
        <f t="shared" si="372"/>
        <v>0</v>
      </c>
      <c r="BP411" s="199">
        <f>IFERROR(SQRT(($E411-$E$1136)^2+($U411-$U$1136)^2),0)</f>
        <v>1.0001279994884111</v>
      </c>
      <c r="BQ411" s="197" t="str">
        <f>IF(BP411&lt;=SMALL(BP$3:BP$1130,1),"MAS PARECIDO","NO")</f>
        <v>NO</v>
      </c>
      <c r="BR411" s="197" t="str">
        <f>IF(BP411&lt;=SMALL(BP$3:BP$1130,5),"SIMILAR","NO")</f>
        <v>NO</v>
      </c>
      <c r="BS411" s="197" t="str">
        <f t="shared" si="373"/>
        <v>N/A</v>
      </c>
      <c r="BT411" s="197">
        <f t="shared" si="374"/>
        <v>0</v>
      </c>
      <c r="BU411" s="198">
        <f t="shared" si="375"/>
        <v>0</v>
      </c>
      <c r="BV411" s="199">
        <f>IFERROR(SQRT(($E411-$E$1136)^2+($X411-$X$1136)^2),0)</f>
        <v>1.600048001440043E-2</v>
      </c>
      <c r="BW411" s="197" t="str">
        <f>IF(BV411&lt;=SMALL(BV$3:BV$1130,1),"MAS PARECIDO","NO")</f>
        <v>NO</v>
      </c>
      <c r="BX411" s="197" t="str">
        <f>IF(BV411&lt;=SMALL(BV$3:BV$1130,5),"SIMILAR","NO")</f>
        <v>NO</v>
      </c>
      <c r="BY411" s="197" t="str">
        <f t="shared" si="376"/>
        <v>N/A</v>
      </c>
      <c r="BZ411" s="197">
        <f t="shared" si="377"/>
        <v>0</v>
      </c>
      <c r="CA411" s="198">
        <f t="shared" si="378"/>
        <v>0</v>
      </c>
      <c r="CB411" s="199">
        <f>IFERROR(SQRT(($E411-$E$1136)^2+($AA411-$AA$1136)^2),0)</f>
        <v>1.0001279994884111</v>
      </c>
      <c r="CC411" s="197" t="str">
        <f>IF(CB411&lt;=SMALL(CB$3:CB$1130,1),"MAS PARECIDO","NO")</f>
        <v>NO</v>
      </c>
      <c r="CD411" s="197" t="str">
        <f>IF(CB411&lt;=SMALL(CB$3:CB$1130,5),"SIMILAR","NO")</f>
        <v>NO</v>
      </c>
      <c r="CE411" s="197" t="str">
        <f t="shared" si="379"/>
        <v>N/A</v>
      </c>
      <c r="CF411" s="197">
        <f t="shared" si="380"/>
        <v>0</v>
      </c>
      <c r="CG411" s="198">
        <f t="shared" si="381"/>
        <v>0</v>
      </c>
      <c r="CH411" s="199">
        <f>IFERROR(SQRT(($E411-$E$1136)^2+($AD411-$AD$1136)^2),0)</f>
        <v>1.600048001440043E-2</v>
      </c>
      <c r="CI411" s="197" t="str">
        <f>IF(CH411&lt;=SMALL(CH$3:CH$1130,1),"MAS PARECIDO","NO")</f>
        <v>NO</v>
      </c>
      <c r="CJ411" s="197" t="str">
        <f>IF(CH411&lt;=SMALL(CH$3:CH$1130,5),"SIMILAR","NO")</f>
        <v>NO</v>
      </c>
      <c r="CK411" s="197" t="str">
        <f t="shared" si="382"/>
        <v>N/A</v>
      </c>
      <c r="CL411" s="197">
        <f t="shared" si="383"/>
        <v>0</v>
      </c>
      <c r="CM411" s="198">
        <f t="shared" si="384"/>
        <v>0</v>
      </c>
      <c r="CN411" s="199">
        <f>IFERROR(SQRT(($E411-$E$1136)^2+($AG411-$AG$1136)^2),0)</f>
        <v>1.0001279994884111</v>
      </c>
      <c r="CO411" s="197" t="str">
        <f>IF(CN411&lt;=SMALL(CN$3:CN$1130,1),"MAS PARECIDO","NO")</f>
        <v>NO</v>
      </c>
      <c r="CP411" s="197" t="str">
        <f>IF(CN411&lt;=SMALL(CN$3:CN$1130,5),"SIMILAR","NO")</f>
        <v>NO</v>
      </c>
      <c r="CQ411" s="197" t="str">
        <f t="shared" si="385"/>
        <v>N/A</v>
      </c>
      <c r="CR411" s="197">
        <f t="shared" si="386"/>
        <v>0</v>
      </c>
      <c r="CS411" s="198">
        <f t="shared" si="387"/>
        <v>0</v>
      </c>
      <c r="CT411" s="199">
        <f>IFERROR(SQRT(($E411-$E$1136)^2+($AJ411-$AJ$1136)^2),0)</f>
        <v>1.600048001440043E-2</v>
      </c>
      <c r="CU411" s="197" t="str">
        <f>IF(CT411&lt;=SMALL(CT$3:CT$1130,1),"MAS PARECIDO","NO")</f>
        <v>NO</v>
      </c>
      <c r="CV411" s="197" t="str">
        <f>IF(CT411&lt;=SMALL(CT$3:CT$1130,5),"SIMILAR","NO")</f>
        <v>NO</v>
      </c>
      <c r="CW411" s="197" t="str">
        <f t="shared" si="388"/>
        <v>N/A</v>
      </c>
      <c r="CX411" s="197">
        <f t="shared" si="389"/>
        <v>0</v>
      </c>
      <c r="CY411" s="198">
        <f t="shared" si="390"/>
        <v>0</v>
      </c>
      <c r="CZ411" s="2" t="s">
        <v>2052</v>
      </c>
      <c r="DA411" s="2" t="s">
        <v>2053</v>
      </c>
      <c r="DB411" s="2">
        <v>4</v>
      </c>
      <c r="DC411" s="2" t="s">
        <v>319</v>
      </c>
    </row>
    <row r="412" spans="1:107">
      <c r="A412" s="24" t="s">
        <v>663</v>
      </c>
      <c r="B412" s="46">
        <v>53143</v>
      </c>
      <c r="C412" s="190">
        <f>(B412-$B$1132)/($B$1133-$B$1132)</f>
        <v>5.6854196698238664E-2</v>
      </c>
      <c r="D412" s="46">
        <v>6500</v>
      </c>
      <c r="E412" s="190">
        <f>(D412-$D$1132)/($D$1133-$D$1132)</f>
        <v>1.297038911167335E-2</v>
      </c>
      <c r="F412" s="46" t="s">
        <v>191</v>
      </c>
      <c r="G412" s="192">
        <f>VLOOKUP(F412,'DATOS DE SOPORTE'!$Y$5:$Z$8,2,FALSE)</f>
        <v>1</v>
      </c>
      <c r="H412" s="190">
        <f>(G412-$G$1132)/($G$1133-$G$1132)</f>
        <v>0</v>
      </c>
      <c r="I412" s="50">
        <v>0</v>
      </c>
      <c r="J412" s="200">
        <f t="shared" si="350"/>
        <v>0</v>
      </c>
      <c r="K412" s="190">
        <f>(J412-$J$1132)/($J$1133-$J$1132)</f>
        <v>0</v>
      </c>
      <c r="L412" s="193" t="str">
        <f t="shared" si="351"/>
        <v>NO</v>
      </c>
      <c r="M412" s="46" t="s">
        <v>192</v>
      </c>
      <c r="N412" s="192">
        <f t="shared" si="352"/>
        <v>2</v>
      </c>
      <c r="O412" s="190">
        <f>(N412-N$1132)/(N$1133-N$1132)</f>
        <v>1</v>
      </c>
      <c r="P412" s="46" t="s">
        <v>196</v>
      </c>
      <c r="Q412" s="192">
        <f t="shared" si="353"/>
        <v>1</v>
      </c>
      <c r="R412" s="190">
        <f>(Q412-Q$1132)/(Q$1133-Q$1132)</f>
        <v>0</v>
      </c>
      <c r="S412" s="46" t="s">
        <v>194</v>
      </c>
      <c r="T412" s="192">
        <f t="shared" si="354"/>
        <v>1</v>
      </c>
      <c r="U412" s="190">
        <f>(T412-T$1132)/(T$1133-T$1132)</f>
        <v>0</v>
      </c>
      <c r="V412" s="46" t="s">
        <v>212</v>
      </c>
      <c r="W412" s="194">
        <f>VLOOKUP(V412,'DATOS DE SOPORTE'!$S$5:$T$10,2,FALSE)</f>
        <v>3</v>
      </c>
      <c r="X412" s="201">
        <f>(W412-W$1132)/(W$1133-W$1132)</f>
        <v>0.4</v>
      </c>
      <c r="Y412" s="46" t="s">
        <v>188</v>
      </c>
      <c r="Z412" s="194">
        <f t="shared" si="355"/>
        <v>1</v>
      </c>
      <c r="AA412" s="201">
        <f>(Z412-Z$1132)/(Z$1133-Z$1132)</f>
        <v>0</v>
      </c>
      <c r="AB412" s="46" t="s">
        <v>188</v>
      </c>
      <c r="AC412" s="194">
        <f t="shared" si="356"/>
        <v>1</v>
      </c>
      <c r="AD412" s="201">
        <f>(AC412-AC$1132)/(AC$1133-AC$1132)</f>
        <v>0</v>
      </c>
      <c r="AE412" s="46" t="s">
        <v>188</v>
      </c>
      <c r="AF412" s="194">
        <f t="shared" si="357"/>
        <v>1</v>
      </c>
      <c r="AG412" s="201">
        <f>(AF412-AF$1132)/(AF$1133-AF$1132)</f>
        <v>0</v>
      </c>
      <c r="AH412" s="24" t="s">
        <v>67</v>
      </c>
      <c r="AI412" s="194">
        <f>VLOOKUP(AH412,'DATOS DE SOPORTE'!$V$5:$W$8,2,FALSE)</f>
        <v>1</v>
      </c>
      <c r="AJ412" s="201">
        <f>(AI412-AI$1132)/(AI$1133-AI$1132)</f>
        <v>0</v>
      </c>
      <c r="AK412" s="58" t="str">
        <f t="shared" si="349"/>
        <v>Bueno</v>
      </c>
      <c r="AL412" s="196">
        <f>IFERROR(SQRT(($E412-$E$1136)^2+($C412-$C$1136)^2),0)</f>
        <v>0.1488536152612632</v>
      </c>
      <c r="AM412" s="197" t="str">
        <f>IF(AL412&lt;=SMALL($AL$3:$AL$1130,1),"MAS PARECIDO","NO")</f>
        <v>NO</v>
      </c>
      <c r="AN412" s="197" t="str">
        <f>IF(AL412&lt;=SMALL($AL$3:$AL$1130,5),"SIMILAR","NO")</f>
        <v>NO</v>
      </c>
      <c r="AO412" s="197" t="str">
        <f t="shared" si="358"/>
        <v>N/A</v>
      </c>
      <c r="AP412" s="197">
        <f t="shared" si="359"/>
        <v>0</v>
      </c>
      <c r="AQ412" s="198">
        <f t="shared" si="360"/>
        <v>0</v>
      </c>
      <c r="AR412" s="196">
        <f>IFERROR(SQRT(($E412-$E$1136)^2+($H412-$H$1136)^2),0)</f>
        <v>0.33358675221232548</v>
      </c>
      <c r="AS412" s="197" t="str">
        <f>IF(AR412&lt;=SMALL(AR$3:AR$1130,1),"MAS PARECIDO","NO")</f>
        <v>NO</v>
      </c>
      <c r="AT412" s="197" t="str">
        <f>IF(AR412&lt;=SMALL(AR$3:AR$1130,5),"SIMILAR","NO")</f>
        <v>NO</v>
      </c>
      <c r="AU412" s="197" t="str">
        <f t="shared" si="361"/>
        <v>N/A</v>
      </c>
      <c r="AV412" s="197">
        <f t="shared" si="362"/>
        <v>0</v>
      </c>
      <c r="AW412" s="198">
        <f t="shared" si="363"/>
        <v>0</v>
      </c>
      <c r="AX412" s="199">
        <f>IFERROR(SQRT(($E412-$E$1136)^2+($K412-$K$1136)^2),0)</f>
        <v>0.20042207997238309</v>
      </c>
      <c r="AY412" s="197" t="str">
        <f>IF(AX412&lt;=SMALL(AX$3:AX$1130,1),"MAS PARECIDO","NO")</f>
        <v>NO</v>
      </c>
      <c r="AZ412" s="197" t="str">
        <f>IF(AX412&lt;=SMALL(AX$3:AX$1130,5),"SIMILAR","NO")</f>
        <v>NO</v>
      </c>
      <c r="BA412" s="197" t="str">
        <f t="shared" si="364"/>
        <v>N/A</v>
      </c>
      <c r="BB412" s="197">
        <f t="shared" si="365"/>
        <v>0</v>
      </c>
      <c r="BC412" s="198">
        <f t="shared" si="366"/>
        <v>0</v>
      </c>
      <c r="BD412" s="196">
        <f>IFERROR(SQRT(($E412-$E$1136)^2+($O412-$O$1136)^2),0)</f>
        <v>1.3000390011700351E-2</v>
      </c>
      <c r="BE412" s="197" t="str">
        <f>IF(BD412&lt;=SMALL(BD$3:BD$1130,1),"MAS PARECIDO","NO")</f>
        <v>NO</v>
      </c>
      <c r="BF412" s="197" t="str">
        <f>IF(BD412&lt;=SMALL(BD$3:BD$1130,5),"SIMILAR","NO")</f>
        <v>NO</v>
      </c>
      <c r="BG412" s="197" t="str">
        <f t="shared" si="367"/>
        <v>N/A</v>
      </c>
      <c r="BH412" s="197">
        <f t="shared" si="368"/>
        <v>0</v>
      </c>
      <c r="BI412" s="198">
        <f t="shared" si="369"/>
        <v>0</v>
      </c>
      <c r="BJ412" s="199">
        <f>IFERROR(SQRT(($E412-$E$1136)^2+($R412-$R$1136)^2),0)</f>
        <v>0.50016898158568002</v>
      </c>
      <c r="BK412" s="197" t="str">
        <f>IF(BJ412&lt;=SMALL(BJ$3:BJ$1130,1),"MAS PARECIDO","NO")</f>
        <v>NO</v>
      </c>
      <c r="BL412" s="197" t="str">
        <f>IF(BJ412&lt;=SMALL(BJ$3:BJ$1130,5),"SIMILAR","NO")</f>
        <v>NO</v>
      </c>
      <c r="BM412" s="197" t="str">
        <f t="shared" si="370"/>
        <v>N/A</v>
      </c>
      <c r="BN412" s="197">
        <f t="shared" si="371"/>
        <v>0</v>
      </c>
      <c r="BO412" s="198">
        <f t="shared" si="372"/>
        <v>0</v>
      </c>
      <c r="BP412" s="199">
        <f>IFERROR(SQRT(($E412-$E$1136)^2+($U412-$U$1136)^2),0)</f>
        <v>1.3000390011700351E-2</v>
      </c>
      <c r="BQ412" s="197" t="str">
        <f>IF(BP412&lt;=SMALL(BP$3:BP$1130,1),"MAS PARECIDO","NO")</f>
        <v>NO</v>
      </c>
      <c r="BR412" s="197" t="str">
        <f>IF(BP412&lt;=SMALL(BP$3:BP$1130,5),"SIMILAR","NO")</f>
        <v>NO</v>
      </c>
      <c r="BS412" s="197" t="str">
        <f t="shared" si="373"/>
        <v>N/A</v>
      </c>
      <c r="BT412" s="197">
        <f t="shared" si="374"/>
        <v>0</v>
      </c>
      <c r="BU412" s="198">
        <f t="shared" si="375"/>
        <v>0</v>
      </c>
      <c r="BV412" s="199">
        <f>IFERROR(SQRT(($E412-$E$1136)^2+($X412-$X$1136)^2),0)</f>
        <v>0.40021120691511919</v>
      </c>
      <c r="BW412" s="197" t="str">
        <f>IF(BV412&lt;=SMALL(BV$3:BV$1130,1),"MAS PARECIDO","NO")</f>
        <v>NO</v>
      </c>
      <c r="BX412" s="197" t="str">
        <f>IF(BV412&lt;=SMALL(BV$3:BV$1130,5),"SIMILAR","NO")</f>
        <v>NO</v>
      </c>
      <c r="BY412" s="197" t="str">
        <f t="shared" si="376"/>
        <v>N/A</v>
      </c>
      <c r="BZ412" s="197">
        <f t="shared" si="377"/>
        <v>0</v>
      </c>
      <c r="CA412" s="198">
        <f t="shared" si="378"/>
        <v>0</v>
      </c>
      <c r="CB412" s="199">
        <f>IFERROR(SQRT(($E412-$E$1136)^2+($AA412-$AA$1136)^2),0)</f>
        <v>1.3000390011700351E-2</v>
      </c>
      <c r="CC412" s="197" t="str">
        <f>IF(CB412&lt;=SMALL(CB$3:CB$1130,1),"MAS PARECIDO","NO")</f>
        <v>NO</v>
      </c>
      <c r="CD412" s="197" t="str">
        <f>IF(CB412&lt;=SMALL(CB$3:CB$1130,5),"SIMILAR","NO")</f>
        <v>NO</v>
      </c>
      <c r="CE412" s="197" t="str">
        <f t="shared" si="379"/>
        <v>N/A</v>
      </c>
      <c r="CF412" s="197">
        <f t="shared" si="380"/>
        <v>0</v>
      </c>
      <c r="CG412" s="198">
        <f t="shared" si="381"/>
        <v>0</v>
      </c>
      <c r="CH412" s="199">
        <f>IFERROR(SQRT(($E412-$E$1136)^2+($AD412-$AD$1136)^2),0)</f>
        <v>1.0000845014999764</v>
      </c>
      <c r="CI412" s="197" t="str">
        <f>IF(CH412&lt;=SMALL(CH$3:CH$1130,1),"MAS PARECIDO","NO")</f>
        <v>NO</v>
      </c>
      <c r="CJ412" s="197" t="str">
        <f>IF(CH412&lt;=SMALL(CH$3:CH$1130,5),"SIMILAR","NO")</f>
        <v>NO</v>
      </c>
      <c r="CK412" s="197" t="str">
        <f t="shared" si="382"/>
        <v>N/A</v>
      </c>
      <c r="CL412" s="197">
        <f t="shared" si="383"/>
        <v>0</v>
      </c>
      <c r="CM412" s="198">
        <f t="shared" si="384"/>
        <v>0</v>
      </c>
      <c r="CN412" s="199">
        <f>IFERROR(SQRT(($E412-$E$1136)^2+($AG412-$AG$1136)^2),0)</f>
        <v>1.0000845014999764</v>
      </c>
      <c r="CO412" s="197" t="str">
        <f>IF(CN412&lt;=SMALL(CN$3:CN$1130,1),"MAS PARECIDO","NO")</f>
        <v>NO</v>
      </c>
      <c r="CP412" s="197" t="str">
        <f>IF(CN412&lt;=SMALL(CN$3:CN$1130,5),"SIMILAR","NO")</f>
        <v>NO</v>
      </c>
      <c r="CQ412" s="197" t="str">
        <f t="shared" si="385"/>
        <v>N/A</v>
      </c>
      <c r="CR412" s="197">
        <f t="shared" si="386"/>
        <v>0</v>
      </c>
      <c r="CS412" s="198">
        <f t="shared" si="387"/>
        <v>0</v>
      </c>
      <c r="CT412" s="199">
        <f>IFERROR(SQRT(($E412-$E$1136)^2+($AJ412-$AJ$1136)^2),0)</f>
        <v>1.3000390011700351E-2</v>
      </c>
      <c r="CU412" s="197" t="str">
        <f>IF(CT412&lt;=SMALL(CT$3:CT$1130,1),"MAS PARECIDO","NO")</f>
        <v>NO</v>
      </c>
      <c r="CV412" s="197" t="str">
        <f>IF(CT412&lt;=SMALL(CT$3:CT$1130,5),"SIMILAR","NO")</f>
        <v>NO</v>
      </c>
      <c r="CW412" s="197" t="str">
        <f t="shared" si="388"/>
        <v>N/A</v>
      </c>
      <c r="CX412" s="197">
        <f t="shared" si="389"/>
        <v>0</v>
      </c>
      <c r="CY412" s="198">
        <f t="shared" si="390"/>
        <v>0</v>
      </c>
      <c r="CZ412" s="2" t="s">
        <v>2054</v>
      </c>
      <c r="DA412" s="2" t="s">
        <v>2055</v>
      </c>
      <c r="DB412" s="2">
        <v>0</v>
      </c>
      <c r="DC412" s="2" t="s">
        <v>189</v>
      </c>
    </row>
    <row r="413" spans="1:107">
      <c r="A413" s="24" t="s">
        <v>664</v>
      </c>
      <c r="B413" s="46">
        <v>73718</v>
      </c>
      <c r="C413" s="190">
        <f>(B413-$B$1132)/($B$1133-$B$1132)</f>
        <v>8.0904585928218364E-2</v>
      </c>
      <c r="D413" s="46">
        <v>3000</v>
      </c>
      <c r="E413" s="190">
        <f>(D413-$D$1132)/($D$1133-$D$1132)</f>
        <v>5.9701791053731615E-3</v>
      </c>
      <c r="F413" s="46" t="s">
        <v>53</v>
      </c>
      <c r="G413" s="192">
        <f>VLOOKUP(F413,'DATOS DE SOPORTE'!$Y$5:$Z$8,2,FALSE)</f>
        <v>2</v>
      </c>
      <c r="H413" s="190">
        <f>(G413-$G$1132)/($G$1133-$G$1132)</f>
        <v>0.33333333333333331</v>
      </c>
      <c r="I413" s="50">
        <v>2</v>
      </c>
      <c r="J413" s="200">
        <f t="shared" si="350"/>
        <v>2</v>
      </c>
      <c r="K413" s="190">
        <f>(J413-$J$1132)/($J$1133-$J$1132)</f>
        <v>0.4</v>
      </c>
      <c r="L413" s="193" t="str">
        <f t="shared" si="351"/>
        <v>SI</v>
      </c>
      <c r="M413" s="46" t="s">
        <v>192</v>
      </c>
      <c r="N413" s="192">
        <f t="shared" si="352"/>
        <v>2</v>
      </c>
      <c r="O413" s="190">
        <f>(N413-N$1132)/(N$1133-N$1132)</f>
        <v>1</v>
      </c>
      <c r="P413" s="46" t="s">
        <v>58</v>
      </c>
      <c r="Q413" s="192">
        <f t="shared" si="353"/>
        <v>3</v>
      </c>
      <c r="R413" s="190">
        <f>(Q413-Q$1132)/(Q$1133-Q$1132)</f>
        <v>1</v>
      </c>
      <c r="S413" s="46" t="s">
        <v>194</v>
      </c>
      <c r="T413" s="192">
        <f t="shared" si="354"/>
        <v>1</v>
      </c>
      <c r="U413" s="190">
        <f>(T413-T$1132)/(T$1133-T$1132)</f>
        <v>0</v>
      </c>
      <c r="V413" s="46" t="s">
        <v>212</v>
      </c>
      <c r="W413" s="194">
        <f>VLOOKUP(V413,'DATOS DE SOPORTE'!$S$5:$T$10,2,FALSE)</f>
        <v>3</v>
      </c>
      <c r="X413" s="201">
        <f>(W413-W$1132)/(W$1133-W$1132)</f>
        <v>0.4</v>
      </c>
      <c r="Y413" s="46" t="s">
        <v>188</v>
      </c>
      <c r="Z413" s="194">
        <f t="shared" si="355"/>
        <v>1</v>
      </c>
      <c r="AA413" s="201">
        <f>(Z413-Z$1132)/(Z$1133-Z$1132)</f>
        <v>0</v>
      </c>
      <c r="AB413" s="46" t="s">
        <v>188</v>
      </c>
      <c r="AC413" s="194">
        <f t="shared" si="356"/>
        <v>1</v>
      </c>
      <c r="AD413" s="201">
        <f>(AC413-AC$1132)/(AC$1133-AC$1132)</f>
        <v>0</v>
      </c>
      <c r="AE413" s="46" t="s">
        <v>136</v>
      </c>
      <c r="AF413" s="194">
        <f t="shared" si="357"/>
        <v>2</v>
      </c>
      <c r="AG413" s="201">
        <f>(AF413-AF$1132)/(AF$1133-AF$1132)</f>
        <v>1</v>
      </c>
      <c r="AH413" s="24" t="s">
        <v>67</v>
      </c>
      <c r="AI413" s="194">
        <f>VLOOKUP(AH413,'DATOS DE SOPORTE'!$V$5:$W$8,2,FALSE)</f>
        <v>1</v>
      </c>
      <c r="AJ413" s="201">
        <f>(AI413-AI$1132)/(AI$1133-AI$1132)</f>
        <v>0</v>
      </c>
      <c r="AK413" s="58" t="str">
        <f t="shared" si="349"/>
        <v>Bueno</v>
      </c>
      <c r="AL413" s="196">
        <f>IFERROR(SQRT(($E413-$E$1136)^2+($C413-$C$1136)^2),0)</f>
        <v>0.12437924510791998</v>
      </c>
      <c r="AM413" s="197" t="str">
        <f>IF(AL413&lt;=SMALL($AL$3:$AL$1130,1),"MAS PARECIDO","NO")</f>
        <v>NO</v>
      </c>
      <c r="AN413" s="197" t="str">
        <f>IF(AL413&lt;=SMALL($AL$3:$AL$1130,5),"SIMILAR","NO")</f>
        <v>NO</v>
      </c>
      <c r="AO413" s="197" t="str">
        <f t="shared" si="358"/>
        <v>N/A</v>
      </c>
      <c r="AP413" s="197">
        <f t="shared" si="359"/>
        <v>0</v>
      </c>
      <c r="AQ413" s="198">
        <f t="shared" si="360"/>
        <v>0</v>
      </c>
      <c r="AR413" s="196">
        <f>IFERROR(SQRT(($E413-$E$1136)^2+($H413-$H$1136)^2),0)</f>
        <v>6.000180005400162E-3</v>
      </c>
      <c r="AS413" s="197" t="str">
        <f>IF(AR413&lt;=SMALL(AR$3:AR$1130,1),"MAS PARECIDO","NO")</f>
        <v>NO</v>
      </c>
      <c r="AT413" s="197" t="str">
        <f>IF(AR413&lt;=SMALL(AR$3:AR$1130,5),"SIMILAR","NO")</f>
        <v>NO</v>
      </c>
      <c r="AU413" s="197" t="str">
        <f t="shared" si="361"/>
        <v>N/A</v>
      </c>
      <c r="AV413" s="197">
        <f t="shared" si="362"/>
        <v>0</v>
      </c>
      <c r="AW413" s="198">
        <f t="shared" si="363"/>
        <v>0</v>
      </c>
      <c r="AX413" s="199">
        <f>IFERROR(SQRT(($E413-$E$1136)^2+($K413-$K$1136)^2),0)</f>
        <v>0.20008998515692186</v>
      </c>
      <c r="AY413" s="197" t="str">
        <f>IF(AX413&lt;=SMALL(AX$3:AX$1130,1),"MAS PARECIDO","NO")</f>
        <v>NO</v>
      </c>
      <c r="AZ413" s="197" t="str">
        <f>IF(AX413&lt;=SMALL(AX$3:AX$1130,5),"SIMILAR","NO")</f>
        <v>NO</v>
      </c>
      <c r="BA413" s="197" t="str">
        <f t="shared" si="364"/>
        <v>N/A</v>
      </c>
      <c r="BB413" s="197">
        <f t="shared" si="365"/>
        <v>0</v>
      </c>
      <c r="BC413" s="198">
        <f t="shared" si="366"/>
        <v>0</v>
      </c>
      <c r="BD413" s="196">
        <f>IFERROR(SQRT(($E413-$E$1136)^2+($O413-$O$1136)^2),0)</f>
        <v>6.000180005400162E-3</v>
      </c>
      <c r="BE413" s="197" t="str">
        <f>IF(BD413&lt;=SMALL(BD$3:BD$1130,1),"MAS PARECIDO","NO")</f>
        <v>NO</v>
      </c>
      <c r="BF413" s="197" t="str">
        <f>IF(BD413&lt;=SMALL(BD$3:BD$1130,5),"SIMILAR","NO")</f>
        <v>NO</v>
      </c>
      <c r="BG413" s="197" t="str">
        <f t="shared" si="367"/>
        <v>N/A</v>
      </c>
      <c r="BH413" s="197">
        <f t="shared" si="368"/>
        <v>0</v>
      </c>
      <c r="BI413" s="198">
        <f t="shared" si="369"/>
        <v>0</v>
      </c>
      <c r="BJ413" s="199">
        <f>IFERROR(SQRT(($E413-$E$1136)^2+($R413-$R$1136)^2),0)</f>
        <v>0.50003600086403499</v>
      </c>
      <c r="BK413" s="197" t="str">
        <f>IF(BJ413&lt;=SMALL(BJ$3:BJ$1130,1),"MAS PARECIDO","NO")</f>
        <v>NO</v>
      </c>
      <c r="BL413" s="197" t="str">
        <f>IF(BJ413&lt;=SMALL(BJ$3:BJ$1130,5),"SIMILAR","NO")</f>
        <v>NO</v>
      </c>
      <c r="BM413" s="197" t="str">
        <f t="shared" si="370"/>
        <v>N/A</v>
      </c>
      <c r="BN413" s="197">
        <f t="shared" si="371"/>
        <v>0</v>
      </c>
      <c r="BO413" s="198">
        <f t="shared" si="372"/>
        <v>0</v>
      </c>
      <c r="BP413" s="199">
        <f>IFERROR(SQRT(($E413-$E$1136)^2+($U413-$U$1136)^2),0)</f>
        <v>6.000180005400162E-3</v>
      </c>
      <c r="BQ413" s="197" t="str">
        <f>IF(BP413&lt;=SMALL(BP$3:BP$1130,1),"MAS PARECIDO","NO")</f>
        <v>NO</v>
      </c>
      <c r="BR413" s="197" t="str">
        <f>IF(BP413&lt;=SMALL(BP$3:BP$1130,5),"SIMILAR","NO")</f>
        <v>NO</v>
      </c>
      <c r="BS413" s="197" t="str">
        <f t="shared" si="373"/>
        <v>N/A</v>
      </c>
      <c r="BT413" s="197">
        <f t="shared" si="374"/>
        <v>0</v>
      </c>
      <c r="BU413" s="198">
        <f t="shared" si="375"/>
        <v>0</v>
      </c>
      <c r="BV413" s="199">
        <f>IFERROR(SQRT(($E413-$E$1136)^2+($X413-$X$1136)^2),0)</f>
        <v>0.40004500016885253</v>
      </c>
      <c r="BW413" s="197" t="str">
        <f>IF(BV413&lt;=SMALL(BV$3:BV$1130,1),"MAS PARECIDO","NO")</f>
        <v>NO</v>
      </c>
      <c r="BX413" s="197" t="str">
        <f>IF(BV413&lt;=SMALL(BV$3:BV$1130,5),"SIMILAR","NO")</f>
        <v>NO</v>
      </c>
      <c r="BY413" s="197" t="str">
        <f t="shared" si="376"/>
        <v>N/A</v>
      </c>
      <c r="BZ413" s="197">
        <f t="shared" si="377"/>
        <v>0</v>
      </c>
      <c r="CA413" s="198">
        <f t="shared" si="378"/>
        <v>0</v>
      </c>
      <c r="CB413" s="199">
        <f>IFERROR(SQRT(($E413-$E$1136)^2+($AA413-$AA$1136)^2),0)</f>
        <v>6.000180005400162E-3</v>
      </c>
      <c r="CC413" s="197" t="str">
        <f>IF(CB413&lt;=SMALL(CB$3:CB$1130,1),"MAS PARECIDO","NO")</f>
        <v>NO</v>
      </c>
      <c r="CD413" s="197" t="str">
        <f>IF(CB413&lt;=SMALL(CB$3:CB$1130,5),"SIMILAR","NO")</f>
        <v>NO</v>
      </c>
      <c r="CE413" s="197" t="str">
        <f t="shared" si="379"/>
        <v>N/A</v>
      </c>
      <c r="CF413" s="197">
        <f t="shared" si="380"/>
        <v>0</v>
      </c>
      <c r="CG413" s="198">
        <f t="shared" si="381"/>
        <v>0</v>
      </c>
      <c r="CH413" s="199">
        <f>IFERROR(SQRT(($E413-$E$1136)^2+($AD413-$AD$1136)^2),0)</f>
        <v>1.0000180009180319</v>
      </c>
      <c r="CI413" s="197" t="str">
        <f>IF(CH413&lt;=SMALL(CH$3:CH$1130,1),"MAS PARECIDO","NO")</f>
        <v>NO</v>
      </c>
      <c r="CJ413" s="197" t="str">
        <f>IF(CH413&lt;=SMALL(CH$3:CH$1130,5),"SIMILAR","NO")</f>
        <v>NO</v>
      </c>
      <c r="CK413" s="197" t="str">
        <f t="shared" si="382"/>
        <v>N/A</v>
      </c>
      <c r="CL413" s="197">
        <f t="shared" si="383"/>
        <v>0</v>
      </c>
      <c r="CM413" s="198">
        <f t="shared" si="384"/>
        <v>0</v>
      </c>
      <c r="CN413" s="199">
        <f>IFERROR(SQRT(($E413-$E$1136)^2+($AG413-$AG$1136)^2),0)</f>
        <v>6.000180005400162E-3</v>
      </c>
      <c r="CO413" s="197" t="str">
        <f>IF(CN413&lt;=SMALL(CN$3:CN$1130,1),"MAS PARECIDO","NO")</f>
        <v>NO</v>
      </c>
      <c r="CP413" s="197" t="str">
        <f>IF(CN413&lt;=SMALL(CN$3:CN$1130,5),"SIMILAR","NO")</f>
        <v>NO</v>
      </c>
      <c r="CQ413" s="197" t="str">
        <f t="shared" si="385"/>
        <v>N/A</v>
      </c>
      <c r="CR413" s="197">
        <f t="shared" si="386"/>
        <v>0</v>
      </c>
      <c r="CS413" s="198">
        <f t="shared" si="387"/>
        <v>0</v>
      </c>
      <c r="CT413" s="199">
        <f>IFERROR(SQRT(($E413-$E$1136)^2+($AJ413-$AJ$1136)^2),0)</f>
        <v>6.000180005400162E-3</v>
      </c>
      <c r="CU413" s="197" t="str">
        <f>IF(CT413&lt;=SMALL(CT$3:CT$1130,1),"MAS PARECIDO","NO")</f>
        <v>NO</v>
      </c>
      <c r="CV413" s="197" t="str">
        <f>IF(CT413&lt;=SMALL(CT$3:CT$1130,5),"SIMILAR","NO")</f>
        <v>NO</v>
      </c>
      <c r="CW413" s="197" t="str">
        <f t="shared" si="388"/>
        <v>N/A</v>
      </c>
      <c r="CX413" s="197">
        <f t="shared" si="389"/>
        <v>0</v>
      </c>
      <c r="CY413" s="198">
        <f t="shared" si="390"/>
        <v>0</v>
      </c>
      <c r="CZ413" s="2" t="s">
        <v>2056</v>
      </c>
      <c r="DA413" s="2" t="s">
        <v>2057</v>
      </c>
      <c r="DB413" s="2">
        <v>0</v>
      </c>
      <c r="DC413" s="2" t="s">
        <v>189</v>
      </c>
    </row>
    <row r="414" spans="1:107">
      <c r="A414" s="24" t="s">
        <v>665</v>
      </c>
      <c r="B414" s="46">
        <v>31000</v>
      </c>
      <c r="C414" s="190">
        <f>(B414-$B$1132)/($B$1133-$B$1132)</f>
        <v>3.0970951559991241E-2</v>
      </c>
      <c r="D414" s="46">
        <v>4000</v>
      </c>
      <c r="E414" s="190">
        <f>(D414-$D$1132)/($D$1133-$D$1132)</f>
        <v>7.9702391071732152E-3</v>
      </c>
      <c r="F414" s="46" t="s">
        <v>191</v>
      </c>
      <c r="G414" s="192">
        <f>VLOOKUP(F414,'DATOS DE SOPORTE'!$Y$5:$Z$8,2,FALSE)</f>
        <v>1</v>
      </c>
      <c r="H414" s="190">
        <f>(G414-$G$1132)/($G$1133-$G$1132)</f>
        <v>0</v>
      </c>
      <c r="I414" s="50">
        <v>2</v>
      </c>
      <c r="J414" s="200">
        <f t="shared" si="350"/>
        <v>2</v>
      </c>
      <c r="K414" s="190">
        <f>(J414-$J$1132)/($J$1133-$J$1132)</f>
        <v>0.4</v>
      </c>
      <c r="L414" s="193" t="str">
        <f t="shared" si="351"/>
        <v>SI</v>
      </c>
      <c r="M414" s="46" t="s">
        <v>192</v>
      </c>
      <c r="N414" s="192">
        <f t="shared" si="352"/>
        <v>2</v>
      </c>
      <c r="O414" s="190">
        <f>(N414-N$1132)/(N$1133-N$1132)</f>
        <v>1</v>
      </c>
      <c r="P414" s="46" t="s">
        <v>196</v>
      </c>
      <c r="Q414" s="192">
        <f t="shared" si="353"/>
        <v>1</v>
      </c>
      <c r="R414" s="190">
        <f>(Q414-Q$1132)/(Q$1133-Q$1132)</f>
        <v>0</v>
      </c>
      <c r="S414" s="46" t="s">
        <v>194</v>
      </c>
      <c r="T414" s="192">
        <f t="shared" si="354"/>
        <v>1</v>
      </c>
      <c r="U414" s="190">
        <f>(T414-T$1132)/(T$1133-T$1132)</f>
        <v>0</v>
      </c>
      <c r="V414" s="46" t="s">
        <v>212</v>
      </c>
      <c r="W414" s="194">
        <f>VLOOKUP(V414,'DATOS DE SOPORTE'!$S$5:$T$10,2,FALSE)</f>
        <v>3</v>
      </c>
      <c r="X414" s="201">
        <f>(W414-W$1132)/(W$1133-W$1132)</f>
        <v>0.4</v>
      </c>
      <c r="Y414" s="46" t="s">
        <v>188</v>
      </c>
      <c r="Z414" s="194">
        <f t="shared" si="355"/>
        <v>1</v>
      </c>
      <c r="AA414" s="201">
        <f>(Z414-Z$1132)/(Z$1133-Z$1132)</f>
        <v>0</v>
      </c>
      <c r="AB414" s="46" t="s">
        <v>188</v>
      </c>
      <c r="AC414" s="194">
        <f t="shared" si="356"/>
        <v>1</v>
      </c>
      <c r="AD414" s="201">
        <f>(AC414-AC$1132)/(AC$1133-AC$1132)</f>
        <v>0</v>
      </c>
      <c r="AE414" s="46" t="s">
        <v>136</v>
      </c>
      <c r="AF414" s="194">
        <f t="shared" si="357"/>
        <v>2</v>
      </c>
      <c r="AG414" s="201">
        <f>(AF414-AF$1132)/(AF$1133-AF$1132)</f>
        <v>1</v>
      </c>
      <c r="AH414" s="24" t="s">
        <v>67</v>
      </c>
      <c r="AI414" s="194">
        <f>VLOOKUP(AH414,'DATOS DE SOPORTE'!$V$5:$W$8,2,FALSE)</f>
        <v>1</v>
      </c>
      <c r="AJ414" s="201">
        <f>(AI414-AI$1132)/(AI$1133-AI$1132)</f>
        <v>0</v>
      </c>
      <c r="AK414" s="58" t="str">
        <f t="shared" si="349"/>
        <v>Muy malo</v>
      </c>
      <c r="AL414" s="196">
        <f>IFERROR(SQRT(($E414-$E$1136)^2+($C414-$C$1136)^2),0)</f>
        <v>0.17435171259879292</v>
      </c>
      <c r="AM414" s="197" t="str">
        <f>IF(AL414&lt;=SMALL($AL$3:$AL$1130,1),"MAS PARECIDO","NO")</f>
        <v>NO</v>
      </c>
      <c r="AN414" s="197" t="str">
        <f>IF(AL414&lt;=SMALL($AL$3:$AL$1130,5),"SIMILAR","NO")</f>
        <v>NO</v>
      </c>
      <c r="AO414" s="197" t="str">
        <f t="shared" si="358"/>
        <v>N/A</v>
      </c>
      <c r="AP414" s="197">
        <f t="shared" si="359"/>
        <v>0</v>
      </c>
      <c r="AQ414" s="198">
        <f t="shared" si="360"/>
        <v>0</v>
      </c>
      <c r="AR414" s="196">
        <f>IFERROR(SQRT(($E414-$E$1136)^2+($H414-$H$1136)^2),0)</f>
        <v>0.33342932527191416</v>
      </c>
      <c r="AS414" s="197" t="str">
        <f>IF(AR414&lt;=SMALL(AR$3:AR$1130,1),"MAS PARECIDO","NO")</f>
        <v>NO</v>
      </c>
      <c r="AT414" s="197" t="str">
        <f>IF(AR414&lt;=SMALL(AR$3:AR$1130,5),"SIMILAR","NO")</f>
        <v>NO</v>
      </c>
      <c r="AU414" s="197" t="str">
        <f t="shared" si="361"/>
        <v>N/A</v>
      </c>
      <c r="AV414" s="197">
        <f t="shared" si="362"/>
        <v>0</v>
      </c>
      <c r="AW414" s="198">
        <f t="shared" si="363"/>
        <v>0</v>
      </c>
      <c r="AX414" s="199">
        <f>IFERROR(SQRT(($E414-$E$1136)^2+($K414-$K$1136)^2),0)</f>
        <v>0.20015994564390951</v>
      </c>
      <c r="AY414" s="197" t="str">
        <f>IF(AX414&lt;=SMALL(AX$3:AX$1130,1),"MAS PARECIDO","NO")</f>
        <v>NO</v>
      </c>
      <c r="AZ414" s="197" t="str">
        <f>IF(AX414&lt;=SMALL(AX$3:AX$1130,5),"SIMILAR","NO")</f>
        <v>NO</v>
      </c>
      <c r="BA414" s="197" t="str">
        <f t="shared" si="364"/>
        <v>N/A</v>
      </c>
      <c r="BB414" s="197">
        <f t="shared" si="365"/>
        <v>0</v>
      </c>
      <c r="BC414" s="198">
        <f t="shared" si="366"/>
        <v>0</v>
      </c>
      <c r="BD414" s="196">
        <f>IFERROR(SQRT(($E414-$E$1136)^2+($O414-$O$1136)^2),0)</f>
        <v>8.0002400072002166E-3</v>
      </c>
      <c r="BE414" s="197" t="str">
        <f>IF(BD414&lt;=SMALL(BD$3:BD$1130,1),"MAS PARECIDO","NO")</f>
        <v>NO</v>
      </c>
      <c r="BF414" s="197" t="str">
        <f>IF(BD414&lt;=SMALL(BD$3:BD$1130,5),"SIMILAR","NO")</f>
        <v>NO</v>
      </c>
      <c r="BG414" s="197" t="str">
        <f t="shared" si="367"/>
        <v>N/A</v>
      </c>
      <c r="BH414" s="197">
        <f t="shared" si="368"/>
        <v>0</v>
      </c>
      <c r="BI414" s="198">
        <f t="shared" si="369"/>
        <v>0</v>
      </c>
      <c r="BJ414" s="199">
        <f>IFERROR(SQRT(($E414-$E$1136)^2+($R414-$R$1136)^2),0)</f>
        <v>0.50006399974420557</v>
      </c>
      <c r="BK414" s="197" t="str">
        <f>IF(BJ414&lt;=SMALL(BJ$3:BJ$1130,1),"MAS PARECIDO","NO")</f>
        <v>NO</v>
      </c>
      <c r="BL414" s="197" t="str">
        <f>IF(BJ414&lt;=SMALL(BJ$3:BJ$1130,5),"SIMILAR","NO")</f>
        <v>NO</v>
      </c>
      <c r="BM414" s="197" t="str">
        <f t="shared" si="370"/>
        <v>N/A</v>
      </c>
      <c r="BN414" s="197">
        <f t="shared" si="371"/>
        <v>0</v>
      </c>
      <c r="BO414" s="198">
        <f t="shared" si="372"/>
        <v>0</v>
      </c>
      <c r="BP414" s="199">
        <f>IFERROR(SQRT(($E414-$E$1136)^2+($U414-$U$1136)^2),0)</f>
        <v>8.0002400072002166E-3</v>
      </c>
      <c r="BQ414" s="197" t="str">
        <f>IF(BP414&lt;=SMALL(BP$3:BP$1130,1),"MAS PARECIDO","NO")</f>
        <v>NO</v>
      </c>
      <c r="BR414" s="197" t="str">
        <f>IF(BP414&lt;=SMALL(BP$3:BP$1130,5),"SIMILAR","NO")</f>
        <v>NO</v>
      </c>
      <c r="BS414" s="197" t="str">
        <f t="shared" si="373"/>
        <v>N/A</v>
      </c>
      <c r="BT414" s="197">
        <f t="shared" si="374"/>
        <v>0</v>
      </c>
      <c r="BU414" s="198">
        <f t="shared" si="375"/>
        <v>0</v>
      </c>
      <c r="BV414" s="199">
        <f>IFERROR(SQRT(($E414-$E$1136)^2+($X414-$X$1136)^2),0)</f>
        <v>0.40007999680085587</v>
      </c>
      <c r="BW414" s="197" t="str">
        <f>IF(BV414&lt;=SMALL(BV$3:BV$1130,1),"MAS PARECIDO","NO")</f>
        <v>NO</v>
      </c>
      <c r="BX414" s="197" t="str">
        <f>IF(BV414&lt;=SMALL(BV$3:BV$1130,5),"SIMILAR","NO")</f>
        <v>NO</v>
      </c>
      <c r="BY414" s="197" t="str">
        <f t="shared" si="376"/>
        <v>N/A</v>
      </c>
      <c r="BZ414" s="197">
        <f t="shared" si="377"/>
        <v>0</v>
      </c>
      <c r="CA414" s="198">
        <f t="shared" si="378"/>
        <v>0</v>
      </c>
      <c r="CB414" s="199">
        <f>IFERROR(SQRT(($E414-$E$1136)^2+($AA414-$AA$1136)^2),0)</f>
        <v>8.0002400072002166E-3</v>
      </c>
      <c r="CC414" s="197" t="str">
        <f>IF(CB414&lt;=SMALL(CB$3:CB$1130,1),"MAS PARECIDO","NO")</f>
        <v>NO</v>
      </c>
      <c r="CD414" s="197" t="str">
        <f>IF(CB414&lt;=SMALL(CB$3:CB$1130,5),"SIMILAR","NO")</f>
        <v>NO</v>
      </c>
      <c r="CE414" s="197" t="str">
        <f t="shared" si="379"/>
        <v>N/A</v>
      </c>
      <c r="CF414" s="197">
        <f t="shared" si="380"/>
        <v>0</v>
      </c>
      <c r="CG414" s="198">
        <f t="shared" si="381"/>
        <v>0</v>
      </c>
      <c r="CH414" s="199">
        <f>IFERROR(SQRT(($E414-$E$1136)^2+($AD414-$AD$1136)^2),0)</f>
        <v>1.0000320014080415</v>
      </c>
      <c r="CI414" s="197" t="str">
        <f>IF(CH414&lt;=SMALL(CH$3:CH$1130,1),"MAS PARECIDO","NO")</f>
        <v>NO</v>
      </c>
      <c r="CJ414" s="197" t="str">
        <f>IF(CH414&lt;=SMALL(CH$3:CH$1130,5),"SIMILAR","NO")</f>
        <v>NO</v>
      </c>
      <c r="CK414" s="197" t="str">
        <f t="shared" si="382"/>
        <v>N/A</v>
      </c>
      <c r="CL414" s="197">
        <f t="shared" si="383"/>
        <v>0</v>
      </c>
      <c r="CM414" s="198">
        <f t="shared" si="384"/>
        <v>0</v>
      </c>
      <c r="CN414" s="199">
        <f>IFERROR(SQRT(($E414-$E$1136)^2+($AG414-$AG$1136)^2),0)</f>
        <v>8.0002400072002166E-3</v>
      </c>
      <c r="CO414" s="197" t="str">
        <f>IF(CN414&lt;=SMALL(CN$3:CN$1130,1),"MAS PARECIDO","NO")</f>
        <v>NO</v>
      </c>
      <c r="CP414" s="197" t="str">
        <f>IF(CN414&lt;=SMALL(CN$3:CN$1130,5),"SIMILAR","NO")</f>
        <v>NO</v>
      </c>
      <c r="CQ414" s="197" t="str">
        <f t="shared" si="385"/>
        <v>N/A</v>
      </c>
      <c r="CR414" s="197">
        <f t="shared" si="386"/>
        <v>0</v>
      </c>
      <c r="CS414" s="198">
        <f t="shared" si="387"/>
        <v>0</v>
      </c>
      <c r="CT414" s="199">
        <f>IFERROR(SQRT(($E414-$E$1136)^2+($AJ414-$AJ$1136)^2),0)</f>
        <v>8.0002400072002166E-3</v>
      </c>
      <c r="CU414" s="197" t="str">
        <f>IF(CT414&lt;=SMALL(CT$3:CT$1130,1),"MAS PARECIDO","NO")</f>
        <v>NO</v>
      </c>
      <c r="CV414" s="197" t="str">
        <f>IF(CT414&lt;=SMALL(CT$3:CT$1130,5),"SIMILAR","NO")</f>
        <v>NO</v>
      </c>
      <c r="CW414" s="197" t="str">
        <f t="shared" si="388"/>
        <v>N/A</v>
      </c>
      <c r="CX414" s="197">
        <f t="shared" si="389"/>
        <v>0</v>
      </c>
      <c r="CY414" s="198">
        <f t="shared" si="390"/>
        <v>0</v>
      </c>
      <c r="CZ414" s="2" t="s">
        <v>2058</v>
      </c>
      <c r="DA414" s="2" t="s">
        <v>2059</v>
      </c>
      <c r="DB414" s="2">
        <v>6</v>
      </c>
      <c r="DC414" s="2" t="s">
        <v>319</v>
      </c>
    </row>
    <row r="415" spans="1:107">
      <c r="A415" s="24" t="s">
        <v>666</v>
      </c>
      <c r="B415" s="46">
        <v>68954</v>
      </c>
      <c r="C415" s="190">
        <f>(B415-$B$1132)/($B$1133-$B$1132)</f>
        <v>7.5335883411007026E-2</v>
      </c>
      <c r="D415" s="46">
        <v>15000</v>
      </c>
      <c r="E415" s="190">
        <f>(D415-$D$1132)/($D$1133-$D$1132)</f>
        <v>2.9970899126973809E-2</v>
      </c>
      <c r="F415" s="46" t="s">
        <v>187</v>
      </c>
      <c r="G415" s="192">
        <f>VLOOKUP(F415,'DATOS DE SOPORTE'!$Y$5:$Z$8,2,FALSE)</f>
        <v>4</v>
      </c>
      <c r="H415" s="190">
        <f>(G415-$G$1132)/($G$1133-$G$1132)</f>
        <v>1</v>
      </c>
      <c r="I415" s="50" t="s">
        <v>211</v>
      </c>
      <c r="J415" s="200">
        <f t="shared" si="350"/>
        <v>5</v>
      </c>
      <c r="K415" s="190">
        <f>(J415-$J$1132)/($J$1133-$J$1132)</f>
        <v>1</v>
      </c>
      <c r="L415" s="193" t="str">
        <f t="shared" si="351"/>
        <v>SI</v>
      </c>
      <c r="M415" s="46" t="s">
        <v>192</v>
      </c>
      <c r="N415" s="192">
        <f t="shared" si="352"/>
        <v>2</v>
      </c>
      <c r="O415" s="190">
        <f>(N415-N$1132)/(N$1133-N$1132)</f>
        <v>1</v>
      </c>
      <c r="P415" s="46"/>
      <c r="Q415" s="192">
        <f t="shared" si="353"/>
        <v>3</v>
      </c>
      <c r="R415" s="190">
        <f>(Q415-Q$1132)/(Q$1133-Q$1132)</f>
        <v>1</v>
      </c>
      <c r="S415" s="46" t="s">
        <v>60</v>
      </c>
      <c r="T415" s="192">
        <f t="shared" si="354"/>
        <v>2</v>
      </c>
      <c r="U415" s="190">
        <f>(T415-T$1132)/(T$1133-T$1132)</f>
        <v>1</v>
      </c>
      <c r="V415" s="46" t="s">
        <v>212</v>
      </c>
      <c r="W415" s="194">
        <f>VLOOKUP(V415,'DATOS DE SOPORTE'!$S$5:$T$10,2,FALSE)</f>
        <v>3</v>
      </c>
      <c r="X415" s="201">
        <f>(W415-W$1132)/(W$1133-W$1132)</f>
        <v>0.4</v>
      </c>
      <c r="Y415" s="46" t="s">
        <v>188</v>
      </c>
      <c r="Z415" s="194">
        <f t="shared" si="355"/>
        <v>1</v>
      </c>
      <c r="AA415" s="201">
        <f>(Z415-Z$1132)/(Z$1133-Z$1132)</f>
        <v>0</v>
      </c>
      <c r="AB415" s="46" t="s">
        <v>136</v>
      </c>
      <c r="AC415" s="194">
        <f t="shared" si="356"/>
        <v>2</v>
      </c>
      <c r="AD415" s="201">
        <f>(AC415-AC$1132)/(AC$1133-AC$1132)</f>
        <v>1</v>
      </c>
      <c r="AE415" s="46" t="s">
        <v>136</v>
      </c>
      <c r="AF415" s="194">
        <f t="shared" si="357"/>
        <v>2</v>
      </c>
      <c r="AG415" s="201">
        <f>(AF415-AF$1132)/(AF$1133-AF$1132)</f>
        <v>1</v>
      </c>
      <c r="AH415" s="24" t="s">
        <v>67</v>
      </c>
      <c r="AI415" s="194">
        <f>VLOOKUP(AH415,'DATOS DE SOPORTE'!$V$5:$W$8,2,FALSE)</f>
        <v>1</v>
      </c>
      <c r="AJ415" s="201">
        <f>(AI415-AI$1132)/(AI$1133-AI$1132)</f>
        <v>0</v>
      </c>
      <c r="AK415" s="58" t="str">
        <f t="shared" si="349"/>
        <v>Bueno</v>
      </c>
      <c r="AL415" s="196">
        <f>IFERROR(SQRT(($E415-$E$1136)^2+($C415-$C$1136)^2),0)</f>
        <v>0.13322502808473505</v>
      </c>
      <c r="AM415" s="197" t="str">
        <f>IF(AL415&lt;=SMALL($AL$3:$AL$1130,1),"MAS PARECIDO","NO")</f>
        <v>NO</v>
      </c>
      <c r="AN415" s="197" t="str">
        <f>IF(AL415&lt;=SMALL($AL$3:$AL$1130,5),"SIMILAR","NO")</f>
        <v>NO</v>
      </c>
      <c r="AO415" s="197" t="str">
        <f t="shared" si="358"/>
        <v>N/A</v>
      </c>
      <c r="AP415" s="197">
        <f t="shared" si="359"/>
        <v>0</v>
      </c>
      <c r="AQ415" s="198">
        <f t="shared" si="360"/>
        <v>0</v>
      </c>
      <c r="AR415" s="196">
        <f>IFERROR(SQRT(($E415-$E$1136)^2+($H415-$H$1136)^2),0)</f>
        <v>0.66734136575434511</v>
      </c>
      <c r="AS415" s="197" t="str">
        <f>IF(AR415&lt;=SMALL(AR$3:AR$1130,1),"MAS PARECIDO","NO")</f>
        <v>NO</v>
      </c>
      <c r="AT415" s="197" t="str">
        <f>IF(AR415&lt;=SMALL(AR$3:AR$1130,5),"SIMILAR","NO")</f>
        <v>NO</v>
      </c>
      <c r="AU415" s="197" t="str">
        <f t="shared" si="361"/>
        <v>N/A</v>
      </c>
      <c r="AV415" s="197">
        <f t="shared" si="362"/>
        <v>0</v>
      </c>
      <c r="AW415" s="198">
        <f t="shared" si="363"/>
        <v>0</v>
      </c>
      <c r="AX415" s="199">
        <f>IFERROR(SQRT(($E415-$E$1136)^2+($K415-$K$1136)^2),0)</f>
        <v>0.80056233611282901</v>
      </c>
      <c r="AY415" s="197" t="str">
        <f>IF(AX415&lt;=SMALL(AX$3:AX$1130,1),"MAS PARECIDO","NO")</f>
        <v>NO</v>
      </c>
      <c r="AZ415" s="197" t="str">
        <f>IF(AX415&lt;=SMALL(AX$3:AX$1130,5),"SIMILAR","NO")</f>
        <v>NO</v>
      </c>
      <c r="BA415" s="197" t="str">
        <f t="shared" si="364"/>
        <v>N/A</v>
      </c>
      <c r="BB415" s="197">
        <f t="shared" si="365"/>
        <v>0</v>
      </c>
      <c r="BC415" s="198">
        <f t="shared" si="366"/>
        <v>0</v>
      </c>
      <c r="BD415" s="196">
        <f>IFERROR(SQRT(($E415-$E$1136)^2+($O415-$O$1136)^2),0)</f>
        <v>3.0000900027000808E-2</v>
      </c>
      <c r="BE415" s="197" t="str">
        <f>IF(BD415&lt;=SMALL(BD$3:BD$1130,1),"MAS PARECIDO","NO")</f>
        <v>NO</v>
      </c>
      <c r="BF415" s="197" t="str">
        <f>IF(BD415&lt;=SMALL(BD$3:BD$1130,5),"SIMILAR","NO")</f>
        <v>NO</v>
      </c>
      <c r="BG415" s="197" t="str">
        <f t="shared" si="367"/>
        <v>N/A</v>
      </c>
      <c r="BH415" s="197">
        <f t="shared" si="368"/>
        <v>0</v>
      </c>
      <c r="BI415" s="198">
        <f t="shared" si="369"/>
        <v>0</v>
      </c>
      <c r="BJ415" s="199">
        <f>IFERROR(SQRT(($E415-$E$1136)^2+($R415-$R$1136)^2),0)</f>
        <v>0.50089924536021224</v>
      </c>
      <c r="BK415" s="197" t="str">
        <f>IF(BJ415&lt;=SMALL(BJ$3:BJ$1130,1),"MAS PARECIDO","NO")</f>
        <v>NO</v>
      </c>
      <c r="BL415" s="197" t="str">
        <f>IF(BJ415&lt;=SMALL(BJ$3:BJ$1130,5),"SIMILAR","NO")</f>
        <v>NO</v>
      </c>
      <c r="BM415" s="197" t="str">
        <f t="shared" si="370"/>
        <v>N/A</v>
      </c>
      <c r="BN415" s="197">
        <f t="shared" si="371"/>
        <v>0</v>
      </c>
      <c r="BO415" s="198">
        <f t="shared" si="372"/>
        <v>0</v>
      </c>
      <c r="BP415" s="199">
        <f>IFERROR(SQRT(($E415-$E$1136)^2+($U415-$U$1136)^2),0)</f>
        <v>1.0004499257846093</v>
      </c>
      <c r="BQ415" s="197" t="str">
        <f>IF(BP415&lt;=SMALL(BP$3:BP$1130,1),"MAS PARECIDO","NO")</f>
        <v>NO</v>
      </c>
      <c r="BR415" s="197" t="str">
        <f>IF(BP415&lt;=SMALL(BP$3:BP$1130,5),"SIMILAR","NO")</f>
        <v>NO</v>
      </c>
      <c r="BS415" s="197" t="str">
        <f t="shared" si="373"/>
        <v>N/A</v>
      </c>
      <c r="BT415" s="197">
        <f t="shared" si="374"/>
        <v>0</v>
      </c>
      <c r="BU415" s="198">
        <f t="shared" si="375"/>
        <v>0</v>
      </c>
      <c r="BV415" s="199">
        <f>IFERROR(SQRT(($E415-$E$1136)^2+($X415-$X$1136)^2),0)</f>
        <v>0.40112348971660849</v>
      </c>
      <c r="BW415" s="197" t="str">
        <f>IF(BV415&lt;=SMALL(BV$3:BV$1130,1),"MAS PARECIDO","NO")</f>
        <v>NO</v>
      </c>
      <c r="BX415" s="197" t="str">
        <f>IF(BV415&lt;=SMALL(BV$3:BV$1130,5),"SIMILAR","NO")</f>
        <v>NO</v>
      </c>
      <c r="BY415" s="197" t="str">
        <f t="shared" si="376"/>
        <v>N/A</v>
      </c>
      <c r="BZ415" s="197">
        <f t="shared" si="377"/>
        <v>0</v>
      </c>
      <c r="CA415" s="198">
        <f t="shared" si="378"/>
        <v>0</v>
      </c>
      <c r="CB415" s="199">
        <f>IFERROR(SQRT(($E415-$E$1136)^2+($AA415-$AA$1136)^2),0)</f>
        <v>3.0000900027000808E-2</v>
      </c>
      <c r="CC415" s="197" t="str">
        <f>IF(CB415&lt;=SMALL(CB$3:CB$1130,1),"MAS PARECIDO","NO")</f>
        <v>NO</v>
      </c>
      <c r="CD415" s="197" t="str">
        <f>IF(CB415&lt;=SMALL(CB$3:CB$1130,5),"SIMILAR","NO")</f>
        <v>NO</v>
      </c>
      <c r="CE415" s="197" t="str">
        <f t="shared" si="379"/>
        <v>N/A</v>
      </c>
      <c r="CF415" s="197">
        <f t="shared" si="380"/>
        <v>0</v>
      </c>
      <c r="CG415" s="198">
        <f t="shared" si="381"/>
        <v>0</v>
      </c>
      <c r="CH415" s="199">
        <f>IFERROR(SQRT(($E415-$E$1136)^2+($AD415-$AD$1136)^2),0)</f>
        <v>3.0000900027000808E-2</v>
      </c>
      <c r="CI415" s="197" t="str">
        <f>IF(CH415&lt;=SMALL(CH$3:CH$1130,1),"MAS PARECIDO","NO")</f>
        <v>NO</v>
      </c>
      <c r="CJ415" s="197" t="str">
        <f>IF(CH415&lt;=SMALL(CH$3:CH$1130,5),"SIMILAR","NO")</f>
        <v>NO</v>
      </c>
      <c r="CK415" s="197" t="str">
        <f t="shared" si="382"/>
        <v>N/A</v>
      </c>
      <c r="CL415" s="197">
        <f t="shared" si="383"/>
        <v>0</v>
      </c>
      <c r="CM415" s="198">
        <f t="shared" si="384"/>
        <v>0</v>
      </c>
      <c r="CN415" s="199">
        <f>IFERROR(SQRT(($E415-$E$1136)^2+($AG415-$AG$1136)^2),0)</f>
        <v>3.0000900027000808E-2</v>
      </c>
      <c r="CO415" s="197" t="str">
        <f>IF(CN415&lt;=SMALL(CN$3:CN$1130,1),"MAS PARECIDO","NO")</f>
        <v>NO</v>
      </c>
      <c r="CP415" s="197" t="str">
        <f>IF(CN415&lt;=SMALL(CN$3:CN$1130,5),"SIMILAR","NO")</f>
        <v>NO</v>
      </c>
      <c r="CQ415" s="197" t="str">
        <f t="shared" si="385"/>
        <v>N/A</v>
      </c>
      <c r="CR415" s="197">
        <f t="shared" si="386"/>
        <v>0</v>
      </c>
      <c r="CS415" s="198">
        <f t="shared" si="387"/>
        <v>0</v>
      </c>
      <c r="CT415" s="199">
        <f>IFERROR(SQRT(($E415-$E$1136)^2+($AJ415-$AJ$1136)^2),0)</f>
        <v>3.0000900027000808E-2</v>
      </c>
      <c r="CU415" s="197" t="str">
        <f>IF(CT415&lt;=SMALL(CT$3:CT$1130,1),"MAS PARECIDO","NO")</f>
        <v>NO</v>
      </c>
      <c r="CV415" s="197" t="str">
        <f>IF(CT415&lt;=SMALL(CT$3:CT$1130,5),"SIMILAR","NO")</f>
        <v>NO</v>
      </c>
      <c r="CW415" s="197" t="str">
        <f t="shared" si="388"/>
        <v>N/A</v>
      </c>
      <c r="CX415" s="197">
        <f t="shared" si="389"/>
        <v>0</v>
      </c>
      <c r="CY415" s="198">
        <f t="shared" si="390"/>
        <v>0</v>
      </c>
      <c r="CZ415" s="2" t="s">
        <v>2060</v>
      </c>
      <c r="DA415" s="2" t="s">
        <v>2061</v>
      </c>
      <c r="DB415" s="2">
        <v>0</v>
      </c>
      <c r="DC415" s="2" t="s">
        <v>189</v>
      </c>
    </row>
    <row r="416" spans="1:107">
      <c r="A416" s="24" t="s">
        <v>667</v>
      </c>
      <c r="B416" s="46">
        <v>36617</v>
      </c>
      <c r="C416" s="190">
        <f>(B416-$B$1132)/($B$1133-$B$1132)</f>
        <v>3.7536737042605871E-2</v>
      </c>
      <c r="D416" s="46">
        <v>6500</v>
      </c>
      <c r="E416" s="190">
        <f>(D416-$D$1132)/($D$1133-$D$1132)</f>
        <v>1.297038911167335E-2</v>
      </c>
      <c r="F416" s="46" t="s">
        <v>53</v>
      </c>
      <c r="G416" s="192">
        <f>VLOOKUP(F416,'DATOS DE SOPORTE'!$Y$5:$Z$8,2,FALSE)</f>
        <v>2</v>
      </c>
      <c r="H416" s="190">
        <f>(G416-$G$1132)/($G$1133-$G$1132)</f>
        <v>0.33333333333333331</v>
      </c>
      <c r="I416" s="50">
        <v>2</v>
      </c>
      <c r="J416" s="200">
        <f t="shared" si="350"/>
        <v>2</v>
      </c>
      <c r="K416" s="190">
        <f>(J416-$J$1132)/($J$1133-$J$1132)</f>
        <v>0.4</v>
      </c>
      <c r="L416" s="193" t="str">
        <f t="shared" si="351"/>
        <v>SI</v>
      </c>
      <c r="M416" s="46" t="s">
        <v>192</v>
      </c>
      <c r="N416" s="192">
        <f t="shared" si="352"/>
        <v>2</v>
      </c>
      <c r="O416" s="190">
        <f>(N416-N$1132)/(N$1133-N$1132)</f>
        <v>1</v>
      </c>
      <c r="P416" s="46" t="s">
        <v>193</v>
      </c>
      <c r="Q416" s="192">
        <f t="shared" si="353"/>
        <v>2</v>
      </c>
      <c r="R416" s="190">
        <f>(Q416-Q$1132)/(Q$1133-Q$1132)</f>
        <v>0.5</v>
      </c>
      <c r="S416" s="46" t="s">
        <v>60</v>
      </c>
      <c r="T416" s="192">
        <f t="shared" si="354"/>
        <v>2</v>
      </c>
      <c r="U416" s="190">
        <f>(T416-T$1132)/(T$1133-T$1132)</f>
        <v>1</v>
      </c>
      <c r="V416" s="46" t="s">
        <v>212</v>
      </c>
      <c r="W416" s="194">
        <f>VLOOKUP(V416,'DATOS DE SOPORTE'!$S$5:$T$10,2,FALSE)</f>
        <v>3</v>
      </c>
      <c r="X416" s="201">
        <f>(W416-W$1132)/(W$1133-W$1132)</f>
        <v>0.4</v>
      </c>
      <c r="Y416" s="46" t="s">
        <v>136</v>
      </c>
      <c r="Z416" s="194">
        <f t="shared" si="355"/>
        <v>2</v>
      </c>
      <c r="AA416" s="201">
        <f>(Z416-Z$1132)/(Z$1133-Z$1132)</f>
        <v>1</v>
      </c>
      <c r="AB416" s="46" t="s">
        <v>136</v>
      </c>
      <c r="AC416" s="194">
        <f t="shared" si="356"/>
        <v>2</v>
      </c>
      <c r="AD416" s="201">
        <f>(AC416-AC$1132)/(AC$1133-AC$1132)</f>
        <v>1</v>
      </c>
      <c r="AE416" s="46" t="s">
        <v>188</v>
      </c>
      <c r="AF416" s="194">
        <f t="shared" si="357"/>
        <v>1</v>
      </c>
      <c r="AG416" s="201">
        <f>(AF416-AF$1132)/(AF$1133-AF$1132)</f>
        <v>0</v>
      </c>
      <c r="AH416" s="24" t="s">
        <v>67</v>
      </c>
      <c r="AI416" s="194">
        <f>VLOOKUP(AH416,'DATOS DE SOPORTE'!$V$5:$W$8,2,FALSE)</f>
        <v>1</v>
      </c>
      <c r="AJ416" s="201">
        <f>(AI416-AI$1132)/(AI$1133-AI$1132)</f>
        <v>0</v>
      </c>
      <c r="AK416" s="58" t="str">
        <f t="shared" si="349"/>
        <v>Bueno</v>
      </c>
      <c r="AL416" s="196">
        <f>IFERROR(SQRT(($E416-$E$1136)^2+($C416-$C$1136)^2),0)</f>
        <v>0.16810572620540559</v>
      </c>
      <c r="AM416" s="197" t="str">
        <f>IF(AL416&lt;=SMALL($AL$3:$AL$1130,1),"MAS PARECIDO","NO")</f>
        <v>NO</v>
      </c>
      <c r="AN416" s="197" t="str">
        <f>IF(AL416&lt;=SMALL($AL$3:$AL$1130,5),"SIMILAR","NO")</f>
        <v>NO</v>
      </c>
      <c r="AO416" s="197" t="str">
        <f t="shared" si="358"/>
        <v>N/A</v>
      </c>
      <c r="AP416" s="197">
        <f t="shared" si="359"/>
        <v>0</v>
      </c>
      <c r="AQ416" s="198">
        <f t="shared" si="360"/>
        <v>0</v>
      </c>
      <c r="AR416" s="196">
        <f>IFERROR(SQRT(($E416-$E$1136)^2+($H416-$H$1136)^2),0)</f>
        <v>1.3000390011700351E-2</v>
      </c>
      <c r="AS416" s="197" t="str">
        <f>IF(AR416&lt;=SMALL(AR$3:AR$1130,1),"MAS PARECIDO","NO")</f>
        <v>NO</v>
      </c>
      <c r="AT416" s="197" t="str">
        <f>IF(AR416&lt;=SMALL(AR$3:AR$1130,5),"SIMILAR","NO")</f>
        <v>NO</v>
      </c>
      <c r="AU416" s="197" t="str">
        <f t="shared" si="361"/>
        <v>N/A</v>
      </c>
      <c r="AV416" s="197">
        <f t="shared" si="362"/>
        <v>0</v>
      </c>
      <c r="AW416" s="198">
        <f t="shared" si="363"/>
        <v>0</v>
      </c>
      <c r="AX416" s="199">
        <f>IFERROR(SQRT(($E416-$E$1136)^2+($K416-$K$1136)^2),0)</f>
        <v>0.20042207997238309</v>
      </c>
      <c r="AY416" s="197" t="str">
        <f>IF(AX416&lt;=SMALL(AX$3:AX$1130,1),"MAS PARECIDO","NO")</f>
        <v>NO</v>
      </c>
      <c r="AZ416" s="197" t="str">
        <f>IF(AX416&lt;=SMALL(AX$3:AX$1130,5),"SIMILAR","NO")</f>
        <v>NO</v>
      </c>
      <c r="BA416" s="197" t="str">
        <f t="shared" si="364"/>
        <v>N/A</v>
      </c>
      <c r="BB416" s="197">
        <f t="shared" si="365"/>
        <v>0</v>
      </c>
      <c r="BC416" s="198">
        <f t="shared" si="366"/>
        <v>0</v>
      </c>
      <c r="BD416" s="196">
        <f>IFERROR(SQRT(($E416-$E$1136)^2+($O416-$O$1136)^2),0)</f>
        <v>1.3000390011700351E-2</v>
      </c>
      <c r="BE416" s="197" t="str">
        <f>IF(BD416&lt;=SMALL(BD$3:BD$1130,1),"MAS PARECIDO","NO")</f>
        <v>NO</v>
      </c>
      <c r="BF416" s="197" t="str">
        <f>IF(BD416&lt;=SMALL(BD$3:BD$1130,5),"SIMILAR","NO")</f>
        <v>NO</v>
      </c>
      <c r="BG416" s="197" t="str">
        <f t="shared" si="367"/>
        <v>N/A</v>
      </c>
      <c r="BH416" s="197">
        <f t="shared" si="368"/>
        <v>0</v>
      </c>
      <c r="BI416" s="198">
        <f t="shared" si="369"/>
        <v>0</v>
      </c>
      <c r="BJ416" s="199">
        <f>IFERROR(SQRT(($E416-$E$1136)^2+($R416-$R$1136)^2),0)</f>
        <v>1.3000390011700351E-2</v>
      </c>
      <c r="BK416" s="197" t="str">
        <f>IF(BJ416&lt;=SMALL(BJ$3:BJ$1130,1),"MAS PARECIDO","NO")</f>
        <v>NO</v>
      </c>
      <c r="BL416" s="197" t="str">
        <f>IF(BJ416&lt;=SMALL(BJ$3:BJ$1130,5),"SIMILAR","NO")</f>
        <v>NO</v>
      </c>
      <c r="BM416" s="197" t="str">
        <f t="shared" si="370"/>
        <v>N/A</v>
      </c>
      <c r="BN416" s="197">
        <f t="shared" si="371"/>
        <v>0</v>
      </c>
      <c r="BO416" s="198">
        <f t="shared" si="372"/>
        <v>0</v>
      </c>
      <c r="BP416" s="199">
        <f>IFERROR(SQRT(($E416-$E$1136)^2+($U416-$U$1136)^2),0)</f>
        <v>1.0000845014999764</v>
      </c>
      <c r="BQ416" s="197" t="str">
        <f>IF(BP416&lt;=SMALL(BP$3:BP$1130,1),"MAS PARECIDO","NO")</f>
        <v>NO</v>
      </c>
      <c r="BR416" s="197" t="str">
        <f>IF(BP416&lt;=SMALL(BP$3:BP$1130,5),"SIMILAR","NO")</f>
        <v>NO</v>
      </c>
      <c r="BS416" s="197" t="str">
        <f t="shared" si="373"/>
        <v>N/A</v>
      </c>
      <c r="BT416" s="197">
        <f t="shared" si="374"/>
        <v>0</v>
      </c>
      <c r="BU416" s="198">
        <f t="shared" si="375"/>
        <v>0</v>
      </c>
      <c r="BV416" s="199">
        <f>IFERROR(SQRT(($E416-$E$1136)^2+($X416-$X$1136)^2),0)</f>
        <v>0.40021120691511919</v>
      </c>
      <c r="BW416" s="197" t="str">
        <f>IF(BV416&lt;=SMALL(BV$3:BV$1130,1),"MAS PARECIDO","NO")</f>
        <v>NO</v>
      </c>
      <c r="BX416" s="197" t="str">
        <f>IF(BV416&lt;=SMALL(BV$3:BV$1130,5),"SIMILAR","NO")</f>
        <v>NO</v>
      </c>
      <c r="BY416" s="197" t="str">
        <f t="shared" si="376"/>
        <v>N/A</v>
      </c>
      <c r="BZ416" s="197">
        <f t="shared" si="377"/>
        <v>0</v>
      </c>
      <c r="CA416" s="198">
        <f t="shared" si="378"/>
        <v>0</v>
      </c>
      <c r="CB416" s="199">
        <f>IFERROR(SQRT(($E416-$E$1136)^2+($AA416-$AA$1136)^2),0)</f>
        <v>1.0000845014999764</v>
      </c>
      <c r="CC416" s="197" t="str">
        <f>IF(CB416&lt;=SMALL(CB$3:CB$1130,1),"MAS PARECIDO","NO")</f>
        <v>NO</v>
      </c>
      <c r="CD416" s="197" t="str">
        <f>IF(CB416&lt;=SMALL(CB$3:CB$1130,5),"SIMILAR","NO")</f>
        <v>NO</v>
      </c>
      <c r="CE416" s="197" t="str">
        <f t="shared" si="379"/>
        <v>N/A</v>
      </c>
      <c r="CF416" s="197">
        <f t="shared" si="380"/>
        <v>0</v>
      </c>
      <c r="CG416" s="198">
        <f t="shared" si="381"/>
        <v>0</v>
      </c>
      <c r="CH416" s="199">
        <f>IFERROR(SQRT(($E416-$E$1136)^2+($AD416-$AD$1136)^2),0)</f>
        <v>1.3000390011700351E-2</v>
      </c>
      <c r="CI416" s="197" t="str">
        <f>IF(CH416&lt;=SMALL(CH$3:CH$1130,1),"MAS PARECIDO","NO")</f>
        <v>NO</v>
      </c>
      <c r="CJ416" s="197" t="str">
        <f>IF(CH416&lt;=SMALL(CH$3:CH$1130,5),"SIMILAR","NO")</f>
        <v>NO</v>
      </c>
      <c r="CK416" s="197" t="str">
        <f t="shared" si="382"/>
        <v>N/A</v>
      </c>
      <c r="CL416" s="197">
        <f t="shared" si="383"/>
        <v>0</v>
      </c>
      <c r="CM416" s="198">
        <f t="shared" si="384"/>
        <v>0</v>
      </c>
      <c r="CN416" s="199">
        <f>IFERROR(SQRT(($E416-$E$1136)^2+($AG416-$AG$1136)^2),0)</f>
        <v>1.0000845014999764</v>
      </c>
      <c r="CO416" s="197" t="str">
        <f>IF(CN416&lt;=SMALL(CN$3:CN$1130,1),"MAS PARECIDO","NO")</f>
        <v>NO</v>
      </c>
      <c r="CP416" s="197" t="str">
        <f>IF(CN416&lt;=SMALL(CN$3:CN$1130,5),"SIMILAR","NO")</f>
        <v>NO</v>
      </c>
      <c r="CQ416" s="197" t="str">
        <f t="shared" si="385"/>
        <v>N/A</v>
      </c>
      <c r="CR416" s="197">
        <f t="shared" si="386"/>
        <v>0</v>
      </c>
      <c r="CS416" s="198">
        <f t="shared" si="387"/>
        <v>0</v>
      </c>
      <c r="CT416" s="199">
        <f>IFERROR(SQRT(($E416-$E$1136)^2+($AJ416-$AJ$1136)^2),0)</f>
        <v>1.3000390011700351E-2</v>
      </c>
      <c r="CU416" s="197" t="str">
        <f>IF(CT416&lt;=SMALL(CT$3:CT$1130,1),"MAS PARECIDO","NO")</f>
        <v>NO</v>
      </c>
      <c r="CV416" s="197" t="str">
        <f>IF(CT416&lt;=SMALL(CT$3:CT$1130,5),"SIMILAR","NO")</f>
        <v>NO</v>
      </c>
      <c r="CW416" s="197" t="str">
        <f t="shared" si="388"/>
        <v>N/A</v>
      </c>
      <c r="CX416" s="197">
        <f t="shared" si="389"/>
        <v>0</v>
      </c>
      <c r="CY416" s="198">
        <f t="shared" si="390"/>
        <v>0</v>
      </c>
      <c r="CZ416" s="2" t="s">
        <v>2062</v>
      </c>
      <c r="DA416" s="2" t="s">
        <v>2063</v>
      </c>
      <c r="DB416" s="2">
        <v>0</v>
      </c>
      <c r="DC416" s="2" t="s">
        <v>189</v>
      </c>
    </row>
    <row r="417" spans="1:107">
      <c r="A417" s="24" t="s">
        <v>668</v>
      </c>
      <c r="B417" s="46">
        <v>139359</v>
      </c>
      <c r="C417" s="190">
        <f>(B417-$B$1132)/($B$1133-$B$1132)</f>
        <v>0.15763321773599959</v>
      </c>
      <c r="D417" s="46">
        <v>6000</v>
      </c>
      <c r="E417" s="190">
        <f>(D417-$D$1132)/($D$1133-$D$1132)</f>
        <v>1.1970359110773323E-2</v>
      </c>
      <c r="F417" s="46" t="s">
        <v>203</v>
      </c>
      <c r="G417" s="192">
        <f>VLOOKUP(F417,'DATOS DE SOPORTE'!$Y$5:$Z$8,2,FALSE)</f>
        <v>3</v>
      </c>
      <c r="H417" s="190">
        <f>(G417-$G$1132)/($G$1133-$G$1132)</f>
        <v>0.66666666666666663</v>
      </c>
      <c r="I417" s="50">
        <v>3</v>
      </c>
      <c r="J417" s="200">
        <f t="shared" si="350"/>
        <v>3</v>
      </c>
      <c r="K417" s="190">
        <f>(J417-$J$1132)/($J$1133-$J$1132)</f>
        <v>0.6</v>
      </c>
      <c r="L417" s="193" t="str">
        <f t="shared" si="351"/>
        <v>SI</v>
      </c>
      <c r="M417" s="46"/>
      <c r="N417" s="192">
        <f t="shared" si="352"/>
        <v>2</v>
      </c>
      <c r="O417" s="190">
        <f>(N417-N$1132)/(N$1133-N$1132)</f>
        <v>1</v>
      </c>
      <c r="P417" s="46"/>
      <c r="Q417" s="192">
        <f t="shared" si="353"/>
        <v>3</v>
      </c>
      <c r="R417" s="190">
        <f>(Q417-Q$1132)/(Q$1133-Q$1132)</f>
        <v>1</v>
      </c>
      <c r="S417" s="46" t="s">
        <v>60</v>
      </c>
      <c r="T417" s="192">
        <f t="shared" si="354"/>
        <v>2</v>
      </c>
      <c r="U417" s="190">
        <f>(T417-T$1132)/(T$1133-T$1132)</f>
        <v>1</v>
      </c>
      <c r="V417" s="46" t="s">
        <v>62</v>
      </c>
      <c r="W417" s="194">
        <f>VLOOKUP(V417,'DATOS DE SOPORTE'!$S$5:$T$10,2,FALSE)</f>
        <v>1</v>
      </c>
      <c r="X417" s="201">
        <f>(W417-W$1132)/(W$1133-W$1132)</f>
        <v>0</v>
      </c>
      <c r="Y417" s="46" t="s">
        <v>188</v>
      </c>
      <c r="Z417" s="194">
        <f t="shared" si="355"/>
        <v>1</v>
      </c>
      <c r="AA417" s="201">
        <f>(Z417-Z$1132)/(Z$1133-Z$1132)</f>
        <v>0</v>
      </c>
      <c r="AB417" s="46" t="s">
        <v>188</v>
      </c>
      <c r="AC417" s="194">
        <f t="shared" si="356"/>
        <v>1</v>
      </c>
      <c r="AD417" s="201">
        <f>(AC417-AC$1132)/(AC$1133-AC$1132)</f>
        <v>0</v>
      </c>
      <c r="AE417" s="46" t="s">
        <v>188</v>
      </c>
      <c r="AF417" s="194">
        <f t="shared" si="357"/>
        <v>1</v>
      </c>
      <c r="AG417" s="201">
        <f>(AF417-AF$1132)/(AF$1133-AF$1132)</f>
        <v>0</v>
      </c>
      <c r="AH417" s="24" t="s">
        <v>67</v>
      </c>
      <c r="AI417" s="194">
        <f>VLOOKUP(AH417,'DATOS DE SOPORTE'!$V$5:$W$8,2,FALSE)</f>
        <v>1</v>
      </c>
      <c r="AJ417" s="201">
        <f>(AI417-AI$1132)/(AI$1133-AI$1132)</f>
        <v>0</v>
      </c>
      <c r="AK417" s="58" t="str">
        <f t="shared" si="349"/>
        <v>Bueno</v>
      </c>
      <c r="AL417" s="196">
        <f>IFERROR(SQRT(($E417-$E$1136)^2+($C417-$C$1136)^2),0)</f>
        <v>4.8998059447584064E-2</v>
      </c>
      <c r="AM417" s="197" t="str">
        <f>IF(AL417&lt;=SMALL($AL$3:$AL$1130,1),"MAS PARECIDO","NO")</f>
        <v>NO</v>
      </c>
      <c r="AN417" s="197" t="str">
        <f>IF(AL417&lt;=SMALL($AL$3:$AL$1130,5),"SIMILAR","NO")</f>
        <v>NO</v>
      </c>
      <c r="AO417" s="197" t="str">
        <f t="shared" si="358"/>
        <v>N/A</v>
      </c>
      <c r="AP417" s="197">
        <f t="shared" si="359"/>
        <v>0</v>
      </c>
      <c r="AQ417" s="198">
        <f t="shared" si="360"/>
        <v>0</v>
      </c>
      <c r="AR417" s="196">
        <f>IFERROR(SQRT(($E417-$E$1136)^2+($H417-$H$1136)^2),0)</f>
        <v>0.3335492763468389</v>
      </c>
      <c r="AS417" s="197" t="str">
        <f>IF(AR417&lt;=SMALL(AR$3:AR$1130,1),"MAS PARECIDO","NO")</f>
        <v>NO</v>
      </c>
      <c r="AT417" s="197" t="str">
        <f>IF(AR417&lt;=SMALL(AR$3:AR$1130,5),"SIMILAR","NO")</f>
        <v>NO</v>
      </c>
      <c r="AU417" s="197" t="str">
        <f t="shared" si="361"/>
        <v>N/A</v>
      </c>
      <c r="AV417" s="197">
        <f t="shared" si="362"/>
        <v>0</v>
      </c>
      <c r="AW417" s="198">
        <f t="shared" si="363"/>
        <v>0</v>
      </c>
      <c r="AX417" s="199">
        <f>IFERROR(SQRT(($E417-$E$1136)^2+($K417-$K$1136)^2),0)</f>
        <v>0.40017997031384367</v>
      </c>
      <c r="AY417" s="197" t="str">
        <f>IF(AX417&lt;=SMALL(AX$3:AX$1130,1),"MAS PARECIDO","NO")</f>
        <v>NO</v>
      </c>
      <c r="AZ417" s="197" t="str">
        <f>IF(AX417&lt;=SMALL(AX$3:AX$1130,5),"SIMILAR","NO")</f>
        <v>NO</v>
      </c>
      <c r="BA417" s="197" t="str">
        <f t="shared" si="364"/>
        <v>N/A</v>
      </c>
      <c r="BB417" s="197">
        <f t="shared" si="365"/>
        <v>0</v>
      </c>
      <c r="BC417" s="198">
        <f t="shared" si="366"/>
        <v>0</v>
      </c>
      <c r="BD417" s="196">
        <f>IFERROR(SQRT(($E417-$E$1136)^2+($O417-$O$1136)^2),0)</f>
        <v>1.2000360010800324E-2</v>
      </c>
      <c r="BE417" s="197" t="str">
        <f>IF(BD417&lt;=SMALL(BD$3:BD$1130,1),"MAS PARECIDO","NO")</f>
        <v>NO</v>
      </c>
      <c r="BF417" s="197" t="str">
        <f>IF(BD417&lt;=SMALL(BD$3:BD$1130,5),"SIMILAR","NO")</f>
        <v>NO</v>
      </c>
      <c r="BG417" s="197" t="str">
        <f t="shared" si="367"/>
        <v>N/A</v>
      </c>
      <c r="BH417" s="197">
        <f t="shared" si="368"/>
        <v>0</v>
      </c>
      <c r="BI417" s="198">
        <f t="shared" si="369"/>
        <v>0</v>
      </c>
      <c r="BJ417" s="199">
        <f>IFERROR(SQRT(($E417-$E$1136)^2+($R417-$R$1136)^2),0)</f>
        <v>0.50014398790787118</v>
      </c>
      <c r="BK417" s="197" t="str">
        <f>IF(BJ417&lt;=SMALL(BJ$3:BJ$1130,1),"MAS PARECIDO","NO")</f>
        <v>NO</v>
      </c>
      <c r="BL417" s="197" t="str">
        <f>IF(BJ417&lt;=SMALL(BJ$3:BJ$1130,5),"SIMILAR","NO")</f>
        <v>NO</v>
      </c>
      <c r="BM417" s="197" t="str">
        <f t="shared" si="370"/>
        <v>N/A</v>
      </c>
      <c r="BN417" s="197">
        <f t="shared" si="371"/>
        <v>0</v>
      </c>
      <c r="BO417" s="198">
        <f t="shared" si="372"/>
        <v>0</v>
      </c>
      <c r="BP417" s="199">
        <f>IFERROR(SQRT(($E417-$E$1136)^2+($U417-$U$1136)^2),0)</f>
        <v>1.00007200172807</v>
      </c>
      <c r="BQ417" s="197" t="str">
        <f>IF(BP417&lt;=SMALL(BP$3:BP$1130,1),"MAS PARECIDO","NO")</f>
        <v>NO</v>
      </c>
      <c r="BR417" s="197" t="str">
        <f>IF(BP417&lt;=SMALL(BP$3:BP$1130,5),"SIMILAR","NO")</f>
        <v>NO</v>
      </c>
      <c r="BS417" s="197" t="str">
        <f t="shared" si="373"/>
        <v>N/A</v>
      </c>
      <c r="BT417" s="197">
        <f t="shared" si="374"/>
        <v>0</v>
      </c>
      <c r="BU417" s="198">
        <f t="shared" si="375"/>
        <v>0</v>
      </c>
      <c r="BV417" s="199">
        <f>IFERROR(SQRT(($E417-$E$1136)^2+($X417-$X$1136)^2),0)</f>
        <v>1.2000360010800324E-2</v>
      </c>
      <c r="BW417" s="197" t="str">
        <f>IF(BV417&lt;=SMALL(BV$3:BV$1130,1),"MAS PARECIDO","NO")</f>
        <v>NO</v>
      </c>
      <c r="BX417" s="197" t="str">
        <f>IF(BV417&lt;=SMALL(BV$3:BV$1130,5),"SIMILAR","NO")</f>
        <v>NO</v>
      </c>
      <c r="BY417" s="197" t="str">
        <f t="shared" si="376"/>
        <v>N/A</v>
      </c>
      <c r="BZ417" s="197">
        <f t="shared" si="377"/>
        <v>0</v>
      </c>
      <c r="CA417" s="198">
        <f t="shared" si="378"/>
        <v>0</v>
      </c>
      <c r="CB417" s="199">
        <f>IFERROR(SQRT(($E417-$E$1136)^2+($AA417-$AA$1136)^2),0)</f>
        <v>1.2000360010800324E-2</v>
      </c>
      <c r="CC417" s="197" t="str">
        <f>IF(CB417&lt;=SMALL(CB$3:CB$1130,1),"MAS PARECIDO","NO")</f>
        <v>NO</v>
      </c>
      <c r="CD417" s="197" t="str">
        <f>IF(CB417&lt;=SMALL(CB$3:CB$1130,5),"SIMILAR","NO")</f>
        <v>NO</v>
      </c>
      <c r="CE417" s="197" t="str">
        <f t="shared" si="379"/>
        <v>N/A</v>
      </c>
      <c r="CF417" s="197">
        <f t="shared" si="380"/>
        <v>0</v>
      </c>
      <c r="CG417" s="198">
        <f t="shared" si="381"/>
        <v>0</v>
      </c>
      <c r="CH417" s="199">
        <f>IFERROR(SQRT(($E417-$E$1136)^2+($AD417-$AD$1136)^2),0)</f>
        <v>1.00007200172807</v>
      </c>
      <c r="CI417" s="197" t="str">
        <f>IF(CH417&lt;=SMALL(CH$3:CH$1130,1),"MAS PARECIDO","NO")</f>
        <v>NO</v>
      </c>
      <c r="CJ417" s="197" t="str">
        <f>IF(CH417&lt;=SMALL(CH$3:CH$1130,5),"SIMILAR","NO")</f>
        <v>NO</v>
      </c>
      <c r="CK417" s="197" t="str">
        <f t="shared" si="382"/>
        <v>N/A</v>
      </c>
      <c r="CL417" s="197">
        <f t="shared" si="383"/>
        <v>0</v>
      </c>
      <c r="CM417" s="198">
        <f t="shared" si="384"/>
        <v>0</v>
      </c>
      <c r="CN417" s="199">
        <f>IFERROR(SQRT(($E417-$E$1136)^2+($AG417-$AG$1136)^2),0)</f>
        <v>1.00007200172807</v>
      </c>
      <c r="CO417" s="197" t="str">
        <f>IF(CN417&lt;=SMALL(CN$3:CN$1130,1),"MAS PARECIDO","NO")</f>
        <v>NO</v>
      </c>
      <c r="CP417" s="197" t="str">
        <f>IF(CN417&lt;=SMALL(CN$3:CN$1130,5),"SIMILAR","NO")</f>
        <v>NO</v>
      </c>
      <c r="CQ417" s="197" t="str">
        <f t="shared" si="385"/>
        <v>N/A</v>
      </c>
      <c r="CR417" s="197">
        <f t="shared" si="386"/>
        <v>0</v>
      </c>
      <c r="CS417" s="198">
        <f t="shared" si="387"/>
        <v>0</v>
      </c>
      <c r="CT417" s="199">
        <f>IFERROR(SQRT(($E417-$E$1136)^2+($AJ417-$AJ$1136)^2),0)</f>
        <v>1.2000360010800324E-2</v>
      </c>
      <c r="CU417" s="197" t="str">
        <f>IF(CT417&lt;=SMALL(CT$3:CT$1130,1),"MAS PARECIDO","NO")</f>
        <v>NO</v>
      </c>
      <c r="CV417" s="197" t="str">
        <f>IF(CT417&lt;=SMALL(CT$3:CT$1130,5),"SIMILAR","NO")</f>
        <v>NO</v>
      </c>
      <c r="CW417" s="197" t="str">
        <f t="shared" si="388"/>
        <v>N/A</v>
      </c>
      <c r="CX417" s="197">
        <f t="shared" si="389"/>
        <v>0</v>
      </c>
      <c r="CY417" s="198">
        <f t="shared" si="390"/>
        <v>0</v>
      </c>
      <c r="CZ417" s="2" t="s">
        <v>2064</v>
      </c>
      <c r="DA417" s="2" t="s">
        <v>2065</v>
      </c>
      <c r="DB417" s="2">
        <v>0</v>
      </c>
      <c r="DC417" s="2" t="s">
        <v>189</v>
      </c>
    </row>
    <row r="418" spans="1:107">
      <c r="A418" s="24" t="s">
        <v>669</v>
      </c>
      <c r="B418" s="46">
        <v>46000</v>
      </c>
      <c r="C418" s="190">
        <f>(B418-$B$1132)/($B$1133-$B$1132)</f>
        <v>4.8504649662042064E-2</v>
      </c>
      <c r="D418" s="46">
        <v>8000</v>
      </c>
      <c r="E418" s="190">
        <f>(D418-$D$1132)/($D$1133-$D$1132)</f>
        <v>1.597047911437343E-2</v>
      </c>
      <c r="F418" s="46" t="s">
        <v>203</v>
      </c>
      <c r="G418" s="192">
        <f>VLOOKUP(F418,'DATOS DE SOPORTE'!$Y$5:$Z$8,2,FALSE)</f>
        <v>3</v>
      </c>
      <c r="H418" s="190">
        <f>(G418-$G$1132)/($G$1133-$G$1132)</f>
        <v>0.66666666666666663</v>
      </c>
      <c r="I418" s="50">
        <v>2</v>
      </c>
      <c r="J418" s="200">
        <f t="shared" si="350"/>
        <v>2</v>
      </c>
      <c r="K418" s="190">
        <f>(J418-$J$1132)/($J$1133-$J$1132)</f>
        <v>0.4</v>
      </c>
      <c r="L418" s="193" t="str">
        <f t="shared" si="351"/>
        <v>SI</v>
      </c>
      <c r="M418" s="46" t="s">
        <v>192</v>
      </c>
      <c r="N418" s="192">
        <f t="shared" si="352"/>
        <v>2</v>
      </c>
      <c r="O418" s="190">
        <f>(N418-N$1132)/(N$1133-N$1132)</f>
        <v>1</v>
      </c>
      <c r="P418" s="46" t="s">
        <v>193</v>
      </c>
      <c r="Q418" s="192">
        <f t="shared" si="353"/>
        <v>2</v>
      </c>
      <c r="R418" s="190">
        <f>(Q418-Q$1132)/(Q$1133-Q$1132)</f>
        <v>0.5</v>
      </c>
      <c r="S418" s="46" t="s">
        <v>60</v>
      </c>
      <c r="T418" s="192">
        <f t="shared" si="354"/>
        <v>2</v>
      </c>
      <c r="U418" s="190">
        <f>(T418-T$1132)/(T$1133-T$1132)</f>
        <v>1</v>
      </c>
      <c r="V418" s="46" t="s">
        <v>198</v>
      </c>
      <c r="W418" s="194">
        <f>VLOOKUP(V418,'DATOS DE SOPORTE'!$S$5:$T$10,2,FALSE)</f>
        <v>4</v>
      </c>
      <c r="X418" s="201">
        <f>(W418-W$1132)/(W$1133-W$1132)</f>
        <v>0.6</v>
      </c>
      <c r="Y418" s="46" t="s">
        <v>136</v>
      </c>
      <c r="Z418" s="194">
        <f t="shared" si="355"/>
        <v>2</v>
      </c>
      <c r="AA418" s="201">
        <f>(Z418-Z$1132)/(Z$1133-Z$1132)</f>
        <v>1</v>
      </c>
      <c r="AB418" s="46" t="s">
        <v>188</v>
      </c>
      <c r="AC418" s="194">
        <f t="shared" si="356"/>
        <v>1</v>
      </c>
      <c r="AD418" s="201">
        <f>(AC418-AC$1132)/(AC$1133-AC$1132)</f>
        <v>0</v>
      </c>
      <c r="AE418" s="46" t="s">
        <v>188</v>
      </c>
      <c r="AF418" s="194">
        <f t="shared" si="357"/>
        <v>1</v>
      </c>
      <c r="AG418" s="201">
        <f>(AF418-AF$1132)/(AF$1133-AF$1132)</f>
        <v>0</v>
      </c>
      <c r="AH418" s="24" t="s">
        <v>199</v>
      </c>
      <c r="AI418" s="194">
        <f>VLOOKUP(AH418,'DATOS DE SOPORTE'!$V$5:$W$8,2,FALSE)</f>
        <v>2</v>
      </c>
      <c r="AJ418" s="201">
        <f>(AI418-AI$1132)/(AI$1133-AI$1132)</f>
        <v>0.33333333333333331</v>
      </c>
      <c r="AK418" s="58" t="str">
        <f t="shared" si="349"/>
        <v>Regular</v>
      </c>
      <c r="AL418" s="196">
        <f>IFERROR(SQRT(($E418-$E$1136)^2+($C418-$C$1136)^2),0)</f>
        <v>0.1574494875687385</v>
      </c>
      <c r="AM418" s="197" t="str">
        <f>IF(AL418&lt;=SMALL($AL$3:$AL$1130,1),"MAS PARECIDO","NO")</f>
        <v>NO</v>
      </c>
      <c r="AN418" s="197" t="str">
        <f>IF(AL418&lt;=SMALL($AL$3:$AL$1130,5),"SIMILAR","NO")</f>
        <v>NO</v>
      </c>
      <c r="AO418" s="197" t="str">
        <f t="shared" si="358"/>
        <v>N/A</v>
      </c>
      <c r="AP418" s="197">
        <f t="shared" si="359"/>
        <v>0</v>
      </c>
      <c r="AQ418" s="198">
        <f t="shared" si="360"/>
        <v>0</v>
      </c>
      <c r="AR418" s="196">
        <f>IFERROR(SQRT(($E418-$E$1136)^2+($H418-$H$1136)^2),0)</f>
        <v>0.3337171354183095</v>
      </c>
      <c r="AS418" s="197" t="str">
        <f>IF(AR418&lt;=SMALL(AR$3:AR$1130,1),"MAS PARECIDO","NO")</f>
        <v>NO</v>
      </c>
      <c r="AT418" s="197" t="str">
        <f>IF(AR418&lt;=SMALL(AR$3:AR$1130,5),"SIMILAR","NO")</f>
        <v>NO</v>
      </c>
      <c r="AU418" s="197" t="str">
        <f t="shared" si="361"/>
        <v>N/A</v>
      </c>
      <c r="AV418" s="197">
        <f t="shared" si="362"/>
        <v>0</v>
      </c>
      <c r="AW418" s="198">
        <f t="shared" si="363"/>
        <v>0</v>
      </c>
      <c r="AX418" s="199">
        <f>IFERROR(SQRT(($E418-$E$1136)^2+($K418-$K$1136)^2),0)</f>
        <v>0.20063901754317687</v>
      </c>
      <c r="AY418" s="197" t="str">
        <f>IF(AX418&lt;=SMALL(AX$3:AX$1130,1),"MAS PARECIDO","NO")</f>
        <v>NO</v>
      </c>
      <c r="AZ418" s="197" t="str">
        <f>IF(AX418&lt;=SMALL(AX$3:AX$1130,5),"SIMILAR","NO")</f>
        <v>NO</v>
      </c>
      <c r="BA418" s="197" t="str">
        <f t="shared" si="364"/>
        <v>N/A</v>
      </c>
      <c r="BB418" s="197">
        <f t="shared" si="365"/>
        <v>0</v>
      </c>
      <c r="BC418" s="198">
        <f t="shared" si="366"/>
        <v>0</v>
      </c>
      <c r="BD418" s="196">
        <f>IFERROR(SQRT(($E418-$E$1136)^2+($O418-$O$1136)^2),0)</f>
        <v>1.600048001440043E-2</v>
      </c>
      <c r="BE418" s="197" t="str">
        <f>IF(BD418&lt;=SMALL(BD$3:BD$1130,1),"MAS PARECIDO","NO")</f>
        <v>NO</v>
      </c>
      <c r="BF418" s="197" t="str">
        <f>IF(BD418&lt;=SMALL(BD$3:BD$1130,5),"SIMILAR","NO")</f>
        <v>NO</v>
      </c>
      <c r="BG418" s="197" t="str">
        <f t="shared" si="367"/>
        <v>N/A</v>
      </c>
      <c r="BH418" s="197">
        <f t="shared" si="368"/>
        <v>0</v>
      </c>
      <c r="BI418" s="198">
        <f t="shared" si="369"/>
        <v>0</v>
      </c>
      <c r="BJ418" s="199">
        <f>IFERROR(SQRT(($E418-$E$1136)^2+($R418-$R$1136)^2),0)</f>
        <v>1.600048001440043E-2</v>
      </c>
      <c r="BK418" s="197" t="str">
        <f>IF(BJ418&lt;=SMALL(BJ$3:BJ$1130,1),"MAS PARECIDO","NO")</f>
        <v>NO</v>
      </c>
      <c r="BL418" s="197" t="str">
        <f>IF(BJ418&lt;=SMALL(BJ$3:BJ$1130,5),"SIMILAR","NO")</f>
        <v>NO</v>
      </c>
      <c r="BM418" s="197" t="str">
        <f t="shared" si="370"/>
        <v>N/A</v>
      </c>
      <c r="BN418" s="197">
        <f t="shared" si="371"/>
        <v>0</v>
      </c>
      <c r="BO418" s="198">
        <f t="shared" si="372"/>
        <v>0</v>
      </c>
      <c r="BP418" s="199">
        <f>IFERROR(SQRT(($E418-$E$1136)^2+($U418-$U$1136)^2),0)</f>
        <v>1.0001279994884111</v>
      </c>
      <c r="BQ418" s="197" t="str">
        <f>IF(BP418&lt;=SMALL(BP$3:BP$1130,1),"MAS PARECIDO","NO")</f>
        <v>NO</v>
      </c>
      <c r="BR418" s="197" t="str">
        <f>IF(BP418&lt;=SMALL(BP$3:BP$1130,5),"SIMILAR","NO")</f>
        <v>NO</v>
      </c>
      <c r="BS418" s="197" t="str">
        <f t="shared" si="373"/>
        <v>N/A</v>
      </c>
      <c r="BT418" s="197">
        <f t="shared" si="374"/>
        <v>0</v>
      </c>
      <c r="BU418" s="198">
        <f t="shared" si="375"/>
        <v>0</v>
      </c>
      <c r="BV418" s="199">
        <f>IFERROR(SQRT(($E418-$E$1136)^2+($X418-$X$1136)^2),0)</f>
        <v>0.60021330821691321</v>
      </c>
      <c r="BW418" s="197" t="str">
        <f>IF(BV418&lt;=SMALL(BV$3:BV$1130,1),"MAS PARECIDO","NO")</f>
        <v>NO</v>
      </c>
      <c r="BX418" s="197" t="str">
        <f>IF(BV418&lt;=SMALL(BV$3:BV$1130,5),"SIMILAR","NO")</f>
        <v>NO</v>
      </c>
      <c r="BY418" s="197" t="str">
        <f t="shared" si="376"/>
        <v>N/A</v>
      </c>
      <c r="BZ418" s="197">
        <f t="shared" si="377"/>
        <v>0</v>
      </c>
      <c r="CA418" s="198">
        <f t="shared" si="378"/>
        <v>0</v>
      </c>
      <c r="CB418" s="199">
        <f>IFERROR(SQRT(($E418-$E$1136)^2+($AA418-$AA$1136)^2),0)</f>
        <v>1.0001279994884111</v>
      </c>
      <c r="CC418" s="197" t="str">
        <f>IF(CB418&lt;=SMALL(CB$3:CB$1130,1),"MAS PARECIDO","NO")</f>
        <v>NO</v>
      </c>
      <c r="CD418" s="197" t="str">
        <f>IF(CB418&lt;=SMALL(CB$3:CB$1130,5),"SIMILAR","NO")</f>
        <v>NO</v>
      </c>
      <c r="CE418" s="197" t="str">
        <f t="shared" si="379"/>
        <v>N/A</v>
      </c>
      <c r="CF418" s="197">
        <f t="shared" si="380"/>
        <v>0</v>
      </c>
      <c r="CG418" s="198">
        <f t="shared" si="381"/>
        <v>0</v>
      </c>
      <c r="CH418" s="199">
        <f>IFERROR(SQRT(($E418-$E$1136)^2+($AD418-$AD$1136)^2),0)</f>
        <v>1.0001279994884111</v>
      </c>
      <c r="CI418" s="197" t="str">
        <f>IF(CH418&lt;=SMALL(CH$3:CH$1130,1),"MAS PARECIDO","NO")</f>
        <v>NO</v>
      </c>
      <c r="CJ418" s="197" t="str">
        <f>IF(CH418&lt;=SMALL(CH$3:CH$1130,5),"SIMILAR","NO")</f>
        <v>NO</v>
      </c>
      <c r="CK418" s="197" t="str">
        <f t="shared" si="382"/>
        <v>N/A</v>
      </c>
      <c r="CL418" s="197">
        <f t="shared" si="383"/>
        <v>0</v>
      </c>
      <c r="CM418" s="198">
        <f t="shared" si="384"/>
        <v>0</v>
      </c>
      <c r="CN418" s="199">
        <f>IFERROR(SQRT(($E418-$E$1136)^2+($AG418-$AG$1136)^2),0)</f>
        <v>1.0001279994884111</v>
      </c>
      <c r="CO418" s="197" t="str">
        <f>IF(CN418&lt;=SMALL(CN$3:CN$1130,1),"MAS PARECIDO","NO")</f>
        <v>NO</v>
      </c>
      <c r="CP418" s="197" t="str">
        <f>IF(CN418&lt;=SMALL(CN$3:CN$1130,5),"SIMILAR","NO")</f>
        <v>NO</v>
      </c>
      <c r="CQ418" s="197" t="str">
        <f t="shared" si="385"/>
        <v>N/A</v>
      </c>
      <c r="CR418" s="197">
        <f t="shared" si="386"/>
        <v>0</v>
      </c>
      <c r="CS418" s="198">
        <f t="shared" si="387"/>
        <v>0</v>
      </c>
      <c r="CT418" s="199">
        <f>IFERROR(SQRT(($E418-$E$1136)^2+($AJ418-$AJ$1136)^2),0)</f>
        <v>0.3337171354183095</v>
      </c>
      <c r="CU418" s="197" t="str">
        <f>IF(CT418&lt;=SMALL(CT$3:CT$1130,1),"MAS PARECIDO","NO")</f>
        <v>NO</v>
      </c>
      <c r="CV418" s="197" t="str">
        <f>IF(CT418&lt;=SMALL(CT$3:CT$1130,5),"SIMILAR","NO")</f>
        <v>NO</v>
      </c>
      <c r="CW418" s="197" t="str">
        <f t="shared" si="388"/>
        <v>N/A</v>
      </c>
      <c r="CX418" s="197">
        <f t="shared" si="389"/>
        <v>0</v>
      </c>
      <c r="CY418" s="198">
        <f t="shared" si="390"/>
        <v>0</v>
      </c>
      <c r="CZ418" s="2" t="s">
        <v>2066</v>
      </c>
      <c r="DA418" s="2" t="s">
        <v>2067</v>
      </c>
      <c r="DB418" s="2">
        <v>1</v>
      </c>
      <c r="DC418" s="2" t="s">
        <v>346</v>
      </c>
    </row>
    <row r="419" spans="1:107">
      <c r="A419" s="24" t="s">
        <v>670</v>
      </c>
      <c r="B419" s="46">
        <v>34258</v>
      </c>
      <c r="C419" s="190">
        <f>(B419-$B$1132)/($B$1133-$B$1132)</f>
        <v>3.477927078775668E-2</v>
      </c>
      <c r="D419" s="46">
        <v>6000</v>
      </c>
      <c r="E419" s="190">
        <f>(D419-$D$1132)/($D$1133-$D$1132)</f>
        <v>1.1970359110773323E-2</v>
      </c>
      <c r="F419" s="46" t="s">
        <v>203</v>
      </c>
      <c r="G419" s="192">
        <f>VLOOKUP(F419,'DATOS DE SOPORTE'!$Y$5:$Z$8,2,FALSE)</f>
        <v>3</v>
      </c>
      <c r="H419" s="190">
        <f>(G419-$G$1132)/($G$1133-$G$1132)</f>
        <v>0.66666666666666663</v>
      </c>
      <c r="I419" s="50">
        <v>2</v>
      </c>
      <c r="J419" s="200">
        <f t="shared" si="350"/>
        <v>2</v>
      </c>
      <c r="K419" s="190">
        <f>(J419-$J$1132)/($J$1133-$J$1132)</f>
        <v>0.4</v>
      </c>
      <c r="L419" s="193" t="str">
        <f t="shared" si="351"/>
        <v>SI</v>
      </c>
      <c r="M419" s="46" t="s">
        <v>192</v>
      </c>
      <c r="N419" s="192">
        <f t="shared" si="352"/>
        <v>2</v>
      </c>
      <c r="O419" s="190">
        <f>(N419-N$1132)/(N$1133-N$1132)</f>
        <v>1</v>
      </c>
      <c r="P419" s="46" t="s">
        <v>193</v>
      </c>
      <c r="Q419" s="192">
        <f t="shared" si="353"/>
        <v>2</v>
      </c>
      <c r="R419" s="190">
        <f>(Q419-Q$1132)/(Q$1133-Q$1132)</f>
        <v>0.5</v>
      </c>
      <c r="S419" s="46" t="s">
        <v>60</v>
      </c>
      <c r="T419" s="192">
        <f t="shared" si="354"/>
        <v>2</v>
      </c>
      <c r="U419" s="190">
        <f>(T419-T$1132)/(T$1133-T$1132)</f>
        <v>1</v>
      </c>
      <c r="V419" s="46" t="s">
        <v>212</v>
      </c>
      <c r="W419" s="194">
        <f>VLOOKUP(V419,'DATOS DE SOPORTE'!$S$5:$T$10,2,FALSE)</f>
        <v>3</v>
      </c>
      <c r="X419" s="201">
        <f>(W419-W$1132)/(W$1133-W$1132)</f>
        <v>0.4</v>
      </c>
      <c r="Y419" s="46" t="s">
        <v>188</v>
      </c>
      <c r="Z419" s="194">
        <f t="shared" si="355"/>
        <v>1</v>
      </c>
      <c r="AA419" s="201">
        <f>(Z419-Z$1132)/(Z$1133-Z$1132)</f>
        <v>0</v>
      </c>
      <c r="AB419" s="46" t="s">
        <v>188</v>
      </c>
      <c r="AC419" s="194">
        <f t="shared" si="356"/>
        <v>1</v>
      </c>
      <c r="AD419" s="201">
        <f>(AC419-AC$1132)/(AC$1133-AC$1132)</f>
        <v>0</v>
      </c>
      <c r="AE419" s="46" t="s">
        <v>136</v>
      </c>
      <c r="AF419" s="194">
        <f t="shared" si="357"/>
        <v>2</v>
      </c>
      <c r="AG419" s="201">
        <f>(AF419-AF$1132)/(AF$1133-AF$1132)</f>
        <v>1</v>
      </c>
      <c r="AH419" s="24" t="s">
        <v>199</v>
      </c>
      <c r="AI419" s="194">
        <f>VLOOKUP(AH419,'DATOS DE SOPORTE'!$V$5:$W$8,2,FALSE)</f>
        <v>2</v>
      </c>
      <c r="AJ419" s="201">
        <f>(AI419-AI$1132)/(AI$1133-AI$1132)</f>
        <v>0.33333333333333331</v>
      </c>
      <c r="AK419" s="58" t="str">
        <f t="shared" si="349"/>
        <v>Bueno</v>
      </c>
      <c r="AL419" s="196">
        <f>IFERROR(SQRT(($E419-$E$1136)^2+($C419-$C$1136)^2),0)</f>
        <v>0.17078188597931951</v>
      </c>
      <c r="AM419" s="197" t="str">
        <f>IF(AL419&lt;=SMALL($AL$3:$AL$1130,1),"MAS PARECIDO","NO")</f>
        <v>NO</v>
      </c>
      <c r="AN419" s="197" t="str">
        <f>IF(AL419&lt;=SMALL($AL$3:$AL$1130,5),"SIMILAR","NO")</f>
        <v>NO</v>
      </c>
      <c r="AO419" s="197" t="str">
        <f t="shared" si="358"/>
        <v>N/A</v>
      </c>
      <c r="AP419" s="197">
        <f t="shared" si="359"/>
        <v>0</v>
      </c>
      <c r="AQ419" s="198">
        <f t="shared" si="360"/>
        <v>0</v>
      </c>
      <c r="AR419" s="196">
        <f>IFERROR(SQRT(($E419-$E$1136)^2+($H419-$H$1136)^2),0)</f>
        <v>0.3335492763468389</v>
      </c>
      <c r="AS419" s="197" t="str">
        <f>IF(AR419&lt;=SMALL(AR$3:AR$1130,1),"MAS PARECIDO","NO")</f>
        <v>NO</v>
      </c>
      <c r="AT419" s="197" t="str">
        <f>IF(AR419&lt;=SMALL(AR$3:AR$1130,5),"SIMILAR","NO")</f>
        <v>NO</v>
      </c>
      <c r="AU419" s="197" t="str">
        <f t="shared" si="361"/>
        <v>N/A</v>
      </c>
      <c r="AV419" s="197">
        <f t="shared" si="362"/>
        <v>0</v>
      </c>
      <c r="AW419" s="198">
        <f t="shared" si="363"/>
        <v>0</v>
      </c>
      <c r="AX419" s="199">
        <f>IFERROR(SQRT(($E419-$E$1136)^2+($K419-$K$1136)^2),0)</f>
        <v>0.20035969814408491</v>
      </c>
      <c r="AY419" s="197" t="str">
        <f>IF(AX419&lt;=SMALL(AX$3:AX$1130,1),"MAS PARECIDO","NO")</f>
        <v>NO</v>
      </c>
      <c r="AZ419" s="197" t="str">
        <f>IF(AX419&lt;=SMALL(AX$3:AX$1130,5),"SIMILAR","NO")</f>
        <v>NO</v>
      </c>
      <c r="BA419" s="197" t="str">
        <f t="shared" si="364"/>
        <v>N/A</v>
      </c>
      <c r="BB419" s="197">
        <f t="shared" si="365"/>
        <v>0</v>
      </c>
      <c r="BC419" s="198">
        <f t="shared" si="366"/>
        <v>0</v>
      </c>
      <c r="BD419" s="196">
        <f>IFERROR(SQRT(($E419-$E$1136)^2+($O419-$O$1136)^2),0)</f>
        <v>1.2000360010800324E-2</v>
      </c>
      <c r="BE419" s="197" t="str">
        <f>IF(BD419&lt;=SMALL(BD$3:BD$1130,1),"MAS PARECIDO","NO")</f>
        <v>NO</v>
      </c>
      <c r="BF419" s="197" t="str">
        <f>IF(BD419&lt;=SMALL(BD$3:BD$1130,5),"SIMILAR","NO")</f>
        <v>NO</v>
      </c>
      <c r="BG419" s="197" t="str">
        <f t="shared" si="367"/>
        <v>N/A</v>
      </c>
      <c r="BH419" s="197">
        <f t="shared" si="368"/>
        <v>0</v>
      </c>
      <c r="BI419" s="198">
        <f t="shared" si="369"/>
        <v>0</v>
      </c>
      <c r="BJ419" s="199">
        <f>IFERROR(SQRT(($E419-$E$1136)^2+($R419-$R$1136)^2),0)</f>
        <v>1.2000360010800324E-2</v>
      </c>
      <c r="BK419" s="197" t="str">
        <f>IF(BJ419&lt;=SMALL(BJ$3:BJ$1130,1),"MAS PARECIDO","NO")</f>
        <v>NO</v>
      </c>
      <c r="BL419" s="197" t="str">
        <f>IF(BJ419&lt;=SMALL(BJ$3:BJ$1130,5),"SIMILAR","NO")</f>
        <v>NO</v>
      </c>
      <c r="BM419" s="197" t="str">
        <f t="shared" si="370"/>
        <v>N/A</v>
      </c>
      <c r="BN419" s="197">
        <f t="shared" si="371"/>
        <v>0</v>
      </c>
      <c r="BO419" s="198">
        <f t="shared" si="372"/>
        <v>0</v>
      </c>
      <c r="BP419" s="199">
        <f>IFERROR(SQRT(($E419-$E$1136)^2+($U419-$U$1136)^2),0)</f>
        <v>1.00007200172807</v>
      </c>
      <c r="BQ419" s="197" t="str">
        <f>IF(BP419&lt;=SMALL(BP$3:BP$1130,1),"MAS PARECIDO","NO")</f>
        <v>NO</v>
      </c>
      <c r="BR419" s="197" t="str">
        <f>IF(BP419&lt;=SMALL(BP$3:BP$1130,5),"SIMILAR","NO")</f>
        <v>NO</v>
      </c>
      <c r="BS419" s="197" t="str">
        <f t="shared" si="373"/>
        <v>N/A</v>
      </c>
      <c r="BT419" s="197">
        <f t="shared" si="374"/>
        <v>0</v>
      </c>
      <c r="BU419" s="198">
        <f t="shared" si="375"/>
        <v>0</v>
      </c>
      <c r="BV419" s="199">
        <f>IFERROR(SQRT(($E419-$E$1136)^2+($X419-$X$1136)^2),0)</f>
        <v>0.40017997031384372</v>
      </c>
      <c r="BW419" s="197" t="str">
        <f>IF(BV419&lt;=SMALL(BV$3:BV$1130,1),"MAS PARECIDO","NO")</f>
        <v>NO</v>
      </c>
      <c r="BX419" s="197" t="str">
        <f>IF(BV419&lt;=SMALL(BV$3:BV$1130,5),"SIMILAR","NO")</f>
        <v>NO</v>
      </c>
      <c r="BY419" s="197" t="str">
        <f t="shared" si="376"/>
        <v>N/A</v>
      </c>
      <c r="BZ419" s="197">
        <f t="shared" si="377"/>
        <v>0</v>
      </c>
      <c r="CA419" s="198">
        <f t="shared" si="378"/>
        <v>0</v>
      </c>
      <c r="CB419" s="199">
        <f>IFERROR(SQRT(($E419-$E$1136)^2+($AA419-$AA$1136)^2),0)</f>
        <v>1.2000360010800324E-2</v>
      </c>
      <c r="CC419" s="197" t="str">
        <f>IF(CB419&lt;=SMALL(CB$3:CB$1130,1),"MAS PARECIDO","NO")</f>
        <v>NO</v>
      </c>
      <c r="CD419" s="197" t="str">
        <f>IF(CB419&lt;=SMALL(CB$3:CB$1130,5),"SIMILAR","NO")</f>
        <v>NO</v>
      </c>
      <c r="CE419" s="197" t="str">
        <f t="shared" si="379"/>
        <v>N/A</v>
      </c>
      <c r="CF419" s="197">
        <f t="shared" si="380"/>
        <v>0</v>
      </c>
      <c r="CG419" s="198">
        <f t="shared" si="381"/>
        <v>0</v>
      </c>
      <c r="CH419" s="199">
        <f>IFERROR(SQRT(($E419-$E$1136)^2+($AD419-$AD$1136)^2),0)</f>
        <v>1.00007200172807</v>
      </c>
      <c r="CI419" s="197" t="str">
        <f>IF(CH419&lt;=SMALL(CH$3:CH$1130,1),"MAS PARECIDO","NO")</f>
        <v>NO</v>
      </c>
      <c r="CJ419" s="197" t="str">
        <f>IF(CH419&lt;=SMALL(CH$3:CH$1130,5),"SIMILAR","NO")</f>
        <v>NO</v>
      </c>
      <c r="CK419" s="197" t="str">
        <f t="shared" si="382"/>
        <v>N/A</v>
      </c>
      <c r="CL419" s="197">
        <f t="shared" si="383"/>
        <v>0</v>
      </c>
      <c r="CM419" s="198">
        <f t="shared" si="384"/>
        <v>0</v>
      </c>
      <c r="CN419" s="199">
        <f>IFERROR(SQRT(($E419-$E$1136)^2+($AG419-$AG$1136)^2),0)</f>
        <v>1.2000360010800324E-2</v>
      </c>
      <c r="CO419" s="197" t="str">
        <f>IF(CN419&lt;=SMALL(CN$3:CN$1130,1),"MAS PARECIDO","NO")</f>
        <v>NO</v>
      </c>
      <c r="CP419" s="197" t="str">
        <f>IF(CN419&lt;=SMALL(CN$3:CN$1130,5),"SIMILAR","NO")</f>
        <v>NO</v>
      </c>
      <c r="CQ419" s="197" t="str">
        <f t="shared" si="385"/>
        <v>N/A</v>
      </c>
      <c r="CR419" s="197">
        <f t="shared" si="386"/>
        <v>0</v>
      </c>
      <c r="CS419" s="198">
        <f t="shared" si="387"/>
        <v>0</v>
      </c>
      <c r="CT419" s="199">
        <f>IFERROR(SQRT(($E419-$E$1136)^2+($AJ419-$AJ$1136)^2),0)</f>
        <v>0.3335492763468389</v>
      </c>
      <c r="CU419" s="197" t="str">
        <f>IF(CT419&lt;=SMALL(CT$3:CT$1130,1),"MAS PARECIDO","NO")</f>
        <v>NO</v>
      </c>
      <c r="CV419" s="197" t="str">
        <f>IF(CT419&lt;=SMALL(CT$3:CT$1130,5),"SIMILAR","NO")</f>
        <v>NO</v>
      </c>
      <c r="CW419" s="197" t="str">
        <f t="shared" si="388"/>
        <v>N/A</v>
      </c>
      <c r="CX419" s="197">
        <f t="shared" si="389"/>
        <v>0</v>
      </c>
      <c r="CY419" s="198">
        <f t="shared" si="390"/>
        <v>0</v>
      </c>
      <c r="CZ419" s="2" t="s">
        <v>2068</v>
      </c>
      <c r="DA419" s="2" t="s">
        <v>2069</v>
      </c>
      <c r="DB419" s="2">
        <v>0</v>
      </c>
      <c r="DC419" s="2" t="s">
        <v>189</v>
      </c>
    </row>
    <row r="420" spans="1:107">
      <c r="A420" s="24" t="s">
        <v>671</v>
      </c>
      <c r="B420" s="46">
        <v>96460</v>
      </c>
      <c r="C420" s="190">
        <f>(B420-$B$1132)/($B$1133-$B$1132)</f>
        <v>0.10748801007734102</v>
      </c>
      <c r="D420" s="46">
        <v>10000</v>
      </c>
      <c r="E420" s="190">
        <f>(D420-$D$1132)/($D$1133-$D$1132)</f>
        <v>1.9970599117973539E-2</v>
      </c>
      <c r="F420" s="46" t="s">
        <v>53</v>
      </c>
      <c r="G420" s="192">
        <f>VLOOKUP(F420,'DATOS DE SOPORTE'!$Y$5:$Z$8,2,FALSE)</f>
        <v>2</v>
      </c>
      <c r="H420" s="190">
        <f>(G420-$G$1132)/($G$1133-$G$1132)</f>
        <v>0.33333333333333331</v>
      </c>
      <c r="I420" s="50">
        <v>2</v>
      </c>
      <c r="J420" s="200">
        <f t="shared" si="350"/>
        <v>2</v>
      </c>
      <c r="K420" s="190">
        <f>(J420-$J$1132)/($J$1133-$J$1132)</f>
        <v>0.4</v>
      </c>
      <c r="L420" s="193" t="str">
        <f t="shared" si="351"/>
        <v>SI</v>
      </c>
      <c r="M420" s="46" t="s">
        <v>192</v>
      </c>
      <c r="N420" s="192">
        <f t="shared" si="352"/>
        <v>2</v>
      </c>
      <c r="O420" s="190">
        <f>(N420-N$1132)/(N$1133-N$1132)</f>
        <v>1</v>
      </c>
      <c r="P420" s="46" t="s">
        <v>193</v>
      </c>
      <c r="Q420" s="192">
        <f t="shared" si="353"/>
        <v>2</v>
      </c>
      <c r="R420" s="190">
        <f>(Q420-Q$1132)/(Q$1133-Q$1132)</f>
        <v>0.5</v>
      </c>
      <c r="S420" s="46" t="s">
        <v>60</v>
      </c>
      <c r="T420" s="192">
        <f t="shared" si="354"/>
        <v>2</v>
      </c>
      <c r="U420" s="190">
        <f>(T420-T$1132)/(T$1133-T$1132)</f>
        <v>1</v>
      </c>
      <c r="V420" s="46" t="s">
        <v>212</v>
      </c>
      <c r="W420" s="194">
        <f>VLOOKUP(V420,'DATOS DE SOPORTE'!$S$5:$T$10,2,FALSE)</f>
        <v>3</v>
      </c>
      <c r="X420" s="201">
        <f>(W420-W$1132)/(W$1133-W$1132)</f>
        <v>0.4</v>
      </c>
      <c r="Y420" s="46" t="s">
        <v>188</v>
      </c>
      <c r="Z420" s="194">
        <f t="shared" si="355"/>
        <v>1</v>
      </c>
      <c r="AA420" s="201">
        <f>(Z420-Z$1132)/(Z$1133-Z$1132)</f>
        <v>0</v>
      </c>
      <c r="AB420" s="46" t="s">
        <v>188</v>
      </c>
      <c r="AC420" s="194">
        <f t="shared" si="356"/>
        <v>1</v>
      </c>
      <c r="AD420" s="201">
        <f>(AC420-AC$1132)/(AC$1133-AC$1132)</f>
        <v>0</v>
      </c>
      <c r="AE420" s="46" t="s">
        <v>136</v>
      </c>
      <c r="AF420" s="194">
        <f t="shared" si="357"/>
        <v>2</v>
      </c>
      <c r="AG420" s="201">
        <f>(AF420-AF$1132)/(AF$1133-AF$1132)</f>
        <v>1</v>
      </c>
      <c r="AH420" s="24" t="s">
        <v>67</v>
      </c>
      <c r="AI420" s="194">
        <f>VLOOKUP(AH420,'DATOS DE SOPORTE'!$V$5:$W$8,2,FALSE)</f>
        <v>1</v>
      </c>
      <c r="AJ420" s="201">
        <f>(AI420-AI$1132)/(AI$1133-AI$1132)</f>
        <v>0</v>
      </c>
      <c r="AK420" s="58" t="str">
        <f t="shared" si="349"/>
        <v>Bueno</v>
      </c>
      <c r="AL420" s="196">
        <f>IFERROR(SQRT(($E420-$E$1136)^2+($C420-$C$1136)^2),0)</f>
        <v>9.9678200313192175E-2</v>
      </c>
      <c r="AM420" s="197" t="str">
        <f>IF(AL420&lt;=SMALL($AL$3:$AL$1130,1),"MAS PARECIDO","NO")</f>
        <v>NO</v>
      </c>
      <c r="AN420" s="197" t="str">
        <f>IF(AL420&lt;=SMALL($AL$3:$AL$1130,5),"SIMILAR","NO")</f>
        <v>NO</v>
      </c>
      <c r="AO420" s="197" t="str">
        <f t="shared" si="358"/>
        <v>N/A</v>
      </c>
      <c r="AP420" s="197">
        <f t="shared" si="359"/>
        <v>0</v>
      </c>
      <c r="AQ420" s="198">
        <f t="shared" si="360"/>
        <v>0</v>
      </c>
      <c r="AR420" s="196">
        <f>IFERROR(SQRT(($E420-$E$1136)^2+($H420-$H$1136)^2),0)</f>
        <v>2.0000600018000539E-2</v>
      </c>
      <c r="AS420" s="197" t="str">
        <f>IF(AR420&lt;=SMALL(AR$3:AR$1130,1),"MAS PARECIDO","NO")</f>
        <v>NO</v>
      </c>
      <c r="AT420" s="197" t="str">
        <f>IF(AR420&lt;=SMALL(AR$3:AR$1130,5),"SIMILAR","NO")</f>
        <v>NO</v>
      </c>
      <c r="AU420" s="197" t="str">
        <f t="shared" si="361"/>
        <v>N/A</v>
      </c>
      <c r="AV420" s="197">
        <f t="shared" si="362"/>
        <v>0</v>
      </c>
      <c r="AW420" s="198">
        <f t="shared" si="363"/>
        <v>0</v>
      </c>
      <c r="AX420" s="199">
        <f>IFERROR(SQRT(($E420-$E$1136)^2+($K420-$K$1136)^2),0)</f>
        <v>0.20099757212732708</v>
      </c>
      <c r="AY420" s="197" t="str">
        <f>IF(AX420&lt;=SMALL(AX$3:AX$1130,1),"MAS PARECIDO","NO")</f>
        <v>NO</v>
      </c>
      <c r="AZ420" s="197" t="str">
        <f>IF(AX420&lt;=SMALL(AX$3:AX$1130,5),"SIMILAR","NO")</f>
        <v>NO</v>
      </c>
      <c r="BA420" s="197" t="str">
        <f t="shared" si="364"/>
        <v>N/A</v>
      </c>
      <c r="BB420" s="197">
        <f t="shared" si="365"/>
        <v>0</v>
      </c>
      <c r="BC420" s="198">
        <f t="shared" si="366"/>
        <v>0</v>
      </c>
      <c r="BD420" s="196">
        <f>IFERROR(SQRT(($E420-$E$1136)^2+($O420-$O$1136)^2),0)</f>
        <v>2.0000600018000539E-2</v>
      </c>
      <c r="BE420" s="197" t="str">
        <f>IF(BD420&lt;=SMALL(BD$3:BD$1130,1),"MAS PARECIDO","NO")</f>
        <v>NO</v>
      </c>
      <c r="BF420" s="197" t="str">
        <f>IF(BD420&lt;=SMALL(BD$3:BD$1130,5),"SIMILAR","NO")</f>
        <v>NO</v>
      </c>
      <c r="BG420" s="197" t="str">
        <f t="shared" si="367"/>
        <v>N/A</v>
      </c>
      <c r="BH420" s="197">
        <f t="shared" si="368"/>
        <v>0</v>
      </c>
      <c r="BI420" s="198">
        <f t="shared" si="369"/>
        <v>0</v>
      </c>
      <c r="BJ420" s="199">
        <f>IFERROR(SQRT(($E420-$E$1136)^2+($R420-$R$1136)^2),0)</f>
        <v>2.0000600018000539E-2</v>
      </c>
      <c r="BK420" s="197" t="str">
        <f>IF(BJ420&lt;=SMALL(BJ$3:BJ$1130,1),"MAS PARECIDO","NO")</f>
        <v>NO</v>
      </c>
      <c r="BL420" s="197" t="str">
        <f>IF(BJ420&lt;=SMALL(BJ$3:BJ$1130,5),"SIMILAR","NO")</f>
        <v>NO</v>
      </c>
      <c r="BM420" s="197" t="str">
        <f t="shared" si="370"/>
        <v>N/A</v>
      </c>
      <c r="BN420" s="197">
        <f t="shared" si="371"/>
        <v>0</v>
      </c>
      <c r="BO420" s="198">
        <f t="shared" si="372"/>
        <v>0</v>
      </c>
      <c r="BP420" s="199">
        <f>IFERROR(SQRT(($E420-$E$1136)^2+($U420-$U$1136)^2),0)</f>
        <v>1.0001999920021396</v>
      </c>
      <c r="BQ420" s="197" t="str">
        <f>IF(BP420&lt;=SMALL(BP$3:BP$1130,1),"MAS PARECIDO","NO")</f>
        <v>NO</v>
      </c>
      <c r="BR420" s="197" t="str">
        <f>IF(BP420&lt;=SMALL(BP$3:BP$1130,5),"SIMILAR","NO")</f>
        <v>NO</v>
      </c>
      <c r="BS420" s="197" t="str">
        <f t="shared" si="373"/>
        <v>N/A</v>
      </c>
      <c r="BT420" s="197">
        <f t="shared" si="374"/>
        <v>0</v>
      </c>
      <c r="BU420" s="198">
        <f t="shared" si="375"/>
        <v>0</v>
      </c>
      <c r="BV420" s="199">
        <f>IFERROR(SQRT(($E420-$E$1136)^2+($X420-$X$1136)^2),0)</f>
        <v>0.40049971785393318</v>
      </c>
      <c r="BW420" s="197" t="str">
        <f>IF(BV420&lt;=SMALL(BV$3:BV$1130,1),"MAS PARECIDO","NO")</f>
        <v>NO</v>
      </c>
      <c r="BX420" s="197" t="str">
        <f>IF(BV420&lt;=SMALL(BV$3:BV$1130,5),"SIMILAR","NO")</f>
        <v>NO</v>
      </c>
      <c r="BY420" s="197" t="str">
        <f t="shared" si="376"/>
        <v>N/A</v>
      </c>
      <c r="BZ420" s="197">
        <f t="shared" si="377"/>
        <v>0</v>
      </c>
      <c r="CA420" s="198">
        <f t="shared" si="378"/>
        <v>0</v>
      </c>
      <c r="CB420" s="199">
        <f>IFERROR(SQRT(($E420-$E$1136)^2+($AA420-$AA$1136)^2),0)</f>
        <v>2.0000600018000539E-2</v>
      </c>
      <c r="CC420" s="197" t="str">
        <f>IF(CB420&lt;=SMALL(CB$3:CB$1130,1),"MAS PARECIDO","NO")</f>
        <v>NO</v>
      </c>
      <c r="CD420" s="197" t="str">
        <f>IF(CB420&lt;=SMALL(CB$3:CB$1130,5),"SIMILAR","NO")</f>
        <v>NO</v>
      </c>
      <c r="CE420" s="197" t="str">
        <f t="shared" si="379"/>
        <v>N/A</v>
      </c>
      <c r="CF420" s="197">
        <f t="shared" si="380"/>
        <v>0</v>
      </c>
      <c r="CG420" s="198">
        <f t="shared" si="381"/>
        <v>0</v>
      </c>
      <c r="CH420" s="199">
        <f>IFERROR(SQRT(($E420-$E$1136)^2+($AD420-$AD$1136)^2),0)</f>
        <v>1.0001999920021396</v>
      </c>
      <c r="CI420" s="197" t="str">
        <f>IF(CH420&lt;=SMALL(CH$3:CH$1130,1),"MAS PARECIDO","NO")</f>
        <v>NO</v>
      </c>
      <c r="CJ420" s="197" t="str">
        <f>IF(CH420&lt;=SMALL(CH$3:CH$1130,5),"SIMILAR","NO")</f>
        <v>NO</v>
      </c>
      <c r="CK420" s="197" t="str">
        <f t="shared" si="382"/>
        <v>N/A</v>
      </c>
      <c r="CL420" s="197">
        <f t="shared" si="383"/>
        <v>0</v>
      </c>
      <c r="CM420" s="198">
        <f t="shared" si="384"/>
        <v>0</v>
      </c>
      <c r="CN420" s="199">
        <f>IFERROR(SQRT(($E420-$E$1136)^2+($AG420-$AG$1136)^2),0)</f>
        <v>2.0000600018000539E-2</v>
      </c>
      <c r="CO420" s="197" t="str">
        <f>IF(CN420&lt;=SMALL(CN$3:CN$1130,1),"MAS PARECIDO","NO")</f>
        <v>NO</v>
      </c>
      <c r="CP420" s="197" t="str">
        <f>IF(CN420&lt;=SMALL(CN$3:CN$1130,5),"SIMILAR","NO")</f>
        <v>NO</v>
      </c>
      <c r="CQ420" s="197" t="str">
        <f t="shared" si="385"/>
        <v>N/A</v>
      </c>
      <c r="CR420" s="197">
        <f t="shared" si="386"/>
        <v>0</v>
      </c>
      <c r="CS420" s="198">
        <f t="shared" si="387"/>
        <v>0</v>
      </c>
      <c r="CT420" s="199">
        <f>IFERROR(SQRT(($E420-$E$1136)^2+($AJ420-$AJ$1136)^2),0)</f>
        <v>2.0000600018000539E-2</v>
      </c>
      <c r="CU420" s="197" t="str">
        <f>IF(CT420&lt;=SMALL(CT$3:CT$1130,1),"MAS PARECIDO","NO")</f>
        <v>NO</v>
      </c>
      <c r="CV420" s="197" t="str">
        <f>IF(CT420&lt;=SMALL(CT$3:CT$1130,5),"SIMILAR","NO")</f>
        <v>NO</v>
      </c>
      <c r="CW420" s="197" t="str">
        <f t="shared" si="388"/>
        <v>N/A</v>
      </c>
      <c r="CX420" s="197">
        <f t="shared" si="389"/>
        <v>0</v>
      </c>
      <c r="CY420" s="198">
        <f t="shared" si="390"/>
        <v>0</v>
      </c>
      <c r="CZ420" s="2" t="s">
        <v>2070</v>
      </c>
      <c r="DA420" s="2" t="s">
        <v>2071</v>
      </c>
      <c r="DB420" s="2">
        <v>0</v>
      </c>
      <c r="DC420" s="2" t="s">
        <v>189</v>
      </c>
    </row>
    <row r="421" spans="1:107">
      <c r="A421" s="24" t="s">
        <v>672</v>
      </c>
      <c r="B421" s="46">
        <v>79465</v>
      </c>
      <c r="C421" s="190">
        <f>(B421-$B$1132)/($B$1133-$B$1132)</f>
        <v>8.7622330127717432E-2</v>
      </c>
      <c r="D421" s="46">
        <v>3500</v>
      </c>
      <c r="E421" s="190">
        <f>(D421-$D$1132)/($D$1133-$D$1132)</f>
        <v>6.9702091062731879E-3</v>
      </c>
      <c r="F421" s="46" t="s">
        <v>187</v>
      </c>
      <c r="G421" s="192">
        <f>VLOOKUP(F421,'DATOS DE SOPORTE'!$Y$5:$Z$8,2,FALSE)</f>
        <v>4</v>
      </c>
      <c r="H421" s="190">
        <f>(G421-$G$1132)/($G$1133-$G$1132)</f>
        <v>1</v>
      </c>
      <c r="I421" s="50">
        <v>1</v>
      </c>
      <c r="J421" s="200">
        <f t="shared" si="350"/>
        <v>1</v>
      </c>
      <c r="K421" s="190">
        <f>(J421-$J$1132)/($J$1133-$J$1132)</f>
        <v>0.2</v>
      </c>
      <c r="L421" s="193" t="str">
        <f t="shared" si="351"/>
        <v>SI</v>
      </c>
      <c r="M421" s="46" t="s">
        <v>192</v>
      </c>
      <c r="N421" s="192">
        <f t="shared" si="352"/>
        <v>2</v>
      </c>
      <c r="O421" s="190">
        <f>(N421-N$1132)/(N$1133-N$1132)</f>
        <v>1</v>
      </c>
      <c r="P421" s="46" t="s">
        <v>58</v>
      </c>
      <c r="Q421" s="192">
        <f t="shared" si="353"/>
        <v>3</v>
      </c>
      <c r="R421" s="190">
        <f>(Q421-Q$1132)/(Q$1133-Q$1132)</f>
        <v>1</v>
      </c>
      <c r="S421" s="46" t="s">
        <v>60</v>
      </c>
      <c r="T421" s="192">
        <f t="shared" si="354"/>
        <v>2</v>
      </c>
      <c r="U421" s="190">
        <f>(T421-T$1132)/(T$1133-T$1132)</f>
        <v>1</v>
      </c>
      <c r="V421" s="46" t="s">
        <v>62</v>
      </c>
      <c r="W421" s="194">
        <f>VLOOKUP(V421,'DATOS DE SOPORTE'!$S$5:$T$10,2,FALSE)</f>
        <v>1</v>
      </c>
      <c r="X421" s="201">
        <f>(W421-W$1132)/(W$1133-W$1132)</f>
        <v>0</v>
      </c>
      <c r="Y421" s="46" t="s">
        <v>136</v>
      </c>
      <c r="Z421" s="194">
        <f t="shared" si="355"/>
        <v>2</v>
      </c>
      <c r="AA421" s="201">
        <f>(Z421-Z$1132)/(Z$1133-Z$1132)</f>
        <v>1</v>
      </c>
      <c r="AB421" s="46" t="s">
        <v>136</v>
      </c>
      <c r="AC421" s="194">
        <f t="shared" si="356"/>
        <v>2</v>
      </c>
      <c r="AD421" s="201">
        <f>(AC421-AC$1132)/(AC$1133-AC$1132)</f>
        <v>1</v>
      </c>
      <c r="AE421" s="46" t="s">
        <v>188</v>
      </c>
      <c r="AF421" s="194">
        <f t="shared" si="357"/>
        <v>1</v>
      </c>
      <c r="AG421" s="201">
        <f>(AF421-AF$1132)/(AF$1133-AF$1132)</f>
        <v>0</v>
      </c>
      <c r="AH421" s="24" t="s">
        <v>67</v>
      </c>
      <c r="AI421" s="194">
        <f>VLOOKUP(AH421,'DATOS DE SOPORTE'!$V$5:$W$8,2,FALSE)</f>
        <v>1</v>
      </c>
      <c r="AJ421" s="201">
        <f>(AI421-AI$1132)/(AI$1133-AI$1132)</f>
        <v>0</v>
      </c>
      <c r="AK421" s="58" t="str">
        <f t="shared" si="349"/>
        <v>Bueno</v>
      </c>
      <c r="AL421" s="196">
        <f>IFERROR(SQRT(($E421-$E$1136)^2+($C421-$C$1136)^2),0)</f>
        <v>0.11772499815870976</v>
      </c>
      <c r="AM421" s="197" t="str">
        <f>IF(AL421&lt;=SMALL($AL$3:$AL$1130,1),"MAS PARECIDO","NO")</f>
        <v>NO</v>
      </c>
      <c r="AN421" s="197" t="str">
        <f>IF(AL421&lt;=SMALL($AL$3:$AL$1130,5),"SIMILAR","NO")</f>
        <v>NO</v>
      </c>
      <c r="AO421" s="197" t="str">
        <f t="shared" si="358"/>
        <v>N/A</v>
      </c>
      <c r="AP421" s="197">
        <f t="shared" si="359"/>
        <v>0</v>
      </c>
      <c r="AQ421" s="198">
        <f t="shared" si="360"/>
        <v>0</v>
      </c>
      <c r="AR421" s="196">
        <f>IFERROR(SQRT(($E421-$E$1136)^2+($H421-$H$1136)^2),0)</f>
        <v>0.6667034178587784</v>
      </c>
      <c r="AS421" s="197" t="str">
        <f>IF(AR421&lt;=SMALL(AR$3:AR$1130,1),"MAS PARECIDO","NO")</f>
        <v>NO</v>
      </c>
      <c r="AT421" s="197" t="str">
        <f>IF(AR421&lt;=SMALL(AR$3:AR$1130,5),"SIMILAR","NO")</f>
        <v>NO</v>
      </c>
      <c r="AU421" s="197" t="str">
        <f t="shared" si="361"/>
        <v>N/A</v>
      </c>
      <c r="AV421" s="197">
        <f t="shared" si="362"/>
        <v>0</v>
      </c>
      <c r="AW421" s="198">
        <f t="shared" si="363"/>
        <v>0</v>
      </c>
      <c r="AX421" s="199">
        <f>IFERROR(SQRT(($E421-$E$1136)^2+($K421-$K$1136)^2),0)</f>
        <v>7.0002100063001884E-3</v>
      </c>
      <c r="AY421" s="197" t="str">
        <f>IF(AX421&lt;=SMALL(AX$3:AX$1130,1),"MAS PARECIDO","NO")</f>
        <v>NO</v>
      </c>
      <c r="AZ421" s="197" t="str">
        <f>IF(AX421&lt;=SMALL(AX$3:AX$1130,5),"SIMILAR","NO")</f>
        <v>NO</v>
      </c>
      <c r="BA421" s="197" t="str">
        <f t="shared" si="364"/>
        <v>N/A</v>
      </c>
      <c r="BB421" s="197">
        <f t="shared" si="365"/>
        <v>0</v>
      </c>
      <c r="BC421" s="198">
        <f t="shared" si="366"/>
        <v>0</v>
      </c>
      <c r="BD421" s="196">
        <f>IFERROR(SQRT(($E421-$E$1136)^2+($O421-$O$1136)^2),0)</f>
        <v>7.0002100063001884E-3</v>
      </c>
      <c r="BE421" s="197" t="str">
        <f>IF(BD421&lt;=SMALL(BD$3:BD$1130,1),"MAS PARECIDO","NO")</f>
        <v>NO</v>
      </c>
      <c r="BF421" s="197" t="str">
        <f>IF(BD421&lt;=SMALL(BD$3:BD$1130,5),"SIMILAR","NO")</f>
        <v>NO</v>
      </c>
      <c r="BG421" s="197" t="str">
        <f t="shared" si="367"/>
        <v>N/A</v>
      </c>
      <c r="BH421" s="197">
        <f t="shared" si="368"/>
        <v>0</v>
      </c>
      <c r="BI421" s="198">
        <f t="shared" si="369"/>
        <v>0</v>
      </c>
      <c r="BJ421" s="199">
        <f>IFERROR(SQRT(($E421-$E$1136)^2+($R421-$R$1136)^2),0)</f>
        <v>0.50004900053907952</v>
      </c>
      <c r="BK421" s="197" t="str">
        <f>IF(BJ421&lt;=SMALL(BJ$3:BJ$1130,1),"MAS PARECIDO","NO")</f>
        <v>NO</v>
      </c>
      <c r="BL421" s="197" t="str">
        <f>IF(BJ421&lt;=SMALL(BJ$3:BJ$1130,5),"SIMILAR","NO")</f>
        <v>NO</v>
      </c>
      <c r="BM421" s="197" t="str">
        <f t="shared" si="370"/>
        <v>N/A</v>
      </c>
      <c r="BN421" s="197">
        <f t="shared" si="371"/>
        <v>0</v>
      </c>
      <c r="BO421" s="198">
        <f t="shared" si="372"/>
        <v>0</v>
      </c>
      <c r="BP421" s="199">
        <f>IFERROR(SQRT(($E421-$E$1136)^2+($U421-$U$1136)^2),0)</f>
        <v>1.0000245011699125</v>
      </c>
      <c r="BQ421" s="197" t="str">
        <f>IF(BP421&lt;=SMALL(BP$3:BP$1130,1),"MAS PARECIDO","NO")</f>
        <v>NO</v>
      </c>
      <c r="BR421" s="197" t="str">
        <f>IF(BP421&lt;=SMALL(BP$3:BP$1130,5),"SIMILAR","NO")</f>
        <v>NO</v>
      </c>
      <c r="BS421" s="197" t="str">
        <f t="shared" si="373"/>
        <v>N/A</v>
      </c>
      <c r="BT421" s="197">
        <f t="shared" si="374"/>
        <v>0</v>
      </c>
      <c r="BU421" s="198">
        <f t="shared" si="375"/>
        <v>0</v>
      </c>
      <c r="BV421" s="199">
        <f>IFERROR(SQRT(($E421-$E$1136)^2+($X421-$X$1136)^2),0)</f>
        <v>7.0002100063001884E-3</v>
      </c>
      <c r="BW421" s="197" t="str">
        <f>IF(BV421&lt;=SMALL(BV$3:BV$1130,1),"MAS PARECIDO","NO")</f>
        <v>NO</v>
      </c>
      <c r="BX421" s="197" t="str">
        <f>IF(BV421&lt;=SMALL(BV$3:BV$1130,5),"SIMILAR","NO")</f>
        <v>NO</v>
      </c>
      <c r="BY421" s="197" t="str">
        <f t="shared" si="376"/>
        <v>N/A</v>
      </c>
      <c r="BZ421" s="197">
        <f t="shared" si="377"/>
        <v>0</v>
      </c>
      <c r="CA421" s="198">
        <f t="shared" si="378"/>
        <v>0</v>
      </c>
      <c r="CB421" s="199">
        <f>IFERROR(SQRT(($E421-$E$1136)^2+($AA421-$AA$1136)^2),0)</f>
        <v>1.0000245011699125</v>
      </c>
      <c r="CC421" s="197" t="str">
        <f>IF(CB421&lt;=SMALL(CB$3:CB$1130,1),"MAS PARECIDO","NO")</f>
        <v>NO</v>
      </c>
      <c r="CD421" s="197" t="str">
        <f>IF(CB421&lt;=SMALL(CB$3:CB$1130,5),"SIMILAR","NO")</f>
        <v>NO</v>
      </c>
      <c r="CE421" s="197" t="str">
        <f t="shared" si="379"/>
        <v>N/A</v>
      </c>
      <c r="CF421" s="197">
        <f t="shared" si="380"/>
        <v>0</v>
      </c>
      <c r="CG421" s="198">
        <f t="shared" si="381"/>
        <v>0</v>
      </c>
      <c r="CH421" s="199">
        <f>IFERROR(SQRT(($E421-$E$1136)^2+($AD421-$AD$1136)^2),0)</f>
        <v>7.0002100063001884E-3</v>
      </c>
      <c r="CI421" s="197" t="str">
        <f>IF(CH421&lt;=SMALL(CH$3:CH$1130,1),"MAS PARECIDO","NO")</f>
        <v>NO</v>
      </c>
      <c r="CJ421" s="197" t="str">
        <f>IF(CH421&lt;=SMALL(CH$3:CH$1130,5),"SIMILAR","NO")</f>
        <v>NO</v>
      </c>
      <c r="CK421" s="197" t="str">
        <f t="shared" si="382"/>
        <v>N/A</v>
      </c>
      <c r="CL421" s="197">
        <f t="shared" si="383"/>
        <v>0</v>
      </c>
      <c r="CM421" s="198">
        <f t="shared" si="384"/>
        <v>0</v>
      </c>
      <c r="CN421" s="199">
        <f>IFERROR(SQRT(($E421-$E$1136)^2+($AG421-$AG$1136)^2),0)</f>
        <v>1.0000245011699125</v>
      </c>
      <c r="CO421" s="197" t="str">
        <f>IF(CN421&lt;=SMALL(CN$3:CN$1130,1),"MAS PARECIDO","NO")</f>
        <v>NO</v>
      </c>
      <c r="CP421" s="197" t="str">
        <f>IF(CN421&lt;=SMALL(CN$3:CN$1130,5),"SIMILAR","NO")</f>
        <v>NO</v>
      </c>
      <c r="CQ421" s="197" t="str">
        <f t="shared" si="385"/>
        <v>N/A</v>
      </c>
      <c r="CR421" s="197">
        <f t="shared" si="386"/>
        <v>0</v>
      </c>
      <c r="CS421" s="198">
        <f t="shared" si="387"/>
        <v>0</v>
      </c>
      <c r="CT421" s="199">
        <f>IFERROR(SQRT(($E421-$E$1136)^2+($AJ421-$AJ$1136)^2),0)</f>
        <v>7.0002100063001884E-3</v>
      </c>
      <c r="CU421" s="197" t="str">
        <f>IF(CT421&lt;=SMALL(CT$3:CT$1130,1),"MAS PARECIDO","NO")</f>
        <v>NO</v>
      </c>
      <c r="CV421" s="197" t="str">
        <f>IF(CT421&lt;=SMALL(CT$3:CT$1130,5),"SIMILAR","NO")</f>
        <v>NO</v>
      </c>
      <c r="CW421" s="197" t="str">
        <f t="shared" si="388"/>
        <v>N/A</v>
      </c>
      <c r="CX421" s="197">
        <f t="shared" si="389"/>
        <v>0</v>
      </c>
      <c r="CY421" s="198">
        <f t="shared" si="390"/>
        <v>0</v>
      </c>
      <c r="CZ421" s="2" t="s">
        <v>2072</v>
      </c>
      <c r="DA421" s="2" t="s">
        <v>2073</v>
      </c>
      <c r="DB421" s="2">
        <v>0</v>
      </c>
      <c r="DC421" s="2" t="s">
        <v>189</v>
      </c>
    </row>
    <row r="422" spans="1:107">
      <c r="A422" s="24" t="s">
        <v>673</v>
      </c>
      <c r="B422" s="46">
        <v>40994</v>
      </c>
      <c r="C422" s="190">
        <f>(B422-$B$1132)/($B$1133-$B$1132)</f>
        <v>4.2653070148784299E-2</v>
      </c>
      <c r="D422" s="46">
        <v>7000</v>
      </c>
      <c r="E422" s="190">
        <f>(D422-$D$1132)/($D$1133-$D$1132)</f>
        <v>1.3970419112573377E-2</v>
      </c>
      <c r="F422" s="46" t="s">
        <v>203</v>
      </c>
      <c r="G422" s="192">
        <f>VLOOKUP(F422,'DATOS DE SOPORTE'!$Y$5:$Z$8,2,FALSE)</f>
        <v>3</v>
      </c>
      <c r="H422" s="190">
        <f>(G422-$G$1132)/($G$1133-$G$1132)</f>
        <v>0.66666666666666663</v>
      </c>
      <c r="I422" s="50">
        <v>3</v>
      </c>
      <c r="J422" s="200">
        <f t="shared" si="350"/>
        <v>3</v>
      </c>
      <c r="K422" s="190">
        <f>(J422-$J$1132)/($J$1133-$J$1132)</f>
        <v>0.6</v>
      </c>
      <c r="L422" s="193" t="str">
        <f t="shared" si="351"/>
        <v>SI</v>
      </c>
      <c r="M422" s="46" t="s">
        <v>192</v>
      </c>
      <c r="N422" s="192">
        <f t="shared" si="352"/>
        <v>2</v>
      </c>
      <c r="O422" s="190">
        <f>(N422-N$1132)/(N$1133-N$1132)</f>
        <v>1</v>
      </c>
      <c r="P422" s="46" t="s">
        <v>196</v>
      </c>
      <c r="Q422" s="192">
        <f t="shared" si="353"/>
        <v>1</v>
      </c>
      <c r="R422" s="190">
        <f>(Q422-Q$1132)/(Q$1133-Q$1132)</f>
        <v>0</v>
      </c>
      <c r="S422" s="46" t="s">
        <v>60</v>
      </c>
      <c r="T422" s="192">
        <f t="shared" si="354"/>
        <v>2</v>
      </c>
      <c r="U422" s="190">
        <f>(T422-T$1132)/(T$1133-T$1132)</f>
        <v>1</v>
      </c>
      <c r="V422" s="46" t="s">
        <v>62</v>
      </c>
      <c r="W422" s="194">
        <f>VLOOKUP(V422,'DATOS DE SOPORTE'!$S$5:$T$10,2,FALSE)</f>
        <v>1</v>
      </c>
      <c r="X422" s="201">
        <f>(W422-W$1132)/(W$1133-W$1132)</f>
        <v>0</v>
      </c>
      <c r="Y422" s="46" t="s">
        <v>188</v>
      </c>
      <c r="Z422" s="194">
        <f t="shared" si="355"/>
        <v>1</v>
      </c>
      <c r="AA422" s="201">
        <f>(Z422-Z$1132)/(Z$1133-Z$1132)</f>
        <v>0</v>
      </c>
      <c r="AB422" s="46" t="s">
        <v>136</v>
      </c>
      <c r="AC422" s="194">
        <f t="shared" si="356"/>
        <v>2</v>
      </c>
      <c r="AD422" s="201">
        <f>(AC422-AC$1132)/(AC$1133-AC$1132)</f>
        <v>1</v>
      </c>
      <c r="AE422" s="46" t="s">
        <v>188</v>
      </c>
      <c r="AF422" s="194">
        <f t="shared" si="357"/>
        <v>1</v>
      </c>
      <c r="AG422" s="201">
        <f>(AF422-AF$1132)/(AF$1133-AF$1132)</f>
        <v>0</v>
      </c>
      <c r="AH422" s="24" t="s">
        <v>67</v>
      </c>
      <c r="AI422" s="194">
        <f>VLOOKUP(AH422,'DATOS DE SOPORTE'!$V$5:$W$8,2,FALSE)</f>
        <v>1</v>
      </c>
      <c r="AJ422" s="201">
        <f>(AI422-AI$1132)/(AI$1133-AI$1132)</f>
        <v>0</v>
      </c>
      <c r="AK422" s="58" t="str">
        <f t="shared" si="349"/>
        <v>Regular</v>
      </c>
      <c r="AL422" s="196">
        <f>IFERROR(SQRT(($E422-$E$1136)^2+($C422-$C$1136)^2),0)</f>
        <v>0.16308799911719388</v>
      </c>
      <c r="AM422" s="197" t="str">
        <f>IF(AL422&lt;=SMALL($AL$3:$AL$1130,1),"MAS PARECIDO","NO")</f>
        <v>NO</v>
      </c>
      <c r="AN422" s="197" t="str">
        <f>IF(AL422&lt;=SMALL($AL$3:$AL$1130,5),"SIMILAR","NO")</f>
        <v>NO</v>
      </c>
      <c r="AO422" s="197" t="str">
        <f t="shared" si="358"/>
        <v>N/A</v>
      </c>
      <c r="AP422" s="197">
        <f t="shared" si="359"/>
        <v>0</v>
      </c>
      <c r="AQ422" s="198">
        <f t="shared" si="360"/>
        <v>0</v>
      </c>
      <c r="AR422" s="196">
        <f>IFERROR(SQRT(($E422-$E$1136)^2+($H422-$H$1136)^2),0)</f>
        <v>0.33362722141881695</v>
      </c>
      <c r="AS422" s="197" t="str">
        <f>IF(AR422&lt;=SMALL(AR$3:AR$1130,1),"MAS PARECIDO","NO")</f>
        <v>NO</v>
      </c>
      <c r="AT422" s="197" t="str">
        <f>IF(AR422&lt;=SMALL(AR$3:AR$1130,5),"SIMILAR","NO")</f>
        <v>NO</v>
      </c>
      <c r="AU422" s="197" t="str">
        <f t="shared" si="361"/>
        <v>N/A</v>
      </c>
      <c r="AV422" s="197">
        <f t="shared" si="362"/>
        <v>0</v>
      </c>
      <c r="AW422" s="198">
        <f t="shared" si="363"/>
        <v>0</v>
      </c>
      <c r="AX422" s="199">
        <f>IFERROR(SQRT(($E422-$E$1136)^2+($K422-$K$1136)^2),0)</f>
        <v>0.40024493970633684</v>
      </c>
      <c r="AY422" s="197" t="str">
        <f>IF(AX422&lt;=SMALL(AX$3:AX$1130,1),"MAS PARECIDO","NO")</f>
        <v>NO</v>
      </c>
      <c r="AZ422" s="197" t="str">
        <f>IF(AX422&lt;=SMALL(AX$3:AX$1130,5),"SIMILAR","NO")</f>
        <v>NO</v>
      </c>
      <c r="BA422" s="197" t="str">
        <f t="shared" si="364"/>
        <v>N/A</v>
      </c>
      <c r="BB422" s="197">
        <f t="shared" si="365"/>
        <v>0</v>
      </c>
      <c r="BC422" s="198">
        <f t="shared" si="366"/>
        <v>0</v>
      </c>
      <c r="BD422" s="196">
        <f>IFERROR(SQRT(($E422-$E$1136)^2+($O422-$O$1136)^2),0)</f>
        <v>1.4000420012600379E-2</v>
      </c>
      <c r="BE422" s="197" t="str">
        <f>IF(BD422&lt;=SMALL(BD$3:BD$1130,1),"MAS PARECIDO","NO")</f>
        <v>NO</v>
      </c>
      <c r="BF422" s="197" t="str">
        <f>IF(BD422&lt;=SMALL(BD$3:BD$1130,5),"SIMILAR","NO")</f>
        <v>NO</v>
      </c>
      <c r="BG422" s="197" t="str">
        <f t="shared" si="367"/>
        <v>N/A</v>
      </c>
      <c r="BH422" s="197">
        <f t="shared" si="368"/>
        <v>0</v>
      </c>
      <c r="BI422" s="198">
        <f t="shared" si="369"/>
        <v>0</v>
      </c>
      <c r="BJ422" s="199">
        <f>IFERROR(SQRT(($E422-$E$1136)^2+($R422-$R$1136)^2),0)</f>
        <v>0.50019597335497334</v>
      </c>
      <c r="BK422" s="197" t="str">
        <f>IF(BJ422&lt;=SMALL(BJ$3:BJ$1130,1),"MAS PARECIDO","NO")</f>
        <v>NO</v>
      </c>
      <c r="BL422" s="197" t="str">
        <f>IF(BJ422&lt;=SMALL(BJ$3:BJ$1130,5),"SIMILAR","NO")</f>
        <v>NO</v>
      </c>
      <c r="BM422" s="197" t="str">
        <f t="shared" si="370"/>
        <v>N/A</v>
      </c>
      <c r="BN422" s="197">
        <f t="shared" si="371"/>
        <v>0</v>
      </c>
      <c r="BO422" s="198">
        <f t="shared" si="372"/>
        <v>0</v>
      </c>
      <c r="BP422" s="199">
        <f>IFERROR(SQRT(($E422-$E$1136)^2+($U422-$U$1136)^2),0)</f>
        <v>1.000098001078159</v>
      </c>
      <c r="BQ422" s="197" t="str">
        <f>IF(BP422&lt;=SMALL(BP$3:BP$1130,1),"MAS PARECIDO","NO")</f>
        <v>NO</v>
      </c>
      <c r="BR422" s="197" t="str">
        <f>IF(BP422&lt;=SMALL(BP$3:BP$1130,5),"SIMILAR","NO")</f>
        <v>NO</v>
      </c>
      <c r="BS422" s="197" t="str">
        <f t="shared" si="373"/>
        <v>N/A</v>
      </c>
      <c r="BT422" s="197">
        <f t="shared" si="374"/>
        <v>0</v>
      </c>
      <c r="BU422" s="198">
        <f t="shared" si="375"/>
        <v>0</v>
      </c>
      <c r="BV422" s="199">
        <f>IFERROR(SQRT(($E422-$E$1136)^2+($X422-$X$1136)^2),0)</f>
        <v>1.4000420012600379E-2</v>
      </c>
      <c r="BW422" s="197" t="str">
        <f>IF(BV422&lt;=SMALL(BV$3:BV$1130,1),"MAS PARECIDO","NO")</f>
        <v>NO</v>
      </c>
      <c r="BX422" s="197" t="str">
        <f>IF(BV422&lt;=SMALL(BV$3:BV$1130,5),"SIMILAR","NO")</f>
        <v>NO</v>
      </c>
      <c r="BY422" s="197" t="str">
        <f t="shared" si="376"/>
        <v>N/A</v>
      </c>
      <c r="BZ422" s="197">
        <f t="shared" si="377"/>
        <v>0</v>
      </c>
      <c r="CA422" s="198">
        <f t="shared" si="378"/>
        <v>0</v>
      </c>
      <c r="CB422" s="199">
        <f>IFERROR(SQRT(($E422-$E$1136)^2+($AA422-$AA$1136)^2),0)</f>
        <v>1.4000420012600379E-2</v>
      </c>
      <c r="CC422" s="197" t="str">
        <f>IF(CB422&lt;=SMALL(CB$3:CB$1130,1),"MAS PARECIDO","NO")</f>
        <v>NO</v>
      </c>
      <c r="CD422" s="197" t="str">
        <f>IF(CB422&lt;=SMALL(CB$3:CB$1130,5),"SIMILAR","NO")</f>
        <v>NO</v>
      </c>
      <c r="CE422" s="197" t="str">
        <f t="shared" si="379"/>
        <v>N/A</v>
      </c>
      <c r="CF422" s="197">
        <f t="shared" si="380"/>
        <v>0</v>
      </c>
      <c r="CG422" s="198">
        <f t="shared" si="381"/>
        <v>0</v>
      </c>
      <c r="CH422" s="199">
        <f>IFERROR(SQRT(($E422-$E$1136)^2+($AD422-$AD$1136)^2),0)</f>
        <v>1.4000420012600379E-2</v>
      </c>
      <c r="CI422" s="197" t="str">
        <f>IF(CH422&lt;=SMALL(CH$3:CH$1130,1),"MAS PARECIDO","NO")</f>
        <v>NO</v>
      </c>
      <c r="CJ422" s="197" t="str">
        <f>IF(CH422&lt;=SMALL(CH$3:CH$1130,5),"SIMILAR","NO")</f>
        <v>NO</v>
      </c>
      <c r="CK422" s="197" t="str">
        <f t="shared" si="382"/>
        <v>N/A</v>
      </c>
      <c r="CL422" s="197">
        <f t="shared" si="383"/>
        <v>0</v>
      </c>
      <c r="CM422" s="198">
        <f t="shared" si="384"/>
        <v>0</v>
      </c>
      <c r="CN422" s="199">
        <f>IFERROR(SQRT(($E422-$E$1136)^2+($AG422-$AG$1136)^2),0)</f>
        <v>1.000098001078159</v>
      </c>
      <c r="CO422" s="197" t="str">
        <f>IF(CN422&lt;=SMALL(CN$3:CN$1130,1),"MAS PARECIDO","NO")</f>
        <v>NO</v>
      </c>
      <c r="CP422" s="197" t="str">
        <f>IF(CN422&lt;=SMALL(CN$3:CN$1130,5),"SIMILAR","NO")</f>
        <v>NO</v>
      </c>
      <c r="CQ422" s="197" t="str">
        <f t="shared" si="385"/>
        <v>N/A</v>
      </c>
      <c r="CR422" s="197">
        <f t="shared" si="386"/>
        <v>0</v>
      </c>
      <c r="CS422" s="198">
        <f t="shared" si="387"/>
        <v>0</v>
      </c>
      <c r="CT422" s="199">
        <f>IFERROR(SQRT(($E422-$E$1136)^2+($AJ422-$AJ$1136)^2),0)</f>
        <v>1.4000420012600379E-2</v>
      </c>
      <c r="CU422" s="197" t="str">
        <f>IF(CT422&lt;=SMALL(CT$3:CT$1130,1),"MAS PARECIDO","NO")</f>
        <v>NO</v>
      </c>
      <c r="CV422" s="197" t="str">
        <f>IF(CT422&lt;=SMALL(CT$3:CT$1130,5),"SIMILAR","NO")</f>
        <v>NO</v>
      </c>
      <c r="CW422" s="197" t="str">
        <f t="shared" si="388"/>
        <v>N/A</v>
      </c>
      <c r="CX422" s="197">
        <f t="shared" si="389"/>
        <v>0</v>
      </c>
      <c r="CY422" s="198">
        <f t="shared" si="390"/>
        <v>0</v>
      </c>
      <c r="CZ422" s="2" t="s">
        <v>2074</v>
      </c>
      <c r="DA422" s="2" t="s">
        <v>2075</v>
      </c>
      <c r="DB422" s="2">
        <v>1</v>
      </c>
      <c r="DC422" s="2" t="s">
        <v>346</v>
      </c>
    </row>
    <row r="423" spans="1:107">
      <c r="A423" s="24" t="s">
        <v>674</v>
      </c>
      <c r="B423" s="46">
        <v>31874</v>
      </c>
      <c r="C423" s="190">
        <f>(B423-$B$1132)/($B$1133-$B$1132)</f>
        <v>3.1992581702737402E-2</v>
      </c>
      <c r="D423" s="46">
        <v>6000</v>
      </c>
      <c r="E423" s="190">
        <f>(D423-$D$1132)/($D$1133-$D$1132)</f>
        <v>1.1970359110773323E-2</v>
      </c>
      <c r="F423" s="46" t="s">
        <v>187</v>
      </c>
      <c r="G423" s="192">
        <f>VLOOKUP(F423,'DATOS DE SOPORTE'!$Y$5:$Z$8,2,FALSE)</f>
        <v>4</v>
      </c>
      <c r="H423" s="190">
        <f>(G423-$G$1132)/($G$1133-$G$1132)</f>
        <v>1</v>
      </c>
      <c r="I423" s="50">
        <v>1</v>
      </c>
      <c r="J423" s="200">
        <f t="shared" si="350"/>
        <v>1</v>
      </c>
      <c r="K423" s="190">
        <f>(J423-$J$1132)/($J$1133-$J$1132)</f>
        <v>0.2</v>
      </c>
      <c r="L423" s="193" t="str">
        <f t="shared" si="351"/>
        <v>SI</v>
      </c>
      <c r="M423" s="46" t="s">
        <v>192</v>
      </c>
      <c r="N423" s="192">
        <f t="shared" si="352"/>
        <v>2</v>
      </c>
      <c r="O423" s="190">
        <f>(N423-N$1132)/(N$1133-N$1132)</f>
        <v>1</v>
      </c>
      <c r="P423" s="46" t="s">
        <v>193</v>
      </c>
      <c r="Q423" s="192">
        <f t="shared" si="353"/>
        <v>2</v>
      </c>
      <c r="R423" s="190">
        <f>(Q423-Q$1132)/(Q$1133-Q$1132)</f>
        <v>0.5</v>
      </c>
      <c r="S423" s="46" t="s">
        <v>194</v>
      </c>
      <c r="T423" s="192">
        <f t="shared" si="354"/>
        <v>1</v>
      </c>
      <c r="U423" s="190">
        <f>(T423-T$1132)/(T$1133-T$1132)</f>
        <v>0</v>
      </c>
      <c r="V423" s="46" t="s">
        <v>62</v>
      </c>
      <c r="W423" s="194">
        <f>VLOOKUP(V423,'DATOS DE SOPORTE'!$S$5:$T$10,2,FALSE)</f>
        <v>1</v>
      </c>
      <c r="X423" s="201">
        <f>(W423-W$1132)/(W$1133-W$1132)</f>
        <v>0</v>
      </c>
      <c r="Y423" s="46" t="s">
        <v>188</v>
      </c>
      <c r="Z423" s="194">
        <f t="shared" si="355"/>
        <v>1</v>
      </c>
      <c r="AA423" s="201">
        <f>(Z423-Z$1132)/(Z$1133-Z$1132)</f>
        <v>0</v>
      </c>
      <c r="AB423" s="46" t="s">
        <v>188</v>
      </c>
      <c r="AC423" s="194">
        <f t="shared" si="356"/>
        <v>1</v>
      </c>
      <c r="AD423" s="201">
        <f>(AC423-AC$1132)/(AC$1133-AC$1132)</f>
        <v>0</v>
      </c>
      <c r="AE423" s="46" t="s">
        <v>188</v>
      </c>
      <c r="AF423" s="194">
        <f t="shared" si="357"/>
        <v>1</v>
      </c>
      <c r="AG423" s="201">
        <f>(AF423-AF$1132)/(AF$1133-AF$1132)</f>
        <v>0</v>
      </c>
      <c r="AH423" s="24" t="s">
        <v>67</v>
      </c>
      <c r="AI423" s="194">
        <f>VLOOKUP(AH423,'DATOS DE SOPORTE'!$V$5:$W$8,2,FALSE)</f>
        <v>1</v>
      </c>
      <c r="AJ423" s="201">
        <f>(AI423-AI$1132)/(AI$1133-AI$1132)</f>
        <v>0</v>
      </c>
      <c r="AK423" s="58" t="str">
        <f t="shared" si="349"/>
        <v>Bueno</v>
      </c>
      <c r="AL423" s="196">
        <f>IFERROR(SQRT(($E423-$E$1136)^2+($C423-$C$1136)^2),0)</f>
        <v>0.1735617974052239</v>
      </c>
      <c r="AM423" s="197" t="str">
        <f>IF(AL423&lt;=SMALL($AL$3:$AL$1130,1),"MAS PARECIDO","NO")</f>
        <v>NO</v>
      </c>
      <c r="AN423" s="197" t="str">
        <f>IF(AL423&lt;=SMALL($AL$3:$AL$1130,5),"SIMILAR","NO")</f>
        <v>NO</v>
      </c>
      <c r="AO423" s="197" t="str">
        <f t="shared" si="358"/>
        <v>N/A</v>
      </c>
      <c r="AP423" s="197">
        <f t="shared" si="359"/>
        <v>0</v>
      </c>
      <c r="AQ423" s="198">
        <f t="shared" si="360"/>
        <v>0</v>
      </c>
      <c r="AR423" s="196">
        <f>IFERROR(SQRT(($E423-$E$1136)^2+($H423-$H$1136)^2),0)</f>
        <v>0.66677466439932565</v>
      </c>
      <c r="AS423" s="197" t="str">
        <f>IF(AR423&lt;=SMALL(AR$3:AR$1130,1),"MAS PARECIDO","NO")</f>
        <v>NO</v>
      </c>
      <c r="AT423" s="197" t="str">
        <f>IF(AR423&lt;=SMALL(AR$3:AR$1130,5),"SIMILAR","NO")</f>
        <v>NO</v>
      </c>
      <c r="AU423" s="197" t="str">
        <f t="shared" si="361"/>
        <v>N/A</v>
      </c>
      <c r="AV423" s="197">
        <f t="shared" si="362"/>
        <v>0</v>
      </c>
      <c r="AW423" s="198">
        <f t="shared" si="363"/>
        <v>0</v>
      </c>
      <c r="AX423" s="199">
        <f>IFERROR(SQRT(($E423-$E$1136)^2+($K423-$K$1136)^2),0)</f>
        <v>1.2000360010800324E-2</v>
      </c>
      <c r="AY423" s="197" t="str">
        <f>IF(AX423&lt;=SMALL(AX$3:AX$1130,1),"MAS PARECIDO","NO")</f>
        <v>NO</v>
      </c>
      <c r="AZ423" s="197" t="str">
        <f>IF(AX423&lt;=SMALL(AX$3:AX$1130,5),"SIMILAR","NO")</f>
        <v>NO</v>
      </c>
      <c r="BA423" s="197" t="str">
        <f t="shared" si="364"/>
        <v>N/A</v>
      </c>
      <c r="BB423" s="197">
        <f t="shared" si="365"/>
        <v>0</v>
      </c>
      <c r="BC423" s="198">
        <f t="shared" si="366"/>
        <v>0</v>
      </c>
      <c r="BD423" s="196">
        <f>IFERROR(SQRT(($E423-$E$1136)^2+($O423-$O$1136)^2),0)</f>
        <v>1.2000360010800324E-2</v>
      </c>
      <c r="BE423" s="197" t="str">
        <f>IF(BD423&lt;=SMALL(BD$3:BD$1130,1),"MAS PARECIDO","NO")</f>
        <v>NO</v>
      </c>
      <c r="BF423" s="197" t="str">
        <f>IF(BD423&lt;=SMALL(BD$3:BD$1130,5),"SIMILAR","NO")</f>
        <v>NO</v>
      </c>
      <c r="BG423" s="197" t="str">
        <f t="shared" si="367"/>
        <v>N/A</v>
      </c>
      <c r="BH423" s="197">
        <f t="shared" si="368"/>
        <v>0</v>
      </c>
      <c r="BI423" s="198">
        <f t="shared" si="369"/>
        <v>0</v>
      </c>
      <c r="BJ423" s="199">
        <f>IFERROR(SQRT(($E423-$E$1136)^2+($R423-$R$1136)^2),0)</f>
        <v>1.2000360010800324E-2</v>
      </c>
      <c r="BK423" s="197" t="str">
        <f>IF(BJ423&lt;=SMALL(BJ$3:BJ$1130,1),"MAS PARECIDO","NO")</f>
        <v>NO</v>
      </c>
      <c r="BL423" s="197" t="str">
        <f>IF(BJ423&lt;=SMALL(BJ$3:BJ$1130,5),"SIMILAR","NO")</f>
        <v>NO</v>
      </c>
      <c r="BM423" s="197" t="str">
        <f t="shared" si="370"/>
        <v>N/A</v>
      </c>
      <c r="BN423" s="197">
        <f t="shared" si="371"/>
        <v>0</v>
      </c>
      <c r="BO423" s="198">
        <f t="shared" si="372"/>
        <v>0</v>
      </c>
      <c r="BP423" s="199">
        <f>IFERROR(SQRT(($E423-$E$1136)^2+($U423-$U$1136)^2),0)</f>
        <v>1.2000360010800324E-2</v>
      </c>
      <c r="BQ423" s="197" t="str">
        <f>IF(BP423&lt;=SMALL(BP$3:BP$1130,1),"MAS PARECIDO","NO")</f>
        <v>NO</v>
      </c>
      <c r="BR423" s="197" t="str">
        <f>IF(BP423&lt;=SMALL(BP$3:BP$1130,5),"SIMILAR","NO")</f>
        <v>NO</v>
      </c>
      <c r="BS423" s="197" t="str">
        <f t="shared" si="373"/>
        <v>N/A</v>
      </c>
      <c r="BT423" s="197">
        <f t="shared" si="374"/>
        <v>0</v>
      </c>
      <c r="BU423" s="198">
        <f t="shared" si="375"/>
        <v>0</v>
      </c>
      <c r="BV423" s="199">
        <f>IFERROR(SQRT(($E423-$E$1136)^2+($X423-$X$1136)^2),0)</f>
        <v>1.2000360010800324E-2</v>
      </c>
      <c r="BW423" s="197" t="str">
        <f>IF(BV423&lt;=SMALL(BV$3:BV$1130,1),"MAS PARECIDO","NO")</f>
        <v>NO</v>
      </c>
      <c r="BX423" s="197" t="str">
        <f>IF(BV423&lt;=SMALL(BV$3:BV$1130,5),"SIMILAR","NO")</f>
        <v>NO</v>
      </c>
      <c r="BY423" s="197" t="str">
        <f t="shared" si="376"/>
        <v>N/A</v>
      </c>
      <c r="BZ423" s="197">
        <f t="shared" si="377"/>
        <v>0</v>
      </c>
      <c r="CA423" s="198">
        <f t="shared" si="378"/>
        <v>0</v>
      </c>
      <c r="CB423" s="199">
        <f>IFERROR(SQRT(($E423-$E$1136)^2+($AA423-$AA$1136)^2),0)</f>
        <v>1.2000360010800324E-2</v>
      </c>
      <c r="CC423" s="197" t="str">
        <f>IF(CB423&lt;=SMALL(CB$3:CB$1130,1),"MAS PARECIDO","NO")</f>
        <v>NO</v>
      </c>
      <c r="CD423" s="197" t="str">
        <f>IF(CB423&lt;=SMALL(CB$3:CB$1130,5),"SIMILAR","NO")</f>
        <v>NO</v>
      </c>
      <c r="CE423" s="197" t="str">
        <f t="shared" si="379"/>
        <v>N/A</v>
      </c>
      <c r="CF423" s="197">
        <f t="shared" si="380"/>
        <v>0</v>
      </c>
      <c r="CG423" s="198">
        <f t="shared" si="381"/>
        <v>0</v>
      </c>
      <c r="CH423" s="199">
        <f>IFERROR(SQRT(($E423-$E$1136)^2+($AD423-$AD$1136)^2),0)</f>
        <v>1.00007200172807</v>
      </c>
      <c r="CI423" s="197" t="str">
        <f>IF(CH423&lt;=SMALL(CH$3:CH$1130,1),"MAS PARECIDO","NO")</f>
        <v>NO</v>
      </c>
      <c r="CJ423" s="197" t="str">
        <f>IF(CH423&lt;=SMALL(CH$3:CH$1130,5),"SIMILAR","NO")</f>
        <v>NO</v>
      </c>
      <c r="CK423" s="197" t="str">
        <f t="shared" si="382"/>
        <v>N/A</v>
      </c>
      <c r="CL423" s="197">
        <f t="shared" si="383"/>
        <v>0</v>
      </c>
      <c r="CM423" s="198">
        <f t="shared" si="384"/>
        <v>0</v>
      </c>
      <c r="CN423" s="199">
        <f>IFERROR(SQRT(($E423-$E$1136)^2+($AG423-$AG$1136)^2),0)</f>
        <v>1.00007200172807</v>
      </c>
      <c r="CO423" s="197" t="str">
        <f>IF(CN423&lt;=SMALL(CN$3:CN$1130,1),"MAS PARECIDO","NO")</f>
        <v>NO</v>
      </c>
      <c r="CP423" s="197" t="str">
        <f>IF(CN423&lt;=SMALL(CN$3:CN$1130,5),"SIMILAR","NO")</f>
        <v>NO</v>
      </c>
      <c r="CQ423" s="197" t="str">
        <f t="shared" si="385"/>
        <v>N/A</v>
      </c>
      <c r="CR423" s="197">
        <f t="shared" si="386"/>
        <v>0</v>
      </c>
      <c r="CS423" s="198">
        <f t="shared" si="387"/>
        <v>0</v>
      </c>
      <c r="CT423" s="199">
        <f>IFERROR(SQRT(($E423-$E$1136)^2+($AJ423-$AJ$1136)^2),0)</f>
        <v>1.2000360010800324E-2</v>
      </c>
      <c r="CU423" s="197" t="str">
        <f>IF(CT423&lt;=SMALL(CT$3:CT$1130,1),"MAS PARECIDO","NO")</f>
        <v>NO</v>
      </c>
      <c r="CV423" s="197" t="str">
        <f>IF(CT423&lt;=SMALL(CT$3:CT$1130,5),"SIMILAR","NO")</f>
        <v>NO</v>
      </c>
      <c r="CW423" s="197" t="str">
        <f t="shared" si="388"/>
        <v>N/A</v>
      </c>
      <c r="CX423" s="197">
        <f t="shared" si="389"/>
        <v>0</v>
      </c>
      <c r="CY423" s="198">
        <f t="shared" si="390"/>
        <v>0</v>
      </c>
      <c r="CZ423" s="2" t="s">
        <v>2076</v>
      </c>
      <c r="DA423" s="2" t="s">
        <v>2077</v>
      </c>
      <c r="DB423" s="2">
        <v>0</v>
      </c>
      <c r="DC423" s="2" t="s">
        <v>189</v>
      </c>
    </row>
    <row r="424" spans="1:107">
      <c r="A424" s="24" t="s">
        <v>675</v>
      </c>
      <c r="B424" s="46">
        <v>31570</v>
      </c>
      <c r="C424" s="190">
        <f>(B424-$B$1132)/($B$1133-$B$1132)</f>
        <v>3.1637232087869172E-2</v>
      </c>
      <c r="D424" s="46">
        <v>3000</v>
      </c>
      <c r="E424" s="190">
        <f>(D424-$D$1132)/($D$1133-$D$1132)</f>
        <v>5.9701791053731615E-3</v>
      </c>
      <c r="F424" s="46" t="s">
        <v>187</v>
      </c>
      <c r="G424" s="192">
        <f>VLOOKUP(F424,'DATOS DE SOPORTE'!$Y$5:$Z$8,2,FALSE)</f>
        <v>4</v>
      </c>
      <c r="H424" s="190">
        <f>(G424-$G$1132)/($G$1133-$G$1132)</f>
        <v>1</v>
      </c>
      <c r="I424" s="50">
        <v>2</v>
      </c>
      <c r="J424" s="200">
        <f t="shared" si="350"/>
        <v>2</v>
      </c>
      <c r="K424" s="190">
        <f>(J424-$J$1132)/($J$1133-$J$1132)</f>
        <v>0.4</v>
      </c>
      <c r="L424" s="193" t="str">
        <f t="shared" si="351"/>
        <v>SI</v>
      </c>
      <c r="M424" s="46" t="s">
        <v>192</v>
      </c>
      <c r="N424" s="192">
        <f t="shared" si="352"/>
        <v>2</v>
      </c>
      <c r="O424" s="190">
        <f>(N424-N$1132)/(N$1133-N$1132)</f>
        <v>1</v>
      </c>
      <c r="P424" s="46" t="s">
        <v>196</v>
      </c>
      <c r="Q424" s="192">
        <f t="shared" si="353"/>
        <v>1</v>
      </c>
      <c r="R424" s="190">
        <f>(Q424-Q$1132)/(Q$1133-Q$1132)</f>
        <v>0</v>
      </c>
      <c r="S424" s="46" t="s">
        <v>194</v>
      </c>
      <c r="T424" s="192">
        <f t="shared" si="354"/>
        <v>1</v>
      </c>
      <c r="U424" s="190">
        <f>(T424-T$1132)/(T$1133-T$1132)</f>
        <v>0</v>
      </c>
      <c r="V424" s="46" t="s">
        <v>62</v>
      </c>
      <c r="W424" s="194">
        <f>VLOOKUP(V424,'DATOS DE SOPORTE'!$S$5:$T$10,2,FALSE)</f>
        <v>1</v>
      </c>
      <c r="X424" s="201">
        <f>(W424-W$1132)/(W$1133-W$1132)</f>
        <v>0</v>
      </c>
      <c r="Y424" s="46" t="s">
        <v>136</v>
      </c>
      <c r="Z424" s="194">
        <f t="shared" si="355"/>
        <v>2</v>
      </c>
      <c r="AA424" s="201">
        <f>(Z424-Z$1132)/(Z$1133-Z$1132)</f>
        <v>1</v>
      </c>
      <c r="AB424" s="46" t="s">
        <v>136</v>
      </c>
      <c r="AC424" s="194">
        <f t="shared" si="356"/>
        <v>2</v>
      </c>
      <c r="AD424" s="201">
        <f>(AC424-AC$1132)/(AC$1133-AC$1132)</f>
        <v>1</v>
      </c>
      <c r="AE424" s="46" t="s">
        <v>188</v>
      </c>
      <c r="AF424" s="194">
        <f t="shared" si="357"/>
        <v>1</v>
      </c>
      <c r="AG424" s="201">
        <f>(AF424-AF$1132)/(AF$1133-AF$1132)</f>
        <v>0</v>
      </c>
      <c r="AH424" s="24" t="s">
        <v>67</v>
      </c>
      <c r="AI424" s="194">
        <f>VLOOKUP(AH424,'DATOS DE SOPORTE'!$V$5:$W$8,2,FALSE)</f>
        <v>1</v>
      </c>
      <c r="AJ424" s="201">
        <f>(AI424-AI$1132)/(AI$1133-AI$1132)</f>
        <v>0</v>
      </c>
      <c r="AK424" s="58" t="str">
        <f t="shared" si="349"/>
        <v>Bueno</v>
      </c>
      <c r="AL424" s="196">
        <f>IFERROR(SQRT(($E424-$E$1136)^2+($C424-$C$1136)^2),0)</f>
        <v>0.17360550783737691</v>
      </c>
      <c r="AM424" s="197" t="str">
        <f>IF(AL424&lt;=SMALL($AL$3:$AL$1130,1),"MAS PARECIDO","NO")</f>
        <v>NO</v>
      </c>
      <c r="AN424" s="197" t="str">
        <f>IF(AL424&lt;=SMALL($AL$3:$AL$1130,5),"SIMILAR","NO")</f>
        <v>NO</v>
      </c>
      <c r="AO424" s="197" t="str">
        <f t="shared" si="358"/>
        <v>N/A</v>
      </c>
      <c r="AP424" s="197">
        <f t="shared" si="359"/>
        <v>0</v>
      </c>
      <c r="AQ424" s="198">
        <f t="shared" si="360"/>
        <v>0</v>
      </c>
      <c r="AR424" s="196">
        <f>IFERROR(SQRT(($E424-$E$1136)^2+($H424-$H$1136)^2),0)</f>
        <v>0.66669366773994621</v>
      </c>
      <c r="AS424" s="197" t="str">
        <f>IF(AR424&lt;=SMALL(AR$3:AR$1130,1),"MAS PARECIDO","NO")</f>
        <v>NO</v>
      </c>
      <c r="AT424" s="197" t="str">
        <f>IF(AR424&lt;=SMALL(AR$3:AR$1130,5),"SIMILAR","NO")</f>
        <v>NO</v>
      </c>
      <c r="AU424" s="197" t="str">
        <f t="shared" si="361"/>
        <v>N/A</v>
      </c>
      <c r="AV424" s="197">
        <f t="shared" si="362"/>
        <v>0</v>
      </c>
      <c r="AW424" s="198">
        <f t="shared" si="363"/>
        <v>0</v>
      </c>
      <c r="AX424" s="199">
        <f>IFERROR(SQRT(($E424-$E$1136)^2+($K424-$K$1136)^2),0)</f>
        <v>0.20008998515692186</v>
      </c>
      <c r="AY424" s="197" t="str">
        <f>IF(AX424&lt;=SMALL(AX$3:AX$1130,1),"MAS PARECIDO","NO")</f>
        <v>NO</v>
      </c>
      <c r="AZ424" s="197" t="str">
        <f>IF(AX424&lt;=SMALL(AX$3:AX$1130,5),"SIMILAR","NO")</f>
        <v>NO</v>
      </c>
      <c r="BA424" s="197" t="str">
        <f t="shared" si="364"/>
        <v>N/A</v>
      </c>
      <c r="BB424" s="197">
        <f t="shared" si="365"/>
        <v>0</v>
      </c>
      <c r="BC424" s="198">
        <f t="shared" si="366"/>
        <v>0</v>
      </c>
      <c r="BD424" s="196">
        <f>IFERROR(SQRT(($E424-$E$1136)^2+($O424-$O$1136)^2),0)</f>
        <v>6.000180005400162E-3</v>
      </c>
      <c r="BE424" s="197" t="str">
        <f>IF(BD424&lt;=SMALL(BD$3:BD$1130,1),"MAS PARECIDO","NO")</f>
        <v>NO</v>
      </c>
      <c r="BF424" s="197" t="str">
        <f>IF(BD424&lt;=SMALL(BD$3:BD$1130,5),"SIMILAR","NO")</f>
        <v>NO</v>
      </c>
      <c r="BG424" s="197" t="str">
        <f t="shared" si="367"/>
        <v>N/A</v>
      </c>
      <c r="BH424" s="197">
        <f t="shared" si="368"/>
        <v>0</v>
      </c>
      <c r="BI424" s="198">
        <f t="shared" si="369"/>
        <v>0</v>
      </c>
      <c r="BJ424" s="199">
        <f>IFERROR(SQRT(($E424-$E$1136)^2+($R424-$R$1136)^2),0)</f>
        <v>0.50003600086403499</v>
      </c>
      <c r="BK424" s="197" t="str">
        <f>IF(BJ424&lt;=SMALL(BJ$3:BJ$1130,1),"MAS PARECIDO","NO")</f>
        <v>NO</v>
      </c>
      <c r="BL424" s="197" t="str">
        <f>IF(BJ424&lt;=SMALL(BJ$3:BJ$1130,5),"SIMILAR","NO")</f>
        <v>NO</v>
      </c>
      <c r="BM424" s="197" t="str">
        <f t="shared" si="370"/>
        <v>N/A</v>
      </c>
      <c r="BN424" s="197">
        <f t="shared" si="371"/>
        <v>0</v>
      </c>
      <c r="BO424" s="198">
        <f t="shared" si="372"/>
        <v>0</v>
      </c>
      <c r="BP424" s="199">
        <f>IFERROR(SQRT(($E424-$E$1136)^2+($U424-$U$1136)^2),0)</f>
        <v>6.000180005400162E-3</v>
      </c>
      <c r="BQ424" s="197" t="str">
        <f>IF(BP424&lt;=SMALL(BP$3:BP$1130,1),"MAS PARECIDO","NO")</f>
        <v>NO</v>
      </c>
      <c r="BR424" s="197" t="str">
        <f>IF(BP424&lt;=SMALL(BP$3:BP$1130,5),"SIMILAR","NO")</f>
        <v>NO</v>
      </c>
      <c r="BS424" s="197" t="str">
        <f t="shared" si="373"/>
        <v>N/A</v>
      </c>
      <c r="BT424" s="197">
        <f t="shared" si="374"/>
        <v>0</v>
      </c>
      <c r="BU424" s="198">
        <f t="shared" si="375"/>
        <v>0</v>
      </c>
      <c r="BV424" s="199">
        <f>IFERROR(SQRT(($E424-$E$1136)^2+($X424-$X$1136)^2),0)</f>
        <v>6.000180005400162E-3</v>
      </c>
      <c r="BW424" s="197" t="str">
        <f>IF(BV424&lt;=SMALL(BV$3:BV$1130,1),"MAS PARECIDO","NO")</f>
        <v>NO</v>
      </c>
      <c r="BX424" s="197" t="str">
        <f>IF(BV424&lt;=SMALL(BV$3:BV$1130,5),"SIMILAR","NO")</f>
        <v>NO</v>
      </c>
      <c r="BY424" s="197" t="str">
        <f t="shared" si="376"/>
        <v>N/A</v>
      </c>
      <c r="BZ424" s="197">
        <f t="shared" si="377"/>
        <v>0</v>
      </c>
      <c r="CA424" s="198">
        <f t="shared" si="378"/>
        <v>0</v>
      </c>
      <c r="CB424" s="199">
        <f>IFERROR(SQRT(($E424-$E$1136)^2+($AA424-$AA$1136)^2),0)</f>
        <v>1.0000180009180319</v>
      </c>
      <c r="CC424" s="197" t="str">
        <f>IF(CB424&lt;=SMALL(CB$3:CB$1130,1),"MAS PARECIDO","NO")</f>
        <v>NO</v>
      </c>
      <c r="CD424" s="197" t="str">
        <f>IF(CB424&lt;=SMALL(CB$3:CB$1130,5),"SIMILAR","NO")</f>
        <v>NO</v>
      </c>
      <c r="CE424" s="197" t="str">
        <f t="shared" si="379"/>
        <v>N/A</v>
      </c>
      <c r="CF424" s="197">
        <f t="shared" si="380"/>
        <v>0</v>
      </c>
      <c r="CG424" s="198">
        <f t="shared" si="381"/>
        <v>0</v>
      </c>
      <c r="CH424" s="199">
        <f>IFERROR(SQRT(($E424-$E$1136)^2+($AD424-$AD$1136)^2),0)</f>
        <v>6.000180005400162E-3</v>
      </c>
      <c r="CI424" s="197" t="str">
        <f>IF(CH424&lt;=SMALL(CH$3:CH$1130,1),"MAS PARECIDO","NO")</f>
        <v>NO</v>
      </c>
      <c r="CJ424" s="197" t="str">
        <f>IF(CH424&lt;=SMALL(CH$3:CH$1130,5),"SIMILAR","NO")</f>
        <v>NO</v>
      </c>
      <c r="CK424" s="197" t="str">
        <f t="shared" si="382"/>
        <v>N/A</v>
      </c>
      <c r="CL424" s="197">
        <f t="shared" si="383"/>
        <v>0</v>
      </c>
      <c r="CM424" s="198">
        <f t="shared" si="384"/>
        <v>0</v>
      </c>
      <c r="CN424" s="199">
        <f>IFERROR(SQRT(($E424-$E$1136)^2+($AG424-$AG$1136)^2),0)</f>
        <v>1.0000180009180319</v>
      </c>
      <c r="CO424" s="197" t="str">
        <f>IF(CN424&lt;=SMALL(CN$3:CN$1130,1),"MAS PARECIDO","NO")</f>
        <v>NO</v>
      </c>
      <c r="CP424" s="197" t="str">
        <f>IF(CN424&lt;=SMALL(CN$3:CN$1130,5),"SIMILAR","NO")</f>
        <v>NO</v>
      </c>
      <c r="CQ424" s="197" t="str">
        <f t="shared" si="385"/>
        <v>N/A</v>
      </c>
      <c r="CR424" s="197">
        <f t="shared" si="386"/>
        <v>0</v>
      </c>
      <c r="CS424" s="198">
        <f t="shared" si="387"/>
        <v>0</v>
      </c>
      <c r="CT424" s="199">
        <f>IFERROR(SQRT(($E424-$E$1136)^2+($AJ424-$AJ$1136)^2),0)</f>
        <v>6.000180005400162E-3</v>
      </c>
      <c r="CU424" s="197" t="str">
        <f>IF(CT424&lt;=SMALL(CT$3:CT$1130,1),"MAS PARECIDO","NO")</f>
        <v>NO</v>
      </c>
      <c r="CV424" s="197" t="str">
        <f>IF(CT424&lt;=SMALL(CT$3:CT$1130,5),"SIMILAR","NO")</f>
        <v>NO</v>
      </c>
      <c r="CW424" s="197" t="str">
        <f t="shared" si="388"/>
        <v>N/A</v>
      </c>
      <c r="CX424" s="197">
        <f t="shared" si="389"/>
        <v>0</v>
      </c>
      <c r="CY424" s="198">
        <f t="shared" si="390"/>
        <v>0</v>
      </c>
      <c r="CZ424" s="2" t="s">
        <v>2078</v>
      </c>
      <c r="DA424" s="2" t="s">
        <v>2079</v>
      </c>
      <c r="DB424" s="2">
        <v>0</v>
      </c>
      <c r="DC424" s="2" t="s">
        <v>189</v>
      </c>
    </row>
    <row r="425" spans="1:107">
      <c r="A425" s="24" t="s">
        <v>676</v>
      </c>
      <c r="B425" s="46">
        <v>40891</v>
      </c>
      <c r="C425" s="190">
        <f>(B425-$B$1132)/($B$1133-$B$1132)</f>
        <v>4.2532672088483554E-2</v>
      </c>
      <c r="D425" s="46">
        <v>8800</v>
      </c>
      <c r="E425" s="190">
        <f>(D425-$D$1132)/($D$1133-$D$1132)</f>
        <v>1.7570527115813476E-2</v>
      </c>
      <c r="F425" s="46" t="s">
        <v>203</v>
      </c>
      <c r="G425" s="192">
        <f>VLOOKUP(F425,'DATOS DE SOPORTE'!$Y$5:$Z$8,2,FALSE)</f>
        <v>3</v>
      </c>
      <c r="H425" s="190">
        <f>(G425-$G$1132)/($G$1133-$G$1132)</f>
        <v>0.66666666666666663</v>
      </c>
      <c r="I425" s="50">
        <v>3</v>
      </c>
      <c r="J425" s="200">
        <f t="shared" si="350"/>
        <v>3</v>
      </c>
      <c r="K425" s="190">
        <f>(J425-$J$1132)/($J$1133-$J$1132)</f>
        <v>0.6</v>
      </c>
      <c r="L425" s="193" t="str">
        <f t="shared" si="351"/>
        <v>SI</v>
      </c>
      <c r="M425" s="46" t="s">
        <v>56</v>
      </c>
      <c r="N425" s="192">
        <f t="shared" si="352"/>
        <v>1</v>
      </c>
      <c r="O425" s="190">
        <f>(N425-N$1132)/(N$1133-N$1132)</f>
        <v>0</v>
      </c>
      <c r="P425" s="46" t="s">
        <v>193</v>
      </c>
      <c r="Q425" s="192">
        <f t="shared" si="353"/>
        <v>2</v>
      </c>
      <c r="R425" s="190">
        <f>(Q425-Q$1132)/(Q$1133-Q$1132)</f>
        <v>0.5</v>
      </c>
      <c r="S425" s="46" t="s">
        <v>60</v>
      </c>
      <c r="T425" s="192">
        <f t="shared" si="354"/>
        <v>2</v>
      </c>
      <c r="U425" s="190">
        <f>(T425-T$1132)/(T$1133-T$1132)</f>
        <v>1</v>
      </c>
      <c r="V425" s="46" t="s">
        <v>212</v>
      </c>
      <c r="W425" s="194">
        <f>VLOOKUP(V425,'DATOS DE SOPORTE'!$S$5:$T$10,2,FALSE)</f>
        <v>3</v>
      </c>
      <c r="X425" s="201">
        <f>(W425-W$1132)/(W$1133-W$1132)</f>
        <v>0.4</v>
      </c>
      <c r="Y425" s="46" t="s">
        <v>136</v>
      </c>
      <c r="Z425" s="194">
        <f t="shared" si="355"/>
        <v>2</v>
      </c>
      <c r="AA425" s="201">
        <f>(Z425-Z$1132)/(Z$1133-Z$1132)</f>
        <v>1</v>
      </c>
      <c r="AB425" s="46" t="s">
        <v>136</v>
      </c>
      <c r="AC425" s="194">
        <f t="shared" si="356"/>
        <v>2</v>
      </c>
      <c r="AD425" s="201">
        <f>(AC425-AC$1132)/(AC$1133-AC$1132)</f>
        <v>1</v>
      </c>
      <c r="AE425" s="46" t="s">
        <v>188</v>
      </c>
      <c r="AF425" s="194">
        <f t="shared" si="357"/>
        <v>1</v>
      </c>
      <c r="AG425" s="201">
        <f>(AF425-AF$1132)/(AF$1133-AF$1132)</f>
        <v>0</v>
      </c>
      <c r="AH425" s="24" t="s">
        <v>67</v>
      </c>
      <c r="AI425" s="194">
        <f>VLOOKUP(AH425,'DATOS DE SOPORTE'!$V$5:$W$8,2,FALSE)</f>
        <v>1</v>
      </c>
      <c r="AJ425" s="201">
        <f>(AI425-AI$1132)/(AI$1133-AI$1132)</f>
        <v>0</v>
      </c>
      <c r="AK425" s="58" t="str">
        <f t="shared" si="349"/>
        <v>Bueno</v>
      </c>
      <c r="AL425" s="196">
        <f>IFERROR(SQRT(($E425-$E$1136)^2+($C425-$C$1136)^2),0)</f>
        <v>0.16355611503051645</v>
      </c>
      <c r="AM425" s="197" t="str">
        <f>IF(AL425&lt;=SMALL($AL$3:$AL$1130,1),"MAS PARECIDO","NO")</f>
        <v>NO</v>
      </c>
      <c r="AN425" s="197" t="str">
        <f>IF(AL425&lt;=SMALL($AL$3:$AL$1130,5),"SIMILAR","NO")</f>
        <v>NO</v>
      </c>
      <c r="AO425" s="197" t="str">
        <f t="shared" si="358"/>
        <v>N/A</v>
      </c>
      <c r="AP425" s="197">
        <f t="shared" si="359"/>
        <v>0</v>
      </c>
      <c r="AQ425" s="198">
        <f t="shared" si="360"/>
        <v>0</v>
      </c>
      <c r="AR425" s="196">
        <f>IFERROR(SQRT(($E425-$E$1136)^2+($H425-$H$1136)^2),0)</f>
        <v>0.33379767778932717</v>
      </c>
      <c r="AS425" s="197" t="str">
        <f>IF(AR425&lt;=SMALL(AR$3:AR$1130,1),"MAS PARECIDO","NO")</f>
        <v>NO</v>
      </c>
      <c r="AT425" s="197" t="str">
        <f>IF(AR425&lt;=SMALL(AR$3:AR$1130,5),"SIMILAR","NO")</f>
        <v>NO</v>
      </c>
      <c r="AU425" s="197" t="str">
        <f t="shared" si="361"/>
        <v>N/A</v>
      </c>
      <c r="AV425" s="197">
        <f t="shared" si="362"/>
        <v>0</v>
      </c>
      <c r="AW425" s="198">
        <f t="shared" si="363"/>
        <v>0</v>
      </c>
      <c r="AX425" s="199">
        <f>IFERROR(SQRT(($E425-$E$1136)^2+($K425-$K$1136)^2),0)</f>
        <v>0.40038703598697645</v>
      </c>
      <c r="AY425" s="197" t="str">
        <f>IF(AX425&lt;=SMALL(AX$3:AX$1130,1),"MAS PARECIDO","NO")</f>
        <v>NO</v>
      </c>
      <c r="AZ425" s="197" t="str">
        <f>IF(AX425&lt;=SMALL(AX$3:AX$1130,5),"SIMILAR","NO")</f>
        <v>NO</v>
      </c>
      <c r="BA425" s="197" t="str">
        <f t="shared" si="364"/>
        <v>N/A</v>
      </c>
      <c r="BB425" s="197">
        <f t="shared" si="365"/>
        <v>0</v>
      </c>
      <c r="BC425" s="198">
        <f t="shared" si="366"/>
        <v>0</v>
      </c>
      <c r="BD425" s="196">
        <f>IFERROR(SQRT(($E425-$E$1136)^2+($O425-$O$1136)^2),0)</f>
        <v>1.0001548772997291</v>
      </c>
      <c r="BE425" s="197" t="str">
        <f>IF(BD425&lt;=SMALL(BD$3:BD$1130,1),"MAS PARECIDO","NO")</f>
        <v>NO</v>
      </c>
      <c r="BF425" s="197" t="str">
        <f>IF(BD425&lt;=SMALL(BD$3:BD$1130,5),"SIMILAR","NO")</f>
        <v>NO</v>
      </c>
      <c r="BG425" s="197" t="str">
        <f t="shared" si="367"/>
        <v>N/A</v>
      </c>
      <c r="BH425" s="197">
        <f t="shared" si="368"/>
        <v>0</v>
      </c>
      <c r="BI425" s="198">
        <f t="shared" si="369"/>
        <v>0</v>
      </c>
      <c r="BJ425" s="199">
        <f>IFERROR(SQRT(($E425-$E$1136)^2+($R425-$R$1136)^2),0)</f>
        <v>1.7600528015840475E-2</v>
      </c>
      <c r="BK425" s="197" t="str">
        <f>IF(BJ425&lt;=SMALL(BJ$3:BJ$1130,1),"MAS PARECIDO","NO")</f>
        <v>NO</v>
      </c>
      <c r="BL425" s="197" t="str">
        <f>IF(BJ425&lt;=SMALL(BJ$3:BJ$1130,5),"SIMILAR","NO")</f>
        <v>NO</v>
      </c>
      <c r="BM425" s="197" t="str">
        <f t="shared" si="370"/>
        <v>N/A</v>
      </c>
      <c r="BN425" s="197">
        <f t="shared" si="371"/>
        <v>0</v>
      </c>
      <c r="BO425" s="198">
        <f t="shared" si="372"/>
        <v>0</v>
      </c>
      <c r="BP425" s="199">
        <f>IFERROR(SQRT(($E425-$E$1136)^2+($U425-$U$1136)^2),0)</f>
        <v>1.0001548772997291</v>
      </c>
      <c r="BQ425" s="197" t="str">
        <f>IF(BP425&lt;=SMALL(BP$3:BP$1130,1),"MAS PARECIDO","NO")</f>
        <v>NO</v>
      </c>
      <c r="BR425" s="197" t="str">
        <f>IF(BP425&lt;=SMALL(BP$3:BP$1130,5),"SIMILAR","NO")</f>
        <v>NO</v>
      </c>
      <c r="BS425" s="197" t="str">
        <f t="shared" si="373"/>
        <v>N/A</v>
      </c>
      <c r="BT425" s="197">
        <f t="shared" si="374"/>
        <v>0</v>
      </c>
      <c r="BU425" s="198">
        <f t="shared" si="375"/>
        <v>0</v>
      </c>
      <c r="BV425" s="199">
        <f>IFERROR(SQRT(($E425-$E$1136)^2+($X425-$X$1136)^2),0)</f>
        <v>0.4003870359869765</v>
      </c>
      <c r="BW425" s="197" t="str">
        <f>IF(BV425&lt;=SMALL(BV$3:BV$1130,1),"MAS PARECIDO","NO")</f>
        <v>NO</v>
      </c>
      <c r="BX425" s="197" t="str">
        <f>IF(BV425&lt;=SMALL(BV$3:BV$1130,5),"SIMILAR","NO")</f>
        <v>NO</v>
      </c>
      <c r="BY425" s="197" t="str">
        <f t="shared" si="376"/>
        <v>N/A</v>
      </c>
      <c r="BZ425" s="197">
        <f t="shared" si="377"/>
        <v>0</v>
      </c>
      <c r="CA425" s="198">
        <f t="shared" si="378"/>
        <v>0</v>
      </c>
      <c r="CB425" s="199">
        <f>IFERROR(SQRT(($E425-$E$1136)^2+($AA425-$AA$1136)^2),0)</f>
        <v>1.0001548772997291</v>
      </c>
      <c r="CC425" s="197" t="str">
        <f>IF(CB425&lt;=SMALL(CB$3:CB$1130,1),"MAS PARECIDO","NO")</f>
        <v>NO</v>
      </c>
      <c r="CD425" s="197" t="str">
        <f>IF(CB425&lt;=SMALL(CB$3:CB$1130,5),"SIMILAR","NO")</f>
        <v>NO</v>
      </c>
      <c r="CE425" s="197" t="str">
        <f t="shared" si="379"/>
        <v>N/A</v>
      </c>
      <c r="CF425" s="197">
        <f t="shared" si="380"/>
        <v>0</v>
      </c>
      <c r="CG425" s="198">
        <f t="shared" si="381"/>
        <v>0</v>
      </c>
      <c r="CH425" s="199">
        <f>IFERROR(SQRT(($E425-$E$1136)^2+($AD425-$AD$1136)^2),0)</f>
        <v>1.7600528015840475E-2</v>
      </c>
      <c r="CI425" s="197" t="str">
        <f>IF(CH425&lt;=SMALL(CH$3:CH$1130,1),"MAS PARECIDO","NO")</f>
        <v>NO</v>
      </c>
      <c r="CJ425" s="197" t="str">
        <f>IF(CH425&lt;=SMALL(CH$3:CH$1130,5),"SIMILAR","NO")</f>
        <v>NO</v>
      </c>
      <c r="CK425" s="197" t="str">
        <f t="shared" si="382"/>
        <v>N/A</v>
      </c>
      <c r="CL425" s="197">
        <f t="shared" si="383"/>
        <v>0</v>
      </c>
      <c r="CM425" s="198">
        <f t="shared" si="384"/>
        <v>0</v>
      </c>
      <c r="CN425" s="199">
        <f>IFERROR(SQRT(($E425-$E$1136)^2+($AG425-$AG$1136)^2),0)</f>
        <v>1.0001548772997291</v>
      </c>
      <c r="CO425" s="197" t="str">
        <f>IF(CN425&lt;=SMALL(CN$3:CN$1130,1),"MAS PARECIDO","NO")</f>
        <v>NO</v>
      </c>
      <c r="CP425" s="197" t="str">
        <f>IF(CN425&lt;=SMALL(CN$3:CN$1130,5),"SIMILAR","NO")</f>
        <v>NO</v>
      </c>
      <c r="CQ425" s="197" t="str">
        <f t="shared" si="385"/>
        <v>N/A</v>
      </c>
      <c r="CR425" s="197">
        <f t="shared" si="386"/>
        <v>0</v>
      </c>
      <c r="CS425" s="198">
        <f t="shared" si="387"/>
        <v>0</v>
      </c>
      <c r="CT425" s="199">
        <f>IFERROR(SQRT(($E425-$E$1136)^2+($AJ425-$AJ$1136)^2),0)</f>
        <v>1.7600528015840475E-2</v>
      </c>
      <c r="CU425" s="197" t="str">
        <f>IF(CT425&lt;=SMALL(CT$3:CT$1130,1),"MAS PARECIDO","NO")</f>
        <v>NO</v>
      </c>
      <c r="CV425" s="197" t="str">
        <f>IF(CT425&lt;=SMALL(CT$3:CT$1130,5),"SIMILAR","NO")</f>
        <v>NO</v>
      </c>
      <c r="CW425" s="197" t="str">
        <f t="shared" si="388"/>
        <v>N/A</v>
      </c>
      <c r="CX425" s="197">
        <f t="shared" si="389"/>
        <v>0</v>
      </c>
      <c r="CY425" s="198">
        <f t="shared" si="390"/>
        <v>0</v>
      </c>
      <c r="CZ425" s="2" t="s">
        <v>2080</v>
      </c>
      <c r="DA425" s="2" t="s">
        <v>2081</v>
      </c>
      <c r="DB425" s="2">
        <v>0</v>
      </c>
      <c r="DC425" s="2" t="s">
        <v>189</v>
      </c>
    </row>
    <row r="426" spans="1:107">
      <c r="A426" s="24" t="s">
        <v>677</v>
      </c>
      <c r="B426" s="46">
        <v>43878</v>
      </c>
      <c r="C426" s="190">
        <f>(B426-$B$1132)/($B$1133-$B$1132)</f>
        <v>4.6024215837205271E-2</v>
      </c>
      <c r="D426" s="46">
        <v>12000</v>
      </c>
      <c r="E426" s="190">
        <f>(D426-$D$1132)/($D$1133-$D$1132)</f>
        <v>2.3970719121573648E-2</v>
      </c>
      <c r="F426" s="46" t="s">
        <v>203</v>
      </c>
      <c r="G426" s="192">
        <f>VLOOKUP(F426,'DATOS DE SOPORTE'!$Y$5:$Z$8,2,FALSE)</f>
        <v>3</v>
      </c>
      <c r="H426" s="190">
        <f>(G426-$G$1132)/($G$1133-$G$1132)</f>
        <v>0.66666666666666663</v>
      </c>
      <c r="I426" s="50">
        <v>1</v>
      </c>
      <c r="J426" s="200">
        <f t="shared" si="350"/>
        <v>1</v>
      </c>
      <c r="K426" s="190">
        <f>(J426-$J$1132)/($J$1133-$J$1132)</f>
        <v>0.2</v>
      </c>
      <c r="L426" s="193" t="str">
        <f t="shared" si="351"/>
        <v>SI</v>
      </c>
      <c r="M426" s="46" t="s">
        <v>192</v>
      </c>
      <c r="N426" s="192">
        <f t="shared" si="352"/>
        <v>2</v>
      </c>
      <c r="O426" s="190">
        <f>(N426-N$1132)/(N$1133-N$1132)</f>
        <v>1</v>
      </c>
      <c r="P426" s="46" t="s">
        <v>193</v>
      </c>
      <c r="Q426" s="192">
        <f t="shared" si="353"/>
        <v>2</v>
      </c>
      <c r="R426" s="190">
        <f>(Q426-Q$1132)/(Q$1133-Q$1132)</f>
        <v>0.5</v>
      </c>
      <c r="S426" s="46" t="s">
        <v>60</v>
      </c>
      <c r="T426" s="192">
        <f t="shared" si="354"/>
        <v>2</v>
      </c>
      <c r="U426" s="190">
        <f>(T426-T$1132)/(T$1133-T$1132)</f>
        <v>1</v>
      </c>
      <c r="V426" s="46" t="s">
        <v>62</v>
      </c>
      <c r="W426" s="194">
        <f>VLOOKUP(V426,'DATOS DE SOPORTE'!$S$5:$T$10,2,FALSE)</f>
        <v>1</v>
      </c>
      <c r="X426" s="201">
        <f>(W426-W$1132)/(W$1133-W$1132)</f>
        <v>0</v>
      </c>
      <c r="Y426" s="46" t="s">
        <v>136</v>
      </c>
      <c r="Z426" s="194">
        <f t="shared" si="355"/>
        <v>2</v>
      </c>
      <c r="AA426" s="201">
        <f>(Z426-Z$1132)/(Z$1133-Z$1132)</f>
        <v>1</v>
      </c>
      <c r="AB426" s="46" t="s">
        <v>136</v>
      </c>
      <c r="AC426" s="194">
        <f t="shared" si="356"/>
        <v>2</v>
      </c>
      <c r="AD426" s="201">
        <f>(AC426-AC$1132)/(AC$1133-AC$1132)</f>
        <v>1</v>
      </c>
      <c r="AE426" s="46" t="s">
        <v>188</v>
      </c>
      <c r="AF426" s="194">
        <f t="shared" si="357"/>
        <v>1</v>
      </c>
      <c r="AG426" s="201">
        <f>(AF426-AF$1132)/(AF$1133-AF$1132)</f>
        <v>0</v>
      </c>
      <c r="AH426" s="24" t="s">
        <v>67</v>
      </c>
      <c r="AI426" s="194">
        <f>VLOOKUP(AH426,'DATOS DE SOPORTE'!$V$5:$W$8,2,FALSE)</f>
        <v>1</v>
      </c>
      <c r="AJ426" s="201">
        <f>(AI426-AI$1132)/(AI$1133-AI$1132)</f>
        <v>0</v>
      </c>
      <c r="AK426" s="58" t="str">
        <f t="shared" si="349"/>
        <v>Bueno</v>
      </c>
      <c r="AL426" s="196">
        <f>IFERROR(SQRT(($E426-$E$1136)^2+($C426-$C$1136)^2),0)</f>
        <v>0.16091474533432706</v>
      </c>
      <c r="AM426" s="197" t="str">
        <f>IF(AL426&lt;=SMALL($AL$3:$AL$1130,1),"MAS PARECIDO","NO")</f>
        <v>NO</v>
      </c>
      <c r="AN426" s="197" t="str">
        <f>IF(AL426&lt;=SMALL($AL$3:$AL$1130,5),"SIMILAR","NO")</f>
        <v>NO</v>
      </c>
      <c r="AO426" s="197" t="str">
        <f t="shared" si="358"/>
        <v>N/A</v>
      </c>
      <c r="AP426" s="197">
        <f t="shared" si="359"/>
        <v>0</v>
      </c>
      <c r="AQ426" s="198">
        <f t="shared" si="360"/>
        <v>0</v>
      </c>
      <c r="AR426" s="196">
        <f>IFERROR(SQRT(($E426-$E$1136)^2+($H426-$H$1136)^2),0)</f>
        <v>0.33419626819081383</v>
      </c>
      <c r="AS426" s="197" t="str">
        <f>IF(AR426&lt;=SMALL(AR$3:AR$1130,1),"MAS PARECIDO","NO")</f>
        <v>NO</v>
      </c>
      <c r="AT426" s="197" t="str">
        <f>IF(AR426&lt;=SMALL(AR$3:AR$1130,5),"SIMILAR","NO")</f>
        <v>NO</v>
      </c>
      <c r="AU426" s="197" t="str">
        <f t="shared" si="361"/>
        <v>N/A</v>
      </c>
      <c r="AV426" s="197">
        <f t="shared" si="362"/>
        <v>0</v>
      </c>
      <c r="AW426" s="198">
        <f t="shared" si="363"/>
        <v>0</v>
      </c>
      <c r="AX426" s="199">
        <f>IFERROR(SQRT(($E426-$E$1136)^2+($K426-$K$1136)^2),0)</f>
        <v>2.4000720021600648E-2</v>
      </c>
      <c r="AY426" s="197" t="str">
        <f>IF(AX426&lt;=SMALL(AX$3:AX$1130,1),"MAS PARECIDO","NO")</f>
        <v>NO</v>
      </c>
      <c r="AZ426" s="197" t="str">
        <f>IF(AX426&lt;=SMALL(AX$3:AX$1130,5),"SIMILAR","NO")</f>
        <v>NO</v>
      </c>
      <c r="BA426" s="197" t="str">
        <f t="shared" si="364"/>
        <v>N/A</v>
      </c>
      <c r="BB426" s="197">
        <f t="shared" si="365"/>
        <v>0</v>
      </c>
      <c r="BC426" s="198">
        <f t="shared" si="366"/>
        <v>0</v>
      </c>
      <c r="BD426" s="196">
        <f>IFERROR(SQRT(($E426-$E$1136)^2+($O426-$O$1136)^2),0)</f>
        <v>2.4000720021600648E-2</v>
      </c>
      <c r="BE426" s="197" t="str">
        <f>IF(BD426&lt;=SMALL(BD$3:BD$1130,1),"MAS PARECIDO","NO")</f>
        <v>NO</v>
      </c>
      <c r="BF426" s="197" t="str">
        <f>IF(BD426&lt;=SMALL(BD$3:BD$1130,5),"SIMILAR","NO")</f>
        <v>NO</v>
      </c>
      <c r="BG426" s="197" t="str">
        <f t="shared" si="367"/>
        <v>N/A</v>
      </c>
      <c r="BH426" s="197">
        <f t="shared" si="368"/>
        <v>0</v>
      </c>
      <c r="BI426" s="198">
        <f t="shared" si="369"/>
        <v>0</v>
      </c>
      <c r="BJ426" s="199">
        <f>IFERROR(SQRT(($E426-$E$1136)^2+($R426-$R$1136)^2),0)</f>
        <v>2.4000720021600648E-2</v>
      </c>
      <c r="BK426" s="197" t="str">
        <f>IF(BJ426&lt;=SMALL(BJ$3:BJ$1130,1),"MAS PARECIDO","NO")</f>
        <v>NO</v>
      </c>
      <c r="BL426" s="197" t="str">
        <f>IF(BJ426&lt;=SMALL(BJ$3:BJ$1130,5),"SIMILAR","NO")</f>
        <v>NO</v>
      </c>
      <c r="BM426" s="197" t="str">
        <f t="shared" si="370"/>
        <v>N/A</v>
      </c>
      <c r="BN426" s="197">
        <f t="shared" si="371"/>
        <v>0</v>
      </c>
      <c r="BO426" s="198">
        <f t="shared" si="372"/>
        <v>0</v>
      </c>
      <c r="BP426" s="199">
        <f>IFERROR(SQRT(($E426-$E$1136)^2+($U426-$U$1136)^2),0)</f>
        <v>1.0002879758157424</v>
      </c>
      <c r="BQ426" s="197" t="str">
        <f>IF(BP426&lt;=SMALL(BP$3:BP$1130,1),"MAS PARECIDO","NO")</f>
        <v>NO</v>
      </c>
      <c r="BR426" s="197" t="str">
        <f>IF(BP426&lt;=SMALL(BP$3:BP$1130,5),"SIMILAR","NO")</f>
        <v>NO</v>
      </c>
      <c r="BS426" s="197" t="str">
        <f t="shared" si="373"/>
        <v>N/A</v>
      </c>
      <c r="BT426" s="197">
        <f t="shared" si="374"/>
        <v>0</v>
      </c>
      <c r="BU426" s="198">
        <f t="shared" si="375"/>
        <v>0</v>
      </c>
      <c r="BV426" s="199">
        <f>IFERROR(SQRT(($E426-$E$1136)^2+($X426-$X$1136)^2),0)</f>
        <v>2.4000720021600648E-2</v>
      </c>
      <c r="BW426" s="197" t="str">
        <f>IF(BV426&lt;=SMALL(BV$3:BV$1130,1),"MAS PARECIDO","NO")</f>
        <v>NO</v>
      </c>
      <c r="BX426" s="197" t="str">
        <f>IF(BV426&lt;=SMALL(BV$3:BV$1130,5),"SIMILAR","NO")</f>
        <v>NO</v>
      </c>
      <c r="BY426" s="197" t="str">
        <f t="shared" si="376"/>
        <v>N/A</v>
      </c>
      <c r="BZ426" s="197">
        <f t="shared" si="377"/>
        <v>0</v>
      </c>
      <c r="CA426" s="198">
        <f t="shared" si="378"/>
        <v>0</v>
      </c>
      <c r="CB426" s="199">
        <f>IFERROR(SQRT(($E426-$E$1136)^2+($AA426-$AA$1136)^2),0)</f>
        <v>1.0002879758157424</v>
      </c>
      <c r="CC426" s="197" t="str">
        <f>IF(CB426&lt;=SMALL(CB$3:CB$1130,1),"MAS PARECIDO","NO")</f>
        <v>NO</v>
      </c>
      <c r="CD426" s="197" t="str">
        <f>IF(CB426&lt;=SMALL(CB$3:CB$1130,5),"SIMILAR","NO")</f>
        <v>NO</v>
      </c>
      <c r="CE426" s="197" t="str">
        <f t="shared" si="379"/>
        <v>N/A</v>
      </c>
      <c r="CF426" s="197">
        <f t="shared" si="380"/>
        <v>0</v>
      </c>
      <c r="CG426" s="198">
        <f t="shared" si="381"/>
        <v>0</v>
      </c>
      <c r="CH426" s="199">
        <f>IFERROR(SQRT(($E426-$E$1136)^2+($AD426-$AD$1136)^2),0)</f>
        <v>2.4000720021600648E-2</v>
      </c>
      <c r="CI426" s="197" t="str">
        <f>IF(CH426&lt;=SMALL(CH$3:CH$1130,1),"MAS PARECIDO","NO")</f>
        <v>NO</v>
      </c>
      <c r="CJ426" s="197" t="str">
        <f>IF(CH426&lt;=SMALL(CH$3:CH$1130,5),"SIMILAR","NO")</f>
        <v>NO</v>
      </c>
      <c r="CK426" s="197" t="str">
        <f t="shared" si="382"/>
        <v>N/A</v>
      </c>
      <c r="CL426" s="197">
        <f t="shared" si="383"/>
        <v>0</v>
      </c>
      <c r="CM426" s="198">
        <f t="shared" si="384"/>
        <v>0</v>
      </c>
      <c r="CN426" s="199">
        <f>IFERROR(SQRT(($E426-$E$1136)^2+($AG426-$AG$1136)^2),0)</f>
        <v>1.0002879758157424</v>
      </c>
      <c r="CO426" s="197" t="str">
        <f>IF(CN426&lt;=SMALL(CN$3:CN$1130,1),"MAS PARECIDO","NO")</f>
        <v>NO</v>
      </c>
      <c r="CP426" s="197" t="str">
        <f>IF(CN426&lt;=SMALL(CN$3:CN$1130,5),"SIMILAR","NO")</f>
        <v>NO</v>
      </c>
      <c r="CQ426" s="197" t="str">
        <f t="shared" si="385"/>
        <v>N/A</v>
      </c>
      <c r="CR426" s="197">
        <f t="shared" si="386"/>
        <v>0</v>
      </c>
      <c r="CS426" s="198">
        <f t="shared" si="387"/>
        <v>0</v>
      </c>
      <c r="CT426" s="199">
        <f>IFERROR(SQRT(($E426-$E$1136)^2+($AJ426-$AJ$1136)^2),0)</f>
        <v>2.4000720021600648E-2</v>
      </c>
      <c r="CU426" s="197" t="str">
        <f>IF(CT426&lt;=SMALL(CT$3:CT$1130,1),"MAS PARECIDO","NO")</f>
        <v>NO</v>
      </c>
      <c r="CV426" s="197" t="str">
        <f>IF(CT426&lt;=SMALL(CT$3:CT$1130,5),"SIMILAR","NO")</f>
        <v>NO</v>
      </c>
      <c r="CW426" s="197" t="str">
        <f t="shared" si="388"/>
        <v>N/A</v>
      </c>
      <c r="CX426" s="197">
        <f t="shared" si="389"/>
        <v>0</v>
      </c>
      <c r="CY426" s="198">
        <f t="shared" si="390"/>
        <v>0</v>
      </c>
      <c r="CZ426" s="2" t="s">
        <v>2082</v>
      </c>
      <c r="DA426" s="2" t="s">
        <v>2083</v>
      </c>
      <c r="DB426" s="2">
        <v>0</v>
      </c>
      <c r="DC426" s="2" t="s">
        <v>189</v>
      </c>
    </row>
    <row r="427" spans="1:107">
      <c r="A427" s="24" t="s">
        <v>678</v>
      </c>
      <c r="B427" s="46">
        <v>24900</v>
      </c>
      <c r="C427" s="190">
        <f>(B427-$B$1132)/($B$1133-$B$1132)</f>
        <v>2.3840580998490572E-2</v>
      </c>
      <c r="D427" s="46">
        <v>12080</v>
      </c>
      <c r="E427" s="190">
        <f>(D427-$D$1132)/($D$1133-$D$1132)</f>
        <v>2.413072392171765E-2</v>
      </c>
      <c r="F427" s="46" t="s">
        <v>187</v>
      </c>
      <c r="G427" s="192">
        <f>VLOOKUP(F427,'DATOS DE SOPORTE'!$Y$5:$Z$8,2,FALSE)</f>
        <v>4</v>
      </c>
      <c r="H427" s="190">
        <f>(G427-$G$1132)/($G$1133-$G$1132)</f>
        <v>1</v>
      </c>
      <c r="I427" s="50">
        <v>3</v>
      </c>
      <c r="J427" s="200">
        <f t="shared" si="350"/>
        <v>3</v>
      </c>
      <c r="K427" s="190">
        <f>(J427-$J$1132)/($J$1133-$J$1132)</f>
        <v>0.6</v>
      </c>
      <c r="L427" s="193" t="str">
        <f t="shared" si="351"/>
        <v>SI</v>
      </c>
      <c r="M427" s="46" t="s">
        <v>192</v>
      </c>
      <c r="N427" s="192">
        <f t="shared" si="352"/>
        <v>2</v>
      </c>
      <c r="O427" s="190">
        <f>(N427-N$1132)/(N$1133-N$1132)</f>
        <v>1</v>
      </c>
      <c r="P427" s="46" t="s">
        <v>58</v>
      </c>
      <c r="Q427" s="192">
        <f t="shared" si="353"/>
        <v>3</v>
      </c>
      <c r="R427" s="190">
        <f>(Q427-Q$1132)/(Q$1133-Q$1132)</f>
        <v>1</v>
      </c>
      <c r="S427" s="46" t="s">
        <v>194</v>
      </c>
      <c r="T427" s="192">
        <f t="shared" si="354"/>
        <v>1</v>
      </c>
      <c r="U427" s="190">
        <f>(T427-T$1132)/(T$1133-T$1132)</f>
        <v>0</v>
      </c>
      <c r="V427" s="46" t="s">
        <v>198</v>
      </c>
      <c r="W427" s="194">
        <f>VLOOKUP(V427,'DATOS DE SOPORTE'!$S$5:$T$10,2,FALSE)</f>
        <v>4</v>
      </c>
      <c r="X427" s="201">
        <f>(W427-W$1132)/(W$1133-W$1132)</f>
        <v>0.6</v>
      </c>
      <c r="Y427" s="46" t="s">
        <v>188</v>
      </c>
      <c r="Z427" s="194">
        <f t="shared" si="355"/>
        <v>1</v>
      </c>
      <c r="AA427" s="201">
        <f>(Z427-Z$1132)/(Z$1133-Z$1132)</f>
        <v>0</v>
      </c>
      <c r="AB427" s="46" t="s">
        <v>136</v>
      </c>
      <c r="AC427" s="194">
        <f t="shared" si="356"/>
        <v>2</v>
      </c>
      <c r="AD427" s="201">
        <f>(AC427-AC$1132)/(AC$1133-AC$1132)</f>
        <v>1</v>
      </c>
      <c r="AE427" s="46" t="s">
        <v>188</v>
      </c>
      <c r="AF427" s="194">
        <f t="shared" si="357"/>
        <v>1</v>
      </c>
      <c r="AG427" s="201">
        <f>(AF427-AF$1132)/(AF$1133-AF$1132)</f>
        <v>0</v>
      </c>
      <c r="AH427" s="24" t="s">
        <v>199</v>
      </c>
      <c r="AI427" s="194">
        <f>VLOOKUP(AH427,'DATOS DE SOPORTE'!$V$5:$W$8,2,FALSE)</f>
        <v>2</v>
      </c>
      <c r="AJ427" s="201">
        <f>(AI427-AI$1132)/(AI$1133-AI$1132)</f>
        <v>0.33333333333333331</v>
      </c>
      <c r="AK427" s="58" t="str">
        <f t="shared" si="349"/>
        <v>Bueno</v>
      </c>
      <c r="AL427" s="196">
        <f>IFERROR(SQRT(($E427-$E$1136)^2+($C427-$C$1136)^2),0)</f>
        <v>0.1829012421532458</v>
      </c>
      <c r="AM427" s="197" t="str">
        <f>IF(AL427&lt;=SMALL($AL$3:$AL$1130,1),"MAS PARECIDO","NO")</f>
        <v>NO</v>
      </c>
      <c r="AN427" s="197" t="str">
        <f>IF(AL427&lt;=SMALL($AL$3:$AL$1130,5),"SIMILAR","NO")</f>
        <v>NO</v>
      </c>
      <c r="AO427" s="197" t="str">
        <f t="shared" si="358"/>
        <v>N/A</v>
      </c>
      <c r="AP427" s="197">
        <f t="shared" si="359"/>
        <v>0</v>
      </c>
      <c r="AQ427" s="198">
        <f t="shared" si="360"/>
        <v>0</v>
      </c>
      <c r="AR427" s="196">
        <f>IFERROR(SQRT(($E427-$E$1136)^2+($H427-$H$1136)^2),0)</f>
        <v>0.66710432847370782</v>
      </c>
      <c r="AS427" s="197" t="str">
        <f>IF(AR427&lt;=SMALL(AR$3:AR$1130,1),"MAS PARECIDO","NO")</f>
        <v>NO</v>
      </c>
      <c r="AT427" s="197" t="str">
        <f>IF(AR427&lt;=SMALL(AR$3:AR$1130,5),"SIMILAR","NO")</f>
        <v>NO</v>
      </c>
      <c r="AU427" s="197" t="str">
        <f t="shared" si="361"/>
        <v>N/A</v>
      </c>
      <c r="AV427" s="197">
        <f t="shared" si="362"/>
        <v>0</v>
      </c>
      <c r="AW427" s="198">
        <f t="shared" si="363"/>
        <v>0</v>
      </c>
      <c r="AX427" s="199">
        <f>IFERROR(SQRT(($E427-$E$1136)^2+($K427-$K$1136)^2),0)</f>
        <v>0.40072901145775813</v>
      </c>
      <c r="AY427" s="197" t="str">
        <f>IF(AX427&lt;=SMALL(AX$3:AX$1130,1),"MAS PARECIDO","NO")</f>
        <v>NO</v>
      </c>
      <c r="AZ427" s="197" t="str">
        <f>IF(AX427&lt;=SMALL(AX$3:AX$1130,5),"SIMILAR","NO")</f>
        <v>NO</v>
      </c>
      <c r="BA427" s="197" t="str">
        <f t="shared" si="364"/>
        <v>N/A</v>
      </c>
      <c r="BB427" s="197">
        <f t="shared" si="365"/>
        <v>0</v>
      </c>
      <c r="BC427" s="198">
        <f t="shared" si="366"/>
        <v>0</v>
      </c>
      <c r="BD427" s="196">
        <f>IFERROR(SQRT(($E427-$E$1136)^2+($O427-$O$1136)^2),0)</f>
        <v>2.4160724821744649E-2</v>
      </c>
      <c r="BE427" s="197" t="str">
        <f>IF(BD427&lt;=SMALL(BD$3:BD$1130,1),"MAS PARECIDO","NO")</f>
        <v>NO</v>
      </c>
      <c r="BF427" s="197" t="str">
        <f>IF(BD427&lt;=SMALL(BD$3:BD$1130,5),"SIMILAR","NO")</f>
        <v>NO</v>
      </c>
      <c r="BG427" s="197" t="str">
        <f t="shared" si="367"/>
        <v>N/A</v>
      </c>
      <c r="BH427" s="197">
        <f t="shared" si="368"/>
        <v>0</v>
      </c>
      <c r="BI427" s="198">
        <f t="shared" si="369"/>
        <v>0</v>
      </c>
      <c r="BJ427" s="199">
        <f>IFERROR(SQRT(($E427-$E$1136)^2+($R427-$R$1136)^2),0)</f>
        <v>0.50058340026803938</v>
      </c>
      <c r="BK427" s="197" t="str">
        <f>IF(BJ427&lt;=SMALL(BJ$3:BJ$1130,1),"MAS PARECIDO","NO")</f>
        <v>NO</v>
      </c>
      <c r="BL427" s="197" t="str">
        <f>IF(BJ427&lt;=SMALL(BJ$3:BJ$1130,5),"SIMILAR","NO")</f>
        <v>NO</v>
      </c>
      <c r="BM427" s="197" t="str">
        <f t="shared" si="370"/>
        <v>N/A</v>
      </c>
      <c r="BN427" s="197">
        <f t="shared" si="371"/>
        <v>0</v>
      </c>
      <c r="BO427" s="198">
        <f t="shared" si="372"/>
        <v>0</v>
      </c>
      <c r="BP427" s="199">
        <f>IFERROR(SQRT(($E427-$E$1136)^2+($U427-$U$1136)^2),0)</f>
        <v>2.4160724821744649E-2</v>
      </c>
      <c r="BQ427" s="197" t="str">
        <f>IF(BP427&lt;=SMALL(BP$3:BP$1130,1),"MAS PARECIDO","NO")</f>
        <v>NO</v>
      </c>
      <c r="BR427" s="197" t="str">
        <f>IF(BP427&lt;=SMALL(BP$3:BP$1130,5),"SIMILAR","NO")</f>
        <v>NO</v>
      </c>
      <c r="BS427" s="197" t="str">
        <f t="shared" si="373"/>
        <v>N/A</v>
      </c>
      <c r="BT427" s="197">
        <f t="shared" si="374"/>
        <v>0</v>
      </c>
      <c r="BU427" s="198">
        <f t="shared" si="375"/>
        <v>0</v>
      </c>
      <c r="BV427" s="199">
        <f>IFERROR(SQRT(($E427-$E$1136)^2+($X427-$X$1136)^2),0)</f>
        <v>0.60048625348455065</v>
      </c>
      <c r="BW427" s="197" t="str">
        <f>IF(BV427&lt;=SMALL(BV$3:BV$1130,1),"MAS PARECIDO","NO")</f>
        <v>NO</v>
      </c>
      <c r="BX427" s="197" t="str">
        <f>IF(BV427&lt;=SMALL(BV$3:BV$1130,5),"SIMILAR","NO")</f>
        <v>NO</v>
      </c>
      <c r="BY427" s="197" t="str">
        <f t="shared" si="376"/>
        <v>N/A</v>
      </c>
      <c r="BZ427" s="197">
        <f t="shared" si="377"/>
        <v>0</v>
      </c>
      <c r="CA427" s="198">
        <f t="shared" si="378"/>
        <v>0</v>
      </c>
      <c r="CB427" s="199">
        <f>IFERROR(SQRT(($E427-$E$1136)^2+($AA427-$AA$1136)^2),0)</f>
        <v>2.4160724821744649E-2</v>
      </c>
      <c r="CC427" s="197" t="str">
        <f>IF(CB427&lt;=SMALL(CB$3:CB$1130,1),"MAS PARECIDO","NO")</f>
        <v>NO</v>
      </c>
      <c r="CD427" s="197" t="str">
        <f>IF(CB427&lt;=SMALL(CB$3:CB$1130,5),"SIMILAR","NO")</f>
        <v>NO</v>
      </c>
      <c r="CE427" s="197" t="str">
        <f t="shared" si="379"/>
        <v>N/A</v>
      </c>
      <c r="CF427" s="197">
        <f t="shared" si="380"/>
        <v>0</v>
      </c>
      <c r="CG427" s="198">
        <f t="shared" si="381"/>
        <v>0</v>
      </c>
      <c r="CH427" s="199">
        <f>IFERROR(SQRT(($E427-$E$1136)^2+($AD427-$AD$1136)^2),0)</f>
        <v>2.4160724821744649E-2</v>
      </c>
      <c r="CI427" s="197" t="str">
        <f>IF(CH427&lt;=SMALL(CH$3:CH$1130,1),"MAS PARECIDO","NO")</f>
        <v>NO</v>
      </c>
      <c r="CJ427" s="197" t="str">
        <f>IF(CH427&lt;=SMALL(CH$3:CH$1130,5),"SIMILAR","NO")</f>
        <v>NO</v>
      </c>
      <c r="CK427" s="197" t="str">
        <f t="shared" si="382"/>
        <v>N/A</v>
      </c>
      <c r="CL427" s="197">
        <f t="shared" si="383"/>
        <v>0</v>
      </c>
      <c r="CM427" s="198">
        <f t="shared" si="384"/>
        <v>0</v>
      </c>
      <c r="CN427" s="199">
        <f>IFERROR(SQRT(($E427-$E$1136)^2+($AG427-$AG$1136)^2),0)</f>
        <v>1.0002918277302439</v>
      </c>
      <c r="CO427" s="197" t="str">
        <f>IF(CN427&lt;=SMALL(CN$3:CN$1130,1),"MAS PARECIDO","NO")</f>
        <v>NO</v>
      </c>
      <c r="CP427" s="197" t="str">
        <f>IF(CN427&lt;=SMALL(CN$3:CN$1130,5),"SIMILAR","NO")</f>
        <v>NO</v>
      </c>
      <c r="CQ427" s="197" t="str">
        <f t="shared" si="385"/>
        <v>N/A</v>
      </c>
      <c r="CR427" s="197">
        <f t="shared" si="386"/>
        <v>0</v>
      </c>
      <c r="CS427" s="198">
        <f t="shared" si="387"/>
        <v>0</v>
      </c>
      <c r="CT427" s="199">
        <f>IFERROR(SQRT(($E427-$E$1136)^2+($AJ427-$AJ$1136)^2),0)</f>
        <v>0.33420779723851923</v>
      </c>
      <c r="CU427" s="197" t="str">
        <f>IF(CT427&lt;=SMALL(CT$3:CT$1130,1),"MAS PARECIDO","NO")</f>
        <v>NO</v>
      </c>
      <c r="CV427" s="197" t="str">
        <f>IF(CT427&lt;=SMALL(CT$3:CT$1130,5),"SIMILAR","NO")</f>
        <v>NO</v>
      </c>
      <c r="CW427" s="197" t="str">
        <f t="shared" si="388"/>
        <v>N/A</v>
      </c>
      <c r="CX427" s="197">
        <f t="shared" si="389"/>
        <v>0</v>
      </c>
      <c r="CY427" s="198">
        <f t="shared" si="390"/>
        <v>0</v>
      </c>
      <c r="CZ427" s="2" t="s">
        <v>2084</v>
      </c>
      <c r="DA427" s="2" t="s">
        <v>2085</v>
      </c>
      <c r="DB427" s="2">
        <v>0</v>
      </c>
      <c r="DC427" s="2" t="s">
        <v>189</v>
      </c>
    </row>
    <row r="428" spans="1:107">
      <c r="A428" s="24" t="s">
        <v>679</v>
      </c>
      <c r="B428" s="46">
        <v>126510</v>
      </c>
      <c r="C428" s="190">
        <f>(B428-$B$1132)/($B$1133-$B$1132)</f>
        <v>0.14261385194178283</v>
      </c>
      <c r="D428" s="46">
        <v>48000</v>
      </c>
      <c r="E428" s="190">
        <f>(D428-$D$1132)/($D$1133-$D$1132)</f>
        <v>9.5972879186375593E-2</v>
      </c>
      <c r="F428" s="46" t="s">
        <v>53</v>
      </c>
      <c r="G428" s="192">
        <f>VLOOKUP(F428,'DATOS DE SOPORTE'!$Y$5:$Z$8,2,FALSE)</f>
        <v>2</v>
      </c>
      <c r="H428" s="190">
        <f>(G428-$G$1132)/($G$1133-$G$1132)</f>
        <v>0.33333333333333331</v>
      </c>
      <c r="I428" s="50">
        <v>2</v>
      </c>
      <c r="J428" s="200">
        <f t="shared" si="350"/>
        <v>2</v>
      </c>
      <c r="K428" s="190">
        <f>(J428-$J$1132)/($J$1133-$J$1132)</f>
        <v>0.4</v>
      </c>
      <c r="L428" s="193" t="str">
        <f t="shared" si="351"/>
        <v>SI</v>
      </c>
      <c r="M428" s="46"/>
      <c r="N428" s="192">
        <f t="shared" si="352"/>
        <v>2</v>
      </c>
      <c r="O428" s="190">
        <f>(N428-N$1132)/(N$1133-N$1132)</f>
        <v>1</v>
      </c>
      <c r="P428" s="46"/>
      <c r="Q428" s="192">
        <f t="shared" si="353"/>
        <v>3</v>
      </c>
      <c r="R428" s="190">
        <f>(Q428-Q$1132)/(Q$1133-Q$1132)</f>
        <v>1</v>
      </c>
      <c r="S428" s="46" t="s">
        <v>194</v>
      </c>
      <c r="T428" s="192">
        <f t="shared" si="354"/>
        <v>1</v>
      </c>
      <c r="U428" s="190">
        <f>(T428-T$1132)/(T$1133-T$1132)</f>
        <v>0</v>
      </c>
      <c r="V428" s="46" t="s">
        <v>62</v>
      </c>
      <c r="W428" s="194">
        <f>VLOOKUP(V428,'DATOS DE SOPORTE'!$S$5:$T$10,2,FALSE)</f>
        <v>1</v>
      </c>
      <c r="X428" s="201">
        <f>(W428-W$1132)/(W$1133-W$1132)</f>
        <v>0</v>
      </c>
      <c r="Y428" s="46" t="s">
        <v>136</v>
      </c>
      <c r="Z428" s="194">
        <f t="shared" si="355"/>
        <v>2</v>
      </c>
      <c r="AA428" s="201">
        <f>(Z428-Z$1132)/(Z$1133-Z$1132)</f>
        <v>1</v>
      </c>
      <c r="AB428" s="46" t="s">
        <v>136</v>
      </c>
      <c r="AC428" s="194">
        <f t="shared" si="356"/>
        <v>2</v>
      </c>
      <c r="AD428" s="201">
        <f>(AC428-AC$1132)/(AC$1133-AC$1132)</f>
        <v>1</v>
      </c>
      <c r="AE428" s="46" t="s">
        <v>188</v>
      </c>
      <c r="AF428" s="194">
        <f t="shared" si="357"/>
        <v>1</v>
      </c>
      <c r="AG428" s="201">
        <f>(AF428-AF$1132)/(AF$1133-AF$1132)</f>
        <v>0</v>
      </c>
      <c r="AH428" s="24" t="s">
        <v>67</v>
      </c>
      <c r="AI428" s="194">
        <f>VLOOKUP(AH428,'DATOS DE SOPORTE'!$V$5:$W$8,2,FALSE)</f>
        <v>1</v>
      </c>
      <c r="AJ428" s="201">
        <f>(AI428-AI$1132)/(AI$1133-AI$1132)</f>
        <v>0</v>
      </c>
      <c r="AK428" s="58" t="str">
        <f t="shared" si="349"/>
        <v>Regular</v>
      </c>
      <c r="AL428" s="196">
        <f>IFERROR(SQRT(($E428-$E$1136)^2+($C428-$C$1136)^2),0)</f>
        <v>0.1145685364629966</v>
      </c>
      <c r="AM428" s="197" t="str">
        <f>IF(AL428&lt;=SMALL($AL$3:$AL$1130,1),"MAS PARECIDO","NO")</f>
        <v>NO</v>
      </c>
      <c r="AN428" s="197" t="str">
        <f>IF(AL428&lt;=SMALL($AL$3:$AL$1130,5),"SIMILAR","NO")</f>
        <v>NO</v>
      </c>
      <c r="AO428" s="197" t="str">
        <f t="shared" si="358"/>
        <v>N/A</v>
      </c>
      <c r="AP428" s="197">
        <f t="shared" si="359"/>
        <v>0</v>
      </c>
      <c r="AQ428" s="198">
        <f t="shared" si="360"/>
        <v>0</v>
      </c>
      <c r="AR428" s="196">
        <f>IFERROR(SQRT(($E428-$E$1136)^2+($H428-$H$1136)^2),0)</f>
        <v>9.6002880086402592E-2</v>
      </c>
      <c r="AS428" s="197" t="str">
        <f>IF(AR428&lt;=SMALL(AR$3:AR$1130,1),"MAS PARECIDO","NO")</f>
        <v>NO</v>
      </c>
      <c r="AT428" s="197" t="str">
        <f>IF(AR428&lt;=SMALL(AR$3:AR$1130,5),"SIMILAR","NO")</f>
        <v>NO</v>
      </c>
      <c r="AU428" s="197" t="str">
        <f t="shared" si="361"/>
        <v>N/A</v>
      </c>
      <c r="AV428" s="197">
        <f t="shared" si="362"/>
        <v>0</v>
      </c>
      <c r="AW428" s="198">
        <f t="shared" si="363"/>
        <v>0</v>
      </c>
      <c r="AX428" s="199">
        <f>IFERROR(SQRT(($E428-$E$1136)^2+($K428-$K$1136)^2),0)</f>
        <v>0.22184804029985075</v>
      </c>
      <c r="AY428" s="197" t="str">
        <f>IF(AX428&lt;=SMALL(AX$3:AX$1130,1),"MAS PARECIDO","NO")</f>
        <v>NO</v>
      </c>
      <c r="AZ428" s="197" t="str">
        <f>IF(AX428&lt;=SMALL(AX$3:AX$1130,5),"SIMILAR","NO")</f>
        <v>NO</v>
      </c>
      <c r="BA428" s="197" t="str">
        <f t="shared" si="364"/>
        <v>N/A</v>
      </c>
      <c r="BB428" s="197">
        <f t="shared" si="365"/>
        <v>0</v>
      </c>
      <c r="BC428" s="198">
        <f t="shared" si="366"/>
        <v>0</v>
      </c>
      <c r="BD428" s="196">
        <f>IFERROR(SQRT(($E428-$E$1136)^2+($O428-$O$1136)^2),0)</f>
        <v>9.6002880086402592E-2</v>
      </c>
      <c r="BE428" s="197" t="str">
        <f>IF(BD428&lt;=SMALL(BD$3:BD$1130,1),"MAS PARECIDO","NO")</f>
        <v>NO</v>
      </c>
      <c r="BF428" s="197" t="str">
        <f>IF(BD428&lt;=SMALL(BD$3:BD$1130,5),"SIMILAR","NO")</f>
        <v>NO</v>
      </c>
      <c r="BG428" s="197" t="str">
        <f t="shared" si="367"/>
        <v>N/A</v>
      </c>
      <c r="BH428" s="197">
        <f t="shared" si="368"/>
        <v>0</v>
      </c>
      <c r="BI428" s="198">
        <f t="shared" si="369"/>
        <v>0</v>
      </c>
      <c r="BJ428" s="199">
        <f>IFERROR(SQRT(($E428-$E$1136)^2+($R428-$R$1136)^2),0)</f>
        <v>0.50913313876125199</v>
      </c>
      <c r="BK428" s="197" t="str">
        <f>IF(BJ428&lt;=SMALL(BJ$3:BJ$1130,1),"MAS PARECIDO","NO")</f>
        <v>NO</v>
      </c>
      <c r="BL428" s="197" t="str">
        <f>IF(BJ428&lt;=SMALL(BJ$3:BJ$1130,5),"SIMILAR","NO")</f>
        <v>NO</v>
      </c>
      <c r="BM428" s="197" t="str">
        <f t="shared" si="370"/>
        <v>N/A</v>
      </c>
      <c r="BN428" s="197">
        <f t="shared" si="371"/>
        <v>0</v>
      </c>
      <c r="BO428" s="198">
        <f t="shared" si="372"/>
        <v>0</v>
      </c>
      <c r="BP428" s="199">
        <f>IFERROR(SQRT(($E428-$E$1136)^2+($U428-$U$1136)^2),0)</f>
        <v>9.6002880086402592E-2</v>
      </c>
      <c r="BQ428" s="197" t="str">
        <f>IF(BP428&lt;=SMALL(BP$3:BP$1130,1),"MAS PARECIDO","NO")</f>
        <v>NO</v>
      </c>
      <c r="BR428" s="197" t="str">
        <f>IF(BP428&lt;=SMALL(BP$3:BP$1130,5),"SIMILAR","NO")</f>
        <v>NO</v>
      </c>
      <c r="BS428" s="197" t="str">
        <f t="shared" si="373"/>
        <v>N/A</v>
      </c>
      <c r="BT428" s="197">
        <f t="shared" si="374"/>
        <v>0</v>
      </c>
      <c r="BU428" s="198">
        <f t="shared" si="375"/>
        <v>0</v>
      </c>
      <c r="BV428" s="199">
        <f>IFERROR(SQRT(($E428-$E$1136)^2+($X428-$X$1136)^2),0)</f>
        <v>9.6002880086402592E-2</v>
      </c>
      <c r="BW428" s="197" t="str">
        <f>IF(BV428&lt;=SMALL(BV$3:BV$1130,1),"MAS PARECIDO","NO")</f>
        <v>NO</v>
      </c>
      <c r="BX428" s="197" t="str">
        <f>IF(BV428&lt;=SMALL(BV$3:BV$1130,5),"SIMILAR","NO")</f>
        <v>NO</v>
      </c>
      <c r="BY428" s="197" t="str">
        <f t="shared" si="376"/>
        <v>N/A</v>
      </c>
      <c r="BZ428" s="197">
        <f t="shared" si="377"/>
        <v>0</v>
      </c>
      <c r="CA428" s="198">
        <f t="shared" si="378"/>
        <v>0</v>
      </c>
      <c r="CB428" s="199">
        <f>IFERROR(SQRT(($E428-$E$1136)^2+($AA428-$AA$1136)^2),0)</f>
        <v>1.004597707037441</v>
      </c>
      <c r="CC428" s="197" t="str">
        <f>IF(CB428&lt;=SMALL(CB$3:CB$1130,1),"MAS PARECIDO","NO")</f>
        <v>NO</v>
      </c>
      <c r="CD428" s="197" t="str">
        <f>IF(CB428&lt;=SMALL(CB$3:CB$1130,5),"SIMILAR","NO")</f>
        <v>NO</v>
      </c>
      <c r="CE428" s="197" t="str">
        <f t="shared" si="379"/>
        <v>N/A</v>
      </c>
      <c r="CF428" s="197">
        <f t="shared" si="380"/>
        <v>0</v>
      </c>
      <c r="CG428" s="198">
        <f t="shared" si="381"/>
        <v>0</v>
      </c>
      <c r="CH428" s="199">
        <f>IFERROR(SQRT(($E428-$E$1136)^2+($AD428-$AD$1136)^2),0)</f>
        <v>9.6002880086402592E-2</v>
      </c>
      <c r="CI428" s="197" t="str">
        <f>IF(CH428&lt;=SMALL(CH$3:CH$1130,1),"MAS PARECIDO","NO")</f>
        <v>NO</v>
      </c>
      <c r="CJ428" s="197" t="str">
        <f>IF(CH428&lt;=SMALL(CH$3:CH$1130,5),"SIMILAR","NO")</f>
        <v>NO</v>
      </c>
      <c r="CK428" s="197" t="str">
        <f t="shared" si="382"/>
        <v>N/A</v>
      </c>
      <c r="CL428" s="197">
        <f t="shared" si="383"/>
        <v>0</v>
      </c>
      <c r="CM428" s="198">
        <f t="shared" si="384"/>
        <v>0</v>
      </c>
      <c r="CN428" s="199">
        <f>IFERROR(SQRT(($E428-$E$1136)^2+($AG428-$AG$1136)^2),0)</f>
        <v>1.004597707037441</v>
      </c>
      <c r="CO428" s="197" t="str">
        <f>IF(CN428&lt;=SMALL(CN$3:CN$1130,1),"MAS PARECIDO","NO")</f>
        <v>NO</v>
      </c>
      <c r="CP428" s="197" t="str">
        <f>IF(CN428&lt;=SMALL(CN$3:CN$1130,5),"SIMILAR","NO")</f>
        <v>NO</v>
      </c>
      <c r="CQ428" s="197" t="str">
        <f t="shared" si="385"/>
        <v>N/A</v>
      </c>
      <c r="CR428" s="197">
        <f t="shared" si="386"/>
        <v>0</v>
      </c>
      <c r="CS428" s="198">
        <f t="shared" si="387"/>
        <v>0</v>
      </c>
      <c r="CT428" s="199">
        <f>IFERROR(SQRT(($E428-$E$1136)^2+($AJ428-$AJ$1136)^2),0)</f>
        <v>9.6002880086402592E-2</v>
      </c>
      <c r="CU428" s="197" t="str">
        <f>IF(CT428&lt;=SMALL(CT$3:CT$1130,1),"MAS PARECIDO","NO")</f>
        <v>NO</v>
      </c>
      <c r="CV428" s="197" t="str">
        <f>IF(CT428&lt;=SMALL(CT$3:CT$1130,5),"SIMILAR","NO")</f>
        <v>NO</v>
      </c>
      <c r="CW428" s="197" t="str">
        <f t="shared" si="388"/>
        <v>N/A</v>
      </c>
      <c r="CX428" s="197">
        <f t="shared" si="389"/>
        <v>0</v>
      </c>
      <c r="CY428" s="198">
        <f t="shared" si="390"/>
        <v>0</v>
      </c>
      <c r="CZ428" s="2" t="s">
        <v>2086</v>
      </c>
      <c r="DA428" s="2" t="s">
        <v>2087</v>
      </c>
      <c r="DB428" s="2">
        <v>1</v>
      </c>
      <c r="DC428" s="2" t="s">
        <v>346</v>
      </c>
    </row>
    <row r="429" spans="1:107">
      <c r="A429" s="24" t="s">
        <v>680</v>
      </c>
      <c r="B429" s="46">
        <v>89657</v>
      </c>
      <c r="C429" s="190">
        <f>(B429-$B$1132)/($B$1133-$B$1132)</f>
        <v>9.9535893531457573E-2</v>
      </c>
      <c r="D429" s="46">
        <v>3500</v>
      </c>
      <c r="E429" s="190">
        <f>(D429-$D$1132)/($D$1133-$D$1132)</f>
        <v>6.9702091062731879E-3</v>
      </c>
      <c r="F429" s="46" t="s">
        <v>53</v>
      </c>
      <c r="G429" s="192">
        <f>VLOOKUP(F429,'DATOS DE SOPORTE'!$Y$5:$Z$8,2,FALSE)</f>
        <v>2</v>
      </c>
      <c r="H429" s="190">
        <f>(G429-$G$1132)/($G$1133-$G$1132)</f>
        <v>0.33333333333333331</v>
      </c>
      <c r="I429" s="50">
        <v>1</v>
      </c>
      <c r="J429" s="200">
        <f t="shared" si="350"/>
        <v>1</v>
      </c>
      <c r="K429" s="190">
        <f>(J429-$J$1132)/($J$1133-$J$1132)</f>
        <v>0.2</v>
      </c>
      <c r="L429" s="193" t="str">
        <f t="shared" si="351"/>
        <v>SI</v>
      </c>
      <c r="M429" s="46" t="s">
        <v>192</v>
      </c>
      <c r="N429" s="192">
        <f t="shared" si="352"/>
        <v>2</v>
      </c>
      <c r="O429" s="190">
        <f>(N429-N$1132)/(N$1133-N$1132)</f>
        <v>1</v>
      </c>
      <c r="P429" s="46" t="s">
        <v>193</v>
      </c>
      <c r="Q429" s="192">
        <f t="shared" si="353"/>
        <v>2</v>
      </c>
      <c r="R429" s="190">
        <f>(Q429-Q$1132)/(Q$1133-Q$1132)</f>
        <v>0.5</v>
      </c>
      <c r="S429" s="46" t="s">
        <v>194</v>
      </c>
      <c r="T429" s="192">
        <f t="shared" si="354"/>
        <v>1</v>
      </c>
      <c r="U429" s="190">
        <f>(T429-T$1132)/(T$1133-T$1132)</f>
        <v>0</v>
      </c>
      <c r="V429" s="46" t="s">
        <v>62</v>
      </c>
      <c r="W429" s="194">
        <f>VLOOKUP(V429,'DATOS DE SOPORTE'!$S$5:$T$10,2,FALSE)</f>
        <v>1</v>
      </c>
      <c r="X429" s="201">
        <f>(W429-W$1132)/(W$1133-W$1132)</f>
        <v>0</v>
      </c>
      <c r="Y429" s="46" t="s">
        <v>188</v>
      </c>
      <c r="Z429" s="194">
        <f t="shared" si="355"/>
        <v>1</v>
      </c>
      <c r="AA429" s="201">
        <f>(Z429-Z$1132)/(Z$1133-Z$1132)</f>
        <v>0</v>
      </c>
      <c r="AB429" s="46" t="s">
        <v>188</v>
      </c>
      <c r="AC429" s="194">
        <f t="shared" si="356"/>
        <v>1</v>
      </c>
      <c r="AD429" s="201">
        <f>(AC429-AC$1132)/(AC$1133-AC$1132)</f>
        <v>0</v>
      </c>
      <c r="AE429" s="46" t="s">
        <v>136</v>
      </c>
      <c r="AF429" s="194">
        <f t="shared" si="357"/>
        <v>2</v>
      </c>
      <c r="AG429" s="201">
        <f>(AF429-AF$1132)/(AF$1133-AF$1132)</f>
        <v>1</v>
      </c>
      <c r="AH429" s="24" t="s">
        <v>67</v>
      </c>
      <c r="AI429" s="194">
        <f>VLOOKUP(AH429,'DATOS DE SOPORTE'!$V$5:$W$8,2,FALSE)</f>
        <v>1</v>
      </c>
      <c r="AJ429" s="201">
        <f>(AI429-AI$1132)/(AI$1133-AI$1132)</f>
        <v>0</v>
      </c>
      <c r="AK429" s="58" t="str">
        <f t="shared" si="349"/>
        <v>Bueno</v>
      </c>
      <c r="AL429" s="196">
        <f>IFERROR(SQRT(($E429-$E$1136)^2+($C429-$C$1136)^2),0)</f>
        <v>0.10583488615661646</v>
      </c>
      <c r="AM429" s="197" t="str">
        <f>IF(AL429&lt;=SMALL($AL$3:$AL$1130,1),"MAS PARECIDO","NO")</f>
        <v>NO</v>
      </c>
      <c r="AN429" s="197" t="str">
        <f>IF(AL429&lt;=SMALL($AL$3:$AL$1130,5),"SIMILAR","NO")</f>
        <v>NO</v>
      </c>
      <c r="AO429" s="197" t="str">
        <f t="shared" si="358"/>
        <v>N/A</v>
      </c>
      <c r="AP429" s="197">
        <f t="shared" si="359"/>
        <v>0</v>
      </c>
      <c r="AQ429" s="198">
        <f t="shared" si="360"/>
        <v>0</v>
      </c>
      <c r="AR429" s="196">
        <f>IFERROR(SQRT(($E429-$E$1136)^2+($H429-$H$1136)^2),0)</f>
        <v>7.0002100063001884E-3</v>
      </c>
      <c r="AS429" s="197" t="str">
        <f>IF(AR429&lt;=SMALL(AR$3:AR$1130,1),"MAS PARECIDO","NO")</f>
        <v>NO</v>
      </c>
      <c r="AT429" s="197" t="str">
        <f>IF(AR429&lt;=SMALL(AR$3:AR$1130,5),"SIMILAR","NO")</f>
        <v>NO</v>
      </c>
      <c r="AU429" s="197" t="str">
        <f t="shared" si="361"/>
        <v>N/A</v>
      </c>
      <c r="AV429" s="197">
        <f t="shared" si="362"/>
        <v>0</v>
      </c>
      <c r="AW429" s="198">
        <f t="shared" si="363"/>
        <v>0</v>
      </c>
      <c r="AX429" s="199">
        <f>IFERROR(SQRT(($E429-$E$1136)^2+($K429-$K$1136)^2),0)</f>
        <v>7.0002100063001884E-3</v>
      </c>
      <c r="AY429" s="197" t="str">
        <f>IF(AX429&lt;=SMALL(AX$3:AX$1130,1),"MAS PARECIDO","NO")</f>
        <v>NO</v>
      </c>
      <c r="AZ429" s="197" t="str">
        <f>IF(AX429&lt;=SMALL(AX$3:AX$1130,5),"SIMILAR","NO")</f>
        <v>NO</v>
      </c>
      <c r="BA429" s="197" t="str">
        <f t="shared" si="364"/>
        <v>N/A</v>
      </c>
      <c r="BB429" s="197">
        <f t="shared" si="365"/>
        <v>0</v>
      </c>
      <c r="BC429" s="198">
        <f t="shared" si="366"/>
        <v>0</v>
      </c>
      <c r="BD429" s="196">
        <f>IFERROR(SQRT(($E429-$E$1136)^2+($O429-$O$1136)^2),0)</f>
        <v>7.0002100063001884E-3</v>
      </c>
      <c r="BE429" s="197" t="str">
        <f>IF(BD429&lt;=SMALL(BD$3:BD$1130,1),"MAS PARECIDO","NO")</f>
        <v>NO</v>
      </c>
      <c r="BF429" s="197" t="str">
        <f>IF(BD429&lt;=SMALL(BD$3:BD$1130,5),"SIMILAR","NO")</f>
        <v>NO</v>
      </c>
      <c r="BG429" s="197" t="str">
        <f t="shared" si="367"/>
        <v>N/A</v>
      </c>
      <c r="BH429" s="197">
        <f t="shared" si="368"/>
        <v>0</v>
      </c>
      <c r="BI429" s="198">
        <f t="shared" si="369"/>
        <v>0</v>
      </c>
      <c r="BJ429" s="199">
        <f>IFERROR(SQRT(($E429-$E$1136)^2+($R429-$R$1136)^2),0)</f>
        <v>7.0002100063001884E-3</v>
      </c>
      <c r="BK429" s="197" t="str">
        <f>IF(BJ429&lt;=SMALL(BJ$3:BJ$1130,1),"MAS PARECIDO","NO")</f>
        <v>NO</v>
      </c>
      <c r="BL429" s="197" t="str">
        <f>IF(BJ429&lt;=SMALL(BJ$3:BJ$1130,5),"SIMILAR","NO")</f>
        <v>NO</v>
      </c>
      <c r="BM429" s="197" t="str">
        <f t="shared" si="370"/>
        <v>N/A</v>
      </c>
      <c r="BN429" s="197">
        <f t="shared" si="371"/>
        <v>0</v>
      </c>
      <c r="BO429" s="198">
        <f t="shared" si="372"/>
        <v>0</v>
      </c>
      <c r="BP429" s="199">
        <f>IFERROR(SQRT(($E429-$E$1136)^2+($U429-$U$1136)^2),0)</f>
        <v>7.0002100063001884E-3</v>
      </c>
      <c r="BQ429" s="197" t="str">
        <f>IF(BP429&lt;=SMALL(BP$3:BP$1130,1),"MAS PARECIDO","NO")</f>
        <v>NO</v>
      </c>
      <c r="BR429" s="197" t="str">
        <f>IF(BP429&lt;=SMALL(BP$3:BP$1130,5),"SIMILAR","NO")</f>
        <v>NO</v>
      </c>
      <c r="BS429" s="197" t="str">
        <f t="shared" si="373"/>
        <v>N/A</v>
      </c>
      <c r="BT429" s="197">
        <f t="shared" si="374"/>
        <v>0</v>
      </c>
      <c r="BU429" s="198">
        <f t="shared" si="375"/>
        <v>0</v>
      </c>
      <c r="BV429" s="199">
        <f>IFERROR(SQRT(($E429-$E$1136)^2+($X429-$X$1136)^2),0)</f>
        <v>7.0002100063001884E-3</v>
      </c>
      <c r="BW429" s="197" t="str">
        <f>IF(BV429&lt;=SMALL(BV$3:BV$1130,1),"MAS PARECIDO","NO")</f>
        <v>NO</v>
      </c>
      <c r="BX429" s="197" t="str">
        <f>IF(BV429&lt;=SMALL(BV$3:BV$1130,5),"SIMILAR","NO")</f>
        <v>NO</v>
      </c>
      <c r="BY429" s="197" t="str">
        <f t="shared" si="376"/>
        <v>N/A</v>
      </c>
      <c r="BZ429" s="197">
        <f t="shared" si="377"/>
        <v>0</v>
      </c>
      <c r="CA429" s="198">
        <f t="shared" si="378"/>
        <v>0</v>
      </c>
      <c r="CB429" s="199">
        <f>IFERROR(SQRT(($E429-$E$1136)^2+($AA429-$AA$1136)^2),0)</f>
        <v>7.0002100063001884E-3</v>
      </c>
      <c r="CC429" s="197" t="str">
        <f>IF(CB429&lt;=SMALL(CB$3:CB$1130,1),"MAS PARECIDO","NO")</f>
        <v>NO</v>
      </c>
      <c r="CD429" s="197" t="str">
        <f>IF(CB429&lt;=SMALL(CB$3:CB$1130,5),"SIMILAR","NO")</f>
        <v>NO</v>
      </c>
      <c r="CE429" s="197" t="str">
        <f t="shared" si="379"/>
        <v>N/A</v>
      </c>
      <c r="CF429" s="197">
        <f t="shared" si="380"/>
        <v>0</v>
      </c>
      <c r="CG429" s="198">
        <f t="shared" si="381"/>
        <v>0</v>
      </c>
      <c r="CH429" s="199">
        <f>IFERROR(SQRT(($E429-$E$1136)^2+($AD429-$AD$1136)^2),0)</f>
        <v>1.0000245011699125</v>
      </c>
      <c r="CI429" s="197" t="str">
        <f>IF(CH429&lt;=SMALL(CH$3:CH$1130,1),"MAS PARECIDO","NO")</f>
        <v>NO</v>
      </c>
      <c r="CJ429" s="197" t="str">
        <f>IF(CH429&lt;=SMALL(CH$3:CH$1130,5),"SIMILAR","NO")</f>
        <v>NO</v>
      </c>
      <c r="CK429" s="197" t="str">
        <f t="shared" si="382"/>
        <v>N/A</v>
      </c>
      <c r="CL429" s="197">
        <f t="shared" si="383"/>
        <v>0</v>
      </c>
      <c r="CM429" s="198">
        <f t="shared" si="384"/>
        <v>0</v>
      </c>
      <c r="CN429" s="199">
        <f>IFERROR(SQRT(($E429-$E$1136)^2+($AG429-$AG$1136)^2),0)</f>
        <v>7.0002100063001884E-3</v>
      </c>
      <c r="CO429" s="197" t="str">
        <f>IF(CN429&lt;=SMALL(CN$3:CN$1130,1),"MAS PARECIDO","NO")</f>
        <v>NO</v>
      </c>
      <c r="CP429" s="197" t="str">
        <f>IF(CN429&lt;=SMALL(CN$3:CN$1130,5),"SIMILAR","NO")</f>
        <v>NO</v>
      </c>
      <c r="CQ429" s="197" t="str">
        <f t="shared" si="385"/>
        <v>N/A</v>
      </c>
      <c r="CR429" s="197">
        <f t="shared" si="386"/>
        <v>0</v>
      </c>
      <c r="CS429" s="198">
        <f t="shared" si="387"/>
        <v>0</v>
      </c>
      <c r="CT429" s="199">
        <f>IFERROR(SQRT(($E429-$E$1136)^2+($AJ429-$AJ$1136)^2),0)</f>
        <v>7.0002100063001884E-3</v>
      </c>
      <c r="CU429" s="197" t="str">
        <f>IF(CT429&lt;=SMALL(CT$3:CT$1130,1),"MAS PARECIDO","NO")</f>
        <v>NO</v>
      </c>
      <c r="CV429" s="197" t="str">
        <f>IF(CT429&lt;=SMALL(CT$3:CT$1130,5),"SIMILAR","NO")</f>
        <v>NO</v>
      </c>
      <c r="CW429" s="197" t="str">
        <f t="shared" si="388"/>
        <v>N/A</v>
      </c>
      <c r="CX429" s="197">
        <f t="shared" si="389"/>
        <v>0</v>
      </c>
      <c r="CY429" s="198">
        <f t="shared" si="390"/>
        <v>0</v>
      </c>
      <c r="CZ429" s="2" t="s">
        <v>2088</v>
      </c>
      <c r="DA429" s="2" t="s">
        <v>2089</v>
      </c>
      <c r="DB429" s="2">
        <v>0</v>
      </c>
      <c r="DC429" s="2" t="s">
        <v>189</v>
      </c>
    </row>
    <row r="430" spans="1:107">
      <c r="A430" s="24" t="s">
        <v>681</v>
      </c>
      <c r="B430" s="46">
        <v>14000</v>
      </c>
      <c r="C430" s="190">
        <f>(B430-$B$1132)/($B$1133-$B$1132)</f>
        <v>1.1099427044333639E-2</v>
      </c>
      <c r="D430" s="46">
        <v>2000</v>
      </c>
      <c r="E430" s="190">
        <f>(D430-$D$1132)/($D$1133-$D$1132)</f>
        <v>3.9701191035731069E-3</v>
      </c>
      <c r="F430" s="46" t="s">
        <v>203</v>
      </c>
      <c r="G430" s="192">
        <f>VLOOKUP(F430,'DATOS DE SOPORTE'!$Y$5:$Z$8,2,FALSE)</f>
        <v>3</v>
      </c>
      <c r="H430" s="190">
        <f>(G430-$G$1132)/($G$1133-$G$1132)</f>
        <v>0.66666666666666663</v>
      </c>
      <c r="I430" s="50">
        <v>0</v>
      </c>
      <c r="J430" s="200">
        <f t="shared" si="350"/>
        <v>0</v>
      </c>
      <c r="K430" s="190">
        <f>(J430-$J$1132)/($J$1133-$J$1132)</f>
        <v>0</v>
      </c>
      <c r="L430" s="193" t="str">
        <f t="shared" si="351"/>
        <v>NO</v>
      </c>
      <c r="M430" s="46" t="s">
        <v>192</v>
      </c>
      <c r="N430" s="192">
        <f t="shared" si="352"/>
        <v>2</v>
      </c>
      <c r="O430" s="190">
        <f>(N430-N$1132)/(N$1133-N$1132)</f>
        <v>1</v>
      </c>
      <c r="P430" s="46" t="s">
        <v>193</v>
      </c>
      <c r="Q430" s="192">
        <f t="shared" si="353"/>
        <v>2</v>
      </c>
      <c r="R430" s="190">
        <f>(Q430-Q$1132)/(Q$1133-Q$1132)</f>
        <v>0.5</v>
      </c>
      <c r="S430" s="46" t="s">
        <v>60</v>
      </c>
      <c r="T430" s="192">
        <f t="shared" si="354"/>
        <v>2</v>
      </c>
      <c r="U430" s="190">
        <f>(T430-T$1132)/(T$1133-T$1132)</f>
        <v>1</v>
      </c>
      <c r="V430" s="46" t="s">
        <v>62</v>
      </c>
      <c r="W430" s="194">
        <f>VLOOKUP(V430,'DATOS DE SOPORTE'!$S$5:$T$10,2,FALSE)</f>
        <v>1</v>
      </c>
      <c r="X430" s="201">
        <f>(W430-W$1132)/(W$1133-W$1132)</f>
        <v>0</v>
      </c>
      <c r="Y430" s="46" t="s">
        <v>136</v>
      </c>
      <c r="Z430" s="194">
        <f t="shared" si="355"/>
        <v>2</v>
      </c>
      <c r="AA430" s="201">
        <f>(Z430-Z$1132)/(Z$1133-Z$1132)</f>
        <v>1</v>
      </c>
      <c r="AB430" s="46" t="s">
        <v>188</v>
      </c>
      <c r="AC430" s="194">
        <f t="shared" si="356"/>
        <v>1</v>
      </c>
      <c r="AD430" s="201">
        <f>(AC430-AC$1132)/(AC$1133-AC$1132)</f>
        <v>0</v>
      </c>
      <c r="AE430" s="46" t="s">
        <v>188</v>
      </c>
      <c r="AF430" s="194">
        <f t="shared" si="357"/>
        <v>1</v>
      </c>
      <c r="AG430" s="201">
        <f>(AF430-AF$1132)/(AF$1133-AF$1132)</f>
        <v>0</v>
      </c>
      <c r="AH430" s="24" t="s">
        <v>199</v>
      </c>
      <c r="AI430" s="194">
        <f>VLOOKUP(AH430,'DATOS DE SOPORTE'!$V$5:$W$8,2,FALSE)</f>
        <v>2</v>
      </c>
      <c r="AJ430" s="201">
        <f>(AI430-AI$1132)/(AI$1133-AI$1132)</f>
        <v>0.33333333333333331</v>
      </c>
      <c r="AK430" s="58" t="str">
        <f t="shared" si="349"/>
        <v>Bueno</v>
      </c>
      <c r="AL430" s="196">
        <f>IFERROR(SQRT(($E430-$E$1136)^2+($C430-$C$1136)^2),0)</f>
        <v>0.19408081912282926</v>
      </c>
      <c r="AM430" s="197" t="str">
        <f>IF(AL430&lt;=SMALL($AL$3:$AL$1130,1),"MAS PARECIDO","NO")</f>
        <v>NO</v>
      </c>
      <c r="AN430" s="197" t="str">
        <f>IF(AL430&lt;=SMALL($AL$3:$AL$1130,5),"SIMILAR","NO")</f>
        <v>NO</v>
      </c>
      <c r="AO430" s="197" t="str">
        <f t="shared" si="358"/>
        <v>N/A</v>
      </c>
      <c r="AP430" s="197">
        <f t="shared" si="359"/>
        <v>0</v>
      </c>
      <c r="AQ430" s="198">
        <f t="shared" si="360"/>
        <v>0</v>
      </c>
      <c r="AR430" s="196">
        <f>IFERROR(SQRT(($E430-$E$1136)^2+($H430-$H$1136)^2),0)</f>
        <v>0.33335733390935662</v>
      </c>
      <c r="AS430" s="197" t="str">
        <f>IF(AR430&lt;=SMALL(AR$3:AR$1130,1),"MAS PARECIDO","NO")</f>
        <v>NO</v>
      </c>
      <c r="AT430" s="197" t="str">
        <f>IF(AR430&lt;=SMALL(AR$3:AR$1130,5),"SIMILAR","NO")</f>
        <v>NO</v>
      </c>
      <c r="AU430" s="197" t="str">
        <f t="shared" si="361"/>
        <v>N/A</v>
      </c>
      <c r="AV430" s="197">
        <f t="shared" si="362"/>
        <v>0</v>
      </c>
      <c r="AW430" s="198">
        <f t="shared" si="363"/>
        <v>0</v>
      </c>
      <c r="AX430" s="199">
        <f>IFERROR(SQRT(($E430-$E$1136)^2+($K430-$K$1136)^2),0)</f>
        <v>0.20003999840042794</v>
      </c>
      <c r="AY430" s="197" t="str">
        <f>IF(AX430&lt;=SMALL(AX$3:AX$1130,1),"MAS PARECIDO","NO")</f>
        <v>NO</v>
      </c>
      <c r="AZ430" s="197" t="str">
        <f>IF(AX430&lt;=SMALL(AX$3:AX$1130,5),"SIMILAR","NO")</f>
        <v>NO</v>
      </c>
      <c r="BA430" s="197" t="str">
        <f t="shared" si="364"/>
        <v>N/A</v>
      </c>
      <c r="BB430" s="197">
        <f t="shared" si="365"/>
        <v>0</v>
      </c>
      <c r="BC430" s="198">
        <f t="shared" si="366"/>
        <v>0</v>
      </c>
      <c r="BD430" s="196">
        <f>IFERROR(SQRT(($E430-$E$1136)^2+($O430-$O$1136)^2),0)</f>
        <v>4.0001200036001074E-3</v>
      </c>
      <c r="BE430" s="197" t="str">
        <f>IF(BD430&lt;=SMALL(BD$3:BD$1130,1),"MAS PARECIDO","NO")</f>
        <v>NO</v>
      </c>
      <c r="BF430" s="197" t="str">
        <f>IF(BD430&lt;=SMALL(BD$3:BD$1130,5),"SIMILAR","NO")</f>
        <v>NO</v>
      </c>
      <c r="BG430" s="197" t="str">
        <f t="shared" si="367"/>
        <v>N/A</v>
      </c>
      <c r="BH430" s="197">
        <f t="shared" si="368"/>
        <v>0</v>
      </c>
      <c r="BI430" s="198">
        <f t="shared" si="369"/>
        <v>0</v>
      </c>
      <c r="BJ430" s="199">
        <f>IFERROR(SQRT(($E430-$E$1136)^2+($R430-$R$1136)^2),0)</f>
        <v>4.0001200036001074E-3</v>
      </c>
      <c r="BK430" s="197" t="str">
        <f>IF(BJ430&lt;=SMALL(BJ$3:BJ$1130,1),"MAS PARECIDO","NO")</f>
        <v>NO</v>
      </c>
      <c r="BL430" s="197" t="str">
        <f>IF(BJ430&lt;=SMALL(BJ$3:BJ$1130,5),"SIMILAR","NO")</f>
        <v>NO</v>
      </c>
      <c r="BM430" s="197" t="str">
        <f t="shared" si="370"/>
        <v>N/A</v>
      </c>
      <c r="BN430" s="197">
        <f t="shared" si="371"/>
        <v>0</v>
      </c>
      <c r="BO430" s="198">
        <f t="shared" si="372"/>
        <v>0</v>
      </c>
      <c r="BP430" s="199">
        <f>IFERROR(SQRT(($E430-$E$1136)^2+($U430-$U$1136)^2),0)</f>
        <v>1.0000080004480181</v>
      </c>
      <c r="BQ430" s="197" t="str">
        <f>IF(BP430&lt;=SMALL(BP$3:BP$1130,1),"MAS PARECIDO","NO")</f>
        <v>NO</v>
      </c>
      <c r="BR430" s="197" t="str">
        <f>IF(BP430&lt;=SMALL(BP$3:BP$1130,5),"SIMILAR","NO")</f>
        <v>NO</v>
      </c>
      <c r="BS430" s="197" t="str">
        <f t="shared" si="373"/>
        <v>N/A</v>
      </c>
      <c r="BT430" s="197">
        <f t="shared" si="374"/>
        <v>0</v>
      </c>
      <c r="BU430" s="198">
        <f t="shared" si="375"/>
        <v>0</v>
      </c>
      <c r="BV430" s="199">
        <f>IFERROR(SQRT(($E430-$E$1136)^2+($X430-$X$1136)^2),0)</f>
        <v>4.0001200036001074E-3</v>
      </c>
      <c r="BW430" s="197" t="str">
        <f>IF(BV430&lt;=SMALL(BV$3:BV$1130,1),"MAS PARECIDO","NO")</f>
        <v>NO</v>
      </c>
      <c r="BX430" s="197" t="str">
        <f>IF(BV430&lt;=SMALL(BV$3:BV$1130,5),"SIMILAR","NO")</f>
        <v>NO</v>
      </c>
      <c r="BY430" s="197" t="str">
        <f t="shared" si="376"/>
        <v>N/A</v>
      </c>
      <c r="BZ430" s="197">
        <f t="shared" si="377"/>
        <v>0</v>
      </c>
      <c r="CA430" s="198">
        <f t="shared" si="378"/>
        <v>0</v>
      </c>
      <c r="CB430" s="199">
        <f>IFERROR(SQRT(($E430-$E$1136)^2+($AA430-$AA$1136)^2),0)</f>
        <v>1.0000080004480181</v>
      </c>
      <c r="CC430" s="197" t="str">
        <f>IF(CB430&lt;=SMALL(CB$3:CB$1130,1),"MAS PARECIDO","NO")</f>
        <v>NO</v>
      </c>
      <c r="CD430" s="197" t="str">
        <f>IF(CB430&lt;=SMALL(CB$3:CB$1130,5),"SIMILAR","NO")</f>
        <v>NO</v>
      </c>
      <c r="CE430" s="197" t="str">
        <f t="shared" si="379"/>
        <v>N/A</v>
      </c>
      <c r="CF430" s="197">
        <f t="shared" si="380"/>
        <v>0</v>
      </c>
      <c r="CG430" s="198">
        <f t="shared" si="381"/>
        <v>0</v>
      </c>
      <c r="CH430" s="199">
        <f>IFERROR(SQRT(($E430-$E$1136)^2+($AD430-$AD$1136)^2),0)</f>
        <v>1.0000080004480181</v>
      </c>
      <c r="CI430" s="197" t="str">
        <f>IF(CH430&lt;=SMALL(CH$3:CH$1130,1),"MAS PARECIDO","NO")</f>
        <v>NO</v>
      </c>
      <c r="CJ430" s="197" t="str">
        <f>IF(CH430&lt;=SMALL(CH$3:CH$1130,5),"SIMILAR","NO")</f>
        <v>NO</v>
      </c>
      <c r="CK430" s="197" t="str">
        <f t="shared" si="382"/>
        <v>N/A</v>
      </c>
      <c r="CL430" s="197">
        <f t="shared" si="383"/>
        <v>0</v>
      </c>
      <c r="CM430" s="198">
        <f t="shared" si="384"/>
        <v>0</v>
      </c>
      <c r="CN430" s="199">
        <f>IFERROR(SQRT(($E430-$E$1136)^2+($AG430-$AG$1136)^2),0)</f>
        <v>1.0000080004480181</v>
      </c>
      <c r="CO430" s="197" t="str">
        <f>IF(CN430&lt;=SMALL(CN$3:CN$1130,1),"MAS PARECIDO","NO")</f>
        <v>NO</v>
      </c>
      <c r="CP430" s="197" t="str">
        <f>IF(CN430&lt;=SMALL(CN$3:CN$1130,5),"SIMILAR","NO")</f>
        <v>NO</v>
      </c>
      <c r="CQ430" s="197" t="str">
        <f t="shared" si="385"/>
        <v>N/A</v>
      </c>
      <c r="CR430" s="197">
        <f t="shared" si="386"/>
        <v>0</v>
      </c>
      <c r="CS430" s="198">
        <f t="shared" si="387"/>
        <v>0</v>
      </c>
      <c r="CT430" s="199">
        <f>IFERROR(SQRT(($E430-$E$1136)^2+($AJ430-$AJ$1136)^2),0)</f>
        <v>0.33335733390935662</v>
      </c>
      <c r="CU430" s="197" t="str">
        <f>IF(CT430&lt;=SMALL(CT$3:CT$1130,1),"MAS PARECIDO","NO")</f>
        <v>NO</v>
      </c>
      <c r="CV430" s="197" t="str">
        <f>IF(CT430&lt;=SMALL(CT$3:CT$1130,5),"SIMILAR","NO")</f>
        <v>NO</v>
      </c>
      <c r="CW430" s="197" t="str">
        <f t="shared" si="388"/>
        <v>N/A</v>
      </c>
      <c r="CX430" s="197">
        <f t="shared" si="389"/>
        <v>0</v>
      </c>
      <c r="CY430" s="198">
        <f t="shared" si="390"/>
        <v>0</v>
      </c>
      <c r="CZ430" s="2" t="s">
        <v>2090</v>
      </c>
      <c r="DA430" s="2" t="s">
        <v>2091</v>
      </c>
      <c r="DB430" s="2">
        <v>0</v>
      </c>
      <c r="DC430" s="2" t="s">
        <v>189</v>
      </c>
    </row>
    <row r="431" spans="1:107">
      <c r="A431" s="24" t="s">
        <v>682</v>
      </c>
      <c r="B431" s="46">
        <v>35000</v>
      </c>
      <c r="C431" s="190">
        <f>(B431-$B$1132)/($B$1133-$B$1132)</f>
        <v>3.5646604387204794E-2</v>
      </c>
      <c r="D431" s="46">
        <v>11500</v>
      </c>
      <c r="E431" s="190">
        <f>(D431-$D$1132)/($D$1133-$D$1132)</f>
        <v>2.2970689120673619E-2</v>
      </c>
      <c r="F431" s="46" t="s">
        <v>53</v>
      </c>
      <c r="G431" s="192">
        <f>VLOOKUP(F431,'DATOS DE SOPORTE'!$Y$5:$Z$8,2,FALSE)</f>
        <v>2</v>
      </c>
      <c r="H431" s="190">
        <f>(G431-$G$1132)/($G$1133-$G$1132)</f>
        <v>0.33333333333333331</v>
      </c>
      <c r="I431" s="50">
        <v>3</v>
      </c>
      <c r="J431" s="200">
        <f t="shared" si="350"/>
        <v>3</v>
      </c>
      <c r="K431" s="190">
        <f>(J431-$J$1132)/($J$1133-$J$1132)</f>
        <v>0.6</v>
      </c>
      <c r="L431" s="193" t="str">
        <f t="shared" si="351"/>
        <v>SI</v>
      </c>
      <c r="M431" s="46" t="s">
        <v>192</v>
      </c>
      <c r="N431" s="192">
        <f t="shared" si="352"/>
        <v>2</v>
      </c>
      <c r="O431" s="190">
        <f>(N431-N$1132)/(N$1133-N$1132)</f>
        <v>1</v>
      </c>
      <c r="P431" s="46" t="s">
        <v>58</v>
      </c>
      <c r="Q431" s="192">
        <f t="shared" si="353"/>
        <v>3</v>
      </c>
      <c r="R431" s="190">
        <f>(Q431-Q$1132)/(Q$1133-Q$1132)</f>
        <v>1</v>
      </c>
      <c r="S431" s="46" t="s">
        <v>60</v>
      </c>
      <c r="T431" s="192">
        <f t="shared" si="354"/>
        <v>2</v>
      </c>
      <c r="U431" s="190">
        <f>(T431-T$1132)/(T$1133-T$1132)</f>
        <v>1</v>
      </c>
      <c r="V431" s="46" t="s">
        <v>62</v>
      </c>
      <c r="W431" s="194">
        <f>VLOOKUP(V431,'DATOS DE SOPORTE'!$S$5:$T$10,2,FALSE)</f>
        <v>1</v>
      </c>
      <c r="X431" s="201">
        <f>(W431-W$1132)/(W$1133-W$1132)</f>
        <v>0</v>
      </c>
      <c r="Y431" s="46" t="s">
        <v>188</v>
      </c>
      <c r="Z431" s="194">
        <f t="shared" si="355"/>
        <v>1</v>
      </c>
      <c r="AA431" s="201">
        <f>(Z431-Z$1132)/(Z$1133-Z$1132)</f>
        <v>0</v>
      </c>
      <c r="AB431" s="46" t="s">
        <v>136</v>
      </c>
      <c r="AC431" s="194">
        <f t="shared" si="356"/>
        <v>2</v>
      </c>
      <c r="AD431" s="201">
        <f>(AC431-AC$1132)/(AC$1133-AC$1132)</f>
        <v>1</v>
      </c>
      <c r="AE431" s="46" t="s">
        <v>188</v>
      </c>
      <c r="AF431" s="194">
        <f t="shared" si="357"/>
        <v>1</v>
      </c>
      <c r="AG431" s="201">
        <f>(AF431-AF$1132)/(AF$1133-AF$1132)</f>
        <v>0</v>
      </c>
      <c r="AH431" s="24" t="s">
        <v>67</v>
      </c>
      <c r="AI431" s="194">
        <f>VLOOKUP(AH431,'DATOS DE SOPORTE'!$V$5:$W$8,2,FALSE)</f>
        <v>1</v>
      </c>
      <c r="AJ431" s="201">
        <f>(AI431-AI$1132)/(AI$1133-AI$1132)</f>
        <v>0</v>
      </c>
      <c r="AK431" s="58" t="str">
        <f t="shared" si="349"/>
        <v>Regular</v>
      </c>
      <c r="AL431" s="196">
        <f>IFERROR(SQRT(($E431-$E$1136)^2+($C431-$C$1136)^2),0)</f>
        <v>0.17104593090565273</v>
      </c>
      <c r="AM431" s="197" t="str">
        <f>IF(AL431&lt;=SMALL($AL$3:$AL$1130,1),"MAS PARECIDO","NO")</f>
        <v>NO</v>
      </c>
      <c r="AN431" s="197" t="str">
        <f>IF(AL431&lt;=SMALL($AL$3:$AL$1130,5),"SIMILAR","NO")</f>
        <v>NO</v>
      </c>
      <c r="AO431" s="197" t="str">
        <f t="shared" si="358"/>
        <v>N/A</v>
      </c>
      <c r="AP431" s="197">
        <f t="shared" si="359"/>
        <v>0</v>
      </c>
      <c r="AQ431" s="198">
        <f t="shared" si="360"/>
        <v>0</v>
      </c>
      <c r="AR431" s="196">
        <f>IFERROR(SQRT(($E431-$E$1136)^2+($H431-$H$1136)^2),0)</f>
        <v>2.3000690020700619E-2</v>
      </c>
      <c r="AS431" s="197" t="str">
        <f>IF(AR431&lt;=SMALL(AR$3:AR$1130,1),"MAS PARECIDO","NO")</f>
        <v>NO</v>
      </c>
      <c r="AT431" s="197" t="str">
        <f>IF(AR431&lt;=SMALL(AR$3:AR$1130,5),"SIMILAR","NO")</f>
        <v>NO</v>
      </c>
      <c r="AU431" s="197" t="str">
        <f t="shared" si="361"/>
        <v>N/A</v>
      </c>
      <c r="AV431" s="197">
        <f t="shared" si="362"/>
        <v>0</v>
      </c>
      <c r="AW431" s="198">
        <f t="shared" si="363"/>
        <v>0</v>
      </c>
      <c r="AX431" s="199">
        <f>IFERROR(SQRT(($E431-$E$1136)^2+($K431-$K$1136)^2),0)</f>
        <v>0.40066074394857842</v>
      </c>
      <c r="AY431" s="197" t="str">
        <f>IF(AX431&lt;=SMALL(AX$3:AX$1130,1),"MAS PARECIDO","NO")</f>
        <v>NO</v>
      </c>
      <c r="AZ431" s="197" t="str">
        <f>IF(AX431&lt;=SMALL(AX$3:AX$1130,5),"SIMILAR","NO")</f>
        <v>NO</v>
      </c>
      <c r="BA431" s="197" t="str">
        <f t="shared" si="364"/>
        <v>N/A</v>
      </c>
      <c r="BB431" s="197">
        <f t="shared" si="365"/>
        <v>0</v>
      </c>
      <c r="BC431" s="198">
        <f t="shared" si="366"/>
        <v>0</v>
      </c>
      <c r="BD431" s="196">
        <f>IFERROR(SQRT(($E431-$E$1136)^2+($O431-$O$1136)^2),0)</f>
        <v>2.3000690020700619E-2</v>
      </c>
      <c r="BE431" s="197" t="str">
        <f>IF(BD431&lt;=SMALL(BD$3:BD$1130,1),"MAS PARECIDO","NO")</f>
        <v>NO</v>
      </c>
      <c r="BF431" s="197" t="str">
        <f>IF(BD431&lt;=SMALL(BD$3:BD$1130,5),"SIMILAR","NO")</f>
        <v>NO</v>
      </c>
      <c r="BG431" s="197" t="str">
        <f t="shared" si="367"/>
        <v>N/A</v>
      </c>
      <c r="BH431" s="197">
        <f t="shared" si="368"/>
        <v>0</v>
      </c>
      <c r="BI431" s="198">
        <f t="shared" si="369"/>
        <v>0</v>
      </c>
      <c r="BJ431" s="199">
        <f>IFERROR(SQRT(($E431-$E$1136)^2+($R431-$R$1136)^2),0)</f>
        <v>0.50052875216257897</v>
      </c>
      <c r="BK431" s="197" t="str">
        <f>IF(BJ431&lt;=SMALL(BJ$3:BJ$1130,1),"MAS PARECIDO","NO")</f>
        <v>NO</v>
      </c>
      <c r="BL431" s="197" t="str">
        <f>IF(BJ431&lt;=SMALL(BJ$3:BJ$1130,5),"SIMILAR","NO")</f>
        <v>NO</v>
      </c>
      <c r="BM431" s="197" t="str">
        <f t="shared" si="370"/>
        <v>N/A</v>
      </c>
      <c r="BN431" s="197">
        <f t="shared" si="371"/>
        <v>0</v>
      </c>
      <c r="BO431" s="198">
        <f t="shared" si="372"/>
        <v>0</v>
      </c>
      <c r="BP431" s="199">
        <f>IFERROR(SQRT(($E431-$E$1136)^2+($U431-$U$1136)^2),0)</f>
        <v>1.000264480895642</v>
      </c>
      <c r="BQ431" s="197" t="str">
        <f>IF(BP431&lt;=SMALL(BP$3:BP$1130,1),"MAS PARECIDO","NO")</f>
        <v>NO</v>
      </c>
      <c r="BR431" s="197" t="str">
        <f>IF(BP431&lt;=SMALL(BP$3:BP$1130,5),"SIMILAR","NO")</f>
        <v>NO</v>
      </c>
      <c r="BS431" s="197" t="str">
        <f t="shared" si="373"/>
        <v>N/A</v>
      </c>
      <c r="BT431" s="197">
        <f t="shared" si="374"/>
        <v>0</v>
      </c>
      <c r="BU431" s="198">
        <f t="shared" si="375"/>
        <v>0</v>
      </c>
      <c r="BV431" s="199">
        <f>IFERROR(SQRT(($E431-$E$1136)^2+($X431-$X$1136)^2),0)</f>
        <v>2.3000690020700619E-2</v>
      </c>
      <c r="BW431" s="197" t="str">
        <f>IF(BV431&lt;=SMALL(BV$3:BV$1130,1),"MAS PARECIDO","NO")</f>
        <v>NO</v>
      </c>
      <c r="BX431" s="197" t="str">
        <f>IF(BV431&lt;=SMALL(BV$3:BV$1130,5),"SIMILAR","NO")</f>
        <v>NO</v>
      </c>
      <c r="BY431" s="197" t="str">
        <f t="shared" si="376"/>
        <v>N/A</v>
      </c>
      <c r="BZ431" s="197">
        <f t="shared" si="377"/>
        <v>0</v>
      </c>
      <c r="CA431" s="198">
        <f t="shared" si="378"/>
        <v>0</v>
      </c>
      <c r="CB431" s="199">
        <f>IFERROR(SQRT(($E431-$E$1136)^2+($AA431-$AA$1136)^2),0)</f>
        <v>2.3000690020700619E-2</v>
      </c>
      <c r="CC431" s="197" t="str">
        <f>IF(CB431&lt;=SMALL(CB$3:CB$1130,1),"MAS PARECIDO","NO")</f>
        <v>NO</v>
      </c>
      <c r="CD431" s="197" t="str">
        <f>IF(CB431&lt;=SMALL(CB$3:CB$1130,5),"SIMILAR","NO")</f>
        <v>NO</v>
      </c>
      <c r="CE431" s="197" t="str">
        <f t="shared" si="379"/>
        <v>N/A</v>
      </c>
      <c r="CF431" s="197">
        <f t="shared" si="380"/>
        <v>0</v>
      </c>
      <c r="CG431" s="198">
        <f t="shared" si="381"/>
        <v>0</v>
      </c>
      <c r="CH431" s="199">
        <f>IFERROR(SQRT(($E431-$E$1136)^2+($AD431-$AD$1136)^2),0)</f>
        <v>2.3000690020700619E-2</v>
      </c>
      <c r="CI431" s="197" t="str">
        <f>IF(CH431&lt;=SMALL(CH$3:CH$1130,1),"MAS PARECIDO","NO")</f>
        <v>NO</v>
      </c>
      <c r="CJ431" s="197" t="str">
        <f>IF(CH431&lt;=SMALL(CH$3:CH$1130,5),"SIMILAR","NO")</f>
        <v>NO</v>
      </c>
      <c r="CK431" s="197" t="str">
        <f t="shared" si="382"/>
        <v>N/A</v>
      </c>
      <c r="CL431" s="197">
        <f t="shared" si="383"/>
        <v>0</v>
      </c>
      <c r="CM431" s="198">
        <f t="shared" si="384"/>
        <v>0</v>
      </c>
      <c r="CN431" s="199">
        <f>IFERROR(SQRT(($E431-$E$1136)^2+($AG431-$AG$1136)^2),0)</f>
        <v>1.000264480895642</v>
      </c>
      <c r="CO431" s="197" t="str">
        <f>IF(CN431&lt;=SMALL(CN$3:CN$1130,1),"MAS PARECIDO","NO")</f>
        <v>NO</v>
      </c>
      <c r="CP431" s="197" t="str">
        <f>IF(CN431&lt;=SMALL(CN$3:CN$1130,5),"SIMILAR","NO")</f>
        <v>NO</v>
      </c>
      <c r="CQ431" s="197" t="str">
        <f t="shared" si="385"/>
        <v>N/A</v>
      </c>
      <c r="CR431" s="197">
        <f t="shared" si="386"/>
        <v>0</v>
      </c>
      <c r="CS431" s="198">
        <f t="shared" si="387"/>
        <v>0</v>
      </c>
      <c r="CT431" s="199">
        <f>IFERROR(SQRT(($E431-$E$1136)^2+($AJ431-$AJ$1136)^2),0)</f>
        <v>2.3000690020700619E-2</v>
      </c>
      <c r="CU431" s="197" t="str">
        <f>IF(CT431&lt;=SMALL(CT$3:CT$1130,1),"MAS PARECIDO","NO")</f>
        <v>NO</v>
      </c>
      <c r="CV431" s="197" t="str">
        <f>IF(CT431&lt;=SMALL(CT$3:CT$1130,5),"SIMILAR","NO")</f>
        <v>NO</v>
      </c>
      <c r="CW431" s="197" t="str">
        <f t="shared" si="388"/>
        <v>N/A</v>
      </c>
      <c r="CX431" s="197">
        <f t="shared" si="389"/>
        <v>0</v>
      </c>
      <c r="CY431" s="198">
        <f t="shared" si="390"/>
        <v>0</v>
      </c>
      <c r="CZ431" s="2" t="s">
        <v>2092</v>
      </c>
      <c r="DA431" s="2" t="s">
        <v>2093</v>
      </c>
      <c r="DB431" s="2">
        <v>1</v>
      </c>
      <c r="DC431" s="2" t="s">
        <v>346</v>
      </c>
    </row>
    <row r="432" spans="1:107">
      <c r="A432" s="24" t="s">
        <v>683</v>
      </c>
      <c r="B432" s="46">
        <v>167015</v>
      </c>
      <c r="C432" s="190">
        <f>(B432-$B$1132)/($B$1133-$B$1132)</f>
        <v>0.18996068138335409</v>
      </c>
      <c r="D432" s="46">
        <v>1500</v>
      </c>
      <c r="E432" s="190">
        <f>(D432-$D$1132)/($D$1133-$D$1132)</f>
        <v>2.9700891026730801E-3</v>
      </c>
      <c r="F432" s="46" t="s">
        <v>53</v>
      </c>
      <c r="G432" s="192">
        <f>VLOOKUP(F432,'DATOS DE SOPORTE'!$Y$5:$Z$8,2,FALSE)</f>
        <v>2</v>
      </c>
      <c r="H432" s="190">
        <f>(G432-$G$1132)/($G$1133-$G$1132)</f>
        <v>0.33333333333333331</v>
      </c>
      <c r="I432" s="50">
        <v>3</v>
      </c>
      <c r="J432" s="200">
        <f t="shared" si="350"/>
        <v>3</v>
      </c>
      <c r="K432" s="190">
        <f>(J432-$J$1132)/($J$1133-$J$1132)</f>
        <v>0.6</v>
      </c>
      <c r="L432" s="193" t="str">
        <f t="shared" si="351"/>
        <v>SI</v>
      </c>
      <c r="M432" s="46" t="s">
        <v>192</v>
      </c>
      <c r="N432" s="192">
        <f t="shared" si="352"/>
        <v>2</v>
      </c>
      <c r="O432" s="190">
        <f>(N432-N$1132)/(N$1133-N$1132)</f>
        <v>1</v>
      </c>
      <c r="P432" s="46" t="s">
        <v>58</v>
      </c>
      <c r="Q432" s="192">
        <f t="shared" si="353"/>
        <v>3</v>
      </c>
      <c r="R432" s="190">
        <f>(Q432-Q$1132)/(Q$1133-Q$1132)</f>
        <v>1</v>
      </c>
      <c r="S432" s="46" t="s">
        <v>60</v>
      </c>
      <c r="T432" s="192">
        <f t="shared" si="354"/>
        <v>2</v>
      </c>
      <c r="U432" s="190">
        <f>(T432-T$1132)/(T$1133-T$1132)</f>
        <v>1</v>
      </c>
      <c r="V432" s="46" t="s">
        <v>62</v>
      </c>
      <c r="W432" s="194">
        <f>VLOOKUP(V432,'DATOS DE SOPORTE'!$S$5:$T$10,2,FALSE)</f>
        <v>1</v>
      </c>
      <c r="X432" s="201">
        <f>(W432-W$1132)/(W$1133-W$1132)</f>
        <v>0</v>
      </c>
      <c r="Y432" s="46" t="s">
        <v>136</v>
      </c>
      <c r="Z432" s="194">
        <f t="shared" si="355"/>
        <v>2</v>
      </c>
      <c r="AA432" s="201">
        <f>(Z432-Z$1132)/(Z$1133-Z$1132)</f>
        <v>1</v>
      </c>
      <c r="AB432" s="46" t="s">
        <v>136</v>
      </c>
      <c r="AC432" s="194">
        <f t="shared" si="356"/>
        <v>2</v>
      </c>
      <c r="AD432" s="201">
        <f>(AC432-AC$1132)/(AC$1133-AC$1132)</f>
        <v>1</v>
      </c>
      <c r="AE432" s="46" t="s">
        <v>188</v>
      </c>
      <c r="AF432" s="194">
        <f t="shared" si="357"/>
        <v>1</v>
      </c>
      <c r="AG432" s="201">
        <f>(AF432-AF$1132)/(AF$1133-AF$1132)</f>
        <v>0</v>
      </c>
      <c r="AH432" s="24" t="s">
        <v>67</v>
      </c>
      <c r="AI432" s="194">
        <f>VLOOKUP(AH432,'DATOS DE SOPORTE'!$V$5:$W$8,2,FALSE)</f>
        <v>1</v>
      </c>
      <c r="AJ432" s="201">
        <f>(AI432-AI$1132)/(AI$1133-AI$1132)</f>
        <v>0</v>
      </c>
      <c r="AK432" s="58" t="str">
        <f t="shared" si="349"/>
        <v>Bueno</v>
      </c>
      <c r="AL432" s="196">
        <f>IFERROR(SQRT(($E432-$E$1136)^2+($C432-$C$1136)^2),0)</f>
        <v>1.5471990310666558E-2</v>
      </c>
      <c r="AM432" s="197" t="str">
        <f>IF(AL432&lt;=SMALL($AL$3:$AL$1130,1),"MAS PARECIDO","NO")</f>
        <v>NO</v>
      </c>
      <c r="AN432" s="197" t="str">
        <f>IF(AL432&lt;=SMALL($AL$3:$AL$1130,5),"SIMILAR","NO")</f>
        <v>SIMILAR</v>
      </c>
      <c r="AO432" s="197" t="str">
        <f t="shared" si="358"/>
        <v>Bueno</v>
      </c>
      <c r="AP432" s="197">
        <f t="shared" si="359"/>
        <v>1</v>
      </c>
      <c r="AQ432" s="198">
        <f t="shared" si="360"/>
        <v>167015</v>
      </c>
      <c r="AR432" s="196">
        <f>IFERROR(SQRT(($E432-$E$1136)^2+($H432-$H$1136)^2),0)</f>
        <v>3.000090002700081E-3</v>
      </c>
      <c r="AS432" s="197" t="str">
        <f>IF(AR432&lt;=SMALL(AR$3:AR$1130,1),"MAS PARECIDO","NO")</f>
        <v>NO</v>
      </c>
      <c r="AT432" s="197" t="str">
        <f>IF(AR432&lt;=SMALL(AR$3:AR$1130,5),"SIMILAR","NO")</f>
        <v>NO</v>
      </c>
      <c r="AU432" s="197" t="str">
        <f t="shared" si="361"/>
        <v>N/A</v>
      </c>
      <c r="AV432" s="197">
        <f t="shared" si="362"/>
        <v>0</v>
      </c>
      <c r="AW432" s="198">
        <f t="shared" si="363"/>
        <v>0</v>
      </c>
      <c r="AX432" s="199">
        <f>IFERROR(SQRT(($E432-$E$1136)^2+($K432-$K$1136)^2),0)</f>
        <v>0.40001125051681269</v>
      </c>
      <c r="AY432" s="197" t="str">
        <f>IF(AX432&lt;=SMALL(AX$3:AX$1130,1),"MAS PARECIDO","NO")</f>
        <v>NO</v>
      </c>
      <c r="AZ432" s="197" t="str">
        <f>IF(AX432&lt;=SMALL(AX$3:AX$1130,5),"SIMILAR","NO")</f>
        <v>NO</v>
      </c>
      <c r="BA432" s="197" t="str">
        <f t="shared" si="364"/>
        <v>N/A</v>
      </c>
      <c r="BB432" s="197">
        <f t="shared" si="365"/>
        <v>0</v>
      </c>
      <c r="BC432" s="198">
        <f t="shared" si="366"/>
        <v>0</v>
      </c>
      <c r="BD432" s="196">
        <f>IFERROR(SQRT(($E432-$E$1136)^2+($O432-$O$1136)^2),0)</f>
        <v>3.000090002700081E-3</v>
      </c>
      <c r="BE432" s="197" t="str">
        <f>IF(BD432&lt;=SMALL(BD$3:BD$1130,1),"MAS PARECIDO","NO")</f>
        <v>NO</v>
      </c>
      <c r="BF432" s="197" t="str">
        <f>IF(BD432&lt;=SMALL(BD$3:BD$1130,5),"SIMILAR","NO")</f>
        <v>NO</v>
      </c>
      <c r="BG432" s="197" t="str">
        <f t="shared" si="367"/>
        <v>N/A</v>
      </c>
      <c r="BH432" s="197">
        <f t="shared" si="368"/>
        <v>0</v>
      </c>
      <c r="BI432" s="198">
        <f t="shared" si="369"/>
        <v>0</v>
      </c>
      <c r="BJ432" s="199">
        <f>IFERROR(SQRT(($E432-$E$1136)^2+($R432-$R$1136)^2),0)</f>
        <v>0.50000900045901597</v>
      </c>
      <c r="BK432" s="197" t="str">
        <f>IF(BJ432&lt;=SMALL(BJ$3:BJ$1130,1),"MAS PARECIDO","NO")</f>
        <v>NO</v>
      </c>
      <c r="BL432" s="197" t="str">
        <f>IF(BJ432&lt;=SMALL(BJ$3:BJ$1130,5),"SIMILAR","NO")</f>
        <v>NO</v>
      </c>
      <c r="BM432" s="197" t="str">
        <f t="shared" si="370"/>
        <v>N/A</v>
      </c>
      <c r="BN432" s="197">
        <f t="shared" si="371"/>
        <v>0</v>
      </c>
      <c r="BO432" s="198">
        <f t="shared" si="372"/>
        <v>0</v>
      </c>
      <c r="BP432" s="199">
        <f>IFERROR(SQRT(($E432-$E$1136)^2+($U432-$U$1136)^2),0)</f>
        <v>1.0000045002598861</v>
      </c>
      <c r="BQ432" s="197" t="str">
        <f>IF(BP432&lt;=SMALL(BP$3:BP$1130,1),"MAS PARECIDO","NO")</f>
        <v>NO</v>
      </c>
      <c r="BR432" s="197" t="str">
        <f>IF(BP432&lt;=SMALL(BP$3:BP$1130,5),"SIMILAR","NO")</f>
        <v>NO</v>
      </c>
      <c r="BS432" s="197" t="str">
        <f t="shared" si="373"/>
        <v>N/A</v>
      </c>
      <c r="BT432" s="197">
        <f t="shared" si="374"/>
        <v>0</v>
      </c>
      <c r="BU432" s="198">
        <f t="shared" si="375"/>
        <v>0</v>
      </c>
      <c r="BV432" s="199">
        <f>IFERROR(SQRT(($E432-$E$1136)^2+($X432-$X$1136)^2),0)</f>
        <v>3.000090002700081E-3</v>
      </c>
      <c r="BW432" s="197" t="str">
        <f>IF(BV432&lt;=SMALL(BV$3:BV$1130,1),"MAS PARECIDO","NO")</f>
        <v>NO</v>
      </c>
      <c r="BX432" s="197" t="str">
        <f>IF(BV432&lt;=SMALL(BV$3:BV$1130,5),"SIMILAR","NO")</f>
        <v>NO</v>
      </c>
      <c r="BY432" s="197" t="str">
        <f t="shared" si="376"/>
        <v>N/A</v>
      </c>
      <c r="BZ432" s="197">
        <f t="shared" si="377"/>
        <v>0</v>
      </c>
      <c r="CA432" s="198">
        <f t="shared" si="378"/>
        <v>0</v>
      </c>
      <c r="CB432" s="199">
        <f>IFERROR(SQRT(($E432-$E$1136)^2+($AA432-$AA$1136)^2),0)</f>
        <v>1.0000045002598861</v>
      </c>
      <c r="CC432" s="197" t="str">
        <f>IF(CB432&lt;=SMALL(CB$3:CB$1130,1),"MAS PARECIDO","NO")</f>
        <v>NO</v>
      </c>
      <c r="CD432" s="197" t="str">
        <f>IF(CB432&lt;=SMALL(CB$3:CB$1130,5),"SIMILAR","NO")</f>
        <v>NO</v>
      </c>
      <c r="CE432" s="197" t="str">
        <f t="shared" si="379"/>
        <v>N/A</v>
      </c>
      <c r="CF432" s="197">
        <f t="shared" si="380"/>
        <v>0</v>
      </c>
      <c r="CG432" s="198">
        <f t="shared" si="381"/>
        <v>0</v>
      </c>
      <c r="CH432" s="199">
        <f>IFERROR(SQRT(($E432-$E$1136)^2+($AD432-$AD$1136)^2),0)</f>
        <v>3.000090002700081E-3</v>
      </c>
      <c r="CI432" s="197" t="str">
        <f>IF(CH432&lt;=SMALL(CH$3:CH$1130,1),"MAS PARECIDO","NO")</f>
        <v>NO</v>
      </c>
      <c r="CJ432" s="197" t="str">
        <f>IF(CH432&lt;=SMALL(CH$3:CH$1130,5),"SIMILAR","NO")</f>
        <v>NO</v>
      </c>
      <c r="CK432" s="197" t="str">
        <f t="shared" si="382"/>
        <v>N/A</v>
      </c>
      <c r="CL432" s="197">
        <f t="shared" si="383"/>
        <v>0</v>
      </c>
      <c r="CM432" s="198">
        <f t="shared" si="384"/>
        <v>0</v>
      </c>
      <c r="CN432" s="199">
        <f>IFERROR(SQRT(($E432-$E$1136)^2+($AG432-$AG$1136)^2),0)</f>
        <v>1.0000045002598861</v>
      </c>
      <c r="CO432" s="197" t="str">
        <f>IF(CN432&lt;=SMALL(CN$3:CN$1130,1),"MAS PARECIDO","NO")</f>
        <v>NO</v>
      </c>
      <c r="CP432" s="197" t="str">
        <f>IF(CN432&lt;=SMALL(CN$3:CN$1130,5),"SIMILAR","NO")</f>
        <v>NO</v>
      </c>
      <c r="CQ432" s="197" t="str">
        <f t="shared" si="385"/>
        <v>N/A</v>
      </c>
      <c r="CR432" s="197">
        <f t="shared" si="386"/>
        <v>0</v>
      </c>
      <c r="CS432" s="198">
        <f t="shared" si="387"/>
        <v>0</v>
      </c>
      <c r="CT432" s="199">
        <f>IFERROR(SQRT(($E432-$E$1136)^2+($AJ432-$AJ$1136)^2),0)</f>
        <v>3.000090002700081E-3</v>
      </c>
      <c r="CU432" s="197" t="str">
        <f>IF(CT432&lt;=SMALL(CT$3:CT$1130,1),"MAS PARECIDO","NO")</f>
        <v>NO</v>
      </c>
      <c r="CV432" s="197" t="str">
        <f>IF(CT432&lt;=SMALL(CT$3:CT$1130,5),"SIMILAR","NO")</f>
        <v>NO</v>
      </c>
      <c r="CW432" s="197" t="str">
        <f t="shared" si="388"/>
        <v>N/A</v>
      </c>
      <c r="CX432" s="197">
        <f t="shared" si="389"/>
        <v>0</v>
      </c>
      <c r="CY432" s="198">
        <f t="shared" si="390"/>
        <v>0</v>
      </c>
      <c r="CZ432" s="2" t="s">
        <v>2094</v>
      </c>
      <c r="DA432" s="2" t="s">
        <v>2095</v>
      </c>
      <c r="DB432" s="2">
        <v>0</v>
      </c>
      <c r="DC432" s="2" t="s">
        <v>189</v>
      </c>
    </row>
    <row r="433" spans="1:107">
      <c r="A433" s="24" t="s">
        <v>684</v>
      </c>
      <c r="B433" s="46">
        <v>79465</v>
      </c>
      <c r="C433" s="190">
        <f>(B433-$B$1132)/($B$1133-$B$1132)</f>
        <v>8.7622330127717432E-2</v>
      </c>
      <c r="D433" s="46">
        <v>25000</v>
      </c>
      <c r="E433" s="190">
        <f>(D433-$D$1132)/($D$1133-$D$1132)</f>
        <v>4.9971499144974348E-2</v>
      </c>
      <c r="F433" s="46" t="s">
        <v>53</v>
      </c>
      <c r="G433" s="192">
        <f>VLOOKUP(F433,'DATOS DE SOPORTE'!$Y$5:$Z$8,2,FALSE)</f>
        <v>2</v>
      </c>
      <c r="H433" s="190">
        <f>(G433-$G$1132)/($G$1133-$G$1132)</f>
        <v>0.33333333333333331</v>
      </c>
      <c r="I433" s="50">
        <v>2</v>
      </c>
      <c r="J433" s="200">
        <f t="shared" si="350"/>
        <v>2</v>
      </c>
      <c r="K433" s="190">
        <f>(J433-$J$1132)/($J$1133-$J$1132)</f>
        <v>0.4</v>
      </c>
      <c r="L433" s="193" t="str">
        <f t="shared" si="351"/>
        <v>SI</v>
      </c>
      <c r="M433" s="46" t="s">
        <v>192</v>
      </c>
      <c r="N433" s="192">
        <f t="shared" si="352"/>
        <v>2</v>
      </c>
      <c r="O433" s="190">
        <f>(N433-N$1132)/(N$1133-N$1132)</f>
        <v>1</v>
      </c>
      <c r="P433" s="46" t="s">
        <v>193</v>
      </c>
      <c r="Q433" s="192">
        <f t="shared" si="353"/>
        <v>2</v>
      </c>
      <c r="R433" s="190">
        <f>(Q433-Q$1132)/(Q$1133-Q$1132)</f>
        <v>0.5</v>
      </c>
      <c r="S433" s="46" t="s">
        <v>60</v>
      </c>
      <c r="T433" s="192">
        <f t="shared" si="354"/>
        <v>2</v>
      </c>
      <c r="U433" s="190">
        <f>(T433-T$1132)/(T$1133-T$1132)</f>
        <v>1</v>
      </c>
      <c r="V433" s="46" t="s">
        <v>62</v>
      </c>
      <c r="W433" s="194">
        <f>VLOOKUP(V433,'DATOS DE SOPORTE'!$S$5:$T$10,2,FALSE)</f>
        <v>1</v>
      </c>
      <c r="X433" s="201">
        <f>(W433-W$1132)/(W$1133-W$1132)</f>
        <v>0</v>
      </c>
      <c r="Y433" s="46" t="s">
        <v>136</v>
      </c>
      <c r="Z433" s="194">
        <f t="shared" si="355"/>
        <v>2</v>
      </c>
      <c r="AA433" s="201">
        <f>(Z433-Z$1132)/(Z$1133-Z$1132)</f>
        <v>1</v>
      </c>
      <c r="AB433" s="46" t="s">
        <v>136</v>
      </c>
      <c r="AC433" s="194">
        <f t="shared" si="356"/>
        <v>2</v>
      </c>
      <c r="AD433" s="201">
        <f>(AC433-AC$1132)/(AC$1133-AC$1132)</f>
        <v>1</v>
      </c>
      <c r="AE433" s="46" t="s">
        <v>188</v>
      </c>
      <c r="AF433" s="194">
        <f t="shared" si="357"/>
        <v>1</v>
      </c>
      <c r="AG433" s="201">
        <f>(AF433-AF$1132)/(AF$1133-AF$1132)</f>
        <v>0</v>
      </c>
      <c r="AH433" s="24" t="s">
        <v>67</v>
      </c>
      <c r="AI433" s="194">
        <f>VLOOKUP(AH433,'DATOS DE SOPORTE'!$V$5:$W$8,2,FALSE)</f>
        <v>1</v>
      </c>
      <c r="AJ433" s="201">
        <f>(AI433-AI$1132)/(AI$1133-AI$1132)</f>
        <v>0</v>
      </c>
      <c r="AK433" s="58" t="str">
        <f t="shared" si="349"/>
        <v>Bueno</v>
      </c>
      <c r="AL433" s="196">
        <f>IFERROR(SQRT(($E433-$E$1136)^2+($C433-$C$1136)^2),0)</f>
        <v>0.12771187203265866</v>
      </c>
      <c r="AM433" s="197" t="str">
        <f>IF(AL433&lt;=SMALL($AL$3:$AL$1130,1),"MAS PARECIDO","NO")</f>
        <v>NO</v>
      </c>
      <c r="AN433" s="197" t="str">
        <f>IF(AL433&lt;=SMALL($AL$3:$AL$1130,5),"SIMILAR","NO")</f>
        <v>NO</v>
      </c>
      <c r="AO433" s="197" t="str">
        <f t="shared" si="358"/>
        <v>N/A</v>
      </c>
      <c r="AP433" s="197">
        <f t="shared" si="359"/>
        <v>0</v>
      </c>
      <c r="AQ433" s="198">
        <f t="shared" si="360"/>
        <v>0</v>
      </c>
      <c r="AR433" s="196">
        <f>IFERROR(SQRT(($E433-$E$1136)^2+($H433-$H$1136)^2),0)</f>
        <v>5.0001500045001347E-2</v>
      </c>
      <c r="AS433" s="197" t="str">
        <f>IF(AR433&lt;=SMALL(AR$3:AR$1130,1),"MAS PARECIDO","NO")</f>
        <v>NO</v>
      </c>
      <c r="AT433" s="197" t="str">
        <f>IF(AR433&lt;=SMALL(AR$3:AR$1130,5),"SIMILAR","NO")</f>
        <v>NO</v>
      </c>
      <c r="AU433" s="197" t="str">
        <f t="shared" si="361"/>
        <v>N/A</v>
      </c>
      <c r="AV433" s="197">
        <f t="shared" si="362"/>
        <v>0</v>
      </c>
      <c r="AW433" s="198">
        <f t="shared" si="363"/>
        <v>0</v>
      </c>
      <c r="AX433" s="199">
        <f>IFERROR(SQRT(($E433-$E$1136)^2+($K433-$K$1136)^2),0)</f>
        <v>0.20615564510037138</v>
      </c>
      <c r="AY433" s="197" t="str">
        <f>IF(AX433&lt;=SMALL(AX$3:AX$1130,1),"MAS PARECIDO","NO")</f>
        <v>NO</v>
      </c>
      <c r="AZ433" s="197" t="str">
        <f>IF(AX433&lt;=SMALL(AX$3:AX$1130,5),"SIMILAR","NO")</f>
        <v>NO</v>
      </c>
      <c r="BA433" s="197" t="str">
        <f t="shared" si="364"/>
        <v>N/A</v>
      </c>
      <c r="BB433" s="197">
        <f t="shared" si="365"/>
        <v>0</v>
      </c>
      <c r="BC433" s="198">
        <f t="shared" si="366"/>
        <v>0</v>
      </c>
      <c r="BD433" s="196">
        <f>IFERROR(SQRT(($E433-$E$1136)^2+($O433-$O$1136)^2),0)</f>
        <v>5.0001500045001347E-2</v>
      </c>
      <c r="BE433" s="197" t="str">
        <f>IF(BD433&lt;=SMALL(BD$3:BD$1130,1),"MAS PARECIDO","NO")</f>
        <v>NO</v>
      </c>
      <c r="BF433" s="197" t="str">
        <f>IF(BD433&lt;=SMALL(BD$3:BD$1130,5),"SIMILAR","NO")</f>
        <v>NO</v>
      </c>
      <c r="BG433" s="197" t="str">
        <f t="shared" si="367"/>
        <v>N/A</v>
      </c>
      <c r="BH433" s="197">
        <f t="shared" si="368"/>
        <v>0</v>
      </c>
      <c r="BI433" s="198">
        <f t="shared" si="369"/>
        <v>0</v>
      </c>
      <c r="BJ433" s="199">
        <f>IFERROR(SQRT(($E433-$E$1136)^2+($R433-$R$1136)^2),0)</f>
        <v>5.0001500045001347E-2</v>
      </c>
      <c r="BK433" s="197" t="str">
        <f>IF(BJ433&lt;=SMALL(BJ$3:BJ$1130,1),"MAS PARECIDO","NO")</f>
        <v>NO</v>
      </c>
      <c r="BL433" s="197" t="str">
        <f>IF(BJ433&lt;=SMALL(BJ$3:BJ$1130,5),"SIMILAR","NO")</f>
        <v>NO</v>
      </c>
      <c r="BM433" s="197" t="str">
        <f t="shared" si="370"/>
        <v>N/A</v>
      </c>
      <c r="BN433" s="197">
        <f t="shared" si="371"/>
        <v>0</v>
      </c>
      <c r="BO433" s="198">
        <f t="shared" si="372"/>
        <v>0</v>
      </c>
      <c r="BP433" s="199">
        <f>IFERROR(SQRT(($E433-$E$1136)^2+($U433-$U$1136)^2),0)</f>
        <v>1.0012492946348328</v>
      </c>
      <c r="BQ433" s="197" t="str">
        <f>IF(BP433&lt;=SMALL(BP$3:BP$1130,1),"MAS PARECIDO","NO")</f>
        <v>NO</v>
      </c>
      <c r="BR433" s="197" t="str">
        <f>IF(BP433&lt;=SMALL(BP$3:BP$1130,5),"SIMILAR","NO")</f>
        <v>NO</v>
      </c>
      <c r="BS433" s="197" t="str">
        <f t="shared" si="373"/>
        <v>N/A</v>
      </c>
      <c r="BT433" s="197">
        <f t="shared" si="374"/>
        <v>0</v>
      </c>
      <c r="BU433" s="198">
        <f t="shared" si="375"/>
        <v>0</v>
      </c>
      <c r="BV433" s="199">
        <f>IFERROR(SQRT(($E433-$E$1136)^2+($X433-$X$1136)^2),0)</f>
        <v>5.0001500045001347E-2</v>
      </c>
      <c r="BW433" s="197" t="str">
        <f>IF(BV433&lt;=SMALL(BV$3:BV$1130,1),"MAS PARECIDO","NO")</f>
        <v>NO</v>
      </c>
      <c r="BX433" s="197" t="str">
        <f>IF(BV433&lt;=SMALL(BV$3:BV$1130,5),"SIMILAR","NO")</f>
        <v>NO</v>
      </c>
      <c r="BY433" s="197" t="str">
        <f t="shared" si="376"/>
        <v>N/A</v>
      </c>
      <c r="BZ433" s="197">
        <f t="shared" si="377"/>
        <v>0</v>
      </c>
      <c r="CA433" s="198">
        <f t="shared" si="378"/>
        <v>0</v>
      </c>
      <c r="CB433" s="199">
        <f>IFERROR(SQRT(($E433-$E$1136)^2+($AA433-$AA$1136)^2),0)</f>
        <v>1.0012492946348328</v>
      </c>
      <c r="CC433" s="197" t="str">
        <f>IF(CB433&lt;=SMALL(CB$3:CB$1130,1),"MAS PARECIDO","NO")</f>
        <v>NO</v>
      </c>
      <c r="CD433" s="197" t="str">
        <f>IF(CB433&lt;=SMALL(CB$3:CB$1130,5),"SIMILAR","NO")</f>
        <v>NO</v>
      </c>
      <c r="CE433" s="197" t="str">
        <f t="shared" si="379"/>
        <v>N/A</v>
      </c>
      <c r="CF433" s="197">
        <f t="shared" si="380"/>
        <v>0</v>
      </c>
      <c r="CG433" s="198">
        <f t="shared" si="381"/>
        <v>0</v>
      </c>
      <c r="CH433" s="199">
        <f>IFERROR(SQRT(($E433-$E$1136)^2+($AD433-$AD$1136)^2),0)</f>
        <v>5.0001500045001347E-2</v>
      </c>
      <c r="CI433" s="197" t="str">
        <f>IF(CH433&lt;=SMALL(CH$3:CH$1130,1),"MAS PARECIDO","NO")</f>
        <v>NO</v>
      </c>
      <c r="CJ433" s="197" t="str">
        <f>IF(CH433&lt;=SMALL(CH$3:CH$1130,5),"SIMILAR","NO")</f>
        <v>NO</v>
      </c>
      <c r="CK433" s="197" t="str">
        <f t="shared" si="382"/>
        <v>N/A</v>
      </c>
      <c r="CL433" s="197">
        <f t="shared" si="383"/>
        <v>0</v>
      </c>
      <c r="CM433" s="198">
        <f t="shared" si="384"/>
        <v>0</v>
      </c>
      <c r="CN433" s="199">
        <f>IFERROR(SQRT(($E433-$E$1136)^2+($AG433-$AG$1136)^2),0)</f>
        <v>1.0012492946348328</v>
      </c>
      <c r="CO433" s="197" t="str">
        <f>IF(CN433&lt;=SMALL(CN$3:CN$1130,1),"MAS PARECIDO","NO")</f>
        <v>NO</v>
      </c>
      <c r="CP433" s="197" t="str">
        <f>IF(CN433&lt;=SMALL(CN$3:CN$1130,5),"SIMILAR","NO")</f>
        <v>NO</v>
      </c>
      <c r="CQ433" s="197" t="str">
        <f t="shared" si="385"/>
        <v>N/A</v>
      </c>
      <c r="CR433" s="197">
        <f t="shared" si="386"/>
        <v>0</v>
      </c>
      <c r="CS433" s="198">
        <f t="shared" si="387"/>
        <v>0</v>
      </c>
      <c r="CT433" s="199">
        <f>IFERROR(SQRT(($E433-$E$1136)^2+($AJ433-$AJ$1136)^2),0)</f>
        <v>5.0001500045001347E-2</v>
      </c>
      <c r="CU433" s="197" t="str">
        <f>IF(CT433&lt;=SMALL(CT$3:CT$1130,1),"MAS PARECIDO","NO")</f>
        <v>NO</v>
      </c>
      <c r="CV433" s="197" t="str">
        <f>IF(CT433&lt;=SMALL(CT$3:CT$1130,5),"SIMILAR","NO")</f>
        <v>NO</v>
      </c>
      <c r="CW433" s="197" t="str">
        <f t="shared" si="388"/>
        <v>N/A</v>
      </c>
      <c r="CX433" s="197">
        <f t="shared" si="389"/>
        <v>0</v>
      </c>
      <c r="CY433" s="198">
        <f t="shared" si="390"/>
        <v>0</v>
      </c>
      <c r="CZ433" s="2" t="s">
        <v>2096</v>
      </c>
      <c r="DA433" s="2" t="s">
        <v>2097</v>
      </c>
      <c r="DB433" s="2">
        <v>0</v>
      </c>
      <c r="DC433" s="2" t="s">
        <v>189</v>
      </c>
    </row>
    <row r="434" spans="1:107">
      <c r="A434" s="24" t="s">
        <v>685</v>
      </c>
      <c r="B434" s="46">
        <v>70499</v>
      </c>
      <c r="C434" s="190">
        <f>(B434-$B$1132)/($B$1133-$B$1132)</f>
        <v>7.714185431551826E-2</v>
      </c>
      <c r="D434" s="46">
        <v>40000</v>
      </c>
      <c r="E434" s="190">
        <f>(D434-$D$1132)/($D$1133-$D$1132)</f>
        <v>7.9972399171975156E-2</v>
      </c>
      <c r="F434" s="46" t="s">
        <v>203</v>
      </c>
      <c r="G434" s="192">
        <f>VLOOKUP(F434,'DATOS DE SOPORTE'!$Y$5:$Z$8,2,FALSE)</f>
        <v>3</v>
      </c>
      <c r="H434" s="190">
        <f>(G434-$G$1132)/($G$1133-$G$1132)</f>
        <v>0.66666666666666663</v>
      </c>
      <c r="I434" s="50">
        <v>2</v>
      </c>
      <c r="J434" s="200">
        <f t="shared" si="350"/>
        <v>2</v>
      </c>
      <c r="K434" s="190">
        <f>(J434-$J$1132)/($J$1133-$J$1132)</f>
        <v>0.4</v>
      </c>
      <c r="L434" s="193" t="str">
        <f t="shared" si="351"/>
        <v>SI</v>
      </c>
      <c r="M434" s="46" t="s">
        <v>192</v>
      </c>
      <c r="N434" s="192">
        <f t="shared" si="352"/>
        <v>2</v>
      </c>
      <c r="O434" s="190">
        <f>(N434-N$1132)/(N$1133-N$1132)</f>
        <v>1</v>
      </c>
      <c r="P434" s="46" t="s">
        <v>58</v>
      </c>
      <c r="Q434" s="192">
        <f t="shared" si="353"/>
        <v>3</v>
      </c>
      <c r="R434" s="190">
        <f>(Q434-Q$1132)/(Q$1133-Q$1132)</f>
        <v>1</v>
      </c>
      <c r="S434" s="46" t="s">
        <v>60</v>
      </c>
      <c r="T434" s="192">
        <f t="shared" si="354"/>
        <v>2</v>
      </c>
      <c r="U434" s="190">
        <f>(T434-T$1132)/(T$1133-T$1132)</f>
        <v>1</v>
      </c>
      <c r="V434" s="46" t="s">
        <v>212</v>
      </c>
      <c r="W434" s="194">
        <f>VLOOKUP(V434,'DATOS DE SOPORTE'!$S$5:$T$10,2,FALSE)</f>
        <v>3</v>
      </c>
      <c r="X434" s="201">
        <f>(W434-W$1132)/(W$1133-W$1132)</f>
        <v>0.4</v>
      </c>
      <c r="Y434" s="46" t="s">
        <v>188</v>
      </c>
      <c r="Z434" s="194">
        <f t="shared" si="355"/>
        <v>1</v>
      </c>
      <c r="AA434" s="201">
        <f>(Z434-Z$1132)/(Z$1133-Z$1132)</f>
        <v>0</v>
      </c>
      <c r="AB434" s="46" t="s">
        <v>136</v>
      </c>
      <c r="AC434" s="194">
        <f t="shared" si="356"/>
        <v>2</v>
      </c>
      <c r="AD434" s="201">
        <f>(AC434-AC$1132)/(AC$1133-AC$1132)</f>
        <v>1</v>
      </c>
      <c r="AE434" s="46" t="s">
        <v>136</v>
      </c>
      <c r="AF434" s="194">
        <f t="shared" si="357"/>
        <v>2</v>
      </c>
      <c r="AG434" s="201">
        <f>(AF434-AF$1132)/(AF$1133-AF$1132)</f>
        <v>1</v>
      </c>
      <c r="AH434" s="24" t="s">
        <v>67</v>
      </c>
      <c r="AI434" s="194">
        <f>VLOOKUP(AH434,'DATOS DE SOPORTE'!$V$5:$W$8,2,FALSE)</f>
        <v>1</v>
      </c>
      <c r="AJ434" s="201">
        <f>(AI434-AI$1132)/(AI$1133-AI$1132)</f>
        <v>0</v>
      </c>
      <c r="AK434" s="58" t="str">
        <f t="shared" si="349"/>
        <v>Bueno</v>
      </c>
      <c r="AL434" s="196">
        <f>IFERROR(SQRT(($E434-$E$1136)^2+($C434-$C$1136)^2),0)</f>
        <v>0.15094256616412452</v>
      </c>
      <c r="AM434" s="197" t="str">
        <f>IF(AL434&lt;=SMALL($AL$3:$AL$1130,1),"MAS PARECIDO","NO")</f>
        <v>NO</v>
      </c>
      <c r="AN434" s="197" t="str">
        <f>IF(AL434&lt;=SMALL($AL$3:$AL$1130,5),"SIMILAR","NO")</f>
        <v>NO</v>
      </c>
      <c r="AO434" s="197" t="str">
        <f t="shared" si="358"/>
        <v>N/A</v>
      </c>
      <c r="AP434" s="197">
        <f t="shared" si="359"/>
        <v>0</v>
      </c>
      <c r="AQ434" s="198">
        <f t="shared" si="360"/>
        <v>0</v>
      </c>
      <c r="AR434" s="196">
        <f>IFERROR(SQRT(($E434-$E$1136)^2+($H434-$H$1136)^2),0)</f>
        <v>0.34279949697803203</v>
      </c>
      <c r="AS434" s="197" t="str">
        <f>IF(AR434&lt;=SMALL(AR$3:AR$1130,1),"MAS PARECIDO","NO")</f>
        <v>NO</v>
      </c>
      <c r="AT434" s="197" t="str">
        <f>IF(AR434&lt;=SMALL(AR$3:AR$1130,5),"SIMILAR","NO")</f>
        <v>NO</v>
      </c>
      <c r="AU434" s="197" t="str">
        <f t="shared" si="361"/>
        <v>N/A</v>
      </c>
      <c r="AV434" s="197">
        <f t="shared" si="362"/>
        <v>0</v>
      </c>
      <c r="AW434" s="198">
        <f t="shared" si="363"/>
        <v>0</v>
      </c>
      <c r="AX434" s="199">
        <f>IFERROR(SQRT(($E434-$E$1136)^2+($K434-$K$1136)^2),0)</f>
        <v>0.21540748366127094</v>
      </c>
      <c r="AY434" s="197" t="str">
        <f>IF(AX434&lt;=SMALL(AX$3:AX$1130,1),"MAS PARECIDO","NO")</f>
        <v>NO</v>
      </c>
      <c r="AZ434" s="197" t="str">
        <f>IF(AX434&lt;=SMALL(AX$3:AX$1130,5),"SIMILAR","NO")</f>
        <v>NO</v>
      </c>
      <c r="BA434" s="197" t="str">
        <f t="shared" si="364"/>
        <v>N/A</v>
      </c>
      <c r="BB434" s="197">
        <f t="shared" si="365"/>
        <v>0</v>
      </c>
      <c r="BC434" s="198">
        <f t="shared" si="366"/>
        <v>0</v>
      </c>
      <c r="BD434" s="196">
        <f>IFERROR(SQRT(($E434-$E$1136)^2+($O434-$O$1136)^2),0)</f>
        <v>8.0002400072002156E-2</v>
      </c>
      <c r="BE434" s="197" t="str">
        <f>IF(BD434&lt;=SMALL(BD$3:BD$1130,1),"MAS PARECIDO","NO")</f>
        <v>NO</v>
      </c>
      <c r="BF434" s="197" t="str">
        <f>IF(BD434&lt;=SMALL(BD$3:BD$1130,5),"SIMILAR","NO")</f>
        <v>NO</v>
      </c>
      <c r="BG434" s="197" t="str">
        <f t="shared" si="367"/>
        <v>N/A</v>
      </c>
      <c r="BH434" s="197">
        <f t="shared" si="368"/>
        <v>0</v>
      </c>
      <c r="BI434" s="198">
        <f t="shared" si="369"/>
        <v>0</v>
      </c>
      <c r="BJ434" s="199">
        <f>IFERROR(SQRT(($E434-$E$1136)^2+($R434-$R$1136)^2),0)</f>
        <v>0.50635993524101086</v>
      </c>
      <c r="BK434" s="197" t="str">
        <f>IF(BJ434&lt;=SMALL(BJ$3:BJ$1130,1),"MAS PARECIDO","NO")</f>
        <v>NO</v>
      </c>
      <c r="BL434" s="197" t="str">
        <f>IF(BJ434&lt;=SMALL(BJ$3:BJ$1130,5),"SIMILAR","NO")</f>
        <v>NO</v>
      </c>
      <c r="BM434" s="197" t="str">
        <f t="shared" si="370"/>
        <v>N/A</v>
      </c>
      <c r="BN434" s="197">
        <f t="shared" si="371"/>
        <v>0</v>
      </c>
      <c r="BO434" s="198">
        <f t="shared" si="372"/>
        <v>0</v>
      </c>
      <c r="BP434" s="199">
        <f>IFERROR(SQRT(($E434-$E$1136)^2+($U434-$U$1136)^2),0)</f>
        <v>1.0031950877158842</v>
      </c>
      <c r="BQ434" s="197" t="str">
        <f>IF(BP434&lt;=SMALL(BP$3:BP$1130,1),"MAS PARECIDO","NO")</f>
        <v>NO</v>
      </c>
      <c r="BR434" s="197" t="str">
        <f>IF(BP434&lt;=SMALL(BP$3:BP$1130,5),"SIMILAR","NO")</f>
        <v>NO</v>
      </c>
      <c r="BS434" s="197" t="str">
        <f t="shared" si="373"/>
        <v>N/A</v>
      </c>
      <c r="BT434" s="197">
        <f t="shared" si="374"/>
        <v>0</v>
      </c>
      <c r="BU434" s="198">
        <f t="shared" si="375"/>
        <v>0</v>
      </c>
      <c r="BV434" s="199">
        <f>IFERROR(SQRT(($E434-$E$1136)^2+($X434-$X$1136)^2),0)</f>
        <v>0.40792203178705699</v>
      </c>
      <c r="BW434" s="197" t="str">
        <f>IF(BV434&lt;=SMALL(BV$3:BV$1130,1),"MAS PARECIDO","NO")</f>
        <v>NO</v>
      </c>
      <c r="BX434" s="197" t="str">
        <f>IF(BV434&lt;=SMALL(BV$3:BV$1130,5),"SIMILAR","NO")</f>
        <v>NO</v>
      </c>
      <c r="BY434" s="197" t="str">
        <f t="shared" si="376"/>
        <v>N/A</v>
      </c>
      <c r="BZ434" s="197">
        <f t="shared" si="377"/>
        <v>0</v>
      </c>
      <c r="CA434" s="198">
        <f t="shared" si="378"/>
        <v>0</v>
      </c>
      <c r="CB434" s="199">
        <f>IFERROR(SQRT(($E434-$E$1136)^2+($AA434-$AA$1136)^2),0)</f>
        <v>8.0002400072002156E-2</v>
      </c>
      <c r="CC434" s="197" t="str">
        <f>IF(CB434&lt;=SMALL(CB$3:CB$1130,1),"MAS PARECIDO","NO")</f>
        <v>NO</v>
      </c>
      <c r="CD434" s="197" t="str">
        <f>IF(CB434&lt;=SMALL(CB$3:CB$1130,5),"SIMILAR","NO")</f>
        <v>NO</v>
      </c>
      <c r="CE434" s="197" t="str">
        <f t="shared" si="379"/>
        <v>N/A</v>
      </c>
      <c r="CF434" s="197">
        <f t="shared" si="380"/>
        <v>0</v>
      </c>
      <c r="CG434" s="198">
        <f t="shared" si="381"/>
        <v>0</v>
      </c>
      <c r="CH434" s="199">
        <f>IFERROR(SQRT(($E434-$E$1136)^2+($AD434-$AD$1136)^2),0)</f>
        <v>8.0002400072002156E-2</v>
      </c>
      <c r="CI434" s="197" t="str">
        <f>IF(CH434&lt;=SMALL(CH$3:CH$1130,1),"MAS PARECIDO","NO")</f>
        <v>NO</v>
      </c>
      <c r="CJ434" s="197" t="str">
        <f>IF(CH434&lt;=SMALL(CH$3:CH$1130,5),"SIMILAR","NO")</f>
        <v>NO</v>
      </c>
      <c r="CK434" s="197" t="str">
        <f t="shared" si="382"/>
        <v>N/A</v>
      </c>
      <c r="CL434" s="197">
        <f t="shared" si="383"/>
        <v>0</v>
      </c>
      <c r="CM434" s="198">
        <f t="shared" si="384"/>
        <v>0</v>
      </c>
      <c r="CN434" s="199">
        <f>IFERROR(SQRT(($E434-$E$1136)^2+($AG434-$AG$1136)^2),0)</f>
        <v>8.0002400072002156E-2</v>
      </c>
      <c r="CO434" s="197" t="str">
        <f>IF(CN434&lt;=SMALL(CN$3:CN$1130,1),"MAS PARECIDO","NO")</f>
        <v>NO</v>
      </c>
      <c r="CP434" s="197" t="str">
        <f>IF(CN434&lt;=SMALL(CN$3:CN$1130,5),"SIMILAR","NO")</f>
        <v>NO</v>
      </c>
      <c r="CQ434" s="197" t="str">
        <f t="shared" si="385"/>
        <v>N/A</v>
      </c>
      <c r="CR434" s="197">
        <f t="shared" si="386"/>
        <v>0</v>
      </c>
      <c r="CS434" s="198">
        <f t="shared" si="387"/>
        <v>0</v>
      </c>
      <c r="CT434" s="199">
        <f>IFERROR(SQRT(($E434-$E$1136)^2+($AJ434-$AJ$1136)^2),0)</f>
        <v>8.0002400072002156E-2</v>
      </c>
      <c r="CU434" s="197" t="str">
        <f>IF(CT434&lt;=SMALL(CT$3:CT$1130,1),"MAS PARECIDO","NO")</f>
        <v>NO</v>
      </c>
      <c r="CV434" s="197" t="str">
        <f>IF(CT434&lt;=SMALL(CT$3:CT$1130,5),"SIMILAR","NO")</f>
        <v>NO</v>
      </c>
      <c r="CW434" s="197" t="str">
        <f t="shared" si="388"/>
        <v>N/A</v>
      </c>
      <c r="CX434" s="197">
        <f t="shared" si="389"/>
        <v>0</v>
      </c>
      <c r="CY434" s="198">
        <f t="shared" si="390"/>
        <v>0</v>
      </c>
      <c r="CZ434" s="2" t="s">
        <v>2098</v>
      </c>
      <c r="DA434" s="2" t="s">
        <v>2099</v>
      </c>
      <c r="DB434" s="2">
        <v>0</v>
      </c>
      <c r="DC434" s="2" t="s">
        <v>189</v>
      </c>
    </row>
    <row r="435" spans="1:107">
      <c r="A435" s="24" t="s">
        <v>686</v>
      </c>
      <c r="B435" s="46">
        <v>57938</v>
      </c>
      <c r="C435" s="190">
        <f>(B435-$B$1132)/($B$1133-$B$1132)</f>
        <v>6.2459135524860911E-2</v>
      </c>
      <c r="D435" s="46">
        <v>11000</v>
      </c>
      <c r="E435" s="190">
        <f>(D435-$D$1132)/($D$1133-$D$1132)</f>
        <v>2.1970659119773594E-2</v>
      </c>
      <c r="F435" s="46" t="s">
        <v>53</v>
      </c>
      <c r="G435" s="192">
        <f>VLOOKUP(F435,'DATOS DE SOPORTE'!$Y$5:$Z$8,2,FALSE)</f>
        <v>2</v>
      </c>
      <c r="H435" s="190">
        <f>(G435-$G$1132)/($G$1133-$G$1132)</f>
        <v>0.33333333333333331</v>
      </c>
      <c r="I435" s="50">
        <v>2</v>
      </c>
      <c r="J435" s="200">
        <f t="shared" si="350"/>
        <v>2</v>
      </c>
      <c r="K435" s="190">
        <f>(J435-$J$1132)/($J$1133-$J$1132)</f>
        <v>0.4</v>
      </c>
      <c r="L435" s="193" t="str">
        <f t="shared" si="351"/>
        <v>SI</v>
      </c>
      <c r="M435" s="46" t="s">
        <v>192</v>
      </c>
      <c r="N435" s="192">
        <f t="shared" si="352"/>
        <v>2</v>
      </c>
      <c r="O435" s="190">
        <f>(N435-N$1132)/(N$1133-N$1132)</f>
        <v>1</v>
      </c>
      <c r="P435" s="46" t="s">
        <v>193</v>
      </c>
      <c r="Q435" s="192">
        <f t="shared" si="353"/>
        <v>2</v>
      </c>
      <c r="R435" s="190">
        <f>(Q435-Q$1132)/(Q$1133-Q$1132)</f>
        <v>0.5</v>
      </c>
      <c r="S435" s="46" t="s">
        <v>194</v>
      </c>
      <c r="T435" s="192">
        <f t="shared" si="354"/>
        <v>1</v>
      </c>
      <c r="U435" s="190">
        <f>(T435-T$1132)/(T$1133-T$1132)</f>
        <v>0</v>
      </c>
      <c r="V435" s="46" t="s">
        <v>62</v>
      </c>
      <c r="W435" s="194">
        <f>VLOOKUP(V435,'DATOS DE SOPORTE'!$S$5:$T$10,2,FALSE)</f>
        <v>1</v>
      </c>
      <c r="X435" s="201">
        <f>(W435-W$1132)/(W$1133-W$1132)</f>
        <v>0</v>
      </c>
      <c r="Y435" s="46" t="s">
        <v>188</v>
      </c>
      <c r="Z435" s="194">
        <f t="shared" si="355"/>
        <v>1</v>
      </c>
      <c r="AA435" s="201">
        <f>(Z435-Z$1132)/(Z$1133-Z$1132)</f>
        <v>0</v>
      </c>
      <c r="AB435" s="46" t="s">
        <v>188</v>
      </c>
      <c r="AC435" s="194">
        <f t="shared" si="356"/>
        <v>1</v>
      </c>
      <c r="AD435" s="201">
        <f>(AC435-AC$1132)/(AC$1133-AC$1132)</f>
        <v>0</v>
      </c>
      <c r="AE435" s="46" t="s">
        <v>188</v>
      </c>
      <c r="AF435" s="194">
        <f t="shared" si="357"/>
        <v>1</v>
      </c>
      <c r="AG435" s="201">
        <f>(AF435-AF$1132)/(AF$1133-AF$1132)</f>
        <v>0</v>
      </c>
      <c r="AH435" s="24" t="s">
        <v>67</v>
      </c>
      <c r="AI435" s="194">
        <f>VLOOKUP(AH435,'DATOS DE SOPORTE'!$V$5:$W$8,2,FALSE)</f>
        <v>1</v>
      </c>
      <c r="AJ435" s="201">
        <f>(AI435-AI$1132)/(AI$1133-AI$1132)</f>
        <v>0</v>
      </c>
      <c r="AK435" s="58" t="str">
        <f t="shared" si="349"/>
        <v>Regular</v>
      </c>
      <c r="AL435" s="196">
        <f>IFERROR(SQRT(($E435-$E$1136)^2+($C435-$C$1136)^2),0)</f>
        <v>0.14436612586207315</v>
      </c>
      <c r="AM435" s="197" t="str">
        <f>IF(AL435&lt;=SMALL($AL$3:$AL$1130,1),"MAS PARECIDO","NO")</f>
        <v>NO</v>
      </c>
      <c r="AN435" s="197" t="str">
        <f>IF(AL435&lt;=SMALL($AL$3:$AL$1130,5),"SIMILAR","NO")</f>
        <v>NO</v>
      </c>
      <c r="AO435" s="197" t="str">
        <f t="shared" si="358"/>
        <v>N/A</v>
      </c>
      <c r="AP435" s="197">
        <f t="shared" si="359"/>
        <v>0</v>
      </c>
      <c r="AQ435" s="198">
        <f t="shared" si="360"/>
        <v>0</v>
      </c>
      <c r="AR435" s="196">
        <f>IFERROR(SQRT(($E435-$E$1136)^2+($H435-$H$1136)^2),0)</f>
        <v>2.2000660019800593E-2</v>
      </c>
      <c r="AS435" s="197" t="str">
        <f>IF(AR435&lt;=SMALL(AR$3:AR$1130,1),"MAS PARECIDO","NO")</f>
        <v>NO</v>
      </c>
      <c r="AT435" s="197" t="str">
        <f>IF(AR435&lt;=SMALL(AR$3:AR$1130,5),"SIMILAR","NO")</f>
        <v>NO</v>
      </c>
      <c r="AU435" s="197" t="str">
        <f t="shared" si="361"/>
        <v>N/A</v>
      </c>
      <c r="AV435" s="197">
        <f t="shared" si="362"/>
        <v>0</v>
      </c>
      <c r="AW435" s="198">
        <f t="shared" si="363"/>
        <v>0</v>
      </c>
      <c r="AX435" s="199">
        <f>IFERROR(SQRT(($E435-$E$1136)^2+($K435-$K$1136)^2),0)</f>
        <v>0.20120643389640119</v>
      </c>
      <c r="AY435" s="197" t="str">
        <f>IF(AX435&lt;=SMALL(AX$3:AX$1130,1),"MAS PARECIDO","NO")</f>
        <v>NO</v>
      </c>
      <c r="AZ435" s="197" t="str">
        <f>IF(AX435&lt;=SMALL(AX$3:AX$1130,5),"SIMILAR","NO")</f>
        <v>NO</v>
      </c>
      <c r="BA435" s="197" t="str">
        <f t="shared" si="364"/>
        <v>N/A</v>
      </c>
      <c r="BB435" s="197">
        <f t="shared" si="365"/>
        <v>0</v>
      </c>
      <c r="BC435" s="198">
        <f t="shared" si="366"/>
        <v>0</v>
      </c>
      <c r="BD435" s="196">
        <f>IFERROR(SQRT(($E435-$E$1136)^2+($O435-$O$1136)^2),0)</f>
        <v>2.2000660019800593E-2</v>
      </c>
      <c r="BE435" s="197" t="str">
        <f>IF(BD435&lt;=SMALL(BD$3:BD$1130,1),"MAS PARECIDO","NO")</f>
        <v>NO</v>
      </c>
      <c r="BF435" s="197" t="str">
        <f>IF(BD435&lt;=SMALL(BD$3:BD$1130,5),"SIMILAR","NO")</f>
        <v>NO</v>
      </c>
      <c r="BG435" s="197" t="str">
        <f t="shared" si="367"/>
        <v>N/A</v>
      </c>
      <c r="BH435" s="197">
        <f t="shared" si="368"/>
        <v>0</v>
      </c>
      <c r="BI435" s="198">
        <f t="shared" si="369"/>
        <v>0</v>
      </c>
      <c r="BJ435" s="199">
        <f>IFERROR(SQRT(($E435-$E$1136)^2+($R435-$R$1136)^2),0)</f>
        <v>2.2000660019800593E-2</v>
      </c>
      <c r="BK435" s="197" t="str">
        <f>IF(BJ435&lt;=SMALL(BJ$3:BJ$1130,1),"MAS PARECIDO","NO")</f>
        <v>NO</v>
      </c>
      <c r="BL435" s="197" t="str">
        <f>IF(BJ435&lt;=SMALL(BJ$3:BJ$1130,5),"SIMILAR","NO")</f>
        <v>NO</v>
      </c>
      <c r="BM435" s="197" t="str">
        <f t="shared" si="370"/>
        <v>N/A</v>
      </c>
      <c r="BN435" s="197">
        <f t="shared" si="371"/>
        <v>0</v>
      </c>
      <c r="BO435" s="198">
        <f t="shared" si="372"/>
        <v>0</v>
      </c>
      <c r="BP435" s="199">
        <f>IFERROR(SQRT(($E435-$E$1136)^2+($U435-$U$1136)^2),0)</f>
        <v>2.2000660019800593E-2</v>
      </c>
      <c r="BQ435" s="197" t="str">
        <f>IF(BP435&lt;=SMALL(BP$3:BP$1130,1),"MAS PARECIDO","NO")</f>
        <v>NO</v>
      </c>
      <c r="BR435" s="197" t="str">
        <f>IF(BP435&lt;=SMALL(BP$3:BP$1130,5),"SIMILAR","NO")</f>
        <v>NO</v>
      </c>
      <c r="BS435" s="197" t="str">
        <f t="shared" si="373"/>
        <v>N/A</v>
      </c>
      <c r="BT435" s="197">
        <f t="shared" si="374"/>
        <v>0</v>
      </c>
      <c r="BU435" s="198">
        <f t="shared" si="375"/>
        <v>0</v>
      </c>
      <c r="BV435" s="199">
        <f>IFERROR(SQRT(($E435-$E$1136)^2+($X435-$X$1136)^2),0)</f>
        <v>2.2000660019800593E-2</v>
      </c>
      <c r="BW435" s="197" t="str">
        <f>IF(BV435&lt;=SMALL(BV$3:BV$1130,1),"MAS PARECIDO","NO")</f>
        <v>NO</v>
      </c>
      <c r="BX435" s="197" t="str">
        <f>IF(BV435&lt;=SMALL(BV$3:BV$1130,5),"SIMILAR","NO")</f>
        <v>NO</v>
      </c>
      <c r="BY435" s="197" t="str">
        <f t="shared" si="376"/>
        <v>N/A</v>
      </c>
      <c r="BZ435" s="197">
        <f t="shared" si="377"/>
        <v>0</v>
      </c>
      <c r="CA435" s="198">
        <f t="shared" si="378"/>
        <v>0</v>
      </c>
      <c r="CB435" s="199">
        <f>IFERROR(SQRT(($E435-$E$1136)^2+($AA435-$AA$1136)^2),0)</f>
        <v>2.2000660019800593E-2</v>
      </c>
      <c r="CC435" s="197" t="str">
        <f>IF(CB435&lt;=SMALL(CB$3:CB$1130,1),"MAS PARECIDO","NO")</f>
        <v>NO</v>
      </c>
      <c r="CD435" s="197" t="str">
        <f>IF(CB435&lt;=SMALL(CB$3:CB$1130,5),"SIMILAR","NO")</f>
        <v>NO</v>
      </c>
      <c r="CE435" s="197" t="str">
        <f t="shared" si="379"/>
        <v>N/A</v>
      </c>
      <c r="CF435" s="197">
        <f t="shared" si="380"/>
        <v>0</v>
      </c>
      <c r="CG435" s="198">
        <f t="shared" si="381"/>
        <v>0</v>
      </c>
      <c r="CH435" s="199">
        <f>IFERROR(SQRT(($E435-$E$1136)^2+($AD435-$AD$1136)^2),0)</f>
        <v>1.0002419852422246</v>
      </c>
      <c r="CI435" s="197" t="str">
        <f>IF(CH435&lt;=SMALL(CH$3:CH$1130,1),"MAS PARECIDO","NO")</f>
        <v>NO</v>
      </c>
      <c r="CJ435" s="197" t="str">
        <f>IF(CH435&lt;=SMALL(CH$3:CH$1130,5),"SIMILAR","NO")</f>
        <v>NO</v>
      </c>
      <c r="CK435" s="197" t="str">
        <f t="shared" si="382"/>
        <v>N/A</v>
      </c>
      <c r="CL435" s="197">
        <f t="shared" si="383"/>
        <v>0</v>
      </c>
      <c r="CM435" s="198">
        <f t="shared" si="384"/>
        <v>0</v>
      </c>
      <c r="CN435" s="199">
        <f>IFERROR(SQRT(($E435-$E$1136)^2+($AG435-$AG$1136)^2),0)</f>
        <v>1.0002419852422246</v>
      </c>
      <c r="CO435" s="197" t="str">
        <f>IF(CN435&lt;=SMALL(CN$3:CN$1130,1),"MAS PARECIDO","NO")</f>
        <v>NO</v>
      </c>
      <c r="CP435" s="197" t="str">
        <f>IF(CN435&lt;=SMALL(CN$3:CN$1130,5),"SIMILAR","NO")</f>
        <v>NO</v>
      </c>
      <c r="CQ435" s="197" t="str">
        <f t="shared" si="385"/>
        <v>N/A</v>
      </c>
      <c r="CR435" s="197">
        <f t="shared" si="386"/>
        <v>0</v>
      </c>
      <c r="CS435" s="198">
        <f t="shared" si="387"/>
        <v>0</v>
      </c>
      <c r="CT435" s="199">
        <f>IFERROR(SQRT(($E435-$E$1136)^2+($AJ435-$AJ$1136)^2),0)</f>
        <v>2.2000660019800593E-2</v>
      </c>
      <c r="CU435" s="197" t="str">
        <f>IF(CT435&lt;=SMALL(CT$3:CT$1130,1),"MAS PARECIDO","NO")</f>
        <v>NO</v>
      </c>
      <c r="CV435" s="197" t="str">
        <f>IF(CT435&lt;=SMALL(CT$3:CT$1130,5),"SIMILAR","NO")</f>
        <v>NO</v>
      </c>
      <c r="CW435" s="197" t="str">
        <f t="shared" si="388"/>
        <v>N/A</v>
      </c>
      <c r="CX435" s="197">
        <f t="shared" si="389"/>
        <v>0</v>
      </c>
      <c r="CY435" s="198">
        <f t="shared" si="390"/>
        <v>0</v>
      </c>
      <c r="CZ435" s="2" t="s">
        <v>2100</v>
      </c>
      <c r="DA435" s="2" t="s">
        <v>2101</v>
      </c>
      <c r="DB435" s="2">
        <v>1</v>
      </c>
      <c r="DC435" s="2" t="s">
        <v>346</v>
      </c>
    </row>
    <row r="436" spans="1:107">
      <c r="A436" s="24" t="s">
        <v>687</v>
      </c>
      <c r="B436" s="46">
        <v>55723</v>
      </c>
      <c r="C436" s="190">
        <f>(B436-$B$1132)/($B$1133-$B$1132)</f>
        <v>5.9869992771791405E-2</v>
      </c>
      <c r="D436" s="46">
        <v>8500</v>
      </c>
      <c r="E436" s="190">
        <f>(D436-$D$1132)/($D$1133-$D$1132)</f>
        <v>1.6970509115273459E-2</v>
      </c>
      <c r="F436" s="46" t="s">
        <v>203</v>
      </c>
      <c r="G436" s="192">
        <f>VLOOKUP(F436,'DATOS DE SOPORTE'!$Y$5:$Z$8,2,FALSE)</f>
        <v>3</v>
      </c>
      <c r="H436" s="190">
        <f>(G436-$G$1132)/($G$1133-$G$1132)</f>
        <v>0.66666666666666663</v>
      </c>
      <c r="I436" s="50">
        <v>2</v>
      </c>
      <c r="J436" s="200">
        <f t="shared" si="350"/>
        <v>2</v>
      </c>
      <c r="K436" s="190">
        <f>(J436-$J$1132)/($J$1133-$J$1132)</f>
        <v>0.4</v>
      </c>
      <c r="L436" s="193" t="str">
        <f t="shared" si="351"/>
        <v>SI</v>
      </c>
      <c r="M436" s="46" t="s">
        <v>192</v>
      </c>
      <c r="N436" s="192">
        <f t="shared" si="352"/>
        <v>2</v>
      </c>
      <c r="O436" s="190">
        <f>(N436-N$1132)/(N$1133-N$1132)</f>
        <v>1</v>
      </c>
      <c r="P436" s="46" t="s">
        <v>58</v>
      </c>
      <c r="Q436" s="192">
        <f t="shared" si="353"/>
        <v>3</v>
      </c>
      <c r="R436" s="190">
        <f>(Q436-Q$1132)/(Q$1133-Q$1132)</f>
        <v>1</v>
      </c>
      <c r="S436" s="46" t="s">
        <v>194</v>
      </c>
      <c r="T436" s="192">
        <f t="shared" si="354"/>
        <v>1</v>
      </c>
      <c r="U436" s="190">
        <f>(T436-T$1132)/(T$1133-T$1132)</f>
        <v>0</v>
      </c>
      <c r="V436" s="46" t="s">
        <v>62</v>
      </c>
      <c r="W436" s="194">
        <f>VLOOKUP(V436,'DATOS DE SOPORTE'!$S$5:$T$10,2,FALSE)</f>
        <v>1</v>
      </c>
      <c r="X436" s="201">
        <f>(W436-W$1132)/(W$1133-W$1132)</f>
        <v>0</v>
      </c>
      <c r="Y436" s="46" t="s">
        <v>136</v>
      </c>
      <c r="Z436" s="194">
        <f t="shared" si="355"/>
        <v>2</v>
      </c>
      <c r="AA436" s="201">
        <f>(Z436-Z$1132)/(Z$1133-Z$1132)</f>
        <v>1</v>
      </c>
      <c r="AB436" s="46" t="s">
        <v>188</v>
      </c>
      <c r="AC436" s="194">
        <f t="shared" si="356"/>
        <v>1</v>
      </c>
      <c r="AD436" s="201">
        <f>(AC436-AC$1132)/(AC$1133-AC$1132)</f>
        <v>0</v>
      </c>
      <c r="AE436" s="46" t="s">
        <v>188</v>
      </c>
      <c r="AF436" s="194">
        <f t="shared" si="357"/>
        <v>1</v>
      </c>
      <c r="AG436" s="201">
        <f>(AF436-AF$1132)/(AF$1133-AF$1132)</f>
        <v>0</v>
      </c>
      <c r="AH436" s="24" t="s">
        <v>67</v>
      </c>
      <c r="AI436" s="194">
        <f>VLOOKUP(AH436,'DATOS DE SOPORTE'!$V$5:$W$8,2,FALSE)</f>
        <v>1</v>
      </c>
      <c r="AJ436" s="201">
        <f>(AI436-AI$1132)/(AI$1133-AI$1132)</f>
        <v>0</v>
      </c>
      <c r="AK436" s="58" t="str">
        <f t="shared" si="349"/>
        <v>Bueno</v>
      </c>
      <c r="AL436" s="196">
        <f>IFERROR(SQRT(($E436-$E$1136)^2+($C436-$C$1136)^2),0)</f>
        <v>0.14626040964883563</v>
      </c>
      <c r="AM436" s="197" t="str">
        <f>IF(AL436&lt;=SMALL($AL$3:$AL$1130,1),"MAS PARECIDO","NO")</f>
        <v>NO</v>
      </c>
      <c r="AN436" s="197" t="str">
        <f>IF(AL436&lt;=SMALL($AL$3:$AL$1130,5),"SIMILAR","NO")</f>
        <v>NO</v>
      </c>
      <c r="AO436" s="197" t="str">
        <f t="shared" si="358"/>
        <v>N/A</v>
      </c>
      <c r="AP436" s="197">
        <f t="shared" si="359"/>
        <v>0</v>
      </c>
      <c r="AQ436" s="198">
        <f t="shared" si="360"/>
        <v>0</v>
      </c>
      <c r="AR436" s="196">
        <f>IFERROR(SQRT(($E436-$E$1136)^2+($H436-$H$1136)^2),0)</f>
        <v>0.33376657779336061</v>
      </c>
      <c r="AS436" s="197" t="str">
        <f>IF(AR436&lt;=SMALL(AR$3:AR$1130,1),"MAS PARECIDO","NO")</f>
        <v>NO</v>
      </c>
      <c r="AT436" s="197" t="str">
        <f>IF(AR436&lt;=SMALL(AR$3:AR$1130,5),"SIMILAR","NO")</f>
        <v>NO</v>
      </c>
      <c r="AU436" s="197" t="str">
        <f t="shared" si="361"/>
        <v>N/A</v>
      </c>
      <c r="AV436" s="197">
        <f t="shared" si="362"/>
        <v>0</v>
      </c>
      <c r="AW436" s="198">
        <f t="shared" si="363"/>
        <v>0</v>
      </c>
      <c r="AX436" s="199">
        <f>IFERROR(SQRT(($E436-$E$1136)^2+($K436-$K$1136)^2),0)</f>
        <v>0.20072124287374354</v>
      </c>
      <c r="AY436" s="197" t="str">
        <f>IF(AX436&lt;=SMALL(AX$3:AX$1130,1),"MAS PARECIDO","NO")</f>
        <v>NO</v>
      </c>
      <c r="AZ436" s="197" t="str">
        <f>IF(AX436&lt;=SMALL(AX$3:AX$1130,5),"SIMILAR","NO")</f>
        <v>NO</v>
      </c>
      <c r="BA436" s="197" t="str">
        <f t="shared" si="364"/>
        <v>N/A</v>
      </c>
      <c r="BB436" s="197">
        <f t="shared" si="365"/>
        <v>0</v>
      </c>
      <c r="BC436" s="198">
        <f t="shared" si="366"/>
        <v>0</v>
      </c>
      <c r="BD436" s="196">
        <f>IFERROR(SQRT(($E436-$E$1136)^2+($O436-$O$1136)^2),0)</f>
        <v>1.7000510015300459E-2</v>
      </c>
      <c r="BE436" s="197" t="str">
        <f>IF(BD436&lt;=SMALL(BD$3:BD$1130,1),"MAS PARECIDO","NO")</f>
        <v>NO</v>
      </c>
      <c r="BF436" s="197" t="str">
        <f>IF(BD436&lt;=SMALL(BD$3:BD$1130,5),"SIMILAR","NO")</f>
        <v>NO</v>
      </c>
      <c r="BG436" s="197" t="str">
        <f t="shared" si="367"/>
        <v>N/A</v>
      </c>
      <c r="BH436" s="197">
        <f t="shared" si="368"/>
        <v>0</v>
      </c>
      <c r="BI436" s="198">
        <f t="shared" si="369"/>
        <v>0</v>
      </c>
      <c r="BJ436" s="199">
        <f>IFERROR(SQRT(($E436-$E$1136)^2+($R436-$R$1136)^2),0)</f>
        <v>0.5002889338580061</v>
      </c>
      <c r="BK436" s="197" t="str">
        <f>IF(BJ436&lt;=SMALL(BJ$3:BJ$1130,1),"MAS PARECIDO","NO")</f>
        <v>NO</v>
      </c>
      <c r="BL436" s="197" t="str">
        <f>IF(BJ436&lt;=SMALL(BJ$3:BJ$1130,5),"SIMILAR","NO")</f>
        <v>NO</v>
      </c>
      <c r="BM436" s="197" t="str">
        <f t="shared" si="370"/>
        <v>N/A</v>
      </c>
      <c r="BN436" s="197">
        <f t="shared" si="371"/>
        <v>0</v>
      </c>
      <c r="BO436" s="198">
        <f t="shared" si="372"/>
        <v>0</v>
      </c>
      <c r="BP436" s="199">
        <f>IFERROR(SQRT(($E436-$E$1136)^2+($U436-$U$1136)^2),0)</f>
        <v>1.7000510015300459E-2</v>
      </c>
      <c r="BQ436" s="197" t="str">
        <f>IF(BP436&lt;=SMALL(BP$3:BP$1130,1),"MAS PARECIDO","NO")</f>
        <v>NO</v>
      </c>
      <c r="BR436" s="197" t="str">
        <f>IF(BP436&lt;=SMALL(BP$3:BP$1130,5),"SIMILAR","NO")</f>
        <v>NO</v>
      </c>
      <c r="BS436" s="197" t="str">
        <f t="shared" si="373"/>
        <v>N/A</v>
      </c>
      <c r="BT436" s="197">
        <f t="shared" si="374"/>
        <v>0</v>
      </c>
      <c r="BU436" s="198">
        <f t="shared" si="375"/>
        <v>0</v>
      </c>
      <c r="BV436" s="199">
        <f>IFERROR(SQRT(($E436-$E$1136)^2+($X436-$X$1136)^2),0)</f>
        <v>1.7000510015300459E-2</v>
      </c>
      <c r="BW436" s="197" t="str">
        <f>IF(BV436&lt;=SMALL(BV$3:BV$1130,1),"MAS PARECIDO","NO")</f>
        <v>NO</v>
      </c>
      <c r="BX436" s="197" t="str">
        <f>IF(BV436&lt;=SMALL(BV$3:BV$1130,5),"SIMILAR","NO")</f>
        <v>NO</v>
      </c>
      <c r="BY436" s="197" t="str">
        <f t="shared" si="376"/>
        <v>N/A</v>
      </c>
      <c r="BZ436" s="197">
        <f t="shared" si="377"/>
        <v>0</v>
      </c>
      <c r="CA436" s="198">
        <f t="shared" si="378"/>
        <v>0</v>
      </c>
      <c r="CB436" s="199">
        <f>IFERROR(SQRT(($E436-$E$1136)^2+($AA436-$AA$1136)^2),0)</f>
        <v>1.0001444982305208</v>
      </c>
      <c r="CC436" s="197" t="str">
        <f>IF(CB436&lt;=SMALL(CB$3:CB$1130,1),"MAS PARECIDO","NO")</f>
        <v>NO</v>
      </c>
      <c r="CD436" s="197" t="str">
        <f>IF(CB436&lt;=SMALL(CB$3:CB$1130,5),"SIMILAR","NO")</f>
        <v>NO</v>
      </c>
      <c r="CE436" s="197" t="str">
        <f t="shared" si="379"/>
        <v>N/A</v>
      </c>
      <c r="CF436" s="197">
        <f t="shared" si="380"/>
        <v>0</v>
      </c>
      <c r="CG436" s="198">
        <f t="shared" si="381"/>
        <v>0</v>
      </c>
      <c r="CH436" s="199">
        <f>IFERROR(SQRT(($E436-$E$1136)^2+($AD436-$AD$1136)^2),0)</f>
        <v>1.0001444982305208</v>
      </c>
      <c r="CI436" s="197" t="str">
        <f>IF(CH436&lt;=SMALL(CH$3:CH$1130,1),"MAS PARECIDO","NO")</f>
        <v>NO</v>
      </c>
      <c r="CJ436" s="197" t="str">
        <f>IF(CH436&lt;=SMALL(CH$3:CH$1130,5),"SIMILAR","NO")</f>
        <v>NO</v>
      </c>
      <c r="CK436" s="197" t="str">
        <f t="shared" si="382"/>
        <v>N/A</v>
      </c>
      <c r="CL436" s="197">
        <f t="shared" si="383"/>
        <v>0</v>
      </c>
      <c r="CM436" s="198">
        <f t="shared" si="384"/>
        <v>0</v>
      </c>
      <c r="CN436" s="199">
        <f>IFERROR(SQRT(($E436-$E$1136)^2+($AG436-$AG$1136)^2),0)</f>
        <v>1.0001444982305208</v>
      </c>
      <c r="CO436" s="197" t="str">
        <f>IF(CN436&lt;=SMALL(CN$3:CN$1130,1),"MAS PARECIDO","NO")</f>
        <v>NO</v>
      </c>
      <c r="CP436" s="197" t="str">
        <f>IF(CN436&lt;=SMALL(CN$3:CN$1130,5),"SIMILAR","NO")</f>
        <v>NO</v>
      </c>
      <c r="CQ436" s="197" t="str">
        <f t="shared" si="385"/>
        <v>N/A</v>
      </c>
      <c r="CR436" s="197">
        <f t="shared" si="386"/>
        <v>0</v>
      </c>
      <c r="CS436" s="198">
        <f t="shared" si="387"/>
        <v>0</v>
      </c>
      <c r="CT436" s="199">
        <f>IFERROR(SQRT(($E436-$E$1136)^2+($AJ436-$AJ$1136)^2),0)</f>
        <v>1.7000510015300459E-2</v>
      </c>
      <c r="CU436" s="197" t="str">
        <f>IF(CT436&lt;=SMALL(CT$3:CT$1130,1),"MAS PARECIDO","NO")</f>
        <v>NO</v>
      </c>
      <c r="CV436" s="197" t="str">
        <f>IF(CT436&lt;=SMALL(CT$3:CT$1130,5),"SIMILAR","NO")</f>
        <v>NO</v>
      </c>
      <c r="CW436" s="197" t="str">
        <f t="shared" si="388"/>
        <v>N/A</v>
      </c>
      <c r="CX436" s="197">
        <f t="shared" si="389"/>
        <v>0</v>
      </c>
      <c r="CY436" s="198">
        <f t="shared" si="390"/>
        <v>0</v>
      </c>
      <c r="CZ436" s="2" t="s">
        <v>2102</v>
      </c>
      <c r="DA436" s="2" t="s">
        <v>2103</v>
      </c>
      <c r="DB436" s="2">
        <v>0</v>
      </c>
      <c r="DC436" s="2" t="s">
        <v>189</v>
      </c>
    </row>
    <row r="437" spans="1:107">
      <c r="A437" s="24" t="s">
        <v>688</v>
      </c>
      <c r="B437" s="46">
        <v>47993</v>
      </c>
      <c r="C437" s="190">
        <f>(B437-$B$1132)/($B$1133-$B$1132)</f>
        <v>5.0834293683201213E-2</v>
      </c>
      <c r="D437" s="46">
        <v>56000</v>
      </c>
      <c r="E437" s="190">
        <f>(D437-$D$1132)/($D$1133-$D$1132)</f>
        <v>0.11197335920077603</v>
      </c>
      <c r="F437" s="46" t="s">
        <v>187</v>
      </c>
      <c r="G437" s="192">
        <f>VLOOKUP(F437,'DATOS DE SOPORTE'!$Y$5:$Z$8,2,FALSE)</f>
        <v>4</v>
      </c>
      <c r="H437" s="190">
        <f>(G437-$G$1132)/($G$1133-$G$1132)</f>
        <v>1</v>
      </c>
      <c r="I437" s="50">
        <v>0</v>
      </c>
      <c r="J437" s="200">
        <f t="shared" si="350"/>
        <v>0</v>
      </c>
      <c r="K437" s="190">
        <f>(J437-$J$1132)/($J$1133-$J$1132)</f>
        <v>0</v>
      </c>
      <c r="L437" s="193" t="str">
        <f t="shared" si="351"/>
        <v>NO</v>
      </c>
      <c r="M437" s="46" t="s">
        <v>192</v>
      </c>
      <c r="N437" s="192">
        <f t="shared" si="352"/>
        <v>2</v>
      </c>
      <c r="O437" s="190">
        <f>(N437-N$1132)/(N$1133-N$1132)</f>
        <v>1</v>
      </c>
      <c r="P437" s="46" t="s">
        <v>58</v>
      </c>
      <c r="Q437" s="192">
        <f t="shared" si="353"/>
        <v>3</v>
      </c>
      <c r="R437" s="190">
        <f>(Q437-Q$1132)/(Q$1133-Q$1132)</f>
        <v>1</v>
      </c>
      <c r="S437" s="46" t="s">
        <v>194</v>
      </c>
      <c r="T437" s="192">
        <f t="shared" si="354"/>
        <v>1</v>
      </c>
      <c r="U437" s="190">
        <f>(T437-T$1132)/(T$1133-T$1132)</f>
        <v>0</v>
      </c>
      <c r="V437" s="46" t="s">
        <v>212</v>
      </c>
      <c r="W437" s="194">
        <f>VLOOKUP(V437,'DATOS DE SOPORTE'!$S$5:$T$10,2,FALSE)</f>
        <v>3</v>
      </c>
      <c r="X437" s="201">
        <f>(W437-W$1132)/(W$1133-W$1132)</f>
        <v>0.4</v>
      </c>
      <c r="Y437" s="46" t="s">
        <v>188</v>
      </c>
      <c r="Z437" s="194">
        <f t="shared" si="355"/>
        <v>1</v>
      </c>
      <c r="AA437" s="201">
        <f>(Z437-Z$1132)/(Z$1133-Z$1132)</f>
        <v>0</v>
      </c>
      <c r="AB437" s="46" t="s">
        <v>188</v>
      </c>
      <c r="AC437" s="194">
        <f t="shared" si="356"/>
        <v>1</v>
      </c>
      <c r="AD437" s="201">
        <f>(AC437-AC$1132)/(AC$1133-AC$1132)</f>
        <v>0</v>
      </c>
      <c r="AE437" s="46" t="s">
        <v>136</v>
      </c>
      <c r="AF437" s="194">
        <f t="shared" si="357"/>
        <v>2</v>
      </c>
      <c r="AG437" s="201">
        <f>(AF437-AF$1132)/(AF$1133-AF$1132)</f>
        <v>1</v>
      </c>
      <c r="AH437" s="24" t="s">
        <v>67</v>
      </c>
      <c r="AI437" s="194">
        <f>VLOOKUP(AH437,'DATOS DE SOPORTE'!$V$5:$W$8,2,FALSE)</f>
        <v>1</v>
      </c>
      <c r="AJ437" s="201">
        <f>(AI437-AI$1132)/(AI$1133-AI$1132)</f>
        <v>0</v>
      </c>
      <c r="AK437" s="58" t="str">
        <f t="shared" si="349"/>
        <v>Bueno</v>
      </c>
      <c r="AL437" s="196">
        <f>IFERROR(SQRT(($E437-$E$1136)^2+($C437-$C$1136)^2),0)</f>
        <v>0.1906690878047331</v>
      </c>
      <c r="AM437" s="197" t="str">
        <f>IF(AL437&lt;=SMALL($AL$3:$AL$1130,1),"MAS PARECIDO","NO")</f>
        <v>NO</v>
      </c>
      <c r="AN437" s="197" t="str">
        <f>IF(AL437&lt;=SMALL($AL$3:$AL$1130,5),"SIMILAR","NO")</f>
        <v>NO</v>
      </c>
      <c r="AO437" s="197" t="str">
        <f t="shared" si="358"/>
        <v>N/A</v>
      </c>
      <c r="AP437" s="197">
        <f t="shared" si="359"/>
        <v>0</v>
      </c>
      <c r="AQ437" s="198">
        <f t="shared" si="360"/>
        <v>0</v>
      </c>
      <c r="AR437" s="196">
        <f>IFERROR(SQRT(($E437-$E$1136)^2+($H437-$H$1136)^2),0)</f>
        <v>0.67600976111171263</v>
      </c>
      <c r="AS437" s="197" t="str">
        <f>IF(AR437&lt;=SMALL(AR$3:AR$1130,1),"MAS PARECIDO","NO")</f>
        <v>NO</v>
      </c>
      <c r="AT437" s="197" t="str">
        <f>IF(AR437&lt;=SMALL(AR$3:AR$1130,5),"SIMILAR","NO")</f>
        <v>NO</v>
      </c>
      <c r="AU437" s="197" t="str">
        <f t="shared" si="361"/>
        <v>N/A</v>
      </c>
      <c r="AV437" s="197">
        <f t="shared" si="362"/>
        <v>0</v>
      </c>
      <c r="AW437" s="198">
        <f t="shared" si="363"/>
        <v>0</v>
      </c>
      <c r="AX437" s="199">
        <f>IFERROR(SQRT(($E437-$E$1136)^2+($K437-$K$1136)^2),0)</f>
        <v>0.22922642228563042</v>
      </c>
      <c r="AY437" s="197" t="str">
        <f>IF(AX437&lt;=SMALL(AX$3:AX$1130,1),"MAS PARECIDO","NO")</f>
        <v>NO</v>
      </c>
      <c r="AZ437" s="197" t="str">
        <f>IF(AX437&lt;=SMALL(AX$3:AX$1130,5),"SIMILAR","NO")</f>
        <v>NO</v>
      </c>
      <c r="BA437" s="197" t="str">
        <f t="shared" si="364"/>
        <v>N/A</v>
      </c>
      <c r="BB437" s="197">
        <f t="shared" si="365"/>
        <v>0</v>
      </c>
      <c r="BC437" s="198">
        <f t="shared" si="366"/>
        <v>0</v>
      </c>
      <c r="BD437" s="196">
        <f>IFERROR(SQRT(($E437-$E$1136)^2+($O437-$O$1136)^2),0)</f>
        <v>0.11200336010080303</v>
      </c>
      <c r="BE437" s="197" t="str">
        <f>IF(BD437&lt;=SMALL(BD$3:BD$1130,1),"MAS PARECIDO","NO")</f>
        <v>NO</v>
      </c>
      <c r="BF437" s="197" t="str">
        <f>IF(BD437&lt;=SMALL(BD$3:BD$1130,5),"SIMILAR","NO")</f>
        <v>NO</v>
      </c>
      <c r="BG437" s="197" t="str">
        <f t="shared" si="367"/>
        <v>N/A</v>
      </c>
      <c r="BH437" s="197">
        <f t="shared" si="368"/>
        <v>0</v>
      </c>
      <c r="BI437" s="198">
        <f t="shared" si="369"/>
        <v>0</v>
      </c>
      <c r="BJ437" s="199">
        <f>IFERROR(SQRT(($E437-$E$1136)^2+($R437-$R$1136)^2),0)</f>
        <v>0.51239121057437176</v>
      </c>
      <c r="BK437" s="197" t="str">
        <f>IF(BJ437&lt;=SMALL(BJ$3:BJ$1130,1),"MAS PARECIDO","NO")</f>
        <v>NO</v>
      </c>
      <c r="BL437" s="197" t="str">
        <f>IF(BJ437&lt;=SMALL(BJ$3:BJ$1130,5),"SIMILAR","NO")</f>
        <v>NO</v>
      </c>
      <c r="BM437" s="197" t="str">
        <f t="shared" si="370"/>
        <v>N/A</v>
      </c>
      <c r="BN437" s="197">
        <f t="shared" si="371"/>
        <v>0</v>
      </c>
      <c r="BO437" s="198">
        <f t="shared" si="372"/>
        <v>0</v>
      </c>
      <c r="BP437" s="199">
        <f>IFERROR(SQRT(($E437-$E$1136)^2+($U437-$U$1136)^2),0)</f>
        <v>0.11200336010080303</v>
      </c>
      <c r="BQ437" s="197" t="str">
        <f>IF(BP437&lt;=SMALL(BP$3:BP$1130,1),"MAS PARECIDO","NO")</f>
        <v>NO</v>
      </c>
      <c r="BR437" s="197" t="str">
        <f>IF(BP437&lt;=SMALL(BP$3:BP$1130,5),"SIMILAR","NO")</f>
        <v>NO</v>
      </c>
      <c r="BS437" s="197" t="str">
        <f t="shared" si="373"/>
        <v>N/A</v>
      </c>
      <c r="BT437" s="197">
        <f t="shared" si="374"/>
        <v>0</v>
      </c>
      <c r="BU437" s="198">
        <f t="shared" si="375"/>
        <v>0</v>
      </c>
      <c r="BV437" s="199">
        <f>IFERROR(SQRT(($E437-$E$1136)^2+($X437-$X$1136)^2),0)</f>
        <v>0.41538506554024085</v>
      </c>
      <c r="BW437" s="197" t="str">
        <f>IF(BV437&lt;=SMALL(BV$3:BV$1130,1),"MAS PARECIDO","NO")</f>
        <v>NO</v>
      </c>
      <c r="BX437" s="197" t="str">
        <f>IF(BV437&lt;=SMALL(BV$3:BV$1130,5),"SIMILAR","NO")</f>
        <v>NO</v>
      </c>
      <c r="BY437" s="197" t="str">
        <f t="shared" si="376"/>
        <v>N/A</v>
      </c>
      <c r="BZ437" s="197">
        <f t="shared" si="377"/>
        <v>0</v>
      </c>
      <c r="CA437" s="198">
        <f t="shared" si="378"/>
        <v>0</v>
      </c>
      <c r="CB437" s="199">
        <f>IFERROR(SQRT(($E437-$E$1136)^2+($AA437-$AA$1136)^2),0)</f>
        <v>0.11200336010080303</v>
      </c>
      <c r="CC437" s="197" t="str">
        <f>IF(CB437&lt;=SMALL(CB$3:CB$1130,1),"MAS PARECIDO","NO")</f>
        <v>NO</v>
      </c>
      <c r="CD437" s="197" t="str">
        <f>IF(CB437&lt;=SMALL(CB$3:CB$1130,5),"SIMILAR","NO")</f>
        <v>NO</v>
      </c>
      <c r="CE437" s="197" t="str">
        <f t="shared" si="379"/>
        <v>N/A</v>
      </c>
      <c r="CF437" s="197">
        <f t="shared" si="380"/>
        <v>0</v>
      </c>
      <c r="CG437" s="198">
        <f t="shared" si="381"/>
        <v>0</v>
      </c>
      <c r="CH437" s="199">
        <f>IFERROR(SQRT(($E437-$E$1136)^2+($AD437-$AD$1136)^2),0)</f>
        <v>1.0062528274116154</v>
      </c>
      <c r="CI437" s="197" t="str">
        <f>IF(CH437&lt;=SMALL(CH$3:CH$1130,1),"MAS PARECIDO","NO")</f>
        <v>NO</v>
      </c>
      <c r="CJ437" s="197" t="str">
        <f>IF(CH437&lt;=SMALL(CH$3:CH$1130,5),"SIMILAR","NO")</f>
        <v>NO</v>
      </c>
      <c r="CK437" s="197" t="str">
        <f t="shared" si="382"/>
        <v>N/A</v>
      </c>
      <c r="CL437" s="197">
        <f t="shared" si="383"/>
        <v>0</v>
      </c>
      <c r="CM437" s="198">
        <f t="shared" si="384"/>
        <v>0</v>
      </c>
      <c r="CN437" s="199">
        <f>IFERROR(SQRT(($E437-$E$1136)^2+($AG437-$AG$1136)^2),0)</f>
        <v>0.11200336010080303</v>
      </c>
      <c r="CO437" s="197" t="str">
        <f>IF(CN437&lt;=SMALL(CN$3:CN$1130,1),"MAS PARECIDO","NO")</f>
        <v>NO</v>
      </c>
      <c r="CP437" s="197" t="str">
        <f>IF(CN437&lt;=SMALL(CN$3:CN$1130,5),"SIMILAR","NO")</f>
        <v>NO</v>
      </c>
      <c r="CQ437" s="197" t="str">
        <f t="shared" si="385"/>
        <v>N/A</v>
      </c>
      <c r="CR437" s="197">
        <f t="shared" si="386"/>
        <v>0</v>
      </c>
      <c r="CS437" s="198">
        <f t="shared" si="387"/>
        <v>0</v>
      </c>
      <c r="CT437" s="199">
        <f>IFERROR(SQRT(($E437-$E$1136)^2+($AJ437-$AJ$1136)^2),0)</f>
        <v>0.11200336010080303</v>
      </c>
      <c r="CU437" s="197" t="str">
        <f>IF(CT437&lt;=SMALL(CT$3:CT$1130,1),"MAS PARECIDO","NO")</f>
        <v>NO</v>
      </c>
      <c r="CV437" s="197" t="str">
        <f>IF(CT437&lt;=SMALL(CT$3:CT$1130,5),"SIMILAR","NO")</f>
        <v>NO</v>
      </c>
      <c r="CW437" s="197" t="str">
        <f t="shared" si="388"/>
        <v>N/A</v>
      </c>
      <c r="CX437" s="197">
        <f t="shared" si="389"/>
        <v>0</v>
      </c>
      <c r="CY437" s="198">
        <f t="shared" si="390"/>
        <v>0</v>
      </c>
      <c r="CZ437" s="2" t="s">
        <v>2104</v>
      </c>
      <c r="DA437" s="2" t="s">
        <v>2105</v>
      </c>
      <c r="DB437" s="2">
        <v>0</v>
      </c>
      <c r="DC437" s="2" t="s">
        <v>189</v>
      </c>
    </row>
    <row r="438" spans="1:107">
      <c r="A438" s="24" t="s">
        <v>487</v>
      </c>
      <c r="B438" s="46">
        <v>39676</v>
      </c>
      <c r="C438" s="190">
        <f>(B438-$B$1132)/($B$1133-$B$1132)</f>
        <v>4.1112442542217437E-2</v>
      </c>
      <c r="D438" s="46">
        <v>240000</v>
      </c>
      <c r="E438" s="190">
        <f>(D438-$D$1132)/($D$1133-$D$1132)</f>
        <v>0.47998439953198596</v>
      </c>
      <c r="F438" s="46" t="s">
        <v>53</v>
      </c>
      <c r="G438" s="192">
        <f>VLOOKUP(F438,'DATOS DE SOPORTE'!$Y$5:$Z$8,2,FALSE)</f>
        <v>2</v>
      </c>
      <c r="H438" s="190">
        <f>(G438-$G$1132)/($G$1133-$G$1132)</f>
        <v>0.33333333333333331</v>
      </c>
      <c r="I438" s="50">
        <v>2</v>
      </c>
      <c r="J438" s="200">
        <f t="shared" si="350"/>
        <v>2</v>
      </c>
      <c r="K438" s="190">
        <f>(J438-$J$1132)/($J$1133-$J$1132)</f>
        <v>0.4</v>
      </c>
      <c r="L438" s="193" t="str">
        <f t="shared" si="351"/>
        <v>SI</v>
      </c>
      <c r="M438" s="46" t="s">
        <v>56</v>
      </c>
      <c r="N438" s="192">
        <f t="shared" si="352"/>
        <v>1</v>
      </c>
      <c r="O438" s="190">
        <f>(N438-N$1132)/(N$1133-N$1132)</f>
        <v>0</v>
      </c>
      <c r="P438" s="46" t="s">
        <v>196</v>
      </c>
      <c r="Q438" s="192">
        <f t="shared" si="353"/>
        <v>1</v>
      </c>
      <c r="R438" s="190">
        <f>(Q438-Q$1132)/(Q$1133-Q$1132)</f>
        <v>0</v>
      </c>
      <c r="S438" s="46"/>
      <c r="T438" s="192">
        <f t="shared" si="354"/>
        <v>2</v>
      </c>
      <c r="U438" s="190">
        <f>(T438-T$1132)/(T$1133-T$1132)</f>
        <v>1</v>
      </c>
      <c r="V438" s="46" t="s">
        <v>212</v>
      </c>
      <c r="W438" s="194">
        <f>VLOOKUP(V438,'DATOS DE SOPORTE'!$S$5:$T$10,2,FALSE)</f>
        <v>3</v>
      </c>
      <c r="X438" s="201">
        <f>(W438-W$1132)/(W$1133-W$1132)</f>
        <v>0.4</v>
      </c>
      <c r="Y438" s="46" t="s">
        <v>188</v>
      </c>
      <c r="Z438" s="194">
        <f t="shared" si="355"/>
        <v>1</v>
      </c>
      <c r="AA438" s="201">
        <f>(Z438-Z$1132)/(Z$1133-Z$1132)</f>
        <v>0</v>
      </c>
      <c r="AB438" s="46" t="s">
        <v>136</v>
      </c>
      <c r="AC438" s="194">
        <f t="shared" si="356"/>
        <v>2</v>
      </c>
      <c r="AD438" s="201">
        <f>(AC438-AC$1132)/(AC$1133-AC$1132)</f>
        <v>1</v>
      </c>
      <c r="AE438" s="46" t="s">
        <v>136</v>
      </c>
      <c r="AF438" s="194">
        <f t="shared" si="357"/>
        <v>2</v>
      </c>
      <c r="AG438" s="201">
        <f>(AF438-AF$1132)/(AF$1133-AF$1132)</f>
        <v>1</v>
      </c>
      <c r="AH438" s="24" t="s">
        <v>67</v>
      </c>
      <c r="AI438" s="194">
        <f>VLOOKUP(AH438,'DATOS DE SOPORTE'!$V$5:$W$8,2,FALSE)</f>
        <v>1</v>
      </c>
      <c r="AJ438" s="201">
        <f>(AI438-AI$1132)/(AI$1133-AI$1132)</f>
        <v>0</v>
      </c>
      <c r="AK438" s="58" t="str">
        <f t="shared" si="349"/>
        <v>Bueno</v>
      </c>
      <c r="AL438" s="196">
        <f>IFERROR(SQRT(($E438-$E$1136)^2+($C438-$C$1136)^2),0)</f>
        <v>0.50726575138595531</v>
      </c>
      <c r="AM438" s="197" t="str">
        <f>IF(AL438&lt;=SMALL($AL$3:$AL$1130,1),"MAS PARECIDO","NO")</f>
        <v>NO</v>
      </c>
      <c r="AN438" s="197" t="str">
        <f>IF(AL438&lt;=SMALL($AL$3:$AL$1130,5),"SIMILAR","NO")</f>
        <v>NO</v>
      </c>
      <c r="AO438" s="197" t="str">
        <f t="shared" si="358"/>
        <v>N/A</v>
      </c>
      <c r="AP438" s="197">
        <f t="shared" si="359"/>
        <v>0</v>
      </c>
      <c r="AQ438" s="198">
        <f t="shared" si="360"/>
        <v>0</v>
      </c>
      <c r="AR438" s="196">
        <f>IFERROR(SQRT(($E438-$E$1136)^2+($H438-$H$1136)^2),0)</f>
        <v>0.48001440043201299</v>
      </c>
      <c r="AS438" s="197" t="str">
        <f>IF(AR438&lt;=SMALL(AR$3:AR$1130,1),"MAS PARECIDO","NO")</f>
        <v>NO</v>
      </c>
      <c r="AT438" s="197" t="str">
        <f>IF(AR438&lt;=SMALL(AR$3:AR$1130,5),"SIMILAR","NO")</f>
        <v>NO</v>
      </c>
      <c r="AU438" s="197" t="str">
        <f t="shared" si="361"/>
        <v>N/A</v>
      </c>
      <c r="AV438" s="197">
        <f t="shared" si="362"/>
        <v>0</v>
      </c>
      <c r="AW438" s="198">
        <f t="shared" si="363"/>
        <v>0</v>
      </c>
      <c r="AX438" s="199">
        <f>IFERROR(SQRT(($E438-$E$1136)^2+($K438-$K$1136)^2),0)</f>
        <v>0.5200132927359693</v>
      </c>
      <c r="AY438" s="197" t="str">
        <f>IF(AX438&lt;=SMALL(AX$3:AX$1130,1),"MAS PARECIDO","NO")</f>
        <v>NO</v>
      </c>
      <c r="AZ438" s="197" t="str">
        <f>IF(AX438&lt;=SMALL(AX$3:AX$1130,5),"SIMILAR","NO")</f>
        <v>NO</v>
      </c>
      <c r="BA438" s="197" t="str">
        <f t="shared" si="364"/>
        <v>N/A</v>
      </c>
      <c r="BB438" s="197">
        <f t="shared" si="365"/>
        <v>0</v>
      </c>
      <c r="BC438" s="198">
        <f t="shared" si="366"/>
        <v>0</v>
      </c>
      <c r="BD438" s="196">
        <f>IFERROR(SQRT(($E438-$E$1136)^2+($O438-$O$1136)^2),0)</f>
        <v>1.1092402014992537</v>
      </c>
      <c r="BE438" s="197" t="str">
        <f>IF(BD438&lt;=SMALL(BD$3:BD$1130,1),"MAS PARECIDO","NO")</f>
        <v>NO</v>
      </c>
      <c r="BF438" s="197" t="str">
        <f>IF(BD438&lt;=SMALL(BD$3:BD$1130,5),"SIMILAR","NO")</f>
        <v>NO</v>
      </c>
      <c r="BG438" s="197" t="str">
        <f t="shared" si="367"/>
        <v>N/A</v>
      </c>
      <c r="BH438" s="197">
        <f t="shared" si="368"/>
        <v>0</v>
      </c>
      <c r="BI438" s="198">
        <f t="shared" si="369"/>
        <v>0</v>
      </c>
      <c r="BJ438" s="199">
        <f>IFERROR(SQRT(($E438-$E$1136)^2+($R438-$R$1136)^2),0)</f>
        <v>0.69311891088189548</v>
      </c>
      <c r="BK438" s="197" t="str">
        <f>IF(BJ438&lt;=SMALL(BJ$3:BJ$1130,1),"MAS PARECIDO","NO")</f>
        <v>NO</v>
      </c>
      <c r="BL438" s="197" t="str">
        <f>IF(BJ438&lt;=SMALL(BJ$3:BJ$1130,5),"SIMILAR","NO")</f>
        <v>NO</v>
      </c>
      <c r="BM438" s="197" t="str">
        <f t="shared" si="370"/>
        <v>N/A</v>
      </c>
      <c r="BN438" s="197">
        <f t="shared" si="371"/>
        <v>0</v>
      </c>
      <c r="BO438" s="198">
        <f t="shared" si="372"/>
        <v>0</v>
      </c>
      <c r="BP438" s="199">
        <f>IFERROR(SQRT(($E438-$E$1136)^2+($U438-$U$1136)^2),0)</f>
        <v>1.1092402014992537</v>
      </c>
      <c r="BQ438" s="197" t="str">
        <f>IF(BP438&lt;=SMALL(BP$3:BP$1130,1),"MAS PARECIDO","NO")</f>
        <v>NO</v>
      </c>
      <c r="BR438" s="197" t="str">
        <f>IF(BP438&lt;=SMALL(BP$3:BP$1130,5),"SIMILAR","NO")</f>
        <v>NO</v>
      </c>
      <c r="BS438" s="197" t="str">
        <f t="shared" si="373"/>
        <v>N/A</v>
      </c>
      <c r="BT438" s="197">
        <f t="shared" si="374"/>
        <v>0</v>
      </c>
      <c r="BU438" s="198">
        <f t="shared" si="375"/>
        <v>0</v>
      </c>
      <c r="BV438" s="199">
        <f>IFERROR(SQRT(($E438-$E$1136)^2+($X438-$X$1136)^2),0)</f>
        <v>0.62483103685884955</v>
      </c>
      <c r="BW438" s="197" t="str">
        <f>IF(BV438&lt;=SMALL(BV$3:BV$1130,1),"MAS PARECIDO","NO")</f>
        <v>NO</v>
      </c>
      <c r="BX438" s="197" t="str">
        <f>IF(BV438&lt;=SMALL(BV$3:BV$1130,5),"SIMILAR","NO")</f>
        <v>NO</v>
      </c>
      <c r="BY438" s="197" t="str">
        <f t="shared" si="376"/>
        <v>N/A</v>
      </c>
      <c r="BZ438" s="197">
        <f t="shared" si="377"/>
        <v>0</v>
      </c>
      <c r="CA438" s="198">
        <f t="shared" si="378"/>
        <v>0</v>
      </c>
      <c r="CB438" s="199">
        <f>IFERROR(SQRT(($E438-$E$1136)^2+($AA438-$AA$1136)^2),0)</f>
        <v>0.48001440043201299</v>
      </c>
      <c r="CC438" s="197" t="str">
        <f>IF(CB438&lt;=SMALL(CB$3:CB$1130,1),"MAS PARECIDO","NO")</f>
        <v>NO</v>
      </c>
      <c r="CD438" s="197" t="str">
        <f>IF(CB438&lt;=SMALL(CB$3:CB$1130,5),"SIMILAR","NO")</f>
        <v>NO</v>
      </c>
      <c r="CE438" s="197" t="str">
        <f t="shared" si="379"/>
        <v>N/A</v>
      </c>
      <c r="CF438" s="197">
        <f t="shared" si="380"/>
        <v>0</v>
      </c>
      <c r="CG438" s="198">
        <f t="shared" si="381"/>
        <v>0</v>
      </c>
      <c r="CH438" s="199">
        <f>IFERROR(SQRT(($E438-$E$1136)^2+($AD438-$AD$1136)^2),0)</f>
        <v>0.48001440043201299</v>
      </c>
      <c r="CI438" s="197" t="str">
        <f>IF(CH438&lt;=SMALL(CH$3:CH$1130,1),"MAS PARECIDO","NO")</f>
        <v>NO</v>
      </c>
      <c r="CJ438" s="197" t="str">
        <f>IF(CH438&lt;=SMALL(CH$3:CH$1130,5),"SIMILAR","NO")</f>
        <v>NO</v>
      </c>
      <c r="CK438" s="197" t="str">
        <f t="shared" si="382"/>
        <v>N/A</v>
      </c>
      <c r="CL438" s="197">
        <f t="shared" si="383"/>
        <v>0</v>
      </c>
      <c r="CM438" s="198">
        <f t="shared" si="384"/>
        <v>0</v>
      </c>
      <c r="CN438" s="199">
        <f>IFERROR(SQRT(($E438-$E$1136)^2+($AG438-$AG$1136)^2),0)</f>
        <v>0.48001440043201299</v>
      </c>
      <c r="CO438" s="197" t="str">
        <f>IF(CN438&lt;=SMALL(CN$3:CN$1130,1),"MAS PARECIDO","NO")</f>
        <v>NO</v>
      </c>
      <c r="CP438" s="197" t="str">
        <f>IF(CN438&lt;=SMALL(CN$3:CN$1130,5),"SIMILAR","NO")</f>
        <v>NO</v>
      </c>
      <c r="CQ438" s="197" t="str">
        <f t="shared" si="385"/>
        <v>N/A</v>
      </c>
      <c r="CR438" s="197">
        <f t="shared" si="386"/>
        <v>0</v>
      </c>
      <c r="CS438" s="198">
        <f t="shared" si="387"/>
        <v>0</v>
      </c>
      <c r="CT438" s="199">
        <f>IFERROR(SQRT(($E438-$E$1136)^2+($AJ438-$AJ$1136)^2),0)</f>
        <v>0.48001440043201299</v>
      </c>
      <c r="CU438" s="197" t="str">
        <f>IF(CT438&lt;=SMALL(CT$3:CT$1130,1),"MAS PARECIDO","NO")</f>
        <v>NO</v>
      </c>
      <c r="CV438" s="197" t="str">
        <f>IF(CT438&lt;=SMALL(CT$3:CT$1130,5),"SIMILAR","NO")</f>
        <v>NO</v>
      </c>
      <c r="CW438" s="197" t="str">
        <f t="shared" si="388"/>
        <v>N/A</v>
      </c>
      <c r="CX438" s="197">
        <f t="shared" si="389"/>
        <v>0</v>
      </c>
      <c r="CY438" s="198">
        <f t="shared" si="390"/>
        <v>0</v>
      </c>
      <c r="CZ438" s="2" t="s">
        <v>1702</v>
      </c>
      <c r="DA438" s="2" t="s">
        <v>1703</v>
      </c>
      <c r="DB438" s="2">
        <v>0</v>
      </c>
      <c r="DC438" s="2" t="s">
        <v>189</v>
      </c>
    </row>
    <row r="439" spans="1:107">
      <c r="A439" s="24" t="s">
        <v>689</v>
      </c>
      <c r="B439" s="46">
        <v>39211.440000000002</v>
      </c>
      <c r="C439" s="190">
        <f>(B439-$B$1132)/($B$1133-$B$1132)</f>
        <v>4.0569412222864858E-2</v>
      </c>
      <c r="D439" s="46">
        <v>37000</v>
      </c>
      <c r="E439" s="190">
        <f>(D439-$D$1132)/($D$1133-$D$1132)</f>
        <v>7.3972219166574996E-2</v>
      </c>
      <c r="F439" s="46" t="s">
        <v>53</v>
      </c>
      <c r="G439" s="192">
        <f>VLOOKUP(F439,'DATOS DE SOPORTE'!$Y$5:$Z$8,2,FALSE)</f>
        <v>2</v>
      </c>
      <c r="H439" s="190">
        <f>(G439-$G$1132)/($G$1133-$G$1132)</f>
        <v>0.33333333333333331</v>
      </c>
      <c r="I439" s="50">
        <v>3</v>
      </c>
      <c r="J439" s="200">
        <f t="shared" si="350"/>
        <v>3</v>
      </c>
      <c r="K439" s="190">
        <f>(J439-$J$1132)/($J$1133-$J$1132)</f>
        <v>0.6</v>
      </c>
      <c r="L439" s="193" t="str">
        <f t="shared" si="351"/>
        <v>SI</v>
      </c>
      <c r="M439" s="46" t="s">
        <v>192</v>
      </c>
      <c r="N439" s="192">
        <f t="shared" si="352"/>
        <v>2</v>
      </c>
      <c r="O439" s="190">
        <f>(N439-N$1132)/(N$1133-N$1132)</f>
        <v>1</v>
      </c>
      <c r="P439" s="46" t="s">
        <v>193</v>
      </c>
      <c r="Q439" s="192">
        <f t="shared" si="353"/>
        <v>2</v>
      </c>
      <c r="R439" s="190">
        <f>(Q439-Q$1132)/(Q$1133-Q$1132)</f>
        <v>0.5</v>
      </c>
      <c r="S439" s="46" t="s">
        <v>194</v>
      </c>
      <c r="T439" s="192">
        <f t="shared" si="354"/>
        <v>1</v>
      </c>
      <c r="U439" s="190">
        <f>(T439-T$1132)/(T$1133-T$1132)</f>
        <v>0</v>
      </c>
      <c r="V439" s="46" t="s">
        <v>62</v>
      </c>
      <c r="W439" s="194">
        <f>VLOOKUP(V439,'DATOS DE SOPORTE'!$S$5:$T$10,2,FALSE)</f>
        <v>1</v>
      </c>
      <c r="X439" s="201">
        <f>(W439-W$1132)/(W$1133-W$1132)</f>
        <v>0</v>
      </c>
      <c r="Y439" s="46" t="s">
        <v>188</v>
      </c>
      <c r="Z439" s="194">
        <f t="shared" si="355"/>
        <v>1</v>
      </c>
      <c r="AA439" s="201">
        <f>(Z439-Z$1132)/(Z$1133-Z$1132)</f>
        <v>0</v>
      </c>
      <c r="AB439" s="46" t="s">
        <v>188</v>
      </c>
      <c r="AC439" s="194">
        <f t="shared" si="356"/>
        <v>1</v>
      </c>
      <c r="AD439" s="201">
        <f>(AC439-AC$1132)/(AC$1133-AC$1132)</f>
        <v>0</v>
      </c>
      <c r="AE439" s="46" t="s">
        <v>136</v>
      </c>
      <c r="AF439" s="194">
        <f t="shared" si="357"/>
        <v>2</v>
      </c>
      <c r="AG439" s="201">
        <f>(AF439-AF$1132)/(AF$1133-AF$1132)</f>
        <v>1</v>
      </c>
      <c r="AH439" s="24" t="s">
        <v>67</v>
      </c>
      <c r="AI439" s="194">
        <f>VLOOKUP(AH439,'DATOS DE SOPORTE'!$V$5:$W$8,2,FALSE)</f>
        <v>1</v>
      </c>
      <c r="AJ439" s="201">
        <f>(AI439-AI$1132)/(AI$1133-AI$1132)</f>
        <v>0</v>
      </c>
      <c r="AK439" s="58" t="str">
        <f t="shared" si="349"/>
        <v>Bueno</v>
      </c>
      <c r="AL439" s="196">
        <f>IFERROR(SQRT(($E439-$E$1136)^2+($C439-$C$1136)^2),0)</f>
        <v>0.18044246776345282</v>
      </c>
      <c r="AM439" s="197" t="str">
        <f>IF(AL439&lt;=SMALL($AL$3:$AL$1130,1),"MAS PARECIDO","NO")</f>
        <v>NO</v>
      </c>
      <c r="AN439" s="197" t="str">
        <f>IF(AL439&lt;=SMALL($AL$3:$AL$1130,5),"SIMILAR","NO")</f>
        <v>NO</v>
      </c>
      <c r="AO439" s="197" t="str">
        <f t="shared" si="358"/>
        <v>N/A</v>
      </c>
      <c r="AP439" s="197">
        <f t="shared" si="359"/>
        <v>0</v>
      </c>
      <c r="AQ439" s="198">
        <f t="shared" si="360"/>
        <v>0</v>
      </c>
      <c r="AR439" s="196">
        <f>IFERROR(SQRT(($E439-$E$1136)^2+($H439-$H$1136)^2),0)</f>
        <v>7.4002220066601995E-2</v>
      </c>
      <c r="AS439" s="197" t="str">
        <f>IF(AR439&lt;=SMALL(AR$3:AR$1130,1),"MAS PARECIDO","NO")</f>
        <v>NO</v>
      </c>
      <c r="AT439" s="197" t="str">
        <f>IF(AR439&lt;=SMALL(AR$3:AR$1130,5),"SIMILAR","NO")</f>
        <v>NO</v>
      </c>
      <c r="AU439" s="197" t="str">
        <f t="shared" si="361"/>
        <v>N/A</v>
      </c>
      <c r="AV439" s="197">
        <f t="shared" si="362"/>
        <v>0</v>
      </c>
      <c r="AW439" s="198">
        <f t="shared" si="363"/>
        <v>0</v>
      </c>
      <c r="AX439" s="199">
        <f>IFERROR(SQRT(($E439-$E$1136)^2+($K439-$K$1136)^2),0)</f>
        <v>0.40678781763320515</v>
      </c>
      <c r="AY439" s="197" t="str">
        <f>IF(AX439&lt;=SMALL(AX$3:AX$1130,1),"MAS PARECIDO","NO")</f>
        <v>NO</v>
      </c>
      <c r="AZ439" s="197" t="str">
        <f>IF(AX439&lt;=SMALL(AX$3:AX$1130,5),"SIMILAR","NO")</f>
        <v>NO</v>
      </c>
      <c r="BA439" s="197" t="str">
        <f t="shared" si="364"/>
        <v>N/A</v>
      </c>
      <c r="BB439" s="197">
        <f t="shared" si="365"/>
        <v>0</v>
      </c>
      <c r="BC439" s="198">
        <f t="shared" si="366"/>
        <v>0</v>
      </c>
      <c r="BD439" s="196">
        <f>IFERROR(SQRT(($E439-$E$1136)^2+($O439-$O$1136)^2),0)</f>
        <v>7.4002220066601995E-2</v>
      </c>
      <c r="BE439" s="197" t="str">
        <f>IF(BD439&lt;=SMALL(BD$3:BD$1130,1),"MAS PARECIDO","NO")</f>
        <v>NO</v>
      </c>
      <c r="BF439" s="197" t="str">
        <f>IF(BD439&lt;=SMALL(BD$3:BD$1130,5),"SIMILAR","NO")</f>
        <v>NO</v>
      </c>
      <c r="BG439" s="197" t="str">
        <f t="shared" si="367"/>
        <v>N/A</v>
      </c>
      <c r="BH439" s="197">
        <f t="shared" si="368"/>
        <v>0</v>
      </c>
      <c r="BI439" s="198">
        <f t="shared" si="369"/>
        <v>0</v>
      </c>
      <c r="BJ439" s="199">
        <f>IFERROR(SQRT(($E439-$E$1136)^2+($R439-$R$1136)^2),0)</f>
        <v>7.4002220066601995E-2</v>
      </c>
      <c r="BK439" s="197" t="str">
        <f>IF(BJ439&lt;=SMALL(BJ$3:BJ$1130,1),"MAS PARECIDO","NO")</f>
        <v>NO</v>
      </c>
      <c r="BL439" s="197" t="str">
        <f>IF(BJ439&lt;=SMALL(BJ$3:BJ$1130,5),"SIMILAR","NO")</f>
        <v>NO</v>
      </c>
      <c r="BM439" s="197" t="str">
        <f t="shared" si="370"/>
        <v>N/A</v>
      </c>
      <c r="BN439" s="197">
        <f t="shared" si="371"/>
        <v>0</v>
      </c>
      <c r="BO439" s="198">
        <f t="shared" si="372"/>
        <v>0</v>
      </c>
      <c r="BP439" s="199">
        <f>IFERROR(SQRT(($E439-$E$1136)^2+($U439-$U$1136)^2),0)</f>
        <v>7.4002220066601995E-2</v>
      </c>
      <c r="BQ439" s="197" t="str">
        <f>IF(BP439&lt;=SMALL(BP$3:BP$1130,1),"MAS PARECIDO","NO")</f>
        <v>NO</v>
      </c>
      <c r="BR439" s="197" t="str">
        <f>IF(BP439&lt;=SMALL(BP$3:BP$1130,5),"SIMILAR","NO")</f>
        <v>NO</v>
      </c>
      <c r="BS439" s="197" t="str">
        <f t="shared" si="373"/>
        <v>N/A</v>
      </c>
      <c r="BT439" s="197">
        <f t="shared" si="374"/>
        <v>0</v>
      </c>
      <c r="BU439" s="198">
        <f t="shared" si="375"/>
        <v>0</v>
      </c>
      <c r="BV439" s="199">
        <f>IFERROR(SQRT(($E439-$E$1136)^2+($X439-$X$1136)^2),0)</f>
        <v>7.4002220066601995E-2</v>
      </c>
      <c r="BW439" s="197" t="str">
        <f>IF(BV439&lt;=SMALL(BV$3:BV$1130,1),"MAS PARECIDO","NO")</f>
        <v>NO</v>
      </c>
      <c r="BX439" s="197" t="str">
        <f>IF(BV439&lt;=SMALL(BV$3:BV$1130,5),"SIMILAR","NO")</f>
        <v>NO</v>
      </c>
      <c r="BY439" s="197" t="str">
        <f t="shared" si="376"/>
        <v>N/A</v>
      </c>
      <c r="BZ439" s="197">
        <f t="shared" si="377"/>
        <v>0</v>
      </c>
      <c r="CA439" s="198">
        <f t="shared" si="378"/>
        <v>0</v>
      </c>
      <c r="CB439" s="199">
        <f>IFERROR(SQRT(($E439-$E$1136)^2+($AA439-$AA$1136)^2),0)</f>
        <v>7.4002220066601995E-2</v>
      </c>
      <c r="CC439" s="197" t="str">
        <f>IF(CB439&lt;=SMALL(CB$3:CB$1130,1),"MAS PARECIDO","NO")</f>
        <v>NO</v>
      </c>
      <c r="CD439" s="197" t="str">
        <f>IF(CB439&lt;=SMALL(CB$3:CB$1130,5),"SIMILAR","NO")</f>
        <v>NO</v>
      </c>
      <c r="CE439" s="197" t="str">
        <f t="shared" si="379"/>
        <v>N/A</v>
      </c>
      <c r="CF439" s="197">
        <f t="shared" si="380"/>
        <v>0</v>
      </c>
      <c r="CG439" s="198">
        <f t="shared" si="381"/>
        <v>0</v>
      </c>
      <c r="CH439" s="199">
        <f>IFERROR(SQRT(($E439-$E$1136)^2+($AD439-$AD$1136)^2),0)</f>
        <v>1.0027344257453146</v>
      </c>
      <c r="CI439" s="197" t="str">
        <f>IF(CH439&lt;=SMALL(CH$3:CH$1130,1),"MAS PARECIDO","NO")</f>
        <v>NO</v>
      </c>
      <c r="CJ439" s="197" t="str">
        <f>IF(CH439&lt;=SMALL(CH$3:CH$1130,5),"SIMILAR","NO")</f>
        <v>NO</v>
      </c>
      <c r="CK439" s="197" t="str">
        <f t="shared" si="382"/>
        <v>N/A</v>
      </c>
      <c r="CL439" s="197">
        <f t="shared" si="383"/>
        <v>0</v>
      </c>
      <c r="CM439" s="198">
        <f t="shared" si="384"/>
        <v>0</v>
      </c>
      <c r="CN439" s="199">
        <f>IFERROR(SQRT(($E439-$E$1136)^2+($AG439-$AG$1136)^2),0)</f>
        <v>7.4002220066601995E-2</v>
      </c>
      <c r="CO439" s="197" t="str">
        <f>IF(CN439&lt;=SMALL(CN$3:CN$1130,1),"MAS PARECIDO","NO")</f>
        <v>NO</v>
      </c>
      <c r="CP439" s="197" t="str">
        <f>IF(CN439&lt;=SMALL(CN$3:CN$1130,5),"SIMILAR","NO")</f>
        <v>NO</v>
      </c>
      <c r="CQ439" s="197" t="str">
        <f t="shared" si="385"/>
        <v>N/A</v>
      </c>
      <c r="CR439" s="197">
        <f t="shared" si="386"/>
        <v>0</v>
      </c>
      <c r="CS439" s="198">
        <f t="shared" si="387"/>
        <v>0</v>
      </c>
      <c r="CT439" s="199">
        <f>IFERROR(SQRT(($E439-$E$1136)^2+($AJ439-$AJ$1136)^2),0)</f>
        <v>7.4002220066601995E-2</v>
      </c>
      <c r="CU439" s="197" t="str">
        <f>IF(CT439&lt;=SMALL(CT$3:CT$1130,1),"MAS PARECIDO","NO")</f>
        <v>NO</v>
      </c>
      <c r="CV439" s="197" t="str">
        <f>IF(CT439&lt;=SMALL(CT$3:CT$1130,5),"SIMILAR","NO")</f>
        <v>NO</v>
      </c>
      <c r="CW439" s="197" t="str">
        <f t="shared" si="388"/>
        <v>N/A</v>
      </c>
      <c r="CX439" s="197">
        <f t="shared" si="389"/>
        <v>0</v>
      </c>
      <c r="CY439" s="198">
        <f t="shared" si="390"/>
        <v>0</v>
      </c>
      <c r="CZ439" s="2" t="e">
        <v>#N/A</v>
      </c>
      <c r="DA439" s="2" t="s">
        <v>2106</v>
      </c>
      <c r="DB439" s="2">
        <v>0</v>
      </c>
      <c r="DC439" s="2" t="s">
        <v>189</v>
      </c>
    </row>
    <row r="440" spans="1:107">
      <c r="A440" s="24" t="s">
        <v>690</v>
      </c>
      <c r="B440" s="46">
        <v>27150.94</v>
      </c>
      <c r="C440" s="190">
        <f>(B440-$B$1132)/($B$1133-$B$1132)</f>
        <v>2.6471734492212587E-2</v>
      </c>
      <c r="D440" s="46">
        <v>4500</v>
      </c>
      <c r="E440" s="190">
        <f>(D440-$D$1132)/($D$1133-$D$1132)</f>
        <v>8.9702691080732425E-3</v>
      </c>
      <c r="F440" s="46" t="s">
        <v>203</v>
      </c>
      <c r="G440" s="192">
        <f>VLOOKUP(F440,'DATOS DE SOPORTE'!$Y$5:$Z$8,2,FALSE)</f>
        <v>3</v>
      </c>
      <c r="H440" s="190">
        <f>(G440-$G$1132)/($G$1133-$G$1132)</f>
        <v>0.66666666666666663</v>
      </c>
      <c r="I440" s="50">
        <v>1</v>
      </c>
      <c r="J440" s="200">
        <f t="shared" si="350"/>
        <v>1</v>
      </c>
      <c r="K440" s="190">
        <f>(J440-$J$1132)/($J$1133-$J$1132)</f>
        <v>0.2</v>
      </c>
      <c r="L440" s="193" t="str">
        <f t="shared" si="351"/>
        <v>SI</v>
      </c>
      <c r="M440" s="46" t="s">
        <v>56</v>
      </c>
      <c r="N440" s="192">
        <f t="shared" si="352"/>
        <v>1</v>
      </c>
      <c r="O440" s="190">
        <f>(N440-N$1132)/(N$1133-N$1132)</f>
        <v>0</v>
      </c>
      <c r="P440" s="46" t="s">
        <v>196</v>
      </c>
      <c r="Q440" s="192">
        <f t="shared" si="353"/>
        <v>1</v>
      </c>
      <c r="R440" s="190">
        <f>(Q440-Q$1132)/(Q$1133-Q$1132)</f>
        <v>0</v>
      </c>
      <c r="S440" s="46" t="s">
        <v>194</v>
      </c>
      <c r="T440" s="192">
        <f t="shared" si="354"/>
        <v>1</v>
      </c>
      <c r="U440" s="190">
        <f>(T440-T$1132)/(T$1133-T$1132)</f>
        <v>0</v>
      </c>
      <c r="V440" s="46" t="s">
        <v>62</v>
      </c>
      <c r="W440" s="194">
        <f>VLOOKUP(V440,'DATOS DE SOPORTE'!$S$5:$T$10,2,FALSE)</f>
        <v>1</v>
      </c>
      <c r="X440" s="201">
        <f>(W440-W$1132)/(W$1133-W$1132)</f>
        <v>0</v>
      </c>
      <c r="Y440" s="46" t="s">
        <v>136</v>
      </c>
      <c r="Z440" s="194">
        <f t="shared" si="355"/>
        <v>2</v>
      </c>
      <c r="AA440" s="201">
        <f>(Z440-Z$1132)/(Z$1133-Z$1132)</f>
        <v>1</v>
      </c>
      <c r="AB440" s="46" t="s">
        <v>136</v>
      </c>
      <c r="AC440" s="194">
        <f t="shared" si="356"/>
        <v>2</v>
      </c>
      <c r="AD440" s="201">
        <f>(AC440-AC$1132)/(AC$1133-AC$1132)</f>
        <v>1</v>
      </c>
      <c r="AE440" s="46" t="s">
        <v>188</v>
      </c>
      <c r="AF440" s="194">
        <f t="shared" si="357"/>
        <v>1</v>
      </c>
      <c r="AG440" s="201">
        <f>(AF440-AF$1132)/(AF$1133-AF$1132)</f>
        <v>0</v>
      </c>
      <c r="AH440" s="24" t="s">
        <v>67</v>
      </c>
      <c r="AI440" s="194">
        <f>VLOOKUP(AH440,'DATOS DE SOPORTE'!$V$5:$W$8,2,FALSE)</f>
        <v>1</v>
      </c>
      <c r="AJ440" s="201">
        <f>(AI440-AI$1132)/(AI$1133-AI$1132)</f>
        <v>0</v>
      </c>
      <c r="AK440" s="58" t="str">
        <f t="shared" si="349"/>
        <v>Bueno</v>
      </c>
      <c r="AL440" s="196">
        <f>IFERROR(SQRT(($E440-$E$1136)^2+($C440-$C$1136)^2),0)</f>
        <v>0.17889383317247098</v>
      </c>
      <c r="AM440" s="197" t="str">
        <f>IF(AL440&lt;=SMALL($AL$3:$AL$1130,1),"MAS PARECIDO","NO")</f>
        <v>NO</v>
      </c>
      <c r="AN440" s="197" t="str">
        <f>IF(AL440&lt;=SMALL($AL$3:$AL$1130,5),"SIMILAR","NO")</f>
        <v>NO</v>
      </c>
      <c r="AO440" s="197" t="str">
        <f t="shared" si="358"/>
        <v>N/A</v>
      </c>
      <c r="AP440" s="197">
        <f t="shared" si="359"/>
        <v>0</v>
      </c>
      <c r="AQ440" s="198">
        <f t="shared" si="360"/>
        <v>0</v>
      </c>
      <c r="AR440" s="196">
        <f>IFERROR(SQRT(($E440-$E$1136)^2+($H440-$H$1136)^2),0)</f>
        <v>0.33345481848569802</v>
      </c>
      <c r="AS440" s="197" t="str">
        <f>IF(AR440&lt;=SMALL(AR$3:AR$1130,1),"MAS PARECIDO","NO")</f>
        <v>NO</v>
      </c>
      <c r="AT440" s="197" t="str">
        <f>IF(AR440&lt;=SMALL(AR$3:AR$1130,5),"SIMILAR","NO")</f>
        <v>NO</v>
      </c>
      <c r="AU440" s="197" t="str">
        <f t="shared" si="361"/>
        <v>N/A</v>
      </c>
      <c r="AV440" s="197">
        <f t="shared" si="362"/>
        <v>0</v>
      </c>
      <c r="AW440" s="198">
        <f t="shared" si="363"/>
        <v>0</v>
      </c>
      <c r="AX440" s="199">
        <f>IFERROR(SQRT(($E440-$E$1136)^2+($K440-$K$1136)^2),0)</f>
        <v>9.0002700081002439E-3</v>
      </c>
      <c r="AY440" s="197" t="str">
        <f>IF(AX440&lt;=SMALL(AX$3:AX$1130,1),"MAS PARECIDO","NO")</f>
        <v>NO</v>
      </c>
      <c r="AZ440" s="197" t="str">
        <f>IF(AX440&lt;=SMALL(AX$3:AX$1130,5),"SIMILAR","NO")</f>
        <v>NO</v>
      </c>
      <c r="BA440" s="197" t="str">
        <f t="shared" si="364"/>
        <v>N/A</v>
      </c>
      <c r="BB440" s="197">
        <f t="shared" si="365"/>
        <v>0</v>
      </c>
      <c r="BC440" s="198">
        <f t="shared" si="366"/>
        <v>0</v>
      </c>
      <c r="BD440" s="196">
        <f>IFERROR(SQRT(($E440-$E$1136)^2+($O440-$O$1136)^2),0)</f>
        <v>1.0000405016099192</v>
      </c>
      <c r="BE440" s="197" t="str">
        <f>IF(BD440&lt;=SMALL(BD$3:BD$1130,1),"MAS PARECIDO","NO")</f>
        <v>NO</v>
      </c>
      <c r="BF440" s="197" t="str">
        <f>IF(BD440&lt;=SMALL(BD$3:BD$1130,5),"SIMILAR","NO")</f>
        <v>NO</v>
      </c>
      <c r="BG440" s="197" t="str">
        <f t="shared" si="367"/>
        <v>N/A</v>
      </c>
      <c r="BH440" s="197">
        <f t="shared" si="368"/>
        <v>0</v>
      </c>
      <c r="BI440" s="198">
        <f t="shared" si="369"/>
        <v>0</v>
      </c>
      <c r="BJ440" s="199">
        <f>IFERROR(SQRT(($E440-$E$1136)^2+($R440-$R$1136)^2),0)</f>
        <v>0.50008099829949415</v>
      </c>
      <c r="BK440" s="197" t="str">
        <f>IF(BJ440&lt;=SMALL(BJ$3:BJ$1130,1),"MAS PARECIDO","NO")</f>
        <v>NO</v>
      </c>
      <c r="BL440" s="197" t="str">
        <f>IF(BJ440&lt;=SMALL(BJ$3:BJ$1130,5),"SIMILAR","NO")</f>
        <v>NO</v>
      </c>
      <c r="BM440" s="197" t="str">
        <f t="shared" si="370"/>
        <v>N/A</v>
      </c>
      <c r="BN440" s="197">
        <f t="shared" si="371"/>
        <v>0</v>
      </c>
      <c r="BO440" s="198">
        <f t="shared" si="372"/>
        <v>0</v>
      </c>
      <c r="BP440" s="199">
        <f>IFERROR(SQRT(($E440-$E$1136)^2+($U440-$U$1136)^2),0)</f>
        <v>9.0002700081002439E-3</v>
      </c>
      <c r="BQ440" s="197" t="str">
        <f>IF(BP440&lt;=SMALL(BP$3:BP$1130,1),"MAS PARECIDO","NO")</f>
        <v>NO</v>
      </c>
      <c r="BR440" s="197" t="str">
        <f>IF(BP440&lt;=SMALL(BP$3:BP$1130,5),"SIMILAR","NO")</f>
        <v>NO</v>
      </c>
      <c r="BS440" s="197" t="str">
        <f t="shared" si="373"/>
        <v>N/A</v>
      </c>
      <c r="BT440" s="197">
        <f t="shared" si="374"/>
        <v>0</v>
      </c>
      <c r="BU440" s="198">
        <f t="shared" si="375"/>
        <v>0</v>
      </c>
      <c r="BV440" s="199">
        <f>IFERROR(SQRT(($E440-$E$1136)^2+($X440-$X$1136)^2),0)</f>
        <v>9.0002700081002439E-3</v>
      </c>
      <c r="BW440" s="197" t="str">
        <f>IF(BV440&lt;=SMALL(BV$3:BV$1130,1),"MAS PARECIDO","NO")</f>
        <v>NO</v>
      </c>
      <c r="BX440" s="197" t="str">
        <f>IF(BV440&lt;=SMALL(BV$3:BV$1130,5),"SIMILAR","NO")</f>
        <v>NO</v>
      </c>
      <c r="BY440" s="197" t="str">
        <f t="shared" si="376"/>
        <v>N/A</v>
      </c>
      <c r="BZ440" s="197">
        <f t="shared" si="377"/>
        <v>0</v>
      </c>
      <c r="CA440" s="198">
        <f t="shared" si="378"/>
        <v>0</v>
      </c>
      <c r="CB440" s="199">
        <f>IFERROR(SQRT(($E440-$E$1136)^2+($AA440-$AA$1136)^2),0)</f>
        <v>1.0000405016099192</v>
      </c>
      <c r="CC440" s="197" t="str">
        <f>IF(CB440&lt;=SMALL(CB$3:CB$1130,1),"MAS PARECIDO","NO")</f>
        <v>NO</v>
      </c>
      <c r="CD440" s="197" t="str">
        <f>IF(CB440&lt;=SMALL(CB$3:CB$1130,5),"SIMILAR","NO")</f>
        <v>NO</v>
      </c>
      <c r="CE440" s="197" t="str">
        <f t="shared" si="379"/>
        <v>N/A</v>
      </c>
      <c r="CF440" s="197">
        <f t="shared" si="380"/>
        <v>0</v>
      </c>
      <c r="CG440" s="198">
        <f t="shared" si="381"/>
        <v>0</v>
      </c>
      <c r="CH440" s="199">
        <f>IFERROR(SQRT(($E440-$E$1136)^2+($AD440-$AD$1136)^2),0)</f>
        <v>9.0002700081002439E-3</v>
      </c>
      <c r="CI440" s="197" t="str">
        <f>IF(CH440&lt;=SMALL(CH$3:CH$1130,1),"MAS PARECIDO","NO")</f>
        <v>NO</v>
      </c>
      <c r="CJ440" s="197" t="str">
        <f>IF(CH440&lt;=SMALL(CH$3:CH$1130,5),"SIMILAR","NO")</f>
        <v>NO</v>
      </c>
      <c r="CK440" s="197" t="str">
        <f t="shared" si="382"/>
        <v>N/A</v>
      </c>
      <c r="CL440" s="197">
        <f t="shared" si="383"/>
        <v>0</v>
      </c>
      <c r="CM440" s="198">
        <f t="shared" si="384"/>
        <v>0</v>
      </c>
      <c r="CN440" s="199">
        <f>IFERROR(SQRT(($E440-$E$1136)^2+($AG440-$AG$1136)^2),0)</f>
        <v>1.0000405016099192</v>
      </c>
      <c r="CO440" s="197" t="str">
        <f>IF(CN440&lt;=SMALL(CN$3:CN$1130,1),"MAS PARECIDO","NO")</f>
        <v>NO</v>
      </c>
      <c r="CP440" s="197" t="str">
        <f>IF(CN440&lt;=SMALL(CN$3:CN$1130,5),"SIMILAR","NO")</f>
        <v>NO</v>
      </c>
      <c r="CQ440" s="197" t="str">
        <f t="shared" si="385"/>
        <v>N/A</v>
      </c>
      <c r="CR440" s="197">
        <f t="shared" si="386"/>
        <v>0</v>
      </c>
      <c r="CS440" s="198">
        <f t="shared" si="387"/>
        <v>0</v>
      </c>
      <c r="CT440" s="199">
        <f>IFERROR(SQRT(($E440-$E$1136)^2+($AJ440-$AJ$1136)^2),0)</f>
        <v>9.0002700081002439E-3</v>
      </c>
      <c r="CU440" s="197" t="str">
        <f>IF(CT440&lt;=SMALL(CT$3:CT$1130,1),"MAS PARECIDO","NO")</f>
        <v>NO</v>
      </c>
      <c r="CV440" s="197" t="str">
        <f>IF(CT440&lt;=SMALL(CT$3:CT$1130,5),"SIMILAR","NO")</f>
        <v>NO</v>
      </c>
      <c r="CW440" s="197" t="str">
        <f t="shared" si="388"/>
        <v>N/A</v>
      </c>
      <c r="CX440" s="197">
        <f t="shared" si="389"/>
        <v>0</v>
      </c>
      <c r="CY440" s="198">
        <f t="shared" si="390"/>
        <v>0</v>
      </c>
      <c r="CZ440" s="2" t="e">
        <v>#N/A</v>
      </c>
      <c r="DA440" s="2" t="s">
        <v>2107</v>
      </c>
      <c r="DB440" s="2">
        <v>0</v>
      </c>
      <c r="DC440" s="2" t="s">
        <v>189</v>
      </c>
    </row>
    <row r="441" spans="1:107">
      <c r="A441" s="24" t="s">
        <v>691</v>
      </c>
      <c r="B441" s="46">
        <v>96150.95</v>
      </c>
      <c r="C441" s="190">
        <f>(B441-$B$1132)/($B$1133-$B$1132)</f>
        <v>0.10712675745077843</v>
      </c>
      <c r="D441" s="46">
        <v>10000</v>
      </c>
      <c r="E441" s="190">
        <f>(D441-$D$1132)/($D$1133-$D$1132)</f>
        <v>1.9970599117973539E-2</v>
      </c>
      <c r="F441" s="46" t="s">
        <v>53</v>
      </c>
      <c r="G441" s="192">
        <f>VLOOKUP(F441,'DATOS DE SOPORTE'!$Y$5:$Z$8,2,FALSE)</f>
        <v>2</v>
      </c>
      <c r="H441" s="190">
        <f>(G441-$G$1132)/($G$1133-$G$1132)</f>
        <v>0.33333333333333331</v>
      </c>
      <c r="I441" s="50"/>
      <c r="J441" s="200">
        <f t="shared" si="350"/>
        <v>0</v>
      </c>
      <c r="K441" s="190">
        <f>(J441-$J$1132)/($J$1133-$J$1132)</f>
        <v>0</v>
      </c>
      <c r="L441" s="193" t="str">
        <f t="shared" si="351"/>
        <v>NO</v>
      </c>
      <c r="M441" s="46" t="s">
        <v>56</v>
      </c>
      <c r="N441" s="192">
        <f t="shared" si="352"/>
        <v>1</v>
      </c>
      <c r="O441" s="190">
        <f>(N441-N$1132)/(N$1133-N$1132)</f>
        <v>0</v>
      </c>
      <c r="P441" s="46" t="s">
        <v>193</v>
      </c>
      <c r="Q441" s="192">
        <f t="shared" si="353"/>
        <v>2</v>
      </c>
      <c r="R441" s="190">
        <f>(Q441-Q$1132)/(Q$1133-Q$1132)</f>
        <v>0.5</v>
      </c>
      <c r="S441" s="46" t="s">
        <v>60</v>
      </c>
      <c r="T441" s="192">
        <f t="shared" si="354"/>
        <v>2</v>
      </c>
      <c r="U441" s="190">
        <f>(T441-T$1132)/(T$1133-T$1132)</f>
        <v>1</v>
      </c>
      <c r="V441" s="46" t="s">
        <v>62</v>
      </c>
      <c r="W441" s="194">
        <f>VLOOKUP(V441,'DATOS DE SOPORTE'!$S$5:$T$10,2,FALSE)</f>
        <v>1</v>
      </c>
      <c r="X441" s="201">
        <f>(W441-W$1132)/(W$1133-W$1132)</f>
        <v>0</v>
      </c>
      <c r="Y441" s="46" t="s">
        <v>188</v>
      </c>
      <c r="Z441" s="194">
        <f t="shared" si="355"/>
        <v>1</v>
      </c>
      <c r="AA441" s="201">
        <f>(Z441-Z$1132)/(Z$1133-Z$1132)</f>
        <v>0</v>
      </c>
      <c r="AB441" s="46" t="s">
        <v>188</v>
      </c>
      <c r="AC441" s="194">
        <f t="shared" si="356"/>
        <v>1</v>
      </c>
      <c r="AD441" s="201">
        <f>(AC441-AC$1132)/(AC$1133-AC$1132)</f>
        <v>0</v>
      </c>
      <c r="AE441" s="46" t="s">
        <v>188</v>
      </c>
      <c r="AF441" s="194">
        <f t="shared" si="357"/>
        <v>1</v>
      </c>
      <c r="AG441" s="201">
        <f>(AF441-AF$1132)/(AF$1133-AF$1132)</f>
        <v>0</v>
      </c>
      <c r="AH441" s="24" t="s">
        <v>67</v>
      </c>
      <c r="AI441" s="194">
        <f>VLOOKUP(AH441,'DATOS DE SOPORTE'!$V$5:$W$8,2,FALSE)</f>
        <v>1</v>
      </c>
      <c r="AJ441" s="201">
        <f>(AI441-AI$1132)/(AI$1133-AI$1132)</f>
        <v>0</v>
      </c>
      <c r="AK441" s="58" t="str">
        <f t="shared" si="349"/>
        <v>Regular</v>
      </c>
      <c r="AL441" s="196">
        <f>IFERROR(SQRT(($E441-$E$1136)^2+($C441-$C$1136)^2),0)</f>
        <v>0.10003213227921644</v>
      </c>
      <c r="AM441" s="197" t="str">
        <f>IF(AL441&lt;=SMALL($AL$3:$AL$1130,1),"MAS PARECIDO","NO")</f>
        <v>NO</v>
      </c>
      <c r="AN441" s="197" t="str">
        <f>IF(AL441&lt;=SMALL($AL$3:$AL$1130,5),"SIMILAR","NO")</f>
        <v>NO</v>
      </c>
      <c r="AO441" s="197" t="str">
        <f t="shared" si="358"/>
        <v>N/A</v>
      </c>
      <c r="AP441" s="197">
        <f t="shared" si="359"/>
        <v>0</v>
      </c>
      <c r="AQ441" s="198">
        <f t="shared" si="360"/>
        <v>0</v>
      </c>
      <c r="AR441" s="196">
        <f>IFERROR(SQRT(($E441-$E$1136)^2+($H441-$H$1136)^2),0)</f>
        <v>2.0000600018000539E-2</v>
      </c>
      <c r="AS441" s="197" t="str">
        <f>IF(AR441&lt;=SMALL(AR$3:AR$1130,1),"MAS PARECIDO","NO")</f>
        <v>NO</v>
      </c>
      <c r="AT441" s="197" t="str">
        <f>IF(AR441&lt;=SMALL(AR$3:AR$1130,5),"SIMILAR","NO")</f>
        <v>NO</v>
      </c>
      <c r="AU441" s="197" t="str">
        <f t="shared" si="361"/>
        <v>N/A</v>
      </c>
      <c r="AV441" s="197">
        <f t="shared" si="362"/>
        <v>0</v>
      </c>
      <c r="AW441" s="198">
        <f t="shared" si="363"/>
        <v>0</v>
      </c>
      <c r="AX441" s="199">
        <f>IFERROR(SQRT(($E441-$E$1136)^2+($K441-$K$1136)^2),0)</f>
        <v>0.20099757212732708</v>
      </c>
      <c r="AY441" s="197" t="str">
        <f>IF(AX441&lt;=SMALL(AX$3:AX$1130,1),"MAS PARECIDO","NO")</f>
        <v>NO</v>
      </c>
      <c r="AZ441" s="197" t="str">
        <f>IF(AX441&lt;=SMALL(AX$3:AX$1130,5),"SIMILAR","NO")</f>
        <v>NO</v>
      </c>
      <c r="BA441" s="197" t="str">
        <f t="shared" si="364"/>
        <v>N/A</v>
      </c>
      <c r="BB441" s="197">
        <f t="shared" si="365"/>
        <v>0</v>
      </c>
      <c r="BC441" s="198">
        <f t="shared" si="366"/>
        <v>0</v>
      </c>
      <c r="BD441" s="196">
        <f>IFERROR(SQRT(($E441-$E$1136)^2+($O441-$O$1136)^2),0)</f>
        <v>1.0001999920021396</v>
      </c>
      <c r="BE441" s="197" t="str">
        <f>IF(BD441&lt;=SMALL(BD$3:BD$1130,1),"MAS PARECIDO","NO")</f>
        <v>NO</v>
      </c>
      <c r="BF441" s="197" t="str">
        <f>IF(BD441&lt;=SMALL(BD$3:BD$1130,5),"SIMILAR","NO")</f>
        <v>NO</v>
      </c>
      <c r="BG441" s="197" t="str">
        <f t="shared" si="367"/>
        <v>N/A</v>
      </c>
      <c r="BH441" s="197">
        <f t="shared" si="368"/>
        <v>0</v>
      </c>
      <c r="BI441" s="198">
        <f t="shared" si="369"/>
        <v>0</v>
      </c>
      <c r="BJ441" s="199">
        <f>IFERROR(SQRT(($E441-$E$1136)^2+($R441-$R$1136)^2),0)</f>
        <v>2.0000600018000539E-2</v>
      </c>
      <c r="BK441" s="197" t="str">
        <f>IF(BJ441&lt;=SMALL(BJ$3:BJ$1130,1),"MAS PARECIDO","NO")</f>
        <v>NO</v>
      </c>
      <c r="BL441" s="197" t="str">
        <f>IF(BJ441&lt;=SMALL(BJ$3:BJ$1130,5),"SIMILAR","NO")</f>
        <v>NO</v>
      </c>
      <c r="BM441" s="197" t="str">
        <f t="shared" si="370"/>
        <v>N/A</v>
      </c>
      <c r="BN441" s="197">
        <f t="shared" si="371"/>
        <v>0</v>
      </c>
      <c r="BO441" s="198">
        <f t="shared" si="372"/>
        <v>0</v>
      </c>
      <c r="BP441" s="199">
        <f>IFERROR(SQRT(($E441-$E$1136)^2+($U441-$U$1136)^2),0)</f>
        <v>1.0001999920021396</v>
      </c>
      <c r="BQ441" s="197" t="str">
        <f>IF(BP441&lt;=SMALL(BP$3:BP$1130,1),"MAS PARECIDO","NO")</f>
        <v>NO</v>
      </c>
      <c r="BR441" s="197" t="str">
        <f>IF(BP441&lt;=SMALL(BP$3:BP$1130,5),"SIMILAR","NO")</f>
        <v>NO</v>
      </c>
      <c r="BS441" s="197" t="str">
        <f t="shared" si="373"/>
        <v>N/A</v>
      </c>
      <c r="BT441" s="197">
        <f t="shared" si="374"/>
        <v>0</v>
      </c>
      <c r="BU441" s="198">
        <f t="shared" si="375"/>
        <v>0</v>
      </c>
      <c r="BV441" s="199">
        <f>IFERROR(SQRT(($E441-$E$1136)^2+($X441-$X$1136)^2),0)</f>
        <v>2.0000600018000539E-2</v>
      </c>
      <c r="BW441" s="197" t="str">
        <f>IF(BV441&lt;=SMALL(BV$3:BV$1130,1),"MAS PARECIDO","NO")</f>
        <v>NO</v>
      </c>
      <c r="BX441" s="197" t="str">
        <f>IF(BV441&lt;=SMALL(BV$3:BV$1130,5),"SIMILAR","NO")</f>
        <v>NO</v>
      </c>
      <c r="BY441" s="197" t="str">
        <f t="shared" si="376"/>
        <v>N/A</v>
      </c>
      <c r="BZ441" s="197">
        <f t="shared" si="377"/>
        <v>0</v>
      </c>
      <c r="CA441" s="198">
        <f t="shared" si="378"/>
        <v>0</v>
      </c>
      <c r="CB441" s="199">
        <f>IFERROR(SQRT(($E441-$E$1136)^2+($AA441-$AA$1136)^2),0)</f>
        <v>2.0000600018000539E-2</v>
      </c>
      <c r="CC441" s="197" t="str">
        <f>IF(CB441&lt;=SMALL(CB$3:CB$1130,1),"MAS PARECIDO","NO")</f>
        <v>NO</v>
      </c>
      <c r="CD441" s="197" t="str">
        <f>IF(CB441&lt;=SMALL(CB$3:CB$1130,5),"SIMILAR","NO")</f>
        <v>NO</v>
      </c>
      <c r="CE441" s="197" t="str">
        <f t="shared" si="379"/>
        <v>N/A</v>
      </c>
      <c r="CF441" s="197">
        <f t="shared" si="380"/>
        <v>0</v>
      </c>
      <c r="CG441" s="198">
        <f t="shared" si="381"/>
        <v>0</v>
      </c>
      <c r="CH441" s="199">
        <f>IFERROR(SQRT(($E441-$E$1136)^2+($AD441-$AD$1136)^2),0)</f>
        <v>1.0001999920021396</v>
      </c>
      <c r="CI441" s="197" t="str">
        <f>IF(CH441&lt;=SMALL(CH$3:CH$1130,1),"MAS PARECIDO","NO")</f>
        <v>NO</v>
      </c>
      <c r="CJ441" s="197" t="str">
        <f>IF(CH441&lt;=SMALL(CH$3:CH$1130,5),"SIMILAR","NO")</f>
        <v>NO</v>
      </c>
      <c r="CK441" s="197" t="str">
        <f t="shared" si="382"/>
        <v>N/A</v>
      </c>
      <c r="CL441" s="197">
        <f t="shared" si="383"/>
        <v>0</v>
      </c>
      <c r="CM441" s="198">
        <f t="shared" si="384"/>
        <v>0</v>
      </c>
      <c r="CN441" s="199">
        <f>IFERROR(SQRT(($E441-$E$1136)^2+($AG441-$AG$1136)^2),0)</f>
        <v>1.0001999920021396</v>
      </c>
      <c r="CO441" s="197" t="str">
        <f>IF(CN441&lt;=SMALL(CN$3:CN$1130,1),"MAS PARECIDO","NO")</f>
        <v>NO</v>
      </c>
      <c r="CP441" s="197" t="str">
        <f>IF(CN441&lt;=SMALL(CN$3:CN$1130,5),"SIMILAR","NO")</f>
        <v>NO</v>
      </c>
      <c r="CQ441" s="197" t="str">
        <f t="shared" si="385"/>
        <v>N/A</v>
      </c>
      <c r="CR441" s="197">
        <f t="shared" si="386"/>
        <v>0</v>
      </c>
      <c r="CS441" s="198">
        <f t="shared" si="387"/>
        <v>0</v>
      </c>
      <c r="CT441" s="199">
        <f>IFERROR(SQRT(($E441-$E$1136)^2+($AJ441-$AJ$1136)^2),0)</f>
        <v>2.0000600018000539E-2</v>
      </c>
      <c r="CU441" s="197" t="str">
        <f>IF(CT441&lt;=SMALL(CT$3:CT$1130,1),"MAS PARECIDO","NO")</f>
        <v>NO</v>
      </c>
      <c r="CV441" s="197" t="str">
        <f>IF(CT441&lt;=SMALL(CT$3:CT$1130,5),"SIMILAR","NO")</f>
        <v>NO</v>
      </c>
      <c r="CW441" s="197" t="str">
        <f t="shared" si="388"/>
        <v>N/A</v>
      </c>
      <c r="CX441" s="197">
        <f t="shared" si="389"/>
        <v>0</v>
      </c>
      <c r="CY441" s="198">
        <f t="shared" si="390"/>
        <v>0</v>
      </c>
      <c r="CZ441" s="2" t="e">
        <v>#N/A</v>
      </c>
      <c r="DA441" s="2" t="s">
        <v>2108</v>
      </c>
      <c r="DB441" s="2">
        <v>1</v>
      </c>
      <c r="DC441" s="2" t="s">
        <v>346</v>
      </c>
    </row>
    <row r="442" spans="1:107">
      <c r="A442" s="24" t="s">
        <v>692</v>
      </c>
      <c r="B442" s="46">
        <v>46923.25</v>
      </c>
      <c r="C442" s="190">
        <f>(B442-$B$1132)/($B$1133-$B$1132)</f>
        <v>4.9583848780223289E-2</v>
      </c>
      <c r="D442" s="46">
        <v>19750</v>
      </c>
      <c r="E442" s="190">
        <f>(D442-$D$1132)/($D$1133-$D$1132)</f>
        <v>3.9471184135524064E-2</v>
      </c>
      <c r="F442" s="46" t="s">
        <v>53</v>
      </c>
      <c r="G442" s="192">
        <f>VLOOKUP(F442,'DATOS DE SOPORTE'!$Y$5:$Z$8,2,FALSE)</f>
        <v>2</v>
      </c>
      <c r="H442" s="190">
        <f>(G442-$G$1132)/($G$1133-$G$1132)</f>
        <v>0.33333333333333331</v>
      </c>
      <c r="I442" s="50">
        <v>1</v>
      </c>
      <c r="J442" s="200">
        <f t="shared" si="350"/>
        <v>1</v>
      </c>
      <c r="K442" s="190">
        <f>(J442-$J$1132)/($J$1133-$J$1132)</f>
        <v>0.2</v>
      </c>
      <c r="L442" s="193" t="str">
        <f t="shared" si="351"/>
        <v>SI</v>
      </c>
      <c r="M442" s="46" t="s">
        <v>192</v>
      </c>
      <c r="N442" s="192">
        <f t="shared" si="352"/>
        <v>2</v>
      </c>
      <c r="O442" s="190">
        <f>(N442-N$1132)/(N$1133-N$1132)</f>
        <v>1</v>
      </c>
      <c r="P442" s="46" t="s">
        <v>196</v>
      </c>
      <c r="Q442" s="192">
        <f t="shared" si="353"/>
        <v>1</v>
      </c>
      <c r="R442" s="190">
        <f>(Q442-Q$1132)/(Q$1133-Q$1132)</f>
        <v>0</v>
      </c>
      <c r="S442" s="46" t="s">
        <v>194</v>
      </c>
      <c r="T442" s="192">
        <f t="shared" si="354"/>
        <v>1</v>
      </c>
      <c r="U442" s="190">
        <f>(T442-T$1132)/(T$1133-T$1132)</f>
        <v>0</v>
      </c>
      <c r="V442" s="46" t="s">
        <v>62</v>
      </c>
      <c r="W442" s="194">
        <f>VLOOKUP(V442,'DATOS DE SOPORTE'!$S$5:$T$10,2,FALSE)</f>
        <v>1</v>
      </c>
      <c r="X442" s="201">
        <f>(W442-W$1132)/(W$1133-W$1132)</f>
        <v>0</v>
      </c>
      <c r="Y442" s="46" t="s">
        <v>136</v>
      </c>
      <c r="Z442" s="194">
        <f t="shared" si="355"/>
        <v>2</v>
      </c>
      <c r="AA442" s="201">
        <f>(Z442-Z$1132)/(Z$1133-Z$1132)</f>
        <v>1</v>
      </c>
      <c r="AB442" s="46" t="s">
        <v>136</v>
      </c>
      <c r="AC442" s="194">
        <f t="shared" si="356"/>
        <v>2</v>
      </c>
      <c r="AD442" s="201">
        <f>(AC442-AC$1132)/(AC$1133-AC$1132)</f>
        <v>1</v>
      </c>
      <c r="AE442" s="46" t="s">
        <v>188</v>
      </c>
      <c r="AF442" s="194">
        <f t="shared" si="357"/>
        <v>1</v>
      </c>
      <c r="AG442" s="201">
        <f>(AF442-AF$1132)/(AF$1133-AF$1132)</f>
        <v>0</v>
      </c>
      <c r="AH442" s="24" t="s">
        <v>67</v>
      </c>
      <c r="AI442" s="194">
        <f>VLOOKUP(AH442,'DATOS DE SOPORTE'!$V$5:$W$8,2,FALSE)</f>
        <v>1</v>
      </c>
      <c r="AJ442" s="201">
        <f>(AI442-AI$1132)/(AI$1133-AI$1132)</f>
        <v>0</v>
      </c>
      <c r="AK442" s="58" t="str">
        <f t="shared" si="349"/>
        <v>Bueno</v>
      </c>
      <c r="AL442" s="196">
        <f>IFERROR(SQRT(($E442-$E$1136)^2+($C442-$C$1136)^2),0)</f>
        <v>0.16049222634625412</v>
      </c>
      <c r="AM442" s="197" t="str">
        <f>IF(AL442&lt;=SMALL($AL$3:$AL$1130,1),"MAS PARECIDO","NO")</f>
        <v>NO</v>
      </c>
      <c r="AN442" s="197" t="str">
        <f>IF(AL442&lt;=SMALL($AL$3:$AL$1130,5),"SIMILAR","NO")</f>
        <v>NO</v>
      </c>
      <c r="AO442" s="197" t="str">
        <f t="shared" si="358"/>
        <v>N/A</v>
      </c>
      <c r="AP442" s="197">
        <f t="shared" si="359"/>
        <v>0</v>
      </c>
      <c r="AQ442" s="198">
        <f t="shared" si="360"/>
        <v>0</v>
      </c>
      <c r="AR442" s="196">
        <f>IFERROR(SQRT(($E442-$E$1136)^2+($H442-$H$1136)^2),0)</f>
        <v>3.9501185035551063E-2</v>
      </c>
      <c r="AS442" s="197" t="str">
        <f>IF(AR442&lt;=SMALL(AR$3:AR$1130,1),"MAS PARECIDO","NO")</f>
        <v>NO</v>
      </c>
      <c r="AT442" s="197" t="str">
        <f>IF(AR442&lt;=SMALL(AR$3:AR$1130,5),"SIMILAR","NO")</f>
        <v>NO</v>
      </c>
      <c r="AU442" s="197" t="str">
        <f t="shared" si="361"/>
        <v>N/A</v>
      </c>
      <c r="AV442" s="197">
        <f t="shared" si="362"/>
        <v>0</v>
      </c>
      <c r="AW442" s="198">
        <f t="shared" si="363"/>
        <v>0</v>
      </c>
      <c r="AX442" s="199">
        <f>IFERROR(SQRT(($E442-$E$1136)^2+($K442-$K$1136)^2),0)</f>
        <v>3.9501185035551063E-2</v>
      </c>
      <c r="AY442" s="197" t="str">
        <f>IF(AX442&lt;=SMALL(AX$3:AX$1130,1),"MAS PARECIDO","NO")</f>
        <v>NO</v>
      </c>
      <c r="AZ442" s="197" t="str">
        <f>IF(AX442&lt;=SMALL(AX$3:AX$1130,5),"SIMILAR","NO")</f>
        <v>NO</v>
      </c>
      <c r="BA442" s="197" t="str">
        <f t="shared" si="364"/>
        <v>N/A</v>
      </c>
      <c r="BB442" s="197">
        <f t="shared" si="365"/>
        <v>0</v>
      </c>
      <c r="BC442" s="198">
        <f t="shared" si="366"/>
        <v>0</v>
      </c>
      <c r="BD442" s="196">
        <f>IFERROR(SQRT(($E442-$E$1136)^2+($O442-$O$1136)^2),0)</f>
        <v>3.9501185035551063E-2</v>
      </c>
      <c r="BE442" s="197" t="str">
        <f>IF(BD442&lt;=SMALL(BD$3:BD$1130,1),"MAS PARECIDO","NO")</f>
        <v>NO</v>
      </c>
      <c r="BF442" s="197" t="str">
        <f>IF(BD442&lt;=SMALL(BD$3:BD$1130,5),"SIMILAR","NO")</f>
        <v>NO</v>
      </c>
      <c r="BG442" s="197" t="str">
        <f t="shared" si="367"/>
        <v>N/A</v>
      </c>
      <c r="BH442" s="197">
        <f t="shared" si="368"/>
        <v>0</v>
      </c>
      <c r="BI442" s="198">
        <f t="shared" si="369"/>
        <v>0</v>
      </c>
      <c r="BJ442" s="199">
        <f>IFERROR(SQRT(($E442-$E$1136)^2+($R442-$R$1136)^2),0)</f>
        <v>0.50155791651534409</v>
      </c>
      <c r="BK442" s="197" t="str">
        <f>IF(BJ442&lt;=SMALL(BJ$3:BJ$1130,1),"MAS PARECIDO","NO")</f>
        <v>NO</v>
      </c>
      <c r="BL442" s="197" t="str">
        <f>IF(BJ442&lt;=SMALL(BJ$3:BJ$1130,5),"SIMILAR","NO")</f>
        <v>NO</v>
      </c>
      <c r="BM442" s="197" t="str">
        <f t="shared" si="370"/>
        <v>N/A</v>
      </c>
      <c r="BN442" s="197">
        <f t="shared" si="371"/>
        <v>0</v>
      </c>
      <c r="BO442" s="198">
        <f t="shared" si="372"/>
        <v>0</v>
      </c>
      <c r="BP442" s="199">
        <f>IFERROR(SQRT(($E442-$E$1136)^2+($U442-$U$1136)^2),0)</f>
        <v>3.9501185035551063E-2</v>
      </c>
      <c r="BQ442" s="197" t="str">
        <f>IF(BP442&lt;=SMALL(BP$3:BP$1130,1),"MAS PARECIDO","NO")</f>
        <v>NO</v>
      </c>
      <c r="BR442" s="197" t="str">
        <f>IF(BP442&lt;=SMALL(BP$3:BP$1130,5),"SIMILAR","NO")</f>
        <v>NO</v>
      </c>
      <c r="BS442" s="197" t="str">
        <f t="shared" si="373"/>
        <v>N/A</v>
      </c>
      <c r="BT442" s="197">
        <f t="shared" si="374"/>
        <v>0</v>
      </c>
      <c r="BU442" s="198">
        <f t="shared" si="375"/>
        <v>0</v>
      </c>
      <c r="BV442" s="199">
        <f>IFERROR(SQRT(($E442-$E$1136)^2+($X442-$X$1136)^2),0)</f>
        <v>3.9501185035551063E-2</v>
      </c>
      <c r="BW442" s="197" t="str">
        <f>IF(BV442&lt;=SMALL(BV$3:BV$1130,1),"MAS PARECIDO","NO")</f>
        <v>NO</v>
      </c>
      <c r="BX442" s="197" t="str">
        <f>IF(BV442&lt;=SMALL(BV$3:BV$1130,5),"SIMILAR","NO")</f>
        <v>NO</v>
      </c>
      <c r="BY442" s="197" t="str">
        <f t="shared" si="376"/>
        <v>N/A</v>
      </c>
      <c r="BZ442" s="197">
        <f t="shared" si="377"/>
        <v>0</v>
      </c>
      <c r="CA442" s="198">
        <f t="shared" si="378"/>
        <v>0</v>
      </c>
      <c r="CB442" s="199">
        <f>IFERROR(SQRT(($E442-$E$1136)^2+($AA442-$AA$1136)^2),0)</f>
        <v>1.0007798677127817</v>
      </c>
      <c r="CC442" s="197" t="str">
        <f>IF(CB442&lt;=SMALL(CB$3:CB$1130,1),"MAS PARECIDO","NO")</f>
        <v>NO</v>
      </c>
      <c r="CD442" s="197" t="str">
        <f>IF(CB442&lt;=SMALL(CB$3:CB$1130,5),"SIMILAR","NO")</f>
        <v>NO</v>
      </c>
      <c r="CE442" s="197" t="str">
        <f t="shared" si="379"/>
        <v>N/A</v>
      </c>
      <c r="CF442" s="197">
        <f t="shared" si="380"/>
        <v>0</v>
      </c>
      <c r="CG442" s="198">
        <f t="shared" si="381"/>
        <v>0</v>
      </c>
      <c r="CH442" s="199">
        <f>IFERROR(SQRT(($E442-$E$1136)^2+($AD442-$AD$1136)^2),0)</f>
        <v>3.9501185035551063E-2</v>
      </c>
      <c r="CI442" s="197" t="str">
        <f>IF(CH442&lt;=SMALL(CH$3:CH$1130,1),"MAS PARECIDO","NO")</f>
        <v>NO</v>
      </c>
      <c r="CJ442" s="197" t="str">
        <f>IF(CH442&lt;=SMALL(CH$3:CH$1130,5),"SIMILAR","NO")</f>
        <v>NO</v>
      </c>
      <c r="CK442" s="197" t="str">
        <f t="shared" si="382"/>
        <v>N/A</v>
      </c>
      <c r="CL442" s="197">
        <f t="shared" si="383"/>
        <v>0</v>
      </c>
      <c r="CM442" s="198">
        <f t="shared" si="384"/>
        <v>0</v>
      </c>
      <c r="CN442" s="199">
        <f>IFERROR(SQRT(($E442-$E$1136)^2+($AG442-$AG$1136)^2),0)</f>
        <v>1.0007798677127817</v>
      </c>
      <c r="CO442" s="197" t="str">
        <f>IF(CN442&lt;=SMALL(CN$3:CN$1130,1),"MAS PARECIDO","NO")</f>
        <v>NO</v>
      </c>
      <c r="CP442" s="197" t="str">
        <f>IF(CN442&lt;=SMALL(CN$3:CN$1130,5),"SIMILAR","NO")</f>
        <v>NO</v>
      </c>
      <c r="CQ442" s="197" t="str">
        <f t="shared" si="385"/>
        <v>N/A</v>
      </c>
      <c r="CR442" s="197">
        <f t="shared" si="386"/>
        <v>0</v>
      </c>
      <c r="CS442" s="198">
        <f t="shared" si="387"/>
        <v>0</v>
      </c>
      <c r="CT442" s="199">
        <f>IFERROR(SQRT(($E442-$E$1136)^2+($AJ442-$AJ$1136)^2),0)</f>
        <v>3.9501185035551063E-2</v>
      </c>
      <c r="CU442" s="197" t="str">
        <f>IF(CT442&lt;=SMALL(CT$3:CT$1130,1),"MAS PARECIDO","NO")</f>
        <v>NO</v>
      </c>
      <c r="CV442" s="197" t="str">
        <f>IF(CT442&lt;=SMALL(CT$3:CT$1130,5),"SIMILAR","NO")</f>
        <v>NO</v>
      </c>
      <c r="CW442" s="197" t="str">
        <f t="shared" si="388"/>
        <v>N/A</v>
      </c>
      <c r="CX442" s="197">
        <f t="shared" si="389"/>
        <v>0</v>
      </c>
      <c r="CY442" s="198">
        <f t="shared" si="390"/>
        <v>0</v>
      </c>
      <c r="CZ442" s="2" t="e">
        <v>#N/A</v>
      </c>
      <c r="DA442" s="2" t="s">
        <v>2109</v>
      </c>
      <c r="DB442" s="2">
        <v>0</v>
      </c>
      <c r="DC442" s="2" t="s">
        <v>189</v>
      </c>
    </row>
    <row r="443" spans="1:107">
      <c r="A443" s="24" t="s">
        <v>474</v>
      </c>
      <c r="B443" s="46">
        <v>46306</v>
      </c>
      <c r="C443" s="190">
        <f>(B443-$B$1132)/($B$1133-$B$1132)</f>
        <v>4.8862337103323897E-2</v>
      </c>
      <c r="D443" s="46">
        <v>10000</v>
      </c>
      <c r="E443" s="190">
        <f>(D443-$D$1132)/($D$1133-$D$1132)</f>
        <v>1.9970599117973539E-2</v>
      </c>
      <c r="F443" s="46" t="s">
        <v>203</v>
      </c>
      <c r="G443" s="192">
        <f>VLOOKUP(F443,'DATOS DE SOPORTE'!$Y$5:$Z$8,2,FALSE)</f>
        <v>3</v>
      </c>
      <c r="H443" s="190">
        <f>(G443-$G$1132)/($G$1133-$G$1132)</f>
        <v>0.66666666666666663</v>
      </c>
      <c r="I443" s="50">
        <v>3</v>
      </c>
      <c r="J443" s="200">
        <f t="shared" si="350"/>
        <v>3</v>
      </c>
      <c r="K443" s="190">
        <f>(J443-$J$1132)/($J$1133-$J$1132)</f>
        <v>0.6</v>
      </c>
      <c r="L443" s="193" t="str">
        <f t="shared" si="351"/>
        <v>SI</v>
      </c>
      <c r="M443" s="46" t="s">
        <v>192</v>
      </c>
      <c r="N443" s="192">
        <f t="shared" si="352"/>
        <v>2</v>
      </c>
      <c r="O443" s="190">
        <f>(N443-N$1132)/(N$1133-N$1132)</f>
        <v>1</v>
      </c>
      <c r="P443" s="46" t="s">
        <v>58</v>
      </c>
      <c r="Q443" s="192">
        <f t="shared" si="353"/>
        <v>3</v>
      </c>
      <c r="R443" s="190">
        <f>(Q443-Q$1132)/(Q$1133-Q$1132)</f>
        <v>1</v>
      </c>
      <c r="S443" s="46" t="s">
        <v>60</v>
      </c>
      <c r="T443" s="192">
        <f t="shared" si="354"/>
        <v>2</v>
      </c>
      <c r="U443" s="190">
        <f>(T443-T$1132)/(T$1133-T$1132)</f>
        <v>1</v>
      </c>
      <c r="V443" s="46" t="s">
        <v>62</v>
      </c>
      <c r="W443" s="194">
        <f>VLOOKUP(V443,'DATOS DE SOPORTE'!$S$5:$T$10,2,FALSE)</f>
        <v>1</v>
      </c>
      <c r="X443" s="201">
        <f>(W443-W$1132)/(W$1133-W$1132)</f>
        <v>0</v>
      </c>
      <c r="Y443" s="46" t="s">
        <v>188</v>
      </c>
      <c r="Z443" s="194">
        <f t="shared" si="355"/>
        <v>1</v>
      </c>
      <c r="AA443" s="201">
        <f>(Z443-Z$1132)/(Z$1133-Z$1132)</f>
        <v>0</v>
      </c>
      <c r="AB443" s="46" t="s">
        <v>188</v>
      </c>
      <c r="AC443" s="194">
        <f t="shared" si="356"/>
        <v>1</v>
      </c>
      <c r="AD443" s="201">
        <f>(AC443-AC$1132)/(AC$1133-AC$1132)</f>
        <v>0</v>
      </c>
      <c r="AE443" s="46" t="s">
        <v>188</v>
      </c>
      <c r="AF443" s="194">
        <f t="shared" si="357"/>
        <v>1</v>
      </c>
      <c r="AG443" s="201">
        <f>(AF443-AF$1132)/(AF$1133-AF$1132)</f>
        <v>0</v>
      </c>
      <c r="AH443" s="24" t="s">
        <v>67</v>
      </c>
      <c r="AI443" s="194">
        <f>VLOOKUP(AH443,'DATOS DE SOPORTE'!$V$5:$W$8,2,FALSE)</f>
        <v>1</v>
      </c>
      <c r="AJ443" s="201">
        <f>(AI443-AI$1132)/(AI$1133-AI$1132)</f>
        <v>0</v>
      </c>
      <c r="AK443" s="58" t="str">
        <f t="shared" si="349"/>
        <v>Bueno</v>
      </c>
      <c r="AL443" s="196">
        <f>IFERROR(SQRT(($E443-$E$1136)^2+($C443-$C$1136)^2),0)</f>
        <v>0.15755134217935085</v>
      </c>
      <c r="AM443" s="197" t="str">
        <f>IF(AL443&lt;=SMALL($AL$3:$AL$1130,1),"MAS PARECIDO","NO")</f>
        <v>NO</v>
      </c>
      <c r="AN443" s="197" t="str">
        <f>IF(AL443&lt;=SMALL($AL$3:$AL$1130,5),"SIMILAR","NO")</f>
        <v>NO</v>
      </c>
      <c r="AO443" s="197" t="str">
        <f t="shared" si="358"/>
        <v>N/A</v>
      </c>
      <c r="AP443" s="197">
        <f t="shared" si="359"/>
        <v>0</v>
      </c>
      <c r="AQ443" s="198">
        <f t="shared" si="360"/>
        <v>0</v>
      </c>
      <c r="AR443" s="196">
        <f>IFERROR(SQRT(($E443-$E$1136)^2+($H443-$H$1136)^2),0)</f>
        <v>0.33393283024014148</v>
      </c>
      <c r="AS443" s="197" t="str">
        <f>IF(AR443&lt;=SMALL(AR$3:AR$1130,1),"MAS PARECIDO","NO")</f>
        <v>NO</v>
      </c>
      <c r="AT443" s="197" t="str">
        <f>IF(AR443&lt;=SMALL(AR$3:AR$1130,5),"SIMILAR","NO")</f>
        <v>NO</v>
      </c>
      <c r="AU443" s="197" t="str">
        <f t="shared" si="361"/>
        <v>N/A</v>
      </c>
      <c r="AV443" s="197">
        <f t="shared" si="362"/>
        <v>0</v>
      </c>
      <c r="AW443" s="198">
        <f t="shared" si="363"/>
        <v>0</v>
      </c>
      <c r="AX443" s="199">
        <f>IFERROR(SQRT(($E443-$E$1136)^2+($K443-$K$1136)^2),0)</f>
        <v>0.40049971785393312</v>
      </c>
      <c r="AY443" s="197" t="str">
        <f>IF(AX443&lt;=SMALL(AX$3:AX$1130,1),"MAS PARECIDO","NO")</f>
        <v>NO</v>
      </c>
      <c r="AZ443" s="197" t="str">
        <f>IF(AX443&lt;=SMALL(AX$3:AX$1130,5),"SIMILAR","NO")</f>
        <v>NO</v>
      </c>
      <c r="BA443" s="197" t="str">
        <f t="shared" si="364"/>
        <v>N/A</v>
      </c>
      <c r="BB443" s="197">
        <f t="shared" si="365"/>
        <v>0</v>
      </c>
      <c r="BC443" s="198">
        <f t="shared" si="366"/>
        <v>0</v>
      </c>
      <c r="BD443" s="196">
        <f>IFERROR(SQRT(($E443-$E$1136)^2+($O443-$O$1136)^2),0)</f>
        <v>2.0000600018000539E-2</v>
      </c>
      <c r="BE443" s="197" t="str">
        <f>IF(BD443&lt;=SMALL(BD$3:BD$1130,1),"MAS PARECIDO","NO")</f>
        <v>NO</v>
      </c>
      <c r="BF443" s="197" t="str">
        <f>IF(BD443&lt;=SMALL(BD$3:BD$1130,5),"SIMILAR","NO")</f>
        <v>NO</v>
      </c>
      <c r="BG443" s="197" t="str">
        <f t="shared" si="367"/>
        <v>N/A</v>
      </c>
      <c r="BH443" s="197">
        <f t="shared" si="368"/>
        <v>0</v>
      </c>
      <c r="BI443" s="198">
        <f t="shared" si="369"/>
        <v>0</v>
      </c>
      <c r="BJ443" s="199">
        <f>IFERROR(SQRT(($E443-$E$1136)^2+($R443-$R$1136)^2),0)</f>
        <v>0.50039986410977377</v>
      </c>
      <c r="BK443" s="197" t="str">
        <f>IF(BJ443&lt;=SMALL(BJ$3:BJ$1130,1),"MAS PARECIDO","NO")</f>
        <v>NO</v>
      </c>
      <c r="BL443" s="197" t="str">
        <f>IF(BJ443&lt;=SMALL(BJ$3:BJ$1130,5),"SIMILAR","NO")</f>
        <v>NO</v>
      </c>
      <c r="BM443" s="197" t="str">
        <f t="shared" si="370"/>
        <v>N/A</v>
      </c>
      <c r="BN443" s="197">
        <f t="shared" si="371"/>
        <v>0</v>
      </c>
      <c r="BO443" s="198">
        <f t="shared" si="372"/>
        <v>0</v>
      </c>
      <c r="BP443" s="199">
        <f>IFERROR(SQRT(($E443-$E$1136)^2+($U443-$U$1136)^2),0)</f>
        <v>1.0001999920021396</v>
      </c>
      <c r="BQ443" s="197" t="str">
        <f>IF(BP443&lt;=SMALL(BP$3:BP$1130,1),"MAS PARECIDO","NO")</f>
        <v>NO</v>
      </c>
      <c r="BR443" s="197" t="str">
        <f>IF(BP443&lt;=SMALL(BP$3:BP$1130,5),"SIMILAR","NO")</f>
        <v>NO</v>
      </c>
      <c r="BS443" s="197" t="str">
        <f t="shared" si="373"/>
        <v>N/A</v>
      </c>
      <c r="BT443" s="197">
        <f t="shared" si="374"/>
        <v>0</v>
      </c>
      <c r="BU443" s="198">
        <f t="shared" si="375"/>
        <v>0</v>
      </c>
      <c r="BV443" s="199">
        <f>IFERROR(SQRT(($E443-$E$1136)^2+($X443-$X$1136)^2),0)</f>
        <v>2.0000600018000539E-2</v>
      </c>
      <c r="BW443" s="197" t="str">
        <f>IF(BV443&lt;=SMALL(BV$3:BV$1130,1),"MAS PARECIDO","NO")</f>
        <v>NO</v>
      </c>
      <c r="BX443" s="197" t="str">
        <f>IF(BV443&lt;=SMALL(BV$3:BV$1130,5),"SIMILAR","NO")</f>
        <v>NO</v>
      </c>
      <c r="BY443" s="197" t="str">
        <f t="shared" si="376"/>
        <v>N/A</v>
      </c>
      <c r="BZ443" s="197">
        <f t="shared" si="377"/>
        <v>0</v>
      </c>
      <c r="CA443" s="198">
        <f t="shared" si="378"/>
        <v>0</v>
      </c>
      <c r="CB443" s="199">
        <f>IFERROR(SQRT(($E443-$E$1136)^2+($AA443-$AA$1136)^2),0)</f>
        <v>2.0000600018000539E-2</v>
      </c>
      <c r="CC443" s="197" t="str">
        <f>IF(CB443&lt;=SMALL(CB$3:CB$1130,1),"MAS PARECIDO","NO")</f>
        <v>NO</v>
      </c>
      <c r="CD443" s="197" t="str">
        <f>IF(CB443&lt;=SMALL(CB$3:CB$1130,5),"SIMILAR","NO")</f>
        <v>NO</v>
      </c>
      <c r="CE443" s="197" t="str">
        <f t="shared" si="379"/>
        <v>N/A</v>
      </c>
      <c r="CF443" s="197">
        <f t="shared" si="380"/>
        <v>0</v>
      </c>
      <c r="CG443" s="198">
        <f t="shared" si="381"/>
        <v>0</v>
      </c>
      <c r="CH443" s="199">
        <f>IFERROR(SQRT(($E443-$E$1136)^2+($AD443-$AD$1136)^2),0)</f>
        <v>1.0001999920021396</v>
      </c>
      <c r="CI443" s="197" t="str">
        <f>IF(CH443&lt;=SMALL(CH$3:CH$1130,1),"MAS PARECIDO","NO")</f>
        <v>NO</v>
      </c>
      <c r="CJ443" s="197" t="str">
        <f>IF(CH443&lt;=SMALL(CH$3:CH$1130,5),"SIMILAR","NO")</f>
        <v>NO</v>
      </c>
      <c r="CK443" s="197" t="str">
        <f t="shared" si="382"/>
        <v>N/A</v>
      </c>
      <c r="CL443" s="197">
        <f t="shared" si="383"/>
        <v>0</v>
      </c>
      <c r="CM443" s="198">
        <f t="shared" si="384"/>
        <v>0</v>
      </c>
      <c r="CN443" s="199">
        <f>IFERROR(SQRT(($E443-$E$1136)^2+($AG443-$AG$1136)^2),0)</f>
        <v>1.0001999920021396</v>
      </c>
      <c r="CO443" s="197" t="str">
        <f>IF(CN443&lt;=SMALL(CN$3:CN$1130,1),"MAS PARECIDO","NO")</f>
        <v>NO</v>
      </c>
      <c r="CP443" s="197" t="str">
        <f>IF(CN443&lt;=SMALL(CN$3:CN$1130,5),"SIMILAR","NO")</f>
        <v>NO</v>
      </c>
      <c r="CQ443" s="197" t="str">
        <f t="shared" si="385"/>
        <v>N/A</v>
      </c>
      <c r="CR443" s="197">
        <f t="shared" si="386"/>
        <v>0</v>
      </c>
      <c r="CS443" s="198">
        <f t="shared" si="387"/>
        <v>0</v>
      </c>
      <c r="CT443" s="199">
        <f>IFERROR(SQRT(($E443-$E$1136)^2+($AJ443-$AJ$1136)^2),0)</f>
        <v>2.0000600018000539E-2</v>
      </c>
      <c r="CU443" s="197" t="str">
        <f>IF(CT443&lt;=SMALL(CT$3:CT$1130,1),"MAS PARECIDO","NO")</f>
        <v>NO</v>
      </c>
      <c r="CV443" s="197" t="str">
        <f>IF(CT443&lt;=SMALL(CT$3:CT$1130,5),"SIMILAR","NO")</f>
        <v>NO</v>
      </c>
      <c r="CW443" s="197" t="str">
        <f t="shared" si="388"/>
        <v>N/A</v>
      </c>
      <c r="CX443" s="197">
        <f t="shared" si="389"/>
        <v>0</v>
      </c>
      <c r="CY443" s="198">
        <f t="shared" si="390"/>
        <v>0</v>
      </c>
      <c r="CZ443" s="2" t="s">
        <v>1676</v>
      </c>
      <c r="DA443" s="2" t="s">
        <v>1677</v>
      </c>
      <c r="DB443" s="2">
        <v>0</v>
      </c>
      <c r="DC443" s="2" t="s">
        <v>189</v>
      </c>
    </row>
    <row r="444" spans="1:107">
      <c r="A444" s="24" t="s">
        <v>460</v>
      </c>
      <c r="B444" s="46">
        <v>49626.68</v>
      </c>
      <c r="C444" s="190">
        <f>(B444-$B$1132)/($B$1133-$B$1132)</f>
        <v>5.2743923810891775E-2</v>
      </c>
      <c r="D444" s="46">
        <v>9000</v>
      </c>
      <c r="E444" s="190">
        <f>(D444-$D$1132)/($D$1133-$D$1132)</f>
        <v>1.7970539116173485E-2</v>
      </c>
      <c r="F444" s="46" t="s">
        <v>53</v>
      </c>
      <c r="G444" s="192">
        <f>VLOOKUP(F444,'DATOS DE SOPORTE'!$Y$5:$Z$8,2,FALSE)</f>
        <v>2</v>
      </c>
      <c r="H444" s="190">
        <f>(G444-$G$1132)/($G$1133-$G$1132)</f>
        <v>0.33333333333333331</v>
      </c>
      <c r="I444" s="50">
        <v>2</v>
      </c>
      <c r="J444" s="200">
        <f t="shared" si="350"/>
        <v>2</v>
      </c>
      <c r="K444" s="190">
        <f>(J444-$J$1132)/($J$1133-$J$1132)</f>
        <v>0.4</v>
      </c>
      <c r="L444" s="193" t="str">
        <f t="shared" si="351"/>
        <v>SI</v>
      </c>
      <c r="M444" s="46" t="s">
        <v>192</v>
      </c>
      <c r="N444" s="192">
        <f t="shared" si="352"/>
        <v>2</v>
      </c>
      <c r="O444" s="190">
        <f>(N444-N$1132)/(N$1133-N$1132)</f>
        <v>1</v>
      </c>
      <c r="P444" s="46" t="s">
        <v>196</v>
      </c>
      <c r="Q444" s="192">
        <f t="shared" si="353"/>
        <v>1</v>
      </c>
      <c r="R444" s="190">
        <f>(Q444-Q$1132)/(Q$1133-Q$1132)</f>
        <v>0</v>
      </c>
      <c r="S444" s="46" t="s">
        <v>60</v>
      </c>
      <c r="T444" s="192">
        <f t="shared" si="354"/>
        <v>2</v>
      </c>
      <c r="U444" s="190">
        <f>(T444-T$1132)/(T$1133-T$1132)</f>
        <v>1</v>
      </c>
      <c r="V444" s="46" t="s">
        <v>62</v>
      </c>
      <c r="W444" s="194">
        <f>VLOOKUP(V444,'DATOS DE SOPORTE'!$S$5:$T$10,2,FALSE)</f>
        <v>1</v>
      </c>
      <c r="X444" s="201">
        <f>(W444-W$1132)/(W$1133-W$1132)</f>
        <v>0</v>
      </c>
      <c r="Y444" s="46" t="s">
        <v>188</v>
      </c>
      <c r="Z444" s="194">
        <f t="shared" si="355"/>
        <v>1</v>
      </c>
      <c r="AA444" s="201">
        <f>(Z444-Z$1132)/(Z$1133-Z$1132)</f>
        <v>0</v>
      </c>
      <c r="AB444" s="46" t="s">
        <v>136</v>
      </c>
      <c r="AC444" s="194">
        <f t="shared" si="356"/>
        <v>2</v>
      </c>
      <c r="AD444" s="201">
        <f>(AC444-AC$1132)/(AC$1133-AC$1132)</f>
        <v>1</v>
      </c>
      <c r="AE444" s="46" t="s">
        <v>188</v>
      </c>
      <c r="AF444" s="194">
        <f t="shared" si="357"/>
        <v>1</v>
      </c>
      <c r="AG444" s="201">
        <f>(AF444-AF$1132)/(AF$1133-AF$1132)</f>
        <v>0</v>
      </c>
      <c r="AH444" s="24" t="s">
        <v>67</v>
      </c>
      <c r="AI444" s="194">
        <f>VLOOKUP(AH444,'DATOS DE SOPORTE'!$V$5:$W$8,2,FALSE)</f>
        <v>1</v>
      </c>
      <c r="AJ444" s="201">
        <f>(AI444-AI$1132)/(AI$1133-AI$1132)</f>
        <v>0</v>
      </c>
      <c r="AK444" s="58" t="str">
        <f t="shared" si="349"/>
        <v>Bueno</v>
      </c>
      <c r="AL444" s="196">
        <f>IFERROR(SQRT(($E444-$E$1136)^2+($C444-$C$1136)^2),0)</f>
        <v>0.15345450333069763</v>
      </c>
      <c r="AM444" s="197" t="str">
        <f>IF(AL444&lt;=SMALL($AL$3:$AL$1130,1),"MAS PARECIDO","NO")</f>
        <v>NO</v>
      </c>
      <c r="AN444" s="197" t="str">
        <f>IF(AL444&lt;=SMALL($AL$3:$AL$1130,5),"SIMILAR","NO")</f>
        <v>NO</v>
      </c>
      <c r="AO444" s="197" t="str">
        <f t="shared" si="358"/>
        <v>N/A</v>
      </c>
      <c r="AP444" s="197">
        <f t="shared" si="359"/>
        <v>0</v>
      </c>
      <c r="AQ444" s="198">
        <f t="shared" si="360"/>
        <v>0</v>
      </c>
      <c r="AR444" s="196">
        <f>IFERROR(SQRT(($E444-$E$1136)^2+($H444-$H$1136)^2),0)</f>
        <v>1.8000540016200484E-2</v>
      </c>
      <c r="AS444" s="197" t="str">
        <f>IF(AR444&lt;=SMALL(AR$3:AR$1130,1),"MAS PARECIDO","NO")</f>
        <v>NO</v>
      </c>
      <c r="AT444" s="197" t="str">
        <f>IF(AR444&lt;=SMALL(AR$3:AR$1130,5),"SIMILAR","NO")</f>
        <v>NO</v>
      </c>
      <c r="AU444" s="197" t="str">
        <f t="shared" si="361"/>
        <v>N/A</v>
      </c>
      <c r="AV444" s="197">
        <f t="shared" si="362"/>
        <v>0</v>
      </c>
      <c r="AW444" s="198">
        <f t="shared" si="363"/>
        <v>0</v>
      </c>
      <c r="AX444" s="199">
        <f>IFERROR(SQRT(($E444-$E$1136)^2+($K444-$K$1136)^2),0)</f>
        <v>0.20080841476610198</v>
      </c>
      <c r="AY444" s="197" t="str">
        <f>IF(AX444&lt;=SMALL(AX$3:AX$1130,1),"MAS PARECIDO","NO")</f>
        <v>NO</v>
      </c>
      <c r="AZ444" s="197" t="str">
        <f>IF(AX444&lt;=SMALL(AX$3:AX$1130,5),"SIMILAR","NO")</f>
        <v>NO</v>
      </c>
      <c r="BA444" s="197" t="str">
        <f t="shared" si="364"/>
        <v>N/A</v>
      </c>
      <c r="BB444" s="197">
        <f t="shared" si="365"/>
        <v>0</v>
      </c>
      <c r="BC444" s="198">
        <f t="shared" si="366"/>
        <v>0</v>
      </c>
      <c r="BD444" s="196">
        <f>IFERROR(SQRT(($E444-$E$1136)^2+($O444-$O$1136)^2),0)</f>
        <v>1.8000540016200484E-2</v>
      </c>
      <c r="BE444" s="197" t="str">
        <f>IF(BD444&lt;=SMALL(BD$3:BD$1130,1),"MAS PARECIDO","NO")</f>
        <v>NO</v>
      </c>
      <c r="BF444" s="197" t="str">
        <f>IF(BD444&lt;=SMALL(BD$3:BD$1130,5),"SIMILAR","NO")</f>
        <v>NO</v>
      </c>
      <c r="BG444" s="197" t="str">
        <f t="shared" si="367"/>
        <v>N/A</v>
      </c>
      <c r="BH444" s="197">
        <f t="shared" si="368"/>
        <v>0</v>
      </c>
      <c r="BI444" s="198">
        <f t="shared" si="369"/>
        <v>0</v>
      </c>
      <c r="BJ444" s="199">
        <f>IFERROR(SQRT(($E444-$E$1136)^2+($R444-$R$1136)^2),0)</f>
        <v>0.50032391452025837</v>
      </c>
      <c r="BK444" s="197" t="str">
        <f>IF(BJ444&lt;=SMALL(BJ$3:BJ$1130,1),"MAS PARECIDO","NO")</f>
        <v>NO</v>
      </c>
      <c r="BL444" s="197" t="str">
        <f>IF(BJ444&lt;=SMALL(BJ$3:BJ$1130,5),"SIMILAR","NO")</f>
        <v>NO</v>
      </c>
      <c r="BM444" s="197" t="str">
        <f t="shared" si="370"/>
        <v>N/A</v>
      </c>
      <c r="BN444" s="197">
        <f t="shared" si="371"/>
        <v>0</v>
      </c>
      <c r="BO444" s="198">
        <f t="shared" si="372"/>
        <v>0</v>
      </c>
      <c r="BP444" s="199">
        <f>IFERROR(SQRT(($E444-$E$1136)^2+($U444-$U$1136)^2),0)</f>
        <v>1.0001619965989883</v>
      </c>
      <c r="BQ444" s="197" t="str">
        <f>IF(BP444&lt;=SMALL(BP$3:BP$1130,1),"MAS PARECIDO","NO")</f>
        <v>NO</v>
      </c>
      <c r="BR444" s="197" t="str">
        <f>IF(BP444&lt;=SMALL(BP$3:BP$1130,5),"SIMILAR","NO")</f>
        <v>NO</v>
      </c>
      <c r="BS444" s="197" t="str">
        <f t="shared" si="373"/>
        <v>N/A</v>
      </c>
      <c r="BT444" s="197">
        <f t="shared" si="374"/>
        <v>0</v>
      </c>
      <c r="BU444" s="198">
        <f t="shared" si="375"/>
        <v>0</v>
      </c>
      <c r="BV444" s="199">
        <f>IFERROR(SQRT(($E444-$E$1136)^2+($X444-$X$1136)^2),0)</f>
        <v>1.8000540016200484E-2</v>
      </c>
      <c r="BW444" s="197" t="str">
        <f>IF(BV444&lt;=SMALL(BV$3:BV$1130,1),"MAS PARECIDO","NO")</f>
        <v>NO</v>
      </c>
      <c r="BX444" s="197" t="str">
        <f>IF(BV444&lt;=SMALL(BV$3:BV$1130,5),"SIMILAR","NO")</f>
        <v>NO</v>
      </c>
      <c r="BY444" s="197" t="str">
        <f t="shared" si="376"/>
        <v>N/A</v>
      </c>
      <c r="BZ444" s="197">
        <f t="shared" si="377"/>
        <v>0</v>
      </c>
      <c r="CA444" s="198">
        <f t="shared" si="378"/>
        <v>0</v>
      </c>
      <c r="CB444" s="199">
        <f>IFERROR(SQRT(($E444-$E$1136)^2+($AA444-$AA$1136)^2),0)</f>
        <v>1.8000540016200484E-2</v>
      </c>
      <c r="CC444" s="197" t="str">
        <f>IF(CB444&lt;=SMALL(CB$3:CB$1130,1),"MAS PARECIDO","NO")</f>
        <v>NO</v>
      </c>
      <c r="CD444" s="197" t="str">
        <f>IF(CB444&lt;=SMALL(CB$3:CB$1130,5),"SIMILAR","NO")</f>
        <v>NO</v>
      </c>
      <c r="CE444" s="197" t="str">
        <f t="shared" si="379"/>
        <v>N/A</v>
      </c>
      <c r="CF444" s="197">
        <f t="shared" si="380"/>
        <v>0</v>
      </c>
      <c r="CG444" s="198">
        <f t="shared" si="381"/>
        <v>0</v>
      </c>
      <c r="CH444" s="199">
        <f>IFERROR(SQRT(($E444-$E$1136)^2+($AD444-$AD$1136)^2),0)</f>
        <v>1.8000540016200484E-2</v>
      </c>
      <c r="CI444" s="197" t="str">
        <f>IF(CH444&lt;=SMALL(CH$3:CH$1130,1),"MAS PARECIDO","NO")</f>
        <v>NO</v>
      </c>
      <c r="CJ444" s="197" t="str">
        <f>IF(CH444&lt;=SMALL(CH$3:CH$1130,5),"SIMILAR","NO")</f>
        <v>NO</v>
      </c>
      <c r="CK444" s="197" t="str">
        <f t="shared" si="382"/>
        <v>N/A</v>
      </c>
      <c r="CL444" s="197">
        <f t="shared" si="383"/>
        <v>0</v>
      </c>
      <c r="CM444" s="198">
        <f t="shared" si="384"/>
        <v>0</v>
      </c>
      <c r="CN444" s="199">
        <f>IFERROR(SQRT(($E444-$E$1136)^2+($AG444-$AG$1136)^2),0)</f>
        <v>1.0001619965989883</v>
      </c>
      <c r="CO444" s="197" t="str">
        <f>IF(CN444&lt;=SMALL(CN$3:CN$1130,1),"MAS PARECIDO","NO")</f>
        <v>NO</v>
      </c>
      <c r="CP444" s="197" t="str">
        <f>IF(CN444&lt;=SMALL(CN$3:CN$1130,5),"SIMILAR","NO")</f>
        <v>NO</v>
      </c>
      <c r="CQ444" s="197" t="str">
        <f t="shared" si="385"/>
        <v>N/A</v>
      </c>
      <c r="CR444" s="197">
        <f t="shared" si="386"/>
        <v>0</v>
      </c>
      <c r="CS444" s="198">
        <f t="shared" si="387"/>
        <v>0</v>
      </c>
      <c r="CT444" s="199">
        <f>IFERROR(SQRT(($E444-$E$1136)^2+($AJ444-$AJ$1136)^2),0)</f>
        <v>1.8000540016200484E-2</v>
      </c>
      <c r="CU444" s="197" t="str">
        <f>IF(CT444&lt;=SMALL(CT$3:CT$1130,1),"MAS PARECIDO","NO")</f>
        <v>NO</v>
      </c>
      <c r="CV444" s="197" t="str">
        <f>IF(CT444&lt;=SMALL(CT$3:CT$1130,5),"SIMILAR","NO")</f>
        <v>NO</v>
      </c>
      <c r="CW444" s="197" t="str">
        <f t="shared" si="388"/>
        <v>N/A</v>
      </c>
      <c r="CX444" s="197">
        <f t="shared" si="389"/>
        <v>0</v>
      </c>
      <c r="CY444" s="198">
        <f t="shared" si="390"/>
        <v>0</v>
      </c>
      <c r="CZ444" s="2" t="s">
        <v>1648</v>
      </c>
      <c r="DA444" s="2" t="s">
        <v>1649</v>
      </c>
      <c r="DB444" s="2">
        <v>0</v>
      </c>
      <c r="DC444" s="2" t="s">
        <v>189</v>
      </c>
    </row>
    <row r="445" spans="1:107">
      <c r="A445" s="24" t="s">
        <v>693</v>
      </c>
      <c r="B445" s="46">
        <v>31500</v>
      </c>
      <c r="C445" s="190">
        <f>(B445-$B$1132)/($B$1133-$B$1132)</f>
        <v>3.1555408163392931E-2</v>
      </c>
      <c r="D445" s="46">
        <v>13000</v>
      </c>
      <c r="E445" s="190">
        <f>(D445-$D$1132)/($D$1133-$D$1132)</f>
        <v>2.59707791233737E-2</v>
      </c>
      <c r="F445" s="46" t="s">
        <v>203</v>
      </c>
      <c r="G445" s="192">
        <f>VLOOKUP(F445,'DATOS DE SOPORTE'!$Y$5:$Z$8,2,FALSE)</f>
        <v>3</v>
      </c>
      <c r="H445" s="190">
        <f>(G445-$G$1132)/($G$1133-$G$1132)</f>
        <v>0.66666666666666663</v>
      </c>
      <c r="I445" s="50">
        <v>1</v>
      </c>
      <c r="J445" s="200">
        <f t="shared" si="350"/>
        <v>1</v>
      </c>
      <c r="K445" s="190">
        <f>(J445-$J$1132)/($J$1133-$J$1132)</f>
        <v>0.2</v>
      </c>
      <c r="L445" s="193" t="str">
        <f t="shared" si="351"/>
        <v>SI</v>
      </c>
      <c r="M445" s="46" t="s">
        <v>192</v>
      </c>
      <c r="N445" s="192">
        <f t="shared" si="352"/>
        <v>2</v>
      </c>
      <c r="O445" s="190">
        <f>(N445-N$1132)/(N$1133-N$1132)</f>
        <v>1</v>
      </c>
      <c r="P445" s="46" t="s">
        <v>58</v>
      </c>
      <c r="Q445" s="192">
        <f t="shared" si="353"/>
        <v>3</v>
      </c>
      <c r="R445" s="190">
        <f>(Q445-Q$1132)/(Q$1133-Q$1132)</f>
        <v>1</v>
      </c>
      <c r="S445" s="46" t="s">
        <v>60</v>
      </c>
      <c r="T445" s="192">
        <f t="shared" si="354"/>
        <v>2</v>
      </c>
      <c r="U445" s="190">
        <f>(T445-T$1132)/(T$1133-T$1132)</f>
        <v>1</v>
      </c>
      <c r="V445" s="46" t="s">
        <v>383</v>
      </c>
      <c r="W445" s="194">
        <f>VLOOKUP(V445,'DATOS DE SOPORTE'!$S$5:$T$10,2,FALSE)</f>
        <v>2</v>
      </c>
      <c r="X445" s="201">
        <f>(W445-W$1132)/(W$1133-W$1132)</f>
        <v>0.2</v>
      </c>
      <c r="Y445" s="46" t="s">
        <v>188</v>
      </c>
      <c r="Z445" s="194">
        <f t="shared" si="355"/>
        <v>1</v>
      </c>
      <c r="AA445" s="201">
        <f>(Z445-Z$1132)/(Z$1133-Z$1132)</f>
        <v>0</v>
      </c>
      <c r="AB445" s="46" t="s">
        <v>188</v>
      </c>
      <c r="AC445" s="194">
        <f t="shared" si="356"/>
        <v>1</v>
      </c>
      <c r="AD445" s="201">
        <f>(AC445-AC$1132)/(AC$1133-AC$1132)</f>
        <v>0</v>
      </c>
      <c r="AE445" s="46" t="s">
        <v>136</v>
      </c>
      <c r="AF445" s="194">
        <f t="shared" si="357"/>
        <v>2</v>
      </c>
      <c r="AG445" s="201">
        <f>(AF445-AF$1132)/(AF$1133-AF$1132)</f>
        <v>1</v>
      </c>
      <c r="AH445" s="24" t="s">
        <v>199</v>
      </c>
      <c r="AI445" s="194">
        <f>VLOOKUP(AH445,'DATOS DE SOPORTE'!$V$5:$W$8,2,FALSE)</f>
        <v>2</v>
      </c>
      <c r="AJ445" s="201">
        <f>(AI445-AI$1132)/(AI$1133-AI$1132)</f>
        <v>0.33333333333333331</v>
      </c>
      <c r="AK445" s="58" t="str">
        <f t="shared" si="349"/>
        <v>Bueno</v>
      </c>
      <c r="AL445" s="196">
        <f>IFERROR(SQRT(($E445-$E$1136)^2+($C445-$C$1136)^2),0)</f>
        <v>0.17552011463827999</v>
      </c>
      <c r="AM445" s="197" t="str">
        <f>IF(AL445&lt;=SMALL($AL$3:$AL$1130,1),"MAS PARECIDO","NO")</f>
        <v>NO</v>
      </c>
      <c r="AN445" s="197" t="str">
        <f>IF(AL445&lt;=SMALL($AL$3:$AL$1130,5),"SIMILAR","NO")</f>
        <v>NO</v>
      </c>
      <c r="AO445" s="197" t="str">
        <f t="shared" si="358"/>
        <v>N/A</v>
      </c>
      <c r="AP445" s="197">
        <f t="shared" si="359"/>
        <v>0</v>
      </c>
      <c r="AQ445" s="198">
        <f t="shared" si="360"/>
        <v>0</v>
      </c>
      <c r="AR445" s="196">
        <f>IFERROR(SQRT(($E445-$E$1136)^2+($H445-$H$1136)^2),0)</f>
        <v>0.33434585637171632</v>
      </c>
      <c r="AS445" s="197" t="str">
        <f>IF(AR445&lt;=SMALL(AR$3:AR$1130,1),"MAS PARECIDO","NO")</f>
        <v>NO</v>
      </c>
      <c r="AT445" s="197" t="str">
        <f>IF(AR445&lt;=SMALL(AR$3:AR$1130,5),"SIMILAR","NO")</f>
        <v>NO</v>
      </c>
      <c r="AU445" s="197" t="str">
        <f t="shared" si="361"/>
        <v>N/A</v>
      </c>
      <c r="AV445" s="197">
        <f t="shared" si="362"/>
        <v>0</v>
      </c>
      <c r="AW445" s="198">
        <f t="shared" si="363"/>
        <v>0</v>
      </c>
      <c r="AX445" s="199">
        <f>IFERROR(SQRT(($E445-$E$1136)^2+($K445-$K$1136)^2),0)</f>
        <v>2.6000780023400699E-2</v>
      </c>
      <c r="AY445" s="197" t="str">
        <f>IF(AX445&lt;=SMALL(AX$3:AX$1130,1),"MAS PARECIDO","NO")</f>
        <v>NO</v>
      </c>
      <c r="AZ445" s="197" t="str">
        <f>IF(AX445&lt;=SMALL(AX$3:AX$1130,5),"SIMILAR","NO")</f>
        <v>NO</v>
      </c>
      <c r="BA445" s="197" t="str">
        <f t="shared" si="364"/>
        <v>N/A</v>
      </c>
      <c r="BB445" s="197">
        <f t="shared" si="365"/>
        <v>0</v>
      </c>
      <c r="BC445" s="198">
        <f t="shared" si="366"/>
        <v>0</v>
      </c>
      <c r="BD445" s="196">
        <f>IFERROR(SQRT(($E445-$E$1136)^2+($O445-$O$1136)^2),0)</f>
        <v>2.6000780023400699E-2</v>
      </c>
      <c r="BE445" s="197" t="str">
        <f>IF(BD445&lt;=SMALL(BD$3:BD$1130,1),"MAS PARECIDO","NO")</f>
        <v>NO</v>
      </c>
      <c r="BF445" s="197" t="str">
        <f>IF(BD445&lt;=SMALL(BD$3:BD$1130,5),"SIMILAR","NO")</f>
        <v>NO</v>
      </c>
      <c r="BG445" s="197" t="str">
        <f t="shared" si="367"/>
        <v>N/A</v>
      </c>
      <c r="BH445" s="197">
        <f t="shared" si="368"/>
        <v>0</v>
      </c>
      <c r="BI445" s="198">
        <f t="shared" si="369"/>
        <v>0</v>
      </c>
      <c r="BJ445" s="199">
        <f>IFERROR(SQRT(($E445-$E$1136)^2+($R445-$R$1136)^2),0)</f>
        <v>0.50067558414788438</v>
      </c>
      <c r="BK445" s="197" t="str">
        <f>IF(BJ445&lt;=SMALL(BJ$3:BJ$1130,1),"MAS PARECIDO","NO")</f>
        <v>NO</v>
      </c>
      <c r="BL445" s="197" t="str">
        <f>IF(BJ445&lt;=SMALL(BJ$3:BJ$1130,5),"SIMILAR","NO")</f>
        <v>NO</v>
      </c>
      <c r="BM445" s="197" t="str">
        <f t="shared" si="370"/>
        <v>N/A</v>
      </c>
      <c r="BN445" s="197">
        <f t="shared" si="371"/>
        <v>0</v>
      </c>
      <c r="BO445" s="198">
        <f t="shared" si="372"/>
        <v>0</v>
      </c>
      <c r="BP445" s="199">
        <f>IFERROR(SQRT(($E445-$E$1136)^2+($U445-$U$1136)^2),0)</f>
        <v>1.00033796317136</v>
      </c>
      <c r="BQ445" s="197" t="str">
        <f>IF(BP445&lt;=SMALL(BP$3:BP$1130,1),"MAS PARECIDO","NO")</f>
        <v>NO</v>
      </c>
      <c r="BR445" s="197" t="str">
        <f>IF(BP445&lt;=SMALL(BP$3:BP$1130,5),"SIMILAR","NO")</f>
        <v>NO</v>
      </c>
      <c r="BS445" s="197" t="str">
        <f t="shared" si="373"/>
        <v>N/A</v>
      </c>
      <c r="BT445" s="197">
        <f t="shared" si="374"/>
        <v>0</v>
      </c>
      <c r="BU445" s="198">
        <f t="shared" si="375"/>
        <v>0</v>
      </c>
      <c r="BV445" s="199">
        <f>IFERROR(SQRT(($E445-$E$1136)^2+($X445-$X$1136)^2),0)</f>
        <v>0.20168302001364735</v>
      </c>
      <c r="BW445" s="197" t="str">
        <f>IF(BV445&lt;=SMALL(BV$3:BV$1130,1),"MAS PARECIDO","NO")</f>
        <v>NO</v>
      </c>
      <c r="BX445" s="197" t="str">
        <f>IF(BV445&lt;=SMALL(BV$3:BV$1130,5),"SIMILAR","NO")</f>
        <v>NO</v>
      </c>
      <c r="BY445" s="197" t="str">
        <f t="shared" si="376"/>
        <v>N/A</v>
      </c>
      <c r="BZ445" s="197">
        <f t="shared" si="377"/>
        <v>0</v>
      </c>
      <c r="CA445" s="198">
        <f t="shared" si="378"/>
        <v>0</v>
      </c>
      <c r="CB445" s="199">
        <f>IFERROR(SQRT(($E445-$E$1136)^2+($AA445-$AA$1136)^2),0)</f>
        <v>2.6000780023400699E-2</v>
      </c>
      <c r="CC445" s="197" t="str">
        <f>IF(CB445&lt;=SMALL(CB$3:CB$1130,1),"MAS PARECIDO","NO")</f>
        <v>NO</v>
      </c>
      <c r="CD445" s="197" t="str">
        <f>IF(CB445&lt;=SMALL(CB$3:CB$1130,5),"SIMILAR","NO")</f>
        <v>NO</v>
      </c>
      <c r="CE445" s="197" t="str">
        <f t="shared" si="379"/>
        <v>N/A</v>
      </c>
      <c r="CF445" s="197">
        <f t="shared" si="380"/>
        <v>0</v>
      </c>
      <c r="CG445" s="198">
        <f t="shared" si="381"/>
        <v>0</v>
      </c>
      <c r="CH445" s="199">
        <f>IFERROR(SQRT(($E445-$E$1136)^2+($AD445-$AD$1136)^2),0)</f>
        <v>1.00033796317136</v>
      </c>
      <c r="CI445" s="197" t="str">
        <f>IF(CH445&lt;=SMALL(CH$3:CH$1130,1),"MAS PARECIDO","NO")</f>
        <v>NO</v>
      </c>
      <c r="CJ445" s="197" t="str">
        <f>IF(CH445&lt;=SMALL(CH$3:CH$1130,5),"SIMILAR","NO")</f>
        <v>NO</v>
      </c>
      <c r="CK445" s="197" t="str">
        <f t="shared" si="382"/>
        <v>N/A</v>
      </c>
      <c r="CL445" s="197">
        <f t="shared" si="383"/>
        <v>0</v>
      </c>
      <c r="CM445" s="198">
        <f t="shared" si="384"/>
        <v>0</v>
      </c>
      <c r="CN445" s="199">
        <f>IFERROR(SQRT(($E445-$E$1136)^2+($AG445-$AG$1136)^2),0)</f>
        <v>2.6000780023400699E-2</v>
      </c>
      <c r="CO445" s="197" t="str">
        <f>IF(CN445&lt;=SMALL(CN$3:CN$1130,1),"MAS PARECIDO","NO")</f>
        <v>NO</v>
      </c>
      <c r="CP445" s="197" t="str">
        <f>IF(CN445&lt;=SMALL(CN$3:CN$1130,5),"SIMILAR","NO")</f>
        <v>NO</v>
      </c>
      <c r="CQ445" s="197" t="str">
        <f t="shared" si="385"/>
        <v>N/A</v>
      </c>
      <c r="CR445" s="197">
        <f t="shared" si="386"/>
        <v>0</v>
      </c>
      <c r="CS445" s="198">
        <f t="shared" si="387"/>
        <v>0</v>
      </c>
      <c r="CT445" s="199">
        <f>IFERROR(SQRT(($E445-$E$1136)^2+($AJ445-$AJ$1136)^2),0)</f>
        <v>0.33434585637171632</v>
      </c>
      <c r="CU445" s="197" t="str">
        <f>IF(CT445&lt;=SMALL(CT$3:CT$1130,1),"MAS PARECIDO","NO")</f>
        <v>NO</v>
      </c>
      <c r="CV445" s="197" t="str">
        <f>IF(CT445&lt;=SMALL(CT$3:CT$1130,5),"SIMILAR","NO")</f>
        <v>NO</v>
      </c>
      <c r="CW445" s="197" t="str">
        <f t="shared" si="388"/>
        <v>N/A</v>
      </c>
      <c r="CX445" s="197">
        <f t="shared" si="389"/>
        <v>0</v>
      </c>
      <c r="CY445" s="198">
        <f t="shared" si="390"/>
        <v>0</v>
      </c>
      <c r="CZ445" s="2" t="e">
        <v>#N/A</v>
      </c>
      <c r="DA445" s="2" t="s">
        <v>2110</v>
      </c>
      <c r="DB445" s="2">
        <v>0</v>
      </c>
      <c r="DC445" s="2" t="s">
        <v>189</v>
      </c>
    </row>
    <row r="446" spans="1:107">
      <c r="A446" s="24" t="s">
        <v>461</v>
      </c>
      <c r="B446" s="46">
        <v>60995</v>
      </c>
      <c r="C446" s="190">
        <f>(B446-$B$1132)/($B$1133-$B$1132)</f>
        <v>6.6032503198058867E-2</v>
      </c>
      <c r="D446" s="46">
        <v>15000</v>
      </c>
      <c r="E446" s="190">
        <f>(D446-$D$1132)/($D$1133-$D$1132)</f>
        <v>2.9970899126973809E-2</v>
      </c>
      <c r="F446" s="46" t="s">
        <v>53</v>
      </c>
      <c r="G446" s="192">
        <f>VLOOKUP(F446,'DATOS DE SOPORTE'!$Y$5:$Z$8,2,FALSE)</f>
        <v>2</v>
      </c>
      <c r="H446" s="190">
        <f>(G446-$G$1132)/($G$1133-$G$1132)</f>
        <v>0.33333333333333331</v>
      </c>
      <c r="I446" s="50">
        <v>0</v>
      </c>
      <c r="J446" s="200">
        <f t="shared" si="350"/>
        <v>0</v>
      </c>
      <c r="K446" s="190">
        <f>(J446-$J$1132)/($J$1133-$J$1132)</f>
        <v>0</v>
      </c>
      <c r="L446" s="193" t="str">
        <f t="shared" si="351"/>
        <v>NO</v>
      </c>
      <c r="M446" s="46" t="s">
        <v>192</v>
      </c>
      <c r="N446" s="192">
        <f t="shared" si="352"/>
        <v>2</v>
      </c>
      <c r="O446" s="190">
        <f>(N446-N$1132)/(N$1133-N$1132)</f>
        <v>1</v>
      </c>
      <c r="P446" s="46" t="s">
        <v>193</v>
      </c>
      <c r="Q446" s="192">
        <f t="shared" si="353"/>
        <v>2</v>
      </c>
      <c r="R446" s="190">
        <f>(Q446-Q$1132)/(Q$1133-Q$1132)</f>
        <v>0.5</v>
      </c>
      <c r="S446" s="46" t="s">
        <v>194</v>
      </c>
      <c r="T446" s="192">
        <f t="shared" si="354"/>
        <v>1</v>
      </c>
      <c r="U446" s="190">
        <f>(T446-T$1132)/(T$1133-T$1132)</f>
        <v>0</v>
      </c>
      <c r="V446" s="46" t="s">
        <v>237</v>
      </c>
      <c r="W446" s="194">
        <f>VLOOKUP(V446,'DATOS DE SOPORTE'!$S$5:$T$10,2,FALSE)</f>
        <v>6</v>
      </c>
      <c r="X446" s="201">
        <f>(W446-W$1132)/(W$1133-W$1132)</f>
        <v>1</v>
      </c>
      <c r="Y446" s="46" t="s">
        <v>188</v>
      </c>
      <c r="Z446" s="194">
        <f t="shared" si="355"/>
        <v>1</v>
      </c>
      <c r="AA446" s="201">
        <f>(Z446-Z$1132)/(Z$1133-Z$1132)</f>
        <v>0</v>
      </c>
      <c r="AB446" s="46" t="s">
        <v>188</v>
      </c>
      <c r="AC446" s="194">
        <f t="shared" si="356"/>
        <v>1</v>
      </c>
      <c r="AD446" s="201">
        <f>(AC446-AC$1132)/(AC$1133-AC$1132)</f>
        <v>0</v>
      </c>
      <c r="AE446" s="46" t="s">
        <v>136</v>
      </c>
      <c r="AF446" s="194">
        <f t="shared" si="357"/>
        <v>2</v>
      </c>
      <c r="AG446" s="201">
        <f>(AF446-AF$1132)/(AF$1133-AF$1132)</f>
        <v>1</v>
      </c>
      <c r="AH446" s="24" t="s">
        <v>199</v>
      </c>
      <c r="AI446" s="194">
        <f>VLOOKUP(AH446,'DATOS DE SOPORTE'!$V$5:$W$8,2,FALSE)</f>
        <v>2</v>
      </c>
      <c r="AJ446" s="201">
        <f>(AI446-AI$1132)/(AI$1133-AI$1132)</f>
        <v>0.33333333333333331</v>
      </c>
      <c r="AK446" s="58" t="str">
        <f t="shared" si="349"/>
        <v>Bueno</v>
      </c>
      <c r="AL446" s="196">
        <f>IFERROR(SQRT(($E446-$E$1136)^2+($C446-$C$1136)^2),0)</f>
        <v>0.14230487287845386</v>
      </c>
      <c r="AM446" s="197" t="str">
        <f>IF(AL446&lt;=SMALL($AL$3:$AL$1130,1),"MAS PARECIDO","NO")</f>
        <v>NO</v>
      </c>
      <c r="AN446" s="197" t="str">
        <f>IF(AL446&lt;=SMALL($AL$3:$AL$1130,5),"SIMILAR","NO")</f>
        <v>NO</v>
      </c>
      <c r="AO446" s="197" t="str">
        <f t="shared" si="358"/>
        <v>N/A</v>
      </c>
      <c r="AP446" s="197">
        <f t="shared" si="359"/>
        <v>0</v>
      </c>
      <c r="AQ446" s="198">
        <f t="shared" si="360"/>
        <v>0</v>
      </c>
      <c r="AR446" s="196">
        <f>IFERROR(SQRT(($E446-$E$1136)^2+($H446-$H$1136)^2),0)</f>
        <v>3.0000900027000808E-2</v>
      </c>
      <c r="AS446" s="197" t="str">
        <f>IF(AR446&lt;=SMALL(AR$3:AR$1130,1),"MAS PARECIDO","NO")</f>
        <v>NO</v>
      </c>
      <c r="AT446" s="197" t="str">
        <f>IF(AR446&lt;=SMALL(AR$3:AR$1130,5),"SIMILAR","NO")</f>
        <v>NO</v>
      </c>
      <c r="AU446" s="197" t="str">
        <f t="shared" si="361"/>
        <v>N/A</v>
      </c>
      <c r="AV446" s="197">
        <f t="shared" si="362"/>
        <v>0</v>
      </c>
      <c r="AW446" s="198">
        <f t="shared" si="363"/>
        <v>0</v>
      </c>
      <c r="AX446" s="199">
        <f>IFERROR(SQRT(($E446-$E$1136)^2+($K446-$K$1136)^2),0)</f>
        <v>0.20223761767393844</v>
      </c>
      <c r="AY446" s="197" t="str">
        <f>IF(AX446&lt;=SMALL(AX$3:AX$1130,1),"MAS PARECIDO","NO")</f>
        <v>NO</v>
      </c>
      <c r="AZ446" s="197" t="str">
        <f>IF(AX446&lt;=SMALL(AX$3:AX$1130,5),"SIMILAR","NO")</f>
        <v>NO</v>
      </c>
      <c r="BA446" s="197" t="str">
        <f t="shared" si="364"/>
        <v>N/A</v>
      </c>
      <c r="BB446" s="197">
        <f t="shared" si="365"/>
        <v>0</v>
      </c>
      <c r="BC446" s="198">
        <f t="shared" si="366"/>
        <v>0</v>
      </c>
      <c r="BD446" s="196">
        <f>IFERROR(SQRT(($E446-$E$1136)^2+($O446-$O$1136)^2),0)</f>
        <v>3.0000900027000808E-2</v>
      </c>
      <c r="BE446" s="197" t="str">
        <f>IF(BD446&lt;=SMALL(BD$3:BD$1130,1),"MAS PARECIDO","NO")</f>
        <v>NO</v>
      </c>
      <c r="BF446" s="197" t="str">
        <f>IF(BD446&lt;=SMALL(BD$3:BD$1130,5),"SIMILAR","NO")</f>
        <v>NO</v>
      </c>
      <c r="BG446" s="197" t="str">
        <f t="shared" si="367"/>
        <v>N/A</v>
      </c>
      <c r="BH446" s="197">
        <f t="shared" si="368"/>
        <v>0</v>
      </c>
      <c r="BI446" s="198">
        <f t="shared" si="369"/>
        <v>0</v>
      </c>
      <c r="BJ446" s="199">
        <f>IFERROR(SQRT(($E446-$E$1136)^2+($R446-$R$1136)^2),0)</f>
        <v>3.0000900027000808E-2</v>
      </c>
      <c r="BK446" s="197" t="str">
        <f>IF(BJ446&lt;=SMALL(BJ$3:BJ$1130,1),"MAS PARECIDO","NO")</f>
        <v>NO</v>
      </c>
      <c r="BL446" s="197" t="str">
        <f>IF(BJ446&lt;=SMALL(BJ$3:BJ$1130,5),"SIMILAR","NO")</f>
        <v>NO</v>
      </c>
      <c r="BM446" s="197" t="str">
        <f t="shared" si="370"/>
        <v>N/A</v>
      </c>
      <c r="BN446" s="197">
        <f t="shared" si="371"/>
        <v>0</v>
      </c>
      <c r="BO446" s="198">
        <f t="shared" si="372"/>
        <v>0</v>
      </c>
      <c r="BP446" s="199">
        <f>IFERROR(SQRT(($E446-$E$1136)^2+($U446-$U$1136)^2),0)</f>
        <v>3.0000900027000808E-2</v>
      </c>
      <c r="BQ446" s="197" t="str">
        <f>IF(BP446&lt;=SMALL(BP$3:BP$1130,1),"MAS PARECIDO","NO")</f>
        <v>NO</v>
      </c>
      <c r="BR446" s="197" t="str">
        <f>IF(BP446&lt;=SMALL(BP$3:BP$1130,5),"SIMILAR","NO")</f>
        <v>NO</v>
      </c>
      <c r="BS446" s="197" t="str">
        <f t="shared" si="373"/>
        <v>N/A</v>
      </c>
      <c r="BT446" s="197">
        <f t="shared" si="374"/>
        <v>0</v>
      </c>
      <c r="BU446" s="198">
        <f t="shared" si="375"/>
        <v>0</v>
      </c>
      <c r="BV446" s="199">
        <f>IFERROR(SQRT(($E446-$E$1136)^2+($X446-$X$1136)^2),0)</f>
        <v>1.0004499257846093</v>
      </c>
      <c r="BW446" s="197" t="str">
        <f>IF(BV446&lt;=SMALL(BV$3:BV$1130,1),"MAS PARECIDO","NO")</f>
        <v>NO</v>
      </c>
      <c r="BX446" s="197" t="str">
        <f>IF(BV446&lt;=SMALL(BV$3:BV$1130,5),"SIMILAR","NO")</f>
        <v>NO</v>
      </c>
      <c r="BY446" s="197" t="str">
        <f t="shared" si="376"/>
        <v>N/A</v>
      </c>
      <c r="BZ446" s="197">
        <f t="shared" si="377"/>
        <v>0</v>
      </c>
      <c r="CA446" s="198">
        <f t="shared" si="378"/>
        <v>0</v>
      </c>
      <c r="CB446" s="199">
        <f>IFERROR(SQRT(($E446-$E$1136)^2+($AA446-$AA$1136)^2),0)</f>
        <v>3.0000900027000808E-2</v>
      </c>
      <c r="CC446" s="197" t="str">
        <f>IF(CB446&lt;=SMALL(CB$3:CB$1130,1),"MAS PARECIDO","NO")</f>
        <v>NO</v>
      </c>
      <c r="CD446" s="197" t="str">
        <f>IF(CB446&lt;=SMALL(CB$3:CB$1130,5),"SIMILAR","NO")</f>
        <v>NO</v>
      </c>
      <c r="CE446" s="197" t="str">
        <f t="shared" si="379"/>
        <v>N/A</v>
      </c>
      <c r="CF446" s="197">
        <f t="shared" si="380"/>
        <v>0</v>
      </c>
      <c r="CG446" s="198">
        <f t="shared" si="381"/>
        <v>0</v>
      </c>
      <c r="CH446" s="199">
        <f>IFERROR(SQRT(($E446-$E$1136)^2+($AD446-$AD$1136)^2),0)</f>
        <v>1.0004499257846093</v>
      </c>
      <c r="CI446" s="197" t="str">
        <f>IF(CH446&lt;=SMALL(CH$3:CH$1130,1),"MAS PARECIDO","NO")</f>
        <v>NO</v>
      </c>
      <c r="CJ446" s="197" t="str">
        <f>IF(CH446&lt;=SMALL(CH$3:CH$1130,5),"SIMILAR","NO")</f>
        <v>NO</v>
      </c>
      <c r="CK446" s="197" t="str">
        <f t="shared" si="382"/>
        <v>N/A</v>
      </c>
      <c r="CL446" s="197">
        <f t="shared" si="383"/>
        <v>0</v>
      </c>
      <c r="CM446" s="198">
        <f t="shared" si="384"/>
        <v>0</v>
      </c>
      <c r="CN446" s="199">
        <f>IFERROR(SQRT(($E446-$E$1136)^2+($AG446-$AG$1136)^2),0)</f>
        <v>3.0000900027000808E-2</v>
      </c>
      <c r="CO446" s="197" t="str">
        <f>IF(CN446&lt;=SMALL(CN$3:CN$1130,1),"MAS PARECIDO","NO")</f>
        <v>NO</v>
      </c>
      <c r="CP446" s="197" t="str">
        <f>IF(CN446&lt;=SMALL(CN$3:CN$1130,5),"SIMILAR","NO")</f>
        <v>NO</v>
      </c>
      <c r="CQ446" s="197" t="str">
        <f t="shared" si="385"/>
        <v>N/A</v>
      </c>
      <c r="CR446" s="197">
        <f t="shared" si="386"/>
        <v>0</v>
      </c>
      <c r="CS446" s="198">
        <f t="shared" si="387"/>
        <v>0</v>
      </c>
      <c r="CT446" s="199">
        <f>IFERROR(SQRT(($E446-$E$1136)^2+($AJ446-$AJ$1136)^2),0)</f>
        <v>0.33468069127683658</v>
      </c>
      <c r="CU446" s="197" t="str">
        <f>IF(CT446&lt;=SMALL(CT$3:CT$1130,1),"MAS PARECIDO","NO")</f>
        <v>NO</v>
      </c>
      <c r="CV446" s="197" t="str">
        <f>IF(CT446&lt;=SMALL(CT$3:CT$1130,5),"SIMILAR","NO")</f>
        <v>NO</v>
      </c>
      <c r="CW446" s="197" t="str">
        <f t="shared" si="388"/>
        <v>N/A</v>
      </c>
      <c r="CX446" s="197">
        <f t="shared" si="389"/>
        <v>0</v>
      </c>
      <c r="CY446" s="198">
        <f t="shared" si="390"/>
        <v>0</v>
      </c>
      <c r="CZ446" s="2" t="s">
        <v>1650</v>
      </c>
      <c r="DA446" s="2" t="s">
        <v>1651</v>
      </c>
      <c r="DB446" s="2">
        <v>0</v>
      </c>
      <c r="DC446" s="2" t="s">
        <v>189</v>
      </c>
    </row>
    <row r="447" spans="1:107">
      <c r="A447" s="24" t="s">
        <v>476</v>
      </c>
      <c r="B447" s="46">
        <v>144248</v>
      </c>
      <c r="C447" s="190">
        <f>(B447-$B$1132)/($B$1133-$B$1132)</f>
        <v>0.16334803440406134</v>
      </c>
      <c r="D447" s="46">
        <v>47050</v>
      </c>
      <c r="E447" s="190">
        <f>(D447-$D$1132)/($D$1133-$D$1132)</f>
        <v>9.4072822184665533E-2</v>
      </c>
      <c r="F447" s="46" t="s">
        <v>203</v>
      </c>
      <c r="G447" s="192">
        <f>VLOOKUP(F447,'DATOS DE SOPORTE'!$Y$5:$Z$8,2,FALSE)</f>
        <v>3</v>
      </c>
      <c r="H447" s="190">
        <f>(G447-$G$1132)/($G$1133-$G$1132)</f>
        <v>0.66666666666666663</v>
      </c>
      <c r="I447" s="50">
        <v>4</v>
      </c>
      <c r="J447" s="200">
        <f t="shared" si="350"/>
        <v>4</v>
      </c>
      <c r="K447" s="190">
        <f>(J447-$J$1132)/($J$1133-$J$1132)</f>
        <v>0.8</v>
      </c>
      <c r="L447" s="193" t="str">
        <f t="shared" si="351"/>
        <v>SI</v>
      </c>
      <c r="M447" s="46" t="s">
        <v>192</v>
      </c>
      <c r="N447" s="192">
        <f t="shared" si="352"/>
        <v>2</v>
      </c>
      <c r="O447" s="190">
        <f>(N447-N$1132)/(N$1133-N$1132)</f>
        <v>1</v>
      </c>
      <c r="P447" s="46" t="s">
        <v>58</v>
      </c>
      <c r="Q447" s="192">
        <f t="shared" si="353"/>
        <v>3</v>
      </c>
      <c r="R447" s="190">
        <f>(Q447-Q$1132)/(Q$1133-Q$1132)</f>
        <v>1</v>
      </c>
      <c r="S447" s="46" t="s">
        <v>60</v>
      </c>
      <c r="T447" s="192">
        <f t="shared" si="354"/>
        <v>2</v>
      </c>
      <c r="U447" s="190">
        <f>(T447-T$1132)/(T$1133-T$1132)</f>
        <v>1</v>
      </c>
      <c r="V447" s="46" t="s">
        <v>62</v>
      </c>
      <c r="W447" s="194">
        <f>VLOOKUP(V447,'DATOS DE SOPORTE'!$S$5:$T$10,2,FALSE)</f>
        <v>1</v>
      </c>
      <c r="X447" s="201">
        <f>(W447-W$1132)/(W$1133-W$1132)</f>
        <v>0</v>
      </c>
      <c r="Y447" s="46" t="s">
        <v>136</v>
      </c>
      <c r="Z447" s="194">
        <f t="shared" si="355"/>
        <v>2</v>
      </c>
      <c r="AA447" s="201">
        <f>(Z447-Z$1132)/(Z$1133-Z$1132)</f>
        <v>1</v>
      </c>
      <c r="AB447" s="46" t="s">
        <v>136</v>
      </c>
      <c r="AC447" s="194">
        <f t="shared" si="356"/>
        <v>2</v>
      </c>
      <c r="AD447" s="201">
        <f>(AC447-AC$1132)/(AC$1133-AC$1132)</f>
        <v>1</v>
      </c>
      <c r="AE447" s="46" t="s">
        <v>188</v>
      </c>
      <c r="AF447" s="194">
        <f t="shared" si="357"/>
        <v>1</v>
      </c>
      <c r="AG447" s="201">
        <f>(AF447-AF$1132)/(AF$1133-AF$1132)</f>
        <v>0</v>
      </c>
      <c r="AH447" s="24" t="s">
        <v>67</v>
      </c>
      <c r="AI447" s="194">
        <f>VLOOKUP(AH447,'DATOS DE SOPORTE'!$V$5:$W$8,2,FALSE)</f>
        <v>1</v>
      </c>
      <c r="AJ447" s="201">
        <f>(AI447-AI$1132)/(AI$1133-AI$1132)</f>
        <v>0</v>
      </c>
      <c r="AK447" s="58" t="str">
        <f t="shared" si="349"/>
        <v>Bueno</v>
      </c>
      <c r="AL447" s="196">
        <f>IFERROR(SQRT(($E447-$E$1136)^2+($C447-$C$1136)^2),0)</f>
        <v>0.10296517730398554</v>
      </c>
      <c r="AM447" s="197" t="str">
        <f>IF(AL447&lt;=SMALL($AL$3:$AL$1130,1),"MAS PARECIDO","NO")</f>
        <v>NO</v>
      </c>
      <c r="AN447" s="197" t="str">
        <f>IF(AL447&lt;=SMALL($AL$3:$AL$1130,5),"SIMILAR","NO")</f>
        <v>NO</v>
      </c>
      <c r="AO447" s="197" t="str">
        <f t="shared" si="358"/>
        <v>N/A</v>
      </c>
      <c r="AP447" s="197">
        <f t="shared" si="359"/>
        <v>0</v>
      </c>
      <c r="AQ447" s="198">
        <f t="shared" si="360"/>
        <v>0</v>
      </c>
      <c r="AR447" s="196">
        <f>IFERROR(SQRT(($E447-$E$1136)^2+($H447-$H$1136)^2),0)</f>
        <v>0.34636173637343376</v>
      </c>
      <c r="AS447" s="197" t="str">
        <f>IF(AR447&lt;=SMALL(AR$3:AR$1130,1),"MAS PARECIDO","NO")</f>
        <v>NO</v>
      </c>
      <c r="AT447" s="197" t="str">
        <f>IF(AR447&lt;=SMALL(AR$3:AR$1130,5),"SIMILAR","NO")</f>
        <v>NO</v>
      </c>
      <c r="AU447" s="197" t="str">
        <f t="shared" si="361"/>
        <v>N/A</v>
      </c>
      <c r="AV447" s="197">
        <f t="shared" si="362"/>
        <v>0</v>
      </c>
      <c r="AW447" s="198">
        <f t="shared" si="363"/>
        <v>0</v>
      </c>
      <c r="AX447" s="199">
        <f>IFERROR(SQRT(($E447-$E$1136)^2+($K447-$K$1136)^2),0)</f>
        <v>0.60733462054497522</v>
      </c>
      <c r="AY447" s="197" t="str">
        <f>IF(AX447&lt;=SMALL(AX$3:AX$1130,1),"MAS PARECIDO","NO")</f>
        <v>NO</v>
      </c>
      <c r="AZ447" s="197" t="str">
        <f>IF(AX447&lt;=SMALL(AX$3:AX$1130,5),"SIMILAR","NO")</f>
        <v>NO</v>
      </c>
      <c r="BA447" s="197" t="str">
        <f t="shared" si="364"/>
        <v>N/A</v>
      </c>
      <c r="BB447" s="197">
        <f t="shared" si="365"/>
        <v>0</v>
      </c>
      <c r="BC447" s="198">
        <f t="shared" si="366"/>
        <v>0</v>
      </c>
      <c r="BD447" s="196">
        <f>IFERROR(SQRT(($E447-$E$1136)^2+($O447-$O$1136)^2),0)</f>
        <v>9.4102823084692533E-2</v>
      </c>
      <c r="BE447" s="197" t="str">
        <f>IF(BD447&lt;=SMALL(BD$3:BD$1130,1),"MAS PARECIDO","NO")</f>
        <v>NO</v>
      </c>
      <c r="BF447" s="197" t="str">
        <f>IF(BD447&lt;=SMALL(BD$3:BD$1130,5),"SIMILAR","NO")</f>
        <v>NO</v>
      </c>
      <c r="BG447" s="197" t="str">
        <f t="shared" si="367"/>
        <v>N/A</v>
      </c>
      <c r="BH447" s="197">
        <f t="shared" si="368"/>
        <v>0</v>
      </c>
      <c r="BI447" s="198">
        <f t="shared" si="369"/>
        <v>0</v>
      </c>
      <c r="BJ447" s="199">
        <f>IFERROR(SQRT(($E447-$E$1136)^2+($R447-$R$1136)^2),0)</f>
        <v>0.50877828305904427</v>
      </c>
      <c r="BK447" s="197" t="str">
        <f>IF(BJ447&lt;=SMALL(BJ$3:BJ$1130,1),"MAS PARECIDO","NO")</f>
        <v>NO</v>
      </c>
      <c r="BL447" s="197" t="str">
        <f>IF(BJ447&lt;=SMALL(BJ$3:BJ$1130,5),"SIMILAR","NO")</f>
        <v>NO</v>
      </c>
      <c r="BM447" s="197" t="str">
        <f t="shared" si="370"/>
        <v>N/A</v>
      </c>
      <c r="BN447" s="197">
        <f t="shared" si="371"/>
        <v>0</v>
      </c>
      <c r="BO447" s="198">
        <f t="shared" si="372"/>
        <v>0</v>
      </c>
      <c r="BP447" s="199">
        <f>IFERROR(SQRT(($E447-$E$1136)^2+($U447-$U$1136)^2),0)</f>
        <v>1.0044179116844287</v>
      </c>
      <c r="BQ447" s="197" t="str">
        <f>IF(BP447&lt;=SMALL(BP$3:BP$1130,1),"MAS PARECIDO","NO")</f>
        <v>NO</v>
      </c>
      <c r="BR447" s="197" t="str">
        <f>IF(BP447&lt;=SMALL(BP$3:BP$1130,5),"SIMILAR","NO")</f>
        <v>NO</v>
      </c>
      <c r="BS447" s="197" t="str">
        <f t="shared" si="373"/>
        <v>N/A</v>
      </c>
      <c r="BT447" s="197">
        <f t="shared" si="374"/>
        <v>0</v>
      </c>
      <c r="BU447" s="198">
        <f t="shared" si="375"/>
        <v>0</v>
      </c>
      <c r="BV447" s="199">
        <f>IFERROR(SQRT(($E447-$E$1136)^2+($X447-$X$1136)^2),0)</f>
        <v>9.4102823084692533E-2</v>
      </c>
      <c r="BW447" s="197" t="str">
        <f>IF(BV447&lt;=SMALL(BV$3:BV$1130,1),"MAS PARECIDO","NO")</f>
        <v>NO</v>
      </c>
      <c r="BX447" s="197" t="str">
        <f>IF(BV447&lt;=SMALL(BV$3:BV$1130,5),"SIMILAR","NO")</f>
        <v>NO</v>
      </c>
      <c r="BY447" s="197" t="str">
        <f t="shared" si="376"/>
        <v>N/A</v>
      </c>
      <c r="BZ447" s="197">
        <f t="shared" si="377"/>
        <v>0</v>
      </c>
      <c r="CA447" s="198">
        <f t="shared" si="378"/>
        <v>0</v>
      </c>
      <c r="CB447" s="199">
        <f>IFERROR(SQRT(($E447-$E$1136)^2+($AA447-$AA$1136)^2),0)</f>
        <v>1.0044179116844287</v>
      </c>
      <c r="CC447" s="197" t="str">
        <f>IF(CB447&lt;=SMALL(CB$3:CB$1130,1),"MAS PARECIDO","NO")</f>
        <v>NO</v>
      </c>
      <c r="CD447" s="197" t="str">
        <f>IF(CB447&lt;=SMALL(CB$3:CB$1130,5),"SIMILAR","NO")</f>
        <v>NO</v>
      </c>
      <c r="CE447" s="197" t="str">
        <f t="shared" si="379"/>
        <v>N/A</v>
      </c>
      <c r="CF447" s="197">
        <f t="shared" si="380"/>
        <v>0</v>
      </c>
      <c r="CG447" s="198">
        <f t="shared" si="381"/>
        <v>0</v>
      </c>
      <c r="CH447" s="199">
        <f>IFERROR(SQRT(($E447-$E$1136)^2+($AD447-$AD$1136)^2),0)</f>
        <v>9.4102823084692533E-2</v>
      </c>
      <c r="CI447" s="197" t="str">
        <f>IF(CH447&lt;=SMALL(CH$3:CH$1130,1),"MAS PARECIDO","NO")</f>
        <v>NO</v>
      </c>
      <c r="CJ447" s="197" t="str">
        <f>IF(CH447&lt;=SMALL(CH$3:CH$1130,5),"SIMILAR","NO")</f>
        <v>NO</v>
      </c>
      <c r="CK447" s="197" t="str">
        <f t="shared" si="382"/>
        <v>N/A</v>
      </c>
      <c r="CL447" s="197">
        <f t="shared" si="383"/>
        <v>0</v>
      </c>
      <c r="CM447" s="198">
        <f t="shared" si="384"/>
        <v>0</v>
      </c>
      <c r="CN447" s="199">
        <f>IFERROR(SQRT(($E447-$E$1136)^2+($AG447-$AG$1136)^2),0)</f>
        <v>1.0044179116844287</v>
      </c>
      <c r="CO447" s="197" t="str">
        <f>IF(CN447&lt;=SMALL(CN$3:CN$1130,1),"MAS PARECIDO","NO")</f>
        <v>NO</v>
      </c>
      <c r="CP447" s="197" t="str">
        <f>IF(CN447&lt;=SMALL(CN$3:CN$1130,5),"SIMILAR","NO")</f>
        <v>NO</v>
      </c>
      <c r="CQ447" s="197" t="str">
        <f t="shared" si="385"/>
        <v>N/A</v>
      </c>
      <c r="CR447" s="197">
        <f t="shared" si="386"/>
        <v>0</v>
      </c>
      <c r="CS447" s="198">
        <f t="shared" si="387"/>
        <v>0</v>
      </c>
      <c r="CT447" s="199">
        <f>IFERROR(SQRT(($E447-$E$1136)^2+($AJ447-$AJ$1136)^2),0)</f>
        <v>9.4102823084692533E-2</v>
      </c>
      <c r="CU447" s="197" t="str">
        <f>IF(CT447&lt;=SMALL(CT$3:CT$1130,1),"MAS PARECIDO","NO")</f>
        <v>NO</v>
      </c>
      <c r="CV447" s="197" t="str">
        <f>IF(CT447&lt;=SMALL(CT$3:CT$1130,5),"SIMILAR","NO")</f>
        <v>NO</v>
      </c>
      <c r="CW447" s="197" t="str">
        <f t="shared" si="388"/>
        <v>N/A</v>
      </c>
      <c r="CX447" s="197">
        <f t="shared" si="389"/>
        <v>0</v>
      </c>
      <c r="CY447" s="198">
        <f t="shared" si="390"/>
        <v>0</v>
      </c>
      <c r="CZ447" s="2" t="s">
        <v>1680</v>
      </c>
      <c r="DA447" s="2" t="s">
        <v>1681</v>
      </c>
      <c r="DB447" s="2">
        <v>0</v>
      </c>
      <c r="DC447" s="2" t="s">
        <v>189</v>
      </c>
    </row>
    <row r="448" spans="1:107">
      <c r="A448" s="24" t="s">
        <v>694</v>
      </c>
      <c r="B448" s="46">
        <v>21500</v>
      </c>
      <c r="C448" s="190">
        <f>(B448-$B$1132)/($B$1133-$B$1132)</f>
        <v>1.9866276095359053E-2</v>
      </c>
      <c r="D448" s="46">
        <v>5500</v>
      </c>
      <c r="E448" s="190">
        <f>(D448-$D$1132)/($D$1133-$D$1132)</f>
        <v>1.0970329109873295E-2</v>
      </c>
      <c r="F448" s="46" t="s">
        <v>53</v>
      </c>
      <c r="G448" s="192">
        <f>VLOOKUP(F448,'DATOS DE SOPORTE'!$Y$5:$Z$8,2,FALSE)</f>
        <v>2</v>
      </c>
      <c r="H448" s="190">
        <f>(G448-$G$1132)/($G$1133-$G$1132)</f>
        <v>0.33333333333333331</v>
      </c>
      <c r="I448" s="50">
        <v>0</v>
      </c>
      <c r="J448" s="200">
        <f t="shared" si="350"/>
        <v>0</v>
      </c>
      <c r="K448" s="190">
        <f>(J448-$J$1132)/($J$1133-$J$1132)</f>
        <v>0</v>
      </c>
      <c r="L448" s="193" t="str">
        <f t="shared" si="351"/>
        <v>NO</v>
      </c>
      <c r="M448" s="46" t="s">
        <v>192</v>
      </c>
      <c r="N448" s="192">
        <f t="shared" si="352"/>
        <v>2</v>
      </c>
      <c r="O448" s="190">
        <f>(N448-N$1132)/(N$1133-N$1132)</f>
        <v>1</v>
      </c>
      <c r="P448" s="46" t="s">
        <v>193</v>
      </c>
      <c r="Q448" s="192">
        <f t="shared" si="353"/>
        <v>2</v>
      </c>
      <c r="R448" s="190">
        <f>(Q448-Q$1132)/(Q$1133-Q$1132)</f>
        <v>0.5</v>
      </c>
      <c r="S448" s="46" t="s">
        <v>194</v>
      </c>
      <c r="T448" s="192">
        <f t="shared" si="354"/>
        <v>1</v>
      </c>
      <c r="U448" s="190">
        <f>(T448-T$1132)/(T$1133-T$1132)</f>
        <v>0</v>
      </c>
      <c r="V448" s="46" t="s">
        <v>62</v>
      </c>
      <c r="W448" s="194">
        <f>VLOOKUP(V448,'DATOS DE SOPORTE'!$S$5:$T$10,2,FALSE)</f>
        <v>1</v>
      </c>
      <c r="X448" s="201">
        <f>(W448-W$1132)/(W$1133-W$1132)</f>
        <v>0</v>
      </c>
      <c r="Y448" s="46" t="s">
        <v>188</v>
      </c>
      <c r="Z448" s="194">
        <f t="shared" si="355"/>
        <v>1</v>
      </c>
      <c r="AA448" s="201">
        <f>(Z448-Z$1132)/(Z$1133-Z$1132)</f>
        <v>0</v>
      </c>
      <c r="AB448" s="46" t="s">
        <v>188</v>
      </c>
      <c r="AC448" s="194">
        <f t="shared" si="356"/>
        <v>1</v>
      </c>
      <c r="AD448" s="201">
        <f>(AC448-AC$1132)/(AC$1133-AC$1132)</f>
        <v>0</v>
      </c>
      <c r="AE448" s="46" t="s">
        <v>188</v>
      </c>
      <c r="AF448" s="194">
        <f t="shared" si="357"/>
        <v>1</v>
      </c>
      <c r="AG448" s="201">
        <f>(AF448-AF$1132)/(AF$1133-AF$1132)</f>
        <v>0</v>
      </c>
      <c r="AH448" s="24" t="s">
        <v>199</v>
      </c>
      <c r="AI448" s="194">
        <f>VLOOKUP(AH448,'DATOS DE SOPORTE'!$V$5:$W$8,2,FALSE)</f>
        <v>2</v>
      </c>
      <c r="AJ448" s="201">
        <f>(AI448-AI$1132)/(AI$1133-AI$1132)</f>
        <v>0.33333333333333331</v>
      </c>
      <c r="AK448" s="58" t="str">
        <f t="shared" si="349"/>
        <v>Bueno</v>
      </c>
      <c r="AL448" s="196">
        <f>IFERROR(SQRT(($E448-$E$1136)^2+($C448-$C$1136)^2),0)</f>
        <v>0.18559902117793425</v>
      </c>
      <c r="AM448" s="197" t="str">
        <f>IF(AL448&lt;=SMALL($AL$3:$AL$1130,1),"MAS PARECIDO","NO")</f>
        <v>NO</v>
      </c>
      <c r="AN448" s="197" t="str">
        <f>IF(AL448&lt;=SMALL($AL$3:$AL$1130,5),"SIMILAR","NO")</f>
        <v>NO</v>
      </c>
      <c r="AO448" s="197" t="str">
        <f t="shared" si="358"/>
        <v>N/A</v>
      </c>
      <c r="AP448" s="197">
        <f t="shared" si="359"/>
        <v>0</v>
      </c>
      <c r="AQ448" s="198">
        <f t="shared" si="360"/>
        <v>0</v>
      </c>
      <c r="AR448" s="196">
        <f>IFERROR(SQRT(($E448-$E$1136)^2+($H448-$H$1136)^2),0)</f>
        <v>1.1000330009900297E-2</v>
      </c>
      <c r="AS448" s="197" t="str">
        <f>IF(AR448&lt;=SMALL(AR$3:AR$1130,1),"MAS PARECIDO","NO")</f>
        <v>NO</v>
      </c>
      <c r="AT448" s="197" t="str">
        <f>IF(AR448&lt;=SMALL(AR$3:AR$1130,5),"SIMILAR","NO")</f>
        <v>NO</v>
      </c>
      <c r="AU448" s="197" t="str">
        <f t="shared" si="361"/>
        <v>N/A</v>
      </c>
      <c r="AV448" s="197">
        <f t="shared" si="362"/>
        <v>0</v>
      </c>
      <c r="AW448" s="198">
        <f t="shared" si="363"/>
        <v>0</v>
      </c>
      <c r="AX448" s="199">
        <f>IFERROR(SQRT(($E448-$E$1136)^2+($K448-$K$1136)^2),0)</f>
        <v>0.20030228970315522</v>
      </c>
      <c r="AY448" s="197" t="str">
        <f>IF(AX448&lt;=SMALL(AX$3:AX$1130,1),"MAS PARECIDO","NO")</f>
        <v>NO</v>
      </c>
      <c r="AZ448" s="197" t="str">
        <f>IF(AX448&lt;=SMALL(AX$3:AX$1130,5),"SIMILAR","NO")</f>
        <v>NO</v>
      </c>
      <c r="BA448" s="197" t="str">
        <f t="shared" si="364"/>
        <v>N/A</v>
      </c>
      <c r="BB448" s="197">
        <f t="shared" si="365"/>
        <v>0</v>
      </c>
      <c r="BC448" s="198">
        <f t="shared" si="366"/>
        <v>0</v>
      </c>
      <c r="BD448" s="196">
        <f>IFERROR(SQRT(($E448-$E$1136)^2+($O448-$O$1136)^2),0)</f>
        <v>1.1000330009900297E-2</v>
      </c>
      <c r="BE448" s="197" t="str">
        <f>IF(BD448&lt;=SMALL(BD$3:BD$1130,1),"MAS PARECIDO","NO")</f>
        <v>NO</v>
      </c>
      <c r="BF448" s="197" t="str">
        <f>IF(BD448&lt;=SMALL(BD$3:BD$1130,5),"SIMILAR","NO")</f>
        <v>NO</v>
      </c>
      <c r="BG448" s="197" t="str">
        <f t="shared" si="367"/>
        <v>N/A</v>
      </c>
      <c r="BH448" s="197">
        <f t="shared" si="368"/>
        <v>0</v>
      </c>
      <c r="BI448" s="198">
        <f t="shared" si="369"/>
        <v>0</v>
      </c>
      <c r="BJ448" s="199">
        <f>IFERROR(SQRT(($E448-$E$1136)^2+($R448-$R$1136)^2),0)</f>
        <v>1.1000330009900297E-2</v>
      </c>
      <c r="BK448" s="197" t="str">
        <f>IF(BJ448&lt;=SMALL(BJ$3:BJ$1130,1),"MAS PARECIDO","NO")</f>
        <v>NO</v>
      </c>
      <c r="BL448" s="197" t="str">
        <f>IF(BJ448&lt;=SMALL(BJ$3:BJ$1130,5),"SIMILAR","NO")</f>
        <v>NO</v>
      </c>
      <c r="BM448" s="197" t="str">
        <f t="shared" si="370"/>
        <v>N/A</v>
      </c>
      <c r="BN448" s="197">
        <f t="shared" si="371"/>
        <v>0</v>
      </c>
      <c r="BO448" s="198">
        <f t="shared" si="372"/>
        <v>0</v>
      </c>
      <c r="BP448" s="199">
        <f>IFERROR(SQRT(($E448-$E$1136)^2+($U448-$U$1136)^2),0)</f>
        <v>1.1000330009900297E-2</v>
      </c>
      <c r="BQ448" s="197" t="str">
        <f>IF(BP448&lt;=SMALL(BP$3:BP$1130,1),"MAS PARECIDO","NO")</f>
        <v>NO</v>
      </c>
      <c r="BR448" s="197" t="str">
        <f>IF(BP448&lt;=SMALL(BP$3:BP$1130,5),"SIMILAR","NO")</f>
        <v>NO</v>
      </c>
      <c r="BS448" s="197" t="str">
        <f t="shared" si="373"/>
        <v>N/A</v>
      </c>
      <c r="BT448" s="197">
        <f t="shared" si="374"/>
        <v>0</v>
      </c>
      <c r="BU448" s="198">
        <f t="shared" si="375"/>
        <v>0</v>
      </c>
      <c r="BV448" s="199">
        <f>IFERROR(SQRT(($E448-$E$1136)^2+($X448-$X$1136)^2),0)</f>
        <v>1.1000330009900297E-2</v>
      </c>
      <c r="BW448" s="197" t="str">
        <f>IF(BV448&lt;=SMALL(BV$3:BV$1130,1),"MAS PARECIDO","NO")</f>
        <v>NO</v>
      </c>
      <c r="BX448" s="197" t="str">
        <f>IF(BV448&lt;=SMALL(BV$3:BV$1130,5),"SIMILAR","NO")</f>
        <v>NO</v>
      </c>
      <c r="BY448" s="197" t="str">
        <f t="shared" si="376"/>
        <v>N/A</v>
      </c>
      <c r="BZ448" s="197">
        <f t="shared" si="377"/>
        <v>0</v>
      </c>
      <c r="CA448" s="198">
        <f t="shared" si="378"/>
        <v>0</v>
      </c>
      <c r="CB448" s="199">
        <f>IFERROR(SQRT(($E448-$E$1136)^2+($AA448-$AA$1136)^2),0)</f>
        <v>1.1000330009900297E-2</v>
      </c>
      <c r="CC448" s="197" t="str">
        <f>IF(CB448&lt;=SMALL(CB$3:CB$1130,1),"MAS PARECIDO","NO")</f>
        <v>NO</v>
      </c>
      <c r="CD448" s="197" t="str">
        <f>IF(CB448&lt;=SMALL(CB$3:CB$1130,5),"SIMILAR","NO")</f>
        <v>NO</v>
      </c>
      <c r="CE448" s="197" t="str">
        <f t="shared" si="379"/>
        <v>N/A</v>
      </c>
      <c r="CF448" s="197">
        <f t="shared" si="380"/>
        <v>0</v>
      </c>
      <c r="CG448" s="198">
        <f t="shared" si="381"/>
        <v>0</v>
      </c>
      <c r="CH448" s="199">
        <f>IFERROR(SQRT(($E448-$E$1136)^2+($AD448-$AD$1136)^2),0)</f>
        <v>1.0000605017999296</v>
      </c>
      <c r="CI448" s="197" t="str">
        <f>IF(CH448&lt;=SMALL(CH$3:CH$1130,1),"MAS PARECIDO","NO")</f>
        <v>NO</v>
      </c>
      <c r="CJ448" s="197" t="str">
        <f>IF(CH448&lt;=SMALL(CH$3:CH$1130,5),"SIMILAR","NO")</f>
        <v>NO</v>
      </c>
      <c r="CK448" s="197" t="str">
        <f t="shared" si="382"/>
        <v>N/A</v>
      </c>
      <c r="CL448" s="197">
        <f t="shared" si="383"/>
        <v>0</v>
      </c>
      <c r="CM448" s="198">
        <f t="shared" si="384"/>
        <v>0</v>
      </c>
      <c r="CN448" s="199">
        <f>IFERROR(SQRT(($E448-$E$1136)^2+($AG448-$AG$1136)^2),0)</f>
        <v>1.0000605017999296</v>
      </c>
      <c r="CO448" s="197" t="str">
        <f>IF(CN448&lt;=SMALL(CN$3:CN$1130,1),"MAS PARECIDO","NO")</f>
        <v>NO</v>
      </c>
      <c r="CP448" s="197" t="str">
        <f>IF(CN448&lt;=SMALL(CN$3:CN$1130,5),"SIMILAR","NO")</f>
        <v>NO</v>
      </c>
      <c r="CQ448" s="197" t="str">
        <f t="shared" si="385"/>
        <v>N/A</v>
      </c>
      <c r="CR448" s="197">
        <f t="shared" si="386"/>
        <v>0</v>
      </c>
      <c r="CS448" s="198">
        <f t="shared" si="387"/>
        <v>0</v>
      </c>
      <c r="CT448" s="199">
        <f>IFERROR(SQRT(($E448-$E$1136)^2+($AJ448-$AJ$1136)^2),0)</f>
        <v>0.33351479483141044</v>
      </c>
      <c r="CU448" s="197" t="str">
        <f>IF(CT448&lt;=SMALL(CT$3:CT$1130,1),"MAS PARECIDO","NO")</f>
        <v>NO</v>
      </c>
      <c r="CV448" s="197" t="str">
        <f>IF(CT448&lt;=SMALL(CT$3:CT$1130,5),"SIMILAR","NO")</f>
        <v>NO</v>
      </c>
      <c r="CW448" s="197" t="str">
        <f t="shared" si="388"/>
        <v>N/A</v>
      </c>
      <c r="CX448" s="197">
        <f t="shared" si="389"/>
        <v>0</v>
      </c>
      <c r="CY448" s="198">
        <f t="shared" si="390"/>
        <v>0</v>
      </c>
      <c r="CZ448" s="2" t="e">
        <v>#N/A</v>
      </c>
      <c r="DA448" s="2" t="s">
        <v>2111</v>
      </c>
      <c r="DB448" s="2">
        <v>0</v>
      </c>
      <c r="DC448" s="2" t="s">
        <v>189</v>
      </c>
    </row>
    <row r="449" spans="1:107">
      <c r="A449" s="24" t="s">
        <v>492</v>
      </c>
      <c r="B449" s="46">
        <v>59270</v>
      </c>
      <c r="C449" s="190">
        <f>(B449-$B$1132)/($B$1133-$B$1132)</f>
        <v>6.4016127916323023E-2</v>
      </c>
      <c r="D449" s="46">
        <v>12500</v>
      </c>
      <c r="E449" s="190">
        <f>(D449-$D$1132)/($D$1133-$D$1132)</f>
        <v>2.4970749122473674E-2</v>
      </c>
      <c r="F449" s="46" t="s">
        <v>191</v>
      </c>
      <c r="G449" s="192">
        <f>VLOOKUP(F449,'DATOS DE SOPORTE'!$Y$5:$Z$8,2,FALSE)</f>
        <v>1</v>
      </c>
      <c r="H449" s="190">
        <f>(G449-$G$1132)/($G$1133-$G$1132)</f>
        <v>0</v>
      </c>
      <c r="I449" s="50">
        <v>0</v>
      </c>
      <c r="J449" s="200">
        <f t="shared" si="350"/>
        <v>0</v>
      </c>
      <c r="K449" s="190">
        <f>(J449-$J$1132)/($J$1133-$J$1132)</f>
        <v>0</v>
      </c>
      <c r="L449" s="193" t="str">
        <f t="shared" si="351"/>
        <v>NO</v>
      </c>
      <c r="M449" s="46" t="s">
        <v>192</v>
      </c>
      <c r="N449" s="192">
        <f t="shared" si="352"/>
        <v>2</v>
      </c>
      <c r="O449" s="190">
        <f>(N449-N$1132)/(N$1133-N$1132)</f>
        <v>1</v>
      </c>
      <c r="P449" s="46" t="s">
        <v>193</v>
      </c>
      <c r="Q449" s="192">
        <f t="shared" si="353"/>
        <v>2</v>
      </c>
      <c r="R449" s="190">
        <f>(Q449-Q$1132)/(Q$1133-Q$1132)</f>
        <v>0.5</v>
      </c>
      <c r="S449" s="46" t="s">
        <v>194</v>
      </c>
      <c r="T449" s="192">
        <f t="shared" si="354"/>
        <v>1</v>
      </c>
      <c r="U449" s="190">
        <f>(T449-T$1132)/(T$1133-T$1132)</f>
        <v>0</v>
      </c>
      <c r="V449" s="46" t="s">
        <v>212</v>
      </c>
      <c r="W449" s="194">
        <f>VLOOKUP(V449,'DATOS DE SOPORTE'!$S$5:$T$10,2,FALSE)</f>
        <v>3</v>
      </c>
      <c r="X449" s="201">
        <f>(W449-W$1132)/(W$1133-W$1132)</f>
        <v>0.4</v>
      </c>
      <c r="Y449" s="46" t="s">
        <v>188</v>
      </c>
      <c r="Z449" s="194">
        <f t="shared" si="355"/>
        <v>1</v>
      </c>
      <c r="AA449" s="201">
        <f>(Z449-Z$1132)/(Z$1133-Z$1132)</f>
        <v>0</v>
      </c>
      <c r="AB449" s="46" t="s">
        <v>136</v>
      </c>
      <c r="AC449" s="194">
        <f t="shared" si="356"/>
        <v>2</v>
      </c>
      <c r="AD449" s="201">
        <f>(AC449-AC$1132)/(AC$1133-AC$1132)</f>
        <v>1</v>
      </c>
      <c r="AE449" s="46" t="s">
        <v>136</v>
      </c>
      <c r="AF449" s="194">
        <f t="shared" si="357"/>
        <v>2</v>
      </c>
      <c r="AG449" s="201">
        <f>(AF449-AF$1132)/(AF$1133-AF$1132)</f>
        <v>1</v>
      </c>
      <c r="AH449" s="24" t="s">
        <v>67</v>
      </c>
      <c r="AI449" s="194">
        <f>VLOOKUP(AH449,'DATOS DE SOPORTE'!$V$5:$W$8,2,FALSE)</f>
        <v>1</v>
      </c>
      <c r="AJ449" s="201">
        <f>(AI449-AI$1132)/(AI$1133-AI$1132)</f>
        <v>0</v>
      </c>
      <c r="AK449" s="58" t="str">
        <f t="shared" si="349"/>
        <v>Bueno</v>
      </c>
      <c r="AL449" s="196">
        <f>IFERROR(SQRT(($E449-$E$1136)^2+($C449-$C$1136)^2),0)</f>
        <v>0.14332029861459633</v>
      </c>
      <c r="AM449" s="197" t="str">
        <f>IF(AL449&lt;=SMALL($AL$3:$AL$1130,1),"MAS PARECIDO","NO")</f>
        <v>NO</v>
      </c>
      <c r="AN449" s="197" t="str">
        <f>IF(AL449&lt;=SMALL($AL$3:$AL$1130,5),"SIMILAR","NO")</f>
        <v>NO</v>
      </c>
      <c r="AO449" s="197" t="str">
        <f t="shared" si="358"/>
        <v>N/A</v>
      </c>
      <c r="AP449" s="197">
        <f t="shared" si="359"/>
        <v>0</v>
      </c>
      <c r="AQ449" s="198">
        <f t="shared" si="360"/>
        <v>0</v>
      </c>
      <c r="AR449" s="196">
        <f>IFERROR(SQRT(($E449-$E$1136)^2+($H449-$H$1136)^2),0)</f>
        <v>0.33426957476384039</v>
      </c>
      <c r="AS449" s="197" t="str">
        <f>IF(AR449&lt;=SMALL(AR$3:AR$1130,1),"MAS PARECIDO","NO")</f>
        <v>NO</v>
      </c>
      <c r="AT449" s="197" t="str">
        <f>IF(AR449&lt;=SMALL(AR$3:AR$1130,5),"SIMILAR","NO")</f>
        <v>NO</v>
      </c>
      <c r="AU449" s="197" t="str">
        <f t="shared" si="361"/>
        <v>N/A</v>
      </c>
      <c r="AV449" s="197">
        <f t="shared" si="362"/>
        <v>0</v>
      </c>
      <c r="AW449" s="198">
        <f t="shared" si="363"/>
        <v>0</v>
      </c>
      <c r="AX449" s="199">
        <f>IFERROR(SQRT(($E449-$E$1136)^2+($K449-$K$1136)^2),0)</f>
        <v>0.20155653673767956</v>
      </c>
      <c r="AY449" s="197" t="str">
        <f>IF(AX449&lt;=SMALL(AX$3:AX$1130,1),"MAS PARECIDO","NO")</f>
        <v>NO</v>
      </c>
      <c r="AZ449" s="197" t="str">
        <f>IF(AX449&lt;=SMALL(AX$3:AX$1130,5),"SIMILAR","NO")</f>
        <v>NO</v>
      </c>
      <c r="BA449" s="197" t="str">
        <f t="shared" si="364"/>
        <v>N/A</v>
      </c>
      <c r="BB449" s="197">
        <f t="shared" si="365"/>
        <v>0</v>
      </c>
      <c r="BC449" s="198">
        <f t="shared" si="366"/>
        <v>0</v>
      </c>
      <c r="BD449" s="196">
        <f>IFERROR(SQRT(($E449-$E$1136)^2+($O449-$O$1136)^2),0)</f>
        <v>2.5000750022500674E-2</v>
      </c>
      <c r="BE449" s="197" t="str">
        <f>IF(BD449&lt;=SMALL(BD$3:BD$1130,1),"MAS PARECIDO","NO")</f>
        <v>NO</v>
      </c>
      <c r="BF449" s="197" t="str">
        <f>IF(BD449&lt;=SMALL(BD$3:BD$1130,5),"SIMILAR","NO")</f>
        <v>NO</v>
      </c>
      <c r="BG449" s="197" t="str">
        <f t="shared" si="367"/>
        <v>N/A</v>
      </c>
      <c r="BH449" s="197">
        <f t="shared" si="368"/>
        <v>0</v>
      </c>
      <c r="BI449" s="198">
        <f t="shared" si="369"/>
        <v>0</v>
      </c>
      <c r="BJ449" s="199">
        <f>IFERROR(SQRT(($E449-$E$1136)^2+($R449-$R$1136)^2),0)</f>
        <v>2.5000750022500674E-2</v>
      </c>
      <c r="BK449" s="197" t="str">
        <f>IF(BJ449&lt;=SMALL(BJ$3:BJ$1130,1),"MAS PARECIDO","NO")</f>
        <v>NO</v>
      </c>
      <c r="BL449" s="197" t="str">
        <f>IF(BJ449&lt;=SMALL(BJ$3:BJ$1130,5),"SIMILAR","NO")</f>
        <v>NO</v>
      </c>
      <c r="BM449" s="197" t="str">
        <f t="shared" si="370"/>
        <v>N/A</v>
      </c>
      <c r="BN449" s="197">
        <f t="shared" si="371"/>
        <v>0</v>
      </c>
      <c r="BO449" s="198">
        <f t="shared" si="372"/>
        <v>0</v>
      </c>
      <c r="BP449" s="199">
        <f>IFERROR(SQRT(($E449-$E$1136)^2+($U449-$U$1136)^2),0)</f>
        <v>2.5000750022500674E-2</v>
      </c>
      <c r="BQ449" s="197" t="str">
        <f>IF(BP449&lt;=SMALL(BP$3:BP$1130,1),"MAS PARECIDO","NO")</f>
        <v>NO</v>
      </c>
      <c r="BR449" s="197" t="str">
        <f>IF(BP449&lt;=SMALL(BP$3:BP$1130,5),"SIMILAR","NO")</f>
        <v>NO</v>
      </c>
      <c r="BS449" s="197" t="str">
        <f t="shared" si="373"/>
        <v>N/A</v>
      </c>
      <c r="BT449" s="197">
        <f t="shared" si="374"/>
        <v>0</v>
      </c>
      <c r="BU449" s="198">
        <f t="shared" si="375"/>
        <v>0</v>
      </c>
      <c r="BV449" s="199">
        <f>IFERROR(SQRT(($E449-$E$1136)^2+($X449-$X$1136)^2),0)</f>
        <v>0.40078053533285224</v>
      </c>
      <c r="BW449" s="197" t="str">
        <f>IF(BV449&lt;=SMALL(BV$3:BV$1130,1),"MAS PARECIDO","NO")</f>
        <v>NO</v>
      </c>
      <c r="BX449" s="197" t="str">
        <f>IF(BV449&lt;=SMALL(BV$3:BV$1130,5),"SIMILAR","NO")</f>
        <v>NO</v>
      </c>
      <c r="BY449" s="197" t="str">
        <f t="shared" si="376"/>
        <v>N/A</v>
      </c>
      <c r="BZ449" s="197">
        <f t="shared" si="377"/>
        <v>0</v>
      </c>
      <c r="CA449" s="198">
        <f t="shared" si="378"/>
        <v>0</v>
      </c>
      <c r="CB449" s="199">
        <f>IFERROR(SQRT(($E449-$E$1136)^2+($AA449-$AA$1136)^2),0)</f>
        <v>2.5000750022500674E-2</v>
      </c>
      <c r="CC449" s="197" t="str">
        <f>IF(CB449&lt;=SMALL(CB$3:CB$1130,1),"MAS PARECIDO","NO")</f>
        <v>NO</v>
      </c>
      <c r="CD449" s="197" t="str">
        <f>IF(CB449&lt;=SMALL(CB$3:CB$1130,5),"SIMILAR","NO")</f>
        <v>NO</v>
      </c>
      <c r="CE449" s="197" t="str">
        <f t="shared" si="379"/>
        <v>N/A</v>
      </c>
      <c r="CF449" s="197">
        <f t="shared" si="380"/>
        <v>0</v>
      </c>
      <c r="CG449" s="198">
        <f t="shared" si="381"/>
        <v>0</v>
      </c>
      <c r="CH449" s="199">
        <f>IFERROR(SQRT(($E449-$E$1136)^2+($AD449-$AD$1136)^2),0)</f>
        <v>2.5000750022500674E-2</v>
      </c>
      <c r="CI449" s="197" t="str">
        <f>IF(CH449&lt;=SMALL(CH$3:CH$1130,1),"MAS PARECIDO","NO")</f>
        <v>NO</v>
      </c>
      <c r="CJ449" s="197" t="str">
        <f>IF(CH449&lt;=SMALL(CH$3:CH$1130,5),"SIMILAR","NO")</f>
        <v>NO</v>
      </c>
      <c r="CK449" s="197" t="str">
        <f t="shared" si="382"/>
        <v>N/A</v>
      </c>
      <c r="CL449" s="197">
        <f t="shared" si="383"/>
        <v>0</v>
      </c>
      <c r="CM449" s="198">
        <f t="shared" si="384"/>
        <v>0</v>
      </c>
      <c r="CN449" s="199">
        <f>IFERROR(SQRT(($E449-$E$1136)^2+($AG449-$AG$1136)^2),0)</f>
        <v>2.5000750022500674E-2</v>
      </c>
      <c r="CO449" s="197" t="str">
        <f>IF(CN449&lt;=SMALL(CN$3:CN$1130,1),"MAS PARECIDO","NO")</f>
        <v>NO</v>
      </c>
      <c r="CP449" s="197" t="str">
        <f>IF(CN449&lt;=SMALL(CN$3:CN$1130,5),"SIMILAR","NO")</f>
        <v>NO</v>
      </c>
      <c r="CQ449" s="197" t="str">
        <f t="shared" si="385"/>
        <v>N/A</v>
      </c>
      <c r="CR449" s="197">
        <f t="shared" si="386"/>
        <v>0</v>
      </c>
      <c r="CS449" s="198">
        <f t="shared" si="387"/>
        <v>0</v>
      </c>
      <c r="CT449" s="199">
        <f>IFERROR(SQRT(($E449-$E$1136)^2+($AJ449-$AJ$1136)^2),0)</f>
        <v>2.5000750022500674E-2</v>
      </c>
      <c r="CU449" s="197" t="str">
        <f>IF(CT449&lt;=SMALL(CT$3:CT$1130,1),"MAS PARECIDO","NO")</f>
        <v>NO</v>
      </c>
      <c r="CV449" s="197" t="str">
        <f>IF(CT449&lt;=SMALL(CT$3:CT$1130,5),"SIMILAR","NO")</f>
        <v>NO</v>
      </c>
      <c r="CW449" s="197" t="str">
        <f t="shared" si="388"/>
        <v>N/A</v>
      </c>
      <c r="CX449" s="197">
        <f t="shared" si="389"/>
        <v>0</v>
      </c>
      <c r="CY449" s="198">
        <f t="shared" si="390"/>
        <v>0</v>
      </c>
      <c r="CZ449" s="2" t="s">
        <v>1712</v>
      </c>
      <c r="DA449" s="2" t="s">
        <v>1713</v>
      </c>
      <c r="DB449" s="2">
        <v>0</v>
      </c>
      <c r="DC449" s="2" t="s">
        <v>189</v>
      </c>
    </row>
    <row r="450" spans="1:107">
      <c r="A450" s="24" t="s">
        <v>695</v>
      </c>
      <c r="B450" s="46">
        <v>61226.75</v>
      </c>
      <c r="C450" s="190">
        <f>(B450-$B$1132)/($B$1133-$B$1132)</f>
        <v>6.6303398833735552E-2</v>
      </c>
      <c r="D450" s="46">
        <v>5600</v>
      </c>
      <c r="E450" s="190">
        <f>(D450-$D$1132)/($D$1133-$D$1132)</f>
        <v>1.1170335110053302E-2</v>
      </c>
      <c r="F450" s="46" t="s">
        <v>191</v>
      </c>
      <c r="G450" s="192">
        <f>VLOOKUP(F450,'DATOS DE SOPORTE'!$Y$5:$Z$8,2,FALSE)</f>
        <v>1</v>
      </c>
      <c r="H450" s="190">
        <f>(G450-$G$1132)/($G$1133-$G$1132)</f>
        <v>0</v>
      </c>
      <c r="I450" s="50">
        <v>0</v>
      </c>
      <c r="J450" s="200">
        <f t="shared" si="350"/>
        <v>0</v>
      </c>
      <c r="K450" s="190">
        <f>(J450-$J$1132)/($J$1133-$J$1132)</f>
        <v>0</v>
      </c>
      <c r="L450" s="193" t="str">
        <f t="shared" si="351"/>
        <v>NO</v>
      </c>
      <c r="M450" s="46" t="s">
        <v>192</v>
      </c>
      <c r="N450" s="192">
        <f t="shared" si="352"/>
        <v>2</v>
      </c>
      <c r="O450" s="190">
        <f>(N450-N$1132)/(N$1133-N$1132)</f>
        <v>1</v>
      </c>
      <c r="P450" s="46" t="s">
        <v>196</v>
      </c>
      <c r="Q450" s="192">
        <f t="shared" si="353"/>
        <v>1</v>
      </c>
      <c r="R450" s="190">
        <f>(Q450-Q$1132)/(Q$1133-Q$1132)</f>
        <v>0</v>
      </c>
      <c r="S450" s="46" t="s">
        <v>194</v>
      </c>
      <c r="T450" s="192">
        <f t="shared" si="354"/>
        <v>1</v>
      </c>
      <c r="U450" s="190">
        <f>(T450-T$1132)/(T$1133-T$1132)</f>
        <v>0</v>
      </c>
      <c r="V450" s="46" t="s">
        <v>62</v>
      </c>
      <c r="W450" s="194">
        <f>VLOOKUP(V450,'DATOS DE SOPORTE'!$S$5:$T$10,2,FALSE)</f>
        <v>1</v>
      </c>
      <c r="X450" s="201">
        <f>(W450-W$1132)/(W$1133-W$1132)</f>
        <v>0</v>
      </c>
      <c r="Y450" s="46" t="s">
        <v>136</v>
      </c>
      <c r="Z450" s="194">
        <f t="shared" si="355"/>
        <v>2</v>
      </c>
      <c r="AA450" s="201">
        <f>(Z450-Z$1132)/(Z$1133-Z$1132)</f>
        <v>1</v>
      </c>
      <c r="AB450" s="46" t="s">
        <v>136</v>
      </c>
      <c r="AC450" s="194">
        <f t="shared" si="356"/>
        <v>2</v>
      </c>
      <c r="AD450" s="201">
        <f>(AC450-AC$1132)/(AC$1133-AC$1132)</f>
        <v>1</v>
      </c>
      <c r="AE450" s="46" t="s">
        <v>188</v>
      </c>
      <c r="AF450" s="194">
        <f t="shared" si="357"/>
        <v>1</v>
      </c>
      <c r="AG450" s="201">
        <f>(AF450-AF$1132)/(AF$1133-AF$1132)</f>
        <v>0</v>
      </c>
      <c r="AH450" s="24" t="s">
        <v>67</v>
      </c>
      <c r="AI450" s="194">
        <f>VLOOKUP(AH450,'DATOS DE SOPORTE'!$V$5:$W$8,2,FALSE)</f>
        <v>1</v>
      </c>
      <c r="AJ450" s="201">
        <f>(AI450-AI$1132)/(AI$1133-AI$1132)</f>
        <v>0</v>
      </c>
      <c r="AK450" s="58" t="str">
        <f t="shared" si="349"/>
        <v>Regular</v>
      </c>
      <c r="AL450" s="196">
        <f>IFERROR(SQRT(($E450-$E$1136)^2+($C450-$C$1136)^2),0)</f>
        <v>0.13928667221760527</v>
      </c>
      <c r="AM450" s="197" t="str">
        <f>IF(AL450&lt;=SMALL($AL$3:$AL$1130,1),"MAS PARECIDO","NO")</f>
        <v>NO</v>
      </c>
      <c r="AN450" s="197" t="str">
        <f>IF(AL450&lt;=SMALL($AL$3:$AL$1130,5),"SIMILAR","NO")</f>
        <v>NO</v>
      </c>
      <c r="AO450" s="197" t="str">
        <f t="shared" si="358"/>
        <v>N/A</v>
      </c>
      <c r="AP450" s="197">
        <f t="shared" si="359"/>
        <v>0</v>
      </c>
      <c r="AQ450" s="198">
        <f t="shared" si="360"/>
        <v>0</v>
      </c>
      <c r="AR450" s="196">
        <f>IFERROR(SQRT(($E450-$E$1136)^2+($H450-$H$1136)^2),0)</f>
        <v>0.33352145154075141</v>
      </c>
      <c r="AS450" s="197" t="str">
        <f>IF(AR450&lt;=SMALL(AR$3:AR$1130,1),"MAS PARECIDO","NO")</f>
        <v>NO</v>
      </c>
      <c r="AT450" s="197" t="str">
        <f>IF(AR450&lt;=SMALL(AR$3:AR$1130,5),"SIMILAR","NO")</f>
        <v>NO</v>
      </c>
      <c r="AU450" s="197" t="str">
        <f t="shared" si="361"/>
        <v>N/A</v>
      </c>
      <c r="AV450" s="197">
        <f t="shared" si="362"/>
        <v>0</v>
      </c>
      <c r="AW450" s="198">
        <f t="shared" si="363"/>
        <v>0</v>
      </c>
      <c r="AX450" s="199">
        <f>IFERROR(SQRT(($E450-$E$1136)^2+($K450-$K$1136)^2),0)</f>
        <v>0.20031337330976859</v>
      </c>
      <c r="AY450" s="197" t="str">
        <f>IF(AX450&lt;=SMALL(AX$3:AX$1130,1),"MAS PARECIDO","NO")</f>
        <v>NO</v>
      </c>
      <c r="AZ450" s="197" t="str">
        <f>IF(AX450&lt;=SMALL(AX$3:AX$1130,5),"SIMILAR","NO")</f>
        <v>NO</v>
      </c>
      <c r="BA450" s="197" t="str">
        <f t="shared" si="364"/>
        <v>N/A</v>
      </c>
      <c r="BB450" s="197">
        <f t="shared" si="365"/>
        <v>0</v>
      </c>
      <c r="BC450" s="198">
        <f t="shared" si="366"/>
        <v>0</v>
      </c>
      <c r="BD450" s="196">
        <f>IFERROR(SQRT(($E450-$E$1136)^2+($O450-$O$1136)^2),0)</f>
        <v>1.1200336010080303E-2</v>
      </c>
      <c r="BE450" s="197" t="str">
        <f>IF(BD450&lt;=SMALL(BD$3:BD$1130,1),"MAS PARECIDO","NO")</f>
        <v>NO</v>
      </c>
      <c r="BF450" s="197" t="str">
        <f>IF(BD450&lt;=SMALL(BD$3:BD$1130,5),"SIMILAR","NO")</f>
        <v>NO</v>
      </c>
      <c r="BG450" s="197" t="str">
        <f t="shared" si="367"/>
        <v>N/A</v>
      </c>
      <c r="BH450" s="197">
        <f t="shared" si="368"/>
        <v>0</v>
      </c>
      <c r="BI450" s="198">
        <f t="shared" si="369"/>
        <v>0</v>
      </c>
      <c r="BJ450" s="199">
        <f>IFERROR(SQRT(($E450-$E$1136)^2+($R450-$R$1136)^2),0)</f>
        <v>0.50012543179360391</v>
      </c>
      <c r="BK450" s="197" t="str">
        <f>IF(BJ450&lt;=SMALL(BJ$3:BJ$1130,1),"MAS PARECIDO","NO")</f>
        <v>NO</v>
      </c>
      <c r="BL450" s="197" t="str">
        <f>IF(BJ450&lt;=SMALL(BJ$3:BJ$1130,5),"SIMILAR","NO")</f>
        <v>NO</v>
      </c>
      <c r="BM450" s="197" t="str">
        <f t="shared" si="370"/>
        <v>N/A</v>
      </c>
      <c r="BN450" s="197">
        <f t="shared" si="371"/>
        <v>0</v>
      </c>
      <c r="BO450" s="198">
        <f t="shared" si="372"/>
        <v>0</v>
      </c>
      <c r="BP450" s="199">
        <f>IFERROR(SQRT(($E450-$E$1136)^2+($U450-$U$1136)^2),0)</f>
        <v>1.1200336010080303E-2</v>
      </c>
      <c r="BQ450" s="197" t="str">
        <f>IF(BP450&lt;=SMALL(BP$3:BP$1130,1),"MAS PARECIDO","NO")</f>
        <v>NO</v>
      </c>
      <c r="BR450" s="197" t="str">
        <f>IF(BP450&lt;=SMALL(BP$3:BP$1130,5),"SIMILAR","NO")</f>
        <v>NO</v>
      </c>
      <c r="BS450" s="197" t="str">
        <f t="shared" si="373"/>
        <v>N/A</v>
      </c>
      <c r="BT450" s="197">
        <f t="shared" si="374"/>
        <v>0</v>
      </c>
      <c r="BU450" s="198">
        <f t="shared" si="375"/>
        <v>0</v>
      </c>
      <c r="BV450" s="199">
        <f>IFERROR(SQRT(($E450-$E$1136)^2+($X450-$X$1136)^2),0)</f>
        <v>1.1200336010080303E-2</v>
      </c>
      <c r="BW450" s="197" t="str">
        <f>IF(BV450&lt;=SMALL(BV$3:BV$1130,1),"MAS PARECIDO","NO")</f>
        <v>NO</v>
      </c>
      <c r="BX450" s="197" t="str">
        <f>IF(BV450&lt;=SMALL(BV$3:BV$1130,5),"SIMILAR","NO")</f>
        <v>NO</v>
      </c>
      <c r="BY450" s="197" t="str">
        <f t="shared" si="376"/>
        <v>N/A</v>
      </c>
      <c r="BZ450" s="197">
        <f t="shared" si="377"/>
        <v>0</v>
      </c>
      <c r="CA450" s="198">
        <f t="shared" si="378"/>
        <v>0</v>
      </c>
      <c r="CB450" s="199">
        <f>IFERROR(SQRT(($E450-$E$1136)^2+($AA450-$AA$1136)^2),0)</f>
        <v>1.0000627217963576</v>
      </c>
      <c r="CC450" s="197" t="str">
        <f>IF(CB450&lt;=SMALL(CB$3:CB$1130,1),"MAS PARECIDO","NO")</f>
        <v>NO</v>
      </c>
      <c r="CD450" s="197" t="str">
        <f>IF(CB450&lt;=SMALL(CB$3:CB$1130,5),"SIMILAR","NO")</f>
        <v>NO</v>
      </c>
      <c r="CE450" s="197" t="str">
        <f t="shared" si="379"/>
        <v>N/A</v>
      </c>
      <c r="CF450" s="197">
        <f t="shared" si="380"/>
        <v>0</v>
      </c>
      <c r="CG450" s="198">
        <f t="shared" si="381"/>
        <v>0</v>
      </c>
      <c r="CH450" s="199">
        <f>IFERROR(SQRT(($E450-$E$1136)^2+($AD450-$AD$1136)^2),0)</f>
        <v>1.1200336010080303E-2</v>
      </c>
      <c r="CI450" s="197" t="str">
        <f>IF(CH450&lt;=SMALL(CH$3:CH$1130,1),"MAS PARECIDO","NO")</f>
        <v>NO</v>
      </c>
      <c r="CJ450" s="197" t="str">
        <f>IF(CH450&lt;=SMALL(CH$3:CH$1130,5),"SIMILAR","NO")</f>
        <v>NO</v>
      </c>
      <c r="CK450" s="197" t="str">
        <f t="shared" si="382"/>
        <v>N/A</v>
      </c>
      <c r="CL450" s="197">
        <f t="shared" si="383"/>
        <v>0</v>
      </c>
      <c r="CM450" s="198">
        <f t="shared" si="384"/>
        <v>0</v>
      </c>
      <c r="CN450" s="199">
        <f>IFERROR(SQRT(($E450-$E$1136)^2+($AG450-$AG$1136)^2),0)</f>
        <v>1.0000627217963576</v>
      </c>
      <c r="CO450" s="197" t="str">
        <f>IF(CN450&lt;=SMALL(CN$3:CN$1130,1),"MAS PARECIDO","NO")</f>
        <v>NO</v>
      </c>
      <c r="CP450" s="197" t="str">
        <f>IF(CN450&lt;=SMALL(CN$3:CN$1130,5),"SIMILAR","NO")</f>
        <v>NO</v>
      </c>
      <c r="CQ450" s="197" t="str">
        <f t="shared" si="385"/>
        <v>N/A</v>
      </c>
      <c r="CR450" s="197">
        <f t="shared" si="386"/>
        <v>0</v>
      </c>
      <c r="CS450" s="198">
        <f t="shared" si="387"/>
        <v>0</v>
      </c>
      <c r="CT450" s="199">
        <f>IFERROR(SQRT(($E450-$E$1136)^2+($AJ450-$AJ$1136)^2),0)</f>
        <v>1.1200336010080303E-2</v>
      </c>
      <c r="CU450" s="197" t="str">
        <f>IF(CT450&lt;=SMALL(CT$3:CT$1130,1),"MAS PARECIDO","NO")</f>
        <v>NO</v>
      </c>
      <c r="CV450" s="197" t="str">
        <f>IF(CT450&lt;=SMALL(CT$3:CT$1130,5),"SIMILAR","NO")</f>
        <v>NO</v>
      </c>
      <c r="CW450" s="197" t="str">
        <f t="shared" si="388"/>
        <v>N/A</v>
      </c>
      <c r="CX450" s="197">
        <f t="shared" si="389"/>
        <v>0</v>
      </c>
      <c r="CY450" s="198">
        <f t="shared" si="390"/>
        <v>0</v>
      </c>
      <c r="CZ450" s="2" t="e">
        <v>#N/A</v>
      </c>
      <c r="DA450" s="2" t="s">
        <v>2112</v>
      </c>
      <c r="DB450" s="2">
        <v>1</v>
      </c>
      <c r="DC450" s="2" t="s">
        <v>346</v>
      </c>
    </row>
    <row r="451" spans="1:107">
      <c r="A451" s="24" t="s">
        <v>696</v>
      </c>
      <c r="B451" s="46">
        <v>48000</v>
      </c>
      <c r="C451" s="190">
        <f>(B451-$B$1132)/($B$1133-$B$1132)</f>
        <v>5.0842476075648839E-2</v>
      </c>
      <c r="D451" s="46">
        <v>7000</v>
      </c>
      <c r="E451" s="190">
        <f>(D451-$D$1132)/($D$1133-$D$1132)</f>
        <v>1.3970419112573377E-2</v>
      </c>
      <c r="F451" s="46" t="s">
        <v>191</v>
      </c>
      <c r="G451" s="192">
        <f>VLOOKUP(F451,'DATOS DE SOPORTE'!$Y$5:$Z$8,2,FALSE)</f>
        <v>1</v>
      </c>
      <c r="H451" s="190">
        <f>(G451-$G$1132)/($G$1133-$G$1132)</f>
        <v>0</v>
      </c>
      <c r="I451" s="50"/>
      <c r="J451" s="200">
        <f t="shared" si="350"/>
        <v>0</v>
      </c>
      <c r="K451" s="190">
        <f>(J451-$J$1132)/($J$1133-$J$1132)</f>
        <v>0</v>
      </c>
      <c r="L451" s="193" t="str">
        <f t="shared" si="351"/>
        <v>NO</v>
      </c>
      <c r="M451" s="46" t="s">
        <v>192</v>
      </c>
      <c r="N451" s="192">
        <f t="shared" si="352"/>
        <v>2</v>
      </c>
      <c r="O451" s="190">
        <f>(N451-N$1132)/(N$1133-N$1132)</f>
        <v>1</v>
      </c>
      <c r="P451" s="46" t="s">
        <v>196</v>
      </c>
      <c r="Q451" s="192">
        <f t="shared" si="353"/>
        <v>1</v>
      </c>
      <c r="R451" s="190">
        <f>(Q451-Q$1132)/(Q$1133-Q$1132)</f>
        <v>0</v>
      </c>
      <c r="S451" s="46" t="s">
        <v>194</v>
      </c>
      <c r="T451" s="192">
        <f t="shared" si="354"/>
        <v>1</v>
      </c>
      <c r="U451" s="190">
        <f>(T451-T$1132)/(T$1133-T$1132)</f>
        <v>0</v>
      </c>
      <c r="V451" s="46" t="s">
        <v>212</v>
      </c>
      <c r="W451" s="194">
        <f>VLOOKUP(V451,'DATOS DE SOPORTE'!$S$5:$T$10,2,FALSE)</f>
        <v>3</v>
      </c>
      <c r="X451" s="201">
        <f>(W451-W$1132)/(W$1133-W$1132)</f>
        <v>0.4</v>
      </c>
      <c r="Y451" s="46" t="s">
        <v>188</v>
      </c>
      <c r="Z451" s="194">
        <f t="shared" si="355"/>
        <v>1</v>
      </c>
      <c r="AA451" s="201">
        <f>(Z451-Z$1132)/(Z$1133-Z$1132)</f>
        <v>0</v>
      </c>
      <c r="AB451" s="46" t="s">
        <v>188</v>
      </c>
      <c r="AC451" s="194">
        <f t="shared" si="356"/>
        <v>1</v>
      </c>
      <c r="AD451" s="201">
        <f>(AC451-AC$1132)/(AC$1133-AC$1132)</f>
        <v>0</v>
      </c>
      <c r="AE451" s="46" t="s">
        <v>136</v>
      </c>
      <c r="AF451" s="194">
        <f t="shared" si="357"/>
        <v>2</v>
      </c>
      <c r="AG451" s="201">
        <f>(AF451-AF$1132)/(AF$1133-AF$1132)</f>
        <v>1</v>
      </c>
      <c r="AH451" s="24" t="s">
        <v>67</v>
      </c>
      <c r="AI451" s="194">
        <f>VLOOKUP(AH451,'DATOS DE SOPORTE'!$V$5:$W$8,2,FALSE)</f>
        <v>1</v>
      </c>
      <c r="AJ451" s="201">
        <f>(AI451-AI$1132)/(AI$1133-AI$1132)</f>
        <v>0</v>
      </c>
      <c r="AK451" s="58" t="str">
        <f t="shared" si="349"/>
        <v>Regular</v>
      </c>
      <c r="AL451" s="196">
        <f>IFERROR(SQRT(($E451-$E$1136)^2+($C451-$C$1136)^2),0)</f>
        <v>0.15493041997701867</v>
      </c>
      <c r="AM451" s="197" t="str">
        <f>IF(AL451&lt;=SMALL($AL$3:$AL$1130,1),"MAS PARECIDO","NO")</f>
        <v>NO</v>
      </c>
      <c r="AN451" s="197" t="str">
        <f>IF(AL451&lt;=SMALL($AL$3:$AL$1130,5),"SIMILAR","NO")</f>
        <v>NO</v>
      </c>
      <c r="AO451" s="197" t="str">
        <f t="shared" si="358"/>
        <v>N/A</v>
      </c>
      <c r="AP451" s="197">
        <f t="shared" si="359"/>
        <v>0</v>
      </c>
      <c r="AQ451" s="198">
        <f t="shared" si="360"/>
        <v>0</v>
      </c>
      <c r="AR451" s="196">
        <f>IFERROR(SQRT(($E451-$E$1136)^2+($H451-$H$1136)^2),0)</f>
        <v>0.33362722141881695</v>
      </c>
      <c r="AS451" s="197" t="str">
        <f>IF(AR451&lt;=SMALL(AR$3:AR$1130,1),"MAS PARECIDO","NO")</f>
        <v>NO</v>
      </c>
      <c r="AT451" s="197" t="str">
        <f>IF(AR451&lt;=SMALL(AR$3:AR$1130,5),"SIMILAR","NO")</f>
        <v>NO</v>
      </c>
      <c r="AU451" s="197" t="str">
        <f t="shared" si="361"/>
        <v>N/A</v>
      </c>
      <c r="AV451" s="197">
        <f t="shared" si="362"/>
        <v>0</v>
      </c>
      <c r="AW451" s="198">
        <f t="shared" si="363"/>
        <v>0</v>
      </c>
      <c r="AX451" s="199">
        <f>IFERROR(SQRT(($E451-$E$1136)^2+($K451-$K$1136)^2),0)</f>
        <v>0.20048943054567547</v>
      </c>
      <c r="AY451" s="197" t="str">
        <f>IF(AX451&lt;=SMALL(AX$3:AX$1130,1),"MAS PARECIDO","NO")</f>
        <v>NO</v>
      </c>
      <c r="AZ451" s="197" t="str">
        <f>IF(AX451&lt;=SMALL(AX$3:AX$1130,5),"SIMILAR","NO")</f>
        <v>NO</v>
      </c>
      <c r="BA451" s="197" t="str">
        <f t="shared" si="364"/>
        <v>N/A</v>
      </c>
      <c r="BB451" s="197">
        <f t="shared" si="365"/>
        <v>0</v>
      </c>
      <c r="BC451" s="198">
        <f t="shared" si="366"/>
        <v>0</v>
      </c>
      <c r="BD451" s="196">
        <f>IFERROR(SQRT(($E451-$E$1136)^2+($O451-$O$1136)^2),0)</f>
        <v>1.4000420012600379E-2</v>
      </c>
      <c r="BE451" s="197" t="str">
        <f>IF(BD451&lt;=SMALL(BD$3:BD$1130,1),"MAS PARECIDO","NO")</f>
        <v>NO</v>
      </c>
      <c r="BF451" s="197" t="str">
        <f>IF(BD451&lt;=SMALL(BD$3:BD$1130,5),"SIMILAR","NO")</f>
        <v>NO</v>
      </c>
      <c r="BG451" s="197" t="str">
        <f t="shared" si="367"/>
        <v>N/A</v>
      </c>
      <c r="BH451" s="197">
        <f t="shared" si="368"/>
        <v>0</v>
      </c>
      <c r="BI451" s="198">
        <f t="shared" si="369"/>
        <v>0</v>
      </c>
      <c r="BJ451" s="199">
        <f>IFERROR(SQRT(($E451-$E$1136)^2+($R451-$R$1136)^2),0)</f>
        <v>0.50019597335497334</v>
      </c>
      <c r="BK451" s="197" t="str">
        <f>IF(BJ451&lt;=SMALL(BJ$3:BJ$1130,1),"MAS PARECIDO","NO")</f>
        <v>NO</v>
      </c>
      <c r="BL451" s="197" t="str">
        <f>IF(BJ451&lt;=SMALL(BJ$3:BJ$1130,5),"SIMILAR","NO")</f>
        <v>NO</v>
      </c>
      <c r="BM451" s="197" t="str">
        <f t="shared" si="370"/>
        <v>N/A</v>
      </c>
      <c r="BN451" s="197">
        <f t="shared" si="371"/>
        <v>0</v>
      </c>
      <c r="BO451" s="198">
        <f t="shared" si="372"/>
        <v>0</v>
      </c>
      <c r="BP451" s="199">
        <f>IFERROR(SQRT(($E451-$E$1136)^2+($U451-$U$1136)^2),0)</f>
        <v>1.4000420012600379E-2</v>
      </c>
      <c r="BQ451" s="197" t="str">
        <f>IF(BP451&lt;=SMALL(BP$3:BP$1130,1),"MAS PARECIDO","NO")</f>
        <v>NO</v>
      </c>
      <c r="BR451" s="197" t="str">
        <f>IF(BP451&lt;=SMALL(BP$3:BP$1130,5),"SIMILAR","NO")</f>
        <v>NO</v>
      </c>
      <c r="BS451" s="197" t="str">
        <f t="shared" si="373"/>
        <v>N/A</v>
      </c>
      <c r="BT451" s="197">
        <f t="shared" si="374"/>
        <v>0</v>
      </c>
      <c r="BU451" s="198">
        <f t="shared" si="375"/>
        <v>0</v>
      </c>
      <c r="BV451" s="199">
        <f>IFERROR(SQRT(($E451-$E$1136)^2+($X451-$X$1136)^2),0)</f>
        <v>0.4002449397063369</v>
      </c>
      <c r="BW451" s="197" t="str">
        <f>IF(BV451&lt;=SMALL(BV$3:BV$1130,1),"MAS PARECIDO","NO")</f>
        <v>NO</v>
      </c>
      <c r="BX451" s="197" t="str">
        <f>IF(BV451&lt;=SMALL(BV$3:BV$1130,5),"SIMILAR","NO")</f>
        <v>NO</v>
      </c>
      <c r="BY451" s="197" t="str">
        <f t="shared" si="376"/>
        <v>N/A</v>
      </c>
      <c r="BZ451" s="197">
        <f t="shared" si="377"/>
        <v>0</v>
      </c>
      <c r="CA451" s="198">
        <f t="shared" si="378"/>
        <v>0</v>
      </c>
      <c r="CB451" s="199">
        <f>IFERROR(SQRT(($E451-$E$1136)^2+($AA451-$AA$1136)^2),0)</f>
        <v>1.4000420012600379E-2</v>
      </c>
      <c r="CC451" s="197" t="str">
        <f>IF(CB451&lt;=SMALL(CB$3:CB$1130,1),"MAS PARECIDO","NO")</f>
        <v>NO</v>
      </c>
      <c r="CD451" s="197" t="str">
        <f>IF(CB451&lt;=SMALL(CB$3:CB$1130,5),"SIMILAR","NO")</f>
        <v>NO</v>
      </c>
      <c r="CE451" s="197" t="str">
        <f t="shared" si="379"/>
        <v>N/A</v>
      </c>
      <c r="CF451" s="197">
        <f t="shared" si="380"/>
        <v>0</v>
      </c>
      <c r="CG451" s="198">
        <f t="shared" si="381"/>
        <v>0</v>
      </c>
      <c r="CH451" s="199">
        <f>IFERROR(SQRT(($E451-$E$1136)^2+($AD451-$AD$1136)^2),0)</f>
        <v>1.000098001078159</v>
      </c>
      <c r="CI451" s="197" t="str">
        <f>IF(CH451&lt;=SMALL(CH$3:CH$1130,1),"MAS PARECIDO","NO")</f>
        <v>NO</v>
      </c>
      <c r="CJ451" s="197" t="str">
        <f>IF(CH451&lt;=SMALL(CH$3:CH$1130,5),"SIMILAR","NO")</f>
        <v>NO</v>
      </c>
      <c r="CK451" s="197" t="str">
        <f t="shared" si="382"/>
        <v>N/A</v>
      </c>
      <c r="CL451" s="197">
        <f t="shared" si="383"/>
        <v>0</v>
      </c>
      <c r="CM451" s="198">
        <f t="shared" si="384"/>
        <v>0</v>
      </c>
      <c r="CN451" s="199">
        <f>IFERROR(SQRT(($E451-$E$1136)^2+($AG451-$AG$1136)^2),0)</f>
        <v>1.4000420012600379E-2</v>
      </c>
      <c r="CO451" s="197" t="str">
        <f>IF(CN451&lt;=SMALL(CN$3:CN$1130,1),"MAS PARECIDO","NO")</f>
        <v>NO</v>
      </c>
      <c r="CP451" s="197" t="str">
        <f>IF(CN451&lt;=SMALL(CN$3:CN$1130,5),"SIMILAR","NO")</f>
        <v>NO</v>
      </c>
      <c r="CQ451" s="197" t="str">
        <f t="shared" si="385"/>
        <v>N/A</v>
      </c>
      <c r="CR451" s="197">
        <f t="shared" si="386"/>
        <v>0</v>
      </c>
      <c r="CS451" s="198">
        <f t="shared" si="387"/>
        <v>0</v>
      </c>
      <c r="CT451" s="199">
        <f>IFERROR(SQRT(($E451-$E$1136)^2+($AJ451-$AJ$1136)^2),0)</f>
        <v>1.4000420012600379E-2</v>
      </c>
      <c r="CU451" s="197" t="str">
        <f>IF(CT451&lt;=SMALL(CT$3:CT$1130,1),"MAS PARECIDO","NO")</f>
        <v>NO</v>
      </c>
      <c r="CV451" s="197" t="str">
        <f>IF(CT451&lt;=SMALL(CT$3:CT$1130,5),"SIMILAR","NO")</f>
        <v>NO</v>
      </c>
      <c r="CW451" s="197" t="str">
        <f t="shared" si="388"/>
        <v>N/A</v>
      </c>
      <c r="CX451" s="197">
        <f t="shared" si="389"/>
        <v>0</v>
      </c>
      <c r="CY451" s="198">
        <f t="shared" si="390"/>
        <v>0</v>
      </c>
      <c r="CZ451" s="2" t="s">
        <v>1728</v>
      </c>
      <c r="DA451" s="2" t="s">
        <v>1729</v>
      </c>
      <c r="DB451" s="2">
        <v>1</v>
      </c>
      <c r="DC451" s="2" t="s">
        <v>346</v>
      </c>
    </row>
    <row r="452" spans="1:107">
      <c r="A452" s="24" t="s">
        <v>471</v>
      </c>
      <c r="B452" s="46">
        <v>61776</v>
      </c>
      <c r="C452" s="190">
        <f>(B452-$B$1132)/($B$1133-$B$1132)</f>
        <v>6.6945424412572313E-2</v>
      </c>
      <c r="D452" s="46">
        <v>18000</v>
      </c>
      <c r="E452" s="190">
        <f>(D452-$D$1132)/($D$1133-$D$1132)</f>
        <v>3.5971079132373969E-2</v>
      </c>
      <c r="F452" s="46" t="s">
        <v>191</v>
      </c>
      <c r="G452" s="192">
        <f>VLOOKUP(F452,'DATOS DE SOPORTE'!$Y$5:$Z$8,2,FALSE)</f>
        <v>1</v>
      </c>
      <c r="H452" s="190">
        <f>(G452-$G$1132)/($G$1133-$G$1132)</f>
        <v>0</v>
      </c>
      <c r="I452" s="50">
        <v>0</v>
      </c>
      <c r="J452" s="200">
        <f t="shared" si="350"/>
        <v>0</v>
      </c>
      <c r="K452" s="190">
        <f>(J452-$J$1132)/($J$1133-$J$1132)</f>
        <v>0</v>
      </c>
      <c r="L452" s="193" t="str">
        <f t="shared" si="351"/>
        <v>NO</v>
      </c>
      <c r="M452" s="46" t="s">
        <v>192</v>
      </c>
      <c r="N452" s="192">
        <f t="shared" si="352"/>
        <v>2</v>
      </c>
      <c r="O452" s="190">
        <f>(N452-N$1132)/(N$1133-N$1132)</f>
        <v>1</v>
      </c>
      <c r="P452" s="46" t="s">
        <v>193</v>
      </c>
      <c r="Q452" s="192">
        <f t="shared" si="353"/>
        <v>2</v>
      </c>
      <c r="R452" s="190">
        <f>(Q452-Q$1132)/(Q$1133-Q$1132)</f>
        <v>0.5</v>
      </c>
      <c r="S452" s="46" t="s">
        <v>194</v>
      </c>
      <c r="T452" s="192">
        <f t="shared" si="354"/>
        <v>1</v>
      </c>
      <c r="U452" s="190">
        <f>(T452-T$1132)/(T$1133-T$1132)</f>
        <v>0</v>
      </c>
      <c r="V452" s="46" t="s">
        <v>62</v>
      </c>
      <c r="W452" s="194">
        <f>VLOOKUP(V452,'DATOS DE SOPORTE'!$S$5:$T$10,2,FALSE)</f>
        <v>1</v>
      </c>
      <c r="X452" s="201">
        <f>(W452-W$1132)/(W$1133-W$1132)</f>
        <v>0</v>
      </c>
      <c r="Y452" s="46" t="s">
        <v>136</v>
      </c>
      <c r="Z452" s="194">
        <f t="shared" si="355"/>
        <v>2</v>
      </c>
      <c r="AA452" s="201">
        <f>(Z452-Z$1132)/(Z$1133-Z$1132)</f>
        <v>1</v>
      </c>
      <c r="AB452" s="46" t="s">
        <v>136</v>
      </c>
      <c r="AC452" s="194">
        <f t="shared" si="356"/>
        <v>2</v>
      </c>
      <c r="AD452" s="201">
        <f>(AC452-AC$1132)/(AC$1133-AC$1132)</f>
        <v>1</v>
      </c>
      <c r="AE452" s="46" t="s">
        <v>188</v>
      </c>
      <c r="AF452" s="194">
        <f t="shared" si="357"/>
        <v>1</v>
      </c>
      <c r="AG452" s="201">
        <f>(AF452-AF$1132)/(AF$1133-AF$1132)</f>
        <v>0</v>
      </c>
      <c r="AH452" s="24" t="s">
        <v>67</v>
      </c>
      <c r="AI452" s="194">
        <f>VLOOKUP(AH452,'DATOS DE SOPORTE'!$V$5:$W$8,2,FALSE)</f>
        <v>1</v>
      </c>
      <c r="AJ452" s="201">
        <f>(AI452-AI$1132)/(AI$1133-AI$1132)</f>
        <v>0</v>
      </c>
      <c r="AK452" s="58" t="str">
        <f t="shared" ref="AK452:AK515" si="391">DC452</f>
        <v>Bueno</v>
      </c>
      <c r="AL452" s="196">
        <f>IFERROR(SQRT(($E452-$E$1136)^2+($C452-$C$1136)^2),0)</f>
        <v>0.14280597834747141</v>
      </c>
      <c r="AM452" s="197" t="str">
        <f>IF(AL452&lt;=SMALL($AL$3:$AL$1130,1),"MAS PARECIDO","NO")</f>
        <v>NO</v>
      </c>
      <c r="AN452" s="197" t="str">
        <f>IF(AL452&lt;=SMALL($AL$3:$AL$1130,5),"SIMILAR","NO")</f>
        <v>NO</v>
      </c>
      <c r="AO452" s="197" t="str">
        <f t="shared" si="358"/>
        <v>N/A</v>
      </c>
      <c r="AP452" s="197">
        <f t="shared" si="359"/>
        <v>0</v>
      </c>
      <c r="AQ452" s="198">
        <f t="shared" si="360"/>
        <v>0</v>
      </c>
      <c r="AR452" s="196">
        <f>IFERROR(SQRT(($E452-$E$1136)^2+($H452-$H$1136)^2),0)</f>
        <v>0.33527181342100687</v>
      </c>
      <c r="AS452" s="197" t="str">
        <f>IF(AR452&lt;=SMALL(AR$3:AR$1130,1),"MAS PARECIDO","NO")</f>
        <v>NO</v>
      </c>
      <c r="AT452" s="197" t="str">
        <f>IF(AR452&lt;=SMALL(AR$3:AR$1130,5),"SIMILAR","NO")</f>
        <v>NO</v>
      </c>
      <c r="AU452" s="197" t="str">
        <f t="shared" si="361"/>
        <v>N/A</v>
      </c>
      <c r="AV452" s="197">
        <f t="shared" si="362"/>
        <v>0</v>
      </c>
      <c r="AW452" s="198">
        <f t="shared" si="363"/>
        <v>0</v>
      </c>
      <c r="AX452" s="199">
        <f>IFERROR(SQRT(($E452-$E$1136)^2+($K452-$K$1136)^2),0)</f>
        <v>0.20321436406784671</v>
      </c>
      <c r="AY452" s="197" t="str">
        <f>IF(AX452&lt;=SMALL(AX$3:AX$1130,1),"MAS PARECIDO","NO")</f>
        <v>NO</v>
      </c>
      <c r="AZ452" s="197" t="str">
        <f>IF(AX452&lt;=SMALL(AX$3:AX$1130,5),"SIMILAR","NO")</f>
        <v>NO</v>
      </c>
      <c r="BA452" s="197" t="str">
        <f t="shared" si="364"/>
        <v>N/A</v>
      </c>
      <c r="BB452" s="197">
        <f t="shared" si="365"/>
        <v>0</v>
      </c>
      <c r="BC452" s="198">
        <f t="shared" si="366"/>
        <v>0</v>
      </c>
      <c r="BD452" s="196">
        <f>IFERROR(SQRT(($E452-$E$1136)^2+($O452-$O$1136)^2),0)</f>
        <v>3.6001080032400969E-2</v>
      </c>
      <c r="BE452" s="197" t="str">
        <f>IF(BD452&lt;=SMALL(BD$3:BD$1130,1),"MAS PARECIDO","NO")</f>
        <v>NO</v>
      </c>
      <c r="BF452" s="197" t="str">
        <f>IF(BD452&lt;=SMALL(BD$3:BD$1130,5),"SIMILAR","NO")</f>
        <v>NO</v>
      </c>
      <c r="BG452" s="197" t="str">
        <f t="shared" si="367"/>
        <v>N/A</v>
      </c>
      <c r="BH452" s="197">
        <f t="shared" si="368"/>
        <v>0</v>
      </c>
      <c r="BI452" s="198">
        <f t="shared" si="369"/>
        <v>0</v>
      </c>
      <c r="BJ452" s="199">
        <f>IFERROR(SQRT(($E452-$E$1136)^2+($R452-$R$1136)^2),0)</f>
        <v>3.6001080032400969E-2</v>
      </c>
      <c r="BK452" s="197" t="str">
        <f>IF(BJ452&lt;=SMALL(BJ$3:BJ$1130,1),"MAS PARECIDO","NO")</f>
        <v>NO</v>
      </c>
      <c r="BL452" s="197" t="str">
        <f>IF(BJ452&lt;=SMALL(BJ$3:BJ$1130,5),"SIMILAR","NO")</f>
        <v>NO</v>
      </c>
      <c r="BM452" s="197" t="str">
        <f t="shared" si="370"/>
        <v>N/A</v>
      </c>
      <c r="BN452" s="197">
        <f t="shared" si="371"/>
        <v>0</v>
      </c>
      <c r="BO452" s="198">
        <f t="shared" si="372"/>
        <v>0</v>
      </c>
      <c r="BP452" s="199">
        <f>IFERROR(SQRT(($E452-$E$1136)^2+($U452-$U$1136)^2),0)</f>
        <v>3.6001080032400969E-2</v>
      </c>
      <c r="BQ452" s="197" t="str">
        <f>IF(BP452&lt;=SMALL(BP$3:BP$1130,1),"MAS PARECIDO","NO")</f>
        <v>NO</v>
      </c>
      <c r="BR452" s="197" t="str">
        <f>IF(BP452&lt;=SMALL(BP$3:BP$1130,5),"SIMILAR","NO")</f>
        <v>NO</v>
      </c>
      <c r="BS452" s="197" t="str">
        <f t="shared" si="373"/>
        <v>N/A</v>
      </c>
      <c r="BT452" s="197">
        <f t="shared" si="374"/>
        <v>0</v>
      </c>
      <c r="BU452" s="198">
        <f t="shared" si="375"/>
        <v>0</v>
      </c>
      <c r="BV452" s="199">
        <f>IFERROR(SQRT(($E452-$E$1136)^2+($X452-$X$1136)^2),0)</f>
        <v>3.6001080032400969E-2</v>
      </c>
      <c r="BW452" s="197" t="str">
        <f>IF(BV452&lt;=SMALL(BV$3:BV$1130,1),"MAS PARECIDO","NO")</f>
        <v>NO</v>
      </c>
      <c r="BX452" s="197" t="str">
        <f>IF(BV452&lt;=SMALL(BV$3:BV$1130,5),"SIMILAR","NO")</f>
        <v>NO</v>
      </c>
      <c r="BY452" s="197" t="str">
        <f t="shared" si="376"/>
        <v>N/A</v>
      </c>
      <c r="BZ452" s="197">
        <f t="shared" si="377"/>
        <v>0</v>
      </c>
      <c r="CA452" s="198">
        <f t="shared" si="378"/>
        <v>0</v>
      </c>
      <c r="CB452" s="199">
        <f>IFERROR(SQRT(($E452-$E$1136)^2+($AA452-$AA$1136)^2),0)</f>
        <v>1.0006478290405167</v>
      </c>
      <c r="CC452" s="197" t="str">
        <f>IF(CB452&lt;=SMALL(CB$3:CB$1130,1),"MAS PARECIDO","NO")</f>
        <v>NO</v>
      </c>
      <c r="CD452" s="197" t="str">
        <f>IF(CB452&lt;=SMALL(CB$3:CB$1130,5),"SIMILAR","NO")</f>
        <v>NO</v>
      </c>
      <c r="CE452" s="197" t="str">
        <f t="shared" si="379"/>
        <v>N/A</v>
      </c>
      <c r="CF452" s="197">
        <f t="shared" si="380"/>
        <v>0</v>
      </c>
      <c r="CG452" s="198">
        <f t="shared" si="381"/>
        <v>0</v>
      </c>
      <c r="CH452" s="199">
        <f>IFERROR(SQRT(($E452-$E$1136)^2+($AD452-$AD$1136)^2),0)</f>
        <v>3.6001080032400969E-2</v>
      </c>
      <c r="CI452" s="197" t="str">
        <f>IF(CH452&lt;=SMALL(CH$3:CH$1130,1),"MAS PARECIDO","NO")</f>
        <v>NO</v>
      </c>
      <c r="CJ452" s="197" t="str">
        <f>IF(CH452&lt;=SMALL(CH$3:CH$1130,5),"SIMILAR","NO")</f>
        <v>NO</v>
      </c>
      <c r="CK452" s="197" t="str">
        <f t="shared" si="382"/>
        <v>N/A</v>
      </c>
      <c r="CL452" s="197">
        <f t="shared" si="383"/>
        <v>0</v>
      </c>
      <c r="CM452" s="198">
        <f t="shared" si="384"/>
        <v>0</v>
      </c>
      <c r="CN452" s="199">
        <f>IFERROR(SQRT(($E452-$E$1136)^2+($AG452-$AG$1136)^2),0)</f>
        <v>1.0006478290405167</v>
      </c>
      <c r="CO452" s="197" t="str">
        <f>IF(CN452&lt;=SMALL(CN$3:CN$1130,1),"MAS PARECIDO","NO")</f>
        <v>NO</v>
      </c>
      <c r="CP452" s="197" t="str">
        <f>IF(CN452&lt;=SMALL(CN$3:CN$1130,5),"SIMILAR","NO")</f>
        <v>NO</v>
      </c>
      <c r="CQ452" s="197" t="str">
        <f t="shared" si="385"/>
        <v>N/A</v>
      </c>
      <c r="CR452" s="197">
        <f t="shared" si="386"/>
        <v>0</v>
      </c>
      <c r="CS452" s="198">
        <f t="shared" si="387"/>
        <v>0</v>
      </c>
      <c r="CT452" s="199">
        <f>IFERROR(SQRT(($E452-$E$1136)^2+($AJ452-$AJ$1136)^2),0)</f>
        <v>3.6001080032400969E-2</v>
      </c>
      <c r="CU452" s="197" t="str">
        <f>IF(CT452&lt;=SMALL(CT$3:CT$1130,1),"MAS PARECIDO","NO")</f>
        <v>NO</v>
      </c>
      <c r="CV452" s="197" t="str">
        <f>IF(CT452&lt;=SMALL(CT$3:CT$1130,5),"SIMILAR","NO")</f>
        <v>NO</v>
      </c>
      <c r="CW452" s="197" t="str">
        <f t="shared" si="388"/>
        <v>N/A</v>
      </c>
      <c r="CX452" s="197">
        <f t="shared" si="389"/>
        <v>0</v>
      </c>
      <c r="CY452" s="198">
        <f t="shared" si="390"/>
        <v>0</v>
      </c>
      <c r="CZ452" s="2" t="s">
        <v>1670</v>
      </c>
      <c r="DA452" s="2" t="s">
        <v>1671</v>
      </c>
      <c r="DB452" s="2">
        <v>0</v>
      </c>
      <c r="DC452" s="2" t="s">
        <v>189</v>
      </c>
    </row>
    <row r="453" spans="1:107">
      <c r="A453" s="24" t="s">
        <v>491</v>
      </c>
      <c r="B453" s="46">
        <v>90116</v>
      </c>
      <c r="C453" s="190">
        <f>(B453-$B$1132)/($B$1133-$B$1132)</f>
        <v>0.10007242469338032</v>
      </c>
      <c r="D453" s="46">
        <v>9000</v>
      </c>
      <c r="E453" s="190">
        <f>(D453-$D$1132)/($D$1133-$D$1132)</f>
        <v>1.7970539116173485E-2</v>
      </c>
      <c r="F453" s="46" t="s">
        <v>53</v>
      </c>
      <c r="G453" s="192">
        <f>VLOOKUP(F453,'DATOS DE SOPORTE'!$Y$5:$Z$8,2,FALSE)</f>
        <v>2</v>
      </c>
      <c r="H453" s="190">
        <f>(G453-$G$1132)/($G$1133-$G$1132)</f>
        <v>0.33333333333333331</v>
      </c>
      <c r="I453" s="50">
        <v>1</v>
      </c>
      <c r="J453" s="200">
        <f t="shared" si="350"/>
        <v>1</v>
      </c>
      <c r="K453" s="190">
        <f>(J453-$J$1132)/($J$1133-$J$1132)</f>
        <v>0.2</v>
      </c>
      <c r="L453" s="193" t="str">
        <f t="shared" si="351"/>
        <v>SI</v>
      </c>
      <c r="M453" s="46"/>
      <c r="N453" s="192">
        <f t="shared" si="352"/>
        <v>2</v>
      </c>
      <c r="O453" s="190">
        <f>(N453-N$1132)/(N$1133-N$1132)</f>
        <v>1</v>
      </c>
      <c r="P453" s="46"/>
      <c r="Q453" s="192">
        <f t="shared" si="353"/>
        <v>3</v>
      </c>
      <c r="R453" s="190">
        <f>(Q453-Q$1132)/(Q$1133-Q$1132)</f>
        <v>1</v>
      </c>
      <c r="S453" s="46" t="s">
        <v>194</v>
      </c>
      <c r="T453" s="192">
        <f t="shared" si="354"/>
        <v>1</v>
      </c>
      <c r="U453" s="190">
        <f>(T453-T$1132)/(T$1133-T$1132)</f>
        <v>0</v>
      </c>
      <c r="V453" s="46" t="s">
        <v>62</v>
      </c>
      <c r="W453" s="194">
        <f>VLOOKUP(V453,'DATOS DE SOPORTE'!$S$5:$T$10,2,FALSE)</f>
        <v>1</v>
      </c>
      <c r="X453" s="201">
        <f>(W453-W$1132)/(W$1133-W$1132)</f>
        <v>0</v>
      </c>
      <c r="Y453" s="46" t="s">
        <v>188</v>
      </c>
      <c r="Z453" s="194">
        <f t="shared" si="355"/>
        <v>1</v>
      </c>
      <c r="AA453" s="201">
        <f>(Z453-Z$1132)/(Z$1133-Z$1132)</f>
        <v>0</v>
      </c>
      <c r="AB453" s="46" t="s">
        <v>136</v>
      </c>
      <c r="AC453" s="194">
        <f t="shared" si="356"/>
        <v>2</v>
      </c>
      <c r="AD453" s="201">
        <f>(AC453-AC$1132)/(AC$1133-AC$1132)</f>
        <v>1</v>
      </c>
      <c r="AE453" s="46" t="s">
        <v>188</v>
      </c>
      <c r="AF453" s="194">
        <f t="shared" si="357"/>
        <v>1</v>
      </c>
      <c r="AG453" s="201">
        <f>(AF453-AF$1132)/(AF$1133-AF$1132)</f>
        <v>0</v>
      </c>
      <c r="AH453" s="24" t="s">
        <v>67</v>
      </c>
      <c r="AI453" s="194">
        <f>VLOOKUP(AH453,'DATOS DE SOPORTE'!$V$5:$W$8,2,FALSE)</f>
        <v>1</v>
      </c>
      <c r="AJ453" s="201">
        <f>(AI453-AI$1132)/(AI$1133-AI$1132)</f>
        <v>0</v>
      </c>
      <c r="AK453" s="58" t="str">
        <f t="shared" si="391"/>
        <v>Bueno</v>
      </c>
      <c r="AL453" s="196">
        <f>IFERROR(SQRT(($E453-$E$1136)^2+($C453-$C$1136)^2),0)</f>
        <v>0.10659741440857086</v>
      </c>
      <c r="AM453" s="197" t="str">
        <f>IF(AL453&lt;=SMALL($AL$3:$AL$1130,1),"MAS PARECIDO","NO")</f>
        <v>NO</v>
      </c>
      <c r="AN453" s="197" t="str">
        <f>IF(AL453&lt;=SMALL($AL$3:$AL$1130,5),"SIMILAR","NO")</f>
        <v>NO</v>
      </c>
      <c r="AO453" s="197" t="str">
        <f t="shared" si="358"/>
        <v>N/A</v>
      </c>
      <c r="AP453" s="197">
        <f t="shared" si="359"/>
        <v>0</v>
      </c>
      <c r="AQ453" s="198">
        <f t="shared" si="360"/>
        <v>0</v>
      </c>
      <c r="AR453" s="196">
        <f>IFERROR(SQRT(($E453-$E$1136)^2+($H453-$H$1136)^2),0)</f>
        <v>1.8000540016200484E-2</v>
      </c>
      <c r="AS453" s="197" t="str">
        <f>IF(AR453&lt;=SMALL(AR$3:AR$1130,1),"MAS PARECIDO","NO")</f>
        <v>NO</v>
      </c>
      <c r="AT453" s="197" t="str">
        <f>IF(AR453&lt;=SMALL(AR$3:AR$1130,5),"SIMILAR","NO")</f>
        <v>NO</v>
      </c>
      <c r="AU453" s="197" t="str">
        <f t="shared" si="361"/>
        <v>N/A</v>
      </c>
      <c r="AV453" s="197">
        <f t="shared" si="362"/>
        <v>0</v>
      </c>
      <c r="AW453" s="198">
        <f t="shared" si="363"/>
        <v>0</v>
      </c>
      <c r="AX453" s="199">
        <f>IFERROR(SQRT(($E453-$E$1136)^2+($K453-$K$1136)^2),0)</f>
        <v>1.8000540016200484E-2</v>
      </c>
      <c r="AY453" s="197" t="str">
        <f>IF(AX453&lt;=SMALL(AX$3:AX$1130,1),"MAS PARECIDO","NO")</f>
        <v>NO</v>
      </c>
      <c r="AZ453" s="197" t="str">
        <f>IF(AX453&lt;=SMALL(AX$3:AX$1130,5),"SIMILAR","NO")</f>
        <v>NO</v>
      </c>
      <c r="BA453" s="197" t="str">
        <f t="shared" si="364"/>
        <v>N/A</v>
      </c>
      <c r="BB453" s="197">
        <f t="shared" si="365"/>
        <v>0</v>
      </c>
      <c r="BC453" s="198">
        <f t="shared" si="366"/>
        <v>0</v>
      </c>
      <c r="BD453" s="196">
        <f>IFERROR(SQRT(($E453-$E$1136)^2+($O453-$O$1136)^2),0)</f>
        <v>1.8000540016200484E-2</v>
      </c>
      <c r="BE453" s="197" t="str">
        <f>IF(BD453&lt;=SMALL(BD$3:BD$1130,1),"MAS PARECIDO","NO")</f>
        <v>NO</v>
      </c>
      <c r="BF453" s="197" t="str">
        <f>IF(BD453&lt;=SMALL(BD$3:BD$1130,5),"SIMILAR","NO")</f>
        <v>NO</v>
      </c>
      <c r="BG453" s="197" t="str">
        <f t="shared" si="367"/>
        <v>N/A</v>
      </c>
      <c r="BH453" s="197">
        <f t="shared" si="368"/>
        <v>0</v>
      </c>
      <c r="BI453" s="198">
        <f t="shared" si="369"/>
        <v>0</v>
      </c>
      <c r="BJ453" s="199">
        <f>IFERROR(SQRT(($E453-$E$1136)^2+($R453-$R$1136)^2),0)</f>
        <v>0.50032391452025837</v>
      </c>
      <c r="BK453" s="197" t="str">
        <f>IF(BJ453&lt;=SMALL(BJ$3:BJ$1130,1),"MAS PARECIDO","NO")</f>
        <v>NO</v>
      </c>
      <c r="BL453" s="197" t="str">
        <f>IF(BJ453&lt;=SMALL(BJ$3:BJ$1130,5),"SIMILAR","NO")</f>
        <v>NO</v>
      </c>
      <c r="BM453" s="197" t="str">
        <f t="shared" si="370"/>
        <v>N/A</v>
      </c>
      <c r="BN453" s="197">
        <f t="shared" si="371"/>
        <v>0</v>
      </c>
      <c r="BO453" s="198">
        <f t="shared" si="372"/>
        <v>0</v>
      </c>
      <c r="BP453" s="199">
        <f>IFERROR(SQRT(($E453-$E$1136)^2+($U453-$U$1136)^2),0)</f>
        <v>1.8000540016200484E-2</v>
      </c>
      <c r="BQ453" s="197" t="str">
        <f>IF(BP453&lt;=SMALL(BP$3:BP$1130,1),"MAS PARECIDO","NO")</f>
        <v>NO</v>
      </c>
      <c r="BR453" s="197" t="str">
        <f>IF(BP453&lt;=SMALL(BP$3:BP$1130,5),"SIMILAR","NO")</f>
        <v>NO</v>
      </c>
      <c r="BS453" s="197" t="str">
        <f t="shared" si="373"/>
        <v>N/A</v>
      </c>
      <c r="BT453" s="197">
        <f t="shared" si="374"/>
        <v>0</v>
      </c>
      <c r="BU453" s="198">
        <f t="shared" si="375"/>
        <v>0</v>
      </c>
      <c r="BV453" s="199">
        <f>IFERROR(SQRT(($E453-$E$1136)^2+($X453-$X$1136)^2),0)</f>
        <v>1.8000540016200484E-2</v>
      </c>
      <c r="BW453" s="197" t="str">
        <f>IF(BV453&lt;=SMALL(BV$3:BV$1130,1),"MAS PARECIDO","NO")</f>
        <v>NO</v>
      </c>
      <c r="BX453" s="197" t="str">
        <f>IF(BV453&lt;=SMALL(BV$3:BV$1130,5),"SIMILAR","NO")</f>
        <v>NO</v>
      </c>
      <c r="BY453" s="197" t="str">
        <f t="shared" si="376"/>
        <v>N/A</v>
      </c>
      <c r="BZ453" s="197">
        <f t="shared" si="377"/>
        <v>0</v>
      </c>
      <c r="CA453" s="198">
        <f t="shared" si="378"/>
        <v>0</v>
      </c>
      <c r="CB453" s="199">
        <f>IFERROR(SQRT(($E453-$E$1136)^2+($AA453-$AA$1136)^2),0)</f>
        <v>1.8000540016200484E-2</v>
      </c>
      <c r="CC453" s="197" t="str">
        <f>IF(CB453&lt;=SMALL(CB$3:CB$1130,1),"MAS PARECIDO","NO")</f>
        <v>NO</v>
      </c>
      <c r="CD453" s="197" t="str">
        <f>IF(CB453&lt;=SMALL(CB$3:CB$1130,5),"SIMILAR","NO")</f>
        <v>NO</v>
      </c>
      <c r="CE453" s="197" t="str">
        <f t="shared" si="379"/>
        <v>N/A</v>
      </c>
      <c r="CF453" s="197">
        <f t="shared" si="380"/>
        <v>0</v>
      </c>
      <c r="CG453" s="198">
        <f t="shared" si="381"/>
        <v>0</v>
      </c>
      <c r="CH453" s="199">
        <f>IFERROR(SQRT(($E453-$E$1136)^2+($AD453-$AD$1136)^2),0)</f>
        <v>1.8000540016200484E-2</v>
      </c>
      <c r="CI453" s="197" t="str">
        <f>IF(CH453&lt;=SMALL(CH$3:CH$1130,1),"MAS PARECIDO","NO")</f>
        <v>NO</v>
      </c>
      <c r="CJ453" s="197" t="str">
        <f>IF(CH453&lt;=SMALL(CH$3:CH$1130,5),"SIMILAR","NO")</f>
        <v>NO</v>
      </c>
      <c r="CK453" s="197" t="str">
        <f t="shared" si="382"/>
        <v>N/A</v>
      </c>
      <c r="CL453" s="197">
        <f t="shared" si="383"/>
        <v>0</v>
      </c>
      <c r="CM453" s="198">
        <f t="shared" si="384"/>
        <v>0</v>
      </c>
      <c r="CN453" s="199">
        <f>IFERROR(SQRT(($E453-$E$1136)^2+($AG453-$AG$1136)^2),0)</f>
        <v>1.0001619965989883</v>
      </c>
      <c r="CO453" s="197" t="str">
        <f>IF(CN453&lt;=SMALL(CN$3:CN$1130,1),"MAS PARECIDO","NO")</f>
        <v>NO</v>
      </c>
      <c r="CP453" s="197" t="str">
        <f>IF(CN453&lt;=SMALL(CN$3:CN$1130,5),"SIMILAR","NO")</f>
        <v>NO</v>
      </c>
      <c r="CQ453" s="197" t="str">
        <f t="shared" si="385"/>
        <v>N/A</v>
      </c>
      <c r="CR453" s="197">
        <f t="shared" si="386"/>
        <v>0</v>
      </c>
      <c r="CS453" s="198">
        <f t="shared" si="387"/>
        <v>0</v>
      </c>
      <c r="CT453" s="199">
        <f>IFERROR(SQRT(($E453-$E$1136)^2+($AJ453-$AJ$1136)^2),0)</f>
        <v>1.8000540016200484E-2</v>
      </c>
      <c r="CU453" s="197" t="str">
        <f>IF(CT453&lt;=SMALL(CT$3:CT$1130,1),"MAS PARECIDO","NO")</f>
        <v>NO</v>
      </c>
      <c r="CV453" s="197" t="str">
        <f>IF(CT453&lt;=SMALL(CT$3:CT$1130,5),"SIMILAR","NO")</f>
        <v>NO</v>
      </c>
      <c r="CW453" s="197" t="str">
        <f t="shared" si="388"/>
        <v>N/A</v>
      </c>
      <c r="CX453" s="197">
        <f t="shared" si="389"/>
        <v>0</v>
      </c>
      <c r="CY453" s="198">
        <f t="shared" si="390"/>
        <v>0</v>
      </c>
      <c r="CZ453" s="2" t="s">
        <v>1710</v>
      </c>
      <c r="DA453" s="2" t="s">
        <v>1711</v>
      </c>
      <c r="DB453" s="2">
        <v>0</v>
      </c>
      <c r="DC453" s="2" t="s">
        <v>189</v>
      </c>
    </row>
    <row r="454" spans="1:107">
      <c r="A454" s="24" t="s">
        <v>521</v>
      </c>
      <c r="B454" s="46">
        <v>65780</v>
      </c>
      <c r="C454" s="190">
        <f>(B454-$B$1132)/($B$1133-$B$1132)</f>
        <v>7.1625752892613082E-2</v>
      </c>
      <c r="D454" s="46">
        <v>18000</v>
      </c>
      <c r="E454" s="190">
        <f>(D454-$D$1132)/($D$1133-$D$1132)</f>
        <v>3.5971079132373969E-2</v>
      </c>
      <c r="F454" s="46" t="s">
        <v>53</v>
      </c>
      <c r="G454" s="192">
        <f>VLOOKUP(F454,'DATOS DE SOPORTE'!$Y$5:$Z$8,2,FALSE)</f>
        <v>2</v>
      </c>
      <c r="H454" s="190">
        <f>(G454-$G$1132)/($G$1133-$G$1132)</f>
        <v>0.33333333333333331</v>
      </c>
      <c r="I454" s="50">
        <v>3</v>
      </c>
      <c r="J454" s="200">
        <f t="shared" si="350"/>
        <v>3</v>
      </c>
      <c r="K454" s="190">
        <f>(J454-$J$1132)/($J$1133-$J$1132)</f>
        <v>0.6</v>
      </c>
      <c r="L454" s="193" t="str">
        <f t="shared" si="351"/>
        <v>SI</v>
      </c>
      <c r="M454" s="46" t="s">
        <v>192</v>
      </c>
      <c r="N454" s="192">
        <f t="shared" si="352"/>
        <v>2</v>
      </c>
      <c r="O454" s="190">
        <f>(N454-N$1132)/(N$1133-N$1132)</f>
        <v>1</v>
      </c>
      <c r="P454" s="46" t="s">
        <v>58</v>
      </c>
      <c r="Q454" s="192">
        <f t="shared" si="353"/>
        <v>3</v>
      </c>
      <c r="R454" s="190">
        <f>(Q454-Q$1132)/(Q$1133-Q$1132)</f>
        <v>1</v>
      </c>
      <c r="S454" s="46" t="s">
        <v>194</v>
      </c>
      <c r="T454" s="192">
        <f t="shared" si="354"/>
        <v>1</v>
      </c>
      <c r="U454" s="190">
        <f>(T454-T$1132)/(T$1133-T$1132)</f>
        <v>0</v>
      </c>
      <c r="V454" s="46" t="s">
        <v>62</v>
      </c>
      <c r="W454" s="194">
        <f>VLOOKUP(V454,'DATOS DE SOPORTE'!$S$5:$T$10,2,FALSE)</f>
        <v>1</v>
      </c>
      <c r="X454" s="201">
        <f>(W454-W$1132)/(W$1133-W$1132)</f>
        <v>0</v>
      </c>
      <c r="Y454" s="46" t="s">
        <v>188</v>
      </c>
      <c r="Z454" s="194">
        <f t="shared" si="355"/>
        <v>1</v>
      </c>
      <c r="AA454" s="201">
        <f>(Z454-Z$1132)/(Z$1133-Z$1132)</f>
        <v>0</v>
      </c>
      <c r="AB454" s="46" t="s">
        <v>136</v>
      </c>
      <c r="AC454" s="194">
        <f t="shared" si="356"/>
        <v>2</v>
      </c>
      <c r="AD454" s="201">
        <f>(AC454-AC$1132)/(AC$1133-AC$1132)</f>
        <v>1</v>
      </c>
      <c r="AE454" s="46" t="s">
        <v>188</v>
      </c>
      <c r="AF454" s="194">
        <f t="shared" si="357"/>
        <v>1</v>
      </c>
      <c r="AG454" s="201">
        <f>(AF454-AF$1132)/(AF$1133-AF$1132)</f>
        <v>0</v>
      </c>
      <c r="AH454" s="24" t="s">
        <v>67</v>
      </c>
      <c r="AI454" s="194">
        <f>VLOOKUP(AH454,'DATOS DE SOPORTE'!$V$5:$W$8,2,FALSE)</f>
        <v>1</v>
      </c>
      <c r="AJ454" s="201">
        <f>(AI454-AI$1132)/(AI$1133-AI$1132)</f>
        <v>0</v>
      </c>
      <c r="AK454" s="58" t="str">
        <f t="shared" si="391"/>
        <v>Bueno</v>
      </c>
      <c r="AL454" s="196">
        <f>IFERROR(SQRT(($E454-$E$1136)^2+($C454-$C$1136)^2),0)</f>
        <v>0.13828185018269035</v>
      </c>
      <c r="AM454" s="197" t="str">
        <f>IF(AL454&lt;=SMALL($AL$3:$AL$1130,1),"MAS PARECIDO","NO")</f>
        <v>NO</v>
      </c>
      <c r="AN454" s="197" t="str">
        <f>IF(AL454&lt;=SMALL($AL$3:$AL$1130,5),"SIMILAR","NO")</f>
        <v>NO</v>
      </c>
      <c r="AO454" s="197" t="str">
        <f t="shared" si="358"/>
        <v>N/A</v>
      </c>
      <c r="AP454" s="197">
        <f t="shared" si="359"/>
        <v>0</v>
      </c>
      <c r="AQ454" s="198">
        <f t="shared" si="360"/>
        <v>0</v>
      </c>
      <c r="AR454" s="196">
        <f>IFERROR(SQRT(($E454-$E$1136)^2+($H454-$H$1136)^2),0)</f>
        <v>3.6001080032400969E-2</v>
      </c>
      <c r="AS454" s="197" t="str">
        <f>IF(AR454&lt;=SMALL(AR$3:AR$1130,1),"MAS PARECIDO","NO")</f>
        <v>NO</v>
      </c>
      <c r="AT454" s="197" t="str">
        <f>IF(AR454&lt;=SMALL(AR$3:AR$1130,5),"SIMILAR","NO")</f>
        <v>NO</v>
      </c>
      <c r="AU454" s="197" t="str">
        <f t="shared" si="361"/>
        <v>N/A</v>
      </c>
      <c r="AV454" s="197">
        <f t="shared" si="362"/>
        <v>0</v>
      </c>
      <c r="AW454" s="198">
        <f t="shared" si="363"/>
        <v>0</v>
      </c>
      <c r="AX454" s="199">
        <f>IFERROR(SQRT(($E454-$E$1136)^2+($K454-$K$1136)^2),0)</f>
        <v>0.40161682953220385</v>
      </c>
      <c r="AY454" s="197" t="str">
        <f>IF(AX454&lt;=SMALL(AX$3:AX$1130,1),"MAS PARECIDO","NO")</f>
        <v>NO</v>
      </c>
      <c r="AZ454" s="197" t="str">
        <f>IF(AX454&lt;=SMALL(AX$3:AX$1130,5),"SIMILAR","NO")</f>
        <v>NO</v>
      </c>
      <c r="BA454" s="197" t="str">
        <f t="shared" si="364"/>
        <v>N/A</v>
      </c>
      <c r="BB454" s="197">
        <f t="shared" si="365"/>
        <v>0</v>
      </c>
      <c r="BC454" s="198">
        <f t="shared" si="366"/>
        <v>0</v>
      </c>
      <c r="BD454" s="196">
        <f>IFERROR(SQRT(($E454-$E$1136)^2+($O454-$O$1136)^2),0)</f>
        <v>3.6001080032400969E-2</v>
      </c>
      <c r="BE454" s="197" t="str">
        <f>IF(BD454&lt;=SMALL(BD$3:BD$1130,1),"MAS PARECIDO","NO")</f>
        <v>NO</v>
      </c>
      <c r="BF454" s="197" t="str">
        <f>IF(BD454&lt;=SMALL(BD$3:BD$1130,5),"SIMILAR","NO")</f>
        <v>NO</v>
      </c>
      <c r="BG454" s="197" t="str">
        <f t="shared" si="367"/>
        <v>N/A</v>
      </c>
      <c r="BH454" s="197">
        <f t="shared" si="368"/>
        <v>0</v>
      </c>
      <c r="BI454" s="198">
        <f t="shared" si="369"/>
        <v>0</v>
      </c>
      <c r="BJ454" s="199">
        <f>IFERROR(SQRT(($E454-$E$1136)^2+($R454-$R$1136)^2),0)</f>
        <v>0.5012944022862208</v>
      </c>
      <c r="BK454" s="197" t="str">
        <f>IF(BJ454&lt;=SMALL(BJ$3:BJ$1130,1),"MAS PARECIDO","NO")</f>
        <v>NO</v>
      </c>
      <c r="BL454" s="197" t="str">
        <f>IF(BJ454&lt;=SMALL(BJ$3:BJ$1130,5),"SIMILAR","NO")</f>
        <v>NO</v>
      </c>
      <c r="BM454" s="197" t="str">
        <f t="shared" si="370"/>
        <v>N/A</v>
      </c>
      <c r="BN454" s="197">
        <f t="shared" si="371"/>
        <v>0</v>
      </c>
      <c r="BO454" s="198">
        <f t="shared" si="372"/>
        <v>0</v>
      </c>
      <c r="BP454" s="199">
        <f>IFERROR(SQRT(($E454-$E$1136)^2+($U454-$U$1136)^2),0)</f>
        <v>3.6001080032400969E-2</v>
      </c>
      <c r="BQ454" s="197" t="str">
        <f>IF(BP454&lt;=SMALL(BP$3:BP$1130,1),"MAS PARECIDO","NO")</f>
        <v>NO</v>
      </c>
      <c r="BR454" s="197" t="str">
        <f>IF(BP454&lt;=SMALL(BP$3:BP$1130,5),"SIMILAR","NO")</f>
        <v>NO</v>
      </c>
      <c r="BS454" s="197" t="str">
        <f t="shared" si="373"/>
        <v>N/A</v>
      </c>
      <c r="BT454" s="197">
        <f t="shared" si="374"/>
        <v>0</v>
      </c>
      <c r="BU454" s="198">
        <f t="shared" si="375"/>
        <v>0</v>
      </c>
      <c r="BV454" s="199">
        <f>IFERROR(SQRT(($E454-$E$1136)^2+($X454-$X$1136)^2),0)</f>
        <v>3.6001080032400969E-2</v>
      </c>
      <c r="BW454" s="197" t="str">
        <f>IF(BV454&lt;=SMALL(BV$3:BV$1130,1),"MAS PARECIDO","NO")</f>
        <v>NO</v>
      </c>
      <c r="BX454" s="197" t="str">
        <f>IF(BV454&lt;=SMALL(BV$3:BV$1130,5),"SIMILAR","NO")</f>
        <v>NO</v>
      </c>
      <c r="BY454" s="197" t="str">
        <f t="shared" si="376"/>
        <v>N/A</v>
      </c>
      <c r="BZ454" s="197">
        <f t="shared" si="377"/>
        <v>0</v>
      </c>
      <c r="CA454" s="198">
        <f t="shared" si="378"/>
        <v>0</v>
      </c>
      <c r="CB454" s="199">
        <f>IFERROR(SQRT(($E454-$E$1136)^2+($AA454-$AA$1136)^2),0)</f>
        <v>3.6001080032400969E-2</v>
      </c>
      <c r="CC454" s="197" t="str">
        <f>IF(CB454&lt;=SMALL(CB$3:CB$1130,1),"MAS PARECIDO","NO")</f>
        <v>NO</v>
      </c>
      <c r="CD454" s="197" t="str">
        <f>IF(CB454&lt;=SMALL(CB$3:CB$1130,5),"SIMILAR","NO")</f>
        <v>NO</v>
      </c>
      <c r="CE454" s="197" t="str">
        <f t="shared" si="379"/>
        <v>N/A</v>
      </c>
      <c r="CF454" s="197">
        <f t="shared" si="380"/>
        <v>0</v>
      </c>
      <c r="CG454" s="198">
        <f t="shared" si="381"/>
        <v>0</v>
      </c>
      <c r="CH454" s="199">
        <f>IFERROR(SQRT(($E454-$E$1136)^2+($AD454-$AD$1136)^2),0)</f>
        <v>3.6001080032400969E-2</v>
      </c>
      <c r="CI454" s="197" t="str">
        <f>IF(CH454&lt;=SMALL(CH$3:CH$1130,1),"MAS PARECIDO","NO")</f>
        <v>NO</v>
      </c>
      <c r="CJ454" s="197" t="str">
        <f>IF(CH454&lt;=SMALL(CH$3:CH$1130,5),"SIMILAR","NO")</f>
        <v>NO</v>
      </c>
      <c r="CK454" s="197" t="str">
        <f t="shared" si="382"/>
        <v>N/A</v>
      </c>
      <c r="CL454" s="197">
        <f t="shared" si="383"/>
        <v>0</v>
      </c>
      <c r="CM454" s="198">
        <f t="shared" si="384"/>
        <v>0</v>
      </c>
      <c r="CN454" s="199">
        <f>IFERROR(SQRT(($E454-$E$1136)^2+($AG454-$AG$1136)^2),0)</f>
        <v>1.0006478290405167</v>
      </c>
      <c r="CO454" s="197" t="str">
        <f>IF(CN454&lt;=SMALL(CN$3:CN$1130,1),"MAS PARECIDO","NO")</f>
        <v>NO</v>
      </c>
      <c r="CP454" s="197" t="str">
        <f>IF(CN454&lt;=SMALL(CN$3:CN$1130,5),"SIMILAR","NO")</f>
        <v>NO</v>
      </c>
      <c r="CQ454" s="197" t="str">
        <f t="shared" si="385"/>
        <v>N/A</v>
      </c>
      <c r="CR454" s="197">
        <f t="shared" si="386"/>
        <v>0</v>
      </c>
      <c r="CS454" s="198">
        <f t="shared" si="387"/>
        <v>0</v>
      </c>
      <c r="CT454" s="199">
        <f>IFERROR(SQRT(($E454-$E$1136)^2+($AJ454-$AJ$1136)^2),0)</f>
        <v>3.6001080032400969E-2</v>
      </c>
      <c r="CU454" s="197" t="str">
        <f>IF(CT454&lt;=SMALL(CT$3:CT$1130,1),"MAS PARECIDO","NO")</f>
        <v>NO</v>
      </c>
      <c r="CV454" s="197" t="str">
        <f>IF(CT454&lt;=SMALL(CT$3:CT$1130,5),"SIMILAR","NO")</f>
        <v>NO</v>
      </c>
      <c r="CW454" s="197" t="str">
        <f t="shared" si="388"/>
        <v>N/A</v>
      </c>
      <c r="CX454" s="197">
        <f t="shared" si="389"/>
        <v>0</v>
      </c>
      <c r="CY454" s="198">
        <f t="shared" si="390"/>
        <v>0</v>
      </c>
      <c r="CZ454" s="2" t="s">
        <v>1770</v>
      </c>
      <c r="DA454" s="2" t="s">
        <v>1771</v>
      </c>
      <c r="DB454" s="2">
        <v>0</v>
      </c>
      <c r="DC454" s="2" t="s">
        <v>189</v>
      </c>
    </row>
    <row r="455" spans="1:107">
      <c r="A455" s="24" t="s">
        <v>697</v>
      </c>
      <c r="B455" s="46">
        <v>54102.61</v>
      </c>
      <c r="C455" s="190">
        <f>(B455-$B$1132)/($B$1133-$B$1132)</f>
        <v>5.7975897500619267E-2</v>
      </c>
      <c r="D455" s="46">
        <v>15000</v>
      </c>
      <c r="E455" s="190">
        <f>(D455-$D$1132)/($D$1133-$D$1132)</f>
        <v>2.9970899126973809E-2</v>
      </c>
      <c r="F455" s="46" t="s">
        <v>53</v>
      </c>
      <c r="G455" s="192">
        <f>VLOOKUP(F455,'DATOS DE SOPORTE'!$Y$5:$Z$8,2,FALSE)</f>
        <v>2</v>
      </c>
      <c r="H455" s="190">
        <f>(G455-$G$1132)/($G$1133-$G$1132)</f>
        <v>0.33333333333333331</v>
      </c>
      <c r="I455" s="50">
        <v>1</v>
      </c>
      <c r="J455" s="200">
        <f t="shared" si="350"/>
        <v>1</v>
      </c>
      <c r="K455" s="190">
        <f>(J455-$J$1132)/($J$1133-$J$1132)</f>
        <v>0.2</v>
      </c>
      <c r="L455" s="193" t="str">
        <f t="shared" si="351"/>
        <v>SI</v>
      </c>
      <c r="M455" s="46" t="s">
        <v>56</v>
      </c>
      <c r="N455" s="192">
        <f t="shared" si="352"/>
        <v>1</v>
      </c>
      <c r="O455" s="190">
        <f>(N455-N$1132)/(N$1133-N$1132)</f>
        <v>0</v>
      </c>
      <c r="P455" s="46" t="s">
        <v>58</v>
      </c>
      <c r="Q455" s="192">
        <f t="shared" si="353"/>
        <v>3</v>
      </c>
      <c r="R455" s="190">
        <f>(Q455-Q$1132)/(Q$1133-Q$1132)</f>
        <v>1</v>
      </c>
      <c r="S455" s="46" t="s">
        <v>194</v>
      </c>
      <c r="T455" s="192">
        <f t="shared" si="354"/>
        <v>1</v>
      </c>
      <c r="U455" s="190">
        <f>(T455-T$1132)/(T$1133-T$1132)</f>
        <v>0</v>
      </c>
      <c r="V455" s="46" t="s">
        <v>62</v>
      </c>
      <c r="W455" s="194">
        <f>VLOOKUP(V455,'DATOS DE SOPORTE'!$S$5:$T$10,2,FALSE)</f>
        <v>1</v>
      </c>
      <c r="X455" s="201">
        <f>(W455-W$1132)/(W$1133-W$1132)</f>
        <v>0</v>
      </c>
      <c r="Y455" s="46" t="s">
        <v>136</v>
      </c>
      <c r="Z455" s="194">
        <f t="shared" si="355"/>
        <v>2</v>
      </c>
      <c r="AA455" s="201">
        <f>(Z455-Z$1132)/(Z$1133-Z$1132)</f>
        <v>1</v>
      </c>
      <c r="AB455" s="46" t="s">
        <v>136</v>
      </c>
      <c r="AC455" s="194">
        <f t="shared" si="356"/>
        <v>2</v>
      </c>
      <c r="AD455" s="201">
        <f>(AC455-AC$1132)/(AC$1133-AC$1132)</f>
        <v>1</v>
      </c>
      <c r="AE455" s="46" t="s">
        <v>188</v>
      </c>
      <c r="AF455" s="194">
        <f t="shared" si="357"/>
        <v>1</v>
      </c>
      <c r="AG455" s="201">
        <f>(AF455-AF$1132)/(AF$1133-AF$1132)</f>
        <v>0</v>
      </c>
      <c r="AH455" s="24" t="s">
        <v>67</v>
      </c>
      <c r="AI455" s="194">
        <f>VLOOKUP(AH455,'DATOS DE SOPORTE'!$V$5:$W$8,2,FALSE)</f>
        <v>1</v>
      </c>
      <c r="AJ455" s="201">
        <f>(AI455-AI$1132)/(AI$1133-AI$1132)</f>
        <v>0</v>
      </c>
      <c r="AK455" s="58" t="str">
        <f t="shared" si="391"/>
        <v>Bueno</v>
      </c>
      <c r="AL455" s="196">
        <f>IFERROR(SQRT(($E455-$E$1136)^2+($C455-$C$1136)^2),0)</f>
        <v>0.15019000779632496</v>
      </c>
      <c r="AM455" s="197" t="str">
        <f>IF(AL455&lt;=SMALL($AL$3:$AL$1130,1),"MAS PARECIDO","NO")</f>
        <v>NO</v>
      </c>
      <c r="AN455" s="197" t="str">
        <f>IF(AL455&lt;=SMALL($AL$3:$AL$1130,5),"SIMILAR","NO")</f>
        <v>NO</v>
      </c>
      <c r="AO455" s="197" t="str">
        <f t="shared" si="358"/>
        <v>N/A</v>
      </c>
      <c r="AP455" s="197">
        <f t="shared" si="359"/>
        <v>0</v>
      </c>
      <c r="AQ455" s="198">
        <f t="shared" si="360"/>
        <v>0</v>
      </c>
      <c r="AR455" s="196">
        <f>IFERROR(SQRT(($E455-$E$1136)^2+($H455-$H$1136)^2),0)</f>
        <v>3.0000900027000808E-2</v>
      </c>
      <c r="AS455" s="197" t="str">
        <f>IF(AR455&lt;=SMALL(AR$3:AR$1130,1),"MAS PARECIDO","NO")</f>
        <v>NO</v>
      </c>
      <c r="AT455" s="197" t="str">
        <f>IF(AR455&lt;=SMALL(AR$3:AR$1130,5),"SIMILAR","NO")</f>
        <v>NO</v>
      </c>
      <c r="AU455" s="197" t="str">
        <f t="shared" si="361"/>
        <v>N/A</v>
      </c>
      <c r="AV455" s="197">
        <f t="shared" si="362"/>
        <v>0</v>
      </c>
      <c r="AW455" s="198">
        <f t="shared" si="363"/>
        <v>0</v>
      </c>
      <c r="AX455" s="199">
        <f>IFERROR(SQRT(($E455-$E$1136)^2+($K455-$K$1136)^2),0)</f>
        <v>3.0000900027000808E-2</v>
      </c>
      <c r="AY455" s="197" t="str">
        <f>IF(AX455&lt;=SMALL(AX$3:AX$1130,1),"MAS PARECIDO","NO")</f>
        <v>NO</v>
      </c>
      <c r="AZ455" s="197" t="str">
        <f>IF(AX455&lt;=SMALL(AX$3:AX$1130,5),"SIMILAR","NO")</f>
        <v>NO</v>
      </c>
      <c r="BA455" s="197" t="str">
        <f t="shared" si="364"/>
        <v>N/A</v>
      </c>
      <c r="BB455" s="197">
        <f t="shared" si="365"/>
        <v>0</v>
      </c>
      <c r="BC455" s="198">
        <f t="shared" si="366"/>
        <v>0</v>
      </c>
      <c r="BD455" s="196">
        <f>IFERROR(SQRT(($E455-$E$1136)^2+($O455-$O$1136)^2),0)</f>
        <v>1.0004499257846093</v>
      </c>
      <c r="BE455" s="197" t="str">
        <f>IF(BD455&lt;=SMALL(BD$3:BD$1130,1),"MAS PARECIDO","NO")</f>
        <v>NO</v>
      </c>
      <c r="BF455" s="197" t="str">
        <f>IF(BD455&lt;=SMALL(BD$3:BD$1130,5),"SIMILAR","NO")</f>
        <v>NO</v>
      </c>
      <c r="BG455" s="197" t="str">
        <f t="shared" si="367"/>
        <v>N/A</v>
      </c>
      <c r="BH455" s="197">
        <f t="shared" si="368"/>
        <v>0</v>
      </c>
      <c r="BI455" s="198">
        <f t="shared" si="369"/>
        <v>0</v>
      </c>
      <c r="BJ455" s="199">
        <f>IFERROR(SQRT(($E455-$E$1136)^2+($R455-$R$1136)^2),0)</f>
        <v>0.50089924536021224</v>
      </c>
      <c r="BK455" s="197" t="str">
        <f>IF(BJ455&lt;=SMALL(BJ$3:BJ$1130,1),"MAS PARECIDO","NO")</f>
        <v>NO</v>
      </c>
      <c r="BL455" s="197" t="str">
        <f>IF(BJ455&lt;=SMALL(BJ$3:BJ$1130,5),"SIMILAR","NO")</f>
        <v>NO</v>
      </c>
      <c r="BM455" s="197" t="str">
        <f t="shared" si="370"/>
        <v>N/A</v>
      </c>
      <c r="BN455" s="197">
        <f t="shared" si="371"/>
        <v>0</v>
      </c>
      <c r="BO455" s="198">
        <f t="shared" si="372"/>
        <v>0</v>
      </c>
      <c r="BP455" s="199">
        <f>IFERROR(SQRT(($E455-$E$1136)^2+($U455-$U$1136)^2),0)</f>
        <v>3.0000900027000808E-2</v>
      </c>
      <c r="BQ455" s="197" t="str">
        <f>IF(BP455&lt;=SMALL(BP$3:BP$1130,1),"MAS PARECIDO","NO")</f>
        <v>NO</v>
      </c>
      <c r="BR455" s="197" t="str">
        <f>IF(BP455&lt;=SMALL(BP$3:BP$1130,5),"SIMILAR","NO")</f>
        <v>NO</v>
      </c>
      <c r="BS455" s="197" t="str">
        <f t="shared" si="373"/>
        <v>N/A</v>
      </c>
      <c r="BT455" s="197">
        <f t="shared" si="374"/>
        <v>0</v>
      </c>
      <c r="BU455" s="198">
        <f t="shared" si="375"/>
        <v>0</v>
      </c>
      <c r="BV455" s="199">
        <f>IFERROR(SQRT(($E455-$E$1136)^2+($X455-$X$1136)^2),0)</f>
        <v>3.0000900027000808E-2</v>
      </c>
      <c r="BW455" s="197" t="str">
        <f>IF(BV455&lt;=SMALL(BV$3:BV$1130,1),"MAS PARECIDO","NO")</f>
        <v>NO</v>
      </c>
      <c r="BX455" s="197" t="str">
        <f>IF(BV455&lt;=SMALL(BV$3:BV$1130,5),"SIMILAR","NO")</f>
        <v>NO</v>
      </c>
      <c r="BY455" s="197" t="str">
        <f t="shared" si="376"/>
        <v>N/A</v>
      </c>
      <c r="BZ455" s="197">
        <f t="shared" si="377"/>
        <v>0</v>
      </c>
      <c r="CA455" s="198">
        <f t="shared" si="378"/>
        <v>0</v>
      </c>
      <c r="CB455" s="199">
        <f>IFERROR(SQRT(($E455-$E$1136)^2+($AA455-$AA$1136)^2),0)</f>
        <v>1.0004499257846093</v>
      </c>
      <c r="CC455" s="197" t="str">
        <f>IF(CB455&lt;=SMALL(CB$3:CB$1130,1),"MAS PARECIDO","NO")</f>
        <v>NO</v>
      </c>
      <c r="CD455" s="197" t="str">
        <f>IF(CB455&lt;=SMALL(CB$3:CB$1130,5),"SIMILAR","NO")</f>
        <v>NO</v>
      </c>
      <c r="CE455" s="197" t="str">
        <f t="shared" si="379"/>
        <v>N/A</v>
      </c>
      <c r="CF455" s="197">
        <f t="shared" si="380"/>
        <v>0</v>
      </c>
      <c r="CG455" s="198">
        <f t="shared" si="381"/>
        <v>0</v>
      </c>
      <c r="CH455" s="199">
        <f>IFERROR(SQRT(($E455-$E$1136)^2+($AD455-$AD$1136)^2),0)</f>
        <v>3.0000900027000808E-2</v>
      </c>
      <c r="CI455" s="197" t="str">
        <f>IF(CH455&lt;=SMALL(CH$3:CH$1130,1),"MAS PARECIDO","NO")</f>
        <v>NO</v>
      </c>
      <c r="CJ455" s="197" t="str">
        <f>IF(CH455&lt;=SMALL(CH$3:CH$1130,5),"SIMILAR","NO")</f>
        <v>NO</v>
      </c>
      <c r="CK455" s="197" t="str">
        <f t="shared" si="382"/>
        <v>N/A</v>
      </c>
      <c r="CL455" s="197">
        <f t="shared" si="383"/>
        <v>0</v>
      </c>
      <c r="CM455" s="198">
        <f t="shared" si="384"/>
        <v>0</v>
      </c>
      <c r="CN455" s="199">
        <f>IFERROR(SQRT(($E455-$E$1136)^2+($AG455-$AG$1136)^2),0)</f>
        <v>1.0004499257846093</v>
      </c>
      <c r="CO455" s="197" t="str">
        <f>IF(CN455&lt;=SMALL(CN$3:CN$1130,1),"MAS PARECIDO","NO")</f>
        <v>NO</v>
      </c>
      <c r="CP455" s="197" t="str">
        <f>IF(CN455&lt;=SMALL(CN$3:CN$1130,5),"SIMILAR","NO")</f>
        <v>NO</v>
      </c>
      <c r="CQ455" s="197" t="str">
        <f t="shared" si="385"/>
        <v>N/A</v>
      </c>
      <c r="CR455" s="197">
        <f t="shared" si="386"/>
        <v>0</v>
      </c>
      <c r="CS455" s="198">
        <f t="shared" si="387"/>
        <v>0</v>
      </c>
      <c r="CT455" s="199">
        <f>IFERROR(SQRT(($E455-$E$1136)^2+($AJ455-$AJ$1136)^2),0)</f>
        <v>3.0000900027000808E-2</v>
      </c>
      <c r="CU455" s="197" t="str">
        <f>IF(CT455&lt;=SMALL(CT$3:CT$1130,1),"MAS PARECIDO","NO")</f>
        <v>NO</v>
      </c>
      <c r="CV455" s="197" t="str">
        <f>IF(CT455&lt;=SMALL(CT$3:CT$1130,5),"SIMILAR","NO")</f>
        <v>NO</v>
      </c>
      <c r="CW455" s="197" t="str">
        <f t="shared" si="388"/>
        <v>N/A</v>
      </c>
      <c r="CX455" s="197">
        <f t="shared" si="389"/>
        <v>0</v>
      </c>
      <c r="CY455" s="198">
        <f t="shared" si="390"/>
        <v>0</v>
      </c>
      <c r="CZ455" s="2" t="e">
        <v>#N/A</v>
      </c>
      <c r="DA455" s="2" t="s">
        <v>2113</v>
      </c>
      <c r="DB455" s="2">
        <v>0</v>
      </c>
      <c r="DC455" s="2" t="s">
        <v>189</v>
      </c>
    </row>
    <row r="456" spans="1:107">
      <c r="A456" s="24" t="s">
        <v>495</v>
      </c>
      <c r="B456" s="46">
        <v>31689</v>
      </c>
      <c r="C456" s="190">
        <f>(B456-$B$1132)/($B$1133-$B$1132)</f>
        <v>3.1776332759478776E-2</v>
      </c>
      <c r="D456" s="46">
        <v>4600</v>
      </c>
      <c r="E456" s="190">
        <f>(D456-$D$1132)/($D$1133-$D$1132)</f>
        <v>9.1702751082532469E-3</v>
      </c>
      <c r="F456" s="46" t="s">
        <v>191</v>
      </c>
      <c r="G456" s="192">
        <f>VLOOKUP(F456,'DATOS DE SOPORTE'!$Y$5:$Z$8,2,FALSE)</f>
        <v>1</v>
      </c>
      <c r="H456" s="190">
        <f>(G456-$G$1132)/($G$1133-$G$1132)</f>
        <v>0</v>
      </c>
      <c r="I456" s="50">
        <v>1</v>
      </c>
      <c r="J456" s="200">
        <f t="shared" si="350"/>
        <v>1</v>
      </c>
      <c r="K456" s="190">
        <f>(J456-$J$1132)/($J$1133-$J$1132)</f>
        <v>0.2</v>
      </c>
      <c r="L456" s="193" t="str">
        <f t="shared" si="351"/>
        <v>SI</v>
      </c>
      <c r="M456" s="46" t="s">
        <v>192</v>
      </c>
      <c r="N456" s="192">
        <f t="shared" si="352"/>
        <v>2</v>
      </c>
      <c r="O456" s="190">
        <f>(N456-N$1132)/(N$1133-N$1132)</f>
        <v>1</v>
      </c>
      <c r="P456" s="46" t="s">
        <v>196</v>
      </c>
      <c r="Q456" s="192">
        <f t="shared" si="353"/>
        <v>1</v>
      </c>
      <c r="R456" s="190">
        <f>(Q456-Q$1132)/(Q$1133-Q$1132)</f>
        <v>0</v>
      </c>
      <c r="S456" s="46" t="s">
        <v>194</v>
      </c>
      <c r="T456" s="192">
        <f t="shared" si="354"/>
        <v>1</v>
      </c>
      <c r="U456" s="190">
        <f>(T456-T$1132)/(T$1133-T$1132)</f>
        <v>0</v>
      </c>
      <c r="V456" s="46" t="s">
        <v>212</v>
      </c>
      <c r="W456" s="194">
        <f>VLOOKUP(V456,'DATOS DE SOPORTE'!$S$5:$T$10,2,FALSE)</f>
        <v>3</v>
      </c>
      <c r="X456" s="201">
        <f>(W456-W$1132)/(W$1133-W$1132)</f>
        <v>0.4</v>
      </c>
      <c r="Y456" s="46" t="s">
        <v>188</v>
      </c>
      <c r="Z456" s="194">
        <f t="shared" si="355"/>
        <v>1</v>
      </c>
      <c r="AA456" s="201">
        <f>(Z456-Z$1132)/(Z$1133-Z$1132)</f>
        <v>0</v>
      </c>
      <c r="AB456" s="46" t="s">
        <v>136</v>
      </c>
      <c r="AC456" s="194">
        <f t="shared" si="356"/>
        <v>2</v>
      </c>
      <c r="AD456" s="201">
        <f>(AC456-AC$1132)/(AC$1133-AC$1132)</f>
        <v>1</v>
      </c>
      <c r="AE456" s="46" t="s">
        <v>136</v>
      </c>
      <c r="AF456" s="194">
        <f t="shared" si="357"/>
        <v>2</v>
      </c>
      <c r="AG456" s="201">
        <f>(AF456-AF$1132)/(AF$1133-AF$1132)</f>
        <v>1</v>
      </c>
      <c r="AH456" s="24" t="s">
        <v>67</v>
      </c>
      <c r="AI456" s="194">
        <f>VLOOKUP(AH456,'DATOS DE SOPORTE'!$V$5:$W$8,2,FALSE)</f>
        <v>1</v>
      </c>
      <c r="AJ456" s="201">
        <f>(AI456-AI$1132)/(AI$1133-AI$1132)</f>
        <v>0</v>
      </c>
      <c r="AK456" s="58" t="str">
        <f t="shared" si="391"/>
        <v>Regular</v>
      </c>
      <c r="AL456" s="196">
        <f>IFERROR(SQRT(($E456-$E$1136)^2+($C456-$C$1136)^2),0)</f>
        <v>0.17360664212157279</v>
      </c>
      <c r="AM456" s="197" t="str">
        <f>IF(AL456&lt;=SMALL($AL$3:$AL$1130,1),"MAS PARECIDO","NO")</f>
        <v>NO</v>
      </c>
      <c r="AN456" s="197" t="str">
        <f>IF(AL456&lt;=SMALL($AL$3:$AL$1130,5),"SIMILAR","NO")</f>
        <v>NO</v>
      </c>
      <c r="AO456" s="197" t="str">
        <f t="shared" si="358"/>
        <v>N/A</v>
      </c>
      <c r="AP456" s="197">
        <f t="shared" si="359"/>
        <v>0</v>
      </c>
      <c r="AQ456" s="198">
        <f t="shared" si="360"/>
        <v>0</v>
      </c>
      <c r="AR456" s="196">
        <f>IFERROR(SQRT(($E456-$E$1136)^2+($H456-$H$1136)^2),0)</f>
        <v>0.33346027677931844</v>
      </c>
      <c r="AS456" s="197" t="str">
        <f>IF(AR456&lt;=SMALL(AR$3:AR$1130,1),"MAS PARECIDO","NO")</f>
        <v>NO</v>
      </c>
      <c r="AT456" s="197" t="str">
        <f>IF(AR456&lt;=SMALL(AR$3:AR$1130,5),"SIMILAR","NO")</f>
        <v>NO</v>
      </c>
      <c r="AU456" s="197" t="str">
        <f t="shared" si="361"/>
        <v>N/A</v>
      </c>
      <c r="AV456" s="197">
        <f t="shared" si="362"/>
        <v>0</v>
      </c>
      <c r="AW456" s="198">
        <f t="shared" si="363"/>
        <v>0</v>
      </c>
      <c r="AX456" s="199">
        <f>IFERROR(SQRT(($E456-$E$1136)^2+($K456-$K$1136)^2),0)</f>
        <v>9.2002760082802483E-3</v>
      </c>
      <c r="AY456" s="197" t="str">
        <f>IF(AX456&lt;=SMALL(AX$3:AX$1130,1),"MAS PARECIDO","NO")</f>
        <v>NO</v>
      </c>
      <c r="AZ456" s="197" t="str">
        <f>IF(AX456&lt;=SMALL(AX$3:AX$1130,5),"SIMILAR","NO")</f>
        <v>NO</v>
      </c>
      <c r="BA456" s="197" t="str">
        <f t="shared" si="364"/>
        <v>N/A</v>
      </c>
      <c r="BB456" s="197">
        <f t="shared" si="365"/>
        <v>0</v>
      </c>
      <c r="BC456" s="198">
        <f t="shared" si="366"/>
        <v>0</v>
      </c>
      <c r="BD456" s="196">
        <f>IFERROR(SQRT(($E456-$E$1136)^2+($O456-$O$1136)^2),0)</f>
        <v>9.2002760082802483E-3</v>
      </c>
      <c r="BE456" s="197" t="str">
        <f>IF(BD456&lt;=SMALL(BD$3:BD$1130,1),"MAS PARECIDO","NO")</f>
        <v>NO</v>
      </c>
      <c r="BF456" s="197" t="str">
        <f>IF(BD456&lt;=SMALL(BD$3:BD$1130,5),"SIMILAR","NO")</f>
        <v>NO</v>
      </c>
      <c r="BG456" s="197" t="str">
        <f t="shared" si="367"/>
        <v>N/A</v>
      </c>
      <c r="BH456" s="197">
        <f t="shared" si="368"/>
        <v>0</v>
      </c>
      <c r="BI456" s="198">
        <f t="shared" si="369"/>
        <v>0</v>
      </c>
      <c r="BJ456" s="199">
        <f>IFERROR(SQRT(($E456-$E$1136)^2+($R456-$R$1136)^2),0)</f>
        <v>0.50008463791505187</v>
      </c>
      <c r="BK456" s="197" t="str">
        <f>IF(BJ456&lt;=SMALL(BJ$3:BJ$1130,1),"MAS PARECIDO","NO")</f>
        <v>NO</v>
      </c>
      <c r="BL456" s="197" t="str">
        <f>IF(BJ456&lt;=SMALL(BJ$3:BJ$1130,5),"SIMILAR","NO")</f>
        <v>NO</v>
      </c>
      <c r="BM456" s="197" t="str">
        <f t="shared" si="370"/>
        <v>N/A</v>
      </c>
      <c r="BN456" s="197">
        <f t="shared" si="371"/>
        <v>0</v>
      </c>
      <c r="BO456" s="198">
        <f t="shared" si="372"/>
        <v>0</v>
      </c>
      <c r="BP456" s="199">
        <f>IFERROR(SQRT(($E456-$E$1136)^2+($U456-$U$1136)^2),0)</f>
        <v>9.2002760082802483E-3</v>
      </c>
      <c r="BQ456" s="197" t="str">
        <f>IF(BP456&lt;=SMALL(BP$3:BP$1130,1),"MAS PARECIDO","NO")</f>
        <v>NO</v>
      </c>
      <c r="BR456" s="197" t="str">
        <f>IF(BP456&lt;=SMALL(BP$3:BP$1130,5),"SIMILAR","NO")</f>
        <v>NO</v>
      </c>
      <c r="BS456" s="197" t="str">
        <f t="shared" si="373"/>
        <v>N/A</v>
      </c>
      <c r="BT456" s="197">
        <f t="shared" si="374"/>
        <v>0</v>
      </c>
      <c r="BU456" s="198">
        <f t="shared" si="375"/>
        <v>0</v>
      </c>
      <c r="BV456" s="199">
        <f>IFERROR(SQRT(($E456-$E$1136)^2+($X456-$X$1136)^2),0)</f>
        <v>0.40010579235825688</v>
      </c>
      <c r="BW456" s="197" t="str">
        <f>IF(BV456&lt;=SMALL(BV$3:BV$1130,1),"MAS PARECIDO","NO")</f>
        <v>NO</v>
      </c>
      <c r="BX456" s="197" t="str">
        <f>IF(BV456&lt;=SMALL(BV$3:BV$1130,5),"SIMILAR","NO")</f>
        <v>NO</v>
      </c>
      <c r="BY456" s="197" t="str">
        <f t="shared" si="376"/>
        <v>N/A</v>
      </c>
      <c r="BZ456" s="197">
        <f t="shared" si="377"/>
        <v>0</v>
      </c>
      <c r="CA456" s="198">
        <f t="shared" si="378"/>
        <v>0</v>
      </c>
      <c r="CB456" s="199">
        <f>IFERROR(SQRT(($E456-$E$1136)^2+($AA456-$AA$1136)^2),0)</f>
        <v>9.2002760082802483E-3</v>
      </c>
      <c r="CC456" s="197" t="str">
        <f>IF(CB456&lt;=SMALL(CB$3:CB$1130,1),"MAS PARECIDO","NO")</f>
        <v>NO</v>
      </c>
      <c r="CD456" s="197" t="str">
        <f>IF(CB456&lt;=SMALL(CB$3:CB$1130,5),"SIMILAR","NO")</f>
        <v>NO</v>
      </c>
      <c r="CE456" s="197" t="str">
        <f t="shared" si="379"/>
        <v>N/A</v>
      </c>
      <c r="CF456" s="197">
        <f t="shared" si="380"/>
        <v>0</v>
      </c>
      <c r="CG456" s="198">
        <f t="shared" si="381"/>
        <v>0</v>
      </c>
      <c r="CH456" s="199">
        <f>IFERROR(SQRT(($E456-$E$1136)^2+($AD456-$AD$1136)^2),0)</f>
        <v>9.2002760082802483E-3</v>
      </c>
      <c r="CI456" s="197" t="str">
        <f>IF(CH456&lt;=SMALL(CH$3:CH$1130,1),"MAS PARECIDO","NO")</f>
        <v>NO</v>
      </c>
      <c r="CJ456" s="197" t="str">
        <f>IF(CH456&lt;=SMALL(CH$3:CH$1130,5),"SIMILAR","NO")</f>
        <v>NO</v>
      </c>
      <c r="CK456" s="197" t="str">
        <f t="shared" si="382"/>
        <v>N/A</v>
      </c>
      <c r="CL456" s="197">
        <f t="shared" si="383"/>
        <v>0</v>
      </c>
      <c r="CM456" s="198">
        <f t="shared" si="384"/>
        <v>0</v>
      </c>
      <c r="CN456" s="199">
        <f>IFERROR(SQRT(($E456-$E$1136)^2+($AG456-$AG$1136)^2),0)</f>
        <v>9.2002760082802483E-3</v>
      </c>
      <c r="CO456" s="197" t="str">
        <f>IF(CN456&lt;=SMALL(CN$3:CN$1130,1),"MAS PARECIDO","NO")</f>
        <v>NO</v>
      </c>
      <c r="CP456" s="197" t="str">
        <f>IF(CN456&lt;=SMALL(CN$3:CN$1130,5),"SIMILAR","NO")</f>
        <v>NO</v>
      </c>
      <c r="CQ456" s="197" t="str">
        <f t="shared" si="385"/>
        <v>N/A</v>
      </c>
      <c r="CR456" s="197">
        <f t="shared" si="386"/>
        <v>0</v>
      </c>
      <c r="CS456" s="198">
        <f t="shared" si="387"/>
        <v>0</v>
      </c>
      <c r="CT456" s="199">
        <f>IFERROR(SQRT(($E456-$E$1136)^2+($AJ456-$AJ$1136)^2),0)</f>
        <v>9.2002760082802483E-3</v>
      </c>
      <c r="CU456" s="197" t="str">
        <f>IF(CT456&lt;=SMALL(CT$3:CT$1130,1),"MAS PARECIDO","NO")</f>
        <v>NO</v>
      </c>
      <c r="CV456" s="197" t="str">
        <f>IF(CT456&lt;=SMALL(CT$3:CT$1130,5),"SIMILAR","NO")</f>
        <v>NO</v>
      </c>
      <c r="CW456" s="197" t="str">
        <f t="shared" si="388"/>
        <v>N/A</v>
      </c>
      <c r="CX456" s="197">
        <f t="shared" si="389"/>
        <v>0</v>
      </c>
      <c r="CY456" s="198">
        <f t="shared" si="390"/>
        <v>0</v>
      </c>
      <c r="CZ456" s="2" t="s">
        <v>1718</v>
      </c>
      <c r="DA456" s="2" t="s">
        <v>1719</v>
      </c>
      <c r="DB456" s="2">
        <v>1</v>
      </c>
      <c r="DC456" s="2" t="s">
        <v>346</v>
      </c>
    </row>
    <row r="457" spans="1:107">
      <c r="A457" s="24" t="s">
        <v>698</v>
      </c>
      <c r="B457" s="46">
        <v>51863.7</v>
      </c>
      <c r="C457" s="190">
        <f>(B457-$B$1132)/($B$1133-$B$1132)</f>
        <v>5.5358806032775085E-2</v>
      </c>
      <c r="D457" s="46">
        <v>9000</v>
      </c>
      <c r="E457" s="190">
        <f>(D457-$D$1132)/($D$1133-$D$1132)</f>
        <v>1.7970539116173485E-2</v>
      </c>
      <c r="F457" s="46" t="s">
        <v>53</v>
      </c>
      <c r="G457" s="192">
        <f>VLOOKUP(F457,'DATOS DE SOPORTE'!$Y$5:$Z$8,2,FALSE)</f>
        <v>2</v>
      </c>
      <c r="H457" s="190">
        <f>(G457-$G$1132)/($G$1133-$G$1132)</f>
        <v>0.33333333333333331</v>
      </c>
      <c r="I457" s="50">
        <v>2</v>
      </c>
      <c r="J457" s="200">
        <f t="shared" ref="J457:J520" si="392">IF(I457="5+",5,I457)</f>
        <v>2</v>
      </c>
      <c r="K457" s="190">
        <f>(J457-$J$1132)/($J$1133-$J$1132)</f>
        <v>0.4</v>
      </c>
      <c r="L457" s="193" t="str">
        <f t="shared" ref="L457:L520" si="393">IF(I457=0,"NO","SI")</f>
        <v>SI</v>
      </c>
      <c r="M457" s="46" t="s">
        <v>192</v>
      </c>
      <c r="N457" s="192">
        <f t="shared" ref="N457:N520" si="394">IF(M457="Dueño",1,2)</f>
        <v>2</v>
      </c>
      <c r="O457" s="190">
        <f>(N457-N$1132)/(N$1133-N$1132)</f>
        <v>1</v>
      </c>
      <c r="P457" s="46" t="s">
        <v>193</v>
      </c>
      <c r="Q457" s="192">
        <f t="shared" ref="Q457:Q520" si="395">IF(P457="0-1 año",1,IF(P457="1-5 años",2,3))</f>
        <v>2</v>
      </c>
      <c r="R457" s="190">
        <f>(Q457-Q$1132)/(Q$1133-Q$1132)</f>
        <v>0.5</v>
      </c>
      <c r="S457" s="46" t="s">
        <v>60</v>
      </c>
      <c r="T457" s="192">
        <f t="shared" ref="T457:T520" si="396">IF(S457="Soltero",1,2)</f>
        <v>2</v>
      </c>
      <c r="U457" s="190">
        <f>(T457-T$1132)/(T$1133-T$1132)</f>
        <v>1</v>
      </c>
      <c r="V457" s="46" t="s">
        <v>62</v>
      </c>
      <c r="W457" s="194">
        <f>VLOOKUP(V457,'DATOS DE SOPORTE'!$S$5:$T$10,2,FALSE)</f>
        <v>1</v>
      </c>
      <c r="X457" s="201">
        <f>(W457-W$1132)/(W$1133-W$1132)</f>
        <v>0</v>
      </c>
      <c r="Y457" s="46" t="s">
        <v>136</v>
      </c>
      <c r="Z457" s="194">
        <f t="shared" ref="Z457:Z520" si="397">IF(Y457="Si",1,2)</f>
        <v>2</v>
      </c>
      <c r="AA457" s="201">
        <f>(Z457-Z$1132)/(Z$1133-Z$1132)</f>
        <v>1</v>
      </c>
      <c r="AB457" s="46" t="s">
        <v>136</v>
      </c>
      <c r="AC457" s="194">
        <f t="shared" ref="AC457:AC520" si="398">IF(AB457="Si",1,2)</f>
        <v>2</v>
      </c>
      <c r="AD457" s="201">
        <f>(AC457-AC$1132)/(AC$1133-AC$1132)</f>
        <v>1</v>
      </c>
      <c r="AE457" s="46" t="s">
        <v>188</v>
      </c>
      <c r="AF457" s="194">
        <f t="shared" ref="AF457:AF520" si="399">IF(AE457="Si",1,2)</f>
        <v>1</v>
      </c>
      <c r="AG457" s="201">
        <f>(AF457-AF$1132)/(AF$1133-AF$1132)</f>
        <v>0</v>
      </c>
      <c r="AH457" s="24" t="s">
        <v>67</v>
      </c>
      <c r="AI457" s="194">
        <f>VLOOKUP(AH457,'DATOS DE SOPORTE'!$V$5:$W$8,2,FALSE)</f>
        <v>1</v>
      </c>
      <c r="AJ457" s="201">
        <f>(AI457-AI$1132)/(AI$1133-AI$1132)</f>
        <v>0</v>
      </c>
      <c r="AK457" s="58" t="str">
        <f t="shared" si="391"/>
        <v>Bueno</v>
      </c>
      <c r="AL457" s="196">
        <f>IFERROR(SQRT(($E457-$E$1136)^2+($C457-$C$1136)^2),0)</f>
        <v>0.15085798536811582</v>
      </c>
      <c r="AM457" s="197" t="str">
        <f>IF(AL457&lt;=SMALL($AL$3:$AL$1130,1),"MAS PARECIDO","NO")</f>
        <v>NO</v>
      </c>
      <c r="AN457" s="197" t="str">
        <f>IF(AL457&lt;=SMALL($AL$3:$AL$1130,5),"SIMILAR","NO")</f>
        <v>NO</v>
      </c>
      <c r="AO457" s="197" t="str">
        <f t="shared" ref="AO457:AO520" si="400">IF(AN457="SIMILAR",AK457,"N/A")</f>
        <v>N/A</v>
      </c>
      <c r="AP457" s="197">
        <f t="shared" ref="AP457:AP520" si="401">IF(AO457="N/A",0,1)</f>
        <v>0</v>
      </c>
      <c r="AQ457" s="198">
        <f t="shared" ref="AQ457:AQ520" si="402">IF(AO457="N/A",0,B457)</f>
        <v>0</v>
      </c>
      <c r="AR457" s="196">
        <f>IFERROR(SQRT(($E457-$E$1136)^2+($H457-$H$1136)^2),0)</f>
        <v>1.8000540016200484E-2</v>
      </c>
      <c r="AS457" s="197" t="str">
        <f>IF(AR457&lt;=SMALL(AR$3:AR$1130,1),"MAS PARECIDO","NO")</f>
        <v>NO</v>
      </c>
      <c r="AT457" s="197" t="str">
        <f>IF(AR457&lt;=SMALL(AR$3:AR$1130,5),"SIMILAR","NO")</f>
        <v>NO</v>
      </c>
      <c r="AU457" s="197" t="str">
        <f t="shared" ref="AU457:AU520" si="403">IF(AT457="SIMILAR",$AK457,"N/A")</f>
        <v>N/A</v>
      </c>
      <c r="AV457" s="197">
        <f t="shared" ref="AV457:AV520" si="404">IF(AU457="N/A",0,1)</f>
        <v>0</v>
      </c>
      <c r="AW457" s="198">
        <f t="shared" ref="AW457:AW520" si="405">IF(AU457="N/A",0,$B457)</f>
        <v>0</v>
      </c>
      <c r="AX457" s="199">
        <f>IFERROR(SQRT(($E457-$E$1136)^2+($K457-$K$1136)^2),0)</f>
        <v>0.20080841476610198</v>
      </c>
      <c r="AY457" s="197" t="str">
        <f>IF(AX457&lt;=SMALL(AX$3:AX$1130,1),"MAS PARECIDO","NO")</f>
        <v>NO</v>
      </c>
      <c r="AZ457" s="197" t="str">
        <f>IF(AX457&lt;=SMALL(AX$3:AX$1130,5),"SIMILAR","NO")</f>
        <v>NO</v>
      </c>
      <c r="BA457" s="197" t="str">
        <f t="shared" ref="BA457:BA520" si="406">IF(AZ457="SIMILAR",$AK457,"N/A")</f>
        <v>N/A</v>
      </c>
      <c r="BB457" s="197">
        <f t="shared" ref="BB457:BB520" si="407">IF(BA457="N/A",0,1)</f>
        <v>0</v>
      </c>
      <c r="BC457" s="198">
        <f t="shared" ref="BC457:BC520" si="408">IF(BA457="N/A",0,$B457)</f>
        <v>0</v>
      </c>
      <c r="BD457" s="196">
        <f>IFERROR(SQRT(($E457-$E$1136)^2+($O457-$O$1136)^2),0)</f>
        <v>1.8000540016200484E-2</v>
      </c>
      <c r="BE457" s="197" t="str">
        <f>IF(BD457&lt;=SMALL(BD$3:BD$1130,1),"MAS PARECIDO","NO")</f>
        <v>NO</v>
      </c>
      <c r="BF457" s="197" t="str">
        <f>IF(BD457&lt;=SMALL(BD$3:BD$1130,5),"SIMILAR","NO")</f>
        <v>NO</v>
      </c>
      <c r="BG457" s="197" t="str">
        <f t="shared" ref="BG457:BG520" si="409">IF(BF457="SIMILAR",$AK457,"N/A")</f>
        <v>N/A</v>
      </c>
      <c r="BH457" s="197">
        <f t="shared" ref="BH457:BH520" si="410">IF(BG457="N/A",0,1)</f>
        <v>0</v>
      </c>
      <c r="BI457" s="198">
        <f t="shared" ref="BI457:BI520" si="411">IF(BG457="N/A",0,$B457)</f>
        <v>0</v>
      </c>
      <c r="BJ457" s="199">
        <f>IFERROR(SQRT(($E457-$E$1136)^2+($R457-$R$1136)^2),0)</f>
        <v>1.8000540016200484E-2</v>
      </c>
      <c r="BK457" s="197" t="str">
        <f>IF(BJ457&lt;=SMALL(BJ$3:BJ$1130,1),"MAS PARECIDO","NO")</f>
        <v>NO</v>
      </c>
      <c r="BL457" s="197" t="str">
        <f>IF(BJ457&lt;=SMALL(BJ$3:BJ$1130,5),"SIMILAR","NO")</f>
        <v>NO</v>
      </c>
      <c r="BM457" s="197" t="str">
        <f t="shared" ref="BM457:BM520" si="412">IF(BL457="SIMILAR",$AK457,"N/A")</f>
        <v>N/A</v>
      </c>
      <c r="BN457" s="197">
        <f t="shared" ref="BN457:BN520" si="413">IF(BM457="N/A",0,1)</f>
        <v>0</v>
      </c>
      <c r="BO457" s="198">
        <f t="shared" ref="BO457:BO520" si="414">IF(BM457="N/A",0,$B457)</f>
        <v>0</v>
      </c>
      <c r="BP457" s="199">
        <f>IFERROR(SQRT(($E457-$E$1136)^2+($U457-$U$1136)^2),0)</f>
        <v>1.0001619965989883</v>
      </c>
      <c r="BQ457" s="197" t="str">
        <f>IF(BP457&lt;=SMALL(BP$3:BP$1130,1),"MAS PARECIDO","NO")</f>
        <v>NO</v>
      </c>
      <c r="BR457" s="197" t="str">
        <f>IF(BP457&lt;=SMALL(BP$3:BP$1130,5),"SIMILAR","NO")</f>
        <v>NO</v>
      </c>
      <c r="BS457" s="197" t="str">
        <f t="shared" ref="BS457:BS520" si="415">IF(BR457="SIMILAR",$AK457,"N/A")</f>
        <v>N/A</v>
      </c>
      <c r="BT457" s="197">
        <f t="shared" ref="BT457:BT520" si="416">IF(BS457="N/A",0,1)</f>
        <v>0</v>
      </c>
      <c r="BU457" s="198">
        <f t="shared" ref="BU457:BU520" si="417">IF(BS457="N/A",0,$B457)</f>
        <v>0</v>
      </c>
      <c r="BV457" s="199">
        <f>IFERROR(SQRT(($E457-$E$1136)^2+($X457-$X$1136)^2),0)</f>
        <v>1.8000540016200484E-2</v>
      </c>
      <c r="BW457" s="197" t="str">
        <f>IF(BV457&lt;=SMALL(BV$3:BV$1130,1),"MAS PARECIDO","NO")</f>
        <v>NO</v>
      </c>
      <c r="BX457" s="197" t="str">
        <f>IF(BV457&lt;=SMALL(BV$3:BV$1130,5),"SIMILAR","NO")</f>
        <v>NO</v>
      </c>
      <c r="BY457" s="197" t="str">
        <f t="shared" ref="BY457:BY520" si="418">IF(BX457="SIMILAR",$AK457,"N/A")</f>
        <v>N/A</v>
      </c>
      <c r="BZ457" s="197">
        <f t="shared" ref="BZ457:BZ520" si="419">IF(BY457="N/A",0,1)</f>
        <v>0</v>
      </c>
      <c r="CA457" s="198">
        <f t="shared" ref="CA457:CA520" si="420">IF(BY457="N/A",0,$B457)</f>
        <v>0</v>
      </c>
      <c r="CB457" s="199">
        <f>IFERROR(SQRT(($E457-$E$1136)^2+($AA457-$AA$1136)^2),0)</f>
        <v>1.0001619965989883</v>
      </c>
      <c r="CC457" s="197" t="str">
        <f>IF(CB457&lt;=SMALL(CB$3:CB$1130,1),"MAS PARECIDO","NO")</f>
        <v>NO</v>
      </c>
      <c r="CD457" s="197" t="str">
        <f>IF(CB457&lt;=SMALL(CB$3:CB$1130,5),"SIMILAR","NO")</f>
        <v>NO</v>
      </c>
      <c r="CE457" s="197" t="str">
        <f t="shared" ref="CE457:CE520" si="421">IF(CD457="SIMILAR",$AK457,"N/A")</f>
        <v>N/A</v>
      </c>
      <c r="CF457" s="197">
        <f t="shared" ref="CF457:CF520" si="422">IF(CE457="N/A",0,1)</f>
        <v>0</v>
      </c>
      <c r="CG457" s="198">
        <f t="shared" ref="CG457:CG520" si="423">IF(CE457="N/A",0,$B457)</f>
        <v>0</v>
      </c>
      <c r="CH457" s="199">
        <f>IFERROR(SQRT(($E457-$E$1136)^2+($AD457-$AD$1136)^2),0)</f>
        <v>1.8000540016200484E-2</v>
      </c>
      <c r="CI457" s="197" t="str">
        <f>IF(CH457&lt;=SMALL(CH$3:CH$1130,1),"MAS PARECIDO","NO")</f>
        <v>NO</v>
      </c>
      <c r="CJ457" s="197" t="str">
        <f>IF(CH457&lt;=SMALL(CH$3:CH$1130,5),"SIMILAR","NO")</f>
        <v>NO</v>
      </c>
      <c r="CK457" s="197" t="str">
        <f t="shared" ref="CK457:CK520" si="424">IF(CJ457="SIMILAR",$AK457,"N/A")</f>
        <v>N/A</v>
      </c>
      <c r="CL457" s="197">
        <f t="shared" ref="CL457:CL520" si="425">IF(CK457="N/A",0,1)</f>
        <v>0</v>
      </c>
      <c r="CM457" s="198">
        <f t="shared" ref="CM457:CM520" si="426">IF(CK457="N/A",0,$B457)</f>
        <v>0</v>
      </c>
      <c r="CN457" s="199">
        <f>IFERROR(SQRT(($E457-$E$1136)^2+($AG457-$AG$1136)^2),0)</f>
        <v>1.0001619965989883</v>
      </c>
      <c r="CO457" s="197" t="str">
        <f>IF(CN457&lt;=SMALL(CN$3:CN$1130,1),"MAS PARECIDO","NO")</f>
        <v>NO</v>
      </c>
      <c r="CP457" s="197" t="str">
        <f>IF(CN457&lt;=SMALL(CN$3:CN$1130,5),"SIMILAR","NO")</f>
        <v>NO</v>
      </c>
      <c r="CQ457" s="197" t="str">
        <f t="shared" ref="CQ457:CQ520" si="427">IF(CP457="SIMILAR",$AK457,"N/A")</f>
        <v>N/A</v>
      </c>
      <c r="CR457" s="197">
        <f t="shared" ref="CR457:CR520" si="428">IF(CQ457="N/A",0,1)</f>
        <v>0</v>
      </c>
      <c r="CS457" s="198">
        <f t="shared" ref="CS457:CS520" si="429">IF(CQ457="N/A",0,$B457)</f>
        <v>0</v>
      </c>
      <c r="CT457" s="199">
        <f>IFERROR(SQRT(($E457-$E$1136)^2+($AJ457-$AJ$1136)^2),0)</f>
        <v>1.8000540016200484E-2</v>
      </c>
      <c r="CU457" s="197" t="str">
        <f>IF(CT457&lt;=SMALL(CT$3:CT$1130,1),"MAS PARECIDO","NO")</f>
        <v>NO</v>
      </c>
      <c r="CV457" s="197" t="str">
        <f>IF(CT457&lt;=SMALL(CT$3:CT$1130,5),"SIMILAR","NO")</f>
        <v>NO</v>
      </c>
      <c r="CW457" s="197" t="str">
        <f t="shared" ref="CW457:CW520" si="430">IF(CV457="SIMILAR",$AK457,"N/A")</f>
        <v>N/A</v>
      </c>
      <c r="CX457" s="197">
        <f t="shared" ref="CX457:CX520" si="431">IF(CW457="N/A",0,1)</f>
        <v>0</v>
      </c>
      <c r="CY457" s="198">
        <f t="shared" ref="CY457:CY520" si="432">IF(CW457="N/A",0,$B457)</f>
        <v>0</v>
      </c>
      <c r="CZ457" s="2" t="e">
        <v>#N/A</v>
      </c>
      <c r="DA457" s="2" t="s">
        <v>2114</v>
      </c>
      <c r="DB457" s="2">
        <v>0</v>
      </c>
      <c r="DC457" s="2" t="s">
        <v>189</v>
      </c>
    </row>
    <row r="458" spans="1:107">
      <c r="A458" s="24" t="s">
        <v>699</v>
      </c>
      <c r="B458" s="46">
        <v>146974.9</v>
      </c>
      <c r="C458" s="190">
        <f>(B458-$B$1132)/($B$1133-$B$1132)</f>
        <v>0.16653554382769351</v>
      </c>
      <c r="D458" s="46">
        <v>15000</v>
      </c>
      <c r="E458" s="190">
        <f>(D458-$D$1132)/($D$1133-$D$1132)</f>
        <v>2.9970899126973809E-2</v>
      </c>
      <c r="F458" s="46" t="s">
        <v>191</v>
      </c>
      <c r="G458" s="192">
        <f>VLOOKUP(F458,'DATOS DE SOPORTE'!$Y$5:$Z$8,2,FALSE)</f>
        <v>1</v>
      </c>
      <c r="H458" s="190">
        <f>(G458-$G$1132)/($G$1133-$G$1132)</f>
        <v>0</v>
      </c>
      <c r="I458" s="50">
        <v>1</v>
      </c>
      <c r="J458" s="200">
        <f t="shared" si="392"/>
        <v>1</v>
      </c>
      <c r="K458" s="190">
        <f>(J458-$J$1132)/($J$1133-$J$1132)</f>
        <v>0.2</v>
      </c>
      <c r="L458" s="193" t="str">
        <f t="shared" si="393"/>
        <v>SI</v>
      </c>
      <c r="M458" s="46" t="s">
        <v>192</v>
      </c>
      <c r="N458" s="192">
        <f t="shared" si="394"/>
        <v>2</v>
      </c>
      <c r="O458" s="190">
        <f>(N458-N$1132)/(N$1133-N$1132)</f>
        <v>1</v>
      </c>
      <c r="P458" s="46" t="s">
        <v>196</v>
      </c>
      <c r="Q458" s="192">
        <f t="shared" si="395"/>
        <v>1</v>
      </c>
      <c r="R458" s="190">
        <f>(Q458-Q$1132)/(Q$1133-Q$1132)</f>
        <v>0</v>
      </c>
      <c r="S458" s="46" t="s">
        <v>194</v>
      </c>
      <c r="T458" s="192">
        <f t="shared" si="396"/>
        <v>1</v>
      </c>
      <c r="U458" s="190">
        <f>(T458-T$1132)/(T$1133-T$1132)</f>
        <v>0</v>
      </c>
      <c r="V458" s="46" t="s">
        <v>62</v>
      </c>
      <c r="W458" s="194">
        <f>VLOOKUP(V458,'DATOS DE SOPORTE'!$S$5:$T$10,2,FALSE)</f>
        <v>1</v>
      </c>
      <c r="X458" s="201">
        <f>(W458-W$1132)/(W$1133-W$1132)</f>
        <v>0</v>
      </c>
      <c r="Y458" s="46" t="s">
        <v>136</v>
      </c>
      <c r="Z458" s="194">
        <f t="shared" si="397"/>
        <v>2</v>
      </c>
      <c r="AA458" s="201">
        <f>(Z458-Z$1132)/(Z$1133-Z$1132)</f>
        <v>1</v>
      </c>
      <c r="AB458" s="46" t="s">
        <v>136</v>
      </c>
      <c r="AC458" s="194">
        <f t="shared" si="398"/>
        <v>2</v>
      </c>
      <c r="AD458" s="201">
        <f>(AC458-AC$1132)/(AC$1133-AC$1132)</f>
        <v>1</v>
      </c>
      <c r="AE458" s="46" t="s">
        <v>188</v>
      </c>
      <c r="AF458" s="194">
        <f t="shared" si="399"/>
        <v>1</v>
      </c>
      <c r="AG458" s="201">
        <f>(AF458-AF$1132)/(AF$1133-AF$1132)</f>
        <v>0</v>
      </c>
      <c r="AH458" s="24" t="s">
        <v>67</v>
      </c>
      <c r="AI458" s="194">
        <f>VLOOKUP(AH458,'DATOS DE SOPORTE'!$V$5:$W$8,2,FALSE)</f>
        <v>1</v>
      </c>
      <c r="AJ458" s="201">
        <f>(AI458-AI$1132)/(AI$1133-AI$1132)</f>
        <v>0</v>
      </c>
      <c r="AK458" s="58" t="str">
        <f t="shared" si="391"/>
        <v>Regular</v>
      </c>
      <c r="AL458" s="196">
        <f>IFERROR(SQRT(($E458-$E$1136)^2+($C458-$C$1136)^2),0)</f>
        <v>4.8890513667386601E-2</v>
      </c>
      <c r="AM458" s="197" t="str">
        <f>IF(AL458&lt;=SMALL($AL$3:$AL$1130,1),"MAS PARECIDO","NO")</f>
        <v>NO</v>
      </c>
      <c r="AN458" s="197" t="str">
        <f>IF(AL458&lt;=SMALL($AL$3:$AL$1130,5),"SIMILAR","NO")</f>
        <v>NO</v>
      </c>
      <c r="AO458" s="197" t="str">
        <f t="shared" si="400"/>
        <v>N/A</v>
      </c>
      <c r="AP458" s="197">
        <f t="shared" si="401"/>
        <v>0</v>
      </c>
      <c r="AQ458" s="198">
        <f t="shared" si="402"/>
        <v>0</v>
      </c>
      <c r="AR458" s="196">
        <f>IFERROR(SQRT(($E458-$E$1136)^2+($H458-$H$1136)^2),0)</f>
        <v>0.33468069127683658</v>
      </c>
      <c r="AS458" s="197" t="str">
        <f>IF(AR458&lt;=SMALL(AR$3:AR$1130,1),"MAS PARECIDO","NO")</f>
        <v>NO</v>
      </c>
      <c r="AT458" s="197" t="str">
        <f>IF(AR458&lt;=SMALL(AR$3:AR$1130,5),"SIMILAR","NO")</f>
        <v>NO</v>
      </c>
      <c r="AU458" s="197" t="str">
        <f t="shared" si="403"/>
        <v>N/A</v>
      </c>
      <c r="AV458" s="197">
        <f t="shared" si="404"/>
        <v>0</v>
      </c>
      <c r="AW458" s="198">
        <f t="shared" si="405"/>
        <v>0</v>
      </c>
      <c r="AX458" s="199">
        <f>IFERROR(SQRT(($E458-$E$1136)^2+($K458-$K$1136)^2),0)</f>
        <v>3.0000900027000808E-2</v>
      </c>
      <c r="AY458" s="197" t="str">
        <f>IF(AX458&lt;=SMALL(AX$3:AX$1130,1),"MAS PARECIDO","NO")</f>
        <v>NO</v>
      </c>
      <c r="AZ458" s="197" t="str">
        <f>IF(AX458&lt;=SMALL(AX$3:AX$1130,5),"SIMILAR","NO")</f>
        <v>NO</v>
      </c>
      <c r="BA458" s="197" t="str">
        <f t="shared" si="406"/>
        <v>N/A</v>
      </c>
      <c r="BB458" s="197">
        <f t="shared" si="407"/>
        <v>0</v>
      </c>
      <c r="BC458" s="198">
        <f t="shared" si="408"/>
        <v>0</v>
      </c>
      <c r="BD458" s="196">
        <f>IFERROR(SQRT(($E458-$E$1136)^2+($O458-$O$1136)^2),0)</f>
        <v>3.0000900027000808E-2</v>
      </c>
      <c r="BE458" s="197" t="str">
        <f>IF(BD458&lt;=SMALL(BD$3:BD$1130,1),"MAS PARECIDO","NO")</f>
        <v>NO</v>
      </c>
      <c r="BF458" s="197" t="str">
        <f>IF(BD458&lt;=SMALL(BD$3:BD$1130,5),"SIMILAR","NO")</f>
        <v>NO</v>
      </c>
      <c r="BG458" s="197" t="str">
        <f t="shared" si="409"/>
        <v>N/A</v>
      </c>
      <c r="BH458" s="197">
        <f t="shared" si="410"/>
        <v>0</v>
      </c>
      <c r="BI458" s="198">
        <f t="shared" si="411"/>
        <v>0</v>
      </c>
      <c r="BJ458" s="199">
        <f>IFERROR(SQRT(($E458-$E$1136)^2+($R458-$R$1136)^2),0)</f>
        <v>0.50089924536021224</v>
      </c>
      <c r="BK458" s="197" t="str">
        <f>IF(BJ458&lt;=SMALL(BJ$3:BJ$1130,1),"MAS PARECIDO","NO")</f>
        <v>NO</v>
      </c>
      <c r="BL458" s="197" t="str">
        <f>IF(BJ458&lt;=SMALL(BJ$3:BJ$1130,5),"SIMILAR","NO")</f>
        <v>NO</v>
      </c>
      <c r="BM458" s="197" t="str">
        <f t="shared" si="412"/>
        <v>N/A</v>
      </c>
      <c r="BN458" s="197">
        <f t="shared" si="413"/>
        <v>0</v>
      </c>
      <c r="BO458" s="198">
        <f t="shared" si="414"/>
        <v>0</v>
      </c>
      <c r="BP458" s="199">
        <f>IFERROR(SQRT(($E458-$E$1136)^2+($U458-$U$1136)^2),0)</f>
        <v>3.0000900027000808E-2</v>
      </c>
      <c r="BQ458" s="197" t="str">
        <f>IF(BP458&lt;=SMALL(BP$3:BP$1130,1),"MAS PARECIDO","NO")</f>
        <v>NO</v>
      </c>
      <c r="BR458" s="197" t="str">
        <f>IF(BP458&lt;=SMALL(BP$3:BP$1130,5),"SIMILAR","NO")</f>
        <v>NO</v>
      </c>
      <c r="BS458" s="197" t="str">
        <f t="shared" si="415"/>
        <v>N/A</v>
      </c>
      <c r="BT458" s="197">
        <f t="shared" si="416"/>
        <v>0</v>
      </c>
      <c r="BU458" s="198">
        <f t="shared" si="417"/>
        <v>0</v>
      </c>
      <c r="BV458" s="199">
        <f>IFERROR(SQRT(($E458-$E$1136)^2+($X458-$X$1136)^2),0)</f>
        <v>3.0000900027000808E-2</v>
      </c>
      <c r="BW458" s="197" t="str">
        <f>IF(BV458&lt;=SMALL(BV$3:BV$1130,1),"MAS PARECIDO","NO")</f>
        <v>NO</v>
      </c>
      <c r="BX458" s="197" t="str">
        <f>IF(BV458&lt;=SMALL(BV$3:BV$1130,5),"SIMILAR","NO")</f>
        <v>NO</v>
      </c>
      <c r="BY458" s="197" t="str">
        <f t="shared" si="418"/>
        <v>N/A</v>
      </c>
      <c r="BZ458" s="197">
        <f t="shared" si="419"/>
        <v>0</v>
      </c>
      <c r="CA458" s="198">
        <f t="shared" si="420"/>
        <v>0</v>
      </c>
      <c r="CB458" s="199">
        <f>IFERROR(SQRT(($E458-$E$1136)^2+($AA458-$AA$1136)^2),0)</f>
        <v>1.0004499257846093</v>
      </c>
      <c r="CC458" s="197" t="str">
        <f>IF(CB458&lt;=SMALL(CB$3:CB$1130,1),"MAS PARECIDO","NO")</f>
        <v>NO</v>
      </c>
      <c r="CD458" s="197" t="str">
        <f>IF(CB458&lt;=SMALL(CB$3:CB$1130,5),"SIMILAR","NO")</f>
        <v>NO</v>
      </c>
      <c r="CE458" s="197" t="str">
        <f t="shared" si="421"/>
        <v>N/A</v>
      </c>
      <c r="CF458" s="197">
        <f t="shared" si="422"/>
        <v>0</v>
      </c>
      <c r="CG458" s="198">
        <f t="shared" si="423"/>
        <v>0</v>
      </c>
      <c r="CH458" s="199">
        <f>IFERROR(SQRT(($E458-$E$1136)^2+($AD458-$AD$1136)^2),0)</f>
        <v>3.0000900027000808E-2</v>
      </c>
      <c r="CI458" s="197" t="str">
        <f>IF(CH458&lt;=SMALL(CH$3:CH$1130,1),"MAS PARECIDO","NO")</f>
        <v>NO</v>
      </c>
      <c r="CJ458" s="197" t="str">
        <f>IF(CH458&lt;=SMALL(CH$3:CH$1130,5),"SIMILAR","NO")</f>
        <v>NO</v>
      </c>
      <c r="CK458" s="197" t="str">
        <f t="shared" si="424"/>
        <v>N/A</v>
      </c>
      <c r="CL458" s="197">
        <f t="shared" si="425"/>
        <v>0</v>
      </c>
      <c r="CM458" s="198">
        <f t="shared" si="426"/>
        <v>0</v>
      </c>
      <c r="CN458" s="199">
        <f>IFERROR(SQRT(($E458-$E$1136)^2+($AG458-$AG$1136)^2),0)</f>
        <v>1.0004499257846093</v>
      </c>
      <c r="CO458" s="197" t="str">
        <f>IF(CN458&lt;=SMALL(CN$3:CN$1130,1),"MAS PARECIDO","NO")</f>
        <v>NO</v>
      </c>
      <c r="CP458" s="197" t="str">
        <f>IF(CN458&lt;=SMALL(CN$3:CN$1130,5),"SIMILAR","NO")</f>
        <v>NO</v>
      </c>
      <c r="CQ458" s="197" t="str">
        <f t="shared" si="427"/>
        <v>N/A</v>
      </c>
      <c r="CR458" s="197">
        <f t="shared" si="428"/>
        <v>0</v>
      </c>
      <c r="CS458" s="198">
        <f t="shared" si="429"/>
        <v>0</v>
      </c>
      <c r="CT458" s="199">
        <f>IFERROR(SQRT(($E458-$E$1136)^2+($AJ458-$AJ$1136)^2),0)</f>
        <v>3.0000900027000808E-2</v>
      </c>
      <c r="CU458" s="197" t="str">
        <f>IF(CT458&lt;=SMALL(CT$3:CT$1130,1),"MAS PARECIDO","NO")</f>
        <v>NO</v>
      </c>
      <c r="CV458" s="197" t="str">
        <f>IF(CT458&lt;=SMALL(CT$3:CT$1130,5),"SIMILAR","NO")</f>
        <v>NO</v>
      </c>
      <c r="CW458" s="197" t="str">
        <f t="shared" si="430"/>
        <v>N/A</v>
      </c>
      <c r="CX458" s="197">
        <f t="shared" si="431"/>
        <v>0</v>
      </c>
      <c r="CY458" s="198">
        <f t="shared" si="432"/>
        <v>0</v>
      </c>
      <c r="CZ458" s="2" t="e">
        <v>#N/A</v>
      </c>
      <c r="DA458" s="2" t="s">
        <v>2115</v>
      </c>
      <c r="DB458" s="2">
        <v>1</v>
      </c>
      <c r="DC458" s="2" t="s">
        <v>346</v>
      </c>
    </row>
    <row r="459" spans="1:107">
      <c r="A459" s="24" t="s">
        <v>456</v>
      </c>
      <c r="B459" s="46">
        <v>39962</v>
      </c>
      <c r="C459" s="190">
        <f>(B459-$B$1132)/($B$1133-$B$1132)</f>
        <v>4.1446751719363205E-2</v>
      </c>
      <c r="D459" s="46">
        <v>8000</v>
      </c>
      <c r="E459" s="190">
        <f>(D459-$D$1132)/($D$1133-$D$1132)</f>
        <v>1.597047911437343E-2</v>
      </c>
      <c r="F459" s="46" t="s">
        <v>203</v>
      </c>
      <c r="G459" s="192">
        <f>VLOOKUP(F459,'DATOS DE SOPORTE'!$Y$5:$Z$8,2,FALSE)</f>
        <v>3</v>
      </c>
      <c r="H459" s="190">
        <f>(G459-$G$1132)/($G$1133-$G$1132)</f>
        <v>0.66666666666666663</v>
      </c>
      <c r="I459" s="50">
        <v>3</v>
      </c>
      <c r="J459" s="200">
        <f t="shared" si="392"/>
        <v>3</v>
      </c>
      <c r="K459" s="190">
        <f>(J459-$J$1132)/($J$1133-$J$1132)</f>
        <v>0.6</v>
      </c>
      <c r="L459" s="193" t="str">
        <f t="shared" si="393"/>
        <v>SI</v>
      </c>
      <c r="M459" s="46" t="s">
        <v>56</v>
      </c>
      <c r="N459" s="192">
        <f t="shared" si="394"/>
        <v>1</v>
      </c>
      <c r="O459" s="190">
        <f>(N459-N$1132)/(N$1133-N$1132)</f>
        <v>0</v>
      </c>
      <c r="P459" s="46" t="s">
        <v>58</v>
      </c>
      <c r="Q459" s="192">
        <f t="shared" si="395"/>
        <v>3</v>
      </c>
      <c r="R459" s="190">
        <f>(Q459-Q$1132)/(Q$1133-Q$1132)</f>
        <v>1</v>
      </c>
      <c r="S459" s="46" t="s">
        <v>60</v>
      </c>
      <c r="T459" s="192">
        <f t="shared" si="396"/>
        <v>2</v>
      </c>
      <c r="U459" s="190">
        <f>(T459-T$1132)/(T$1133-T$1132)</f>
        <v>1</v>
      </c>
      <c r="V459" s="46" t="s">
        <v>62</v>
      </c>
      <c r="W459" s="194">
        <f>VLOOKUP(V459,'DATOS DE SOPORTE'!$S$5:$T$10,2,FALSE)</f>
        <v>1</v>
      </c>
      <c r="X459" s="201">
        <f>(W459-W$1132)/(W$1133-W$1132)</f>
        <v>0</v>
      </c>
      <c r="Y459" s="46" t="s">
        <v>136</v>
      </c>
      <c r="Z459" s="194">
        <f t="shared" si="397"/>
        <v>2</v>
      </c>
      <c r="AA459" s="201">
        <f>(Z459-Z$1132)/(Z$1133-Z$1132)</f>
        <v>1</v>
      </c>
      <c r="AB459" s="46" t="s">
        <v>136</v>
      </c>
      <c r="AC459" s="194">
        <f t="shared" si="398"/>
        <v>2</v>
      </c>
      <c r="AD459" s="201">
        <f>(AC459-AC$1132)/(AC$1133-AC$1132)</f>
        <v>1</v>
      </c>
      <c r="AE459" s="46" t="s">
        <v>188</v>
      </c>
      <c r="AF459" s="194">
        <f t="shared" si="399"/>
        <v>1</v>
      </c>
      <c r="AG459" s="201">
        <f>(AF459-AF$1132)/(AF$1133-AF$1132)</f>
        <v>0</v>
      </c>
      <c r="AH459" s="24" t="s">
        <v>67</v>
      </c>
      <c r="AI459" s="194">
        <f>VLOOKUP(AH459,'DATOS DE SOPORTE'!$V$5:$W$8,2,FALSE)</f>
        <v>1</v>
      </c>
      <c r="AJ459" s="201">
        <f>(AI459-AI$1132)/(AI$1133-AI$1132)</f>
        <v>0</v>
      </c>
      <c r="AK459" s="58" t="str">
        <f t="shared" si="391"/>
        <v>Bueno</v>
      </c>
      <c r="AL459" s="196">
        <f>IFERROR(SQRT(($E459-$E$1136)^2+($C459-$C$1136)^2),0)</f>
        <v>0.16447241060587936</v>
      </c>
      <c r="AM459" s="197" t="str">
        <f>IF(AL459&lt;=SMALL($AL$3:$AL$1130,1),"MAS PARECIDO","NO")</f>
        <v>NO</v>
      </c>
      <c r="AN459" s="197" t="str">
        <f>IF(AL459&lt;=SMALL($AL$3:$AL$1130,5),"SIMILAR","NO")</f>
        <v>NO</v>
      </c>
      <c r="AO459" s="197" t="str">
        <f t="shared" si="400"/>
        <v>N/A</v>
      </c>
      <c r="AP459" s="197">
        <f t="shared" si="401"/>
        <v>0</v>
      </c>
      <c r="AQ459" s="198">
        <f t="shared" si="402"/>
        <v>0</v>
      </c>
      <c r="AR459" s="196">
        <f>IFERROR(SQRT(($E459-$E$1136)^2+($H459-$H$1136)^2),0)</f>
        <v>0.3337171354183095</v>
      </c>
      <c r="AS459" s="197" t="str">
        <f>IF(AR459&lt;=SMALL(AR$3:AR$1130,1),"MAS PARECIDO","NO")</f>
        <v>NO</v>
      </c>
      <c r="AT459" s="197" t="str">
        <f>IF(AR459&lt;=SMALL(AR$3:AR$1130,5),"SIMILAR","NO")</f>
        <v>NO</v>
      </c>
      <c r="AU459" s="197" t="str">
        <f t="shared" si="403"/>
        <v>N/A</v>
      </c>
      <c r="AV459" s="197">
        <f t="shared" si="404"/>
        <v>0</v>
      </c>
      <c r="AW459" s="198">
        <f t="shared" si="405"/>
        <v>0</v>
      </c>
      <c r="AX459" s="199">
        <f>IFERROR(SQRT(($E459-$E$1136)^2+($K459-$K$1136)^2),0)</f>
        <v>0.40031989128781897</v>
      </c>
      <c r="AY459" s="197" t="str">
        <f>IF(AX459&lt;=SMALL(AX$3:AX$1130,1),"MAS PARECIDO","NO")</f>
        <v>NO</v>
      </c>
      <c r="AZ459" s="197" t="str">
        <f>IF(AX459&lt;=SMALL(AX$3:AX$1130,5),"SIMILAR","NO")</f>
        <v>NO</v>
      </c>
      <c r="BA459" s="197" t="str">
        <f t="shared" si="406"/>
        <v>N/A</v>
      </c>
      <c r="BB459" s="197">
        <f t="shared" si="407"/>
        <v>0</v>
      </c>
      <c r="BC459" s="198">
        <f t="shared" si="408"/>
        <v>0</v>
      </c>
      <c r="BD459" s="196">
        <f>IFERROR(SQRT(($E459-$E$1136)^2+($O459-$O$1136)^2),0)</f>
        <v>1.0001279994884111</v>
      </c>
      <c r="BE459" s="197" t="str">
        <f>IF(BD459&lt;=SMALL(BD$3:BD$1130,1),"MAS PARECIDO","NO")</f>
        <v>NO</v>
      </c>
      <c r="BF459" s="197" t="str">
        <f>IF(BD459&lt;=SMALL(BD$3:BD$1130,5),"SIMILAR","NO")</f>
        <v>NO</v>
      </c>
      <c r="BG459" s="197" t="str">
        <f t="shared" si="409"/>
        <v>N/A</v>
      </c>
      <c r="BH459" s="197">
        <f t="shared" si="410"/>
        <v>0</v>
      </c>
      <c r="BI459" s="198">
        <f t="shared" si="411"/>
        <v>0</v>
      </c>
      <c r="BJ459" s="199">
        <f>IFERROR(SQRT(($E459-$E$1136)^2+($R459-$R$1136)^2),0)</f>
        <v>0.50025594985036537</v>
      </c>
      <c r="BK459" s="197" t="str">
        <f>IF(BJ459&lt;=SMALL(BJ$3:BJ$1130,1),"MAS PARECIDO","NO")</f>
        <v>NO</v>
      </c>
      <c r="BL459" s="197" t="str">
        <f>IF(BJ459&lt;=SMALL(BJ$3:BJ$1130,5),"SIMILAR","NO")</f>
        <v>NO</v>
      </c>
      <c r="BM459" s="197" t="str">
        <f t="shared" si="412"/>
        <v>N/A</v>
      </c>
      <c r="BN459" s="197">
        <f t="shared" si="413"/>
        <v>0</v>
      </c>
      <c r="BO459" s="198">
        <f t="shared" si="414"/>
        <v>0</v>
      </c>
      <c r="BP459" s="199">
        <f>IFERROR(SQRT(($E459-$E$1136)^2+($U459-$U$1136)^2),0)</f>
        <v>1.0001279994884111</v>
      </c>
      <c r="BQ459" s="197" t="str">
        <f>IF(BP459&lt;=SMALL(BP$3:BP$1130,1),"MAS PARECIDO","NO")</f>
        <v>NO</v>
      </c>
      <c r="BR459" s="197" t="str">
        <f>IF(BP459&lt;=SMALL(BP$3:BP$1130,5),"SIMILAR","NO")</f>
        <v>NO</v>
      </c>
      <c r="BS459" s="197" t="str">
        <f t="shared" si="415"/>
        <v>N/A</v>
      </c>
      <c r="BT459" s="197">
        <f t="shared" si="416"/>
        <v>0</v>
      </c>
      <c r="BU459" s="198">
        <f t="shared" si="417"/>
        <v>0</v>
      </c>
      <c r="BV459" s="199">
        <f>IFERROR(SQRT(($E459-$E$1136)^2+($X459-$X$1136)^2),0)</f>
        <v>1.600048001440043E-2</v>
      </c>
      <c r="BW459" s="197" t="str">
        <f>IF(BV459&lt;=SMALL(BV$3:BV$1130,1),"MAS PARECIDO","NO")</f>
        <v>NO</v>
      </c>
      <c r="BX459" s="197" t="str">
        <f>IF(BV459&lt;=SMALL(BV$3:BV$1130,5),"SIMILAR","NO")</f>
        <v>NO</v>
      </c>
      <c r="BY459" s="197" t="str">
        <f t="shared" si="418"/>
        <v>N/A</v>
      </c>
      <c r="BZ459" s="197">
        <f t="shared" si="419"/>
        <v>0</v>
      </c>
      <c r="CA459" s="198">
        <f t="shared" si="420"/>
        <v>0</v>
      </c>
      <c r="CB459" s="199">
        <f>IFERROR(SQRT(($E459-$E$1136)^2+($AA459-$AA$1136)^2),0)</f>
        <v>1.0001279994884111</v>
      </c>
      <c r="CC459" s="197" t="str">
        <f>IF(CB459&lt;=SMALL(CB$3:CB$1130,1),"MAS PARECIDO","NO")</f>
        <v>NO</v>
      </c>
      <c r="CD459" s="197" t="str">
        <f>IF(CB459&lt;=SMALL(CB$3:CB$1130,5),"SIMILAR","NO")</f>
        <v>NO</v>
      </c>
      <c r="CE459" s="197" t="str">
        <f t="shared" si="421"/>
        <v>N/A</v>
      </c>
      <c r="CF459" s="197">
        <f t="shared" si="422"/>
        <v>0</v>
      </c>
      <c r="CG459" s="198">
        <f t="shared" si="423"/>
        <v>0</v>
      </c>
      <c r="CH459" s="199">
        <f>IFERROR(SQRT(($E459-$E$1136)^2+($AD459-$AD$1136)^2),0)</f>
        <v>1.600048001440043E-2</v>
      </c>
      <c r="CI459" s="197" t="str">
        <f>IF(CH459&lt;=SMALL(CH$3:CH$1130,1),"MAS PARECIDO","NO")</f>
        <v>NO</v>
      </c>
      <c r="CJ459" s="197" t="str">
        <f>IF(CH459&lt;=SMALL(CH$3:CH$1130,5),"SIMILAR","NO")</f>
        <v>NO</v>
      </c>
      <c r="CK459" s="197" t="str">
        <f t="shared" si="424"/>
        <v>N/A</v>
      </c>
      <c r="CL459" s="197">
        <f t="shared" si="425"/>
        <v>0</v>
      </c>
      <c r="CM459" s="198">
        <f t="shared" si="426"/>
        <v>0</v>
      </c>
      <c r="CN459" s="199">
        <f>IFERROR(SQRT(($E459-$E$1136)^2+($AG459-$AG$1136)^2),0)</f>
        <v>1.0001279994884111</v>
      </c>
      <c r="CO459" s="197" t="str">
        <f>IF(CN459&lt;=SMALL(CN$3:CN$1130,1),"MAS PARECIDO","NO")</f>
        <v>NO</v>
      </c>
      <c r="CP459" s="197" t="str">
        <f>IF(CN459&lt;=SMALL(CN$3:CN$1130,5),"SIMILAR","NO")</f>
        <v>NO</v>
      </c>
      <c r="CQ459" s="197" t="str">
        <f t="shared" si="427"/>
        <v>N/A</v>
      </c>
      <c r="CR459" s="197">
        <f t="shared" si="428"/>
        <v>0</v>
      </c>
      <c r="CS459" s="198">
        <f t="shared" si="429"/>
        <v>0</v>
      </c>
      <c r="CT459" s="199">
        <f>IFERROR(SQRT(($E459-$E$1136)^2+($AJ459-$AJ$1136)^2),0)</f>
        <v>1.600048001440043E-2</v>
      </c>
      <c r="CU459" s="197" t="str">
        <f>IF(CT459&lt;=SMALL(CT$3:CT$1130,1),"MAS PARECIDO","NO")</f>
        <v>NO</v>
      </c>
      <c r="CV459" s="197" t="str">
        <f>IF(CT459&lt;=SMALL(CT$3:CT$1130,5),"SIMILAR","NO")</f>
        <v>NO</v>
      </c>
      <c r="CW459" s="197" t="str">
        <f t="shared" si="430"/>
        <v>N/A</v>
      </c>
      <c r="CX459" s="197">
        <f t="shared" si="431"/>
        <v>0</v>
      </c>
      <c r="CY459" s="198">
        <f t="shared" si="432"/>
        <v>0</v>
      </c>
      <c r="CZ459" s="2" t="s">
        <v>1640</v>
      </c>
      <c r="DA459" s="2" t="s">
        <v>1641</v>
      </c>
      <c r="DB459" s="2">
        <v>0</v>
      </c>
      <c r="DC459" s="2" t="s">
        <v>189</v>
      </c>
    </row>
    <row r="460" spans="1:107">
      <c r="A460" s="24" t="s">
        <v>504</v>
      </c>
      <c r="B460" s="46">
        <v>65988</v>
      </c>
      <c r="C460" s="190">
        <f>(B460-$B$1132)/($B$1133-$B$1132)</f>
        <v>7.1868886839628179E-2</v>
      </c>
      <c r="D460" s="46">
        <v>18000</v>
      </c>
      <c r="E460" s="190">
        <f>(D460-$D$1132)/($D$1133-$D$1132)</f>
        <v>3.5971079132373969E-2</v>
      </c>
      <c r="F460" s="46" t="s">
        <v>53</v>
      </c>
      <c r="G460" s="192">
        <f>VLOOKUP(F460,'DATOS DE SOPORTE'!$Y$5:$Z$8,2,FALSE)</f>
        <v>2</v>
      </c>
      <c r="H460" s="190">
        <f>(G460-$G$1132)/($G$1133-$G$1132)</f>
        <v>0.33333333333333331</v>
      </c>
      <c r="I460" s="50">
        <v>1</v>
      </c>
      <c r="J460" s="200">
        <f t="shared" si="392"/>
        <v>1</v>
      </c>
      <c r="K460" s="190">
        <f>(J460-$J$1132)/($J$1133-$J$1132)</f>
        <v>0.2</v>
      </c>
      <c r="L460" s="193" t="str">
        <f t="shared" si="393"/>
        <v>SI</v>
      </c>
      <c r="M460" s="46" t="s">
        <v>192</v>
      </c>
      <c r="N460" s="192">
        <f t="shared" si="394"/>
        <v>2</v>
      </c>
      <c r="O460" s="190">
        <f>(N460-N$1132)/(N$1133-N$1132)</f>
        <v>1</v>
      </c>
      <c r="P460" s="46" t="s">
        <v>193</v>
      </c>
      <c r="Q460" s="192">
        <f t="shared" si="395"/>
        <v>2</v>
      </c>
      <c r="R460" s="190">
        <f>(Q460-Q$1132)/(Q$1133-Q$1132)</f>
        <v>0.5</v>
      </c>
      <c r="S460" s="46" t="s">
        <v>194</v>
      </c>
      <c r="T460" s="192">
        <f t="shared" si="396"/>
        <v>1</v>
      </c>
      <c r="U460" s="190">
        <f>(T460-T$1132)/(T$1133-T$1132)</f>
        <v>0</v>
      </c>
      <c r="V460" s="46" t="s">
        <v>62</v>
      </c>
      <c r="W460" s="194">
        <f>VLOOKUP(V460,'DATOS DE SOPORTE'!$S$5:$T$10,2,FALSE)</f>
        <v>1</v>
      </c>
      <c r="X460" s="201">
        <f>(W460-W$1132)/(W$1133-W$1132)</f>
        <v>0</v>
      </c>
      <c r="Y460" s="46" t="s">
        <v>136</v>
      </c>
      <c r="Z460" s="194">
        <f t="shared" si="397"/>
        <v>2</v>
      </c>
      <c r="AA460" s="201">
        <f>(Z460-Z$1132)/(Z$1133-Z$1132)</f>
        <v>1</v>
      </c>
      <c r="AB460" s="46" t="s">
        <v>136</v>
      </c>
      <c r="AC460" s="194">
        <f t="shared" si="398"/>
        <v>2</v>
      </c>
      <c r="AD460" s="201">
        <f>(AC460-AC$1132)/(AC$1133-AC$1132)</f>
        <v>1</v>
      </c>
      <c r="AE460" s="46" t="s">
        <v>136</v>
      </c>
      <c r="AF460" s="194">
        <f t="shared" si="399"/>
        <v>2</v>
      </c>
      <c r="AG460" s="201">
        <f>(AF460-AF$1132)/(AF$1133-AF$1132)</f>
        <v>1</v>
      </c>
      <c r="AH460" s="24" t="s">
        <v>67</v>
      </c>
      <c r="AI460" s="194">
        <f>VLOOKUP(AH460,'DATOS DE SOPORTE'!$V$5:$W$8,2,FALSE)</f>
        <v>1</v>
      </c>
      <c r="AJ460" s="201">
        <f>(AI460-AI$1132)/(AI$1133-AI$1132)</f>
        <v>0</v>
      </c>
      <c r="AK460" s="58" t="str">
        <f t="shared" si="391"/>
        <v>Muy malo</v>
      </c>
      <c r="AL460" s="196">
        <f>IFERROR(SQRT(($E460-$E$1136)^2+($C460-$C$1136)^2),0)</f>
        <v>0.13804711510621059</v>
      </c>
      <c r="AM460" s="197" t="str">
        <f>IF(AL460&lt;=SMALL($AL$3:$AL$1130,1),"MAS PARECIDO","NO")</f>
        <v>NO</v>
      </c>
      <c r="AN460" s="197" t="str">
        <f>IF(AL460&lt;=SMALL($AL$3:$AL$1130,5),"SIMILAR","NO")</f>
        <v>NO</v>
      </c>
      <c r="AO460" s="197" t="str">
        <f t="shared" si="400"/>
        <v>N/A</v>
      </c>
      <c r="AP460" s="197">
        <f t="shared" si="401"/>
        <v>0</v>
      </c>
      <c r="AQ460" s="198">
        <f t="shared" si="402"/>
        <v>0</v>
      </c>
      <c r="AR460" s="196">
        <f>IFERROR(SQRT(($E460-$E$1136)^2+($H460-$H$1136)^2),0)</f>
        <v>3.6001080032400969E-2</v>
      </c>
      <c r="AS460" s="197" t="str">
        <f>IF(AR460&lt;=SMALL(AR$3:AR$1130,1),"MAS PARECIDO","NO")</f>
        <v>NO</v>
      </c>
      <c r="AT460" s="197" t="str">
        <f>IF(AR460&lt;=SMALL(AR$3:AR$1130,5),"SIMILAR","NO")</f>
        <v>NO</v>
      </c>
      <c r="AU460" s="197" t="str">
        <f t="shared" si="403"/>
        <v>N/A</v>
      </c>
      <c r="AV460" s="197">
        <f t="shared" si="404"/>
        <v>0</v>
      </c>
      <c r="AW460" s="198">
        <f t="shared" si="405"/>
        <v>0</v>
      </c>
      <c r="AX460" s="199">
        <f>IFERROR(SQRT(($E460-$E$1136)^2+($K460-$K$1136)^2),0)</f>
        <v>3.6001080032400969E-2</v>
      </c>
      <c r="AY460" s="197" t="str">
        <f>IF(AX460&lt;=SMALL(AX$3:AX$1130,1),"MAS PARECIDO","NO")</f>
        <v>NO</v>
      </c>
      <c r="AZ460" s="197" t="str">
        <f>IF(AX460&lt;=SMALL(AX$3:AX$1130,5),"SIMILAR","NO")</f>
        <v>NO</v>
      </c>
      <c r="BA460" s="197" t="str">
        <f t="shared" si="406"/>
        <v>N/A</v>
      </c>
      <c r="BB460" s="197">
        <f t="shared" si="407"/>
        <v>0</v>
      </c>
      <c r="BC460" s="198">
        <f t="shared" si="408"/>
        <v>0</v>
      </c>
      <c r="BD460" s="196">
        <f>IFERROR(SQRT(($E460-$E$1136)^2+($O460-$O$1136)^2),0)</f>
        <v>3.6001080032400969E-2</v>
      </c>
      <c r="BE460" s="197" t="str">
        <f>IF(BD460&lt;=SMALL(BD$3:BD$1130,1),"MAS PARECIDO","NO")</f>
        <v>NO</v>
      </c>
      <c r="BF460" s="197" t="str">
        <f>IF(BD460&lt;=SMALL(BD$3:BD$1130,5),"SIMILAR","NO")</f>
        <v>NO</v>
      </c>
      <c r="BG460" s="197" t="str">
        <f t="shared" si="409"/>
        <v>N/A</v>
      </c>
      <c r="BH460" s="197">
        <f t="shared" si="410"/>
        <v>0</v>
      </c>
      <c r="BI460" s="198">
        <f t="shared" si="411"/>
        <v>0</v>
      </c>
      <c r="BJ460" s="199">
        <f>IFERROR(SQRT(($E460-$E$1136)^2+($R460-$R$1136)^2),0)</f>
        <v>3.6001080032400969E-2</v>
      </c>
      <c r="BK460" s="197" t="str">
        <f>IF(BJ460&lt;=SMALL(BJ$3:BJ$1130,1),"MAS PARECIDO","NO")</f>
        <v>NO</v>
      </c>
      <c r="BL460" s="197" t="str">
        <f>IF(BJ460&lt;=SMALL(BJ$3:BJ$1130,5),"SIMILAR","NO")</f>
        <v>NO</v>
      </c>
      <c r="BM460" s="197" t="str">
        <f t="shared" si="412"/>
        <v>N/A</v>
      </c>
      <c r="BN460" s="197">
        <f t="shared" si="413"/>
        <v>0</v>
      </c>
      <c r="BO460" s="198">
        <f t="shared" si="414"/>
        <v>0</v>
      </c>
      <c r="BP460" s="199">
        <f>IFERROR(SQRT(($E460-$E$1136)^2+($U460-$U$1136)^2),0)</f>
        <v>3.6001080032400969E-2</v>
      </c>
      <c r="BQ460" s="197" t="str">
        <f>IF(BP460&lt;=SMALL(BP$3:BP$1130,1),"MAS PARECIDO","NO")</f>
        <v>NO</v>
      </c>
      <c r="BR460" s="197" t="str">
        <f>IF(BP460&lt;=SMALL(BP$3:BP$1130,5),"SIMILAR","NO")</f>
        <v>NO</v>
      </c>
      <c r="BS460" s="197" t="str">
        <f t="shared" si="415"/>
        <v>N/A</v>
      </c>
      <c r="BT460" s="197">
        <f t="shared" si="416"/>
        <v>0</v>
      </c>
      <c r="BU460" s="198">
        <f t="shared" si="417"/>
        <v>0</v>
      </c>
      <c r="BV460" s="199">
        <f>IFERROR(SQRT(($E460-$E$1136)^2+($X460-$X$1136)^2),0)</f>
        <v>3.6001080032400969E-2</v>
      </c>
      <c r="BW460" s="197" t="str">
        <f>IF(BV460&lt;=SMALL(BV$3:BV$1130,1),"MAS PARECIDO","NO")</f>
        <v>NO</v>
      </c>
      <c r="BX460" s="197" t="str">
        <f>IF(BV460&lt;=SMALL(BV$3:BV$1130,5),"SIMILAR","NO")</f>
        <v>NO</v>
      </c>
      <c r="BY460" s="197" t="str">
        <f t="shared" si="418"/>
        <v>N/A</v>
      </c>
      <c r="BZ460" s="197">
        <f t="shared" si="419"/>
        <v>0</v>
      </c>
      <c r="CA460" s="198">
        <f t="shared" si="420"/>
        <v>0</v>
      </c>
      <c r="CB460" s="199">
        <f>IFERROR(SQRT(($E460-$E$1136)^2+($AA460-$AA$1136)^2),0)</f>
        <v>1.0006478290405167</v>
      </c>
      <c r="CC460" s="197" t="str">
        <f>IF(CB460&lt;=SMALL(CB$3:CB$1130,1),"MAS PARECIDO","NO")</f>
        <v>NO</v>
      </c>
      <c r="CD460" s="197" t="str">
        <f>IF(CB460&lt;=SMALL(CB$3:CB$1130,5),"SIMILAR","NO")</f>
        <v>NO</v>
      </c>
      <c r="CE460" s="197" t="str">
        <f t="shared" si="421"/>
        <v>N/A</v>
      </c>
      <c r="CF460" s="197">
        <f t="shared" si="422"/>
        <v>0</v>
      </c>
      <c r="CG460" s="198">
        <f t="shared" si="423"/>
        <v>0</v>
      </c>
      <c r="CH460" s="199">
        <f>IFERROR(SQRT(($E460-$E$1136)^2+($AD460-$AD$1136)^2),0)</f>
        <v>3.6001080032400969E-2</v>
      </c>
      <c r="CI460" s="197" t="str">
        <f>IF(CH460&lt;=SMALL(CH$3:CH$1130,1),"MAS PARECIDO","NO")</f>
        <v>NO</v>
      </c>
      <c r="CJ460" s="197" t="str">
        <f>IF(CH460&lt;=SMALL(CH$3:CH$1130,5),"SIMILAR","NO")</f>
        <v>NO</v>
      </c>
      <c r="CK460" s="197" t="str">
        <f t="shared" si="424"/>
        <v>N/A</v>
      </c>
      <c r="CL460" s="197">
        <f t="shared" si="425"/>
        <v>0</v>
      </c>
      <c r="CM460" s="198">
        <f t="shared" si="426"/>
        <v>0</v>
      </c>
      <c r="CN460" s="199">
        <f>IFERROR(SQRT(($E460-$E$1136)^2+($AG460-$AG$1136)^2),0)</f>
        <v>3.6001080032400969E-2</v>
      </c>
      <c r="CO460" s="197" t="str">
        <f>IF(CN460&lt;=SMALL(CN$3:CN$1130,1),"MAS PARECIDO","NO")</f>
        <v>NO</v>
      </c>
      <c r="CP460" s="197" t="str">
        <f>IF(CN460&lt;=SMALL(CN$3:CN$1130,5),"SIMILAR","NO")</f>
        <v>NO</v>
      </c>
      <c r="CQ460" s="197" t="str">
        <f t="shared" si="427"/>
        <v>N/A</v>
      </c>
      <c r="CR460" s="197">
        <f t="shared" si="428"/>
        <v>0</v>
      </c>
      <c r="CS460" s="198">
        <f t="shared" si="429"/>
        <v>0</v>
      </c>
      <c r="CT460" s="199">
        <f>IFERROR(SQRT(($E460-$E$1136)^2+($AJ460-$AJ$1136)^2),0)</f>
        <v>3.6001080032400969E-2</v>
      </c>
      <c r="CU460" s="197" t="str">
        <f>IF(CT460&lt;=SMALL(CT$3:CT$1130,1),"MAS PARECIDO","NO")</f>
        <v>NO</v>
      </c>
      <c r="CV460" s="197" t="str">
        <f>IF(CT460&lt;=SMALL(CT$3:CT$1130,5),"SIMILAR","NO")</f>
        <v>NO</v>
      </c>
      <c r="CW460" s="197" t="str">
        <f t="shared" si="430"/>
        <v>N/A</v>
      </c>
      <c r="CX460" s="197">
        <f t="shared" si="431"/>
        <v>0</v>
      </c>
      <c r="CY460" s="198">
        <f t="shared" si="432"/>
        <v>0</v>
      </c>
      <c r="CZ460" s="2" t="s">
        <v>1736</v>
      </c>
      <c r="DA460" s="2" t="s">
        <v>1737</v>
      </c>
      <c r="DB460" s="2">
        <v>8</v>
      </c>
      <c r="DC460" s="2" t="s">
        <v>319</v>
      </c>
    </row>
    <row r="461" spans="1:107">
      <c r="A461" s="24" t="s">
        <v>700</v>
      </c>
      <c r="B461" s="46">
        <v>53927.75</v>
      </c>
      <c r="C461" s="190">
        <f>(B461-$B$1132)/($B$1133-$B$1132)</f>
        <v>5.7771501337277625E-2</v>
      </c>
      <c r="D461" s="46">
        <v>9000</v>
      </c>
      <c r="E461" s="190">
        <f>(D461-$D$1132)/($D$1133-$D$1132)</f>
        <v>1.7970539116173485E-2</v>
      </c>
      <c r="F461" s="46" t="s">
        <v>53</v>
      </c>
      <c r="G461" s="192">
        <f>VLOOKUP(F461,'DATOS DE SOPORTE'!$Y$5:$Z$8,2,FALSE)</f>
        <v>2</v>
      </c>
      <c r="H461" s="190">
        <f>(G461-$G$1132)/($G$1133-$G$1132)</f>
        <v>0.33333333333333331</v>
      </c>
      <c r="I461" s="50">
        <v>2</v>
      </c>
      <c r="J461" s="200">
        <f t="shared" si="392"/>
        <v>2</v>
      </c>
      <c r="K461" s="190">
        <f>(J461-$J$1132)/($J$1133-$J$1132)</f>
        <v>0.4</v>
      </c>
      <c r="L461" s="193" t="str">
        <f t="shared" si="393"/>
        <v>SI</v>
      </c>
      <c r="M461" s="46" t="s">
        <v>192</v>
      </c>
      <c r="N461" s="192">
        <f t="shared" si="394"/>
        <v>2</v>
      </c>
      <c r="O461" s="190">
        <f>(N461-N$1132)/(N$1133-N$1132)</f>
        <v>1</v>
      </c>
      <c r="P461" s="46" t="s">
        <v>58</v>
      </c>
      <c r="Q461" s="192">
        <f t="shared" si="395"/>
        <v>3</v>
      </c>
      <c r="R461" s="190">
        <f>(Q461-Q$1132)/(Q$1133-Q$1132)</f>
        <v>1</v>
      </c>
      <c r="S461" s="46" t="s">
        <v>60</v>
      </c>
      <c r="T461" s="192">
        <f t="shared" si="396"/>
        <v>2</v>
      </c>
      <c r="U461" s="190">
        <f>(T461-T$1132)/(T$1133-T$1132)</f>
        <v>1</v>
      </c>
      <c r="V461" s="46" t="s">
        <v>62</v>
      </c>
      <c r="W461" s="194">
        <f>VLOOKUP(V461,'DATOS DE SOPORTE'!$S$5:$T$10,2,FALSE)</f>
        <v>1</v>
      </c>
      <c r="X461" s="201">
        <f>(W461-W$1132)/(W$1133-W$1132)</f>
        <v>0</v>
      </c>
      <c r="Y461" s="46" t="s">
        <v>136</v>
      </c>
      <c r="Z461" s="194">
        <f t="shared" si="397"/>
        <v>2</v>
      </c>
      <c r="AA461" s="201">
        <f>(Z461-Z$1132)/(Z$1133-Z$1132)</f>
        <v>1</v>
      </c>
      <c r="AB461" s="46" t="s">
        <v>136</v>
      </c>
      <c r="AC461" s="194">
        <f t="shared" si="398"/>
        <v>2</v>
      </c>
      <c r="AD461" s="201">
        <f>(AC461-AC$1132)/(AC$1133-AC$1132)</f>
        <v>1</v>
      </c>
      <c r="AE461" s="46" t="s">
        <v>136</v>
      </c>
      <c r="AF461" s="194">
        <f t="shared" si="399"/>
        <v>2</v>
      </c>
      <c r="AG461" s="201">
        <f>(AF461-AF$1132)/(AF$1133-AF$1132)</f>
        <v>1</v>
      </c>
      <c r="AH461" s="24" t="s">
        <v>67</v>
      </c>
      <c r="AI461" s="194">
        <f>VLOOKUP(AH461,'DATOS DE SOPORTE'!$V$5:$W$8,2,FALSE)</f>
        <v>1</v>
      </c>
      <c r="AJ461" s="201">
        <f>(AI461-AI$1132)/(AI$1133-AI$1132)</f>
        <v>0</v>
      </c>
      <c r="AK461" s="58" t="str">
        <f t="shared" si="391"/>
        <v>Bueno</v>
      </c>
      <c r="AL461" s="196">
        <f>IFERROR(SQRT(($E461-$E$1136)^2+($C461-$C$1136)^2),0)</f>
        <v>0.14846280616063051</v>
      </c>
      <c r="AM461" s="197" t="str">
        <f>IF(AL461&lt;=SMALL($AL$3:$AL$1130,1),"MAS PARECIDO","NO")</f>
        <v>NO</v>
      </c>
      <c r="AN461" s="197" t="str">
        <f>IF(AL461&lt;=SMALL($AL$3:$AL$1130,5),"SIMILAR","NO")</f>
        <v>NO</v>
      </c>
      <c r="AO461" s="197" t="str">
        <f t="shared" si="400"/>
        <v>N/A</v>
      </c>
      <c r="AP461" s="197">
        <f t="shared" si="401"/>
        <v>0</v>
      </c>
      <c r="AQ461" s="198">
        <f t="shared" si="402"/>
        <v>0</v>
      </c>
      <c r="AR461" s="196">
        <f>IFERROR(SQRT(($E461-$E$1136)^2+($H461-$H$1136)^2),0)</f>
        <v>1.8000540016200484E-2</v>
      </c>
      <c r="AS461" s="197" t="str">
        <f>IF(AR461&lt;=SMALL(AR$3:AR$1130,1),"MAS PARECIDO","NO")</f>
        <v>NO</v>
      </c>
      <c r="AT461" s="197" t="str">
        <f>IF(AR461&lt;=SMALL(AR$3:AR$1130,5),"SIMILAR","NO")</f>
        <v>NO</v>
      </c>
      <c r="AU461" s="197" t="str">
        <f t="shared" si="403"/>
        <v>N/A</v>
      </c>
      <c r="AV461" s="197">
        <f t="shared" si="404"/>
        <v>0</v>
      </c>
      <c r="AW461" s="198">
        <f t="shared" si="405"/>
        <v>0</v>
      </c>
      <c r="AX461" s="199">
        <f>IFERROR(SQRT(($E461-$E$1136)^2+($K461-$K$1136)^2),0)</f>
        <v>0.20080841476610198</v>
      </c>
      <c r="AY461" s="197" t="str">
        <f>IF(AX461&lt;=SMALL(AX$3:AX$1130,1),"MAS PARECIDO","NO")</f>
        <v>NO</v>
      </c>
      <c r="AZ461" s="197" t="str">
        <f>IF(AX461&lt;=SMALL(AX$3:AX$1130,5),"SIMILAR","NO")</f>
        <v>NO</v>
      </c>
      <c r="BA461" s="197" t="str">
        <f t="shared" si="406"/>
        <v>N/A</v>
      </c>
      <c r="BB461" s="197">
        <f t="shared" si="407"/>
        <v>0</v>
      </c>
      <c r="BC461" s="198">
        <f t="shared" si="408"/>
        <v>0</v>
      </c>
      <c r="BD461" s="196">
        <f>IFERROR(SQRT(($E461-$E$1136)^2+($O461-$O$1136)^2),0)</f>
        <v>1.8000540016200484E-2</v>
      </c>
      <c r="BE461" s="197" t="str">
        <f>IF(BD461&lt;=SMALL(BD$3:BD$1130,1),"MAS PARECIDO","NO")</f>
        <v>NO</v>
      </c>
      <c r="BF461" s="197" t="str">
        <f>IF(BD461&lt;=SMALL(BD$3:BD$1130,5),"SIMILAR","NO")</f>
        <v>NO</v>
      </c>
      <c r="BG461" s="197" t="str">
        <f t="shared" si="409"/>
        <v>N/A</v>
      </c>
      <c r="BH461" s="197">
        <f t="shared" si="410"/>
        <v>0</v>
      </c>
      <c r="BI461" s="198">
        <f t="shared" si="411"/>
        <v>0</v>
      </c>
      <c r="BJ461" s="199">
        <f>IFERROR(SQRT(($E461-$E$1136)^2+($R461-$R$1136)^2),0)</f>
        <v>0.50032391452025837</v>
      </c>
      <c r="BK461" s="197" t="str">
        <f>IF(BJ461&lt;=SMALL(BJ$3:BJ$1130,1),"MAS PARECIDO","NO")</f>
        <v>NO</v>
      </c>
      <c r="BL461" s="197" t="str">
        <f>IF(BJ461&lt;=SMALL(BJ$3:BJ$1130,5),"SIMILAR","NO")</f>
        <v>NO</v>
      </c>
      <c r="BM461" s="197" t="str">
        <f t="shared" si="412"/>
        <v>N/A</v>
      </c>
      <c r="BN461" s="197">
        <f t="shared" si="413"/>
        <v>0</v>
      </c>
      <c r="BO461" s="198">
        <f t="shared" si="414"/>
        <v>0</v>
      </c>
      <c r="BP461" s="199">
        <f>IFERROR(SQRT(($E461-$E$1136)^2+($U461-$U$1136)^2),0)</f>
        <v>1.0001619965989883</v>
      </c>
      <c r="BQ461" s="197" t="str">
        <f>IF(BP461&lt;=SMALL(BP$3:BP$1130,1),"MAS PARECIDO","NO")</f>
        <v>NO</v>
      </c>
      <c r="BR461" s="197" t="str">
        <f>IF(BP461&lt;=SMALL(BP$3:BP$1130,5),"SIMILAR","NO")</f>
        <v>NO</v>
      </c>
      <c r="BS461" s="197" t="str">
        <f t="shared" si="415"/>
        <v>N/A</v>
      </c>
      <c r="BT461" s="197">
        <f t="shared" si="416"/>
        <v>0</v>
      </c>
      <c r="BU461" s="198">
        <f t="shared" si="417"/>
        <v>0</v>
      </c>
      <c r="BV461" s="199">
        <f>IFERROR(SQRT(($E461-$E$1136)^2+($X461-$X$1136)^2),0)</f>
        <v>1.8000540016200484E-2</v>
      </c>
      <c r="BW461" s="197" t="str">
        <f>IF(BV461&lt;=SMALL(BV$3:BV$1130,1),"MAS PARECIDO","NO")</f>
        <v>NO</v>
      </c>
      <c r="BX461" s="197" t="str">
        <f>IF(BV461&lt;=SMALL(BV$3:BV$1130,5),"SIMILAR","NO")</f>
        <v>NO</v>
      </c>
      <c r="BY461" s="197" t="str">
        <f t="shared" si="418"/>
        <v>N/A</v>
      </c>
      <c r="BZ461" s="197">
        <f t="shared" si="419"/>
        <v>0</v>
      </c>
      <c r="CA461" s="198">
        <f t="shared" si="420"/>
        <v>0</v>
      </c>
      <c r="CB461" s="199">
        <f>IFERROR(SQRT(($E461-$E$1136)^2+($AA461-$AA$1136)^2),0)</f>
        <v>1.0001619965989883</v>
      </c>
      <c r="CC461" s="197" t="str">
        <f>IF(CB461&lt;=SMALL(CB$3:CB$1130,1),"MAS PARECIDO","NO")</f>
        <v>NO</v>
      </c>
      <c r="CD461" s="197" t="str">
        <f>IF(CB461&lt;=SMALL(CB$3:CB$1130,5),"SIMILAR","NO")</f>
        <v>NO</v>
      </c>
      <c r="CE461" s="197" t="str">
        <f t="shared" si="421"/>
        <v>N/A</v>
      </c>
      <c r="CF461" s="197">
        <f t="shared" si="422"/>
        <v>0</v>
      </c>
      <c r="CG461" s="198">
        <f t="shared" si="423"/>
        <v>0</v>
      </c>
      <c r="CH461" s="199">
        <f>IFERROR(SQRT(($E461-$E$1136)^2+($AD461-$AD$1136)^2),0)</f>
        <v>1.8000540016200484E-2</v>
      </c>
      <c r="CI461" s="197" t="str">
        <f>IF(CH461&lt;=SMALL(CH$3:CH$1130,1),"MAS PARECIDO","NO")</f>
        <v>NO</v>
      </c>
      <c r="CJ461" s="197" t="str">
        <f>IF(CH461&lt;=SMALL(CH$3:CH$1130,5),"SIMILAR","NO")</f>
        <v>NO</v>
      </c>
      <c r="CK461" s="197" t="str">
        <f t="shared" si="424"/>
        <v>N/A</v>
      </c>
      <c r="CL461" s="197">
        <f t="shared" si="425"/>
        <v>0</v>
      </c>
      <c r="CM461" s="198">
        <f t="shared" si="426"/>
        <v>0</v>
      </c>
      <c r="CN461" s="199">
        <f>IFERROR(SQRT(($E461-$E$1136)^2+($AG461-$AG$1136)^2),0)</f>
        <v>1.8000540016200484E-2</v>
      </c>
      <c r="CO461" s="197" t="str">
        <f>IF(CN461&lt;=SMALL(CN$3:CN$1130,1),"MAS PARECIDO","NO")</f>
        <v>NO</v>
      </c>
      <c r="CP461" s="197" t="str">
        <f>IF(CN461&lt;=SMALL(CN$3:CN$1130,5),"SIMILAR","NO")</f>
        <v>NO</v>
      </c>
      <c r="CQ461" s="197" t="str">
        <f t="shared" si="427"/>
        <v>N/A</v>
      </c>
      <c r="CR461" s="197">
        <f t="shared" si="428"/>
        <v>0</v>
      </c>
      <c r="CS461" s="198">
        <f t="shared" si="429"/>
        <v>0</v>
      </c>
      <c r="CT461" s="199">
        <f>IFERROR(SQRT(($E461-$E$1136)^2+($AJ461-$AJ$1136)^2),0)</f>
        <v>1.8000540016200484E-2</v>
      </c>
      <c r="CU461" s="197" t="str">
        <f>IF(CT461&lt;=SMALL(CT$3:CT$1130,1),"MAS PARECIDO","NO")</f>
        <v>NO</v>
      </c>
      <c r="CV461" s="197" t="str">
        <f>IF(CT461&lt;=SMALL(CT$3:CT$1130,5),"SIMILAR","NO")</f>
        <v>NO</v>
      </c>
      <c r="CW461" s="197" t="str">
        <f t="shared" si="430"/>
        <v>N/A</v>
      </c>
      <c r="CX461" s="197">
        <f t="shared" si="431"/>
        <v>0</v>
      </c>
      <c r="CY461" s="198">
        <f t="shared" si="432"/>
        <v>0</v>
      </c>
      <c r="CZ461" s="2" t="e">
        <v>#N/A</v>
      </c>
      <c r="DA461" s="2" t="s">
        <v>2116</v>
      </c>
      <c r="DB461" s="2">
        <v>0</v>
      </c>
      <c r="DC461" s="2" t="s">
        <v>189</v>
      </c>
    </row>
    <row r="462" spans="1:107">
      <c r="A462" s="24" t="s">
        <v>463</v>
      </c>
      <c r="B462" s="46">
        <v>49984.88</v>
      </c>
      <c r="C462" s="190">
        <f>(B462-$B$1132)/($B$1133-$B$1132)</f>
        <v>5.3162628521568743E-2</v>
      </c>
      <c r="D462" s="46">
        <v>6000</v>
      </c>
      <c r="E462" s="190">
        <f>(D462-$D$1132)/($D$1133-$D$1132)</f>
        <v>1.1970359110773323E-2</v>
      </c>
      <c r="F462" s="46" t="s">
        <v>191</v>
      </c>
      <c r="G462" s="192">
        <f>VLOOKUP(F462,'DATOS DE SOPORTE'!$Y$5:$Z$8,2,FALSE)</f>
        <v>1</v>
      </c>
      <c r="H462" s="190">
        <f>(G462-$G$1132)/($G$1133-$G$1132)</f>
        <v>0</v>
      </c>
      <c r="I462" s="50">
        <v>1</v>
      </c>
      <c r="J462" s="200">
        <f t="shared" si="392"/>
        <v>1</v>
      </c>
      <c r="K462" s="190">
        <f>(J462-$J$1132)/($J$1133-$J$1132)</f>
        <v>0.2</v>
      </c>
      <c r="L462" s="193" t="str">
        <f t="shared" si="393"/>
        <v>SI</v>
      </c>
      <c r="M462" s="46"/>
      <c r="N462" s="192">
        <f t="shared" si="394"/>
        <v>2</v>
      </c>
      <c r="O462" s="190">
        <f>(N462-N$1132)/(N$1133-N$1132)</f>
        <v>1</v>
      </c>
      <c r="P462" s="46"/>
      <c r="Q462" s="192">
        <f t="shared" si="395"/>
        <v>3</v>
      </c>
      <c r="R462" s="190">
        <f>(Q462-Q$1132)/(Q$1133-Q$1132)</f>
        <v>1</v>
      </c>
      <c r="S462" s="46" t="s">
        <v>194</v>
      </c>
      <c r="T462" s="192">
        <f t="shared" si="396"/>
        <v>1</v>
      </c>
      <c r="U462" s="190">
        <f>(T462-T$1132)/(T$1133-T$1132)</f>
        <v>0</v>
      </c>
      <c r="V462" s="46" t="s">
        <v>62</v>
      </c>
      <c r="W462" s="194">
        <f>VLOOKUP(V462,'DATOS DE SOPORTE'!$S$5:$T$10,2,FALSE)</f>
        <v>1</v>
      </c>
      <c r="X462" s="201">
        <f>(W462-W$1132)/(W$1133-W$1132)</f>
        <v>0</v>
      </c>
      <c r="Y462" s="46" t="s">
        <v>188</v>
      </c>
      <c r="Z462" s="194">
        <f t="shared" si="397"/>
        <v>1</v>
      </c>
      <c r="AA462" s="201">
        <f>(Z462-Z$1132)/(Z$1133-Z$1132)</f>
        <v>0</v>
      </c>
      <c r="AB462" s="46" t="s">
        <v>136</v>
      </c>
      <c r="AC462" s="194">
        <f t="shared" si="398"/>
        <v>2</v>
      </c>
      <c r="AD462" s="201">
        <f>(AC462-AC$1132)/(AC$1133-AC$1132)</f>
        <v>1</v>
      </c>
      <c r="AE462" s="46" t="s">
        <v>188</v>
      </c>
      <c r="AF462" s="194">
        <f t="shared" si="399"/>
        <v>1</v>
      </c>
      <c r="AG462" s="201">
        <f>(AF462-AF$1132)/(AF$1133-AF$1132)</f>
        <v>0</v>
      </c>
      <c r="AH462" s="24" t="s">
        <v>67</v>
      </c>
      <c r="AI462" s="194">
        <f>VLOOKUP(AH462,'DATOS DE SOPORTE'!$V$5:$W$8,2,FALSE)</f>
        <v>1</v>
      </c>
      <c r="AJ462" s="201">
        <f>(AI462-AI$1132)/(AI$1133-AI$1132)</f>
        <v>0</v>
      </c>
      <c r="AK462" s="58" t="str">
        <f t="shared" si="391"/>
        <v>Bueno</v>
      </c>
      <c r="AL462" s="196">
        <f>IFERROR(SQRT(($E462-$E$1136)^2+($C462-$C$1136)^2),0)</f>
        <v>0.15244944085442683</v>
      </c>
      <c r="AM462" s="197" t="str">
        <f>IF(AL462&lt;=SMALL($AL$3:$AL$1130,1),"MAS PARECIDO","NO")</f>
        <v>NO</v>
      </c>
      <c r="AN462" s="197" t="str">
        <f>IF(AL462&lt;=SMALL($AL$3:$AL$1130,5),"SIMILAR","NO")</f>
        <v>NO</v>
      </c>
      <c r="AO462" s="197" t="str">
        <f t="shared" si="400"/>
        <v>N/A</v>
      </c>
      <c r="AP462" s="197">
        <f t="shared" si="401"/>
        <v>0</v>
      </c>
      <c r="AQ462" s="198">
        <f t="shared" si="402"/>
        <v>0</v>
      </c>
      <c r="AR462" s="196">
        <f>IFERROR(SQRT(($E462-$E$1136)^2+($H462-$H$1136)^2),0)</f>
        <v>0.3335492763468389</v>
      </c>
      <c r="AS462" s="197" t="str">
        <f>IF(AR462&lt;=SMALL(AR$3:AR$1130,1),"MAS PARECIDO","NO")</f>
        <v>NO</v>
      </c>
      <c r="AT462" s="197" t="str">
        <f>IF(AR462&lt;=SMALL(AR$3:AR$1130,5),"SIMILAR","NO")</f>
        <v>NO</v>
      </c>
      <c r="AU462" s="197" t="str">
        <f t="shared" si="403"/>
        <v>N/A</v>
      </c>
      <c r="AV462" s="197">
        <f t="shared" si="404"/>
        <v>0</v>
      </c>
      <c r="AW462" s="198">
        <f t="shared" si="405"/>
        <v>0</v>
      </c>
      <c r="AX462" s="199">
        <f>IFERROR(SQRT(($E462-$E$1136)^2+($K462-$K$1136)^2),0)</f>
        <v>1.2000360010800324E-2</v>
      </c>
      <c r="AY462" s="197" t="str">
        <f>IF(AX462&lt;=SMALL(AX$3:AX$1130,1),"MAS PARECIDO","NO")</f>
        <v>NO</v>
      </c>
      <c r="AZ462" s="197" t="str">
        <f>IF(AX462&lt;=SMALL(AX$3:AX$1130,5),"SIMILAR","NO")</f>
        <v>NO</v>
      </c>
      <c r="BA462" s="197" t="str">
        <f t="shared" si="406"/>
        <v>N/A</v>
      </c>
      <c r="BB462" s="197">
        <f t="shared" si="407"/>
        <v>0</v>
      </c>
      <c r="BC462" s="198">
        <f t="shared" si="408"/>
        <v>0</v>
      </c>
      <c r="BD462" s="196">
        <f>IFERROR(SQRT(($E462-$E$1136)^2+($O462-$O$1136)^2),0)</f>
        <v>1.2000360010800324E-2</v>
      </c>
      <c r="BE462" s="197" t="str">
        <f>IF(BD462&lt;=SMALL(BD$3:BD$1130,1),"MAS PARECIDO","NO")</f>
        <v>NO</v>
      </c>
      <c r="BF462" s="197" t="str">
        <f>IF(BD462&lt;=SMALL(BD$3:BD$1130,5),"SIMILAR","NO")</f>
        <v>NO</v>
      </c>
      <c r="BG462" s="197" t="str">
        <f t="shared" si="409"/>
        <v>N/A</v>
      </c>
      <c r="BH462" s="197">
        <f t="shared" si="410"/>
        <v>0</v>
      </c>
      <c r="BI462" s="198">
        <f t="shared" si="411"/>
        <v>0</v>
      </c>
      <c r="BJ462" s="199">
        <f>IFERROR(SQRT(($E462-$E$1136)^2+($R462-$R$1136)^2),0)</f>
        <v>0.50014398790787118</v>
      </c>
      <c r="BK462" s="197" t="str">
        <f>IF(BJ462&lt;=SMALL(BJ$3:BJ$1130,1),"MAS PARECIDO","NO")</f>
        <v>NO</v>
      </c>
      <c r="BL462" s="197" t="str">
        <f>IF(BJ462&lt;=SMALL(BJ$3:BJ$1130,5),"SIMILAR","NO")</f>
        <v>NO</v>
      </c>
      <c r="BM462" s="197" t="str">
        <f t="shared" si="412"/>
        <v>N/A</v>
      </c>
      <c r="BN462" s="197">
        <f t="shared" si="413"/>
        <v>0</v>
      </c>
      <c r="BO462" s="198">
        <f t="shared" si="414"/>
        <v>0</v>
      </c>
      <c r="BP462" s="199">
        <f>IFERROR(SQRT(($E462-$E$1136)^2+($U462-$U$1136)^2),0)</f>
        <v>1.2000360010800324E-2</v>
      </c>
      <c r="BQ462" s="197" t="str">
        <f>IF(BP462&lt;=SMALL(BP$3:BP$1130,1),"MAS PARECIDO","NO")</f>
        <v>NO</v>
      </c>
      <c r="BR462" s="197" t="str">
        <f>IF(BP462&lt;=SMALL(BP$3:BP$1130,5),"SIMILAR","NO")</f>
        <v>NO</v>
      </c>
      <c r="BS462" s="197" t="str">
        <f t="shared" si="415"/>
        <v>N/A</v>
      </c>
      <c r="BT462" s="197">
        <f t="shared" si="416"/>
        <v>0</v>
      </c>
      <c r="BU462" s="198">
        <f t="shared" si="417"/>
        <v>0</v>
      </c>
      <c r="BV462" s="199">
        <f>IFERROR(SQRT(($E462-$E$1136)^2+($X462-$X$1136)^2),0)</f>
        <v>1.2000360010800324E-2</v>
      </c>
      <c r="BW462" s="197" t="str">
        <f>IF(BV462&lt;=SMALL(BV$3:BV$1130,1),"MAS PARECIDO","NO")</f>
        <v>NO</v>
      </c>
      <c r="BX462" s="197" t="str">
        <f>IF(BV462&lt;=SMALL(BV$3:BV$1130,5),"SIMILAR","NO")</f>
        <v>NO</v>
      </c>
      <c r="BY462" s="197" t="str">
        <f t="shared" si="418"/>
        <v>N/A</v>
      </c>
      <c r="BZ462" s="197">
        <f t="shared" si="419"/>
        <v>0</v>
      </c>
      <c r="CA462" s="198">
        <f t="shared" si="420"/>
        <v>0</v>
      </c>
      <c r="CB462" s="199">
        <f>IFERROR(SQRT(($E462-$E$1136)^2+($AA462-$AA$1136)^2),0)</f>
        <v>1.2000360010800324E-2</v>
      </c>
      <c r="CC462" s="197" t="str">
        <f>IF(CB462&lt;=SMALL(CB$3:CB$1130,1),"MAS PARECIDO","NO")</f>
        <v>NO</v>
      </c>
      <c r="CD462" s="197" t="str">
        <f>IF(CB462&lt;=SMALL(CB$3:CB$1130,5),"SIMILAR","NO")</f>
        <v>NO</v>
      </c>
      <c r="CE462" s="197" t="str">
        <f t="shared" si="421"/>
        <v>N/A</v>
      </c>
      <c r="CF462" s="197">
        <f t="shared" si="422"/>
        <v>0</v>
      </c>
      <c r="CG462" s="198">
        <f t="shared" si="423"/>
        <v>0</v>
      </c>
      <c r="CH462" s="199">
        <f>IFERROR(SQRT(($E462-$E$1136)^2+($AD462-$AD$1136)^2),0)</f>
        <v>1.2000360010800324E-2</v>
      </c>
      <c r="CI462" s="197" t="str">
        <f>IF(CH462&lt;=SMALL(CH$3:CH$1130,1),"MAS PARECIDO","NO")</f>
        <v>NO</v>
      </c>
      <c r="CJ462" s="197" t="str">
        <f>IF(CH462&lt;=SMALL(CH$3:CH$1130,5),"SIMILAR","NO")</f>
        <v>NO</v>
      </c>
      <c r="CK462" s="197" t="str">
        <f t="shared" si="424"/>
        <v>N/A</v>
      </c>
      <c r="CL462" s="197">
        <f t="shared" si="425"/>
        <v>0</v>
      </c>
      <c r="CM462" s="198">
        <f t="shared" si="426"/>
        <v>0</v>
      </c>
      <c r="CN462" s="199">
        <f>IFERROR(SQRT(($E462-$E$1136)^2+($AG462-$AG$1136)^2),0)</f>
        <v>1.00007200172807</v>
      </c>
      <c r="CO462" s="197" t="str">
        <f>IF(CN462&lt;=SMALL(CN$3:CN$1130,1),"MAS PARECIDO","NO")</f>
        <v>NO</v>
      </c>
      <c r="CP462" s="197" t="str">
        <f>IF(CN462&lt;=SMALL(CN$3:CN$1130,5),"SIMILAR","NO")</f>
        <v>NO</v>
      </c>
      <c r="CQ462" s="197" t="str">
        <f t="shared" si="427"/>
        <v>N/A</v>
      </c>
      <c r="CR462" s="197">
        <f t="shared" si="428"/>
        <v>0</v>
      </c>
      <c r="CS462" s="198">
        <f t="shared" si="429"/>
        <v>0</v>
      </c>
      <c r="CT462" s="199">
        <f>IFERROR(SQRT(($E462-$E$1136)^2+($AJ462-$AJ$1136)^2),0)</f>
        <v>1.2000360010800324E-2</v>
      </c>
      <c r="CU462" s="197" t="str">
        <f>IF(CT462&lt;=SMALL(CT$3:CT$1130,1),"MAS PARECIDO","NO")</f>
        <v>NO</v>
      </c>
      <c r="CV462" s="197" t="str">
        <f>IF(CT462&lt;=SMALL(CT$3:CT$1130,5),"SIMILAR","NO")</f>
        <v>NO</v>
      </c>
      <c r="CW462" s="197" t="str">
        <f t="shared" si="430"/>
        <v>N/A</v>
      </c>
      <c r="CX462" s="197">
        <f t="shared" si="431"/>
        <v>0</v>
      </c>
      <c r="CY462" s="198">
        <f t="shared" si="432"/>
        <v>0</v>
      </c>
      <c r="CZ462" s="2" t="s">
        <v>1654</v>
      </c>
      <c r="DA462" s="2" t="s">
        <v>1655</v>
      </c>
      <c r="DB462" s="2">
        <v>0</v>
      </c>
      <c r="DC462" s="2" t="s">
        <v>189</v>
      </c>
    </row>
    <row r="463" spans="1:107">
      <c r="A463" s="24" t="s">
        <v>457</v>
      </c>
      <c r="B463" s="46">
        <v>61984</v>
      </c>
      <c r="C463" s="190">
        <f>(B463-$B$1132)/($B$1133-$B$1132)</f>
        <v>6.7188558359587425E-2</v>
      </c>
      <c r="D463" s="46">
        <v>7500</v>
      </c>
      <c r="E463" s="190">
        <f>(D463-$D$1132)/($D$1133-$D$1132)</f>
        <v>1.4970449113473405E-2</v>
      </c>
      <c r="F463" s="46" t="s">
        <v>53</v>
      </c>
      <c r="G463" s="192">
        <f>VLOOKUP(F463,'DATOS DE SOPORTE'!$Y$5:$Z$8,2,FALSE)</f>
        <v>2</v>
      </c>
      <c r="H463" s="190">
        <f>(G463-$G$1132)/($G$1133-$G$1132)</f>
        <v>0.33333333333333331</v>
      </c>
      <c r="I463" s="50">
        <v>3</v>
      </c>
      <c r="J463" s="200">
        <f t="shared" si="392"/>
        <v>3</v>
      </c>
      <c r="K463" s="190">
        <f>(J463-$J$1132)/($J$1133-$J$1132)</f>
        <v>0.6</v>
      </c>
      <c r="L463" s="193" t="str">
        <f t="shared" si="393"/>
        <v>SI</v>
      </c>
      <c r="M463" s="46" t="s">
        <v>192</v>
      </c>
      <c r="N463" s="192">
        <f t="shared" si="394"/>
        <v>2</v>
      </c>
      <c r="O463" s="190">
        <f>(N463-N$1132)/(N$1133-N$1132)</f>
        <v>1</v>
      </c>
      <c r="P463" s="46" t="s">
        <v>58</v>
      </c>
      <c r="Q463" s="192">
        <f t="shared" si="395"/>
        <v>3</v>
      </c>
      <c r="R463" s="190">
        <f>(Q463-Q$1132)/(Q$1133-Q$1132)</f>
        <v>1</v>
      </c>
      <c r="S463" s="46" t="s">
        <v>60</v>
      </c>
      <c r="T463" s="192">
        <f t="shared" si="396"/>
        <v>2</v>
      </c>
      <c r="U463" s="190">
        <f>(T463-T$1132)/(T$1133-T$1132)</f>
        <v>1</v>
      </c>
      <c r="V463" s="46" t="s">
        <v>62</v>
      </c>
      <c r="W463" s="194">
        <f>VLOOKUP(V463,'DATOS DE SOPORTE'!$S$5:$T$10,2,FALSE)</f>
        <v>1</v>
      </c>
      <c r="X463" s="201">
        <f>(W463-W$1132)/(W$1133-W$1132)</f>
        <v>0</v>
      </c>
      <c r="Y463" s="46" t="s">
        <v>136</v>
      </c>
      <c r="Z463" s="194">
        <f t="shared" si="397"/>
        <v>2</v>
      </c>
      <c r="AA463" s="201">
        <f>(Z463-Z$1132)/(Z$1133-Z$1132)</f>
        <v>1</v>
      </c>
      <c r="AB463" s="46" t="s">
        <v>136</v>
      </c>
      <c r="AC463" s="194">
        <f t="shared" si="398"/>
        <v>2</v>
      </c>
      <c r="AD463" s="201">
        <f>(AC463-AC$1132)/(AC$1133-AC$1132)</f>
        <v>1</v>
      </c>
      <c r="AE463" s="46" t="s">
        <v>188</v>
      </c>
      <c r="AF463" s="194">
        <f t="shared" si="399"/>
        <v>1</v>
      </c>
      <c r="AG463" s="201">
        <f>(AF463-AF$1132)/(AF$1133-AF$1132)</f>
        <v>0</v>
      </c>
      <c r="AH463" s="24" t="s">
        <v>67</v>
      </c>
      <c r="AI463" s="194">
        <f>VLOOKUP(AH463,'DATOS DE SOPORTE'!$V$5:$W$8,2,FALSE)</f>
        <v>1</v>
      </c>
      <c r="AJ463" s="201">
        <f>(AI463-AI$1132)/(AI$1133-AI$1132)</f>
        <v>0</v>
      </c>
      <c r="AK463" s="58" t="str">
        <f t="shared" si="391"/>
        <v>Regular</v>
      </c>
      <c r="AL463" s="196">
        <f>IFERROR(SQRT(($E463-$E$1136)^2+($C463-$C$1136)^2),0)</f>
        <v>0.13876362345590662</v>
      </c>
      <c r="AM463" s="197" t="str">
        <f>IF(AL463&lt;=SMALL($AL$3:$AL$1130,1),"MAS PARECIDO","NO")</f>
        <v>NO</v>
      </c>
      <c r="AN463" s="197" t="str">
        <f>IF(AL463&lt;=SMALL($AL$3:$AL$1130,5),"SIMILAR","NO")</f>
        <v>NO</v>
      </c>
      <c r="AO463" s="197" t="str">
        <f t="shared" si="400"/>
        <v>N/A</v>
      </c>
      <c r="AP463" s="197">
        <f t="shared" si="401"/>
        <v>0</v>
      </c>
      <c r="AQ463" s="198">
        <f t="shared" si="402"/>
        <v>0</v>
      </c>
      <c r="AR463" s="196">
        <f>IFERROR(SQRT(($E463-$E$1136)^2+($H463-$H$1136)^2),0)</f>
        <v>1.5000450013500406E-2</v>
      </c>
      <c r="AS463" s="197" t="str">
        <f>IF(AR463&lt;=SMALL(AR$3:AR$1130,1),"MAS PARECIDO","NO")</f>
        <v>NO</v>
      </c>
      <c r="AT463" s="197" t="str">
        <f>IF(AR463&lt;=SMALL(AR$3:AR$1130,5),"SIMILAR","NO")</f>
        <v>NO</v>
      </c>
      <c r="AU463" s="197" t="str">
        <f t="shared" si="403"/>
        <v>N/A</v>
      </c>
      <c r="AV463" s="197">
        <f t="shared" si="404"/>
        <v>0</v>
      </c>
      <c r="AW463" s="198">
        <f t="shared" si="405"/>
        <v>0</v>
      </c>
      <c r="AX463" s="199">
        <f>IFERROR(SQRT(($E463-$E$1136)^2+($K463-$K$1136)^2),0)</f>
        <v>0.40028116805641445</v>
      </c>
      <c r="AY463" s="197" t="str">
        <f>IF(AX463&lt;=SMALL(AX$3:AX$1130,1),"MAS PARECIDO","NO")</f>
        <v>NO</v>
      </c>
      <c r="AZ463" s="197" t="str">
        <f>IF(AX463&lt;=SMALL(AX$3:AX$1130,5),"SIMILAR","NO")</f>
        <v>NO</v>
      </c>
      <c r="BA463" s="197" t="str">
        <f t="shared" si="406"/>
        <v>N/A</v>
      </c>
      <c r="BB463" s="197">
        <f t="shared" si="407"/>
        <v>0</v>
      </c>
      <c r="BC463" s="198">
        <f t="shared" si="408"/>
        <v>0</v>
      </c>
      <c r="BD463" s="196">
        <f>IFERROR(SQRT(($E463-$E$1136)^2+($O463-$O$1136)^2),0)</f>
        <v>1.5000450013500406E-2</v>
      </c>
      <c r="BE463" s="197" t="str">
        <f>IF(BD463&lt;=SMALL(BD$3:BD$1130,1),"MAS PARECIDO","NO")</f>
        <v>NO</v>
      </c>
      <c r="BF463" s="197" t="str">
        <f>IF(BD463&lt;=SMALL(BD$3:BD$1130,5),"SIMILAR","NO")</f>
        <v>NO</v>
      </c>
      <c r="BG463" s="197" t="str">
        <f t="shared" si="409"/>
        <v>N/A</v>
      </c>
      <c r="BH463" s="197">
        <f t="shared" si="410"/>
        <v>0</v>
      </c>
      <c r="BI463" s="198">
        <f t="shared" si="411"/>
        <v>0</v>
      </c>
      <c r="BJ463" s="199">
        <f>IFERROR(SQRT(($E463-$E$1136)^2+($R463-$R$1136)^2),0)</f>
        <v>0.50022496289230467</v>
      </c>
      <c r="BK463" s="197" t="str">
        <f>IF(BJ463&lt;=SMALL(BJ$3:BJ$1130,1),"MAS PARECIDO","NO")</f>
        <v>NO</v>
      </c>
      <c r="BL463" s="197" t="str">
        <f>IF(BJ463&lt;=SMALL(BJ$3:BJ$1130,5),"SIMILAR","NO")</f>
        <v>NO</v>
      </c>
      <c r="BM463" s="197" t="str">
        <f t="shared" si="412"/>
        <v>N/A</v>
      </c>
      <c r="BN463" s="197">
        <f t="shared" si="413"/>
        <v>0</v>
      </c>
      <c r="BO463" s="198">
        <f t="shared" si="414"/>
        <v>0</v>
      </c>
      <c r="BP463" s="199">
        <f>IFERROR(SQRT(($E463-$E$1136)^2+($U463-$U$1136)^2),0)</f>
        <v>1.0001125004221312</v>
      </c>
      <c r="BQ463" s="197" t="str">
        <f>IF(BP463&lt;=SMALL(BP$3:BP$1130,1),"MAS PARECIDO","NO")</f>
        <v>NO</v>
      </c>
      <c r="BR463" s="197" t="str">
        <f>IF(BP463&lt;=SMALL(BP$3:BP$1130,5),"SIMILAR","NO")</f>
        <v>NO</v>
      </c>
      <c r="BS463" s="197" t="str">
        <f t="shared" si="415"/>
        <v>N/A</v>
      </c>
      <c r="BT463" s="197">
        <f t="shared" si="416"/>
        <v>0</v>
      </c>
      <c r="BU463" s="198">
        <f t="shared" si="417"/>
        <v>0</v>
      </c>
      <c r="BV463" s="199">
        <f>IFERROR(SQRT(($E463-$E$1136)^2+($X463-$X$1136)^2),0)</f>
        <v>1.5000450013500406E-2</v>
      </c>
      <c r="BW463" s="197" t="str">
        <f>IF(BV463&lt;=SMALL(BV$3:BV$1130,1),"MAS PARECIDO","NO")</f>
        <v>NO</v>
      </c>
      <c r="BX463" s="197" t="str">
        <f>IF(BV463&lt;=SMALL(BV$3:BV$1130,5),"SIMILAR","NO")</f>
        <v>NO</v>
      </c>
      <c r="BY463" s="197" t="str">
        <f t="shared" si="418"/>
        <v>N/A</v>
      </c>
      <c r="BZ463" s="197">
        <f t="shared" si="419"/>
        <v>0</v>
      </c>
      <c r="CA463" s="198">
        <f t="shared" si="420"/>
        <v>0</v>
      </c>
      <c r="CB463" s="199">
        <f>IFERROR(SQRT(($E463-$E$1136)^2+($AA463-$AA$1136)^2),0)</f>
        <v>1.0001125004221312</v>
      </c>
      <c r="CC463" s="197" t="str">
        <f>IF(CB463&lt;=SMALL(CB$3:CB$1130,1),"MAS PARECIDO","NO")</f>
        <v>NO</v>
      </c>
      <c r="CD463" s="197" t="str">
        <f>IF(CB463&lt;=SMALL(CB$3:CB$1130,5),"SIMILAR","NO")</f>
        <v>NO</v>
      </c>
      <c r="CE463" s="197" t="str">
        <f t="shared" si="421"/>
        <v>N/A</v>
      </c>
      <c r="CF463" s="197">
        <f t="shared" si="422"/>
        <v>0</v>
      </c>
      <c r="CG463" s="198">
        <f t="shared" si="423"/>
        <v>0</v>
      </c>
      <c r="CH463" s="199">
        <f>IFERROR(SQRT(($E463-$E$1136)^2+($AD463-$AD$1136)^2),0)</f>
        <v>1.5000450013500406E-2</v>
      </c>
      <c r="CI463" s="197" t="str">
        <f>IF(CH463&lt;=SMALL(CH$3:CH$1130,1),"MAS PARECIDO","NO")</f>
        <v>NO</v>
      </c>
      <c r="CJ463" s="197" t="str">
        <f>IF(CH463&lt;=SMALL(CH$3:CH$1130,5),"SIMILAR","NO")</f>
        <v>NO</v>
      </c>
      <c r="CK463" s="197" t="str">
        <f t="shared" si="424"/>
        <v>N/A</v>
      </c>
      <c r="CL463" s="197">
        <f t="shared" si="425"/>
        <v>0</v>
      </c>
      <c r="CM463" s="198">
        <f t="shared" si="426"/>
        <v>0</v>
      </c>
      <c r="CN463" s="199">
        <f>IFERROR(SQRT(($E463-$E$1136)^2+($AG463-$AG$1136)^2),0)</f>
        <v>1.0001125004221312</v>
      </c>
      <c r="CO463" s="197" t="str">
        <f>IF(CN463&lt;=SMALL(CN$3:CN$1130,1),"MAS PARECIDO","NO")</f>
        <v>NO</v>
      </c>
      <c r="CP463" s="197" t="str">
        <f>IF(CN463&lt;=SMALL(CN$3:CN$1130,5),"SIMILAR","NO")</f>
        <v>NO</v>
      </c>
      <c r="CQ463" s="197" t="str">
        <f t="shared" si="427"/>
        <v>N/A</v>
      </c>
      <c r="CR463" s="197">
        <f t="shared" si="428"/>
        <v>0</v>
      </c>
      <c r="CS463" s="198">
        <f t="shared" si="429"/>
        <v>0</v>
      </c>
      <c r="CT463" s="199">
        <f>IFERROR(SQRT(($E463-$E$1136)^2+($AJ463-$AJ$1136)^2),0)</f>
        <v>1.5000450013500406E-2</v>
      </c>
      <c r="CU463" s="197" t="str">
        <f>IF(CT463&lt;=SMALL(CT$3:CT$1130,1),"MAS PARECIDO","NO")</f>
        <v>NO</v>
      </c>
      <c r="CV463" s="197" t="str">
        <f>IF(CT463&lt;=SMALL(CT$3:CT$1130,5),"SIMILAR","NO")</f>
        <v>NO</v>
      </c>
      <c r="CW463" s="197" t="str">
        <f t="shared" si="430"/>
        <v>N/A</v>
      </c>
      <c r="CX463" s="197">
        <f t="shared" si="431"/>
        <v>0</v>
      </c>
      <c r="CY463" s="198">
        <f t="shared" si="432"/>
        <v>0</v>
      </c>
      <c r="CZ463" s="2" t="s">
        <v>1642</v>
      </c>
      <c r="DA463" s="2" t="s">
        <v>1643</v>
      </c>
      <c r="DB463" s="2">
        <v>1</v>
      </c>
      <c r="DC463" s="2" t="s">
        <v>346</v>
      </c>
    </row>
    <row r="464" spans="1:107">
      <c r="A464" s="24" t="s">
        <v>701</v>
      </c>
      <c r="B464" s="46">
        <v>45224.59</v>
      </c>
      <c r="C464" s="190">
        <f>(B464-$B$1132)/($B$1133-$B$1132)</f>
        <v>4.759826267235464E-2</v>
      </c>
      <c r="D464" s="46">
        <v>10000</v>
      </c>
      <c r="E464" s="190">
        <f>(D464-$D$1132)/($D$1133-$D$1132)</f>
        <v>1.9970599117973539E-2</v>
      </c>
      <c r="F464" s="46" t="s">
        <v>203</v>
      </c>
      <c r="G464" s="192">
        <f>VLOOKUP(F464,'DATOS DE SOPORTE'!$Y$5:$Z$8,2,FALSE)</f>
        <v>3</v>
      </c>
      <c r="H464" s="190">
        <f>(G464-$G$1132)/($G$1133-$G$1132)</f>
        <v>0.66666666666666663</v>
      </c>
      <c r="I464" s="50">
        <v>1</v>
      </c>
      <c r="J464" s="200">
        <f t="shared" si="392"/>
        <v>1</v>
      </c>
      <c r="K464" s="190">
        <f>(J464-$J$1132)/($J$1133-$J$1132)</f>
        <v>0.2</v>
      </c>
      <c r="L464" s="193" t="str">
        <f t="shared" si="393"/>
        <v>SI</v>
      </c>
      <c r="M464" s="46" t="s">
        <v>192</v>
      </c>
      <c r="N464" s="192">
        <f t="shared" si="394"/>
        <v>2</v>
      </c>
      <c r="O464" s="190">
        <f>(N464-N$1132)/(N$1133-N$1132)</f>
        <v>1</v>
      </c>
      <c r="P464" s="46" t="s">
        <v>193</v>
      </c>
      <c r="Q464" s="192">
        <f t="shared" si="395"/>
        <v>2</v>
      </c>
      <c r="R464" s="190">
        <f>(Q464-Q$1132)/(Q$1133-Q$1132)</f>
        <v>0.5</v>
      </c>
      <c r="S464" s="46" t="s">
        <v>60</v>
      </c>
      <c r="T464" s="192">
        <f t="shared" si="396"/>
        <v>2</v>
      </c>
      <c r="U464" s="190">
        <f>(T464-T$1132)/(T$1133-T$1132)</f>
        <v>1</v>
      </c>
      <c r="V464" s="46" t="s">
        <v>212</v>
      </c>
      <c r="W464" s="194">
        <f>VLOOKUP(V464,'DATOS DE SOPORTE'!$S$5:$T$10,2,FALSE)</f>
        <v>3</v>
      </c>
      <c r="X464" s="201">
        <f>(W464-W$1132)/(W$1133-W$1132)</f>
        <v>0.4</v>
      </c>
      <c r="Y464" s="46" t="s">
        <v>188</v>
      </c>
      <c r="Z464" s="194">
        <f t="shared" si="397"/>
        <v>1</v>
      </c>
      <c r="AA464" s="201">
        <f>(Z464-Z$1132)/(Z$1133-Z$1132)</f>
        <v>0</v>
      </c>
      <c r="AB464" s="46" t="s">
        <v>136</v>
      </c>
      <c r="AC464" s="194">
        <f t="shared" si="398"/>
        <v>2</v>
      </c>
      <c r="AD464" s="201">
        <f>(AC464-AC$1132)/(AC$1133-AC$1132)</f>
        <v>1</v>
      </c>
      <c r="AE464" s="46" t="s">
        <v>136</v>
      </c>
      <c r="AF464" s="194">
        <f t="shared" si="399"/>
        <v>2</v>
      </c>
      <c r="AG464" s="201">
        <f>(AF464-AF$1132)/(AF$1133-AF$1132)</f>
        <v>1</v>
      </c>
      <c r="AH464" s="24" t="s">
        <v>67</v>
      </c>
      <c r="AI464" s="194">
        <f>VLOOKUP(AH464,'DATOS DE SOPORTE'!$V$5:$W$8,2,FALSE)</f>
        <v>1</v>
      </c>
      <c r="AJ464" s="201">
        <f>(AI464-AI$1132)/(AI$1133-AI$1132)</f>
        <v>0</v>
      </c>
      <c r="AK464" s="58" t="str">
        <f t="shared" si="391"/>
        <v>Bueno</v>
      </c>
      <c r="AL464" s="196">
        <f>IFERROR(SQRT(($E464-$E$1136)^2+($C464-$C$1136)^2),0)</f>
        <v>0.15880527076615342</v>
      </c>
      <c r="AM464" s="197" t="str">
        <f>IF(AL464&lt;=SMALL($AL$3:$AL$1130,1),"MAS PARECIDO","NO")</f>
        <v>NO</v>
      </c>
      <c r="AN464" s="197" t="str">
        <f>IF(AL464&lt;=SMALL($AL$3:$AL$1130,5),"SIMILAR","NO")</f>
        <v>NO</v>
      </c>
      <c r="AO464" s="197" t="str">
        <f t="shared" si="400"/>
        <v>N/A</v>
      </c>
      <c r="AP464" s="197">
        <f t="shared" si="401"/>
        <v>0</v>
      </c>
      <c r="AQ464" s="198">
        <f t="shared" si="402"/>
        <v>0</v>
      </c>
      <c r="AR464" s="196">
        <f>IFERROR(SQRT(($E464-$E$1136)^2+($H464-$H$1136)^2),0)</f>
        <v>0.33393283024014148</v>
      </c>
      <c r="AS464" s="197" t="str">
        <f>IF(AR464&lt;=SMALL(AR$3:AR$1130,1),"MAS PARECIDO","NO")</f>
        <v>NO</v>
      </c>
      <c r="AT464" s="197" t="str">
        <f>IF(AR464&lt;=SMALL(AR$3:AR$1130,5),"SIMILAR","NO")</f>
        <v>NO</v>
      </c>
      <c r="AU464" s="197" t="str">
        <f t="shared" si="403"/>
        <v>N/A</v>
      </c>
      <c r="AV464" s="197">
        <f t="shared" si="404"/>
        <v>0</v>
      </c>
      <c r="AW464" s="198">
        <f t="shared" si="405"/>
        <v>0</v>
      </c>
      <c r="AX464" s="199">
        <f>IFERROR(SQRT(($E464-$E$1136)^2+($K464-$K$1136)^2),0)</f>
        <v>2.0000600018000539E-2</v>
      </c>
      <c r="AY464" s="197" t="str">
        <f>IF(AX464&lt;=SMALL(AX$3:AX$1130,1),"MAS PARECIDO","NO")</f>
        <v>NO</v>
      </c>
      <c r="AZ464" s="197" t="str">
        <f>IF(AX464&lt;=SMALL(AX$3:AX$1130,5),"SIMILAR","NO")</f>
        <v>NO</v>
      </c>
      <c r="BA464" s="197" t="str">
        <f t="shared" si="406"/>
        <v>N/A</v>
      </c>
      <c r="BB464" s="197">
        <f t="shared" si="407"/>
        <v>0</v>
      </c>
      <c r="BC464" s="198">
        <f t="shared" si="408"/>
        <v>0</v>
      </c>
      <c r="BD464" s="196">
        <f>IFERROR(SQRT(($E464-$E$1136)^2+($O464-$O$1136)^2),0)</f>
        <v>2.0000600018000539E-2</v>
      </c>
      <c r="BE464" s="197" t="str">
        <f>IF(BD464&lt;=SMALL(BD$3:BD$1130,1),"MAS PARECIDO","NO")</f>
        <v>NO</v>
      </c>
      <c r="BF464" s="197" t="str">
        <f>IF(BD464&lt;=SMALL(BD$3:BD$1130,5),"SIMILAR","NO")</f>
        <v>NO</v>
      </c>
      <c r="BG464" s="197" t="str">
        <f t="shared" si="409"/>
        <v>N/A</v>
      </c>
      <c r="BH464" s="197">
        <f t="shared" si="410"/>
        <v>0</v>
      </c>
      <c r="BI464" s="198">
        <f t="shared" si="411"/>
        <v>0</v>
      </c>
      <c r="BJ464" s="199">
        <f>IFERROR(SQRT(($E464-$E$1136)^2+($R464-$R$1136)^2),0)</f>
        <v>2.0000600018000539E-2</v>
      </c>
      <c r="BK464" s="197" t="str">
        <f>IF(BJ464&lt;=SMALL(BJ$3:BJ$1130,1),"MAS PARECIDO","NO")</f>
        <v>NO</v>
      </c>
      <c r="BL464" s="197" t="str">
        <f>IF(BJ464&lt;=SMALL(BJ$3:BJ$1130,5),"SIMILAR","NO")</f>
        <v>NO</v>
      </c>
      <c r="BM464" s="197" t="str">
        <f t="shared" si="412"/>
        <v>N/A</v>
      </c>
      <c r="BN464" s="197">
        <f t="shared" si="413"/>
        <v>0</v>
      </c>
      <c r="BO464" s="198">
        <f t="shared" si="414"/>
        <v>0</v>
      </c>
      <c r="BP464" s="199">
        <f>IFERROR(SQRT(($E464-$E$1136)^2+($U464-$U$1136)^2),0)</f>
        <v>1.0001999920021396</v>
      </c>
      <c r="BQ464" s="197" t="str">
        <f>IF(BP464&lt;=SMALL(BP$3:BP$1130,1),"MAS PARECIDO","NO")</f>
        <v>NO</v>
      </c>
      <c r="BR464" s="197" t="str">
        <f>IF(BP464&lt;=SMALL(BP$3:BP$1130,5),"SIMILAR","NO")</f>
        <v>NO</v>
      </c>
      <c r="BS464" s="197" t="str">
        <f t="shared" si="415"/>
        <v>N/A</v>
      </c>
      <c r="BT464" s="197">
        <f t="shared" si="416"/>
        <v>0</v>
      </c>
      <c r="BU464" s="198">
        <f t="shared" si="417"/>
        <v>0</v>
      </c>
      <c r="BV464" s="199">
        <f>IFERROR(SQRT(($E464-$E$1136)^2+($X464-$X$1136)^2),0)</f>
        <v>0.40049971785393318</v>
      </c>
      <c r="BW464" s="197" t="str">
        <f>IF(BV464&lt;=SMALL(BV$3:BV$1130,1),"MAS PARECIDO","NO")</f>
        <v>NO</v>
      </c>
      <c r="BX464" s="197" t="str">
        <f>IF(BV464&lt;=SMALL(BV$3:BV$1130,5),"SIMILAR","NO")</f>
        <v>NO</v>
      </c>
      <c r="BY464" s="197" t="str">
        <f t="shared" si="418"/>
        <v>N/A</v>
      </c>
      <c r="BZ464" s="197">
        <f t="shared" si="419"/>
        <v>0</v>
      </c>
      <c r="CA464" s="198">
        <f t="shared" si="420"/>
        <v>0</v>
      </c>
      <c r="CB464" s="199">
        <f>IFERROR(SQRT(($E464-$E$1136)^2+($AA464-$AA$1136)^2),0)</f>
        <v>2.0000600018000539E-2</v>
      </c>
      <c r="CC464" s="197" t="str">
        <f>IF(CB464&lt;=SMALL(CB$3:CB$1130,1),"MAS PARECIDO","NO")</f>
        <v>NO</v>
      </c>
      <c r="CD464" s="197" t="str">
        <f>IF(CB464&lt;=SMALL(CB$3:CB$1130,5),"SIMILAR","NO")</f>
        <v>NO</v>
      </c>
      <c r="CE464" s="197" t="str">
        <f t="shared" si="421"/>
        <v>N/A</v>
      </c>
      <c r="CF464" s="197">
        <f t="shared" si="422"/>
        <v>0</v>
      </c>
      <c r="CG464" s="198">
        <f t="shared" si="423"/>
        <v>0</v>
      </c>
      <c r="CH464" s="199">
        <f>IFERROR(SQRT(($E464-$E$1136)^2+($AD464-$AD$1136)^2),0)</f>
        <v>2.0000600018000539E-2</v>
      </c>
      <c r="CI464" s="197" t="str">
        <f>IF(CH464&lt;=SMALL(CH$3:CH$1130,1),"MAS PARECIDO","NO")</f>
        <v>NO</v>
      </c>
      <c r="CJ464" s="197" t="str">
        <f>IF(CH464&lt;=SMALL(CH$3:CH$1130,5),"SIMILAR","NO")</f>
        <v>NO</v>
      </c>
      <c r="CK464" s="197" t="str">
        <f t="shared" si="424"/>
        <v>N/A</v>
      </c>
      <c r="CL464" s="197">
        <f t="shared" si="425"/>
        <v>0</v>
      </c>
      <c r="CM464" s="198">
        <f t="shared" si="426"/>
        <v>0</v>
      </c>
      <c r="CN464" s="199">
        <f>IFERROR(SQRT(($E464-$E$1136)^2+($AG464-$AG$1136)^2),0)</f>
        <v>2.0000600018000539E-2</v>
      </c>
      <c r="CO464" s="197" t="str">
        <f>IF(CN464&lt;=SMALL(CN$3:CN$1130,1),"MAS PARECIDO","NO")</f>
        <v>NO</v>
      </c>
      <c r="CP464" s="197" t="str">
        <f>IF(CN464&lt;=SMALL(CN$3:CN$1130,5),"SIMILAR","NO")</f>
        <v>NO</v>
      </c>
      <c r="CQ464" s="197" t="str">
        <f t="shared" si="427"/>
        <v>N/A</v>
      </c>
      <c r="CR464" s="197">
        <f t="shared" si="428"/>
        <v>0</v>
      </c>
      <c r="CS464" s="198">
        <f t="shared" si="429"/>
        <v>0</v>
      </c>
      <c r="CT464" s="199">
        <f>IFERROR(SQRT(($E464-$E$1136)^2+($AJ464-$AJ$1136)^2),0)</f>
        <v>2.0000600018000539E-2</v>
      </c>
      <c r="CU464" s="197" t="str">
        <f>IF(CT464&lt;=SMALL(CT$3:CT$1130,1),"MAS PARECIDO","NO")</f>
        <v>NO</v>
      </c>
      <c r="CV464" s="197" t="str">
        <f>IF(CT464&lt;=SMALL(CT$3:CT$1130,5),"SIMILAR","NO")</f>
        <v>NO</v>
      </c>
      <c r="CW464" s="197" t="str">
        <f t="shared" si="430"/>
        <v>N/A</v>
      </c>
      <c r="CX464" s="197">
        <f t="shared" si="431"/>
        <v>0</v>
      </c>
      <c r="CY464" s="198">
        <f t="shared" si="432"/>
        <v>0</v>
      </c>
      <c r="CZ464" s="2" t="e">
        <v>#N/A</v>
      </c>
      <c r="DA464" s="2" t="s">
        <v>2117</v>
      </c>
      <c r="DB464" s="2">
        <v>0</v>
      </c>
      <c r="DC464" s="2" t="s">
        <v>189</v>
      </c>
    </row>
    <row r="465" spans="1:107">
      <c r="A465" s="24" t="s">
        <v>527</v>
      </c>
      <c r="B465" s="46">
        <v>36556</v>
      </c>
      <c r="C465" s="190">
        <f>(B465-$B$1132)/($B$1133-$B$1132)</f>
        <v>3.7465433336990865E-2</v>
      </c>
      <c r="D465" s="46">
        <v>22000</v>
      </c>
      <c r="E465" s="190">
        <f>(D465-$D$1132)/($D$1133-$D$1132)</f>
        <v>4.3971319139574187E-2</v>
      </c>
      <c r="F465" s="46" t="s">
        <v>53</v>
      </c>
      <c r="G465" s="192">
        <f>VLOOKUP(F465,'DATOS DE SOPORTE'!$Y$5:$Z$8,2,FALSE)</f>
        <v>2</v>
      </c>
      <c r="H465" s="190">
        <f>(G465-$G$1132)/($G$1133-$G$1132)</f>
        <v>0.33333333333333331</v>
      </c>
      <c r="I465" s="50"/>
      <c r="J465" s="200">
        <f t="shared" si="392"/>
        <v>0</v>
      </c>
      <c r="K465" s="190">
        <f>(J465-$J$1132)/($J$1133-$J$1132)</f>
        <v>0</v>
      </c>
      <c r="L465" s="193" t="str">
        <f t="shared" si="393"/>
        <v>NO</v>
      </c>
      <c r="M465" s="46" t="s">
        <v>192</v>
      </c>
      <c r="N465" s="192">
        <f t="shared" si="394"/>
        <v>2</v>
      </c>
      <c r="O465" s="190">
        <f>(N465-N$1132)/(N$1133-N$1132)</f>
        <v>1</v>
      </c>
      <c r="P465" s="46" t="s">
        <v>196</v>
      </c>
      <c r="Q465" s="192">
        <f t="shared" si="395"/>
        <v>1</v>
      </c>
      <c r="R465" s="190">
        <f>(Q465-Q$1132)/(Q$1133-Q$1132)</f>
        <v>0</v>
      </c>
      <c r="S465" s="46" t="s">
        <v>194</v>
      </c>
      <c r="T465" s="192">
        <f t="shared" si="396"/>
        <v>1</v>
      </c>
      <c r="U465" s="190">
        <f>(T465-T$1132)/(T$1133-T$1132)</f>
        <v>0</v>
      </c>
      <c r="V465" s="46" t="s">
        <v>62</v>
      </c>
      <c r="W465" s="194">
        <f>VLOOKUP(V465,'DATOS DE SOPORTE'!$S$5:$T$10,2,FALSE)</f>
        <v>1</v>
      </c>
      <c r="X465" s="201">
        <f>(W465-W$1132)/(W$1133-W$1132)</f>
        <v>0</v>
      </c>
      <c r="Y465" s="46" t="s">
        <v>136</v>
      </c>
      <c r="Z465" s="194">
        <f t="shared" si="397"/>
        <v>2</v>
      </c>
      <c r="AA465" s="201">
        <f>(Z465-Z$1132)/(Z$1133-Z$1132)</f>
        <v>1</v>
      </c>
      <c r="AB465" s="46" t="s">
        <v>136</v>
      </c>
      <c r="AC465" s="194">
        <f t="shared" si="398"/>
        <v>2</v>
      </c>
      <c r="AD465" s="201">
        <f>(AC465-AC$1132)/(AC$1133-AC$1132)</f>
        <v>1</v>
      </c>
      <c r="AE465" s="46" t="s">
        <v>188</v>
      </c>
      <c r="AF465" s="194">
        <f t="shared" si="399"/>
        <v>1</v>
      </c>
      <c r="AG465" s="201">
        <f>(AF465-AF$1132)/(AF$1133-AF$1132)</f>
        <v>0</v>
      </c>
      <c r="AH465" s="24" t="s">
        <v>67</v>
      </c>
      <c r="AI465" s="194">
        <f>VLOOKUP(AH465,'DATOS DE SOPORTE'!$V$5:$W$8,2,FALSE)</f>
        <v>1</v>
      </c>
      <c r="AJ465" s="201">
        <f>(AI465-AI$1132)/(AI$1133-AI$1132)</f>
        <v>0</v>
      </c>
      <c r="AK465" s="58" t="str">
        <f t="shared" si="391"/>
        <v>Bueno</v>
      </c>
      <c r="AL465" s="196">
        <f>IFERROR(SQRT(($E465-$E$1136)^2+($C465-$C$1136)^2),0)</f>
        <v>0.17335093775239807</v>
      </c>
      <c r="AM465" s="197" t="str">
        <f>IF(AL465&lt;=SMALL($AL$3:$AL$1130,1),"MAS PARECIDO","NO")</f>
        <v>NO</v>
      </c>
      <c r="AN465" s="197" t="str">
        <f>IF(AL465&lt;=SMALL($AL$3:$AL$1130,5),"SIMILAR","NO")</f>
        <v>NO</v>
      </c>
      <c r="AO465" s="197" t="str">
        <f t="shared" si="400"/>
        <v>N/A</v>
      </c>
      <c r="AP465" s="197">
        <f t="shared" si="401"/>
        <v>0</v>
      </c>
      <c r="AQ465" s="198">
        <f t="shared" si="402"/>
        <v>0</v>
      </c>
      <c r="AR465" s="196">
        <f>IFERROR(SQRT(($E465-$E$1136)^2+($H465-$H$1136)^2),0)</f>
        <v>4.4001320039601187E-2</v>
      </c>
      <c r="AS465" s="197" t="str">
        <f>IF(AR465&lt;=SMALL(AR$3:AR$1130,1),"MAS PARECIDO","NO")</f>
        <v>NO</v>
      </c>
      <c r="AT465" s="197" t="str">
        <f>IF(AR465&lt;=SMALL(AR$3:AR$1130,5),"SIMILAR","NO")</f>
        <v>NO</v>
      </c>
      <c r="AU465" s="197" t="str">
        <f t="shared" si="403"/>
        <v>N/A</v>
      </c>
      <c r="AV465" s="197">
        <f t="shared" si="404"/>
        <v>0</v>
      </c>
      <c r="AW465" s="198">
        <f t="shared" si="405"/>
        <v>0</v>
      </c>
      <c r="AX465" s="199">
        <f>IFERROR(SQRT(($E465-$E$1136)^2+($K465-$K$1136)^2),0)</f>
        <v>0.20478309540884329</v>
      </c>
      <c r="AY465" s="197" t="str">
        <f>IF(AX465&lt;=SMALL(AX$3:AX$1130,1),"MAS PARECIDO","NO")</f>
        <v>NO</v>
      </c>
      <c r="AZ465" s="197" t="str">
        <f>IF(AX465&lt;=SMALL(AX$3:AX$1130,5),"SIMILAR","NO")</f>
        <v>NO</v>
      </c>
      <c r="BA465" s="197" t="str">
        <f t="shared" si="406"/>
        <v>N/A</v>
      </c>
      <c r="BB465" s="197">
        <f t="shared" si="407"/>
        <v>0</v>
      </c>
      <c r="BC465" s="198">
        <f t="shared" si="408"/>
        <v>0</v>
      </c>
      <c r="BD465" s="196">
        <f>IFERROR(SQRT(($E465-$E$1136)^2+($O465-$O$1136)^2),0)</f>
        <v>4.4001320039601187E-2</v>
      </c>
      <c r="BE465" s="197" t="str">
        <f>IF(BD465&lt;=SMALL(BD$3:BD$1130,1),"MAS PARECIDO","NO")</f>
        <v>NO</v>
      </c>
      <c r="BF465" s="197" t="str">
        <f>IF(BD465&lt;=SMALL(BD$3:BD$1130,5),"SIMILAR","NO")</f>
        <v>NO</v>
      </c>
      <c r="BG465" s="197" t="str">
        <f t="shared" si="409"/>
        <v>N/A</v>
      </c>
      <c r="BH465" s="197">
        <f t="shared" si="410"/>
        <v>0</v>
      </c>
      <c r="BI465" s="198">
        <f t="shared" si="411"/>
        <v>0</v>
      </c>
      <c r="BJ465" s="199">
        <f>IFERROR(SQRT(($E465-$E$1136)^2+($R465-$R$1136)^2),0)</f>
        <v>0.50193238206478319</v>
      </c>
      <c r="BK465" s="197" t="str">
        <f>IF(BJ465&lt;=SMALL(BJ$3:BJ$1130,1),"MAS PARECIDO","NO")</f>
        <v>NO</v>
      </c>
      <c r="BL465" s="197" t="str">
        <f>IF(BJ465&lt;=SMALL(BJ$3:BJ$1130,5),"SIMILAR","NO")</f>
        <v>NO</v>
      </c>
      <c r="BM465" s="197" t="str">
        <f t="shared" si="412"/>
        <v>N/A</v>
      </c>
      <c r="BN465" s="197">
        <f t="shared" si="413"/>
        <v>0</v>
      </c>
      <c r="BO465" s="198">
        <f t="shared" si="414"/>
        <v>0</v>
      </c>
      <c r="BP465" s="199">
        <f>IFERROR(SQRT(($E465-$E$1136)^2+($U465-$U$1136)^2),0)</f>
        <v>4.4001320039601187E-2</v>
      </c>
      <c r="BQ465" s="197" t="str">
        <f>IF(BP465&lt;=SMALL(BP$3:BP$1130,1),"MAS PARECIDO","NO")</f>
        <v>NO</v>
      </c>
      <c r="BR465" s="197" t="str">
        <f>IF(BP465&lt;=SMALL(BP$3:BP$1130,5),"SIMILAR","NO")</f>
        <v>NO</v>
      </c>
      <c r="BS465" s="197" t="str">
        <f t="shared" si="415"/>
        <v>N/A</v>
      </c>
      <c r="BT465" s="197">
        <f t="shared" si="416"/>
        <v>0</v>
      </c>
      <c r="BU465" s="198">
        <f t="shared" si="417"/>
        <v>0</v>
      </c>
      <c r="BV465" s="199">
        <f>IFERROR(SQRT(($E465-$E$1136)^2+($X465-$X$1136)^2),0)</f>
        <v>4.4001320039601187E-2</v>
      </c>
      <c r="BW465" s="197" t="str">
        <f>IF(BV465&lt;=SMALL(BV$3:BV$1130,1),"MAS PARECIDO","NO")</f>
        <v>NO</v>
      </c>
      <c r="BX465" s="197" t="str">
        <f>IF(BV465&lt;=SMALL(BV$3:BV$1130,5),"SIMILAR","NO")</f>
        <v>NO</v>
      </c>
      <c r="BY465" s="197" t="str">
        <f t="shared" si="418"/>
        <v>N/A</v>
      </c>
      <c r="BZ465" s="197">
        <f t="shared" si="419"/>
        <v>0</v>
      </c>
      <c r="CA465" s="198">
        <f t="shared" si="420"/>
        <v>0</v>
      </c>
      <c r="CB465" s="199">
        <f>IFERROR(SQRT(($E465-$E$1136)^2+($AA465-$AA$1136)^2),0)</f>
        <v>1.0009675899674411</v>
      </c>
      <c r="CC465" s="197" t="str">
        <f>IF(CB465&lt;=SMALL(CB$3:CB$1130,1),"MAS PARECIDO","NO")</f>
        <v>NO</v>
      </c>
      <c r="CD465" s="197" t="str">
        <f>IF(CB465&lt;=SMALL(CB$3:CB$1130,5),"SIMILAR","NO")</f>
        <v>NO</v>
      </c>
      <c r="CE465" s="197" t="str">
        <f t="shared" si="421"/>
        <v>N/A</v>
      </c>
      <c r="CF465" s="197">
        <f t="shared" si="422"/>
        <v>0</v>
      </c>
      <c r="CG465" s="198">
        <f t="shared" si="423"/>
        <v>0</v>
      </c>
      <c r="CH465" s="199">
        <f>IFERROR(SQRT(($E465-$E$1136)^2+($AD465-$AD$1136)^2),0)</f>
        <v>4.4001320039601187E-2</v>
      </c>
      <c r="CI465" s="197" t="str">
        <f>IF(CH465&lt;=SMALL(CH$3:CH$1130,1),"MAS PARECIDO","NO")</f>
        <v>NO</v>
      </c>
      <c r="CJ465" s="197" t="str">
        <f>IF(CH465&lt;=SMALL(CH$3:CH$1130,5),"SIMILAR","NO")</f>
        <v>NO</v>
      </c>
      <c r="CK465" s="197" t="str">
        <f t="shared" si="424"/>
        <v>N/A</v>
      </c>
      <c r="CL465" s="197">
        <f t="shared" si="425"/>
        <v>0</v>
      </c>
      <c r="CM465" s="198">
        <f t="shared" si="426"/>
        <v>0</v>
      </c>
      <c r="CN465" s="199">
        <f>IFERROR(SQRT(($E465-$E$1136)^2+($AG465-$AG$1136)^2),0)</f>
        <v>1.0009675899674411</v>
      </c>
      <c r="CO465" s="197" t="str">
        <f>IF(CN465&lt;=SMALL(CN$3:CN$1130,1),"MAS PARECIDO","NO")</f>
        <v>NO</v>
      </c>
      <c r="CP465" s="197" t="str">
        <f>IF(CN465&lt;=SMALL(CN$3:CN$1130,5),"SIMILAR","NO")</f>
        <v>NO</v>
      </c>
      <c r="CQ465" s="197" t="str">
        <f t="shared" si="427"/>
        <v>N/A</v>
      </c>
      <c r="CR465" s="197">
        <f t="shared" si="428"/>
        <v>0</v>
      </c>
      <c r="CS465" s="198">
        <f t="shared" si="429"/>
        <v>0</v>
      </c>
      <c r="CT465" s="199">
        <f>IFERROR(SQRT(($E465-$E$1136)^2+($AJ465-$AJ$1136)^2),0)</f>
        <v>4.4001320039601187E-2</v>
      </c>
      <c r="CU465" s="197" t="str">
        <f>IF(CT465&lt;=SMALL(CT$3:CT$1130,1),"MAS PARECIDO","NO")</f>
        <v>NO</v>
      </c>
      <c r="CV465" s="197" t="str">
        <f>IF(CT465&lt;=SMALL(CT$3:CT$1130,5),"SIMILAR","NO")</f>
        <v>NO</v>
      </c>
      <c r="CW465" s="197" t="str">
        <f t="shared" si="430"/>
        <v>N/A</v>
      </c>
      <c r="CX465" s="197">
        <f t="shared" si="431"/>
        <v>0</v>
      </c>
      <c r="CY465" s="198">
        <f t="shared" si="432"/>
        <v>0</v>
      </c>
      <c r="CZ465" s="2" t="s">
        <v>1782</v>
      </c>
      <c r="DA465" s="2" t="s">
        <v>1783</v>
      </c>
      <c r="DB465" s="2">
        <v>0</v>
      </c>
      <c r="DC465" s="2" t="s">
        <v>189</v>
      </c>
    </row>
    <row r="466" spans="1:107">
      <c r="A466" s="24" t="s">
        <v>526</v>
      </c>
      <c r="B466" s="46">
        <v>131463.4</v>
      </c>
      <c r="C466" s="190">
        <f>(B466-$B$1132)/($B$1133-$B$1132)</f>
        <v>0.14840394662036271</v>
      </c>
      <c r="D466" s="46">
        <v>60000</v>
      </c>
      <c r="E466" s="190">
        <f>(D466-$D$1132)/($D$1133-$D$1132)</f>
        <v>0.11997359920797623</v>
      </c>
      <c r="F466" s="46" t="s">
        <v>53</v>
      </c>
      <c r="G466" s="192">
        <f>VLOOKUP(F466,'DATOS DE SOPORTE'!$Y$5:$Z$8,2,FALSE)</f>
        <v>2</v>
      </c>
      <c r="H466" s="190">
        <f>(G466-$G$1132)/($G$1133-$G$1132)</f>
        <v>0.33333333333333331</v>
      </c>
      <c r="I466" s="50">
        <v>3</v>
      </c>
      <c r="J466" s="200">
        <f t="shared" si="392"/>
        <v>3</v>
      </c>
      <c r="K466" s="190">
        <f>(J466-$J$1132)/($J$1133-$J$1132)</f>
        <v>0.6</v>
      </c>
      <c r="L466" s="193" t="str">
        <f t="shared" si="393"/>
        <v>SI</v>
      </c>
      <c r="M466" s="46" t="s">
        <v>56</v>
      </c>
      <c r="N466" s="192">
        <f t="shared" si="394"/>
        <v>1</v>
      </c>
      <c r="O466" s="190">
        <f>(N466-N$1132)/(N$1133-N$1132)</f>
        <v>0</v>
      </c>
      <c r="P466" s="46" t="s">
        <v>58</v>
      </c>
      <c r="Q466" s="192">
        <f t="shared" si="395"/>
        <v>3</v>
      </c>
      <c r="R466" s="190">
        <f>(Q466-Q$1132)/(Q$1133-Q$1132)</f>
        <v>1</v>
      </c>
      <c r="S466" s="46" t="s">
        <v>194</v>
      </c>
      <c r="T466" s="192">
        <f t="shared" si="396"/>
        <v>1</v>
      </c>
      <c r="U466" s="190">
        <f>(T466-T$1132)/(T$1133-T$1132)</f>
        <v>0</v>
      </c>
      <c r="V466" s="46" t="s">
        <v>212</v>
      </c>
      <c r="W466" s="194">
        <f>VLOOKUP(V466,'DATOS DE SOPORTE'!$S$5:$T$10,2,FALSE)</f>
        <v>3</v>
      </c>
      <c r="X466" s="201">
        <f>(W466-W$1132)/(W$1133-W$1132)</f>
        <v>0.4</v>
      </c>
      <c r="Y466" s="46" t="s">
        <v>188</v>
      </c>
      <c r="Z466" s="194">
        <f t="shared" si="397"/>
        <v>1</v>
      </c>
      <c r="AA466" s="201">
        <f>(Z466-Z$1132)/(Z$1133-Z$1132)</f>
        <v>0</v>
      </c>
      <c r="AB466" s="46" t="s">
        <v>188</v>
      </c>
      <c r="AC466" s="194">
        <f t="shared" si="398"/>
        <v>1</v>
      </c>
      <c r="AD466" s="201">
        <f>(AC466-AC$1132)/(AC$1133-AC$1132)</f>
        <v>0</v>
      </c>
      <c r="AE466" s="46" t="s">
        <v>188</v>
      </c>
      <c r="AF466" s="194">
        <f t="shared" si="399"/>
        <v>1</v>
      </c>
      <c r="AG466" s="201">
        <f>(AF466-AF$1132)/(AF$1133-AF$1132)</f>
        <v>0</v>
      </c>
      <c r="AH466" s="24" t="s">
        <v>199</v>
      </c>
      <c r="AI466" s="194">
        <f>VLOOKUP(AH466,'DATOS DE SOPORTE'!$V$5:$W$8,2,FALSE)</f>
        <v>2</v>
      </c>
      <c r="AJ466" s="201">
        <f>(AI466-AI$1132)/(AI$1133-AI$1132)</f>
        <v>0.33333333333333331</v>
      </c>
      <c r="AK466" s="58" t="str">
        <f t="shared" si="391"/>
        <v>Bueno</v>
      </c>
      <c r="AL466" s="196">
        <f>IFERROR(SQRT(($E466-$E$1136)^2+($C466-$C$1136)^2),0)</f>
        <v>0.13273934051066993</v>
      </c>
      <c r="AM466" s="197" t="str">
        <f>IF(AL466&lt;=SMALL($AL$3:$AL$1130,1),"MAS PARECIDO","NO")</f>
        <v>NO</v>
      </c>
      <c r="AN466" s="197" t="str">
        <f>IF(AL466&lt;=SMALL($AL$3:$AL$1130,5),"SIMILAR","NO")</f>
        <v>NO</v>
      </c>
      <c r="AO466" s="197" t="str">
        <f t="shared" si="400"/>
        <v>N/A</v>
      </c>
      <c r="AP466" s="197">
        <f t="shared" si="401"/>
        <v>0</v>
      </c>
      <c r="AQ466" s="198">
        <f t="shared" si="402"/>
        <v>0</v>
      </c>
      <c r="AR466" s="196">
        <f>IFERROR(SQRT(($E466-$E$1136)^2+($H466-$H$1136)^2),0)</f>
        <v>0.12000360010800323</v>
      </c>
      <c r="AS466" s="197" t="str">
        <f>IF(AR466&lt;=SMALL(AR$3:AR$1130,1),"MAS PARECIDO","NO")</f>
        <v>NO</v>
      </c>
      <c r="AT466" s="197" t="str">
        <f>IF(AR466&lt;=SMALL(AR$3:AR$1130,5),"SIMILAR","NO")</f>
        <v>NO</v>
      </c>
      <c r="AU466" s="197" t="str">
        <f t="shared" si="403"/>
        <v>N/A</v>
      </c>
      <c r="AV466" s="197">
        <f t="shared" si="404"/>
        <v>0</v>
      </c>
      <c r="AW466" s="198">
        <f t="shared" si="405"/>
        <v>0</v>
      </c>
      <c r="AX466" s="199">
        <f>IFERROR(SQRT(($E466-$E$1136)^2+($K466-$K$1136)^2),0)</f>
        <v>0.41761329485408094</v>
      </c>
      <c r="AY466" s="197" t="str">
        <f>IF(AX466&lt;=SMALL(AX$3:AX$1130,1),"MAS PARECIDO","NO")</f>
        <v>NO</v>
      </c>
      <c r="AZ466" s="197" t="str">
        <f>IF(AX466&lt;=SMALL(AX$3:AX$1130,5),"SIMILAR","NO")</f>
        <v>NO</v>
      </c>
      <c r="BA466" s="197" t="str">
        <f t="shared" si="406"/>
        <v>N/A</v>
      </c>
      <c r="BB466" s="197">
        <f t="shared" si="407"/>
        <v>0</v>
      </c>
      <c r="BC466" s="198">
        <f t="shared" si="408"/>
        <v>0</v>
      </c>
      <c r="BD466" s="196">
        <f>IFERROR(SQRT(($E466-$E$1136)^2+($O466-$O$1136)^2),0)</f>
        <v>1.007174693903139</v>
      </c>
      <c r="BE466" s="197" t="str">
        <f>IF(BD466&lt;=SMALL(BD$3:BD$1130,1),"MAS PARECIDO","NO")</f>
        <v>NO</v>
      </c>
      <c r="BF466" s="197" t="str">
        <f>IF(BD466&lt;=SMALL(BD$3:BD$1130,5),"SIMILAR","NO")</f>
        <v>NO</v>
      </c>
      <c r="BG466" s="197" t="str">
        <f t="shared" si="409"/>
        <v>N/A</v>
      </c>
      <c r="BH466" s="197">
        <f t="shared" si="410"/>
        <v>0</v>
      </c>
      <c r="BI466" s="198">
        <f t="shared" si="411"/>
        <v>0</v>
      </c>
      <c r="BJ466" s="199">
        <f>IFERROR(SQRT(($E466-$E$1136)^2+($R466-$R$1136)^2),0)</f>
        <v>0.51419924546704809</v>
      </c>
      <c r="BK466" s="197" t="str">
        <f>IF(BJ466&lt;=SMALL(BJ$3:BJ$1130,1),"MAS PARECIDO","NO")</f>
        <v>NO</v>
      </c>
      <c r="BL466" s="197" t="str">
        <f>IF(BJ466&lt;=SMALL(BJ$3:BJ$1130,5),"SIMILAR","NO")</f>
        <v>NO</v>
      </c>
      <c r="BM466" s="197" t="str">
        <f t="shared" si="412"/>
        <v>N/A</v>
      </c>
      <c r="BN466" s="197">
        <f t="shared" si="413"/>
        <v>0</v>
      </c>
      <c r="BO466" s="198">
        <f t="shared" si="414"/>
        <v>0</v>
      </c>
      <c r="BP466" s="199">
        <f>IFERROR(SQRT(($E466-$E$1136)^2+($U466-$U$1136)^2),0)</f>
        <v>0.12000360010800323</v>
      </c>
      <c r="BQ466" s="197" t="str">
        <f>IF(BP466&lt;=SMALL(BP$3:BP$1130,1),"MAS PARECIDO","NO")</f>
        <v>NO</v>
      </c>
      <c r="BR466" s="197" t="str">
        <f>IF(BP466&lt;=SMALL(BP$3:BP$1130,5),"SIMILAR","NO")</f>
        <v>NO</v>
      </c>
      <c r="BS466" s="197" t="str">
        <f t="shared" si="415"/>
        <v>N/A</v>
      </c>
      <c r="BT466" s="197">
        <f t="shared" si="416"/>
        <v>0</v>
      </c>
      <c r="BU466" s="198">
        <f t="shared" si="417"/>
        <v>0</v>
      </c>
      <c r="BV466" s="199">
        <f>IFERROR(SQRT(($E466-$E$1136)^2+($X466-$X$1136)^2),0)</f>
        <v>0.417613294854081</v>
      </c>
      <c r="BW466" s="197" t="str">
        <f>IF(BV466&lt;=SMALL(BV$3:BV$1130,1),"MAS PARECIDO","NO")</f>
        <v>NO</v>
      </c>
      <c r="BX466" s="197" t="str">
        <f>IF(BV466&lt;=SMALL(BV$3:BV$1130,5),"SIMILAR","NO")</f>
        <v>NO</v>
      </c>
      <c r="BY466" s="197" t="str">
        <f t="shared" si="418"/>
        <v>N/A</v>
      </c>
      <c r="BZ466" s="197">
        <f t="shared" si="419"/>
        <v>0</v>
      </c>
      <c r="CA466" s="198">
        <f t="shared" si="420"/>
        <v>0</v>
      </c>
      <c r="CB466" s="199">
        <f>IFERROR(SQRT(($E466-$E$1136)^2+($AA466-$AA$1136)^2),0)</f>
        <v>0.12000360010800323</v>
      </c>
      <c r="CC466" s="197" t="str">
        <f>IF(CB466&lt;=SMALL(CB$3:CB$1130,1),"MAS PARECIDO","NO")</f>
        <v>NO</v>
      </c>
      <c r="CD466" s="197" t="str">
        <f>IF(CB466&lt;=SMALL(CB$3:CB$1130,5),"SIMILAR","NO")</f>
        <v>NO</v>
      </c>
      <c r="CE466" s="197" t="str">
        <f t="shared" si="421"/>
        <v>N/A</v>
      </c>
      <c r="CF466" s="197">
        <f t="shared" si="422"/>
        <v>0</v>
      </c>
      <c r="CG466" s="198">
        <f t="shared" si="423"/>
        <v>0</v>
      </c>
      <c r="CH466" s="199">
        <f>IFERROR(SQRT(($E466-$E$1136)^2+($AD466-$AD$1136)^2),0)</f>
        <v>1.007174693903139</v>
      </c>
      <c r="CI466" s="197" t="str">
        <f>IF(CH466&lt;=SMALL(CH$3:CH$1130,1),"MAS PARECIDO","NO")</f>
        <v>NO</v>
      </c>
      <c r="CJ466" s="197" t="str">
        <f>IF(CH466&lt;=SMALL(CH$3:CH$1130,5),"SIMILAR","NO")</f>
        <v>NO</v>
      </c>
      <c r="CK466" s="197" t="str">
        <f t="shared" si="424"/>
        <v>N/A</v>
      </c>
      <c r="CL466" s="197">
        <f t="shared" si="425"/>
        <v>0</v>
      </c>
      <c r="CM466" s="198">
        <f t="shared" si="426"/>
        <v>0</v>
      </c>
      <c r="CN466" s="199">
        <f>IFERROR(SQRT(($E466-$E$1136)^2+($AG466-$AG$1136)^2),0)</f>
        <v>1.007174693903139</v>
      </c>
      <c r="CO466" s="197" t="str">
        <f>IF(CN466&lt;=SMALL(CN$3:CN$1130,1),"MAS PARECIDO","NO")</f>
        <v>NO</v>
      </c>
      <c r="CP466" s="197" t="str">
        <f>IF(CN466&lt;=SMALL(CN$3:CN$1130,5),"SIMILAR","NO")</f>
        <v>NO</v>
      </c>
      <c r="CQ466" s="197" t="str">
        <f t="shared" si="427"/>
        <v>N/A</v>
      </c>
      <c r="CR466" s="197">
        <f t="shared" si="428"/>
        <v>0</v>
      </c>
      <c r="CS466" s="198">
        <f t="shared" si="429"/>
        <v>0</v>
      </c>
      <c r="CT466" s="199">
        <f>IFERROR(SQRT(($E466-$E$1136)^2+($AJ466-$AJ$1136)^2),0)</f>
        <v>0.35427669292516639</v>
      </c>
      <c r="CU466" s="197" t="str">
        <f>IF(CT466&lt;=SMALL(CT$3:CT$1130,1),"MAS PARECIDO","NO")</f>
        <v>NO</v>
      </c>
      <c r="CV466" s="197" t="str">
        <f>IF(CT466&lt;=SMALL(CT$3:CT$1130,5),"SIMILAR","NO")</f>
        <v>NO</v>
      </c>
      <c r="CW466" s="197" t="str">
        <f t="shared" si="430"/>
        <v>N/A</v>
      </c>
      <c r="CX466" s="197">
        <f t="shared" si="431"/>
        <v>0</v>
      </c>
      <c r="CY466" s="198">
        <f t="shared" si="432"/>
        <v>0</v>
      </c>
      <c r="CZ466" s="2" t="s">
        <v>1780</v>
      </c>
      <c r="DA466" s="2" t="s">
        <v>1781</v>
      </c>
      <c r="DB466" s="2">
        <v>0</v>
      </c>
      <c r="DC466" s="2" t="s">
        <v>189</v>
      </c>
    </row>
    <row r="467" spans="1:107">
      <c r="A467" s="24" t="s">
        <v>524</v>
      </c>
      <c r="B467" s="46">
        <v>154994.93</v>
      </c>
      <c r="C467" s="190">
        <f>(B467-$B$1132)/($B$1133-$B$1132)</f>
        <v>0.17591026281365288</v>
      </c>
      <c r="D467" s="46">
        <v>15000</v>
      </c>
      <c r="E467" s="190">
        <f>(D467-$D$1132)/($D$1133-$D$1132)</f>
        <v>2.9970899126973809E-2</v>
      </c>
      <c r="F467" s="46" t="s">
        <v>191</v>
      </c>
      <c r="G467" s="192">
        <f>VLOOKUP(F467,'DATOS DE SOPORTE'!$Y$5:$Z$8,2,FALSE)</f>
        <v>1</v>
      </c>
      <c r="H467" s="190">
        <f>(G467-$G$1132)/($G$1133-$G$1132)</f>
        <v>0</v>
      </c>
      <c r="I467" s="50">
        <v>2</v>
      </c>
      <c r="J467" s="200">
        <f t="shared" si="392"/>
        <v>2</v>
      </c>
      <c r="K467" s="190">
        <f>(J467-$J$1132)/($J$1133-$J$1132)</f>
        <v>0.4</v>
      </c>
      <c r="L467" s="193" t="str">
        <f t="shared" si="393"/>
        <v>SI</v>
      </c>
      <c r="M467" s="46" t="s">
        <v>192</v>
      </c>
      <c r="N467" s="192">
        <f t="shared" si="394"/>
        <v>2</v>
      </c>
      <c r="O467" s="190">
        <f>(N467-N$1132)/(N$1133-N$1132)</f>
        <v>1</v>
      </c>
      <c r="P467" s="46" t="s">
        <v>196</v>
      </c>
      <c r="Q467" s="192">
        <f t="shared" si="395"/>
        <v>1</v>
      </c>
      <c r="R467" s="190">
        <f>(Q467-Q$1132)/(Q$1133-Q$1132)</f>
        <v>0</v>
      </c>
      <c r="S467" s="46" t="s">
        <v>194</v>
      </c>
      <c r="T467" s="192">
        <f t="shared" si="396"/>
        <v>1</v>
      </c>
      <c r="U467" s="190">
        <f>(T467-T$1132)/(T$1133-T$1132)</f>
        <v>0</v>
      </c>
      <c r="V467" s="46" t="s">
        <v>62</v>
      </c>
      <c r="W467" s="194">
        <f>VLOOKUP(V467,'DATOS DE SOPORTE'!$S$5:$T$10,2,FALSE)</f>
        <v>1</v>
      </c>
      <c r="X467" s="201">
        <f>(W467-W$1132)/(W$1133-W$1132)</f>
        <v>0</v>
      </c>
      <c r="Y467" s="46" t="s">
        <v>188</v>
      </c>
      <c r="Z467" s="194">
        <f t="shared" si="397"/>
        <v>1</v>
      </c>
      <c r="AA467" s="201">
        <f>(Z467-Z$1132)/(Z$1133-Z$1132)</f>
        <v>0</v>
      </c>
      <c r="AB467" s="46" t="s">
        <v>136</v>
      </c>
      <c r="AC467" s="194">
        <f t="shared" si="398"/>
        <v>2</v>
      </c>
      <c r="AD467" s="201">
        <f>(AC467-AC$1132)/(AC$1133-AC$1132)</f>
        <v>1</v>
      </c>
      <c r="AE467" s="46" t="s">
        <v>188</v>
      </c>
      <c r="AF467" s="194">
        <f t="shared" si="399"/>
        <v>1</v>
      </c>
      <c r="AG467" s="201">
        <f>(AF467-AF$1132)/(AF$1133-AF$1132)</f>
        <v>0</v>
      </c>
      <c r="AH467" s="24" t="s">
        <v>67</v>
      </c>
      <c r="AI467" s="194">
        <f>VLOOKUP(AH467,'DATOS DE SOPORTE'!$V$5:$W$8,2,FALSE)</f>
        <v>1</v>
      </c>
      <c r="AJ467" s="201">
        <f>(AI467-AI$1132)/(AI$1133-AI$1132)</f>
        <v>0</v>
      </c>
      <c r="AK467" s="58" t="str">
        <f t="shared" si="391"/>
        <v>Regular</v>
      </c>
      <c r="AL467" s="196">
        <f>IFERROR(SQRT(($E467-$E$1136)^2+($C467-$C$1136)^2),0)</f>
        <v>4.1885250536153718E-2</v>
      </c>
      <c r="AM467" s="197" t="str">
        <f>IF(AL467&lt;=SMALL($AL$3:$AL$1130,1),"MAS PARECIDO","NO")</f>
        <v>NO</v>
      </c>
      <c r="AN467" s="197" t="str">
        <f>IF(AL467&lt;=SMALL($AL$3:$AL$1130,5),"SIMILAR","NO")</f>
        <v>NO</v>
      </c>
      <c r="AO467" s="197" t="str">
        <f t="shared" si="400"/>
        <v>N/A</v>
      </c>
      <c r="AP467" s="197">
        <f t="shared" si="401"/>
        <v>0</v>
      </c>
      <c r="AQ467" s="198">
        <f t="shared" si="402"/>
        <v>0</v>
      </c>
      <c r="AR467" s="196">
        <f>IFERROR(SQRT(($E467-$E$1136)^2+($H467-$H$1136)^2),0)</f>
        <v>0.33468069127683658</v>
      </c>
      <c r="AS467" s="197" t="str">
        <f>IF(AR467&lt;=SMALL(AR$3:AR$1130,1),"MAS PARECIDO","NO")</f>
        <v>NO</v>
      </c>
      <c r="AT467" s="197" t="str">
        <f>IF(AR467&lt;=SMALL(AR$3:AR$1130,5),"SIMILAR","NO")</f>
        <v>NO</v>
      </c>
      <c r="AU467" s="197" t="str">
        <f t="shared" si="403"/>
        <v>N/A</v>
      </c>
      <c r="AV467" s="197">
        <f t="shared" si="404"/>
        <v>0</v>
      </c>
      <c r="AW467" s="198">
        <f t="shared" si="405"/>
        <v>0</v>
      </c>
      <c r="AX467" s="199">
        <f>IFERROR(SQRT(($E467-$E$1136)^2+($K467-$K$1136)^2),0)</f>
        <v>0.20223761767393844</v>
      </c>
      <c r="AY467" s="197" t="str">
        <f>IF(AX467&lt;=SMALL(AX$3:AX$1130,1),"MAS PARECIDO","NO")</f>
        <v>NO</v>
      </c>
      <c r="AZ467" s="197" t="str">
        <f>IF(AX467&lt;=SMALL(AX$3:AX$1130,5),"SIMILAR","NO")</f>
        <v>NO</v>
      </c>
      <c r="BA467" s="197" t="str">
        <f t="shared" si="406"/>
        <v>N/A</v>
      </c>
      <c r="BB467" s="197">
        <f t="shared" si="407"/>
        <v>0</v>
      </c>
      <c r="BC467" s="198">
        <f t="shared" si="408"/>
        <v>0</v>
      </c>
      <c r="BD467" s="196">
        <f>IFERROR(SQRT(($E467-$E$1136)^2+($O467-$O$1136)^2),0)</f>
        <v>3.0000900027000808E-2</v>
      </c>
      <c r="BE467" s="197" t="str">
        <f>IF(BD467&lt;=SMALL(BD$3:BD$1130,1),"MAS PARECIDO","NO")</f>
        <v>NO</v>
      </c>
      <c r="BF467" s="197" t="str">
        <f>IF(BD467&lt;=SMALL(BD$3:BD$1130,5),"SIMILAR","NO")</f>
        <v>NO</v>
      </c>
      <c r="BG467" s="197" t="str">
        <f t="shared" si="409"/>
        <v>N/A</v>
      </c>
      <c r="BH467" s="197">
        <f t="shared" si="410"/>
        <v>0</v>
      </c>
      <c r="BI467" s="198">
        <f t="shared" si="411"/>
        <v>0</v>
      </c>
      <c r="BJ467" s="199">
        <f>IFERROR(SQRT(($E467-$E$1136)^2+($R467-$R$1136)^2),0)</f>
        <v>0.50089924536021224</v>
      </c>
      <c r="BK467" s="197" t="str">
        <f>IF(BJ467&lt;=SMALL(BJ$3:BJ$1130,1),"MAS PARECIDO","NO")</f>
        <v>NO</v>
      </c>
      <c r="BL467" s="197" t="str">
        <f>IF(BJ467&lt;=SMALL(BJ$3:BJ$1130,5),"SIMILAR","NO")</f>
        <v>NO</v>
      </c>
      <c r="BM467" s="197" t="str">
        <f t="shared" si="412"/>
        <v>N/A</v>
      </c>
      <c r="BN467" s="197">
        <f t="shared" si="413"/>
        <v>0</v>
      </c>
      <c r="BO467" s="198">
        <f t="shared" si="414"/>
        <v>0</v>
      </c>
      <c r="BP467" s="199">
        <f>IFERROR(SQRT(($E467-$E$1136)^2+($U467-$U$1136)^2),0)</f>
        <v>3.0000900027000808E-2</v>
      </c>
      <c r="BQ467" s="197" t="str">
        <f>IF(BP467&lt;=SMALL(BP$3:BP$1130,1),"MAS PARECIDO","NO")</f>
        <v>NO</v>
      </c>
      <c r="BR467" s="197" t="str">
        <f>IF(BP467&lt;=SMALL(BP$3:BP$1130,5),"SIMILAR","NO")</f>
        <v>NO</v>
      </c>
      <c r="BS467" s="197" t="str">
        <f t="shared" si="415"/>
        <v>N/A</v>
      </c>
      <c r="BT467" s="197">
        <f t="shared" si="416"/>
        <v>0</v>
      </c>
      <c r="BU467" s="198">
        <f t="shared" si="417"/>
        <v>0</v>
      </c>
      <c r="BV467" s="199">
        <f>IFERROR(SQRT(($E467-$E$1136)^2+($X467-$X$1136)^2),0)</f>
        <v>3.0000900027000808E-2</v>
      </c>
      <c r="BW467" s="197" t="str">
        <f>IF(BV467&lt;=SMALL(BV$3:BV$1130,1),"MAS PARECIDO","NO")</f>
        <v>NO</v>
      </c>
      <c r="BX467" s="197" t="str">
        <f>IF(BV467&lt;=SMALL(BV$3:BV$1130,5),"SIMILAR","NO")</f>
        <v>NO</v>
      </c>
      <c r="BY467" s="197" t="str">
        <f t="shared" si="418"/>
        <v>N/A</v>
      </c>
      <c r="BZ467" s="197">
        <f t="shared" si="419"/>
        <v>0</v>
      </c>
      <c r="CA467" s="198">
        <f t="shared" si="420"/>
        <v>0</v>
      </c>
      <c r="CB467" s="199">
        <f>IFERROR(SQRT(($E467-$E$1136)^2+($AA467-$AA$1136)^2),0)</f>
        <v>3.0000900027000808E-2</v>
      </c>
      <c r="CC467" s="197" t="str">
        <f>IF(CB467&lt;=SMALL(CB$3:CB$1130,1),"MAS PARECIDO","NO")</f>
        <v>NO</v>
      </c>
      <c r="CD467" s="197" t="str">
        <f>IF(CB467&lt;=SMALL(CB$3:CB$1130,5),"SIMILAR","NO")</f>
        <v>NO</v>
      </c>
      <c r="CE467" s="197" t="str">
        <f t="shared" si="421"/>
        <v>N/A</v>
      </c>
      <c r="CF467" s="197">
        <f t="shared" si="422"/>
        <v>0</v>
      </c>
      <c r="CG467" s="198">
        <f t="shared" si="423"/>
        <v>0</v>
      </c>
      <c r="CH467" s="199">
        <f>IFERROR(SQRT(($E467-$E$1136)^2+($AD467-$AD$1136)^2),0)</f>
        <v>3.0000900027000808E-2</v>
      </c>
      <c r="CI467" s="197" t="str">
        <f>IF(CH467&lt;=SMALL(CH$3:CH$1130,1),"MAS PARECIDO","NO")</f>
        <v>NO</v>
      </c>
      <c r="CJ467" s="197" t="str">
        <f>IF(CH467&lt;=SMALL(CH$3:CH$1130,5),"SIMILAR","NO")</f>
        <v>NO</v>
      </c>
      <c r="CK467" s="197" t="str">
        <f t="shared" si="424"/>
        <v>N/A</v>
      </c>
      <c r="CL467" s="197">
        <f t="shared" si="425"/>
        <v>0</v>
      </c>
      <c r="CM467" s="198">
        <f t="shared" si="426"/>
        <v>0</v>
      </c>
      <c r="CN467" s="199">
        <f>IFERROR(SQRT(($E467-$E$1136)^2+($AG467-$AG$1136)^2),0)</f>
        <v>1.0004499257846093</v>
      </c>
      <c r="CO467" s="197" t="str">
        <f>IF(CN467&lt;=SMALL(CN$3:CN$1130,1),"MAS PARECIDO","NO")</f>
        <v>NO</v>
      </c>
      <c r="CP467" s="197" t="str">
        <f>IF(CN467&lt;=SMALL(CN$3:CN$1130,5),"SIMILAR","NO")</f>
        <v>NO</v>
      </c>
      <c r="CQ467" s="197" t="str">
        <f t="shared" si="427"/>
        <v>N/A</v>
      </c>
      <c r="CR467" s="197">
        <f t="shared" si="428"/>
        <v>0</v>
      </c>
      <c r="CS467" s="198">
        <f t="shared" si="429"/>
        <v>0</v>
      </c>
      <c r="CT467" s="199">
        <f>IFERROR(SQRT(($E467-$E$1136)^2+($AJ467-$AJ$1136)^2),0)</f>
        <v>3.0000900027000808E-2</v>
      </c>
      <c r="CU467" s="197" t="str">
        <f>IF(CT467&lt;=SMALL(CT$3:CT$1130,1),"MAS PARECIDO","NO")</f>
        <v>NO</v>
      </c>
      <c r="CV467" s="197" t="str">
        <f>IF(CT467&lt;=SMALL(CT$3:CT$1130,5),"SIMILAR","NO")</f>
        <v>NO</v>
      </c>
      <c r="CW467" s="197" t="str">
        <f t="shared" si="430"/>
        <v>N/A</v>
      </c>
      <c r="CX467" s="197">
        <f t="shared" si="431"/>
        <v>0</v>
      </c>
      <c r="CY467" s="198">
        <f t="shared" si="432"/>
        <v>0</v>
      </c>
      <c r="CZ467" s="2" t="s">
        <v>1776</v>
      </c>
      <c r="DA467" s="2" t="s">
        <v>1777</v>
      </c>
      <c r="DB467" s="2">
        <v>1</v>
      </c>
      <c r="DC467" s="2" t="s">
        <v>346</v>
      </c>
    </row>
    <row r="468" spans="1:107">
      <c r="A468" s="24" t="s">
        <v>468</v>
      </c>
      <c r="B468" s="46">
        <v>61932</v>
      </c>
      <c r="C468" s="190">
        <f>(B468-$B$1132)/($B$1133-$B$1132)</f>
        <v>6.712777487283364E-2</v>
      </c>
      <c r="D468" s="46">
        <v>25000</v>
      </c>
      <c r="E468" s="190">
        <f>(D468-$D$1132)/($D$1133-$D$1132)</f>
        <v>4.9971499144974348E-2</v>
      </c>
      <c r="F468" s="46" t="s">
        <v>53</v>
      </c>
      <c r="G468" s="192">
        <f>VLOOKUP(F468,'DATOS DE SOPORTE'!$Y$5:$Z$8,2,FALSE)</f>
        <v>2</v>
      </c>
      <c r="H468" s="190">
        <f>(G468-$G$1132)/($G$1133-$G$1132)</f>
        <v>0.33333333333333331</v>
      </c>
      <c r="I468" s="50">
        <v>2</v>
      </c>
      <c r="J468" s="200">
        <f t="shared" si="392"/>
        <v>2</v>
      </c>
      <c r="K468" s="190">
        <f>(J468-$J$1132)/($J$1133-$J$1132)</f>
        <v>0.4</v>
      </c>
      <c r="L468" s="193" t="str">
        <f t="shared" si="393"/>
        <v>SI</v>
      </c>
      <c r="M468" s="46" t="s">
        <v>192</v>
      </c>
      <c r="N468" s="192">
        <f t="shared" si="394"/>
        <v>2</v>
      </c>
      <c r="O468" s="190">
        <f>(N468-N$1132)/(N$1133-N$1132)</f>
        <v>1</v>
      </c>
      <c r="P468" s="46" t="s">
        <v>193</v>
      </c>
      <c r="Q468" s="192">
        <f t="shared" si="395"/>
        <v>2</v>
      </c>
      <c r="R468" s="190">
        <f>(Q468-Q$1132)/(Q$1133-Q$1132)</f>
        <v>0.5</v>
      </c>
      <c r="S468" s="46" t="s">
        <v>60</v>
      </c>
      <c r="T468" s="192">
        <f t="shared" si="396"/>
        <v>2</v>
      </c>
      <c r="U468" s="190">
        <f>(T468-T$1132)/(T$1133-T$1132)</f>
        <v>1</v>
      </c>
      <c r="V468" s="46" t="s">
        <v>212</v>
      </c>
      <c r="W468" s="194">
        <f>VLOOKUP(V468,'DATOS DE SOPORTE'!$S$5:$T$10,2,FALSE)</f>
        <v>3</v>
      </c>
      <c r="X468" s="201">
        <f>(W468-W$1132)/(W$1133-W$1132)</f>
        <v>0.4</v>
      </c>
      <c r="Y468" s="46" t="s">
        <v>188</v>
      </c>
      <c r="Z468" s="194">
        <f t="shared" si="397"/>
        <v>1</v>
      </c>
      <c r="AA468" s="201">
        <f>(Z468-Z$1132)/(Z$1133-Z$1132)</f>
        <v>0</v>
      </c>
      <c r="AB468" s="46" t="s">
        <v>136</v>
      </c>
      <c r="AC468" s="194">
        <f t="shared" si="398"/>
        <v>2</v>
      </c>
      <c r="AD468" s="201">
        <f>(AC468-AC$1132)/(AC$1133-AC$1132)</f>
        <v>1</v>
      </c>
      <c r="AE468" s="46" t="s">
        <v>136</v>
      </c>
      <c r="AF468" s="194">
        <f t="shared" si="399"/>
        <v>2</v>
      </c>
      <c r="AG468" s="201">
        <f>(AF468-AF$1132)/(AF$1133-AF$1132)</f>
        <v>1</v>
      </c>
      <c r="AH468" s="24" t="s">
        <v>67</v>
      </c>
      <c r="AI468" s="194">
        <f>VLOOKUP(AH468,'DATOS DE SOPORTE'!$V$5:$W$8,2,FALSE)</f>
        <v>1</v>
      </c>
      <c r="AJ468" s="201">
        <f>(AI468-AI$1132)/(AI$1133-AI$1132)</f>
        <v>0</v>
      </c>
      <c r="AK468" s="58" t="str">
        <f t="shared" si="391"/>
        <v>Bueno</v>
      </c>
      <c r="AL468" s="196">
        <f>IFERROR(SQRT(($E468-$E$1136)^2+($C468-$C$1136)^2),0)</f>
        <v>0.14678982803800508</v>
      </c>
      <c r="AM468" s="197" t="str">
        <f>IF(AL468&lt;=SMALL($AL$3:$AL$1130,1),"MAS PARECIDO","NO")</f>
        <v>NO</v>
      </c>
      <c r="AN468" s="197" t="str">
        <f>IF(AL468&lt;=SMALL($AL$3:$AL$1130,5),"SIMILAR","NO")</f>
        <v>NO</v>
      </c>
      <c r="AO468" s="197" t="str">
        <f t="shared" si="400"/>
        <v>N/A</v>
      </c>
      <c r="AP468" s="197">
        <f t="shared" si="401"/>
        <v>0</v>
      </c>
      <c r="AQ468" s="198">
        <f t="shared" si="402"/>
        <v>0</v>
      </c>
      <c r="AR468" s="196">
        <f>IFERROR(SQRT(($E468-$E$1136)^2+($H468-$H$1136)^2),0)</f>
        <v>5.0001500045001347E-2</v>
      </c>
      <c r="AS468" s="197" t="str">
        <f>IF(AR468&lt;=SMALL(AR$3:AR$1130,1),"MAS PARECIDO","NO")</f>
        <v>NO</v>
      </c>
      <c r="AT468" s="197" t="str">
        <f>IF(AR468&lt;=SMALL(AR$3:AR$1130,5),"SIMILAR","NO")</f>
        <v>NO</v>
      </c>
      <c r="AU468" s="197" t="str">
        <f t="shared" si="403"/>
        <v>N/A</v>
      </c>
      <c r="AV468" s="197">
        <f t="shared" si="404"/>
        <v>0</v>
      </c>
      <c r="AW468" s="198">
        <f t="shared" si="405"/>
        <v>0</v>
      </c>
      <c r="AX468" s="199">
        <f>IFERROR(SQRT(($E468-$E$1136)^2+($K468-$K$1136)^2),0)</f>
        <v>0.20615564510037138</v>
      </c>
      <c r="AY468" s="197" t="str">
        <f>IF(AX468&lt;=SMALL(AX$3:AX$1130,1),"MAS PARECIDO","NO")</f>
        <v>NO</v>
      </c>
      <c r="AZ468" s="197" t="str">
        <f>IF(AX468&lt;=SMALL(AX$3:AX$1130,5),"SIMILAR","NO")</f>
        <v>NO</v>
      </c>
      <c r="BA468" s="197" t="str">
        <f t="shared" si="406"/>
        <v>N/A</v>
      </c>
      <c r="BB468" s="197">
        <f t="shared" si="407"/>
        <v>0</v>
      </c>
      <c r="BC468" s="198">
        <f t="shared" si="408"/>
        <v>0</v>
      </c>
      <c r="BD468" s="196">
        <f>IFERROR(SQRT(($E468-$E$1136)^2+($O468-$O$1136)^2),0)</f>
        <v>5.0001500045001347E-2</v>
      </c>
      <c r="BE468" s="197" t="str">
        <f>IF(BD468&lt;=SMALL(BD$3:BD$1130,1),"MAS PARECIDO","NO")</f>
        <v>NO</v>
      </c>
      <c r="BF468" s="197" t="str">
        <f>IF(BD468&lt;=SMALL(BD$3:BD$1130,5),"SIMILAR","NO")</f>
        <v>NO</v>
      </c>
      <c r="BG468" s="197" t="str">
        <f t="shared" si="409"/>
        <v>N/A</v>
      </c>
      <c r="BH468" s="197">
        <f t="shared" si="410"/>
        <v>0</v>
      </c>
      <c r="BI468" s="198">
        <f t="shared" si="411"/>
        <v>0</v>
      </c>
      <c r="BJ468" s="199">
        <f>IFERROR(SQRT(($E468-$E$1136)^2+($R468-$R$1136)^2),0)</f>
        <v>5.0001500045001347E-2</v>
      </c>
      <c r="BK468" s="197" t="str">
        <f>IF(BJ468&lt;=SMALL(BJ$3:BJ$1130,1),"MAS PARECIDO","NO")</f>
        <v>NO</v>
      </c>
      <c r="BL468" s="197" t="str">
        <f>IF(BJ468&lt;=SMALL(BJ$3:BJ$1130,5),"SIMILAR","NO")</f>
        <v>NO</v>
      </c>
      <c r="BM468" s="197" t="str">
        <f t="shared" si="412"/>
        <v>N/A</v>
      </c>
      <c r="BN468" s="197">
        <f t="shared" si="413"/>
        <v>0</v>
      </c>
      <c r="BO468" s="198">
        <f t="shared" si="414"/>
        <v>0</v>
      </c>
      <c r="BP468" s="199">
        <f>IFERROR(SQRT(($E468-$E$1136)^2+($U468-$U$1136)^2),0)</f>
        <v>1.0012492946348328</v>
      </c>
      <c r="BQ468" s="197" t="str">
        <f>IF(BP468&lt;=SMALL(BP$3:BP$1130,1),"MAS PARECIDO","NO")</f>
        <v>NO</v>
      </c>
      <c r="BR468" s="197" t="str">
        <f>IF(BP468&lt;=SMALL(BP$3:BP$1130,5),"SIMILAR","NO")</f>
        <v>NO</v>
      </c>
      <c r="BS468" s="197" t="str">
        <f t="shared" si="415"/>
        <v>N/A</v>
      </c>
      <c r="BT468" s="197">
        <f t="shared" si="416"/>
        <v>0</v>
      </c>
      <c r="BU468" s="198">
        <f t="shared" si="417"/>
        <v>0</v>
      </c>
      <c r="BV468" s="199">
        <f>IFERROR(SQRT(($E468-$E$1136)^2+($X468-$X$1136)^2),0)</f>
        <v>0.40311307347535913</v>
      </c>
      <c r="BW468" s="197" t="str">
        <f>IF(BV468&lt;=SMALL(BV$3:BV$1130,1),"MAS PARECIDO","NO")</f>
        <v>NO</v>
      </c>
      <c r="BX468" s="197" t="str">
        <f>IF(BV468&lt;=SMALL(BV$3:BV$1130,5),"SIMILAR","NO")</f>
        <v>NO</v>
      </c>
      <c r="BY468" s="197" t="str">
        <f t="shared" si="418"/>
        <v>N/A</v>
      </c>
      <c r="BZ468" s="197">
        <f t="shared" si="419"/>
        <v>0</v>
      </c>
      <c r="CA468" s="198">
        <f t="shared" si="420"/>
        <v>0</v>
      </c>
      <c r="CB468" s="199">
        <f>IFERROR(SQRT(($E468-$E$1136)^2+($AA468-$AA$1136)^2),0)</f>
        <v>5.0001500045001347E-2</v>
      </c>
      <c r="CC468" s="197" t="str">
        <f>IF(CB468&lt;=SMALL(CB$3:CB$1130,1),"MAS PARECIDO","NO")</f>
        <v>NO</v>
      </c>
      <c r="CD468" s="197" t="str">
        <f>IF(CB468&lt;=SMALL(CB$3:CB$1130,5),"SIMILAR","NO")</f>
        <v>NO</v>
      </c>
      <c r="CE468" s="197" t="str">
        <f t="shared" si="421"/>
        <v>N/A</v>
      </c>
      <c r="CF468" s="197">
        <f t="shared" si="422"/>
        <v>0</v>
      </c>
      <c r="CG468" s="198">
        <f t="shared" si="423"/>
        <v>0</v>
      </c>
      <c r="CH468" s="199">
        <f>IFERROR(SQRT(($E468-$E$1136)^2+($AD468-$AD$1136)^2),0)</f>
        <v>5.0001500045001347E-2</v>
      </c>
      <c r="CI468" s="197" t="str">
        <f>IF(CH468&lt;=SMALL(CH$3:CH$1130,1),"MAS PARECIDO","NO")</f>
        <v>NO</v>
      </c>
      <c r="CJ468" s="197" t="str">
        <f>IF(CH468&lt;=SMALL(CH$3:CH$1130,5),"SIMILAR","NO")</f>
        <v>NO</v>
      </c>
      <c r="CK468" s="197" t="str">
        <f t="shared" si="424"/>
        <v>N/A</v>
      </c>
      <c r="CL468" s="197">
        <f t="shared" si="425"/>
        <v>0</v>
      </c>
      <c r="CM468" s="198">
        <f t="shared" si="426"/>
        <v>0</v>
      </c>
      <c r="CN468" s="199">
        <f>IFERROR(SQRT(($E468-$E$1136)^2+($AG468-$AG$1136)^2),0)</f>
        <v>5.0001500045001347E-2</v>
      </c>
      <c r="CO468" s="197" t="str">
        <f>IF(CN468&lt;=SMALL(CN$3:CN$1130,1),"MAS PARECIDO","NO")</f>
        <v>NO</v>
      </c>
      <c r="CP468" s="197" t="str">
        <f>IF(CN468&lt;=SMALL(CN$3:CN$1130,5),"SIMILAR","NO")</f>
        <v>NO</v>
      </c>
      <c r="CQ468" s="197" t="str">
        <f t="shared" si="427"/>
        <v>N/A</v>
      </c>
      <c r="CR468" s="197">
        <f t="shared" si="428"/>
        <v>0</v>
      </c>
      <c r="CS468" s="198">
        <f t="shared" si="429"/>
        <v>0</v>
      </c>
      <c r="CT468" s="199">
        <f>IFERROR(SQRT(($E468-$E$1136)^2+($AJ468-$AJ$1136)^2),0)</f>
        <v>5.0001500045001347E-2</v>
      </c>
      <c r="CU468" s="197" t="str">
        <f>IF(CT468&lt;=SMALL(CT$3:CT$1130,1),"MAS PARECIDO","NO")</f>
        <v>NO</v>
      </c>
      <c r="CV468" s="197" t="str">
        <f>IF(CT468&lt;=SMALL(CT$3:CT$1130,5),"SIMILAR","NO")</f>
        <v>NO</v>
      </c>
      <c r="CW468" s="197" t="str">
        <f t="shared" si="430"/>
        <v>N/A</v>
      </c>
      <c r="CX468" s="197">
        <f t="shared" si="431"/>
        <v>0</v>
      </c>
      <c r="CY468" s="198">
        <f t="shared" si="432"/>
        <v>0</v>
      </c>
      <c r="CZ468" s="2" t="s">
        <v>1664</v>
      </c>
      <c r="DA468" s="2" t="s">
        <v>1665</v>
      </c>
      <c r="DB468" s="2">
        <v>0</v>
      </c>
      <c r="DC468" s="2" t="s">
        <v>189</v>
      </c>
    </row>
    <row r="469" spans="1:107">
      <c r="A469" s="24" t="s">
        <v>508</v>
      </c>
      <c r="B469" s="46">
        <v>211848</v>
      </c>
      <c r="C469" s="190">
        <f>(B469-$B$1132)/($B$1133-$B$1132)</f>
        <v>0.24236656718397037</v>
      </c>
      <c r="D469" s="46">
        <v>48000</v>
      </c>
      <c r="E469" s="190">
        <f>(D469-$D$1132)/($D$1133-$D$1132)</f>
        <v>9.5972879186375593E-2</v>
      </c>
      <c r="F469" s="46" t="s">
        <v>203</v>
      </c>
      <c r="G469" s="192">
        <f>VLOOKUP(F469,'DATOS DE SOPORTE'!$Y$5:$Z$8,2,FALSE)</f>
        <v>3</v>
      </c>
      <c r="H469" s="190">
        <f>(G469-$G$1132)/($G$1133-$G$1132)</f>
        <v>0.66666666666666663</v>
      </c>
      <c r="I469" s="50">
        <v>4</v>
      </c>
      <c r="J469" s="200">
        <f t="shared" si="392"/>
        <v>4</v>
      </c>
      <c r="K469" s="190">
        <f>(J469-$J$1132)/($J$1133-$J$1132)</f>
        <v>0.8</v>
      </c>
      <c r="L469" s="193" t="str">
        <f t="shared" si="393"/>
        <v>SI</v>
      </c>
      <c r="M469" s="46" t="s">
        <v>56</v>
      </c>
      <c r="N469" s="192">
        <f t="shared" si="394"/>
        <v>1</v>
      </c>
      <c r="O469" s="190">
        <f>(N469-N$1132)/(N$1133-N$1132)</f>
        <v>0</v>
      </c>
      <c r="P469" s="46" t="s">
        <v>58</v>
      </c>
      <c r="Q469" s="192">
        <f t="shared" si="395"/>
        <v>3</v>
      </c>
      <c r="R469" s="190">
        <f>(Q469-Q$1132)/(Q$1133-Q$1132)</f>
        <v>1</v>
      </c>
      <c r="S469" s="46" t="s">
        <v>60</v>
      </c>
      <c r="T469" s="192">
        <f t="shared" si="396"/>
        <v>2</v>
      </c>
      <c r="U469" s="190">
        <f>(T469-T$1132)/(T$1133-T$1132)</f>
        <v>1</v>
      </c>
      <c r="V469" s="46" t="s">
        <v>62</v>
      </c>
      <c r="W469" s="194">
        <f>VLOOKUP(V469,'DATOS DE SOPORTE'!$S$5:$T$10,2,FALSE)</f>
        <v>1</v>
      </c>
      <c r="X469" s="201">
        <f>(W469-W$1132)/(W$1133-W$1132)</f>
        <v>0</v>
      </c>
      <c r="Y469" s="46" t="s">
        <v>188</v>
      </c>
      <c r="Z469" s="194">
        <f t="shared" si="397"/>
        <v>1</v>
      </c>
      <c r="AA469" s="201">
        <f>(Z469-Z$1132)/(Z$1133-Z$1132)</f>
        <v>0</v>
      </c>
      <c r="AB469" s="46" t="s">
        <v>188</v>
      </c>
      <c r="AC469" s="194">
        <f t="shared" si="398"/>
        <v>1</v>
      </c>
      <c r="AD469" s="201">
        <f>(AC469-AC$1132)/(AC$1133-AC$1132)</f>
        <v>0</v>
      </c>
      <c r="AE469" s="46" t="s">
        <v>188</v>
      </c>
      <c r="AF469" s="194">
        <f t="shared" si="399"/>
        <v>1</v>
      </c>
      <c r="AG469" s="201">
        <f>(AF469-AF$1132)/(AF$1133-AF$1132)</f>
        <v>0</v>
      </c>
      <c r="AH469" s="24" t="s">
        <v>67</v>
      </c>
      <c r="AI469" s="194">
        <f>VLOOKUP(AH469,'DATOS DE SOPORTE'!$V$5:$W$8,2,FALSE)</f>
        <v>1</v>
      </c>
      <c r="AJ469" s="201">
        <f>(AI469-AI$1132)/(AI$1133-AI$1132)</f>
        <v>0</v>
      </c>
      <c r="AK469" s="58" t="str">
        <f t="shared" si="391"/>
        <v>Bueno</v>
      </c>
      <c r="AL469" s="196">
        <f>IFERROR(SQRT(($E469-$E$1136)^2+($C469-$C$1136)^2),0)</f>
        <v>0.10296816644405422</v>
      </c>
      <c r="AM469" s="197" t="str">
        <f>IF(AL469&lt;=SMALL($AL$3:$AL$1130,1),"MAS PARECIDO","NO")</f>
        <v>NO</v>
      </c>
      <c r="AN469" s="197" t="str">
        <f>IF(AL469&lt;=SMALL($AL$3:$AL$1130,5),"SIMILAR","NO")</f>
        <v>NO</v>
      </c>
      <c r="AO469" s="197" t="str">
        <f t="shared" si="400"/>
        <v>N/A</v>
      </c>
      <c r="AP469" s="197">
        <f t="shared" si="401"/>
        <v>0</v>
      </c>
      <c r="AQ469" s="198">
        <f t="shared" si="402"/>
        <v>0</v>
      </c>
      <c r="AR469" s="196">
        <f>IFERROR(SQRT(($E469-$E$1136)^2+($H469-$H$1136)^2),0)</f>
        <v>0.34688278149253143</v>
      </c>
      <c r="AS469" s="197" t="str">
        <f>IF(AR469&lt;=SMALL(AR$3:AR$1130,1),"MAS PARECIDO","NO")</f>
        <v>NO</v>
      </c>
      <c r="AT469" s="197" t="str">
        <f>IF(AR469&lt;=SMALL(AR$3:AR$1130,5),"SIMILAR","NO")</f>
        <v>NO</v>
      </c>
      <c r="AU469" s="197" t="str">
        <f t="shared" si="403"/>
        <v>N/A</v>
      </c>
      <c r="AV469" s="197">
        <f t="shared" si="404"/>
        <v>0</v>
      </c>
      <c r="AW469" s="198">
        <f t="shared" si="405"/>
        <v>0</v>
      </c>
      <c r="AX469" s="199">
        <f>IFERROR(SQRT(($E469-$E$1136)^2+($K469-$K$1136)^2),0)</f>
        <v>0.60763192228921314</v>
      </c>
      <c r="AY469" s="197" t="str">
        <f>IF(AX469&lt;=SMALL(AX$3:AX$1130,1),"MAS PARECIDO","NO")</f>
        <v>NO</v>
      </c>
      <c r="AZ469" s="197" t="str">
        <f>IF(AX469&lt;=SMALL(AX$3:AX$1130,5),"SIMILAR","NO")</f>
        <v>NO</v>
      </c>
      <c r="BA469" s="197" t="str">
        <f t="shared" si="406"/>
        <v>N/A</v>
      </c>
      <c r="BB469" s="197">
        <f t="shared" si="407"/>
        <v>0</v>
      </c>
      <c r="BC469" s="198">
        <f t="shared" si="408"/>
        <v>0</v>
      </c>
      <c r="BD469" s="196">
        <f>IFERROR(SQRT(($E469-$E$1136)^2+($O469-$O$1136)^2),0)</f>
        <v>1.004597707037441</v>
      </c>
      <c r="BE469" s="197" t="str">
        <f>IF(BD469&lt;=SMALL(BD$3:BD$1130,1),"MAS PARECIDO","NO")</f>
        <v>NO</v>
      </c>
      <c r="BF469" s="197" t="str">
        <f>IF(BD469&lt;=SMALL(BD$3:BD$1130,5),"SIMILAR","NO")</f>
        <v>NO</v>
      </c>
      <c r="BG469" s="197" t="str">
        <f t="shared" si="409"/>
        <v>N/A</v>
      </c>
      <c r="BH469" s="197">
        <f t="shared" si="410"/>
        <v>0</v>
      </c>
      <c r="BI469" s="198">
        <f t="shared" si="411"/>
        <v>0</v>
      </c>
      <c r="BJ469" s="199">
        <f>IFERROR(SQRT(($E469-$E$1136)^2+($R469-$R$1136)^2),0)</f>
        <v>0.50913313876125199</v>
      </c>
      <c r="BK469" s="197" t="str">
        <f>IF(BJ469&lt;=SMALL(BJ$3:BJ$1130,1),"MAS PARECIDO","NO")</f>
        <v>NO</v>
      </c>
      <c r="BL469" s="197" t="str">
        <f>IF(BJ469&lt;=SMALL(BJ$3:BJ$1130,5),"SIMILAR","NO")</f>
        <v>NO</v>
      </c>
      <c r="BM469" s="197" t="str">
        <f t="shared" si="412"/>
        <v>N/A</v>
      </c>
      <c r="BN469" s="197">
        <f t="shared" si="413"/>
        <v>0</v>
      </c>
      <c r="BO469" s="198">
        <f t="shared" si="414"/>
        <v>0</v>
      </c>
      <c r="BP469" s="199">
        <f>IFERROR(SQRT(($E469-$E$1136)^2+($U469-$U$1136)^2),0)</f>
        <v>1.004597707037441</v>
      </c>
      <c r="BQ469" s="197" t="str">
        <f>IF(BP469&lt;=SMALL(BP$3:BP$1130,1),"MAS PARECIDO","NO")</f>
        <v>NO</v>
      </c>
      <c r="BR469" s="197" t="str">
        <f>IF(BP469&lt;=SMALL(BP$3:BP$1130,5),"SIMILAR","NO")</f>
        <v>NO</v>
      </c>
      <c r="BS469" s="197" t="str">
        <f t="shared" si="415"/>
        <v>N/A</v>
      </c>
      <c r="BT469" s="197">
        <f t="shared" si="416"/>
        <v>0</v>
      </c>
      <c r="BU469" s="198">
        <f t="shared" si="417"/>
        <v>0</v>
      </c>
      <c r="BV469" s="199">
        <f>IFERROR(SQRT(($E469-$E$1136)^2+($X469-$X$1136)^2),0)</f>
        <v>9.6002880086402592E-2</v>
      </c>
      <c r="BW469" s="197" t="str">
        <f>IF(BV469&lt;=SMALL(BV$3:BV$1130,1),"MAS PARECIDO","NO")</f>
        <v>NO</v>
      </c>
      <c r="BX469" s="197" t="str">
        <f>IF(BV469&lt;=SMALL(BV$3:BV$1130,5),"SIMILAR","NO")</f>
        <v>NO</v>
      </c>
      <c r="BY469" s="197" t="str">
        <f t="shared" si="418"/>
        <v>N/A</v>
      </c>
      <c r="BZ469" s="197">
        <f t="shared" si="419"/>
        <v>0</v>
      </c>
      <c r="CA469" s="198">
        <f t="shared" si="420"/>
        <v>0</v>
      </c>
      <c r="CB469" s="199">
        <f>IFERROR(SQRT(($E469-$E$1136)^2+($AA469-$AA$1136)^2),0)</f>
        <v>9.6002880086402592E-2</v>
      </c>
      <c r="CC469" s="197" t="str">
        <f>IF(CB469&lt;=SMALL(CB$3:CB$1130,1),"MAS PARECIDO","NO")</f>
        <v>NO</v>
      </c>
      <c r="CD469" s="197" t="str">
        <f>IF(CB469&lt;=SMALL(CB$3:CB$1130,5),"SIMILAR","NO")</f>
        <v>NO</v>
      </c>
      <c r="CE469" s="197" t="str">
        <f t="shared" si="421"/>
        <v>N/A</v>
      </c>
      <c r="CF469" s="197">
        <f t="shared" si="422"/>
        <v>0</v>
      </c>
      <c r="CG469" s="198">
        <f t="shared" si="423"/>
        <v>0</v>
      </c>
      <c r="CH469" s="199">
        <f>IFERROR(SQRT(($E469-$E$1136)^2+($AD469-$AD$1136)^2),0)</f>
        <v>1.004597707037441</v>
      </c>
      <c r="CI469" s="197" t="str">
        <f>IF(CH469&lt;=SMALL(CH$3:CH$1130,1),"MAS PARECIDO","NO")</f>
        <v>NO</v>
      </c>
      <c r="CJ469" s="197" t="str">
        <f>IF(CH469&lt;=SMALL(CH$3:CH$1130,5),"SIMILAR","NO")</f>
        <v>NO</v>
      </c>
      <c r="CK469" s="197" t="str">
        <f t="shared" si="424"/>
        <v>N/A</v>
      </c>
      <c r="CL469" s="197">
        <f t="shared" si="425"/>
        <v>0</v>
      </c>
      <c r="CM469" s="198">
        <f t="shared" si="426"/>
        <v>0</v>
      </c>
      <c r="CN469" s="199">
        <f>IFERROR(SQRT(($E469-$E$1136)^2+($AG469-$AG$1136)^2),0)</f>
        <v>1.004597707037441</v>
      </c>
      <c r="CO469" s="197" t="str">
        <f>IF(CN469&lt;=SMALL(CN$3:CN$1130,1),"MAS PARECIDO","NO")</f>
        <v>NO</v>
      </c>
      <c r="CP469" s="197" t="str">
        <f>IF(CN469&lt;=SMALL(CN$3:CN$1130,5),"SIMILAR","NO")</f>
        <v>NO</v>
      </c>
      <c r="CQ469" s="197" t="str">
        <f t="shared" si="427"/>
        <v>N/A</v>
      </c>
      <c r="CR469" s="197">
        <f t="shared" si="428"/>
        <v>0</v>
      </c>
      <c r="CS469" s="198">
        <f t="shared" si="429"/>
        <v>0</v>
      </c>
      <c r="CT469" s="199">
        <f>IFERROR(SQRT(($E469-$E$1136)^2+($AJ469-$AJ$1136)^2),0)</f>
        <v>9.6002880086402592E-2</v>
      </c>
      <c r="CU469" s="197" t="str">
        <f>IF(CT469&lt;=SMALL(CT$3:CT$1130,1),"MAS PARECIDO","NO")</f>
        <v>NO</v>
      </c>
      <c r="CV469" s="197" t="str">
        <f>IF(CT469&lt;=SMALL(CT$3:CT$1130,5),"SIMILAR","NO")</f>
        <v>NO</v>
      </c>
      <c r="CW469" s="197" t="str">
        <f t="shared" si="430"/>
        <v>N/A</v>
      </c>
      <c r="CX469" s="197">
        <f t="shared" si="431"/>
        <v>0</v>
      </c>
      <c r="CY469" s="198">
        <f t="shared" si="432"/>
        <v>0</v>
      </c>
      <c r="CZ469" s="2" t="s">
        <v>1744</v>
      </c>
      <c r="DA469" s="2" t="s">
        <v>1745</v>
      </c>
      <c r="DB469" s="2">
        <v>0</v>
      </c>
      <c r="DC469" s="2" t="s">
        <v>189</v>
      </c>
    </row>
    <row r="470" spans="1:107">
      <c r="A470" s="24" t="s">
        <v>515</v>
      </c>
      <c r="B470" s="46">
        <v>81246.62</v>
      </c>
      <c r="C470" s="190">
        <f>(B470-$B$1132)/($B$1133-$B$1132)</f>
        <v>8.970488927522248E-2</v>
      </c>
      <c r="D470" s="46">
        <v>13000</v>
      </c>
      <c r="E470" s="190">
        <f>(D470-$D$1132)/($D$1133-$D$1132)</f>
        <v>2.59707791233737E-2</v>
      </c>
      <c r="F470" s="46" t="s">
        <v>191</v>
      </c>
      <c r="G470" s="192">
        <f>VLOOKUP(F470,'DATOS DE SOPORTE'!$Y$5:$Z$8,2,FALSE)</f>
        <v>1</v>
      </c>
      <c r="H470" s="190">
        <f>(G470-$G$1132)/($G$1133-$G$1132)</f>
        <v>0</v>
      </c>
      <c r="I470" s="50"/>
      <c r="J470" s="200">
        <f t="shared" si="392"/>
        <v>0</v>
      </c>
      <c r="K470" s="190">
        <f>(J470-$J$1132)/($J$1133-$J$1132)</f>
        <v>0</v>
      </c>
      <c r="L470" s="193" t="str">
        <f t="shared" si="393"/>
        <v>NO</v>
      </c>
      <c r="M470" s="46" t="s">
        <v>56</v>
      </c>
      <c r="N470" s="192">
        <f t="shared" si="394"/>
        <v>1</v>
      </c>
      <c r="O470" s="190">
        <f>(N470-N$1132)/(N$1133-N$1132)</f>
        <v>0</v>
      </c>
      <c r="P470" s="46" t="s">
        <v>193</v>
      </c>
      <c r="Q470" s="192">
        <f t="shared" si="395"/>
        <v>2</v>
      </c>
      <c r="R470" s="190">
        <f>(Q470-Q$1132)/(Q$1133-Q$1132)</f>
        <v>0.5</v>
      </c>
      <c r="S470" s="46"/>
      <c r="T470" s="192">
        <f t="shared" si="396"/>
        <v>2</v>
      </c>
      <c r="U470" s="190">
        <f>(T470-T$1132)/(T$1133-T$1132)</f>
        <v>1</v>
      </c>
      <c r="V470" s="46" t="s">
        <v>212</v>
      </c>
      <c r="W470" s="194">
        <f>VLOOKUP(V470,'DATOS DE SOPORTE'!$S$5:$T$10,2,FALSE)</f>
        <v>3</v>
      </c>
      <c r="X470" s="201">
        <f>(W470-W$1132)/(W$1133-W$1132)</f>
        <v>0.4</v>
      </c>
      <c r="Y470" s="46" t="s">
        <v>188</v>
      </c>
      <c r="Z470" s="194">
        <f t="shared" si="397"/>
        <v>1</v>
      </c>
      <c r="AA470" s="201">
        <f>(Z470-Z$1132)/(Z$1133-Z$1132)</f>
        <v>0</v>
      </c>
      <c r="AB470" s="46" t="s">
        <v>136</v>
      </c>
      <c r="AC470" s="194">
        <f t="shared" si="398"/>
        <v>2</v>
      </c>
      <c r="AD470" s="201">
        <f>(AC470-AC$1132)/(AC$1133-AC$1132)</f>
        <v>1</v>
      </c>
      <c r="AE470" s="46" t="s">
        <v>188</v>
      </c>
      <c r="AF470" s="194">
        <f t="shared" si="399"/>
        <v>1</v>
      </c>
      <c r="AG470" s="201">
        <f>(AF470-AF$1132)/(AF$1133-AF$1132)</f>
        <v>0</v>
      </c>
      <c r="AH470" s="24" t="s">
        <v>67</v>
      </c>
      <c r="AI470" s="194">
        <f>VLOOKUP(AH470,'DATOS DE SOPORTE'!$V$5:$W$8,2,FALSE)</f>
        <v>1</v>
      </c>
      <c r="AJ470" s="201">
        <f>(AI470-AI$1132)/(AI$1133-AI$1132)</f>
        <v>0</v>
      </c>
      <c r="AK470" s="58" t="str">
        <f t="shared" si="391"/>
        <v>Malo</v>
      </c>
      <c r="AL470" s="196">
        <f>IFERROR(SQRT(($E470-$E$1136)^2+($C470-$C$1136)^2),0)</f>
        <v>0.1183261549845029</v>
      </c>
      <c r="AM470" s="197" t="str">
        <f>IF(AL470&lt;=SMALL($AL$3:$AL$1130,1),"MAS PARECIDO","NO")</f>
        <v>NO</v>
      </c>
      <c r="AN470" s="197" t="str">
        <f>IF(AL470&lt;=SMALL($AL$3:$AL$1130,5),"SIMILAR","NO")</f>
        <v>NO</v>
      </c>
      <c r="AO470" s="197" t="str">
        <f t="shared" si="400"/>
        <v>N/A</v>
      </c>
      <c r="AP470" s="197">
        <f t="shared" si="401"/>
        <v>0</v>
      </c>
      <c r="AQ470" s="198">
        <f t="shared" si="402"/>
        <v>0</v>
      </c>
      <c r="AR470" s="196">
        <f>IFERROR(SQRT(($E470-$E$1136)^2+($H470-$H$1136)^2),0)</f>
        <v>0.33434585637171632</v>
      </c>
      <c r="AS470" s="197" t="str">
        <f>IF(AR470&lt;=SMALL(AR$3:AR$1130,1),"MAS PARECIDO","NO")</f>
        <v>NO</v>
      </c>
      <c r="AT470" s="197" t="str">
        <f>IF(AR470&lt;=SMALL(AR$3:AR$1130,5),"SIMILAR","NO")</f>
        <v>NO</v>
      </c>
      <c r="AU470" s="197" t="str">
        <f t="shared" si="403"/>
        <v>N/A</v>
      </c>
      <c r="AV470" s="197">
        <f t="shared" si="404"/>
        <v>0</v>
      </c>
      <c r="AW470" s="198">
        <f t="shared" si="405"/>
        <v>0</v>
      </c>
      <c r="AX470" s="199">
        <f>IFERROR(SQRT(($E470-$E$1136)^2+($K470-$K$1136)^2),0)</f>
        <v>0.20168302001364735</v>
      </c>
      <c r="AY470" s="197" t="str">
        <f>IF(AX470&lt;=SMALL(AX$3:AX$1130,1),"MAS PARECIDO","NO")</f>
        <v>NO</v>
      </c>
      <c r="AZ470" s="197" t="str">
        <f>IF(AX470&lt;=SMALL(AX$3:AX$1130,5),"SIMILAR","NO")</f>
        <v>NO</v>
      </c>
      <c r="BA470" s="197" t="str">
        <f t="shared" si="406"/>
        <v>N/A</v>
      </c>
      <c r="BB470" s="197">
        <f t="shared" si="407"/>
        <v>0</v>
      </c>
      <c r="BC470" s="198">
        <f t="shared" si="408"/>
        <v>0</v>
      </c>
      <c r="BD470" s="196">
        <f>IFERROR(SQRT(($E470-$E$1136)^2+($O470-$O$1136)^2),0)</f>
        <v>1.00033796317136</v>
      </c>
      <c r="BE470" s="197" t="str">
        <f>IF(BD470&lt;=SMALL(BD$3:BD$1130,1),"MAS PARECIDO","NO")</f>
        <v>NO</v>
      </c>
      <c r="BF470" s="197" t="str">
        <f>IF(BD470&lt;=SMALL(BD$3:BD$1130,5),"SIMILAR","NO")</f>
        <v>NO</v>
      </c>
      <c r="BG470" s="197" t="str">
        <f t="shared" si="409"/>
        <v>N/A</v>
      </c>
      <c r="BH470" s="197">
        <f t="shared" si="410"/>
        <v>0</v>
      </c>
      <c r="BI470" s="198">
        <f t="shared" si="411"/>
        <v>0</v>
      </c>
      <c r="BJ470" s="199">
        <f>IFERROR(SQRT(($E470-$E$1136)^2+($R470-$R$1136)^2),0)</f>
        <v>2.6000780023400699E-2</v>
      </c>
      <c r="BK470" s="197" t="str">
        <f>IF(BJ470&lt;=SMALL(BJ$3:BJ$1130,1),"MAS PARECIDO","NO")</f>
        <v>NO</v>
      </c>
      <c r="BL470" s="197" t="str">
        <f>IF(BJ470&lt;=SMALL(BJ$3:BJ$1130,5),"SIMILAR","NO")</f>
        <v>NO</v>
      </c>
      <c r="BM470" s="197" t="str">
        <f t="shared" si="412"/>
        <v>N/A</v>
      </c>
      <c r="BN470" s="197">
        <f t="shared" si="413"/>
        <v>0</v>
      </c>
      <c r="BO470" s="198">
        <f t="shared" si="414"/>
        <v>0</v>
      </c>
      <c r="BP470" s="199">
        <f>IFERROR(SQRT(($E470-$E$1136)^2+($U470-$U$1136)^2),0)</f>
        <v>1.00033796317136</v>
      </c>
      <c r="BQ470" s="197" t="str">
        <f>IF(BP470&lt;=SMALL(BP$3:BP$1130,1),"MAS PARECIDO","NO")</f>
        <v>NO</v>
      </c>
      <c r="BR470" s="197" t="str">
        <f>IF(BP470&lt;=SMALL(BP$3:BP$1130,5),"SIMILAR","NO")</f>
        <v>NO</v>
      </c>
      <c r="BS470" s="197" t="str">
        <f t="shared" si="415"/>
        <v>N/A</v>
      </c>
      <c r="BT470" s="197">
        <f t="shared" si="416"/>
        <v>0</v>
      </c>
      <c r="BU470" s="198">
        <f t="shared" si="417"/>
        <v>0</v>
      </c>
      <c r="BV470" s="199">
        <f>IFERROR(SQRT(($E470-$E$1136)^2+($X470-$X$1136)^2),0)</f>
        <v>0.40084415994476619</v>
      </c>
      <c r="BW470" s="197" t="str">
        <f>IF(BV470&lt;=SMALL(BV$3:BV$1130,1),"MAS PARECIDO","NO")</f>
        <v>NO</v>
      </c>
      <c r="BX470" s="197" t="str">
        <f>IF(BV470&lt;=SMALL(BV$3:BV$1130,5),"SIMILAR","NO")</f>
        <v>NO</v>
      </c>
      <c r="BY470" s="197" t="str">
        <f t="shared" si="418"/>
        <v>N/A</v>
      </c>
      <c r="BZ470" s="197">
        <f t="shared" si="419"/>
        <v>0</v>
      </c>
      <c r="CA470" s="198">
        <f t="shared" si="420"/>
        <v>0</v>
      </c>
      <c r="CB470" s="199">
        <f>IFERROR(SQRT(($E470-$E$1136)^2+($AA470-$AA$1136)^2),0)</f>
        <v>2.6000780023400699E-2</v>
      </c>
      <c r="CC470" s="197" t="str">
        <f>IF(CB470&lt;=SMALL(CB$3:CB$1130,1),"MAS PARECIDO","NO")</f>
        <v>NO</v>
      </c>
      <c r="CD470" s="197" t="str">
        <f>IF(CB470&lt;=SMALL(CB$3:CB$1130,5),"SIMILAR","NO")</f>
        <v>NO</v>
      </c>
      <c r="CE470" s="197" t="str">
        <f t="shared" si="421"/>
        <v>N/A</v>
      </c>
      <c r="CF470" s="197">
        <f t="shared" si="422"/>
        <v>0</v>
      </c>
      <c r="CG470" s="198">
        <f t="shared" si="423"/>
        <v>0</v>
      </c>
      <c r="CH470" s="199">
        <f>IFERROR(SQRT(($E470-$E$1136)^2+($AD470-$AD$1136)^2),0)</f>
        <v>2.6000780023400699E-2</v>
      </c>
      <c r="CI470" s="197" t="str">
        <f>IF(CH470&lt;=SMALL(CH$3:CH$1130,1),"MAS PARECIDO","NO")</f>
        <v>NO</v>
      </c>
      <c r="CJ470" s="197" t="str">
        <f>IF(CH470&lt;=SMALL(CH$3:CH$1130,5),"SIMILAR","NO")</f>
        <v>NO</v>
      </c>
      <c r="CK470" s="197" t="str">
        <f t="shared" si="424"/>
        <v>N/A</v>
      </c>
      <c r="CL470" s="197">
        <f t="shared" si="425"/>
        <v>0</v>
      </c>
      <c r="CM470" s="198">
        <f t="shared" si="426"/>
        <v>0</v>
      </c>
      <c r="CN470" s="199">
        <f>IFERROR(SQRT(($E470-$E$1136)^2+($AG470-$AG$1136)^2),0)</f>
        <v>1.00033796317136</v>
      </c>
      <c r="CO470" s="197" t="str">
        <f>IF(CN470&lt;=SMALL(CN$3:CN$1130,1),"MAS PARECIDO","NO")</f>
        <v>NO</v>
      </c>
      <c r="CP470" s="197" t="str">
        <f>IF(CN470&lt;=SMALL(CN$3:CN$1130,5),"SIMILAR","NO")</f>
        <v>NO</v>
      </c>
      <c r="CQ470" s="197" t="str">
        <f t="shared" si="427"/>
        <v>N/A</v>
      </c>
      <c r="CR470" s="197">
        <f t="shared" si="428"/>
        <v>0</v>
      </c>
      <c r="CS470" s="198">
        <f t="shared" si="429"/>
        <v>0</v>
      </c>
      <c r="CT470" s="199">
        <f>IFERROR(SQRT(($E470-$E$1136)^2+($AJ470-$AJ$1136)^2),0)</f>
        <v>2.6000780023400699E-2</v>
      </c>
      <c r="CU470" s="197" t="str">
        <f>IF(CT470&lt;=SMALL(CT$3:CT$1130,1),"MAS PARECIDO","NO")</f>
        <v>NO</v>
      </c>
      <c r="CV470" s="197" t="str">
        <f>IF(CT470&lt;=SMALL(CT$3:CT$1130,5),"SIMILAR","NO")</f>
        <v>NO</v>
      </c>
      <c r="CW470" s="197" t="str">
        <f t="shared" si="430"/>
        <v>N/A</v>
      </c>
      <c r="CX470" s="197">
        <f t="shared" si="431"/>
        <v>0</v>
      </c>
      <c r="CY470" s="198">
        <f t="shared" si="432"/>
        <v>0</v>
      </c>
      <c r="CZ470" s="2" t="s">
        <v>1758</v>
      </c>
      <c r="DA470" s="2" t="s">
        <v>1759</v>
      </c>
      <c r="DB470" s="2">
        <v>2</v>
      </c>
      <c r="DC470" s="2" t="s">
        <v>310</v>
      </c>
    </row>
    <row r="471" spans="1:107">
      <c r="A471" s="24" t="s">
        <v>702</v>
      </c>
      <c r="B471" s="46">
        <v>56627.68</v>
      </c>
      <c r="C471" s="190">
        <f>(B471-$B$1132)/($B$1133-$B$1132)</f>
        <v>6.0927485171722293E-2</v>
      </c>
      <c r="D471" s="46">
        <v>5000</v>
      </c>
      <c r="E471" s="190">
        <f>(D471-$D$1132)/($D$1133-$D$1132)</f>
        <v>9.9702991089732698E-3</v>
      </c>
      <c r="F471" s="46" t="s">
        <v>191</v>
      </c>
      <c r="G471" s="192">
        <f>VLOOKUP(F471,'DATOS DE SOPORTE'!$Y$5:$Z$8,2,FALSE)</f>
        <v>1</v>
      </c>
      <c r="H471" s="190">
        <f>(G471-$G$1132)/($G$1133-$G$1132)</f>
        <v>0</v>
      </c>
      <c r="I471" s="50">
        <v>0</v>
      </c>
      <c r="J471" s="200">
        <f t="shared" si="392"/>
        <v>0</v>
      </c>
      <c r="K471" s="190">
        <f>(J471-$J$1132)/($J$1133-$J$1132)</f>
        <v>0</v>
      </c>
      <c r="L471" s="193" t="str">
        <f t="shared" si="393"/>
        <v>NO</v>
      </c>
      <c r="M471" s="46" t="s">
        <v>192</v>
      </c>
      <c r="N471" s="192">
        <f t="shared" si="394"/>
        <v>2</v>
      </c>
      <c r="O471" s="190">
        <f>(N471-N$1132)/(N$1133-N$1132)</f>
        <v>1</v>
      </c>
      <c r="P471" s="46" t="s">
        <v>196</v>
      </c>
      <c r="Q471" s="192">
        <f t="shared" si="395"/>
        <v>1</v>
      </c>
      <c r="R471" s="190">
        <f>(Q471-Q$1132)/(Q$1133-Q$1132)</f>
        <v>0</v>
      </c>
      <c r="S471" s="46" t="s">
        <v>194</v>
      </c>
      <c r="T471" s="192">
        <f t="shared" si="396"/>
        <v>1</v>
      </c>
      <c r="U471" s="190">
        <f>(T471-T$1132)/(T$1133-T$1132)</f>
        <v>0</v>
      </c>
      <c r="V471" s="46" t="s">
        <v>62</v>
      </c>
      <c r="W471" s="194">
        <f>VLOOKUP(V471,'DATOS DE SOPORTE'!$S$5:$T$10,2,FALSE)</f>
        <v>1</v>
      </c>
      <c r="X471" s="201">
        <f>(W471-W$1132)/(W$1133-W$1132)</f>
        <v>0</v>
      </c>
      <c r="Y471" s="46" t="s">
        <v>136</v>
      </c>
      <c r="Z471" s="194">
        <f t="shared" si="397"/>
        <v>2</v>
      </c>
      <c r="AA471" s="201">
        <f>(Z471-Z$1132)/(Z$1133-Z$1132)</f>
        <v>1</v>
      </c>
      <c r="AB471" s="46" t="s">
        <v>136</v>
      </c>
      <c r="AC471" s="194">
        <f t="shared" si="398"/>
        <v>2</v>
      </c>
      <c r="AD471" s="201">
        <f>(AC471-AC$1132)/(AC$1133-AC$1132)</f>
        <v>1</v>
      </c>
      <c r="AE471" s="46" t="s">
        <v>188</v>
      </c>
      <c r="AF471" s="194">
        <f t="shared" si="399"/>
        <v>1</v>
      </c>
      <c r="AG471" s="201">
        <f>(AF471-AF$1132)/(AF$1133-AF$1132)</f>
        <v>0</v>
      </c>
      <c r="AH471" s="24" t="s">
        <v>67</v>
      </c>
      <c r="AI471" s="194">
        <f>VLOOKUP(AH471,'DATOS DE SOPORTE'!$V$5:$W$8,2,FALSE)</f>
        <v>1</v>
      </c>
      <c r="AJ471" s="201">
        <f>(AI471-AI$1132)/(AI$1133-AI$1132)</f>
        <v>0</v>
      </c>
      <c r="AK471" s="58" t="str">
        <f t="shared" si="391"/>
        <v>Regular</v>
      </c>
      <c r="AL471" s="196">
        <f>IFERROR(SQRT(($E471-$E$1136)^2+($C471-$C$1136)^2),0)</f>
        <v>0.1445578520771427</v>
      </c>
      <c r="AM471" s="197" t="str">
        <f>IF(AL471&lt;=SMALL($AL$3:$AL$1130,1),"MAS PARECIDO","NO")</f>
        <v>NO</v>
      </c>
      <c r="AN471" s="197" t="str">
        <f>IF(AL471&lt;=SMALL($AL$3:$AL$1130,5),"SIMILAR","NO")</f>
        <v>NO</v>
      </c>
      <c r="AO471" s="197" t="str">
        <f t="shared" si="400"/>
        <v>N/A</v>
      </c>
      <c r="AP471" s="197">
        <f t="shared" si="401"/>
        <v>0</v>
      </c>
      <c r="AQ471" s="198">
        <f t="shared" si="402"/>
        <v>0</v>
      </c>
      <c r="AR471" s="196">
        <f>IFERROR(SQRT(($E471-$E$1136)^2+($H471-$H$1136)^2),0)</f>
        <v>0.33348330859486974</v>
      </c>
      <c r="AS471" s="197" t="str">
        <f>IF(AR471&lt;=SMALL(AR$3:AR$1130,1),"MAS PARECIDO","NO")</f>
        <v>NO</v>
      </c>
      <c r="AT471" s="197" t="str">
        <f>IF(AR471&lt;=SMALL(AR$3:AR$1130,5),"SIMILAR","NO")</f>
        <v>NO</v>
      </c>
      <c r="AU471" s="197" t="str">
        <f t="shared" si="403"/>
        <v>N/A</v>
      </c>
      <c r="AV471" s="197">
        <f t="shared" si="404"/>
        <v>0</v>
      </c>
      <c r="AW471" s="198">
        <f t="shared" si="405"/>
        <v>0</v>
      </c>
      <c r="AX471" s="199">
        <f>IFERROR(SQRT(($E471-$E$1136)^2+($K471-$K$1136)^2),0)</f>
        <v>0.20024985892696659</v>
      </c>
      <c r="AY471" s="197" t="str">
        <f>IF(AX471&lt;=SMALL(AX$3:AX$1130,1),"MAS PARECIDO","NO")</f>
        <v>NO</v>
      </c>
      <c r="AZ471" s="197" t="str">
        <f>IF(AX471&lt;=SMALL(AX$3:AX$1130,5),"SIMILAR","NO")</f>
        <v>NO</v>
      </c>
      <c r="BA471" s="197" t="str">
        <f t="shared" si="406"/>
        <v>N/A</v>
      </c>
      <c r="BB471" s="197">
        <f t="shared" si="407"/>
        <v>0</v>
      </c>
      <c r="BC471" s="198">
        <f t="shared" si="408"/>
        <v>0</v>
      </c>
      <c r="BD471" s="196">
        <f>IFERROR(SQRT(($E471-$E$1136)^2+($O471-$O$1136)^2),0)</f>
        <v>1.0000300009000271E-2</v>
      </c>
      <c r="BE471" s="197" t="str">
        <f>IF(BD471&lt;=SMALL(BD$3:BD$1130,1),"MAS PARECIDO","NO")</f>
        <v>NO</v>
      </c>
      <c r="BF471" s="197" t="str">
        <f>IF(BD471&lt;=SMALL(BD$3:BD$1130,5),"SIMILAR","NO")</f>
        <v>NO</v>
      </c>
      <c r="BG471" s="197" t="str">
        <f t="shared" si="409"/>
        <v>N/A</v>
      </c>
      <c r="BH471" s="197">
        <f t="shared" si="410"/>
        <v>0</v>
      </c>
      <c r="BI471" s="198">
        <f t="shared" si="411"/>
        <v>0</v>
      </c>
      <c r="BJ471" s="199">
        <f>IFERROR(SQRT(($E471-$E$1136)^2+($R471-$R$1136)^2),0)</f>
        <v>0.5000999960010698</v>
      </c>
      <c r="BK471" s="197" t="str">
        <f>IF(BJ471&lt;=SMALL(BJ$3:BJ$1130,1),"MAS PARECIDO","NO")</f>
        <v>NO</v>
      </c>
      <c r="BL471" s="197" t="str">
        <f>IF(BJ471&lt;=SMALL(BJ$3:BJ$1130,5),"SIMILAR","NO")</f>
        <v>NO</v>
      </c>
      <c r="BM471" s="197" t="str">
        <f t="shared" si="412"/>
        <v>N/A</v>
      </c>
      <c r="BN471" s="197">
        <f t="shared" si="413"/>
        <v>0</v>
      </c>
      <c r="BO471" s="198">
        <f t="shared" si="414"/>
        <v>0</v>
      </c>
      <c r="BP471" s="199">
        <f>IFERROR(SQRT(($E471-$E$1136)^2+($U471-$U$1136)^2),0)</f>
        <v>1.0000300009000271E-2</v>
      </c>
      <c r="BQ471" s="197" t="str">
        <f>IF(BP471&lt;=SMALL(BP$3:BP$1130,1),"MAS PARECIDO","NO")</f>
        <v>NO</v>
      </c>
      <c r="BR471" s="197" t="str">
        <f>IF(BP471&lt;=SMALL(BP$3:BP$1130,5),"SIMILAR","NO")</f>
        <v>NO</v>
      </c>
      <c r="BS471" s="197" t="str">
        <f t="shared" si="415"/>
        <v>N/A</v>
      </c>
      <c r="BT471" s="197">
        <f t="shared" si="416"/>
        <v>0</v>
      </c>
      <c r="BU471" s="198">
        <f t="shared" si="417"/>
        <v>0</v>
      </c>
      <c r="BV471" s="199">
        <f>IFERROR(SQRT(($E471-$E$1136)^2+($X471-$X$1136)^2),0)</f>
        <v>1.0000300009000271E-2</v>
      </c>
      <c r="BW471" s="197" t="str">
        <f>IF(BV471&lt;=SMALL(BV$3:BV$1130,1),"MAS PARECIDO","NO")</f>
        <v>NO</v>
      </c>
      <c r="BX471" s="197" t="str">
        <f>IF(BV471&lt;=SMALL(BV$3:BV$1130,5),"SIMILAR","NO")</f>
        <v>NO</v>
      </c>
      <c r="BY471" s="197" t="str">
        <f t="shared" si="418"/>
        <v>N/A</v>
      </c>
      <c r="BZ471" s="197">
        <f t="shared" si="419"/>
        <v>0</v>
      </c>
      <c r="CA471" s="198">
        <f t="shared" si="420"/>
        <v>0</v>
      </c>
      <c r="CB471" s="199">
        <f>IFERROR(SQRT(($E471-$E$1136)^2+($AA471-$AA$1136)^2),0)</f>
        <v>1.0000500017500475</v>
      </c>
      <c r="CC471" s="197" t="str">
        <f>IF(CB471&lt;=SMALL(CB$3:CB$1130,1),"MAS PARECIDO","NO")</f>
        <v>NO</v>
      </c>
      <c r="CD471" s="197" t="str">
        <f>IF(CB471&lt;=SMALL(CB$3:CB$1130,5),"SIMILAR","NO")</f>
        <v>NO</v>
      </c>
      <c r="CE471" s="197" t="str">
        <f t="shared" si="421"/>
        <v>N/A</v>
      </c>
      <c r="CF471" s="197">
        <f t="shared" si="422"/>
        <v>0</v>
      </c>
      <c r="CG471" s="198">
        <f t="shared" si="423"/>
        <v>0</v>
      </c>
      <c r="CH471" s="199">
        <f>IFERROR(SQRT(($E471-$E$1136)^2+($AD471-$AD$1136)^2),0)</f>
        <v>1.0000300009000271E-2</v>
      </c>
      <c r="CI471" s="197" t="str">
        <f>IF(CH471&lt;=SMALL(CH$3:CH$1130,1),"MAS PARECIDO","NO")</f>
        <v>NO</v>
      </c>
      <c r="CJ471" s="197" t="str">
        <f>IF(CH471&lt;=SMALL(CH$3:CH$1130,5),"SIMILAR","NO")</f>
        <v>NO</v>
      </c>
      <c r="CK471" s="197" t="str">
        <f t="shared" si="424"/>
        <v>N/A</v>
      </c>
      <c r="CL471" s="197">
        <f t="shared" si="425"/>
        <v>0</v>
      </c>
      <c r="CM471" s="198">
        <f t="shared" si="426"/>
        <v>0</v>
      </c>
      <c r="CN471" s="199">
        <f>IFERROR(SQRT(($E471-$E$1136)^2+($AG471-$AG$1136)^2),0)</f>
        <v>1.0000500017500475</v>
      </c>
      <c r="CO471" s="197" t="str">
        <f>IF(CN471&lt;=SMALL(CN$3:CN$1130,1),"MAS PARECIDO","NO")</f>
        <v>NO</v>
      </c>
      <c r="CP471" s="197" t="str">
        <f>IF(CN471&lt;=SMALL(CN$3:CN$1130,5),"SIMILAR","NO")</f>
        <v>NO</v>
      </c>
      <c r="CQ471" s="197" t="str">
        <f t="shared" si="427"/>
        <v>N/A</v>
      </c>
      <c r="CR471" s="197">
        <f t="shared" si="428"/>
        <v>0</v>
      </c>
      <c r="CS471" s="198">
        <f t="shared" si="429"/>
        <v>0</v>
      </c>
      <c r="CT471" s="199">
        <f>IFERROR(SQRT(($E471-$E$1136)^2+($AJ471-$AJ$1136)^2),0)</f>
        <v>1.0000300009000271E-2</v>
      </c>
      <c r="CU471" s="197" t="str">
        <f>IF(CT471&lt;=SMALL(CT$3:CT$1130,1),"MAS PARECIDO","NO")</f>
        <v>NO</v>
      </c>
      <c r="CV471" s="197" t="str">
        <f>IF(CT471&lt;=SMALL(CT$3:CT$1130,5),"SIMILAR","NO")</f>
        <v>NO</v>
      </c>
      <c r="CW471" s="197" t="str">
        <f t="shared" si="430"/>
        <v>N/A</v>
      </c>
      <c r="CX471" s="197">
        <f t="shared" si="431"/>
        <v>0</v>
      </c>
      <c r="CY471" s="198">
        <f t="shared" si="432"/>
        <v>0</v>
      </c>
      <c r="CZ471" s="2" t="e">
        <v>#N/A</v>
      </c>
      <c r="DA471" s="2" t="s">
        <v>2118</v>
      </c>
      <c r="DB471" s="2">
        <v>1</v>
      </c>
      <c r="DC471" s="2" t="s">
        <v>346</v>
      </c>
    </row>
    <row r="472" spans="1:107">
      <c r="A472" s="24" t="s">
        <v>477</v>
      </c>
      <c r="B472" s="46">
        <v>40997</v>
      </c>
      <c r="C472" s="190">
        <f>(B472-$B$1132)/($B$1133-$B$1132)</f>
        <v>4.2656576888404713E-2</v>
      </c>
      <c r="D472" s="46">
        <v>11000</v>
      </c>
      <c r="E472" s="190">
        <f>(D472-$D$1132)/($D$1133-$D$1132)</f>
        <v>2.1970659119773594E-2</v>
      </c>
      <c r="F472" s="46" t="s">
        <v>191</v>
      </c>
      <c r="G472" s="192">
        <f>VLOOKUP(F472,'DATOS DE SOPORTE'!$Y$5:$Z$8,2,FALSE)</f>
        <v>1</v>
      </c>
      <c r="H472" s="190">
        <f>(G472-$G$1132)/($G$1133-$G$1132)</f>
        <v>0</v>
      </c>
      <c r="I472" s="50">
        <v>3</v>
      </c>
      <c r="J472" s="200">
        <f t="shared" si="392"/>
        <v>3</v>
      </c>
      <c r="K472" s="190">
        <f>(J472-$J$1132)/($J$1133-$J$1132)</f>
        <v>0.6</v>
      </c>
      <c r="L472" s="193" t="str">
        <f t="shared" si="393"/>
        <v>SI</v>
      </c>
      <c r="M472" s="46" t="s">
        <v>56</v>
      </c>
      <c r="N472" s="192">
        <f t="shared" si="394"/>
        <v>1</v>
      </c>
      <c r="O472" s="190">
        <f>(N472-N$1132)/(N$1133-N$1132)</f>
        <v>0</v>
      </c>
      <c r="P472" s="46" t="s">
        <v>193</v>
      </c>
      <c r="Q472" s="192">
        <f t="shared" si="395"/>
        <v>2</v>
      </c>
      <c r="R472" s="190">
        <f>(Q472-Q$1132)/(Q$1133-Q$1132)</f>
        <v>0.5</v>
      </c>
      <c r="S472" s="46" t="s">
        <v>194</v>
      </c>
      <c r="T472" s="192">
        <f t="shared" si="396"/>
        <v>1</v>
      </c>
      <c r="U472" s="190">
        <f>(T472-T$1132)/(T$1133-T$1132)</f>
        <v>0</v>
      </c>
      <c r="V472" s="46" t="s">
        <v>62</v>
      </c>
      <c r="W472" s="194">
        <f>VLOOKUP(V472,'DATOS DE SOPORTE'!$S$5:$T$10,2,FALSE)</f>
        <v>1</v>
      </c>
      <c r="X472" s="201">
        <f>(W472-W$1132)/(W$1133-W$1132)</f>
        <v>0</v>
      </c>
      <c r="Y472" s="46" t="s">
        <v>136</v>
      </c>
      <c r="Z472" s="194">
        <f t="shared" si="397"/>
        <v>2</v>
      </c>
      <c r="AA472" s="201">
        <f>(Z472-Z$1132)/(Z$1133-Z$1132)</f>
        <v>1</v>
      </c>
      <c r="AB472" s="46" t="s">
        <v>188</v>
      </c>
      <c r="AC472" s="194">
        <f t="shared" si="398"/>
        <v>1</v>
      </c>
      <c r="AD472" s="201">
        <f>(AC472-AC$1132)/(AC$1133-AC$1132)</f>
        <v>0</v>
      </c>
      <c r="AE472" s="46" t="s">
        <v>188</v>
      </c>
      <c r="AF472" s="194">
        <f t="shared" si="399"/>
        <v>1</v>
      </c>
      <c r="AG472" s="201">
        <f>(AF472-AF$1132)/(AF$1133-AF$1132)</f>
        <v>0</v>
      </c>
      <c r="AH472" s="24" t="s">
        <v>67</v>
      </c>
      <c r="AI472" s="194">
        <f>VLOOKUP(AH472,'DATOS DE SOPORTE'!$V$5:$W$8,2,FALSE)</f>
        <v>1</v>
      </c>
      <c r="AJ472" s="201">
        <f>(AI472-AI$1132)/(AI$1133-AI$1132)</f>
        <v>0</v>
      </c>
      <c r="AK472" s="58" t="str">
        <f t="shared" si="391"/>
        <v>Regular</v>
      </c>
      <c r="AL472" s="196">
        <f>IFERROR(SQRT(($E472-$E$1136)^2+($C472-$C$1136)^2),0)</f>
        <v>0.1639651583638819</v>
      </c>
      <c r="AM472" s="197" t="str">
        <f>IF(AL472&lt;=SMALL($AL$3:$AL$1130,1),"MAS PARECIDO","NO")</f>
        <v>NO</v>
      </c>
      <c r="AN472" s="197" t="str">
        <f>IF(AL472&lt;=SMALL($AL$3:$AL$1130,5),"SIMILAR","NO")</f>
        <v>NO</v>
      </c>
      <c r="AO472" s="197" t="str">
        <f t="shared" si="400"/>
        <v>N/A</v>
      </c>
      <c r="AP472" s="197">
        <f t="shared" si="401"/>
        <v>0</v>
      </c>
      <c r="AQ472" s="198">
        <f t="shared" si="402"/>
        <v>0</v>
      </c>
      <c r="AR472" s="196">
        <f>IFERROR(SQRT(($E472-$E$1136)^2+($H472-$H$1136)^2),0)</f>
        <v>0.33405858790400517</v>
      </c>
      <c r="AS472" s="197" t="str">
        <f>IF(AR472&lt;=SMALL(AR$3:AR$1130,1),"MAS PARECIDO","NO")</f>
        <v>NO</v>
      </c>
      <c r="AT472" s="197" t="str">
        <f>IF(AR472&lt;=SMALL(AR$3:AR$1130,5),"SIMILAR","NO")</f>
        <v>NO</v>
      </c>
      <c r="AU472" s="197" t="str">
        <f t="shared" si="403"/>
        <v>N/A</v>
      </c>
      <c r="AV472" s="197">
        <f t="shared" si="404"/>
        <v>0</v>
      </c>
      <c r="AW472" s="198">
        <f t="shared" si="405"/>
        <v>0</v>
      </c>
      <c r="AX472" s="199">
        <f>IFERROR(SQRT(($E472-$E$1136)^2+($K472-$K$1136)^2),0)</f>
        <v>0.40060457940631033</v>
      </c>
      <c r="AY472" s="197" t="str">
        <f>IF(AX472&lt;=SMALL(AX$3:AX$1130,1),"MAS PARECIDO","NO")</f>
        <v>NO</v>
      </c>
      <c r="AZ472" s="197" t="str">
        <f>IF(AX472&lt;=SMALL(AX$3:AX$1130,5),"SIMILAR","NO")</f>
        <v>NO</v>
      </c>
      <c r="BA472" s="197" t="str">
        <f t="shared" si="406"/>
        <v>N/A</v>
      </c>
      <c r="BB472" s="197">
        <f t="shared" si="407"/>
        <v>0</v>
      </c>
      <c r="BC472" s="198">
        <f t="shared" si="408"/>
        <v>0</v>
      </c>
      <c r="BD472" s="196">
        <f>IFERROR(SQRT(($E472-$E$1136)^2+($O472-$O$1136)^2),0)</f>
        <v>1.0002419852422246</v>
      </c>
      <c r="BE472" s="197" t="str">
        <f>IF(BD472&lt;=SMALL(BD$3:BD$1130,1),"MAS PARECIDO","NO")</f>
        <v>NO</v>
      </c>
      <c r="BF472" s="197" t="str">
        <f>IF(BD472&lt;=SMALL(BD$3:BD$1130,5),"SIMILAR","NO")</f>
        <v>NO</v>
      </c>
      <c r="BG472" s="197" t="str">
        <f t="shared" si="409"/>
        <v>N/A</v>
      </c>
      <c r="BH472" s="197">
        <f t="shared" si="410"/>
        <v>0</v>
      </c>
      <c r="BI472" s="198">
        <f t="shared" si="411"/>
        <v>0</v>
      </c>
      <c r="BJ472" s="199">
        <f>IFERROR(SQRT(($E472-$E$1136)^2+($R472-$R$1136)^2),0)</f>
        <v>2.2000660019800593E-2</v>
      </c>
      <c r="BK472" s="197" t="str">
        <f>IF(BJ472&lt;=SMALL(BJ$3:BJ$1130,1),"MAS PARECIDO","NO")</f>
        <v>NO</v>
      </c>
      <c r="BL472" s="197" t="str">
        <f>IF(BJ472&lt;=SMALL(BJ$3:BJ$1130,5),"SIMILAR","NO")</f>
        <v>NO</v>
      </c>
      <c r="BM472" s="197" t="str">
        <f t="shared" si="412"/>
        <v>N/A</v>
      </c>
      <c r="BN472" s="197">
        <f t="shared" si="413"/>
        <v>0</v>
      </c>
      <c r="BO472" s="198">
        <f t="shared" si="414"/>
        <v>0</v>
      </c>
      <c r="BP472" s="199">
        <f>IFERROR(SQRT(($E472-$E$1136)^2+($U472-$U$1136)^2),0)</f>
        <v>2.2000660019800593E-2</v>
      </c>
      <c r="BQ472" s="197" t="str">
        <f>IF(BP472&lt;=SMALL(BP$3:BP$1130,1),"MAS PARECIDO","NO")</f>
        <v>NO</v>
      </c>
      <c r="BR472" s="197" t="str">
        <f>IF(BP472&lt;=SMALL(BP$3:BP$1130,5),"SIMILAR","NO")</f>
        <v>NO</v>
      </c>
      <c r="BS472" s="197" t="str">
        <f t="shared" si="415"/>
        <v>N/A</v>
      </c>
      <c r="BT472" s="197">
        <f t="shared" si="416"/>
        <v>0</v>
      </c>
      <c r="BU472" s="198">
        <f t="shared" si="417"/>
        <v>0</v>
      </c>
      <c r="BV472" s="199">
        <f>IFERROR(SQRT(($E472-$E$1136)^2+($X472-$X$1136)^2),0)</f>
        <v>2.2000660019800593E-2</v>
      </c>
      <c r="BW472" s="197" t="str">
        <f>IF(BV472&lt;=SMALL(BV$3:BV$1130,1),"MAS PARECIDO","NO")</f>
        <v>NO</v>
      </c>
      <c r="BX472" s="197" t="str">
        <f>IF(BV472&lt;=SMALL(BV$3:BV$1130,5),"SIMILAR","NO")</f>
        <v>NO</v>
      </c>
      <c r="BY472" s="197" t="str">
        <f t="shared" si="418"/>
        <v>N/A</v>
      </c>
      <c r="BZ472" s="197">
        <f t="shared" si="419"/>
        <v>0</v>
      </c>
      <c r="CA472" s="198">
        <f t="shared" si="420"/>
        <v>0</v>
      </c>
      <c r="CB472" s="199">
        <f>IFERROR(SQRT(($E472-$E$1136)^2+($AA472-$AA$1136)^2),0)</f>
        <v>1.0002419852422246</v>
      </c>
      <c r="CC472" s="197" t="str">
        <f>IF(CB472&lt;=SMALL(CB$3:CB$1130,1),"MAS PARECIDO","NO")</f>
        <v>NO</v>
      </c>
      <c r="CD472" s="197" t="str">
        <f>IF(CB472&lt;=SMALL(CB$3:CB$1130,5),"SIMILAR","NO")</f>
        <v>NO</v>
      </c>
      <c r="CE472" s="197" t="str">
        <f t="shared" si="421"/>
        <v>N/A</v>
      </c>
      <c r="CF472" s="197">
        <f t="shared" si="422"/>
        <v>0</v>
      </c>
      <c r="CG472" s="198">
        <f t="shared" si="423"/>
        <v>0</v>
      </c>
      <c r="CH472" s="199">
        <f>IFERROR(SQRT(($E472-$E$1136)^2+($AD472-$AD$1136)^2),0)</f>
        <v>1.0002419852422246</v>
      </c>
      <c r="CI472" s="197" t="str">
        <f>IF(CH472&lt;=SMALL(CH$3:CH$1130,1),"MAS PARECIDO","NO")</f>
        <v>NO</v>
      </c>
      <c r="CJ472" s="197" t="str">
        <f>IF(CH472&lt;=SMALL(CH$3:CH$1130,5),"SIMILAR","NO")</f>
        <v>NO</v>
      </c>
      <c r="CK472" s="197" t="str">
        <f t="shared" si="424"/>
        <v>N/A</v>
      </c>
      <c r="CL472" s="197">
        <f t="shared" si="425"/>
        <v>0</v>
      </c>
      <c r="CM472" s="198">
        <f t="shared" si="426"/>
        <v>0</v>
      </c>
      <c r="CN472" s="199">
        <f>IFERROR(SQRT(($E472-$E$1136)^2+($AG472-$AG$1136)^2),0)</f>
        <v>1.0002419852422246</v>
      </c>
      <c r="CO472" s="197" t="str">
        <f>IF(CN472&lt;=SMALL(CN$3:CN$1130,1),"MAS PARECIDO","NO")</f>
        <v>NO</v>
      </c>
      <c r="CP472" s="197" t="str">
        <f>IF(CN472&lt;=SMALL(CN$3:CN$1130,5),"SIMILAR","NO")</f>
        <v>NO</v>
      </c>
      <c r="CQ472" s="197" t="str">
        <f t="shared" si="427"/>
        <v>N/A</v>
      </c>
      <c r="CR472" s="197">
        <f t="shared" si="428"/>
        <v>0</v>
      </c>
      <c r="CS472" s="198">
        <f t="shared" si="429"/>
        <v>0</v>
      </c>
      <c r="CT472" s="199">
        <f>IFERROR(SQRT(($E472-$E$1136)^2+($AJ472-$AJ$1136)^2),0)</f>
        <v>2.2000660019800593E-2</v>
      </c>
      <c r="CU472" s="197" t="str">
        <f>IF(CT472&lt;=SMALL(CT$3:CT$1130,1),"MAS PARECIDO","NO")</f>
        <v>NO</v>
      </c>
      <c r="CV472" s="197" t="str">
        <f>IF(CT472&lt;=SMALL(CT$3:CT$1130,5),"SIMILAR","NO")</f>
        <v>NO</v>
      </c>
      <c r="CW472" s="197" t="str">
        <f t="shared" si="430"/>
        <v>N/A</v>
      </c>
      <c r="CX472" s="197">
        <f t="shared" si="431"/>
        <v>0</v>
      </c>
      <c r="CY472" s="198">
        <f t="shared" si="432"/>
        <v>0</v>
      </c>
      <c r="CZ472" s="2" t="s">
        <v>1682</v>
      </c>
      <c r="DA472" s="2" t="s">
        <v>1683</v>
      </c>
      <c r="DB472" s="2">
        <v>1</v>
      </c>
      <c r="DC472" s="2" t="s">
        <v>346</v>
      </c>
    </row>
    <row r="473" spans="1:107">
      <c r="A473" s="24" t="s">
        <v>703</v>
      </c>
      <c r="B473" s="46">
        <v>87583.62</v>
      </c>
      <c r="C473" s="190">
        <f>(B473-$B$1132)/($B$1133-$B$1132)</f>
        <v>9.7112292266735553E-2</v>
      </c>
      <c r="D473" s="46">
        <v>10720</v>
      </c>
      <c r="E473" s="190">
        <f>(D473-$D$1132)/($D$1133-$D$1132)</f>
        <v>2.1410642319269577E-2</v>
      </c>
      <c r="F473" s="46" t="s">
        <v>191</v>
      </c>
      <c r="G473" s="192">
        <f>VLOOKUP(F473,'DATOS DE SOPORTE'!$Y$5:$Z$8,2,FALSE)</f>
        <v>1</v>
      </c>
      <c r="H473" s="190">
        <f>(G473-$G$1132)/($G$1133-$G$1132)</f>
        <v>0</v>
      </c>
      <c r="I473" s="50">
        <v>0</v>
      </c>
      <c r="J473" s="200">
        <f t="shared" si="392"/>
        <v>0</v>
      </c>
      <c r="K473" s="190">
        <f>(J473-$J$1132)/($J$1133-$J$1132)</f>
        <v>0</v>
      </c>
      <c r="L473" s="193" t="str">
        <f t="shared" si="393"/>
        <v>NO</v>
      </c>
      <c r="M473" s="46" t="s">
        <v>192</v>
      </c>
      <c r="N473" s="192">
        <f t="shared" si="394"/>
        <v>2</v>
      </c>
      <c r="O473" s="190">
        <f>(N473-N$1132)/(N$1133-N$1132)</f>
        <v>1</v>
      </c>
      <c r="P473" s="46" t="s">
        <v>193</v>
      </c>
      <c r="Q473" s="192">
        <f t="shared" si="395"/>
        <v>2</v>
      </c>
      <c r="R473" s="190">
        <f>(Q473-Q$1132)/(Q$1133-Q$1132)</f>
        <v>0.5</v>
      </c>
      <c r="S473" s="46" t="s">
        <v>194</v>
      </c>
      <c r="T473" s="192">
        <f t="shared" si="396"/>
        <v>1</v>
      </c>
      <c r="U473" s="190">
        <f>(T473-T$1132)/(T$1133-T$1132)</f>
        <v>0</v>
      </c>
      <c r="V473" s="46" t="s">
        <v>62</v>
      </c>
      <c r="W473" s="194">
        <f>VLOOKUP(V473,'DATOS DE SOPORTE'!$S$5:$T$10,2,FALSE)</f>
        <v>1</v>
      </c>
      <c r="X473" s="201">
        <f>(W473-W$1132)/(W$1133-W$1132)</f>
        <v>0</v>
      </c>
      <c r="Y473" s="46" t="s">
        <v>136</v>
      </c>
      <c r="Z473" s="194">
        <f t="shared" si="397"/>
        <v>2</v>
      </c>
      <c r="AA473" s="201">
        <f>(Z473-Z$1132)/(Z$1133-Z$1132)</f>
        <v>1</v>
      </c>
      <c r="AB473" s="46" t="s">
        <v>136</v>
      </c>
      <c r="AC473" s="194">
        <f t="shared" si="398"/>
        <v>2</v>
      </c>
      <c r="AD473" s="201">
        <f>(AC473-AC$1132)/(AC$1133-AC$1132)</f>
        <v>1</v>
      </c>
      <c r="AE473" s="46" t="s">
        <v>188</v>
      </c>
      <c r="AF473" s="194">
        <f t="shared" si="399"/>
        <v>1</v>
      </c>
      <c r="AG473" s="201">
        <f>(AF473-AF$1132)/(AF$1133-AF$1132)</f>
        <v>0</v>
      </c>
      <c r="AH473" s="24" t="s">
        <v>67</v>
      </c>
      <c r="AI473" s="194">
        <f>VLOOKUP(AH473,'DATOS DE SOPORTE'!$V$5:$W$8,2,FALSE)</f>
        <v>1</v>
      </c>
      <c r="AJ473" s="201">
        <f>(AI473-AI$1132)/(AI$1133-AI$1132)</f>
        <v>0</v>
      </c>
      <c r="AK473" s="58" t="str">
        <f t="shared" si="391"/>
        <v>Bueno</v>
      </c>
      <c r="AL473" s="196">
        <f>IFERROR(SQRT(($E473-$E$1136)^2+($C473-$C$1136)^2),0)</f>
        <v>0.11013389555944568</v>
      </c>
      <c r="AM473" s="197" t="str">
        <f>IF(AL473&lt;=SMALL($AL$3:$AL$1130,1),"MAS PARECIDO","NO")</f>
        <v>NO</v>
      </c>
      <c r="AN473" s="197" t="str">
        <f>IF(AL473&lt;=SMALL($AL$3:$AL$1130,5),"SIMILAR","NO")</f>
        <v>NO</v>
      </c>
      <c r="AO473" s="197" t="str">
        <f t="shared" si="400"/>
        <v>N/A</v>
      </c>
      <c r="AP473" s="197">
        <f t="shared" si="401"/>
        <v>0</v>
      </c>
      <c r="AQ473" s="198">
        <f t="shared" si="402"/>
        <v>0</v>
      </c>
      <c r="AR473" s="196">
        <f>IFERROR(SQRT(($E473-$E$1136)^2+($H473-$H$1136)^2),0)</f>
        <v>0.33402217335495599</v>
      </c>
      <c r="AS473" s="197" t="str">
        <f>IF(AR473&lt;=SMALL(AR$3:AR$1130,1),"MAS PARECIDO","NO")</f>
        <v>NO</v>
      </c>
      <c r="AT473" s="197" t="str">
        <f>IF(AR473&lt;=SMALL(AR$3:AR$1130,5),"SIMILAR","NO")</f>
        <v>NO</v>
      </c>
      <c r="AU473" s="197" t="str">
        <f t="shared" si="403"/>
        <v>N/A</v>
      </c>
      <c r="AV473" s="197">
        <f t="shared" si="404"/>
        <v>0</v>
      </c>
      <c r="AW473" s="198">
        <f t="shared" si="405"/>
        <v>0</v>
      </c>
      <c r="AX473" s="199">
        <f>IFERROR(SQRT(($E473-$E$1136)^2+($K473-$K$1136)^2),0)</f>
        <v>0.2011459698369748</v>
      </c>
      <c r="AY473" s="197" t="str">
        <f>IF(AX473&lt;=SMALL(AX$3:AX$1130,1),"MAS PARECIDO","NO")</f>
        <v>NO</v>
      </c>
      <c r="AZ473" s="197" t="str">
        <f>IF(AX473&lt;=SMALL(AX$3:AX$1130,5),"SIMILAR","NO")</f>
        <v>NO</v>
      </c>
      <c r="BA473" s="197" t="str">
        <f t="shared" si="406"/>
        <v>N/A</v>
      </c>
      <c r="BB473" s="197">
        <f t="shared" si="407"/>
        <v>0</v>
      </c>
      <c r="BC473" s="198">
        <f t="shared" si="408"/>
        <v>0</v>
      </c>
      <c r="BD473" s="196">
        <f>IFERROR(SQRT(($E473-$E$1136)^2+($O473-$O$1136)^2),0)</f>
        <v>2.1440643219296576E-2</v>
      </c>
      <c r="BE473" s="197" t="str">
        <f>IF(BD473&lt;=SMALL(BD$3:BD$1130,1),"MAS PARECIDO","NO")</f>
        <v>NO</v>
      </c>
      <c r="BF473" s="197" t="str">
        <f>IF(BD473&lt;=SMALL(BD$3:BD$1130,5),"SIMILAR","NO")</f>
        <v>NO</v>
      </c>
      <c r="BG473" s="197" t="str">
        <f t="shared" si="409"/>
        <v>N/A</v>
      </c>
      <c r="BH473" s="197">
        <f t="shared" si="410"/>
        <v>0</v>
      </c>
      <c r="BI473" s="198">
        <f t="shared" si="411"/>
        <v>0</v>
      </c>
      <c r="BJ473" s="199">
        <f>IFERROR(SQRT(($E473-$E$1136)^2+($R473-$R$1136)^2),0)</f>
        <v>2.1440643219296576E-2</v>
      </c>
      <c r="BK473" s="197" t="str">
        <f>IF(BJ473&lt;=SMALL(BJ$3:BJ$1130,1),"MAS PARECIDO","NO")</f>
        <v>NO</v>
      </c>
      <c r="BL473" s="197" t="str">
        <f>IF(BJ473&lt;=SMALL(BJ$3:BJ$1130,5),"SIMILAR","NO")</f>
        <v>NO</v>
      </c>
      <c r="BM473" s="197" t="str">
        <f t="shared" si="412"/>
        <v>N/A</v>
      </c>
      <c r="BN473" s="197">
        <f t="shared" si="413"/>
        <v>0</v>
      </c>
      <c r="BO473" s="198">
        <f t="shared" si="414"/>
        <v>0</v>
      </c>
      <c r="BP473" s="199">
        <f>IFERROR(SQRT(($E473-$E$1136)^2+($U473-$U$1136)^2),0)</f>
        <v>2.1440643219296576E-2</v>
      </c>
      <c r="BQ473" s="197" t="str">
        <f>IF(BP473&lt;=SMALL(BP$3:BP$1130,1),"MAS PARECIDO","NO")</f>
        <v>NO</v>
      </c>
      <c r="BR473" s="197" t="str">
        <f>IF(BP473&lt;=SMALL(BP$3:BP$1130,5),"SIMILAR","NO")</f>
        <v>NO</v>
      </c>
      <c r="BS473" s="197" t="str">
        <f t="shared" si="415"/>
        <v>N/A</v>
      </c>
      <c r="BT473" s="197">
        <f t="shared" si="416"/>
        <v>0</v>
      </c>
      <c r="BU473" s="198">
        <f t="shared" si="417"/>
        <v>0</v>
      </c>
      <c r="BV473" s="199">
        <f>IFERROR(SQRT(($E473-$E$1136)^2+($X473-$X$1136)^2),0)</f>
        <v>2.1440643219296576E-2</v>
      </c>
      <c r="BW473" s="197" t="str">
        <f>IF(BV473&lt;=SMALL(BV$3:BV$1130,1),"MAS PARECIDO","NO")</f>
        <v>NO</v>
      </c>
      <c r="BX473" s="197" t="str">
        <f>IF(BV473&lt;=SMALL(BV$3:BV$1130,5),"SIMILAR","NO")</f>
        <v>NO</v>
      </c>
      <c r="BY473" s="197" t="str">
        <f t="shared" si="418"/>
        <v>N/A</v>
      </c>
      <c r="BZ473" s="197">
        <f t="shared" si="419"/>
        <v>0</v>
      </c>
      <c r="CA473" s="198">
        <f t="shared" si="420"/>
        <v>0</v>
      </c>
      <c r="CB473" s="199">
        <f>IFERROR(SQRT(($E473-$E$1136)^2+($AA473-$AA$1136)^2),0)</f>
        <v>1.0002298241812515</v>
      </c>
      <c r="CC473" s="197" t="str">
        <f>IF(CB473&lt;=SMALL(CB$3:CB$1130,1),"MAS PARECIDO","NO")</f>
        <v>NO</v>
      </c>
      <c r="CD473" s="197" t="str">
        <f>IF(CB473&lt;=SMALL(CB$3:CB$1130,5),"SIMILAR","NO")</f>
        <v>NO</v>
      </c>
      <c r="CE473" s="197" t="str">
        <f t="shared" si="421"/>
        <v>N/A</v>
      </c>
      <c r="CF473" s="197">
        <f t="shared" si="422"/>
        <v>0</v>
      </c>
      <c r="CG473" s="198">
        <f t="shared" si="423"/>
        <v>0</v>
      </c>
      <c r="CH473" s="199">
        <f>IFERROR(SQRT(($E473-$E$1136)^2+($AD473-$AD$1136)^2),0)</f>
        <v>2.1440643219296576E-2</v>
      </c>
      <c r="CI473" s="197" t="str">
        <f>IF(CH473&lt;=SMALL(CH$3:CH$1130,1),"MAS PARECIDO","NO")</f>
        <v>NO</v>
      </c>
      <c r="CJ473" s="197" t="str">
        <f>IF(CH473&lt;=SMALL(CH$3:CH$1130,5),"SIMILAR","NO")</f>
        <v>NO</v>
      </c>
      <c r="CK473" s="197" t="str">
        <f t="shared" si="424"/>
        <v>N/A</v>
      </c>
      <c r="CL473" s="197">
        <f t="shared" si="425"/>
        <v>0</v>
      </c>
      <c r="CM473" s="198">
        <f t="shared" si="426"/>
        <v>0</v>
      </c>
      <c r="CN473" s="199">
        <f>IFERROR(SQRT(($E473-$E$1136)^2+($AG473-$AG$1136)^2),0)</f>
        <v>1.0002298241812515</v>
      </c>
      <c r="CO473" s="197" t="str">
        <f>IF(CN473&lt;=SMALL(CN$3:CN$1130,1),"MAS PARECIDO","NO")</f>
        <v>NO</v>
      </c>
      <c r="CP473" s="197" t="str">
        <f>IF(CN473&lt;=SMALL(CN$3:CN$1130,5),"SIMILAR","NO")</f>
        <v>NO</v>
      </c>
      <c r="CQ473" s="197" t="str">
        <f t="shared" si="427"/>
        <v>N/A</v>
      </c>
      <c r="CR473" s="197">
        <f t="shared" si="428"/>
        <v>0</v>
      </c>
      <c r="CS473" s="198">
        <f t="shared" si="429"/>
        <v>0</v>
      </c>
      <c r="CT473" s="199">
        <f>IFERROR(SQRT(($E473-$E$1136)^2+($AJ473-$AJ$1136)^2),0)</f>
        <v>2.1440643219296576E-2</v>
      </c>
      <c r="CU473" s="197" t="str">
        <f>IF(CT473&lt;=SMALL(CT$3:CT$1130,1),"MAS PARECIDO","NO")</f>
        <v>NO</v>
      </c>
      <c r="CV473" s="197" t="str">
        <f>IF(CT473&lt;=SMALL(CT$3:CT$1130,5),"SIMILAR","NO")</f>
        <v>NO</v>
      </c>
      <c r="CW473" s="197" t="str">
        <f t="shared" si="430"/>
        <v>N/A</v>
      </c>
      <c r="CX473" s="197">
        <f t="shared" si="431"/>
        <v>0</v>
      </c>
      <c r="CY473" s="198">
        <f t="shared" si="432"/>
        <v>0</v>
      </c>
      <c r="CZ473" s="2" t="e">
        <v>#N/A</v>
      </c>
      <c r="DA473" s="2" t="s">
        <v>2119</v>
      </c>
      <c r="DB473" s="2">
        <v>0</v>
      </c>
      <c r="DC473" s="2" t="s">
        <v>189</v>
      </c>
    </row>
    <row r="474" spans="1:107">
      <c r="A474" s="24" t="s">
        <v>704</v>
      </c>
      <c r="B474" s="46">
        <v>119925.27</v>
      </c>
      <c r="C474" s="190">
        <f>(B474-$B$1132)/($B$1133-$B$1132)</f>
        <v>0.13491687408154837</v>
      </c>
      <c r="D474" s="46">
        <v>75000</v>
      </c>
      <c r="E474" s="190">
        <f>(D474-$D$1132)/($D$1133-$D$1132)</f>
        <v>0.14997449923497705</v>
      </c>
      <c r="F474" s="46" t="s">
        <v>191</v>
      </c>
      <c r="G474" s="192">
        <f>VLOOKUP(F474,'DATOS DE SOPORTE'!$Y$5:$Z$8,2,FALSE)</f>
        <v>1</v>
      </c>
      <c r="H474" s="190">
        <f>(G474-$G$1132)/($G$1133-$G$1132)</f>
        <v>0</v>
      </c>
      <c r="I474" s="50"/>
      <c r="J474" s="200">
        <f t="shared" si="392"/>
        <v>0</v>
      </c>
      <c r="K474" s="190">
        <f>(J474-$J$1132)/($J$1133-$J$1132)</f>
        <v>0</v>
      </c>
      <c r="L474" s="193" t="str">
        <f t="shared" si="393"/>
        <v>NO</v>
      </c>
      <c r="M474" s="46" t="s">
        <v>56</v>
      </c>
      <c r="N474" s="192">
        <f t="shared" si="394"/>
        <v>1</v>
      </c>
      <c r="O474" s="190">
        <f>(N474-N$1132)/(N$1133-N$1132)</f>
        <v>0</v>
      </c>
      <c r="P474" s="46" t="s">
        <v>58</v>
      </c>
      <c r="Q474" s="192">
        <f t="shared" si="395"/>
        <v>3</v>
      </c>
      <c r="R474" s="190">
        <f>(Q474-Q$1132)/(Q$1133-Q$1132)</f>
        <v>1</v>
      </c>
      <c r="S474" s="46" t="s">
        <v>194</v>
      </c>
      <c r="T474" s="192">
        <f t="shared" si="396"/>
        <v>1</v>
      </c>
      <c r="U474" s="190">
        <f>(T474-T$1132)/(T$1133-T$1132)</f>
        <v>0</v>
      </c>
      <c r="V474" s="46" t="s">
        <v>62</v>
      </c>
      <c r="W474" s="194">
        <f>VLOOKUP(V474,'DATOS DE SOPORTE'!$S$5:$T$10,2,FALSE)</f>
        <v>1</v>
      </c>
      <c r="X474" s="201">
        <f>(W474-W$1132)/(W$1133-W$1132)</f>
        <v>0</v>
      </c>
      <c r="Y474" s="46" t="s">
        <v>136</v>
      </c>
      <c r="Z474" s="194">
        <f t="shared" si="397"/>
        <v>2</v>
      </c>
      <c r="AA474" s="201">
        <f>(Z474-Z$1132)/(Z$1133-Z$1132)</f>
        <v>1</v>
      </c>
      <c r="AB474" s="46" t="s">
        <v>136</v>
      </c>
      <c r="AC474" s="194">
        <f t="shared" si="398"/>
        <v>2</v>
      </c>
      <c r="AD474" s="201">
        <f>(AC474-AC$1132)/(AC$1133-AC$1132)</f>
        <v>1</v>
      </c>
      <c r="AE474" s="46" t="s">
        <v>188</v>
      </c>
      <c r="AF474" s="194">
        <f t="shared" si="399"/>
        <v>1</v>
      </c>
      <c r="AG474" s="201">
        <f>(AF474-AF$1132)/(AF$1133-AF$1132)</f>
        <v>0</v>
      </c>
      <c r="AH474" s="24" t="s">
        <v>67</v>
      </c>
      <c r="AI474" s="194">
        <f>VLOOKUP(AH474,'DATOS DE SOPORTE'!$V$5:$W$8,2,FALSE)</f>
        <v>1</v>
      </c>
      <c r="AJ474" s="201">
        <f>(AI474-AI$1132)/(AI$1133-AI$1132)</f>
        <v>0</v>
      </c>
      <c r="AK474" s="58" t="str">
        <f t="shared" si="391"/>
        <v>Bueno</v>
      </c>
      <c r="AL474" s="196">
        <f>IFERROR(SQRT(($E474-$E$1136)^2+($C474-$C$1136)^2),0)</f>
        <v>0.16562759356515427</v>
      </c>
      <c r="AM474" s="197" t="str">
        <f>IF(AL474&lt;=SMALL($AL$3:$AL$1130,1),"MAS PARECIDO","NO")</f>
        <v>NO</v>
      </c>
      <c r="AN474" s="197" t="str">
        <f>IF(AL474&lt;=SMALL($AL$3:$AL$1130,5),"SIMILAR","NO")</f>
        <v>NO</v>
      </c>
      <c r="AO474" s="197" t="str">
        <f t="shared" si="400"/>
        <v>N/A</v>
      </c>
      <c r="AP474" s="197">
        <f t="shared" si="401"/>
        <v>0</v>
      </c>
      <c r="AQ474" s="198">
        <f t="shared" si="402"/>
        <v>0</v>
      </c>
      <c r="AR474" s="196">
        <f>IFERROR(SQRT(($E474-$E$1136)^2+($H474-$H$1136)^2),0)</f>
        <v>0.36553038337717364</v>
      </c>
      <c r="AS474" s="197" t="str">
        <f>IF(AR474&lt;=SMALL(AR$3:AR$1130,1),"MAS PARECIDO","NO")</f>
        <v>NO</v>
      </c>
      <c r="AT474" s="197" t="str">
        <f>IF(AR474&lt;=SMALL(AR$3:AR$1130,5),"SIMILAR","NO")</f>
        <v>NO</v>
      </c>
      <c r="AU474" s="197" t="str">
        <f t="shared" si="403"/>
        <v>N/A</v>
      </c>
      <c r="AV474" s="197">
        <f t="shared" si="404"/>
        <v>0</v>
      </c>
      <c r="AW474" s="198">
        <f t="shared" si="405"/>
        <v>0</v>
      </c>
      <c r="AX474" s="199">
        <f>IFERROR(SQRT(($E474-$E$1136)^2+($K474-$K$1136)^2),0)</f>
        <v>0.25000270010692371</v>
      </c>
      <c r="AY474" s="197" t="str">
        <f>IF(AX474&lt;=SMALL(AX$3:AX$1130,1),"MAS PARECIDO","NO")</f>
        <v>NO</v>
      </c>
      <c r="AZ474" s="197" t="str">
        <f>IF(AX474&lt;=SMALL(AX$3:AX$1130,5),"SIMILAR","NO")</f>
        <v>NO</v>
      </c>
      <c r="BA474" s="197" t="str">
        <f t="shared" si="406"/>
        <v>N/A</v>
      </c>
      <c r="BB474" s="197">
        <f t="shared" si="407"/>
        <v>0</v>
      </c>
      <c r="BC474" s="198">
        <f t="shared" si="408"/>
        <v>0</v>
      </c>
      <c r="BD474" s="196">
        <f>IFERROR(SQRT(($E474-$E$1136)^2+($O474-$O$1136)^2),0)</f>
        <v>1.0111880883696922</v>
      </c>
      <c r="BE474" s="197" t="str">
        <f>IF(BD474&lt;=SMALL(BD$3:BD$1130,1),"MAS PARECIDO","NO")</f>
        <v>NO</v>
      </c>
      <c r="BF474" s="197" t="str">
        <f>IF(BD474&lt;=SMALL(BD$3:BD$1130,5),"SIMILAR","NO")</f>
        <v>NO</v>
      </c>
      <c r="BG474" s="197" t="str">
        <f t="shared" si="409"/>
        <v>N/A</v>
      </c>
      <c r="BH474" s="197">
        <f t="shared" si="410"/>
        <v>0</v>
      </c>
      <c r="BI474" s="198">
        <f t="shared" si="411"/>
        <v>0</v>
      </c>
      <c r="BJ474" s="199">
        <f>IFERROR(SQRT(($E474-$E$1136)^2+($R474-$R$1136)^2),0)</f>
        <v>0.52201661856760118</v>
      </c>
      <c r="BK474" s="197" t="str">
        <f>IF(BJ474&lt;=SMALL(BJ$3:BJ$1130,1),"MAS PARECIDO","NO")</f>
        <v>NO</v>
      </c>
      <c r="BL474" s="197" t="str">
        <f>IF(BJ474&lt;=SMALL(BJ$3:BJ$1130,5),"SIMILAR","NO")</f>
        <v>NO</v>
      </c>
      <c r="BM474" s="197" t="str">
        <f t="shared" si="412"/>
        <v>N/A</v>
      </c>
      <c r="BN474" s="197">
        <f t="shared" si="413"/>
        <v>0</v>
      </c>
      <c r="BO474" s="198">
        <f t="shared" si="414"/>
        <v>0</v>
      </c>
      <c r="BP474" s="199">
        <f>IFERROR(SQRT(($E474-$E$1136)^2+($U474-$U$1136)^2),0)</f>
        <v>0.15000450013500405</v>
      </c>
      <c r="BQ474" s="197" t="str">
        <f>IF(BP474&lt;=SMALL(BP$3:BP$1130,1),"MAS PARECIDO","NO")</f>
        <v>NO</v>
      </c>
      <c r="BR474" s="197" t="str">
        <f>IF(BP474&lt;=SMALL(BP$3:BP$1130,5),"SIMILAR","NO")</f>
        <v>NO</v>
      </c>
      <c r="BS474" s="197" t="str">
        <f t="shared" si="415"/>
        <v>N/A</v>
      </c>
      <c r="BT474" s="197">
        <f t="shared" si="416"/>
        <v>0</v>
      </c>
      <c r="BU474" s="198">
        <f t="shared" si="417"/>
        <v>0</v>
      </c>
      <c r="BV474" s="199">
        <f>IFERROR(SQRT(($E474-$E$1136)^2+($X474-$X$1136)^2),0)</f>
        <v>0.15000450013500405</v>
      </c>
      <c r="BW474" s="197" t="str">
        <f>IF(BV474&lt;=SMALL(BV$3:BV$1130,1),"MAS PARECIDO","NO")</f>
        <v>NO</v>
      </c>
      <c r="BX474" s="197" t="str">
        <f>IF(BV474&lt;=SMALL(BV$3:BV$1130,5),"SIMILAR","NO")</f>
        <v>NO</v>
      </c>
      <c r="BY474" s="197" t="str">
        <f t="shared" si="418"/>
        <v>N/A</v>
      </c>
      <c r="BZ474" s="197">
        <f t="shared" si="419"/>
        <v>0</v>
      </c>
      <c r="CA474" s="198">
        <f t="shared" si="420"/>
        <v>0</v>
      </c>
      <c r="CB474" s="199">
        <f>IFERROR(SQRT(($E474-$E$1136)^2+($AA474-$AA$1136)^2),0)</f>
        <v>1.0111880883696922</v>
      </c>
      <c r="CC474" s="197" t="str">
        <f>IF(CB474&lt;=SMALL(CB$3:CB$1130,1),"MAS PARECIDO","NO")</f>
        <v>NO</v>
      </c>
      <c r="CD474" s="197" t="str">
        <f>IF(CB474&lt;=SMALL(CB$3:CB$1130,5),"SIMILAR","NO")</f>
        <v>NO</v>
      </c>
      <c r="CE474" s="197" t="str">
        <f t="shared" si="421"/>
        <v>N/A</v>
      </c>
      <c r="CF474" s="197">
        <f t="shared" si="422"/>
        <v>0</v>
      </c>
      <c r="CG474" s="198">
        <f t="shared" si="423"/>
        <v>0</v>
      </c>
      <c r="CH474" s="199">
        <f>IFERROR(SQRT(($E474-$E$1136)^2+($AD474-$AD$1136)^2),0)</f>
        <v>0.15000450013500405</v>
      </c>
      <c r="CI474" s="197" t="str">
        <f>IF(CH474&lt;=SMALL(CH$3:CH$1130,1),"MAS PARECIDO","NO")</f>
        <v>NO</v>
      </c>
      <c r="CJ474" s="197" t="str">
        <f>IF(CH474&lt;=SMALL(CH$3:CH$1130,5),"SIMILAR","NO")</f>
        <v>NO</v>
      </c>
      <c r="CK474" s="197" t="str">
        <f t="shared" si="424"/>
        <v>N/A</v>
      </c>
      <c r="CL474" s="197">
        <f t="shared" si="425"/>
        <v>0</v>
      </c>
      <c r="CM474" s="198">
        <f t="shared" si="426"/>
        <v>0</v>
      </c>
      <c r="CN474" s="199">
        <f>IFERROR(SQRT(($E474-$E$1136)^2+($AG474-$AG$1136)^2),0)</f>
        <v>1.0111880883696922</v>
      </c>
      <c r="CO474" s="197" t="str">
        <f>IF(CN474&lt;=SMALL(CN$3:CN$1130,1),"MAS PARECIDO","NO")</f>
        <v>NO</v>
      </c>
      <c r="CP474" s="197" t="str">
        <f>IF(CN474&lt;=SMALL(CN$3:CN$1130,5),"SIMILAR","NO")</f>
        <v>NO</v>
      </c>
      <c r="CQ474" s="197" t="str">
        <f t="shared" si="427"/>
        <v>N/A</v>
      </c>
      <c r="CR474" s="197">
        <f t="shared" si="428"/>
        <v>0</v>
      </c>
      <c r="CS474" s="198">
        <f t="shared" si="429"/>
        <v>0</v>
      </c>
      <c r="CT474" s="199">
        <f>IFERROR(SQRT(($E474-$E$1136)^2+($AJ474-$AJ$1136)^2),0)</f>
        <v>0.15000450013500405</v>
      </c>
      <c r="CU474" s="197" t="str">
        <f>IF(CT474&lt;=SMALL(CT$3:CT$1130,1),"MAS PARECIDO","NO")</f>
        <v>NO</v>
      </c>
      <c r="CV474" s="197" t="str">
        <f>IF(CT474&lt;=SMALL(CT$3:CT$1130,5),"SIMILAR","NO")</f>
        <v>NO</v>
      </c>
      <c r="CW474" s="197" t="str">
        <f t="shared" si="430"/>
        <v>N/A</v>
      </c>
      <c r="CX474" s="197">
        <f t="shared" si="431"/>
        <v>0</v>
      </c>
      <c r="CY474" s="198">
        <f t="shared" si="432"/>
        <v>0</v>
      </c>
      <c r="CZ474" s="2" t="e">
        <v>#N/A</v>
      </c>
      <c r="DA474" s="2" t="s">
        <v>2120</v>
      </c>
      <c r="DB474" s="2">
        <v>0</v>
      </c>
      <c r="DC474" s="2" t="s">
        <v>189</v>
      </c>
    </row>
    <row r="475" spans="1:107">
      <c r="A475" s="24" t="s">
        <v>705</v>
      </c>
      <c r="B475" s="46">
        <v>66423.64</v>
      </c>
      <c r="C475" s="190">
        <f>(B475-$B$1132)/($B$1133-$B$1132)</f>
        <v>7.2378112189040014E-2</v>
      </c>
      <c r="D475" s="46">
        <v>15000</v>
      </c>
      <c r="E475" s="190">
        <f>(D475-$D$1132)/($D$1133-$D$1132)</f>
        <v>2.9970899126973809E-2</v>
      </c>
      <c r="F475" s="46" t="s">
        <v>53</v>
      </c>
      <c r="G475" s="192">
        <f>VLOOKUP(F475,'DATOS DE SOPORTE'!$Y$5:$Z$8,2,FALSE)</f>
        <v>2</v>
      </c>
      <c r="H475" s="190">
        <f>(G475-$G$1132)/($G$1133-$G$1132)</f>
        <v>0.33333333333333331</v>
      </c>
      <c r="I475" s="50">
        <v>0</v>
      </c>
      <c r="J475" s="200">
        <f t="shared" si="392"/>
        <v>0</v>
      </c>
      <c r="K475" s="190">
        <f>(J475-$J$1132)/($J$1133-$J$1132)</f>
        <v>0</v>
      </c>
      <c r="L475" s="193" t="str">
        <f t="shared" si="393"/>
        <v>NO</v>
      </c>
      <c r="M475" s="46" t="s">
        <v>192</v>
      </c>
      <c r="N475" s="192">
        <f t="shared" si="394"/>
        <v>2</v>
      </c>
      <c r="O475" s="190">
        <f>(N475-N$1132)/(N$1133-N$1132)</f>
        <v>1</v>
      </c>
      <c r="P475" s="46" t="s">
        <v>58</v>
      </c>
      <c r="Q475" s="192">
        <f t="shared" si="395"/>
        <v>3</v>
      </c>
      <c r="R475" s="190">
        <f>(Q475-Q$1132)/(Q$1133-Q$1132)</f>
        <v>1</v>
      </c>
      <c r="S475" s="46" t="s">
        <v>60</v>
      </c>
      <c r="T475" s="192">
        <f t="shared" si="396"/>
        <v>2</v>
      </c>
      <c r="U475" s="190">
        <f>(T475-T$1132)/(T$1133-T$1132)</f>
        <v>1</v>
      </c>
      <c r="V475" s="46" t="s">
        <v>62</v>
      </c>
      <c r="W475" s="194">
        <f>VLOOKUP(V475,'DATOS DE SOPORTE'!$S$5:$T$10,2,FALSE)</f>
        <v>1</v>
      </c>
      <c r="X475" s="201">
        <f>(W475-W$1132)/(W$1133-W$1132)</f>
        <v>0</v>
      </c>
      <c r="Y475" s="46" t="s">
        <v>136</v>
      </c>
      <c r="Z475" s="194">
        <f t="shared" si="397"/>
        <v>2</v>
      </c>
      <c r="AA475" s="201">
        <f>(Z475-Z$1132)/(Z$1133-Z$1132)</f>
        <v>1</v>
      </c>
      <c r="AB475" s="46" t="s">
        <v>136</v>
      </c>
      <c r="AC475" s="194">
        <f t="shared" si="398"/>
        <v>2</v>
      </c>
      <c r="AD475" s="201">
        <f>(AC475-AC$1132)/(AC$1133-AC$1132)</f>
        <v>1</v>
      </c>
      <c r="AE475" s="46" t="s">
        <v>188</v>
      </c>
      <c r="AF475" s="194">
        <f t="shared" si="399"/>
        <v>1</v>
      </c>
      <c r="AG475" s="201">
        <f>(AF475-AF$1132)/(AF$1133-AF$1132)</f>
        <v>0</v>
      </c>
      <c r="AH475" s="24" t="s">
        <v>67</v>
      </c>
      <c r="AI475" s="194">
        <f>VLOOKUP(AH475,'DATOS DE SOPORTE'!$V$5:$W$8,2,FALSE)</f>
        <v>1</v>
      </c>
      <c r="AJ475" s="201">
        <f>(AI475-AI$1132)/(AI$1133-AI$1132)</f>
        <v>0</v>
      </c>
      <c r="AK475" s="58" t="str">
        <f t="shared" si="391"/>
        <v>Muy malo</v>
      </c>
      <c r="AL475" s="196">
        <f>IFERROR(SQRT(($E475-$E$1136)^2+($C475-$C$1136)^2),0)</f>
        <v>0.13610845851350664</v>
      </c>
      <c r="AM475" s="197" t="str">
        <f>IF(AL475&lt;=SMALL($AL$3:$AL$1130,1),"MAS PARECIDO","NO")</f>
        <v>NO</v>
      </c>
      <c r="AN475" s="197" t="str">
        <f>IF(AL475&lt;=SMALL($AL$3:$AL$1130,5),"SIMILAR","NO")</f>
        <v>NO</v>
      </c>
      <c r="AO475" s="197" t="str">
        <f t="shared" si="400"/>
        <v>N/A</v>
      </c>
      <c r="AP475" s="197">
        <f t="shared" si="401"/>
        <v>0</v>
      </c>
      <c r="AQ475" s="198">
        <f t="shared" si="402"/>
        <v>0</v>
      </c>
      <c r="AR475" s="196">
        <f>IFERROR(SQRT(($E475-$E$1136)^2+($H475-$H$1136)^2),0)</f>
        <v>3.0000900027000808E-2</v>
      </c>
      <c r="AS475" s="197" t="str">
        <f>IF(AR475&lt;=SMALL(AR$3:AR$1130,1),"MAS PARECIDO","NO")</f>
        <v>NO</v>
      </c>
      <c r="AT475" s="197" t="str">
        <f>IF(AR475&lt;=SMALL(AR$3:AR$1130,5),"SIMILAR","NO")</f>
        <v>NO</v>
      </c>
      <c r="AU475" s="197" t="str">
        <f t="shared" si="403"/>
        <v>N/A</v>
      </c>
      <c r="AV475" s="197">
        <f t="shared" si="404"/>
        <v>0</v>
      </c>
      <c r="AW475" s="198">
        <f t="shared" si="405"/>
        <v>0</v>
      </c>
      <c r="AX475" s="199">
        <f>IFERROR(SQRT(($E475-$E$1136)^2+($K475-$K$1136)^2),0)</f>
        <v>0.20223761767393844</v>
      </c>
      <c r="AY475" s="197" t="str">
        <f>IF(AX475&lt;=SMALL(AX$3:AX$1130,1),"MAS PARECIDO","NO")</f>
        <v>NO</v>
      </c>
      <c r="AZ475" s="197" t="str">
        <f>IF(AX475&lt;=SMALL(AX$3:AX$1130,5),"SIMILAR","NO")</f>
        <v>NO</v>
      </c>
      <c r="BA475" s="197" t="str">
        <f t="shared" si="406"/>
        <v>N/A</v>
      </c>
      <c r="BB475" s="197">
        <f t="shared" si="407"/>
        <v>0</v>
      </c>
      <c r="BC475" s="198">
        <f t="shared" si="408"/>
        <v>0</v>
      </c>
      <c r="BD475" s="196">
        <f>IFERROR(SQRT(($E475-$E$1136)^2+($O475-$O$1136)^2),0)</f>
        <v>3.0000900027000808E-2</v>
      </c>
      <c r="BE475" s="197" t="str">
        <f>IF(BD475&lt;=SMALL(BD$3:BD$1130,1),"MAS PARECIDO","NO")</f>
        <v>NO</v>
      </c>
      <c r="BF475" s="197" t="str">
        <f>IF(BD475&lt;=SMALL(BD$3:BD$1130,5),"SIMILAR","NO")</f>
        <v>NO</v>
      </c>
      <c r="BG475" s="197" t="str">
        <f t="shared" si="409"/>
        <v>N/A</v>
      </c>
      <c r="BH475" s="197">
        <f t="shared" si="410"/>
        <v>0</v>
      </c>
      <c r="BI475" s="198">
        <f t="shared" si="411"/>
        <v>0</v>
      </c>
      <c r="BJ475" s="199">
        <f>IFERROR(SQRT(($E475-$E$1136)^2+($R475-$R$1136)^2),0)</f>
        <v>0.50089924536021224</v>
      </c>
      <c r="BK475" s="197" t="str">
        <f>IF(BJ475&lt;=SMALL(BJ$3:BJ$1130,1),"MAS PARECIDO","NO")</f>
        <v>NO</v>
      </c>
      <c r="BL475" s="197" t="str">
        <f>IF(BJ475&lt;=SMALL(BJ$3:BJ$1130,5),"SIMILAR","NO")</f>
        <v>NO</v>
      </c>
      <c r="BM475" s="197" t="str">
        <f t="shared" si="412"/>
        <v>N/A</v>
      </c>
      <c r="BN475" s="197">
        <f t="shared" si="413"/>
        <v>0</v>
      </c>
      <c r="BO475" s="198">
        <f t="shared" si="414"/>
        <v>0</v>
      </c>
      <c r="BP475" s="199">
        <f>IFERROR(SQRT(($E475-$E$1136)^2+($U475-$U$1136)^2),0)</f>
        <v>1.0004499257846093</v>
      </c>
      <c r="BQ475" s="197" t="str">
        <f>IF(BP475&lt;=SMALL(BP$3:BP$1130,1),"MAS PARECIDO","NO")</f>
        <v>NO</v>
      </c>
      <c r="BR475" s="197" t="str">
        <f>IF(BP475&lt;=SMALL(BP$3:BP$1130,5),"SIMILAR","NO")</f>
        <v>NO</v>
      </c>
      <c r="BS475" s="197" t="str">
        <f t="shared" si="415"/>
        <v>N/A</v>
      </c>
      <c r="BT475" s="197">
        <f t="shared" si="416"/>
        <v>0</v>
      </c>
      <c r="BU475" s="198">
        <f t="shared" si="417"/>
        <v>0</v>
      </c>
      <c r="BV475" s="199">
        <f>IFERROR(SQRT(($E475-$E$1136)^2+($X475-$X$1136)^2),0)</f>
        <v>3.0000900027000808E-2</v>
      </c>
      <c r="BW475" s="197" t="str">
        <f>IF(BV475&lt;=SMALL(BV$3:BV$1130,1),"MAS PARECIDO","NO")</f>
        <v>NO</v>
      </c>
      <c r="BX475" s="197" t="str">
        <f>IF(BV475&lt;=SMALL(BV$3:BV$1130,5),"SIMILAR","NO")</f>
        <v>NO</v>
      </c>
      <c r="BY475" s="197" t="str">
        <f t="shared" si="418"/>
        <v>N/A</v>
      </c>
      <c r="BZ475" s="197">
        <f t="shared" si="419"/>
        <v>0</v>
      </c>
      <c r="CA475" s="198">
        <f t="shared" si="420"/>
        <v>0</v>
      </c>
      <c r="CB475" s="199">
        <f>IFERROR(SQRT(($E475-$E$1136)^2+($AA475-$AA$1136)^2),0)</f>
        <v>1.0004499257846093</v>
      </c>
      <c r="CC475" s="197" t="str">
        <f>IF(CB475&lt;=SMALL(CB$3:CB$1130,1),"MAS PARECIDO","NO")</f>
        <v>NO</v>
      </c>
      <c r="CD475" s="197" t="str">
        <f>IF(CB475&lt;=SMALL(CB$3:CB$1130,5),"SIMILAR","NO")</f>
        <v>NO</v>
      </c>
      <c r="CE475" s="197" t="str">
        <f t="shared" si="421"/>
        <v>N/A</v>
      </c>
      <c r="CF475" s="197">
        <f t="shared" si="422"/>
        <v>0</v>
      </c>
      <c r="CG475" s="198">
        <f t="shared" si="423"/>
        <v>0</v>
      </c>
      <c r="CH475" s="199">
        <f>IFERROR(SQRT(($E475-$E$1136)^2+($AD475-$AD$1136)^2),0)</f>
        <v>3.0000900027000808E-2</v>
      </c>
      <c r="CI475" s="197" t="str">
        <f>IF(CH475&lt;=SMALL(CH$3:CH$1130,1),"MAS PARECIDO","NO")</f>
        <v>NO</v>
      </c>
      <c r="CJ475" s="197" t="str">
        <f>IF(CH475&lt;=SMALL(CH$3:CH$1130,5),"SIMILAR","NO")</f>
        <v>NO</v>
      </c>
      <c r="CK475" s="197" t="str">
        <f t="shared" si="424"/>
        <v>N/A</v>
      </c>
      <c r="CL475" s="197">
        <f t="shared" si="425"/>
        <v>0</v>
      </c>
      <c r="CM475" s="198">
        <f t="shared" si="426"/>
        <v>0</v>
      </c>
      <c r="CN475" s="199">
        <f>IFERROR(SQRT(($E475-$E$1136)^2+($AG475-$AG$1136)^2),0)</f>
        <v>1.0004499257846093</v>
      </c>
      <c r="CO475" s="197" t="str">
        <f>IF(CN475&lt;=SMALL(CN$3:CN$1130,1),"MAS PARECIDO","NO")</f>
        <v>NO</v>
      </c>
      <c r="CP475" s="197" t="str">
        <f>IF(CN475&lt;=SMALL(CN$3:CN$1130,5),"SIMILAR","NO")</f>
        <v>NO</v>
      </c>
      <c r="CQ475" s="197" t="str">
        <f t="shared" si="427"/>
        <v>N/A</v>
      </c>
      <c r="CR475" s="197">
        <f t="shared" si="428"/>
        <v>0</v>
      </c>
      <c r="CS475" s="198">
        <f t="shared" si="429"/>
        <v>0</v>
      </c>
      <c r="CT475" s="199">
        <f>IFERROR(SQRT(($E475-$E$1136)^2+($AJ475-$AJ$1136)^2),0)</f>
        <v>3.0000900027000808E-2</v>
      </c>
      <c r="CU475" s="197" t="str">
        <f>IF(CT475&lt;=SMALL(CT$3:CT$1130,1),"MAS PARECIDO","NO")</f>
        <v>NO</v>
      </c>
      <c r="CV475" s="197" t="str">
        <f>IF(CT475&lt;=SMALL(CT$3:CT$1130,5),"SIMILAR","NO")</f>
        <v>NO</v>
      </c>
      <c r="CW475" s="197" t="str">
        <f t="shared" si="430"/>
        <v>N/A</v>
      </c>
      <c r="CX475" s="197">
        <f t="shared" si="431"/>
        <v>0</v>
      </c>
      <c r="CY475" s="198">
        <f t="shared" si="432"/>
        <v>0</v>
      </c>
      <c r="CZ475" s="2" t="e">
        <v>#N/A</v>
      </c>
      <c r="DA475" s="2" t="s">
        <v>2121</v>
      </c>
      <c r="DB475" s="2">
        <v>6</v>
      </c>
      <c r="DC475" s="2" t="s">
        <v>319</v>
      </c>
    </row>
    <row r="476" spans="1:107">
      <c r="A476" s="24" t="s">
        <v>459</v>
      </c>
      <c r="B476" s="46">
        <v>38688</v>
      </c>
      <c r="C476" s="190">
        <f>(B476-$B$1132)/($B$1133-$B$1132)</f>
        <v>3.9957556293895691E-2</v>
      </c>
      <c r="D476" s="46">
        <v>7800</v>
      </c>
      <c r="E476" s="190">
        <f>(D476-$D$1132)/($D$1133-$D$1132)</f>
        <v>1.5570467114013421E-2</v>
      </c>
      <c r="F476" s="46" t="s">
        <v>53</v>
      </c>
      <c r="G476" s="192">
        <f>VLOOKUP(F476,'DATOS DE SOPORTE'!$Y$5:$Z$8,2,FALSE)</f>
        <v>2</v>
      </c>
      <c r="H476" s="190">
        <f>(G476-$G$1132)/($G$1133-$G$1132)</f>
        <v>0.33333333333333331</v>
      </c>
      <c r="I476" s="50">
        <v>1</v>
      </c>
      <c r="J476" s="200">
        <f t="shared" si="392"/>
        <v>1</v>
      </c>
      <c r="K476" s="190">
        <f>(J476-$J$1132)/($J$1133-$J$1132)</f>
        <v>0.2</v>
      </c>
      <c r="L476" s="193" t="str">
        <f t="shared" si="393"/>
        <v>SI</v>
      </c>
      <c r="M476" s="46" t="s">
        <v>192</v>
      </c>
      <c r="N476" s="192">
        <f t="shared" si="394"/>
        <v>2</v>
      </c>
      <c r="O476" s="190">
        <f>(N476-N$1132)/(N$1133-N$1132)</f>
        <v>1</v>
      </c>
      <c r="P476" s="46" t="s">
        <v>58</v>
      </c>
      <c r="Q476" s="192">
        <f t="shared" si="395"/>
        <v>3</v>
      </c>
      <c r="R476" s="190">
        <f>(Q476-Q$1132)/(Q$1133-Q$1132)</f>
        <v>1</v>
      </c>
      <c r="S476" s="46" t="s">
        <v>60</v>
      </c>
      <c r="T476" s="192">
        <f t="shared" si="396"/>
        <v>2</v>
      </c>
      <c r="U476" s="190">
        <f>(T476-T$1132)/(T$1133-T$1132)</f>
        <v>1</v>
      </c>
      <c r="V476" s="46" t="s">
        <v>212</v>
      </c>
      <c r="W476" s="194">
        <f>VLOOKUP(V476,'DATOS DE SOPORTE'!$S$5:$T$10,2,FALSE)</f>
        <v>3</v>
      </c>
      <c r="X476" s="201">
        <f>(W476-W$1132)/(W$1133-W$1132)</f>
        <v>0.4</v>
      </c>
      <c r="Y476" s="46" t="s">
        <v>188</v>
      </c>
      <c r="Z476" s="194">
        <f t="shared" si="397"/>
        <v>1</v>
      </c>
      <c r="AA476" s="201">
        <f>(Z476-Z$1132)/(Z$1133-Z$1132)</f>
        <v>0</v>
      </c>
      <c r="AB476" s="46" t="s">
        <v>136</v>
      </c>
      <c r="AC476" s="194">
        <f t="shared" si="398"/>
        <v>2</v>
      </c>
      <c r="AD476" s="201">
        <f>(AC476-AC$1132)/(AC$1133-AC$1132)</f>
        <v>1</v>
      </c>
      <c r="AE476" s="46" t="s">
        <v>136</v>
      </c>
      <c r="AF476" s="194">
        <f t="shared" si="399"/>
        <v>2</v>
      </c>
      <c r="AG476" s="201">
        <f>(AF476-AF$1132)/(AF$1133-AF$1132)</f>
        <v>1</v>
      </c>
      <c r="AH476" s="24" t="s">
        <v>67</v>
      </c>
      <c r="AI476" s="194">
        <f>VLOOKUP(AH476,'DATOS DE SOPORTE'!$V$5:$W$8,2,FALSE)</f>
        <v>1</v>
      </c>
      <c r="AJ476" s="201">
        <f>(AI476-AI$1132)/(AI$1133-AI$1132)</f>
        <v>0</v>
      </c>
      <c r="AK476" s="58" t="str">
        <f t="shared" si="391"/>
        <v>Bueno</v>
      </c>
      <c r="AL476" s="196">
        <f>IFERROR(SQRT(($E476-$E$1136)^2+($C476-$C$1136)^2),0)</f>
        <v>0.16591651619848025</v>
      </c>
      <c r="AM476" s="197" t="str">
        <f>IF(AL476&lt;=SMALL($AL$3:$AL$1130,1),"MAS PARECIDO","NO")</f>
        <v>NO</v>
      </c>
      <c r="AN476" s="197" t="str">
        <f>IF(AL476&lt;=SMALL($AL$3:$AL$1130,5),"SIMILAR","NO")</f>
        <v>NO</v>
      </c>
      <c r="AO476" s="197" t="str">
        <f t="shared" si="400"/>
        <v>N/A</v>
      </c>
      <c r="AP476" s="197">
        <f t="shared" si="401"/>
        <v>0</v>
      </c>
      <c r="AQ476" s="198">
        <f t="shared" si="402"/>
        <v>0</v>
      </c>
      <c r="AR476" s="196">
        <f>IFERROR(SQRT(($E476-$E$1136)^2+($H476-$H$1136)^2),0)</f>
        <v>1.5600468014040423E-2</v>
      </c>
      <c r="AS476" s="197" t="str">
        <f>IF(AR476&lt;=SMALL(AR$3:AR$1130,1),"MAS PARECIDO","NO")</f>
        <v>NO</v>
      </c>
      <c r="AT476" s="197" t="str">
        <f>IF(AR476&lt;=SMALL(AR$3:AR$1130,5),"SIMILAR","NO")</f>
        <v>NO</v>
      </c>
      <c r="AU476" s="197" t="str">
        <f t="shared" si="403"/>
        <v>N/A</v>
      </c>
      <c r="AV476" s="197">
        <f t="shared" si="404"/>
        <v>0</v>
      </c>
      <c r="AW476" s="198">
        <f t="shared" si="405"/>
        <v>0</v>
      </c>
      <c r="AX476" s="199">
        <f>IFERROR(SQRT(($E476-$E$1136)^2+($K476-$K$1136)^2),0)</f>
        <v>1.5600468014040423E-2</v>
      </c>
      <c r="AY476" s="197" t="str">
        <f>IF(AX476&lt;=SMALL(AX$3:AX$1130,1),"MAS PARECIDO","NO")</f>
        <v>NO</v>
      </c>
      <c r="AZ476" s="197" t="str">
        <f>IF(AX476&lt;=SMALL(AX$3:AX$1130,5),"SIMILAR","NO")</f>
        <v>NO</v>
      </c>
      <c r="BA476" s="197" t="str">
        <f t="shared" si="406"/>
        <v>N/A</v>
      </c>
      <c r="BB476" s="197">
        <f t="shared" si="407"/>
        <v>0</v>
      </c>
      <c r="BC476" s="198">
        <f t="shared" si="408"/>
        <v>0</v>
      </c>
      <c r="BD476" s="196">
        <f>IFERROR(SQRT(($E476-$E$1136)^2+($O476-$O$1136)^2),0)</f>
        <v>1.5600468014040423E-2</v>
      </c>
      <c r="BE476" s="197" t="str">
        <f>IF(BD476&lt;=SMALL(BD$3:BD$1130,1),"MAS PARECIDO","NO")</f>
        <v>NO</v>
      </c>
      <c r="BF476" s="197" t="str">
        <f>IF(BD476&lt;=SMALL(BD$3:BD$1130,5),"SIMILAR","NO")</f>
        <v>NO</v>
      </c>
      <c r="BG476" s="197" t="str">
        <f t="shared" si="409"/>
        <v>N/A</v>
      </c>
      <c r="BH476" s="197">
        <f t="shared" si="410"/>
        <v>0</v>
      </c>
      <c r="BI476" s="198">
        <f t="shared" si="411"/>
        <v>0</v>
      </c>
      <c r="BJ476" s="199">
        <f>IFERROR(SQRT(($E476-$E$1136)^2+($R476-$R$1136)^2),0)</f>
        <v>0.50024331539987332</v>
      </c>
      <c r="BK476" s="197" t="str">
        <f>IF(BJ476&lt;=SMALL(BJ$3:BJ$1130,1),"MAS PARECIDO","NO")</f>
        <v>NO</v>
      </c>
      <c r="BL476" s="197" t="str">
        <f>IF(BJ476&lt;=SMALL(BJ$3:BJ$1130,5),"SIMILAR","NO")</f>
        <v>NO</v>
      </c>
      <c r="BM476" s="197" t="str">
        <f t="shared" si="412"/>
        <v>N/A</v>
      </c>
      <c r="BN476" s="197">
        <f t="shared" si="413"/>
        <v>0</v>
      </c>
      <c r="BO476" s="198">
        <f t="shared" si="414"/>
        <v>0</v>
      </c>
      <c r="BP476" s="199">
        <f>IFERROR(SQRT(($E476-$E$1136)^2+($U476-$U$1136)^2),0)</f>
        <v>1.0001216798981298</v>
      </c>
      <c r="BQ476" s="197" t="str">
        <f>IF(BP476&lt;=SMALL(BP$3:BP$1130,1),"MAS PARECIDO","NO")</f>
        <v>NO</v>
      </c>
      <c r="BR476" s="197" t="str">
        <f>IF(BP476&lt;=SMALL(BP$3:BP$1130,5),"SIMILAR","NO")</f>
        <v>NO</v>
      </c>
      <c r="BS476" s="197" t="str">
        <f t="shared" si="415"/>
        <v>N/A</v>
      </c>
      <c r="BT476" s="197">
        <f t="shared" si="416"/>
        <v>0</v>
      </c>
      <c r="BU476" s="198">
        <f t="shared" si="417"/>
        <v>0</v>
      </c>
      <c r="BV476" s="199">
        <f>IFERROR(SQRT(($E476-$E$1136)^2+($X476-$X$1136)^2),0)</f>
        <v>0.40030410265479061</v>
      </c>
      <c r="BW476" s="197" t="str">
        <f>IF(BV476&lt;=SMALL(BV$3:BV$1130,1),"MAS PARECIDO","NO")</f>
        <v>NO</v>
      </c>
      <c r="BX476" s="197" t="str">
        <f>IF(BV476&lt;=SMALL(BV$3:BV$1130,5),"SIMILAR","NO")</f>
        <v>NO</v>
      </c>
      <c r="BY476" s="197" t="str">
        <f t="shared" si="418"/>
        <v>N/A</v>
      </c>
      <c r="BZ476" s="197">
        <f t="shared" si="419"/>
        <v>0</v>
      </c>
      <c r="CA476" s="198">
        <f t="shared" si="420"/>
        <v>0</v>
      </c>
      <c r="CB476" s="199">
        <f>IFERROR(SQRT(($E476-$E$1136)^2+($AA476-$AA$1136)^2),0)</f>
        <v>1.5600468014040423E-2</v>
      </c>
      <c r="CC476" s="197" t="str">
        <f>IF(CB476&lt;=SMALL(CB$3:CB$1130,1),"MAS PARECIDO","NO")</f>
        <v>NO</v>
      </c>
      <c r="CD476" s="197" t="str">
        <f>IF(CB476&lt;=SMALL(CB$3:CB$1130,5),"SIMILAR","NO")</f>
        <v>NO</v>
      </c>
      <c r="CE476" s="197" t="str">
        <f t="shared" si="421"/>
        <v>N/A</v>
      </c>
      <c r="CF476" s="197">
        <f t="shared" si="422"/>
        <v>0</v>
      </c>
      <c r="CG476" s="198">
        <f t="shared" si="423"/>
        <v>0</v>
      </c>
      <c r="CH476" s="199">
        <f>IFERROR(SQRT(($E476-$E$1136)^2+($AD476-$AD$1136)^2),0)</f>
        <v>1.5600468014040423E-2</v>
      </c>
      <c r="CI476" s="197" t="str">
        <f>IF(CH476&lt;=SMALL(CH$3:CH$1130,1),"MAS PARECIDO","NO")</f>
        <v>NO</v>
      </c>
      <c r="CJ476" s="197" t="str">
        <f>IF(CH476&lt;=SMALL(CH$3:CH$1130,5),"SIMILAR","NO")</f>
        <v>NO</v>
      </c>
      <c r="CK476" s="197" t="str">
        <f t="shared" si="424"/>
        <v>N/A</v>
      </c>
      <c r="CL476" s="197">
        <f t="shared" si="425"/>
        <v>0</v>
      </c>
      <c r="CM476" s="198">
        <f t="shared" si="426"/>
        <v>0</v>
      </c>
      <c r="CN476" s="199">
        <f>IFERROR(SQRT(($E476-$E$1136)^2+($AG476-$AG$1136)^2),0)</f>
        <v>1.5600468014040423E-2</v>
      </c>
      <c r="CO476" s="197" t="str">
        <f>IF(CN476&lt;=SMALL(CN$3:CN$1130,1),"MAS PARECIDO","NO")</f>
        <v>NO</v>
      </c>
      <c r="CP476" s="197" t="str">
        <f>IF(CN476&lt;=SMALL(CN$3:CN$1130,5),"SIMILAR","NO")</f>
        <v>NO</v>
      </c>
      <c r="CQ476" s="197" t="str">
        <f t="shared" si="427"/>
        <v>N/A</v>
      </c>
      <c r="CR476" s="197">
        <f t="shared" si="428"/>
        <v>0</v>
      </c>
      <c r="CS476" s="198">
        <f t="shared" si="429"/>
        <v>0</v>
      </c>
      <c r="CT476" s="199">
        <f>IFERROR(SQRT(($E476-$E$1136)^2+($AJ476-$AJ$1136)^2),0)</f>
        <v>1.5600468014040423E-2</v>
      </c>
      <c r="CU476" s="197" t="str">
        <f>IF(CT476&lt;=SMALL(CT$3:CT$1130,1),"MAS PARECIDO","NO")</f>
        <v>NO</v>
      </c>
      <c r="CV476" s="197" t="str">
        <f>IF(CT476&lt;=SMALL(CT$3:CT$1130,5),"SIMILAR","NO")</f>
        <v>NO</v>
      </c>
      <c r="CW476" s="197" t="str">
        <f t="shared" si="430"/>
        <v>N/A</v>
      </c>
      <c r="CX476" s="197">
        <f t="shared" si="431"/>
        <v>0</v>
      </c>
      <c r="CY476" s="198">
        <f t="shared" si="432"/>
        <v>0</v>
      </c>
      <c r="CZ476" s="2" t="s">
        <v>1646</v>
      </c>
      <c r="DA476" s="2" t="s">
        <v>1647</v>
      </c>
      <c r="DB476" s="2">
        <v>0</v>
      </c>
      <c r="DC476" s="2" t="s">
        <v>189</v>
      </c>
    </row>
    <row r="477" spans="1:107">
      <c r="A477" s="24" t="s">
        <v>467</v>
      </c>
      <c r="B477" s="46">
        <v>58968</v>
      </c>
      <c r="C477" s="190">
        <f>(B477-$B$1132)/($B$1133-$B$1132)</f>
        <v>6.3663116127868402E-2</v>
      </c>
      <c r="D477" s="46">
        <v>14000</v>
      </c>
      <c r="E477" s="190">
        <f>(D477-$D$1132)/($D$1133-$D$1132)</f>
        <v>2.7970839125173754E-2</v>
      </c>
      <c r="F477" s="46" t="s">
        <v>53</v>
      </c>
      <c r="G477" s="192">
        <f>VLOOKUP(F477,'DATOS DE SOPORTE'!$Y$5:$Z$8,2,FALSE)</f>
        <v>2</v>
      </c>
      <c r="H477" s="190">
        <f>(G477-$G$1132)/($G$1133-$G$1132)</f>
        <v>0.33333333333333331</v>
      </c>
      <c r="I477" s="50">
        <v>2</v>
      </c>
      <c r="J477" s="200">
        <f t="shared" si="392"/>
        <v>2</v>
      </c>
      <c r="K477" s="190">
        <f>(J477-$J$1132)/($J$1133-$J$1132)</f>
        <v>0.4</v>
      </c>
      <c r="L477" s="193" t="str">
        <f t="shared" si="393"/>
        <v>SI</v>
      </c>
      <c r="M477" s="46"/>
      <c r="N477" s="192">
        <f t="shared" si="394"/>
        <v>2</v>
      </c>
      <c r="O477" s="190">
        <f>(N477-N$1132)/(N$1133-N$1132)</f>
        <v>1</v>
      </c>
      <c r="P477" s="46"/>
      <c r="Q477" s="192">
        <f t="shared" si="395"/>
        <v>3</v>
      </c>
      <c r="R477" s="190">
        <f>(Q477-Q$1132)/(Q$1133-Q$1132)</f>
        <v>1</v>
      </c>
      <c r="S477" s="46" t="s">
        <v>60</v>
      </c>
      <c r="T477" s="192">
        <f t="shared" si="396"/>
        <v>2</v>
      </c>
      <c r="U477" s="190">
        <f>(T477-T$1132)/(T$1133-T$1132)</f>
        <v>1</v>
      </c>
      <c r="V477" s="46" t="s">
        <v>62</v>
      </c>
      <c r="W477" s="194">
        <f>VLOOKUP(V477,'DATOS DE SOPORTE'!$S$5:$T$10,2,FALSE)</f>
        <v>1</v>
      </c>
      <c r="X477" s="201">
        <f>(W477-W$1132)/(W$1133-W$1132)</f>
        <v>0</v>
      </c>
      <c r="Y477" s="46" t="s">
        <v>136</v>
      </c>
      <c r="Z477" s="194">
        <f t="shared" si="397"/>
        <v>2</v>
      </c>
      <c r="AA477" s="201">
        <f>(Z477-Z$1132)/(Z$1133-Z$1132)</f>
        <v>1</v>
      </c>
      <c r="AB477" s="46" t="s">
        <v>188</v>
      </c>
      <c r="AC477" s="194">
        <f t="shared" si="398"/>
        <v>1</v>
      </c>
      <c r="AD477" s="201">
        <f>(AC477-AC$1132)/(AC$1133-AC$1132)</f>
        <v>0</v>
      </c>
      <c r="AE477" s="46" t="s">
        <v>188</v>
      </c>
      <c r="AF477" s="194">
        <f t="shared" si="399"/>
        <v>1</v>
      </c>
      <c r="AG477" s="201">
        <f>(AF477-AF$1132)/(AF$1133-AF$1132)</f>
        <v>0</v>
      </c>
      <c r="AH477" s="24" t="s">
        <v>67</v>
      </c>
      <c r="AI477" s="194">
        <f>VLOOKUP(AH477,'DATOS DE SOPORTE'!$V$5:$W$8,2,FALSE)</f>
        <v>1</v>
      </c>
      <c r="AJ477" s="201">
        <f>(AI477-AI$1132)/(AI$1133-AI$1132)</f>
        <v>0</v>
      </c>
      <c r="AK477" s="58" t="str">
        <f t="shared" si="391"/>
        <v>Muy malo</v>
      </c>
      <c r="AL477" s="196">
        <f>IFERROR(SQRT(($E477-$E$1136)^2+($C477-$C$1136)^2),0)</f>
        <v>0.14422024213452037</v>
      </c>
      <c r="AM477" s="197" t="str">
        <f>IF(AL477&lt;=SMALL($AL$3:$AL$1130,1),"MAS PARECIDO","NO")</f>
        <v>NO</v>
      </c>
      <c r="AN477" s="197" t="str">
        <f>IF(AL477&lt;=SMALL($AL$3:$AL$1130,5),"SIMILAR","NO")</f>
        <v>NO</v>
      </c>
      <c r="AO477" s="197" t="str">
        <f t="shared" si="400"/>
        <v>N/A</v>
      </c>
      <c r="AP477" s="197">
        <f t="shared" si="401"/>
        <v>0</v>
      </c>
      <c r="AQ477" s="198">
        <f t="shared" si="402"/>
        <v>0</v>
      </c>
      <c r="AR477" s="196">
        <f>IFERROR(SQRT(($E477-$E$1136)^2+($H477-$H$1136)^2),0)</f>
        <v>2.8000840025200754E-2</v>
      </c>
      <c r="AS477" s="197" t="str">
        <f>IF(AR477&lt;=SMALL(AR$3:AR$1130,1),"MAS PARECIDO","NO")</f>
        <v>NO</v>
      </c>
      <c r="AT477" s="197" t="str">
        <f>IF(AR477&lt;=SMALL(AR$3:AR$1130,5),"SIMILAR","NO")</f>
        <v>NO</v>
      </c>
      <c r="AU477" s="197" t="str">
        <f t="shared" si="403"/>
        <v>N/A</v>
      </c>
      <c r="AV477" s="197">
        <f t="shared" si="404"/>
        <v>0</v>
      </c>
      <c r="AW477" s="198">
        <f t="shared" si="405"/>
        <v>0</v>
      </c>
      <c r="AX477" s="199">
        <f>IFERROR(SQRT(($E477-$E$1136)^2+($K477-$K$1136)^2),0)</f>
        <v>0.20195060545122634</v>
      </c>
      <c r="AY477" s="197" t="str">
        <f>IF(AX477&lt;=SMALL(AX$3:AX$1130,1),"MAS PARECIDO","NO")</f>
        <v>NO</v>
      </c>
      <c r="AZ477" s="197" t="str">
        <f>IF(AX477&lt;=SMALL(AX$3:AX$1130,5),"SIMILAR","NO")</f>
        <v>NO</v>
      </c>
      <c r="BA477" s="197" t="str">
        <f t="shared" si="406"/>
        <v>N/A</v>
      </c>
      <c r="BB477" s="197">
        <f t="shared" si="407"/>
        <v>0</v>
      </c>
      <c r="BC477" s="198">
        <f t="shared" si="408"/>
        <v>0</v>
      </c>
      <c r="BD477" s="196">
        <f>IFERROR(SQRT(($E477-$E$1136)^2+($O477-$O$1136)^2),0)</f>
        <v>2.8000840025200754E-2</v>
      </c>
      <c r="BE477" s="197" t="str">
        <f>IF(BD477&lt;=SMALL(BD$3:BD$1130,1),"MAS PARECIDO","NO")</f>
        <v>NO</v>
      </c>
      <c r="BF477" s="197" t="str">
        <f>IF(BD477&lt;=SMALL(BD$3:BD$1130,5),"SIMILAR","NO")</f>
        <v>NO</v>
      </c>
      <c r="BG477" s="197" t="str">
        <f t="shared" si="409"/>
        <v>N/A</v>
      </c>
      <c r="BH477" s="197">
        <f t="shared" si="410"/>
        <v>0</v>
      </c>
      <c r="BI477" s="198">
        <f t="shared" si="411"/>
        <v>0</v>
      </c>
      <c r="BJ477" s="199">
        <f>IFERROR(SQRT(($E477-$E$1136)^2+($R477-$R$1136)^2),0)</f>
        <v>0.50078343327442143</v>
      </c>
      <c r="BK477" s="197" t="str">
        <f>IF(BJ477&lt;=SMALL(BJ$3:BJ$1130,1),"MAS PARECIDO","NO")</f>
        <v>NO</v>
      </c>
      <c r="BL477" s="197" t="str">
        <f>IF(BJ477&lt;=SMALL(BJ$3:BJ$1130,5),"SIMILAR","NO")</f>
        <v>NO</v>
      </c>
      <c r="BM477" s="197" t="str">
        <f t="shared" si="412"/>
        <v>N/A</v>
      </c>
      <c r="BN477" s="197">
        <f t="shared" si="413"/>
        <v>0</v>
      </c>
      <c r="BO477" s="198">
        <f t="shared" si="414"/>
        <v>0</v>
      </c>
      <c r="BP477" s="199">
        <f>IFERROR(SQRT(($E477-$E$1136)^2+($U477-$U$1136)^2),0)</f>
        <v>1.0003919467099467</v>
      </c>
      <c r="BQ477" s="197" t="str">
        <f>IF(BP477&lt;=SMALL(BP$3:BP$1130,1),"MAS PARECIDO","NO")</f>
        <v>NO</v>
      </c>
      <c r="BR477" s="197" t="str">
        <f>IF(BP477&lt;=SMALL(BP$3:BP$1130,5),"SIMILAR","NO")</f>
        <v>NO</v>
      </c>
      <c r="BS477" s="197" t="str">
        <f t="shared" si="415"/>
        <v>N/A</v>
      </c>
      <c r="BT477" s="197">
        <f t="shared" si="416"/>
        <v>0</v>
      </c>
      <c r="BU477" s="198">
        <f t="shared" si="417"/>
        <v>0</v>
      </c>
      <c r="BV477" s="199">
        <f>IFERROR(SQRT(($E477-$E$1136)^2+($X477-$X$1136)^2),0)</f>
        <v>2.8000840025200754E-2</v>
      </c>
      <c r="BW477" s="197" t="str">
        <f>IF(BV477&lt;=SMALL(BV$3:BV$1130,1),"MAS PARECIDO","NO")</f>
        <v>NO</v>
      </c>
      <c r="BX477" s="197" t="str">
        <f>IF(BV477&lt;=SMALL(BV$3:BV$1130,5),"SIMILAR","NO")</f>
        <v>NO</v>
      </c>
      <c r="BY477" s="197" t="str">
        <f t="shared" si="418"/>
        <v>N/A</v>
      </c>
      <c r="BZ477" s="197">
        <f t="shared" si="419"/>
        <v>0</v>
      </c>
      <c r="CA477" s="198">
        <f t="shared" si="420"/>
        <v>0</v>
      </c>
      <c r="CB477" s="199">
        <f>IFERROR(SQRT(($E477-$E$1136)^2+($AA477-$AA$1136)^2),0)</f>
        <v>1.0003919467099467</v>
      </c>
      <c r="CC477" s="197" t="str">
        <f>IF(CB477&lt;=SMALL(CB$3:CB$1130,1),"MAS PARECIDO","NO")</f>
        <v>NO</v>
      </c>
      <c r="CD477" s="197" t="str">
        <f>IF(CB477&lt;=SMALL(CB$3:CB$1130,5),"SIMILAR","NO")</f>
        <v>NO</v>
      </c>
      <c r="CE477" s="197" t="str">
        <f t="shared" si="421"/>
        <v>N/A</v>
      </c>
      <c r="CF477" s="197">
        <f t="shared" si="422"/>
        <v>0</v>
      </c>
      <c r="CG477" s="198">
        <f t="shared" si="423"/>
        <v>0</v>
      </c>
      <c r="CH477" s="199">
        <f>IFERROR(SQRT(($E477-$E$1136)^2+($AD477-$AD$1136)^2),0)</f>
        <v>1.0003919467099467</v>
      </c>
      <c r="CI477" s="197" t="str">
        <f>IF(CH477&lt;=SMALL(CH$3:CH$1130,1),"MAS PARECIDO","NO")</f>
        <v>NO</v>
      </c>
      <c r="CJ477" s="197" t="str">
        <f>IF(CH477&lt;=SMALL(CH$3:CH$1130,5),"SIMILAR","NO")</f>
        <v>NO</v>
      </c>
      <c r="CK477" s="197" t="str">
        <f t="shared" si="424"/>
        <v>N/A</v>
      </c>
      <c r="CL477" s="197">
        <f t="shared" si="425"/>
        <v>0</v>
      </c>
      <c r="CM477" s="198">
        <f t="shared" si="426"/>
        <v>0</v>
      </c>
      <c r="CN477" s="199">
        <f>IFERROR(SQRT(($E477-$E$1136)^2+($AG477-$AG$1136)^2),0)</f>
        <v>1.0003919467099467</v>
      </c>
      <c r="CO477" s="197" t="str">
        <f>IF(CN477&lt;=SMALL(CN$3:CN$1130,1),"MAS PARECIDO","NO")</f>
        <v>NO</v>
      </c>
      <c r="CP477" s="197" t="str">
        <f>IF(CN477&lt;=SMALL(CN$3:CN$1130,5),"SIMILAR","NO")</f>
        <v>NO</v>
      </c>
      <c r="CQ477" s="197" t="str">
        <f t="shared" si="427"/>
        <v>N/A</v>
      </c>
      <c r="CR477" s="197">
        <f t="shared" si="428"/>
        <v>0</v>
      </c>
      <c r="CS477" s="198">
        <f t="shared" si="429"/>
        <v>0</v>
      </c>
      <c r="CT477" s="199">
        <f>IFERROR(SQRT(($E477-$E$1136)^2+($AJ477-$AJ$1136)^2),0)</f>
        <v>2.8000840025200754E-2</v>
      </c>
      <c r="CU477" s="197" t="str">
        <f>IF(CT477&lt;=SMALL(CT$3:CT$1130,1),"MAS PARECIDO","NO")</f>
        <v>NO</v>
      </c>
      <c r="CV477" s="197" t="str">
        <f>IF(CT477&lt;=SMALL(CT$3:CT$1130,5),"SIMILAR","NO")</f>
        <v>NO</v>
      </c>
      <c r="CW477" s="197" t="str">
        <f t="shared" si="430"/>
        <v>N/A</v>
      </c>
      <c r="CX477" s="197">
        <f t="shared" si="431"/>
        <v>0</v>
      </c>
      <c r="CY477" s="198">
        <f t="shared" si="432"/>
        <v>0</v>
      </c>
      <c r="CZ477" s="2" t="s">
        <v>1662</v>
      </c>
      <c r="DA477" s="2" t="s">
        <v>1663</v>
      </c>
      <c r="DB477" s="2">
        <v>5</v>
      </c>
      <c r="DC477" s="2" t="s">
        <v>319</v>
      </c>
    </row>
    <row r="478" spans="1:107">
      <c r="A478" s="24" t="s">
        <v>501</v>
      </c>
      <c r="B478" s="46">
        <v>52832</v>
      </c>
      <c r="C478" s="190">
        <f>(B478-$B$1132)/($B$1133-$B$1132)</f>
        <v>5.6490664690922808E-2</v>
      </c>
      <c r="D478" s="46">
        <v>10000</v>
      </c>
      <c r="E478" s="190">
        <f>(D478-$D$1132)/($D$1133-$D$1132)</f>
        <v>1.9970599117973539E-2</v>
      </c>
      <c r="F478" s="46" t="s">
        <v>187</v>
      </c>
      <c r="G478" s="192">
        <f>VLOOKUP(F478,'DATOS DE SOPORTE'!$Y$5:$Z$8,2,FALSE)</f>
        <v>4</v>
      </c>
      <c r="H478" s="190">
        <f>(G478-$G$1132)/($G$1133-$G$1132)</f>
        <v>1</v>
      </c>
      <c r="I478" s="50">
        <v>1</v>
      </c>
      <c r="J478" s="200">
        <f t="shared" si="392"/>
        <v>1</v>
      </c>
      <c r="K478" s="190">
        <f>(J478-$J$1132)/($J$1133-$J$1132)</f>
        <v>0.2</v>
      </c>
      <c r="L478" s="193" t="str">
        <f t="shared" si="393"/>
        <v>SI</v>
      </c>
      <c r="M478" s="46" t="s">
        <v>192</v>
      </c>
      <c r="N478" s="192">
        <f t="shared" si="394"/>
        <v>2</v>
      </c>
      <c r="O478" s="190">
        <f>(N478-N$1132)/(N$1133-N$1132)</f>
        <v>1</v>
      </c>
      <c r="P478" s="46" t="s">
        <v>196</v>
      </c>
      <c r="Q478" s="192">
        <f t="shared" si="395"/>
        <v>1</v>
      </c>
      <c r="R478" s="190">
        <f>(Q478-Q$1132)/(Q$1133-Q$1132)</f>
        <v>0</v>
      </c>
      <c r="S478" s="46" t="s">
        <v>194</v>
      </c>
      <c r="T478" s="192">
        <f t="shared" si="396"/>
        <v>1</v>
      </c>
      <c r="U478" s="190">
        <f>(T478-T$1132)/(T$1133-T$1132)</f>
        <v>0</v>
      </c>
      <c r="V478" s="46" t="s">
        <v>62</v>
      </c>
      <c r="W478" s="194">
        <f>VLOOKUP(V478,'DATOS DE SOPORTE'!$S$5:$T$10,2,FALSE)</f>
        <v>1</v>
      </c>
      <c r="X478" s="201">
        <f>(W478-W$1132)/(W$1133-W$1132)</f>
        <v>0</v>
      </c>
      <c r="Y478" s="46" t="s">
        <v>136</v>
      </c>
      <c r="Z478" s="194">
        <f t="shared" si="397"/>
        <v>2</v>
      </c>
      <c r="AA478" s="201">
        <f>(Z478-Z$1132)/(Z$1133-Z$1132)</f>
        <v>1</v>
      </c>
      <c r="AB478" s="46" t="s">
        <v>136</v>
      </c>
      <c r="AC478" s="194">
        <f t="shared" si="398"/>
        <v>2</v>
      </c>
      <c r="AD478" s="201">
        <f>(AC478-AC$1132)/(AC$1133-AC$1132)</f>
        <v>1</v>
      </c>
      <c r="AE478" s="46" t="s">
        <v>188</v>
      </c>
      <c r="AF478" s="194">
        <f t="shared" si="399"/>
        <v>1</v>
      </c>
      <c r="AG478" s="201">
        <f>(AF478-AF$1132)/(AF$1133-AF$1132)</f>
        <v>0</v>
      </c>
      <c r="AH478" s="24" t="s">
        <v>67</v>
      </c>
      <c r="AI478" s="194">
        <f>VLOOKUP(AH478,'DATOS DE SOPORTE'!$V$5:$W$8,2,FALSE)</f>
        <v>1</v>
      </c>
      <c r="AJ478" s="201">
        <f>(AI478-AI$1132)/(AI$1133-AI$1132)</f>
        <v>0</v>
      </c>
      <c r="AK478" s="58" t="str">
        <f t="shared" si="391"/>
        <v>Bueno</v>
      </c>
      <c r="AL478" s="196">
        <f>IFERROR(SQRT(($E478-$E$1136)^2+($C478-$C$1136)^2),0)</f>
        <v>0.14998785734510511</v>
      </c>
      <c r="AM478" s="197" t="str">
        <f>IF(AL478&lt;=SMALL($AL$3:$AL$1130,1),"MAS PARECIDO","NO")</f>
        <v>NO</v>
      </c>
      <c r="AN478" s="197" t="str">
        <f>IF(AL478&lt;=SMALL($AL$3:$AL$1130,5),"SIMILAR","NO")</f>
        <v>NO</v>
      </c>
      <c r="AO478" s="197" t="str">
        <f t="shared" si="400"/>
        <v>N/A</v>
      </c>
      <c r="AP478" s="197">
        <f t="shared" si="401"/>
        <v>0</v>
      </c>
      <c r="AQ478" s="198">
        <f t="shared" si="402"/>
        <v>0</v>
      </c>
      <c r="AR478" s="196">
        <f>IFERROR(SQRT(($E478-$E$1136)^2+($H478-$H$1136)^2),0)</f>
        <v>0.66696661718973949</v>
      </c>
      <c r="AS478" s="197" t="str">
        <f>IF(AR478&lt;=SMALL(AR$3:AR$1130,1),"MAS PARECIDO","NO")</f>
        <v>NO</v>
      </c>
      <c r="AT478" s="197" t="str">
        <f>IF(AR478&lt;=SMALL(AR$3:AR$1130,5),"SIMILAR","NO")</f>
        <v>NO</v>
      </c>
      <c r="AU478" s="197" t="str">
        <f t="shared" si="403"/>
        <v>N/A</v>
      </c>
      <c r="AV478" s="197">
        <f t="shared" si="404"/>
        <v>0</v>
      </c>
      <c r="AW478" s="198">
        <f t="shared" si="405"/>
        <v>0</v>
      </c>
      <c r="AX478" s="199">
        <f>IFERROR(SQRT(($E478-$E$1136)^2+($K478-$K$1136)^2),0)</f>
        <v>2.0000600018000539E-2</v>
      </c>
      <c r="AY478" s="197" t="str">
        <f>IF(AX478&lt;=SMALL(AX$3:AX$1130,1),"MAS PARECIDO","NO")</f>
        <v>NO</v>
      </c>
      <c r="AZ478" s="197" t="str">
        <f>IF(AX478&lt;=SMALL(AX$3:AX$1130,5),"SIMILAR","NO")</f>
        <v>NO</v>
      </c>
      <c r="BA478" s="197" t="str">
        <f t="shared" si="406"/>
        <v>N/A</v>
      </c>
      <c r="BB478" s="197">
        <f t="shared" si="407"/>
        <v>0</v>
      </c>
      <c r="BC478" s="198">
        <f t="shared" si="408"/>
        <v>0</v>
      </c>
      <c r="BD478" s="196">
        <f>IFERROR(SQRT(($E478-$E$1136)^2+($O478-$O$1136)^2),0)</f>
        <v>2.0000600018000539E-2</v>
      </c>
      <c r="BE478" s="197" t="str">
        <f>IF(BD478&lt;=SMALL(BD$3:BD$1130,1),"MAS PARECIDO","NO")</f>
        <v>NO</v>
      </c>
      <c r="BF478" s="197" t="str">
        <f>IF(BD478&lt;=SMALL(BD$3:BD$1130,5),"SIMILAR","NO")</f>
        <v>NO</v>
      </c>
      <c r="BG478" s="197" t="str">
        <f t="shared" si="409"/>
        <v>N/A</v>
      </c>
      <c r="BH478" s="197">
        <f t="shared" si="410"/>
        <v>0</v>
      </c>
      <c r="BI478" s="198">
        <f t="shared" si="411"/>
        <v>0</v>
      </c>
      <c r="BJ478" s="199">
        <f>IFERROR(SQRT(($E478-$E$1136)^2+($R478-$R$1136)^2),0)</f>
        <v>0.50039986410977377</v>
      </c>
      <c r="BK478" s="197" t="str">
        <f>IF(BJ478&lt;=SMALL(BJ$3:BJ$1130,1),"MAS PARECIDO","NO")</f>
        <v>NO</v>
      </c>
      <c r="BL478" s="197" t="str">
        <f>IF(BJ478&lt;=SMALL(BJ$3:BJ$1130,5),"SIMILAR","NO")</f>
        <v>NO</v>
      </c>
      <c r="BM478" s="197" t="str">
        <f t="shared" si="412"/>
        <v>N/A</v>
      </c>
      <c r="BN478" s="197">
        <f t="shared" si="413"/>
        <v>0</v>
      </c>
      <c r="BO478" s="198">
        <f t="shared" si="414"/>
        <v>0</v>
      </c>
      <c r="BP478" s="199">
        <f>IFERROR(SQRT(($E478-$E$1136)^2+($U478-$U$1136)^2),0)</f>
        <v>2.0000600018000539E-2</v>
      </c>
      <c r="BQ478" s="197" t="str">
        <f>IF(BP478&lt;=SMALL(BP$3:BP$1130,1),"MAS PARECIDO","NO")</f>
        <v>NO</v>
      </c>
      <c r="BR478" s="197" t="str">
        <f>IF(BP478&lt;=SMALL(BP$3:BP$1130,5),"SIMILAR","NO")</f>
        <v>NO</v>
      </c>
      <c r="BS478" s="197" t="str">
        <f t="shared" si="415"/>
        <v>N/A</v>
      </c>
      <c r="BT478" s="197">
        <f t="shared" si="416"/>
        <v>0</v>
      </c>
      <c r="BU478" s="198">
        <f t="shared" si="417"/>
        <v>0</v>
      </c>
      <c r="BV478" s="199">
        <f>IFERROR(SQRT(($E478-$E$1136)^2+($X478-$X$1136)^2),0)</f>
        <v>2.0000600018000539E-2</v>
      </c>
      <c r="BW478" s="197" t="str">
        <f>IF(BV478&lt;=SMALL(BV$3:BV$1130,1),"MAS PARECIDO","NO")</f>
        <v>NO</v>
      </c>
      <c r="BX478" s="197" t="str">
        <f>IF(BV478&lt;=SMALL(BV$3:BV$1130,5),"SIMILAR","NO")</f>
        <v>NO</v>
      </c>
      <c r="BY478" s="197" t="str">
        <f t="shared" si="418"/>
        <v>N/A</v>
      </c>
      <c r="BZ478" s="197">
        <f t="shared" si="419"/>
        <v>0</v>
      </c>
      <c r="CA478" s="198">
        <f t="shared" si="420"/>
        <v>0</v>
      </c>
      <c r="CB478" s="199">
        <f>IFERROR(SQRT(($E478-$E$1136)^2+($AA478-$AA$1136)^2),0)</f>
        <v>1.0001999920021396</v>
      </c>
      <c r="CC478" s="197" t="str">
        <f>IF(CB478&lt;=SMALL(CB$3:CB$1130,1),"MAS PARECIDO","NO")</f>
        <v>NO</v>
      </c>
      <c r="CD478" s="197" t="str">
        <f>IF(CB478&lt;=SMALL(CB$3:CB$1130,5),"SIMILAR","NO")</f>
        <v>NO</v>
      </c>
      <c r="CE478" s="197" t="str">
        <f t="shared" si="421"/>
        <v>N/A</v>
      </c>
      <c r="CF478" s="197">
        <f t="shared" si="422"/>
        <v>0</v>
      </c>
      <c r="CG478" s="198">
        <f t="shared" si="423"/>
        <v>0</v>
      </c>
      <c r="CH478" s="199">
        <f>IFERROR(SQRT(($E478-$E$1136)^2+($AD478-$AD$1136)^2),0)</f>
        <v>2.0000600018000539E-2</v>
      </c>
      <c r="CI478" s="197" t="str">
        <f>IF(CH478&lt;=SMALL(CH$3:CH$1130,1),"MAS PARECIDO","NO")</f>
        <v>NO</v>
      </c>
      <c r="CJ478" s="197" t="str">
        <f>IF(CH478&lt;=SMALL(CH$3:CH$1130,5),"SIMILAR","NO")</f>
        <v>NO</v>
      </c>
      <c r="CK478" s="197" t="str">
        <f t="shared" si="424"/>
        <v>N/A</v>
      </c>
      <c r="CL478" s="197">
        <f t="shared" si="425"/>
        <v>0</v>
      </c>
      <c r="CM478" s="198">
        <f t="shared" si="426"/>
        <v>0</v>
      </c>
      <c r="CN478" s="199">
        <f>IFERROR(SQRT(($E478-$E$1136)^2+($AG478-$AG$1136)^2),0)</f>
        <v>1.0001999920021396</v>
      </c>
      <c r="CO478" s="197" t="str">
        <f>IF(CN478&lt;=SMALL(CN$3:CN$1130,1),"MAS PARECIDO","NO")</f>
        <v>NO</v>
      </c>
      <c r="CP478" s="197" t="str">
        <f>IF(CN478&lt;=SMALL(CN$3:CN$1130,5),"SIMILAR","NO")</f>
        <v>NO</v>
      </c>
      <c r="CQ478" s="197" t="str">
        <f t="shared" si="427"/>
        <v>N/A</v>
      </c>
      <c r="CR478" s="197">
        <f t="shared" si="428"/>
        <v>0</v>
      </c>
      <c r="CS478" s="198">
        <f t="shared" si="429"/>
        <v>0</v>
      </c>
      <c r="CT478" s="199">
        <f>IFERROR(SQRT(($E478-$E$1136)^2+($AJ478-$AJ$1136)^2),0)</f>
        <v>2.0000600018000539E-2</v>
      </c>
      <c r="CU478" s="197" t="str">
        <f>IF(CT478&lt;=SMALL(CT$3:CT$1130,1),"MAS PARECIDO","NO")</f>
        <v>NO</v>
      </c>
      <c r="CV478" s="197" t="str">
        <f>IF(CT478&lt;=SMALL(CT$3:CT$1130,5),"SIMILAR","NO")</f>
        <v>NO</v>
      </c>
      <c r="CW478" s="197" t="str">
        <f t="shared" si="430"/>
        <v>N/A</v>
      </c>
      <c r="CX478" s="197">
        <f t="shared" si="431"/>
        <v>0</v>
      </c>
      <c r="CY478" s="198">
        <f t="shared" si="432"/>
        <v>0</v>
      </c>
      <c r="CZ478" s="2" t="s">
        <v>1730</v>
      </c>
      <c r="DA478" s="2" t="s">
        <v>1731</v>
      </c>
      <c r="DB478" s="2">
        <v>0</v>
      </c>
      <c r="DC478" s="2" t="s">
        <v>189</v>
      </c>
    </row>
    <row r="479" spans="1:107">
      <c r="A479" s="24" t="s">
        <v>706</v>
      </c>
      <c r="B479" s="46">
        <v>92772.12</v>
      </c>
      <c r="C479" s="190">
        <f>(B479-$B$1132)/($B$1133-$B$1132)</f>
        <v>0.10317719844023493</v>
      </c>
      <c r="D479" s="46">
        <v>17500</v>
      </c>
      <c r="E479" s="190">
        <f>(D479-$D$1132)/($D$1133-$D$1132)</f>
        <v>3.4971049131473947E-2</v>
      </c>
      <c r="F479" s="46" t="s">
        <v>53</v>
      </c>
      <c r="G479" s="192">
        <f>VLOOKUP(F479,'DATOS DE SOPORTE'!$Y$5:$Z$8,2,FALSE)</f>
        <v>2</v>
      </c>
      <c r="H479" s="190">
        <f>(G479-$G$1132)/($G$1133-$G$1132)</f>
        <v>0.33333333333333331</v>
      </c>
      <c r="I479" s="50">
        <v>2</v>
      </c>
      <c r="J479" s="200">
        <f t="shared" si="392"/>
        <v>2</v>
      </c>
      <c r="K479" s="190">
        <f>(J479-$J$1132)/($J$1133-$J$1132)</f>
        <v>0.4</v>
      </c>
      <c r="L479" s="193" t="str">
        <f t="shared" si="393"/>
        <v>SI</v>
      </c>
      <c r="M479" s="46" t="s">
        <v>192</v>
      </c>
      <c r="N479" s="192">
        <f t="shared" si="394"/>
        <v>2</v>
      </c>
      <c r="O479" s="190">
        <f>(N479-N$1132)/(N$1133-N$1132)</f>
        <v>1</v>
      </c>
      <c r="P479" s="46" t="s">
        <v>193</v>
      </c>
      <c r="Q479" s="192">
        <f t="shared" si="395"/>
        <v>2</v>
      </c>
      <c r="R479" s="190">
        <f>(Q479-Q$1132)/(Q$1133-Q$1132)</f>
        <v>0.5</v>
      </c>
      <c r="S479" s="46" t="s">
        <v>60</v>
      </c>
      <c r="T479" s="192">
        <f t="shared" si="396"/>
        <v>2</v>
      </c>
      <c r="U479" s="190">
        <f>(T479-T$1132)/(T$1133-T$1132)</f>
        <v>1</v>
      </c>
      <c r="V479" s="46" t="s">
        <v>62</v>
      </c>
      <c r="W479" s="194">
        <f>VLOOKUP(V479,'DATOS DE SOPORTE'!$S$5:$T$10,2,FALSE)</f>
        <v>1</v>
      </c>
      <c r="X479" s="201">
        <f>(W479-W$1132)/(W$1133-W$1132)</f>
        <v>0</v>
      </c>
      <c r="Y479" s="46" t="s">
        <v>188</v>
      </c>
      <c r="Z479" s="194">
        <f t="shared" si="397"/>
        <v>1</v>
      </c>
      <c r="AA479" s="201">
        <f>(Z479-Z$1132)/(Z$1133-Z$1132)</f>
        <v>0</v>
      </c>
      <c r="AB479" s="46" t="s">
        <v>136</v>
      </c>
      <c r="AC479" s="194">
        <f t="shared" si="398"/>
        <v>2</v>
      </c>
      <c r="AD479" s="201">
        <f>(AC479-AC$1132)/(AC$1133-AC$1132)</f>
        <v>1</v>
      </c>
      <c r="AE479" s="46" t="s">
        <v>188</v>
      </c>
      <c r="AF479" s="194">
        <f t="shared" si="399"/>
        <v>1</v>
      </c>
      <c r="AG479" s="201">
        <f>(AF479-AF$1132)/(AF$1133-AF$1132)</f>
        <v>0</v>
      </c>
      <c r="AH479" s="24" t="s">
        <v>67</v>
      </c>
      <c r="AI479" s="194">
        <f>VLOOKUP(AH479,'DATOS DE SOPORTE'!$V$5:$W$8,2,FALSE)</f>
        <v>1</v>
      </c>
      <c r="AJ479" s="201">
        <f>(AI479-AI$1132)/(AI$1133-AI$1132)</f>
        <v>0</v>
      </c>
      <c r="AK479" s="58" t="str">
        <f t="shared" si="391"/>
        <v>Muy malo</v>
      </c>
      <c r="AL479" s="196">
        <f>IFERROR(SQRT(($E479-$E$1136)^2+($C479-$C$1136)^2),0)</f>
        <v>0.10780207062656463</v>
      </c>
      <c r="AM479" s="197" t="str">
        <f>IF(AL479&lt;=SMALL($AL$3:$AL$1130,1),"MAS PARECIDO","NO")</f>
        <v>NO</v>
      </c>
      <c r="AN479" s="197" t="str">
        <f>IF(AL479&lt;=SMALL($AL$3:$AL$1130,5),"SIMILAR","NO")</f>
        <v>NO</v>
      </c>
      <c r="AO479" s="197" t="str">
        <f t="shared" si="400"/>
        <v>N/A</v>
      </c>
      <c r="AP479" s="197">
        <f t="shared" si="401"/>
        <v>0</v>
      </c>
      <c r="AQ479" s="198">
        <f t="shared" si="402"/>
        <v>0</v>
      </c>
      <c r="AR479" s="196">
        <f>IFERROR(SQRT(($E479-$E$1136)^2+($H479-$H$1136)^2),0)</f>
        <v>3.5001050031500947E-2</v>
      </c>
      <c r="AS479" s="197" t="str">
        <f>IF(AR479&lt;=SMALL(AR$3:AR$1130,1),"MAS PARECIDO","NO")</f>
        <v>NO</v>
      </c>
      <c r="AT479" s="197" t="str">
        <f>IF(AR479&lt;=SMALL(AR$3:AR$1130,5),"SIMILAR","NO")</f>
        <v>NO</v>
      </c>
      <c r="AU479" s="197" t="str">
        <f t="shared" si="403"/>
        <v>N/A</v>
      </c>
      <c r="AV479" s="197">
        <f t="shared" si="404"/>
        <v>0</v>
      </c>
      <c r="AW479" s="198">
        <f t="shared" si="405"/>
        <v>0</v>
      </c>
      <c r="AX479" s="199">
        <f>IFERROR(SQRT(($E479-$E$1136)^2+($K479-$K$1136)^2),0)</f>
        <v>0.20303958604988251</v>
      </c>
      <c r="AY479" s="197" t="str">
        <f>IF(AX479&lt;=SMALL(AX$3:AX$1130,1),"MAS PARECIDO","NO")</f>
        <v>NO</v>
      </c>
      <c r="AZ479" s="197" t="str">
        <f>IF(AX479&lt;=SMALL(AX$3:AX$1130,5),"SIMILAR","NO")</f>
        <v>NO</v>
      </c>
      <c r="BA479" s="197" t="str">
        <f t="shared" si="406"/>
        <v>N/A</v>
      </c>
      <c r="BB479" s="197">
        <f t="shared" si="407"/>
        <v>0</v>
      </c>
      <c r="BC479" s="198">
        <f t="shared" si="408"/>
        <v>0</v>
      </c>
      <c r="BD479" s="196">
        <f>IFERROR(SQRT(($E479-$E$1136)^2+($O479-$O$1136)^2),0)</f>
        <v>3.5001050031500947E-2</v>
      </c>
      <c r="BE479" s="197" t="str">
        <f>IF(BD479&lt;=SMALL(BD$3:BD$1130,1),"MAS PARECIDO","NO")</f>
        <v>NO</v>
      </c>
      <c r="BF479" s="197" t="str">
        <f>IF(BD479&lt;=SMALL(BD$3:BD$1130,5),"SIMILAR","NO")</f>
        <v>NO</v>
      </c>
      <c r="BG479" s="197" t="str">
        <f t="shared" si="409"/>
        <v>N/A</v>
      </c>
      <c r="BH479" s="197">
        <f t="shared" si="410"/>
        <v>0</v>
      </c>
      <c r="BI479" s="198">
        <f t="shared" si="411"/>
        <v>0</v>
      </c>
      <c r="BJ479" s="199">
        <f>IFERROR(SQRT(($E479-$E$1136)^2+($R479-$R$1136)^2),0)</f>
        <v>3.5001050031500947E-2</v>
      </c>
      <c r="BK479" s="197" t="str">
        <f>IF(BJ479&lt;=SMALL(BJ$3:BJ$1130,1),"MAS PARECIDO","NO")</f>
        <v>NO</v>
      </c>
      <c r="BL479" s="197" t="str">
        <f>IF(BJ479&lt;=SMALL(BJ$3:BJ$1130,5),"SIMILAR","NO")</f>
        <v>NO</v>
      </c>
      <c r="BM479" s="197" t="str">
        <f t="shared" si="412"/>
        <v>N/A</v>
      </c>
      <c r="BN479" s="197">
        <f t="shared" si="413"/>
        <v>0</v>
      </c>
      <c r="BO479" s="198">
        <f t="shared" si="414"/>
        <v>0</v>
      </c>
      <c r="BP479" s="199">
        <f>IFERROR(SQRT(($E479-$E$1136)^2+($U479-$U$1136)^2),0)</f>
        <v>1.0006123492658421</v>
      </c>
      <c r="BQ479" s="197" t="str">
        <f>IF(BP479&lt;=SMALL(BP$3:BP$1130,1),"MAS PARECIDO","NO")</f>
        <v>NO</v>
      </c>
      <c r="BR479" s="197" t="str">
        <f>IF(BP479&lt;=SMALL(BP$3:BP$1130,5),"SIMILAR","NO")</f>
        <v>NO</v>
      </c>
      <c r="BS479" s="197" t="str">
        <f t="shared" si="415"/>
        <v>N/A</v>
      </c>
      <c r="BT479" s="197">
        <f t="shared" si="416"/>
        <v>0</v>
      </c>
      <c r="BU479" s="198">
        <f t="shared" si="417"/>
        <v>0</v>
      </c>
      <c r="BV479" s="199">
        <f>IFERROR(SQRT(($E479-$E$1136)^2+($X479-$X$1136)^2),0)</f>
        <v>3.5001050031500947E-2</v>
      </c>
      <c r="BW479" s="197" t="str">
        <f>IF(BV479&lt;=SMALL(BV$3:BV$1130,1),"MAS PARECIDO","NO")</f>
        <v>NO</v>
      </c>
      <c r="BX479" s="197" t="str">
        <f>IF(BV479&lt;=SMALL(BV$3:BV$1130,5),"SIMILAR","NO")</f>
        <v>NO</v>
      </c>
      <c r="BY479" s="197" t="str">
        <f t="shared" si="418"/>
        <v>N/A</v>
      </c>
      <c r="BZ479" s="197">
        <f t="shared" si="419"/>
        <v>0</v>
      </c>
      <c r="CA479" s="198">
        <f t="shared" si="420"/>
        <v>0</v>
      </c>
      <c r="CB479" s="199">
        <f>IFERROR(SQRT(($E479-$E$1136)^2+($AA479-$AA$1136)^2),0)</f>
        <v>3.5001050031500947E-2</v>
      </c>
      <c r="CC479" s="197" t="str">
        <f>IF(CB479&lt;=SMALL(CB$3:CB$1130,1),"MAS PARECIDO","NO")</f>
        <v>NO</v>
      </c>
      <c r="CD479" s="197" t="str">
        <f>IF(CB479&lt;=SMALL(CB$3:CB$1130,5),"SIMILAR","NO")</f>
        <v>NO</v>
      </c>
      <c r="CE479" s="197" t="str">
        <f t="shared" si="421"/>
        <v>N/A</v>
      </c>
      <c r="CF479" s="197">
        <f t="shared" si="422"/>
        <v>0</v>
      </c>
      <c r="CG479" s="198">
        <f t="shared" si="423"/>
        <v>0</v>
      </c>
      <c r="CH479" s="199">
        <f>IFERROR(SQRT(($E479-$E$1136)^2+($AD479-$AD$1136)^2),0)</f>
        <v>3.5001050031500947E-2</v>
      </c>
      <c r="CI479" s="197" t="str">
        <f>IF(CH479&lt;=SMALL(CH$3:CH$1130,1),"MAS PARECIDO","NO")</f>
        <v>NO</v>
      </c>
      <c r="CJ479" s="197" t="str">
        <f>IF(CH479&lt;=SMALL(CH$3:CH$1130,5),"SIMILAR","NO")</f>
        <v>NO</v>
      </c>
      <c r="CK479" s="197" t="str">
        <f t="shared" si="424"/>
        <v>N/A</v>
      </c>
      <c r="CL479" s="197">
        <f t="shared" si="425"/>
        <v>0</v>
      </c>
      <c r="CM479" s="198">
        <f t="shared" si="426"/>
        <v>0</v>
      </c>
      <c r="CN479" s="199">
        <f>IFERROR(SQRT(($E479-$E$1136)^2+($AG479-$AG$1136)^2),0)</f>
        <v>1.0006123492658421</v>
      </c>
      <c r="CO479" s="197" t="str">
        <f>IF(CN479&lt;=SMALL(CN$3:CN$1130,1),"MAS PARECIDO","NO")</f>
        <v>NO</v>
      </c>
      <c r="CP479" s="197" t="str">
        <f>IF(CN479&lt;=SMALL(CN$3:CN$1130,5),"SIMILAR","NO")</f>
        <v>NO</v>
      </c>
      <c r="CQ479" s="197" t="str">
        <f t="shared" si="427"/>
        <v>N/A</v>
      </c>
      <c r="CR479" s="197">
        <f t="shared" si="428"/>
        <v>0</v>
      </c>
      <c r="CS479" s="198">
        <f t="shared" si="429"/>
        <v>0</v>
      </c>
      <c r="CT479" s="199">
        <f>IFERROR(SQRT(($E479-$E$1136)^2+($AJ479-$AJ$1136)^2),0)</f>
        <v>3.5001050031500947E-2</v>
      </c>
      <c r="CU479" s="197" t="str">
        <f>IF(CT479&lt;=SMALL(CT$3:CT$1130,1),"MAS PARECIDO","NO")</f>
        <v>NO</v>
      </c>
      <c r="CV479" s="197" t="str">
        <f>IF(CT479&lt;=SMALL(CT$3:CT$1130,5),"SIMILAR","NO")</f>
        <v>NO</v>
      </c>
      <c r="CW479" s="197" t="str">
        <f t="shared" si="430"/>
        <v>N/A</v>
      </c>
      <c r="CX479" s="197">
        <f t="shared" si="431"/>
        <v>0</v>
      </c>
      <c r="CY479" s="198">
        <f t="shared" si="432"/>
        <v>0</v>
      </c>
      <c r="CZ479" s="2" t="e">
        <v>#N/A</v>
      </c>
      <c r="DA479" s="2" t="s">
        <v>2122</v>
      </c>
      <c r="DB479" s="2">
        <v>3</v>
      </c>
      <c r="DC479" s="2" t="s">
        <v>319</v>
      </c>
    </row>
    <row r="480" spans="1:107">
      <c r="A480" s="24" t="s">
        <v>707</v>
      </c>
      <c r="B480" s="46">
        <v>110294.23</v>
      </c>
      <c r="C480" s="190">
        <f>(B480-$B$1132)/($B$1133-$B$1132)</f>
        <v>0.12365902423029665</v>
      </c>
      <c r="D480" s="46">
        <v>22000</v>
      </c>
      <c r="E480" s="190">
        <f>(D480-$D$1132)/($D$1133-$D$1132)</f>
        <v>4.3971319139574187E-2</v>
      </c>
      <c r="F480" s="46" t="s">
        <v>53</v>
      </c>
      <c r="G480" s="192">
        <f>VLOOKUP(F480,'DATOS DE SOPORTE'!$Y$5:$Z$8,2,FALSE)</f>
        <v>2</v>
      </c>
      <c r="H480" s="190">
        <f>(G480-$G$1132)/($G$1133-$G$1132)</f>
        <v>0.33333333333333331</v>
      </c>
      <c r="I480" s="50">
        <v>1</v>
      </c>
      <c r="J480" s="200">
        <f t="shared" si="392"/>
        <v>1</v>
      </c>
      <c r="K480" s="190">
        <f>(J480-$J$1132)/($J$1133-$J$1132)</f>
        <v>0.2</v>
      </c>
      <c r="L480" s="193" t="str">
        <f t="shared" si="393"/>
        <v>SI</v>
      </c>
      <c r="M480" s="46" t="s">
        <v>192</v>
      </c>
      <c r="N480" s="192">
        <f t="shared" si="394"/>
        <v>2</v>
      </c>
      <c r="O480" s="190">
        <f>(N480-N$1132)/(N$1133-N$1132)</f>
        <v>1</v>
      </c>
      <c r="P480" s="46" t="s">
        <v>58</v>
      </c>
      <c r="Q480" s="192">
        <f t="shared" si="395"/>
        <v>3</v>
      </c>
      <c r="R480" s="190">
        <f>(Q480-Q$1132)/(Q$1133-Q$1132)</f>
        <v>1</v>
      </c>
      <c r="S480" s="46" t="s">
        <v>194</v>
      </c>
      <c r="T480" s="192">
        <f t="shared" si="396"/>
        <v>1</v>
      </c>
      <c r="U480" s="190">
        <f>(T480-T$1132)/(T$1133-T$1132)</f>
        <v>0</v>
      </c>
      <c r="V480" s="46" t="s">
        <v>62</v>
      </c>
      <c r="W480" s="194">
        <f>VLOOKUP(V480,'DATOS DE SOPORTE'!$S$5:$T$10,2,FALSE)</f>
        <v>1</v>
      </c>
      <c r="X480" s="201">
        <f>(W480-W$1132)/(W$1133-W$1132)</f>
        <v>0</v>
      </c>
      <c r="Y480" s="46" t="s">
        <v>188</v>
      </c>
      <c r="Z480" s="194">
        <f t="shared" si="397"/>
        <v>1</v>
      </c>
      <c r="AA480" s="201">
        <f>(Z480-Z$1132)/(Z$1133-Z$1132)</f>
        <v>0</v>
      </c>
      <c r="AB480" s="46" t="s">
        <v>136</v>
      </c>
      <c r="AC480" s="194">
        <f t="shared" si="398"/>
        <v>2</v>
      </c>
      <c r="AD480" s="201">
        <f>(AC480-AC$1132)/(AC$1133-AC$1132)</f>
        <v>1</v>
      </c>
      <c r="AE480" s="46" t="s">
        <v>136</v>
      </c>
      <c r="AF480" s="194">
        <f t="shared" si="399"/>
        <v>2</v>
      </c>
      <c r="AG480" s="201">
        <f>(AF480-AF$1132)/(AF$1133-AF$1132)</f>
        <v>1</v>
      </c>
      <c r="AH480" s="24" t="s">
        <v>67</v>
      </c>
      <c r="AI480" s="194">
        <f>VLOOKUP(AH480,'DATOS DE SOPORTE'!$V$5:$W$8,2,FALSE)</f>
        <v>1</v>
      </c>
      <c r="AJ480" s="201">
        <f>(AI480-AI$1132)/(AI$1133-AI$1132)</f>
        <v>0</v>
      </c>
      <c r="AK480" s="58" t="str">
        <f t="shared" si="391"/>
        <v>Bueno</v>
      </c>
      <c r="AL480" s="196">
        <f>IFERROR(SQRT(($E480-$E$1136)^2+($C480-$C$1136)^2),0)</f>
        <v>9.2601867010313588E-2</v>
      </c>
      <c r="AM480" s="197" t="str">
        <f>IF(AL480&lt;=SMALL($AL$3:$AL$1130,1),"MAS PARECIDO","NO")</f>
        <v>NO</v>
      </c>
      <c r="AN480" s="197" t="str">
        <f>IF(AL480&lt;=SMALL($AL$3:$AL$1130,5),"SIMILAR","NO")</f>
        <v>NO</v>
      </c>
      <c r="AO480" s="197" t="str">
        <f t="shared" si="400"/>
        <v>N/A</v>
      </c>
      <c r="AP480" s="197">
        <f t="shared" si="401"/>
        <v>0</v>
      </c>
      <c r="AQ480" s="198">
        <f t="shared" si="402"/>
        <v>0</v>
      </c>
      <c r="AR480" s="196">
        <f>IFERROR(SQRT(($E480-$E$1136)^2+($H480-$H$1136)^2),0)</f>
        <v>4.4001320039601187E-2</v>
      </c>
      <c r="AS480" s="197" t="str">
        <f>IF(AR480&lt;=SMALL(AR$3:AR$1130,1),"MAS PARECIDO","NO")</f>
        <v>NO</v>
      </c>
      <c r="AT480" s="197" t="str">
        <f>IF(AR480&lt;=SMALL(AR$3:AR$1130,5),"SIMILAR","NO")</f>
        <v>NO</v>
      </c>
      <c r="AU480" s="197" t="str">
        <f t="shared" si="403"/>
        <v>N/A</v>
      </c>
      <c r="AV480" s="197">
        <f t="shared" si="404"/>
        <v>0</v>
      </c>
      <c r="AW480" s="198">
        <f t="shared" si="405"/>
        <v>0</v>
      </c>
      <c r="AX480" s="199">
        <f>IFERROR(SQRT(($E480-$E$1136)^2+($K480-$K$1136)^2),0)</f>
        <v>4.4001320039601187E-2</v>
      </c>
      <c r="AY480" s="197" t="str">
        <f>IF(AX480&lt;=SMALL(AX$3:AX$1130,1),"MAS PARECIDO","NO")</f>
        <v>NO</v>
      </c>
      <c r="AZ480" s="197" t="str">
        <f>IF(AX480&lt;=SMALL(AX$3:AX$1130,5),"SIMILAR","NO")</f>
        <v>NO</v>
      </c>
      <c r="BA480" s="197" t="str">
        <f t="shared" si="406"/>
        <v>N/A</v>
      </c>
      <c r="BB480" s="197">
        <f t="shared" si="407"/>
        <v>0</v>
      </c>
      <c r="BC480" s="198">
        <f t="shared" si="408"/>
        <v>0</v>
      </c>
      <c r="BD480" s="196">
        <f>IFERROR(SQRT(($E480-$E$1136)^2+($O480-$O$1136)^2),0)</f>
        <v>4.4001320039601187E-2</v>
      </c>
      <c r="BE480" s="197" t="str">
        <f>IF(BD480&lt;=SMALL(BD$3:BD$1130,1),"MAS PARECIDO","NO")</f>
        <v>NO</v>
      </c>
      <c r="BF480" s="197" t="str">
        <f>IF(BD480&lt;=SMALL(BD$3:BD$1130,5),"SIMILAR","NO")</f>
        <v>NO</v>
      </c>
      <c r="BG480" s="197" t="str">
        <f t="shared" si="409"/>
        <v>N/A</v>
      </c>
      <c r="BH480" s="197">
        <f t="shared" si="410"/>
        <v>0</v>
      </c>
      <c r="BI480" s="198">
        <f t="shared" si="411"/>
        <v>0</v>
      </c>
      <c r="BJ480" s="199">
        <f>IFERROR(SQRT(($E480-$E$1136)^2+($R480-$R$1136)^2),0)</f>
        <v>0.50193238206478319</v>
      </c>
      <c r="BK480" s="197" t="str">
        <f>IF(BJ480&lt;=SMALL(BJ$3:BJ$1130,1),"MAS PARECIDO","NO")</f>
        <v>NO</v>
      </c>
      <c r="BL480" s="197" t="str">
        <f>IF(BJ480&lt;=SMALL(BJ$3:BJ$1130,5),"SIMILAR","NO")</f>
        <v>NO</v>
      </c>
      <c r="BM480" s="197" t="str">
        <f t="shared" si="412"/>
        <v>N/A</v>
      </c>
      <c r="BN480" s="197">
        <f t="shared" si="413"/>
        <v>0</v>
      </c>
      <c r="BO480" s="198">
        <f t="shared" si="414"/>
        <v>0</v>
      </c>
      <c r="BP480" s="199">
        <f>IFERROR(SQRT(($E480-$E$1136)^2+($U480-$U$1136)^2),0)</f>
        <v>4.4001320039601187E-2</v>
      </c>
      <c r="BQ480" s="197" t="str">
        <f>IF(BP480&lt;=SMALL(BP$3:BP$1130,1),"MAS PARECIDO","NO")</f>
        <v>NO</v>
      </c>
      <c r="BR480" s="197" t="str">
        <f>IF(BP480&lt;=SMALL(BP$3:BP$1130,5),"SIMILAR","NO")</f>
        <v>NO</v>
      </c>
      <c r="BS480" s="197" t="str">
        <f t="shared" si="415"/>
        <v>N/A</v>
      </c>
      <c r="BT480" s="197">
        <f t="shared" si="416"/>
        <v>0</v>
      </c>
      <c r="BU480" s="198">
        <f t="shared" si="417"/>
        <v>0</v>
      </c>
      <c r="BV480" s="199">
        <f>IFERROR(SQRT(($E480-$E$1136)^2+($X480-$X$1136)^2),0)</f>
        <v>4.4001320039601187E-2</v>
      </c>
      <c r="BW480" s="197" t="str">
        <f>IF(BV480&lt;=SMALL(BV$3:BV$1130,1),"MAS PARECIDO","NO")</f>
        <v>NO</v>
      </c>
      <c r="BX480" s="197" t="str">
        <f>IF(BV480&lt;=SMALL(BV$3:BV$1130,5),"SIMILAR","NO")</f>
        <v>NO</v>
      </c>
      <c r="BY480" s="197" t="str">
        <f t="shared" si="418"/>
        <v>N/A</v>
      </c>
      <c r="BZ480" s="197">
        <f t="shared" si="419"/>
        <v>0</v>
      </c>
      <c r="CA480" s="198">
        <f t="shared" si="420"/>
        <v>0</v>
      </c>
      <c r="CB480" s="199">
        <f>IFERROR(SQRT(($E480-$E$1136)^2+($AA480-$AA$1136)^2),0)</f>
        <v>4.4001320039601187E-2</v>
      </c>
      <c r="CC480" s="197" t="str">
        <f>IF(CB480&lt;=SMALL(CB$3:CB$1130,1),"MAS PARECIDO","NO")</f>
        <v>NO</v>
      </c>
      <c r="CD480" s="197" t="str">
        <f>IF(CB480&lt;=SMALL(CB$3:CB$1130,5),"SIMILAR","NO")</f>
        <v>NO</v>
      </c>
      <c r="CE480" s="197" t="str">
        <f t="shared" si="421"/>
        <v>N/A</v>
      </c>
      <c r="CF480" s="197">
        <f t="shared" si="422"/>
        <v>0</v>
      </c>
      <c r="CG480" s="198">
        <f t="shared" si="423"/>
        <v>0</v>
      </c>
      <c r="CH480" s="199">
        <f>IFERROR(SQRT(($E480-$E$1136)^2+($AD480-$AD$1136)^2),0)</f>
        <v>4.4001320039601187E-2</v>
      </c>
      <c r="CI480" s="197" t="str">
        <f>IF(CH480&lt;=SMALL(CH$3:CH$1130,1),"MAS PARECIDO","NO")</f>
        <v>NO</v>
      </c>
      <c r="CJ480" s="197" t="str">
        <f>IF(CH480&lt;=SMALL(CH$3:CH$1130,5),"SIMILAR","NO")</f>
        <v>NO</v>
      </c>
      <c r="CK480" s="197" t="str">
        <f t="shared" si="424"/>
        <v>N/A</v>
      </c>
      <c r="CL480" s="197">
        <f t="shared" si="425"/>
        <v>0</v>
      </c>
      <c r="CM480" s="198">
        <f t="shared" si="426"/>
        <v>0</v>
      </c>
      <c r="CN480" s="199">
        <f>IFERROR(SQRT(($E480-$E$1136)^2+($AG480-$AG$1136)^2),0)</f>
        <v>4.4001320039601187E-2</v>
      </c>
      <c r="CO480" s="197" t="str">
        <f>IF(CN480&lt;=SMALL(CN$3:CN$1130,1),"MAS PARECIDO","NO")</f>
        <v>NO</v>
      </c>
      <c r="CP480" s="197" t="str">
        <f>IF(CN480&lt;=SMALL(CN$3:CN$1130,5),"SIMILAR","NO")</f>
        <v>NO</v>
      </c>
      <c r="CQ480" s="197" t="str">
        <f t="shared" si="427"/>
        <v>N/A</v>
      </c>
      <c r="CR480" s="197">
        <f t="shared" si="428"/>
        <v>0</v>
      </c>
      <c r="CS480" s="198">
        <f t="shared" si="429"/>
        <v>0</v>
      </c>
      <c r="CT480" s="199">
        <f>IFERROR(SQRT(($E480-$E$1136)^2+($AJ480-$AJ$1136)^2),0)</f>
        <v>4.4001320039601187E-2</v>
      </c>
      <c r="CU480" s="197" t="str">
        <f>IF(CT480&lt;=SMALL(CT$3:CT$1130,1),"MAS PARECIDO","NO")</f>
        <v>NO</v>
      </c>
      <c r="CV480" s="197" t="str">
        <f>IF(CT480&lt;=SMALL(CT$3:CT$1130,5),"SIMILAR","NO")</f>
        <v>NO</v>
      </c>
      <c r="CW480" s="197" t="str">
        <f t="shared" si="430"/>
        <v>N/A</v>
      </c>
      <c r="CX480" s="197">
        <f t="shared" si="431"/>
        <v>0</v>
      </c>
      <c r="CY480" s="198">
        <f t="shared" si="432"/>
        <v>0</v>
      </c>
      <c r="CZ480" s="2" t="e">
        <v>#N/A</v>
      </c>
      <c r="DA480" s="2" t="s">
        <v>2123</v>
      </c>
      <c r="DB480" s="2">
        <v>0</v>
      </c>
      <c r="DC480" s="2" t="s">
        <v>189</v>
      </c>
    </row>
    <row r="481" spans="1:107">
      <c r="A481" s="24" t="s">
        <v>479</v>
      </c>
      <c r="B481" s="46">
        <v>73000</v>
      </c>
      <c r="C481" s="190">
        <f>(B481-$B$1132)/($B$1133-$B$1132)</f>
        <v>8.0065306245733533E-2</v>
      </c>
      <c r="D481" s="46">
        <v>15000</v>
      </c>
      <c r="E481" s="190">
        <f>(D481-$D$1132)/($D$1133-$D$1132)</f>
        <v>2.9970899126973809E-2</v>
      </c>
      <c r="F481" s="46" t="s">
        <v>53</v>
      </c>
      <c r="G481" s="192">
        <f>VLOOKUP(F481,'DATOS DE SOPORTE'!$Y$5:$Z$8,2,FALSE)</f>
        <v>2</v>
      </c>
      <c r="H481" s="190">
        <f>(G481-$G$1132)/($G$1133-$G$1132)</f>
        <v>0.33333333333333331</v>
      </c>
      <c r="I481" s="50" t="s">
        <v>211</v>
      </c>
      <c r="J481" s="200">
        <f t="shared" si="392"/>
        <v>5</v>
      </c>
      <c r="K481" s="190">
        <f>(J481-$J$1132)/($J$1133-$J$1132)</f>
        <v>1</v>
      </c>
      <c r="L481" s="193" t="str">
        <f t="shared" si="393"/>
        <v>SI</v>
      </c>
      <c r="M481" s="46" t="s">
        <v>192</v>
      </c>
      <c r="N481" s="192">
        <f t="shared" si="394"/>
        <v>2</v>
      </c>
      <c r="O481" s="190">
        <f>(N481-N$1132)/(N$1133-N$1132)</f>
        <v>1</v>
      </c>
      <c r="P481" s="46" t="s">
        <v>58</v>
      </c>
      <c r="Q481" s="192">
        <f t="shared" si="395"/>
        <v>3</v>
      </c>
      <c r="R481" s="190">
        <f>(Q481-Q$1132)/(Q$1133-Q$1132)</f>
        <v>1</v>
      </c>
      <c r="S481" s="46" t="s">
        <v>194</v>
      </c>
      <c r="T481" s="192">
        <f t="shared" si="396"/>
        <v>1</v>
      </c>
      <c r="U481" s="190">
        <f>(T481-T$1132)/(T$1133-T$1132)</f>
        <v>0</v>
      </c>
      <c r="V481" s="46" t="s">
        <v>212</v>
      </c>
      <c r="W481" s="194">
        <f>VLOOKUP(V481,'DATOS DE SOPORTE'!$S$5:$T$10,2,FALSE)</f>
        <v>3</v>
      </c>
      <c r="X481" s="201">
        <f>(W481-W$1132)/(W$1133-W$1132)</f>
        <v>0.4</v>
      </c>
      <c r="Y481" s="46" t="s">
        <v>188</v>
      </c>
      <c r="Z481" s="194">
        <f t="shared" si="397"/>
        <v>1</v>
      </c>
      <c r="AA481" s="201">
        <f>(Z481-Z$1132)/(Z$1133-Z$1132)</f>
        <v>0</v>
      </c>
      <c r="AB481" s="46" t="s">
        <v>136</v>
      </c>
      <c r="AC481" s="194">
        <f t="shared" si="398"/>
        <v>2</v>
      </c>
      <c r="AD481" s="201">
        <f>(AC481-AC$1132)/(AC$1133-AC$1132)</f>
        <v>1</v>
      </c>
      <c r="AE481" s="46" t="s">
        <v>136</v>
      </c>
      <c r="AF481" s="194">
        <f t="shared" si="399"/>
        <v>2</v>
      </c>
      <c r="AG481" s="201">
        <f>(AF481-AF$1132)/(AF$1133-AF$1132)</f>
        <v>1</v>
      </c>
      <c r="AH481" s="24" t="s">
        <v>67</v>
      </c>
      <c r="AI481" s="194">
        <f>VLOOKUP(AH481,'DATOS DE SOPORTE'!$V$5:$W$8,2,FALSE)</f>
        <v>1</v>
      </c>
      <c r="AJ481" s="201">
        <f>(AI481-AI$1132)/(AI$1133-AI$1132)</f>
        <v>0</v>
      </c>
      <c r="AK481" s="58" t="str">
        <f t="shared" si="391"/>
        <v>Regular</v>
      </c>
      <c r="AL481" s="196">
        <f>IFERROR(SQRT(($E481-$E$1136)^2+($C481-$C$1136)^2),0)</f>
        <v>0.12862149010972457</v>
      </c>
      <c r="AM481" s="197" t="str">
        <f>IF(AL481&lt;=SMALL($AL$3:$AL$1130,1),"MAS PARECIDO","NO")</f>
        <v>NO</v>
      </c>
      <c r="AN481" s="197" t="str">
        <f>IF(AL481&lt;=SMALL($AL$3:$AL$1130,5),"SIMILAR","NO")</f>
        <v>NO</v>
      </c>
      <c r="AO481" s="197" t="str">
        <f t="shared" si="400"/>
        <v>N/A</v>
      </c>
      <c r="AP481" s="197">
        <f t="shared" si="401"/>
        <v>0</v>
      </c>
      <c r="AQ481" s="198">
        <f t="shared" si="402"/>
        <v>0</v>
      </c>
      <c r="AR481" s="196">
        <f>IFERROR(SQRT(($E481-$E$1136)^2+($H481-$H$1136)^2),0)</f>
        <v>3.0000900027000808E-2</v>
      </c>
      <c r="AS481" s="197" t="str">
        <f>IF(AR481&lt;=SMALL(AR$3:AR$1130,1),"MAS PARECIDO","NO")</f>
        <v>NO</v>
      </c>
      <c r="AT481" s="197" t="str">
        <f>IF(AR481&lt;=SMALL(AR$3:AR$1130,5),"SIMILAR","NO")</f>
        <v>NO</v>
      </c>
      <c r="AU481" s="197" t="str">
        <f t="shared" si="403"/>
        <v>N/A</v>
      </c>
      <c r="AV481" s="197">
        <f t="shared" si="404"/>
        <v>0</v>
      </c>
      <c r="AW481" s="198">
        <f t="shared" si="405"/>
        <v>0</v>
      </c>
      <c r="AX481" s="199">
        <f>IFERROR(SQRT(($E481-$E$1136)^2+($K481-$K$1136)^2),0)</f>
        <v>0.80056233611282901</v>
      </c>
      <c r="AY481" s="197" t="str">
        <f>IF(AX481&lt;=SMALL(AX$3:AX$1130,1),"MAS PARECIDO","NO")</f>
        <v>NO</v>
      </c>
      <c r="AZ481" s="197" t="str">
        <f>IF(AX481&lt;=SMALL(AX$3:AX$1130,5),"SIMILAR","NO")</f>
        <v>NO</v>
      </c>
      <c r="BA481" s="197" t="str">
        <f t="shared" si="406"/>
        <v>N/A</v>
      </c>
      <c r="BB481" s="197">
        <f t="shared" si="407"/>
        <v>0</v>
      </c>
      <c r="BC481" s="198">
        <f t="shared" si="408"/>
        <v>0</v>
      </c>
      <c r="BD481" s="196">
        <f>IFERROR(SQRT(($E481-$E$1136)^2+($O481-$O$1136)^2),0)</f>
        <v>3.0000900027000808E-2</v>
      </c>
      <c r="BE481" s="197" t="str">
        <f>IF(BD481&lt;=SMALL(BD$3:BD$1130,1),"MAS PARECIDO","NO")</f>
        <v>NO</v>
      </c>
      <c r="BF481" s="197" t="str">
        <f>IF(BD481&lt;=SMALL(BD$3:BD$1130,5),"SIMILAR","NO")</f>
        <v>NO</v>
      </c>
      <c r="BG481" s="197" t="str">
        <f t="shared" si="409"/>
        <v>N/A</v>
      </c>
      <c r="BH481" s="197">
        <f t="shared" si="410"/>
        <v>0</v>
      </c>
      <c r="BI481" s="198">
        <f t="shared" si="411"/>
        <v>0</v>
      </c>
      <c r="BJ481" s="199">
        <f>IFERROR(SQRT(($E481-$E$1136)^2+($R481-$R$1136)^2),0)</f>
        <v>0.50089924536021224</v>
      </c>
      <c r="BK481" s="197" t="str">
        <f>IF(BJ481&lt;=SMALL(BJ$3:BJ$1130,1),"MAS PARECIDO","NO")</f>
        <v>NO</v>
      </c>
      <c r="BL481" s="197" t="str">
        <f>IF(BJ481&lt;=SMALL(BJ$3:BJ$1130,5),"SIMILAR","NO")</f>
        <v>NO</v>
      </c>
      <c r="BM481" s="197" t="str">
        <f t="shared" si="412"/>
        <v>N/A</v>
      </c>
      <c r="BN481" s="197">
        <f t="shared" si="413"/>
        <v>0</v>
      </c>
      <c r="BO481" s="198">
        <f t="shared" si="414"/>
        <v>0</v>
      </c>
      <c r="BP481" s="199">
        <f>IFERROR(SQRT(($E481-$E$1136)^2+($U481-$U$1136)^2),0)</f>
        <v>3.0000900027000808E-2</v>
      </c>
      <c r="BQ481" s="197" t="str">
        <f>IF(BP481&lt;=SMALL(BP$3:BP$1130,1),"MAS PARECIDO","NO")</f>
        <v>NO</v>
      </c>
      <c r="BR481" s="197" t="str">
        <f>IF(BP481&lt;=SMALL(BP$3:BP$1130,5),"SIMILAR","NO")</f>
        <v>NO</v>
      </c>
      <c r="BS481" s="197" t="str">
        <f t="shared" si="415"/>
        <v>N/A</v>
      </c>
      <c r="BT481" s="197">
        <f t="shared" si="416"/>
        <v>0</v>
      </c>
      <c r="BU481" s="198">
        <f t="shared" si="417"/>
        <v>0</v>
      </c>
      <c r="BV481" s="199">
        <f>IFERROR(SQRT(($E481-$E$1136)^2+($X481-$X$1136)^2),0)</f>
        <v>0.40112348971660849</v>
      </c>
      <c r="BW481" s="197" t="str">
        <f>IF(BV481&lt;=SMALL(BV$3:BV$1130,1),"MAS PARECIDO","NO")</f>
        <v>NO</v>
      </c>
      <c r="BX481" s="197" t="str">
        <f>IF(BV481&lt;=SMALL(BV$3:BV$1130,5),"SIMILAR","NO")</f>
        <v>NO</v>
      </c>
      <c r="BY481" s="197" t="str">
        <f t="shared" si="418"/>
        <v>N/A</v>
      </c>
      <c r="BZ481" s="197">
        <f t="shared" si="419"/>
        <v>0</v>
      </c>
      <c r="CA481" s="198">
        <f t="shared" si="420"/>
        <v>0</v>
      </c>
      <c r="CB481" s="199">
        <f>IFERROR(SQRT(($E481-$E$1136)^2+($AA481-$AA$1136)^2),0)</f>
        <v>3.0000900027000808E-2</v>
      </c>
      <c r="CC481" s="197" t="str">
        <f>IF(CB481&lt;=SMALL(CB$3:CB$1130,1),"MAS PARECIDO","NO")</f>
        <v>NO</v>
      </c>
      <c r="CD481" s="197" t="str">
        <f>IF(CB481&lt;=SMALL(CB$3:CB$1130,5),"SIMILAR","NO")</f>
        <v>NO</v>
      </c>
      <c r="CE481" s="197" t="str">
        <f t="shared" si="421"/>
        <v>N/A</v>
      </c>
      <c r="CF481" s="197">
        <f t="shared" si="422"/>
        <v>0</v>
      </c>
      <c r="CG481" s="198">
        <f t="shared" si="423"/>
        <v>0</v>
      </c>
      <c r="CH481" s="199">
        <f>IFERROR(SQRT(($E481-$E$1136)^2+($AD481-$AD$1136)^2),0)</f>
        <v>3.0000900027000808E-2</v>
      </c>
      <c r="CI481" s="197" t="str">
        <f>IF(CH481&lt;=SMALL(CH$3:CH$1130,1),"MAS PARECIDO","NO")</f>
        <v>NO</v>
      </c>
      <c r="CJ481" s="197" t="str">
        <f>IF(CH481&lt;=SMALL(CH$3:CH$1130,5),"SIMILAR","NO")</f>
        <v>NO</v>
      </c>
      <c r="CK481" s="197" t="str">
        <f t="shared" si="424"/>
        <v>N/A</v>
      </c>
      <c r="CL481" s="197">
        <f t="shared" si="425"/>
        <v>0</v>
      </c>
      <c r="CM481" s="198">
        <f t="shared" si="426"/>
        <v>0</v>
      </c>
      <c r="CN481" s="199">
        <f>IFERROR(SQRT(($E481-$E$1136)^2+($AG481-$AG$1136)^2),0)</f>
        <v>3.0000900027000808E-2</v>
      </c>
      <c r="CO481" s="197" t="str">
        <f>IF(CN481&lt;=SMALL(CN$3:CN$1130,1),"MAS PARECIDO","NO")</f>
        <v>NO</v>
      </c>
      <c r="CP481" s="197" t="str">
        <f>IF(CN481&lt;=SMALL(CN$3:CN$1130,5),"SIMILAR","NO")</f>
        <v>NO</v>
      </c>
      <c r="CQ481" s="197" t="str">
        <f t="shared" si="427"/>
        <v>N/A</v>
      </c>
      <c r="CR481" s="197">
        <f t="shared" si="428"/>
        <v>0</v>
      </c>
      <c r="CS481" s="198">
        <f t="shared" si="429"/>
        <v>0</v>
      </c>
      <c r="CT481" s="199">
        <f>IFERROR(SQRT(($E481-$E$1136)^2+($AJ481-$AJ$1136)^2),0)</f>
        <v>3.0000900027000808E-2</v>
      </c>
      <c r="CU481" s="197" t="str">
        <f>IF(CT481&lt;=SMALL(CT$3:CT$1130,1),"MAS PARECIDO","NO")</f>
        <v>NO</v>
      </c>
      <c r="CV481" s="197" t="str">
        <f>IF(CT481&lt;=SMALL(CT$3:CT$1130,5),"SIMILAR","NO")</f>
        <v>NO</v>
      </c>
      <c r="CW481" s="197" t="str">
        <f t="shared" si="430"/>
        <v>N/A</v>
      </c>
      <c r="CX481" s="197">
        <f t="shared" si="431"/>
        <v>0</v>
      </c>
      <c r="CY481" s="198">
        <f t="shared" si="432"/>
        <v>0</v>
      </c>
      <c r="CZ481" s="2" t="s">
        <v>1686</v>
      </c>
      <c r="DA481" s="2" t="s">
        <v>1687</v>
      </c>
      <c r="DB481" s="2">
        <v>1</v>
      </c>
      <c r="DC481" s="2" t="s">
        <v>346</v>
      </c>
    </row>
    <row r="482" spans="1:107">
      <c r="A482" s="24" t="s">
        <v>708</v>
      </c>
      <c r="B482" s="46">
        <v>71060.12</v>
      </c>
      <c r="C482" s="190">
        <f>(B482-$B$1132)/($B$1133-$B$1132)</f>
        <v>7.7797754894119775E-2</v>
      </c>
      <c r="D482" s="46">
        <v>13500</v>
      </c>
      <c r="E482" s="190">
        <f>(D482-$D$1132)/($D$1133-$D$1132)</f>
        <v>2.6970809124273729E-2</v>
      </c>
      <c r="F482" s="46" t="s">
        <v>53</v>
      </c>
      <c r="G482" s="192">
        <f>VLOOKUP(F482,'DATOS DE SOPORTE'!$Y$5:$Z$8,2,FALSE)</f>
        <v>2</v>
      </c>
      <c r="H482" s="190">
        <f>(G482-$G$1132)/($G$1133-$G$1132)</f>
        <v>0.33333333333333331</v>
      </c>
      <c r="I482" s="50">
        <v>3</v>
      </c>
      <c r="J482" s="200">
        <f t="shared" si="392"/>
        <v>3</v>
      </c>
      <c r="K482" s="190">
        <f>(J482-$J$1132)/($J$1133-$J$1132)</f>
        <v>0.6</v>
      </c>
      <c r="L482" s="193" t="str">
        <f t="shared" si="393"/>
        <v>SI</v>
      </c>
      <c r="M482" s="46" t="s">
        <v>192</v>
      </c>
      <c r="N482" s="192">
        <f t="shared" si="394"/>
        <v>2</v>
      </c>
      <c r="O482" s="190">
        <f>(N482-N$1132)/(N$1133-N$1132)</f>
        <v>1</v>
      </c>
      <c r="P482" s="46" t="s">
        <v>58</v>
      </c>
      <c r="Q482" s="192">
        <f t="shared" si="395"/>
        <v>3</v>
      </c>
      <c r="R482" s="190">
        <f>(Q482-Q$1132)/(Q$1133-Q$1132)</f>
        <v>1</v>
      </c>
      <c r="S482" s="46" t="s">
        <v>60</v>
      </c>
      <c r="T482" s="192">
        <f t="shared" si="396"/>
        <v>2</v>
      </c>
      <c r="U482" s="190">
        <f>(T482-T$1132)/(T$1133-T$1132)</f>
        <v>1</v>
      </c>
      <c r="V482" s="46" t="s">
        <v>62</v>
      </c>
      <c r="W482" s="194">
        <f>VLOOKUP(V482,'DATOS DE SOPORTE'!$S$5:$T$10,2,FALSE)</f>
        <v>1</v>
      </c>
      <c r="X482" s="201">
        <f>(W482-W$1132)/(W$1133-W$1132)</f>
        <v>0</v>
      </c>
      <c r="Y482" s="46" t="s">
        <v>136</v>
      </c>
      <c r="Z482" s="194">
        <f t="shared" si="397"/>
        <v>2</v>
      </c>
      <c r="AA482" s="201">
        <f>(Z482-Z$1132)/(Z$1133-Z$1132)</f>
        <v>1</v>
      </c>
      <c r="AB482" s="46" t="s">
        <v>136</v>
      </c>
      <c r="AC482" s="194">
        <f t="shared" si="398"/>
        <v>2</v>
      </c>
      <c r="AD482" s="201">
        <f>(AC482-AC$1132)/(AC$1133-AC$1132)</f>
        <v>1</v>
      </c>
      <c r="AE482" s="46" t="s">
        <v>188</v>
      </c>
      <c r="AF482" s="194">
        <f t="shared" si="399"/>
        <v>1</v>
      </c>
      <c r="AG482" s="201">
        <f>(AF482-AF$1132)/(AF$1133-AF$1132)</f>
        <v>0</v>
      </c>
      <c r="AH482" s="24" t="s">
        <v>67</v>
      </c>
      <c r="AI482" s="194">
        <f>VLOOKUP(AH482,'DATOS DE SOPORTE'!$V$5:$W$8,2,FALSE)</f>
        <v>1</v>
      </c>
      <c r="AJ482" s="201">
        <f>(AI482-AI$1132)/(AI$1133-AI$1132)</f>
        <v>0</v>
      </c>
      <c r="AK482" s="58" t="str">
        <f t="shared" si="391"/>
        <v>Bueno</v>
      </c>
      <c r="AL482" s="196">
        <f>IFERROR(SQRT(($E482-$E$1136)^2+($C482-$C$1136)^2),0)</f>
        <v>0.13017235259925888</v>
      </c>
      <c r="AM482" s="197" t="str">
        <f>IF(AL482&lt;=SMALL($AL$3:$AL$1130,1),"MAS PARECIDO","NO")</f>
        <v>NO</v>
      </c>
      <c r="AN482" s="197" t="str">
        <f>IF(AL482&lt;=SMALL($AL$3:$AL$1130,5),"SIMILAR","NO")</f>
        <v>NO</v>
      </c>
      <c r="AO482" s="197" t="str">
        <f t="shared" si="400"/>
        <v>N/A</v>
      </c>
      <c r="AP482" s="197">
        <f t="shared" si="401"/>
        <v>0</v>
      </c>
      <c r="AQ482" s="198">
        <f t="shared" si="402"/>
        <v>0</v>
      </c>
      <c r="AR482" s="196">
        <f>IFERROR(SQRT(($E482-$E$1136)^2+($H482-$H$1136)^2),0)</f>
        <v>2.7000810024300728E-2</v>
      </c>
      <c r="AS482" s="197" t="str">
        <f>IF(AR482&lt;=SMALL(AR$3:AR$1130,1),"MAS PARECIDO","NO")</f>
        <v>NO</v>
      </c>
      <c r="AT482" s="197" t="str">
        <f>IF(AR482&lt;=SMALL(AR$3:AR$1130,5),"SIMILAR","NO")</f>
        <v>NO</v>
      </c>
      <c r="AU482" s="197" t="str">
        <f t="shared" si="403"/>
        <v>N/A</v>
      </c>
      <c r="AV482" s="197">
        <f t="shared" si="404"/>
        <v>0</v>
      </c>
      <c r="AW482" s="198">
        <f t="shared" si="405"/>
        <v>0</v>
      </c>
      <c r="AX482" s="199">
        <f>IFERROR(SQRT(($E482-$E$1136)^2+($K482-$K$1136)^2),0)</f>
        <v>0.40091026894053033</v>
      </c>
      <c r="AY482" s="197" t="str">
        <f>IF(AX482&lt;=SMALL(AX$3:AX$1130,1),"MAS PARECIDO","NO")</f>
        <v>NO</v>
      </c>
      <c r="AZ482" s="197" t="str">
        <f>IF(AX482&lt;=SMALL(AX$3:AX$1130,5),"SIMILAR","NO")</f>
        <v>NO</v>
      </c>
      <c r="BA482" s="197" t="str">
        <f t="shared" si="406"/>
        <v>N/A</v>
      </c>
      <c r="BB482" s="197">
        <f t="shared" si="407"/>
        <v>0</v>
      </c>
      <c r="BC482" s="198">
        <f t="shared" si="408"/>
        <v>0</v>
      </c>
      <c r="BD482" s="196">
        <f>IFERROR(SQRT(($E482-$E$1136)^2+($O482-$O$1136)^2),0)</f>
        <v>2.7000810024300728E-2</v>
      </c>
      <c r="BE482" s="197" t="str">
        <f>IF(BD482&lt;=SMALL(BD$3:BD$1130,1),"MAS PARECIDO","NO")</f>
        <v>NO</v>
      </c>
      <c r="BF482" s="197" t="str">
        <f>IF(BD482&lt;=SMALL(BD$3:BD$1130,5),"SIMILAR","NO")</f>
        <v>NO</v>
      </c>
      <c r="BG482" s="197" t="str">
        <f t="shared" si="409"/>
        <v>N/A</v>
      </c>
      <c r="BH482" s="197">
        <f t="shared" si="410"/>
        <v>0</v>
      </c>
      <c r="BI482" s="198">
        <f t="shared" si="411"/>
        <v>0</v>
      </c>
      <c r="BJ482" s="199">
        <f>IFERROR(SQRT(($E482-$E$1136)^2+($R482-$R$1136)^2),0)</f>
        <v>0.50072851301076149</v>
      </c>
      <c r="BK482" s="197" t="str">
        <f>IF(BJ482&lt;=SMALL(BJ$3:BJ$1130,1),"MAS PARECIDO","NO")</f>
        <v>NO</v>
      </c>
      <c r="BL482" s="197" t="str">
        <f>IF(BJ482&lt;=SMALL(BJ$3:BJ$1130,5),"SIMILAR","NO")</f>
        <v>NO</v>
      </c>
      <c r="BM482" s="197" t="str">
        <f t="shared" si="412"/>
        <v>N/A</v>
      </c>
      <c r="BN482" s="197">
        <f t="shared" si="413"/>
        <v>0</v>
      </c>
      <c r="BO482" s="198">
        <f t="shared" si="414"/>
        <v>0</v>
      </c>
      <c r="BP482" s="199">
        <f>IFERROR(SQRT(($E482-$E$1136)^2+($U482-$U$1136)^2),0)</f>
        <v>1.0003644554570941</v>
      </c>
      <c r="BQ482" s="197" t="str">
        <f>IF(BP482&lt;=SMALL(BP$3:BP$1130,1),"MAS PARECIDO","NO")</f>
        <v>NO</v>
      </c>
      <c r="BR482" s="197" t="str">
        <f>IF(BP482&lt;=SMALL(BP$3:BP$1130,5),"SIMILAR","NO")</f>
        <v>NO</v>
      </c>
      <c r="BS482" s="197" t="str">
        <f t="shared" si="415"/>
        <v>N/A</v>
      </c>
      <c r="BT482" s="197">
        <f t="shared" si="416"/>
        <v>0</v>
      </c>
      <c r="BU482" s="198">
        <f t="shared" si="417"/>
        <v>0</v>
      </c>
      <c r="BV482" s="199">
        <f>IFERROR(SQRT(($E482-$E$1136)^2+($X482-$X$1136)^2),0)</f>
        <v>2.7000810024300728E-2</v>
      </c>
      <c r="BW482" s="197" t="str">
        <f>IF(BV482&lt;=SMALL(BV$3:BV$1130,1),"MAS PARECIDO","NO")</f>
        <v>NO</v>
      </c>
      <c r="BX482" s="197" t="str">
        <f>IF(BV482&lt;=SMALL(BV$3:BV$1130,5),"SIMILAR","NO")</f>
        <v>NO</v>
      </c>
      <c r="BY482" s="197" t="str">
        <f t="shared" si="418"/>
        <v>N/A</v>
      </c>
      <c r="BZ482" s="197">
        <f t="shared" si="419"/>
        <v>0</v>
      </c>
      <c r="CA482" s="198">
        <f t="shared" si="420"/>
        <v>0</v>
      </c>
      <c r="CB482" s="199">
        <f>IFERROR(SQRT(($E482-$E$1136)^2+($AA482-$AA$1136)^2),0)</f>
        <v>1.0003644554570941</v>
      </c>
      <c r="CC482" s="197" t="str">
        <f>IF(CB482&lt;=SMALL(CB$3:CB$1130,1),"MAS PARECIDO","NO")</f>
        <v>NO</v>
      </c>
      <c r="CD482" s="197" t="str">
        <f>IF(CB482&lt;=SMALL(CB$3:CB$1130,5),"SIMILAR","NO")</f>
        <v>NO</v>
      </c>
      <c r="CE482" s="197" t="str">
        <f t="shared" si="421"/>
        <v>N/A</v>
      </c>
      <c r="CF482" s="197">
        <f t="shared" si="422"/>
        <v>0</v>
      </c>
      <c r="CG482" s="198">
        <f t="shared" si="423"/>
        <v>0</v>
      </c>
      <c r="CH482" s="199">
        <f>IFERROR(SQRT(($E482-$E$1136)^2+($AD482-$AD$1136)^2),0)</f>
        <v>2.7000810024300728E-2</v>
      </c>
      <c r="CI482" s="197" t="str">
        <f>IF(CH482&lt;=SMALL(CH$3:CH$1130,1),"MAS PARECIDO","NO")</f>
        <v>NO</v>
      </c>
      <c r="CJ482" s="197" t="str">
        <f>IF(CH482&lt;=SMALL(CH$3:CH$1130,5),"SIMILAR","NO")</f>
        <v>NO</v>
      </c>
      <c r="CK482" s="197" t="str">
        <f t="shared" si="424"/>
        <v>N/A</v>
      </c>
      <c r="CL482" s="197">
        <f t="shared" si="425"/>
        <v>0</v>
      </c>
      <c r="CM482" s="198">
        <f t="shared" si="426"/>
        <v>0</v>
      </c>
      <c r="CN482" s="199">
        <f>IFERROR(SQRT(($E482-$E$1136)^2+($AG482-$AG$1136)^2),0)</f>
        <v>1.0003644554570941</v>
      </c>
      <c r="CO482" s="197" t="str">
        <f>IF(CN482&lt;=SMALL(CN$3:CN$1130,1),"MAS PARECIDO","NO")</f>
        <v>NO</v>
      </c>
      <c r="CP482" s="197" t="str">
        <f>IF(CN482&lt;=SMALL(CN$3:CN$1130,5),"SIMILAR","NO")</f>
        <v>NO</v>
      </c>
      <c r="CQ482" s="197" t="str">
        <f t="shared" si="427"/>
        <v>N/A</v>
      </c>
      <c r="CR482" s="197">
        <f t="shared" si="428"/>
        <v>0</v>
      </c>
      <c r="CS482" s="198">
        <f t="shared" si="429"/>
        <v>0</v>
      </c>
      <c r="CT482" s="199">
        <f>IFERROR(SQRT(($E482-$E$1136)^2+($AJ482-$AJ$1136)^2),0)</f>
        <v>2.7000810024300728E-2</v>
      </c>
      <c r="CU482" s="197" t="str">
        <f>IF(CT482&lt;=SMALL(CT$3:CT$1130,1),"MAS PARECIDO","NO")</f>
        <v>NO</v>
      </c>
      <c r="CV482" s="197" t="str">
        <f>IF(CT482&lt;=SMALL(CT$3:CT$1130,5),"SIMILAR","NO")</f>
        <v>NO</v>
      </c>
      <c r="CW482" s="197" t="str">
        <f t="shared" si="430"/>
        <v>N/A</v>
      </c>
      <c r="CX482" s="197">
        <f t="shared" si="431"/>
        <v>0</v>
      </c>
      <c r="CY482" s="198">
        <f t="shared" si="432"/>
        <v>0</v>
      </c>
      <c r="CZ482" s="2" t="e">
        <v>#N/A</v>
      </c>
      <c r="DA482" s="2" t="s">
        <v>2124</v>
      </c>
      <c r="DB482" s="2">
        <v>0</v>
      </c>
      <c r="DC482" s="2" t="s">
        <v>189</v>
      </c>
    </row>
    <row r="483" spans="1:107">
      <c r="A483" s="24" t="s">
        <v>494</v>
      </c>
      <c r="B483" s="46">
        <v>40550</v>
      </c>
      <c r="C483" s="190">
        <f>(B483-$B$1132)/($B$1133-$B$1132)</f>
        <v>4.2134072684963594E-2</v>
      </c>
      <c r="D483" s="46">
        <v>10000</v>
      </c>
      <c r="E483" s="190">
        <f>(D483-$D$1132)/($D$1133-$D$1132)</f>
        <v>1.9970599117973539E-2</v>
      </c>
      <c r="F483" s="46" t="s">
        <v>53</v>
      </c>
      <c r="G483" s="192">
        <f>VLOOKUP(F483,'DATOS DE SOPORTE'!$Y$5:$Z$8,2,FALSE)</f>
        <v>2</v>
      </c>
      <c r="H483" s="190">
        <f>(G483-$G$1132)/($G$1133-$G$1132)</f>
        <v>0.33333333333333331</v>
      </c>
      <c r="I483" s="50">
        <v>0</v>
      </c>
      <c r="J483" s="200">
        <f t="shared" si="392"/>
        <v>0</v>
      </c>
      <c r="K483" s="190">
        <f>(J483-$J$1132)/($J$1133-$J$1132)</f>
        <v>0</v>
      </c>
      <c r="L483" s="193" t="str">
        <f t="shared" si="393"/>
        <v>NO</v>
      </c>
      <c r="M483" s="46" t="s">
        <v>192</v>
      </c>
      <c r="N483" s="192">
        <f t="shared" si="394"/>
        <v>2</v>
      </c>
      <c r="O483" s="190">
        <f>(N483-N$1132)/(N$1133-N$1132)</f>
        <v>1</v>
      </c>
      <c r="P483" s="46" t="s">
        <v>193</v>
      </c>
      <c r="Q483" s="192">
        <f t="shared" si="395"/>
        <v>2</v>
      </c>
      <c r="R483" s="190">
        <f>(Q483-Q$1132)/(Q$1133-Q$1132)</f>
        <v>0.5</v>
      </c>
      <c r="S483" s="46" t="s">
        <v>194</v>
      </c>
      <c r="T483" s="192">
        <f t="shared" si="396"/>
        <v>1</v>
      </c>
      <c r="U483" s="190">
        <f>(T483-T$1132)/(T$1133-T$1132)</f>
        <v>0</v>
      </c>
      <c r="V483" s="46" t="s">
        <v>212</v>
      </c>
      <c r="W483" s="194">
        <f>VLOOKUP(V483,'DATOS DE SOPORTE'!$S$5:$T$10,2,FALSE)</f>
        <v>3</v>
      </c>
      <c r="X483" s="201">
        <f>(W483-W$1132)/(W$1133-W$1132)</f>
        <v>0.4</v>
      </c>
      <c r="Y483" s="46" t="s">
        <v>188</v>
      </c>
      <c r="Z483" s="194">
        <f t="shared" si="397"/>
        <v>1</v>
      </c>
      <c r="AA483" s="201">
        <f>(Z483-Z$1132)/(Z$1133-Z$1132)</f>
        <v>0</v>
      </c>
      <c r="AB483" s="46" t="s">
        <v>136</v>
      </c>
      <c r="AC483" s="194">
        <f t="shared" si="398"/>
        <v>2</v>
      </c>
      <c r="AD483" s="201">
        <f>(AC483-AC$1132)/(AC$1133-AC$1132)</f>
        <v>1</v>
      </c>
      <c r="AE483" s="46" t="s">
        <v>136</v>
      </c>
      <c r="AF483" s="194">
        <f t="shared" si="399"/>
        <v>2</v>
      </c>
      <c r="AG483" s="201">
        <f>(AF483-AF$1132)/(AF$1133-AF$1132)</f>
        <v>1</v>
      </c>
      <c r="AH483" s="24" t="s">
        <v>67</v>
      </c>
      <c r="AI483" s="194">
        <f>VLOOKUP(AH483,'DATOS DE SOPORTE'!$V$5:$W$8,2,FALSE)</f>
        <v>1</v>
      </c>
      <c r="AJ483" s="201">
        <f>(AI483-AI$1132)/(AI$1133-AI$1132)</f>
        <v>0</v>
      </c>
      <c r="AK483" s="58" t="str">
        <f t="shared" si="391"/>
        <v>Bueno</v>
      </c>
      <c r="AL483" s="196">
        <f>IFERROR(SQRT(($E483-$E$1136)^2+($C483-$C$1136)^2),0)</f>
        <v>0.16422739310503764</v>
      </c>
      <c r="AM483" s="197" t="str">
        <f>IF(AL483&lt;=SMALL($AL$3:$AL$1130,1),"MAS PARECIDO","NO")</f>
        <v>NO</v>
      </c>
      <c r="AN483" s="197" t="str">
        <f>IF(AL483&lt;=SMALL($AL$3:$AL$1130,5),"SIMILAR","NO")</f>
        <v>NO</v>
      </c>
      <c r="AO483" s="197" t="str">
        <f t="shared" si="400"/>
        <v>N/A</v>
      </c>
      <c r="AP483" s="197">
        <f t="shared" si="401"/>
        <v>0</v>
      </c>
      <c r="AQ483" s="198">
        <f t="shared" si="402"/>
        <v>0</v>
      </c>
      <c r="AR483" s="196">
        <f>IFERROR(SQRT(($E483-$E$1136)^2+($H483-$H$1136)^2),0)</f>
        <v>2.0000600018000539E-2</v>
      </c>
      <c r="AS483" s="197" t="str">
        <f>IF(AR483&lt;=SMALL(AR$3:AR$1130,1),"MAS PARECIDO","NO")</f>
        <v>NO</v>
      </c>
      <c r="AT483" s="197" t="str">
        <f>IF(AR483&lt;=SMALL(AR$3:AR$1130,5),"SIMILAR","NO")</f>
        <v>NO</v>
      </c>
      <c r="AU483" s="197" t="str">
        <f t="shared" si="403"/>
        <v>N/A</v>
      </c>
      <c r="AV483" s="197">
        <f t="shared" si="404"/>
        <v>0</v>
      </c>
      <c r="AW483" s="198">
        <f t="shared" si="405"/>
        <v>0</v>
      </c>
      <c r="AX483" s="199">
        <f>IFERROR(SQRT(($E483-$E$1136)^2+($K483-$K$1136)^2),0)</f>
        <v>0.20099757212732708</v>
      </c>
      <c r="AY483" s="197" t="str">
        <f>IF(AX483&lt;=SMALL(AX$3:AX$1130,1),"MAS PARECIDO","NO")</f>
        <v>NO</v>
      </c>
      <c r="AZ483" s="197" t="str">
        <f>IF(AX483&lt;=SMALL(AX$3:AX$1130,5),"SIMILAR","NO")</f>
        <v>NO</v>
      </c>
      <c r="BA483" s="197" t="str">
        <f t="shared" si="406"/>
        <v>N/A</v>
      </c>
      <c r="BB483" s="197">
        <f t="shared" si="407"/>
        <v>0</v>
      </c>
      <c r="BC483" s="198">
        <f t="shared" si="408"/>
        <v>0</v>
      </c>
      <c r="BD483" s="196">
        <f>IFERROR(SQRT(($E483-$E$1136)^2+($O483-$O$1136)^2),0)</f>
        <v>2.0000600018000539E-2</v>
      </c>
      <c r="BE483" s="197" t="str">
        <f>IF(BD483&lt;=SMALL(BD$3:BD$1130,1),"MAS PARECIDO","NO")</f>
        <v>NO</v>
      </c>
      <c r="BF483" s="197" t="str">
        <f>IF(BD483&lt;=SMALL(BD$3:BD$1130,5),"SIMILAR","NO")</f>
        <v>NO</v>
      </c>
      <c r="BG483" s="197" t="str">
        <f t="shared" si="409"/>
        <v>N/A</v>
      </c>
      <c r="BH483" s="197">
        <f t="shared" si="410"/>
        <v>0</v>
      </c>
      <c r="BI483" s="198">
        <f t="shared" si="411"/>
        <v>0</v>
      </c>
      <c r="BJ483" s="199">
        <f>IFERROR(SQRT(($E483-$E$1136)^2+($R483-$R$1136)^2),0)</f>
        <v>2.0000600018000539E-2</v>
      </c>
      <c r="BK483" s="197" t="str">
        <f>IF(BJ483&lt;=SMALL(BJ$3:BJ$1130,1),"MAS PARECIDO","NO")</f>
        <v>NO</v>
      </c>
      <c r="BL483" s="197" t="str">
        <f>IF(BJ483&lt;=SMALL(BJ$3:BJ$1130,5),"SIMILAR","NO")</f>
        <v>NO</v>
      </c>
      <c r="BM483" s="197" t="str">
        <f t="shared" si="412"/>
        <v>N/A</v>
      </c>
      <c r="BN483" s="197">
        <f t="shared" si="413"/>
        <v>0</v>
      </c>
      <c r="BO483" s="198">
        <f t="shared" si="414"/>
        <v>0</v>
      </c>
      <c r="BP483" s="199">
        <f>IFERROR(SQRT(($E483-$E$1136)^2+($U483-$U$1136)^2),0)</f>
        <v>2.0000600018000539E-2</v>
      </c>
      <c r="BQ483" s="197" t="str">
        <f>IF(BP483&lt;=SMALL(BP$3:BP$1130,1),"MAS PARECIDO","NO")</f>
        <v>NO</v>
      </c>
      <c r="BR483" s="197" t="str">
        <f>IF(BP483&lt;=SMALL(BP$3:BP$1130,5),"SIMILAR","NO")</f>
        <v>NO</v>
      </c>
      <c r="BS483" s="197" t="str">
        <f t="shared" si="415"/>
        <v>N/A</v>
      </c>
      <c r="BT483" s="197">
        <f t="shared" si="416"/>
        <v>0</v>
      </c>
      <c r="BU483" s="198">
        <f t="shared" si="417"/>
        <v>0</v>
      </c>
      <c r="BV483" s="199">
        <f>IFERROR(SQRT(($E483-$E$1136)^2+($X483-$X$1136)^2),0)</f>
        <v>0.40049971785393318</v>
      </c>
      <c r="BW483" s="197" t="str">
        <f>IF(BV483&lt;=SMALL(BV$3:BV$1130,1),"MAS PARECIDO","NO")</f>
        <v>NO</v>
      </c>
      <c r="BX483" s="197" t="str">
        <f>IF(BV483&lt;=SMALL(BV$3:BV$1130,5),"SIMILAR","NO")</f>
        <v>NO</v>
      </c>
      <c r="BY483" s="197" t="str">
        <f t="shared" si="418"/>
        <v>N/A</v>
      </c>
      <c r="BZ483" s="197">
        <f t="shared" si="419"/>
        <v>0</v>
      </c>
      <c r="CA483" s="198">
        <f t="shared" si="420"/>
        <v>0</v>
      </c>
      <c r="CB483" s="199">
        <f>IFERROR(SQRT(($E483-$E$1136)^2+($AA483-$AA$1136)^2),0)</f>
        <v>2.0000600018000539E-2</v>
      </c>
      <c r="CC483" s="197" t="str">
        <f>IF(CB483&lt;=SMALL(CB$3:CB$1130,1),"MAS PARECIDO","NO")</f>
        <v>NO</v>
      </c>
      <c r="CD483" s="197" t="str">
        <f>IF(CB483&lt;=SMALL(CB$3:CB$1130,5),"SIMILAR","NO")</f>
        <v>NO</v>
      </c>
      <c r="CE483" s="197" t="str">
        <f t="shared" si="421"/>
        <v>N/A</v>
      </c>
      <c r="CF483" s="197">
        <f t="shared" si="422"/>
        <v>0</v>
      </c>
      <c r="CG483" s="198">
        <f t="shared" si="423"/>
        <v>0</v>
      </c>
      <c r="CH483" s="199">
        <f>IFERROR(SQRT(($E483-$E$1136)^2+($AD483-$AD$1136)^2),0)</f>
        <v>2.0000600018000539E-2</v>
      </c>
      <c r="CI483" s="197" t="str">
        <f>IF(CH483&lt;=SMALL(CH$3:CH$1130,1),"MAS PARECIDO","NO")</f>
        <v>NO</v>
      </c>
      <c r="CJ483" s="197" t="str">
        <f>IF(CH483&lt;=SMALL(CH$3:CH$1130,5),"SIMILAR","NO")</f>
        <v>NO</v>
      </c>
      <c r="CK483" s="197" t="str">
        <f t="shared" si="424"/>
        <v>N/A</v>
      </c>
      <c r="CL483" s="197">
        <f t="shared" si="425"/>
        <v>0</v>
      </c>
      <c r="CM483" s="198">
        <f t="shared" si="426"/>
        <v>0</v>
      </c>
      <c r="CN483" s="199">
        <f>IFERROR(SQRT(($E483-$E$1136)^2+($AG483-$AG$1136)^2),0)</f>
        <v>2.0000600018000539E-2</v>
      </c>
      <c r="CO483" s="197" t="str">
        <f>IF(CN483&lt;=SMALL(CN$3:CN$1130,1),"MAS PARECIDO","NO")</f>
        <v>NO</v>
      </c>
      <c r="CP483" s="197" t="str">
        <f>IF(CN483&lt;=SMALL(CN$3:CN$1130,5),"SIMILAR","NO")</f>
        <v>NO</v>
      </c>
      <c r="CQ483" s="197" t="str">
        <f t="shared" si="427"/>
        <v>N/A</v>
      </c>
      <c r="CR483" s="197">
        <f t="shared" si="428"/>
        <v>0</v>
      </c>
      <c r="CS483" s="198">
        <f t="shared" si="429"/>
        <v>0</v>
      </c>
      <c r="CT483" s="199">
        <f>IFERROR(SQRT(($E483-$E$1136)^2+($AJ483-$AJ$1136)^2),0)</f>
        <v>2.0000600018000539E-2</v>
      </c>
      <c r="CU483" s="197" t="str">
        <f>IF(CT483&lt;=SMALL(CT$3:CT$1130,1),"MAS PARECIDO","NO")</f>
        <v>NO</v>
      </c>
      <c r="CV483" s="197" t="str">
        <f>IF(CT483&lt;=SMALL(CT$3:CT$1130,5),"SIMILAR","NO")</f>
        <v>NO</v>
      </c>
      <c r="CW483" s="197" t="str">
        <f t="shared" si="430"/>
        <v>N/A</v>
      </c>
      <c r="CX483" s="197">
        <f t="shared" si="431"/>
        <v>0</v>
      </c>
      <c r="CY483" s="198">
        <f t="shared" si="432"/>
        <v>0</v>
      </c>
      <c r="CZ483" s="2" t="s">
        <v>1716</v>
      </c>
      <c r="DA483" s="2" t="s">
        <v>1717</v>
      </c>
      <c r="DB483" s="2">
        <v>0</v>
      </c>
      <c r="DC483" s="2" t="s">
        <v>189</v>
      </c>
    </row>
    <row r="484" spans="1:107">
      <c r="A484" s="24" t="s">
        <v>709</v>
      </c>
      <c r="B484" s="46">
        <v>21725.52</v>
      </c>
      <c r="C484" s="190">
        <f>(B484-$B$1132)/($B$1133-$B$1132)</f>
        <v>2.0129889401757351E-2</v>
      </c>
      <c r="D484" s="46">
        <v>8500</v>
      </c>
      <c r="E484" s="190">
        <f>(D484-$D$1132)/($D$1133-$D$1132)</f>
        <v>1.6970509115273459E-2</v>
      </c>
      <c r="F484" s="46" t="s">
        <v>53</v>
      </c>
      <c r="G484" s="192">
        <f>VLOOKUP(F484,'DATOS DE SOPORTE'!$Y$5:$Z$8,2,FALSE)</f>
        <v>2</v>
      </c>
      <c r="H484" s="190">
        <f>(G484-$G$1132)/($G$1133-$G$1132)</f>
        <v>0.33333333333333331</v>
      </c>
      <c r="I484" s="50">
        <v>1</v>
      </c>
      <c r="J484" s="200">
        <f t="shared" si="392"/>
        <v>1</v>
      </c>
      <c r="K484" s="190">
        <f>(J484-$J$1132)/($J$1133-$J$1132)</f>
        <v>0.2</v>
      </c>
      <c r="L484" s="193" t="str">
        <f t="shared" si="393"/>
        <v>SI</v>
      </c>
      <c r="M484" s="46" t="s">
        <v>56</v>
      </c>
      <c r="N484" s="192">
        <f t="shared" si="394"/>
        <v>1</v>
      </c>
      <c r="O484" s="190">
        <f>(N484-N$1132)/(N$1133-N$1132)</f>
        <v>0</v>
      </c>
      <c r="P484" s="46" t="s">
        <v>193</v>
      </c>
      <c r="Q484" s="192">
        <f t="shared" si="395"/>
        <v>2</v>
      </c>
      <c r="R484" s="190">
        <f>(Q484-Q$1132)/(Q$1133-Q$1132)</f>
        <v>0.5</v>
      </c>
      <c r="S484" s="46" t="s">
        <v>194</v>
      </c>
      <c r="T484" s="192">
        <f t="shared" si="396"/>
        <v>1</v>
      </c>
      <c r="U484" s="190">
        <f>(T484-T$1132)/(T$1133-T$1132)</f>
        <v>0</v>
      </c>
      <c r="V484" s="46" t="s">
        <v>62</v>
      </c>
      <c r="W484" s="194">
        <f>VLOOKUP(V484,'DATOS DE SOPORTE'!$S$5:$T$10,2,FALSE)</f>
        <v>1</v>
      </c>
      <c r="X484" s="201">
        <f>(W484-W$1132)/(W$1133-W$1132)</f>
        <v>0</v>
      </c>
      <c r="Y484" s="46" t="s">
        <v>136</v>
      </c>
      <c r="Z484" s="194">
        <f t="shared" si="397"/>
        <v>2</v>
      </c>
      <c r="AA484" s="201">
        <f>(Z484-Z$1132)/(Z$1133-Z$1132)</f>
        <v>1</v>
      </c>
      <c r="AB484" s="46" t="s">
        <v>136</v>
      </c>
      <c r="AC484" s="194">
        <f t="shared" si="398"/>
        <v>2</v>
      </c>
      <c r="AD484" s="201">
        <f>(AC484-AC$1132)/(AC$1133-AC$1132)</f>
        <v>1</v>
      </c>
      <c r="AE484" s="46" t="s">
        <v>188</v>
      </c>
      <c r="AF484" s="194">
        <f t="shared" si="399"/>
        <v>1</v>
      </c>
      <c r="AG484" s="201">
        <f>(AF484-AF$1132)/(AF$1133-AF$1132)</f>
        <v>0</v>
      </c>
      <c r="AH484" s="24" t="s">
        <v>67</v>
      </c>
      <c r="AI484" s="194">
        <f>VLOOKUP(AH484,'DATOS DE SOPORTE'!$V$5:$W$8,2,FALSE)</f>
        <v>1</v>
      </c>
      <c r="AJ484" s="201">
        <f>(AI484-AI$1132)/(AI$1133-AI$1132)</f>
        <v>0</v>
      </c>
      <c r="AK484" s="58" t="str">
        <f t="shared" si="391"/>
        <v>Bueno</v>
      </c>
      <c r="AL484" s="196">
        <f>IFERROR(SQRT(($E484-$E$1136)^2+($C484-$C$1136)^2),0)</f>
        <v>0.18578857745769531</v>
      </c>
      <c r="AM484" s="197" t="str">
        <f>IF(AL484&lt;=SMALL($AL$3:$AL$1130,1),"MAS PARECIDO","NO")</f>
        <v>NO</v>
      </c>
      <c r="AN484" s="197" t="str">
        <f>IF(AL484&lt;=SMALL($AL$3:$AL$1130,5),"SIMILAR","NO")</f>
        <v>NO</v>
      </c>
      <c r="AO484" s="197" t="str">
        <f t="shared" si="400"/>
        <v>N/A</v>
      </c>
      <c r="AP484" s="197">
        <f t="shared" si="401"/>
        <v>0</v>
      </c>
      <c r="AQ484" s="198">
        <f t="shared" si="402"/>
        <v>0</v>
      </c>
      <c r="AR484" s="196">
        <f>IFERROR(SQRT(($E484-$E$1136)^2+($H484-$H$1136)^2),0)</f>
        <v>1.7000510015300459E-2</v>
      </c>
      <c r="AS484" s="197" t="str">
        <f>IF(AR484&lt;=SMALL(AR$3:AR$1130,1),"MAS PARECIDO","NO")</f>
        <v>NO</v>
      </c>
      <c r="AT484" s="197" t="str">
        <f>IF(AR484&lt;=SMALL(AR$3:AR$1130,5),"SIMILAR","NO")</f>
        <v>NO</v>
      </c>
      <c r="AU484" s="197" t="str">
        <f t="shared" si="403"/>
        <v>N/A</v>
      </c>
      <c r="AV484" s="197">
        <f t="shared" si="404"/>
        <v>0</v>
      </c>
      <c r="AW484" s="198">
        <f t="shared" si="405"/>
        <v>0</v>
      </c>
      <c r="AX484" s="199">
        <f>IFERROR(SQRT(($E484-$E$1136)^2+($K484-$K$1136)^2),0)</f>
        <v>1.7000510015300459E-2</v>
      </c>
      <c r="AY484" s="197" t="str">
        <f>IF(AX484&lt;=SMALL(AX$3:AX$1130,1),"MAS PARECIDO","NO")</f>
        <v>NO</v>
      </c>
      <c r="AZ484" s="197" t="str">
        <f>IF(AX484&lt;=SMALL(AX$3:AX$1130,5),"SIMILAR","NO")</f>
        <v>NO</v>
      </c>
      <c r="BA484" s="197" t="str">
        <f t="shared" si="406"/>
        <v>N/A</v>
      </c>
      <c r="BB484" s="197">
        <f t="shared" si="407"/>
        <v>0</v>
      </c>
      <c r="BC484" s="198">
        <f t="shared" si="408"/>
        <v>0</v>
      </c>
      <c r="BD484" s="196">
        <f>IFERROR(SQRT(($E484-$E$1136)^2+($O484-$O$1136)^2),0)</f>
        <v>1.0001444982305208</v>
      </c>
      <c r="BE484" s="197" t="str">
        <f>IF(BD484&lt;=SMALL(BD$3:BD$1130,1),"MAS PARECIDO","NO")</f>
        <v>NO</v>
      </c>
      <c r="BF484" s="197" t="str">
        <f>IF(BD484&lt;=SMALL(BD$3:BD$1130,5),"SIMILAR","NO")</f>
        <v>NO</v>
      </c>
      <c r="BG484" s="197" t="str">
        <f t="shared" si="409"/>
        <v>N/A</v>
      </c>
      <c r="BH484" s="197">
        <f t="shared" si="410"/>
        <v>0</v>
      </c>
      <c r="BI484" s="198">
        <f t="shared" si="411"/>
        <v>0</v>
      </c>
      <c r="BJ484" s="199">
        <f>IFERROR(SQRT(($E484-$E$1136)^2+($R484-$R$1136)^2),0)</f>
        <v>1.7000510015300459E-2</v>
      </c>
      <c r="BK484" s="197" t="str">
        <f>IF(BJ484&lt;=SMALL(BJ$3:BJ$1130,1),"MAS PARECIDO","NO")</f>
        <v>NO</v>
      </c>
      <c r="BL484" s="197" t="str">
        <f>IF(BJ484&lt;=SMALL(BJ$3:BJ$1130,5),"SIMILAR","NO")</f>
        <v>NO</v>
      </c>
      <c r="BM484" s="197" t="str">
        <f t="shared" si="412"/>
        <v>N/A</v>
      </c>
      <c r="BN484" s="197">
        <f t="shared" si="413"/>
        <v>0</v>
      </c>
      <c r="BO484" s="198">
        <f t="shared" si="414"/>
        <v>0</v>
      </c>
      <c r="BP484" s="199">
        <f>IFERROR(SQRT(($E484-$E$1136)^2+($U484-$U$1136)^2),0)</f>
        <v>1.7000510015300459E-2</v>
      </c>
      <c r="BQ484" s="197" t="str">
        <f>IF(BP484&lt;=SMALL(BP$3:BP$1130,1),"MAS PARECIDO","NO")</f>
        <v>NO</v>
      </c>
      <c r="BR484" s="197" t="str">
        <f>IF(BP484&lt;=SMALL(BP$3:BP$1130,5),"SIMILAR","NO")</f>
        <v>NO</v>
      </c>
      <c r="BS484" s="197" t="str">
        <f t="shared" si="415"/>
        <v>N/A</v>
      </c>
      <c r="BT484" s="197">
        <f t="shared" si="416"/>
        <v>0</v>
      </c>
      <c r="BU484" s="198">
        <f t="shared" si="417"/>
        <v>0</v>
      </c>
      <c r="BV484" s="199">
        <f>IFERROR(SQRT(($E484-$E$1136)^2+($X484-$X$1136)^2),0)</f>
        <v>1.7000510015300459E-2</v>
      </c>
      <c r="BW484" s="197" t="str">
        <f>IF(BV484&lt;=SMALL(BV$3:BV$1130,1),"MAS PARECIDO","NO")</f>
        <v>NO</v>
      </c>
      <c r="BX484" s="197" t="str">
        <f>IF(BV484&lt;=SMALL(BV$3:BV$1130,5),"SIMILAR","NO")</f>
        <v>NO</v>
      </c>
      <c r="BY484" s="197" t="str">
        <f t="shared" si="418"/>
        <v>N/A</v>
      </c>
      <c r="BZ484" s="197">
        <f t="shared" si="419"/>
        <v>0</v>
      </c>
      <c r="CA484" s="198">
        <f t="shared" si="420"/>
        <v>0</v>
      </c>
      <c r="CB484" s="199">
        <f>IFERROR(SQRT(($E484-$E$1136)^2+($AA484-$AA$1136)^2),0)</f>
        <v>1.0001444982305208</v>
      </c>
      <c r="CC484" s="197" t="str">
        <f>IF(CB484&lt;=SMALL(CB$3:CB$1130,1),"MAS PARECIDO","NO")</f>
        <v>NO</v>
      </c>
      <c r="CD484" s="197" t="str">
        <f>IF(CB484&lt;=SMALL(CB$3:CB$1130,5),"SIMILAR","NO")</f>
        <v>NO</v>
      </c>
      <c r="CE484" s="197" t="str">
        <f t="shared" si="421"/>
        <v>N/A</v>
      </c>
      <c r="CF484" s="197">
        <f t="shared" si="422"/>
        <v>0</v>
      </c>
      <c r="CG484" s="198">
        <f t="shared" si="423"/>
        <v>0</v>
      </c>
      <c r="CH484" s="199">
        <f>IFERROR(SQRT(($E484-$E$1136)^2+($AD484-$AD$1136)^2),0)</f>
        <v>1.7000510015300459E-2</v>
      </c>
      <c r="CI484" s="197" t="str">
        <f>IF(CH484&lt;=SMALL(CH$3:CH$1130,1),"MAS PARECIDO","NO")</f>
        <v>NO</v>
      </c>
      <c r="CJ484" s="197" t="str">
        <f>IF(CH484&lt;=SMALL(CH$3:CH$1130,5),"SIMILAR","NO")</f>
        <v>NO</v>
      </c>
      <c r="CK484" s="197" t="str">
        <f t="shared" si="424"/>
        <v>N/A</v>
      </c>
      <c r="CL484" s="197">
        <f t="shared" si="425"/>
        <v>0</v>
      </c>
      <c r="CM484" s="198">
        <f t="shared" si="426"/>
        <v>0</v>
      </c>
      <c r="CN484" s="199">
        <f>IFERROR(SQRT(($E484-$E$1136)^2+($AG484-$AG$1136)^2),0)</f>
        <v>1.0001444982305208</v>
      </c>
      <c r="CO484" s="197" t="str">
        <f>IF(CN484&lt;=SMALL(CN$3:CN$1130,1),"MAS PARECIDO","NO")</f>
        <v>NO</v>
      </c>
      <c r="CP484" s="197" t="str">
        <f>IF(CN484&lt;=SMALL(CN$3:CN$1130,5),"SIMILAR","NO")</f>
        <v>NO</v>
      </c>
      <c r="CQ484" s="197" t="str">
        <f t="shared" si="427"/>
        <v>N/A</v>
      </c>
      <c r="CR484" s="197">
        <f t="shared" si="428"/>
        <v>0</v>
      </c>
      <c r="CS484" s="198">
        <f t="shared" si="429"/>
        <v>0</v>
      </c>
      <c r="CT484" s="199">
        <f>IFERROR(SQRT(($E484-$E$1136)^2+($AJ484-$AJ$1136)^2),0)</f>
        <v>1.7000510015300459E-2</v>
      </c>
      <c r="CU484" s="197" t="str">
        <f>IF(CT484&lt;=SMALL(CT$3:CT$1130,1),"MAS PARECIDO","NO")</f>
        <v>NO</v>
      </c>
      <c r="CV484" s="197" t="str">
        <f>IF(CT484&lt;=SMALL(CT$3:CT$1130,5),"SIMILAR","NO")</f>
        <v>NO</v>
      </c>
      <c r="CW484" s="197" t="str">
        <f t="shared" si="430"/>
        <v>N/A</v>
      </c>
      <c r="CX484" s="197">
        <f t="shared" si="431"/>
        <v>0</v>
      </c>
      <c r="CY484" s="198">
        <f t="shared" si="432"/>
        <v>0</v>
      </c>
      <c r="CZ484" s="2" t="e">
        <v>#N/A</v>
      </c>
      <c r="DA484" s="2" t="s">
        <v>2125</v>
      </c>
      <c r="DB484" s="2">
        <v>0</v>
      </c>
      <c r="DC484" s="2" t="s">
        <v>189</v>
      </c>
    </row>
    <row r="485" spans="1:107">
      <c r="A485" s="24" t="s">
        <v>709</v>
      </c>
      <c r="B485" s="46">
        <v>24910.37</v>
      </c>
      <c r="C485" s="190">
        <f>(B485-$B$1132)/($B$1133-$B$1132)</f>
        <v>2.3852702628445119E-2</v>
      </c>
      <c r="D485" s="46">
        <v>8500</v>
      </c>
      <c r="E485" s="190">
        <f>(D485-$D$1132)/($D$1133-$D$1132)</f>
        <v>1.6970509115273459E-2</v>
      </c>
      <c r="F485" s="46" t="s">
        <v>53</v>
      </c>
      <c r="G485" s="192">
        <f>VLOOKUP(F485,'DATOS DE SOPORTE'!$Y$5:$Z$8,2,FALSE)</f>
        <v>2</v>
      </c>
      <c r="H485" s="190">
        <f>(G485-$G$1132)/($G$1133-$G$1132)</f>
        <v>0.33333333333333331</v>
      </c>
      <c r="I485" s="50">
        <v>1</v>
      </c>
      <c r="J485" s="200">
        <f t="shared" si="392"/>
        <v>1</v>
      </c>
      <c r="K485" s="190">
        <f>(J485-$J$1132)/($J$1133-$J$1132)</f>
        <v>0.2</v>
      </c>
      <c r="L485" s="193" t="str">
        <f t="shared" si="393"/>
        <v>SI</v>
      </c>
      <c r="M485" s="46" t="s">
        <v>56</v>
      </c>
      <c r="N485" s="192">
        <f t="shared" si="394"/>
        <v>1</v>
      </c>
      <c r="O485" s="190">
        <f>(N485-N$1132)/(N$1133-N$1132)</f>
        <v>0</v>
      </c>
      <c r="P485" s="46" t="s">
        <v>193</v>
      </c>
      <c r="Q485" s="192">
        <f t="shared" si="395"/>
        <v>2</v>
      </c>
      <c r="R485" s="190">
        <f>(Q485-Q$1132)/(Q$1133-Q$1132)</f>
        <v>0.5</v>
      </c>
      <c r="S485" s="46" t="s">
        <v>194</v>
      </c>
      <c r="T485" s="192">
        <f t="shared" si="396"/>
        <v>1</v>
      </c>
      <c r="U485" s="190">
        <f>(T485-T$1132)/(T$1133-T$1132)</f>
        <v>0</v>
      </c>
      <c r="V485" s="46" t="s">
        <v>62</v>
      </c>
      <c r="W485" s="194">
        <f>VLOOKUP(V485,'DATOS DE SOPORTE'!$S$5:$T$10,2,FALSE)</f>
        <v>1</v>
      </c>
      <c r="X485" s="201">
        <f>(W485-W$1132)/(W$1133-W$1132)</f>
        <v>0</v>
      </c>
      <c r="Y485" s="46" t="s">
        <v>188</v>
      </c>
      <c r="Z485" s="194">
        <f t="shared" si="397"/>
        <v>1</v>
      </c>
      <c r="AA485" s="201">
        <f>(Z485-Z$1132)/(Z$1133-Z$1132)</f>
        <v>0</v>
      </c>
      <c r="AB485" s="46" t="s">
        <v>136</v>
      </c>
      <c r="AC485" s="194">
        <f t="shared" si="398"/>
        <v>2</v>
      </c>
      <c r="AD485" s="201">
        <f>(AC485-AC$1132)/(AC$1133-AC$1132)</f>
        <v>1</v>
      </c>
      <c r="AE485" s="46" t="s">
        <v>188</v>
      </c>
      <c r="AF485" s="194">
        <f t="shared" si="399"/>
        <v>1</v>
      </c>
      <c r="AG485" s="201">
        <f>(AF485-AF$1132)/(AF$1133-AF$1132)</f>
        <v>0</v>
      </c>
      <c r="AH485" s="24" t="s">
        <v>67</v>
      </c>
      <c r="AI485" s="194">
        <f>VLOOKUP(AH485,'DATOS DE SOPORTE'!$V$5:$W$8,2,FALSE)</f>
        <v>1</v>
      </c>
      <c r="AJ485" s="201">
        <f>(AI485-AI$1132)/(AI$1133-AI$1132)</f>
        <v>0</v>
      </c>
      <c r="AK485" s="58" t="str">
        <f t="shared" si="391"/>
        <v>Bueno</v>
      </c>
      <c r="AL485" s="196">
        <f>IFERROR(SQRT(($E485-$E$1136)^2+($C485-$C$1136)^2),0)</f>
        <v>0.18208170138660223</v>
      </c>
      <c r="AM485" s="197" t="str">
        <f>IF(AL485&lt;=SMALL($AL$3:$AL$1130,1),"MAS PARECIDO","NO")</f>
        <v>NO</v>
      </c>
      <c r="AN485" s="197" t="str">
        <f>IF(AL485&lt;=SMALL($AL$3:$AL$1130,5),"SIMILAR","NO")</f>
        <v>NO</v>
      </c>
      <c r="AO485" s="197" t="str">
        <f t="shared" si="400"/>
        <v>N/A</v>
      </c>
      <c r="AP485" s="197">
        <f t="shared" si="401"/>
        <v>0</v>
      </c>
      <c r="AQ485" s="198">
        <f t="shared" si="402"/>
        <v>0</v>
      </c>
      <c r="AR485" s="196">
        <f>IFERROR(SQRT(($E485-$E$1136)^2+($H485-$H$1136)^2),0)</f>
        <v>1.7000510015300459E-2</v>
      </c>
      <c r="AS485" s="197" t="str">
        <f>IF(AR485&lt;=SMALL(AR$3:AR$1130,1),"MAS PARECIDO","NO")</f>
        <v>NO</v>
      </c>
      <c r="AT485" s="197" t="str">
        <f>IF(AR485&lt;=SMALL(AR$3:AR$1130,5),"SIMILAR","NO")</f>
        <v>NO</v>
      </c>
      <c r="AU485" s="197" t="str">
        <f t="shared" si="403"/>
        <v>N/A</v>
      </c>
      <c r="AV485" s="197">
        <f t="shared" si="404"/>
        <v>0</v>
      </c>
      <c r="AW485" s="198">
        <f t="shared" si="405"/>
        <v>0</v>
      </c>
      <c r="AX485" s="199">
        <f>IFERROR(SQRT(($E485-$E$1136)^2+($K485-$K$1136)^2),0)</f>
        <v>1.7000510015300459E-2</v>
      </c>
      <c r="AY485" s="197" t="str">
        <f>IF(AX485&lt;=SMALL(AX$3:AX$1130,1),"MAS PARECIDO","NO")</f>
        <v>NO</v>
      </c>
      <c r="AZ485" s="197" t="str">
        <f>IF(AX485&lt;=SMALL(AX$3:AX$1130,5),"SIMILAR","NO")</f>
        <v>NO</v>
      </c>
      <c r="BA485" s="197" t="str">
        <f t="shared" si="406"/>
        <v>N/A</v>
      </c>
      <c r="BB485" s="197">
        <f t="shared" si="407"/>
        <v>0</v>
      </c>
      <c r="BC485" s="198">
        <f t="shared" si="408"/>
        <v>0</v>
      </c>
      <c r="BD485" s="196">
        <f>IFERROR(SQRT(($E485-$E$1136)^2+($O485-$O$1136)^2),0)</f>
        <v>1.0001444982305208</v>
      </c>
      <c r="BE485" s="197" t="str">
        <f>IF(BD485&lt;=SMALL(BD$3:BD$1130,1),"MAS PARECIDO","NO")</f>
        <v>NO</v>
      </c>
      <c r="BF485" s="197" t="str">
        <f>IF(BD485&lt;=SMALL(BD$3:BD$1130,5),"SIMILAR","NO")</f>
        <v>NO</v>
      </c>
      <c r="BG485" s="197" t="str">
        <f t="shared" si="409"/>
        <v>N/A</v>
      </c>
      <c r="BH485" s="197">
        <f t="shared" si="410"/>
        <v>0</v>
      </c>
      <c r="BI485" s="198">
        <f t="shared" si="411"/>
        <v>0</v>
      </c>
      <c r="BJ485" s="199">
        <f>IFERROR(SQRT(($E485-$E$1136)^2+($R485-$R$1136)^2),0)</f>
        <v>1.7000510015300459E-2</v>
      </c>
      <c r="BK485" s="197" t="str">
        <f>IF(BJ485&lt;=SMALL(BJ$3:BJ$1130,1),"MAS PARECIDO","NO")</f>
        <v>NO</v>
      </c>
      <c r="BL485" s="197" t="str">
        <f>IF(BJ485&lt;=SMALL(BJ$3:BJ$1130,5),"SIMILAR","NO")</f>
        <v>NO</v>
      </c>
      <c r="BM485" s="197" t="str">
        <f t="shared" si="412"/>
        <v>N/A</v>
      </c>
      <c r="BN485" s="197">
        <f t="shared" si="413"/>
        <v>0</v>
      </c>
      <c r="BO485" s="198">
        <f t="shared" si="414"/>
        <v>0</v>
      </c>
      <c r="BP485" s="199">
        <f>IFERROR(SQRT(($E485-$E$1136)^2+($U485-$U$1136)^2),0)</f>
        <v>1.7000510015300459E-2</v>
      </c>
      <c r="BQ485" s="197" t="str">
        <f>IF(BP485&lt;=SMALL(BP$3:BP$1130,1),"MAS PARECIDO","NO")</f>
        <v>NO</v>
      </c>
      <c r="BR485" s="197" t="str">
        <f>IF(BP485&lt;=SMALL(BP$3:BP$1130,5),"SIMILAR","NO")</f>
        <v>NO</v>
      </c>
      <c r="BS485" s="197" t="str">
        <f t="shared" si="415"/>
        <v>N/A</v>
      </c>
      <c r="BT485" s="197">
        <f t="shared" si="416"/>
        <v>0</v>
      </c>
      <c r="BU485" s="198">
        <f t="shared" si="417"/>
        <v>0</v>
      </c>
      <c r="BV485" s="199">
        <f>IFERROR(SQRT(($E485-$E$1136)^2+($X485-$X$1136)^2),0)</f>
        <v>1.7000510015300459E-2</v>
      </c>
      <c r="BW485" s="197" t="str">
        <f>IF(BV485&lt;=SMALL(BV$3:BV$1130,1),"MAS PARECIDO","NO")</f>
        <v>NO</v>
      </c>
      <c r="BX485" s="197" t="str">
        <f>IF(BV485&lt;=SMALL(BV$3:BV$1130,5),"SIMILAR","NO")</f>
        <v>NO</v>
      </c>
      <c r="BY485" s="197" t="str">
        <f t="shared" si="418"/>
        <v>N/A</v>
      </c>
      <c r="BZ485" s="197">
        <f t="shared" si="419"/>
        <v>0</v>
      </c>
      <c r="CA485" s="198">
        <f t="shared" si="420"/>
        <v>0</v>
      </c>
      <c r="CB485" s="199">
        <f>IFERROR(SQRT(($E485-$E$1136)^2+($AA485-$AA$1136)^2),0)</f>
        <v>1.7000510015300459E-2</v>
      </c>
      <c r="CC485" s="197" t="str">
        <f>IF(CB485&lt;=SMALL(CB$3:CB$1130,1),"MAS PARECIDO","NO")</f>
        <v>NO</v>
      </c>
      <c r="CD485" s="197" t="str">
        <f>IF(CB485&lt;=SMALL(CB$3:CB$1130,5),"SIMILAR","NO")</f>
        <v>NO</v>
      </c>
      <c r="CE485" s="197" t="str">
        <f t="shared" si="421"/>
        <v>N/A</v>
      </c>
      <c r="CF485" s="197">
        <f t="shared" si="422"/>
        <v>0</v>
      </c>
      <c r="CG485" s="198">
        <f t="shared" si="423"/>
        <v>0</v>
      </c>
      <c r="CH485" s="199">
        <f>IFERROR(SQRT(($E485-$E$1136)^2+($AD485-$AD$1136)^2),0)</f>
        <v>1.7000510015300459E-2</v>
      </c>
      <c r="CI485" s="197" t="str">
        <f>IF(CH485&lt;=SMALL(CH$3:CH$1130,1),"MAS PARECIDO","NO")</f>
        <v>NO</v>
      </c>
      <c r="CJ485" s="197" t="str">
        <f>IF(CH485&lt;=SMALL(CH$3:CH$1130,5),"SIMILAR","NO")</f>
        <v>NO</v>
      </c>
      <c r="CK485" s="197" t="str">
        <f t="shared" si="424"/>
        <v>N/A</v>
      </c>
      <c r="CL485" s="197">
        <f t="shared" si="425"/>
        <v>0</v>
      </c>
      <c r="CM485" s="198">
        <f t="shared" si="426"/>
        <v>0</v>
      </c>
      <c r="CN485" s="199">
        <f>IFERROR(SQRT(($E485-$E$1136)^2+($AG485-$AG$1136)^2),0)</f>
        <v>1.0001444982305208</v>
      </c>
      <c r="CO485" s="197" t="str">
        <f>IF(CN485&lt;=SMALL(CN$3:CN$1130,1),"MAS PARECIDO","NO")</f>
        <v>NO</v>
      </c>
      <c r="CP485" s="197" t="str">
        <f>IF(CN485&lt;=SMALL(CN$3:CN$1130,5),"SIMILAR","NO")</f>
        <v>NO</v>
      </c>
      <c r="CQ485" s="197" t="str">
        <f t="shared" si="427"/>
        <v>N/A</v>
      </c>
      <c r="CR485" s="197">
        <f t="shared" si="428"/>
        <v>0</v>
      </c>
      <c r="CS485" s="198">
        <f t="shared" si="429"/>
        <v>0</v>
      </c>
      <c r="CT485" s="199">
        <f>IFERROR(SQRT(($E485-$E$1136)^2+($AJ485-$AJ$1136)^2),0)</f>
        <v>1.7000510015300459E-2</v>
      </c>
      <c r="CU485" s="197" t="str">
        <f>IF(CT485&lt;=SMALL(CT$3:CT$1130,1),"MAS PARECIDO","NO")</f>
        <v>NO</v>
      </c>
      <c r="CV485" s="197" t="str">
        <f>IF(CT485&lt;=SMALL(CT$3:CT$1130,5),"SIMILAR","NO")</f>
        <v>NO</v>
      </c>
      <c r="CW485" s="197" t="str">
        <f t="shared" si="430"/>
        <v>N/A</v>
      </c>
      <c r="CX485" s="197">
        <f t="shared" si="431"/>
        <v>0</v>
      </c>
      <c r="CY485" s="198">
        <f t="shared" si="432"/>
        <v>0</v>
      </c>
      <c r="CZ485" s="2" t="e">
        <v>#N/A</v>
      </c>
      <c r="DA485" s="2" t="s">
        <v>2125</v>
      </c>
      <c r="DB485" s="2">
        <v>0</v>
      </c>
      <c r="DC485" s="2" t="s">
        <v>189</v>
      </c>
    </row>
    <row r="486" spans="1:107">
      <c r="A486" s="24" t="s">
        <v>496</v>
      </c>
      <c r="B486" s="46">
        <v>8691.58</v>
      </c>
      <c r="C486" s="190">
        <f>(B486-$B$1132)/($B$1133-$B$1132)</f>
        <v>4.8943447990743988E-3</v>
      </c>
      <c r="D486" s="46">
        <v>17687</v>
      </c>
      <c r="E486" s="190">
        <f>(D486-$D$1132)/($D$1133-$D$1132)</f>
        <v>3.5345060351810557E-2</v>
      </c>
      <c r="F486" s="46" t="s">
        <v>187</v>
      </c>
      <c r="G486" s="192">
        <f>VLOOKUP(F486,'DATOS DE SOPORTE'!$Y$5:$Z$8,2,FALSE)</f>
        <v>4</v>
      </c>
      <c r="H486" s="190">
        <f>(G486-$G$1132)/($G$1133-$G$1132)</f>
        <v>1</v>
      </c>
      <c r="I486" s="50">
        <v>1</v>
      </c>
      <c r="J486" s="200">
        <f t="shared" si="392"/>
        <v>1</v>
      </c>
      <c r="K486" s="190">
        <f>(J486-$J$1132)/($J$1133-$J$1132)</f>
        <v>0.2</v>
      </c>
      <c r="L486" s="193" t="str">
        <f t="shared" si="393"/>
        <v>SI</v>
      </c>
      <c r="M486" s="46" t="s">
        <v>192</v>
      </c>
      <c r="N486" s="192">
        <f t="shared" si="394"/>
        <v>2</v>
      </c>
      <c r="O486" s="190">
        <f>(N486-N$1132)/(N$1133-N$1132)</f>
        <v>1</v>
      </c>
      <c r="P486" s="46" t="s">
        <v>193</v>
      </c>
      <c r="Q486" s="192">
        <f t="shared" si="395"/>
        <v>2</v>
      </c>
      <c r="R486" s="190">
        <f>(Q486-Q$1132)/(Q$1133-Q$1132)</f>
        <v>0.5</v>
      </c>
      <c r="S486" s="46"/>
      <c r="T486" s="192">
        <f t="shared" si="396"/>
        <v>2</v>
      </c>
      <c r="U486" s="190">
        <f>(T486-T$1132)/(T$1133-T$1132)</f>
        <v>1</v>
      </c>
      <c r="V486" s="46" t="s">
        <v>62</v>
      </c>
      <c r="W486" s="194">
        <f>VLOOKUP(V486,'DATOS DE SOPORTE'!$S$5:$T$10,2,FALSE)</f>
        <v>1</v>
      </c>
      <c r="X486" s="201">
        <f>(W486-W$1132)/(W$1133-W$1132)</f>
        <v>0</v>
      </c>
      <c r="Y486" s="46"/>
      <c r="Z486" s="194">
        <f t="shared" si="397"/>
        <v>2</v>
      </c>
      <c r="AA486" s="201">
        <f>(Z486-Z$1132)/(Z$1133-Z$1132)</f>
        <v>1</v>
      </c>
      <c r="AB486" s="46"/>
      <c r="AC486" s="194">
        <f t="shared" si="398"/>
        <v>2</v>
      </c>
      <c r="AD486" s="201">
        <f>(AC486-AC$1132)/(AC$1133-AC$1132)</f>
        <v>1</v>
      </c>
      <c r="AE486" s="46"/>
      <c r="AF486" s="194">
        <f t="shared" si="399"/>
        <v>2</v>
      </c>
      <c r="AG486" s="201">
        <f>(AF486-AF$1132)/(AF$1133-AF$1132)</f>
        <v>1</v>
      </c>
      <c r="AH486" s="24" t="s">
        <v>199</v>
      </c>
      <c r="AI486" s="194">
        <f>VLOOKUP(AH486,'DATOS DE SOPORTE'!$V$5:$W$8,2,FALSE)</f>
        <v>2</v>
      </c>
      <c r="AJ486" s="201">
        <f>(AI486-AI$1132)/(AI$1133-AI$1132)</f>
        <v>0.33333333333333331</v>
      </c>
      <c r="AK486" s="58" t="str">
        <f t="shared" si="391"/>
        <v>Bueno</v>
      </c>
      <c r="AL486" s="196">
        <f>IFERROR(SQRT(($E486-$E$1136)^2+($C486-$C$1136)^2),0)</f>
        <v>0.20334533349469175</v>
      </c>
      <c r="AM486" s="197" t="str">
        <f>IF(AL486&lt;=SMALL($AL$3:$AL$1130,1),"MAS PARECIDO","NO")</f>
        <v>NO</v>
      </c>
      <c r="AN486" s="197" t="str">
        <f>IF(AL486&lt;=SMALL($AL$3:$AL$1130,5),"SIMILAR","NO")</f>
        <v>NO</v>
      </c>
      <c r="AO486" s="197" t="str">
        <f t="shared" si="400"/>
        <v>N/A</v>
      </c>
      <c r="AP486" s="197">
        <f t="shared" si="401"/>
        <v>0</v>
      </c>
      <c r="AQ486" s="198">
        <f t="shared" si="402"/>
        <v>0</v>
      </c>
      <c r="AR486" s="196">
        <f>IFERROR(SQRT(($E486-$E$1136)^2+($H486-$H$1136)^2),0)</f>
        <v>0.66760455316228617</v>
      </c>
      <c r="AS486" s="197" t="str">
        <f>IF(AR486&lt;=SMALL(AR$3:AR$1130,1),"MAS PARECIDO","NO")</f>
        <v>NO</v>
      </c>
      <c r="AT486" s="197" t="str">
        <f>IF(AR486&lt;=SMALL(AR$3:AR$1130,5),"SIMILAR","NO")</f>
        <v>NO</v>
      </c>
      <c r="AU486" s="197" t="str">
        <f t="shared" si="403"/>
        <v>N/A</v>
      </c>
      <c r="AV486" s="197">
        <f t="shared" si="404"/>
        <v>0</v>
      </c>
      <c r="AW486" s="198">
        <f t="shared" si="405"/>
        <v>0</v>
      </c>
      <c r="AX486" s="199">
        <f>IFERROR(SQRT(($E486-$E$1136)^2+($K486-$K$1136)^2),0)</f>
        <v>3.5375061251837557E-2</v>
      </c>
      <c r="AY486" s="197" t="str">
        <f>IF(AX486&lt;=SMALL(AX$3:AX$1130,1),"MAS PARECIDO","NO")</f>
        <v>NO</v>
      </c>
      <c r="AZ486" s="197" t="str">
        <f>IF(AX486&lt;=SMALL(AX$3:AX$1130,5),"SIMILAR","NO")</f>
        <v>NO</v>
      </c>
      <c r="BA486" s="197" t="str">
        <f t="shared" si="406"/>
        <v>N/A</v>
      </c>
      <c r="BB486" s="197">
        <f t="shared" si="407"/>
        <v>0</v>
      </c>
      <c r="BC486" s="198">
        <f t="shared" si="408"/>
        <v>0</v>
      </c>
      <c r="BD486" s="196">
        <f>IFERROR(SQRT(($E486-$E$1136)^2+($O486-$O$1136)^2),0)</f>
        <v>3.5375061251837557E-2</v>
      </c>
      <c r="BE486" s="197" t="str">
        <f>IF(BD486&lt;=SMALL(BD$3:BD$1130,1),"MAS PARECIDO","NO")</f>
        <v>NO</v>
      </c>
      <c r="BF486" s="197" t="str">
        <f>IF(BD486&lt;=SMALL(BD$3:BD$1130,5),"SIMILAR","NO")</f>
        <v>NO</v>
      </c>
      <c r="BG486" s="197" t="str">
        <f t="shared" si="409"/>
        <v>N/A</v>
      </c>
      <c r="BH486" s="197">
        <f t="shared" si="410"/>
        <v>0</v>
      </c>
      <c r="BI486" s="198">
        <f t="shared" si="411"/>
        <v>0</v>
      </c>
      <c r="BJ486" s="199">
        <f>IFERROR(SQRT(($E486-$E$1136)^2+($R486-$R$1136)^2),0)</f>
        <v>3.5375061251837557E-2</v>
      </c>
      <c r="BK486" s="197" t="str">
        <f>IF(BJ486&lt;=SMALL(BJ$3:BJ$1130,1),"MAS PARECIDO","NO")</f>
        <v>NO</v>
      </c>
      <c r="BL486" s="197" t="str">
        <f>IF(BJ486&lt;=SMALL(BJ$3:BJ$1130,5),"SIMILAR","NO")</f>
        <v>NO</v>
      </c>
      <c r="BM486" s="197" t="str">
        <f t="shared" si="412"/>
        <v>N/A</v>
      </c>
      <c r="BN486" s="197">
        <f t="shared" si="413"/>
        <v>0</v>
      </c>
      <c r="BO486" s="198">
        <f t="shared" si="414"/>
        <v>0</v>
      </c>
      <c r="BP486" s="199">
        <f>IFERROR(SQRT(($E486-$E$1136)^2+($U486-$U$1136)^2),0)</f>
        <v>1.0006255018530017</v>
      </c>
      <c r="BQ486" s="197" t="str">
        <f>IF(BP486&lt;=SMALL(BP$3:BP$1130,1),"MAS PARECIDO","NO")</f>
        <v>NO</v>
      </c>
      <c r="BR486" s="197" t="str">
        <f>IF(BP486&lt;=SMALL(BP$3:BP$1130,5),"SIMILAR","NO")</f>
        <v>NO</v>
      </c>
      <c r="BS486" s="197" t="str">
        <f t="shared" si="415"/>
        <v>N/A</v>
      </c>
      <c r="BT486" s="197">
        <f t="shared" si="416"/>
        <v>0</v>
      </c>
      <c r="BU486" s="198">
        <f t="shared" si="417"/>
        <v>0</v>
      </c>
      <c r="BV486" s="199">
        <f>IFERROR(SQRT(($E486-$E$1136)^2+($X486-$X$1136)^2),0)</f>
        <v>3.5375061251837557E-2</v>
      </c>
      <c r="BW486" s="197" t="str">
        <f>IF(BV486&lt;=SMALL(BV$3:BV$1130,1),"MAS PARECIDO","NO")</f>
        <v>NO</v>
      </c>
      <c r="BX486" s="197" t="str">
        <f>IF(BV486&lt;=SMALL(BV$3:BV$1130,5),"SIMILAR","NO")</f>
        <v>NO</v>
      </c>
      <c r="BY486" s="197" t="str">
        <f t="shared" si="418"/>
        <v>N/A</v>
      </c>
      <c r="BZ486" s="197">
        <f t="shared" si="419"/>
        <v>0</v>
      </c>
      <c r="CA486" s="198">
        <f t="shared" si="420"/>
        <v>0</v>
      </c>
      <c r="CB486" s="199">
        <f>IFERROR(SQRT(($E486-$E$1136)^2+($AA486-$AA$1136)^2),0)</f>
        <v>1.0006255018530017</v>
      </c>
      <c r="CC486" s="197" t="str">
        <f>IF(CB486&lt;=SMALL(CB$3:CB$1130,1),"MAS PARECIDO","NO")</f>
        <v>NO</v>
      </c>
      <c r="CD486" s="197" t="str">
        <f>IF(CB486&lt;=SMALL(CB$3:CB$1130,5),"SIMILAR","NO")</f>
        <v>NO</v>
      </c>
      <c r="CE486" s="197" t="str">
        <f t="shared" si="421"/>
        <v>N/A</v>
      </c>
      <c r="CF486" s="197">
        <f t="shared" si="422"/>
        <v>0</v>
      </c>
      <c r="CG486" s="198">
        <f t="shared" si="423"/>
        <v>0</v>
      </c>
      <c r="CH486" s="199">
        <f>IFERROR(SQRT(($E486-$E$1136)^2+($AD486-$AD$1136)^2),0)</f>
        <v>3.5375061251837557E-2</v>
      </c>
      <c r="CI486" s="197" t="str">
        <f>IF(CH486&lt;=SMALL(CH$3:CH$1130,1),"MAS PARECIDO","NO")</f>
        <v>NO</v>
      </c>
      <c r="CJ486" s="197" t="str">
        <f>IF(CH486&lt;=SMALL(CH$3:CH$1130,5),"SIMILAR","NO")</f>
        <v>NO</v>
      </c>
      <c r="CK486" s="197" t="str">
        <f t="shared" si="424"/>
        <v>N/A</v>
      </c>
      <c r="CL486" s="197">
        <f t="shared" si="425"/>
        <v>0</v>
      </c>
      <c r="CM486" s="198">
        <f t="shared" si="426"/>
        <v>0</v>
      </c>
      <c r="CN486" s="199">
        <f>IFERROR(SQRT(($E486-$E$1136)^2+($AG486-$AG$1136)^2),0)</f>
        <v>3.5375061251837557E-2</v>
      </c>
      <c r="CO486" s="197" t="str">
        <f>IF(CN486&lt;=SMALL(CN$3:CN$1130,1),"MAS PARECIDO","NO")</f>
        <v>NO</v>
      </c>
      <c r="CP486" s="197" t="str">
        <f>IF(CN486&lt;=SMALL(CN$3:CN$1130,5),"SIMILAR","NO")</f>
        <v>NO</v>
      </c>
      <c r="CQ486" s="197" t="str">
        <f t="shared" si="427"/>
        <v>N/A</v>
      </c>
      <c r="CR486" s="197">
        <f t="shared" si="428"/>
        <v>0</v>
      </c>
      <c r="CS486" s="198">
        <f t="shared" si="429"/>
        <v>0</v>
      </c>
      <c r="CT486" s="199">
        <f>IFERROR(SQRT(($E486-$E$1136)^2+($AJ486-$AJ$1136)^2),0)</f>
        <v>0.33520517011180234</v>
      </c>
      <c r="CU486" s="197" t="str">
        <f>IF(CT486&lt;=SMALL(CT$3:CT$1130,1),"MAS PARECIDO","NO")</f>
        <v>NO</v>
      </c>
      <c r="CV486" s="197" t="str">
        <f>IF(CT486&lt;=SMALL(CT$3:CT$1130,5),"SIMILAR","NO")</f>
        <v>NO</v>
      </c>
      <c r="CW486" s="197" t="str">
        <f t="shared" si="430"/>
        <v>N/A</v>
      </c>
      <c r="CX486" s="197">
        <f t="shared" si="431"/>
        <v>0</v>
      </c>
      <c r="CY486" s="198">
        <f t="shared" si="432"/>
        <v>0</v>
      </c>
      <c r="CZ486" s="2" t="s">
        <v>1720</v>
      </c>
      <c r="DA486" s="2" t="s">
        <v>1721</v>
      </c>
      <c r="DB486" s="2">
        <v>0</v>
      </c>
      <c r="DC486" s="2" t="s">
        <v>189</v>
      </c>
    </row>
    <row r="487" spans="1:107">
      <c r="A487" s="24" t="s">
        <v>710</v>
      </c>
      <c r="B487" s="46">
        <v>63670.09</v>
      </c>
      <c r="C487" s="190">
        <f>(B487-$B$1132)/($B$1133-$B$1132)</f>
        <v>6.9159451228446536E-2</v>
      </c>
      <c r="D487" s="46">
        <v>15000</v>
      </c>
      <c r="E487" s="190">
        <f>(D487-$D$1132)/($D$1133-$D$1132)</f>
        <v>2.9970899126973809E-2</v>
      </c>
      <c r="F487" s="46" t="s">
        <v>53</v>
      </c>
      <c r="G487" s="192">
        <f>VLOOKUP(F487,'DATOS DE SOPORTE'!$Y$5:$Z$8,2,FALSE)</f>
        <v>2</v>
      </c>
      <c r="H487" s="190">
        <f>(G487-$G$1132)/($G$1133-$G$1132)</f>
        <v>0.33333333333333331</v>
      </c>
      <c r="I487" s="50">
        <v>4</v>
      </c>
      <c r="J487" s="200">
        <f t="shared" si="392"/>
        <v>4</v>
      </c>
      <c r="K487" s="190">
        <f>(J487-$J$1132)/($J$1133-$J$1132)</f>
        <v>0.8</v>
      </c>
      <c r="L487" s="193" t="str">
        <f t="shared" si="393"/>
        <v>SI</v>
      </c>
      <c r="M487" s="46" t="s">
        <v>192</v>
      </c>
      <c r="N487" s="192">
        <f t="shared" si="394"/>
        <v>2</v>
      </c>
      <c r="O487" s="190">
        <f>(N487-N$1132)/(N$1133-N$1132)</f>
        <v>1</v>
      </c>
      <c r="P487" s="46" t="s">
        <v>193</v>
      </c>
      <c r="Q487" s="192">
        <f t="shared" si="395"/>
        <v>2</v>
      </c>
      <c r="R487" s="190">
        <f>(Q487-Q$1132)/(Q$1133-Q$1132)</f>
        <v>0.5</v>
      </c>
      <c r="S487" s="46" t="s">
        <v>60</v>
      </c>
      <c r="T487" s="192">
        <f t="shared" si="396"/>
        <v>2</v>
      </c>
      <c r="U487" s="190">
        <f>(T487-T$1132)/(T$1133-T$1132)</f>
        <v>1</v>
      </c>
      <c r="V487" s="46" t="s">
        <v>212</v>
      </c>
      <c r="W487" s="194">
        <f>VLOOKUP(V487,'DATOS DE SOPORTE'!$S$5:$T$10,2,FALSE)</f>
        <v>3</v>
      </c>
      <c r="X487" s="201">
        <f>(W487-W$1132)/(W$1133-W$1132)</f>
        <v>0.4</v>
      </c>
      <c r="Y487" s="46" t="s">
        <v>188</v>
      </c>
      <c r="Z487" s="194">
        <f t="shared" si="397"/>
        <v>1</v>
      </c>
      <c r="AA487" s="201">
        <f>(Z487-Z$1132)/(Z$1133-Z$1132)</f>
        <v>0</v>
      </c>
      <c r="AB487" s="46" t="s">
        <v>136</v>
      </c>
      <c r="AC487" s="194">
        <f t="shared" si="398"/>
        <v>2</v>
      </c>
      <c r="AD487" s="201">
        <f>(AC487-AC$1132)/(AC$1133-AC$1132)</f>
        <v>1</v>
      </c>
      <c r="AE487" s="46" t="s">
        <v>136</v>
      </c>
      <c r="AF487" s="194">
        <f t="shared" si="399"/>
        <v>2</v>
      </c>
      <c r="AG487" s="201">
        <f>(AF487-AF$1132)/(AF$1133-AF$1132)</f>
        <v>1</v>
      </c>
      <c r="AH487" s="24" t="s">
        <v>67</v>
      </c>
      <c r="AI487" s="194">
        <f>VLOOKUP(AH487,'DATOS DE SOPORTE'!$V$5:$W$8,2,FALSE)</f>
        <v>1</v>
      </c>
      <c r="AJ487" s="201">
        <f>(AI487-AI$1132)/(AI$1133-AI$1132)</f>
        <v>0</v>
      </c>
      <c r="AK487" s="58" t="str">
        <f t="shared" si="391"/>
        <v>Muy malo</v>
      </c>
      <c r="AL487" s="196">
        <f>IFERROR(SQRT(($E487-$E$1136)^2+($C487-$C$1136)^2),0)</f>
        <v>0.1392497646511428</v>
      </c>
      <c r="AM487" s="197" t="str">
        <f>IF(AL487&lt;=SMALL($AL$3:$AL$1130,1),"MAS PARECIDO","NO")</f>
        <v>NO</v>
      </c>
      <c r="AN487" s="197" t="str">
        <f>IF(AL487&lt;=SMALL($AL$3:$AL$1130,5),"SIMILAR","NO")</f>
        <v>NO</v>
      </c>
      <c r="AO487" s="197" t="str">
        <f t="shared" si="400"/>
        <v>N/A</v>
      </c>
      <c r="AP487" s="197">
        <f t="shared" si="401"/>
        <v>0</v>
      </c>
      <c r="AQ487" s="198">
        <f t="shared" si="402"/>
        <v>0</v>
      </c>
      <c r="AR487" s="196">
        <f>IFERROR(SQRT(($E487-$E$1136)^2+($H487-$H$1136)^2),0)</f>
        <v>3.0000900027000808E-2</v>
      </c>
      <c r="AS487" s="197" t="str">
        <f>IF(AR487&lt;=SMALL(AR$3:AR$1130,1),"MAS PARECIDO","NO")</f>
        <v>NO</v>
      </c>
      <c r="AT487" s="197" t="str">
        <f>IF(AR487&lt;=SMALL(AR$3:AR$1130,5),"SIMILAR","NO")</f>
        <v>NO</v>
      </c>
      <c r="AU487" s="197" t="str">
        <f t="shared" si="403"/>
        <v>N/A</v>
      </c>
      <c r="AV487" s="197">
        <f t="shared" si="404"/>
        <v>0</v>
      </c>
      <c r="AW487" s="198">
        <f t="shared" si="405"/>
        <v>0</v>
      </c>
      <c r="AX487" s="199">
        <f>IFERROR(SQRT(($E487-$E$1136)^2+($K487-$K$1136)^2),0)</f>
        <v>0.6007495767808998</v>
      </c>
      <c r="AY487" s="197" t="str">
        <f>IF(AX487&lt;=SMALL(AX$3:AX$1130,1),"MAS PARECIDO","NO")</f>
        <v>NO</v>
      </c>
      <c r="AZ487" s="197" t="str">
        <f>IF(AX487&lt;=SMALL(AX$3:AX$1130,5),"SIMILAR","NO")</f>
        <v>NO</v>
      </c>
      <c r="BA487" s="197" t="str">
        <f t="shared" si="406"/>
        <v>N/A</v>
      </c>
      <c r="BB487" s="197">
        <f t="shared" si="407"/>
        <v>0</v>
      </c>
      <c r="BC487" s="198">
        <f t="shared" si="408"/>
        <v>0</v>
      </c>
      <c r="BD487" s="196">
        <f>IFERROR(SQRT(($E487-$E$1136)^2+($O487-$O$1136)^2),0)</f>
        <v>3.0000900027000808E-2</v>
      </c>
      <c r="BE487" s="197" t="str">
        <f>IF(BD487&lt;=SMALL(BD$3:BD$1130,1),"MAS PARECIDO","NO")</f>
        <v>NO</v>
      </c>
      <c r="BF487" s="197" t="str">
        <f>IF(BD487&lt;=SMALL(BD$3:BD$1130,5),"SIMILAR","NO")</f>
        <v>NO</v>
      </c>
      <c r="BG487" s="197" t="str">
        <f t="shared" si="409"/>
        <v>N/A</v>
      </c>
      <c r="BH487" s="197">
        <f t="shared" si="410"/>
        <v>0</v>
      </c>
      <c r="BI487" s="198">
        <f t="shared" si="411"/>
        <v>0</v>
      </c>
      <c r="BJ487" s="199">
        <f>IFERROR(SQRT(($E487-$E$1136)^2+($R487-$R$1136)^2),0)</f>
        <v>3.0000900027000808E-2</v>
      </c>
      <c r="BK487" s="197" t="str">
        <f>IF(BJ487&lt;=SMALL(BJ$3:BJ$1130,1),"MAS PARECIDO","NO")</f>
        <v>NO</v>
      </c>
      <c r="BL487" s="197" t="str">
        <f>IF(BJ487&lt;=SMALL(BJ$3:BJ$1130,5),"SIMILAR","NO")</f>
        <v>NO</v>
      </c>
      <c r="BM487" s="197" t="str">
        <f t="shared" si="412"/>
        <v>N/A</v>
      </c>
      <c r="BN487" s="197">
        <f t="shared" si="413"/>
        <v>0</v>
      </c>
      <c r="BO487" s="198">
        <f t="shared" si="414"/>
        <v>0</v>
      </c>
      <c r="BP487" s="199">
        <f>IFERROR(SQRT(($E487-$E$1136)^2+($U487-$U$1136)^2),0)</f>
        <v>1.0004499257846093</v>
      </c>
      <c r="BQ487" s="197" t="str">
        <f>IF(BP487&lt;=SMALL(BP$3:BP$1130,1),"MAS PARECIDO","NO")</f>
        <v>NO</v>
      </c>
      <c r="BR487" s="197" t="str">
        <f>IF(BP487&lt;=SMALL(BP$3:BP$1130,5),"SIMILAR","NO")</f>
        <v>NO</v>
      </c>
      <c r="BS487" s="197" t="str">
        <f t="shared" si="415"/>
        <v>N/A</v>
      </c>
      <c r="BT487" s="197">
        <f t="shared" si="416"/>
        <v>0</v>
      </c>
      <c r="BU487" s="198">
        <f t="shared" si="417"/>
        <v>0</v>
      </c>
      <c r="BV487" s="199">
        <f>IFERROR(SQRT(($E487-$E$1136)^2+($X487-$X$1136)^2),0)</f>
        <v>0.40112348971660849</v>
      </c>
      <c r="BW487" s="197" t="str">
        <f>IF(BV487&lt;=SMALL(BV$3:BV$1130,1),"MAS PARECIDO","NO")</f>
        <v>NO</v>
      </c>
      <c r="BX487" s="197" t="str">
        <f>IF(BV487&lt;=SMALL(BV$3:BV$1130,5),"SIMILAR","NO")</f>
        <v>NO</v>
      </c>
      <c r="BY487" s="197" t="str">
        <f t="shared" si="418"/>
        <v>N/A</v>
      </c>
      <c r="BZ487" s="197">
        <f t="shared" si="419"/>
        <v>0</v>
      </c>
      <c r="CA487" s="198">
        <f t="shared" si="420"/>
        <v>0</v>
      </c>
      <c r="CB487" s="199">
        <f>IFERROR(SQRT(($E487-$E$1136)^2+($AA487-$AA$1136)^2),0)</f>
        <v>3.0000900027000808E-2</v>
      </c>
      <c r="CC487" s="197" t="str">
        <f>IF(CB487&lt;=SMALL(CB$3:CB$1130,1),"MAS PARECIDO","NO")</f>
        <v>NO</v>
      </c>
      <c r="CD487" s="197" t="str">
        <f>IF(CB487&lt;=SMALL(CB$3:CB$1130,5),"SIMILAR","NO")</f>
        <v>NO</v>
      </c>
      <c r="CE487" s="197" t="str">
        <f t="shared" si="421"/>
        <v>N/A</v>
      </c>
      <c r="CF487" s="197">
        <f t="shared" si="422"/>
        <v>0</v>
      </c>
      <c r="CG487" s="198">
        <f t="shared" si="423"/>
        <v>0</v>
      </c>
      <c r="CH487" s="199">
        <f>IFERROR(SQRT(($E487-$E$1136)^2+($AD487-$AD$1136)^2),0)</f>
        <v>3.0000900027000808E-2</v>
      </c>
      <c r="CI487" s="197" t="str">
        <f>IF(CH487&lt;=SMALL(CH$3:CH$1130,1),"MAS PARECIDO","NO")</f>
        <v>NO</v>
      </c>
      <c r="CJ487" s="197" t="str">
        <f>IF(CH487&lt;=SMALL(CH$3:CH$1130,5),"SIMILAR","NO")</f>
        <v>NO</v>
      </c>
      <c r="CK487" s="197" t="str">
        <f t="shared" si="424"/>
        <v>N/A</v>
      </c>
      <c r="CL487" s="197">
        <f t="shared" si="425"/>
        <v>0</v>
      </c>
      <c r="CM487" s="198">
        <f t="shared" si="426"/>
        <v>0</v>
      </c>
      <c r="CN487" s="199">
        <f>IFERROR(SQRT(($E487-$E$1136)^2+($AG487-$AG$1136)^2),0)</f>
        <v>3.0000900027000808E-2</v>
      </c>
      <c r="CO487" s="197" t="str">
        <f>IF(CN487&lt;=SMALL(CN$3:CN$1130,1),"MAS PARECIDO","NO")</f>
        <v>NO</v>
      </c>
      <c r="CP487" s="197" t="str">
        <f>IF(CN487&lt;=SMALL(CN$3:CN$1130,5),"SIMILAR","NO")</f>
        <v>NO</v>
      </c>
      <c r="CQ487" s="197" t="str">
        <f t="shared" si="427"/>
        <v>N/A</v>
      </c>
      <c r="CR487" s="197">
        <f t="shared" si="428"/>
        <v>0</v>
      </c>
      <c r="CS487" s="198">
        <f t="shared" si="429"/>
        <v>0</v>
      </c>
      <c r="CT487" s="199">
        <f>IFERROR(SQRT(($E487-$E$1136)^2+($AJ487-$AJ$1136)^2),0)</f>
        <v>3.0000900027000808E-2</v>
      </c>
      <c r="CU487" s="197" t="str">
        <f>IF(CT487&lt;=SMALL(CT$3:CT$1130,1),"MAS PARECIDO","NO")</f>
        <v>NO</v>
      </c>
      <c r="CV487" s="197" t="str">
        <f>IF(CT487&lt;=SMALL(CT$3:CT$1130,5),"SIMILAR","NO")</f>
        <v>NO</v>
      </c>
      <c r="CW487" s="197" t="str">
        <f t="shared" si="430"/>
        <v>N/A</v>
      </c>
      <c r="CX487" s="197">
        <f t="shared" si="431"/>
        <v>0</v>
      </c>
      <c r="CY487" s="198">
        <f t="shared" si="432"/>
        <v>0</v>
      </c>
      <c r="CZ487" s="2" t="e">
        <v>#N/A</v>
      </c>
      <c r="DA487" s="2" t="s">
        <v>2126</v>
      </c>
      <c r="DB487" s="2">
        <v>3</v>
      </c>
      <c r="DC487" s="2" t="s">
        <v>319</v>
      </c>
    </row>
    <row r="488" spans="1:107">
      <c r="A488" s="24" t="s">
        <v>711</v>
      </c>
      <c r="B488" s="46">
        <v>142374.25</v>
      </c>
      <c r="C488" s="190">
        <f>(B488-$B$1132)/($B$1133-$B$1132)</f>
        <v>0.16115778328281349</v>
      </c>
      <c r="D488" s="46">
        <v>25000</v>
      </c>
      <c r="E488" s="190">
        <f>(D488-$D$1132)/($D$1133-$D$1132)</f>
        <v>4.9971499144974348E-2</v>
      </c>
      <c r="F488" s="46" t="s">
        <v>191</v>
      </c>
      <c r="G488" s="192">
        <f>VLOOKUP(F488,'DATOS DE SOPORTE'!$Y$5:$Z$8,2,FALSE)</f>
        <v>1</v>
      </c>
      <c r="H488" s="190">
        <f>(G488-$G$1132)/($G$1133-$G$1132)</f>
        <v>0</v>
      </c>
      <c r="I488" s="50">
        <v>0</v>
      </c>
      <c r="J488" s="200">
        <f t="shared" si="392"/>
        <v>0</v>
      </c>
      <c r="K488" s="190">
        <f>(J488-$J$1132)/($J$1133-$J$1132)</f>
        <v>0</v>
      </c>
      <c r="L488" s="193" t="str">
        <f t="shared" si="393"/>
        <v>NO</v>
      </c>
      <c r="M488" s="46" t="s">
        <v>192</v>
      </c>
      <c r="N488" s="192">
        <f t="shared" si="394"/>
        <v>2</v>
      </c>
      <c r="O488" s="190">
        <f>(N488-N$1132)/(N$1133-N$1132)</f>
        <v>1</v>
      </c>
      <c r="P488" s="46" t="s">
        <v>193</v>
      </c>
      <c r="Q488" s="192">
        <f t="shared" si="395"/>
        <v>2</v>
      </c>
      <c r="R488" s="190">
        <f>(Q488-Q$1132)/(Q$1133-Q$1132)</f>
        <v>0.5</v>
      </c>
      <c r="S488" s="46" t="s">
        <v>194</v>
      </c>
      <c r="T488" s="192">
        <f t="shared" si="396"/>
        <v>1</v>
      </c>
      <c r="U488" s="190">
        <f>(T488-T$1132)/(T$1133-T$1132)</f>
        <v>0</v>
      </c>
      <c r="V488" s="46" t="s">
        <v>62</v>
      </c>
      <c r="W488" s="194">
        <f>VLOOKUP(V488,'DATOS DE SOPORTE'!$S$5:$T$10,2,FALSE)</f>
        <v>1</v>
      </c>
      <c r="X488" s="201">
        <f>(W488-W$1132)/(W$1133-W$1132)</f>
        <v>0</v>
      </c>
      <c r="Y488" s="46" t="s">
        <v>188</v>
      </c>
      <c r="Z488" s="194">
        <f t="shared" si="397"/>
        <v>1</v>
      </c>
      <c r="AA488" s="201">
        <f>(Z488-Z$1132)/(Z$1133-Z$1132)</f>
        <v>0</v>
      </c>
      <c r="AB488" s="46" t="s">
        <v>136</v>
      </c>
      <c r="AC488" s="194">
        <f t="shared" si="398"/>
        <v>2</v>
      </c>
      <c r="AD488" s="201">
        <f>(AC488-AC$1132)/(AC$1133-AC$1132)</f>
        <v>1</v>
      </c>
      <c r="AE488" s="46" t="s">
        <v>188</v>
      </c>
      <c r="AF488" s="194">
        <f t="shared" si="399"/>
        <v>1</v>
      </c>
      <c r="AG488" s="201">
        <f>(AF488-AF$1132)/(AF$1133-AF$1132)</f>
        <v>0</v>
      </c>
      <c r="AH488" s="24" t="s">
        <v>67</v>
      </c>
      <c r="AI488" s="194">
        <f>VLOOKUP(AH488,'DATOS DE SOPORTE'!$V$5:$W$8,2,FALSE)</f>
        <v>1</v>
      </c>
      <c r="AJ488" s="201">
        <f>(AI488-AI$1132)/(AI$1133-AI$1132)</f>
        <v>0</v>
      </c>
      <c r="AK488" s="58" t="str">
        <f t="shared" si="391"/>
        <v>Bueno</v>
      </c>
      <c r="AL488" s="196">
        <f>IFERROR(SQRT(($E488-$E$1136)^2+($C488-$C$1136)^2),0)</f>
        <v>6.659203507051141E-2</v>
      </c>
      <c r="AM488" s="197" t="str">
        <f>IF(AL488&lt;=SMALL($AL$3:$AL$1130,1),"MAS PARECIDO","NO")</f>
        <v>NO</v>
      </c>
      <c r="AN488" s="197" t="str">
        <f>IF(AL488&lt;=SMALL($AL$3:$AL$1130,5),"SIMILAR","NO")</f>
        <v>NO</v>
      </c>
      <c r="AO488" s="197" t="str">
        <f t="shared" si="400"/>
        <v>N/A</v>
      </c>
      <c r="AP488" s="197">
        <f t="shared" si="401"/>
        <v>0</v>
      </c>
      <c r="AQ488" s="198">
        <f t="shared" si="402"/>
        <v>0</v>
      </c>
      <c r="AR488" s="196">
        <f>IFERROR(SQRT(($E488-$E$1136)^2+($H488-$H$1136)^2),0)</f>
        <v>0.33706269612323075</v>
      </c>
      <c r="AS488" s="197" t="str">
        <f>IF(AR488&lt;=SMALL(AR$3:AR$1130,1),"MAS PARECIDO","NO")</f>
        <v>NO</v>
      </c>
      <c r="AT488" s="197" t="str">
        <f>IF(AR488&lt;=SMALL(AR$3:AR$1130,5),"SIMILAR","NO")</f>
        <v>NO</v>
      </c>
      <c r="AU488" s="197" t="str">
        <f t="shared" si="403"/>
        <v>N/A</v>
      </c>
      <c r="AV488" s="197">
        <f t="shared" si="404"/>
        <v>0</v>
      </c>
      <c r="AW488" s="198">
        <f t="shared" si="405"/>
        <v>0</v>
      </c>
      <c r="AX488" s="199">
        <f>IFERROR(SQRT(($E488-$E$1136)^2+($K488-$K$1136)^2),0)</f>
        <v>0.20615564510037138</v>
      </c>
      <c r="AY488" s="197" t="str">
        <f>IF(AX488&lt;=SMALL(AX$3:AX$1130,1),"MAS PARECIDO","NO")</f>
        <v>NO</v>
      </c>
      <c r="AZ488" s="197" t="str">
        <f>IF(AX488&lt;=SMALL(AX$3:AX$1130,5),"SIMILAR","NO")</f>
        <v>NO</v>
      </c>
      <c r="BA488" s="197" t="str">
        <f t="shared" si="406"/>
        <v>N/A</v>
      </c>
      <c r="BB488" s="197">
        <f t="shared" si="407"/>
        <v>0</v>
      </c>
      <c r="BC488" s="198">
        <f t="shared" si="408"/>
        <v>0</v>
      </c>
      <c r="BD488" s="196">
        <f>IFERROR(SQRT(($E488-$E$1136)^2+($O488-$O$1136)^2),0)</f>
        <v>5.0001500045001347E-2</v>
      </c>
      <c r="BE488" s="197" t="str">
        <f>IF(BD488&lt;=SMALL(BD$3:BD$1130,1),"MAS PARECIDO","NO")</f>
        <v>NO</v>
      </c>
      <c r="BF488" s="197" t="str">
        <f>IF(BD488&lt;=SMALL(BD$3:BD$1130,5),"SIMILAR","NO")</f>
        <v>NO</v>
      </c>
      <c r="BG488" s="197" t="str">
        <f t="shared" si="409"/>
        <v>N/A</v>
      </c>
      <c r="BH488" s="197">
        <f t="shared" si="410"/>
        <v>0</v>
      </c>
      <c r="BI488" s="198">
        <f t="shared" si="411"/>
        <v>0</v>
      </c>
      <c r="BJ488" s="199">
        <f>IFERROR(SQRT(($E488-$E$1136)^2+($R488-$R$1136)^2),0)</f>
        <v>5.0001500045001347E-2</v>
      </c>
      <c r="BK488" s="197" t="str">
        <f>IF(BJ488&lt;=SMALL(BJ$3:BJ$1130,1),"MAS PARECIDO","NO")</f>
        <v>NO</v>
      </c>
      <c r="BL488" s="197" t="str">
        <f>IF(BJ488&lt;=SMALL(BJ$3:BJ$1130,5),"SIMILAR","NO")</f>
        <v>NO</v>
      </c>
      <c r="BM488" s="197" t="str">
        <f t="shared" si="412"/>
        <v>N/A</v>
      </c>
      <c r="BN488" s="197">
        <f t="shared" si="413"/>
        <v>0</v>
      </c>
      <c r="BO488" s="198">
        <f t="shared" si="414"/>
        <v>0</v>
      </c>
      <c r="BP488" s="199">
        <f>IFERROR(SQRT(($E488-$E$1136)^2+($U488-$U$1136)^2),0)</f>
        <v>5.0001500045001347E-2</v>
      </c>
      <c r="BQ488" s="197" t="str">
        <f>IF(BP488&lt;=SMALL(BP$3:BP$1130,1),"MAS PARECIDO","NO")</f>
        <v>NO</v>
      </c>
      <c r="BR488" s="197" t="str">
        <f>IF(BP488&lt;=SMALL(BP$3:BP$1130,5),"SIMILAR","NO")</f>
        <v>NO</v>
      </c>
      <c r="BS488" s="197" t="str">
        <f t="shared" si="415"/>
        <v>N/A</v>
      </c>
      <c r="BT488" s="197">
        <f t="shared" si="416"/>
        <v>0</v>
      </c>
      <c r="BU488" s="198">
        <f t="shared" si="417"/>
        <v>0</v>
      </c>
      <c r="BV488" s="199">
        <f>IFERROR(SQRT(($E488-$E$1136)^2+($X488-$X$1136)^2),0)</f>
        <v>5.0001500045001347E-2</v>
      </c>
      <c r="BW488" s="197" t="str">
        <f>IF(BV488&lt;=SMALL(BV$3:BV$1130,1),"MAS PARECIDO","NO")</f>
        <v>NO</v>
      </c>
      <c r="BX488" s="197" t="str">
        <f>IF(BV488&lt;=SMALL(BV$3:BV$1130,5),"SIMILAR","NO")</f>
        <v>NO</v>
      </c>
      <c r="BY488" s="197" t="str">
        <f t="shared" si="418"/>
        <v>N/A</v>
      </c>
      <c r="BZ488" s="197">
        <f t="shared" si="419"/>
        <v>0</v>
      </c>
      <c r="CA488" s="198">
        <f t="shared" si="420"/>
        <v>0</v>
      </c>
      <c r="CB488" s="199">
        <f>IFERROR(SQRT(($E488-$E$1136)^2+($AA488-$AA$1136)^2),0)</f>
        <v>5.0001500045001347E-2</v>
      </c>
      <c r="CC488" s="197" t="str">
        <f>IF(CB488&lt;=SMALL(CB$3:CB$1130,1),"MAS PARECIDO","NO")</f>
        <v>NO</v>
      </c>
      <c r="CD488" s="197" t="str">
        <f>IF(CB488&lt;=SMALL(CB$3:CB$1130,5),"SIMILAR","NO")</f>
        <v>NO</v>
      </c>
      <c r="CE488" s="197" t="str">
        <f t="shared" si="421"/>
        <v>N/A</v>
      </c>
      <c r="CF488" s="197">
        <f t="shared" si="422"/>
        <v>0</v>
      </c>
      <c r="CG488" s="198">
        <f t="shared" si="423"/>
        <v>0</v>
      </c>
      <c r="CH488" s="199">
        <f>IFERROR(SQRT(($E488-$E$1136)^2+($AD488-$AD$1136)^2),0)</f>
        <v>5.0001500045001347E-2</v>
      </c>
      <c r="CI488" s="197" t="str">
        <f>IF(CH488&lt;=SMALL(CH$3:CH$1130,1),"MAS PARECIDO","NO")</f>
        <v>NO</v>
      </c>
      <c r="CJ488" s="197" t="str">
        <f>IF(CH488&lt;=SMALL(CH$3:CH$1130,5),"SIMILAR","NO")</f>
        <v>NO</v>
      </c>
      <c r="CK488" s="197" t="str">
        <f t="shared" si="424"/>
        <v>N/A</v>
      </c>
      <c r="CL488" s="197">
        <f t="shared" si="425"/>
        <v>0</v>
      </c>
      <c r="CM488" s="198">
        <f t="shared" si="426"/>
        <v>0</v>
      </c>
      <c r="CN488" s="199">
        <f>IFERROR(SQRT(($E488-$E$1136)^2+($AG488-$AG$1136)^2),0)</f>
        <v>1.0012492946348328</v>
      </c>
      <c r="CO488" s="197" t="str">
        <f>IF(CN488&lt;=SMALL(CN$3:CN$1130,1),"MAS PARECIDO","NO")</f>
        <v>NO</v>
      </c>
      <c r="CP488" s="197" t="str">
        <f>IF(CN488&lt;=SMALL(CN$3:CN$1130,5),"SIMILAR","NO")</f>
        <v>NO</v>
      </c>
      <c r="CQ488" s="197" t="str">
        <f t="shared" si="427"/>
        <v>N/A</v>
      </c>
      <c r="CR488" s="197">
        <f t="shared" si="428"/>
        <v>0</v>
      </c>
      <c r="CS488" s="198">
        <f t="shared" si="429"/>
        <v>0</v>
      </c>
      <c r="CT488" s="199">
        <f>IFERROR(SQRT(($E488-$E$1136)^2+($AJ488-$AJ$1136)^2),0)</f>
        <v>5.0001500045001347E-2</v>
      </c>
      <c r="CU488" s="197" t="str">
        <f>IF(CT488&lt;=SMALL(CT$3:CT$1130,1),"MAS PARECIDO","NO")</f>
        <v>NO</v>
      </c>
      <c r="CV488" s="197" t="str">
        <f>IF(CT488&lt;=SMALL(CT$3:CT$1130,5),"SIMILAR","NO")</f>
        <v>NO</v>
      </c>
      <c r="CW488" s="197" t="str">
        <f t="shared" si="430"/>
        <v>N/A</v>
      </c>
      <c r="CX488" s="197">
        <f t="shared" si="431"/>
        <v>0</v>
      </c>
      <c r="CY488" s="198">
        <f t="shared" si="432"/>
        <v>0</v>
      </c>
      <c r="CZ488" s="2" t="e">
        <v>#N/A</v>
      </c>
      <c r="DA488" s="2" t="s">
        <v>2127</v>
      </c>
      <c r="DB488" s="2">
        <v>0</v>
      </c>
      <c r="DC488" s="2" t="s">
        <v>189</v>
      </c>
    </row>
    <row r="489" spans="1:107">
      <c r="A489" s="24" t="s">
        <v>489</v>
      </c>
      <c r="B489" s="46">
        <v>110000</v>
      </c>
      <c r="C489" s="190">
        <f>(B489-$B$1132)/($B$1133-$B$1132)</f>
        <v>0.1233150948974589</v>
      </c>
      <c r="D489" s="46">
        <v>25000</v>
      </c>
      <c r="E489" s="190">
        <f>(D489-$D$1132)/($D$1133-$D$1132)</f>
        <v>4.9971499144974348E-2</v>
      </c>
      <c r="F489" s="46" t="s">
        <v>187</v>
      </c>
      <c r="G489" s="192">
        <f>VLOOKUP(F489,'DATOS DE SOPORTE'!$Y$5:$Z$8,2,FALSE)</f>
        <v>4</v>
      </c>
      <c r="H489" s="190">
        <f>(G489-$G$1132)/($G$1133-$G$1132)</f>
        <v>1</v>
      </c>
      <c r="I489" s="50">
        <v>4</v>
      </c>
      <c r="J489" s="200">
        <f t="shared" si="392"/>
        <v>4</v>
      </c>
      <c r="K489" s="190">
        <f>(J489-$J$1132)/($J$1133-$J$1132)</f>
        <v>0.8</v>
      </c>
      <c r="L489" s="193" t="str">
        <f t="shared" si="393"/>
        <v>SI</v>
      </c>
      <c r="M489" s="46" t="s">
        <v>56</v>
      </c>
      <c r="N489" s="192">
        <f t="shared" si="394"/>
        <v>1</v>
      </c>
      <c r="O489" s="190">
        <f>(N489-N$1132)/(N$1133-N$1132)</f>
        <v>0</v>
      </c>
      <c r="P489" s="46" t="s">
        <v>58</v>
      </c>
      <c r="Q489" s="192">
        <f t="shared" si="395"/>
        <v>3</v>
      </c>
      <c r="R489" s="190">
        <f>(Q489-Q$1132)/(Q$1133-Q$1132)</f>
        <v>1</v>
      </c>
      <c r="S489" s="46" t="s">
        <v>60</v>
      </c>
      <c r="T489" s="192">
        <f t="shared" si="396"/>
        <v>2</v>
      </c>
      <c r="U489" s="190">
        <f>(T489-T$1132)/(T$1133-T$1132)</f>
        <v>1</v>
      </c>
      <c r="V489" s="46" t="s">
        <v>212</v>
      </c>
      <c r="W489" s="194">
        <f>VLOOKUP(V489,'DATOS DE SOPORTE'!$S$5:$T$10,2,FALSE)</f>
        <v>3</v>
      </c>
      <c r="X489" s="201">
        <f>(W489-W$1132)/(W$1133-W$1132)</f>
        <v>0.4</v>
      </c>
      <c r="Y489" s="46" t="s">
        <v>188</v>
      </c>
      <c r="Z489" s="194">
        <f t="shared" si="397"/>
        <v>1</v>
      </c>
      <c r="AA489" s="201">
        <f>(Z489-Z$1132)/(Z$1133-Z$1132)</f>
        <v>0</v>
      </c>
      <c r="AB489" s="46" t="s">
        <v>188</v>
      </c>
      <c r="AC489" s="194">
        <f t="shared" si="398"/>
        <v>1</v>
      </c>
      <c r="AD489" s="201">
        <f>(AC489-AC$1132)/(AC$1133-AC$1132)</f>
        <v>0</v>
      </c>
      <c r="AE489" s="46" t="s">
        <v>136</v>
      </c>
      <c r="AF489" s="194">
        <f t="shared" si="399"/>
        <v>2</v>
      </c>
      <c r="AG489" s="201">
        <f>(AF489-AF$1132)/(AF$1133-AF$1132)</f>
        <v>1</v>
      </c>
      <c r="AH489" s="24" t="s">
        <v>199</v>
      </c>
      <c r="AI489" s="194">
        <f>VLOOKUP(AH489,'DATOS DE SOPORTE'!$V$5:$W$8,2,FALSE)</f>
        <v>2</v>
      </c>
      <c r="AJ489" s="201">
        <f>(AI489-AI$1132)/(AI$1133-AI$1132)</f>
        <v>0.33333333333333331</v>
      </c>
      <c r="AK489" s="58" t="str">
        <f t="shared" si="391"/>
        <v>Bueno</v>
      </c>
      <c r="AL489" s="196">
        <f>IFERROR(SQRT(($E489-$E$1136)^2+($C489-$C$1136)^2),0)</f>
        <v>9.5892151000189982E-2</v>
      </c>
      <c r="AM489" s="197" t="str">
        <f>IF(AL489&lt;=SMALL($AL$3:$AL$1130,1),"MAS PARECIDO","NO")</f>
        <v>NO</v>
      </c>
      <c r="AN489" s="197" t="str">
        <f>IF(AL489&lt;=SMALL($AL$3:$AL$1130,5),"SIMILAR","NO")</f>
        <v>NO</v>
      </c>
      <c r="AO489" s="197" t="str">
        <f t="shared" si="400"/>
        <v>N/A</v>
      </c>
      <c r="AP489" s="197">
        <f t="shared" si="401"/>
        <v>0</v>
      </c>
      <c r="AQ489" s="198">
        <f t="shared" si="402"/>
        <v>0</v>
      </c>
      <c r="AR489" s="196">
        <f>IFERROR(SQRT(($E489-$E$1136)^2+($H489-$H$1136)^2),0)</f>
        <v>0.66853914952768079</v>
      </c>
      <c r="AS489" s="197" t="str">
        <f>IF(AR489&lt;=SMALL(AR$3:AR$1130,1),"MAS PARECIDO","NO")</f>
        <v>NO</v>
      </c>
      <c r="AT489" s="197" t="str">
        <f>IF(AR489&lt;=SMALL(AR$3:AR$1130,5),"SIMILAR","NO")</f>
        <v>NO</v>
      </c>
      <c r="AU489" s="197" t="str">
        <f t="shared" si="403"/>
        <v>N/A</v>
      </c>
      <c r="AV489" s="197">
        <f t="shared" si="404"/>
        <v>0</v>
      </c>
      <c r="AW489" s="198">
        <f t="shared" si="405"/>
        <v>0</v>
      </c>
      <c r="AX489" s="199">
        <f>IFERROR(SQRT(($E489-$E$1136)^2+($K489-$K$1136)^2),0)</f>
        <v>0.60207985351342752</v>
      </c>
      <c r="AY489" s="197" t="str">
        <f>IF(AX489&lt;=SMALL(AX$3:AX$1130,1),"MAS PARECIDO","NO")</f>
        <v>NO</v>
      </c>
      <c r="AZ489" s="197" t="str">
        <f>IF(AX489&lt;=SMALL(AX$3:AX$1130,5),"SIMILAR","NO")</f>
        <v>NO</v>
      </c>
      <c r="BA489" s="197" t="str">
        <f t="shared" si="406"/>
        <v>N/A</v>
      </c>
      <c r="BB489" s="197">
        <f t="shared" si="407"/>
        <v>0</v>
      </c>
      <c r="BC489" s="198">
        <f t="shared" si="408"/>
        <v>0</v>
      </c>
      <c r="BD489" s="196">
        <f>IFERROR(SQRT(($E489-$E$1136)^2+($O489-$O$1136)^2),0)</f>
        <v>1.0012492946348328</v>
      </c>
      <c r="BE489" s="197" t="str">
        <f>IF(BD489&lt;=SMALL(BD$3:BD$1130,1),"MAS PARECIDO","NO")</f>
        <v>NO</v>
      </c>
      <c r="BF489" s="197" t="str">
        <f>IF(BD489&lt;=SMALL(BD$3:BD$1130,5),"SIMILAR","NO")</f>
        <v>NO</v>
      </c>
      <c r="BG489" s="197" t="str">
        <f t="shared" si="409"/>
        <v>N/A</v>
      </c>
      <c r="BH489" s="197">
        <f t="shared" si="410"/>
        <v>0</v>
      </c>
      <c r="BI489" s="198">
        <f t="shared" si="411"/>
        <v>0</v>
      </c>
      <c r="BJ489" s="199">
        <f>IFERROR(SQRT(($E489-$E$1136)^2+($R489-$R$1136)^2),0)</f>
        <v>0.50249393031831757</v>
      </c>
      <c r="BK489" s="197" t="str">
        <f>IF(BJ489&lt;=SMALL(BJ$3:BJ$1130,1),"MAS PARECIDO","NO")</f>
        <v>NO</v>
      </c>
      <c r="BL489" s="197" t="str">
        <f>IF(BJ489&lt;=SMALL(BJ$3:BJ$1130,5),"SIMILAR","NO")</f>
        <v>NO</v>
      </c>
      <c r="BM489" s="197" t="str">
        <f t="shared" si="412"/>
        <v>N/A</v>
      </c>
      <c r="BN489" s="197">
        <f t="shared" si="413"/>
        <v>0</v>
      </c>
      <c r="BO489" s="198">
        <f t="shared" si="414"/>
        <v>0</v>
      </c>
      <c r="BP489" s="199">
        <f>IFERROR(SQRT(($E489-$E$1136)^2+($U489-$U$1136)^2),0)</f>
        <v>1.0012492946348328</v>
      </c>
      <c r="BQ489" s="197" t="str">
        <f>IF(BP489&lt;=SMALL(BP$3:BP$1130,1),"MAS PARECIDO","NO")</f>
        <v>NO</v>
      </c>
      <c r="BR489" s="197" t="str">
        <f>IF(BP489&lt;=SMALL(BP$3:BP$1130,5),"SIMILAR","NO")</f>
        <v>NO</v>
      </c>
      <c r="BS489" s="197" t="str">
        <f t="shared" si="415"/>
        <v>N/A</v>
      </c>
      <c r="BT489" s="197">
        <f t="shared" si="416"/>
        <v>0</v>
      </c>
      <c r="BU489" s="198">
        <f t="shared" si="417"/>
        <v>0</v>
      </c>
      <c r="BV489" s="199">
        <f>IFERROR(SQRT(($E489-$E$1136)^2+($X489-$X$1136)^2),0)</f>
        <v>0.40311307347535913</v>
      </c>
      <c r="BW489" s="197" t="str">
        <f>IF(BV489&lt;=SMALL(BV$3:BV$1130,1),"MAS PARECIDO","NO")</f>
        <v>NO</v>
      </c>
      <c r="BX489" s="197" t="str">
        <f>IF(BV489&lt;=SMALL(BV$3:BV$1130,5),"SIMILAR","NO")</f>
        <v>NO</v>
      </c>
      <c r="BY489" s="197" t="str">
        <f t="shared" si="418"/>
        <v>N/A</v>
      </c>
      <c r="BZ489" s="197">
        <f t="shared" si="419"/>
        <v>0</v>
      </c>
      <c r="CA489" s="198">
        <f t="shared" si="420"/>
        <v>0</v>
      </c>
      <c r="CB489" s="199">
        <f>IFERROR(SQRT(($E489-$E$1136)^2+($AA489-$AA$1136)^2),0)</f>
        <v>5.0001500045001347E-2</v>
      </c>
      <c r="CC489" s="197" t="str">
        <f>IF(CB489&lt;=SMALL(CB$3:CB$1130,1),"MAS PARECIDO","NO")</f>
        <v>NO</v>
      </c>
      <c r="CD489" s="197" t="str">
        <f>IF(CB489&lt;=SMALL(CB$3:CB$1130,5),"SIMILAR","NO")</f>
        <v>NO</v>
      </c>
      <c r="CE489" s="197" t="str">
        <f t="shared" si="421"/>
        <v>N/A</v>
      </c>
      <c r="CF489" s="197">
        <f t="shared" si="422"/>
        <v>0</v>
      </c>
      <c r="CG489" s="198">
        <f t="shared" si="423"/>
        <v>0</v>
      </c>
      <c r="CH489" s="199">
        <f>IFERROR(SQRT(($E489-$E$1136)^2+($AD489-$AD$1136)^2),0)</f>
        <v>1.0012492946348328</v>
      </c>
      <c r="CI489" s="197" t="str">
        <f>IF(CH489&lt;=SMALL(CH$3:CH$1130,1),"MAS PARECIDO","NO")</f>
        <v>NO</v>
      </c>
      <c r="CJ489" s="197" t="str">
        <f>IF(CH489&lt;=SMALL(CH$3:CH$1130,5),"SIMILAR","NO")</f>
        <v>NO</v>
      </c>
      <c r="CK489" s="197" t="str">
        <f t="shared" si="424"/>
        <v>N/A</v>
      </c>
      <c r="CL489" s="197">
        <f t="shared" si="425"/>
        <v>0</v>
      </c>
      <c r="CM489" s="198">
        <f t="shared" si="426"/>
        <v>0</v>
      </c>
      <c r="CN489" s="199">
        <f>IFERROR(SQRT(($E489-$E$1136)^2+($AG489-$AG$1136)^2),0)</f>
        <v>5.0001500045001347E-2</v>
      </c>
      <c r="CO489" s="197" t="str">
        <f>IF(CN489&lt;=SMALL(CN$3:CN$1130,1),"MAS PARECIDO","NO")</f>
        <v>NO</v>
      </c>
      <c r="CP489" s="197" t="str">
        <f>IF(CN489&lt;=SMALL(CN$3:CN$1130,5),"SIMILAR","NO")</f>
        <v>NO</v>
      </c>
      <c r="CQ489" s="197" t="str">
        <f t="shared" si="427"/>
        <v>N/A</v>
      </c>
      <c r="CR489" s="197">
        <f t="shared" si="428"/>
        <v>0</v>
      </c>
      <c r="CS489" s="198">
        <f t="shared" si="429"/>
        <v>0</v>
      </c>
      <c r="CT489" s="199">
        <f>IFERROR(SQRT(($E489-$E$1136)^2+($AJ489-$AJ$1136)^2),0)</f>
        <v>0.33706269612323075</v>
      </c>
      <c r="CU489" s="197" t="str">
        <f>IF(CT489&lt;=SMALL(CT$3:CT$1130,1),"MAS PARECIDO","NO")</f>
        <v>NO</v>
      </c>
      <c r="CV489" s="197" t="str">
        <f>IF(CT489&lt;=SMALL(CT$3:CT$1130,5),"SIMILAR","NO")</f>
        <v>NO</v>
      </c>
      <c r="CW489" s="197" t="str">
        <f t="shared" si="430"/>
        <v>N/A</v>
      </c>
      <c r="CX489" s="197">
        <f t="shared" si="431"/>
        <v>0</v>
      </c>
      <c r="CY489" s="198">
        <f t="shared" si="432"/>
        <v>0</v>
      </c>
      <c r="CZ489" s="2" t="s">
        <v>1706</v>
      </c>
      <c r="DA489" s="2" t="s">
        <v>1707</v>
      </c>
      <c r="DB489" s="2">
        <v>0</v>
      </c>
      <c r="DC489" s="2" t="s">
        <v>189</v>
      </c>
    </row>
    <row r="490" spans="1:107">
      <c r="A490" s="24" t="s">
        <v>255</v>
      </c>
      <c r="B490" s="46">
        <v>34293.9</v>
      </c>
      <c r="C490" s="190">
        <f>(B490-$B$1132)/($B$1133-$B$1132)</f>
        <v>3.482123477188092E-2</v>
      </c>
      <c r="D490" s="46">
        <v>37000</v>
      </c>
      <c r="E490" s="190">
        <f>(D490-$D$1132)/($D$1133-$D$1132)</f>
        <v>7.3972219166574996E-2</v>
      </c>
      <c r="F490" s="46" t="s">
        <v>53</v>
      </c>
      <c r="G490" s="192">
        <f>VLOOKUP(F490,'DATOS DE SOPORTE'!$Y$5:$Z$8,2,FALSE)</f>
        <v>2</v>
      </c>
      <c r="H490" s="190">
        <f>(G490-$G$1132)/($G$1133-$G$1132)</f>
        <v>0.33333333333333331</v>
      </c>
      <c r="I490" s="50">
        <v>2</v>
      </c>
      <c r="J490" s="200">
        <f t="shared" si="392"/>
        <v>2</v>
      </c>
      <c r="K490" s="190">
        <f>(J490-$J$1132)/($J$1133-$J$1132)</f>
        <v>0.4</v>
      </c>
      <c r="L490" s="193" t="str">
        <f t="shared" si="393"/>
        <v>SI</v>
      </c>
      <c r="M490" s="46" t="s">
        <v>192</v>
      </c>
      <c r="N490" s="192">
        <f t="shared" si="394"/>
        <v>2</v>
      </c>
      <c r="O490" s="190">
        <f>(N490-N$1132)/(N$1133-N$1132)</f>
        <v>1</v>
      </c>
      <c r="P490" s="46" t="s">
        <v>193</v>
      </c>
      <c r="Q490" s="192">
        <f t="shared" si="395"/>
        <v>2</v>
      </c>
      <c r="R490" s="190">
        <f>(Q490-Q$1132)/(Q$1133-Q$1132)</f>
        <v>0.5</v>
      </c>
      <c r="S490" s="46" t="s">
        <v>60</v>
      </c>
      <c r="T490" s="192">
        <f t="shared" si="396"/>
        <v>2</v>
      </c>
      <c r="U490" s="190">
        <f>(T490-T$1132)/(T$1133-T$1132)</f>
        <v>1</v>
      </c>
      <c r="V490" s="46" t="s">
        <v>62</v>
      </c>
      <c r="W490" s="194">
        <f>VLOOKUP(V490,'DATOS DE SOPORTE'!$S$5:$T$10,2,FALSE)</f>
        <v>1</v>
      </c>
      <c r="X490" s="201">
        <f>(W490-W$1132)/(W$1133-W$1132)</f>
        <v>0</v>
      </c>
      <c r="Y490" s="46" t="s">
        <v>136</v>
      </c>
      <c r="Z490" s="194">
        <f t="shared" si="397"/>
        <v>2</v>
      </c>
      <c r="AA490" s="201">
        <f>(Z490-Z$1132)/(Z$1133-Z$1132)</f>
        <v>1</v>
      </c>
      <c r="AB490" s="46" t="s">
        <v>136</v>
      </c>
      <c r="AC490" s="194">
        <f t="shared" si="398"/>
        <v>2</v>
      </c>
      <c r="AD490" s="201">
        <f>(AC490-AC$1132)/(AC$1133-AC$1132)</f>
        <v>1</v>
      </c>
      <c r="AE490" s="46" t="s">
        <v>188</v>
      </c>
      <c r="AF490" s="194">
        <f t="shared" si="399"/>
        <v>1</v>
      </c>
      <c r="AG490" s="201">
        <f>(AF490-AF$1132)/(AF$1133-AF$1132)</f>
        <v>0</v>
      </c>
      <c r="AH490" s="24" t="s">
        <v>67</v>
      </c>
      <c r="AI490" s="194">
        <f>VLOOKUP(AH490,'DATOS DE SOPORTE'!$V$5:$W$8,2,FALSE)</f>
        <v>1</v>
      </c>
      <c r="AJ490" s="201">
        <f>(AI490-AI$1132)/(AI$1133-AI$1132)</f>
        <v>0</v>
      </c>
      <c r="AK490" s="58" t="str">
        <f t="shared" si="391"/>
        <v>Bueno</v>
      </c>
      <c r="AL490" s="196">
        <f>IFERROR(SQRT(($E490-$E$1136)^2+($C490-$C$1136)^2),0)</f>
        <v>0.18569996318377691</v>
      </c>
      <c r="AM490" s="197" t="str">
        <f>IF(AL490&lt;=SMALL($AL$3:$AL$1130,1),"MAS PARECIDO","NO")</f>
        <v>NO</v>
      </c>
      <c r="AN490" s="197" t="str">
        <f>IF(AL490&lt;=SMALL($AL$3:$AL$1130,5),"SIMILAR","NO")</f>
        <v>NO</v>
      </c>
      <c r="AO490" s="197" t="str">
        <f t="shared" si="400"/>
        <v>N/A</v>
      </c>
      <c r="AP490" s="197">
        <f t="shared" si="401"/>
        <v>0</v>
      </c>
      <c r="AQ490" s="198">
        <f t="shared" si="402"/>
        <v>0</v>
      </c>
      <c r="AR490" s="196">
        <f>IFERROR(SQRT(($E490-$E$1136)^2+($H490-$H$1136)^2),0)</f>
        <v>7.4002220066601995E-2</v>
      </c>
      <c r="AS490" s="197" t="str">
        <f>IF(AR490&lt;=SMALL(AR$3:AR$1130,1),"MAS PARECIDO","NO")</f>
        <v>NO</v>
      </c>
      <c r="AT490" s="197" t="str">
        <f>IF(AR490&lt;=SMALL(AR$3:AR$1130,5),"SIMILAR","NO")</f>
        <v>NO</v>
      </c>
      <c r="AU490" s="197" t="str">
        <f t="shared" si="403"/>
        <v>N/A</v>
      </c>
      <c r="AV490" s="197">
        <f t="shared" si="404"/>
        <v>0</v>
      </c>
      <c r="AW490" s="198">
        <f t="shared" si="405"/>
        <v>0</v>
      </c>
      <c r="AX490" s="199">
        <f>IFERROR(SQRT(($E490-$E$1136)^2+($K490-$K$1136)^2),0)</f>
        <v>0.21325179618185119</v>
      </c>
      <c r="AY490" s="197" t="str">
        <f>IF(AX490&lt;=SMALL(AX$3:AX$1130,1),"MAS PARECIDO","NO")</f>
        <v>NO</v>
      </c>
      <c r="AZ490" s="197" t="str">
        <f>IF(AX490&lt;=SMALL(AX$3:AX$1130,5),"SIMILAR","NO")</f>
        <v>NO</v>
      </c>
      <c r="BA490" s="197" t="str">
        <f t="shared" si="406"/>
        <v>N/A</v>
      </c>
      <c r="BB490" s="197">
        <f t="shared" si="407"/>
        <v>0</v>
      </c>
      <c r="BC490" s="198">
        <f t="shared" si="408"/>
        <v>0</v>
      </c>
      <c r="BD490" s="196">
        <f>IFERROR(SQRT(($E490-$E$1136)^2+($O490-$O$1136)^2),0)</f>
        <v>7.4002220066601995E-2</v>
      </c>
      <c r="BE490" s="197" t="str">
        <f>IF(BD490&lt;=SMALL(BD$3:BD$1130,1),"MAS PARECIDO","NO")</f>
        <v>NO</v>
      </c>
      <c r="BF490" s="197" t="str">
        <f>IF(BD490&lt;=SMALL(BD$3:BD$1130,5),"SIMILAR","NO")</f>
        <v>NO</v>
      </c>
      <c r="BG490" s="197" t="str">
        <f t="shared" si="409"/>
        <v>N/A</v>
      </c>
      <c r="BH490" s="197">
        <f t="shared" si="410"/>
        <v>0</v>
      </c>
      <c r="BI490" s="198">
        <f t="shared" si="411"/>
        <v>0</v>
      </c>
      <c r="BJ490" s="199">
        <f>IFERROR(SQRT(($E490-$E$1136)^2+($R490-$R$1136)^2),0)</f>
        <v>7.4002220066601995E-2</v>
      </c>
      <c r="BK490" s="197" t="str">
        <f>IF(BJ490&lt;=SMALL(BJ$3:BJ$1130,1),"MAS PARECIDO","NO")</f>
        <v>NO</v>
      </c>
      <c r="BL490" s="197" t="str">
        <f>IF(BJ490&lt;=SMALL(BJ$3:BJ$1130,5),"SIMILAR","NO")</f>
        <v>NO</v>
      </c>
      <c r="BM490" s="197" t="str">
        <f t="shared" si="412"/>
        <v>N/A</v>
      </c>
      <c r="BN490" s="197">
        <f t="shared" si="413"/>
        <v>0</v>
      </c>
      <c r="BO490" s="198">
        <f t="shared" si="414"/>
        <v>0</v>
      </c>
      <c r="BP490" s="199">
        <f>IFERROR(SQRT(($E490-$E$1136)^2+($U490-$U$1136)^2),0)</f>
        <v>1.0027344257453146</v>
      </c>
      <c r="BQ490" s="197" t="str">
        <f>IF(BP490&lt;=SMALL(BP$3:BP$1130,1),"MAS PARECIDO","NO")</f>
        <v>NO</v>
      </c>
      <c r="BR490" s="197" t="str">
        <f>IF(BP490&lt;=SMALL(BP$3:BP$1130,5),"SIMILAR","NO")</f>
        <v>NO</v>
      </c>
      <c r="BS490" s="197" t="str">
        <f t="shared" si="415"/>
        <v>N/A</v>
      </c>
      <c r="BT490" s="197">
        <f t="shared" si="416"/>
        <v>0</v>
      </c>
      <c r="BU490" s="198">
        <f t="shared" si="417"/>
        <v>0</v>
      </c>
      <c r="BV490" s="199">
        <f>IFERROR(SQRT(($E490-$E$1136)^2+($X490-$X$1136)^2),0)</f>
        <v>7.4002220066601995E-2</v>
      </c>
      <c r="BW490" s="197" t="str">
        <f>IF(BV490&lt;=SMALL(BV$3:BV$1130,1),"MAS PARECIDO","NO")</f>
        <v>NO</v>
      </c>
      <c r="BX490" s="197" t="str">
        <f>IF(BV490&lt;=SMALL(BV$3:BV$1130,5),"SIMILAR","NO")</f>
        <v>NO</v>
      </c>
      <c r="BY490" s="197" t="str">
        <f t="shared" si="418"/>
        <v>N/A</v>
      </c>
      <c r="BZ490" s="197">
        <f t="shared" si="419"/>
        <v>0</v>
      </c>
      <c r="CA490" s="198">
        <f t="shared" si="420"/>
        <v>0</v>
      </c>
      <c r="CB490" s="199">
        <f>IFERROR(SQRT(($E490-$E$1136)^2+($AA490-$AA$1136)^2),0)</f>
        <v>1.0027344257453146</v>
      </c>
      <c r="CC490" s="197" t="str">
        <f>IF(CB490&lt;=SMALL(CB$3:CB$1130,1),"MAS PARECIDO","NO")</f>
        <v>NO</v>
      </c>
      <c r="CD490" s="197" t="str">
        <f>IF(CB490&lt;=SMALL(CB$3:CB$1130,5),"SIMILAR","NO")</f>
        <v>NO</v>
      </c>
      <c r="CE490" s="197" t="str">
        <f t="shared" si="421"/>
        <v>N/A</v>
      </c>
      <c r="CF490" s="197">
        <f t="shared" si="422"/>
        <v>0</v>
      </c>
      <c r="CG490" s="198">
        <f t="shared" si="423"/>
        <v>0</v>
      </c>
      <c r="CH490" s="199">
        <f>IFERROR(SQRT(($E490-$E$1136)^2+($AD490-$AD$1136)^2),0)</f>
        <v>7.4002220066601995E-2</v>
      </c>
      <c r="CI490" s="197" t="str">
        <f>IF(CH490&lt;=SMALL(CH$3:CH$1130,1),"MAS PARECIDO","NO")</f>
        <v>NO</v>
      </c>
      <c r="CJ490" s="197" t="str">
        <f>IF(CH490&lt;=SMALL(CH$3:CH$1130,5),"SIMILAR","NO")</f>
        <v>NO</v>
      </c>
      <c r="CK490" s="197" t="str">
        <f t="shared" si="424"/>
        <v>N/A</v>
      </c>
      <c r="CL490" s="197">
        <f t="shared" si="425"/>
        <v>0</v>
      </c>
      <c r="CM490" s="198">
        <f t="shared" si="426"/>
        <v>0</v>
      </c>
      <c r="CN490" s="199">
        <f>IFERROR(SQRT(($E490-$E$1136)^2+($AG490-$AG$1136)^2),0)</f>
        <v>1.0027344257453146</v>
      </c>
      <c r="CO490" s="197" t="str">
        <f>IF(CN490&lt;=SMALL(CN$3:CN$1130,1),"MAS PARECIDO","NO")</f>
        <v>NO</v>
      </c>
      <c r="CP490" s="197" t="str">
        <f>IF(CN490&lt;=SMALL(CN$3:CN$1130,5),"SIMILAR","NO")</f>
        <v>NO</v>
      </c>
      <c r="CQ490" s="197" t="str">
        <f t="shared" si="427"/>
        <v>N/A</v>
      </c>
      <c r="CR490" s="197">
        <f t="shared" si="428"/>
        <v>0</v>
      </c>
      <c r="CS490" s="198">
        <f t="shared" si="429"/>
        <v>0</v>
      </c>
      <c r="CT490" s="199">
        <f>IFERROR(SQRT(($E490-$E$1136)^2+($AJ490-$AJ$1136)^2),0)</f>
        <v>7.4002220066601995E-2</v>
      </c>
      <c r="CU490" s="197" t="str">
        <f>IF(CT490&lt;=SMALL(CT$3:CT$1130,1),"MAS PARECIDO","NO")</f>
        <v>NO</v>
      </c>
      <c r="CV490" s="197" t="str">
        <f>IF(CT490&lt;=SMALL(CT$3:CT$1130,5),"SIMILAR","NO")</f>
        <v>NO</v>
      </c>
      <c r="CW490" s="197" t="str">
        <f t="shared" si="430"/>
        <v>N/A</v>
      </c>
      <c r="CX490" s="197">
        <f t="shared" si="431"/>
        <v>0</v>
      </c>
      <c r="CY490" s="198">
        <f t="shared" si="432"/>
        <v>0</v>
      </c>
      <c r="CZ490" s="2" t="s">
        <v>1388</v>
      </c>
      <c r="DA490" s="2" t="s">
        <v>1389</v>
      </c>
      <c r="DB490" s="2">
        <v>0</v>
      </c>
      <c r="DC490" s="2" t="s">
        <v>189</v>
      </c>
    </row>
    <row r="491" spans="1:107">
      <c r="A491" s="24" t="s">
        <v>712</v>
      </c>
      <c r="B491" s="46">
        <v>47638.59</v>
      </c>
      <c r="C491" s="190">
        <f>(B491-$B$1132)/($B$1133-$B$1132)</f>
        <v>5.0420019153578022E-2</v>
      </c>
      <c r="D491" s="46">
        <v>15000</v>
      </c>
      <c r="E491" s="190">
        <f>(D491-$D$1132)/($D$1133-$D$1132)</f>
        <v>2.9970899126973809E-2</v>
      </c>
      <c r="F491" s="46" t="s">
        <v>53</v>
      </c>
      <c r="G491" s="192">
        <f>VLOOKUP(F491,'DATOS DE SOPORTE'!$Y$5:$Z$8,2,FALSE)</f>
        <v>2</v>
      </c>
      <c r="H491" s="190">
        <f>(G491-$G$1132)/($G$1133-$G$1132)</f>
        <v>0.33333333333333331</v>
      </c>
      <c r="I491" s="50">
        <v>3</v>
      </c>
      <c r="J491" s="200">
        <f t="shared" si="392"/>
        <v>3</v>
      </c>
      <c r="K491" s="190">
        <f>(J491-$J$1132)/($J$1133-$J$1132)</f>
        <v>0.6</v>
      </c>
      <c r="L491" s="193" t="str">
        <f t="shared" si="393"/>
        <v>SI</v>
      </c>
      <c r="M491" s="46" t="s">
        <v>192</v>
      </c>
      <c r="N491" s="192">
        <f t="shared" si="394"/>
        <v>2</v>
      </c>
      <c r="O491" s="190">
        <f>(N491-N$1132)/(N$1133-N$1132)</f>
        <v>1</v>
      </c>
      <c r="P491" s="46" t="s">
        <v>58</v>
      </c>
      <c r="Q491" s="192">
        <f t="shared" si="395"/>
        <v>3</v>
      </c>
      <c r="R491" s="190">
        <f>(Q491-Q$1132)/(Q$1133-Q$1132)</f>
        <v>1</v>
      </c>
      <c r="S491" s="46" t="s">
        <v>194</v>
      </c>
      <c r="T491" s="192">
        <f t="shared" si="396"/>
        <v>1</v>
      </c>
      <c r="U491" s="190">
        <f>(T491-T$1132)/(T$1133-T$1132)</f>
        <v>0</v>
      </c>
      <c r="V491" s="46" t="s">
        <v>62</v>
      </c>
      <c r="W491" s="194">
        <f>VLOOKUP(V491,'DATOS DE SOPORTE'!$S$5:$T$10,2,FALSE)</f>
        <v>1</v>
      </c>
      <c r="X491" s="201">
        <f>(W491-W$1132)/(W$1133-W$1132)</f>
        <v>0</v>
      </c>
      <c r="Y491" s="46" t="s">
        <v>136</v>
      </c>
      <c r="Z491" s="194">
        <f t="shared" si="397"/>
        <v>2</v>
      </c>
      <c r="AA491" s="201">
        <f>(Z491-Z$1132)/(Z$1133-Z$1132)</f>
        <v>1</v>
      </c>
      <c r="AB491" s="46" t="s">
        <v>188</v>
      </c>
      <c r="AC491" s="194">
        <f t="shared" si="398"/>
        <v>1</v>
      </c>
      <c r="AD491" s="201">
        <f>(AC491-AC$1132)/(AC$1133-AC$1132)</f>
        <v>0</v>
      </c>
      <c r="AE491" s="46" t="s">
        <v>136</v>
      </c>
      <c r="AF491" s="194">
        <f t="shared" si="399"/>
        <v>2</v>
      </c>
      <c r="AG491" s="201">
        <f>(AF491-AF$1132)/(AF$1133-AF$1132)</f>
        <v>1</v>
      </c>
      <c r="AH491" s="24" t="s">
        <v>67</v>
      </c>
      <c r="AI491" s="194">
        <f>VLOOKUP(AH491,'DATOS DE SOPORTE'!$V$5:$W$8,2,FALSE)</f>
        <v>1</v>
      </c>
      <c r="AJ491" s="201">
        <f>(AI491-AI$1132)/(AI$1133-AI$1132)</f>
        <v>0</v>
      </c>
      <c r="AK491" s="58" t="str">
        <f t="shared" si="391"/>
        <v>Bueno</v>
      </c>
      <c r="AL491" s="196">
        <f>IFERROR(SQRT(($E491-$E$1136)^2+($C491-$C$1136)^2),0)</f>
        <v>0.15760083448872658</v>
      </c>
      <c r="AM491" s="197" t="str">
        <f>IF(AL491&lt;=SMALL($AL$3:$AL$1130,1),"MAS PARECIDO","NO")</f>
        <v>NO</v>
      </c>
      <c r="AN491" s="197" t="str">
        <f>IF(AL491&lt;=SMALL($AL$3:$AL$1130,5),"SIMILAR","NO")</f>
        <v>NO</v>
      </c>
      <c r="AO491" s="197" t="str">
        <f t="shared" si="400"/>
        <v>N/A</v>
      </c>
      <c r="AP491" s="197">
        <f t="shared" si="401"/>
        <v>0</v>
      </c>
      <c r="AQ491" s="198">
        <f t="shared" si="402"/>
        <v>0</v>
      </c>
      <c r="AR491" s="196">
        <f>IFERROR(SQRT(($E491-$E$1136)^2+($H491-$H$1136)^2),0)</f>
        <v>3.0000900027000808E-2</v>
      </c>
      <c r="AS491" s="197" t="str">
        <f>IF(AR491&lt;=SMALL(AR$3:AR$1130,1),"MAS PARECIDO","NO")</f>
        <v>NO</v>
      </c>
      <c r="AT491" s="197" t="str">
        <f>IF(AR491&lt;=SMALL(AR$3:AR$1130,5),"SIMILAR","NO")</f>
        <v>NO</v>
      </c>
      <c r="AU491" s="197" t="str">
        <f t="shared" si="403"/>
        <v>N/A</v>
      </c>
      <c r="AV491" s="197">
        <f t="shared" si="404"/>
        <v>0</v>
      </c>
      <c r="AW491" s="198">
        <f t="shared" si="405"/>
        <v>0</v>
      </c>
      <c r="AX491" s="199">
        <f>IFERROR(SQRT(($E491-$E$1136)^2+($K491-$K$1136)^2),0)</f>
        <v>0.40112348971660844</v>
      </c>
      <c r="AY491" s="197" t="str">
        <f>IF(AX491&lt;=SMALL(AX$3:AX$1130,1),"MAS PARECIDO","NO")</f>
        <v>NO</v>
      </c>
      <c r="AZ491" s="197" t="str">
        <f>IF(AX491&lt;=SMALL(AX$3:AX$1130,5),"SIMILAR","NO")</f>
        <v>NO</v>
      </c>
      <c r="BA491" s="197" t="str">
        <f t="shared" si="406"/>
        <v>N/A</v>
      </c>
      <c r="BB491" s="197">
        <f t="shared" si="407"/>
        <v>0</v>
      </c>
      <c r="BC491" s="198">
        <f t="shared" si="408"/>
        <v>0</v>
      </c>
      <c r="BD491" s="196">
        <f>IFERROR(SQRT(($E491-$E$1136)^2+($O491-$O$1136)^2),0)</f>
        <v>3.0000900027000808E-2</v>
      </c>
      <c r="BE491" s="197" t="str">
        <f>IF(BD491&lt;=SMALL(BD$3:BD$1130,1),"MAS PARECIDO","NO")</f>
        <v>NO</v>
      </c>
      <c r="BF491" s="197" t="str">
        <f>IF(BD491&lt;=SMALL(BD$3:BD$1130,5),"SIMILAR","NO")</f>
        <v>NO</v>
      </c>
      <c r="BG491" s="197" t="str">
        <f t="shared" si="409"/>
        <v>N/A</v>
      </c>
      <c r="BH491" s="197">
        <f t="shared" si="410"/>
        <v>0</v>
      </c>
      <c r="BI491" s="198">
        <f t="shared" si="411"/>
        <v>0</v>
      </c>
      <c r="BJ491" s="199">
        <f>IFERROR(SQRT(($E491-$E$1136)^2+($R491-$R$1136)^2),0)</f>
        <v>0.50089924536021224</v>
      </c>
      <c r="BK491" s="197" t="str">
        <f>IF(BJ491&lt;=SMALL(BJ$3:BJ$1130,1),"MAS PARECIDO","NO")</f>
        <v>NO</v>
      </c>
      <c r="BL491" s="197" t="str">
        <f>IF(BJ491&lt;=SMALL(BJ$3:BJ$1130,5),"SIMILAR","NO")</f>
        <v>NO</v>
      </c>
      <c r="BM491" s="197" t="str">
        <f t="shared" si="412"/>
        <v>N/A</v>
      </c>
      <c r="BN491" s="197">
        <f t="shared" si="413"/>
        <v>0</v>
      </c>
      <c r="BO491" s="198">
        <f t="shared" si="414"/>
        <v>0</v>
      </c>
      <c r="BP491" s="199">
        <f>IFERROR(SQRT(($E491-$E$1136)^2+($U491-$U$1136)^2),0)</f>
        <v>3.0000900027000808E-2</v>
      </c>
      <c r="BQ491" s="197" t="str">
        <f>IF(BP491&lt;=SMALL(BP$3:BP$1130,1),"MAS PARECIDO","NO")</f>
        <v>NO</v>
      </c>
      <c r="BR491" s="197" t="str">
        <f>IF(BP491&lt;=SMALL(BP$3:BP$1130,5),"SIMILAR","NO")</f>
        <v>NO</v>
      </c>
      <c r="BS491" s="197" t="str">
        <f t="shared" si="415"/>
        <v>N/A</v>
      </c>
      <c r="BT491" s="197">
        <f t="shared" si="416"/>
        <v>0</v>
      </c>
      <c r="BU491" s="198">
        <f t="shared" si="417"/>
        <v>0</v>
      </c>
      <c r="BV491" s="199">
        <f>IFERROR(SQRT(($E491-$E$1136)^2+($X491-$X$1136)^2),0)</f>
        <v>3.0000900027000808E-2</v>
      </c>
      <c r="BW491" s="197" t="str">
        <f>IF(BV491&lt;=SMALL(BV$3:BV$1130,1),"MAS PARECIDO","NO")</f>
        <v>NO</v>
      </c>
      <c r="BX491" s="197" t="str">
        <f>IF(BV491&lt;=SMALL(BV$3:BV$1130,5),"SIMILAR","NO")</f>
        <v>NO</v>
      </c>
      <c r="BY491" s="197" t="str">
        <f t="shared" si="418"/>
        <v>N/A</v>
      </c>
      <c r="BZ491" s="197">
        <f t="shared" si="419"/>
        <v>0</v>
      </c>
      <c r="CA491" s="198">
        <f t="shared" si="420"/>
        <v>0</v>
      </c>
      <c r="CB491" s="199">
        <f>IFERROR(SQRT(($E491-$E$1136)^2+($AA491-$AA$1136)^2),0)</f>
        <v>1.0004499257846093</v>
      </c>
      <c r="CC491" s="197" t="str">
        <f>IF(CB491&lt;=SMALL(CB$3:CB$1130,1),"MAS PARECIDO","NO")</f>
        <v>NO</v>
      </c>
      <c r="CD491" s="197" t="str">
        <f>IF(CB491&lt;=SMALL(CB$3:CB$1130,5),"SIMILAR","NO")</f>
        <v>NO</v>
      </c>
      <c r="CE491" s="197" t="str">
        <f t="shared" si="421"/>
        <v>N/A</v>
      </c>
      <c r="CF491" s="197">
        <f t="shared" si="422"/>
        <v>0</v>
      </c>
      <c r="CG491" s="198">
        <f t="shared" si="423"/>
        <v>0</v>
      </c>
      <c r="CH491" s="199">
        <f>IFERROR(SQRT(($E491-$E$1136)^2+($AD491-$AD$1136)^2),0)</f>
        <v>1.0004499257846093</v>
      </c>
      <c r="CI491" s="197" t="str">
        <f>IF(CH491&lt;=SMALL(CH$3:CH$1130,1),"MAS PARECIDO","NO")</f>
        <v>NO</v>
      </c>
      <c r="CJ491" s="197" t="str">
        <f>IF(CH491&lt;=SMALL(CH$3:CH$1130,5),"SIMILAR","NO")</f>
        <v>NO</v>
      </c>
      <c r="CK491" s="197" t="str">
        <f t="shared" si="424"/>
        <v>N/A</v>
      </c>
      <c r="CL491" s="197">
        <f t="shared" si="425"/>
        <v>0</v>
      </c>
      <c r="CM491" s="198">
        <f t="shared" si="426"/>
        <v>0</v>
      </c>
      <c r="CN491" s="199">
        <f>IFERROR(SQRT(($E491-$E$1136)^2+($AG491-$AG$1136)^2),0)</f>
        <v>3.0000900027000808E-2</v>
      </c>
      <c r="CO491" s="197" t="str">
        <f>IF(CN491&lt;=SMALL(CN$3:CN$1130,1),"MAS PARECIDO","NO")</f>
        <v>NO</v>
      </c>
      <c r="CP491" s="197" t="str">
        <f>IF(CN491&lt;=SMALL(CN$3:CN$1130,5),"SIMILAR","NO")</f>
        <v>NO</v>
      </c>
      <c r="CQ491" s="197" t="str">
        <f t="shared" si="427"/>
        <v>N/A</v>
      </c>
      <c r="CR491" s="197">
        <f t="shared" si="428"/>
        <v>0</v>
      </c>
      <c r="CS491" s="198">
        <f t="shared" si="429"/>
        <v>0</v>
      </c>
      <c r="CT491" s="199">
        <f>IFERROR(SQRT(($E491-$E$1136)^2+($AJ491-$AJ$1136)^2),0)</f>
        <v>3.0000900027000808E-2</v>
      </c>
      <c r="CU491" s="197" t="str">
        <f>IF(CT491&lt;=SMALL(CT$3:CT$1130,1),"MAS PARECIDO","NO")</f>
        <v>NO</v>
      </c>
      <c r="CV491" s="197" t="str">
        <f>IF(CT491&lt;=SMALL(CT$3:CT$1130,5),"SIMILAR","NO")</f>
        <v>NO</v>
      </c>
      <c r="CW491" s="197" t="str">
        <f t="shared" si="430"/>
        <v>N/A</v>
      </c>
      <c r="CX491" s="197">
        <f t="shared" si="431"/>
        <v>0</v>
      </c>
      <c r="CY491" s="198">
        <f t="shared" si="432"/>
        <v>0</v>
      </c>
      <c r="CZ491" s="2" t="e">
        <v>#N/A</v>
      </c>
      <c r="DA491" s="2" t="s">
        <v>2128</v>
      </c>
      <c r="DB491" s="2">
        <v>0</v>
      </c>
      <c r="DC491" s="2" t="s">
        <v>189</v>
      </c>
    </row>
    <row r="492" spans="1:107">
      <c r="A492" s="24" t="s">
        <v>713</v>
      </c>
      <c r="B492" s="46">
        <v>216304.5</v>
      </c>
      <c r="C492" s="190">
        <f>(B492-$B$1132)/($B$1133-$B$1132)</f>
        <v>0.24757582889008969</v>
      </c>
      <c r="D492" s="46">
        <v>15000</v>
      </c>
      <c r="E492" s="190">
        <f>(D492-$D$1132)/($D$1133-$D$1132)</f>
        <v>2.9970899126973809E-2</v>
      </c>
      <c r="F492" s="46" t="s">
        <v>53</v>
      </c>
      <c r="G492" s="192">
        <f>VLOOKUP(F492,'DATOS DE SOPORTE'!$Y$5:$Z$8,2,FALSE)</f>
        <v>2</v>
      </c>
      <c r="H492" s="190">
        <f>(G492-$G$1132)/($G$1133-$G$1132)</f>
        <v>0.33333333333333331</v>
      </c>
      <c r="I492" s="50">
        <v>1</v>
      </c>
      <c r="J492" s="200">
        <f t="shared" si="392"/>
        <v>1</v>
      </c>
      <c r="K492" s="190">
        <f>(J492-$J$1132)/($J$1133-$J$1132)</f>
        <v>0.2</v>
      </c>
      <c r="L492" s="193" t="str">
        <f t="shared" si="393"/>
        <v>SI</v>
      </c>
      <c r="M492" s="46" t="s">
        <v>192</v>
      </c>
      <c r="N492" s="192">
        <f t="shared" si="394"/>
        <v>2</v>
      </c>
      <c r="O492" s="190">
        <f>(N492-N$1132)/(N$1133-N$1132)</f>
        <v>1</v>
      </c>
      <c r="P492" s="46" t="s">
        <v>193</v>
      </c>
      <c r="Q492" s="192">
        <f t="shared" si="395"/>
        <v>2</v>
      </c>
      <c r="R492" s="190">
        <f>(Q492-Q$1132)/(Q$1133-Q$1132)</f>
        <v>0.5</v>
      </c>
      <c r="S492" s="46" t="s">
        <v>194</v>
      </c>
      <c r="T492" s="192">
        <f t="shared" si="396"/>
        <v>1</v>
      </c>
      <c r="U492" s="190">
        <f>(T492-T$1132)/(T$1133-T$1132)</f>
        <v>0</v>
      </c>
      <c r="V492" s="46" t="s">
        <v>212</v>
      </c>
      <c r="W492" s="194">
        <f>VLOOKUP(V492,'DATOS DE SOPORTE'!$S$5:$T$10,2,FALSE)</f>
        <v>3</v>
      </c>
      <c r="X492" s="201">
        <f>(W492-W$1132)/(W$1133-W$1132)</f>
        <v>0.4</v>
      </c>
      <c r="Y492" s="46" t="s">
        <v>188</v>
      </c>
      <c r="Z492" s="194">
        <f t="shared" si="397"/>
        <v>1</v>
      </c>
      <c r="AA492" s="201">
        <f>(Z492-Z$1132)/(Z$1133-Z$1132)</f>
        <v>0</v>
      </c>
      <c r="AB492" s="46" t="s">
        <v>136</v>
      </c>
      <c r="AC492" s="194">
        <f t="shared" si="398"/>
        <v>2</v>
      </c>
      <c r="AD492" s="201">
        <f>(AC492-AC$1132)/(AC$1133-AC$1132)</f>
        <v>1</v>
      </c>
      <c r="AE492" s="46" t="s">
        <v>136</v>
      </c>
      <c r="AF492" s="194">
        <f t="shared" si="399"/>
        <v>2</v>
      </c>
      <c r="AG492" s="201">
        <f>(AF492-AF$1132)/(AF$1133-AF$1132)</f>
        <v>1</v>
      </c>
      <c r="AH492" s="24" t="s">
        <v>67</v>
      </c>
      <c r="AI492" s="194">
        <f>VLOOKUP(AH492,'DATOS DE SOPORTE'!$V$5:$W$8,2,FALSE)</f>
        <v>1</v>
      </c>
      <c r="AJ492" s="201">
        <f>(AI492-AI$1132)/(AI$1133-AI$1132)</f>
        <v>0</v>
      </c>
      <c r="AK492" s="58" t="str">
        <f t="shared" si="391"/>
        <v>Bueno</v>
      </c>
      <c r="AL492" s="196">
        <f>IFERROR(SQRT(($E492-$E$1136)^2+($C492-$C$1136)^2),0)</f>
        <v>5.1970537849446705E-2</v>
      </c>
      <c r="AM492" s="197" t="str">
        <f>IF(AL492&lt;=SMALL($AL$3:$AL$1130,1),"MAS PARECIDO","NO")</f>
        <v>NO</v>
      </c>
      <c r="AN492" s="197" t="str">
        <f>IF(AL492&lt;=SMALL($AL$3:$AL$1130,5),"SIMILAR","NO")</f>
        <v>NO</v>
      </c>
      <c r="AO492" s="197" t="str">
        <f t="shared" si="400"/>
        <v>N/A</v>
      </c>
      <c r="AP492" s="197">
        <f t="shared" si="401"/>
        <v>0</v>
      </c>
      <c r="AQ492" s="198">
        <f t="shared" si="402"/>
        <v>0</v>
      </c>
      <c r="AR492" s="196">
        <f>IFERROR(SQRT(($E492-$E$1136)^2+($H492-$H$1136)^2),0)</f>
        <v>3.0000900027000808E-2</v>
      </c>
      <c r="AS492" s="197" t="str">
        <f>IF(AR492&lt;=SMALL(AR$3:AR$1130,1),"MAS PARECIDO","NO")</f>
        <v>NO</v>
      </c>
      <c r="AT492" s="197" t="str">
        <f>IF(AR492&lt;=SMALL(AR$3:AR$1130,5),"SIMILAR","NO")</f>
        <v>NO</v>
      </c>
      <c r="AU492" s="197" t="str">
        <f t="shared" si="403"/>
        <v>N/A</v>
      </c>
      <c r="AV492" s="197">
        <f t="shared" si="404"/>
        <v>0</v>
      </c>
      <c r="AW492" s="198">
        <f t="shared" si="405"/>
        <v>0</v>
      </c>
      <c r="AX492" s="199">
        <f>IFERROR(SQRT(($E492-$E$1136)^2+($K492-$K$1136)^2),0)</f>
        <v>3.0000900027000808E-2</v>
      </c>
      <c r="AY492" s="197" t="str">
        <f>IF(AX492&lt;=SMALL(AX$3:AX$1130,1),"MAS PARECIDO","NO")</f>
        <v>NO</v>
      </c>
      <c r="AZ492" s="197" t="str">
        <f>IF(AX492&lt;=SMALL(AX$3:AX$1130,5),"SIMILAR","NO")</f>
        <v>NO</v>
      </c>
      <c r="BA492" s="197" t="str">
        <f t="shared" si="406"/>
        <v>N/A</v>
      </c>
      <c r="BB492" s="197">
        <f t="shared" si="407"/>
        <v>0</v>
      </c>
      <c r="BC492" s="198">
        <f t="shared" si="408"/>
        <v>0</v>
      </c>
      <c r="BD492" s="196">
        <f>IFERROR(SQRT(($E492-$E$1136)^2+($O492-$O$1136)^2),0)</f>
        <v>3.0000900027000808E-2</v>
      </c>
      <c r="BE492" s="197" t="str">
        <f>IF(BD492&lt;=SMALL(BD$3:BD$1130,1),"MAS PARECIDO","NO")</f>
        <v>NO</v>
      </c>
      <c r="BF492" s="197" t="str">
        <f>IF(BD492&lt;=SMALL(BD$3:BD$1130,5),"SIMILAR","NO")</f>
        <v>NO</v>
      </c>
      <c r="BG492" s="197" t="str">
        <f t="shared" si="409"/>
        <v>N/A</v>
      </c>
      <c r="BH492" s="197">
        <f t="shared" si="410"/>
        <v>0</v>
      </c>
      <c r="BI492" s="198">
        <f t="shared" si="411"/>
        <v>0</v>
      </c>
      <c r="BJ492" s="199">
        <f>IFERROR(SQRT(($E492-$E$1136)^2+($R492-$R$1136)^2),0)</f>
        <v>3.0000900027000808E-2</v>
      </c>
      <c r="BK492" s="197" t="str">
        <f>IF(BJ492&lt;=SMALL(BJ$3:BJ$1130,1),"MAS PARECIDO","NO")</f>
        <v>NO</v>
      </c>
      <c r="BL492" s="197" t="str">
        <f>IF(BJ492&lt;=SMALL(BJ$3:BJ$1130,5),"SIMILAR","NO")</f>
        <v>NO</v>
      </c>
      <c r="BM492" s="197" t="str">
        <f t="shared" si="412"/>
        <v>N/A</v>
      </c>
      <c r="BN492" s="197">
        <f t="shared" si="413"/>
        <v>0</v>
      </c>
      <c r="BO492" s="198">
        <f t="shared" si="414"/>
        <v>0</v>
      </c>
      <c r="BP492" s="199">
        <f>IFERROR(SQRT(($E492-$E$1136)^2+($U492-$U$1136)^2),0)</f>
        <v>3.0000900027000808E-2</v>
      </c>
      <c r="BQ492" s="197" t="str">
        <f>IF(BP492&lt;=SMALL(BP$3:BP$1130,1),"MAS PARECIDO","NO")</f>
        <v>NO</v>
      </c>
      <c r="BR492" s="197" t="str">
        <f>IF(BP492&lt;=SMALL(BP$3:BP$1130,5),"SIMILAR","NO")</f>
        <v>NO</v>
      </c>
      <c r="BS492" s="197" t="str">
        <f t="shared" si="415"/>
        <v>N/A</v>
      </c>
      <c r="BT492" s="197">
        <f t="shared" si="416"/>
        <v>0</v>
      </c>
      <c r="BU492" s="198">
        <f t="shared" si="417"/>
        <v>0</v>
      </c>
      <c r="BV492" s="199">
        <f>IFERROR(SQRT(($E492-$E$1136)^2+($X492-$X$1136)^2),0)</f>
        <v>0.40112348971660849</v>
      </c>
      <c r="BW492" s="197" t="str">
        <f>IF(BV492&lt;=SMALL(BV$3:BV$1130,1),"MAS PARECIDO","NO")</f>
        <v>NO</v>
      </c>
      <c r="BX492" s="197" t="str">
        <f>IF(BV492&lt;=SMALL(BV$3:BV$1130,5),"SIMILAR","NO")</f>
        <v>NO</v>
      </c>
      <c r="BY492" s="197" t="str">
        <f t="shared" si="418"/>
        <v>N/A</v>
      </c>
      <c r="BZ492" s="197">
        <f t="shared" si="419"/>
        <v>0</v>
      </c>
      <c r="CA492" s="198">
        <f t="shared" si="420"/>
        <v>0</v>
      </c>
      <c r="CB492" s="199">
        <f>IFERROR(SQRT(($E492-$E$1136)^2+($AA492-$AA$1136)^2),0)</f>
        <v>3.0000900027000808E-2</v>
      </c>
      <c r="CC492" s="197" t="str">
        <f>IF(CB492&lt;=SMALL(CB$3:CB$1130,1),"MAS PARECIDO","NO")</f>
        <v>NO</v>
      </c>
      <c r="CD492" s="197" t="str">
        <f>IF(CB492&lt;=SMALL(CB$3:CB$1130,5),"SIMILAR","NO")</f>
        <v>NO</v>
      </c>
      <c r="CE492" s="197" t="str">
        <f t="shared" si="421"/>
        <v>N/A</v>
      </c>
      <c r="CF492" s="197">
        <f t="shared" si="422"/>
        <v>0</v>
      </c>
      <c r="CG492" s="198">
        <f t="shared" si="423"/>
        <v>0</v>
      </c>
      <c r="CH492" s="199">
        <f>IFERROR(SQRT(($E492-$E$1136)^2+($AD492-$AD$1136)^2),0)</f>
        <v>3.0000900027000808E-2</v>
      </c>
      <c r="CI492" s="197" t="str">
        <f>IF(CH492&lt;=SMALL(CH$3:CH$1130,1),"MAS PARECIDO","NO")</f>
        <v>NO</v>
      </c>
      <c r="CJ492" s="197" t="str">
        <f>IF(CH492&lt;=SMALL(CH$3:CH$1130,5),"SIMILAR","NO")</f>
        <v>NO</v>
      </c>
      <c r="CK492" s="197" t="str">
        <f t="shared" si="424"/>
        <v>N/A</v>
      </c>
      <c r="CL492" s="197">
        <f t="shared" si="425"/>
        <v>0</v>
      </c>
      <c r="CM492" s="198">
        <f t="shared" si="426"/>
        <v>0</v>
      </c>
      <c r="CN492" s="199">
        <f>IFERROR(SQRT(($E492-$E$1136)^2+($AG492-$AG$1136)^2),0)</f>
        <v>3.0000900027000808E-2</v>
      </c>
      <c r="CO492" s="197" t="str">
        <f>IF(CN492&lt;=SMALL(CN$3:CN$1130,1),"MAS PARECIDO","NO")</f>
        <v>NO</v>
      </c>
      <c r="CP492" s="197" t="str">
        <f>IF(CN492&lt;=SMALL(CN$3:CN$1130,5),"SIMILAR","NO")</f>
        <v>NO</v>
      </c>
      <c r="CQ492" s="197" t="str">
        <f t="shared" si="427"/>
        <v>N/A</v>
      </c>
      <c r="CR492" s="197">
        <f t="shared" si="428"/>
        <v>0</v>
      </c>
      <c r="CS492" s="198">
        <f t="shared" si="429"/>
        <v>0</v>
      </c>
      <c r="CT492" s="199">
        <f>IFERROR(SQRT(($E492-$E$1136)^2+($AJ492-$AJ$1136)^2),0)</f>
        <v>3.0000900027000808E-2</v>
      </c>
      <c r="CU492" s="197" t="str">
        <f>IF(CT492&lt;=SMALL(CT$3:CT$1130,1),"MAS PARECIDO","NO")</f>
        <v>NO</v>
      </c>
      <c r="CV492" s="197" t="str">
        <f>IF(CT492&lt;=SMALL(CT$3:CT$1130,5),"SIMILAR","NO")</f>
        <v>NO</v>
      </c>
      <c r="CW492" s="197" t="str">
        <f t="shared" si="430"/>
        <v>N/A</v>
      </c>
      <c r="CX492" s="197">
        <f t="shared" si="431"/>
        <v>0</v>
      </c>
      <c r="CY492" s="198">
        <f t="shared" si="432"/>
        <v>0</v>
      </c>
      <c r="CZ492" s="2" t="e">
        <v>#N/A</v>
      </c>
      <c r="DA492" s="2" t="s">
        <v>2129</v>
      </c>
      <c r="DB492" s="2">
        <v>0</v>
      </c>
      <c r="DC492" s="2" t="s">
        <v>189</v>
      </c>
    </row>
    <row r="493" spans="1:107">
      <c r="A493" s="24" t="s">
        <v>464</v>
      </c>
      <c r="B493" s="46">
        <v>10450</v>
      </c>
      <c r="C493" s="190">
        <f>(B493-$B$1132)/($B$1133-$B$1132)</f>
        <v>6.9497851601816128E-3</v>
      </c>
      <c r="D493" s="46">
        <v>7000</v>
      </c>
      <c r="E493" s="190">
        <f>(D493-$D$1132)/($D$1133-$D$1132)</f>
        <v>1.3970419112573377E-2</v>
      </c>
      <c r="F493" s="46" t="s">
        <v>203</v>
      </c>
      <c r="G493" s="192">
        <f>VLOOKUP(F493,'DATOS DE SOPORTE'!$Y$5:$Z$8,2,FALSE)</f>
        <v>3</v>
      </c>
      <c r="H493" s="190">
        <f>(G493-$G$1132)/($G$1133-$G$1132)</f>
        <v>0.66666666666666663</v>
      </c>
      <c r="I493" s="50">
        <v>2</v>
      </c>
      <c r="J493" s="200">
        <f t="shared" si="392"/>
        <v>2</v>
      </c>
      <c r="K493" s="190">
        <f>(J493-$J$1132)/($J$1133-$J$1132)</f>
        <v>0.4</v>
      </c>
      <c r="L493" s="193" t="str">
        <f t="shared" si="393"/>
        <v>SI</v>
      </c>
      <c r="M493" s="46" t="s">
        <v>192</v>
      </c>
      <c r="N493" s="192">
        <f t="shared" si="394"/>
        <v>2</v>
      </c>
      <c r="O493" s="190">
        <f>(N493-N$1132)/(N$1133-N$1132)</f>
        <v>1</v>
      </c>
      <c r="P493" s="46" t="s">
        <v>58</v>
      </c>
      <c r="Q493" s="192">
        <f t="shared" si="395"/>
        <v>3</v>
      </c>
      <c r="R493" s="190">
        <f>(Q493-Q$1132)/(Q$1133-Q$1132)</f>
        <v>1</v>
      </c>
      <c r="S493" s="46" t="s">
        <v>60</v>
      </c>
      <c r="T493" s="192">
        <f t="shared" si="396"/>
        <v>2</v>
      </c>
      <c r="U493" s="190">
        <f>(T493-T$1132)/(T$1133-T$1132)</f>
        <v>1</v>
      </c>
      <c r="V493" s="46" t="s">
        <v>62</v>
      </c>
      <c r="W493" s="194">
        <f>VLOOKUP(V493,'DATOS DE SOPORTE'!$S$5:$T$10,2,FALSE)</f>
        <v>1</v>
      </c>
      <c r="X493" s="201">
        <f>(W493-W$1132)/(W$1133-W$1132)</f>
        <v>0</v>
      </c>
      <c r="Y493" s="46" t="s">
        <v>136</v>
      </c>
      <c r="Z493" s="194">
        <f t="shared" si="397"/>
        <v>2</v>
      </c>
      <c r="AA493" s="201">
        <f>(Z493-Z$1132)/(Z$1133-Z$1132)</f>
        <v>1</v>
      </c>
      <c r="AB493" s="46" t="s">
        <v>136</v>
      </c>
      <c r="AC493" s="194">
        <f t="shared" si="398"/>
        <v>2</v>
      </c>
      <c r="AD493" s="201">
        <f>(AC493-AC$1132)/(AC$1133-AC$1132)</f>
        <v>1</v>
      </c>
      <c r="AE493" s="46" t="s">
        <v>188</v>
      </c>
      <c r="AF493" s="194">
        <f t="shared" si="399"/>
        <v>1</v>
      </c>
      <c r="AG493" s="201">
        <f>(AF493-AF$1132)/(AF$1133-AF$1132)</f>
        <v>0</v>
      </c>
      <c r="AH493" s="24" t="s">
        <v>67</v>
      </c>
      <c r="AI493" s="194">
        <f>VLOOKUP(AH493,'DATOS DE SOPORTE'!$V$5:$W$8,2,FALSE)</f>
        <v>1</v>
      </c>
      <c r="AJ493" s="201">
        <f>(AI493-AI$1132)/(AI$1133-AI$1132)</f>
        <v>0</v>
      </c>
      <c r="AK493" s="58" t="str">
        <f t="shared" si="391"/>
        <v>Muy malo</v>
      </c>
      <c r="AL493" s="196">
        <f>IFERROR(SQRT(($E493-$E$1136)^2+($C493-$C$1136)^2),0)</f>
        <v>0.19868312539989025</v>
      </c>
      <c r="AM493" s="197" t="str">
        <f>IF(AL493&lt;=SMALL($AL$3:$AL$1130,1),"MAS PARECIDO","NO")</f>
        <v>NO</v>
      </c>
      <c r="AN493" s="197" t="str">
        <f>IF(AL493&lt;=SMALL($AL$3:$AL$1130,5),"SIMILAR","NO")</f>
        <v>NO</v>
      </c>
      <c r="AO493" s="197" t="str">
        <f t="shared" si="400"/>
        <v>N/A</v>
      </c>
      <c r="AP493" s="197">
        <f t="shared" si="401"/>
        <v>0</v>
      </c>
      <c r="AQ493" s="198">
        <f t="shared" si="402"/>
        <v>0</v>
      </c>
      <c r="AR493" s="196">
        <f>IFERROR(SQRT(($E493-$E$1136)^2+($H493-$H$1136)^2),0)</f>
        <v>0.33362722141881695</v>
      </c>
      <c r="AS493" s="197" t="str">
        <f>IF(AR493&lt;=SMALL(AR$3:AR$1130,1),"MAS PARECIDO","NO")</f>
        <v>NO</v>
      </c>
      <c r="AT493" s="197" t="str">
        <f>IF(AR493&lt;=SMALL(AR$3:AR$1130,5),"SIMILAR","NO")</f>
        <v>NO</v>
      </c>
      <c r="AU493" s="197" t="str">
        <f t="shared" si="403"/>
        <v>N/A</v>
      </c>
      <c r="AV493" s="197">
        <f t="shared" si="404"/>
        <v>0</v>
      </c>
      <c r="AW493" s="198">
        <f t="shared" si="405"/>
        <v>0</v>
      </c>
      <c r="AX493" s="199">
        <f>IFERROR(SQRT(($E493-$E$1136)^2+($K493-$K$1136)^2),0)</f>
        <v>0.20048943054567547</v>
      </c>
      <c r="AY493" s="197" t="str">
        <f>IF(AX493&lt;=SMALL(AX$3:AX$1130,1),"MAS PARECIDO","NO")</f>
        <v>NO</v>
      </c>
      <c r="AZ493" s="197" t="str">
        <f>IF(AX493&lt;=SMALL(AX$3:AX$1130,5),"SIMILAR","NO")</f>
        <v>NO</v>
      </c>
      <c r="BA493" s="197" t="str">
        <f t="shared" si="406"/>
        <v>N/A</v>
      </c>
      <c r="BB493" s="197">
        <f t="shared" si="407"/>
        <v>0</v>
      </c>
      <c r="BC493" s="198">
        <f t="shared" si="408"/>
        <v>0</v>
      </c>
      <c r="BD493" s="196">
        <f>IFERROR(SQRT(($E493-$E$1136)^2+($O493-$O$1136)^2),0)</f>
        <v>1.4000420012600379E-2</v>
      </c>
      <c r="BE493" s="197" t="str">
        <f>IF(BD493&lt;=SMALL(BD$3:BD$1130,1),"MAS PARECIDO","NO")</f>
        <v>NO</v>
      </c>
      <c r="BF493" s="197" t="str">
        <f>IF(BD493&lt;=SMALL(BD$3:BD$1130,5),"SIMILAR","NO")</f>
        <v>NO</v>
      </c>
      <c r="BG493" s="197" t="str">
        <f t="shared" si="409"/>
        <v>N/A</v>
      </c>
      <c r="BH493" s="197">
        <f t="shared" si="410"/>
        <v>0</v>
      </c>
      <c r="BI493" s="198">
        <f t="shared" si="411"/>
        <v>0</v>
      </c>
      <c r="BJ493" s="199">
        <f>IFERROR(SQRT(($E493-$E$1136)^2+($R493-$R$1136)^2),0)</f>
        <v>0.50019597335497334</v>
      </c>
      <c r="BK493" s="197" t="str">
        <f>IF(BJ493&lt;=SMALL(BJ$3:BJ$1130,1),"MAS PARECIDO","NO")</f>
        <v>NO</v>
      </c>
      <c r="BL493" s="197" t="str">
        <f>IF(BJ493&lt;=SMALL(BJ$3:BJ$1130,5),"SIMILAR","NO")</f>
        <v>NO</v>
      </c>
      <c r="BM493" s="197" t="str">
        <f t="shared" si="412"/>
        <v>N/A</v>
      </c>
      <c r="BN493" s="197">
        <f t="shared" si="413"/>
        <v>0</v>
      </c>
      <c r="BO493" s="198">
        <f t="shared" si="414"/>
        <v>0</v>
      </c>
      <c r="BP493" s="199">
        <f>IFERROR(SQRT(($E493-$E$1136)^2+($U493-$U$1136)^2),0)</f>
        <v>1.000098001078159</v>
      </c>
      <c r="BQ493" s="197" t="str">
        <f>IF(BP493&lt;=SMALL(BP$3:BP$1130,1),"MAS PARECIDO","NO")</f>
        <v>NO</v>
      </c>
      <c r="BR493" s="197" t="str">
        <f>IF(BP493&lt;=SMALL(BP$3:BP$1130,5),"SIMILAR","NO")</f>
        <v>NO</v>
      </c>
      <c r="BS493" s="197" t="str">
        <f t="shared" si="415"/>
        <v>N/A</v>
      </c>
      <c r="BT493" s="197">
        <f t="shared" si="416"/>
        <v>0</v>
      </c>
      <c r="BU493" s="198">
        <f t="shared" si="417"/>
        <v>0</v>
      </c>
      <c r="BV493" s="199">
        <f>IFERROR(SQRT(($E493-$E$1136)^2+($X493-$X$1136)^2),0)</f>
        <v>1.4000420012600379E-2</v>
      </c>
      <c r="BW493" s="197" t="str">
        <f>IF(BV493&lt;=SMALL(BV$3:BV$1130,1),"MAS PARECIDO","NO")</f>
        <v>NO</v>
      </c>
      <c r="BX493" s="197" t="str">
        <f>IF(BV493&lt;=SMALL(BV$3:BV$1130,5),"SIMILAR","NO")</f>
        <v>NO</v>
      </c>
      <c r="BY493" s="197" t="str">
        <f t="shared" si="418"/>
        <v>N/A</v>
      </c>
      <c r="BZ493" s="197">
        <f t="shared" si="419"/>
        <v>0</v>
      </c>
      <c r="CA493" s="198">
        <f t="shared" si="420"/>
        <v>0</v>
      </c>
      <c r="CB493" s="199">
        <f>IFERROR(SQRT(($E493-$E$1136)^2+($AA493-$AA$1136)^2),0)</f>
        <v>1.000098001078159</v>
      </c>
      <c r="CC493" s="197" t="str">
        <f>IF(CB493&lt;=SMALL(CB$3:CB$1130,1),"MAS PARECIDO","NO")</f>
        <v>NO</v>
      </c>
      <c r="CD493" s="197" t="str">
        <f>IF(CB493&lt;=SMALL(CB$3:CB$1130,5),"SIMILAR","NO")</f>
        <v>NO</v>
      </c>
      <c r="CE493" s="197" t="str">
        <f t="shared" si="421"/>
        <v>N/A</v>
      </c>
      <c r="CF493" s="197">
        <f t="shared" si="422"/>
        <v>0</v>
      </c>
      <c r="CG493" s="198">
        <f t="shared" si="423"/>
        <v>0</v>
      </c>
      <c r="CH493" s="199">
        <f>IFERROR(SQRT(($E493-$E$1136)^2+($AD493-$AD$1136)^2),0)</f>
        <v>1.4000420012600379E-2</v>
      </c>
      <c r="CI493" s="197" t="str">
        <f>IF(CH493&lt;=SMALL(CH$3:CH$1130,1),"MAS PARECIDO","NO")</f>
        <v>NO</v>
      </c>
      <c r="CJ493" s="197" t="str">
        <f>IF(CH493&lt;=SMALL(CH$3:CH$1130,5),"SIMILAR","NO")</f>
        <v>NO</v>
      </c>
      <c r="CK493" s="197" t="str">
        <f t="shared" si="424"/>
        <v>N/A</v>
      </c>
      <c r="CL493" s="197">
        <f t="shared" si="425"/>
        <v>0</v>
      </c>
      <c r="CM493" s="198">
        <f t="shared" si="426"/>
        <v>0</v>
      </c>
      <c r="CN493" s="199">
        <f>IFERROR(SQRT(($E493-$E$1136)^2+($AG493-$AG$1136)^2),0)</f>
        <v>1.000098001078159</v>
      </c>
      <c r="CO493" s="197" t="str">
        <f>IF(CN493&lt;=SMALL(CN$3:CN$1130,1),"MAS PARECIDO","NO")</f>
        <v>NO</v>
      </c>
      <c r="CP493" s="197" t="str">
        <f>IF(CN493&lt;=SMALL(CN$3:CN$1130,5),"SIMILAR","NO")</f>
        <v>NO</v>
      </c>
      <c r="CQ493" s="197" t="str">
        <f t="shared" si="427"/>
        <v>N/A</v>
      </c>
      <c r="CR493" s="197">
        <f t="shared" si="428"/>
        <v>0</v>
      </c>
      <c r="CS493" s="198">
        <f t="shared" si="429"/>
        <v>0</v>
      </c>
      <c r="CT493" s="199">
        <f>IFERROR(SQRT(($E493-$E$1136)^2+($AJ493-$AJ$1136)^2),0)</f>
        <v>1.4000420012600379E-2</v>
      </c>
      <c r="CU493" s="197" t="str">
        <f>IF(CT493&lt;=SMALL(CT$3:CT$1130,1),"MAS PARECIDO","NO")</f>
        <v>NO</v>
      </c>
      <c r="CV493" s="197" t="str">
        <f>IF(CT493&lt;=SMALL(CT$3:CT$1130,5),"SIMILAR","NO")</f>
        <v>NO</v>
      </c>
      <c r="CW493" s="197" t="str">
        <f t="shared" si="430"/>
        <v>N/A</v>
      </c>
      <c r="CX493" s="197">
        <f t="shared" si="431"/>
        <v>0</v>
      </c>
      <c r="CY493" s="198">
        <f t="shared" si="432"/>
        <v>0</v>
      </c>
      <c r="CZ493" s="2" t="s">
        <v>1656</v>
      </c>
      <c r="DA493" s="2" t="s">
        <v>1657</v>
      </c>
      <c r="DB493" s="2">
        <v>3</v>
      </c>
      <c r="DC493" s="2" t="s">
        <v>319</v>
      </c>
    </row>
    <row r="494" spans="1:107">
      <c r="A494" s="24" t="s">
        <v>512</v>
      </c>
      <c r="B494" s="46">
        <v>40768</v>
      </c>
      <c r="C494" s="190">
        <f>(B494-$B$1132)/($B$1133-$B$1132)</f>
        <v>4.2388895764046738E-2</v>
      </c>
      <c r="D494" s="46">
        <v>7600</v>
      </c>
      <c r="E494" s="190">
        <f>(D494-$D$1132)/($D$1133-$D$1132)</f>
        <v>1.5170455113653409E-2</v>
      </c>
      <c r="F494" s="46" t="s">
        <v>191</v>
      </c>
      <c r="G494" s="192">
        <f>VLOOKUP(F494,'DATOS DE SOPORTE'!$Y$5:$Z$8,2,FALSE)</f>
        <v>1</v>
      </c>
      <c r="H494" s="190">
        <f>(G494-$G$1132)/($G$1133-$G$1132)</f>
        <v>0</v>
      </c>
      <c r="I494" s="50">
        <v>1</v>
      </c>
      <c r="J494" s="200">
        <f t="shared" si="392"/>
        <v>1</v>
      </c>
      <c r="K494" s="190">
        <f>(J494-$J$1132)/($J$1133-$J$1132)</f>
        <v>0.2</v>
      </c>
      <c r="L494" s="193" t="str">
        <f t="shared" si="393"/>
        <v>SI</v>
      </c>
      <c r="M494" s="46" t="s">
        <v>192</v>
      </c>
      <c r="N494" s="192">
        <f t="shared" si="394"/>
        <v>2</v>
      </c>
      <c r="O494" s="190">
        <f>(N494-N$1132)/(N$1133-N$1132)</f>
        <v>1</v>
      </c>
      <c r="P494" s="46" t="s">
        <v>58</v>
      </c>
      <c r="Q494" s="192">
        <f t="shared" si="395"/>
        <v>3</v>
      </c>
      <c r="R494" s="190">
        <f>(Q494-Q$1132)/(Q$1133-Q$1132)</f>
        <v>1</v>
      </c>
      <c r="S494" s="46" t="s">
        <v>194</v>
      </c>
      <c r="T494" s="192">
        <f t="shared" si="396"/>
        <v>1</v>
      </c>
      <c r="U494" s="190">
        <f>(T494-T$1132)/(T$1133-T$1132)</f>
        <v>0</v>
      </c>
      <c r="V494" s="46" t="s">
        <v>62</v>
      </c>
      <c r="W494" s="194">
        <f>VLOOKUP(V494,'DATOS DE SOPORTE'!$S$5:$T$10,2,FALSE)</f>
        <v>1</v>
      </c>
      <c r="X494" s="201">
        <f>(W494-W$1132)/(W$1133-W$1132)</f>
        <v>0</v>
      </c>
      <c r="Y494" s="46" t="s">
        <v>188</v>
      </c>
      <c r="Z494" s="194">
        <f t="shared" si="397"/>
        <v>1</v>
      </c>
      <c r="AA494" s="201">
        <f>(Z494-Z$1132)/(Z$1133-Z$1132)</f>
        <v>0</v>
      </c>
      <c r="AB494" s="46" t="s">
        <v>136</v>
      </c>
      <c r="AC494" s="194">
        <f t="shared" si="398"/>
        <v>2</v>
      </c>
      <c r="AD494" s="201">
        <f>(AC494-AC$1132)/(AC$1133-AC$1132)</f>
        <v>1</v>
      </c>
      <c r="AE494" s="46" t="s">
        <v>188</v>
      </c>
      <c r="AF494" s="194">
        <f t="shared" si="399"/>
        <v>1</v>
      </c>
      <c r="AG494" s="201">
        <f>(AF494-AF$1132)/(AF$1133-AF$1132)</f>
        <v>0</v>
      </c>
      <c r="AH494" s="24" t="s">
        <v>67</v>
      </c>
      <c r="AI494" s="194">
        <f>VLOOKUP(AH494,'DATOS DE SOPORTE'!$V$5:$W$8,2,FALSE)</f>
        <v>1</v>
      </c>
      <c r="AJ494" s="201">
        <f>(AI494-AI$1132)/(AI$1133-AI$1132)</f>
        <v>0</v>
      </c>
      <c r="AK494" s="58" t="str">
        <f t="shared" si="391"/>
        <v>Bueno</v>
      </c>
      <c r="AL494" s="196">
        <f>IFERROR(SQRT(($E494-$E$1136)^2+($C494-$C$1136)^2),0)</f>
        <v>0.16345842467728597</v>
      </c>
      <c r="AM494" s="197" t="str">
        <f>IF(AL494&lt;=SMALL($AL$3:$AL$1130,1),"MAS PARECIDO","NO")</f>
        <v>NO</v>
      </c>
      <c r="AN494" s="197" t="str">
        <f>IF(AL494&lt;=SMALL($AL$3:$AL$1130,5),"SIMILAR","NO")</f>
        <v>NO</v>
      </c>
      <c r="AO494" s="197" t="str">
        <f t="shared" si="400"/>
        <v>N/A</v>
      </c>
      <c r="AP494" s="197">
        <f t="shared" si="401"/>
        <v>0</v>
      </c>
      <c r="AQ494" s="198">
        <f t="shared" si="402"/>
        <v>0</v>
      </c>
      <c r="AR494" s="196">
        <f>IFERROR(SQRT(($E494-$E$1136)^2+($H494-$H$1136)^2),0)</f>
        <v>0.33367973413759328</v>
      </c>
      <c r="AS494" s="197" t="str">
        <f>IF(AR494&lt;=SMALL(AR$3:AR$1130,1),"MAS PARECIDO","NO")</f>
        <v>NO</v>
      </c>
      <c r="AT494" s="197" t="str">
        <f>IF(AR494&lt;=SMALL(AR$3:AR$1130,5),"SIMILAR","NO")</f>
        <v>NO</v>
      </c>
      <c r="AU494" s="197" t="str">
        <f t="shared" si="403"/>
        <v>N/A</v>
      </c>
      <c r="AV494" s="197">
        <f t="shared" si="404"/>
        <v>0</v>
      </c>
      <c r="AW494" s="198">
        <f t="shared" si="405"/>
        <v>0</v>
      </c>
      <c r="AX494" s="199">
        <f>IFERROR(SQRT(($E494-$E$1136)^2+($K494-$K$1136)^2),0)</f>
        <v>1.520045601368041E-2</v>
      </c>
      <c r="AY494" s="197" t="str">
        <f>IF(AX494&lt;=SMALL(AX$3:AX$1130,1),"MAS PARECIDO","NO")</f>
        <v>NO</v>
      </c>
      <c r="AZ494" s="197" t="str">
        <f>IF(AX494&lt;=SMALL(AX$3:AX$1130,5),"SIMILAR","NO")</f>
        <v>NO</v>
      </c>
      <c r="BA494" s="197" t="str">
        <f t="shared" si="406"/>
        <v>N/A</v>
      </c>
      <c r="BB494" s="197">
        <f t="shared" si="407"/>
        <v>0</v>
      </c>
      <c r="BC494" s="198">
        <f t="shared" si="408"/>
        <v>0</v>
      </c>
      <c r="BD494" s="196">
        <f>IFERROR(SQRT(($E494-$E$1136)^2+($O494-$O$1136)^2),0)</f>
        <v>1.520045601368041E-2</v>
      </c>
      <c r="BE494" s="197" t="str">
        <f>IF(BD494&lt;=SMALL(BD$3:BD$1130,1),"MAS PARECIDO","NO")</f>
        <v>NO</v>
      </c>
      <c r="BF494" s="197" t="str">
        <f>IF(BD494&lt;=SMALL(BD$3:BD$1130,5),"SIMILAR","NO")</f>
        <v>NO</v>
      </c>
      <c r="BG494" s="197" t="str">
        <f t="shared" si="409"/>
        <v>N/A</v>
      </c>
      <c r="BH494" s="197">
        <f t="shared" si="410"/>
        <v>0</v>
      </c>
      <c r="BI494" s="198">
        <f t="shared" si="411"/>
        <v>0</v>
      </c>
      <c r="BJ494" s="199">
        <f>IFERROR(SQRT(($E494-$E$1136)^2+($R494-$R$1136)^2),0)</f>
        <v>0.50023100050179203</v>
      </c>
      <c r="BK494" s="197" t="str">
        <f>IF(BJ494&lt;=SMALL(BJ$3:BJ$1130,1),"MAS PARECIDO","NO")</f>
        <v>NO</v>
      </c>
      <c r="BL494" s="197" t="str">
        <f>IF(BJ494&lt;=SMALL(BJ$3:BJ$1130,5),"SIMILAR","NO")</f>
        <v>NO</v>
      </c>
      <c r="BM494" s="197" t="str">
        <f t="shared" si="412"/>
        <v>N/A</v>
      </c>
      <c r="BN494" s="197">
        <f t="shared" si="413"/>
        <v>0</v>
      </c>
      <c r="BO494" s="198">
        <f t="shared" si="414"/>
        <v>0</v>
      </c>
      <c r="BP494" s="199">
        <f>IFERROR(SQRT(($E494-$E$1136)^2+($U494-$U$1136)^2),0)</f>
        <v>1.520045601368041E-2</v>
      </c>
      <c r="BQ494" s="197" t="str">
        <f>IF(BP494&lt;=SMALL(BP$3:BP$1130,1),"MAS PARECIDO","NO")</f>
        <v>NO</v>
      </c>
      <c r="BR494" s="197" t="str">
        <f>IF(BP494&lt;=SMALL(BP$3:BP$1130,5),"SIMILAR","NO")</f>
        <v>NO</v>
      </c>
      <c r="BS494" s="197" t="str">
        <f t="shared" si="415"/>
        <v>N/A</v>
      </c>
      <c r="BT494" s="197">
        <f t="shared" si="416"/>
        <v>0</v>
      </c>
      <c r="BU494" s="198">
        <f t="shared" si="417"/>
        <v>0</v>
      </c>
      <c r="BV494" s="199">
        <f>IFERROR(SQRT(($E494-$E$1136)^2+($X494-$X$1136)^2),0)</f>
        <v>1.520045601368041E-2</v>
      </c>
      <c r="BW494" s="197" t="str">
        <f>IF(BV494&lt;=SMALL(BV$3:BV$1130,1),"MAS PARECIDO","NO")</f>
        <v>NO</v>
      </c>
      <c r="BX494" s="197" t="str">
        <f>IF(BV494&lt;=SMALL(BV$3:BV$1130,5),"SIMILAR","NO")</f>
        <v>NO</v>
      </c>
      <c r="BY494" s="197" t="str">
        <f t="shared" si="418"/>
        <v>N/A</v>
      </c>
      <c r="BZ494" s="197">
        <f t="shared" si="419"/>
        <v>0</v>
      </c>
      <c r="CA494" s="198">
        <f t="shared" si="420"/>
        <v>0</v>
      </c>
      <c r="CB494" s="199">
        <f>IFERROR(SQRT(($E494-$E$1136)^2+($AA494-$AA$1136)^2),0)</f>
        <v>1.520045601368041E-2</v>
      </c>
      <c r="CC494" s="197" t="str">
        <f>IF(CB494&lt;=SMALL(CB$3:CB$1130,1),"MAS PARECIDO","NO")</f>
        <v>NO</v>
      </c>
      <c r="CD494" s="197" t="str">
        <f>IF(CB494&lt;=SMALL(CB$3:CB$1130,5),"SIMILAR","NO")</f>
        <v>NO</v>
      </c>
      <c r="CE494" s="197" t="str">
        <f t="shared" si="421"/>
        <v>N/A</v>
      </c>
      <c r="CF494" s="197">
        <f t="shared" si="422"/>
        <v>0</v>
      </c>
      <c r="CG494" s="198">
        <f t="shared" si="423"/>
        <v>0</v>
      </c>
      <c r="CH494" s="199">
        <f>IFERROR(SQRT(($E494-$E$1136)^2+($AD494-$AD$1136)^2),0)</f>
        <v>1.520045601368041E-2</v>
      </c>
      <c r="CI494" s="197" t="str">
        <f>IF(CH494&lt;=SMALL(CH$3:CH$1130,1),"MAS PARECIDO","NO")</f>
        <v>NO</v>
      </c>
      <c r="CJ494" s="197" t="str">
        <f>IF(CH494&lt;=SMALL(CH$3:CH$1130,5),"SIMILAR","NO")</f>
        <v>NO</v>
      </c>
      <c r="CK494" s="197" t="str">
        <f t="shared" si="424"/>
        <v>N/A</v>
      </c>
      <c r="CL494" s="197">
        <f t="shared" si="425"/>
        <v>0</v>
      </c>
      <c r="CM494" s="198">
        <f t="shared" si="426"/>
        <v>0</v>
      </c>
      <c r="CN494" s="199">
        <f>IFERROR(SQRT(($E494-$E$1136)^2+($AG494-$AG$1136)^2),0)</f>
        <v>1.0001155202590468</v>
      </c>
      <c r="CO494" s="197" t="str">
        <f>IF(CN494&lt;=SMALL(CN$3:CN$1130,1),"MAS PARECIDO","NO")</f>
        <v>NO</v>
      </c>
      <c r="CP494" s="197" t="str">
        <f>IF(CN494&lt;=SMALL(CN$3:CN$1130,5),"SIMILAR","NO")</f>
        <v>NO</v>
      </c>
      <c r="CQ494" s="197" t="str">
        <f t="shared" si="427"/>
        <v>N/A</v>
      </c>
      <c r="CR494" s="197">
        <f t="shared" si="428"/>
        <v>0</v>
      </c>
      <c r="CS494" s="198">
        <f t="shared" si="429"/>
        <v>0</v>
      </c>
      <c r="CT494" s="199">
        <f>IFERROR(SQRT(($E494-$E$1136)^2+($AJ494-$AJ$1136)^2),0)</f>
        <v>1.520045601368041E-2</v>
      </c>
      <c r="CU494" s="197" t="str">
        <f>IF(CT494&lt;=SMALL(CT$3:CT$1130,1),"MAS PARECIDO","NO")</f>
        <v>NO</v>
      </c>
      <c r="CV494" s="197" t="str">
        <f>IF(CT494&lt;=SMALL(CT$3:CT$1130,5),"SIMILAR","NO")</f>
        <v>NO</v>
      </c>
      <c r="CW494" s="197" t="str">
        <f t="shared" si="430"/>
        <v>N/A</v>
      </c>
      <c r="CX494" s="197">
        <f t="shared" si="431"/>
        <v>0</v>
      </c>
      <c r="CY494" s="198">
        <f t="shared" si="432"/>
        <v>0</v>
      </c>
      <c r="CZ494" s="2" t="s">
        <v>1752</v>
      </c>
      <c r="DA494" s="2" t="s">
        <v>1753</v>
      </c>
      <c r="DB494" s="2">
        <v>0</v>
      </c>
      <c r="DC494" s="2" t="s">
        <v>189</v>
      </c>
    </row>
    <row r="495" spans="1:107">
      <c r="A495" s="24" t="s">
        <v>714</v>
      </c>
      <c r="B495" s="46">
        <v>50885.66</v>
      </c>
      <c r="C495" s="190">
        <f>(B495-$B$1132)/($B$1133-$B$1132)</f>
        <v>5.4215562159993104E-2</v>
      </c>
      <c r="D495" s="46">
        <v>7000</v>
      </c>
      <c r="E495" s="190">
        <f>(D495-$D$1132)/($D$1133-$D$1132)</f>
        <v>1.3970419112573377E-2</v>
      </c>
      <c r="F495" s="46" t="s">
        <v>53</v>
      </c>
      <c r="G495" s="192">
        <f>VLOOKUP(F495,'DATOS DE SOPORTE'!$Y$5:$Z$8,2,FALSE)</f>
        <v>2</v>
      </c>
      <c r="H495" s="190">
        <f>(G495-$G$1132)/($G$1133-$G$1132)</f>
        <v>0.33333333333333331</v>
      </c>
      <c r="I495" s="50">
        <v>2</v>
      </c>
      <c r="J495" s="200">
        <f t="shared" si="392"/>
        <v>2</v>
      </c>
      <c r="K495" s="190">
        <f>(J495-$J$1132)/($J$1133-$J$1132)</f>
        <v>0.4</v>
      </c>
      <c r="L495" s="193" t="str">
        <f t="shared" si="393"/>
        <v>SI</v>
      </c>
      <c r="M495" s="46" t="s">
        <v>192</v>
      </c>
      <c r="N495" s="192">
        <f t="shared" si="394"/>
        <v>2</v>
      </c>
      <c r="O495" s="190">
        <f>(N495-N$1132)/(N$1133-N$1132)</f>
        <v>1</v>
      </c>
      <c r="P495" s="46" t="s">
        <v>58</v>
      </c>
      <c r="Q495" s="192">
        <f t="shared" si="395"/>
        <v>3</v>
      </c>
      <c r="R495" s="190">
        <f>(Q495-Q$1132)/(Q$1133-Q$1132)</f>
        <v>1</v>
      </c>
      <c r="S495" s="46" t="s">
        <v>60</v>
      </c>
      <c r="T495" s="192">
        <f t="shared" si="396"/>
        <v>2</v>
      </c>
      <c r="U495" s="190">
        <f>(T495-T$1132)/(T$1133-T$1132)</f>
        <v>1</v>
      </c>
      <c r="V495" s="46" t="s">
        <v>62</v>
      </c>
      <c r="W495" s="194">
        <f>VLOOKUP(V495,'DATOS DE SOPORTE'!$S$5:$T$10,2,FALSE)</f>
        <v>1</v>
      </c>
      <c r="X495" s="201">
        <f>(W495-W$1132)/(W$1133-W$1132)</f>
        <v>0</v>
      </c>
      <c r="Y495" s="46" t="s">
        <v>136</v>
      </c>
      <c r="Z495" s="194">
        <f t="shared" si="397"/>
        <v>2</v>
      </c>
      <c r="AA495" s="201">
        <f>(Z495-Z$1132)/(Z$1133-Z$1132)</f>
        <v>1</v>
      </c>
      <c r="AB495" s="46" t="s">
        <v>136</v>
      </c>
      <c r="AC495" s="194">
        <f t="shared" si="398"/>
        <v>2</v>
      </c>
      <c r="AD495" s="201">
        <f>(AC495-AC$1132)/(AC$1133-AC$1132)</f>
        <v>1</v>
      </c>
      <c r="AE495" s="46" t="s">
        <v>136</v>
      </c>
      <c r="AF495" s="194">
        <f t="shared" si="399"/>
        <v>2</v>
      </c>
      <c r="AG495" s="201">
        <f>(AF495-AF$1132)/(AF$1133-AF$1132)</f>
        <v>1</v>
      </c>
      <c r="AH495" s="24" t="s">
        <v>67</v>
      </c>
      <c r="AI495" s="194">
        <f>VLOOKUP(AH495,'DATOS DE SOPORTE'!$V$5:$W$8,2,FALSE)</f>
        <v>1</v>
      </c>
      <c r="AJ495" s="201">
        <f>(AI495-AI$1132)/(AI$1133-AI$1132)</f>
        <v>0</v>
      </c>
      <c r="AK495" s="58" t="str">
        <f t="shared" si="391"/>
        <v>Regular</v>
      </c>
      <c r="AL495" s="196">
        <f>IFERROR(SQRT(($E495-$E$1136)^2+($C495-$C$1136)^2),0)</f>
        <v>0.15157144090449776</v>
      </c>
      <c r="AM495" s="197" t="str">
        <f>IF(AL495&lt;=SMALL($AL$3:$AL$1130,1),"MAS PARECIDO","NO")</f>
        <v>NO</v>
      </c>
      <c r="AN495" s="197" t="str">
        <f>IF(AL495&lt;=SMALL($AL$3:$AL$1130,5),"SIMILAR","NO")</f>
        <v>NO</v>
      </c>
      <c r="AO495" s="197" t="str">
        <f t="shared" si="400"/>
        <v>N/A</v>
      </c>
      <c r="AP495" s="197">
        <f t="shared" si="401"/>
        <v>0</v>
      </c>
      <c r="AQ495" s="198">
        <f t="shared" si="402"/>
        <v>0</v>
      </c>
      <c r="AR495" s="196">
        <f>IFERROR(SQRT(($E495-$E$1136)^2+($H495-$H$1136)^2),0)</f>
        <v>1.4000420012600379E-2</v>
      </c>
      <c r="AS495" s="197" t="str">
        <f>IF(AR495&lt;=SMALL(AR$3:AR$1130,1),"MAS PARECIDO","NO")</f>
        <v>NO</v>
      </c>
      <c r="AT495" s="197" t="str">
        <f>IF(AR495&lt;=SMALL(AR$3:AR$1130,5),"SIMILAR","NO")</f>
        <v>NO</v>
      </c>
      <c r="AU495" s="197" t="str">
        <f t="shared" si="403"/>
        <v>N/A</v>
      </c>
      <c r="AV495" s="197">
        <f t="shared" si="404"/>
        <v>0</v>
      </c>
      <c r="AW495" s="198">
        <f t="shared" si="405"/>
        <v>0</v>
      </c>
      <c r="AX495" s="199">
        <f>IFERROR(SQRT(($E495-$E$1136)^2+($K495-$K$1136)^2),0)</f>
        <v>0.20048943054567547</v>
      </c>
      <c r="AY495" s="197" t="str">
        <f>IF(AX495&lt;=SMALL(AX$3:AX$1130,1),"MAS PARECIDO","NO")</f>
        <v>NO</v>
      </c>
      <c r="AZ495" s="197" t="str">
        <f>IF(AX495&lt;=SMALL(AX$3:AX$1130,5),"SIMILAR","NO")</f>
        <v>NO</v>
      </c>
      <c r="BA495" s="197" t="str">
        <f t="shared" si="406"/>
        <v>N/A</v>
      </c>
      <c r="BB495" s="197">
        <f t="shared" si="407"/>
        <v>0</v>
      </c>
      <c r="BC495" s="198">
        <f t="shared" si="408"/>
        <v>0</v>
      </c>
      <c r="BD495" s="196">
        <f>IFERROR(SQRT(($E495-$E$1136)^2+($O495-$O$1136)^2),0)</f>
        <v>1.4000420012600379E-2</v>
      </c>
      <c r="BE495" s="197" t="str">
        <f>IF(BD495&lt;=SMALL(BD$3:BD$1130,1),"MAS PARECIDO","NO")</f>
        <v>NO</v>
      </c>
      <c r="BF495" s="197" t="str">
        <f>IF(BD495&lt;=SMALL(BD$3:BD$1130,5),"SIMILAR","NO")</f>
        <v>NO</v>
      </c>
      <c r="BG495" s="197" t="str">
        <f t="shared" si="409"/>
        <v>N/A</v>
      </c>
      <c r="BH495" s="197">
        <f t="shared" si="410"/>
        <v>0</v>
      </c>
      <c r="BI495" s="198">
        <f t="shared" si="411"/>
        <v>0</v>
      </c>
      <c r="BJ495" s="199">
        <f>IFERROR(SQRT(($E495-$E$1136)^2+($R495-$R$1136)^2),0)</f>
        <v>0.50019597335497334</v>
      </c>
      <c r="BK495" s="197" t="str">
        <f>IF(BJ495&lt;=SMALL(BJ$3:BJ$1130,1),"MAS PARECIDO","NO")</f>
        <v>NO</v>
      </c>
      <c r="BL495" s="197" t="str">
        <f>IF(BJ495&lt;=SMALL(BJ$3:BJ$1130,5),"SIMILAR","NO")</f>
        <v>NO</v>
      </c>
      <c r="BM495" s="197" t="str">
        <f t="shared" si="412"/>
        <v>N/A</v>
      </c>
      <c r="BN495" s="197">
        <f t="shared" si="413"/>
        <v>0</v>
      </c>
      <c r="BO495" s="198">
        <f t="shared" si="414"/>
        <v>0</v>
      </c>
      <c r="BP495" s="199">
        <f>IFERROR(SQRT(($E495-$E$1136)^2+($U495-$U$1136)^2),0)</f>
        <v>1.000098001078159</v>
      </c>
      <c r="BQ495" s="197" t="str">
        <f>IF(BP495&lt;=SMALL(BP$3:BP$1130,1),"MAS PARECIDO","NO")</f>
        <v>NO</v>
      </c>
      <c r="BR495" s="197" t="str">
        <f>IF(BP495&lt;=SMALL(BP$3:BP$1130,5),"SIMILAR","NO")</f>
        <v>NO</v>
      </c>
      <c r="BS495" s="197" t="str">
        <f t="shared" si="415"/>
        <v>N/A</v>
      </c>
      <c r="BT495" s="197">
        <f t="shared" si="416"/>
        <v>0</v>
      </c>
      <c r="BU495" s="198">
        <f t="shared" si="417"/>
        <v>0</v>
      </c>
      <c r="BV495" s="199">
        <f>IFERROR(SQRT(($E495-$E$1136)^2+($X495-$X$1136)^2),0)</f>
        <v>1.4000420012600379E-2</v>
      </c>
      <c r="BW495" s="197" t="str">
        <f>IF(BV495&lt;=SMALL(BV$3:BV$1130,1),"MAS PARECIDO","NO")</f>
        <v>NO</v>
      </c>
      <c r="BX495" s="197" t="str">
        <f>IF(BV495&lt;=SMALL(BV$3:BV$1130,5),"SIMILAR","NO")</f>
        <v>NO</v>
      </c>
      <c r="BY495" s="197" t="str">
        <f t="shared" si="418"/>
        <v>N/A</v>
      </c>
      <c r="BZ495" s="197">
        <f t="shared" si="419"/>
        <v>0</v>
      </c>
      <c r="CA495" s="198">
        <f t="shared" si="420"/>
        <v>0</v>
      </c>
      <c r="CB495" s="199">
        <f>IFERROR(SQRT(($E495-$E$1136)^2+($AA495-$AA$1136)^2),0)</f>
        <v>1.000098001078159</v>
      </c>
      <c r="CC495" s="197" t="str">
        <f>IF(CB495&lt;=SMALL(CB$3:CB$1130,1),"MAS PARECIDO","NO")</f>
        <v>NO</v>
      </c>
      <c r="CD495" s="197" t="str">
        <f>IF(CB495&lt;=SMALL(CB$3:CB$1130,5),"SIMILAR","NO")</f>
        <v>NO</v>
      </c>
      <c r="CE495" s="197" t="str">
        <f t="shared" si="421"/>
        <v>N/A</v>
      </c>
      <c r="CF495" s="197">
        <f t="shared" si="422"/>
        <v>0</v>
      </c>
      <c r="CG495" s="198">
        <f t="shared" si="423"/>
        <v>0</v>
      </c>
      <c r="CH495" s="199">
        <f>IFERROR(SQRT(($E495-$E$1136)^2+($AD495-$AD$1136)^2),0)</f>
        <v>1.4000420012600379E-2</v>
      </c>
      <c r="CI495" s="197" t="str">
        <f>IF(CH495&lt;=SMALL(CH$3:CH$1130,1),"MAS PARECIDO","NO")</f>
        <v>NO</v>
      </c>
      <c r="CJ495" s="197" t="str">
        <f>IF(CH495&lt;=SMALL(CH$3:CH$1130,5),"SIMILAR","NO")</f>
        <v>NO</v>
      </c>
      <c r="CK495" s="197" t="str">
        <f t="shared" si="424"/>
        <v>N/A</v>
      </c>
      <c r="CL495" s="197">
        <f t="shared" si="425"/>
        <v>0</v>
      </c>
      <c r="CM495" s="198">
        <f t="shared" si="426"/>
        <v>0</v>
      </c>
      <c r="CN495" s="199">
        <f>IFERROR(SQRT(($E495-$E$1136)^2+($AG495-$AG$1136)^2),0)</f>
        <v>1.4000420012600379E-2</v>
      </c>
      <c r="CO495" s="197" t="str">
        <f>IF(CN495&lt;=SMALL(CN$3:CN$1130,1),"MAS PARECIDO","NO")</f>
        <v>NO</v>
      </c>
      <c r="CP495" s="197" t="str">
        <f>IF(CN495&lt;=SMALL(CN$3:CN$1130,5),"SIMILAR","NO")</f>
        <v>NO</v>
      </c>
      <c r="CQ495" s="197" t="str">
        <f t="shared" si="427"/>
        <v>N/A</v>
      </c>
      <c r="CR495" s="197">
        <f t="shared" si="428"/>
        <v>0</v>
      </c>
      <c r="CS495" s="198">
        <f t="shared" si="429"/>
        <v>0</v>
      </c>
      <c r="CT495" s="199">
        <f>IFERROR(SQRT(($E495-$E$1136)^2+($AJ495-$AJ$1136)^2),0)</f>
        <v>1.4000420012600379E-2</v>
      </c>
      <c r="CU495" s="197" t="str">
        <f>IF(CT495&lt;=SMALL(CT$3:CT$1130,1),"MAS PARECIDO","NO")</f>
        <v>NO</v>
      </c>
      <c r="CV495" s="197" t="str">
        <f>IF(CT495&lt;=SMALL(CT$3:CT$1130,5),"SIMILAR","NO")</f>
        <v>NO</v>
      </c>
      <c r="CW495" s="197" t="str">
        <f t="shared" si="430"/>
        <v>N/A</v>
      </c>
      <c r="CX495" s="197">
        <f t="shared" si="431"/>
        <v>0</v>
      </c>
      <c r="CY495" s="198">
        <f t="shared" si="432"/>
        <v>0</v>
      </c>
      <c r="CZ495" s="2" t="e">
        <v>#N/A</v>
      </c>
      <c r="DA495" s="2" t="s">
        <v>2130</v>
      </c>
      <c r="DB495" s="2">
        <v>1</v>
      </c>
      <c r="DC495" s="2" t="s">
        <v>346</v>
      </c>
    </row>
    <row r="496" spans="1:107">
      <c r="A496" s="24" t="s">
        <v>715</v>
      </c>
      <c r="B496" s="46">
        <v>132786.39000000001</v>
      </c>
      <c r="C496" s="190">
        <f>(B496-$B$1132)/($B$1133-$B$1132)</f>
        <v>0.14995040710383156</v>
      </c>
      <c r="D496" s="46">
        <v>70000</v>
      </c>
      <c r="E496" s="190">
        <f>(D496-$D$1132)/($D$1133-$D$1132)</f>
        <v>0.13997419922597679</v>
      </c>
      <c r="F496" s="46" t="s">
        <v>203</v>
      </c>
      <c r="G496" s="192">
        <f>VLOOKUP(F496,'DATOS DE SOPORTE'!$Y$5:$Z$8,2,FALSE)</f>
        <v>3</v>
      </c>
      <c r="H496" s="190">
        <f>(G496-$G$1132)/($G$1133-$G$1132)</f>
        <v>0.66666666666666663</v>
      </c>
      <c r="I496" s="50">
        <v>2</v>
      </c>
      <c r="J496" s="200">
        <f t="shared" si="392"/>
        <v>2</v>
      </c>
      <c r="K496" s="190">
        <f>(J496-$J$1132)/($J$1133-$J$1132)</f>
        <v>0.4</v>
      </c>
      <c r="L496" s="193" t="str">
        <f t="shared" si="393"/>
        <v>SI</v>
      </c>
      <c r="M496" s="46" t="s">
        <v>56</v>
      </c>
      <c r="N496" s="192">
        <f t="shared" si="394"/>
        <v>1</v>
      </c>
      <c r="O496" s="190">
        <f>(N496-N$1132)/(N$1133-N$1132)</f>
        <v>0</v>
      </c>
      <c r="P496" s="46" t="s">
        <v>193</v>
      </c>
      <c r="Q496" s="192">
        <f t="shared" si="395"/>
        <v>2</v>
      </c>
      <c r="R496" s="190">
        <f>(Q496-Q$1132)/(Q$1133-Q$1132)</f>
        <v>0.5</v>
      </c>
      <c r="S496" s="46" t="s">
        <v>194</v>
      </c>
      <c r="T496" s="192">
        <f t="shared" si="396"/>
        <v>1</v>
      </c>
      <c r="U496" s="190">
        <f>(T496-T$1132)/(T$1133-T$1132)</f>
        <v>0</v>
      </c>
      <c r="V496" s="46" t="s">
        <v>62</v>
      </c>
      <c r="W496" s="194">
        <f>VLOOKUP(V496,'DATOS DE SOPORTE'!$S$5:$T$10,2,FALSE)</f>
        <v>1</v>
      </c>
      <c r="X496" s="201">
        <f>(W496-W$1132)/(W$1133-W$1132)</f>
        <v>0</v>
      </c>
      <c r="Y496" s="46" t="s">
        <v>136</v>
      </c>
      <c r="Z496" s="194">
        <f t="shared" si="397"/>
        <v>2</v>
      </c>
      <c r="AA496" s="201">
        <f>(Z496-Z$1132)/(Z$1133-Z$1132)</f>
        <v>1</v>
      </c>
      <c r="AB496" s="46" t="s">
        <v>188</v>
      </c>
      <c r="AC496" s="194">
        <f t="shared" si="398"/>
        <v>1</v>
      </c>
      <c r="AD496" s="201">
        <f>(AC496-AC$1132)/(AC$1133-AC$1132)</f>
        <v>0</v>
      </c>
      <c r="AE496" s="46" t="s">
        <v>188</v>
      </c>
      <c r="AF496" s="194">
        <f t="shared" si="399"/>
        <v>1</v>
      </c>
      <c r="AG496" s="201">
        <f>(AF496-AF$1132)/(AF$1133-AF$1132)</f>
        <v>0</v>
      </c>
      <c r="AH496" s="24" t="s">
        <v>67</v>
      </c>
      <c r="AI496" s="194">
        <f>VLOOKUP(AH496,'DATOS DE SOPORTE'!$V$5:$W$8,2,FALSE)</f>
        <v>1</v>
      </c>
      <c r="AJ496" s="201">
        <f>(AI496-AI$1132)/(AI$1133-AI$1132)</f>
        <v>0</v>
      </c>
      <c r="AK496" s="58" t="str">
        <f t="shared" si="391"/>
        <v>Bueno</v>
      </c>
      <c r="AL496" s="196">
        <f>IFERROR(SQRT(($E496-$E$1136)^2+($C496-$C$1136)^2),0)</f>
        <v>0.15048906597223455</v>
      </c>
      <c r="AM496" s="197" t="str">
        <f>IF(AL496&lt;=SMALL($AL$3:$AL$1130,1),"MAS PARECIDO","NO")</f>
        <v>NO</v>
      </c>
      <c r="AN496" s="197" t="str">
        <f>IF(AL496&lt;=SMALL($AL$3:$AL$1130,5),"SIMILAR","NO")</f>
        <v>NO</v>
      </c>
      <c r="AO496" s="197" t="str">
        <f t="shared" si="400"/>
        <v>N/A</v>
      </c>
      <c r="AP496" s="197">
        <f t="shared" si="401"/>
        <v>0</v>
      </c>
      <c r="AQ496" s="198">
        <f t="shared" si="402"/>
        <v>0</v>
      </c>
      <c r="AR496" s="196">
        <f>IFERROR(SQRT(($E496-$E$1136)^2+($H496-$H$1136)^2),0)</f>
        <v>0.36154154279146566</v>
      </c>
      <c r="AS496" s="197" t="str">
        <f>IF(AR496&lt;=SMALL(AR$3:AR$1130,1),"MAS PARECIDO","NO")</f>
        <v>NO</v>
      </c>
      <c r="AT496" s="197" t="str">
        <f>IF(AR496&lt;=SMALL(AR$3:AR$1130,5),"SIMILAR","NO")</f>
        <v>NO</v>
      </c>
      <c r="AU496" s="197" t="str">
        <f t="shared" si="403"/>
        <v>N/A</v>
      </c>
      <c r="AV496" s="197">
        <f t="shared" si="404"/>
        <v>0</v>
      </c>
      <c r="AW496" s="198">
        <f t="shared" si="405"/>
        <v>0</v>
      </c>
      <c r="AX496" s="199">
        <f>IFERROR(SQRT(($E496-$E$1136)^2+($K496-$K$1136)^2),0)</f>
        <v>0.24413352095302712</v>
      </c>
      <c r="AY496" s="197" t="str">
        <f>IF(AX496&lt;=SMALL(AX$3:AX$1130,1),"MAS PARECIDO","NO")</f>
        <v>NO</v>
      </c>
      <c r="AZ496" s="197" t="str">
        <f>IF(AX496&lt;=SMALL(AX$3:AX$1130,5),"SIMILAR","NO")</f>
        <v>NO</v>
      </c>
      <c r="BA496" s="197" t="str">
        <f t="shared" si="406"/>
        <v>N/A</v>
      </c>
      <c r="BB496" s="197">
        <f t="shared" si="407"/>
        <v>0</v>
      </c>
      <c r="BC496" s="198">
        <f t="shared" si="408"/>
        <v>0</v>
      </c>
      <c r="BD496" s="196">
        <f>IFERROR(SQRT(($E496-$E$1136)^2+($O496-$O$1136)^2),0)</f>
        <v>1.0097530272561317</v>
      </c>
      <c r="BE496" s="197" t="str">
        <f>IF(BD496&lt;=SMALL(BD$3:BD$1130,1),"MAS PARECIDO","NO")</f>
        <v>NO</v>
      </c>
      <c r="BF496" s="197" t="str">
        <f>IF(BD496&lt;=SMALL(BD$3:BD$1130,5),"SIMILAR","NO")</f>
        <v>NO</v>
      </c>
      <c r="BG496" s="197" t="str">
        <f t="shared" si="409"/>
        <v>N/A</v>
      </c>
      <c r="BH496" s="197">
        <f t="shared" si="410"/>
        <v>0</v>
      </c>
      <c r="BI496" s="198">
        <f t="shared" si="411"/>
        <v>0</v>
      </c>
      <c r="BJ496" s="199">
        <f>IFERROR(SQRT(($E496-$E$1136)^2+($R496-$R$1136)^2),0)</f>
        <v>0.14000420012600379</v>
      </c>
      <c r="BK496" s="197" t="str">
        <f>IF(BJ496&lt;=SMALL(BJ$3:BJ$1130,1),"MAS PARECIDO","NO")</f>
        <v>NO</v>
      </c>
      <c r="BL496" s="197" t="str">
        <f>IF(BJ496&lt;=SMALL(BJ$3:BJ$1130,5),"SIMILAR","NO")</f>
        <v>NO</v>
      </c>
      <c r="BM496" s="197" t="str">
        <f t="shared" si="412"/>
        <v>N/A</v>
      </c>
      <c r="BN496" s="197">
        <f t="shared" si="413"/>
        <v>0</v>
      </c>
      <c r="BO496" s="198">
        <f t="shared" si="414"/>
        <v>0</v>
      </c>
      <c r="BP496" s="199">
        <f>IFERROR(SQRT(($E496-$E$1136)^2+($U496-$U$1136)^2),0)</f>
        <v>0.14000420012600379</v>
      </c>
      <c r="BQ496" s="197" t="str">
        <f>IF(BP496&lt;=SMALL(BP$3:BP$1130,1),"MAS PARECIDO","NO")</f>
        <v>NO</v>
      </c>
      <c r="BR496" s="197" t="str">
        <f>IF(BP496&lt;=SMALL(BP$3:BP$1130,5),"SIMILAR","NO")</f>
        <v>NO</v>
      </c>
      <c r="BS496" s="197" t="str">
        <f t="shared" si="415"/>
        <v>N/A</v>
      </c>
      <c r="BT496" s="197">
        <f t="shared" si="416"/>
        <v>0</v>
      </c>
      <c r="BU496" s="198">
        <f t="shared" si="417"/>
        <v>0</v>
      </c>
      <c r="BV496" s="199">
        <f>IFERROR(SQRT(($E496-$E$1136)^2+($X496-$X$1136)^2),0)</f>
        <v>0.14000420012600379</v>
      </c>
      <c r="BW496" s="197" t="str">
        <f>IF(BV496&lt;=SMALL(BV$3:BV$1130,1),"MAS PARECIDO","NO")</f>
        <v>NO</v>
      </c>
      <c r="BX496" s="197" t="str">
        <f>IF(BV496&lt;=SMALL(BV$3:BV$1130,5),"SIMILAR","NO")</f>
        <v>NO</v>
      </c>
      <c r="BY496" s="197" t="str">
        <f t="shared" si="418"/>
        <v>N/A</v>
      </c>
      <c r="BZ496" s="197">
        <f t="shared" si="419"/>
        <v>0</v>
      </c>
      <c r="CA496" s="198">
        <f t="shared" si="420"/>
        <v>0</v>
      </c>
      <c r="CB496" s="199">
        <f>IFERROR(SQRT(($E496-$E$1136)^2+($AA496-$AA$1136)^2),0)</f>
        <v>1.0097530272561317</v>
      </c>
      <c r="CC496" s="197" t="str">
        <f>IF(CB496&lt;=SMALL(CB$3:CB$1130,1),"MAS PARECIDO","NO")</f>
        <v>NO</v>
      </c>
      <c r="CD496" s="197" t="str">
        <f>IF(CB496&lt;=SMALL(CB$3:CB$1130,5),"SIMILAR","NO")</f>
        <v>NO</v>
      </c>
      <c r="CE496" s="197" t="str">
        <f t="shared" si="421"/>
        <v>N/A</v>
      </c>
      <c r="CF496" s="197">
        <f t="shared" si="422"/>
        <v>0</v>
      </c>
      <c r="CG496" s="198">
        <f t="shared" si="423"/>
        <v>0</v>
      </c>
      <c r="CH496" s="199">
        <f>IFERROR(SQRT(($E496-$E$1136)^2+($AD496-$AD$1136)^2),0)</f>
        <v>1.0097530272561317</v>
      </c>
      <c r="CI496" s="197" t="str">
        <f>IF(CH496&lt;=SMALL(CH$3:CH$1130,1),"MAS PARECIDO","NO")</f>
        <v>NO</v>
      </c>
      <c r="CJ496" s="197" t="str">
        <f>IF(CH496&lt;=SMALL(CH$3:CH$1130,5),"SIMILAR","NO")</f>
        <v>NO</v>
      </c>
      <c r="CK496" s="197" t="str">
        <f t="shared" si="424"/>
        <v>N/A</v>
      </c>
      <c r="CL496" s="197">
        <f t="shared" si="425"/>
        <v>0</v>
      </c>
      <c r="CM496" s="198">
        <f t="shared" si="426"/>
        <v>0</v>
      </c>
      <c r="CN496" s="199">
        <f>IFERROR(SQRT(($E496-$E$1136)^2+($AG496-$AG$1136)^2),0)</f>
        <v>1.0097530272561317</v>
      </c>
      <c r="CO496" s="197" t="str">
        <f>IF(CN496&lt;=SMALL(CN$3:CN$1130,1),"MAS PARECIDO","NO")</f>
        <v>NO</v>
      </c>
      <c r="CP496" s="197" t="str">
        <f>IF(CN496&lt;=SMALL(CN$3:CN$1130,5),"SIMILAR","NO")</f>
        <v>NO</v>
      </c>
      <c r="CQ496" s="197" t="str">
        <f t="shared" si="427"/>
        <v>N/A</v>
      </c>
      <c r="CR496" s="197">
        <f t="shared" si="428"/>
        <v>0</v>
      </c>
      <c r="CS496" s="198">
        <f t="shared" si="429"/>
        <v>0</v>
      </c>
      <c r="CT496" s="199">
        <f>IFERROR(SQRT(($E496-$E$1136)^2+($AJ496-$AJ$1136)^2),0)</f>
        <v>0.14000420012600379</v>
      </c>
      <c r="CU496" s="197" t="str">
        <f>IF(CT496&lt;=SMALL(CT$3:CT$1130,1),"MAS PARECIDO","NO")</f>
        <v>NO</v>
      </c>
      <c r="CV496" s="197" t="str">
        <f>IF(CT496&lt;=SMALL(CT$3:CT$1130,5),"SIMILAR","NO")</f>
        <v>NO</v>
      </c>
      <c r="CW496" s="197" t="str">
        <f t="shared" si="430"/>
        <v>N/A</v>
      </c>
      <c r="CX496" s="197">
        <f t="shared" si="431"/>
        <v>0</v>
      </c>
      <c r="CY496" s="198">
        <f t="shared" si="432"/>
        <v>0</v>
      </c>
      <c r="CZ496" s="2" t="e">
        <v>#N/A</v>
      </c>
      <c r="DA496" s="2" t="s">
        <v>2131</v>
      </c>
      <c r="DB496" s="2">
        <v>0</v>
      </c>
      <c r="DC496" s="2" t="s">
        <v>189</v>
      </c>
    </row>
    <row r="497" spans="1:107">
      <c r="A497" s="24" t="s">
        <v>509</v>
      </c>
      <c r="B497" s="46">
        <v>44928</v>
      </c>
      <c r="C497" s="190">
        <f>(B497-$B$1132)/($B$1133-$B$1132)</f>
        <v>4.7251574704348827E-2</v>
      </c>
      <c r="D497" s="46">
        <v>22000</v>
      </c>
      <c r="E497" s="190">
        <f>(D497-$D$1132)/($D$1133-$D$1132)</f>
        <v>4.3971319139574187E-2</v>
      </c>
      <c r="F497" s="46" t="s">
        <v>53</v>
      </c>
      <c r="G497" s="192">
        <f>VLOOKUP(F497,'DATOS DE SOPORTE'!$Y$5:$Z$8,2,FALSE)</f>
        <v>2</v>
      </c>
      <c r="H497" s="190">
        <f>(G497-$G$1132)/($G$1133-$G$1132)</f>
        <v>0.33333333333333331</v>
      </c>
      <c r="I497" s="50">
        <v>2</v>
      </c>
      <c r="J497" s="200">
        <f t="shared" si="392"/>
        <v>2</v>
      </c>
      <c r="K497" s="190">
        <f>(J497-$J$1132)/($J$1133-$J$1132)</f>
        <v>0.4</v>
      </c>
      <c r="L497" s="193" t="str">
        <f t="shared" si="393"/>
        <v>SI</v>
      </c>
      <c r="M497" s="46" t="s">
        <v>56</v>
      </c>
      <c r="N497" s="192">
        <f t="shared" si="394"/>
        <v>1</v>
      </c>
      <c r="O497" s="190">
        <f>(N497-N$1132)/(N$1133-N$1132)</f>
        <v>0</v>
      </c>
      <c r="P497" s="46" t="s">
        <v>58</v>
      </c>
      <c r="Q497" s="192">
        <f t="shared" si="395"/>
        <v>3</v>
      </c>
      <c r="R497" s="190">
        <f>(Q497-Q$1132)/(Q$1133-Q$1132)</f>
        <v>1</v>
      </c>
      <c r="S497" s="46" t="s">
        <v>194</v>
      </c>
      <c r="T497" s="192">
        <f t="shared" si="396"/>
        <v>1</v>
      </c>
      <c r="U497" s="190">
        <f>(T497-T$1132)/(T$1133-T$1132)</f>
        <v>0</v>
      </c>
      <c r="V497" s="46" t="s">
        <v>62</v>
      </c>
      <c r="W497" s="194">
        <f>VLOOKUP(V497,'DATOS DE SOPORTE'!$S$5:$T$10,2,FALSE)</f>
        <v>1</v>
      </c>
      <c r="X497" s="201">
        <f>(W497-W$1132)/(W$1133-W$1132)</f>
        <v>0</v>
      </c>
      <c r="Y497" s="46" t="s">
        <v>136</v>
      </c>
      <c r="Z497" s="194">
        <f t="shared" si="397"/>
        <v>2</v>
      </c>
      <c r="AA497" s="201">
        <f>(Z497-Z$1132)/(Z$1133-Z$1132)</f>
        <v>1</v>
      </c>
      <c r="AB497" s="46" t="s">
        <v>136</v>
      </c>
      <c r="AC497" s="194">
        <f t="shared" si="398"/>
        <v>2</v>
      </c>
      <c r="AD497" s="201">
        <f>(AC497-AC$1132)/(AC$1133-AC$1132)</f>
        <v>1</v>
      </c>
      <c r="AE497" s="46" t="s">
        <v>188</v>
      </c>
      <c r="AF497" s="194">
        <f t="shared" si="399"/>
        <v>1</v>
      </c>
      <c r="AG497" s="201">
        <f>(AF497-AF$1132)/(AF$1133-AF$1132)</f>
        <v>0</v>
      </c>
      <c r="AH497" s="24" t="s">
        <v>67</v>
      </c>
      <c r="AI497" s="194">
        <f>VLOOKUP(AH497,'DATOS DE SOPORTE'!$V$5:$W$8,2,FALSE)</f>
        <v>1</v>
      </c>
      <c r="AJ497" s="201">
        <f>(AI497-AI$1132)/(AI$1133-AI$1132)</f>
        <v>0</v>
      </c>
      <c r="AK497" s="58" t="str">
        <f t="shared" si="391"/>
        <v>Bueno</v>
      </c>
      <c r="AL497" s="196">
        <f>IFERROR(SQRT(($E497-$E$1136)^2+($C497-$C$1136)^2),0)</f>
        <v>0.16390412242968022</v>
      </c>
      <c r="AM497" s="197" t="str">
        <f>IF(AL497&lt;=SMALL($AL$3:$AL$1130,1),"MAS PARECIDO","NO")</f>
        <v>NO</v>
      </c>
      <c r="AN497" s="197" t="str">
        <f>IF(AL497&lt;=SMALL($AL$3:$AL$1130,5),"SIMILAR","NO")</f>
        <v>NO</v>
      </c>
      <c r="AO497" s="197" t="str">
        <f t="shared" si="400"/>
        <v>N/A</v>
      </c>
      <c r="AP497" s="197">
        <f t="shared" si="401"/>
        <v>0</v>
      </c>
      <c r="AQ497" s="198">
        <f t="shared" si="402"/>
        <v>0</v>
      </c>
      <c r="AR497" s="196">
        <f>IFERROR(SQRT(($E497-$E$1136)^2+($H497-$H$1136)^2),0)</f>
        <v>4.4001320039601187E-2</v>
      </c>
      <c r="AS497" s="197" t="str">
        <f>IF(AR497&lt;=SMALL(AR$3:AR$1130,1),"MAS PARECIDO","NO")</f>
        <v>NO</v>
      </c>
      <c r="AT497" s="197" t="str">
        <f>IF(AR497&lt;=SMALL(AR$3:AR$1130,5),"SIMILAR","NO")</f>
        <v>NO</v>
      </c>
      <c r="AU497" s="197" t="str">
        <f t="shared" si="403"/>
        <v>N/A</v>
      </c>
      <c r="AV497" s="197">
        <f t="shared" si="404"/>
        <v>0</v>
      </c>
      <c r="AW497" s="198">
        <f t="shared" si="405"/>
        <v>0</v>
      </c>
      <c r="AX497" s="199">
        <f>IFERROR(SQRT(($E497-$E$1136)^2+($K497-$K$1136)^2),0)</f>
        <v>0.20478309540884329</v>
      </c>
      <c r="AY497" s="197" t="str">
        <f>IF(AX497&lt;=SMALL(AX$3:AX$1130,1),"MAS PARECIDO","NO")</f>
        <v>NO</v>
      </c>
      <c r="AZ497" s="197" t="str">
        <f>IF(AX497&lt;=SMALL(AX$3:AX$1130,5),"SIMILAR","NO")</f>
        <v>NO</v>
      </c>
      <c r="BA497" s="197" t="str">
        <f t="shared" si="406"/>
        <v>N/A</v>
      </c>
      <c r="BB497" s="197">
        <f t="shared" si="407"/>
        <v>0</v>
      </c>
      <c r="BC497" s="198">
        <f t="shared" si="408"/>
        <v>0</v>
      </c>
      <c r="BD497" s="196">
        <f>IFERROR(SQRT(($E497-$E$1136)^2+($O497-$O$1136)^2),0)</f>
        <v>1.0009675899674411</v>
      </c>
      <c r="BE497" s="197" t="str">
        <f>IF(BD497&lt;=SMALL(BD$3:BD$1130,1),"MAS PARECIDO","NO")</f>
        <v>NO</v>
      </c>
      <c r="BF497" s="197" t="str">
        <f>IF(BD497&lt;=SMALL(BD$3:BD$1130,5),"SIMILAR","NO")</f>
        <v>NO</v>
      </c>
      <c r="BG497" s="197" t="str">
        <f t="shared" si="409"/>
        <v>N/A</v>
      </c>
      <c r="BH497" s="197">
        <f t="shared" si="410"/>
        <v>0</v>
      </c>
      <c r="BI497" s="198">
        <f t="shared" si="411"/>
        <v>0</v>
      </c>
      <c r="BJ497" s="199">
        <f>IFERROR(SQRT(($E497-$E$1136)^2+($R497-$R$1136)^2),0)</f>
        <v>0.50193238206478319</v>
      </c>
      <c r="BK497" s="197" t="str">
        <f>IF(BJ497&lt;=SMALL(BJ$3:BJ$1130,1),"MAS PARECIDO","NO")</f>
        <v>NO</v>
      </c>
      <c r="BL497" s="197" t="str">
        <f>IF(BJ497&lt;=SMALL(BJ$3:BJ$1130,5),"SIMILAR","NO")</f>
        <v>NO</v>
      </c>
      <c r="BM497" s="197" t="str">
        <f t="shared" si="412"/>
        <v>N/A</v>
      </c>
      <c r="BN497" s="197">
        <f t="shared" si="413"/>
        <v>0</v>
      </c>
      <c r="BO497" s="198">
        <f t="shared" si="414"/>
        <v>0</v>
      </c>
      <c r="BP497" s="199">
        <f>IFERROR(SQRT(($E497-$E$1136)^2+($U497-$U$1136)^2),0)</f>
        <v>4.4001320039601187E-2</v>
      </c>
      <c r="BQ497" s="197" t="str">
        <f>IF(BP497&lt;=SMALL(BP$3:BP$1130,1),"MAS PARECIDO","NO")</f>
        <v>NO</v>
      </c>
      <c r="BR497" s="197" t="str">
        <f>IF(BP497&lt;=SMALL(BP$3:BP$1130,5),"SIMILAR","NO")</f>
        <v>NO</v>
      </c>
      <c r="BS497" s="197" t="str">
        <f t="shared" si="415"/>
        <v>N/A</v>
      </c>
      <c r="BT497" s="197">
        <f t="shared" si="416"/>
        <v>0</v>
      </c>
      <c r="BU497" s="198">
        <f t="shared" si="417"/>
        <v>0</v>
      </c>
      <c r="BV497" s="199">
        <f>IFERROR(SQRT(($E497-$E$1136)^2+($X497-$X$1136)^2),0)</f>
        <v>4.4001320039601187E-2</v>
      </c>
      <c r="BW497" s="197" t="str">
        <f>IF(BV497&lt;=SMALL(BV$3:BV$1130,1),"MAS PARECIDO","NO")</f>
        <v>NO</v>
      </c>
      <c r="BX497" s="197" t="str">
        <f>IF(BV497&lt;=SMALL(BV$3:BV$1130,5),"SIMILAR","NO")</f>
        <v>NO</v>
      </c>
      <c r="BY497" s="197" t="str">
        <f t="shared" si="418"/>
        <v>N/A</v>
      </c>
      <c r="BZ497" s="197">
        <f t="shared" si="419"/>
        <v>0</v>
      </c>
      <c r="CA497" s="198">
        <f t="shared" si="420"/>
        <v>0</v>
      </c>
      <c r="CB497" s="199">
        <f>IFERROR(SQRT(($E497-$E$1136)^2+($AA497-$AA$1136)^2),0)</f>
        <v>1.0009675899674411</v>
      </c>
      <c r="CC497" s="197" t="str">
        <f>IF(CB497&lt;=SMALL(CB$3:CB$1130,1),"MAS PARECIDO","NO")</f>
        <v>NO</v>
      </c>
      <c r="CD497" s="197" t="str">
        <f>IF(CB497&lt;=SMALL(CB$3:CB$1130,5),"SIMILAR","NO")</f>
        <v>NO</v>
      </c>
      <c r="CE497" s="197" t="str">
        <f t="shared" si="421"/>
        <v>N/A</v>
      </c>
      <c r="CF497" s="197">
        <f t="shared" si="422"/>
        <v>0</v>
      </c>
      <c r="CG497" s="198">
        <f t="shared" si="423"/>
        <v>0</v>
      </c>
      <c r="CH497" s="199">
        <f>IFERROR(SQRT(($E497-$E$1136)^2+($AD497-$AD$1136)^2),0)</f>
        <v>4.4001320039601187E-2</v>
      </c>
      <c r="CI497" s="197" t="str">
        <f>IF(CH497&lt;=SMALL(CH$3:CH$1130,1),"MAS PARECIDO","NO")</f>
        <v>NO</v>
      </c>
      <c r="CJ497" s="197" t="str">
        <f>IF(CH497&lt;=SMALL(CH$3:CH$1130,5),"SIMILAR","NO")</f>
        <v>NO</v>
      </c>
      <c r="CK497" s="197" t="str">
        <f t="shared" si="424"/>
        <v>N/A</v>
      </c>
      <c r="CL497" s="197">
        <f t="shared" si="425"/>
        <v>0</v>
      </c>
      <c r="CM497" s="198">
        <f t="shared" si="426"/>
        <v>0</v>
      </c>
      <c r="CN497" s="199">
        <f>IFERROR(SQRT(($E497-$E$1136)^2+($AG497-$AG$1136)^2),0)</f>
        <v>1.0009675899674411</v>
      </c>
      <c r="CO497" s="197" t="str">
        <f>IF(CN497&lt;=SMALL(CN$3:CN$1130,1),"MAS PARECIDO","NO")</f>
        <v>NO</v>
      </c>
      <c r="CP497" s="197" t="str">
        <f>IF(CN497&lt;=SMALL(CN$3:CN$1130,5),"SIMILAR","NO")</f>
        <v>NO</v>
      </c>
      <c r="CQ497" s="197" t="str">
        <f t="shared" si="427"/>
        <v>N/A</v>
      </c>
      <c r="CR497" s="197">
        <f t="shared" si="428"/>
        <v>0</v>
      </c>
      <c r="CS497" s="198">
        <f t="shared" si="429"/>
        <v>0</v>
      </c>
      <c r="CT497" s="199">
        <f>IFERROR(SQRT(($E497-$E$1136)^2+($AJ497-$AJ$1136)^2),0)</f>
        <v>4.4001320039601187E-2</v>
      </c>
      <c r="CU497" s="197" t="str">
        <f>IF(CT497&lt;=SMALL(CT$3:CT$1130,1),"MAS PARECIDO","NO")</f>
        <v>NO</v>
      </c>
      <c r="CV497" s="197" t="str">
        <f>IF(CT497&lt;=SMALL(CT$3:CT$1130,5),"SIMILAR","NO")</f>
        <v>NO</v>
      </c>
      <c r="CW497" s="197" t="str">
        <f t="shared" si="430"/>
        <v>N/A</v>
      </c>
      <c r="CX497" s="197">
        <f t="shared" si="431"/>
        <v>0</v>
      </c>
      <c r="CY497" s="198">
        <f t="shared" si="432"/>
        <v>0</v>
      </c>
      <c r="CZ497" s="2" t="s">
        <v>1746</v>
      </c>
      <c r="DA497" s="2" t="s">
        <v>1747</v>
      </c>
      <c r="DB497" s="2">
        <v>0</v>
      </c>
      <c r="DC497" s="2" t="s">
        <v>189</v>
      </c>
    </row>
    <row r="498" spans="1:107">
      <c r="A498" s="24" t="s">
        <v>465</v>
      </c>
      <c r="B498" s="46">
        <v>30363</v>
      </c>
      <c r="C498" s="190">
        <f>(B498-$B$1132)/($B$1133-$B$1132)</f>
        <v>3.022635384725748E-2</v>
      </c>
      <c r="D498" s="46">
        <v>7000</v>
      </c>
      <c r="E498" s="190">
        <f>(D498-$D$1132)/($D$1133-$D$1132)</f>
        <v>1.3970419112573377E-2</v>
      </c>
      <c r="F498" s="46" t="s">
        <v>53</v>
      </c>
      <c r="G498" s="192">
        <f>VLOOKUP(F498,'DATOS DE SOPORTE'!$Y$5:$Z$8,2,FALSE)</f>
        <v>2</v>
      </c>
      <c r="H498" s="190">
        <f>(G498-$G$1132)/($G$1133-$G$1132)</f>
        <v>0.33333333333333331</v>
      </c>
      <c r="I498" s="50">
        <v>3</v>
      </c>
      <c r="J498" s="200">
        <f t="shared" si="392"/>
        <v>3</v>
      </c>
      <c r="K498" s="190">
        <f>(J498-$J$1132)/($J$1133-$J$1132)</f>
        <v>0.6</v>
      </c>
      <c r="L498" s="193" t="str">
        <f t="shared" si="393"/>
        <v>SI</v>
      </c>
      <c r="M498" s="46" t="s">
        <v>192</v>
      </c>
      <c r="N498" s="192">
        <f t="shared" si="394"/>
        <v>2</v>
      </c>
      <c r="O498" s="190">
        <f>(N498-N$1132)/(N$1133-N$1132)</f>
        <v>1</v>
      </c>
      <c r="P498" s="46" t="s">
        <v>196</v>
      </c>
      <c r="Q498" s="192">
        <f t="shared" si="395"/>
        <v>1</v>
      </c>
      <c r="R498" s="190">
        <f>(Q498-Q$1132)/(Q$1133-Q$1132)</f>
        <v>0</v>
      </c>
      <c r="S498" s="46" t="s">
        <v>60</v>
      </c>
      <c r="T498" s="192">
        <f t="shared" si="396"/>
        <v>2</v>
      </c>
      <c r="U498" s="190">
        <f>(T498-T$1132)/(T$1133-T$1132)</f>
        <v>1</v>
      </c>
      <c r="V498" s="46" t="s">
        <v>62</v>
      </c>
      <c r="W498" s="194">
        <f>VLOOKUP(V498,'DATOS DE SOPORTE'!$S$5:$T$10,2,FALSE)</f>
        <v>1</v>
      </c>
      <c r="X498" s="201">
        <f>(W498-W$1132)/(W$1133-W$1132)</f>
        <v>0</v>
      </c>
      <c r="Y498" s="46" t="s">
        <v>188</v>
      </c>
      <c r="Z498" s="194">
        <f t="shared" si="397"/>
        <v>1</v>
      </c>
      <c r="AA498" s="201">
        <f>(Z498-Z$1132)/(Z$1133-Z$1132)</f>
        <v>0</v>
      </c>
      <c r="AB498" s="46" t="s">
        <v>188</v>
      </c>
      <c r="AC498" s="194">
        <f t="shared" si="398"/>
        <v>1</v>
      </c>
      <c r="AD498" s="201">
        <f>(AC498-AC$1132)/(AC$1133-AC$1132)</f>
        <v>0</v>
      </c>
      <c r="AE498" s="46" t="s">
        <v>188</v>
      </c>
      <c r="AF498" s="194">
        <f t="shared" si="399"/>
        <v>1</v>
      </c>
      <c r="AG498" s="201">
        <f>(AF498-AF$1132)/(AF$1133-AF$1132)</f>
        <v>0</v>
      </c>
      <c r="AH498" s="24" t="s">
        <v>67</v>
      </c>
      <c r="AI498" s="194">
        <f>VLOOKUP(AH498,'DATOS DE SOPORTE'!$V$5:$W$8,2,FALSE)</f>
        <v>1</v>
      </c>
      <c r="AJ498" s="201">
        <f>(AI498-AI$1132)/(AI$1133-AI$1132)</f>
        <v>0</v>
      </c>
      <c r="AK498" s="58" t="str">
        <f t="shared" si="391"/>
        <v>Bueno</v>
      </c>
      <c r="AL498" s="196">
        <f>IFERROR(SQRT(($E498-$E$1136)^2+($C498-$C$1136)^2),0)</f>
        <v>0.17547208416751939</v>
      </c>
      <c r="AM498" s="197" t="str">
        <f>IF(AL498&lt;=SMALL($AL$3:$AL$1130,1),"MAS PARECIDO","NO")</f>
        <v>NO</v>
      </c>
      <c r="AN498" s="197" t="str">
        <f>IF(AL498&lt;=SMALL($AL$3:$AL$1130,5),"SIMILAR","NO")</f>
        <v>NO</v>
      </c>
      <c r="AO498" s="197" t="str">
        <f t="shared" si="400"/>
        <v>N/A</v>
      </c>
      <c r="AP498" s="197">
        <f t="shared" si="401"/>
        <v>0</v>
      </c>
      <c r="AQ498" s="198">
        <f t="shared" si="402"/>
        <v>0</v>
      </c>
      <c r="AR498" s="196">
        <f>IFERROR(SQRT(($E498-$E$1136)^2+($H498-$H$1136)^2),0)</f>
        <v>1.4000420012600379E-2</v>
      </c>
      <c r="AS498" s="197" t="str">
        <f>IF(AR498&lt;=SMALL(AR$3:AR$1130,1),"MAS PARECIDO","NO")</f>
        <v>NO</v>
      </c>
      <c r="AT498" s="197" t="str">
        <f>IF(AR498&lt;=SMALL(AR$3:AR$1130,5),"SIMILAR","NO")</f>
        <v>NO</v>
      </c>
      <c r="AU498" s="197" t="str">
        <f t="shared" si="403"/>
        <v>N/A</v>
      </c>
      <c r="AV498" s="197">
        <f t="shared" si="404"/>
        <v>0</v>
      </c>
      <c r="AW498" s="198">
        <f t="shared" si="405"/>
        <v>0</v>
      </c>
      <c r="AX498" s="199">
        <f>IFERROR(SQRT(($E498-$E$1136)^2+($K498-$K$1136)^2),0)</f>
        <v>0.40024493970633684</v>
      </c>
      <c r="AY498" s="197" t="str">
        <f>IF(AX498&lt;=SMALL(AX$3:AX$1130,1),"MAS PARECIDO","NO")</f>
        <v>NO</v>
      </c>
      <c r="AZ498" s="197" t="str">
        <f>IF(AX498&lt;=SMALL(AX$3:AX$1130,5),"SIMILAR","NO")</f>
        <v>NO</v>
      </c>
      <c r="BA498" s="197" t="str">
        <f t="shared" si="406"/>
        <v>N/A</v>
      </c>
      <c r="BB498" s="197">
        <f t="shared" si="407"/>
        <v>0</v>
      </c>
      <c r="BC498" s="198">
        <f t="shared" si="408"/>
        <v>0</v>
      </c>
      <c r="BD498" s="196">
        <f>IFERROR(SQRT(($E498-$E$1136)^2+($O498-$O$1136)^2),0)</f>
        <v>1.4000420012600379E-2</v>
      </c>
      <c r="BE498" s="197" t="str">
        <f>IF(BD498&lt;=SMALL(BD$3:BD$1130,1),"MAS PARECIDO","NO")</f>
        <v>NO</v>
      </c>
      <c r="BF498" s="197" t="str">
        <f>IF(BD498&lt;=SMALL(BD$3:BD$1130,5),"SIMILAR","NO")</f>
        <v>NO</v>
      </c>
      <c r="BG498" s="197" t="str">
        <f t="shared" si="409"/>
        <v>N/A</v>
      </c>
      <c r="BH498" s="197">
        <f t="shared" si="410"/>
        <v>0</v>
      </c>
      <c r="BI498" s="198">
        <f t="shared" si="411"/>
        <v>0</v>
      </c>
      <c r="BJ498" s="199">
        <f>IFERROR(SQRT(($E498-$E$1136)^2+($R498-$R$1136)^2),0)</f>
        <v>0.50019597335497334</v>
      </c>
      <c r="BK498" s="197" t="str">
        <f>IF(BJ498&lt;=SMALL(BJ$3:BJ$1130,1),"MAS PARECIDO","NO")</f>
        <v>NO</v>
      </c>
      <c r="BL498" s="197" t="str">
        <f>IF(BJ498&lt;=SMALL(BJ$3:BJ$1130,5),"SIMILAR","NO")</f>
        <v>NO</v>
      </c>
      <c r="BM498" s="197" t="str">
        <f t="shared" si="412"/>
        <v>N/A</v>
      </c>
      <c r="BN498" s="197">
        <f t="shared" si="413"/>
        <v>0</v>
      </c>
      <c r="BO498" s="198">
        <f t="shared" si="414"/>
        <v>0</v>
      </c>
      <c r="BP498" s="199">
        <f>IFERROR(SQRT(($E498-$E$1136)^2+($U498-$U$1136)^2),0)</f>
        <v>1.000098001078159</v>
      </c>
      <c r="BQ498" s="197" t="str">
        <f>IF(BP498&lt;=SMALL(BP$3:BP$1130,1),"MAS PARECIDO","NO")</f>
        <v>NO</v>
      </c>
      <c r="BR498" s="197" t="str">
        <f>IF(BP498&lt;=SMALL(BP$3:BP$1130,5),"SIMILAR","NO")</f>
        <v>NO</v>
      </c>
      <c r="BS498" s="197" t="str">
        <f t="shared" si="415"/>
        <v>N/A</v>
      </c>
      <c r="BT498" s="197">
        <f t="shared" si="416"/>
        <v>0</v>
      </c>
      <c r="BU498" s="198">
        <f t="shared" si="417"/>
        <v>0</v>
      </c>
      <c r="BV498" s="199">
        <f>IFERROR(SQRT(($E498-$E$1136)^2+($X498-$X$1136)^2),0)</f>
        <v>1.4000420012600379E-2</v>
      </c>
      <c r="BW498" s="197" t="str">
        <f>IF(BV498&lt;=SMALL(BV$3:BV$1130,1),"MAS PARECIDO","NO")</f>
        <v>NO</v>
      </c>
      <c r="BX498" s="197" t="str">
        <f>IF(BV498&lt;=SMALL(BV$3:BV$1130,5),"SIMILAR","NO")</f>
        <v>NO</v>
      </c>
      <c r="BY498" s="197" t="str">
        <f t="shared" si="418"/>
        <v>N/A</v>
      </c>
      <c r="BZ498" s="197">
        <f t="shared" si="419"/>
        <v>0</v>
      </c>
      <c r="CA498" s="198">
        <f t="shared" si="420"/>
        <v>0</v>
      </c>
      <c r="CB498" s="199">
        <f>IFERROR(SQRT(($E498-$E$1136)^2+($AA498-$AA$1136)^2),0)</f>
        <v>1.4000420012600379E-2</v>
      </c>
      <c r="CC498" s="197" t="str">
        <f>IF(CB498&lt;=SMALL(CB$3:CB$1130,1),"MAS PARECIDO","NO")</f>
        <v>NO</v>
      </c>
      <c r="CD498" s="197" t="str">
        <f>IF(CB498&lt;=SMALL(CB$3:CB$1130,5),"SIMILAR","NO")</f>
        <v>NO</v>
      </c>
      <c r="CE498" s="197" t="str">
        <f t="shared" si="421"/>
        <v>N/A</v>
      </c>
      <c r="CF498" s="197">
        <f t="shared" si="422"/>
        <v>0</v>
      </c>
      <c r="CG498" s="198">
        <f t="shared" si="423"/>
        <v>0</v>
      </c>
      <c r="CH498" s="199">
        <f>IFERROR(SQRT(($E498-$E$1136)^2+($AD498-$AD$1136)^2),0)</f>
        <v>1.000098001078159</v>
      </c>
      <c r="CI498" s="197" t="str">
        <f>IF(CH498&lt;=SMALL(CH$3:CH$1130,1),"MAS PARECIDO","NO")</f>
        <v>NO</v>
      </c>
      <c r="CJ498" s="197" t="str">
        <f>IF(CH498&lt;=SMALL(CH$3:CH$1130,5),"SIMILAR","NO")</f>
        <v>NO</v>
      </c>
      <c r="CK498" s="197" t="str">
        <f t="shared" si="424"/>
        <v>N/A</v>
      </c>
      <c r="CL498" s="197">
        <f t="shared" si="425"/>
        <v>0</v>
      </c>
      <c r="CM498" s="198">
        <f t="shared" si="426"/>
        <v>0</v>
      </c>
      <c r="CN498" s="199">
        <f>IFERROR(SQRT(($E498-$E$1136)^2+($AG498-$AG$1136)^2),0)</f>
        <v>1.000098001078159</v>
      </c>
      <c r="CO498" s="197" t="str">
        <f>IF(CN498&lt;=SMALL(CN$3:CN$1130,1),"MAS PARECIDO","NO")</f>
        <v>NO</v>
      </c>
      <c r="CP498" s="197" t="str">
        <f>IF(CN498&lt;=SMALL(CN$3:CN$1130,5),"SIMILAR","NO")</f>
        <v>NO</v>
      </c>
      <c r="CQ498" s="197" t="str">
        <f t="shared" si="427"/>
        <v>N/A</v>
      </c>
      <c r="CR498" s="197">
        <f t="shared" si="428"/>
        <v>0</v>
      </c>
      <c r="CS498" s="198">
        <f t="shared" si="429"/>
        <v>0</v>
      </c>
      <c r="CT498" s="199">
        <f>IFERROR(SQRT(($E498-$E$1136)^2+($AJ498-$AJ$1136)^2),0)</f>
        <v>1.4000420012600379E-2</v>
      </c>
      <c r="CU498" s="197" t="str">
        <f>IF(CT498&lt;=SMALL(CT$3:CT$1130,1),"MAS PARECIDO","NO")</f>
        <v>NO</v>
      </c>
      <c r="CV498" s="197" t="str">
        <f>IF(CT498&lt;=SMALL(CT$3:CT$1130,5),"SIMILAR","NO")</f>
        <v>NO</v>
      </c>
      <c r="CW498" s="197" t="str">
        <f t="shared" si="430"/>
        <v>N/A</v>
      </c>
      <c r="CX498" s="197">
        <f t="shared" si="431"/>
        <v>0</v>
      </c>
      <c r="CY498" s="198">
        <f t="shared" si="432"/>
        <v>0</v>
      </c>
      <c r="CZ498" s="2" t="s">
        <v>1658</v>
      </c>
      <c r="DA498" s="2" t="s">
        <v>1659</v>
      </c>
      <c r="DB498" s="2">
        <v>0</v>
      </c>
      <c r="DC498" s="2" t="s">
        <v>189</v>
      </c>
    </row>
    <row r="499" spans="1:107">
      <c r="A499" s="24" t="s">
        <v>716</v>
      </c>
      <c r="B499" s="46">
        <v>50000</v>
      </c>
      <c r="C499" s="190">
        <f>(B499-$B$1132)/($B$1133-$B$1132)</f>
        <v>5.3180302489255614E-2</v>
      </c>
      <c r="D499" s="46">
        <v>4800</v>
      </c>
      <c r="E499" s="190">
        <f>(D499-$D$1132)/($D$1133-$D$1132)</f>
        <v>9.5702871086132592E-3</v>
      </c>
      <c r="F499" s="46" t="s">
        <v>53</v>
      </c>
      <c r="G499" s="192">
        <f>VLOOKUP(F499,'DATOS DE SOPORTE'!$Y$5:$Z$8,2,FALSE)</f>
        <v>2</v>
      </c>
      <c r="H499" s="190">
        <f>(G499-$G$1132)/($G$1133-$G$1132)</f>
        <v>0.33333333333333331</v>
      </c>
      <c r="I499" s="50">
        <v>3</v>
      </c>
      <c r="J499" s="200">
        <f t="shared" si="392"/>
        <v>3</v>
      </c>
      <c r="K499" s="190">
        <f>(J499-$J$1132)/($J$1133-$J$1132)</f>
        <v>0.6</v>
      </c>
      <c r="L499" s="193" t="str">
        <f t="shared" si="393"/>
        <v>SI</v>
      </c>
      <c r="M499" s="46" t="s">
        <v>192</v>
      </c>
      <c r="N499" s="192">
        <f t="shared" si="394"/>
        <v>2</v>
      </c>
      <c r="O499" s="190">
        <f>(N499-N$1132)/(N$1133-N$1132)</f>
        <v>1</v>
      </c>
      <c r="P499" s="46" t="s">
        <v>196</v>
      </c>
      <c r="Q499" s="192">
        <f t="shared" si="395"/>
        <v>1</v>
      </c>
      <c r="R499" s="190">
        <f>(Q499-Q$1132)/(Q$1133-Q$1132)</f>
        <v>0</v>
      </c>
      <c r="S499" s="46" t="s">
        <v>194</v>
      </c>
      <c r="T499" s="192">
        <f t="shared" si="396"/>
        <v>1</v>
      </c>
      <c r="U499" s="190">
        <f>(T499-T$1132)/(T$1133-T$1132)</f>
        <v>0</v>
      </c>
      <c r="V499" s="46" t="s">
        <v>212</v>
      </c>
      <c r="W499" s="194">
        <f>VLOOKUP(V499,'DATOS DE SOPORTE'!$S$5:$T$10,2,FALSE)</f>
        <v>3</v>
      </c>
      <c r="X499" s="201">
        <f>(W499-W$1132)/(W$1133-W$1132)</f>
        <v>0.4</v>
      </c>
      <c r="Y499" s="46" t="s">
        <v>188</v>
      </c>
      <c r="Z499" s="194">
        <f t="shared" si="397"/>
        <v>1</v>
      </c>
      <c r="AA499" s="201">
        <f>(Z499-Z$1132)/(Z$1133-Z$1132)</f>
        <v>0</v>
      </c>
      <c r="AB499" s="46" t="s">
        <v>136</v>
      </c>
      <c r="AC499" s="194">
        <f t="shared" si="398"/>
        <v>2</v>
      </c>
      <c r="AD499" s="201">
        <f>(AC499-AC$1132)/(AC$1133-AC$1132)</f>
        <v>1</v>
      </c>
      <c r="AE499" s="46" t="s">
        <v>136</v>
      </c>
      <c r="AF499" s="194">
        <f t="shared" si="399"/>
        <v>2</v>
      </c>
      <c r="AG499" s="201">
        <f>(AF499-AF$1132)/(AF$1133-AF$1132)</f>
        <v>1</v>
      </c>
      <c r="AH499" s="24" t="s">
        <v>67</v>
      </c>
      <c r="AI499" s="194">
        <f>VLOOKUP(AH499,'DATOS DE SOPORTE'!$V$5:$W$8,2,FALSE)</f>
        <v>1</v>
      </c>
      <c r="AJ499" s="201">
        <f>(AI499-AI$1132)/(AI$1133-AI$1132)</f>
        <v>0</v>
      </c>
      <c r="AK499" s="58" t="str">
        <f t="shared" si="391"/>
        <v>Bueno</v>
      </c>
      <c r="AL499" s="196">
        <f>IFERROR(SQRT(($E499-$E$1136)^2+($C499-$C$1136)^2),0)</f>
        <v>0.15226167333578852</v>
      </c>
      <c r="AM499" s="197" t="str">
        <f>IF(AL499&lt;=SMALL($AL$3:$AL$1130,1),"MAS PARECIDO","NO")</f>
        <v>NO</v>
      </c>
      <c r="AN499" s="197" t="str">
        <f>IF(AL499&lt;=SMALL($AL$3:$AL$1130,5),"SIMILAR","NO")</f>
        <v>NO</v>
      </c>
      <c r="AO499" s="197" t="str">
        <f t="shared" si="400"/>
        <v>N/A</v>
      </c>
      <c r="AP499" s="197">
        <f t="shared" si="401"/>
        <v>0</v>
      </c>
      <c r="AQ499" s="198">
        <f t="shared" si="402"/>
        <v>0</v>
      </c>
      <c r="AR499" s="196">
        <f>IFERROR(SQRT(($E499-$E$1136)^2+($H499-$H$1136)^2),0)</f>
        <v>9.6002880086402606E-3</v>
      </c>
      <c r="AS499" s="197" t="str">
        <f>IF(AR499&lt;=SMALL(AR$3:AR$1130,1),"MAS PARECIDO","NO")</f>
        <v>NO</v>
      </c>
      <c r="AT499" s="197" t="str">
        <f>IF(AR499&lt;=SMALL(AR$3:AR$1130,5),"SIMILAR","NO")</f>
        <v>NO</v>
      </c>
      <c r="AU499" s="197" t="str">
        <f t="shared" si="403"/>
        <v>N/A</v>
      </c>
      <c r="AV499" s="197">
        <f t="shared" si="404"/>
        <v>0</v>
      </c>
      <c r="AW499" s="198">
        <f t="shared" si="405"/>
        <v>0</v>
      </c>
      <c r="AX499" s="199">
        <f>IFERROR(SQRT(($E499-$E$1136)^2+($K499-$K$1136)^2),0)</f>
        <v>0.40011519032629694</v>
      </c>
      <c r="AY499" s="197" t="str">
        <f>IF(AX499&lt;=SMALL(AX$3:AX$1130,1),"MAS PARECIDO","NO")</f>
        <v>NO</v>
      </c>
      <c r="AZ499" s="197" t="str">
        <f>IF(AX499&lt;=SMALL(AX$3:AX$1130,5),"SIMILAR","NO")</f>
        <v>NO</v>
      </c>
      <c r="BA499" s="197" t="str">
        <f t="shared" si="406"/>
        <v>N/A</v>
      </c>
      <c r="BB499" s="197">
        <f t="shared" si="407"/>
        <v>0</v>
      </c>
      <c r="BC499" s="198">
        <f t="shared" si="408"/>
        <v>0</v>
      </c>
      <c r="BD499" s="196">
        <f>IFERROR(SQRT(($E499-$E$1136)^2+($O499-$O$1136)^2),0)</f>
        <v>9.6002880086402606E-3</v>
      </c>
      <c r="BE499" s="197" t="str">
        <f>IF(BD499&lt;=SMALL(BD$3:BD$1130,1),"MAS PARECIDO","NO")</f>
        <v>NO</v>
      </c>
      <c r="BF499" s="197" t="str">
        <f>IF(BD499&lt;=SMALL(BD$3:BD$1130,5),"SIMILAR","NO")</f>
        <v>NO</v>
      </c>
      <c r="BG499" s="197" t="str">
        <f t="shared" si="409"/>
        <v>N/A</v>
      </c>
      <c r="BH499" s="197">
        <f t="shared" si="410"/>
        <v>0</v>
      </c>
      <c r="BI499" s="198">
        <f t="shared" si="411"/>
        <v>0</v>
      </c>
      <c r="BJ499" s="199">
        <f>IFERROR(SQRT(($E499-$E$1136)^2+($R499-$R$1136)^2),0)</f>
        <v>0.50009215703692944</v>
      </c>
      <c r="BK499" s="197" t="str">
        <f>IF(BJ499&lt;=SMALL(BJ$3:BJ$1130,1),"MAS PARECIDO","NO")</f>
        <v>NO</v>
      </c>
      <c r="BL499" s="197" t="str">
        <f>IF(BJ499&lt;=SMALL(BJ$3:BJ$1130,5),"SIMILAR","NO")</f>
        <v>NO</v>
      </c>
      <c r="BM499" s="197" t="str">
        <f t="shared" si="412"/>
        <v>N/A</v>
      </c>
      <c r="BN499" s="197">
        <f t="shared" si="413"/>
        <v>0</v>
      </c>
      <c r="BO499" s="198">
        <f t="shared" si="414"/>
        <v>0</v>
      </c>
      <c r="BP499" s="199">
        <f>IFERROR(SQRT(($E499-$E$1136)^2+($U499-$U$1136)^2),0)</f>
        <v>9.6002880086402606E-3</v>
      </c>
      <c r="BQ499" s="197" t="str">
        <f>IF(BP499&lt;=SMALL(BP$3:BP$1130,1),"MAS PARECIDO","NO")</f>
        <v>NO</v>
      </c>
      <c r="BR499" s="197" t="str">
        <f>IF(BP499&lt;=SMALL(BP$3:BP$1130,5),"SIMILAR","NO")</f>
        <v>NO</v>
      </c>
      <c r="BS499" s="197" t="str">
        <f t="shared" si="415"/>
        <v>N/A</v>
      </c>
      <c r="BT499" s="197">
        <f t="shared" si="416"/>
        <v>0</v>
      </c>
      <c r="BU499" s="198">
        <f t="shared" si="417"/>
        <v>0</v>
      </c>
      <c r="BV499" s="199">
        <f>IFERROR(SQRT(($E499-$E$1136)^2+($X499-$X$1136)^2),0)</f>
        <v>0.400115190326297</v>
      </c>
      <c r="BW499" s="197" t="str">
        <f>IF(BV499&lt;=SMALL(BV$3:BV$1130,1),"MAS PARECIDO","NO")</f>
        <v>NO</v>
      </c>
      <c r="BX499" s="197" t="str">
        <f>IF(BV499&lt;=SMALL(BV$3:BV$1130,5),"SIMILAR","NO")</f>
        <v>NO</v>
      </c>
      <c r="BY499" s="197" t="str">
        <f t="shared" si="418"/>
        <v>N/A</v>
      </c>
      <c r="BZ499" s="197">
        <f t="shared" si="419"/>
        <v>0</v>
      </c>
      <c r="CA499" s="198">
        <f t="shared" si="420"/>
        <v>0</v>
      </c>
      <c r="CB499" s="199">
        <f>IFERROR(SQRT(($E499-$E$1136)^2+($AA499-$AA$1136)^2),0)</f>
        <v>9.6002880086402606E-3</v>
      </c>
      <c r="CC499" s="197" t="str">
        <f>IF(CB499&lt;=SMALL(CB$3:CB$1130,1),"MAS PARECIDO","NO")</f>
        <v>NO</v>
      </c>
      <c r="CD499" s="197" t="str">
        <f>IF(CB499&lt;=SMALL(CB$3:CB$1130,5),"SIMILAR","NO")</f>
        <v>NO</v>
      </c>
      <c r="CE499" s="197" t="str">
        <f t="shared" si="421"/>
        <v>N/A</v>
      </c>
      <c r="CF499" s="197">
        <f t="shared" si="422"/>
        <v>0</v>
      </c>
      <c r="CG499" s="198">
        <f t="shared" si="423"/>
        <v>0</v>
      </c>
      <c r="CH499" s="199">
        <f>IFERROR(SQRT(($E499-$E$1136)^2+($AD499-$AD$1136)^2),0)</f>
        <v>9.6002880086402606E-3</v>
      </c>
      <c r="CI499" s="197" t="str">
        <f>IF(CH499&lt;=SMALL(CH$3:CH$1130,1),"MAS PARECIDO","NO")</f>
        <v>NO</v>
      </c>
      <c r="CJ499" s="197" t="str">
        <f>IF(CH499&lt;=SMALL(CH$3:CH$1130,5),"SIMILAR","NO")</f>
        <v>NO</v>
      </c>
      <c r="CK499" s="197" t="str">
        <f t="shared" si="424"/>
        <v>N/A</v>
      </c>
      <c r="CL499" s="197">
        <f t="shared" si="425"/>
        <v>0</v>
      </c>
      <c r="CM499" s="198">
        <f t="shared" si="426"/>
        <v>0</v>
      </c>
      <c r="CN499" s="199">
        <f>IFERROR(SQRT(($E499-$E$1136)^2+($AG499-$AG$1136)^2),0)</f>
        <v>9.6002880086402606E-3</v>
      </c>
      <c r="CO499" s="197" t="str">
        <f>IF(CN499&lt;=SMALL(CN$3:CN$1130,1),"MAS PARECIDO","NO")</f>
        <v>NO</v>
      </c>
      <c r="CP499" s="197" t="str">
        <f>IF(CN499&lt;=SMALL(CN$3:CN$1130,5),"SIMILAR","NO")</f>
        <v>NO</v>
      </c>
      <c r="CQ499" s="197" t="str">
        <f t="shared" si="427"/>
        <v>N/A</v>
      </c>
      <c r="CR499" s="197">
        <f t="shared" si="428"/>
        <v>0</v>
      </c>
      <c r="CS499" s="198">
        <f t="shared" si="429"/>
        <v>0</v>
      </c>
      <c r="CT499" s="199">
        <f>IFERROR(SQRT(($E499-$E$1136)^2+($AJ499-$AJ$1136)^2),0)</f>
        <v>9.6002880086402606E-3</v>
      </c>
      <c r="CU499" s="197" t="str">
        <f>IF(CT499&lt;=SMALL(CT$3:CT$1130,1),"MAS PARECIDO","NO")</f>
        <v>NO</v>
      </c>
      <c r="CV499" s="197" t="str">
        <f>IF(CT499&lt;=SMALL(CT$3:CT$1130,5),"SIMILAR","NO")</f>
        <v>NO</v>
      </c>
      <c r="CW499" s="197" t="str">
        <f t="shared" si="430"/>
        <v>N/A</v>
      </c>
      <c r="CX499" s="197">
        <f t="shared" si="431"/>
        <v>0</v>
      </c>
      <c r="CY499" s="198">
        <f t="shared" si="432"/>
        <v>0</v>
      </c>
      <c r="CZ499" s="2" t="e">
        <v>#N/A</v>
      </c>
      <c r="DA499" s="2" t="s">
        <v>2132</v>
      </c>
      <c r="DB499" s="2">
        <v>0</v>
      </c>
      <c r="DC499" s="2" t="s">
        <v>189</v>
      </c>
    </row>
    <row r="500" spans="1:107">
      <c r="A500" s="24" t="s">
        <v>484</v>
      </c>
      <c r="B500" s="46">
        <v>46904</v>
      </c>
      <c r="C500" s="190">
        <f>(B500-$B$1132)/($B$1133-$B$1132)</f>
        <v>4.9561347200992326E-2</v>
      </c>
      <c r="D500" s="46">
        <v>120000</v>
      </c>
      <c r="E500" s="190">
        <f>(D500-$D$1132)/($D$1133-$D$1132)</f>
        <v>0.23997719931597947</v>
      </c>
      <c r="F500" s="46" t="s">
        <v>203</v>
      </c>
      <c r="G500" s="192">
        <f>VLOOKUP(F500,'DATOS DE SOPORTE'!$Y$5:$Z$8,2,FALSE)</f>
        <v>3</v>
      </c>
      <c r="H500" s="190">
        <f>(G500-$G$1132)/($G$1133-$G$1132)</f>
        <v>0.66666666666666663</v>
      </c>
      <c r="I500" s="50">
        <v>1</v>
      </c>
      <c r="J500" s="200">
        <f t="shared" si="392"/>
        <v>1</v>
      </c>
      <c r="K500" s="190">
        <f>(J500-$J$1132)/($J$1133-$J$1132)</f>
        <v>0.2</v>
      </c>
      <c r="L500" s="193" t="str">
        <f t="shared" si="393"/>
        <v>SI</v>
      </c>
      <c r="M500" s="46" t="s">
        <v>192</v>
      </c>
      <c r="N500" s="192">
        <f t="shared" si="394"/>
        <v>2</v>
      </c>
      <c r="O500" s="190">
        <f>(N500-N$1132)/(N$1133-N$1132)</f>
        <v>1</v>
      </c>
      <c r="P500" s="46" t="s">
        <v>196</v>
      </c>
      <c r="Q500" s="192">
        <f t="shared" si="395"/>
        <v>1</v>
      </c>
      <c r="R500" s="190">
        <f>(Q500-Q$1132)/(Q$1133-Q$1132)</f>
        <v>0</v>
      </c>
      <c r="S500" s="46" t="s">
        <v>194</v>
      </c>
      <c r="T500" s="192">
        <f t="shared" si="396"/>
        <v>1</v>
      </c>
      <c r="U500" s="190">
        <f>(T500-T$1132)/(T$1133-T$1132)</f>
        <v>0</v>
      </c>
      <c r="V500" s="46" t="s">
        <v>62</v>
      </c>
      <c r="W500" s="194">
        <f>VLOOKUP(V500,'DATOS DE SOPORTE'!$S$5:$T$10,2,FALSE)</f>
        <v>1</v>
      </c>
      <c r="X500" s="201">
        <f>(W500-W$1132)/(W$1133-W$1132)</f>
        <v>0</v>
      </c>
      <c r="Y500" s="46" t="s">
        <v>136</v>
      </c>
      <c r="Z500" s="194">
        <f t="shared" si="397"/>
        <v>2</v>
      </c>
      <c r="AA500" s="201">
        <f>(Z500-Z$1132)/(Z$1133-Z$1132)</f>
        <v>1</v>
      </c>
      <c r="AB500" s="46" t="s">
        <v>136</v>
      </c>
      <c r="AC500" s="194">
        <f t="shared" si="398"/>
        <v>2</v>
      </c>
      <c r="AD500" s="201">
        <f>(AC500-AC$1132)/(AC$1133-AC$1132)</f>
        <v>1</v>
      </c>
      <c r="AE500" s="46" t="s">
        <v>188</v>
      </c>
      <c r="AF500" s="194">
        <f t="shared" si="399"/>
        <v>1</v>
      </c>
      <c r="AG500" s="201">
        <f>(AF500-AF$1132)/(AF$1133-AF$1132)</f>
        <v>0</v>
      </c>
      <c r="AH500" s="24" t="s">
        <v>67</v>
      </c>
      <c r="AI500" s="194">
        <f>VLOOKUP(AH500,'DATOS DE SOPORTE'!$V$5:$W$8,2,FALSE)</f>
        <v>1</v>
      </c>
      <c r="AJ500" s="201">
        <f>(AI500-AI$1132)/(AI$1133-AI$1132)</f>
        <v>0</v>
      </c>
      <c r="AK500" s="58" t="str">
        <f t="shared" si="391"/>
        <v>Regular</v>
      </c>
      <c r="AL500" s="196">
        <f>IFERROR(SQRT(($E500-$E$1136)^2+($C500-$C$1136)^2),0)</f>
        <v>0.28602074790861498</v>
      </c>
      <c r="AM500" s="197" t="str">
        <f>IF(AL500&lt;=SMALL($AL$3:$AL$1130,1),"MAS PARECIDO","NO")</f>
        <v>NO</v>
      </c>
      <c r="AN500" s="197" t="str">
        <f>IF(AL500&lt;=SMALL($AL$3:$AL$1130,5),"SIMILAR","NO")</f>
        <v>NO</v>
      </c>
      <c r="AO500" s="197" t="str">
        <f t="shared" si="400"/>
        <v>N/A</v>
      </c>
      <c r="AP500" s="197">
        <f t="shared" si="401"/>
        <v>0</v>
      </c>
      <c r="AQ500" s="198">
        <f t="shared" si="402"/>
        <v>0</v>
      </c>
      <c r="AR500" s="196">
        <f>IFERROR(SQRT(($E500-$E$1136)^2+($H500-$H$1136)^2),0)</f>
        <v>0.4107487885151182</v>
      </c>
      <c r="AS500" s="197" t="str">
        <f>IF(AR500&lt;=SMALL(AR$3:AR$1130,1),"MAS PARECIDO","NO")</f>
        <v>NO</v>
      </c>
      <c r="AT500" s="197" t="str">
        <f>IF(AR500&lt;=SMALL(AR$3:AR$1130,5),"SIMILAR","NO")</f>
        <v>NO</v>
      </c>
      <c r="AU500" s="197" t="str">
        <f t="shared" si="403"/>
        <v>N/A</v>
      </c>
      <c r="AV500" s="197">
        <f t="shared" si="404"/>
        <v>0</v>
      </c>
      <c r="AW500" s="198">
        <f t="shared" si="405"/>
        <v>0</v>
      </c>
      <c r="AX500" s="199">
        <f>IFERROR(SQRT(($E500-$E$1136)^2+($K500-$K$1136)^2),0)</f>
        <v>0.24000720021600647</v>
      </c>
      <c r="AY500" s="197" t="str">
        <f>IF(AX500&lt;=SMALL(AX$3:AX$1130,1),"MAS PARECIDO","NO")</f>
        <v>NO</v>
      </c>
      <c r="AZ500" s="197" t="str">
        <f>IF(AX500&lt;=SMALL(AX$3:AX$1130,5),"SIMILAR","NO")</f>
        <v>NO</v>
      </c>
      <c r="BA500" s="197" t="str">
        <f t="shared" si="406"/>
        <v>N/A</v>
      </c>
      <c r="BB500" s="197">
        <f t="shared" si="407"/>
        <v>0</v>
      </c>
      <c r="BC500" s="198">
        <f t="shared" si="408"/>
        <v>0</v>
      </c>
      <c r="BD500" s="196">
        <f>IFERROR(SQRT(($E500-$E$1136)^2+($O500-$O$1136)^2),0)</f>
        <v>0.24000720021600647</v>
      </c>
      <c r="BE500" s="197" t="str">
        <f>IF(BD500&lt;=SMALL(BD$3:BD$1130,1),"MAS PARECIDO","NO")</f>
        <v>NO</v>
      </c>
      <c r="BF500" s="197" t="str">
        <f>IF(BD500&lt;=SMALL(BD$3:BD$1130,5),"SIMILAR","NO")</f>
        <v>NO</v>
      </c>
      <c r="BG500" s="197" t="str">
        <f t="shared" si="409"/>
        <v>N/A</v>
      </c>
      <c r="BH500" s="197">
        <f t="shared" si="410"/>
        <v>0</v>
      </c>
      <c r="BI500" s="198">
        <f t="shared" si="411"/>
        <v>0</v>
      </c>
      <c r="BJ500" s="199">
        <f>IFERROR(SQRT(($E500-$E$1136)^2+($R500-$R$1136)^2),0)</f>
        <v>0.55462010074962687</v>
      </c>
      <c r="BK500" s="197" t="str">
        <f>IF(BJ500&lt;=SMALL(BJ$3:BJ$1130,1),"MAS PARECIDO","NO")</f>
        <v>NO</v>
      </c>
      <c r="BL500" s="197" t="str">
        <f>IF(BJ500&lt;=SMALL(BJ$3:BJ$1130,5),"SIMILAR","NO")</f>
        <v>NO</v>
      </c>
      <c r="BM500" s="197" t="str">
        <f t="shared" si="412"/>
        <v>N/A</v>
      </c>
      <c r="BN500" s="197">
        <f t="shared" si="413"/>
        <v>0</v>
      </c>
      <c r="BO500" s="198">
        <f t="shared" si="414"/>
        <v>0</v>
      </c>
      <c r="BP500" s="199">
        <f>IFERROR(SQRT(($E500-$E$1136)^2+($U500-$U$1136)^2),0)</f>
        <v>0.24000720021600647</v>
      </c>
      <c r="BQ500" s="197" t="str">
        <f>IF(BP500&lt;=SMALL(BP$3:BP$1130,1),"MAS PARECIDO","NO")</f>
        <v>NO</v>
      </c>
      <c r="BR500" s="197" t="str">
        <f>IF(BP500&lt;=SMALL(BP$3:BP$1130,5),"SIMILAR","NO")</f>
        <v>NO</v>
      </c>
      <c r="BS500" s="197" t="str">
        <f t="shared" si="415"/>
        <v>N/A</v>
      </c>
      <c r="BT500" s="197">
        <f t="shared" si="416"/>
        <v>0</v>
      </c>
      <c r="BU500" s="198">
        <f t="shared" si="417"/>
        <v>0</v>
      </c>
      <c r="BV500" s="199">
        <f>IFERROR(SQRT(($E500-$E$1136)^2+($X500-$X$1136)^2),0)</f>
        <v>0.24000720021600647</v>
      </c>
      <c r="BW500" s="197" t="str">
        <f>IF(BV500&lt;=SMALL(BV$3:BV$1130,1),"MAS PARECIDO","NO")</f>
        <v>NO</v>
      </c>
      <c r="BX500" s="197" t="str">
        <f>IF(BV500&lt;=SMALL(BV$3:BV$1130,5),"SIMILAR","NO")</f>
        <v>NO</v>
      </c>
      <c r="BY500" s="197" t="str">
        <f t="shared" si="418"/>
        <v>N/A</v>
      </c>
      <c r="BZ500" s="197">
        <f t="shared" si="419"/>
        <v>0</v>
      </c>
      <c r="CA500" s="198">
        <f t="shared" si="420"/>
        <v>0</v>
      </c>
      <c r="CB500" s="199">
        <f>IFERROR(SQRT(($E500-$E$1136)^2+($AA500-$AA$1136)^2),0)</f>
        <v>1.0283984909340962</v>
      </c>
      <c r="CC500" s="197" t="str">
        <f>IF(CB500&lt;=SMALL(CB$3:CB$1130,1),"MAS PARECIDO","NO")</f>
        <v>NO</v>
      </c>
      <c r="CD500" s="197" t="str">
        <f>IF(CB500&lt;=SMALL(CB$3:CB$1130,5),"SIMILAR","NO")</f>
        <v>NO</v>
      </c>
      <c r="CE500" s="197" t="str">
        <f t="shared" si="421"/>
        <v>N/A</v>
      </c>
      <c r="CF500" s="197">
        <f t="shared" si="422"/>
        <v>0</v>
      </c>
      <c r="CG500" s="198">
        <f t="shared" si="423"/>
        <v>0</v>
      </c>
      <c r="CH500" s="199">
        <f>IFERROR(SQRT(($E500-$E$1136)^2+($AD500-$AD$1136)^2),0)</f>
        <v>0.24000720021600647</v>
      </c>
      <c r="CI500" s="197" t="str">
        <f>IF(CH500&lt;=SMALL(CH$3:CH$1130,1),"MAS PARECIDO","NO")</f>
        <v>NO</v>
      </c>
      <c r="CJ500" s="197" t="str">
        <f>IF(CH500&lt;=SMALL(CH$3:CH$1130,5),"SIMILAR","NO")</f>
        <v>NO</v>
      </c>
      <c r="CK500" s="197" t="str">
        <f t="shared" si="424"/>
        <v>N/A</v>
      </c>
      <c r="CL500" s="197">
        <f t="shared" si="425"/>
        <v>0</v>
      </c>
      <c r="CM500" s="198">
        <f t="shared" si="426"/>
        <v>0</v>
      </c>
      <c r="CN500" s="199">
        <f>IFERROR(SQRT(($E500-$E$1136)^2+($AG500-$AG$1136)^2),0)</f>
        <v>1.0283984909340962</v>
      </c>
      <c r="CO500" s="197" t="str">
        <f>IF(CN500&lt;=SMALL(CN$3:CN$1130,1),"MAS PARECIDO","NO")</f>
        <v>NO</v>
      </c>
      <c r="CP500" s="197" t="str">
        <f>IF(CN500&lt;=SMALL(CN$3:CN$1130,5),"SIMILAR","NO")</f>
        <v>NO</v>
      </c>
      <c r="CQ500" s="197" t="str">
        <f t="shared" si="427"/>
        <v>N/A</v>
      </c>
      <c r="CR500" s="197">
        <f t="shared" si="428"/>
        <v>0</v>
      </c>
      <c r="CS500" s="198">
        <f t="shared" si="429"/>
        <v>0</v>
      </c>
      <c r="CT500" s="199">
        <f>IFERROR(SQRT(($E500-$E$1136)^2+($AJ500-$AJ$1136)^2),0)</f>
        <v>0.24000720021600647</v>
      </c>
      <c r="CU500" s="197" t="str">
        <f>IF(CT500&lt;=SMALL(CT$3:CT$1130,1),"MAS PARECIDO","NO")</f>
        <v>NO</v>
      </c>
      <c r="CV500" s="197" t="str">
        <f>IF(CT500&lt;=SMALL(CT$3:CT$1130,5),"SIMILAR","NO")</f>
        <v>NO</v>
      </c>
      <c r="CW500" s="197" t="str">
        <f t="shared" si="430"/>
        <v>N/A</v>
      </c>
      <c r="CX500" s="197">
        <f t="shared" si="431"/>
        <v>0</v>
      </c>
      <c r="CY500" s="198">
        <f t="shared" si="432"/>
        <v>0</v>
      </c>
      <c r="CZ500" s="2" t="s">
        <v>1696</v>
      </c>
      <c r="DA500" s="2" t="s">
        <v>1697</v>
      </c>
      <c r="DB500" s="2">
        <v>1</v>
      </c>
      <c r="DC500" s="2" t="s">
        <v>346</v>
      </c>
    </row>
    <row r="501" spans="1:107">
      <c r="A501" s="24" t="s">
        <v>475</v>
      </c>
      <c r="B501" s="46">
        <v>81529.48</v>
      </c>
      <c r="C501" s="190">
        <f>(B501-$B$1132)/($B$1133-$B$1132)</f>
        <v>9.0035528064898895E-2</v>
      </c>
      <c r="D501" s="46">
        <v>30000</v>
      </c>
      <c r="E501" s="190">
        <f>(D501-$D$1132)/($D$1133-$D$1132)</f>
        <v>5.9971799153974617E-2</v>
      </c>
      <c r="F501" s="46" t="s">
        <v>53</v>
      </c>
      <c r="G501" s="192">
        <f>VLOOKUP(F501,'DATOS DE SOPORTE'!$Y$5:$Z$8,2,FALSE)</f>
        <v>2</v>
      </c>
      <c r="H501" s="190">
        <f>(G501-$G$1132)/($G$1133-$G$1132)</f>
        <v>0.33333333333333331</v>
      </c>
      <c r="I501" s="50">
        <v>2</v>
      </c>
      <c r="J501" s="200">
        <f t="shared" si="392"/>
        <v>2</v>
      </c>
      <c r="K501" s="190">
        <f>(J501-$J$1132)/($J$1133-$J$1132)</f>
        <v>0.4</v>
      </c>
      <c r="L501" s="193" t="str">
        <f t="shared" si="393"/>
        <v>SI</v>
      </c>
      <c r="M501" s="46" t="s">
        <v>192</v>
      </c>
      <c r="N501" s="192">
        <f t="shared" si="394"/>
        <v>2</v>
      </c>
      <c r="O501" s="190">
        <f>(N501-N$1132)/(N$1133-N$1132)</f>
        <v>1</v>
      </c>
      <c r="P501" s="46" t="s">
        <v>193</v>
      </c>
      <c r="Q501" s="192">
        <f t="shared" si="395"/>
        <v>2</v>
      </c>
      <c r="R501" s="190">
        <f>(Q501-Q$1132)/(Q$1133-Q$1132)</f>
        <v>0.5</v>
      </c>
      <c r="S501" s="46" t="s">
        <v>60</v>
      </c>
      <c r="T501" s="192">
        <f t="shared" si="396"/>
        <v>2</v>
      </c>
      <c r="U501" s="190">
        <f>(T501-T$1132)/(T$1133-T$1132)</f>
        <v>1</v>
      </c>
      <c r="V501" s="46" t="s">
        <v>62</v>
      </c>
      <c r="W501" s="194">
        <f>VLOOKUP(V501,'DATOS DE SOPORTE'!$S$5:$T$10,2,FALSE)</f>
        <v>1</v>
      </c>
      <c r="X501" s="201">
        <f>(W501-W$1132)/(W$1133-W$1132)</f>
        <v>0</v>
      </c>
      <c r="Y501" s="46" t="s">
        <v>136</v>
      </c>
      <c r="Z501" s="194">
        <f t="shared" si="397"/>
        <v>2</v>
      </c>
      <c r="AA501" s="201">
        <f>(Z501-Z$1132)/(Z$1133-Z$1132)</f>
        <v>1</v>
      </c>
      <c r="AB501" s="46" t="s">
        <v>136</v>
      </c>
      <c r="AC501" s="194">
        <f t="shared" si="398"/>
        <v>2</v>
      </c>
      <c r="AD501" s="201">
        <f>(AC501-AC$1132)/(AC$1133-AC$1132)</f>
        <v>1</v>
      </c>
      <c r="AE501" s="46" t="s">
        <v>188</v>
      </c>
      <c r="AF501" s="194">
        <f t="shared" si="399"/>
        <v>1</v>
      </c>
      <c r="AG501" s="201">
        <f>(AF501-AF$1132)/(AF$1133-AF$1132)</f>
        <v>0</v>
      </c>
      <c r="AH501" s="24" t="s">
        <v>67</v>
      </c>
      <c r="AI501" s="194">
        <f>VLOOKUP(AH501,'DATOS DE SOPORTE'!$V$5:$W$8,2,FALSE)</f>
        <v>1</v>
      </c>
      <c r="AJ501" s="201">
        <f>(AI501-AI$1132)/(AI$1133-AI$1132)</f>
        <v>0</v>
      </c>
      <c r="AK501" s="58" t="str">
        <f t="shared" si="391"/>
        <v>Bueno</v>
      </c>
      <c r="AL501" s="196">
        <f>IFERROR(SQRT(($E501-$E$1136)^2+($C501-$C$1136)^2),0)</f>
        <v>0.12980381242935332</v>
      </c>
      <c r="AM501" s="197" t="str">
        <f>IF(AL501&lt;=SMALL($AL$3:$AL$1130,1),"MAS PARECIDO","NO")</f>
        <v>NO</v>
      </c>
      <c r="AN501" s="197" t="str">
        <f>IF(AL501&lt;=SMALL($AL$3:$AL$1130,5),"SIMILAR","NO")</f>
        <v>NO</v>
      </c>
      <c r="AO501" s="197" t="str">
        <f t="shared" si="400"/>
        <v>N/A</v>
      </c>
      <c r="AP501" s="197">
        <f t="shared" si="401"/>
        <v>0</v>
      </c>
      <c r="AQ501" s="198">
        <f t="shared" si="402"/>
        <v>0</v>
      </c>
      <c r="AR501" s="196">
        <f>IFERROR(SQRT(($E501-$E$1136)^2+($H501-$H$1136)^2),0)</f>
        <v>6.0001800054001617E-2</v>
      </c>
      <c r="AS501" s="197" t="str">
        <f>IF(AR501&lt;=SMALL(AR$3:AR$1130,1),"MAS PARECIDO","NO")</f>
        <v>NO</v>
      </c>
      <c r="AT501" s="197" t="str">
        <f>IF(AR501&lt;=SMALL(AR$3:AR$1130,5),"SIMILAR","NO")</f>
        <v>NO</v>
      </c>
      <c r="AU501" s="197" t="str">
        <f t="shared" si="403"/>
        <v>N/A</v>
      </c>
      <c r="AV501" s="197">
        <f t="shared" si="404"/>
        <v>0</v>
      </c>
      <c r="AW501" s="198">
        <f t="shared" si="405"/>
        <v>0</v>
      </c>
      <c r="AX501" s="199">
        <f>IFERROR(SQRT(($E501-$E$1136)^2+($K501-$K$1136)^2),0)</f>
        <v>0.2088066474270405</v>
      </c>
      <c r="AY501" s="197" t="str">
        <f>IF(AX501&lt;=SMALL(AX$3:AX$1130,1),"MAS PARECIDO","NO")</f>
        <v>NO</v>
      </c>
      <c r="AZ501" s="197" t="str">
        <f>IF(AX501&lt;=SMALL(AX$3:AX$1130,5),"SIMILAR","NO")</f>
        <v>NO</v>
      </c>
      <c r="BA501" s="197" t="str">
        <f t="shared" si="406"/>
        <v>N/A</v>
      </c>
      <c r="BB501" s="197">
        <f t="shared" si="407"/>
        <v>0</v>
      </c>
      <c r="BC501" s="198">
        <f t="shared" si="408"/>
        <v>0</v>
      </c>
      <c r="BD501" s="196">
        <f>IFERROR(SQRT(($E501-$E$1136)^2+($O501-$O$1136)^2),0)</f>
        <v>6.0001800054001617E-2</v>
      </c>
      <c r="BE501" s="197" t="str">
        <f>IF(BD501&lt;=SMALL(BD$3:BD$1130,1),"MAS PARECIDO","NO")</f>
        <v>NO</v>
      </c>
      <c r="BF501" s="197" t="str">
        <f>IF(BD501&lt;=SMALL(BD$3:BD$1130,5),"SIMILAR","NO")</f>
        <v>NO</v>
      </c>
      <c r="BG501" s="197" t="str">
        <f t="shared" si="409"/>
        <v>N/A</v>
      </c>
      <c r="BH501" s="197">
        <f t="shared" si="410"/>
        <v>0</v>
      </c>
      <c r="BI501" s="198">
        <f t="shared" si="411"/>
        <v>0</v>
      </c>
      <c r="BJ501" s="199">
        <f>IFERROR(SQRT(($E501-$E$1136)^2+($R501-$R$1136)^2),0)</f>
        <v>6.0001800054001617E-2</v>
      </c>
      <c r="BK501" s="197" t="str">
        <f>IF(BJ501&lt;=SMALL(BJ$3:BJ$1130,1),"MAS PARECIDO","NO")</f>
        <v>NO</v>
      </c>
      <c r="BL501" s="197" t="str">
        <f>IF(BJ501&lt;=SMALL(BJ$3:BJ$1130,5),"SIMILAR","NO")</f>
        <v>NO</v>
      </c>
      <c r="BM501" s="197" t="str">
        <f t="shared" si="412"/>
        <v>N/A</v>
      </c>
      <c r="BN501" s="197">
        <f t="shared" si="413"/>
        <v>0</v>
      </c>
      <c r="BO501" s="198">
        <f t="shared" si="414"/>
        <v>0</v>
      </c>
      <c r="BP501" s="199">
        <f>IFERROR(SQRT(($E501-$E$1136)^2+($U501-$U$1136)^2),0)</f>
        <v>1.0017984907204245</v>
      </c>
      <c r="BQ501" s="197" t="str">
        <f>IF(BP501&lt;=SMALL(BP$3:BP$1130,1),"MAS PARECIDO","NO")</f>
        <v>NO</v>
      </c>
      <c r="BR501" s="197" t="str">
        <f>IF(BP501&lt;=SMALL(BP$3:BP$1130,5),"SIMILAR","NO")</f>
        <v>NO</v>
      </c>
      <c r="BS501" s="197" t="str">
        <f t="shared" si="415"/>
        <v>N/A</v>
      </c>
      <c r="BT501" s="197">
        <f t="shared" si="416"/>
        <v>0</v>
      </c>
      <c r="BU501" s="198">
        <f t="shared" si="417"/>
        <v>0</v>
      </c>
      <c r="BV501" s="199">
        <f>IFERROR(SQRT(($E501-$E$1136)^2+($X501-$X$1136)^2),0)</f>
        <v>6.0001800054001617E-2</v>
      </c>
      <c r="BW501" s="197" t="str">
        <f>IF(BV501&lt;=SMALL(BV$3:BV$1130,1),"MAS PARECIDO","NO")</f>
        <v>NO</v>
      </c>
      <c r="BX501" s="197" t="str">
        <f>IF(BV501&lt;=SMALL(BV$3:BV$1130,5),"SIMILAR","NO")</f>
        <v>NO</v>
      </c>
      <c r="BY501" s="197" t="str">
        <f t="shared" si="418"/>
        <v>N/A</v>
      </c>
      <c r="BZ501" s="197">
        <f t="shared" si="419"/>
        <v>0</v>
      </c>
      <c r="CA501" s="198">
        <f t="shared" si="420"/>
        <v>0</v>
      </c>
      <c r="CB501" s="199">
        <f>IFERROR(SQRT(($E501-$E$1136)^2+($AA501-$AA$1136)^2),0)</f>
        <v>1.0017984907204245</v>
      </c>
      <c r="CC501" s="197" t="str">
        <f>IF(CB501&lt;=SMALL(CB$3:CB$1130,1),"MAS PARECIDO","NO")</f>
        <v>NO</v>
      </c>
      <c r="CD501" s="197" t="str">
        <f>IF(CB501&lt;=SMALL(CB$3:CB$1130,5),"SIMILAR","NO")</f>
        <v>NO</v>
      </c>
      <c r="CE501" s="197" t="str">
        <f t="shared" si="421"/>
        <v>N/A</v>
      </c>
      <c r="CF501" s="197">
        <f t="shared" si="422"/>
        <v>0</v>
      </c>
      <c r="CG501" s="198">
        <f t="shared" si="423"/>
        <v>0</v>
      </c>
      <c r="CH501" s="199">
        <f>IFERROR(SQRT(($E501-$E$1136)^2+($AD501-$AD$1136)^2),0)</f>
        <v>6.0001800054001617E-2</v>
      </c>
      <c r="CI501" s="197" t="str">
        <f>IF(CH501&lt;=SMALL(CH$3:CH$1130,1),"MAS PARECIDO","NO")</f>
        <v>NO</v>
      </c>
      <c r="CJ501" s="197" t="str">
        <f>IF(CH501&lt;=SMALL(CH$3:CH$1130,5),"SIMILAR","NO")</f>
        <v>NO</v>
      </c>
      <c r="CK501" s="197" t="str">
        <f t="shared" si="424"/>
        <v>N/A</v>
      </c>
      <c r="CL501" s="197">
        <f t="shared" si="425"/>
        <v>0</v>
      </c>
      <c r="CM501" s="198">
        <f t="shared" si="426"/>
        <v>0</v>
      </c>
      <c r="CN501" s="199">
        <f>IFERROR(SQRT(($E501-$E$1136)^2+($AG501-$AG$1136)^2),0)</f>
        <v>1.0017984907204245</v>
      </c>
      <c r="CO501" s="197" t="str">
        <f>IF(CN501&lt;=SMALL(CN$3:CN$1130,1),"MAS PARECIDO","NO")</f>
        <v>NO</v>
      </c>
      <c r="CP501" s="197" t="str">
        <f>IF(CN501&lt;=SMALL(CN$3:CN$1130,5),"SIMILAR","NO")</f>
        <v>NO</v>
      </c>
      <c r="CQ501" s="197" t="str">
        <f t="shared" si="427"/>
        <v>N/A</v>
      </c>
      <c r="CR501" s="197">
        <f t="shared" si="428"/>
        <v>0</v>
      </c>
      <c r="CS501" s="198">
        <f t="shared" si="429"/>
        <v>0</v>
      </c>
      <c r="CT501" s="199">
        <f>IFERROR(SQRT(($E501-$E$1136)^2+($AJ501-$AJ$1136)^2),0)</f>
        <v>6.0001800054001617E-2</v>
      </c>
      <c r="CU501" s="197" t="str">
        <f>IF(CT501&lt;=SMALL(CT$3:CT$1130,1),"MAS PARECIDO","NO")</f>
        <v>NO</v>
      </c>
      <c r="CV501" s="197" t="str">
        <f>IF(CT501&lt;=SMALL(CT$3:CT$1130,5),"SIMILAR","NO")</f>
        <v>NO</v>
      </c>
      <c r="CW501" s="197" t="str">
        <f t="shared" si="430"/>
        <v>N/A</v>
      </c>
      <c r="CX501" s="197">
        <f t="shared" si="431"/>
        <v>0</v>
      </c>
      <c r="CY501" s="198">
        <f t="shared" si="432"/>
        <v>0</v>
      </c>
      <c r="CZ501" s="2" t="s">
        <v>1678</v>
      </c>
      <c r="DA501" s="2" t="s">
        <v>1679</v>
      </c>
      <c r="DB501" s="2">
        <v>0</v>
      </c>
      <c r="DC501" s="2" t="s">
        <v>189</v>
      </c>
    </row>
    <row r="502" spans="1:107">
      <c r="A502" s="24" t="s">
        <v>453</v>
      </c>
      <c r="B502" s="46">
        <v>24908</v>
      </c>
      <c r="C502" s="190">
        <f>(B502-$B$1132)/($B$1133-$B$1132)</f>
        <v>2.3849932304145002E-2</v>
      </c>
      <c r="D502" s="46">
        <v>90000</v>
      </c>
      <c r="E502" s="190">
        <f>(D502-$D$1132)/($D$1133-$D$1132)</f>
        <v>0.17997539926197786</v>
      </c>
      <c r="F502" s="46" t="s">
        <v>53</v>
      </c>
      <c r="G502" s="192">
        <f>VLOOKUP(F502,'DATOS DE SOPORTE'!$Y$5:$Z$8,2,FALSE)</f>
        <v>2</v>
      </c>
      <c r="H502" s="190">
        <f>(G502-$G$1132)/($G$1133-$G$1132)</f>
        <v>0.33333333333333331</v>
      </c>
      <c r="I502" s="50">
        <v>2</v>
      </c>
      <c r="J502" s="200">
        <f t="shared" si="392"/>
        <v>2</v>
      </c>
      <c r="K502" s="190">
        <f>(J502-$J$1132)/($J$1133-$J$1132)</f>
        <v>0.4</v>
      </c>
      <c r="L502" s="193" t="str">
        <f t="shared" si="393"/>
        <v>SI</v>
      </c>
      <c r="M502" s="46" t="s">
        <v>192</v>
      </c>
      <c r="N502" s="192">
        <f t="shared" si="394"/>
        <v>2</v>
      </c>
      <c r="O502" s="190">
        <f>(N502-N$1132)/(N$1133-N$1132)</f>
        <v>1</v>
      </c>
      <c r="P502" s="46" t="s">
        <v>193</v>
      </c>
      <c r="Q502" s="192">
        <f t="shared" si="395"/>
        <v>2</v>
      </c>
      <c r="R502" s="190">
        <f>(Q502-Q$1132)/(Q$1133-Q$1132)</f>
        <v>0.5</v>
      </c>
      <c r="S502" s="46" t="s">
        <v>194</v>
      </c>
      <c r="T502" s="192">
        <f t="shared" si="396"/>
        <v>1</v>
      </c>
      <c r="U502" s="190">
        <f>(T502-T$1132)/(T$1133-T$1132)</f>
        <v>0</v>
      </c>
      <c r="V502" s="46" t="s">
        <v>212</v>
      </c>
      <c r="W502" s="194">
        <f>VLOOKUP(V502,'DATOS DE SOPORTE'!$S$5:$T$10,2,FALSE)</f>
        <v>3</v>
      </c>
      <c r="X502" s="201">
        <f>(W502-W$1132)/(W$1133-W$1132)</f>
        <v>0.4</v>
      </c>
      <c r="Y502" s="46" t="s">
        <v>188</v>
      </c>
      <c r="Z502" s="194">
        <f t="shared" si="397"/>
        <v>1</v>
      </c>
      <c r="AA502" s="201">
        <f>(Z502-Z$1132)/(Z$1133-Z$1132)</f>
        <v>0</v>
      </c>
      <c r="AB502" s="46" t="s">
        <v>136</v>
      </c>
      <c r="AC502" s="194">
        <f t="shared" si="398"/>
        <v>2</v>
      </c>
      <c r="AD502" s="201">
        <f>(AC502-AC$1132)/(AC$1133-AC$1132)</f>
        <v>1</v>
      </c>
      <c r="AE502" s="46" t="s">
        <v>136</v>
      </c>
      <c r="AF502" s="194">
        <f t="shared" si="399"/>
        <v>2</v>
      </c>
      <c r="AG502" s="201">
        <f>(AF502-AF$1132)/(AF$1133-AF$1132)</f>
        <v>1</v>
      </c>
      <c r="AH502" s="24" t="s">
        <v>67</v>
      </c>
      <c r="AI502" s="194">
        <f>VLOOKUP(AH502,'DATOS DE SOPORTE'!$V$5:$W$8,2,FALSE)</f>
        <v>1</v>
      </c>
      <c r="AJ502" s="201">
        <f>(AI502-AI$1132)/(AI$1133-AI$1132)</f>
        <v>0</v>
      </c>
      <c r="AK502" s="58" t="str">
        <f t="shared" si="391"/>
        <v>Muy malo</v>
      </c>
      <c r="AL502" s="196">
        <f>IFERROR(SQRT(($E502-$E$1136)^2+($C502-$C$1136)^2),0)</f>
        <v>0.25547539446685424</v>
      </c>
      <c r="AM502" s="197" t="str">
        <f>IF(AL502&lt;=SMALL($AL$3:$AL$1130,1),"MAS PARECIDO","NO")</f>
        <v>NO</v>
      </c>
      <c r="AN502" s="197" t="str">
        <f>IF(AL502&lt;=SMALL($AL$3:$AL$1130,5),"SIMILAR","NO")</f>
        <v>NO</v>
      </c>
      <c r="AO502" s="197" t="str">
        <f t="shared" si="400"/>
        <v>N/A</v>
      </c>
      <c r="AP502" s="197">
        <f t="shared" si="401"/>
        <v>0</v>
      </c>
      <c r="AQ502" s="198">
        <f t="shared" si="402"/>
        <v>0</v>
      </c>
      <c r="AR502" s="196">
        <f>IFERROR(SQRT(($E502-$E$1136)^2+($H502-$H$1136)^2),0)</f>
        <v>0.18000540016200486</v>
      </c>
      <c r="AS502" s="197" t="str">
        <f>IF(AR502&lt;=SMALL(AR$3:AR$1130,1),"MAS PARECIDO","NO")</f>
        <v>NO</v>
      </c>
      <c r="AT502" s="197" t="str">
        <f>IF(AR502&lt;=SMALL(AR$3:AR$1130,5),"SIMILAR","NO")</f>
        <v>NO</v>
      </c>
      <c r="AU502" s="197" t="str">
        <f t="shared" si="403"/>
        <v>N/A</v>
      </c>
      <c r="AV502" s="197">
        <f t="shared" si="404"/>
        <v>0</v>
      </c>
      <c r="AW502" s="198">
        <f t="shared" si="405"/>
        <v>0</v>
      </c>
      <c r="AX502" s="199">
        <f>IFERROR(SQRT(($E502-$E$1136)^2+($K502-$K$1136)^2),0)</f>
        <v>0.26907609348933903</v>
      </c>
      <c r="AY502" s="197" t="str">
        <f>IF(AX502&lt;=SMALL(AX$3:AX$1130,1),"MAS PARECIDO","NO")</f>
        <v>NO</v>
      </c>
      <c r="AZ502" s="197" t="str">
        <f>IF(AX502&lt;=SMALL(AX$3:AX$1130,5),"SIMILAR","NO")</f>
        <v>NO</v>
      </c>
      <c r="BA502" s="197" t="str">
        <f t="shared" si="406"/>
        <v>N/A</v>
      </c>
      <c r="BB502" s="197">
        <f t="shared" si="407"/>
        <v>0</v>
      </c>
      <c r="BC502" s="198">
        <f t="shared" si="408"/>
        <v>0</v>
      </c>
      <c r="BD502" s="196">
        <f>IFERROR(SQRT(($E502-$E$1136)^2+($O502-$O$1136)^2),0)</f>
        <v>0.18000540016200486</v>
      </c>
      <c r="BE502" s="197" t="str">
        <f>IF(BD502&lt;=SMALL(BD$3:BD$1130,1),"MAS PARECIDO","NO")</f>
        <v>NO</v>
      </c>
      <c r="BF502" s="197" t="str">
        <f>IF(BD502&lt;=SMALL(BD$3:BD$1130,5),"SIMILAR","NO")</f>
        <v>NO</v>
      </c>
      <c r="BG502" s="197" t="str">
        <f t="shared" si="409"/>
        <v>N/A</v>
      </c>
      <c r="BH502" s="197">
        <f t="shared" si="410"/>
        <v>0</v>
      </c>
      <c r="BI502" s="198">
        <f t="shared" si="411"/>
        <v>0</v>
      </c>
      <c r="BJ502" s="199">
        <f>IFERROR(SQRT(($E502-$E$1136)^2+($R502-$R$1136)^2),0)</f>
        <v>0.18000540016200486</v>
      </c>
      <c r="BK502" s="197" t="str">
        <f>IF(BJ502&lt;=SMALL(BJ$3:BJ$1130,1),"MAS PARECIDO","NO")</f>
        <v>NO</v>
      </c>
      <c r="BL502" s="197" t="str">
        <f>IF(BJ502&lt;=SMALL(BJ$3:BJ$1130,5),"SIMILAR","NO")</f>
        <v>NO</v>
      </c>
      <c r="BM502" s="197" t="str">
        <f t="shared" si="412"/>
        <v>N/A</v>
      </c>
      <c r="BN502" s="197">
        <f t="shared" si="413"/>
        <v>0</v>
      </c>
      <c r="BO502" s="198">
        <f t="shared" si="414"/>
        <v>0</v>
      </c>
      <c r="BP502" s="199">
        <f>IFERROR(SQRT(($E502-$E$1136)^2+($U502-$U$1136)^2),0)</f>
        <v>0.18000540016200486</v>
      </c>
      <c r="BQ502" s="197" t="str">
        <f>IF(BP502&lt;=SMALL(BP$3:BP$1130,1),"MAS PARECIDO","NO")</f>
        <v>NO</v>
      </c>
      <c r="BR502" s="197" t="str">
        <f>IF(BP502&lt;=SMALL(BP$3:BP$1130,5),"SIMILAR","NO")</f>
        <v>NO</v>
      </c>
      <c r="BS502" s="197" t="str">
        <f t="shared" si="415"/>
        <v>N/A</v>
      </c>
      <c r="BT502" s="197">
        <f t="shared" si="416"/>
        <v>0</v>
      </c>
      <c r="BU502" s="198">
        <f t="shared" si="417"/>
        <v>0</v>
      </c>
      <c r="BV502" s="199">
        <f>IFERROR(SQRT(($E502-$E$1136)^2+($X502-$X$1136)^2),0)</f>
        <v>0.43863646005260842</v>
      </c>
      <c r="BW502" s="197" t="str">
        <f>IF(BV502&lt;=SMALL(BV$3:BV$1130,1),"MAS PARECIDO","NO")</f>
        <v>NO</v>
      </c>
      <c r="BX502" s="197" t="str">
        <f>IF(BV502&lt;=SMALL(BV$3:BV$1130,5),"SIMILAR","NO")</f>
        <v>NO</v>
      </c>
      <c r="BY502" s="197" t="str">
        <f t="shared" si="418"/>
        <v>N/A</v>
      </c>
      <c r="BZ502" s="197">
        <f t="shared" si="419"/>
        <v>0</v>
      </c>
      <c r="CA502" s="198">
        <f t="shared" si="420"/>
        <v>0</v>
      </c>
      <c r="CB502" s="199">
        <f>IFERROR(SQRT(($E502-$E$1136)^2+($AA502-$AA$1136)^2),0)</f>
        <v>0.18000540016200486</v>
      </c>
      <c r="CC502" s="197" t="str">
        <f>IF(CB502&lt;=SMALL(CB$3:CB$1130,1),"MAS PARECIDO","NO")</f>
        <v>NO</v>
      </c>
      <c r="CD502" s="197" t="str">
        <f>IF(CB502&lt;=SMALL(CB$3:CB$1130,5),"SIMILAR","NO")</f>
        <v>NO</v>
      </c>
      <c r="CE502" s="197" t="str">
        <f t="shared" si="421"/>
        <v>N/A</v>
      </c>
      <c r="CF502" s="197">
        <f t="shared" si="422"/>
        <v>0</v>
      </c>
      <c r="CG502" s="198">
        <f t="shared" si="423"/>
        <v>0</v>
      </c>
      <c r="CH502" s="199">
        <f>IFERROR(SQRT(($E502-$E$1136)^2+($AD502-$AD$1136)^2),0)</f>
        <v>0.18000540016200486</v>
      </c>
      <c r="CI502" s="197" t="str">
        <f>IF(CH502&lt;=SMALL(CH$3:CH$1130,1),"MAS PARECIDO","NO")</f>
        <v>NO</v>
      </c>
      <c r="CJ502" s="197" t="str">
        <f>IF(CH502&lt;=SMALL(CH$3:CH$1130,5),"SIMILAR","NO")</f>
        <v>NO</v>
      </c>
      <c r="CK502" s="197" t="str">
        <f t="shared" si="424"/>
        <v>N/A</v>
      </c>
      <c r="CL502" s="197">
        <f t="shared" si="425"/>
        <v>0</v>
      </c>
      <c r="CM502" s="198">
        <f t="shared" si="426"/>
        <v>0</v>
      </c>
      <c r="CN502" s="199">
        <f>IFERROR(SQRT(($E502-$E$1136)^2+($AG502-$AG$1136)^2),0)</f>
        <v>0.18000540016200486</v>
      </c>
      <c r="CO502" s="197" t="str">
        <f>IF(CN502&lt;=SMALL(CN$3:CN$1130,1),"MAS PARECIDO","NO")</f>
        <v>NO</v>
      </c>
      <c r="CP502" s="197" t="str">
        <f>IF(CN502&lt;=SMALL(CN$3:CN$1130,5),"SIMILAR","NO")</f>
        <v>NO</v>
      </c>
      <c r="CQ502" s="197" t="str">
        <f t="shared" si="427"/>
        <v>N/A</v>
      </c>
      <c r="CR502" s="197">
        <f t="shared" si="428"/>
        <v>0</v>
      </c>
      <c r="CS502" s="198">
        <f t="shared" si="429"/>
        <v>0</v>
      </c>
      <c r="CT502" s="199">
        <f>IFERROR(SQRT(($E502-$E$1136)^2+($AJ502-$AJ$1136)^2),0)</f>
        <v>0.18000540016200486</v>
      </c>
      <c r="CU502" s="197" t="str">
        <f>IF(CT502&lt;=SMALL(CT$3:CT$1130,1),"MAS PARECIDO","NO")</f>
        <v>NO</v>
      </c>
      <c r="CV502" s="197" t="str">
        <f>IF(CT502&lt;=SMALL(CT$3:CT$1130,5),"SIMILAR","NO")</f>
        <v>NO</v>
      </c>
      <c r="CW502" s="197" t="str">
        <f t="shared" si="430"/>
        <v>N/A</v>
      </c>
      <c r="CX502" s="197">
        <f t="shared" si="431"/>
        <v>0</v>
      </c>
      <c r="CY502" s="198">
        <f t="shared" si="432"/>
        <v>0</v>
      </c>
      <c r="CZ502" s="2" t="s">
        <v>1634</v>
      </c>
      <c r="DA502" s="2" t="s">
        <v>1635</v>
      </c>
      <c r="DB502" s="2">
        <v>14</v>
      </c>
      <c r="DC502" s="2" t="s">
        <v>319</v>
      </c>
    </row>
    <row r="503" spans="1:107">
      <c r="A503" s="24" t="s">
        <v>717</v>
      </c>
      <c r="B503" s="46">
        <v>64916.639999999999</v>
      </c>
      <c r="C503" s="190">
        <f>(B503-$B$1132)/($B$1133-$B$1132)</f>
        <v>7.0616559986387301E-2</v>
      </c>
      <c r="D503" s="46">
        <v>11000</v>
      </c>
      <c r="E503" s="190">
        <f>(D503-$D$1132)/($D$1133-$D$1132)</f>
        <v>2.1970659119773594E-2</v>
      </c>
      <c r="F503" s="46" t="s">
        <v>53</v>
      </c>
      <c r="G503" s="192">
        <f>VLOOKUP(F503,'DATOS DE SOPORTE'!$Y$5:$Z$8,2,FALSE)</f>
        <v>2</v>
      </c>
      <c r="H503" s="190">
        <f>(G503-$G$1132)/($G$1133-$G$1132)</f>
        <v>0.33333333333333331</v>
      </c>
      <c r="I503" s="50">
        <v>3</v>
      </c>
      <c r="J503" s="200">
        <f t="shared" si="392"/>
        <v>3</v>
      </c>
      <c r="K503" s="190">
        <f>(J503-$J$1132)/($J$1133-$J$1132)</f>
        <v>0.6</v>
      </c>
      <c r="L503" s="193" t="str">
        <f t="shared" si="393"/>
        <v>SI</v>
      </c>
      <c r="M503" s="46" t="s">
        <v>192</v>
      </c>
      <c r="N503" s="192">
        <f t="shared" si="394"/>
        <v>2</v>
      </c>
      <c r="O503" s="190">
        <f>(N503-N$1132)/(N$1133-N$1132)</f>
        <v>1</v>
      </c>
      <c r="P503" s="46" t="s">
        <v>58</v>
      </c>
      <c r="Q503" s="192">
        <f t="shared" si="395"/>
        <v>3</v>
      </c>
      <c r="R503" s="190">
        <f>(Q503-Q$1132)/(Q$1133-Q$1132)</f>
        <v>1</v>
      </c>
      <c r="S503" s="46" t="s">
        <v>194</v>
      </c>
      <c r="T503" s="192">
        <f t="shared" si="396"/>
        <v>1</v>
      </c>
      <c r="U503" s="190">
        <f>(T503-T$1132)/(T$1133-T$1132)</f>
        <v>0</v>
      </c>
      <c r="V503" s="46" t="s">
        <v>62</v>
      </c>
      <c r="W503" s="194">
        <f>VLOOKUP(V503,'DATOS DE SOPORTE'!$S$5:$T$10,2,FALSE)</f>
        <v>1</v>
      </c>
      <c r="X503" s="201">
        <f>(W503-W$1132)/(W$1133-W$1132)</f>
        <v>0</v>
      </c>
      <c r="Y503" s="46" t="s">
        <v>136</v>
      </c>
      <c r="Z503" s="194">
        <f t="shared" si="397"/>
        <v>2</v>
      </c>
      <c r="AA503" s="201">
        <f>(Z503-Z$1132)/(Z$1133-Z$1132)</f>
        <v>1</v>
      </c>
      <c r="AB503" s="46" t="s">
        <v>188</v>
      </c>
      <c r="AC503" s="194">
        <f t="shared" si="398"/>
        <v>1</v>
      </c>
      <c r="AD503" s="201">
        <f>(AC503-AC$1132)/(AC$1133-AC$1132)</f>
        <v>0</v>
      </c>
      <c r="AE503" s="46" t="s">
        <v>188</v>
      </c>
      <c r="AF503" s="194">
        <f t="shared" si="399"/>
        <v>1</v>
      </c>
      <c r="AG503" s="201">
        <f>(AF503-AF$1132)/(AF$1133-AF$1132)</f>
        <v>0</v>
      </c>
      <c r="AH503" s="24" t="s">
        <v>67</v>
      </c>
      <c r="AI503" s="194">
        <f>VLOOKUP(AH503,'DATOS DE SOPORTE'!$V$5:$W$8,2,FALSE)</f>
        <v>1</v>
      </c>
      <c r="AJ503" s="201">
        <f>(AI503-AI$1132)/(AI$1133-AI$1132)</f>
        <v>0</v>
      </c>
      <c r="AK503" s="58" t="str">
        <f t="shared" si="391"/>
        <v>Bueno</v>
      </c>
      <c r="AL503" s="196">
        <f>IFERROR(SQRT(($E503-$E$1136)^2+($C503-$C$1136)^2),0)</f>
        <v>0.13630965160588224</v>
      </c>
      <c r="AM503" s="197" t="str">
        <f>IF(AL503&lt;=SMALL($AL$3:$AL$1130,1),"MAS PARECIDO","NO")</f>
        <v>NO</v>
      </c>
      <c r="AN503" s="197" t="str">
        <f>IF(AL503&lt;=SMALL($AL$3:$AL$1130,5),"SIMILAR","NO")</f>
        <v>NO</v>
      </c>
      <c r="AO503" s="197" t="str">
        <f t="shared" si="400"/>
        <v>N/A</v>
      </c>
      <c r="AP503" s="197">
        <f t="shared" si="401"/>
        <v>0</v>
      </c>
      <c r="AQ503" s="198">
        <f t="shared" si="402"/>
        <v>0</v>
      </c>
      <c r="AR503" s="196">
        <f>IFERROR(SQRT(($E503-$E$1136)^2+($H503-$H$1136)^2),0)</f>
        <v>2.2000660019800593E-2</v>
      </c>
      <c r="AS503" s="197" t="str">
        <f>IF(AR503&lt;=SMALL(AR$3:AR$1130,1),"MAS PARECIDO","NO")</f>
        <v>NO</v>
      </c>
      <c r="AT503" s="197" t="str">
        <f>IF(AR503&lt;=SMALL(AR$3:AR$1130,5),"SIMILAR","NO")</f>
        <v>NO</v>
      </c>
      <c r="AU503" s="197" t="str">
        <f t="shared" si="403"/>
        <v>N/A</v>
      </c>
      <c r="AV503" s="197">
        <f t="shared" si="404"/>
        <v>0</v>
      </c>
      <c r="AW503" s="198">
        <f t="shared" si="405"/>
        <v>0</v>
      </c>
      <c r="AX503" s="199">
        <f>IFERROR(SQRT(($E503-$E$1136)^2+($K503-$K$1136)^2),0)</f>
        <v>0.40060457940631033</v>
      </c>
      <c r="AY503" s="197" t="str">
        <f>IF(AX503&lt;=SMALL(AX$3:AX$1130,1),"MAS PARECIDO","NO")</f>
        <v>NO</v>
      </c>
      <c r="AZ503" s="197" t="str">
        <f>IF(AX503&lt;=SMALL(AX$3:AX$1130,5),"SIMILAR","NO")</f>
        <v>NO</v>
      </c>
      <c r="BA503" s="197" t="str">
        <f t="shared" si="406"/>
        <v>N/A</v>
      </c>
      <c r="BB503" s="197">
        <f t="shared" si="407"/>
        <v>0</v>
      </c>
      <c r="BC503" s="198">
        <f t="shared" si="408"/>
        <v>0</v>
      </c>
      <c r="BD503" s="196">
        <f>IFERROR(SQRT(($E503-$E$1136)^2+($O503-$O$1136)^2),0)</f>
        <v>2.2000660019800593E-2</v>
      </c>
      <c r="BE503" s="197" t="str">
        <f>IF(BD503&lt;=SMALL(BD$3:BD$1130,1),"MAS PARECIDO","NO")</f>
        <v>NO</v>
      </c>
      <c r="BF503" s="197" t="str">
        <f>IF(BD503&lt;=SMALL(BD$3:BD$1130,5),"SIMILAR","NO")</f>
        <v>NO</v>
      </c>
      <c r="BG503" s="197" t="str">
        <f t="shared" si="409"/>
        <v>N/A</v>
      </c>
      <c r="BH503" s="197">
        <f t="shared" si="410"/>
        <v>0</v>
      </c>
      <c r="BI503" s="198">
        <f t="shared" si="411"/>
        <v>0</v>
      </c>
      <c r="BJ503" s="199">
        <f>IFERROR(SQRT(($E503-$E$1136)^2+($R503-$R$1136)^2),0)</f>
        <v>0.50048379498372053</v>
      </c>
      <c r="BK503" s="197" t="str">
        <f>IF(BJ503&lt;=SMALL(BJ$3:BJ$1130,1),"MAS PARECIDO","NO")</f>
        <v>NO</v>
      </c>
      <c r="BL503" s="197" t="str">
        <f>IF(BJ503&lt;=SMALL(BJ$3:BJ$1130,5),"SIMILAR","NO")</f>
        <v>NO</v>
      </c>
      <c r="BM503" s="197" t="str">
        <f t="shared" si="412"/>
        <v>N/A</v>
      </c>
      <c r="BN503" s="197">
        <f t="shared" si="413"/>
        <v>0</v>
      </c>
      <c r="BO503" s="198">
        <f t="shared" si="414"/>
        <v>0</v>
      </c>
      <c r="BP503" s="199">
        <f>IFERROR(SQRT(($E503-$E$1136)^2+($U503-$U$1136)^2),0)</f>
        <v>2.2000660019800593E-2</v>
      </c>
      <c r="BQ503" s="197" t="str">
        <f>IF(BP503&lt;=SMALL(BP$3:BP$1130,1),"MAS PARECIDO","NO")</f>
        <v>NO</v>
      </c>
      <c r="BR503" s="197" t="str">
        <f>IF(BP503&lt;=SMALL(BP$3:BP$1130,5),"SIMILAR","NO")</f>
        <v>NO</v>
      </c>
      <c r="BS503" s="197" t="str">
        <f t="shared" si="415"/>
        <v>N/A</v>
      </c>
      <c r="BT503" s="197">
        <f t="shared" si="416"/>
        <v>0</v>
      </c>
      <c r="BU503" s="198">
        <f t="shared" si="417"/>
        <v>0</v>
      </c>
      <c r="BV503" s="199">
        <f>IFERROR(SQRT(($E503-$E$1136)^2+($X503-$X$1136)^2),0)</f>
        <v>2.2000660019800593E-2</v>
      </c>
      <c r="BW503" s="197" t="str">
        <f>IF(BV503&lt;=SMALL(BV$3:BV$1130,1),"MAS PARECIDO","NO")</f>
        <v>NO</v>
      </c>
      <c r="BX503" s="197" t="str">
        <f>IF(BV503&lt;=SMALL(BV$3:BV$1130,5),"SIMILAR","NO")</f>
        <v>NO</v>
      </c>
      <c r="BY503" s="197" t="str">
        <f t="shared" si="418"/>
        <v>N/A</v>
      </c>
      <c r="BZ503" s="197">
        <f t="shared" si="419"/>
        <v>0</v>
      </c>
      <c r="CA503" s="198">
        <f t="shared" si="420"/>
        <v>0</v>
      </c>
      <c r="CB503" s="199">
        <f>IFERROR(SQRT(($E503-$E$1136)^2+($AA503-$AA$1136)^2),0)</f>
        <v>1.0002419852422246</v>
      </c>
      <c r="CC503" s="197" t="str">
        <f>IF(CB503&lt;=SMALL(CB$3:CB$1130,1),"MAS PARECIDO","NO")</f>
        <v>NO</v>
      </c>
      <c r="CD503" s="197" t="str">
        <f>IF(CB503&lt;=SMALL(CB$3:CB$1130,5),"SIMILAR","NO")</f>
        <v>NO</v>
      </c>
      <c r="CE503" s="197" t="str">
        <f t="shared" si="421"/>
        <v>N/A</v>
      </c>
      <c r="CF503" s="197">
        <f t="shared" si="422"/>
        <v>0</v>
      </c>
      <c r="CG503" s="198">
        <f t="shared" si="423"/>
        <v>0</v>
      </c>
      <c r="CH503" s="199">
        <f>IFERROR(SQRT(($E503-$E$1136)^2+($AD503-$AD$1136)^2),0)</f>
        <v>1.0002419852422246</v>
      </c>
      <c r="CI503" s="197" t="str">
        <f>IF(CH503&lt;=SMALL(CH$3:CH$1130,1),"MAS PARECIDO","NO")</f>
        <v>NO</v>
      </c>
      <c r="CJ503" s="197" t="str">
        <f>IF(CH503&lt;=SMALL(CH$3:CH$1130,5),"SIMILAR","NO")</f>
        <v>NO</v>
      </c>
      <c r="CK503" s="197" t="str">
        <f t="shared" si="424"/>
        <v>N/A</v>
      </c>
      <c r="CL503" s="197">
        <f t="shared" si="425"/>
        <v>0</v>
      </c>
      <c r="CM503" s="198">
        <f t="shared" si="426"/>
        <v>0</v>
      </c>
      <c r="CN503" s="199">
        <f>IFERROR(SQRT(($E503-$E$1136)^2+($AG503-$AG$1136)^2),0)</f>
        <v>1.0002419852422246</v>
      </c>
      <c r="CO503" s="197" t="str">
        <f>IF(CN503&lt;=SMALL(CN$3:CN$1130,1),"MAS PARECIDO","NO")</f>
        <v>NO</v>
      </c>
      <c r="CP503" s="197" t="str">
        <f>IF(CN503&lt;=SMALL(CN$3:CN$1130,5),"SIMILAR","NO")</f>
        <v>NO</v>
      </c>
      <c r="CQ503" s="197" t="str">
        <f t="shared" si="427"/>
        <v>N/A</v>
      </c>
      <c r="CR503" s="197">
        <f t="shared" si="428"/>
        <v>0</v>
      </c>
      <c r="CS503" s="198">
        <f t="shared" si="429"/>
        <v>0</v>
      </c>
      <c r="CT503" s="199">
        <f>IFERROR(SQRT(($E503-$E$1136)^2+($AJ503-$AJ$1136)^2),0)</f>
        <v>2.2000660019800593E-2</v>
      </c>
      <c r="CU503" s="197" t="str">
        <f>IF(CT503&lt;=SMALL(CT$3:CT$1130,1),"MAS PARECIDO","NO")</f>
        <v>NO</v>
      </c>
      <c r="CV503" s="197" t="str">
        <f>IF(CT503&lt;=SMALL(CT$3:CT$1130,5),"SIMILAR","NO")</f>
        <v>NO</v>
      </c>
      <c r="CW503" s="197" t="str">
        <f t="shared" si="430"/>
        <v>N/A</v>
      </c>
      <c r="CX503" s="197">
        <f t="shared" si="431"/>
        <v>0</v>
      </c>
      <c r="CY503" s="198">
        <f t="shared" si="432"/>
        <v>0</v>
      </c>
      <c r="CZ503" s="2" t="e">
        <v>#N/A</v>
      </c>
      <c r="DA503" s="2" t="s">
        <v>2133</v>
      </c>
      <c r="DB503" s="2">
        <v>0</v>
      </c>
      <c r="DC503" s="2" t="s">
        <v>189</v>
      </c>
    </row>
    <row r="504" spans="1:107">
      <c r="A504" s="24" t="s">
        <v>470</v>
      </c>
      <c r="B504" s="46">
        <v>4504.49</v>
      </c>
      <c r="C504" s="190">
        <f>(B504-$B$1132)/($B$1133-$B$1132)</f>
        <v>0</v>
      </c>
      <c r="D504" s="46">
        <v>4000</v>
      </c>
      <c r="E504" s="190">
        <f>(D504-$D$1132)/($D$1133-$D$1132)</f>
        <v>7.9702391071732152E-3</v>
      </c>
      <c r="F504" s="46" t="s">
        <v>203</v>
      </c>
      <c r="G504" s="192">
        <f>VLOOKUP(F504,'DATOS DE SOPORTE'!$Y$5:$Z$8,2,FALSE)</f>
        <v>3</v>
      </c>
      <c r="H504" s="190">
        <f>(G504-$G$1132)/($G$1133-$G$1132)</f>
        <v>0.66666666666666663</v>
      </c>
      <c r="I504" s="50">
        <v>3</v>
      </c>
      <c r="J504" s="200">
        <f t="shared" si="392"/>
        <v>3</v>
      </c>
      <c r="K504" s="190">
        <f>(J504-$J$1132)/($J$1133-$J$1132)</f>
        <v>0.6</v>
      </c>
      <c r="L504" s="193" t="str">
        <f t="shared" si="393"/>
        <v>SI</v>
      </c>
      <c r="M504" s="46" t="s">
        <v>192</v>
      </c>
      <c r="N504" s="192">
        <f t="shared" si="394"/>
        <v>2</v>
      </c>
      <c r="O504" s="190">
        <f>(N504-N$1132)/(N$1133-N$1132)</f>
        <v>1</v>
      </c>
      <c r="P504" s="46" t="s">
        <v>193</v>
      </c>
      <c r="Q504" s="192">
        <f t="shared" si="395"/>
        <v>2</v>
      </c>
      <c r="R504" s="190">
        <f>(Q504-Q$1132)/(Q$1133-Q$1132)</f>
        <v>0.5</v>
      </c>
      <c r="S504" s="46" t="s">
        <v>60</v>
      </c>
      <c r="T504" s="192">
        <f t="shared" si="396"/>
        <v>2</v>
      </c>
      <c r="U504" s="190">
        <f>(T504-T$1132)/(T$1133-T$1132)</f>
        <v>1</v>
      </c>
      <c r="V504" s="46" t="s">
        <v>62</v>
      </c>
      <c r="W504" s="194">
        <f>VLOOKUP(V504,'DATOS DE SOPORTE'!$S$5:$T$10,2,FALSE)</f>
        <v>1</v>
      </c>
      <c r="X504" s="201">
        <f>(W504-W$1132)/(W$1133-W$1132)</f>
        <v>0</v>
      </c>
      <c r="Y504" s="46" t="s">
        <v>136</v>
      </c>
      <c r="Z504" s="194">
        <f t="shared" si="397"/>
        <v>2</v>
      </c>
      <c r="AA504" s="201">
        <f>(Z504-Z$1132)/(Z$1133-Z$1132)</f>
        <v>1</v>
      </c>
      <c r="AB504" s="46" t="s">
        <v>136</v>
      </c>
      <c r="AC504" s="194">
        <f t="shared" si="398"/>
        <v>2</v>
      </c>
      <c r="AD504" s="201">
        <f>(AC504-AC$1132)/(AC$1133-AC$1132)</f>
        <v>1</v>
      </c>
      <c r="AE504" s="46" t="s">
        <v>188</v>
      </c>
      <c r="AF504" s="194">
        <f t="shared" si="399"/>
        <v>1</v>
      </c>
      <c r="AG504" s="201">
        <f>(AF504-AF$1132)/(AF$1133-AF$1132)</f>
        <v>0</v>
      </c>
      <c r="AH504" s="24" t="s">
        <v>67</v>
      </c>
      <c r="AI504" s="194">
        <f>VLOOKUP(AH504,'DATOS DE SOPORTE'!$V$5:$W$8,2,FALSE)</f>
        <v>1</v>
      </c>
      <c r="AJ504" s="201">
        <f>(AI504-AI$1132)/(AI$1133-AI$1132)</f>
        <v>0</v>
      </c>
      <c r="AK504" s="58" t="str">
        <f t="shared" si="391"/>
        <v>Bueno</v>
      </c>
      <c r="AL504" s="196">
        <f>IFERROR(SQRT(($E504-$E$1136)^2+($C504-$C$1136)^2),0)</f>
        <v>0.2052949612381523</v>
      </c>
      <c r="AM504" s="197" t="str">
        <f>IF(AL504&lt;=SMALL($AL$3:$AL$1130,1),"MAS PARECIDO","NO")</f>
        <v>NO</v>
      </c>
      <c r="AN504" s="197" t="str">
        <f>IF(AL504&lt;=SMALL($AL$3:$AL$1130,5),"SIMILAR","NO")</f>
        <v>NO</v>
      </c>
      <c r="AO504" s="197" t="str">
        <f t="shared" si="400"/>
        <v>N/A</v>
      </c>
      <c r="AP504" s="197">
        <f t="shared" si="401"/>
        <v>0</v>
      </c>
      <c r="AQ504" s="198">
        <f t="shared" si="402"/>
        <v>0</v>
      </c>
      <c r="AR504" s="196">
        <f>IFERROR(SQRT(($E504-$E$1136)^2+($H504-$H$1136)^2),0)</f>
        <v>0.33342932527191416</v>
      </c>
      <c r="AS504" s="197" t="str">
        <f>IF(AR504&lt;=SMALL(AR$3:AR$1130,1),"MAS PARECIDO","NO")</f>
        <v>NO</v>
      </c>
      <c r="AT504" s="197" t="str">
        <f>IF(AR504&lt;=SMALL(AR$3:AR$1130,5),"SIMILAR","NO")</f>
        <v>NO</v>
      </c>
      <c r="AU504" s="197" t="str">
        <f t="shared" si="403"/>
        <v>N/A</v>
      </c>
      <c r="AV504" s="197">
        <f t="shared" si="404"/>
        <v>0</v>
      </c>
      <c r="AW504" s="198">
        <f t="shared" si="405"/>
        <v>0</v>
      </c>
      <c r="AX504" s="199">
        <f>IFERROR(SQRT(($E504-$E$1136)^2+($K504-$K$1136)^2),0)</f>
        <v>0.40007999680085576</v>
      </c>
      <c r="AY504" s="197" t="str">
        <f>IF(AX504&lt;=SMALL(AX$3:AX$1130,1),"MAS PARECIDO","NO")</f>
        <v>NO</v>
      </c>
      <c r="AZ504" s="197" t="str">
        <f>IF(AX504&lt;=SMALL(AX$3:AX$1130,5),"SIMILAR","NO")</f>
        <v>NO</v>
      </c>
      <c r="BA504" s="197" t="str">
        <f t="shared" si="406"/>
        <v>N/A</v>
      </c>
      <c r="BB504" s="197">
        <f t="shared" si="407"/>
        <v>0</v>
      </c>
      <c r="BC504" s="198">
        <f t="shared" si="408"/>
        <v>0</v>
      </c>
      <c r="BD504" s="196">
        <f>IFERROR(SQRT(($E504-$E$1136)^2+($O504-$O$1136)^2),0)</f>
        <v>8.0002400072002166E-3</v>
      </c>
      <c r="BE504" s="197" t="str">
        <f>IF(BD504&lt;=SMALL(BD$3:BD$1130,1),"MAS PARECIDO","NO")</f>
        <v>NO</v>
      </c>
      <c r="BF504" s="197" t="str">
        <f>IF(BD504&lt;=SMALL(BD$3:BD$1130,5),"SIMILAR","NO")</f>
        <v>NO</v>
      </c>
      <c r="BG504" s="197" t="str">
        <f t="shared" si="409"/>
        <v>N/A</v>
      </c>
      <c r="BH504" s="197">
        <f t="shared" si="410"/>
        <v>0</v>
      </c>
      <c r="BI504" s="198">
        <f t="shared" si="411"/>
        <v>0</v>
      </c>
      <c r="BJ504" s="199">
        <f>IFERROR(SQRT(($E504-$E$1136)^2+($R504-$R$1136)^2),0)</f>
        <v>8.0002400072002166E-3</v>
      </c>
      <c r="BK504" s="197" t="str">
        <f>IF(BJ504&lt;=SMALL(BJ$3:BJ$1130,1),"MAS PARECIDO","NO")</f>
        <v>NO</v>
      </c>
      <c r="BL504" s="197" t="str">
        <f>IF(BJ504&lt;=SMALL(BJ$3:BJ$1130,5),"SIMILAR","NO")</f>
        <v>NO</v>
      </c>
      <c r="BM504" s="197" t="str">
        <f t="shared" si="412"/>
        <v>N/A</v>
      </c>
      <c r="BN504" s="197">
        <f t="shared" si="413"/>
        <v>0</v>
      </c>
      <c r="BO504" s="198">
        <f t="shared" si="414"/>
        <v>0</v>
      </c>
      <c r="BP504" s="199">
        <f>IFERROR(SQRT(($E504-$E$1136)^2+($U504-$U$1136)^2),0)</f>
        <v>1.0000320014080415</v>
      </c>
      <c r="BQ504" s="197" t="str">
        <f>IF(BP504&lt;=SMALL(BP$3:BP$1130,1),"MAS PARECIDO","NO")</f>
        <v>NO</v>
      </c>
      <c r="BR504" s="197" t="str">
        <f>IF(BP504&lt;=SMALL(BP$3:BP$1130,5),"SIMILAR","NO")</f>
        <v>NO</v>
      </c>
      <c r="BS504" s="197" t="str">
        <f t="shared" si="415"/>
        <v>N/A</v>
      </c>
      <c r="BT504" s="197">
        <f t="shared" si="416"/>
        <v>0</v>
      </c>
      <c r="BU504" s="198">
        <f t="shared" si="417"/>
        <v>0</v>
      </c>
      <c r="BV504" s="199">
        <f>IFERROR(SQRT(($E504-$E$1136)^2+($X504-$X$1136)^2),0)</f>
        <v>8.0002400072002166E-3</v>
      </c>
      <c r="BW504" s="197" t="str">
        <f>IF(BV504&lt;=SMALL(BV$3:BV$1130,1),"MAS PARECIDO","NO")</f>
        <v>NO</v>
      </c>
      <c r="BX504" s="197" t="str">
        <f>IF(BV504&lt;=SMALL(BV$3:BV$1130,5),"SIMILAR","NO")</f>
        <v>NO</v>
      </c>
      <c r="BY504" s="197" t="str">
        <f t="shared" si="418"/>
        <v>N/A</v>
      </c>
      <c r="BZ504" s="197">
        <f t="shared" si="419"/>
        <v>0</v>
      </c>
      <c r="CA504" s="198">
        <f t="shared" si="420"/>
        <v>0</v>
      </c>
      <c r="CB504" s="199">
        <f>IFERROR(SQRT(($E504-$E$1136)^2+($AA504-$AA$1136)^2),0)</f>
        <v>1.0000320014080415</v>
      </c>
      <c r="CC504" s="197" t="str">
        <f>IF(CB504&lt;=SMALL(CB$3:CB$1130,1),"MAS PARECIDO","NO")</f>
        <v>NO</v>
      </c>
      <c r="CD504" s="197" t="str">
        <f>IF(CB504&lt;=SMALL(CB$3:CB$1130,5),"SIMILAR","NO")</f>
        <v>NO</v>
      </c>
      <c r="CE504" s="197" t="str">
        <f t="shared" si="421"/>
        <v>N/A</v>
      </c>
      <c r="CF504" s="197">
        <f t="shared" si="422"/>
        <v>0</v>
      </c>
      <c r="CG504" s="198">
        <f t="shared" si="423"/>
        <v>0</v>
      </c>
      <c r="CH504" s="199">
        <f>IFERROR(SQRT(($E504-$E$1136)^2+($AD504-$AD$1136)^2),0)</f>
        <v>8.0002400072002166E-3</v>
      </c>
      <c r="CI504" s="197" t="str">
        <f>IF(CH504&lt;=SMALL(CH$3:CH$1130,1),"MAS PARECIDO","NO")</f>
        <v>NO</v>
      </c>
      <c r="CJ504" s="197" t="str">
        <f>IF(CH504&lt;=SMALL(CH$3:CH$1130,5),"SIMILAR","NO")</f>
        <v>NO</v>
      </c>
      <c r="CK504" s="197" t="str">
        <f t="shared" si="424"/>
        <v>N/A</v>
      </c>
      <c r="CL504" s="197">
        <f t="shared" si="425"/>
        <v>0</v>
      </c>
      <c r="CM504" s="198">
        <f t="shared" si="426"/>
        <v>0</v>
      </c>
      <c r="CN504" s="199">
        <f>IFERROR(SQRT(($E504-$E$1136)^2+($AG504-$AG$1136)^2),0)</f>
        <v>1.0000320014080415</v>
      </c>
      <c r="CO504" s="197" t="str">
        <f>IF(CN504&lt;=SMALL(CN$3:CN$1130,1),"MAS PARECIDO","NO")</f>
        <v>NO</v>
      </c>
      <c r="CP504" s="197" t="str">
        <f>IF(CN504&lt;=SMALL(CN$3:CN$1130,5),"SIMILAR","NO")</f>
        <v>NO</v>
      </c>
      <c r="CQ504" s="197" t="str">
        <f t="shared" si="427"/>
        <v>N/A</v>
      </c>
      <c r="CR504" s="197">
        <f t="shared" si="428"/>
        <v>0</v>
      </c>
      <c r="CS504" s="198">
        <f t="shared" si="429"/>
        <v>0</v>
      </c>
      <c r="CT504" s="199">
        <f>IFERROR(SQRT(($E504-$E$1136)^2+($AJ504-$AJ$1136)^2),0)</f>
        <v>8.0002400072002166E-3</v>
      </c>
      <c r="CU504" s="197" t="str">
        <f>IF(CT504&lt;=SMALL(CT$3:CT$1130,1),"MAS PARECIDO","NO")</f>
        <v>NO</v>
      </c>
      <c r="CV504" s="197" t="str">
        <f>IF(CT504&lt;=SMALL(CT$3:CT$1130,5),"SIMILAR","NO")</f>
        <v>NO</v>
      </c>
      <c r="CW504" s="197" t="str">
        <f t="shared" si="430"/>
        <v>N/A</v>
      </c>
      <c r="CX504" s="197">
        <f t="shared" si="431"/>
        <v>0</v>
      </c>
      <c r="CY504" s="198">
        <f t="shared" si="432"/>
        <v>0</v>
      </c>
      <c r="CZ504" s="2" t="s">
        <v>1668</v>
      </c>
      <c r="DA504" s="2" t="s">
        <v>1669</v>
      </c>
      <c r="DB504" s="2">
        <v>0</v>
      </c>
      <c r="DC504" s="2" t="s">
        <v>189</v>
      </c>
    </row>
    <row r="505" spans="1:107">
      <c r="A505" s="24" t="s">
        <v>511</v>
      </c>
      <c r="B505" s="46">
        <v>90959.360000000001</v>
      </c>
      <c r="C505" s="190">
        <f>(B505-$B$1132)/($B$1133-$B$1132)</f>
        <v>0.10105823933547003</v>
      </c>
      <c r="D505" s="46">
        <v>18000</v>
      </c>
      <c r="E505" s="190">
        <f>(D505-$D$1132)/($D$1133-$D$1132)</f>
        <v>3.5971079132373969E-2</v>
      </c>
      <c r="F505" s="46" t="s">
        <v>191</v>
      </c>
      <c r="G505" s="192">
        <f>VLOOKUP(F505,'DATOS DE SOPORTE'!$Y$5:$Z$8,2,FALSE)</f>
        <v>1</v>
      </c>
      <c r="H505" s="190">
        <f>(G505-$G$1132)/($G$1133-$G$1132)</f>
        <v>0</v>
      </c>
      <c r="I505" s="50">
        <v>1</v>
      </c>
      <c r="J505" s="200">
        <f t="shared" si="392"/>
        <v>1</v>
      </c>
      <c r="K505" s="190">
        <f>(J505-$J$1132)/($J$1133-$J$1132)</f>
        <v>0.2</v>
      </c>
      <c r="L505" s="193" t="str">
        <f t="shared" si="393"/>
        <v>SI</v>
      </c>
      <c r="M505" s="46" t="s">
        <v>192</v>
      </c>
      <c r="N505" s="192">
        <f t="shared" si="394"/>
        <v>2</v>
      </c>
      <c r="O505" s="190">
        <f>(N505-N$1132)/(N$1133-N$1132)</f>
        <v>1</v>
      </c>
      <c r="P505" s="46" t="s">
        <v>193</v>
      </c>
      <c r="Q505" s="192">
        <f t="shared" si="395"/>
        <v>2</v>
      </c>
      <c r="R505" s="190">
        <f>(Q505-Q$1132)/(Q$1133-Q$1132)</f>
        <v>0.5</v>
      </c>
      <c r="S505" s="46" t="s">
        <v>194</v>
      </c>
      <c r="T505" s="192">
        <f t="shared" si="396"/>
        <v>1</v>
      </c>
      <c r="U505" s="190">
        <f>(T505-T$1132)/(T$1133-T$1132)</f>
        <v>0</v>
      </c>
      <c r="V505" s="46" t="s">
        <v>62</v>
      </c>
      <c r="W505" s="194">
        <f>VLOOKUP(V505,'DATOS DE SOPORTE'!$S$5:$T$10,2,FALSE)</f>
        <v>1</v>
      </c>
      <c r="X505" s="201">
        <f>(W505-W$1132)/(W$1133-W$1132)</f>
        <v>0</v>
      </c>
      <c r="Y505" s="46" t="s">
        <v>136</v>
      </c>
      <c r="Z505" s="194">
        <f t="shared" si="397"/>
        <v>2</v>
      </c>
      <c r="AA505" s="201">
        <f>(Z505-Z$1132)/(Z$1133-Z$1132)</f>
        <v>1</v>
      </c>
      <c r="AB505" s="46" t="s">
        <v>136</v>
      </c>
      <c r="AC505" s="194">
        <f t="shared" si="398"/>
        <v>2</v>
      </c>
      <c r="AD505" s="201">
        <f>(AC505-AC$1132)/(AC$1133-AC$1132)</f>
        <v>1</v>
      </c>
      <c r="AE505" s="46" t="s">
        <v>188</v>
      </c>
      <c r="AF505" s="194">
        <f t="shared" si="399"/>
        <v>1</v>
      </c>
      <c r="AG505" s="201">
        <f>(AF505-AF$1132)/(AF$1133-AF$1132)</f>
        <v>0</v>
      </c>
      <c r="AH505" s="24" t="s">
        <v>67</v>
      </c>
      <c r="AI505" s="194">
        <f>VLOOKUP(AH505,'DATOS DE SOPORTE'!$V$5:$W$8,2,FALSE)</f>
        <v>1</v>
      </c>
      <c r="AJ505" s="201">
        <f>(AI505-AI$1132)/(AI$1133-AI$1132)</f>
        <v>0</v>
      </c>
      <c r="AK505" s="58" t="str">
        <f t="shared" si="391"/>
        <v>Muy malo</v>
      </c>
      <c r="AL505" s="196">
        <f>IFERROR(SQRT(($E505-$E$1136)^2+($C505-$C$1136)^2),0)</f>
        <v>0.1101312241685569</v>
      </c>
      <c r="AM505" s="197" t="str">
        <f>IF(AL505&lt;=SMALL($AL$3:$AL$1130,1),"MAS PARECIDO","NO")</f>
        <v>NO</v>
      </c>
      <c r="AN505" s="197" t="str">
        <f>IF(AL505&lt;=SMALL($AL$3:$AL$1130,5),"SIMILAR","NO")</f>
        <v>NO</v>
      </c>
      <c r="AO505" s="197" t="str">
        <f t="shared" si="400"/>
        <v>N/A</v>
      </c>
      <c r="AP505" s="197">
        <f t="shared" si="401"/>
        <v>0</v>
      </c>
      <c r="AQ505" s="198">
        <f t="shared" si="402"/>
        <v>0</v>
      </c>
      <c r="AR505" s="196">
        <f>IFERROR(SQRT(($E505-$E$1136)^2+($H505-$H$1136)^2),0)</f>
        <v>0.33527181342100687</v>
      </c>
      <c r="AS505" s="197" t="str">
        <f>IF(AR505&lt;=SMALL(AR$3:AR$1130,1),"MAS PARECIDO","NO")</f>
        <v>NO</v>
      </c>
      <c r="AT505" s="197" t="str">
        <f>IF(AR505&lt;=SMALL(AR$3:AR$1130,5),"SIMILAR","NO")</f>
        <v>NO</v>
      </c>
      <c r="AU505" s="197" t="str">
        <f t="shared" si="403"/>
        <v>N/A</v>
      </c>
      <c r="AV505" s="197">
        <f t="shared" si="404"/>
        <v>0</v>
      </c>
      <c r="AW505" s="198">
        <f t="shared" si="405"/>
        <v>0</v>
      </c>
      <c r="AX505" s="199">
        <f>IFERROR(SQRT(($E505-$E$1136)^2+($K505-$K$1136)^2),0)</f>
        <v>3.6001080032400969E-2</v>
      </c>
      <c r="AY505" s="197" t="str">
        <f>IF(AX505&lt;=SMALL(AX$3:AX$1130,1),"MAS PARECIDO","NO")</f>
        <v>NO</v>
      </c>
      <c r="AZ505" s="197" t="str">
        <f>IF(AX505&lt;=SMALL(AX$3:AX$1130,5),"SIMILAR","NO")</f>
        <v>NO</v>
      </c>
      <c r="BA505" s="197" t="str">
        <f t="shared" si="406"/>
        <v>N/A</v>
      </c>
      <c r="BB505" s="197">
        <f t="shared" si="407"/>
        <v>0</v>
      </c>
      <c r="BC505" s="198">
        <f t="shared" si="408"/>
        <v>0</v>
      </c>
      <c r="BD505" s="196">
        <f>IFERROR(SQRT(($E505-$E$1136)^2+($O505-$O$1136)^2),0)</f>
        <v>3.6001080032400969E-2</v>
      </c>
      <c r="BE505" s="197" t="str">
        <f>IF(BD505&lt;=SMALL(BD$3:BD$1130,1),"MAS PARECIDO","NO")</f>
        <v>NO</v>
      </c>
      <c r="BF505" s="197" t="str">
        <f>IF(BD505&lt;=SMALL(BD$3:BD$1130,5),"SIMILAR","NO")</f>
        <v>NO</v>
      </c>
      <c r="BG505" s="197" t="str">
        <f t="shared" si="409"/>
        <v>N/A</v>
      </c>
      <c r="BH505" s="197">
        <f t="shared" si="410"/>
        <v>0</v>
      </c>
      <c r="BI505" s="198">
        <f t="shared" si="411"/>
        <v>0</v>
      </c>
      <c r="BJ505" s="199">
        <f>IFERROR(SQRT(($E505-$E$1136)^2+($R505-$R$1136)^2),0)</f>
        <v>3.6001080032400969E-2</v>
      </c>
      <c r="BK505" s="197" t="str">
        <f>IF(BJ505&lt;=SMALL(BJ$3:BJ$1130,1),"MAS PARECIDO","NO")</f>
        <v>NO</v>
      </c>
      <c r="BL505" s="197" t="str">
        <f>IF(BJ505&lt;=SMALL(BJ$3:BJ$1130,5),"SIMILAR","NO")</f>
        <v>NO</v>
      </c>
      <c r="BM505" s="197" t="str">
        <f t="shared" si="412"/>
        <v>N/A</v>
      </c>
      <c r="BN505" s="197">
        <f t="shared" si="413"/>
        <v>0</v>
      </c>
      <c r="BO505" s="198">
        <f t="shared" si="414"/>
        <v>0</v>
      </c>
      <c r="BP505" s="199">
        <f>IFERROR(SQRT(($E505-$E$1136)^2+($U505-$U$1136)^2),0)</f>
        <v>3.6001080032400969E-2</v>
      </c>
      <c r="BQ505" s="197" t="str">
        <f>IF(BP505&lt;=SMALL(BP$3:BP$1130,1),"MAS PARECIDO","NO")</f>
        <v>NO</v>
      </c>
      <c r="BR505" s="197" t="str">
        <f>IF(BP505&lt;=SMALL(BP$3:BP$1130,5),"SIMILAR","NO")</f>
        <v>NO</v>
      </c>
      <c r="BS505" s="197" t="str">
        <f t="shared" si="415"/>
        <v>N/A</v>
      </c>
      <c r="BT505" s="197">
        <f t="shared" si="416"/>
        <v>0</v>
      </c>
      <c r="BU505" s="198">
        <f t="shared" si="417"/>
        <v>0</v>
      </c>
      <c r="BV505" s="199">
        <f>IFERROR(SQRT(($E505-$E$1136)^2+($X505-$X$1136)^2),0)</f>
        <v>3.6001080032400969E-2</v>
      </c>
      <c r="BW505" s="197" t="str">
        <f>IF(BV505&lt;=SMALL(BV$3:BV$1130,1),"MAS PARECIDO","NO")</f>
        <v>NO</v>
      </c>
      <c r="BX505" s="197" t="str">
        <f>IF(BV505&lt;=SMALL(BV$3:BV$1130,5),"SIMILAR","NO")</f>
        <v>NO</v>
      </c>
      <c r="BY505" s="197" t="str">
        <f t="shared" si="418"/>
        <v>N/A</v>
      </c>
      <c r="BZ505" s="197">
        <f t="shared" si="419"/>
        <v>0</v>
      </c>
      <c r="CA505" s="198">
        <f t="shared" si="420"/>
        <v>0</v>
      </c>
      <c r="CB505" s="199">
        <f>IFERROR(SQRT(($E505-$E$1136)^2+($AA505-$AA$1136)^2),0)</f>
        <v>1.0006478290405167</v>
      </c>
      <c r="CC505" s="197" t="str">
        <f>IF(CB505&lt;=SMALL(CB$3:CB$1130,1),"MAS PARECIDO","NO")</f>
        <v>NO</v>
      </c>
      <c r="CD505" s="197" t="str">
        <f>IF(CB505&lt;=SMALL(CB$3:CB$1130,5),"SIMILAR","NO")</f>
        <v>NO</v>
      </c>
      <c r="CE505" s="197" t="str">
        <f t="shared" si="421"/>
        <v>N/A</v>
      </c>
      <c r="CF505" s="197">
        <f t="shared" si="422"/>
        <v>0</v>
      </c>
      <c r="CG505" s="198">
        <f t="shared" si="423"/>
        <v>0</v>
      </c>
      <c r="CH505" s="199">
        <f>IFERROR(SQRT(($E505-$E$1136)^2+($AD505-$AD$1136)^2),0)</f>
        <v>3.6001080032400969E-2</v>
      </c>
      <c r="CI505" s="197" t="str">
        <f>IF(CH505&lt;=SMALL(CH$3:CH$1130,1),"MAS PARECIDO","NO")</f>
        <v>NO</v>
      </c>
      <c r="CJ505" s="197" t="str">
        <f>IF(CH505&lt;=SMALL(CH$3:CH$1130,5),"SIMILAR","NO")</f>
        <v>NO</v>
      </c>
      <c r="CK505" s="197" t="str">
        <f t="shared" si="424"/>
        <v>N/A</v>
      </c>
      <c r="CL505" s="197">
        <f t="shared" si="425"/>
        <v>0</v>
      </c>
      <c r="CM505" s="198">
        <f t="shared" si="426"/>
        <v>0</v>
      </c>
      <c r="CN505" s="199">
        <f>IFERROR(SQRT(($E505-$E$1136)^2+($AG505-$AG$1136)^2),0)</f>
        <v>1.0006478290405167</v>
      </c>
      <c r="CO505" s="197" t="str">
        <f>IF(CN505&lt;=SMALL(CN$3:CN$1130,1),"MAS PARECIDO","NO")</f>
        <v>NO</v>
      </c>
      <c r="CP505" s="197" t="str">
        <f>IF(CN505&lt;=SMALL(CN$3:CN$1130,5),"SIMILAR","NO")</f>
        <v>NO</v>
      </c>
      <c r="CQ505" s="197" t="str">
        <f t="shared" si="427"/>
        <v>N/A</v>
      </c>
      <c r="CR505" s="197">
        <f t="shared" si="428"/>
        <v>0</v>
      </c>
      <c r="CS505" s="198">
        <f t="shared" si="429"/>
        <v>0</v>
      </c>
      <c r="CT505" s="199">
        <f>IFERROR(SQRT(($E505-$E$1136)^2+($AJ505-$AJ$1136)^2),0)</f>
        <v>3.6001080032400969E-2</v>
      </c>
      <c r="CU505" s="197" t="str">
        <f>IF(CT505&lt;=SMALL(CT$3:CT$1130,1),"MAS PARECIDO","NO")</f>
        <v>NO</v>
      </c>
      <c r="CV505" s="197" t="str">
        <f>IF(CT505&lt;=SMALL(CT$3:CT$1130,5),"SIMILAR","NO")</f>
        <v>NO</v>
      </c>
      <c r="CW505" s="197" t="str">
        <f t="shared" si="430"/>
        <v>N/A</v>
      </c>
      <c r="CX505" s="197">
        <f t="shared" si="431"/>
        <v>0</v>
      </c>
      <c r="CY505" s="198">
        <f t="shared" si="432"/>
        <v>0</v>
      </c>
      <c r="CZ505" s="2" t="s">
        <v>1750</v>
      </c>
      <c r="DA505" s="2" t="s">
        <v>1751</v>
      </c>
      <c r="DB505" s="2">
        <v>8</v>
      </c>
      <c r="DC505" s="2" t="s">
        <v>319</v>
      </c>
    </row>
    <row r="506" spans="1:107">
      <c r="A506" s="24" t="s">
        <v>718</v>
      </c>
      <c r="B506" s="46">
        <v>43955.59</v>
      </c>
      <c r="C506" s="190">
        <f>(B506-$B$1132)/($B$1133-$B$1132)</f>
        <v>4.6114911812921142E-2</v>
      </c>
      <c r="D506" s="46">
        <v>24000</v>
      </c>
      <c r="E506" s="190">
        <f>(D506-$D$1132)/($D$1133-$D$1132)</f>
        <v>4.7971439143174296E-2</v>
      </c>
      <c r="F506" s="46" t="s">
        <v>53</v>
      </c>
      <c r="G506" s="192">
        <f>VLOOKUP(F506,'DATOS DE SOPORTE'!$Y$5:$Z$8,2,FALSE)</f>
        <v>2</v>
      </c>
      <c r="H506" s="190">
        <f>(G506-$G$1132)/($G$1133-$G$1132)</f>
        <v>0.33333333333333331</v>
      </c>
      <c r="I506" s="50">
        <v>2</v>
      </c>
      <c r="J506" s="200">
        <f t="shared" si="392"/>
        <v>2</v>
      </c>
      <c r="K506" s="190">
        <f>(J506-$J$1132)/($J$1133-$J$1132)</f>
        <v>0.4</v>
      </c>
      <c r="L506" s="193" t="str">
        <f t="shared" si="393"/>
        <v>SI</v>
      </c>
      <c r="M506" s="46" t="s">
        <v>192</v>
      </c>
      <c r="N506" s="192">
        <f t="shared" si="394"/>
        <v>2</v>
      </c>
      <c r="O506" s="190">
        <f>(N506-N$1132)/(N$1133-N$1132)</f>
        <v>1</v>
      </c>
      <c r="P506" s="46" t="s">
        <v>193</v>
      </c>
      <c r="Q506" s="192">
        <f t="shared" si="395"/>
        <v>2</v>
      </c>
      <c r="R506" s="190">
        <f>(Q506-Q$1132)/(Q$1133-Q$1132)</f>
        <v>0.5</v>
      </c>
      <c r="S506" s="46" t="s">
        <v>60</v>
      </c>
      <c r="T506" s="192">
        <f t="shared" si="396"/>
        <v>2</v>
      </c>
      <c r="U506" s="190">
        <f>(T506-T$1132)/(T$1133-T$1132)</f>
        <v>1</v>
      </c>
      <c r="V506" s="46" t="s">
        <v>62</v>
      </c>
      <c r="W506" s="194">
        <f>VLOOKUP(V506,'DATOS DE SOPORTE'!$S$5:$T$10,2,FALSE)</f>
        <v>1</v>
      </c>
      <c r="X506" s="201">
        <f>(W506-W$1132)/(W$1133-W$1132)</f>
        <v>0</v>
      </c>
      <c r="Y506" s="46" t="s">
        <v>136</v>
      </c>
      <c r="Z506" s="194">
        <f t="shared" si="397"/>
        <v>2</v>
      </c>
      <c r="AA506" s="201">
        <f>(Z506-Z$1132)/(Z$1133-Z$1132)</f>
        <v>1</v>
      </c>
      <c r="AB506" s="46" t="s">
        <v>136</v>
      </c>
      <c r="AC506" s="194">
        <f t="shared" si="398"/>
        <v>2</v>
      </c>
      <c r="AD506" s="201">
        <f>(AC506-AC$1132)/(AC$1133-AC$1132)</f>
        <v>1</v>
      </c>
      <c r="AE506" s="46" t="s">
        <v>188</v>
      </c>
      <c r="AF506" s="194">
        <f t="shared" si="399"/>
        <v>1</v>
      </c>
      <c r="AG506" s="201">
        <f>(AF506-AF$1132)/(AF$1133-AF$1132)</f>
        <v>0</v>
      </c>
      <c r="AH506" s="24" t="s">
        <v>67</v>
      </c>
      <c r="AI506" s="194">
        <f>VLOOKUP(AH506,'DATOS DE SOPORTE'!$V$5:$W$8,2,FALSE)</f>
        <v>1</v>
      </c>
      <c r="AJ506" s="201">
        <f>(AI506-AI$1132)/(AI$1133-AI$1132)</f>
        <v>0</v>
      </c>
      <c r="AK506" s="58" t="str">
        <f t="shared" si="391"/>
        <v>Bueno</v>
      </c>
      <c r="AL506" s="196">
        <f>IFERROR(SQRT(($E506-$E$1136)^2+($C506-$C$1136)^2),0)</f>
        <v>0.16611082153707496</v>
      </c>
      <c r="AM506" s="197" t="str">
        <f>IF(AL506&lt;=SMALL($AL$3:$AL$1130,1),"MAS PARECIDO","NO")</f>
        <v>NO</v>
      </c>
      <c r="AN506" s="197" t="str">
        <f>IF(AL506&lt;=SMALL($AL$3:$AL$1130,5),"SIMILAR","NO")</f>
        <v>NO</v>
      </c>
      <c r="AO506" s="197" t="str">
        <f t="shared" si="400"/>
        <v>N/A</v>
      </c>
      <c r="AP506" s="197">
        <f t="shared" si="401"/>
        <v>0</v>
      </c>
      <c r="AQ506" s="198">
        <f t="shared" si="402"/>
        <v>0</v>
      </c>
      <c r="AR506" s="196">
        <f>IFERROR(SQRT(($E506-$E$1136)^2+($H506-$H$1136)^2),0)</f>
        <v>4.8001440043201296E-2</v>
      </c>
      <c r="AS506" s="197" t="str">
        <f>IF(AR506&lt;=SMALL(AR$3:AR$1130,1),"MAS PARECIDO","NO")</f>
        <v>NO</v>
      </c>
      <c r="AT506" s="197" t="str">
        <f>IF(AR506&lt;=SMALL(AR$3:AR$1130,5),"SIMILAR","NO")</f>
        <v>NO</v>
      </c>
      <c r="AU506" s="197" t="str">
        <f t="shared" si="403"/>
        <v>N/A</v>
      </c>
      <c r="AV506" s="197">
        <f t="shared" si="404"/>
        <v>0</v>
      </c>
      <c r="AW506" s="198">
        <f t="shared" si="405"/>
        <v>0</v>
      </c>
      <c r="AX506" s="199">
        <f>IFERROR(SQRT(($E506-$E$1136)^2+($K506-$K$1136)^2),0)</f>
        <v>0.20567969818681925</v>
      </c>
      <c r="AY506" s="197" t="str">
        <f>IF(AX506&lt;=SMALL(AX$3:AX$1130,1),"MAS PARECIDO","NO")</f>
        <v>NO</v>
      </c>
      <c r="AZ506" s="197" t="str">
        <f>IF(AX506&lt;=SMALL(AX$3:AX$1130,5),"SIMILAR","NO")</f>
        <v>NO</v>
      </c>
      <c r="BA506" s="197" t="str">
        <f t="shared" si="406"/>
        <v>N/A</v>
      </c>
      <c r="BB506" s="197">
        <f t="shared" si="407"/>
        <v>0</v>
      </c>
      <c r="BC506" s="198">
        <f t="shared" si="408"/>
        <v>0</v>
      </c>
      <c r="BD506" s="196">
        <f>IFERROR(SQRT(($E506-$E$1136)^2+($O506-$O$1136)^2),0)</f>
        <v>4.8001440043201296E-2</v>
      </c>
      <c r="BE506" s="197" t="str">
        <f>IF(BD506&lt;=SMALL(BD$3:BD$1130,1),"MAS PARECIDO","NO")</f>
        <v>NO</v>
      </c>
      <c r="BF506" s="197" t="str">
        <f>IF(BD506&lt;=SMALL(BD$3:BD$1130,5),"SIMILAR","NO")</f>
        <v>NO</v>
      </c>
      <c r="BG506" s="197" t="str">
        <f t="shared" si="409"/>
        <v>N/A</v>
      </c>
      <c r="BH506" s="197">
        <f t="shared" si="410"/>
        <v>0</v>
      </c>
      <c r="BI506" s="198">
        <f t="shared" si="411"/>
        <v>0</v>
      </c>
      <c r="BJ506" s="199">
        <f>IFERROR(SQRT(($E506-$E$1136)^2+($R506-$R$1136)^2),0)</f>
        <v>4.8001440043201296E-2</v>
      </c>
      <c r="BK506" s="197" t="str">
        <f>IF(BJ506&lt;=SMALL(BJ$3:BJ$1130,1),"MAS PARECIDO","NO")</f>
        <v>NO</v>
      </c>
      <c r="BL506" s="197" t="str">
        <f>IF(BJ506&lt;=SMALL(BJ$3:BJ$1130,5),"SIMILAR","NO")</f>
        <v>NO</v>
      </c>
      <c r="BM506" s="197" t="str">
        <f t="shared" si="412"/>
        <v>N/A</v>
      </c>
      <c r="BN506" s="197">
        <f t="shared" si="413"/>
        <v>0</v>
      </c>
      <c r="BO506" s="198">
        <f t="shared" si="414"/>
        <v>0</v>
      </c>
      <c r="BP506" s="199">
        <f>IFERROR(SQRT(($E506-$E$1136)^2+($U506-$U$1136)^2),0)</f>
        <v>1.0011514062549285</v>
      </c>
      <c r="BQ506" s="197" t="str">
        <f>IF(BP506&lt;=SMALL(BP$3:BP$1130,1),"MAS PARECIDO","NO")</f>
        <v>NO</v>
      </c>
      <c r="BR506" s="197" t="str">
        <f>IF(BP506&lt;=SMALL(BP$3:BP$1130,5),"SIMILAR","NO")</f>
        <v>NO</v>
      </c>
      <c r="BS506" s="197" t="str">
        <f t="shared" si="415"/>
        <v>N/A</v>
      </c>
      <c r="BT506" s="197">
        <f t="shared" si="416"/>
        <v>0</v>
      </c>
      <c r="BU506" s="198">
        <f t="shared" si="417"/>
        <v>0</v>
      </c>
      <c r="BV506" s="199">
        <f>IFERROR(SQRT(($E506-$E$1136)^2+($X506-$X$1136)^2),0)</f>
        <v>4.8001440043201296E-2</v>
      </c>
      <c r="BW506" s="197" t="str">
        <f>IF(BV506&lt;=SMALL(BV$3:BV$1130,1),"MAS PARECIDO","NO")</f>
        <v>NO</v>
      </c>
      <c r="BX506" s="197" t="str">
        <f>IF(BV506&lt;=SMALL(BV$3:BV$1130,5),"SIMILAR","NO")</f>
        <v>NO</v>
      </c>
      <c r="BY506" s="197" t="str">
        <f t="shared" si="418"/>
        <v>N/A</v>
      </c>
      <c r="BZ506" s="197">
        <f t="shared" si="419"/>
        <v>0</v>
      </c>
      <c r="CA506" s="198">
        <f t="shared" si="420"/>
        <v>0</v>
      </c>
      <c r="CB506" s="199">
        <f>IFERROR(SQRT(($E506-$E$1136)^2+($AA506-$AA$1136)^2),0)</f>
        <v>1.0011514062549285</v>
      </c>
      <c r="CC506" s="197" t="str">
        <f>IF(CB506&lt;=SMALL(CB$3:CB$1130,1),"MAS PARECIDO","NO")</f>
        <v>NO</v>
      </c>
      <c r="CD506" s="197" t="str">
        <f>IF(CB506&lt;=SMALL(CB$3:CB$1130,5),"SIMILAR","NO")</f>
        <v>NO</v>
      </c>
      <c r="CE506" s="197" t="str">
        <f t="shared" si="421"/>
        <v>N/A</v>
      </c>
      <c r="CF506" s="197">
        <f t="shared" si="422"/>
        <v>0</v>
      </c>
      <c r="CG506" s="198">
        <f t="shared" si="423"/>
        <v>0</v>
      </c>
      <c r="CH506" s="199">
        <f>IFERROR(SQRT(($E506-$E$1136)^2+($AD506-$AD$1136)^2),0)</f>
        <v>4.8001440043201296E-2</v>
      </c>
      <c r="CI506" s="197" t="str">
        <f>IF(CH506&lt;=SMALL(CH$3:CH$1130,1),"MAS PARECIDO","NO")</f>
        <v>NO</v>
      </c>
      <c r="CJ506" s="197" t="str">
        <f>IF(CH506&lt;=SMALL(CH$3:CH$1130,5),"SIMILAR","NO")</f>
        <v>NO</v>
      </c>
      <c r="CK506" s="197" t="str">
        <f t="shared" si="424"/>
        <v>N/A</v>
      </c>
      <c r="CL506" s="197">
        <f t="shared" si="425"/>
        <v>0</v>
      </c>
      <c r="CM506" s="198">
        <f t="shared" si="426"/>
        <v>0</v>
      </c>
      <c r="CN506" s="199">
        <f>IFERROR(SQRT(($E506-$E$1136)^2+($AG506-$AG$1136)^2),0)</f>
        <v>1.0011514062549285</v>
      </c>
      <c r="CO506" s="197" t="str">
        <f>IF(CN506&lt;=SMALL(CN$3:CN$1130,1),"MAS PARECIDO","NO")</f>
        <v>NO</v>
      </c>
      <c r="CP506" s="197" t="str">
        <f>IF(CN506&lt;=SMALL(CN$3:CN$1130,5),"SIMILAR","NO")</f>
        <v>NO</v>
      </c>
      <c r="CQ506" s="197" t="str">
        <f t="shared" si="427"/>
        <v>N/A</v>
      </c>
      <c r="CR506" s="197">
        <f t="shared" si="428"/>
        <v>0</v>
      </c>
      <c r="CS506" s="198">
        <f t="shared" si="429"/>
        <v>0</v>
      </c>
      <c r="CT506" s="199">
        <f>IFERROR(SQRT(($E506-$E$1136)^2+($AJ506-$AJ$1136)^2),0)</f>
        <v>4.8001440043201296E-2</v>
      </c>
      <c r="CU506" s="197" t="str">
        <f>IF(CT506&lt;=SMALL(CT$3:CT$1130,1),"MAS PARECIDO","NO")</f>
        <v>NO</v>
      </c>
      <c r="CV506" s="197" t="str">
        <f>IF(CT506&lt;=SMALL(CT$3:CT$1130,5),"SIMILAR","NO")</f>
        <v>NO</v>
      </c>
      <c r="CW506" s="197" t="str">
        <f t="shared" si="430"/>
        <v>N/A</v>
      </c>
      <c r="CX506" s="197">
        <f t="shared" si="431"/>
        <v>0</v>
      </c>
      <c r="CY506" s="198">
        <f t="shared" si="432"/>
        <v>0</v>
      </c>
      <c r="CZ506" s="2" t="e">
        <v>#N/A</v>
      </c>
      <c r="DA506" s="2" t="s">
        <v>2134</v>
      </c>
      <c r="DB506" s="2">
        <v>0</v>
      </c>
      <c r="DC506" s="2" t="s">
        <v>189</v>
      </c>
    </row>
    <row r="507" spans="1:107">
      <c r="A507" s="24" t="s">
        <v>719</v>
      </c>
      <c r="B507" s="46">
        <v>124275.44</v>
      </c>
      <c r="C507" s="190">
        <f>(B507-$B$1132)/($B$1133-$B$1132)</f>
        <v>0.14000184524638826</v>
      </c>
      <c r="D507" s="46"/>
      <c r="E507" s="190">
        <f>(D507-$D$1132)/($D$1133-$D$1132)</f>
        <v>-3.0000900027000811E-5</v>
      </c>
      <c r="F507" s="46" t="s">
        <v>191</v>
      </c>
      <c r="G507" s="192">
        <f>VLOOKUP(F507,'DATOS DE SOPORTE'!$Y$5:$Z$8,2,FALSE)</f>
        <v>1</v>
      </c>
      <c r="H507" s="190">
        <f>(G507-$G$1132)/($G$1133-$G$1132)</f>
        <v>0</v>
      </c>
      <c r="I507" s="50"/>
      <c r="J507" s="200">
        <f t="shared" si="392"/>
        <v>0</v>
      </c>
      <c r="K507" s="190">
        <f>(J507-$J$1132)/($J$1133-$J$1132)</f>
        <v>0</v>
      </c>
      <c r="L507" s="193" t="str">
        <f t="shared" si="393"/>
        <v>NO</v>
      </c>
      <c r="M507" s="46"/>
      <c r="N507" s="192">
        <f t="shared" si="394"/>
        <v>2</v>
      </c>
      <c r="O507" s="190">
        <f>(N507-N$1132)/(N$1133-N$1132)</f>
        <v>1</v>
      </c>
      <c r="P507" s="46"/>
      <c r="Q507" s="192">
        <f t="shared" si="395"/>
        <v>3</v>
      </c>
      <c r="R507" s="190">
        <f>(Q507-Q$1132)/(Q$1133-Q$1132)</f>
        <v>1</v>
      </c>
      <c r="S507" s="46" t="s">
        <v>194</v>
      </c>
      <c r="T507" s="192">
        <f t="shared" si="396"/>
        <v>1</v>
      </c>
      <c r="U507" s="190">
        <f>(T507-T$1132)/(T$1133-T$1132)</f>
        <v>0</v>
      </c>
      <c r="V507" s="46" t="s">
        <v>62</v>
      </c>
      <c r="W507" s="194">
        <f>VLOOKUP(V507,'DATOS DE SOPORTE'!$S$5:$T$10,2,FALSE)</f>
        <v>1</v>
      </c>
      <c r="X507" s="201">
        <f>(W507-W$1132)/(W$1133-W$1132)</f>
        <v>0</v>
      </c>
      <c r="Y507" s="46" t="s">
        <v>136</v>
      </c>
      <c r="Z507" s="194">
        <f t="shared" si="397"/>
        <v>2</v>
      </c>
      <c r="AA507" s="201">
        <f>(Z507-Z$1132)/(Z$1133-Z$1132)</f>
        <v>1</v>
      </c>
      <c r="AB507" s="46" t="s">
        <v>136</v>
      </c>
      <c r="AC507" s="194">
        <f t="shared" si="398"/>
        <v>2</v>
      </c>
      <c r="AD507" s="201">
        <f>(AC507-AC$1132)/(AC$1133-AC$1132)</f>
        <v>1</v>
      </c>
      <c r="AE507" s="46" t="s">
        <v>188</v>
      </c>
      <c r="AF507" s="194">
        <f t="shared" si="399"/>
        <v>1</v>
      </c>
      <c r="AG507" s="201">
        <f>(AF507-AF$1132)/(AF$1133-AF$1132)</f>
        <v>0</v>
      </c>
      <c r="AH507" s="24" t="s">
        <v>67</v>
      </c>
      <c r="AI507" s="194">
        <f>VLOOKUP(AH507,'DATOS DE SOPORTE'!$V$5:$W$8,2,FALSE)</f>
        <v>1</v>
      </c>
      <c r="AJ507" s="201">
        <f>(AI507-AI$1132)/(AI$1133-AI$1132)</f>
        <v>0</v>
      </c>
      <c r="AK507" s="58" t="str">
        <f t="shared" si="391"/>
        <v>Regular</v>
      </c>
      <c r="AL507" s="196">
        <f>IFERROR(SQRT(($E507-$E$1136)^2+($C507-$C$1136)^2),0)</f>
        <v>6.5137174127307823E-2</v>
      </c>
      <c r="AM507" s="197" t="str">
        <f>IF(AL507&lt;=SMALL($AL$3:$AL$1130,1),"MAS PARECIDO","NO")</f>
        <v>NO</v>
      </c>
      <c r="AN507" s="197" t="str">
        <f>IF(AL507&lt;=SMALL($AL$3:$AL$1130,5),"SIMILAR","NO")</f>
        <v>NO</v>
      </c>
      <c r="AO507" s="197" t="str">
        <f t="shared" si="400"/>
        <v>N/A</v>
      </c>
      <c r="AP507" s="197">
        <f t="shared" si="401"/>
        <v>0</v>
      </c>
      <c r="AQ507" s="198">
        <f t="shared" si="402"/>
        <v>0</v>
      </c>
      <c r="AR507" s="196">
        <f>IFERROR(SQRT(($E507-$E$1136)^2+($H507-$H$1136)^2),0)</f>
        <v>0.33333333333333331</v>
      </c>
      <c r="AS507" s="197" t="str">
        <f>IF(AR507&lt;=SMALL(AR$3:AR$1130,1),"MAS PARECIDO","NO")</f>
        <v>NO</v>
      </c>
      <c r="AT507" s="197" t="str">
        <f>IF(AR507&lt;=SMALL(AR$3:AR$1130,5),"SIMILAR","NO")</f>
        <v>NO</v>
      </c>
      <c r="AU507" s="197" t="str">
        <f t="shared" si="403"/>
        <v>N/A</v>
      </c>
      <c r="AV507" s="197">
        <f t="shared" si="404"/>
        <v>0</v>
      </c>
      <c r="AW507" s="198">
        <f t="shared" si="405"/>
        <v>0</v>
      </c>
      <c r="AX507" s="199">
        <f>IFERROR(SQRT(($E507-$E$1136)^2+($K507-$K$1136)^2),0)</f>
        <v>0.2</v>
      </c>
      <c r="AY507" s="197" t="str">
        <f>IF(AX507&lt;=SMALL(AX$3:AX$1130,1),"MAS PARECIDO","NO")</f>
        <v>NO</v>
      </c>
      <c r="AZ507" s="197" t="str">
        <f>IF(AX507&lt;=SMALL(AX$3:AX$1130,5),"SIMILAR","NO")</f>
        <v>NO</v>
      </c>
      <c r="BA507" s="197" t="str">
        <f t="shared" si="406"/>
        <v>N/A</v>
      </c>
      <c r="BB507" s="197">
        <f t="shared" si="407"/>
        <v>0</v>
      </c>
      <c r="BC507" s="198">
        <f t="shared" si="408"/>
        <v>0</v>
      </c>
      <c r="BD507" s="196">
        <f>IFERROR(SQRT(($E507-$E$1136)^2+($O507-$O$1136)^2),0)</f>
        <v>0</v>
      </c>
      <c r="BE507" s="197" t="str">
        <f>IF(BD507&lt;=SMALL(BD$3:BD$1130,1),"MAS PARECIDO","NO")</f>
        <v>MAS PARECIDO</v>
      </c>
      <c r="BF507" s="197" t="str">
        <f>IF(BD507&lt;=SMALL(BD$3:BD$1130,5),"SIMILAR","NO")</f>
        <v>SIMILAR</v>
      </c>
      <c r="BG507" s="197" t="str">
        <f t="shared" si="409"/>
        <v>Regular</v>
      </c>
      <c r="BH507" s="197">
        <f t="shared" si="410"/>
        <v>1</v>
      </c>
      <c r="BI507" s="198">
        <f t="shared" si="411"/>
        <v>124275.44</v>
      </c>
      <c r="BJ507" s="199">
        <f>IFERROR(SQRT(($E507-$E$1136)^2+($R507-$R$1136)^2),0)</f>
        <v>0.5</v>
      </c>
      <c r="BK507" s="197" t="str">
        <f>IF(BJ507&lt;=SMALL(BJ$3:BJ$1130,1),"MAS PARECIDO","NO")</f>
        <v>NO</v>
      </c>
      <c r="BL507" s="197" t="str">
        <f>IF(BJ507&lt;=SMALL(BJ$3:BJ$1130,5),"SIMILAR","NO")</f>
        <v>NO</v>
      </c>
      <c r="BM507" s="197" t="str">
        <f t="shared" si="412"/>
        <v>N/A</v>
      </c>
      <c r="BN507" s="197">
        <f t="shared" si="413"/>
        <v>0</v>
      </c>
      <c r="BO507" s="198">
        <f t="shared" si="414"/>
        <v>0</v>
      </c>
      <c r="BP507" s="199">
        <f>IFERROR(SQRT(($E507-$E$1136)^2+($U507-$U$1136)^2),0)</f>
        <v>0</v>
      </c>
      <c r="BQ507" s="197" t="str">
        <f>IF(BP507&lt;=SMALL(BP$3:BP$1130,1),"MAS PARECIDO","NO")</f>
        <v>MAS PARECIDO</v>
      </c>
      <c r="BR507" s="197" t="str">
        <f>IF(BP507&lt;=SMALL(BP$3:BP$1130,5),"SIMILAR","NO")</f>
        <v>SIMILAR</v>
      </c>
      <c r="BS507" s="197" t="str">
        <f t="shared" si="415"/>
        <v>Regular</v>
      </c>
      <c r="BT507" s="197">
        <f t="shared" si="416"/>
        <v>1</v>
      </c>
      <c r="BU507" s="198">
        <f t="shared" si="417"/>
        <v>124275.44</v>
      </c>
      <c r="BV507" s="199">
        <f>IFERROR(SQRT(($E507-$E$1136)^2+($X507-$X$1136)^2),0)</f>
        <v>0</v>
      </c>
      <c r="BW507" s="197" t="str">
        <f>IF(BV507&lt;=SMALL(BV$3:BV$1130,1),"MAS PARECIDO","NO")</f>
        <v>MAS PARECIDO</v>
      </c>
      <c r="BX507" s="197" t="str">
        <f>IF(BV507&lt;=SMALL(BV$3:BV$1130,5),"SIMILAR","NO")</f>
        <v>SIMILAR</v>
      </c>
      <c r="BY507" s="197" t="str">
        <f t="shared" si="418"/>
        <v>Regular</v>
      </c>
      <c r="BZ507" s="197">
        <f t="shared" si="419"/>
        <v>1</v>
      </c>
      <c r="CA507" s="198">
        <f t="shared" si="420"/>
        <v>124275.44</v>
      </c>
      <c r="CB507" s="199">
        <f>IFERROR(SQRT(($E507-$E$1136)^2+($AA507-$AA$1136)^2),0)</f>
        <v>1</v>
      </c>
      <c r="CC507" s="197" t="str">
        <f>IF(CB507&lt;=SMALL(CB$3:CB$1130,1),"MAS PARECIDO","NO")</f>
        <v>NO</v>
      </c>
      <c r="CD507" s="197" t="str">
        <f>IF(CB507&lt;=SMALL(CB$3:CB$1130,5),"SIMILAR","NO")</f>
        <v>NO</v>
      </c>
      <c r="CE507" s="197" t="str">
        <f t="shared" si="421"/>
        <v>N/A</v>
      </c>
      <c r="CF507" s="197">
        <f t="shared" si="422"/>
        <v>0</v>
      </c>
      <c r="CG507" s="198">
        <f t="shared" si="423"/>
        <v>0</v>
      </c>
      <c r="CH507" s="199">
        <f>IFERROR(SQRT(($E507-$E$1136)^2+($AD507-$AD$1136)^2),0)</f>
        <v>0</v>
      </c>
      <c r="CI507" s="197" t="str">
        <f>IF(CH507&lt;=SMALL(CH$3:CH$1130,1),"MAS PARECIDO","NO")</f>
        <v>MAS PARECIDO</v>
      </c>
      <c r="CJ507" s="197" t="str">
        <f>IF(CH507&lt;=SMALL(CH$3:CH$1130,5),"SIMILAR","NO")</f>
        <v>SIMILAR</v>
      </c>
      <c r="CK507" s="197" t="str">
        <f t="shared" si="424"/>
        <v>Regular</v>
      </c>
      <c r="CL507" s="197">
        <f t="shared" si="425"/>
        <v>1</v>
      </c>
      <c r="CM507" s="198">
        <f t="shared" si="426"/>
        <v>124275.44</v>
      </c>
      <c r="CN507" s="199">
        <f>IFERROR(SQRT(($E507-$E$1136)^2+($AG507-$AG$1136)^2),0)</f>
        <v>1</v>
      </c>
      <c r="CO507" s="197" t="str">
        <f>IF(CN507&lt;=SMALL(CN$3:CN$1130,1),"MAS PARECIDO","NO")</f>
        <v>NO</v>
      </c>
      <c r="CP507" s="197" t="str">
        <f>IF(CN507&lt;=SMALL(CN$3:CN$1130,5),"SIMILAR","NO")</f>
        <v>NO</v>
      </c>
      <c r="CQ507" s="197" t="str">
        <f t="shared" si="427"/>
        <v>N/A</v>
      </c>
      <c r="CR507" s="197">
        <f t="shared" si="428"/>
        <v>0</v>
      </c>
      <c r="CS507" s="198">
        <f t="shared" si="429"/>
        <v>0</v>
      </c>
      <c r="CT507" s="199">
        <f>IFERROR(SQRT(($E507-$E$1136)^2+($AJ507-$AJ$1136)^2),0)</f>
        <v>0</v>
      </c>
      <c r="CU507" s="197" t="str">
        <f>IF(CT507&lt;=SMALL(CT$3:CT$1130,1),"MAS PARECIDO","NO")</f>
        <v>MAS PARECIDO</v>
      </c>
      <c r="CV507" s="197" t="str">
        <f>IF(CT507&lt;=SMALL(CT$3:CT$1130,5),"SIMILAR","NO")</f>
        <v>SIMILAR</v>
      </c>
      <c r="CW507" s="197" t="str">
        <f t="shared" si="430"/>
        <v>Regular</v>
      </c>
      <c r="CX507" s="197">
        <f t="shared" si="431"/>
        <v>1</v>
      </c>
      <c r="CY507" s="198">
        <f t="shared" si="432"/>
        <v>124275.44</v>
      </c>
      <c r="CZ507" s="2" t="e">
        <v>#N/A</v>
      </c>
      <c r="DA507" s="2" t="s">
        <v>2135</v>
      </c>
      <c r="DB507" s="2">
        <v>1</v>
      </c>
      <c r="DC507" s="2" t="s">
        <v>346</v>
      </c>
    </row>
    <row r="508" spans="1:107">
      <c r="A508" s="24" t="s">
        <v>518</v>
      </c>
      <c r="B508" s="46">
        <v>22800</v>
      </c>
      <c r="C508" s="190">
        <f>(B508-$B$1132)/($B$1133-$B$1132)</f>
        <v>2.1385863264203459E-2</v>
      </c>
      <c r="D508" s="46">
        <v>10000</v>
      </c>
      <c r="E508" s="190">
        <f>(D508-$D$1132)/($D$1133-$D$1132)</f>
        <v>1.9970599117973539E-2</v>
      </c>
      <c r="F508" s="46" t="s">
        <v>53</v>
      </c>
      <c r="G508" s="192">
        <f>VLOOKUP(F508,'DATOS DE SOPORTE'!$Y$5:$Z$8,2,FALSE)</f>
        <v>2</v>
      </c>
      <c r="H508" s="190">
        <f>(G508-$G$1132)/($G$1133-$G$1132)</f>
        <v>0.33333333333333331</v>
      </c>
      <c r="I508" s="50"/>
      <c r="J508" s="200">
        <f t="shared" si="392"/>
        <v>0</v>
      </c>
      <c r="K508" s="190">
        <f>(J508-$J$1132)/($J$1133-$J$1132)</f>
        <v>0</v>
      </c>
      <c r="L508" s="193" t="str">
        <f t="shared" si="393"/>
        <v>NO</v>
      </c>
      <c r="M508" s="46" t="s">
        <v>56</v>
      </c>
      <c r="N508" s="192">
        <f t="shared" si="394"/>
        <v>1</v>
      </c>
      <c r="O508" s="190">
        <f>(N508-N$1132)/(N$1133-N$1132)</f>
        <v>0</v>
      </c>
      <c r="P508" s="46" t="s">
        <v>193</v>
      </c>
      <c r="Q508" s="192">
        <f t="shared" si="395"/>
        <v>2</v>
      </c>
      <c r="R508" s="190">
        <f>(Q508-Q$1132)/(Q$1133-Q$1132)</f>
        <v>0.5</v>
      </c>
      <c r="S508" s="46" t="s">
        <v>194</v>
      </c>
      <c r="T508" s="192">
        <f t="shared" si="396"/>
        <v>1</v>
      </c>
      <c r="U508" s="190">
        <f>(T508-T$1132)/(T$1133-T$1132)</f>
        <v>0</v>
      </c>
      <c r="V508" s="46" t="s">
        <v>212</v>
      </c>
      <c r="W508" s="194">
        <f>VLOOKUP(V508,'DATOS DE SOPORTE'!$S$5:$T$10,2,FALSE)</f>
        <v>3</v>
      </c>
      <c r="X508" s="201">
        <f>(W508-W$1132)/(W$1133-W$1132)</f>
        <v>0.4</v>
      </c>
      <c r="Y508" s="46" t="s">
        <v>188</v>
      </c>
      <c r="Z508" s="194">
        <f t="shared" si="397"/>
        <v>1</v>
      </c>
      <c r="AA508" s="201">
        <f>(Z508-Z$1132)/(Z$1133-Z$1132)</f>
        <v>0</v>
      </c>
      <c r="AB508" s="46" t="s">
        <v>188</v>
      </c>
      <c r="AC508" s="194">
        <f t="shared" si="398"/>
        <v>1</v>
      </c>
      <c r="AD508" s="201">
        <f>(AC508-AC$1132)/(AC$1133-AC$1132)</f>
        <v>0</v>
      </c>
      <c r="AE508" s="46" t="s">
        <v>136</v>
      </c>
      <c r="AF508" s="194">
        <f t="shared" si="399"/>
        <v>2</v>
      </c>
      <c r="AG508" s="201">
        <f>(AF508-AF$1132)/(AF$1133-AF$1132)</f>
        <v>1</v>
      </c>
      <c r="AH508" s="24" t="s">
        <v>199</v>
      </c>
      <c r="AI508" s="194">
        <f>VLOOKUP(AH508,'DATOS DE SOPORTE'!$V$5:$W$8,2,FALSE)</f>
        <v>2</v>
      </c>
      <c r="AJ508" s="201">
        <f>(AI508-AI$1132)/(AI$1133-AI$1132)</f>
        <v>0.33333333333333331</v>
      </c>
      <c r="AK508" s="58" t="str">
        <f t="shared" si="391"/>
        <v>Bueno</v>
      </c>
      <c r="AL508" s="196">
        <f>IFERROR(SQRT(($E508-$E$1136)^2+($C508-$C$1136)^2),0)</f>
        <v>0.18483843318227844</v>
      </c>
      <c r="AM508" s="197" t="str">
        <f>IF(AL508&lt;=SMALL($AL$3:$AL$1130,1),"MAS PARECIDO","NO")</f>
        <v>NO</v>
      </c>
      <c r="AN508" s="197" t="str">
        <f>IF(AL508&lt;=SMALL($AL$3:$AL$1130,5),"SIMILAR","NO")</f>
        <v>NO</v>
      </c>
      <c r="AO508" s="197" t="str">
        <f t="shared" si="400"/>
        <v>N/A</v>
      </c>
      <c r="AP508" s="197">
        <f t="shared" si="401"/>
        <v>0</v>
      </c>
      <c r="AQ508" s="198">
        <f t="shared" si="402"/>
        <v>0</v>
      </c>
      <c r="AR508" s="196">
        <f>IFERROR(SQRT(($E508-$E$1136)^2+($H508-$H$1136)^2),0)</f>
        <v>2.0000600018000539E-2</v>
      </c>
      <c r="AS508" s="197" t="str">
        <f>IF(AR508&lt;=SMALL(AR$3:AR$1130,1),"MAS PARECIDO","NO")</f>
        <v>NO</v>
      </c>
      <c r="AT508" s="197" t="str">
        <f>IF(AR508&lt;=SMALL(AR$3:AR$1130,5),"SIMILAR","NO")</f>
        <v>NO</v>
      </c>
      <c r="AU508" s="197" t="str">
        <f t="shared" si="403"/>
        <v>N/A</v>
      </c>
      <c r="AV508" s="197">
        <f t="shared" si="404"/>
        <v>0</v>
      </c>
      <c r="AW508" s="198">
        <f t="shared" si="405"/>
        <v>0</v>
      </c>
      <c r="AX508" s="199">
        <f>IFERROR(SQRT(($E508-$E$1136)^2+($K508-$K$1136)^2),0)</f>
        <v>0.20099757212732708</v>
      </c>
      <c r="AY508" s="197" t="str">
        <f>IF(AX508&lt;=SMALL(AX$3:AX$1130,1),"MAS PARECIDO","NO")</f>
        <v>NO</v>
      </c>
      <c r="AZ508" s="197" t="str">
        <f>IF(AX508&lt;=SMALL(AX$3:AX$1130,5),"SIMILAR","NO")</f>
        <v>NO</v>
      </c>
      <c r="BA508" s="197" t="str">
        <f t="shared" si="406"/>
        <v>N/A</v>
      </c>
      <c r="BB508" s="197">
        <f t="shared" si="407"/>
        <v>0</v>
      </c>
      <c r="BC508" s="198">
        <f t="shared" si="408"/>
        <v>0</v>
      </c>
      <c r="BD508" s="196">
        <f>IFERROR(SQRT(($E508-$E$1136)^2+($O508-$O$1136)^2),0)</f>
        <v>1.0001999920021396</v>
      </c>
      <c r="BE508" s="197" t="str">
        <f>IF(BD508&lt;=SMALL(BD$3:BD$1130,1),"MAS PARECIDO","NO")</f>
        <v>NO</v>
      </c>
      <c r="BF508" s="197" t="str">
        <f>IF(BD508&lt;=SMALL(BD$3:BD$1130,5),"SIMILAR","NO")</f>
        <v>NO</v>
      </c>
      <c r="BG508" s="197" t="str">
        <f t="shared" si="409"/>
        <v>N/A</v>
      </c>
      <c r="BH508" s="197">
        <f t="shared" si="410"/>
        <v>0</v>
      </c>
      <c r="BI508" s="198">
        <f t="shared" si="411"/>
        <v>0</v>
      </c>
      <c r="BJ508" s="199">
        <f>IFERROR(SQRT(($E508-$E$1136)^2+($R508-$R$1136)^2),0)</f>
        <v>2.0000600018000539E-2</v>
      </c>
      <c r="BK508" s="197" t="str">
        <f>IF(BJ508&lt;=SMALL(BJ$3:BJ$1130,1),"MAS PARECIDO","NO")</f>
        <v>NO</v>
      </c>
      <c r="BL508" s="197" t="str">
        <f>IF(BJ508&lt;=SMALL(BJ$3:BJ$1130,5),"SIMILAR","NO")</f>
        <v>NO</v>
      </c>
      <c r="BM508" s="197" t="str">
        <f t="shared" si="412"/>
        <v>N/A</v>
      </c>
      <c r="BN508" s="197">
        <f t="shared" si="413"/>
        <v>0</v>
      </c>
      <c r="BO508" s="198">
        <f t="shared" si="414"/>
        <v>0</v>
      </c>
      <c r="BP508" s="199">
        <f>IFERROR(SQRT(($E508-$E$1136)^2+($U508-$U$1136)^2),0)</f>
        <v>2.0000600018000539E-2</v>
      </c>
      <c r="BQ508" s="197" t="str">
        <f>IF(BP508&lt;=SMALL(BP$3:BP$1130,1),"MAS PARECIDO","NO")</f>
        <v>NO</v>
      </c>
      <c r="BR508" s="197" t="str">
        <f>IF(BP508&lt;=SMALL(BP$3:BP$1130,5),"SIMILAR","NO")</f>
        <v>NO</v>
      </c>
      <c r="BS508" s="197" t="str">
        <f t="shared" si="415"/>
        <v>N/A</v>
      </c>
      <c r="BT508" s="197">
        <f t="shared" si="416"/>
        <v>0</v>
      </c>
      <c r="BU508" s="198">
        <f t="shared" si="417"/>
        <v>0</v>
      </c>
      <c r="BV508" s="199">
        <f>IFERROR(SQRT(($E508-$E$1136)^2+($X508-$X$1136)^2),0)</f>
        <v>0.40049971785393318</v>
      </c>
      <c r="BW508" s="197" t="str">
        <f>IF(BV508&lt;=SMALL(BV$3:BV$1130,1),"MAS PARECIDO","NO")</f>
        <v>NO</v>
      </c>
      <c r="BX508" s="197" t="str">
        <f>IF(BV508&lt;=SMALL(BV$3:BV$1130,5),"SIMILAR","NO")</f>
        <v>NO</v>
      </c>
      <c r="BY508" s="197" t="str">
        <f t="shared" si="418"/>
        <v>N/A</v>
      </c>
      <c r="BZ508" s="197">
        <f t="shared" si="419"/>
        <v>0</v>
      </c>
      <c r="CA508" s="198">
        <f t="shared" si="420"/>
        <v>0</v>
      </c>
      <c r="CB508" s="199">
        <f>IFERROR(SQRT(($E508-$E$1136)^2+($AA508-$AA$1136)^2),0)</f>
        <v>2.0000600018000539E-2</v>
      </c>
      <c r="CC508" s="197" t="str">
        <f>IF(CB508&lt;=SMALL(CB$3:CB$1130,1),"MAS PARECIDO","NO")</f>
        <v>NO</v>
      </c>
      <c r="CD508" s="197" t="str">
        <f>IF(CB508&lt;=SMALL(CB$3:CB$1130,5),"SIMILAR","NO")</f>
        <v>NO</v>
      </c>
      <c r="CE508" s="197" t="str">
        <f t="shared" si="421"/>
        <v>N/A</v>
      </c>
      <c r="CF508" s="197">
        <f t="shared" si="422"/>
        <v>0</v>
      </c>
      <c r="CG508" s="198">
        <f t="shared" si="423"/>
        <v>0</v>
      </c>
      <c r="CH508" s="199">
        <f>IFERROR(SQRT(($E508-$E$1136)^2+($AD508-$AD$1136)^2),0)</f>
        <v>1.0001999920021396</v>
      </c>
      <c r="CI508" s="197" t="str">
        <f>IF(CH508&lt;=SMALL(CH$3:CH$1130,1),"MAS PARECIDO","NO")</f>
        <v>NO</v>
      </c>
      <c r="CJ508" s="197" t="str">
        <f>IF(CH508&lt;=SMALL(CH$3:CH$1130,5),"SIMILAR","NO")</f>
        <v>NO</v>
      </c>
      <c r="CK508" s="197" t="str">
        <f t="shared" si="424"/>
        <v>N/A</v>
      </c>
      <c r="CL508" s="197">
        <f t="shared" si="425"/>
        <v>0</v>
      </c>
      <c r="CM508" s="198">
        <f t="shared" si="426"/>
        <v>0</v>
      </c>
      <c r="CN508" s="199">
        <f>IFERROR(SQRT(($E508-$E$1136)^2+($AG508-$AG$1136)^2),0)</f>
        <v>2.0000600018000539E-2</v>
      </c>
      <c r="CO508" s="197" t="str">
        <f>IF(CN508&lt;=SMALL(CN$3:CN$1130,1),"MAS PARECIDO","NO")</f>
        <v>NO</v>
      </c>
      <c r="CP508" s="197" t="str">
        <f>IF(CN508&lt;=SMALL(CN$3:CN$1130,5),"SIMILAR","NO")</f>
        <v>NO</v>
      </c>
      <c r="CQ508" s="197" t="str">
        <f t="shared" si="427"/>
        <v>N/A</v>
      </c>
      <c r="CR508" s="197">
        <f t="shared" si="428"/>
        <v>0</v>
      </c>
      <c r="CS508" s="198">
        <f t="shared" si="429"/>
        <v>0</v>
      </c>
      <c r="CT508" s="199">
        <f>IFERROR(SQRT(($E508-$E$1136)^2+($AJ508-$AJ$1136)^2),0)</f>
        <v>0.33393283024014148</v>
      </c>
      <c r="CU508" s="197" t="str">
        <f>IF(CT508&lt;=SMALL(CT$3:CT$1130,1),"MAS PARECIDO","NO")</f>
        <v>NO</v>
      </c>
      <c r="CV508" s="197" t="str">
        <f>IF(CT508&lt;=SMALL(CT$3:CT$1130,5),"SIMILAR","NO")</f>
        <v>NO</v>
      </c>
      <c r="CW508" s="197" t="str">
        <f t="shared" si="430"/>
        <v>N/A</v>
      </c>
      <c r="CX508" s="197">
        <f t="shared" si="431"/>
        <v>0</v>
      </c>
      <c r="CY508" s="198">
        <f t="shared" si="432"/>
        <v>0</v>
      </c>
      <c r="CZ508" s="2" t="s">
        <v>1764</v>
      </c>
      <c r="DA508" s="2" t="s">
        <v>1765</v>
      </c>
      <c r="DB508" s="2">
        <v>0</v>
      </c>
      <c r="DC508" s="2" t="s">
        <v>189</v>
      </c>
    </row>
    <row r="509" spans="1:107">
      <c r="A509" s="24" t="s">
        <v>525</v>
      </c>
      <c r="B509" s="46">
        <v>86840</v>
      </c>
      <c r="C509" s="190">
        <f>(B509-$B$1132)/($B$1133-$B$1132)</f>
        <v>9.6243065027892427E-2</v>
      </c>
      <c r="D509" s="46">
        <v>8750</v>
      </c>
      <c r="E509" s="190">
        <f>(D509-$D$1132)/($D$1133-$D$1132)</f>
        <v>1.747052411572347E-2</v>
      </c>
      <c r="F509" s="46" t="s">
        <v>191</v>
      </c>
      <c r="G509" s="192">
        <f>VLOOKUP(F509,'DATOS DE SOPORTE'!$Y$5:$Z$8,2,FALSE)</f>
        <v>1</v>
      </c>
      <c r="H509" s="190">
        <f>(G509-$G$1132)/($G$1133-$G$1132)</f>
        <v>0</v>
      </c>
      <c r="I509" s="50">
        <v>0</v>
      </c>
      <c r="J509" s="200">
        <f t="shared" si="392"/>
        <v>0</v>
      </c>
      <c r="K509" s="190">
        <f>(J509-$J$1132)/($J$1133-$J$1132)</f>
        <v>0</v>
      </c>
      <c r="L509" s="193" t="str">
        <f t="shared" si="393"/>
        <v>NO</v>
      </c>
      <c r="M509" s="46" t="s">
        <v>56</v>
      </c>
      <c r="N509" s="192">
        <f t="shared" si="394"/>
        <v>1</v>
      </c>
      <c r="O509" s="190">
        <f>(N509-N$1132)/(N$1133-N$1132)</f>
        <v>0</v>
      </c>
      <c r="P509" s="46" t="s">
        <v>193</v>
      </c>
      <c r="Q509" s="192">
        <f t="shared" si="395"/>
        <v>2</v>
      </c>
      <c r="R509" s="190">
        <f>(Q509-Q$1132)/(Q$1133-Q$1132)</f>
        <v>0.5</v>
      </c>
      <c r="S509" s="46" t="s">
        <v>194</v>
      </c>
      <c r="T509" s="192">
        <f t="shared" si="396"/>
        <v>1</v>
      </c>
      <c r="U509" s="190">
        <f>(T509-T$1132)/(T$1133-T$1132)</f>
        <v>0</v>
      </c>
      <c r="V509" s="46" t="s">
        <v>62</v>
      </c>
      <c r="W509" s="194">
        <f>VLOOKUP(V509,'DATOS DE SOPORTE'!$S$5:$T$10,2,FALSE)</f>
        <v>1</v>
      </c>
      <c r="X509" s="201">
        <f>(W509-W$1132)/(W$1133-W$1132)</f>
        <v>0</v>
      </c>
      <c r="Y509" s="46" t="s">
        <v>136</v>
      </c>
      <c r="Z509" s="194">
        <f t="shared" si="397"/>
        <v>2</v>
      </c>
      <c r="AA509" s="201">
        <f>(Z509-Z$1132)/(Z$1133-Z$1132)</f>
        <v>1</v>
      </c>
      <c r="AB509" s="46" t="s">
        <v>136</v>
      </c>
      <c r="AC509" s="194">
        <f t="shared" si="398"/>
        <v>2</v>
      </c>
      <c r="AD509" s="201">
        <f>(AC509-AC$1132)/(AC$1133-AC$1132)</f>
        <v>1</v>
      </c>
      <c r="AE509" s="46" t="s">
        <v>188</v>
      </c>
      <c r="AF509" s="194">
        <f t="shared" si="399"/>
        <v>1</v>
      </c>
      <c r="AG509" s="201">
        <f>(AF509-AF$1132)/(AF$1133-AF$1132)</f>
        <v>0</v>
      </c>
      <c r="AH509" s="24" t="s">
        <v>67</v>
      </c>
      <c r="AI509" s="194">
        <f>VLOOKUP(AH509,'DATOS DE SOPORTE'!$V$5:$W$8,2,FALSE)</f>
        <v>1</v>
      </c>
      <c r="AJ509" s="201">
        <f>(AI509-AI$1132)/(AI$1133-AI$1132)</f>
        <v>0</v>
      </c>
      <c r="AK509" s="58" t="str">
        <f t="shared" si="391"/>
        <v>Bueno</v>
      </c>
      <c r="AL509" s="196">
        <f>IFERROR(SQRT(($E509-$E$1136)^2+($C509-$C$1136)^2),0)</f>
        <v>0.11029323301413492</v>
      </c>
      <c r="AM509" s="197" t="str">
        <f>IF(AL509&lt;=SMALL($AL$3:$AL$1130,1),"MAS PARECIDO","NO")</f>
        <v>NO</v>
      </c>
      <c r="AN509" s="197" t="str">
        <f>IF(AL509&lt;=SMALL($AL$3:$AL$1130,5),"SIMILAR","NO")</f>
        <v>NO</v>
      </c>
      <c r="AO509" s="197" t="str">
        <f t="shared" si="400"/>
        <v>N/A</v>
      </c>
      <c r="AP509" s="197">
        <f t="shared" si="401"/>
        <v>0</v>
      </c>
      <c r="AQ509" s="198">
        <f t="shared" si="402"/>
        <v>0</v>
      </c>
      <c r="AR509" s="196">
        <f>IFERROR(SQRT(($E509-$E$1136)^2+($H509-$H$1136)^2),0)</f>
        <v>0.33379241975655771</v>
      </c>
      <c r="AS509" s="197" t="str">
        <f>IF(AR509&lt;=SMALL(AR$3:AR$1130,1),"MAS PARECIDO","NO")</f>
        <v>NO</v>
      </c>
      <c r="AT509" s="197" t="str">
        <f>IF(AR509&lt;=SMALL(AR$3:AR$1130,5),"SIMILAR","NO")</f>
        <v>NO</v>
      </c>
      <c r="AU509" s="197" t="str">
        <f t="shared" si="403"/>
        <v>N/A</v>
      </c>
      <c r="AV509" s="197">
        <f t="shared" si="404"/>
        <v>0</v>
      </c>
      <c r="AW509" s="198">
        <f t="shared" si="405"/>
        <v>0</v>
      </c>
      <c r="AX509" s="199">
        <f>IFERROR(SQRT(($E509-$E$1136)^2+($K509-$K$1136)^2),0)</f>
        <v>0.20076421089384164</v>
      </c>
      <c r="AY509" s="197" t="str">
        <f>IF(AX509&lt;=SMALL(AX$3:AX$1130,1),"MAS PARECIDO","NO")</f>
        <v>NO</v>
      </c>
      <c r="AZ509" s="197" t="str">
        <f>IF(AX509&lt;=SMALL(AX$3:AX$1130,5),"SIMILAR","NO")</f>
        <v>NO</v>
      </c>
      <c r="BA509" s="197" t="str">
        <f t="shared" si="406"/>
        <v>N/A</v>
      </c>
      <c r="BB509" s="197">
        <f t="shared" si="407"/>
        <v>0</v>
      </c>
      <c r="BC509" s="198">
        <f t="shared" si="408"/>
        <v>0</v>
      </c>
      <c r="BD509" s="196">
        <f>IFERROR(SQRT(($E509-$E$1136)^2+($O509-$O$1136)^2),0)</f>
        <v>1.0001531224646689</v>
      </c>
      <c r="BE509" s="197" t="str">
        <f>IF(BD509&lt;=SMALL(BD$3:BD$1130,1),"MAS PARECIDO","NO")</f>
        <v>NO</v>
      </c>
      <c r="BF509" s="197" t="str">
        <f>IF(BD509&lt;=SMALL(BD$3:BD$1130,5),"SIMILAR","NO")</f>
        <v>NO</v>
      </c>
      <c r="BG509" s="197" t="str">
        <f t="shared" si="409"/>
        <v>N/A</v>
      </c>
      <c r="BH509" s="197">
        <f t="shared" si="410"/>
        <v>0</v>
      </c>
      <c r="BI509" s="198">
        <f t="shared" si="411"/>
        <v>0</v>
      </c>
      <c r="BJ509" s="199">
        <f>IFERROR(SQRT(($E509-$E$1136)^2+($R509-$R$1136)^2),0)</f>
        <v>1.750052501575047E-2</v>
      </c>
      <c r="BK509" s="197" t="str">
        <f>IF(BJ509&lt;=SMALL(BJ$3:BJ$1130,1),"MAS PARECIDO","NO")</f>
        <v>NO</v>
      </c>
      <c r="BL509" s="197" t="str">
        <f>IF(BJ509&lt;=SMALL(BJ$3:BJ$1130,5),"SIMILAR","NO")</f>
        <v>NO</v>
      </c>
      <c r="BM509" s="197" t="str">
        <f t="shared" si="412"/>
        <v>N/A</v>
      </c>
      <c r="BN509" s="197">
        <f t="shared" si="413"/>
        <v>0</v>
      </c>
      <c r="BO509" s="198">
        <f t="shared" si="414"/>
        <v>0</v>
      </c>
      <c r="BP509" s="199">
        <f>IFERROR(SQRT(($E509-$E$1136)^2+($U509-$U$1136)^2),0)</f>
        <v>1.750052501575047E-2</v>
      </c>
      <c r="BQ509" s="197" t="str">
        <f>IF(BP509&lt;=SMALL(BP$3:BP$1130,1),"MAS PARECIDO","NO")</f>
        <v>NO</v>
      </c>
      <c r="BR509" s="197" t="str">
        <f>IF(BP509&lt;=SMALL(BP$3:BP$1130,5),"SIMILAR","NO")</f>
        <v>NO</v>
      </c>
      <c r="BS509" s="197" t="str">
        <f t="shared" si="415"/>
        <v>N/A</v>
      </c>
      <c r="BT509" s="197">
        <f t="shared" si="416"/>
        <v>0</v>
      </c>
      <c r="BU509" s="198">
        <f t="shared" si="417"/>
        <v>0</v>
      </c>
      <c r="BV509" s="199">
        <f>IFERROR(SQRT(($E509-$E$1136)^2+($X509-$X$1136)^2),0)</f>
        <v>1.750052501575047E-2</v>
      </c>
      <c r="BW509" s="197" t="str">
        <f>IF(BV509&lt;=SMALL(BV$3:BV$1130,1),"MAS PARECIDO","NO")</f>
        <v>NO</v>
      </c>
      <c r="BX509" s="197" t="str">
        <f>IF(BV509&lt;=SMALL(BV$3:BV$1130,5),"SIMILAR","NO")</f>
        <v>NO</v>
      </c>
      <c r="BY509" s="197" t="str">
        <f t="shared" si="418"/>
        <v>N/A</v>
      </c>
      <c r="BZ509" s="197">
        <f t="shared" si="419"/>
        <v>0</v>
      </c>
      <c r="CA509" s="198">
        <f t="shared" si="420"/>
        <v>0</v>
      </c>
      <c r="CB509" s="199">
        <f>IFERROR(SQRT(($E509-$E$1136)^2+($AA509-$AA$1136)^2),0)</f>
        <v>1.0001531224646689</v>
      </c>
      <c r="CC509" s="197" t="str">
        <f>IF(CB509&lt;=SMALL(CB$3:CB$1130,1),"MAS PARECIDO","NO")</f>
        <v>NO</v>
      </c>
      <c r="CD509" s="197" t="str">
        <f>IF(CB509&lt;=SMALL(CB$3:CB$1130,5),"SIMILAR","NO")</f>
        <v>NO</v>
      </c>
      <c r="CE509" s="197" t="str">
        <f t="shared" si="421"/>
        <v>N/A</v>
      </c>
      <c r="CF509" s="197">
        <f t="shared" si="422"/>
        <v>0</v>
      </c>
      <c r="CG509" s="198">
        <f t="shared" si="423"/>
        <v>0</v>
      </c>
      <c r="CH509" s="199">
        <f>IFERROR(SQRT(($E509-$E$1136)^2+($AD509-$AD$1136)^2),0)</f>
        <v>1.750052501575047E-2</v>
      </c>
      <c r="CI509" s="197" t="str">
        <f>IF(CH509&lt;=SMALL(CH$3:CH$1130,1),"MAS PARECIDO","NO")</f>
        <v>NO</v>
      </c>
      <c r="CJ509" s="197" t="str">
        <f>IF(CH509&lt;=SMALL(CH$3:CH$1130,5),"SIMILAR","NO")</f>
        <v>NO</v>
      </c>
      <c r="CK509" s="197" t="str">
        <f t="shared" si="424"/>
        <v>N/A</v>
      </c>
      <c r="CL509" s="197">
        <f t="shared" si="425"/>
        <v>0</v>
      </c>
      <c r="CM509" s="198">
        <f t="shared" si="426"/>
        <v>0</v>
      </c>
      <c r="CN509" s="199">
        <f>IFERROR(SQRT(($E509-$E$1136)^2+($AG509-$AG$1136)^2),0)</f>
        <v>1.0001531224646689</v>
      </c>
      <c r="CO509" s="197" t="str">
        <f>IF(CN509&lt;=SMALL(CN$3:CN$1130,1),"MAS PARECIDO","NO")</f>
        <v>NO</v>
      </c>
      <c r="CP509" s="197" t="str">
        <f>IF(CN509&lt;=SMALL(CN$3:CN$1130,5),"SIMILAR","NO")</f>
        <v>NO</v>
      </c>
      <c r="CQ509" s="197" t="str">
        <f t="shared" si="427"/>
        <v>N/A</v>
      </c>
      <c r="CR509" s="197">
        <f t="shared" si="428"/>
        <v>0</v>
      </c>
      <c r="CS509" s="198">
        <f t="shared" si="429"/>
        <v>0</v>
      </c>
      <c r="CT509" s="199">
        <f>IFERROR(SQRT(($E509-$E$1136)^2+($AJ509-$AJ$1136)^2),0)</f>
        <v>1.750052501575047E-2</v>
      </c>
      <c r="CU509" s="197" t="str">
        <f>IF(CT509&lt;=SMALL(CT$3:CT$1130,1),"MAS PARECIDO","NO")</f>
        <v>NO</v>
      </c>
      <c r="CV509" s="197" t="str">
        <f>IF(CT509&lt;=SMALL(CT$3:CT$1130,5),"SIMILAR","NO")</f>
        <v>NO</v>
      </c>
      <c r="CW509" s="197" t="str">
        <f t="shared" si="430"/>
        <v>N/A</v>
      </c>
      <c r="CX509" s="197">
        <f t="shared" si="431"/>
        <v>0</v>
      </c>
      <c r="CY509" s="198">
        <f t="shared" si="432"/>
        <v>0</v>
      </c>
      <c r="CZ509" s="2" t="s">
        <v>1778</v>
      </c>
      <c r="DA509" s="2" t="s">
        <v>1779</v>
      </c>
      <c r="DB509" s="2">
        <v>0</v>
      </c>
      <c r="DC509" s="2" t="s">
        <v>189</v>
      </c>
    </row>
    <row r="510" spans="1:107">
      <c r="A510" s="24" t="s">
        <v>488</v>
      </c>
      <c r="B510" s="46">
        <v>58500</v>
      </c>
      <c r="C510" s="190">
        <f>(B510-$B$1132)/($B$1133-$B$1132)</f>
        <v>6.3116064747084408E-2</v>
      </c>
      <c r="D510" s="46">
        <v>15000</v>
      </c>
      <c r="E510" s="190">
        <f>(D510-$D$1132)/($D$1133-$D$1132)</f>
        <v>2.9970899126973809E-2</v>
      </c>
      <c r="F510" s="46" t="s">
        <v>53</v>
      </c>
      <c r="G510" s="192">
        <f>VLOOKUP(F510,'DATOS DE SOPORTE'!$Y$5:$Z$8,2,FALSE)</f>
        <v>2</v>
      </c>
      <c r="H510" s="190">
        <f>(G510-$G$1132)/($G$1133-$G$1132)</f>
        <v>0.33333333333333331</v>
      </c>
      <c r="I510" s="50">
        <v>2</v>
      </c>
      <c r="J510" s="200">
        <f t="shared" si="392"/>
        <v>2</v>
      </c>
      <c r="K510" s="190">
        <f>(J510-$J$1132)/($J$1133-$J$1132)</f>
        <v>0.4</v>
      </c>
      <c r="L510" s="193" t="str">
        <f t="shared" si="393"/>
        <v>SI</v>
      </c>
      <c r="M510" s="46" t="s">
        <v>56</v>
      </c>
      <c r="N510" s="192">
        <f t="shared" si="394"/>
        <v>1</v>
      </c>
      <c r="O510" s="190">
        <f>(N510-N$1132)/(N$1133-N$1132)</f>
        <v>0</v>
      </c>
      <c r="P510" s="46" t="s">
        <v>193</v>
      </c>
      <c r="Q510" s="192">
        <f t="shared" si="395"/>
        <v>2</v>
      </c>
      <c r="R510" s="190">
        <f>(Q510-Q$1132)/(Q$1133-Q$1132)</f>
        <v>0.5</v>
      </c>
      <c r="S510" s="46" t="s">
        <v>194</v>
      </c>
      <c r="T510" s="192">
        <f t="shared" si="396"/>
        <v>1</v>
      </c>
      <c r="U510" s="190">
        <f>(T510-T$1132)/(T$1133-T$1132)</f>
        <v>0</v>
      </c>
      <c r="V510" s="46" t="s">
        <v>212</v>
      </c>
      <c r="W510" s="194">
        <f>VLOOKUP(V510,'DATOS DE SOPORTE'!$S$5:$T$10,2,FALSE)</f>
        <v>3</v>
      </c>
      <c r="X510" s="201">
        <f>(W510-W$1132)/(W$1133-W$1132)</f>
        <v>0.4</v>
      </c>
      <c r="Y510" s="46" t="s">
        <v>188</v>
      </c>
      <c r="Z510" s="194">
        <f t="shared" si="397"/>
        <v>1</v>
      </c>
      <c r="AA510" s="201">
        <f>(Z510-Z$1132)/(Z$1133-Z$1132)</f>
        <v>0</v>
      </c>
      <c r="AB510" s="46" t="s">
        <v>136</v>
      </c>
      <c r="AC510" s="194">
        <f t="shared" si="398"/>
        <v>2</v>
      </c>
      <c r="AD510" s="201">
        <f>(AC510-AC$1132)/(AC$1133-AC$1132)</f>
        <v>1</v>
      </c>
      <c r="AE510" s="46" t="s">
        <v>136</v>
      </c>
      <c r="AF510" s="194">
        <f t="shared" si="399"/>
        <v>2</v>
      </c>
      <c r="AG510" s="201">
        <f>(AF510-AF$1132)/(AF$1133-AF$1132)</f>
        <v>1</v>
      </c>
      <c r="AH510" s="24" t="s">
        <v>67</v>
      </c>
      <c r="AI510" s="194">
        <f>VLOOKUP(AH510,'DATOS DE SOPORTE'!$V$5:$W$8,2,FALSE)</f>
        <v>1</v>
      </c>
      <c r="AJ510" s="201">
        <f>(AI510-AI$1132)/(AI$1133-AI$1132)</f>
        <v>0</v>
      </c>
      <c r="AK510" s="58" t="str">
        <f t="shared" si="391"/>
        <v>Bueno</v>
      </c>
      <c r="AL510" s="196">
        <f>IFERROR(SQRT(($E510-$E$1136)^2+($C510-$C$1136)^2),0)</f>
        <v>0.1451570654267394</v>
      </c>
      <c r="AM510" s="197" t="str">
        <f>IF(AL510&lt;=SMALL($AL$3:$AL$1130,1),"MAS PARECIDO","NO")</f>
        <v>NO</v>
      </c>
      <c r="AN510" s="197" t="str">
        <f>IF(AL510&lt;=SMALL($AL$3:$AL$1130,5),"SIMILAR","NO")</f>
        <v>NO</v>
      </c>
      <c r="AO510" s="197" t="str">
        <f t="shared" si="400"/>
        <v>N/A</v>
      </c>
      <c r="AP510" s="197">
        <f t="shared" si="401"/>
        <v>0</v>
      </c>
      <c r="AQ510" s="198">
        <f t="shared" si="402"/>
        <v>0</v>
      </c>
      <c r="AR510" s="196">
        <f>IFERROR(SQRT(($E510-$E$1136)^2+($H510-$H$1136)^2),0)</f>
        <v>3.0000900027000808E-2</v>
      </c>
      <c r="AS510" s="197" t="str">
        <f>IF(AR510&lt;=SMALL(AR$3:AR$1130,1),"MAS PARECIDO","NO")</f>
        <v>NO</v>
      </c>
      <c r="AT510" s="197" t="str">
        <f>IF(AR510&lt;=SMALL(AR$3:AR$1130,5),"SIMILAR","NO")</f>
        <v>NO</v>
      </c>
      <c r="AU510" s="197" t="str">
        <f t="shared" si="403"/>
        <v>N/A</v>
      </c>
      <c r="AV510" s="197">
        <f t="shared" si="404"/>
        <v>0</v>
      </c>
      <c r="AW510" s="198">
        <f t="shared" si="405"/>
        <v>0</v>
      </c>
      <c r="AX510" s="199">
        <f>IFERROR(SQRT(($E510-$E$1136)^2+($K510-$K$1136)^2),0)</f>
        <v>0.20223761767393844</v>
      </c>
      <c r="AY510" s="197" t="str">
        <f>IF(AX510&lt;=SMALL(AX$3:AX$1130,1),"MAS PARECIDO","NO")</f>
        <v>NO</v>
      </c>
      <c r="AZ510" s="197" t="str">
        <f>IF(AX510&lt;=SMALL(AX$3:AX$1130,5),"SIMILAR","NO")</f>
        <v>NO</v>
      </c>
      <c r="BA510" s="197" t="str">
        <f t="shared" si="406"/>
        <v>N/A</v>
      </c>
      <c r="BB510" s="197">
        <f t="shared" si="407"/>
        <v>0</v>
      </c>
      <c r="BC510" s="198">
        <f t="shared" si="408"/>
        <v>0</v>
      </c>
      <c r="BD510" s="196">
        <f>IFERROR(SQRT(($E510-$E$1136)^2+($O510-$O$1136)^2),0)</f>
        <v>1.0004499257846093</v>
      </c>
      <c r="BE510" s="197" t="str">
        <f>IF(BD510&lt;=SMALL(BD$3:BD$1130,1),"MAS PARECIDO","NO")</f>
        <v>NO</v>
      </c>
      <c r="BF510" s="197" t="str">
        <f>IF(BD510&lt;=SMALL(BD$3:BD$1130,5),"SIMILAR","NO")</f>
        <v>NO</v>
      </c>
      <c r="BG510" s="197" t="str">
        <f t="shared" si="409"/>
        <v>N/A</v>
      </c>
      <c r="BH510" s="197">
        <f t="shared" si="410"/>
        <v>0</v>
      </c>
      <c r="BI510" s="198">
        <f t="shared" si="411"/>
        <v>0</v>
      </c>
      <c r="BJ510" s="199">
        <f>IFERROR(SQRT(($E510-$E$1136)^2+($R510-$R$1136)^2),0)</f>
        <v>3.0000900027000808E-2</v>
      </c>
      <c r="BK510" s="197" t="str">
        <f>IF(BJ510&lt;=SMALL(BJ$3:BJ$1130,1),"MAS PARECIDO","NO")</f>
        <v>NO</v>
      </c>
      <c r="BL510" s="197" t="str">
        <f>IF(BJ510&lt;=SMALL(BJ$3:BJ$1130,5),"SIMILAR","NO")</f>
        <v>NO</v>
      </c>
      <c r="BM510" s="197" t="str">
        <f t="shared" si="412"/>
        <v>N/A</v>
      </c>
      <c r="BN510" s="197">
        <f t="shared" si="413"/>
        <v>0</v>
      </c>
      <c r="BO510" s="198">
        <f t="shared" si="414"/>
        <v>0</v>
      </c>
      <c r="BP510" s="199">
        <f>IFERROR(SQRT(($E510-$E$1136)^2+($U510-$U$1136)^2),0)</f>
        <v>3.0000900027000808E-2</v>
      </c>
      <c r="BQ510" s="197" t="str">
        <f>IF(BP510&lt;=SMALL(BP$3:BP$1130,1),"MAS PARECIDO","NO")</f>
        <v>NO</v>
      </c>
      <c r="BR510" s="197" t="str">
        <f>IF(BP510&lt;=SMALL(BP$3:BP$1130,5),"SIMILAR","NO")</f>
        <v>NO</v>
      </c>
      <c r="BS510" s="197" t="str">
        <f t="shared" si="415"/>
        <v>N/A</v>
      </c>
      <c r="BT510" s="197">
        <f t="shared" si="416"/>
        <v>0</v>
      </c>
      <c r="BU510" s="198">
        <f t="shared" si="417"/>
        <v>0</v>
      </c>
      <c r="BV510" s="199">
        <f>IFERROR(SQRT(($E510-$E$1136)^2+($X510-$X$1136)^2),0)</f>
        <v>0.40112348971660849</v>
      </c>
      <c r="BW510" s="197" t="str">
        <f>IF(BV510&lt;=SMALL(BV$3:BV$1130,1),"MAS PARECIDO","NO")</f>
        <v>NO</v>
      </c>
      <c r="BX510" s="197" t="str">
        <f>IF(BV510&lt;=SMALL(BV$3:BV$1130,5),"SIMILAR","NO")</f>
        <v>NO</v>
      </c>
      <c r="BY510" s="197" t="str">
        <f t="shared" si="418"/>
        <v>N/A</v>
      </c>
      <c r="BZ510" s="197">
        <f t="shared" si="419"/>
        <v>0</v>
      </c>
      <c r="CA510" s="198">
        <f t="shared" si="420"/>
        <v>0</v>
      </c>
      <c r="CB510" s="199">
        <f>IFERROR(SQRT(($E510-$E$1136)^2+($AA510-$AA$1136)^2),0)</f>
        <v>3.0000900027000808E-2</v>
      </c>
      <c r="CC510" s="197" t="str">
        <f>IF(CB510&lt;=SMALL(CB$3:CB$1130,1),"MAS PARECIDO","NO")</f>
        <v>NO</v>
      </c>
      <c r="CD510" s="197" t="str">
        <f>IF(CB510&lt;=SMALL(CB$3:CB$1130,5),"SIMILAR","NO")</f>
        <v>NO</v>
      </c>
      <c r="CE510" s="197" t="str">
        <f t="shared" si="421"/>
        <v>N/A</v>
      </c>
      <c r="CF510" s="197">
        <f t="shared" si="422"/>
        <v>0</v>
      </c>
      <c r="CG510" s="198">
        <f t="shared" si="423"/>
        <v>0</v>
      </c>
      <c r="CH510" s="199">
        <f>IFERROR(SQRT(($E510-$E$1136)^2+($AD510-$AD$1136)^2),0)</f>
        <v>3.0000900027000808E-2</v>
      </c>
      <c r="CI510" s="197" t="str">
        <f>IF(CH510&lt;=SMALL(CH$3:CH$1130,1),"MAS PARECIDO","NO")</f>
        <v>NO</v>
      </c>
      <c r="CJ510" s="197" t="str">
        <f>IF(CH510&lt;=SMALL(CH$3:CH$1130,5),"SIMILAR","NO")</f>
        <v>NO</v>
      </c>
      <c r="CK510" s="197" t="str">
        <f t="shared" si="424"/>
        <v>N/A</v>
      </c>
      <c r="CL510" s="197">
        <f t="shared" si="425"/>
        <v>0</v>
      </c>
      <c r="CM510" s="198">
        <f t="shared" si="426"/>
        <v>0</v>
      </c>
      <c r="CN510" s="199">
        <f>IFERROR(SQRT(($E510-$E$1136)^2+($AG510-$AG$1136)^2),0)</f>
        <v>3.0000900027000808E-2</v>
      </c>
      <c r="CO510" s="197" t="str">
        <f>IF(CN510&lt;=SMALL(CN$3:CN$1130,1),"MAS PARECIDO","NO")</f>
        <v>NO</v>
      </c>
      <c r="CP510" s="197" t="str">
        <f>IF(CN510&lt;=SMALL(CN$3:CN$1130,5),"SIMILAR","NO")</f>
        <v>NO</v>
      </c>
      <c r="CQ510" s="197" t="str">
        <f t="shared" si="427"/>
        <v>N/A</v>
      </c>
      <c r="CR510" s="197">
        <f t="shared" si="428"/>
        <v>0</v>
      </c>
      <c r="CS510" s="198">
        <f t="shared" si="429"/>
        <v>0</v>
      </c>
      <c r="CT510" s="199">
        <f>IFERROR(SQRT(($E510-$E$1136)^2+($AJ510-$AJ$1136)^2),0)</f>
        <v>3.0000900027000808E-2</v>
      </c>
      <c r="CU510" s="197" t="str">
        <f>IF(CT510&lt;=SMALL(CT$3:CT$1130,1),"MAS PARECIDO","NO")</f>
        <v>NO</v>
      </c>
      <c r="CV510" s="197" t="str">
        <f>IF(CT510&lt;=SMALL(CT$3:CT$1130,5),"SIMILAR","NO")</f>
        <v>NO</v>
      </c>
      <c r="CW510" s="197" t="str">
        <f t="shared" si="430"/>
        <v>N/A</v>
      </c>
      <c r="CX510" s="197">
        <f t="shared" si="431"/>
        <v>0</v>
      </c>
      <c r="CY510" s="198">
        <f t="shared" si="432"/>
        <v>0</v>
      </c>
      <c r="CZ510" s="2" t="s">
        <v>1704</v>
      </c>
      <c r="DA510" s="2" t="s">
        <v>1705</v>
      </c>
      <c r="DB510" s="2">
        <v>0</v>
      </c>
      <c r="DC510" s="2" t="s">
        <v>189</v>
      </c>
    </row>
    <row r="511" spans="1:107">
      <c r="A511" s="24" t="s">
        <v>720</v>
      </c>
      <c r="B511" s="46">
        <v>64015.38</v>
      </c>
      <c r="C511" s="190">
        <f>(B511-$B$1132)/($B$1133-$B$1132)</f>
        <v>6.9563065269623678E-2</v>
      </c>
      <c r="D511" s="46"/>
      <c r="E511" s="190">
        <f>(D511-$D$1132)/($D$1133-$D$1132)</f>
        <v>-3.0000900027000811E-5</v>
      </c>
      <c r="F511" s="46" t="s">
        <v>191</v>
      </c>
      <c r="G511" s="192">
        <f>VLOOKUP(F511,'DATOS DE SOPORTE'!$Y$5:$Z$8,2,FALSE)</f>
        <v>1</v>
      </c>
      <c r="H511" s="190">
        <f>(G511-$G$1132)/($G$1133-$G$1132)</f>
        <v>0</v>
      </c>
      <c r="I511" s="50"/>
      <c r="J511" s="200">
        <f t="shared" si="392"/>
        <v>0</v>
      </c>
      <c r="K511" s="190">
        <f>(J511-$J$1132)/($J$1133-$J$1132)</f>
        <v>0</v>
      </c>
      <c r="L511" s="193" t="str">
        <f t="shared" si="393"/>
        <v>NO</v>
      </c>
      <c r="M511" s="46"/>
      <c r="N511" s="192">
        <f t="shared" si="394"/>
        <v>2</v>
      </c>
      <c r="O511" s="190">
        <f>(N511-N$1132)/(N$1133-N$1132)</f>
        <v>1</v>
      </c>
      <c r="P511" s="46"/>
      <c r="Q511" s="192">
        <f t="shared" si="395"/>
        <v>3</v>
      </c>
      <c r="R511" s="190">
        <f>(Q511-Q$1132)/(Q$1133-Q$1132)</f>
        <v>1</v>
      </c>
      <c r="S511" s="46" t="s">
        <v>194</v>
      </c>
      <c r="T511" s="192">
        <f t="shared" si="396"/>
        <v>1</v>
      </c>
      <c r="U511" s="190">
        <f>(T511-T$1132)/(T$1133-T$1132)</f>
        <v>0</v>
      </c>
      <c r="V511" s="46" t="s">
        <v>212</v>
      </c>
      <c r="W511" s="194">
        <f>VLOOKUP(V511,'DATOS DE SOPORTE'!$S$5:$T$10,2,FALSE)</f>
        <v>3</v>
      </c>
      <c r="X511" s="201">
        <f>(W511-W$1132)/(W$1133-W$1132)</f>
        <v>0.4</v>
      </c>
      <c r="Y511" s="46" t="s">
        <v>188</v>
      </c>
      <c r="Z511" s="194">
        <f t="shared" si="397"/>
        <v>1</v>
      </c>
      <c r="AA511" s="201">
        <f>(Z511-Z$1132)/(Z$1133-Z$1132)</f>
        <v>0</v>
      </c>
      <c r="AB511" s="46" t="s">
        <v>136</v>
      </c>
      <c r="AC511" s="194">
        <f t="shared" si="398"/>
        <v>2</v>
      </c>
      <c r="AD511" s="201">
        <f>(AC511-AC$1132)/(AC$1133-AC$1132)</f>
        <v>1</v>
      </c>
      <c r="AE511" s="46" t="s">
        <v>188</v>
      </c>
      <c r="AF511" s="194">
        <f t="shared" si="399"/>
        <v>1</v>
      </c>
      <c r="AG511" s="201">
        <f>(AF511-AF$1132)/(AF$1133-AF$1132)</f>
        <v>0</v>
      </c>
      <c r="AH511" s="24" t="s">
        <v>67</v>
      </c>
      <c r="AI511" s="194">
        <f>VLOOKUP(AH511,'DATOS DE SOPORTE'!$V$5:$W$8,2,FALSE)</f>
        <v>1</v>
      </c>
      <c r="AJ511" s="201">
        <f>(AI511-AI$1132)/(AI$1133-AI$1132)</f>
        <v>0</v>
      </c>
      <c r="AK511" s="58" t="str">
        <f t="shared" si="391"/>
        <v>Bueno</v>
      </c>
      <c r="AL511" s="196">
        <f>IFERROR(SQRT(($E511-$E$1136)^2+($C511-$C$1136)^2),0)</f>
        <v>0.13557595410407242</v>
      </c>
      <c r="AM511" s="197" t="str">
        <f>IF(AL511&lt;=SMALL($AL$3:$AL$1130,1),"MAS PARECIDO","NO")</f>
        <v>NO</v>
      </c>
      <c r="AN511" s="197" t="str">
        <f>IF(AL511&lt;=SMALL($AL$3:$AL$1130,5),"SIMILAR","NO")</f>
        <v>NO</v>
      </c>
      <c r="AO511" s="197" t="str">
        <f t="shared" si="400"/>
        <v>N/A</v>
      </c>
      <c r="AP511" s="197">
        <f t="shared" si="401"/>
        <v>0</v>
      </c>
      <c r="AQ511" s="198">
        <f t="shared" si="402"/>
        <v>0</v>
      </c>
      <c r="AR511" s="196">
        <f>IFERROR(SQRT(($E511-$E$1136)^2+($H511-$H$1136)^2),0)</f>
        <v>0.33333333333333331</v>
      </c>
      <c r="AS511" s="197" t="str">
        <f>IF(AR511&lt;=SMALL(AR$3:AR$1130,1),"MAS PARECIDO","NO")</f>
        <v>NO</v>
      </c>
      <c r="AT511" s="197" t="str">
        <f>IF(AR511&lt;=SMALL(AR$3:AR$1130,5),"SIMILAR","NO")</f>
        <v>NO</v>
      </c>
      <c r="AU511" s="197" t="str">
        <f t="shared" si="403"/>
        <v>N/A</v>
      </c>
      <c r="AV511" s="197">
        <f t="shared" si="404"/>
        <v>0</v>
      </c>
      <c r="AW511" s="198">
        <f t="shared" si="405"/>
        <v>0</v>
      </c>
      <c r="AX511" s="199">
        <f>IFERROR(SQRT(($E511-$E$1136)^2+($K511-$K$1136)^2),0)</f>
        <v>0.2</v>
      </c>
      <c r="AY511" s="197" t="str">
        <f>IF(AX511&lt;=SMALL(AX$3:AX$1130,1),"MAS PARECIDO","NO")</f>
        <v>NO</v>
      </c>
      <c r="AZ511" s="197" t="str">
        <f>IF(AX511&lt;=SMALL(AX$3:AX$1130,5),"SIMILAR","NO")</f>
        <v>NO</v>
      </c>
      <c r="BA511" s="197" t="str">
        <f t="shared" si="406"/>
        <v>N/A</v>
      </c>
      <c r="BB511" s="197">
        <f t="shared" si="407"/>
        <v>0</v>
      </c>
      <c r="BC511" s="198">
        <f t="shared" si="408"/>
        <v>0</v>
      </c>
      <c r="BD511" s="196">
        <f>IFERROR(SQRT(($E511-$E$1136)^2+($O511-$O$1136)^2),0)</f>
        <v>0</v>
      </c>
      <c r="BE511" s="197" t="str">
        <f>IF(BD511&lt;=SMALL(BD$3:BD$1130,1),"MAS PARECIDO","NO")</f>
        <v>MAS PARECIDO</v>
      </c>
      <c r="BF511" s="197" t="str">
        <f>IF(BD511&lt;=SMALL(BD$3:BD$1130,5),"SIMILAR","NO")</f>
        <v>SIMILAR</v>
      </c>
      <c r="BG511" s="197" t="str">
        <f t="shared" si="409"/>
        <v>Bueno</v>
      </c>
      <c r="BH511" s="197">
        <f t="shared" si="410"/>
        <v>1</v>
      </c>
      <c r="BI511" s="198">
        <f t="shared" si="411"/>
        <v>64015.38</v>
      </c>
      <c r="BJ511" s="199">
        <f>IFERROR(SQRT(($E511-$E$1136)^2+($R511-$R$1136)^2),0)</f>
        <v>0.5</v>
      </c>
      <c r="BK511" s="197" t="str">
        <f>IF(BJ511&lt;=SMALL(BJ$3:BJ$1130,1),"MAS PARECIDO","NO")</f>
        <v>NO</v>
      </c>
      <c r="BL511" s="197" t="str">
        <f>IF(BJ511&lt;=SMALL(BJ$3:BJ$1130,5),"SIMILAR","NO")</f>
        <v>NO</v>
      </c>
      <c r="BM511" s="197" t="str">
        <f t="shared" si="412"/>
        <v>N/A</v>
      </c>
      <c r="BN511" s="197">
        <f t="shared" si="413"/>
        <v>0</v>
      </c>
      <c r="BO511" s="198">
        <f t="shared" si="414"/>
        <v>0</v>
      </c>
      <c r="BP511" s="199">
        <f>IFERROR(SQRT(($E511-$E$1136)^2+($U511-$U$1136)^2),0)</f>
        <v>0</v>
      </c>
      <c r="BQ511" s="197" t="str">
        <f>IF(BP511&lt;=SMALL(BP$3:BP$1130,1),"MAS PARECIDO","NO")</f>
        <v>MAS PARECIDO</v>
      </c>
      <c r="BR511" s="197" t="str">
        <f>IF(BP511&lt;=SMALL(BP$3:BP$1130,5),"SIMILAR","NO")</f>
        <v>SIMILAR</v>
      </c>
      <c r="BS511" s="197" t="str">
        <f t="shared" si="415"/>
        <v>Bueno</v>
      </c>
      <c r="BT511" s="197">
        <f t="shared" si="416"/>
        <v>1</v>
      </c>
      <c r="BU511" s="198">
        <f t="shared" si="417"/>
        <v>64015.38</v>
      </c>
      <c r="BV511" s="199">
        <f>IFERROR(SQRT(($E511-$E$1136)^2+($X511-$X$1136)^2),0)</f>
        <v>0.4</v>
      </c>
      <c r="BW511" s="197" t="str">
        <f>IF(BV511&lt;=SMALL(BV$3:BV$1130,1),"MAS PARECIDO","NO")</f>
        <v>NO</v>
      </c>
      <c r="BX511" s="197" t="str">
        <f>IF(BV511&lt;=SMALL(BV$3:BV$1130,5),"SIMILAR","NO")</f>
        <v>NO</v>
      </c>
      <c r="BY511" s="197" t="str">
        <f t="shared" si="418"/>
        <v>N/A</v>
      </c>
      <c r="BZ511" s="197">
        <f t="shared" si="419"/>
        <v>0</v>
      </c>
      <c r="CA511" s="198">
        <f t="shared" si="420"/>
        <v>0</v>
      </c>
      <c r="CB511" s="199">
        <f>IFERROR(SQRT(($E511-$E$1136)^2+($AA511-$AA$1136)^2),0)</f>
        <v>0</v>
      </c>
      <c r="CC511" s="197" t="str">
        <f>IF(CB511&lt;=SMALL(CB$3:CB$1130,1),"MAS PARECIDO","NO")</f>
        <v>MAS PARECIDO</v>
      </c>
      <c r="CD511" s="197" t="str">
        <f>IF(CB511&lt;=SMALL(CB$3:CB$1130,5),"SIMILAR","NO")</f>
        <v>SIMILAR</v>
      </c>
      <c r="CE511" s="197" t="str">
        <f t="shared" si="421"/>
        <v>Bueno</v>
      </c>
      <c r="CF511" s="197">
        <f t="shared" si="422"/>
        <v>1</v>
      </c>
      <c r="CG511" s="198">
        <f t="shared" si="423"/>
        <v>64015.38</v>
      </c>
      <c r="CH511" s="199">
        <f>IFERROR(SQRT(($E511-$E$1136)^2+($AD511-$AD$1136)^2),0)</f>
        <v>0</v>
      </c>
      <c r="CI511" s="197" t="str">
        <f>IF(CH511&lt;=SMALL(CH$3:CH$1130,1),"MAS PARECIDO","NO")</f>
        <v>MAS PARECIDO</v>
      </c>
      <c r="CJ511" s="197" t="str">
        <f>IF(CH511&lt;=SMALL(CH$3:CH$1130,5),"SIMILAR","NO")</f>
        <v>SIMILAR</v>
      </c>
      <c r="CK511" s="197" t="str">
        <f t="shared" si="424"/>
        <v>Bueno</v>
      </c>
      <c r="CL511" s="197">
        <f t="shared" si="425"/>
        <v>1</v>
      </c>
      <c r="CM511" s="198">
        <f t="shared" si="426"/>
        <v>64015.38</v>
      </c>
      <c r="CN511" s="199">
        <f>IFERROR(SQRT(($E511-$E$1136)^2+($AG511-$AG$1136)^2),0)</f>
        <v>1</v>
      </c>
      <c r="CO511" s="197" t="str">
        <f>IF(CN511&lt;=SMALL(CN$3:CN$1130,1),"MAS PARECIDO","NO")</f>
        <v>NO</v>
      </c>
      <c r="CP511" s="197" t="str">
        <f>IF(CN511&lt;=SMALL(CN$3:CN$1130,5),"SIMILAR","NO")</f>
        <v>NO</v>
      </c>
      <c r="CQ511" s="197" t="str">
        <f t="shared" si="427"/>
        <v>N/A</v>
      </c>
      <c r="CR511" s="197">
        <f t="shared" si="428"/>
        <v>0</v>
      </c>
      <c r="CS511" s="198">
        <f t="shared" si="429"/>
        <v>0</v>
      </c>
      <c r="CT511" s="199">
        <f>IFERROR(SQRT(($E511-$E$1136)^2+($AJ511-$AJ$1136)^2),0)</f>
        <v>0</v>
      </c>
      <c r="CU511" s="197" t="str">
        <f>IF(CT511&lt;=SMALL(CT$3:CT$1130,1),"MAS PARECIDO","NO")</f>
        <v>MAS PARECIDO</v>
      </c>
      <c r="CV511" s="197" t="str">
        <f>IF(CT511&lt;=SMALL(CT$3:CT$1130,5),"SIMILAR","NO")</f>
        <v>SIMILAR</v>
      </c>
      <c r="CW511" s="197" t="str">
        <f t="shared" si="430"/>
        <v>Bueno</v>
      </c>
      <c r="CX511" s="197">
        <f t="shared" si="431"/>
        <v>1</v>
      </c>
      <c r="CY511" s="198">
        <f t="shared" si="432"/>
        <v>64015.38</v>
      </c>
      <c r="CZ511" s="2" t="e">
        <v>#N/A</v>
      </c>
      <c r="DA511" s="2" t="s">
        <v>2136</v>
      </c>
      <c r="DB511" s="2">
        <v>0</v>
      </c>
      <c r="DC511" s="2" t="s">
        <v>189</v>
      </c>
    </row>
    <row r="512" spans="1:107">
      <c r="A512" s="24" t="s">
        <v>721</v>
      </c>
      <c r="B512" s="46">
        <v>60870.64</v>
      </c>
      <c r="C512" s="190">
        <f>(B512-$B$1132)/($B$1133-$B$1132)</f>
        <v>6.5887137151660793E-2</v>
      </c>
      <c r="D512" s="46">
        <v>13500</v>
      </c>
      <c r="E512" s="190">
        <f>(D512-$D$1132)/($D$1133-$D$1132)</f>
        <v>2.6970809124273729E-2</v>
      </c>
      <c r="F512" s="46" t="s">
        <v>191</v>
      </c>
      <c r="G512" s="192">
        <f>VLOOKUP(F512,'DATOS DE SOPORTE'!$Y$5:$Z$8,2,FALSE)</f>
        <v>1</v>
      </c>
      <c r="H512" s="190">
        <f>(G512-$G$1132)/($G$1133-$G$1132)</f>
        <v>0</v>
      </c>
      <c r="I512" s="50">
        <v>1</v>
      </c>
      <c r="J512" s="200">
        <f t="shared" si="392"/>
        <v>1</v>
      </c>
      <c r="K512" s="190">
        <f>(J512-$J$1132)/($J$1133-$J$1132)</f>
        <v>0.2</v>
      </c>
      <c r="L512" s="193" t="str">
        <f t="shared" si="393"/>
        <v>SI</v>
      </c>
      <c r="M512" s="46" t="s">
        <v>192</v>
      </c>
      <c r="N512" s="192">
        <f t="shared" si="394"/>
        <v>2</v>
      </c>
      <c r="O512" s="190">
        <f>(N512-N$1132)/(N$1133-N$1132)</f>
        <v>1</v>
      </c>
      <c r="P512" s="46" t="s">
        <v>193</v>
      </c>
      <c r="Q512" s="192">
        <f t="shared" si="395"/>
        <v>2</v>
      </c>
      <c r="R512" s="190">
        <f>(Q512-Q$1132)/(Q$1133-Q$1132)</f>
        <v>0.5</v>
      </c>
      <c r="S512" s="46" t="s">
        <v>194</v>
      </c>
      <c r="T512" s="192">
        <f t="shared" si="396"/>
        <v>1</v>
      </c>
      <c r="U512" s="190">
        <f>(T512-T$1132)/(T$1133-T$1132)</f>
        <v>0</v>
      </c>
      <c r="V512" s="46" t="s">
        <v>212</v>
      </c>
      <c r="W512" s="194">
        <f>VLOOKUP(V512,'DATOS DE SOPORTE'!$S$5:$T$10,2,FALSE)</f>
        <v>3</v>
      </c>
      <c r="X512" s="201">
        <f>(W512-W$1132)/(W$1133-W$1132)</f>
        <v>0.4</v>
      </c>
      <c r="Y512" s="46" t="s">
        <v>188</v>
      </c>
      <c r="Z512" s="194">
        <f t="shared" si="397"/>
        <v>1</v>
      </c>
      <c r="AA512" s="201">
        <f>(Z512-Z$1132)/(Z$1133-Z$1132)</f>
        <v>0</v>
      </c>
      <c r="AB512" s="46" t="s">
        <v>136</v>
      </c>
      <c r="AC512" s="194">
        <f t="shared" si="398"/>
        <v>2</v>
      </c>
      <c r="AD512" s="201">
        <f>(AC512-AC$1132)/(AC$1133-AC$1132)</f>
        <v>1</v>
      </c>
      <c r="AE512" s="46" t="s">
        <v>136</v>
      </c>
      <c r="AF512" s="194">
        <f t="shared" si="399"/>
        <v>2</v>
      </c>
      <c r="AG512" s="201">
        <f>(AF512-AF$1132)/(AF$1133-AF$1132)</f>
        <v>1</v>
      </c>
      <c r="AH512" s="24" t="s">
        <v>67</v>
      </c>
      <c r="AI512" s="194">
        <f>VLOOKUP(AH512,'DATOS DE SOPORTE'!$V$5:$W$8,2,FALSE)</f>
        <v>1</v>
      </c>
      <c r="AJ512" s="201">
        <f>(AI512-AI$1132)/(AI$1133-AI$1132)</f>
        <v>0</v>
      </c>
      <c r="AK512" s="58" t="str">
        <f t="shared" si="391"/>
        <v>Bueno</v>
      </c>
      <c r="AL512" s="196">
        <f>IFERROR(SQRT(($E512-$E$1136)^2+($C512-$C$1136)^2),0)</f>
        <v>0.14184544562427079</v>
      </c>
      <c r="AM512" s="197" t="str">
        <f>IF(AL512&lt;=SMALL($AL$3:$AL$1130,1),"MAS PARECIDO","NO")</f>
        <v>NO</v>
      </c>
      <c r="AN512" s="197" t="str">
        <f>IF(AL512&lt;=SMALL($AL$3:$AL$1130,5),"SIMILAR","NO")</f>
        <v>NO</v>
      </c>
      <c r="AO512" s="197" t="str">
        <f t="shared" si="400"/>
        <v>N/A</v>
      </c>
      <c r="AP512" s="197">
        <f t="shared" si="401"/>
        <v>0</v>
      </c>
      <c r="AQ512" s="198">
        <f t="shared" si="402"/>
        <v>0</v>
      </c>
      <c r="AR512" s="196">
        <f>IFERROR(SQRT(($E512-$E$1136)^2+($H512-$H$1136)^2),0)</f>
        <v>0.33442511097864569</v>
      </c>
      <c r="AS512" s="197" t="str">
        <f>IF(AR512&lt;=SMALL(AR$3:AR$1130,1),"MAS PARECIDO","NO")</f>
        <v>NO</v>
      </c>
      <c r="AT512" s="197" t="str">
        <f>IF(AR512&lt;=SMALL(AR$3:AR$1130,5),"SIMILAR","NO")</f>
        <v>NO</v>
      </c>
      <c r="AU512" s="197" t="str">
        <f t="shared" si="403"/>
        <v>N/A</v>
      </c>
      <c r="AV512" s="197">
        <f t="shared" si="404"/>
        <v>0</v>
      </c>
      <c r="AW512" s="198">
        <f t="shared" si="405"/>
        <v>0</v>
      </c>
      <c r="AX512" s="199">
        <f>IFERROR(SQRT(($E512-$E$1136)^2+($K512-$K$1136)^2),0)</f>
        <v>2.7000810024300728E-2</v>
      </c>
      <c r="AY512" s="197" t="str">
        <f>IF(AX512&lt;=SMALL(AX$3:AX$1130,1),"MAS PARECIDO","NO")</f>
        <v>NO</v>
      </c>
      <c r="AZ512" s="197" t="str">
        <f>IF(AX512&lt;=SMALL(AX$3:AX$1130,5),"SIMILAR","NO")</f>
        <v>NO</v>
      </c>
      <c r="BA512" s="197" t="str">
        <f t="shared" si="406"/>
        <v>N/A</v>
      </c>
      <c r="BB512" s="197">
        <f t="shared" si="407"/>
        <v>0</v>
      </c>
      <c r="BC512" s="198">
        <f t="shared" si="408"/>
        <v>0</v>
      </c>
      <c r="BD512" s="196">
        <f>IFERROR(SQRT(($E512-$E$1136)^2+($O512-$O$1136)^2),0)</f>
        <v>2.7000810024300728E-2</v>
      </c>
      <c r="BE512" s="197" t="str">
        <f>IF(BD512&lt;=SMALL(BD$3:BD$1130,1),"MAS PARECIDO","NO")</f>
        <v>NO</v>
      </c>
      <c r="BF512" s="197" t="str">
        <f>IF(BD512&lt;=SMALL(BD$3:BD$1130,5),"SIMILAR","NO")</f>
        <v>NO</v>
      </c>
      <c r="BG512" s="197" t="str">
        <f t="shared" si="409"/>
        <v>N/A</v>
      </c>
      <c r="BH512" s="197">
        <f t="shared" si="410"/>
        <v>0</v>
      </c>
      <c r="BI512" s="198">
        <f t="shared" si="411"/>
        <v>0</v>
      </c>
      <c r="BJ512" s="199">
        <f>IFERROR(SQRT(($E512-$E$1136)^2+($R512-$R$1136)^2),0)</f>
        <v>2.7000810024300728E-2</v>
      </c>
      <c r="BK512" s="197" t="str">
        <f>IF(BJ512&lt;=SMALL(BJ$3:BJ$1130,1),"MAS PARECIDO","NO")</f>
        <v>NO</v>
      </c>
      <c r="BL512" s="197" t="str">
        <f>IF(BJ512&lt;=SMALL(BJ$3:BJ$1130,5),"SIMILAR","NO")</f>
        <v>NO</v>
      </c>
      <c r="BM512" s="197" t="str">
        <f t="shared" si="412"/>
        <v>N/A</v>
      </c>
      <c r="BN512" s="197">
        <f t="shared" si="413"/>
        <v>0</v>
      </c>
      <c r="BO512" s="198">
        <f t="shared" si="414"/>
        <v>0</v>
      </c>
      <c r="BP512" s="199">
        <f>IFERROR(SQRT(($E512-$E$1136)^2+($U512-$U$1136)^2),0)</f>
        <v>2.7000810024300728E-2</v>
      </c>
      <c r="BQ512" s="197" t="str">
        <f>IF(BP512&lt;=SMALL(BP$3:BP$1130,1),"MAS PARECIDO","NO")</f>
        <v>NO</v>
      </c>
      <c r="BR512" s="197" t="str">
        <f>IF(BP512&lt;=SMALL(BP$3:BP$1130,5),"SIMILAR","NO")</f>
        <v>NO</v>
      </c>
      <c r="BS512" s="197" t="str">
        <f t="shared" si="415"/>
        <v>N/A</v>
      </c>
      <c r="BT512" s="197">
        <f t="shared" si="416"/>
        <v>0</v>
      </c>
      <c r="BU512" s="198">
        <f t="shared" si="417"/>
        <v>0</v>
      </c>
      <c r="BV512" s="199">
        <f>IFERROR(SQRT(($E512-$E$1136)^2+($X512-$X$1136)^2),0)</f>
        <v>0.40091026894053039</v>
      </c>
      <c r="BW512" s="197" t="str">
        <f>IF(BV512&lt;=SMALL(BV$3:BV$1130,1),"MAS PARECIDO","NO")</f>
        <v>NO</v>
      </c>
      <c r="BX512" s="197" t="str">
        <f>IF(BV512&lt;=SMALL(BV$3:BV$1130,5),"SIMILAR","NO")</f>
        <v>NO</v>
      </c>
      <c r="BY512" s="197" t="str">
        <f t="shared" si="418"/>
        <v>N/A</v>
      </c>
      <c r="BZ512" s="197">
        <f t="shared" si="419"/>
        <v>0</v>
      </c>
      <c r="CA512" s="198">
        <f t="shared" si="420"/>
        <v>0</v>
      </c>
      <c r="CB512" s="199">
        <f>IFERROR(SQRT(($E512-$E$1136)^2+($AA512-$AA$1136)^2),0)</f>
        <v>2.7000810024300728E-2</v>
      </c>
      <c r="CC512" s="197" t="str">
        <f>IF(CB512&lt;=SMALL(CB$3:CB$1130,1),"MAS PARECIDO","NO")</f>
        <v>NO</v>
      </c>
      <c r="CD512" s="197" t="str">
        <f>IF(CB512&lt;=SMALL(CB$3:CB$1130,5),"SIMILAR","NO")</f>
        <v>NO</v>
      </c>
      <c r="CE512" s="197" t="str">
        <f t="shared" si="421"/>
        <v>N/A</v>
      </c>
      <c r="CF512" s="197">
        <f t="shared" si="422"/>
        <v>0</v>
      </c>
      <c r="CG512" s="198">
        <f t="shared" si="423"/>
        <v>0</v>
      </c>
      <c r="CH512" s="199">
        <f>IFERROR(SQRT(($E512-$E$1136)^2+($AD512-$AD$1136)^2),0)</f>
        <v>2.7000810024300728E-2</v>
      </c>
      <c r="CI512" s="197" t="str">
        <f>IF(CH512&lt;=SMALL(CH$3:CH$1130,1),"MAS PARECIDO","NO")</f>
        <v>NO</v>
      </c>
      <c r="CJ512" s="197" t="str">
        <f>IF(CH512&lt;=SMALL(CH$3:CH$1130,5),"SIMILAR","NO")</f>
        <v>NO</v>
      </c>
      <c r="CK512" s="197" t="str">
        <f t="shared" si="424"/>
        <v>N/A</v>
      </c>
      <c r="CL512" s="197">
        <f t="shared" si="425"/>
        <v>0</v>
      </c>
      <c r="CM512" s="198">
        <f t="shared" si="426"/>
        <v>0</v>
      </c>
      <c r="CN512" s="199">
        <f>IFERROR(SQRT(($E512-$E$1136)^2+($AG512-$AG$1136)^2),0)</f>
        <v>2.7000810024300728E-2</v>
      </c>
      <c r="CO512" s="197" t="str">
        <f>IF(CN512&lt;=SMALL(CN$3:CN$1130,1),"MAS PARECIDO","NO")</f>
        <v>NO</v>
      </c>
      <c r="CP512" s="197" t="str">
        <f>IF(CN512&lt;=SMALL(CN$3:CN$1130,5),"SIMILAR","NO")</f>
        <v>NO</v>
      </c>
      <c r="CQ512" s="197" t="str">
        <f t="shared" si="427"/>
        <v>N/A</v>
      </c>
      <c r="CR512" s="197">
        <f t="shared" si="428"/>
        <v>0</v>
      </c>
      <c r="CS512" s="198">
        <f t="shared" si="429"/>
        <v>0</v>
      </c>
      <c r="CT512" s="199">
        <f>IFERROR(SQRT(($E512-$E$1136)^2+($AJ512-$AJ$1136)^2),0)</f>
        <v>2.7000810024300728E-2</v>
      </c>
      <c r="CU512" s="197" t="str">
        <f>IF(CT512&lt;=SMALL(CT$3:CT$1130,1),"MAS PARECIDO","NO")</f>
        <v>NO</v>
      </c>
      <c r="CV512" s="197" t="str">
        <f>IF(CT512&lt;=SMALL(CT$3:CT$1130,5),"SIMILAR","NO")</f>
        <v>NO</v>
      </c>
      <c r="CW512" s="197" t="str">
        <f t="shared" si="430"/>
        <v>N/A</v>
      </c>
      <c r="CX512" s="197">
        <f t="shared" si="431"/>
        <v>0</v>
      </c>
      <c r="CY512" s="198">
        <f t="shared" si="432"/>
        <v>0</v>
      </c>
      <c r="CZ512" s="2" t="e">
        <v>#N/A</v>
      </c>
      <c r="DA512" s="2" t="s">
        <v>2137</v>
      </c>
      <c r="DB512" s="2">
        <v>0</v>
      </c>
      <c r="DC512" s="2" t="s">
        <v>189</v>
      </c>
    </row>
    <row r="513" spans="1:107">
      <c r="A513" s="24" t="s">
        <v>722</v>
      </c>
      <c r="B513" s="46">
        <v>15000</v>
      </c>
      <c r="C513" s="190">
        <f>(B513-$B$1132)/($B$1133-$B$1132)</f>
        <v>1.2268340251137029E-2</v>
      </c>
      <c r="D513" s="46">
        <v>13900</v>
      </c>
      <c r="E513" s="190">
        <f>(D513-$D$1132)/($D$1133-$D$1132)</f>
        <v>2.777083312499375E-2</v>
      </c>
      <c r="F513" s="46" t="s">
        <v>191</v>
      </c>
      <c r="G513" s="192">
        <f>VLOOKUP(F513,'DATOS DE SOPORTE'!$Y$5:$Z$8,2,FALSE)</f>
        <v>1</v>
      </c>
      <c r="H513" s="190">
        <f>(G513-$G$1132)/($G$1133-$G$1132)</f>
        <v>0</v>
      </c>
      <c r="I513" s="50">
        <v>0</v>
      </c>
      <c r="J513" s="200">
        <f t="shared" si="392"/>
        <v>0</v>
      </c>
      <c r="K513" s="190">
        <f>(J513-$J$1132)/($J$1133-$J$1132)</f>
        <v>0</v>
      </c>
      <c r="L513" s="193" t="str">
        <f t="shared" si="393"/>
        <v>NO</v>
      </c>
      <c r="M513" s="46" t="s">
        <v>192</v>
      </c>
      <c r="N513" s="192">
        <f t="shared" si="394"/>
        <v>2</v>
      </c>
      <c r="O513" s="190">
        <f>(N513-N$1132)/(N$1133-N$1132)</f>
        <v>1</v>
      </c>
      <c r="P513" s="46" t="s">
        <v>196</v>
      </c>
      <c r="Q513" s="192">
        <f t="shared" si="395"/>
        <v>1</v>
      </c>
      <c r="R513" s="190">
        <f>(Q513-Q$1132)/(Q$1133-Q$1132)</f>
        <v>0</v>
      </c>
      <c r="S513" s="46" t="s">
        <v>194</v>
      </c>
      <c r="T513" s="192">
        <f t="shared" si="396"/>
        <v>1</v>
      </c>
      <c r="U513" s="190">
        <f>(T513-T$1132)/(T$1133-T$1132)</f>
        <v>0</v>
      </c>
      <c r="V513" s="46" t="s">
        <v>62</v>
      </c>
      <c r="W513" s="194">
        <f>VLOOKUP(V513,'DATOS DE SOPORTE'!$S$5:$T$10,2,FALSE)</f>
        <v>1</v>
      </c>
      <c r="X513" s="201">
        <f>(W513-W$1132)/(W$1133-W$1132)</f>
        <v>0</v>
      </c>
      <c r="Y513" s="46" t="s">
        <v>136</v>
      </c>
      <c r="Z513" s="194">
        <f t="shared" si="397"/>
        <v>2</v>
      </c>
      <c r="AA513" s="201">
        <f>(Z513-Z$1132)/(Z$1133-Z$1132)</f>
        <v>1</v>
      </c>
      <c r="AB513" s="46" t="s">
        <v>188</v>
      </c>
      <c r="AC513" s="194">
        <f t="shared" si="398"/>
        <v>1</v>
      </c>
      <c r="AD513" s="201">
        <f>(AC513-AC$1132)/(AC$1133-AC$1132)</f>
        <v>0</v>
      </c>
      <c r="AE513" s="46" t="s">
        <v>188</v>
      </c>
      <c r="AF513" s="194">
        <f t="shared" si="399"/>
        <v>1</v>
      </c>
      <c r="AG513" s="201">
        <f>(AF513-AF$1132)/(AF$1133-AF$1132)</f>
        <v>0</v>
      </c>
      <c r="AH513" s="24" t="s">
        <v>199</v>
      </c>
      <c r="AI513" s="194">
        <f>VLOOKUP(AH513,'DATOS DE SOPORTE'!$V$5:$W$8,2,FALSE)</f>
        <v>2</v>
      </c>
      <c r="AJ513" s="201">
        <f>(AI513-AI$1132)/(AI$1133-AI$1132)</f>
        <v>0.33333333333333331</v>
      </c>
      <c r="AK513" s="58" t="str">
        <f t="shared" si="391"/>
        <v>Muy malo</v>
      </c>
      <c r="AL513" s="196">
        <f>IFERROR(SQRT(($E513-$E$1136)^2+($C513-$C$1136)^2),0)</f>
        <v>0.19486401729843275</v>
      </c>
      <c r="AM513" s="197" t="str">
        <f>IF(AL513&lt;=SMALL($AL$3:$AL$1130,1),"MAS PARECIDO","NO")</f>
        <v>NO</v>
      </c>
      <c r="AN513" s="197" t="str">
        <f>IF(AL513&lt;=SMALL($AL$3:$AL$1130,5),"SIMILAR","NO")</f>
        <v>NO</v>
      </c>
      <c r="AO513" s="197" t="str">
        <f t="shared" si="400"/>
        <v>N/A</v>
      </c>
      <c r="AP513" s="197">
        <f t="shared" si="401"/>
        <v>0</v>
      </c>
      <c r="AQ513" s="198">
        <f t="shared" si="402"/>
        <v>0</v>
      </c>
      <c r="AR513" s="196">
        <f>IFERROR(SQRT(($E513-$E$1136)^2+($H513-$H$1136)^2),0)</f>
        <v>0.33449065380604859</v>
      </c>
      <c r="AS513" s="197" t="str">
        <f>IF(AR513&lt;=SMALL(AR$3:AR$1130,1),"MAS PARECIDO","NO")</f>
        <v>NO</v>
      </c>
      <c r="AT513" s="197" t="str">
        <f>IF(AR513&lt;=SMALL(AR$3:AR$1130,5),"SIMILAR","NO")</f>
        <v>NO</v>
      </c>
      <c r="AU513" s="197" t="str">
        <f t="shared" si="403"/>
        <v>N/A</v>
      </c>
      <c r="AV513" s="197">
        <f t="shared" si="404"/>
        <v>0</v>
      </c>
      <c r="AW513" s="198">
        <f t="shared" si="405"/>
        <v>0</v>
      </c>
      <c r="AX513" s="199">
        <f>IFERROR(SQRT(($E513-$E$1136)^2+($K513-$K$1136)^2),0)</f>
        <v>0.20192297138385903</v>
      </c>
      <c r="AY513" s="197" t="str">
        <f>IF(AX513&lt;=SMALL(AX$3:AX$1130,1),"MAS PARECIDO","NO")</f>
        <v>NO</v>
      </c>
      <c r="AZ513" s="197" t="str">
        <f>IF(AX513&lt;=SMALL(AX$3:AX$1130,5),"SIMILAR","NO")</f>
        <v>NO</v>
      </c>
      <c r="BA513" s="197" t="str">
        <f t="shared" si="406"/>
        <v>N/A</v>
      </c>
      <c r="BB513" s="197">
        <f t="shared" si="407"/>
        <v>0</v>
      </c>
      <c r="BC513" s="198">
        <f t="shared" si="408"/>
        <v>0</v>
      </c>
      <c r="BD513" s="196">
        <f>IFERROR(SQRT(($E513-$E$1136)^2+($O513-$O$1136)^2),0)</f>
        <v>2.7800834025020749E-2</v>
      </c>
      <c r="BE513" s="197" t="str">
        <f>IF(BD513&lt;=SMALL(BD$3:BD$1130,1),"MAS PARECIDO","NO")</f>
        <v>NO</v>
      </c>
      <c r="BF513" s="197" t="str">
        <f>IF(BD513&lt;=SMALL(BD$3:BD$1130,5),"SIMILAR","NO")</f>
        <v>NO</v>
      </c>
      <c r="BG513" s="197" t="str">
        <f t="shared" si="409"/>
        <v>N/A</v>
      </c>
      <c r="BH513" s="197">
        <f t="shared" si="410"/>
        <v>0</v>
      </c>
      <c r="BI513" s="198">
        <f t="shared" si="411"/>
        <v>0</v>
      </c>
      <c r="BJ513" s="199">
        <f>IFERROR(SQRT(($E513-$E$1136)^2+($R513-$R$1136)^2),0)</f>
        <v>0.50077228994073419</v>
      </c>
      <c r="BK513" s="197" t="str">
        <f>IF(BJ513&lt;=SMALL(BJ$3:BJ$1130,1),"MAS PARECIDO","NO")</f>
        <v>NO</v>
      </c>
      <c r="BL513" s="197" t="str">
        <f>IF(BJ513&lt;=SMALL(BJ$3:BJ$1130,5),"SIMILAR","NO")</f>
        <v>NO</v>
      </c>
      <c r="BM513" s="197" t="str">
        <f t="shared" si="412"/>
        <v>N/A</v>
      </c>
      <c r="BN513" s="197">
        <f t="shared" si="413"/>
        <v>0</v>
      </c>
      <c r="BO513" s="198">
        <f t="shared" si="414"/>
        <v>0</v>
      </c>
      <c r="BP513" s="199">
        <f>IFERROR(SQRT(($E513-$E$1136)^2+($U513-$U$1136)^2),0)</f>
        <v>2.7800834025020749E-2</v>
      </c>
      <c r="BQ513" s="197" t="str">
        <f>IF(BP513&lt;=SMALL(BP$3:BP$1130,1),"MAS PARECIDO","NO")</f>
        <v>NO</v>
      </c>
      <c r="BR513" s="197" t="str">
        <f>IF(BP513&lt;=SMALL(BP$3:BP$1130,5),"SIMILAR","NO")</f>
        <v>NO</v>
      </c>
      <c r="BS513" s="197" t="str">
        <f t="shared" si="415"/>
        <v>N/A</v>
      </c>
      <c r="BT513" s="197">
        <f t="shared" si="416"/>
        <v>0</v>
      </c>
      <c r="BU513" s="198">
        <f t="shared" si="417"/>
        <v>0</v>
      </c>
      <c r="BV513" s="199">
        <f>IFERROR(SQRT(($E513-$E$1136)^2+($X513-$X$1136)^2),0)</f>
        <v>2.7800834025020749E-2</v>
      </c>
      <c r="BW513" s="197" t="str">
        <f>IF(BV513&lt;=SMALL(BV$3:BV$1130,1),"MAS PARECIDO","NO")</f>
        <v>NO</v>
      </c>
      <c r="BX513" s="197" t="str">
        <f>IF(BV513&lt;=SMALL(BV$3:BV$1130,5),"SIMILAR","NO")</f>
        <v>NO</v>
      </c>
      <c r="BY513" s="197" t="str">
        <f t="shared" si="418"/>
        <v>N/A</v>
      </c>
      <c r="BZ513" s="197">
        <f t="shared" si="419"/>
        <v>0</v>
      </c>
      <c r="CA513" s="198">
        <f t="shared" si="420"/>
        <v>0</v>
      </c>
      <c r="CB513" s="199">
        <f>IFERROR(SQRT(($E513-$E$1136)^2+($AA513-$AA$1136)^2),0)</f>
        <v>1.0003863685459167</v>
      </c>
      <c r="CC513" s="197" t="str">
        <f>IF(CB513&lt;=SMALL(CB$3:CB$1130,1),"MAS PARECIDO","NO")</f>
        <v>NO</v>
      </c>
      <c r="CD513" s="197" t="str">
        <f>IF(CB513&lt;=SMALL(CB$3:CB$1130,5),"SIMILAR","NO")</f>
        <v>NO</v>
      </c>
      <c r="CE513" s="197" t="str">
        <f t="shared" si="421"/>
        <v>N/A</v>
      </c>
      <c r="CF513" s="197">
        <f t="shared" si="422"/>
        <v>0</v>
      </c>
      <c r="CG513" s="198">
        <f t="shared" si="423"/>
        <v>0</v>
      </c>
      <c r="CH513" s="199">
        <f>IFERROR(SQRT(($E513-$E$1136)^2+($AD513-$AD$1136)^2),0)</f>
        <v>1.0003863685459167</v>
      </c>
      <c r="CI513" s="197" t="str">
        <f>IF(CH513&lt;=SMALL(CH$3:CH$1130,1),"MAS PARECIDO","NO")</f>
        <v>NO</v>
      </c>
      <c r="CJ513" s="197" t="str">
        <f>IF(CH513&lt;=SMALL(CH$3:CH$1130,5),"SIMILAR","NO")</f>
        <v>NO</v>
      </c>
      <c r="CK513" s="197" t="str">
        <f t="shared" si="424"/>
        <v>N/A</v>
      </c>
      <c r="CL513" s="197">
        <f t="shared" si="425"/>
        <v>0</v>
      </c>
      <c r="CM513" s="198">
        <f t="shared" si="426"/>
        <v>0</v>
      </c>
      <c r="CN513" s="199">
        <f>IFERROR(SQRT(($E513-$E$1136)^2+($AG513-$AG$1136)^2),0)</f>
        <v>1.0003863685459167</v>
      </c>
      <c r="CO513" s="197" t="str">
        <f>IF(CN513&lt;=SMALL(CN$3:CN$1130,1),"MAS PARECIDO","NO")</f>
        <v>NO</v>
      </c>
      <c r="CP513" s="197" t="str">
        <f>IF(CN513&lt;=SMALL(CN$3:CN$1130,5),"SIMILAR","NO")</f>
        <v>NO</v>
      </c>
      <c r="CQ513" s="197" t="str">
        <f t="shared" si="427"/>
        <v>N/A</v>
      </c>
      <c r="CR513" s="197">
        <f t="shared" si="428"/>
        <v>0</v>
      </c>
      <c r="CS513" s="198">
        <f t="shared" si="429"/>
        <v>0</v>
      </c>
      <c r="CT513" s="199">
        <f>IFERROR(SQRT(($E513-$E$1136)^2+($AJ513-$AJ$1136)^2),0)</f>
        <v>0.33449065380604859</v>
      </c>
      <c r="CU513" s="197" t="str">
        <f>IF(CT513&lt;=SMALL(CT$3:CT$1130,1),"MAS PARECIDO","NO")</f>
        <v>NO</v>
      </c>
      <c r="CV513" s="197" t="str">
        <f>IF(CT513&lt;=SMALL(CT$3:CT$1130,5),"SIMILAR","NO")</f>
        <v>NO</v>
      </c>
      <c r="CW513" s="197" t="str">
        <f t="shared" si="430"/>
        <v>N/A</v>
      </c>
      <c r="CX513" s="197">
        <f t="shared" si="431"/>
        <v>0</v>
      </c>
      <c r="CY513" s="198">
        <f t="shared" si="432"/>
        <v>0</v>
      </c>
      <c r="CZ513" s="2" t="e">
        <v>#N/A</v>
      </c>
      <c r="DA513" s="2" t="s">
        <v>2138</v>
      </c>
      <c r="DB513" s="2">
        <v>3</v>
      </c>
      <c r="DC513" s="2" t="s">
        <v>319</v>
      </c>
    </row>
    <row r="514" spans="1:107">
      <c r="A514" s="24" t="s">
        <v>723</v>
      </c>
      <c r="B514" s="46">
        <v>78881.61</v>
      </c>
      <c r="C514" s="190">
        <f>(B514-$B$1132)/($B$1133-$B$1132)</f>
        <v>8.6940397852000403E-2</v>
      </c>
      <c r="D514" s="46">
        <v>45000</v>
      </c>
      <c r="E514" s="190">
        <f>(D514-$D$1132)/($D$1133-$D$1132)</f>
        <v>8.9972699180975432E-2</v>
      </c>
      <c r="F514" s="46" t="s">
        <v>53</v>
      </c>
      <c r="G514" s="192">
        <f>VLOOKUP(F514,'DATOS DE SOPORTE'!$Y$5:$Z$8,2,FALSE)</f>
        <v>2</v>
      </c>
      <c r="H514" s="190">
        <f>(G514-$G$1132)/($G$1133-$G$1132)</f>
        <v>0.33333333333333331</v>
      </c>
      <c r="I514" s="50">
        <v>1</v>
      </c>
      <c r="J514" s="200">
        <f t="shared" si="392"/>
        <v>1</v>
      </c>
      <c r="K514" s="190">
        <f>(J514-$J$1132)/($J$1133-$J$1132)</f>
        <v>0.2</v>
      </c>
      <c r="L514" s="193" t="str">
        <f t="shared" si="393"/>
        <v>SI</v>
      </c>
      <c r="M514" s="46" t="s">
        <v>56</v>
      </c>
      <c r="N514" s="192">
        <f t="shared" si="394"/>
        <v>1</v>
      </c>
      <c r="O514" s="190">
        <f>(N514-N$1132)/(N$1133-N$1132)</f>
        <v>0</v>
      </c>
      <c r="P514" s="46" t="s">
        <v>58</v>
      </c>
      <c r="Q514" s="192">
        <f t="shared" si="395"/>
        <v>3</v>
      </c>
      <c r="R514" s="190">
        <f>(Q514-Q$1132)/(Q$1133-Q$1132)</f>
        <v>1</v>
      </c>
      <c r="S514" s="46" t="s">
        <v>194</v>
      </c>
      <c r="T514" s="192">
        <f t="shared" si="396"/>
        <v>1</v>
      </c>
      <c r="U514" s="190">
        <f>(T514-T$1132)/(T$1133-T$1132)</f>
        <v>0</v>
      </c>
      <c r="V514" s="46" t="s">
        <v>62</v>
      </c>
      <c r="W514" s="194">
        <f>VLOOKUP(V514,'DATOS DE SOPORTE'!$S$5:$T$10,2,FALSE)</f>
        <v>1</v>
      </c>
      <c r="X514" s="201">
        <f>(W514-W$1132)/(W$1133-W$1132)</f>
        <v>0</v>
      </c>
      <c r="Y514" s="46" t="s">
        <v>136</v>
      </c>
      <c r="Z514" s="194">
        <f t="shared" si="397"/>
        <v>2</v>
      </c>
      <c r="AA514" s="201">
        <f>(Z514-Z$1132)/(Z$1133-Z$1132)</f>
        <v>1</v>
      </c>
      <c r="AB514" s="46" t="s">
        <v>136</v>
      </c>
      <c r="AC514" s="194">
        <f t="shared" si="398"/>
        <v>2</v>
      </c>
      <c r="AD514" s="201">
        <f>(AC514-AC$1132)/(AC$1133-AC$1132)</f>
        <v>1</v>
      </c>
      <c r="AE514" s="46" t="s">
        <v>188</v>
      </c>
      <c r="AF514" s="194">
        <f t="shared" si="399"/>
        <v>1</v>
      </c>
      <c r="AG514" s="201">
        <f>(AF514-AF$1132)/(AF$1133-AF$1132)</f>
        <v>0</v>
      </c>
      <c r="AH514" s="24" t="s">
        <v>67</v>
      </c>
      <c r="AI514" s="194">
        <f>VLOOKUP(AH514,'DATOS DE SOPORTE'!$V$5:$W$8,2,FALSE)</f>
        <v>1</v>
      </c>
      <c r="AJ514" s="201">
        <f>(AI514-AI$1132)/(AI$1133-AI$1132)</f>
        <v>0</v>
      </c>
      <c r="AK514" s="58" t="str">
        <f t="shared" si="391"/>
        <v>Bueno</v>
      </c>
      <c r="AL514" s="196">
        <f>IFERROR(SQRT(($E514-$E$1136)^2+($C514-$C$1136)^2),0)</f>
        <v>0.14856446463236064</v>
      </c>
      <c r="AM514" s="197" t="str">
        <f>IF(AL514&lt;=SMALL($AL$3:$AL$1130,1),"MAS PARECIDO","NO")</f>
        <v>NO</v>
      </c>
      <c r="AN514" s="197" t="str">
        <f>IF(AL514&lt;=SMALL($AL$3:$AL$1130,5),"SIMILAR","NO")</f>
        <v>NO</v>
      </c>
      <c r="AO514" s="197" t="str">
        <f t="shared" si="400"/>
        <v>N/A</v>
      </c>
      <c r="AP514" s="197">
        <f t="shared" si="401"/>
        <v>0</v>
      </c>
      <c r="AQ514" s="198">
        <f t="shared" si="402"/>
        <v>0</v>
      </c>
      <c r="AR514" s="196">
        <f>IFERROR(SQRT(($E514-$E$1136)^2+($H514-$H$1136)^2),0)</f>
        <v>9.0002700081002432E-2</v>
      </c>
      <c r="AS514" s="197" t="str">
        <f>IF(AR514&lt;=SMALL(AR$3:AR$1130,1),"MAS PARECIDO","NO")</f>
        <v>NO</v>
      </c>
      <c r="AT514" s="197" t="str">
        <f>IF(AR514&lt;=SMALL(AR$3:AR$1130,5),"SIMILAR","NO")</f>
        <v>NO</v>
      </c>
      <c r="AU514" s="197" t="str">
        <f t="shared" si="403"/>
        <v>N/A</v>
      </c>
      <c r="AV514" s="197">
        <f t="shared" si="404"/>
        <v>0</v>
      </c>
      <c r="AW514" s="198">
        <f t="shared" si="405"/>
        <v>0</v>
      </c>
      <c r="AX514" s="199">
        <f>IFERROR(SQRT(($E514-$E$1136)^2+($K514-$K$1136)^2),0)</f>
        <v>9.0002700081002432E-2</v>
      </c>
      <c r="AY514" s="197" t="str">
        <f>IF(AX514&lt;=SMALL(AX$3:AX$1130,1),"MAS PARECIDO","NO")</f>
        <v>NO</v>
      </c>
      <c r="AZ514" s="197" t="str">
        <f>IF(AX514&lt;=SMALL(AX$3:AX$1130,5),"SIMILAR","NO")</f>
        <v>NO</v>
      </c>
      <c r="BA514" s="197" t="str">
        <f t="shared" si="406"/>
        <v>N/A</v>
      </c>
      <c r="BB514" s="197">
        <f t="shared" si="407"/>
        <v>0</v>
      </c>
      <c r="BC514" s="198">
        <f t="shared" si="408"/>
        <v>0</v>
      </c>
      <c r="BD514" s="196">
        <f>IFERROR(SQRT(($E514-$E$1136)^2+($O514-$O$1136)^2),0)</f>
        <v>1.0040420738305098</v>
      </c>
      <c r="BE514" s="197" t="str">
        <f>IF(BD514&lt;=SMALL(BD$3:BD$1130,1),"MAS PARECIDO","NO")</f>
        <v>NO</v>
      </c>
      <c r="BF514" s="197" t="str">
        <f>IF(BD514&lt;=SMALL(BD$3:BD$1130,5),"SIMILAR","NO")</f>
        <v>NO</v>
      </c>
      <c r="BG514" s="197" t="str">
        <f t="shared" si="409"/>
        <v>N/A</v>
      </c>
      <c r="BH514" s="197">
        <f t="shared" si="410"/>
        <v>0</v>
      </c>
      <c r="BI514" s="198">
        <f t="shared" si="411"/>
        <v>0</v>
      </c>
      <c r="BJ514" s="199">
        <f>IFERROR(SQRT(($E514-$E$1136)^2+($R514-$R$1136)^2),0)</f>
        <v>0.50803591016961669</v>
      </c>
      <c r="BK514" s="197" t="str">
        <f>IF(BJ514&lt;=SMALL(BJ$3:BJ$1130,1),"MAS PARECIDO","NO")</f>
        <v>NO</v>
      </c>
      <c r="BL514" s="197" t="str">
        <f>IF(BJ514&lt;=SMALL(BJ$3:BJ$1130,5),"SIMILAR","NO")</f>
        <v>NO</v>
      </c>
      <c r="BM514" s="197" t="str">
        <f t="shared" si="412"/>
        <v>N/A</v>
      </c>
      <c r="BN514" s="197">
        <f t="shared" si="413"/>
        <v>0</v>
      </c>
      <c r="BO514" s="198">
        <f t="shared" si="414"/>
        <v>0</v>
      </c>
      <c r="BP514" s="199">
        <f>IFERROR(SQRT(($E514-$E$1136)^2+($U514-$U$1136)^2),0)</f>
        <v>9.0002700081002432E-2</v>
      </c>
      <c r="BQ514" s="197" t="str">
        <f>IF(BP514&lt;=SMALL(BP$3:BP$1130,1),"MAS PARECIDO","NO")</f>
        <v>NO</v>
      </c>
      <c r="BR514" s="197" t="str">
        <f>IF(BP514&lt;=SMALL(BP$3:BP$1130,5),"SIMILAR","NO")</f>
        <v>NO</v>
      </c>
      <c r="BS514" s="197" t="str">
        <f t="shared" si="415"/>
        <v>N/A</v>
      </c>
      <c r="BT514" s="197">
        <f t="shared" si="416"/>
        <v>0</v>
      </c>
      <c r="BU514" s="198">
        <f t="shared" si="417"/>
        <v>0</v>
      </c>
      <c r="BV514" s="199">
        <f>IFERROR(SQRT(($E514-$E$1136)^2+($X514-$X$1136)^2),0)</f>
        <v>9.0002700081002432E-2</v>
      </c>
      <c r="BW514" s="197" t="str">
        <f>IF(BV514&lt;=SMALL(BV$3:BV$1130,1),"MAS PARECIDO","NO")</f>
        <v>NO</v>
      </c>
      <c r="BX514" s="197" t="str">
        <f>IF(BV514&lt;=SMALL(BV$3:BV$1130,5),"SIMILAR","NO")</f>
        <v>NO</v>
      </c>
      <c r="BY514" s="197" t="str">
        <f t="shared" si="418"/>
        <v>N/A</v>
      </c>
      <c r="BZ514" s="197">
        <f t="shared" si="419"/>
        <v>0</v>
      </c>
      <c r="CA514" s="198">
        <f t="shared" si="420"/>
        <v>0</v>
      </c>
      <c r="CB514" s="199">
        <f>IFERROR(SQRT(($E514-$E$1136)^2+($AA514-$AA$1136)^2),0)</f>
        <v>1.0040420738305098</v>
      </c>
      <c r="CC514" s="197" t="str">
        <f>IF(CB514&lt;=SMALL(CB$3:CB$1130,1),"MAS PARECIDO","NO")</f>
        <v>NO</v>
      </c>
      <c r="CD514" s="197" t="str">
        <f>IF(CB514&lt;=SMALL(CB$3:CB$1130,5),"SIMILAR","NO")</f>
        <v>NO</v>
      </c>
      <c r="CE514" s="197" t="str">
        <f t="shared" si="421"/>
        <v>N/A</v>
      </c>
      <c r="CF514" s="197">
        <f t="shared" si="422"/>
        <v>0</v>
      </c>
      <c r="CG514" s="198">
        <f t="shared" si="423"/>
        <v>0</v>
      </c>
      <c r="CH514" s="199">
        <f>IFERROR(SQRT(($E514-$E$1136)^2+($AD514-$AD$1136)^2),0)</f>
        <v>9.0002700081002432E-2</v>
      </c>
      <c r="CI514" s="197" t="str">
        <f>IF(CH514&lt;=SMALL(CH$3:CH$1130,1),"MAS PARECIDO","NO")</f>
        <v>NO</v>
      </c>
      <c r="CJ514" s="197" t="str">
        <f>IF(CH514&lt;=SMALL(CH$3:CH$1130,5),"SIMILAR","NO")</f>
        <v>NO</v>
      </c>
      <c r="CK514" s="197" t="str">
        <f t="shared" si="424"/>
        <v>N/A</v>
      </c>
      <c r="CL514" s="197">
        <f t="shared" si="425"/>
        <v>0</v>
      </c>
      <c r="CM514" s="198">
        <f t="shared" si="426"/>
        <v>0</v>
      </c>
      <c r="CN514" s="199">
        <f>IFERROR(SQRT(($E514-$E$1136)^2+($AG514-$AG$1136)^2),0)</f>
        <v>1.0040420738305098</v>
      </c>
      <c r="CO514" s="197" t="str">
        <f>IF(CN514&lt;=SMALL(CN$3:CN$1130,1),"MAS PARECIDO","NO")</f>
        <v>NO</v>
      </c>
      <c r="CP514" s="197" t="str">
        <f>IF(CN514&lt;=SMALL(CN$3:CN$1130,5),"SIMILAR","NO")</f>
        <v>NO</v>
      </c>
      <c r="CQ514" s="197" t="str">
        <f t="shared" si="427"/>
        <v>N/A</v>
      </c>
      <c r="CR514" s="197">
        <f t="shared" si="428"/>
        <v>0</v>
      </c>
      <c r="CS514" s="198">
        <f t="shared" si="429"/>
        <v>0</v>
      </c>
      <c r="CT514" s="199">
        <f>IFERROR(SQRT(($E514-$E$1136)^2+($AJ514-$AJ$1136)^2),0)</f>
        <v>9.0002700081002432E-2</v>
      </c>
      <c r="CU514" s="197" t="str">
        <f>IF(CT514&lt;=SMALL(CT$3:CT$1130,1),"MAS PARECIDO","NO")</f>
        <v>NO</v>
      </c>
      <c r="CV514" s="197" t="str">
        <f>IF(CT514&lt;=SMALL(CT$3:CT$1130,5),"SIMILAR","NO")</f>
        <v>NO</v>
      </c>
      <c r="CW514" s="197" t="str">
        <f t="shared" si="430"/>
        <v>N/A</v>
      </c>
      <c r="CX514" s="197">
        <f t="shared" si="431"/>
        <v>0</v>
      </c>
      <c r="CY514" s="198">
        <f t="shared" si="432"/>
        <v>0</v>
      </c>
      <c r="CZ514" s="2" t="e">
        <v>#N/A</v>
      </c>
      <c r="DA514" s="2" t="s">
        <v>2139</v>
      </c>
      <c r="DB514" s="2">
        <v>0</v>
      </c>
      <c r="DC514" s="2" t="s">
        <v>189</v>
      </c>
    </row>
    <row r="515" spans="1:107">
      <c r="A515" s="24" t="s">
        <v>724</v>
      </c>
      <c r="B515" s="46">
        <v>97224.93</v>
      </c>
      <c r="C515" s="190">
        <f>(B515-$B$1132)/($B$1133-$B$1132)</f>
        <v>0.10838214685662112</v>
      </c>
      <c r="D515" s="46">
        <v>25000</v>
      </c>
      <c r="E515" s="190">
        <f>(D515-$D$1132)/($D$1133-$D$1132)</f>
        <v>4.9971499144974348E-2</v>
      </c>
      <c r="F515" s="46" t="s">
        <v>203</v>
      </c>
      <c r="G515" s="192">
        <f>VLOOKUP(F515,'DATOS DE SOPORTE'!$Y$5:$Z$8,2,FALSE)</f>
        <v>3</v>
      </c>
      <c r="H515" s="190">
        <f>(G515-$G$1132)/($G$1133-$G$1132)</f>
        <v>0.66666666666666663</v>
      </c>
      <c r="I515" s="50">
        <v>2</v>
      </c>
      <c r="J515" s="200">
        <f t="shared" si="392"/>
        <v>2</v>
      </c>
      <c r="K515" s="190">
        <f>(J515-$J$1132)/($J$1133-$J$1132)</f>
        <v>0.4</v>
      </c>
      <c r="L515" s="193" t="str">
        <f t="shared" si="393"/>
        <v>SI</v>
      </c>
      <c r="M515" s="46" t="s">
        <v>192</v>
      </c>
      <c r="N515" s="192">
        <f t="shared" si="394"/>
        <v>2</v>
      </c>
      <c r="O515" s="190">
        <f>(N515-N$1132)/(N$1133-N$1132)</f>
        <v>1</v>
      </c>
      <c r="P515" s="46" t="s">
        <v>58</v>
      </c>
      <c r="Q515" s="192">
        <f t="shared" si="395"/>
        <v>3</v>
      </c>
      <c r="R515" s="190">
        <f>(Q515-Q$1132)/(Q$1133-Q$1132)</f>
        <v>1</v>
      </c>
      <c r="S515" s="46" t="s">
        <v>194</v>
      </c>
      <c r="T515" s="192">
        <f t="shared" si="396"/>
        <v>1</v>
      </c>
      <c r="U515" s="190">
        <f>(T515-T$1132)/(T$1133-T$1132)</f>
        <v>0</v>
      </c>
      <c r="V515" s="46" t="s">
        <v>62</v>
      </c>
      <c r="W515" s="194">
        <f>VLOOKUP(V515,'DATOS DE SOPORTE'!$S$5:$T$10,2,FALSE)</f>
        <v>1</v>
      </c>
      <c r="X515" s="201">
        <f>(W515-W$1132)/(W$1133-W$1132)</f>
        <v>0</v>
      </c>
      <c r="Y515" s="46" t="s">
        <v>188</v>
      </c>
      <c r="Z515" s="194">
        <f t="shared" si="397"/>
        <v>1</v>
      </c>
      <c r="AA515" s="201">
        <f>(Z515-Z$1132)/(Z$1133-Z$1132)</f>
        <v>0</v>
      </c>
      <c r="AB515" s="46" t="s">
        <v>136</v>
      </c>
      <c r="AC515" s="194">
        <f t="shared" si="398"/>
        <v>2</v>
      </c>
      <c r="AD515" s="201">
        <f>(AC515-AC$1132)/(AC$1133-AC$1132)</f>
        <v>1</v>
      </c>
      <c r="AE515" s="46" t="s">
        <v>188</v>
      </c>
      <c r="AF515" s="194">
        <f t="shared" si="399"/>
        <v>1</v>
      </c>
      <c r="AG515" s="201">
        <f>(AF515-AF$1132)/(AF$1133-AF$1132)</f>
        <v>0</v>
      </c>
      <c r="AH515" s="24" t="s">
        <v>67</v>
      </c>
      <c r="AI515" s="194">
        <f>VLOOKUP(AH515,'DATOS DE SOPORTE'!$V$5:$W$8,2,FALSE)</f>
        <v>1</v>
      </c>
      <c r="AJ515" s="201">
        <f>(AI515-AI$1132)/(AI$1133-AI$1132)</f>
        <v>0</v>
      </c>
      <c r="AK515" s="58" t="str">
        <f t="shared" si="391"/>
        <v>Bueno</v>
      </c>
      <c r="AL515" s="196">
        <f>IFERROR(SQRT(($E515-$E$1136)^2+($C515-$C$1136)^2),0)</f>
        <v>0.10891300375086423</v>
      </c>
      <c r="AM515" s="197" t="str">
        <f>IF(AL515&lt;=SMALL($AL$3:$AL$1130,1),"MAS PARECIDO","NO")</f>
        <v>NO</v>
      </c>
      <c r="AN515" s="197" t="str">
        <f>IF(AL515&lt;=SMALL($AL$3:$AL$1130,5),"SIMILAR","NO")</f>
        <v>NO</v>
      </c>
      <c r="AO515" s="197" t="str">
        <f t="shared" si="400"/>
        <v>N/A</v>
      </c>
      <c r="AP515" s="197">
        <f t="shared" si="401"/>
        <v>0</v>
      </c>
      <c r="AQ515" s="198">
        <f t="shared" si="402"/>
        <v>0</v>
      </c>
      <c r="AR515" s="196">
        <f>IFERROR(SQRT(($E515-$E$1136)^2+($H515-$H$1136)^2),0)</f>
        <v>0.33706269612323075</v>
      </c>
      <c r="AS515" s="197" t="str">
        <f>IF(AR515&lt;=SMALL(AR$3:AR$1130,1),"MAS PARECIDO","NO")</f>
        <v>NO</v>
      </c>
      <c r="AT515" s="197" t="str">
        <f>IF(AR515&lt;=SMALL(AR$3:AR$1130,5),"SIMILAR","NO")</f>
        <v>NO</v>
      </c>
      <c r="AU515" s="197" t="str">
        <f t="shared" si="403"/>
        <v>N/A</v>
      </c>
      <c r="AV515" s="197">
        <f t="shared" si="404"/>
        <v>0</v>
      </c>
      <c r="AW515" s="198">
        <f t="shared" si="405"/>
        <v>0</v>
      </c>
      <c r="AX515" s="199">
        <f>IFERROR(SQRT(($E515-$E$1136)^2+($K515-$K$1136)^2),0)</f>
        <v>0.20615564510037138</v>
      </c>
      <c r="AY515" s="197" t="str">
        <f>IF(AX515&lt;=SMALL(AX$3:AX$1130,1),"MAS PARECIDO","NO")</f>
        <v>NO</v>
      </c>
      <c r="AZ515" s="197" t="str">
        <f>IF(AX515&lt;=SMALL(AX$3:AX$1130,5),"SIMILAR","NO")</f>
        <v>NO</v>
      </c>
      <c r="BA515" s="197" t="str">
        <f t="shared" si="406"/>
        <v>N/A</v>
      </c>
      <c r="BB515" s="197">
        <f t="shared" si="407"/>
        <v>0</v>
      </c>
      <c r="BC515" s="198">
        <f t="shared" si="408"/>
        <v>0</v>
      </c>
      <c r="BD515" s="196">
        <f>IFERROR(SQRT(($E515-$E$1136)^2+($O515-$O$1136)^2),0)</f>
        <v>5.0001500045001347E-2</v>
      </c>
      <c r="BE515" s="197" t="str">
        <f>IF(BD515&lt;=SMALL(BD$3:BD$1130,1),"MAS PARECIDO","NO")</f>
        <v>NO</v>
      </c>
      <c r="BF515" s="197" t="str">
        <f>IF(BD515&lt;=SMALL(BD$3:BD$1130,5),"SIMILAR","NO")</f>
        <v>NO</v>
      </c>
      <c r="BG515" s="197" t="str">
        <f t="shared" si="409"/>
        <v>N/A</v>
      </c>
      <c r="BH515" s="197">
        <f t="shared" si="410"/>
        <v>0</v>
      </c>
      <c r="BI515" s="198">
        <f t="shared" si="411"/>
        <v>0</v>
      </c>
      <c r="BJ515" s="199">
        <f>IFERROR(SQRT(($E515-$E$1136)^2+($R515-$R$1136)^2),0)</f>
        <v>0.50249393031831757</v>
      </c>
      <c r="BK515" s="197" t="str">
        <f>IF(BJ515&lt;=SMALL(BJ$3:BJ$1130,1),"MAS PARECIDO","NO")</f>
        <v>NO</v>
      </c>
      <c r="BL515" s="197" t="str">
        <f>IF(BJ515&lt;=SMALL(BJ$3:BJ$1130,5),"SIMILAR","NO")</f>
        <v>NO</v>
      </c>
      <c r="BM515" s="197" t="str">
        <f t="shared" si="412"/>
        <v>N/A</v>
      </c>
      <c r="BN515" s="197">
        <f t="shared" si="413"/>
        <v>0</v>
      </c>
      <c r="BO515" s="198">
        <f t="shared" si="414"/>
        <v>0</v>
      </c>
      <c r="BP515" s="199">
        <f>IFERROR(SQRT(($E515-$E$1136)^2+($U515-$U$1136)^2),0)</f>
        <v>5.0001500045001347E-2</v>
      </c>
      <c r="BQ515" s="197" t="str">
        <f>IF(BP515&lt;=SMALL(BP$3:BP$1130,1),"MAS PARECIDO","NO")</f>
        <v>NO</v>
      </c>
      <c r="BR515" s="197" t="str">
        <f>IF(BP515&lt;=SMALL(BP$3:BP$1130,5),"SIMILAR","NO")</f>
        <v>NO</v>
      </c>
      <c r="BS515" s="197" t="str">
        <f t="shared" si="415"/>
        <v>N/A</v>
      </c>
      <c r="BT515" s="197">
        <f t="shared" si="416"/>
        <v>0</v>
      </c>
      <c r="BU515" s="198">
        <f t="shared" si="417"/>
        <v>0</v>
      </c>
      <c r="BV515" s="199">
        <f>IFERROR(SQRT(($E515-$E$1136)^2+($X515-$X$1136)^2),0)</f>
        <v>5.0001500045001347E-2</v>
      </c>
      <c r="BW515" s="197" t="str">
        <f>IF(BV515&lt;=SMALL(BV$3:BV$1130,1),"MAS PARECIDO","NO")</f>
        <v>NO</v>
      </c>
      <c r="BX515" s="197" t="str">
        <f>IF(BV515&lt;=SMALL(BV$3:BV$1130,5),"SIMILAR","NO")</f>
        <v>NO</v>
      </c>
      <c r="BY515" s="197" t="str">
        <f t="shared" si="418"/>
        <v>N/A</v>
      </c>
      <c r="BZ515" s="197">
        <f t="shared" si="419"/>
        <v>0</v>
      </c>
      <c r="CA515" s="198">
        <f t="shared" si="420"/>
        <v>0</v>
      </c>
      <c r="CB515" s="199">
        <f>IFERROR(SQRT(($E515-$E$1136)^2+($AA515-$AA$1136)^2),0)</f>
        <v>5.0001500045001347E-2</v>
      </c>
      <c r="CC515" s="197" t="str">
        <f>IF(CB515&lt;=SMALL(CB$3:CB$1130,1),"MAS PARECIDO","NO")</f>
        <v>NO</v>
      </c>
      <c r="CD515" s="197" t="str">
        <f>IF(CB515&lt;=SMALL(CB$3:CB$1130,5),"SIMILAR","NO")</f>
        <v>NO</v>
      </c>
      <c r="CE515" s="197" t="str">
        <f t="shared" si="421"/>
        <v>N/A</v>
      </c>
      <c r="CF515" s="197">
        <f t="shared" si="422"/>
        <v>0</v>
      </c>
      <c r="CG515" s="198">
        <f t="shared" si="423"/>
        <v>0</v>
      </c>
      <c r="CH515" s="199">
        <f>IFERROR(SQRT(($E515-$E$1136)^2+($AD515-$AD$1136)^2),0)</f>
        <v>5.0001500045001347E-2</v>
      </c>
      <c r="CI515" s="197" t="str">
        <f>IF(CH515&lt;=SMALL(CH$3:CH$1130,1),"MAS PARECIDO","NO")</f>
        <v>NO</v>
      </c>
      <c r="CJ515" s="197" t="str">
        <f>IF(CH515&lt;=SMALL(CH$3:CH$1130,5),"SIMILAR","NO")</f>
        <v>NO</v>
      </c>
      <c r="CK515" s="197" t="str">
        <f t="shared" si="424"/>
        <v>N/A</v>
      </c>
      <c r="CL515" s="197">
        <f t="shared" si="425"/>
        <v>0</v>
      </c>
      <c r="CM515" s="198">
        <f t="shared" si="426"/>
        <v>0</v>
      </c>
      <c r="CN515" s="199">
        <f>IFERROR(SQRT(($E515-$E$1136)^2+($AG515-$AG$1136)^2),0)</f>
        <v>1.0012492946348328</v>
      </c>
      <c r="CO515" s="197" t="str">
        <f>IF(CN515&lt;=SMALL(CN$3:CN$1130,1),"MAS PARECIDO","NO")</f>
        <v>NO</v>
      </c>
      <c r="CP515" s="197" t="str">
        <f>IF(CN515&lt;=SMALL(CN$3:CN$1130,5),"SIMILAR","NO")</f>
        <v>NO</v>
      </c>
      <c r="CQ515" s="197" t="str">
        <f t="shared" si="427"/>
        <v>N/A</v>
      </c>
      <c r="CR515" s="197">
        <f t="shared" si="428"/>
        <v>0</v>
      </c>
      <c r="CS515" s="198">
        <f t="shared" si="429"/>
        <v>0</v>
      </c>
      <c r="CT515" s="199">
        <f>IFERROR(SQRT(($E515-$E$1136)^2+($AJ515-$AJ$1136)^2),0)</f>
        <v>5.0001500045001347E-2</v>
      </c>
      <c r="CU515" s="197" t="str">
        <f>IF(CT515&lt;=SMALL(CT$3:CT$1130,1),"MAS PARECIDO","NO")</f>
        <v>NO</v>
      </c>
      <c r="CV515" s="197" t="str">
        <f>IF(CT515&lt;=SMALL(CT$3:CT$1130,5),"SIMILAR","NO")</f>
        <v>NO</v>
      </c>
      <c r="CW515" s="197" t="str">
        <f t="shared" si="430"/>
        <v>N/A</v>
      </c>
      <c r="CX515" s="197">
        <f t="shared" si="431"/>
        <v>0</v>
      </c>
      <c r="CY515" s="198">
        <f t="shared" si="432"/>
        <v>0</v>
      </c>
      <c r="CZ515" s="2" t="e">
        <v>#N/A</v>
      </c>
      <c r="DA515" s="2" t="s">
        <v>2140</v>
      </c>
      <c r="DB515" s="2">
        <v>0</v>
      </c>
      <c r="DC515" s="2" t="s">
        <v>189</v>
      </c>
    </row>
    <row r="516" spans="1:107">
      <c r="A516" s="24" t="s">
        <v>472</v>
      </c>
      <c r="B516" s="46">
        <v>59769</v>
      </c>
      <c r="C516" s="190">
        <f>(B516-$B$1132)/($B$1133-$B$1132)</f>
        <v>6.4599415606517913E-2</v>
      </c>
      <c r="D516" s="46">
        <v>6500</v>
      </c>
      <c r="E516" s="190">
        <f>(D516-$D$1132)/($D$1133-$D$1132)</f>
        <v>1.297038911167335E-2</v>
      </c>
      <c r="F516" s="46" t="s">
        <v>53</v>
      </c>
      <c r="G516" s="192">
        <f>VLOOKUP(F516,'DATOS DE SOPORTE'!$Y$5:$Z$8,2,FALSE)</f>
        <v>2</v>
      </c>
      <c r="H516" s="190">
        <f>(G516-$G$1132)/($G$1133-$G$1132)</f>
        <v>0.33333333333333331</v>
      </c>
      <c r="I516" s="50">
        <v>3</v>
      </c>
      <c r="J516" s="200">
        <f t="shared" si="392"/>
        <v>3</v>
      </c>
      <c r="K516" s="190">
        <f>(J516-$J$1132)/($J$1133-$J$1132)</f>
        <v>0.6</v>
      </c>
      <c r="L516" s="193" t="str">
        <f t="shared" si="393"/>
        <v>SI</v>
      </c>
      <c r="M516" s="46" t="s">
        <v>192</v>
      </c>
      <c r="N516" s="192">
        <f t="shared" si="394"/>
        <v>2</v>
      </c>
      <c r="O516" s="190">
        <f>(N516-N$1132)/(N$1133-N$1132)</f>
        <v>1</v>
      </c>
      <c r="P516" s="46" t="s">
        <v>58</v>
      </c>
      <c r="Q516" s="192">
        <f t="shared" si="395"/>
        <v>3</v>
      </c>
      <c r="R516" s="190">
        <f>(Q516-Q$1132)/(Q$1133-Q$1132)</f>
        <v>1</v>
      </c>
      <c r="S516" s="46" t="s">
        <v>1270</v>
      </c>
      <c r="T516" s="192">
        <f t="shared" si="396"/>
        <v>2</v>
      </c>
      <c r="U516" s="190">
        <f>(T516-T$1132)/(T$1133-T$1132)</f>
        <v>1</v>
      </c>
      <c r="V516" s="46" t="s">
        <v>62</v>
      </c>
      <c r="W516" s="194">
        <f>VLOOKUP(V516,'DATOS DE SOPORTE'!$S$5:$T$10,2,FALSE)</f>
        <v>1</v>
      </c>
      <c r="X516" s="201">
        <f>(W516-W$1132)/(W$1133-W$1132)</f>
        <v>0</v>
      </c>
      <c r="Y516" s="46" t="s">
        <v>188</v>
      </c>
      <c r="Z516" s="194">
        <f t="shared" si="397"/>
        <v>1</v>
      </c>
      <c r="AA516" s="201">
        <f>(Z516-Z$1132)/(Z$1133-Z$1132)</f>
        <v>0</v>
      </c>
      <c r="AB516" s="46" t="s">
        <v>136</v>
      </c>
      <c r="AC516" s="194">
        <f t="shared" si="398"/>
        <v>2</v>
      </c>
      <c r="AD516" s="201">
        <f>(AC516-AC$1132)/(AC$1133-AC$1132)</f>
        <v>1</v>
      </c>
      <c r="AE516" s="46" t="s">
        <v>188</v>
      </c>
      <c r="AF516" s="194">
        <f t="shared" si="399"/>
        <v>1</v>
      </c>
      <c r="AG516" s="201">
        <f>(AF516-AF$1132)/(AF$1133-AF$1132)</f>
        <v>0</v>
      </c>
      <c r="AH516" s="24" t="s">
        <v>67</v>
      </c>
      <c r="AI516" s="194">
        <f>VLOOKUP(AH516,'DATOS DE SOPORTE'!$V$5:$W$8,2,FALSE)</f>
        <v>1</v>
      </c>
      <c r="AJ516" s="201">
        <f>(AI516-AI$1132)/(AI$1133-AI$1132)</f>
        <v>0</v>
      </c>
      <c r="AK516" s="58" t="str">
        <f t="shared" ref="AK516:AK579" si="433">DC516</f>
        <v>Bueno</v>
      </c>
      <c r="AL516" s="196">
        <f>IFERROR(SQRT(($E516-$E$1136)^2+($C516-$C$1136)^2),0)</f>
        <v>0.14113961303437017</v>
      </c>
      <c r="AM516" s="197" t="str">
        <f>IF(AL516&lt;=SMALL($AL$3:$AL$1130,1),"MAS PARECIDO","NO")</f>
        <v>NO</v>
      </c>
      <c r="AN516" s="197" t="str">
        <f>IF(AL516&lt;=SMALL($AL$3:$AL$1130,5),"SIMILAR","NO")</f>
        <v>NO</v>
      </c>
      <c r="AO516" s="197" t="str">
        <f t="shared" si="400"/>
        <v>N/A</v>
      </c>
      <c r="AP516" s="197">
        <f t="shared" si="401"/>
        <v>0</v>
      </c>
      <c r="AQ516" s="198">
        <f t="shared" si="402"/>
        <v>0</v>
      </c>
      <c r="AR516" s="196">
        <f>IFERROR(SQRT(($E516-$E$1136)^2+($H516-$H$1136)^2),0)</f>
        <v>1.3000390011700351E-2</v>
      </c>
      <c r="AS516" s="197" t="str">
        <f>IF(AR516&lt;=SMALL(AR$3:AR$1130,1),"MAS PARECIDO","NO")</f>
        <v>NO</v>
      </c>
      <c r="AT516" s="197" t="str">
        <f>IF(AR516&lt;=SMALL(AR$3:AR$1130,5),"SIMILAR","NO")</f>
        <v>NO</v>
      </c>
      <c r="AU516" s="197" t="str">
        <f t="shared" si="403"/>
        <v>N/A</v>
      </c>
      <c r="AV516" s="197">
        <f t="shared" si="404"/>
        <v>0</v>
      </c>
      <c r="AW516" s="198">
        <f t="shared" si="405"/>
        <v>0</v>
      </c>
      <c r="AX516" s="199">
        <f>IFERROR(SQRT(($E516-$E$1136)^2+($K516-$K$1136)^2),0)</f>
        <v>0.40021120691511913</v>
      </c>
      <c r="AY516" s="197" t="str">
        <f>IF(AX516&lt;=SMALL(AX$3:AX$1130,1),"MAS PARECIDO","NO")</f>
        <v>NO</v>
      </c>
      <c r="AZ516" s="197" t="str">
        <f>IF(AX516&lt;=SMALL(AX$3:AX$1130,5),"SIMILAR","NO")</f>
        <v>NO</v>
      </c>
      <c r="BA516" s="197" t="str">
        <f t="shared" si="406"/>
        <v>N/A</v>
      </c>
      <c r="BB516" s="197">
        <f t="shared" si="407"/>
        <v>0</v>
      </c>
      <c r="BC516" s="198">
        <f t="shared" si="408"/>
        <v>0</v>
      </c>
      <c r="BD516" s="196">
        <f>IFERROR(SQRT(($E516-$E$1136)^2+($O516-$O$1136)^2),0)</f>
        <v>1.3000390011700351E-2</v>
      </c>
      <c r="BE516" s="197" t="str">
        <f>IF(BD516&lt;=SMALL(BD$3:BD$1130,1),"MAS PARECIDO","NO")</f>
        <v>NO</v>
      </c>
      <c r="BF516" s="197" t="str">
        <f>IF(BD516&lt;=SMALL(BD$3:BD$1130,5),"SIMILAR","NO")</f>
        <v>NO</v>
      </c>
      <c r="BG516" s="197" t="str">
        <f t="shared" si="409"/>
        <v>N/A</v>
      </c>
      <c r="BH516" s="197">
        <f t="shared" si="410"/>
        <v>0</v>
      </c>
      <c r="BI516" s="198">
        <f t="shared" si="411"/>
        <v>0</v>
      </c>
      <c r="BJ516" s="199">
        <f>IFERROR(SQRT(($E516-$E$1136)^2+($R516-$R$1136)^2),0)</f>
        <v>0.50016898158568002</v>
      </c>
      <c r="BK516" s="197" t="str">
        <f>IF(BJ516&lt;=SMALL(BJ$3:BJ$1130,1),"MAS PARECIDO","NO")</f>
        <v>NO</v>
      </c>
      <c r="BL516" s="197" t="str">
        <f>IF(BJ516&lt;=SMALL(BJ$3:BJ$1130,5),"SIMILAR","NO")</f>
        <v>NO</v>
      </c>
      <c r="BM516" s="197" t="str">
        <f t="shared" si="412"/>
        <v>N/A</v>
      </c>
      <c r="BN516" s="197">
        <f t="shared" si="413"/>
        <v>0</v>
      </c>
      <c r="BO516" s="198">
        <f t="shared" si="414"/>
        <v>0</v>
      </c>
      <c r="BP516" s="199">
        <f>IFERROR(SQRT(($E516-$E$1136)^2+($U516-$U$1136)^2),0)</f>
        <v>1.0000845014999764</v>
      </c>
      <c r="BQ516" s="197" t="str">
        <f>IF(BP516&lt;=SMALL(BP$3:BP$1130,1),"MAS PARECIDO","NO")</f>
        <v>NO</v>
      </c>
      <c r="BR516" s="197" t="str">
        <f>IF(BP516&lt;=SMALL(BP$3:BP$1130,5),"SIMILAR","NO")</f>
        <v>NO</v>
      </c>
      <c r="BS516" s="197" t="str">
        <f t="shared" si="415"/>
        <v>N/A</v>
      </c>
      <c r="BT516" s="197">
        <f t="shared" si="416"/>
        <v>0</v>
      </c>
      <c r="BU516" s="198">
        <f t="shared" si="417"/>
        <v>0</v>
      </c>
      <c r="BV516" s="199">
        <f>IFERROR(SQRT(($E516-$E$1136)^2+($X516-$X$1136)^2),0)</f>
        <v>1.3000390011700351E-2</v>
      </c>
      <c r="BW516" s="197" t="str">
        <f>IF(BV516&lt;=SMALL(BV$3:BV$1130,1),"MAS PARECIDO","NO")</f>
        <v>NO</v>
      </c>
      <c r="BX516" s="197" t="str">
        <f>IF(BV516&lt;=SMALL(BV$3:BV$1130,5),"SIMILAR","NO")</f>
        <v>NO</v>
      </c>
      <c r="BY516" s="197" t="str">
        <f t="shared" si="418"/>
        <v>N/A</v>
      </c>
      <c r="BZ516" s="197">
        <f t="shared" si="419"/>
        <v>0</v>
      </c>
      <c r="CA516" s="198">
        <f t="shared" si="420"/>
        <v>0</v>
      </c>
      <c r="CB516" s="199">
        <f>IFERROR(SQRT(($E516-$E$1136)^2+($AA516-$AA$1136)^2),0)</f>
        <v>1.3000390011700351E-2</v>
      </c>
      <c r="CC516" s="197" t="str">
        <f>IF(CB516&lt;=SMALL(CB$3:CB$1130,1),"MAS PARECIDO","NO")</f>
        <v>NO</v>
      </c>
      <c r="CD516" s="197" t="str">
        <f>IF(CB516&lt;=SMALL(CB$3:CB$1130,5),"SIMILAR","NO")</f>
        <v>NO</v>
      </c>
      <c r="CE516" s="197" t="str">
        <f t="shared" si="421"/>
        <v>N/A</v>
      </c>
      <c r="CF516" s="197">
        <f t="shared" si="422"/>
        <v>0</v>
      </c>
      <c r="CG516" s="198">
        <f t="shared" si="423"/>
        <v>0</v>
      </c>
      <c r="CH516" s="199">
        <f>IFERROR(SQRT(($E516-$E$1136)^2+($AD516-$AD$1136)^2),0)</f>
        <v>1.3000390011700351E-2</v>
      </c>
      <c r="CI516" s="197" t="str">
        <f>IF(CH516&lt;=SMALL(CH$3:CH$1130,1),"MAS PARECIDO","NO")</f>
        <v>NO</v>
      </c>
      <c r="CJ516" s="197" t="str">
        <f>IF(CH516&lt;=SMALL(CH$3:CH$1130,5),"SIMILAR","NO")</f>
        <v>NO</v>
      </c>
      <c r="CK516" s="197" t="str">
        <f t="shared" si="424"/>
        <v>N/A</v>
      </c>
      <c r="CL516" s="197">
        <f t="shared" si="425"/>
        <v>0</v>
      </c>
      <c r="CM516" s="198">
        <f t="shared" si="426"/>
        <v>0</v>
      </c>
      <c r="CN516" s="199">
        <f>IFERROR(SQRT(($E516-$E$1136)^2+($AG516-$AG$1136)^2),0)</f>
        <v>1.0000845014999764</v>
      </c>
      <c r="CO516" s="197" t="str">
        <f>IF(CN516&lt;=SMALL(CN$3:CN$1130,1),"MAS PARECIDO","NO")</f>
        <v>NO</v>
      </c>
      <c r="CP516" s="197" t="str">
        <f>IF(CN516&lt;=SMALL(CN$3:CN$1130,5),"SIMILAR","NO")</f>
        <v>NO</v>
      </c>
      <c r="CQ516" s="197" t="str">
        <f t="shared" si="427"/>
        <v>N/A</v>
      </c>
      <c r="CR516" s="197">
        <f t="shared" si="428"/>
        <v>0</v>
      </c>
      <c r="CS516" s="198">
        <f t="shared" si="429"/>
        <v>0</v>
      </c>
      <c r="CT516" s="199">
        <f>IFERROR(SQRT(($E516-$E$1136)^2+($AJ516-$AJ$1136)^2),0)</f>
        <v>1.3000390011700351E-2</v>
      </c>
      <c r="CU516" s="197" t="str">
        <f>IF(CT516&lt;=SMALL(CT$3:CT$1130,1),"MAS PARECIDO","NO")</f>
        <v>NO</v>
      </c>
      <c r="CV516" s="197" t="str">
        <f>IF(CT516&lt;=SMALL(CT$3:CT$1130,5),"SIMILAR","NO")</f>
        <v>NO</v>
      </c>
      <c r="CW516" s="197" t="str">
        <f t="shared" si="430"/>
        <v>N/A</v>
      </c>
      <c r="CX516" s="197">
        <f t="shared" si="431"/>
        <v>0</v>
      </c>
      <c r="CY516" s="198">
        <f t="shared" si="432"/>
        <v>0</v>
      </c>
      <c r="CZ516" s="2" t="s">
        <v>1672</v>
      </c>
      <c r="DA516" s="2" t="s">
        <v>1673</v>
      </c>
      <c r="DB516" s="2">
        <v>0</v>
      </c>
      <c r="DC516" s="2" t="s">
        <v>189</v>
      </c>
    </row>
    <row r="517" spans="1:107">
      <c r="A517" s="24" t="s">
        <v>497</v>
      </c>
      <c r="B517" s="46">
        <v>73476</v>
      </c>
      <c r="C517" s="190">
        <f>(B517-$B$1132)/($B$1133-$B$1132)</f>
        <v>8.0621708932171951E-2</v>
      </c>
      <c r="D517" s="46">
        <v>15000</v>
      </c>
      <c r="E517" s="190">
        <f>(D517-$D$1132)/($D$1133-$D$1132)</f>
        <v>2.9970899126973809E-2</v>
      </c>
      <c r="F517" s="46" t="s">
        <v>53</v>
      </c>
      <c r="G517" s="192">
        <f>VLOOKUP(F517,'DATOS DE SOPORTE'!$Y$5:$Z$8,2,FALSE)</f>
        <v>2</v>
      </c>
      <c r="H517" s="190">
        <f>(G517-$G$1132)/($G$1133-$G$1132)</f>
        <v>0.33333333333333331</v>
      </c>
      <c r="I517" s="50">
        <v>2</v>
      </c>
      <c r="J517" s="200">
        <f t="shared" si="392"/>
        <v>2</v>
      </c>
      <c r="K517" s="190">
        <f>(J517-$J$1132)/($J$1133-$J$1132)</f>
        <v>0.4</v>
      </c>
      <c r="L517" s="193" t="str">
        <f t="shared" si="393"/>
        <v>SI</v>
      </c>
      <c r="M517" s="46" t="s">
        <v>56</v>
      </c>
      <c r="N517" s="192">
        <f t="shared" si="394"/>
        <v>1</v>
      </c>
      <c r="O517" s="190">
        <f>(N517-N$1132)/(N$1133-N$1132)</f>
        <v>0</v>
      </c>
      <c r="P517" s="46" t="s">
        <v>193</v>
      </c>
      <c r="Q517" s="192">
        <f t="shared" si="395"/>
        <v>2</v>
      </c>
      <c r="R517" s="190">
        <f>(Q517-Q$1132)/(Q$1133-Q$1132)</f>
        <v>0.5</v>
      </c>
      <c r="S517" s="46" t="s">
        <v>60</v>
      </c>
      <c r="T517" s="192">
        <f t="shared" si="396"/>
        <v>2</v>
      </c>
      <c r="U517" s="190">
        <f>(T517-T$1132)/(T$1133-T$1132)</f>
        <v>1</v>
      </c>
      <c r="V517" s="46" t="s">
        <v>212</v>
      </c>
      <c r="W517" s="194">
        <f>VLOOKUP(V517,'DATOS DE SOPORTE'!$S$5:$T$10,2,FALSE)</f>
        <v>3</v>
      </c>
      <c r="X517" s="201">
        <f>(W517-W$1132)/(W$1133-W$1132)</f>
        <v>0.4</v>
      </c>
      <c r="Y517" s="46" t="s">
        <v>188</v>
      </c>
      <c r="Z517" s="194">
        <f t="shared" si="397"/>
        <v>1</v>
      </c>
      <c r="AA517" s="201">
        <f>(Z517-Z$1132)/(Z$1133-Z$1132)</f>
        <v>0</v>
      </c>
      <c r="AB517" s="46" t="s">
        <v>136</v>
      </c>
      <c r="AC517" s="194">
        <f t="shared" si="398"/>
        <v>2</v>
      </c>
      <c r="AD517" s="201">
        <f>(AC517-AC$1132)/(AC$1133-AC$1132)</f>
        <v>1</v>
      </c>
      <c r="AE517" s="46" t="s">
        <v>136</v>
      </c>
      <c r="AF517" s="194">
        <f t="shared" si="399"/>
        <v>2</v>
      </c>
      <c r="AG517" s="201">
        <f>(AF517-AF$1132)/(AF$1133-AF$1132)</f>
        <v>1</v>
      </c>
      <c r="AH517" s="24" t="s">
        <v>67</v>
      </c>
      <c r="AI517" s="194">
        <f>VLOOKUP(AH517,'DATOS DE SOPORTE'!$V$5:$W$8,2,FALSE)</f>
        <v>1</v>
      </c>
      <c r="AJ517" s="201">
        <f>(AI517-AI$1132)/(AI$1133-AI$1132)</f>
        <v>0</v>
      </c>
      <c r="AK517" s="58" t="str">
        <f t="shared" si="433"/>
        <v>Bueno</v>
      </c>
      <c r="AL517" s="196">
        <f>IFERROR(SQRT(($E517-$E$1136)^2+($C517-$C$1136)^2),0)</f>
        <v>0.12808050047536895</v>
      </c>
      <c r="AM517" s="197" t="str">
        <f>IF(AL517&lt;=SMALL($AL$3:$AL$1130,1),"MAS PARECIDO","NO")</f>
        <v>NO</v>
      </c>
      <c r="AN517" s="197" t="str">
        <f>IF(AL517&lt;=SMALL($AL$3:$AL$1130,5),"SIMILAR","NO")</f>
        <v>NO</v>
      </c>
      <c r="AO517" s="197" t="str">
        <f t="shared" si="400"/>
        <v>N/A</v>
      </c>
      <c r="AP517" s="197">
        <f t="shared" si="401"/>
        <v>0</v>
      </c>
      <c r="AQ517" s="198">
        <f t="shared" si="402"/>
        <v>0</v>
      </c>
      <c r="AR517" s="196">
        <f>IFERROR(SQRT(($E517-$E$1136)^2+($H517-$H$1136)^2),0)</f>
        <v>3.0000900027000808E-2</v>
      </c>
      <c r="AS517" s="197" t="str">
        <f>IF(AR517&lt;=SMALL(AR$3:AR$1130,1),"MAS PARECIDO","NO")</f>
        <v>NO</v>
      </c>
      <c r="AT517" s="197" t="str">
        <f>IF(AR517&lt;=SMALL(AR$3:AR$1130,5),"SIMILAR","NO")</f>
        <v>NO</v>
      </c>
      <c r="AU517" s="197" t="str">
        <f t="shared" si="403"/>
        <v>N/A</v>
      </c>
      <c r="AV517" s="197">
        <f t="shared" si="404"/>
        <v>0</v>
      </c>
      <c r="AW517" s="198">
        <f t="shared" si="405"/>
        <v>0</v>
      </c>
      <c r="AX517" s="199">
        <f>IFERROR(SQRT(($E517-$E$1136)^2+($K517-$K$1136)^2),0)</f>
        <v>0.20223761767393844</v>
      </c>
      <c r="AY517" s="197" t="str">
        <f>IF(AX517&lt;=SMALL(AX$3:AX$1130,1),"MAS PARECIDO","NO")</f>
        <v>NO</v>
      </c>
      <c r="AZ517" s="197" t="str">
        <f>IF(AX517&lt;=SMALL(AX$3:AX$1130,5),"SIMILAR","NO")</f>
        <v>NO</v>
      </c>
      <c r="BA517" s="197" t="str">
        <f t="shared" si="406"/>
        <v>N/A</v>
      </c>
      <c r="BB517" s="197">
        <f t="shared" si="407"/>
        <v>0</v>
      </c>
      <c r="BC517" s="198">
        <f t="shared" si="408"/>
        <v>0</v>
      </c>
      <c r="BD517" s="196">
        <f>IFERROR(SQRT(($E517-$E$1136)^2+($O517-$O$1136)^2),0)</f>
        <v>1.0004499257846093</v>
      </c>
      <c r="BE517" s="197" t="str">
        <f>IF(BD517&lt;=SMALL(BD$3:BD$1130,1),"MAS PARECIDO","NO")</f>
        <v>NO</v>
      </c>
      <c r="BF517" s="197" t="str">
        <f>IF(BD517&lt;=SMALL(BD$3:BD$1130,5),"SIMILAR","NO")</f>
        <v>NO</v>
      </c>
      <c r="BG517" s="197" t="str">
        <f t="shared" si="409"/>
        <v>N/A</v>
      </c>
      <c r="BH517" s="197">
        <f t="shared" si="410"/>
        <v>0</v>
      </c>
      <c r="BI517" s="198">
        <f t="shared" si="411"/>
        <v>0</v>
      </c>
      <c r="BJ517" s="199">
        <f>IFERROR(SQRT(($E517-$E$1136)^2+($R517-$R$1136)^2),0)</f>
        <v>3.0000900027000808E-2</v>
      </c>
      <c r="BK517" s="197" t="str">
        <f>IF(BJ517&lt;=SMALL(BJ$3:BJ$1130,1),"MAS PARECIDO","NO")</f>
        <v>NO</v>
      </c>
      <c r="BL517" s="197" t="str">
        <f>IF(BJ517&lt;=SMALL(BJ$3:BJ$1130,5),"SIMILAR","NO")</f>
        <v>NO</v>
      </c>
      <c r="BM517" s="197" t="str">
        <f t="shared" si="412"/>
        <v>N/A</v>
      </c>
      <c r="BN517" s="197">
        <f t="shared" si="413"/>
        <v>0</v>
      </c>
      <c r="BO517" s="198">
        <f t="shared" si="414"/>
        <v>0</v>
      </c>
      <c r="BP517" s="199">
        <f>IFERROR(SQRT(($E517-$E$1136)^2+($U517-$U$1136)^2),0)</f>
        <v>1.0004499257846093</v>
      </c>
      <c r="BQ517" s="197" t="str">
        <f>IF(BP517&lt;=SMALL(BP$3:BP$1130,1),"MAS PARECIDO","NO")</f>
        <v>NO</v>
      </c>
      <c r="BR517" s="197" t="str">
        <f>IF(BP517&lt;=SMALL(BP$3:BP$1130,5),"SIMILAR","NO")</f>
        <v>NO</v>
      </c>
      <c r="BS517" s="197" t="str">
        <f t="shared" si="415"/>
        <v>N/A</v>
      </c>
      <c r="BT517" s="197">
        <f t="shared" si="416"/>
        <v>0</v>
      </c>
      <c r="BU517" s="198">
        <f t="shared" si="417"/>
        <v>0</v>
      </c>
      <c r="BV517" s="199">
        <f>IFERROR(SQRT(($E517-$E$1136)^2+($X517-$X$1136)^2),0)</f>
        <v>0.40112348971660849</v>
      </c>
      <c r="BW517" s="197" t="str">
        <f>IF(BV517&lt;=SMALL(BV$3:BV$1130,1),"MAS PARECIDO","NO")</f>
        <v>NO</v>
      </c>
      <c r="BX517" s="197" t="str">
        <f>IF(BV517&lt;=SMALL(BV$3:BV$1130,5),"SIMILAR","NO")</f>
        <v>NO</v>
      </c>
      <c r="BY517" s="197" t="str">
        <f t="shared" si="418"/>
        <v>N/A</v>
      </c>
      <c r="BZ517" s="197">
        <f t="shared" si="419"/>
        <v>0</v>
      </c>
      <c r="CA517" s="198">
        <f t="shared" si="420"/>
        <v>0</v>
      </c>
      <c r="CB517" s="199">
        <f>IFERROR(SQRT(($E517-$E$1136)^2+($AA517-$AA$1136)^2),0)</f>
        <v>3.0000900027000808E-2</v>
      </c>
      <c r="CC517" s="197" t="str">
        <f>IF(CB517&lt;=SMALL(CB$3:CB$1130,1),"MAS PARECIDO","NO")</f>
        <v>NO</v>
      </c>
      <c r="CD517" s="197" t="str">
        <f>IF(CB517&lt;=SMALL(CB$3:CB$1130,5),"SIMILAR","NO")</f>
        <v>NO</v>
      </c>
      <c r="CE517" s="197" t="str">
        <f t="shared" si="421"/>
        <v>N/A</v>
      </c>
      <c r="CF517" s="197">
        <f t="shared" si="422"/>
        <v>0</v>
      </c>
      <c r="CG517" s="198">
        <f t="shared" si="423"/>
        <v>0</v>
      </c>
      <c r="CH517" s="199">
        <f>IFERROR(SQRT(($E517-$E$1136)^2+($AD517-$AD$1136)^2),0)</f>
        <v>3.0000900027000808E-2</v>
      </c>
      <c r="CI517" s="197" t="str">
        <f>IF(CH517&lt;=SMALL(CH$3:CH$1130,1),"MAS PARECIDO","NO")</f>
        <v>NO</v>
      </c>
      <c r="CJ517" s="197" t="str">
        <f>IF(CH517&lt;=SMALL(CH$3:CH$1130,5),"SIMILAR","NO")</f>
        <v>NO</v>
      </c>
      <c r="CK517" s="197" t="str">
        <f t="shared" si="424"/>
        <v>N/A</v>
      </c>
      <c r="CL517" s="197">
        <f t="shared" si="425"/>
        <v>0</v>
      </c>
      <c r="CM517" s="198">
        <f t="shared" si="426"/>
        <v>0</v>
      </c>
      <c r="CN517" s="199">
        <f>IFERROR(SQRT(($E517-$E$1136)^2+($AG517-$AG$1136)^2),0)</f>
        <v>3.0000900027000808E-2</v>
      </c>
      <c r="CO517" s="197" t="str">
        <f>IF(CN517&lt;=SMALL(CN$3:CN$1130,1),"MAS PARECIDO","NO")</f>
        <v>NO</v>
      </c>
      <c r="CP517" s="197" t="str">
        <f>IF(CN517&lt;=SMALL(CN$3:CN$1130,5),"SIMILAR","NO")</f>
        <v>NO</v>
      </c>
      <c r="CQ517" s="197" t="str">
        <f t="shared" si="427"/>
        <v>N/A</v>
      </c>
      <c r="CR517" s="197">
        <f t="shared" si="428"/>
        <v>0</v>
      </c>
      <c r="CS517" s="198">
        <f t="shared" si="429"/>
        <v>0</v>
      </c>
      <c r="CT517" s="199">
        <f>IFERROR(SQRT(($E517-$E$1136)^2+($AJ517-$AJ$1136)^2),0)</f>
        <v>3.0000900027000808E-2</v>
      </c>
      <c r="CU517" s="197" t="str">
        <f>IF(CT517&lt;=SMALL(CT$3:CT$1130,1),"MAS PARECIDO","NO")</f>
        <v>NO</v>
      </c>
      <c r="CV517" s="197" t="str">
        <f>IF(CT517&lt;=SMALL(CT$3:CT$1130,5),"SIMILAR","NO")</f>
        <v>NO</v>
      </c>
      <c r="CW517" s="197" t="str">
        <f t="shared" si="430"/>
        <v>N/A</v>
      </c>
      <c r="CX517" s="197">
        <f t="shared" si="431"/>
        <v>0</v>
      </c>
      <c r="CY517" s="198">
        <f t="shared" si="432"/>
        <v>0</v>
      </c>
      <c r="CZ517" s="2" t="s">
        <v>1722</v>
      </c>
      <c r="DA517" s="2" t="s">
        <v>1723</v>
      </c>
      <c r="DB517" s="2">
        <v>0</v>
      </c>
      <c r="DC517" s="2" t="s">
        <v>189</v>
      </c>
    </row>
    <row r="518" spans="1:107">
      <c r="A518" s="24" t="s">
        <v>519</v>
      </c>
      <c r="B518" s="46">
        <v>142678</v>
      </c>
      <c r="C518" s="190">
        <f>(B518-$B$1132)/($B$1133-$B$1132)</f>
        <v>0.16151284066938001</v>
      </c>
      <c r="D518" s="46">
        <v>25000</v>
      </c>
      <c r="E518" s="190">
        <f>(D518-$D$1132)/($D$1133-$D$1132)</f>
        <v>4.9971499144974348E-2</v>
      </c>
      <c r="F518" s="46" t="s">
        <v>53</v>
      </c>
      <c r="G518" s="192">
        <f>VLOOKUP(F518,'DATOS DE SOPORTE'!$Y$5:$Z$8,2,FALSE)</f>
        <v>2</v>
      </c>
      <c r="H518" s="190">
        <f>(G518-$G$1132)/($G$1133-$G$1132)</f>
        <v>0.33333333333333331</v>
      </c>
      <c r="I518" s="50">
        <v>4</v>
      </c>
      <c r="J518" s="200">
        <f t="shared" si="392"/>
        <v>4</v>
      </c>
      <c r="K518" s="190">
        <f>(J518-$J$1132)/($J$1133-$J$1132)</f>
        <v>0.8</v>
      </c>
      <c r="L518" s="193" t="str">
        <f t="shared" si="393"/>
        <v>SI</v>
      </c>
      <c r="M518" s="46" t="s">
        <v>192</v>
      </c>
      <c r="N518" s="192">
        <f t="shared" si="394"/>
        <v>2</v>
      </c>
      <c r="O518" s="190">
        <f>(N518-N$1132)/(N$1133-N$1132)</f>
        <v>1</v>
      </c>
      <c r="P518" s="46" t="s">
        <v>58</v>
      </c>
      <c r="Q518" s="192">
        <f t="shared" si="395"/>
        <v>3</v>
      </c>
      <c r="R518" s="190">
        <f>(Q518-Q$1132)/(Q$1133-Q$1132)</f>
        <v>1</v>
      </c>
      <c r="S518" s="46" t="s">
        <v>60</v>
      </c>
      <c r="T518" s="192">
        <f t="shared" si="396"/>
        <v>2</v>
      </c>
      <c r="U518" s="190">
        <f>(T518-T$1132)/(T$1133-T$1132)</f>
        <v>1</v>
      </c>
      <c r="V518" s="46" t="s">
        <v>212</v>
      </c>
      <c r="W518" s="194">
        <f>VLOOKUP(V518,'DATOS DE SOPORTE'!$S$5:$T$10,2,FALSE)</f>
        <v>3</v>
      </c>
      <c r="X518" s="201">
        <f>(W518-W$1132)/(W$1133-W$1132)</f>
        <v>0.4</v>
      </c>
      <c r="Y518" s="46" t="s">
        <v>188</v>
      </c>
      <c r="Z518" s="194">
        <f t="shared" si="397"/>
        <v>1</v>
      </c>
      <c r="AA518" s="201">
        <f>(Z518-Z$1132)/(Z$1133-Z$1132)</f>
        <v>0</v>
      </c>
      <c r="AB518" s="46" t="s">
        <v>188</v>
      </c>
      <c r="AC518" s="194">
        <f t="shared" si="398"/>
        <v>1</v>
      </c>
      <c r="AD518" s="201">
        <f>(AC518-AC$1132)/(AC$1133-AC$1132)</f>
        <v>0</v>
      </c>
      <c r="AE518" s="46" t="s">
        <v>136</v>
      </c>
      <c r="AF518" s="194">
        <f t="shared" si="399"/>
        <v>2</v>
      </c>
      <c r="AG518" s="201">
        <f>(AF518-AF$1132)/(AF$1133-AF$1132)</f>
        <v>1</v>
      </c>
      <c r="AH518" s="24" t="s">
        <v>67</v>
      </c>
      <c r="AI518" s="194">
        <f>VLOOKUP(AH518,'DATOS DE SOPORTE'!$V$5:$W$8,2,FALSE)</f>
        <v>1</v>
      </c>
      <c r="AJ518" s="201">
        <f>(AI518-AI$1132)/(AI$1133-AI$1132)</f>
        <v>0</v>
      </c>
      <c r="AK518" s="58" t="str">
        <f t="shared" si="433"/>
        <v>Regular</v>
      </c>
      <c r="AL518" s="196">
        <f>IFERROR(SQRT(($E518-$E$1136)^2+($C518-$C$1136)^2),0)</f>
        <v>6.6358070157978455E-2</v>
      </c>
      <c r="AM518" s="197" t="str">
        <f>IF(AL518&lt;=SMALL($AL$3:$AL$1130,1),"MAS PARECIDO","NO")</f>
        <v>NO</v>
      </c>
      <c r="AN518" s="197" t="str">
        <f>IF(AL518&lt;=SMALL($AL$3:$AL$1130,5),"SIMILAR","NO")</f>
        <v>NO</v>
      </c>
      <c r="AO518" s="197" t="str">
        <f t="shared" si="400"/>
        <v>N/A</v>
      </c>
      <c r="AP518" s="197">
        <f t="shared" si="401"/>
        <v>0</v>
      </c>
      <c r="AQ518" s="198">
        <f t="shared" si="402"/>
        <v>0</v>
      </c>
      <c r="AR518" s="196">
        <f>IFERROR(SQRT(($E518-$E$1136)^2+($H518-$H$1136)^2),0)</f>
        <v>5.0001500045001347E-2</v>
      </c>
      <c r="AS518" s="197" t="str">
        <f>IF(AR518&lt;=SMALL(AR$3:AR$1130,1),"MAS PARECIDO","NO")</f>
        <v>NO</v>
      </c>
      <c r="AT518" s="197" t="str">
        <f>IF(AR518&lt;=SMALL(AR$3:AR$1130,5),"SIMILAR","NO")</f>
        <v>NO</v>
      </c>
      <c r="AU518" s="197" t="str">
        <f t="shared" si="403"/>
        <v>N/A</v>
      </c>
      <c r="AV518" s="197">
        <f t="shared" si="404"/>
        <v>0</v>
      </c>
      <c r="AW518" s="198">
        <f t="shared" si="405"/>
        <v>0</v>
      </c>
      <c r="AX518" s="199">
        <f>IFERROR(SQRT(($E518-$E$1136)^2+($K518-$K$1136)^2),0)</f>
        <v>0.60207985351342752</v>
      </c>
      <c r="AY518" s="197" t="str">
        <f>IF(AX518&lt;=SMALL(AX$3:AX$1130,1),"MAS PARECIDO","NO")</f>
        <v>NO</v>
      </c>
      <c r="AZ518" s="197" t="str">
        <f>IF(AX518&lt;=SMALL(AX$3:AX$1130,5),"SIMILAR","NO")</f>
        <v>NO</v>
      </c>
      <c r="BA518" s="197" t="str">
        <f t="shared" si="406"/>
        <v>N/A</v>
      </c>
      <c r="BB518" s="197">
        <f t="shared" si="407"/>
        <v>0</v>
      </c>
      <c r="BC518" s="198">
        <f t="shared" si="408"/>
        <v>0</v>
      </c>
      <c r="BD518" s="196">
        <f>IFERROR(SQRT(($E518-$E$1136)^2+($O518-$O$1136)^2),0)</f>
        <v>5.0001500045001347E-2</v>
      </c>
      <c r="BE518" s="197" t="str">
        <f>IF(BD518&lt;=SMALL(BD$3:BD$1130,1),"MAS PARECIDO","NO")</f>
        <v>NO</v>
      </c>
      <c r="BF518" s="197" t="str">
        <f>IF(BD518&lt;=SMALL(BD$3:BD$1130,5),"SIMILAR","NO")</f>
        <v>NO</v>
      </c>
      <c r="BG518" s="197" t="str">
        <f t="shared" si="409"/>
        <v>N/A</v>
      </c>
      <c r="BH518" s="197">
        <f t="shared" si="410"/>
        <v>0</v>
      </c>
      <c r="BI518" s="198">
        <f t="shared" si="411"/>
        <v>0</v>
      </c>
      <c r="BJ518" s="199">
        <f>IFERROR(SQRT(($E518-$E$1136)^2+($R518-$R$1136)^2),0)</f>
        <v>0.50249393031831757</v>
      </c>
      <c r="BK518" s="197" t="str">
        <f>IF(BJ518&lt;=SMALL(BJ$3:BJ$1130,1),"MAS PARECIDO","NO")</f>
        <v>NO</v>
      </c>
      <c r="BL518" s="197" t="str">
        <f>IF(BJ518&lt;=SMALL(BJ$3:BJ$1130,5),"SIMILAR","NO")</f>
        <v>NO</v>
      </c>
      <c r="BM518" s="197" t="str">
        <f t="shared" si="412"/>
        <v>N/A</v>
      </c>
      <c r="BN518" s="197">
        <f t="shared" si="413"/>
        <v>0</v>
      </c>
      <c r="BO518" s="198">
        <f t="shared" si="414"/>
        <v>0</v>
      </c>
      <c r="BP518" s="199">
        <f>IFERROR(SQRT(($E518-$E$1136)^2+($U518-$U$1136)^2),0)</f>
        <v>1.0012492946348328</v>
      </c>
      <c r="BQ518" s="197" t="str">
        <f>IF(BP518&lt;=SMALL(BP$3:BP$1130,1),"MAS PARECIDO","NO")</f>
        <v>NO</v>
      </c>
      <c r="BR518" s="197" t="str">
        <f>IF(BP518&lt;=SMALL(BP$3:BP$1130,5),"SIMILAR","NO")</f>
        <v>NO</v>
      </c>
      <c r="BS518" s="197" t="str">
        <f t="shared" si="415"/>
        <v>N/A</v>
      </c>
      <c r="BT518" s="197">
        <f t="shared" si="416"/>
        <v>0</v>
      </c>
      <c r="BU518" s="198">
        <f t="shared" si="417"/>
        <v>0</v>
      </c>
      <c r="BV518" s="199">
        <f>IFERROR(SQRT(($E518-$E$1136)^2+($X518-$X$1136)^2),0)</f>
        <v>0.40311307347535913</v>
      </c>
      <c r="BW518" s="197" t="str">
        <f>IF(BV518&lt;=SMALL(BV$3:BV$1130,1),"MAS PARECIDO","NO")</f>
        <v>NO</v>
      </c>
      <c r="BX518" s="197" t="str">
        <f>IF(BV518&lt;=SMALL(BV$3:BV$1130,5),"SIMILAR","NO")</f>
        <v>NO</v>
      </c>
      <c r="BY518" s="197" t="str">
        <f t="shared" si="418"/>
        <v>N/A</v>
      </c>
      <c r="BZ518" s="197">
        <f t="shared" si="419"/>
        <v>0</v>
      </c>
      <c r="CA518" s="198">
        <f t="shared" si="420"/>
        <v>0</v>
      </c>
      <c r="CB518" s="199">
        <f>IFERROR(SQRT(($E518-$E$1136)^2+($AA518-$AA$1136)^2),0)</f>
        <v>5.0001500045001347E-2</v>
      </c>
      <c r="CC518" s="197" t="str">
        <f>IF(CB518&lt;=SMALL(CB$3:CB$1130,1),"MAS PARECIDO","NO")</f>
        <v>NO</v>
      </c>
      <c r="CD518" s="197" t="str">
        <f>IF(CB518&lt;=SMALL(CB$3:CB$1130,5),"SIMILAR","NO")</f>
        <v>NO</v>
      </c>
      <c r="CE518" s="197" t="str">
        <f t="shared" si="421"/>
        <v>N/A</v>
      </c>
      <c r="CF518" s="197">
        <f t="shared" si="422"/>
        <v>0</v>
      </c>
      <c r="CG518" s="198">
        <f t="shared" si="423"/>
        <v>0</v>
      </c>
      <c r="CH518" s="199">
        <f>IFERROR(SQRT(($E518-$E$1136)^2+($AD518-$AD$1136)^2),0)</f>
        <v>1.0012492946348328</v>
      </c>
      <c r="CI518" s="197" t="str">
        <f>IF(CH518&lt;=SMALL(CH$3:CH$1130,1),"MAS PARECIDO","NO")</f>
        <v>NO</v>
      </c>
      <c r="CJ518" s="197" t="str">
        <f>IF(CH518&lt;=SMALL(CH$3:CH$1130,5),"SIMILAR","NO")</f>
        <v>NO</v>
      </c>
      <c r="CK518" s="197" t="str">
        <f t="shared" si="424"/>
        <v>N/A</v>
      </c>
      <c r="CL518" s="197">
        <f t="shared" si="425"/>
        <v>0</v>
      </c>
      <c r="CM518" s="198">
        <f t="shared" si="426"/>
        <v>0</v>
      </c>
      <c r="CN518" s="199">
        <f>IFERROR(SQRT(($E518-$E$1136)^2+($AG518-$AG$1136)^2),0)</f>
        <v>5.0001500045001347E-2</v>
      </c>
      <c r="CO518" s="197" t="str">
        <f>IF(CN518&lt;=SMALL(CN$3:CN$1130,1),"MAS PARECIDO","NO")</f>
        <v>NO</v>
      </c>
      <c r="CP518" s="197" t="str">
        <f>IF(CN518&lt;=SMALL(CN$3:CN$1130,5),"SIMILAR","NO")</f>
        <v>NO</v>
      </c>
      <c r="CQ518" s="197" t="str">
        <f t="shared" si="427"/>
        <v>N/A</v>
      </c>
      <c r="CR518" s="197">
        <f t="shared" si="428"/>
        <v>0</v>
      </c>
      <c r="CS518" s="198">
        <f t="shared" si="429"/>
        <v>0</v>
      </c>
      <c r="CT518" s="199">
        <f>IFERROR(SQRT(($E518-$E$1136)^2+($AJ518-$AJ$1136)^2),0)</f>
        <v>5.0001500045001347E-2</v>
      </c>
      <c r="CU518" s="197" t="str">
        <f>IF(CT518&lt;=SMALL(CT$3:CT$1130,1),"MAS PARECIDO","NO")</f>
        <v>NO</v>
      </c>
      <c r="CV518" s="197" t="str">
        <f>IF(CT518&lt;=SMALL(CT$3:CT$1130,5),"SIMILAR","NO")</f>
        <v>NO</v>
      </c>
      <c r="CW518" s="197" t="str">
        <f t="shared" si="430"/>
        <v>N/A</v>
      </c>
      <c r="CX518" s="197">
        <f t="shared" si="431"/>
        <v>0</v>
      </c>
      <c r="CY518" s="198">
        <f t="shared" si="432"/>
        <v>0</v>
      </c>
      <c r="CZ518" s="2" t="s">
        <v>1766</v>
      </c>
      <c r="DA518" s="2" t="s">
        <v>1767</v>
      </c>
      <c r="DB518" s="2">
        <v>1</v>
      </c>
      <c r="DC518" s="2" t="s">
        <v>346</v>
      </c>
    </row>
    <row r="519" spans="1:107">
      <c r="A519" s="24" t="s">
        <v>284</v>
      </c>
      <c r="B519" s="46">
        <v>95160</v>
      </c>
      <c r="C519" s="190">
        <f>(B519-$B$1132)/($B$1133-$B$1132)</f>
        <v>0.10596842290849662</v>
      </c>
      <c r="D519" s="46">
        <v>500000</v>
      </c>
      <c r="E519" s="190">
        <f>(D519-$D$1132)/($D$1133-$D$1132)</f>
        <v>1</v>
      </c>
      <c r="F519" s="46" t="s">
        <v>191</v>
      </c>
      <c r="G519" s="192">
        <f>VLOOKUP(F519,'DATOS DE SOPORTE'!$Y$5:$Z$8,2,FALSE)</f>
        <v>1</v>
      </c>
      <c r="H519" s="190">
        <f>(G519-$G$1132)/($G$1133-$G$1132)</f>
        <v>0</v>
      </c>
      <c r="I519" s="50">
        <v>0</v>
      </c>
      <c r="J519" s="200">
        <f t="shared" si="392"/>
        <v>0</v>
      </c>
      <c r="K519" s="190">
        <f>(J519-$J$1132)/($J$1133-$J$1132)</f>
        <v>0</v>
      </c>
      <c r="L519" s="193" t="str">
        <f t="shared" si="393"/>
        <v>NO</v>
      </c>
      <c r="M519" s="46" t="s">
        <v>56</v>
      </c>
      <c r="N519" s="192">
        <f t="shared" si="394"/>
        <v>1</v>
      </c>
      <c r="O519" s="190">
        <f>(N519-N$1132)/(N$1133-N$1132)</f>
        <v>0</v>
      </c>
      <c r="P519" s="46" t="s">
        <v>58</v>
      </c>
      <c r="Q519" s="192">
        <f t="shared" si="395"/>
        <v>3</v>
      </c>
      <c r="R519" s="190">
        <f>(Q519-Q$1132)/(Q$1133-Q$1132)</f>
        <v>1</v>
      </c>
      <c r="S519" s="46" t="s">
        <v>194</v>
      </c>
      <c r="T519" s="192">
        <f t="shared" si="396"/>
        <v>1</v>
      </c>
      <c r="U519" s="190">
        <f>(T519-T$1132)/(T$1133-T$1132)</f>
        <v>0</v>
      </c>
      <c r="V519" s="46" t="s">
        <v>62</v>
      </c>
      <c r="W519" s="194">
        <f>VLOOKUP(V519,'DATOS DE SOPORTE'!$S$5:$T$10,2,FALSE)</f>
        <v>1</v>
      </c>
      <c r="X519" s="201">
        <f>(W519-W$1132)/(W$1133-W$1132)</f>
        <v>0</v>
      </c>
      <c r="Y519" s="46" t="s">
        <v>188</v>
      </c>
      <c r="Z519" s="194">
        <f t="shared" si="397"/>
        <v>1</v>
      </c>
      <c r="AA519" s="201">
        <f>(Z519-Z$1132)/(Z$1133-Z$1132)</f>
        <v>0</v>
      </c>
      <c r="AB519" s="46" t="s">
        <v>188</v>
      </c>
      <c r="AC519" s="194">
        <f t="shared" si="398"/>
        <v>1</v>
      </c>
      <c r="AD519" s="201">
        <f>(AC519-AC$1132)/(AC$1133-AC$1132)</f>
        <v>0</v>
      </c>
      <c r="AE519" s="46" t="s">
        <v>188</v>
      </c>
      <c r="AF519" s="194">
        <f t="shared" si="399"/>
        <v>1</v>
      </c>
      <c r="AG519" s="201">
        <f>(AF519-AF$1132)/(AF$1133-AF$1132)</f>
        <v>0</v>
      </c>
      <c r="AH519" s="24" t="s">
        <v>67</v>
      </c>
      <c r="AI519" s="194">
        <f>VLOOKUP(AH519,'DATOS DE SOPORTE'!$V$5:$W$8,2,FALSE)</f>
        <v>1</v>
      </c>
      <c r="AJ519" s="201">
        <f>(AI519-AI$1132)/(AI$1133-AI$1132)</f>
        <v>0</v>
      </c>
      <c r="AK519" s="58" t="str">
        <f t="shared" si="433"/>
        <v>Bueno</v>
      </c>
      <c r="AL519" s="196">
        <f>IFERROR(SQRT(($E519-$E$1136)^2+($C519-$C$1136)^2),0)</f>
        <v>1.0049352267202953</v>
      </c>
      <c r="AM519" s="197" t="str">
        <f>IF(AL519&lt;=SMALL($AL$3:$AL$1130,1),"MAS PARECIDO","NO")</f>
        <v>NO</v>
      </c>
      <c r="AN519" s="197" t="str">
        <f>IF(AL519&lt;=SMALL($AL$3:$AL$1130,5),"SIMILAR","NO")</f>
        <v>NO</v>
      </c>
      <c r="AO519" s="197" t="str">
        <f t="shared" si="400"/>
        <v>N/A</v>
      </c>
      <c r="AP519" s="197">
        <f t="shared" si="401"/>
        <v>0</v>
      </c>
      <c r="AQ519" s="198">
        <f t="shared" si="402"/>
        <v>0</v>
      </c>
      <c r="AR519" s="196">
        <f>IFERROR(SQRT(($E519-$E$1136)^2+($H519-$H$1136)^2),0)</f>
        <v>1.054121014784934</v>
      </c>
      <c r="AS519" s="197" t="str">
        <f>IF(AR519&lt;=SMALL(AR$3:AR$1130,1),"MAS PARECIDO","NO")</f>
        <v>NO</v>
      </c>
      <c r="AT519" s="197" t="str">
        <f>IF(AR519&lt;=SMALL(AR$3:AR$1130,5),"SIMILAR","NO")</f>
        <v>NO</v>
      </c>
      <c r="AU519" s="197" t="str">
        <f t="shared" si="403"/>
        <v>N/A</v>
      </c>
      <c r="AV519" s="197">
        <f t="shared" si="404"/>
        <v>0</v>
      </c>
      <c r="AW519" s="198">
        <f t="shared" si="405"/>
        <v>0</v>
      </c>
      <c r="AX519" s="199">
        <f>IFERROR(SQRT(($E519-$E$1136)^2+($K519-$K$1136)^2),0)</f>
        <v>1.0198333210383488</v>
      </c>
      <c r="AY519" s="197" t="str">
        <f>IF(AX519&lt;=SMALL(AX$3:AX$1130,1),"MAS PARECIDO","NO")</f>
        <v>NO</v>
      </c>
      <c r="AZ519" s="197" t="str">
        <f>IF(AX519&lt;=SMALL(AX$3:AX$1130,5),"SIMILAR","NO")</f>
        <v>NO</v>
      </c>
      <c r="BA519" s="197" t="str">
        <f t="shared" si="406"/>
        <v>N/A</v>
      </c>
      <c r="BB519" s="197">
        <f t="shared" si="407"/>
        <v>0</v>
      </c>
      <c r="BC519" s="198">
        <f t="shared" si="408"/>
        <v>0</v>
      </c>
      <c r="BD519" s="196">
        <f>IFERROR(SQRT(($E519-$E$1136)^2+($O519-$O$1136)^2),0)</f>
        <v>1.414234776372052</v>
      </c>
      <c r="BE519" s="197" t="str">
        <f>IF(BD519&lt;=SMALL(BD$3:BD$1130,1),"MAS PARECIDO","NO")</f>
        <v>NO</v>
      </c>
      <c r="BF519" s="197" t="str">
        <f>IF(BD519&lt;=SMALL(BD$3:BD$1130,5),"SIMILAR","NO")</f>
        <v>NO</v>
      </c>
      <c r="BG519" s="197" t="str">
        <f t="shared" si="409"/>
        <v>N/A</v>
      </c>
      <c r="BH519" s="197">
        <f t="shared" si="410"/>
        <v>0</v>
      </c>
      <c r="BI519" s="198">
        <f t="shared" si="411"/>
        <v>0</v>
      </c>
      <c r="BJ519" s="199">
        <f>IFERROR(SQRT(($E519-$E$1136)^2+($R519-$R$1136)^2),0)</f>
        <v>1.1180608224511348</v>
      </c>
      <c r="BK519" s="197" t="str">
        <f>IF(BJ519&lt;=SMALL(BJ$3:BJ$1130,1),"MAS PARECIDO","NO")</f>
        <v>NO</v>
      </c>
      <c r="BL519" s="197" t="str">
        <f>IF(BJ519&lt;=SMALL(BJ$3:BJ$1130,5),"SIMILAR","NO")</f>
        <v>NO</v>
      </c>
      <c r="BM519" s="197" t="str">
        <f t="shared" si="412"/>
        <v>N/A</v>
      </c>
      <c r="BN519" s="197">
        <f t="shared" si="413"/>
        <v>0</v>
      </c>
      <c r="BO519" s="198">
        <f t="shared" si="414"/>
        <v>0</v>
      </c>
      <c r="BP519" s="199">
        <f>IFERROR(SQRT(($E519-$E$1136)^2+($U519-$U$1136)^2),0)</f>
        <v>1.0000300009000269</v>
      </c>
      <c r="BQ519" s="197" t="str">
        <f>IF(BP519&lt;=SMALL(BP$3:BP$1130,1),"MAS PARECIDO","NO")</f>
        <v>NO</v>
      </c>
      <c r="BR519" s="197" t="str">
        <f>IF(BP519&lt;=SMALL(BP$3:BP$1130,5),"SIMILAR","NO")</f>
        <v>NO</v>
      </c>
      <c r="BS519" s="197" t="str">
        <f t="shared" si="415"/>
        <v>N/A</v>
      </c>
      <c r="BT519" s="197">
        <f t="shared" si="416"/>
        <v>0</v>
      </c>
      <c r="BU519" s="198">
        <f t="shared" si="417"/>
        <v>0</v>
      </c>
      <c r="BV519" s="199">
        <f>IFERROR(SQRT(($E519-$E$1136)^2+($X519-$X$1136)^2),0)</f>
        <v>1.0000300009000269</v>
      </c>
      <c r="BW519" s="197" t="str">
        <f>IF(BV519&lt;=SMALL(BV$3:BV$1130,1),"MAS PARECIDO","NO")</f>
        <v>NO</v>
      </c>
      <c r="BX519" s="197" t="str">
        <f>IF(BV519&lt;=SMALL(BV$3:BV$1130,5),"SIMILAR","NO")</f>
        <v>NO</v>
      </c>
      <c r="BY519" s="197" t="str">
        <f t="shared" si="418"/>
        <v>N/A</v>
      </c>
      <c r="BZ519" s="197">
        <f t="shared" si="419"/>
        <v>0</v>
      </c>
      <c r="CA519" s="198">
        <f t="shared" si="420"/>
        <v>0</v>
      </c>
      <c r="CB519" s="199">
        <f>IFERROR(SQRT(($E519-$E$1136)^2+($AA519-$AA$1136)^2),0)</f>
        <v>1.0000300009000269</v>
      </c>
      <c r="CC519" s="197" t="str">
        <f>IF(CB519&lt;=SMALL(CB$3:CB$1130,1),"MAS PARECIDO","NO")</f>
        <v>NO</v>
      </c>
      <c r="CD519" s="197" t="str">
        <f>IF(CB519&lt;=SMALL(CB$3:CB$1130,5),"SIMILAR","NO")</f>
        <v>NO</v>
      </c>
      <c r="CE519" s="197" t="str">
        <f t="shared" si="421"/>
        <v>N/A</v>
      </c>
      <c r="CF519" s="197">
        <f t="shared" si="422"/>
        <v>0</v>
      </c>
      <c r="CG519" s="198">
        <f t="shared" si="423"/>
        <v>0</v>
      </c>
      <c r="CH519" s="199">
        <f>IFERROR(SQRT(($E519-$E$1136)^2+($AD519-$AD$1136)^2),0)</f>
        <v>1.414234776372052</v>
      </c>
      <c r="CI519" s="197" t="str">
        <f>IF(CH519&lt;=SMALL(CH$3:CH$1130,1),"MAS PARECIDO","NO")</f>
        <v>NO</v>
      </c>
      <c r="CJ519" s="197" t="str">
        <f>IF(CH519&lt;=SMALL(CH$3:CH$1130,5),"SIMILAR","NO")</f>
        <v>NO</v>
      </c>
      <c r="CK519" s="197" t="str">
        <f t="shared" si="424"/>
        <v>N/A</v>
      </c>
      <c r="CL519" s="197">
        <f t="shared" si="425"/>
        <v>0</v>
      </c>
      <c r="CM519" s="198">
        <f t="shared" si="426"/>
        <v>0</v>
      </c>
      <c r="CN519" s="199">
        <f>IFERROR(SQRT(($E519-$E$1136)^2+($AG519-$AG$1136)^2),0)</f>
        <v>1.414234776372052</v>
      </c>
      <c r="CO519" s="197" t="str">
        <f>IF(CN519&lt;=SMALL(CN$3:CN$1130,1),"MAS PARECIDO","NO")</f>
        <v>NO</v>
      </c>
      <c r="CP519" s="197" t="str">
        <f>IF(CN519&lt;=SMALL(CN$3:CN$1130,5),"SIMILAR","NO")</f>
        <v>NO</v>
      </c>
      <c r="CQ519" s="197" t="str">
        <f t="shared" si="427"/>
        <v>N/A</v>
      </c>
      <c r="CR519" s="197">
        <f t="shared" si="428"/>
        <v>0</v>
      </c>
      <c r="CS519" s="198">
        <f t="shared" si="429"/>
        <v>0</v>
      </c>
      <c r="CT519" s="199">
        <f>IFERROR(SQRT(($E519-$E$1136)^2+($AJ519-$AJ$1136)^2),0)</f>
        <v>1.0000300009000269</v>
      </c>
      <c r="CU519" s="197" t="str">
        <f>IF(CT519&lt;=SMALL(CT$3:CT$1130,1),"MAS PARECIDO","NO")</f>
        <v>NO</v>
      </c>
      <c r="CV519" s="197" t="str">
        <f>IF(CT519&lt;=SMALL(CT$3:CT$1130,5),"SIMILAR","NO")</f>
        <v>NO</v>
      </c>
      <c r="CW519" s="197" t="str">
        <f t="shared" si="430"/>
        <v>N/A</v>
      </c>
      <c r="CX519" s="197">
        <f t="shared" si="431"/>
        <v>0</v>
      </c>
      <c r="CY519" s="198">
        <f t="shared" si="432"/>
        <v>0</v>
      </c>
      <c r="CZ519" s="2" t="s">
        <v>1444</v>
      </c>
      <c r="DA519" s="2" t="s">
        <v>1445</v>
      </c>
      <c r="DB519" s="2">
        <v>0</v>
      </c>
      <c r="DC519" s="2" t="s">
        <v>189</v>
      </c>
    </row>
    <row r="520" spans="1:107">
      <c r="A520" s="24" t="s">
        <v>725</v>
      </c>
      <c r="B520" s="46">
        <v>50000</v>
      </c>
      <c r="C520" s="190">
        <f>(B520-$B$1132)/($B$1133-$B$1132)</f>
        <v>5.3180302489255614E-2</v>
      </c>
      <c r="D520" s="46">
        <v>30000</v>
      </c>
      <c r="E520" s="190">
        <f>(D520-$D$1132)/($D$1133-$D$1132)</f>
        <v>5.9971799153974617E-2</v>
      </c>
      <c r="F520" s="46" t="s">
        <v>53</v>
      </c>
      <c r="G520" s="192">
        <f>VLOOKUP(F520,'DATOS DE SOPORTE'!$Y$5:$Z$8,2,FALSE)</f>
        <v>2</v>
      </c>
      <c r="H520" s="190">
        <f>(G520-$G$1132)/($G$1133-$G$1132)</f>
        <v>0.33333333333333331</v>
      </c>
      <c r="I520" s="50">
        <v>3</v>
      </c>
      <c r="J520" s="200">
        <f t="shared" si="392"/>
        <v>3</v>
      </c>
      <c r="K520" s="190">
        <f>(J520-$J$1132)/($J$1133-$J$1132)</f>
        <v>0.6</v>
      </c>
      <c r="L520" s="193" t="str">
        <f t="shared" si="393"/>
        <v>SI</v>
      </c>
      <c r="M520" s="46" t="s">
        <v>192</v>
      </c>
      <c r="N520" s="192">
        <f t="shared" si="394"/>
        <v>2</v>
      </c>
      <c r="O520" s="190">
        <f>(N520-N$1132)/(N$1133-N$1132)</f>
        <v>1</v>
      </c>
      <c r="P520" s="46" t="s">
        <v>193</v>
      </c>
      <c r="Q520" s="192">
        <f t="shared" si="395"/>
        <v>2</v>
      </c>
      <c r="R520" s="190">
        <f>(Q520-Q$1132)/(Q$1133-Q$1132)</f>
        <v>0.5</v>
      </c>
      <c r="S520" s="46" t="s">
        <v>194</v>
      </c>
      <c r="T520" s="192">
        <f t="shared" si="396"/>
        <v>1</v>
      </c>
      <c r="U520" s="190">
        <f>(T520-T$1132)/(T$1133-T$1132)</f>
        <v>0</v>
      </c>
      <c r="V520" s="46" t="s">
        <v>212</v>
      </c>
      <c r="W520" s="194">
        <f>VLOOKUP(V520,'DATOS DE SOPORTE'!$S$5:$T$10,2,FALSE)</f>
        <v>3</v>
      </c>
      <c r="X520" s="201">
        <f>(W520-W$1132)/(W$1133-W$1132)</f>
        <v>0.4</v>
      </c>
      <c r="Y520" s="46" t="s">
        <v>188</v>
      </c>
      <c r="Z520" s="194">
        <f t="shared" si="397"/>
        <v>1</v>
      </c>
      <c r="AA520" s="201">
        <f>(Z520-Z$1132)/(Z$1133-Z$1132)</f>
        <v>0</v>
      </c>
      <c r="AB520" s="46" t="s">
        <v>136</v>
      </c>
      <c r="AC520" s="194">
        <f t="shared" si="398"/>
        <v>2</v>
      </c>
      <c r="AD520" s="201">
        <f>(AC520-AC$1132)/(AC$1133-AC$1132)</f>
        <v>1</v>
      </c>
      <c r="AE520" s="46" t="s">
        <v>136</v>
      </c>
      <c r="AF520" s="194">
        <f t="shared" si="399"/>
        <v>2</v>
      </c>
      <c r="AG520" s="201">
        <f>(AF520-AF$1132)/(AF$1133-AF$1132)</f>
        <v>1</v>
      </c>
      <c r="AH520" s="24" t="s">
        <v>67</v>
      </c>
      <c r="AI520" s="194">
        <f>VLOOKUP(AH520,'DATOS DE SOPORTE'!$V$5:$W$8,2,FALSE)</f>
        <v>1</v>
      </c>
      <c r="AJ520" s="201">
        <f>(AI520-AI$1132)/(AI$1133-AI$1132)</f>
        <v>0</v>
      </c>
      <c r="AK520" s="58" t="str">
        <f t="shared" si="433"/>
        <v>Bueno</v>
      </c>
      <c r="AL520" s="196">
        <f>IFERROR(SQRT(($E520-$E$1136)^2+($C520-$C$1136)^2),0)</f>
        <v>0.16337584780770356</v>
      </c>
      <c r="AM520" s="197" t="str">
        <f>IF(AL520&lt;=SMALL($AL$3:$AL$1130,1),"MAS PARECIDO","NO")</f>
        <v>NO</v>
      </c>
      <c r="AN520" s="197" t="str">
        <f>IF(AL520&lt;=SMALL($AL$3:$AL$1130,5),"SIMILAR","NO")</f>
        <v>NO</v>
      </c>
      <c r="AO520" s="197" t="str">
        <f t="shared" si="400"/>
        <v>N/A</v>
      </c>
      <c r="AP520" s="197">
        <f t="shared" si="401"/>
        <v>0</v>
      </c>
      <c r="AQ520" s="198">
        <f t="shared" si="402"/>
        <v>0</v>
      </c>
      <c r="AR520" s="196">
        <f>IFERROR(SQRT(($E520-$E$1136)^2+($H520-$H$1136)^2),0)</f>
        <v>6.0001800054001617E-2</v>
      </c>
      <c r="AS520" s="197" t="str">
        <f>IF(AR520&lt;=SMALL(AR$3:AR$1130,1),"MAS PARECIDO","NO")</f>
        <v>NO</v>
      </c>
      <c r="AT520" s="197" t="str">
        <f>IF(AR520&lt;=SMALL(AR$3:AR$1130,5),"SIMILAR","NO")</f>
        <v>NO</v>
      </c>
      <c r="AU520" s="197" t="str">
        <f t="shared" si="403"/>
        <v>N/A</v>
      </c>
      <c r="AV520" s="197">
        <f t="shared" si="404"/>
        <v>0</v>
      </c>
      <c r="AW520" s="198">
        <f t="shared" si="405"/>
        <v>0</v>
      </c>
      <c r="AX520" s="199">
        <f>IFERROR(SQRT(($E520-$E$1136)^2+($K520-$K$1136)^2),0)</f>
        <v>0.40447523534787683</v>
      </c>
      <c r="AY520" s="197" t="str">
        <f>IF(AX520&lt;=SMALL(AX$3:AX$1130,1),"MAS PARECIDO","NO")</f>
        <v>NO</v>
      </c>
      <c r="AZ520" s="197" t="str">
        <f>IF(AX520&lt;=SMALL(AX$3:AX$1130,5),"SIMILAR","NO")</f>
        <v>NO</v>
      </c>
      <c r="BA520" s="197" t="str">
        <f t="shared" si="406"/>
        <v>N/A</v>
      </c>
      <c r="BB520" s="197">
        <f t="shared" si="407"/>
        <v>0</v>
      </c>
      <c r="BC520" s="198">
        <f t="shared" si="408"/>
        <v>0</v>
      </c>
      <c r="BD520" s="196">
        <f>IFERROR(SQRT(($E520-$E$1136)^2+($O520-$O$1136)^2),0)</f>
        <v>6.0001800054001617E-2</v>
      </c>
      <c r="BE520" s="197" t="str">
        <f>IF(BD520&lt;=SMALL(BD$3:BD$1130,1),"MAS PARECIDO","NO")</f>
        <v>NO</v>
      </c>
      <c r="BF520" s="197" t="str">
        <f>IF(BD520&lt;=SMALL(BD$3:BD$1130,5),"SIMILAR","NO")</f>
        <v>NO</v>
      </c>
      <c r="BG520" s="197" t="str">
        <f t="shared" si="409"/>
        <v>N/A</v>
      </c>
      <c r="BH520" s="197">
        <f t="shared" si="410"/>
        <v>0</v>
      </c>
      <c r="BI520" s="198">
        <f t="shared" si="411"/>
        <v>0</v>
      </c>
      <c r="BJ520" s="199">
        <f>IFERROR(SQRT(($E520-$E$1136)^2+($R520-$R$1136)^2),0)</f>
        <v>6.0001800054001617E-2</v>
      </c>
      <c r="BK520" s="197" t="str">
        <f>IF(BJ520&lt;=SMALL(BJ$3:BJ$1130,1),"MAS PARECIDO","NO")</f>
        <v>NO</v>
      </c>
      <c r="BL520" s="197" t="str">
        <f>IF(BJ520&lt;=SMALL(BJ$3:BJ$1130,5),"SIMILAR","NO")</f>
        <v>NO</v>
      </c>
      <c r="BM520" s="197" t="str">
        <f t="shared" si="412"/>
        <v>N/A</v>
      </c>
      <c r="BN520" s="197">
        <f t="shared" si="413"/>
        <v>0</v>
      </c>
      <c r="BO520" s="198">
        <f t="shared" si="414"/>
        <v>0</v>
      </c>
      <c r="BP520" s="199">
        <f>IFERROR(SQRT(($E520-$E$1136)^2+($U520-$U$1136)^2),0)</f>
        <v>6.0001800054001617E-2</v>
      </c>
      <c r="BQ520" s="197" t="str">
        <f>IF(BP520&lt;=SMALL(BP$3:BP$1130,1),"MAS PARECIDO","NO")</f>
        <v>NO</v>
      </c>
      <c r="BR520" s="197" t="str">
        <f>IF(BP520&lt;=SMALL(BP$3:BP$1130,5),"SIMILAR","NO")</f>
        <v>NO</v>
      </c>
      <c r="BS520" s="197" t="str">
        <f t="shared" si="415"/>
        <v>N/A</v>
      </c>
      <c r="BT520" s="197">
        <f t="shared" si="416"/>
        <v>0</v>
      </c>
      <c r="BU520" s="198">
        <f t="shared" si="417"/>
        <v>0</v>
      </c>
      <c r="BV520" s="199">
        <f>IFERROR(SQRT(($E520-$E$1136)^2+($X520-$X$1136)^2),0)</f>
        <v>0.40447523534787688</v>
      </c>
      <c r="BW520" s="197" t="str">
        <f>IF(BV520&lt;=SMALL(BV$3:BV$1130,1),"MAS PARECIDO","NO")</f>
        <v>NO</v>
      </c>
      <c r="BX520" s="197" t="str">
        <f>IF(BV520&lt;=SMALL(BV$3:BV$1130,5),"SIMILAR","NO")</f>
        <v>NO</v>
      </c>
      <c r="BY520" s="197" t="str">
        <f t="shared" si="418"/>
        <v>N/A</v>
      </c>
      <c r="BZ520" s="197">
        <f t="shared" si="419"/>
        <v>0</v>
      </c>
      <c r="CA520" s="198">
        <f t="shared" si="420"/>
        <v>0</v>
      </c>
      <c r="CB520" s="199">
        <f>IFERROR(SQRT(($E520-$E$1136)^2+($AA520-$AA$1136)^2),0)</f>
        <v>6.0001800054001617E-2</v>
      </c>
      <c r="CC520" s="197" t="str">
        <f>IF(CB520&lt;=SMALL(CB$3:CB$1130,1),"MAS PARECIDO","NO")</f>
        <v>NO</v>
      </c>
      <c r="CD520" s="197" t="str">
        <f>IF(CB520&lt;=SMALL(CB$3:CB$1130,5),"SIMILAR","NO")</f>
        <v>NO</v>
      </c>
      <c r="CE520" s="197" t="str">
        <f t="shared" si="421"/>
        <v>N/A</v>
      </c>
      <c r="CF520" s="197">
        <f t="shared" si="422"/>
        <v>0</v>
      </c>
      <c r="CG520" s="198">
        <f t="shared" si="423"/>
        <v>0</v>
      </c>
      <c r="CH520" s="199">
        <f>IFERROR(SQRT(($E520-$E$1136)^2+($AD520-$AD$1136)^2),0)</f>
        <v>6.0001800054001617E-2</v>
      </c>
      <c r="CI520" s="197" t="str">
        <f>IF(CH520&lt;=SMALL(CH$3:CH$1130,1),"MAS PARECIDO","NO")</f>
        <v>NO</v>
      </c>
      <c r="CJ520" s="197" t="str">
        <f>IF(CH520&lt;=SMALL(CH$3:CH$1130,5),"SIMILAR","NO")</f>
        <v>NO</v>
      </c>
      <c r="CK520" s="197" t="str">
        <f t="shared" si="424"/>
        <v>N/A</v>
      </c>
      <c r="CL520" s="197">
        <f t="shared" si="425"/>
        <v>0</v>
      </c>
      <c r="CM520" s="198">
        <f t="shared" si="426"/>
        <v>0</v>
      </c>
      <c r="CN520" s="199">
        <f>IFERROR(SQRT(($E520-$E$1136)^2+($AG520-$AG$1136)^2),0)</f>
        <v>6.0001800054001617E-2</v>
      </c>
      <c r="CO520" s="197" t="str">
        <f>IF(CN520&lt;=SMALL(CN$3:CN$1130,1),"MAS PARECIDO","NO")</f>
        <v>NO</v>
      </c>
      <c r="CP520" s="197" t="str">
        <f>IF(CN520&lt;=SMALL(CN$3:CN$1130,5),"SIMILAR","NO")</f>
        <v>NO</v>
      </c>
      <c r="CQ520" s="197" t="str">
        <f t="shared" si="427"/>
        <v>N/A</v>
      </c>
      <c r="CR520" s="197">
        <f t="shared" si="428"/>
        <v>0</v>
      </c>
      <c r="CS520" s="198">
        <f t="shared" si="429"/>
        <v>0</v>
      </c>
      <c r="CT520" s="199">
        <f>IFERROR(SQRT(($E520-$E$1136)^2+($AJ520-$AJ$1136)^2),0)</f>
        <v>6.0001800054001617E-2</v>
      </c>
      <c r="CU520" s="197" t="str">
        <f>IF(CT520&lt;=SMALL(CT$3:CT$1130,1),"MAS PARECIDO","NO")</f>
        <v>NO</v>
      </c>
      <c r="CV520" s="197" t="str">
        <f>IF(CT520&lt;=SMALL(CT$3:CT$1130,5),"SIMILAR","NO")</f>
        <v>NO</v>
      </c>
      <c r="CW520" s="197" t="str">
        <f t="shared" si="430"/>
        <v>N/A</v>
      </c>
      <c r="CX520" s="197">
        <f t="shared" si="431"/>
        <v>0</v>
      </c>
      <c r="CY520" s="198">
        <f t="shared" si="432"/>
        <v>0</v>
      </c>
      <c r="CZ520" s="2" t="e">
        <v>#N/A</v>
      </c>
      <c r="DA520" s="2" t="s">
        <v>2141</v>
      </c>
      <c r="DB520" s="2">
        <v>0</v>
      </c>
      <c r="DC520" s="2" t="s">
        <v>189</v>
      </c>
    </row>
    <row r="521" spans="1:107">
      <c r="A521" s="24" t="s">
        <v>726</v>
      </c>
      <c r="B521" s="46">
        <v>40264.89</v>
      </c>
      <c r="C521" s="190">
        <f>(B521-$B$1132)/($B$1133-$B$1132)</f>
        <v>4.180080384057188E-2</v>
      </c>
      <c r="D521" s="46">
        <v>7000</v>
      </c>
      <c r="E521" s="190">
        <f>(D521-$D$1132)/($D$1133-$D$1132)</f>
        <v>1.3970419112573377E-2</v>
      </c>
      <c r="F521" s="46" t="s">
        <v>191</v>
      </c>
      <c r="G521" s="192">
        <f>VLOOKUP(F521,'DATOS DE SOPORTE'!$Y$5:$Z$8,2,FALSE)</f>
        <v>1</v>
      </c>
      <c r="H521" s="190">
        <f>(G521-$G$1132)/($G$1133-$G$1132)</f>
        <v>0</v>
      </c>
      <c r="I521" s="50"/>
      <c r="J521" s="200">
        <f t="shared" ref="J521:J584" si="434">IF(I521="5+",5,I521)</f>
        <v>0</v>
      </c>
      <c r="K521" s="190">
        <f>(J521-$J$1132)/($J$1133-$J$1132)</f>
        <v>0</v>
      </c>
      <c r="L521" s="193" t="str">
        <f t="shared" ref="L521:L584" si="435">IF(I521=0,"NO","SI")</f>
        <v>NO</v>
      </c>
      <c r="M521" s="46" t="s">
        <v>56</v>
      </c>
      <c r="N521" s="192">
        <f t="shared" ref="N521:N584" si="436">IF(M521="Dueño",1,2)</f>
        <v>1</v>
      </c>
      <c r="O521" s="190">
        <f>(N521-N$1132)/(N$1133-N$1132)</f>
        <v>0</v>
      </c>
      <c r="P521" s="46" t="s">
        <v>193</v>
      </c>
      <c r="Q521" s="192">
        <f t="shared" ref="Q521:Q584" si="437">IF(P521="0-1 año",1,IF(P521="1-5 años",2,3))</f>
        <v>2</v>
      </c>
      <c r="R521" s="190">
        <f>(Q521-Q$1132)/(Q$1133-Q$1132)</f>
        <v>0.5</v>
      </c>
      <c r="S521" s="46" t="s">
        <v>194</v>
      </c>
      <c r="T521" s="192">
        <f t="shared" ref="T521:T584" si="438">IF(S521="Soltero",1,2)</f>
        <v>1</v>
      </c>
      <c r="U521" s="190">
        <f>(T521-T$1132)/(T$1133-T$1132)</f>
        <v>0</v>
      </c>
      <c r="V521" s="46" t="s">
        <v>62</v>
      </c>
      <c r="W521" s="194">
        <f>VLOOKUP(V521,'DATOS DE SOPORTE'!$S$5:$T$10,2,FALSE)</f>
        <v>1</v>
      </c>
      <c r="X521" s="201">
        <f>(W521-W$1132)/(W$1133-W$1132)</f>
        <v>0</v>
      </c>
      <c r="Y521" s="46" t="s">
        <v>136</v>
      </c>
      <c r="Z521" s="194">
        <f t="shared" ref="Z521:Z584" si="439">IF(Y521="Si",1,2)</f>
        <v>2</v>
      </c>
      <c r="AA521" s="201">
        <f>(Z521-Z$1132)/(Z$1133-Z$1132)</f>
        <v>1</v>
      </c>
      <c r="AB521" s="46" t="s">
        <v>136</v>
      </c>
      <c r="AC521" s="194">
        <f t="shared" ref="AC521:AC584" si="440">IF(AB521="Si",1,2)</f>
        <v>2</v>
      </c>
      <c r="AD521" s="201">
        <f>(AC521-AC$1132)/(AC$1133-AC$1132)</f>
        <v>1</v>
      </c>
      <c r="AE521" s="46" t="s">
        <v>188</v>
      </c>
      <c r="AF521" s="194">
        <f t="shared" ref="AF521:AF584" si="441">IF(AE521="Si",1,2)</f>
        <v>1</v>
      </c>
      <c r="AG521" s="201">
        <f>(AF521-AF$1132)/(AF$1133-AF$1132)</f>
        <v>0</v>
      </c>
      <c r="AH521" s="24" t="s">
        <v>67</v>
      </c>
      <c r="AI521" s="194">
        <f>VLOOKUP(AH521,'DATOS DE SOPORTE'!$V$5:$W$8,2,FALSE)</f>
        <v>1</v>
      </c>
      <c r="AJ521" s="201">
        <f>(AI521-AI$1132)/(AI$1133-AI$1132)</f>
        <v>0</v>
      </c>
      <c r="AK521" s="58" t="str">
        <f t="shared" si="433"/>
        <v>Regular</v>
      </c>
      <c r="AL521" s="196">
        <f>IFERROR(SQRT(($E521-$E$1136)^2+($C521-$C$1136)^2),0)</f>
        <v>0.16393713555529313</v>
      </c>
      <c r="AM521" s="197" t="str">
        <f>IF(AL521&lt;=SMALL($AL$3:$AL$1130,1),"MAS PARECIDO","NO")</f>
        <v>NO</v>
      </c>
      <c r="AN521" s="197" t="str">
        <f>IF(AL521&lt;=SMALL($AL$3:$AL$1130,5),"SIMILAR","NO")</f>
        <v>NO</v>
      </c>
      <c r="AO521" s="197" t="str">
        <f t="shared" ref="AO521:AO584" si="442">IF(AN521="SIMILAR",AK521,"N/A")</f>
        <v>N/A</v>
      </c>
      <c r="AP521" s="197">
        <f t="shared" ref="AP521:AP584" si="443">IF(AO521="N/A",0,1)</f>
        <v>0</v>
      </c>
      <c r="AQ521" s="198">
        <f t="shared" ref="AQ521:AQ584" si="444">IF(AO521="N/A",0,B521)</f>
        <v>0</v>
      </c>
      <c r="AR521" s="196">
        <f>IFERROR(SQRT(($E521-$E$1136)^2+($H521-$H$1136)^2),0)</f>
        <v>0.33362722141881695</v>
      </c>
      <c r="AS521" s="197" t="str">
        <f>IF(AR521&lt;=SMALL(AR$3:AR$1130,1),"MAS PARECIDO","NO")</f>
        <v>NO</v>
      </c>
      <c r="AT521" s="197" t="str">
        <f>IF(AR521&lt;=SMALL(AR$3:AR$1130,5),"SIMILAR","NO")</f>
        <v>NO</v>
      </c>
      <c r="AU521" s="197" t="str">
        <f t="shared" ref="AU521:AU584" si="445">IF(AT521="SIMILAR",$AK521,"N/A")</f>
        <v>N/A</v>
      </c>
      <c r="AV521" s="197">
        <f t="shared" ref="AV521:AV584" si="446">IF(AU521="N/A",0,1)</f>
        <v>0</v>
      </c>
      <c r="AW521" s="198">
        <f t="shared" ref="AW521:AW584" si="447">IF(AU521="N/A",0,$B521)</f>
        <v>0</v>
      </c>
      <c r="AX521" s="199">
        <f>IFERROR(SQRT(($E521-$E$1136)^2+($K521-$K$1136)^2),0)</f>
        <v>0.20048943054567547</v>
      </c>
      <c r="AY521" s="197" t="str">
        <f>IF(AX521&lt;=SMALL(AX$3:AX$1130,1),"MAS PARECIDO","NO")</f>
        <v>NO</v>
      </c>
      <c r="AZ521" s="197" t="str">
        <f>IF(AX521&lt;=SMALL(AX$3:AX$1130,5),"SIMILAR","NO")</f>
        <v>NO</v>
      </c>
      <c r="BA521" s="197" t="str">
        <f t="shared" ref="BA521:BA584" si="448">IF(AZ521="SIMILAR",$AK521,"N/A")</f>
        <v>N/A</v>
      </c>
      <c r="BB521" s="197">
        <f t="shared" ref="BB521:BB584" si="449">IF(BA521="N/A",0,1)</f>
        <v>0</v>
      </c>
      <c r="BC521" s="198">
        <f t="shared" ref="BC521:BC584" si="450">IF(BA521="N/A",0,$B521)</f>
        <v>0</v>
      </c>
      <c r="BD521" s="196">
        <f>IFERROR(SQRT(($E521-$E$1136)^2+($O521-$O$1136)^2),0)</f>
        <v>1.000098001078159</v>
      </c>
      <c r="BE521" s="197" t="str">
        <f>IF(BD521&lt;=SMALL(BD$3:BD$1130,1),"MAS PARECIDO","NO")</f>
        <v>NO</v>
      </c>
      <c r="BF521" s="197" t="str">
        <f>IF(BD521&lt;=SMALL(BD$3:BD$1130,5),"SIMILAR","NO")</f>
        <v>NO</v>
      </c>
      <c r="BG521" s="197" t="str">
        <f t="shared" ref="BG521:BG584" si="451">IF(BF521="SIMILAR",$AK521,"N/A")</f>
        <v>N/A</v>
      </c>
      <c r="BH521" s="197">
        <f t="shared" ref="BH521:BH584" si="452">IF(BG521="N/A",0,1)</f>
        <v>0</v>
      </c>
      <c r="BI521" s="198">
        <f t="shared" ref="BI521:BI584" si="453">IF(BG521="N/A",0,$B521)</f>
        <v>0</v>
      </c>
      <c r="BJ521" s="199">
        <f>IFERROR(SQRT(($E521-$E$1136)^2+($R521-$R$1136)^2),0)</f>
        <v>1.4000420012600379E-2</v>
      </c>
      <c r="BK521" s="197" t="str">
        <f>IF(BJ521&lt;=SMALL(BJ$3:BJ$1130,1),"MAS PARECIDO","NO")</f>
        <v>NO</v>
      </c>
      <c r="BL521" s="197" t="str">
        <f>IF(BJ521&lt;=SMALL(BJ$3:BJ$1130,5),"SIMILAR","NO")</f>
        <v>NO</v>
      </c>
      <c r="BM521" s="197" t="str">
        <f t="shared" ref="BM521:BM584" si="454">IF(BL521="SIMILAR",$AK521,"N/A")</f>
        <v>N/A</v>
      </c>
      <c r="BN521" s="197">
        <f t="shared" ref="BN521:BN584" si="455">IF(BM521="N/A",0,1)</f>
        <v>0</v>
      </c>
      <c r="BO521" s="198">
        <f t="shared" ref="BO521:BO584" si="456">IF(BM521="N/A",0,$B521)</f>
        <v>0</v>
      </c>
      <c r="BP521" s="199">
        <f>IFERROR(SQRT(($E521-$E$1136)^2+($U521-$U$1136)^2),0)</f>
        <v>1.4000420012600379E-2</v>
      </c>
      <c r="BQ521" s="197" t="str">
        <f>IF(BP521&lt;=SMALL(BP$3:BP$1130,1),"MAS PARECIDO","NO")</f>
        <v>NO</v>
      </c>
      <c r="BR521" s="197" t="str">
        <f>IF(BP521&lt;=SMALL(BP$3:BP$1130,5),"SIMILAR","NO")</f>
        <v>NO</v>
      </c>
      <c r="BS521" s="197" t="str">
        <f t="shared" ref="BS521:BS584" si="457">IF(BR521="SIMILAR",$AK521,"N/A")</f>
        <v>N/A</v>
      </c>
      <c r="BT521" s="197">
        <f t="shared" ref="BT521:BT584" si="458">IF(BS521="N/A",0,1)</f>
        <v>0</v>
      </c>
      <c r="BU521" s="198">
        <f t="shared" ref="BU521:BU584" si="459">IF(BS521="N/A",0,$B521)</f>
        <v>0</v>
      </c>
      <c r="BV521" s="199">
        <f>IFERROR(SQRT(($E521-$E$1136)^2+($X521-$X$1136)^2),0)</f>
        <v>1.4000420012600379E-2</v>
      </c>
      <c r="BW521" s="197" t="str">
        <f>IF(BV521&lt;=SMALL(BV$3:BV$1130,1),"MAS PARECIDO","NO")</f>
        <v>NO</v>
      </c>
      <c r="BX521" s="197" t="str">
        <f>IF(BV521&lt;=SMALL(BV$3:BV$1130,5),"SIMILAR","NO")</f>
        <v>NO</v>
      </c>
      <c r="BY521" s="197" t="str">
        <f t="shared" ref="BY521:BY584" si="460">IF(BX521="SIMILAR",$AK521,"N/A")</f>
        <v>N/A</v>
      </c>
      <c r="BZ521" s="197">
        <f t="shared" ref="BZ521:BZ584" si="461">IF(BY521="N/A",0,1)</f>
        <v>0</v>
      </c>
      <c r="CA521" s="198">
        <f t="shared" ref="CA521:CA584" si="462">IF(BY521="N/A",0,$B521)</f>
        <v>0</v>
      </c>
      <c r="CB521" s="199">
        <f>IFERROR(SQRT(($E521-$E$1136)^2+($AA521-$AA$1136)^2),0)</f>
        <v>1.000098001078159</v>
      </c>
      <c r="CC521" s="197" t="str">
        <f>IF(CB521&lt;=SMALL(CB$3:CB$1130,1),"MAS PARECIDO","NO")</f>
        <v>NO</v>
      </c>
      <c r="CD521" s="197" t="str">
        <f>IF(CB521&lt;=SMALL(CB$3:CB$1130,5),"SIMILAR","NO")</f>
        <v>NO</v>
      </c>
      <c r="CE521" s="197" t="str">
        <f t="shared" ref="CE521:CE584" si="463">IF(CD521="SIMILAR",$AK521,"N/A")</f>
        <v>N/A</v>
      </c>
      <c r="CF521" s="197">
        <f t="shared" ref="CF521:CF584" si="464">IF(CE521="N/A",0,1)</f>
        <v>0</v>
      </c>
      <c r="CG521" s="198">
        <f t="shared" ref="CG521:CG584" si="465">IF(CE521="N/A",0,$B521)</f>
        <v>0</v>
      </c>
      <c r="CH521" s="199">
        <f>IFERROR(SQRT(($E521-$E$1136)^2+($AD521-$AD$1136)^2),0)</f>
        <v>1.4000420012600379E-2</v>
      </c>
      <c r="CI521" s="197" t="str">
        <f>IF(CH521&lt;=SMALL(CH$3:CH$1130,1),"MAS PARECIDO","NO")</f>
        <v>NO</v>
      </c>
      <c r="CJ521" s="197" t="str">
        <f>IF(CH521&lt;=SMALL(CH$3:CH$1130,5),"SIMILAR","NO")</f>
        <v>NO</v>
      </c>
      <c r="CK521" s="197" t="str">
        <f t="shared" ref="CK521:CK584" si="466">IF(CJ521="SIMILAR",$AK521,"N/A")</f>
        <v>N/A</v>
      </c>
      <c r="CL521" s="197">
        <f t="shared" ref="CL521:CL584" si="467">IF(CK521="N/A",0,1)</f>
        <v>0</v>
      </c>
      <c r="CM521" s="198">
        <f t="shared" ref="CM521:CM584" si="468">IF(CK521="N/A",0,$B521)</f>
        <v>0</v>
      </c>
      <c r="CN521" s="199">
        <f>IFERROR(SQRT(($E521-$E$1136)^2+($AG521-$AG$1136)^2),0)</f>
        <v>1.000098001078159</v>
      </c>
      <c r="CO521" s="197" t="str">
        <f>IF(CN521&lt;=SMALL(CN$3:CN$1130,1),"MAS PARECIDO","NO")</f>
        <v>NO</v>
      </c>
      <c r="CP521" s="197" t="str">
        <f>IF(CN521&lt;=SMALL(CN$3:CN$1130,5),"SIMILAR","NO")</f>
        <v>NO</v>
      </c>
      <c r="CQ521" s="197" t="str">
        <f t="shared" ref="CQ521:CQ584" si="469">IF(CP521="SIMILAR",$AK521,"N/A")</f>
        <v>N/A</v>
      </c>
      <c r="CR521" s="197">
        <f t="shared" ref="CR521:CR584" si="470">IF(CQ521="N/A",0,1)</f>
        <v>0</v>
      </c>
      <c r="CS521" s="198">
        <f t="shared" ref="CS521:CS584" si="471">IF(CQ521="N/A",0,$B521)</f>
        <v>0</v>
      </c>
      <c r="CT521" s="199">
        <f>IFERROR(SQRT(($E521-$E$1136)^2+($AJ521-$AJ$1136)^2),0)</f>
        <v>1.4000420012600379E-2</v>
      </c>
      <c r="CU521" s="197" t="str">
        <f>IF(CT521&lt;=SMALL(CT$3:CT$1130,1),"MAS PARECIDO","NO")</f>
        <v>NO</v>
      </c>
      <c r="CV521" s="197" t="str">
        <f>IF(CT521&lt;=SMALL(CT$3:CT$1130,5),"SIMILAR","NO")</f>
        <v>NO</v>
      </c>
      <c r="CW521" s="197" t="str">
        <f t="shared" ref="CW521:CW584" si="472">IF(CV521="SIMILAR",$AK521,"N/A")</f>
        <v>N/A</v>
      </c>
      <c r="CX521" s="197">
        <f t="shared" ref="CX521:CX584" si="473">IF(CW521="N/A",0,1)</f>
        <v>0</v>
      </c>
      <c r="CY521" s="198">
        <f t="shared" ref="CY521:CY584" si="474">IF(CW521="N/A",0,$B521)</f>
        <v>0</v>
      </c>
      <c r="CZ521" s="2" t="e">
        <v>#N/A</v>
      </c>
      <c r="DA521" s="2" t="s">
        <v>2142</v>
      </c>
      <c r="DB521" s="2">
        <v>1</v>
      </c>
      <c r="DC521" s="2" t="s">
        <v>346</v>
      </c>
    </row>
    <row r="522" spans="1:107">
      <c r="A522" s="24" t="s">
        <v>727</v>
      </c>
      <c r="B522" s="46">
        <v>358476.21</v>
      </c>
      <c r="C522" s="190">
        <f>(B522-$B$1132)/($B$1133-$B$1132)</f>
        <v>0.41376221834291105</v>
      </c>
      <c r="D522" s="46">
        <v>50000</v>
      </c>
      <c r="E522" s="190">
        <f>(D522-$D$1132)/($D$1133-$D$1132)</f>
        <v>9.9972999189975695E-2</v>
      </c>
      <c r="F522" s="46" t="s">
        <v>187</v>
      </c>
      <c r="G522" s="192">
        <f>VLOOKUP(F522,'DATOS DE SOPORTE'!$Y$5:$Z$8,2,FALSE)</f>
        <v>4</v>
      </c>
      <c r="H522" s="190">
        <f>(G522-$G$1132)/($G$1133-$G$1132)</f>
        <v>1</v>
      </c>
      <c r="I522" s="50">
        <v>3</v>
      </c>
      <c r="J522" s="200">
        <f t="shared" si="434"/>
        <v>3</v>
      </c>
      <c r="K522" s="190">
        <f>(J522-$J$1132)/($J$1133-$J$1132)</f>
        <v>0.6</v>
      </c>
      <c r="L522" s="193" t="str">
        <f t="shared" si="435"/>
        <v>SI</v>
      </c>
      <c r="M522" s="46" t="s">
        <v>56</v>
      </c>
      <c r="N522" s="192">
        <f t="shared" si="436"/>
        <v>1</v>
      </c>
      <c r="O522" s="190">
        <f>(N522-N$1132)/(N$1133-N$1132)</f>
        <v>0</v>
      </c>
      <c r="P522" s="46" t="s">
        <v>193</v>
      </c>
      <c r="Q522" s="192">
        <f t="shared" si="437"/>
        <v>2</v>
      </c>
      <c r="R522" s="190">
        <f>(Q522-Q$1132)/(Q$1133-Q$1132)</f>
        <v>0.5</v>
      </c>
      <c r="S522" s="46" t="s">
        <v>60</v>
      </c>
      <c r="T522" s="192">
        <f t="shared" si="438"/>
        <v>2</v>
      </c>
      <c r="U522" s="190">
        <f>(T522-T$1132)/(T$1133-T$1132)</f>
        <v>1</v>
      </c>
      <c r="V522" s="46" t="s">
        <v>62</v>
      </c>
      <c r="W522" s="194">
        <f>VLOOKUP(V522,'DATOS DE SOPORTE'!$S$5:$T$10,2,FALSE)</f>
        <v>1</v>
      </c>
      <c r="X522" s="201">
        <f>(W522-W$1132)/(W$1133-W$1132)</f>
        <v>0</v>
      </c>
      <c r="Y522" s="46" t="s">
        <v>136</v>
      </c>
      <c r="Z522" s="194">
        <f t="shared" si="439"/>
        <v>2</v>
      </c>
      <c r="AA522" s="201">
        <f>(Z522-Z$1132)/(Z$1133-Z$1132)</f>
        <v>1</v>
      </c>
      <c r="AB522" s="46" t="s">
        <v>188</v>
      </c>
      <c r="AC522" s="194">
        <f t="shared" si="440"/>
        <v>1</v>
      </c>
      <c r="AD522" s="201">
        <f>(AC522-AC$1132)/(AC$1133-AC$1132)</f>
        <v>0</v>
      </c>
      <c r="AE522" s="46" t="s">
        <v>188</v>
      </c>
      <c r="AF522" s="194">
        <f t="shared" si="441"/>
        <v>1</v>
      </c>
      <c r="AG522" s="201">
        <f>(AF522-AF$1132)/(AF$1133-AF$1132)</f>
        <v>0</v>
      </c>
      <c r="AH522" s="24" t="s">
        <v>67</v>
      </c>
      <c r="AI522" s="194">
        <f>VLOOKUP(AH522,'DATOS DE SOPORTE'!$V$5:$W$8,2,FALSE)</f>
        <v>1</v>
      </c>
      <c r="AJ522" s="201">
        <f>(AI522-AI$1132)/(AI$1133-AI$1132)</f>
        <v>0</v>
      </c>
      <c r="AK522" s="58" t="str">
        <f t="shared" si="433"/>
        <v>Bueno</v>
      </c>
      <c r="AL522" s="196">
        <f>IFERROR(SQRT(($E522-$E$1136)^2+($C522-$C$1136)^2),0)</f>
        <v>0.23135306173714179</v>
      </c>
      <c r="AM522" s="197" t="str">
        <f>IF(AL522&lt;=SMALL($AL$3:$AL$1130,1),"MAS PARECIDO","NO")</f>
        <v>NO</v>
      </c>
      <c r="AN522" s="197" t="str">
        <f>IF(AL522&lt;=SMALL($AL$3:$AL$1130,5),"SIMILAR","NO")</f>
        <v>NO</v>
      </c>
      <c r="AO522" s="197" t="str">
        <f t="shared" si="442"/>
        <v>N/A</v>
      </c>
      <c r="AP522" s="197">
        <f t="shared" si="443"/>
        <v>0</v>
      </c>
      <c r="AQ522" s="198">
        <f t="shared" si="444"/>
        <v>0</v>
      </c>
      <c r="AR522" s="196">
        <f>IFERROR(SQRT(($E522-$E$1136)^2+($H522-$H$1136)^2),0)</f>
        <v>0.67412539224646151</v>
      </c>
      <c r="AS522" s="197" t="str">
        <f>IF(AR522&lt;=SMALL(AR$3:AR$1130,1),"MAS PARECIDO","NO")</f>
        <v>NO</v>
      </c>
      <c r="AT522" s="197" t="str">
        <f>IF(AR522&lt;=SMALL(AR$3:AR$1130,5),"SIMILAR","NO")</f>
        <v>NO</v>
      </c>
      <c r="AU522" s="197" t="str">
        <f t="shared" si="445"/>
        <v>N/A</v>
      </c>
      <c r="AV522" s="197">
        <f t="shared" si="446"/>
        <v>0</v>
      </c>
      <c r="AW522" s="198">
        <f t="shared" si="447"/>
        <v>0</v>
      </c>
      <c r="AX522" s="199">
        <f>IFERROR(SQRT(($E522-$E$1136)^2+($K522-$K$1136)^2),0)</f>
        <v>0.4123112902007427</v>
      </c>
      <c r="AY522" s="197" t="str">
        <f>IF(AX522&lt;=SMALL(AX$3:AX$1130,1),"MAS PARECIDO","NO")</f>
        <v>NO</v>
      </c>
      <c r="AZ522" s="197" t="str">
        <f>IF(AX522&lt;=SMALL(AX$3:AX$1130,5),"SIMILAR","NO")</f>
        <v>NO</v>
      </c>
      <c r="BA522" s="197" t="str">
        <f t="shared" si="448"/>
        <v>N/A</v>
      </c>
      <c r="BB522" s="197">
        <f t="shared" si="449"/>
        <v>0</v>
      </c>
      <c r="BC522" s="198">
        <f t="shared" si="450"/>
        <v>0</v>
      </c>
      <c r="BD522" s="196">
        <f>IFERROR(SQRT(($E522-$E$1136)^2+($O522-$O$1136)^2),0)</f>
        <v>1.0049878606366351</v>
      </c>
      <c r="BE522" s="197" t="str">
        <f>IF(BD522&lt;=SMALL(BD$3:BD$1130,1),"MAS PARECIDO","NO")</f>
        <v>NO</v>
      </c>
      <c r="BF522" s="197" t="str">
        <f>IF(BD522&lt;=SMALL(BD$3:BD$1130,5),"SIMILAR","NO")</f>
        <v>NO</v>
      </c>
      <c r="BG522" s="197" t="str">
        <f t="shared" si="451"/>
        <v>N/A</v>
      </c>
      <c r="BH522" s="197">
        <f t="shared" si="452"/>
        <v>0</v>
      </c>
      <c r="BI522" s="198">
        <f t="shared" si="453"/>
        <v>0</v>
      </c>
      <c r="BJ522" s="199">
        <f>IFERROR(SQRT(($E522-$E$1136)^2+($R522-$R$1136)^2),0)</f>
        <v>0.10000300009000269</v>
      </c>
      <c r="BK522" s="197" t="str">
        <f>IF(BJ522&lt;=SMALL(BJ$3:BJ$1130,1),"MAS PARECIDO","NO")</f>
        <v>NO</v>
      </c>
      <c r="BL522" s="197" t="str">
        <f>IF(BJ522&lt;=SMALL(BJ$3:BJ$1130,5),"SIMILAR","NO")</f>
        <v>NO</v>
      </c>
      <c r="BM522" s="197" t="str">
        <f t="shared" si="454"/>
        <v>N/A</v>
      </c>
      <c r="BN522" s="197">
        <f t="shared" si="455"/>
        <v>0</v>
      </c>
      <c r="BO522" s="198">
        <f t="shared" si="456"/>
        <v>0</v>
      </c>
      <c r="BP522" s="199">
        <f>IFERROR(SQRT(($E522-$E$1136)^2+($U522-$U$1136)^2),0)</f>
        <v>1.0049878606366351</v>
      </c>
      <c r="BQ522" s="197" t="str">
        <f>IF(BP522&lt;=SMALL(BP$3:BP$1130,1),"MAS PARECIDO","NO")</f>
        <v>NO</v>
      </c>
      <c r="BR522" s="197" t="str">
        <f>IF(BP522&lt;=SMALL(BP$3:BP$1130,5),"SIMILAR","NO")</f>
        <v>NO</v>
      </c>
      <c r="BS522" s="197" t="str">
        <f t="shared" si="457"/>
        <v>N/A</v>
      </c>
      <c r="BT522" s="197">
        <f t="shared" si="458"/>
        <v>0</v>
      </c>
      <c r="BU522" s="198">
        <f t="shared" si="459"/>
        <v>0</v>
      </c>
      <c r="BV522" s="199">
        <f>IFERROR(SQRT(($E522-$E$1136)^2+($X522-$X$1136)^2),0)</f>
        <v>0.10000300009000269</v>
      </c>
      <c r="BW522" s="197" t="str">
        <f>IF(BV522&lt;=SMALL(BV$3:BV$1130,1),"MAS PARECIDO","NO")</f>
        <v>NO</v>
      </c>
      <c r="BX522" s="197" t="str">
        <f>IF(BV522&lt;=SMALL(BV$3:BV$1130,5),"SIMILAR","NO")</f>
        <v>NO</v>
      </c>
      <c r="BY522" s="197" t="str">
        <f t="shared" si="460"/>
        <v>N/A</v>
      </c>
      <c r="BZ522" s="197">
        <f t="shared" si="461"/>
        <v>0</v>
      </c>
      <c r="CA522" s="198">
        <f t="shared" si="462"/>
        <v>0</v>
      </c>
      <c r="CB522" s="199">
        <f>IFERROR(SQRT(($E522-$E$1136)^2+($AA522-$AA$1136)^2),0)</f>
        <v>1.0049878606366351</v>
      </c>
      <c r="CC522" s="197" t="str">
        <f>IF(CB522&lt;=SMALL(CB$3:CB$1130,1),"MAS PARECIDO","NO")</f>
        <v>NO</v>
      </c>
      <c r="CD522" s="197" t="str">
        <f>IF(CB522&lt;=SMALL(CB$3:CB$1130,5),"SIMILAR","NO")</f>
        <v>NO</v>
      </c>
      <c r="CE522" s="197" t="str">
        <f t="shared" si="463"/>
        <v>N/A</v>
      </c>
      <c r="CF522" s="197">
        <f t="shared" si="464"/>
        <v>0</v>
      </c>
      <c r="CG522" s="198">
        <f t="shared" si="465"/>
        <v>0</v>
      </c>
      <c r="CH522" s="199">
        <f>IFERROR(SQRT(($E522-$E$1136)^2+($AD522-$AD$1136)^2),0)</f>
        <v>1.0049878606366351</v>
      </c>
      <c r="CI522" s="197" t="str">
        <f>IF(CH522&lt;=SMALL(CH$3:CH$1130,1),"MAS PARECIDO","NO")</f>
        <v>NO</v>
      </c>
      <c r="CJ522" s="197" t="str">
        <f>IF(CH522&lt;=SMALL(CH$3:CH$1130,5),"SIMILAR","NO")</f>
        <v>NO</v>
      </c>
      <c r="CK522" s="197" t="str">
        <f t="shared" si="466"/>
        <v>N/A</v>
      </c>
      <c r="CL522" s="197">
        <f t="shared" si="467"/>
        <v>0</v>
      </c>
      <c r="CM522" s="198">
        <f t="shared" si="468"/>
        <v>0</v>
      </c>
      <c r="CN522" s="199">
        <f>IFERROR(SQRT(($E522-$E$1136)^2+($AG522-$AG$1136)^2),0)</f>
        <v>1.0049878606366351</v>
      </c>
      <c r="CO522" s="197" t="str">
        <f>IF(CN522&lt;=SMALL(CN$3:CN$1130,1),"MAS PARECIDO","NO")</f>
        <v>NO</v>
      </c>
      <c r="CP522" s="197" t="str">
        <f>IF(CN522&lt;=SMALL(CN$3:CN$1130,5),"SIMILAR","NO")</f>
        <v>NO</v>
      </c>
      <c r="CQ522" s="197" t="str">
        <f t="shared" si="469"/>
        <v>N/A</v>
      </c>
      <c r="CR522" s="197">
        <f t="shared" si="470"/>
        <v>0</v>
      </c>
      <c r="CS522" s="198">
        <f t="shared" si="471"/>
        <v>0</v>
      </c>
      <c r="CT522" s="199">
        <f>IFERROR(SQRT(($E522-$E$1136)^2+($AJ522-$AJ$1136)^2),0)</f>
        <v>0.10000300009000269</v>
      </c>
      <c r="CU522" s="197" t="str">
        <f>IF(CT522&lt;=SMALL(CT$3:CT$1130,1),"MAS PARECIDO","NO")</f>
        <v>NO</v>
      </c>
      <c r="CV522" s="197" t="str">
        <f>IF(CT522&lt;=SMALL(CT$3:CT$1130,5),"SIMILAR","NO")</f>
        <v>NO</v>
      </c>
      <c r="CW522" s="197" t="str">
        <f t="shared" si="472"/>
        <v>N/A</v>
      </c>
      <c r="CX522" s="197">
        <f t="shared" si="473"/>
        <v>0</v>
      </c>
      <c r="CY522" s="198">
        <f t="shared" si="474"/>
        <v>0</v>
      </c>
      <c r="CZ522" s="2" t="e">
        <v>#N/A</v>
      </c>
      <c r="DA522" s="2" t="s">
        <v>1653</v>
      </c>
      <c r="DB522" s="2">
        <v>0</v>
      </c>
      <c r="DC522" s="2" t="s">
        <v>189</v>
      </c>
    </row>
    <row r="523" spans="1:107">
      <c r="A523" s="24" t="s">
        <v>520</v>
      </c>
      <c r="B523" s="46">
        <v>111696</v>
      </c>
      <c r="C523" s="190">
        <f>(B523-$B$1132)/($B$1133-$B$1132)</f>
        <v>0.12529757169619743</v>
      </c>
      <c r="D523" s="46">
        <v>300000</v>
      </c>
      <c r="E523" s="190">
        <f>(D523-$D$1132)/($D$1133-$D$1132)</f>
        <v>0.59998799963998917</v>
      </c>
      <c r="F523" s="46" t="s">
        <v>191</v>
      </c>
      <c r="G523" s="192">
        <f>VLOOKUP(F523,'DATOS DE SOPORTE'!$Y$5:$Z$8,2,FALSE)</f>
        <v>1</v>
      </c>
      <c r="H523" s="190">
        <f>(G523-$G$1132)/($G$1133-$G$1132)</f>
        <v>0</v>
      </c>
      <c r="I523" s="50">
        <v>1</v>
      </c>
      <c r="J523" s="200">
        <f t="shared" si="434"/>
        <v>1</v>
      </c>
      <c r="K523" s="190">
        <f>(J523-$J$1132)/($J$1133-$J$1132)</f>
        <v>0.2</v>
      </c>
      <c r="L523" s="193" t="str">
        <f t="shared" si="435"/>
        <v>SI</v>
      </c>
      <c r="M523" s="46" t="s">
        <v>56</v>
      </c>
      <c r="N523" s="192">
        <f t="shared" si="436"/>
        <v>1</v>
      </c>
      <c r="O523" s="190">
        <f>(N523-N$1132)/(N$1133-N$1132)</f>
        <v>0</v>
      </c>
      <c r="P523" s="46"/>
      <c r="Q523" s="192">
        <f t="shared" si="437"/>
        <v>3</v>
      </c>
      <c r="R523" s="190">
        <f>(Q523-Q$1132)/(Q$1133-Q$1132)</f>
        <v>1</v>
      </c>
      <c r="S523" s="46" t="s">
        <v>194</v>
      </c>
      <c r="T523" s="192">
        <f t="shared" si="438"/>
        <v>1</v>
      </c>
      <c r="U523" s="190">
        <f>(T523-T$1132)/(T$1133-T$1132)</f>
        <v>0</v>
      </c>
      <c r="V523" s="46" t="s">
        <v>62</v>
      </c>
      <c r="W523" s="194">
        <f>VLOOKUP(V523,'DATOS DE SOPORTE'!$S$5:$T$10,2,FALSE)</f>
        <v>1</v>
      </c>
      <c r="X523" s="201">
        <f>(W523-W$1132)/(W$1133-W$1132)</f>
        <v>0</v>
      </c>
      <c r="Y523" s="46" t="s">
        <v>188</v>
      </c>
      <c r="Z523" s="194">
        <f t="shared" si="439"/>
        <v>1</v>
      </c>
      <c r="AA523" s="201">
        <f>(Z523-Z$1132)/(Z$1133-Z$1132)</f>
        <v>0</v>
      </c>
      <c r="AB523" s="46" t="s">
        <v>136</v>
      </c>
      <c r="AC523" s="194">
        <f t="shared" si="440"/>
        <v>2</v>
      </c>
      <c r="AD523" s="201">
        <f>(AC523-AC$1132)/(AC$1133-AC$1132)</f>
        <v>1</v>
      </c>
      <c r="AE523" s="46" t="s">
        <v>188</v>
      </c>
      <c r="AF523" s="194">
        <f t="shared" si="441"/>
        <v>1</v>
      </c>
      <c r="AG523" s="201">
        <f>(AF523-AF$1132)/(AF$1133-AF$1132)</f>
        <v>0</v>
      </c>
      <c r="AH523" s="24" t="s">
        <v>67</v>
      </c>
      <c r="AI523" s="194">
        <f>VLOOKUP(AH523,'DATOS DE SOPORTE'!$V$5:$W$8,2,FALSE)</f>
        <v>1</v>
      </c>
      <c r="AJ523" s="201">
        <f>(AI523-AI$1132)/(AI$1133-AI$1132)</f>
        <v>0</v>
      </c>
      <c r="AK523" s="58" t="str">
        <f t="shared" si="433"/>
        <v>Regular</v>
      </c>
      <c r="AL523" s="196">
        <f>IFERROR(SQRT(($E523-$E$1136)^2+($C523-$C$1136)^2),0)</f>
        <v>0.60530674681460284</v>
      </c>
      <c r="AM523" s="197" t="str">
        <f>IF(AL523&lt;=SMALL($AL$3:$AL$1130,1),"MAS PARECIDO","NO")</f>
        <v>NO</v>
      </c>
      <c r="AN523" s="197" t="str">
        <f>IF(AL523&lt;=SMALL($AL$3:$AL$1130,5),"SIMILAR","NO")</f>
        <v>NO</v>
      </c>
      <c r="AO523" s="197" t="str">
        <f t="shared" si="442"/>
        <v>N/A</v>
      </c>
      <c r="AP523" s="197">
        <f t="shared" si="443"/>
        <v>0</v>
      </c>
      <c r="AQ523" s="198">
        <f t="shared" si="444"/>
        <v>0</v>
      </c>
      <c r="AR523" s="196">
        <f>IFERROR(SQRT(($E523-$E$1136)^2+($H523-$H$1136)^2),0)</f>
        <v>0.68639107809116373</v>
      </c>
      <c r="AS523" s="197" t="str">
        <f>IF(AR523&lt;=SMALL(AR$3:AR$1130,1),"MAS PARECIDO","NO")</f>
        <v>NO</v>
      </c>
      <c r="AT523" s="197" t="str">
        <f>IF(AR523&lt;=SMALL(AR$3:AR$1130,5),"SIMILAR","NO")</f>
        <v>NO</v>
      </c>
      <c r="AU523" s="197" t="str">
        <f t="shared" si="445"/>
        <v>N/A</v>
      </c>
      <c r="AV523" s="197">
        <f t="shared" si="446"/>
        <v>0</v>
      </c>
      <c r="AW523" s="198">
        <f t="shared" si="447"/>
        <v>0</v>
      </c>
      <c r="AX523" s="199">
        <f>IFERROR(SQRT(($E523-$E$1136)^2+($K523-$K$1136)^2),0)</f>
        <v>0.60001800054001619</v>
      </c>
      <c r="AY523" s="197" t="str">
        <f>IF(AX523&lt;=SMALL(AX$3:AX$1130,1),"MAS PARECIDO","NO")</f>
        <v>NO</v>
      </c>
      <c r="AZ523" s="197" t="str">
        <f>IF(AX523&lt;=SMALL(AX$3:AX$1130,5),"SIMILAR","NO")</f>
        <v>NO</v>
      </c>
      <c r="BA523" s="197" t="str">
        <f t="shared" si="448"/>
        <v>N/A</v>
      </c>
      <c r="BB523" s="197">
        <f t="shared" si="449"/>
        <v>0</v>
      </c>
      <c r="BC523" s="198">
        <f t="shared" si="450"/>
        <v>0</v>
      </c>
      <c r="BD523" s="196">
        <f>IFERROR(SQRT(($E523-$E$1136)^2+($O523-$O$1136)^2),0)</f>
        <v>1.1661996402726418</v>
      </c>
      <c r="BE523" s="197" t="str">
        <f>IF(BD523&lt;=SMALL(BD$3:BD$1130,1),"MAS PARECIDO","NO")</f>
        <v>NO</v>
      </c>
      <c r="BF523" s="197" t="str">
        <f>IF(BD523&lt;=SMALL(BD$3:BD$1130,5),"SIMILAR","NO")</f>
        <v>NO</v>
      </c>
      <c r="BG523" s="197" t="str">
        <f t="shared" si="451"/>
        <v>N/A</v>
      </c>
      <c r="BH523" s="197">
        <f t="shared" si="452"/>
        <v>0</v>
      </c>
      <c r="BI523" s="198">
        <f t="shared" si="453"/>
        <v>0</v>
      </c>
      <c r="BJ523" s="199">
        <f>IFERROR(SQRT(($E523-$E$1136)^2+($R523-$R$1136)^2),0)</f>
        <v>0.78103879607356186</v>
      </c>
      <c r="BK523" s="197" t="str">
        <f>IF(BJ523&lt;=SMALL(BJ$3:BJ$1130,1),"MAS PARECIDO","NO")</f>
        <v>NO</v>
      </c>
      <c r="BL523" s="197" t="str">
        <f>IF(BJ523&lt;=SMALL(BJ$3:BJ$1130,5),"SIMILAR","NO")</f>
        <v>NO</v>
      </c>
      <c r="BM523" s="197" t="str">
        <f t="shared" si="454"/>
        <v>N/A</v>
      </c>
      <c r="BN523" s="197">
        <f t="shared" si="455"/>
        <v>0</v>
      </c>
      <c r="BO523" s="198">
        <f t="shared" si="456"/>
        <v>0</v>
      </c>
      <c r="BP523" s="199">
        <f>IFERROR(SQRT(($E523-$E$1136)^2+($U523-$U$1136)^2),0)</f>
        <v>0.60001800054001619</v>
      </c>
      <c r="BQ523" s="197" t="str">
        <f>IF(BP523&lt;=SMALL(BP$3:BP$1130,1),"MAS PARECIDO","NO")</f>
        <v>NO</v>
      </c>
      <c r="BR523" s="197" t="str">
        <f>IF(BP523&lt;=SMALL(BP$3:BP$1130,5),"SIMILAR","NO")</f>
        <v>NO</v>
      </c>
      <c r="BS523" s="197" t="str">
        <f t="shared" si="457"/>
        <v>N/A</v>
      </c>
      <c r="BT523" s="197">
        <f t="shared" si="458"/>
        <v>0</v>
      </c>
      <c r="BU523" s="198">
        <f t="shared" si="459"/>
        <v>0</v>
      </c>
      <c r="BV523" s="199">
        <f>IFERROR(SQRT(($E523-$E$1136)^2+($X523-$X$1136)^2),0)</f>
        <v>0.60001800054001619</v>
      </c>
      <c r="BW523" s="197" t="str">
        <f>IF(BV523&lt;=SMALL(BV$3:BV$1130,1),"MAS PARECIDO","NO")</f>
        <v>NO</v>
      </c>
      <c r="BX523" s="197" t="str">
        <f>IF(BV523&lt;=SMALL(BV$3:BV$1130,5),"SIMILAR","NO")</f>
        <v>NO</v>
      </c>
      <c r="BY523" s="197" t="str">
        <f t="shared" si="460"/>
        <v>N/A</v>
      </c>
      <c r="BZ523" s="197">
        <f t="shared" si="461"/>
        <v>0</v>
      </c>
      <c r="CA523" s="198">
        <f t="shared" si="462"/>
        <v>0</v>
      </c>
      <c r="CB523" s="199">
        <f>IFERROR(SQRT(($E523-$E$1136)^2+($AA523-$AA$1136)^2),0)</f>
        <v>0.60001800054001619</v>
      </c>
      <c r="CC523" s="197" t="str">
        <f>IF(CB523&lt;=SMALL(CB$3:CB$1130,1),"MAS PARECIDO","NO")</f>
        <v>NO</v>
      </c>
      <c r="CD523" s="197" t="str">
        <f>IF(CB523&lt;=SMALL(CB$3:CB$1130,5),"SIMILAR","NO")</f>
        <v>NO</v>
      </c>
      <c r="CE523" s="197" t="str">
        <f t="shared" si="463"/>
        <v>N/A</v>
      </c>
      <c r="CF523" s="197">
        <f t="shared" si="464"/>
        <v>0</v>
      </c>
      <c r="CG523" s="198">
        <f t="shared" si="465"/>
        <v>0</v>
      </c>
      <c r="CH523" s="199">
        <f>IFERROR(SQRT(($E523-$E$1136)^2+($AD523-$AD$1136)^2),0)</f>
        <v>0.60001800054001619</v>
      </c>
      <c r="CI523" s="197" t="str">
        <f>IF(CH523&lt;=SMALL(CH$3:CH$1130,1),"MAS PARECIDO","NO")</f>
        <v>NO</v>
      </c>
      <c r="CJ523" s="197" t="str">
        <f>IF(CH523&lt;=SMALL(CH$3:CH$1130,5),"SIMILAR","NO")</f>
        <v>NO</v>
      </c>
      <c r="CK523" s="197" t="str">
        <f t="shared" si="466"/>
        <v>N/A</v>
      </c>
      <c r="CL523" s="197">
        <f t="shared" si="467"/>
        <v>0</v>
      </c>
      <c r="CM523" s="198">
        <f t="shared" si="468"/>
        <v>0</v>
      </c>
      <c r="CN523" s="199">
        <f>IFERROR(SQRT(($E523-$E$1136)^2+($AG523-$AG$1136)^2),0)</f>
        <v>1.1661996402726418</v>
      </c>
      <c r="CO523" s="197" t="str">
        <f>IF(CN523&lt;=SMALL(CN$3:CN$1130,1),"MAS PARECIDO","NO")</f>
        <v>NO</v>
      </c>
      <c r="CP523" s="197" t="str">
        <f>IF(CN523&lt;=SMALL(CN$3:CN$1130,5),"SIMILAR","NO")</f>
        <v>NO</v>
      </c>
      <c r="CQ523" s="197" t="str">
        <f t="shared" si="469"/>
        <v>N/A</v>
      </c>
      <c r="CR523" s="197">
        <f t="shared" si="470"/>
        <v>0</v>
      </c>
      <c r="CS523" s="198">
        <f t="shared" si="471"/>
        <v>0</v>
      </c>
      <c r="CT523" s="199">
        <f>IFERROR(SQRT(($E523-$E$1136)^2+($AJ523-$AJ$1136)^2),0)</f>
        <v>0.60001800054001619</v>
      </c>
      <c r="CU523" s="197" t="str">
        <f>IF(CT523&lt;=SMALL(CT$3:CT$1130,1),"MAS PARECIDO","NO")</f>
        <v>NO</v>
      </c>
      <c r="CV523" s="197" t="str">
        <f>IF(CT523&lt;=SMALL(CT$3:CT$1130,5),"SIMILAR","NO")</f>
        <v>NO</v>
      </c>
      <c r="CW523" s="197" t="str">
        <f t="shared" si="472"/>
        <v>N/A</v>
      </c>
      <c r="CX523" s="197">
        <f t="shared" si="473"/>
        <v>0</v>
      </c>
      <c r="CY523" s="198">
        <f t="shared" si="474"/>
        <v>0</v>
      </c>
      <c r="CZ523" s="2" t="s">
        <v>1768</v>
      </c>
      <c r="DA523" s="2" t="s">
        <v>1769</v>
      </c>
      <c r="DB523" s="2">
        <v>1</v>
      </c>
      <c r="DC523" s="2" t="s">
        <v>346</v>
      </c>
    </row>
    <row r="524" spans="1:107">
      <c r="A524" s="24" t="s">
        <v>510</v>
      </c>
      <c r="B524" s="46">
        <v>153920</v>
      </c>
      <c r="C524" s="190">
        <f>(B524-$B$1132)/($B$1133-$B$1132)</f>
        <v>0.17465376294026372</v>
      </c>
      <c r="D524" s="46">
        <v>50000</v>
      </c>
      <c r="E524" s="190">
        <f>(D524-$D$1132)/($D$1133-$D$1132)</f>
        <v>9.9972999189975695E-2</v>
      </c>
      <c r="F524" s="46" t="s">
        <v>53</v>
      </c>
      <c r="G524" s="192">
        <f>VLOOKUP(F524,'DATOS DE SOPORTE'!$Y$5:$Z$8,2,FALSE)</f>
        <v>2</v>
      </c>
      <c r="H524" s="190">
        <f>(G524-$G$1132)/($G$1133-$G$1132)</f>
        <v>0.33333333333333331</v>
      </c>
      <c r="I524" s="50">
        <v>4</v>
      </c>
      <c r="J524" s="200">
        <f t="shared" si="434"/>
        <v>4</v>
      </c>
      <c r="K524" s="190">
        <f>(J524-$J$1132)/($J$1133-$J$1132)</f>
        <v>0.8</v>
      </c>
      <c r="L524" s="193" t="str">
        <f t="shared" si="435"/>
        <v>SI</v>
      </c>
      <c r="M524" s="46" t="s">
        <v>56</v>
      </c>
      <c r="N524" s="192">
        <f t="shared" si="436"/>
        <v>1</v>
      </c>
      <c r="O524" s="190">
        <f>(N524-N$1132)/(N$1133-N$1132)</f>
        <v>0</v>
      </c>
      <c r="P524" s="46" t="s">
        <v>193</v>
      </c>
      <c r="Q524" s="192">
        <f t="shared" si="437"/>
        <v>2</v>
      </c>
      <c r="R524" s="190">
        <f>(Q524-Q$1132)/(Q$1133-Q$1132)</f>
        <v>0.5</v>
      </c>
      <c r="S524" s="46" t="s">
        <v>194</v>
      </c>
      <c r="T524" s="192">
        <f t="shared" si="438"/>
        <v>1</v>
      </c>
      <c r="U524" s="190">
        <f>(T524-T$1132)/(T$1133-T$1132)</f>
        <v>0</v>
      </c>
      <c r="V524" s="46" t="s">
        <v>62</v>
      </c>
      <c r="W524" s="194">
        <f>VLOOKUP(V524,'DATOS DE SOPORTE'!$S$5:$T$10,2,FALSE)</f>
        <v>1</v>
      </c>
      <c r="X524" s="201">
        <f>(W524-W$1132)/(W$1133-W$1132)</f>
        <v>0</v>
      </c>
      <c r="Y524" s="46" t="s">
        <v>136</v>
      </c>
      <c r="Z524" s="194">
        <f t="shared" si="439"/>
        <v>2</v>
      </c>
      <c r="AA524" s="201">
        <f>(Z524-Z$1132)/(Z$1133-Z$1132)</f>
        <v>1</v>
      </c>
      <c r="AB524" s="46" t="s">
        <v>136</v>
      </c>
      <c r="AC524" s="194">
        <f t="shared" si="440"/>
        <v>2</v>
      </c>
      <c r="AD524" s="201">
        <f>(AC524-AC$1132)/(AC$1133-AC$1132)</f>
        <v>1</v>
      </c>
      <c r="AE524" s="46" t="s">
        <v>188</v>
      </c>
      <c r="AF524" s="194">
        <f t="shared" si="441"/>
        <v>1</v>
      </c>
      <c r="AG524" s="201">
        <f>(AF524-AF$1132)/(AF$1133-AF$1132)</f>
        <v>0</v>
      </c>
      <c r="AH524" s="24" t="s">
        <v>67</v>
      </c>
      <c r="AI524" s="194">
        <f>VLOOKUP(AH524,'DATOS DE SOPORTE'!$V$5:$W$8,2,FALSE)</f>
        <v>1</v>
      </c>
      <c r="AJ524" s="201">
        <f>(AI524-AI$1132)/(AI$1133-AI$1132)</f>
        <v>0</v>
      </c>
      <c r="AK524" s="58" t="str">
        <f t="shared" si="433"/>
        <v>Bueno</v>
      </c>
      <c r="AL524" s="196">
        <f>IFERROR(SQRT(($E524-$E$1136)^2+($C524-$C$1136)^2),0)</f>
        <v>0.10454640542272703</v>
      </c>
      <c r="AM524" s="197" t="str">
        <f>IF(AL524&lt;=SMALL($AL$3:$AL$1130,1),"MAS PARECIDO","NO")</f>
        <v>NO</v>
      </c>
      <c r="AN524" s="197" t="str">
        <f>IF(AL524&lt;=SMALL($AL$3:$AL$1130,5),"SIMILAR","NO")</f>
        <v>NO</v>
      </c>
      <c r="AO524" s="197" t="str">
        <f t="shared" si="442"/>
        <v>N/A</v>
      </c>
      <c r="AP524" s="197">
        <f t="shared" si="443"/>
        <v>0</v>
      </c>
      <c r="AQ524" s="198">
        <f t="shared" si="444"/>
        <v>0</v>
      </c>
      <c r="AR524" s="196">
        <f>IFERROR(SQRT(($E524-$E$1136)^2+($H524-$H$1136)^2),0)</f>
        <v>0.10000300009000269</v>
      </c>
      <c r="AS524" s="197" t="str">
        <f>IF(AR524&lt;=SMALL(AR$3:AR$1130,1),"MAS PARECIDO","NO")</f>
        <v>NO</v>
      </c>
      <c r="AT524" s="197" t="str">
        <f>IF(AR524&lt;=SMALL(AR$3:AR$1130,5),"SIMILAR","NO")</f>
        <v>NO</v>
      </c>
      <c r="AU524" s="197" t="str">
        <f t="shared" si="445"/>
        <v>N/A</v>
      </c>
      <c r="AV524" s="197">
        <f t="shared" si="446"/>
        <v>0</v>
      </c>
      <c r="AW524" s="198">
        <f t="shared" si="447"/>
        <v>0</v>
      </c>
      <c r="AX524" s="199">
        <f>IFERROR(SQRT(($E524-$E$1136)^2+($K524-$K$1136)^2),0)</f>
        <v>0.60827674624877881</v>
      </c>
      <c r="AY524" s="197" t="str">
        <f>IF(AX524&lt;=SMALL(AX$3:AX$1130,1),"MAS PARECIDO","NO")</f>
        <v>NO</v>
      </c>
      <c r="AZ524" s="197" t="str">
        <f>IF(AX524&lt;=SMALL(AX$3:AX$1130,5),"SIMILAR","NO")</f>
        <v>NO</v>
      </c>
      <c r="BA524" s="197" t="str">
        <f t="shared" si="448"/>
        <v>N/A</v>
      </c>
      <c r="BB524" s="197">
        <f t="shared" si="449"/>
        <v>0</v>
      </c>
      <c r="BC524" s="198">
        <f t="shared" si="450"/>
        <v>0</v>
      </c>
      <c r="BD524" s="196">
        <f>IFERROR(SQRT(($E524-$E$1136)^2+($O524-$O$1136)^2),0)</f>
        <v>1.0049878606366351</v>
      </c>
      <c r="BE524" s="197" t="str">
        <f>IF(BD524&lt;=SMALL(BD$3:BD$1130,1),"MAS PARECIDO","NO")</f>
        <v>NO</v>
      </c>
      <c r="BF524" s="197" t="str">
        <f>IF(BD524&lt;=SMALL(BD$3:BD$1130,5),"SIMILAR","NO")</f>
        <v>NO</v>
      </c>
      <c r="BG524" s="197" t="str">
        <f t="shared" si="451"/>
        <v>N/A</v>
      </c>
      <c r="BH524" s="197">
        <f t="shared" si="452"/>
        <v>0</v>
      </c>
      <c r="BI524" s="198">
        <f t="shared" si="453"/>
        <v>0</v>
      </c>
      <c r="BJ524" s="199">
        <f>IFERROR(SQRT(($E524-$E$1136)^2+($R524-$R$1136)^2),0)</f>
        <v>0.10000300009000269</v>
      </c>
      <c r="BK524" s="197" t="str">
        <f>IF(BJ524&lt;=SMALL(BJ$3:BJ$1130,1),"MAS PARECIDO","NO")</f>
        <v>NO</v>
      </c>
      <c r="BL524" s="197" t="str">
        <f>IF(BJ524&lt;=SMALL(BJ$3:BJ$1130,5),"SIMILAR","NO")</f>
        <v>NO</v>
      </c>
      <c r="BM524" s="197" t="str">
        <f t="shared" si="454"/>
        <v>N/A</v>
      </c>
      <c r="BN524" s="197">
        <f t="shared" si="455"/>
        <v>0</v>
      </c>
      <c r="BO524" s="198">
        <f t="shared" si="456"/>
        <v>0</v>
      </c>
      <c r="BP524" s="199">
        <f>IFERROR(SQRT(($E524-$E$1136)^2+($U524-$U$1136)^2),0)</f>
        <v>0.10000300009000269</v>
      </c>
      <c r="BQ524" s="197" t="str">
        <f>IF(BP524&lt;=SMALL(BP$3:BP$1130,1),"MAS PARECIDO","NO")</f>
        <v>NO</v>
      </c>
      <c r="BR524" s="197" t="str">
        <f>IF(BP524&lt;=SMALL(BP$3:BP$1130,5),"SIMILAR","NO")</f>
        <v>NO</v>
      </c>
      <c r="BS524" s="197" t="str">
        <f t="shared" si="457"/>
        <v>N/A</v>
      </c>
      <c r="BT524" s="197">
        <f t="shared" si="458"/>
        <v>0</v>
      </c>
      <c r="BU524" s="198">
        <f t="shared" si="459"/>
        <v>0</v>
      </c>
      <c r="BV524" s="199">
        <f>IFERROR(SQRT(($E524-$E$1136)^2+($X524-$X$1136)^2),0)</f>
        <v>0.10000300009000269</v>
      </c>
      <c r="BW524" s="197" t="str">
        <f>IF(BV524&lt;=SMALL(BV$3:BV$1130,1),"MAS PARECIDO","NO")</f>
        <v>NO</v>
      </c>
      <c r="BX524" s="197" t="str">
        <f>IF(BV524&lt;=SMALL(BV$3:BV$1130,5),"SIMILAR","NO")</f>
        <v>NO</v>
      </c>
      <c r="BY524" s="197" t="str">
        <f t="shared" si="460"/>
        <v>N/A</v>
      </c>
      <c r="BZ524" s="197">
        <f t="shared" si="461"/>
        <v>0</v>
      </c>
      <c r="CA524" s="198">
        <f t="shared" si="462"/>
        <v>0</v>
      </c>
      <c r="CB524" s="199">
        <f>IFERROR(SQRT(($E524-$E$1136)^2+($AA524-$AA$1136)^2),0)</f>
        <v>1.0049878606366351</v>
      </c>
      <c r="CC524" s="197" t="str">
        <f>IF(CB524&lt;=SMALL(CB$3:CB$1130,1),"MAS PARECIDO","NO")</f>
        <v>NO</v>
      </c>
      <c r="CD524" s="197" t="str">
        <f>IF(CB524&lt;=SMALL(CB$3:CB$1130,5),"SIMILAR","NO")</f>
        <v>NO</v>
      </c>
      <c r="CE524" s="197" t="str">
        <f t="shared" si="463"/>
        <v>N/A</v>
      </c>
      <c r="CF524" s="197">
        <f t="shared" si="464"/>
        <v>0</v>
      </c>
      <c r="CG524" s="198">
        <f t="shared" si="465"/>
        <v>0</v>
      </c>
      <c r="CH524" s="199">
        <f>IFERROR(SQRT(($E524-$E$1136)^2+($AD524-$AD$1136)^2),0)</f>
        <v>0.10000300009000269</v>
      </c>
      <c r="CI524" s="197" t="str">
        <f>IF(CH524&lt;=SMALL(CH$3:CH$1130,1),"MAS PARECIDO","NO")</f>
        <v>NO</v>
      </c>
      <c r="CJ524" s="197" t="str">
        <f>IF(CH524&lt;=SMALL(CH$3:CH$1130,5),"SIMILAR","NO")</f>
        <v>NO</v>
      </c>
      <c r="CK524" s="197" t="str">
        <f t="shared" si="466"/>
        <v>N/A</v>
      </c>
      <c r="CL524" s="197">
        <f t="shared" si="467"/>
        <v>0</v>
      </c>
      <c r="CM524" s="198">
        <f t="shared" si="468"/>
        <v>0</v>
      </c>
      <c r="CN524" s="199">
        <f>IFERROR(SQRT(($E524-$E$1136)^2+($AG524-$AG$1136)^2),0)</f>
        <v>1.0049878606366351</v>
      </c>
      <c r="CO524" s="197" t="str">
        <f>IF(CN524&lt;=SMALL(CN$3:CN$1130,1),"MAS PARECIDO","NO")</f>
        <v>NO</v>
      </c>
      <c r="CP524" s="197" t="str">
        <f>IF(CN524&lt;=SMALL(CN$3:CN$1130,5),"SIMILAR","NO")</f>
        <v>NO</v>
      </c>
      <c r="CQ524" s="197" t="str">
        <f t="shared" si="469"/>
        <v>N/A</v>
      </c>
      <c r="CR524" s="197">
        <f t="shared" si="470"/>
        <v>0</v>
      </c>
      <c r="CS524" s="198">
        <f t="shared" si="471"/>
        <v>0</v>
      </c>
      <c r="CT524" s="199">
        <f>IFERROR(SQRT(($E524-$E$1136)^2+($AJ524-$AJ$1136)^2),0)</f>
        <v>0.10000300009000269</v>
      </c>
      <c r="CU524" s="197" t="str">
        <f>IF(CT524&lt;=SMALL(CT$3:CT$1130,1),"MAS PARECIDO","NO")</f>
        <v>NO</v>
      </c>
      <c r="CV524" s="197" t="str">
        <f>IF(CT524&lt;=SMALL(CT$3:CT$1130,5),"SIMILAR","NO")</f>
        <v>NO</v>
      </c>
      <c r="CW524" s="197" t="str">
        <f t="shared" si="472"/>
        <v>N/A</v>
      </c>
      <c r="CX524" s="197">
        <f t="shared" si="473"/>
        <v>0</v>
      </c>
      <c r="CY524" s="198">
        <f t="shared" si="474"/>
        <v>0</v>
      </c>
      <c r="CZ524" s="2" t="s">
        <v>1748</v>
      </c>
      <c r="DA524" s="2" t="s">
        <v>1749</v>
      </c>
      <c r="DB524" s="2">
        <v>0</v>
      </c>
      <c r="DC524" s="2" t="s">
        <v>189</v>
      </c>
    </row>
    <row r="525" spans="1:107">
      <c r="A525" s="24" t="s">
        <v>728</v>
      </c>
      <c r="B525" s="46">
        <v>74544.61</v>
      </c>
      <c r="C525" s="190">
        <f>(B525-$B$1132)/($B$1133-$B$1132)</f>
        <v>8.1870821274094119E-2</v>
      </c>
      <c r="D525" s="46">
        <v>15695</v>
      </c>
      <c r="E525" s="190">
        <f>(D525-$D$1132)/($D$1133-$D$1132)</f>
        <v>3.1360940828224847E-2</v>
      </c>
      <c r="F525" s="46" t="s">
        <v>203</v>
      </c>
      <c r="G525" s="192">
        <f>VLOOKUP(F525,'DATOS DE SOPORTE'!$Y$5:$Z$8,2,FALSE)</f>
        <v>3</v>
      </c>
      <c r="H525" s="190">
        <f>(G525-$G$1132)/($G$1133-$G$1132)</f>
        <v>0.66666666666666663</v>
      </c>
      <c r="I525" s="50">
        <v>2</v>
      </c>
      <c r="J525" s="200">
        <f t="shared" si="434"/>
        <v>2</v>
      </c>
      <c r="K525" s="190">
        <f>(J525-$J$1132)/($J$1133-$J$1132)</f>
        <v>0.4</v>
      </c>
      <c r="L525" s="193" t="str">
        <f t="shared" si="435"/>
        <v>SI</v>
      </c>
      <c r="M525" s="46" t="s">
        <v>192</v>
      </c>
      <c r="N525" s="192">
        <f t="shared" si="436"/>
        <v>2</v>
      </c>
      <c r="O525" s="190">
        <f>(N525-N$1132)/(N$1133-N$1132)</f>
        <v>1</v>
      </c>
      <c r="P525" s="46" t="s">
        <v>193</v>
      </c>
      <c r="Q525" s="192">
        <f t="shared" si="437"/>
        <v>2</v>
      </c>
      <c r="R525" s="190">
        <f>(Q525-Q$1132)/(Q$1133-Q$1132)</f>
        <v>0.5</v>
      </c>
      <c r="S525" s="46" t="s">
        <v>60</v>
      </c>
      <c r="T525" s="192">
        <f t="shared" si="438"/>
        <v>2</v>
      </c>
      <c r="U525" s="190">
        <f>(T525-T$1132)/(T$1133-T$1132)</f>
        <v>1</v>
      </c>
      <c r="V525" s="46" t="s">
        <v>62</v>
      </c>
      <c r="W525" s="194">
        <f>VLOOKUP(V525,'DATOS DE SOPORTE'!$S$5:$T$10,2,FALSE)</f>
        <v>1</v>
      </c>
      <c r="X525" s="201">
        <f>(W525-W$1132)/(W$1133-W$1132)</f>
        <v>0</v>
      </c>
      <c r="Y525" s="46" t="s">
        <v>188</v>
      </c>
      <c r="Z525" s="194">
        <f t="shared" si="439"/>
        <v>1</v>
      </c>
      <c r="AA525" s="201">
        <f>(Z525-Z$1132)/(Z$1133-Z$1132)</f>
        <v>0</v>
      </c>
      <c r="AB525" s="46" t="s">
        <v>136</v>
      </c>
      <c r="AC525" s="194">
        <f t="shared" si="440"/>
        <v>2</v>
      </c>
      <c r="AD525" s="201">
        <f>(AC525-AC$1132)/(AC$1133-AC$1132)</f>
        <v>1</v>
      </c>
      <c r="AE525" s="46" t="s">
        <v>188</v>
      </c>
      <c r="AF525" s="194">
        <f t="shared" si="441"/>
        <v>1</v>
      </c>
      <c r="AG525" s="201">
        <f>(AF525-AF$1132)/(AF$1133-AF$1132)</f>
        <v>0</v>
      </c>
      <c r="AH525" s="24" t="s">
        <v>67</v>
      </c>
      <c r="AI525" s="194">
        <f>VLOOKUP(AH525,'DATOS DE SOPORTE'!$V$5:$W$8,2,FALSE)</f>
        <v>1</v>
      </c>
      <c r="AJ525" s="201">
        <f>(AI525-AI$1132)/(AI$1133-AI$1132)</f>
        <v>0</v>
      </c>
      <c r="AK525" s="58" t="str">
        <f t="shared" si="433"/>
        <v>Bueno</v>
      </c>
      <c r="AL525" s="196">
        <f>IFERROR(SQRT(($E525-$E$1136)^2+($C525-$C$1136)^2),0)</f>
        <v>0.12720235801788116</v>
      </c>
      <c r="AM525" s="197" t="str">
        <f>IF(AL525&lt;=SMALL($AL$3:$AL$1130,1),"MAS PARECIDO","NO")</f>
        <v>NO</v>
      </c>
      <c r="AN525" s="197" t="str">
        <f>IF(AL525&lt;=SMALL($AL$3:$AL$1130,5),"SIMILAR","NO")</f>
        <v>NO</v>
      </c>
      <c r="AO525" s="197" t="str">
        <f t="shared" si="442"/>
        <v>N/A</v>
      </c>
      <c r="AP525" s="197">
        <f t="shared" si="443"/>
        <v>0</v>
      </c>
      <c r="AQ525" s="198">
        <f t="shared" si="444"/>
        <v>0</v>
      </c>
      <c r="AR525" s="196">
        <f>IFERROR(SQRT(($E525-$E$1136)^2+($H525-$H$1136)^2),0)</f>
        <v>0.33480815750769516</v>
      </c>
      <c r="AS525" s="197" t="str">
        <f>IF(AR525&lt;=SMALL(AR$3:AR$1130,1),"MAS PARECIDO","NO")</f>
        <v>NO</v>
      </c>
      <c r="AT525" s="197" t="str">
        <f>IF(AR525&lt;=SMALL(AR$3:AR$1130,5),"SIMILAR","NO")</f>
        <v>NO</v>
      </c>
      <c r="AU525" s="197" t="str">
        <f t="shared" si="445"/>
        <v>N/A</v>
      </c>
      <c r="AV525" s="197">
        <f t="shared" si="446"/>
        <v>0</v>
      </c>
      <c r="AW525" s="198">
        <f t="shared" si="447"/>
        <v>0</v>
      </c>
      <c r="AX525" s="199">
        <f>IFERROR(SQRT(($E525-$E$1136)^2+($K525-$K$1136)^2),0)</f>
        <v>0.20244849029465867</v>
      </c>
      <c r="AY525" s="197" t="str">
        <f>IF(AX525&lt;=SMALL(AX$3:AX$1130,1),"MAS PARECIDO","NO")</f>
        <v>NO</v>
      </c>
      <c r="AZ525" s="197" t="str">
        <f>IF(AX525&lt;=SMALL(AX$3:AX$1130,5),"SIMILAR","NO")</f>
        <v>NO</v>
      </c>
      <c r="BA525" s="197" t="str">
        <f t="shared" si="448"/>
        <v>N/A</v>
      </c>
      <c r="BB525" s="197">
        <f t="shared" si="449"/>
        <v>0</v>
      </c>
      <c r="BC525" s="198">
        <f t="shared" si="450"/>
        <v>0</v>
      </c>
      <c r="BD525" s="196">
        <f>IFERROR(SQRT(($E525-$E$1136)^2+($O525-$O$1136)^2),0)</f>
        <v>3.1390941728251846E-2</v>
      </c>
      <c r="BE525" s="197" t="str">
        <f>IF(BD525&lt;=SMALL(BD$3:BD$1130,1),"MAS PARECIDO","NO")</f>
        <v>NO</v>
      </c>
      <c r="BF525" s="197" t="str">
        <f>IF(BD525&lt;=SMALL(BD$3:BD$1130,5),"SIMILAR","NO")</f>
        <v>NO</v>
      </c>
      <c r="BG525" s="197" t="str">
        <f t="shared" si="451"/>
        <v>N/A</v>
      </c>
      <c r="BH525" s="197">
        <f t="shared" si="452"/>
        <v>0</v>
      </c>
      <c r="BI525" s="198">
        <f t="shared" si="453"/>
        <v>0</v>
      </c>
      <c r="BJ525" s="199">
        <f>IFERROR(SQRT(($E525-$E$1136)^2+($R525-$R$1136)^2),0)</f>
        <v>3.1390941728251846E-2</v>
      </c>
      <c r="BK525" s="197" t="str">
        <f>IF(BJ525&lt;=SMALL(BJ$3:BJ$1130,1),"MAS PARECIDO","NO")</f>
        <v>NO</v>
      </c>
      <c r="BL525" s="197" t="str">
        <f>IF(BJ525&lt;=SMALL(BJ$3:BJ$1130,5),"SIMILAR","NO")</f>
        <v>NO</v>
      </c>
      <c r="BM525" s="197" t="str">
        <f t="shared" si="454"/>
        <v>N/A</v>
      </c>
      <c r="BN525" s="197">
        <f t="shared" si="455"/>
        <v>0</v>
      </c>
      <c r="BO525" s="198">
        <f t="shared" si="456"/>
        <v>0</v>
      </c>
      <c r="BP525" s="199">
        <f>IFERROR(SQRT(($E525-$E$1136)^2+($U525-$U$1136)^2),0)</f>
        <v>1.0004925742965745</v>
      </c>
      <c r="BQ525" s="197" t="str">
        <f>IF(BP525&lt;=SMALL(BP$3:BP$1130,1),"MAS PARECIDO","NO")</f>
        <v>NO</v>
      </c>
      <c r="BR525" s="197" t="str">
        <f>IF(BP525&lt;=SMALL(BP$3:BP$1130,5),"SIMILAR","NO")</f>
        <v>NO</v>
      </c>
      <c r="BS525" s="197" t="str">
        <f t="shared" si="457"/>
        <v>N/A</v>
      </c>
      <c r="BT525" s="197">
        <f t="shared" si="458"/>
        <v>0</v>
      </c>
      <c r="BU525" s="198">
        <f t="shared" si="459"/>
        <v>0</v>
      </c>
      <c r="BV525" s="199">
        <f>IFERROR(SQRT(($E525-$E$1136)^2+($X525-$X$1136)^2),0)</f>
        <v>3.1390941728251846E-2</v>
      </c>
      <c r="BW525" s="197" t="str">
        <f>IF(BV525&lt;=SMALL(BV$3:BV$1130,1),"MAS PARECIDO","NO")</f>
        <v>NO</v>
      </c>
      <c r="BX525" s="197" t="str">
        <f>IF(BV525&lt;=SMALL(BV$3:BV$1130,5),"SIMILAR","NO")</f>
        <v>NO</v>
      </c>
      <c r="BY525" s="197" t="str">
        <f t="shared" si="460"/>
        <v>N/A</v>
      </c>
      <c r="BZ525" s="197">
        <f t="shared" si="461"/>
        <v>0</v>
      </c>
      <c r="CA525" s="198">
        <f t="shared" si="462"/>
        <v>0</v>
      </c>
      <c r="CB525" s="199">
        <f>IFERROR(SQRT(($E525-$E$1136)^2+($AA525-$AA$1136)^2),0)</f>
        <v>3.1390941728251846E-2</v>
      </c>
      <c r="CC525" s="197" t="str">
        <f>IF(CB525&lt;=SMALL(CB$3:CB$1130,1),"MAS PARECIDO","NO")</f>
        <v>NO</v>
      </c>
      <c r="CD525" s="197" t="str">
        <f>IF(CB525&lt;=SMALL(CB$3:CB$1130,5),"SIMILAR","NO")</f>
        <v>NO</v>
      </c>
      <c r="CE525" s="197" t="str">
        <f t="shared" si="463"/>
        <v>N/A</v>
      </c>
      <c r="CF525" s="197">
        <f t="shared" si="464"/>
        <v>0</v>
      </c>
      <c r="CG525" s="198">
        <f t="shared" si="465"/>
        <v>0</v>
      </c>
      <c r="CH525" s="199">
        <f>IFERROR(SQRT(($E525-$E$1136)^2+($AD525-$AD$1136)^2),0)</f>
        <v>3.1390941728251846E-2</v>
      </c>
      <c r="CI525" s="197" t="str">
        <f>IF(CH525&lt;=SMALL(CH$3:CH$1130,1),"MAS PARECIDO","NO")</f>
        <v>NO</v>
      </c>
      <c r="CJ525" s="197" t="str">
        <f>IF(CH525&lt;=SMALL(CH$3:CH$1130,5),"SIMILAR","NO")</f>
        <v>NO</v>
      </c>
      <c r="CK525" s="197" t="str">
        <f t="shared" si="466"/>
        <v>N/A</v>
      </c>
      <c r="CL525" s="197">
        <f t="shared" si="467"/>
        <v>0</v>
      </c>
      <c r="CM525" s="198">
        <f t="shared" si="468"/>
        <v>0</v>
      </c>
      <c r="CN525" s="199">
        <f>IFERROR(SQRT(($E525-$E$1136)^2+($AG525-$AG$1136)^2),0)</f>
        <v>1.0004925742965745</v>
      </c>
      <c r="CO525" s="197" t="str">
        <f>IF(CN525&lt;=SMALL(CN$3:CN$1130,1),"MAS PARECIDO","NO")</f>
        <v>NO</v>
      </c>
      <c r="CP525" s="197" t="str">
        <f>IF(CN525&lt;=SMALL(CN$3:CN$1130,5),"SIMILAR","NO")</f>
        <v>NO</v>
      </c>
      <c r="CQ525" s="197" t="str">
        <f t="shared" si="469"/>
        <v>N/A</v>
      </c>
      <c r="CR525" s="197">
        <f t="shared" si="470"/>
        <v>0</v>
      </c>
      <c r="CS525" s="198">
        <f t="shared" si="471"/>
        <v>0</v>
      </c>
      <c r="CT525" s="199">
        <f>IFERROR(SQRT(($E525-$E$1136)^2+($AJ525-$AJ$1136)^2),0)</f>
        <v>3.1390941728251846E-2</v>
      </c>
      <c r="CU525" s="197" t="str">
        <f>IF(CT525&lt;=SMALL(CT$3:CT$1130,1),"MAS PARECIDO","NO")</f>
        <v>NO</v>
      </c>
      <c r="CV525" s="197" t="str">
        <f>IF(CT525&lt;=SMALL(CT$3:CT$1130,5),"SIMILAR","NO")</f>
        <v>NO</v>
      </c>
      <c r="CW525" s="197" t="str">
        <f t="shared" si="472"/>
        <v>N/A</v>
      </c>
      <c r="CX525" s="197">
        <f t="shared" si="473"/>
        <v>0</v>
      </c>
      <c r="CY525" s="198">
        <f t="shared" si="474"/>
        <v>0</v>
      </c>
      <c r="CZ525" s="2" t="e">
        <v>#N/A</v>
      </c>
      <c r="DA525" s="2" t="s">
        <v>2143</v>
      </c>
      <c r="DB525" s="2">
        <v>0</v>
      </c>
      <c r="DC525" s="2" t="s">
        <v>189</v>
      </c>
    </row>
    <row r="526" spans="1:107">
      <c r="A526" s="24" t="s">
        <v>729</v>
      </c>
      <c r="B526" s="46">
        <v>50837.25</v>
      </c>
      <c r="C526" s="190">
        <f>(B526-$B$1132)/($B$1133-$B$1132)</f>
        <v>5.4158975071651752E-2</v>
      </c>
      <c r="D526" s="46">
        <v>10000</v>
      </c>
      <c r="E526" s="190">
        <f>(D526-$D$1132)/($D$1133-$D$1132)</f>
        <v>1.9970599117973539E-2</v>
      </c>
      <c r="F526" s="46" t="s">
        <v>53</v>
      </c>
      <c r="G526" s="192">
        <f>VLOOKUP(F526,'DATOS DE SOPORTE'!$Y$5:$Z$8,2,FALSE)</f>
        <v>2</v>
      </c>
      <c r="H526" s="190">
        <f>(G526-$G$1132)/($G$1133-$G$1132)</f>
        <v>0.33333333333333331</v>
      </c>
      <c r="I526" s="50">
        <v>1</v>
      </c>
      <c r="J526" s="200">
        <f t="shared" si="434"/>
        <v>1</v>
      </c>
      <c r="K526" s="190">
        <f>(J526-$J$1132)/($J$1133-$J$1132)</f>
        <v>0.2</v>
      </c>
      <c r="L526" s="193" t="str">
        <f t="shared" si="435"/>
        <v>SI</v>
      </c>
      <c r="M526" s="46" t="s">
        <v>192</v>
      </c>
      <c r="N526" s="192">
        <f t="shared" si="436"/>
        <v>2</v>
      </c>
      <c r="O526" s="190">
        <f>(N526-N$1132)/(N$1133-N$1132)</f>
        <v>1</v>
      </c>
      <c r="P526" s="46" t="s">
        <v>196</v>
      </c>
      <c r="Q526" s="192">
        <f t="shared" si="437"/>
        <v>1</v>
      </c>
      <c r="R526" s="190">
        <f>(Q526-Q$1132)/(Q$1133-Q$1132)</f>
        <v>0</v>
      </c>
      <c r="S526" s="46" t="s">
        <v>60</v>
      </c>
      <c r="T526" s="192">
        <f t="shared" si="438"/>
        <v>2</v>
      </c>
      <c r="U526" s="190">
        <f>(T526-T$1132)/(T$1133-T$1132)</f>
        <v>1</v>
      </c>
      <c r="V526" s="46" t="s">
        <v>62</v>
      </c>
      <c r="W526" s="194">
        <f>VLOOKUP(V526,'DATOS DE SOPORTE'!$S$5:$T$10,2,FALSE)</f>
        <v>1</v>
      </c>
      <c r="X526" s="201">
        <f>(W526-W$1132)/(W$1133-W$1132)</f>
        <v>0</v>
      </c>
      <c r="Y526" s="46" t="s">
        <v>136</v>
      </c>
      <c r="Z526" s="194">
        <f t="shared" si="439"/>
        <v>2</v>
      </c>
      <c r="AA526" s="201">
        <f>(Z526-Z$1132)/(Z$1133-Z$1132)</f>
        <v>1</v>
      </c>
      <c r="AB526" s="46" t="s">
        <v>136</v>
      </c>
      <c r="AC526" s="194">
        <f t="shared" si="440"/>
        <v>2</v>
      </c>
      <c r="AD526" s="201">
        <f>(AC526-AC$1132)/(AC$1133-AC$1132)</f>
        <v>1</v>
      </c>
      <c r="AE526" s="46" t="s">
        <v>188</v>
      </c>
      <c r="AF526" s="194">
        <f t="shared" si="441"/>
        <v>1</v>
      </c>
      <c r="AG526" s="201">
        <f>(AF526-AF$1132)/(AF$1133-AF$1132)</f>
        <v>0</v>
      </c>
      <c r="AH526" s="24" t="s">
        <v>67</v>
      </c>
      <c r="AI526" s="194">
        <f>VLOOKUP(AH526,'DATOS DE SOPORTE'!$V$5:$W$8,2,FALSE)</f>
        <v>1</v>
      </c>
      <c r="AJ526" s="201">
        <f>(AI526-AI$1132)/(AI$1133-AI$1132)</f>
        <v>0</v>
      </c>
      <c r="AK526" s="58" t="str">
        <f t="shared" si="433"/>
        <v>Bueno</v>
      </c>
      <c r="AL526" s="196">
        <f>IFERROR(SQRT(($E526-$E$1136)^2+($C526-$C$1136)^2),0)</f>
        <v>0.15229904063561039</v>
      </c>
      <c r="AM526" s="197" t="str">
        <f>IF(AL526&lt;=SMALL($AL$3:$AL$1130,1),"MAS PARECIDO","NO")</f>
        <v>NO</v>
      </c>
      <c r="AN526" s="197" t="str">
        <f>IF(AL526&lt;=SMALL($AL$3:$AL$1130,5),"SIMILAR","NO")</f>
        <v>NO</v>
      </c>
      <c r="AO526" s="197" t="str">
        <f t="shared" si="442"/>
        <v>N/A</v>
      </c>
      <c r="AP526" s="197">
        <f t="shared" si="443"/>
        <v>0</v>
      </c>
      <c r="AQ526" s="198">
        <f t="shared" si="444"/>
        <v>0</v>
      </c>
      <c r="AR526" s="196">
        <f>IFERROR(SQRT(($E526-$E$1136)^2+($H526-$H$1136)^2),0)</f>
        <v>2.0000600018000539E-2</v>
      </c>
      <c r="AS526" s="197" t="str">
        <f>IF(AR526&lt;=SMALL(AR$3:AR$1130,1),"MAS PARECIDO","NO")</f>
        <v>NO</v>
      </c>
      <c r="AT526" s="197" t="str">
        <f>IF(AR526&lt;=SMALL(AR$3:AR$1130,5),"SIMILAR","NO")</f>
        <v>NO</v>
      </c>
      <c r="AU526" s="197" t="str">
        <f t="shared" si="445"/>
        <v>N/A</v>
      </c>
      <c r="AV526" s="197">
        <f t="shared" si="446"/>
        <v>0</v>
      </c>
      <c r="AW526" s="198">
        <f t="shared" si="447"/>
        <v>0</v>
      </c>
      <c r="AX526" s="199">
        <f>IFERROR(SQRT(($E526-$E$1136)^2+($K526-$K$1136)^2),0)</f>
        <v>2.0000600018000539E-2</v>
      </c>
      <c r="AY526" s="197" t="str">
        <f>IF(AX526&lt;=SMALL(AX$3:AX$1130,1),"MAS PARECIDO","NO")</f>
        <v>NO</v>
      </c>
      <c r="AZ526" s="197" t="str">
        <f>IF(AX526&lt;=SMALL(AX$3:AX$1130,5),"SIMILAR","NO")</f>
        <v>NO</v>
      </c>
      <c r="BA526" s="197" t="str">
        <f t="shared" si="448"/>
        <v>N/A</v>
      </c>
      <c r="BB526" s="197">
        <f t="shared" si="449"/>
        <v>0</v>
      </c>
      <c r="BC526" s="198">
        <f t="shared" si="450"/>
        <v>0</v>
      </c>
      <c r="BD526" s="196">
        <f>IFERROR(SQRT(($E526-$E$1136)^2+($O526-$O$1136)^2),0)</f>
        <v>2.0000600018000539E-2</v>
      </c>
      <c r="BE526" s="197" t="str">
        <f>IF(BD526&lt;=SMALL(BD$3:BD$1130,1),"MAS PARECIDO","NO")</f>
        <v>NO</v>
      </c>
      <c r="BF526" s="197" t="str">
        <f>IF(BD526&lt;=SMALL(BD$3:BD$1130,5),"SIMILAR","NO")</f>
        <v>NO</v>
      </c>
      <c r="BG526" s="197" t="str">
        <f t="shared" si="451"/>
        <v>N/A</v>
      </c>
      <c r="BH526" s="197">
        <f t="shared" si="452"/>
        <v>0</v>
      </c>
      <c r="BI526" s="198">
        <f t="shared" si="453"/>
        <v>0</v>
      </c>
      <c r="BJ526" s="199">
        <f>IFERROR(SQRT(($E526-$E$1136)^2+($R526-$R$1136)^2),0)</f>
        <v>0.50039986410977377</v>
      </c>
      <c r="BK526" s="197" t="str">
        <f>IF(BJ526&lt;=SMALL(BJ$3:BJ$1130,1),"MAS PARECIDO","NO")</f>
        <v>NO</v>
      </c>
      <c r="BL526" s="197" t="str">
        <f>IF(BJ526&lt;=SMALL(BJ$3:BJ$1130,5),"SIMILAR","NO")</f>
        <v>NO</v>
      </c>
      <c r="BM526" s="197" t="str">
        <f t="shared" si="454"/>
        <v>N/A</v>
      </c>
      <c r="BN526" s="197">
        <f t="shared" si="455"/>
        <v>0</v>
      </c>
      <c r="BO526" s="198">
        <f t="shared" si="456"/>
        <v>0</v>
      </c>
      <c r="BP526" s="199">
        <f>IFERROR(SQRT(($E526-$E$1136)^2+($U526-$U$1136)^2),0)</f>
        <v>1.0001999920021396</v>
      </c>
      <c r="BQ526" s="197" t="str">
        <f>IF(BP526&lt;=SMALL(BP$3:BP$1130,1),"MAS PARECIDO","NO")</f>
        <v>NO</v>
      </c>
      <c r="BR526" s="197" t="str">
        <f>IF(BP526&lt;=SMALL(BP$3:BP$1130,5),"SIMILAR","NO")</f>
        <v>NO</v>
      </c>
      <c r="BS526" s="197" t="str">
        <f t="shared" si="457"/>
        <v>N/A</v>
      </c>
      <c r="BT526" s="197">
        <f t="shared" si="458"/>
        <v>0</v>
      </c>
      <c r="BU526" s="198">
        <f t="shared" si="459"/>
        <v>0</v>
      </c>
      <c r="BV526" s="199">
        <f>IFERROR(SQRT(($E526-$E$1136)^2+($X526-$X$1136)^2),0)</f>
        <v>2.0000600018000539E-2</v>
      </c>
      <c r="BW526" s="197" t="str">
        <f>IF(BV526&lt;=SMALL(BV$3:BV$1130,1),"MAS PARECIDO","NO")</f>
        <v>NO</v>
      </c>
      <c r="BX526" s="197" t="str">
        <f>IF(BV526&lt;=SMALL(BV$3:BV$1130,5),"SIMILAR","NO")</f>
        <v>NO</v>
      </c>
      <c r="BY526" s="197" t="str">
        <f t="shared" si="460"/>
        <v>N/A</v>
      </c>
      <c r="BZ526" s="197">
        <f t="shared" si="461"/>
        <v>0</v>
      </c>
      <c r="CA526" s="198">
        <f t="shared" si="462"/>
        <v>0</v>
      </c>
      <c r="CB526" s="199">
        <f>IFERROR(SQRT(($E526-$E$1136)^2+($AA526-$AA$1136)^2),0)</f>
        <v>1.0001999920021396</v>
      </c>
      <c r="CC526" s="197" t="str">
        <f>IF(CB526&lt;=SMALL(CB$3:CB$1130,1),"MAS PARECIDO","NO")</f>
        <v>NO</v>
      </c>
      <c r="CD526" s="197" t="str">
        <f>IF(CB526&lt;=SMALL(CB$3:CB$1130,5),"SIMILAR","NO")</f>
        <v>NO</v>
      </c>
      <c r="CE526" s="197" t="str">
        <f t="shared" si="463"/>
        <v>N/A</v>
      </c>
      <c r="CF526" s="197">
        <f t="shared" si="464"/>
        <v>0</v>
      </c>
      <c r="CG526" s="198">
        <f t="shared" si="465"/>
        <v>0</v>
      </c>
      <c r="CH526" s="199">
        <f>IFERROR(SQRT(($E526-$E$1136)^2+($AD526-$AD$1136)^2),0)</f>
        <v>2.0000600018000539E-2</v>
      </c>
      <c r="CI526" s="197" t="str">
        <f>IF(CH526&lt;=SMALL(CH$3:CH$1130,1),"MAS PARECIDO","NO")</f>
        <v>NO</v>
      </c>
      <c r="CJ526" s="197" t="str">
        <f>IF(CH526&lt;=SMALL(CH$3:CH$1130,5),"SIMILAR","NO")</f>
        <v>NO</v>
      </c>
      <c r="CK526" s="197" t="str">
        <f t="shared" si="466"/>
        <v>N/A</v>
      </c>
      <c r="CL526" s="197">
        <f t="shared" si="467"/>
        <v>0</v>
      </c>
      <c r="CM526" s="198">
        <f t="shared" si="468"/>
        <v>0</v>
      </c>
      <c r="CN526" s="199">
        <f>IFERROR(SQRT(($E526-$E$1136)^2+($AG526-$AG$1136)^2),0)</f>
        <v>1.0001999920021396</v>
      </c>
      <c r="CO526" s="197" t="str">
        <f>IF(CN526&lt;=SMALL(CN$3:CN$1130,1),"MAS PARECIDO","NO")</f>
        <v>NO</v>
      </c>
      <c r="CP526" s="197" t="str">
        <f>IF(CN526&lt;=SMALL(CN$3:CN$1130,5),"SIMILAR","NO")</f>
        <v>NO</v>
      </c>
      <c r="CQ526" s="197" t="str">
        <f t="shared" si="469"/>
        <v>N/A</v>
      </c>
      <c r="CR526" s="197">
        <f t="shared" si="470"/>
        <v>0</v>
      </c>
      <c r="CS526" s="198">
        <f t="shared" si="471"/>
        <v>0</v>
      </c>
      <c r="CT526" s="199">
        <f>IFERROR(SQRT(($E526-$E$1136)^2+($AJ526-$AJ$1136)^2),0)</f>
        <v>2.0000600018000539E-2</v>
      </c>
      <c r="CU526" s="197" t="str">
        <f>IF(CT526&lt;=SMALL(CT$3:CT$1130,1),"MAS PARECIDO","NO")</f>
        <v>NO</v>
      </c>
      <c r="CV526" s="197" t="str">
        <f>IF(CT526&lt;=SMALL(CT$3:CT$1130,5),"SIMILAR","NO")</f>
        <v>NO</v>
      </c>
      <c r="CW526" s="197" t="str">
        <f t="shared" si="472"/>
        <v>N/A</v>
      </c>
      <c r="CX526" s="197">
        <f t="shared" si="473"/>
        <v>0</v>
      </c>
      <c r="CY526" s="198">
        <f t="shared" si="474"/>
        <v>0</v>
      </c>
      <c r="CZ526" s="2" t="e">
        <v>#N/A</v>
      </c>
      <c r="DA526" s="2" t="s">
        <v>2144</v>
      </c>
      <c r="DB526" s="2">
        <v>0</v>
      </c>
      <c r="DC526" s="2" t="s">
        <v>189</v>
      </c>
    </row>
    <row r="527" spans="1:107">
      <c r="A527" s="24" t="s">
        <v>730</v>
      </c>
      <c r="B527" s="46">
        <v>167984.91</v>
      </c>
      <c r="C527" s="190">
        <f>(B527-$B$1132)/($B$1133-$B$1132)</f>
        <v>0.19109442199176477</v>
      </c>
      <c r="D527" s="46">
        <v>32000</v>
      </c>
      <c r="E527" s="190">
        <f>(D527-$D$1132)/($D$1133-$D$1132)</f>
        <v>6.3971919157574733E-2</v>
      </c>
      <c r="F527" s="46" t="s">
        <v>203</v>
      </c>
      <c r="G527" s="192">
        <f>VLOOKUP(F527,'DATOS DE SOPORTE'!$Y$5:$Z$8,2,FALSE)</f>
        <v>3</v>
      </c>
      <c r="H527" s="190">
        <f>(G527-$G$1132)/($G$1133-$G$1132)</f>
        <v>0.66666666666666663</v>
      </c>
      <c r="I527" s="50"/>
      <c r="J527" s="200">
        <f t="shared" si="434"/>
        <v>0</v>
      </c>
      <c r="K527" s="190">
        <f>(J527-$J$1132)/($J$1133-$J$1132)</f>
        <v>0</v>
      </c>
      <c r="L527" s="193" t="str">
        <f t="shared" si="435"/>
        <v>NO</v>
      </c>
      <c r="M527" s="46" t="s">
        <v>192</v>
      </c>
      <c r="N527" s="192">
        <f t="shared" si="436"/>
        <v>2</v>
      </c>
      <c r="O527" s="190">
        <f>(N527-N$1132)/(N$1133-N$1132)</f>
        <v>1</v>
      </c>
      <c r="P527" s="46" t="s">
        <v>193</v>
      </c>
      <c r="Q527" s="192">
        <f t="shared" si="437"/>
        <v>2</v>
      </c>
      <c r="R527" s="190">
        <f>(Q527-Q$1132)/(Q$1133-Q$1132)</f>
        <v>0.5</v>
      </c>
      <c r="S527" s="46" t="s">
        <v>60</v>
      </c>
      <c r="T527" s="192">
        <f t="shared" si="438"/>
        <v>2</v>
      </c>
      <c r="U527" s="190">
        <f>(T527-T$1132)/(T$1133-T$1132)</f>
        <v>1</v>
      </c>
      <c r="V527" s="46" t="s">
        <v>62</v>
      </c>
      <c r="W527" s="194">
        <f>VLOOKUP(V527,'DATOS DE SOPORTE'!$S$5:$T$10,2,FALSE)</f>
        <v>1</v>
      </c>
      <c r="X527" s="201">
        <f>(W527-W$1132)/(W$1133-W$1132)</f>
        <v>0</v>
      </c>
      <c r="Y527" s="46" t="s">
        <v>136</v>
      </c>
      <c r="Z527" s="194">
        <f t="shared" si="439"/>
        <v>2</v>
      </c>
      <c r="AA527" s="201">
        <f>(Z527-Z$1132)/(Z$1133-Z$1132)</f>
        <v>1</v>
      </c>
      <c r="AB527" s="46" t="s">
        <v>188</v>
      </c>
      <c r="AC527" s="194">
        <f t="shared" si="440"/>
        <v>1</v>
      </c>
      <c r="AD527" s="201">
        <f>(AC527-AC$1132)/(AC$1133-AC$1132)</f>
        <v>0</v>
      </c>
      <c r="AE527" s="46" t="s">
        <v>188</v>
      </c>
      <c r="AF527" s="194">
        <f t="shared" si="441"/>
        <v>1</v>
      </c>
      <c r="AG527" s="201">
        <f>(AF527-AF$1132)/(AF$1133-AF$1132)</f>
        <v>0</v>
      </c>
      <c r="AH527" s="24" t="s">
        <v>67</v>
      </c>
      <c r="AI527" s="194">
        <f>VLOOKUP(AH527,'DATOS DE SOPORTE'!$V$5:$W$8,2,FALSE)</f>
        <v>1</v>
      </c>
      <c r="AJ527" s="201">
        <f>(AI527-AI$1132)/(AI$1133-AI$1132)</f>
        <v>0</v>
      </c>
      <c r="AK527" s="58" t="str">
        <f t="shared" si="433"/>
        <v>Bueno</v>
      </c>
      <c r="AL527" s="196">
        <f>IFERROR(SQRT(($E527-$E$1136)^2+($C527-$C$1136)^2),0)</f>
        <v>6.5524777654565117E-2</v>
      </c>
      <c r="AM527" s="197" t="str">
        <f>IF(AL527&lt;=SMALL($AL$3:$AL$1130,1),"MAS PARECIDO","NO")</f>
        <v>NO</v>
      </c>
      <c r="AN527" s="197" t="str">
        <f>IF(AL527&lt;=SMALL($AL$3:$AL$1130,5),"SIMILAR","NO")</f>
        <v>NO</v>
      </c>
      <c r="AO527" s="197" t="str">
        <f t="shared" si="442"/>
        <v>N/A</v>
      </c>
      <c r="AP527" s="197">
        <f t="shared" si="443"/>
        <v>0</v>
      </c>
      <c r="AQ527" s="198">
        <f t="shared" si="444"/>
        <v>0</v>
      </c>
      <c r="AR527" s="196">
        <f>IFERROR(SQRT(($E527-$E$1136)^2+($H527-$H$1136)^2),0)</f>
        <v>0.33942209250750127</v>
      </c>
      <c r="AS527" s="197" t="str">
        <f>IF(AR527&lt;=SMALL(AR$3:AR$1130,1),"MAS PARECIDO","NO")</f>
        <v>NO</v>
      </c>
      <c r="AT527" s="197" t="str">
        <f>IF(AR527&lt;=SMALL(AR$3:AR$1130,5),"SIMILAR","NO")</f>
        <v>NO</v>
      </c>
      <c r="AU527" s="197" t="str">
        <f t="shared" si="445"/>
        <v>N/A</v>
      </c>
      <c r="AV527" s="197">
        <f t="shared" si="446"/>
        <v>0</v>
      </c>
      <c r="AW527" s="198">
        <f t="shared" si="447"/>
        <v>0</v>
      </c>
      <c r="AX527" s="199">
        <f>IFERROR(SQRT(($E527-$E$1136)^2+($K527-$K$1136)^2),0)</f>
        <v>0.20999106116942134</v>
      </c>
      <c r="AY527" s="197" t="str">
        <f>IF(AX527&lt;=SMALL(AX$3:AX$1130,1),"MAS PARECIDO","NO")</f>
        <v>NO</v>
      </c>
      <c r="AZ527" s="197" t="str">
        <f>IF(AX527&lt;=SMALL(AX$3:AX$1130,5),"SIMILAR","NO")</f>
        <v>NO</v>
      </c>
      <c r="BA527" s="197" t="str">
        <f t="shared" si="448"/>
        <v>N/A</v>
      </c>
      <c r="BB527" s="197">
        <f t="shared" si="449"/>
        <v>0</v>
      </c>
      <c r="BC527" s="198">
        <f t="shared" si="450"/>
        <v>0</v>
      </c>
      <c r="BD527" s="196">
        <f>IFERROR(SQRT(($E527-$E$1136)^2+($O527-$O$1136)^2),0)</f>
        <v>6.4001920057601733E-2</v>
      </c>
      <c r="BE527" s="197" t="str">
        <f>IF(BD527&lt;=SMALL(BD$3:BD$1130,1),"MAS PARECIDO","NO")</f>
        <v>NO</v>
      </c>
      <c r="BF527" s="197" t="str">
        <f>IF(BD527&lt;=SMALL(BD$3:BD$1130,5),"SIMILAR","NO")</f>
        <v>NO</v>
      </c>
      <c r="BG527" s="197" t="str">
        <f t="shared" si="451"/>
        <v>N/A</v>
      </c>
      <c r="BH527" s="197">
        <f t="shared" si="452"/>
        <v>0</v>
      </c>
      <c r="BI527" s="198">
        <f t="shared" si="453"/>
        <v>0</v>
      </c>
      <c r="BJ527" s="199">
        <f>IFERROR(SQRT(($E527-$E$1136)^2+($R527-$R$1136)^2),0)</f>
        <v>6.4001920057601733E-2</v>
      </c>
      <c r="BK527" s="197" t="str">
        <f>IF(BJ527&lt;=SMALL(BJ$3:BJ$1130,1),"MAS PARECIDO","NO")</f>
        <v>NO</v>
      </c>
      <c r="BL527" s="197" t="str">
        <f>IF(BJ527&lt;=SMALL(BJ$3:BJ$1130,5),"SIMILAR","NO")</f>
        <v>NO</v>
      </c>
      <c r="BM527" s="197" t="str">
        <f t="shared" si="454"/>
        <v>N/A</v>
      </c>
      <c r="BN527" s="197">
        <f t="shared" si="455"/>
        <v>0</v>
      </c>
      <c r="BO527" s="198">
        <f t="shared" si="456"/>
        <v>0</v>
      </c>
      <c r="BP527" s="199">
        <f>IFERROR(SQRT(($E527-$E$1136)^2+($U527-$U$1136)^2),0)</f>
        <v>1.0020460297666269</v>
      </c>
      <c r="BQ527" s="197" t="str">
        <f>IF(BP527&lt;=SMALL(BP$3:BP$1130,1),"MAS PARECIDO","NO")</f>
        <v>NO</v>
      </c>
      <c r="BR527" s="197" t="str">
        <f>IF(BP527&lt;=SMALL(BP$3:BP$1130,5),"SIMILAR","NO")</f>
        <v>NO</v>
      </c>
      <c r="BS527" s="197" t="str">
        <f t="shared" si="457"/>
        <v>N/A</v>
      </c>
      <c r="BT527" s="197">
        <f t="shared" si="458"/>
        <v>0</v>
      </c>
      <c r="BU527" s="198">
        <f t="shared" si="459"/>
        <v>0</v>
      </c>
      <c r="BV527" s="199">
        <f>IFERROR(SQRT(($E527-$E$1136)^2+($X527-$X$1136)^2),0)</f>
        <v>6.4001920057601733E-2</v>
      </c>
      <c r="BW527" s="197" t="str">
        <f>IF(BV527&lt;=SMALL(BV$3:BV$1130,1),"MAS PARECIDO","NO")</f>
        <v>NO</v>
      </c>
      <c r="BX527" s="197" t="str">
        <f>IF(BV527&lt;=SMALL(BV$3:BV$1130,5),"SIMILAR","NO")</f>
        <v>NO</v>
      </c>
      <c r="BY527" s="197" t="str">
        <f t="shared" si="460"/>
        <v>N/A</v>
      </c>
      <c r="BZ527" s="197">
        <f t="shared" si="461"/>
        <v>0</v>
      </c>
      <c r="CA527" s="198">
        <f t="shared" si="462"/>
        <v>0</v>
      </c>
      <c r="CB527" s="199">
        <f>IFERROR(SQRT(($E527-$E$1136)^2+($AA527-$AA$1136)^2),0)</f>
        <v>1.0020460297666269</v>
      </c>
      <c r="CC527" s="197" t="str">
        <f>IF(CB527&lt;=SMALL(CB$3:CB$1130,1),"MAS PARECIDO","NO")</f>
        <v>NO</v>
      </c>
      <c r="CD527" s="197" t="str">
        <f>IF(CB527&lt;=SMALL(CB$3:CB$1130,5),"SIMILAR","NO")</f>
        <v>NO</v>
      </c>
      <c r="CE527" s="197" t="str">
        <f t="shared" si="463"/>
        <v>N/A</v>
      </c>
      <c r="CF527" s="197">
        <f t="shared" si="464"/>
        <v>0</v>
      </c>
      <c r="CG527" s="198">
        <f t="shared" si="465"/>
        <v>0</v>
      </c>
      <c r="CH527" s="199">
        <f>IFERROR(SQRT(($E527-$E$1136)^2+($AD527-$AD$1136)^2),0)</f>
        <v>1.0020460297666269</v>
      </c>
      <c r="CI527" s="197" t="str">
        <f>IF(CH527&lt;=SMALL(CH$3:CH$1130,1),"MAS PARECIDO","NO")</f>
        <v>NO</v>
      </c>
      <c r="CJ527" s="197" t="str">
        <f>IF(CH527&lt;=SMALL(CH$3:CH$1130,5),"SIMILAR","NO")</f>
        <v>NO</v>
      </c>
      <c r="CK527" s="197" t="str">
        <f t="shared" si="466"/>
        <v>N/A</v>
      </c>
      <c r="CL527" s="197">
        <f t="shared" si="467"/>
        <v>0</v>
      </c>
      <c r="CM527" s="198">
        <f t="shared" si="468"/>
        <v>0</v>
      </c>
      <c r="CN527" s="199">
        <f>IFERROR(SQRT(($E527-$E$1136)^2+($AG527-$AG$1136)^2),0)</f>
        <v>1.0020460297666269</v>
      </c>
      <c r="CO527" s="197" t="str">
        <f>IF(CN527&lt;=SMALL(CN$3:CN$1130,1),"MAS PARECIDO","NO")</f>
        <v>NO</v>
      </c>
      <c r="CP527" s="197" t="str">
        <f>IF(CN527&lt;=SMALL(CN$3:CN$1130,5),"SIMILAR","NO")</f>
        <v>NO</v>
      </c>
      <c r="CQ527" s="197" t="str">
        <f t="shared" si="469"/>
        <v>N/A</v>
      </c>
      <c r="CR527" s="197">
        <f t="shared" si="470"/>
        <v>0</v>
      </c>
      <c r="CS527" s="198">
        <f t="shared" si="471"/>
        <v>0</v>
      </c>
      <c r="CT527" s="199">
        <f>IFERROR(SQRT(($E527-$E$1136)^2+($AJ527-$AJ$1136)^2),0)</f>
        <v>6.4001920057601733E-2</v>
      </c>
      <c r="CU527" s="197" t="str">
        <f>IF(CT527&lt;=SMALL(CT$3:CT$1130,1),"MAS PARECIDO","NO")</f>
        <v>NO</v>
      </c>
      <c r="CV527" s="197" t="str">
        <f>IF(CT527&lt;=SMALL(CT$3:CT$1130,5),"SIMILAR","NO")</f>
        <v>NO</v>
      </c>
      <c r="CW527" s="197" t="str">
        <f t="shared" si="472"/>
        <v>N/A</v>
      </c>
      <c r="CX527" s="197">
        <f t="shared" si="473"/>
        <v>0</v>
      </c>
      <c r="CY527" s="198">
        <f t="shared" si="474"/>
        <v>0</v>
      </c>
      <c r="CZ527" s="2" t="e">
        <v>#N/A</v>
      </c>
      <c r="DA527" s="2" t="s">
        <v>2145</v>
      </c>
      <c r="DB527" s="2">
        <v>0</v>
      </c>
      <c r="DC527" s="2" t="s">
        <v>189</v>
      </c>
    </row>
    <row r="528" spans="1:107">
      <c r="A528" s="24" t="s">
        <v>517</v>
      </c>
      <c r="B528" s="46">
        <v>45916</v>
      </c>
      <c r="C528" s="190">
        <f>(B528-$B$1132)/($B$1133-$B$1132)</f>
        <v>4.840646095267058E-2</v>
      </c>
      <c r="D528" s="46">
        <v>9500</v>
      </c>
      <c r="E528" s="190">
        <f>(D528-$D$1132)/($D$1133-$D$1132)</f>
        <v>1.8970569117073514E-2</v>
      </c>
      <c r="F528" s="46" t="s">
        <v>53</v>
      </c>
      <c r="G528" s="192">
        <f>VLOOKUP(F528,'DATOS DE SOPORTE'!$Y$5:$Z$8,2,FALSE)</f>
        <v>2</v>
      </c>
      <c r="H528" s="190">
        <f>(G528-$G$1132)/($G$1133-$G$1132)</f>
        <v>0.33333333333333331</v>
      </c>
      <c r="I528" s="50">
        <v>2</v>
      </c>
      <c r="J528" s="200">
        <f t="shared" si="434"/>
        <v>2</v>
      </c>
      <c r="K528" s="190">
        <f>(J528-$J$1132)/($J$1133-$J$1132)</f>
        <v>0.4</v>
      </c>
      <c r="L528" s="193" t="str">
        <f t="shared" si="435"/>
        <v>SI</v>
      </c>
      <c r="M528" s="46" t="s">
        <v>192</v>
      </c>
      <c r="N528" s="192">
        <f t="shared" si="436"/>
        <v>2</v>
      </c>
      <c r="O528" s="190">
        <f>(N528-N$1132)/(N$1133-N$1132)</f>
        <v>1</v>
      </c>
      <c r="P528" s="46" t="s">
        <v>196</v>
      </c>
      <c r="Q528" s="192">
        <f t="shared" si="437"/>
        <v>1</v>
      </c>
      <c r="R528" s="190">
        <f>(Q528-Q$1132)/(Q$1133-Q$1132)</f>
        <v>0</v>
      </c>
      <c r="S528" s="46" t="s">
        <v>194</v>
      </c>
      <c r="T528" s="192">
        <f t="shared" si="438"/>
        <v>1</v>
      </c>
      <c r="U528" s="190">
        <f>(T528-T$1132)/(T$1133-T$1132)</f>
        <v>0</v>
      </c>
      <c r="V528" s="46" t="s">
        <v>62</v>
      </c>
      <c r="W528" s="194">
        <f>VLOOKUP(V528,'DATOS DE SOPORTE'!$S$5:$T$10,2,FALSE)</f>
        <v>1</v>
      </c>
      <c r="X528" s="201">
        <f>(W528-W$1132)/(W$1133-W$1132)</f>
        <v>0</v>
      </c>
      <c r="Y528" s="46" t="s">
        <v>136</v>
      </c>
      <c r="Z528" s="194">
        <f t="shared" si="439"/>
        <v>2</v>
      </c>
      <c r="AA528" s="201">
        <f>(Z528-Z$1132)/(Z$1133-Z$1132)</f>
        <v>1</v>
      </c>
      <c r="AB528" s="46" t="s">
        <v>136</v>
      </c>
      <c r="AC528" s="194">
        <f t="shared" si="440"/>
        <v>2</v>
      </c>
      <c r="AD528" s="201">
        <f>(AC528-AC$1132)/(AC$1133-AC$1132)</f>
        <v>1</v>
      </c>
      <c r="AE528" s="46" t="s">
        <v>188</v>
      </c>
      <c r="AF528" s="194">
        <f t="shared" si="441"/>
        <v>1</v>
      </c>
      <c r="AG528" s="201">
        <f>(AF528-AF$1132)/(AF$1133-AF$1132)</f>
        <v>0</v>
      </c>
      <c r="AH528" s="24" t="s">
        <v>67</v>
      </c>
      <c r="AI528" s="194">
        <f>VLOOKUP(AH528,'DATOS DE SOPORTE'!$V$5:$W$8,2,FALSE)</f>
        <v>1</v>
      </c>
      <c r="AJ528" s="201">
        <f>(AI528-AI$1132)/(AI$1133-AI$1132)</f>
        <v>0</v>
      </c>
      <c r="AK528" s="58" t="str">
        <f t="shared" si="433"/>
        <v>Bueno</v>
      </c>
      <c r="AL528" s="196">
        <f>IFERROR(SQRT(($E528-$E$1136)^2+($C528-$C$1136)^2),0)</f>
        <v>0.15788007008541299</v>
      </c>
      <c r="AM528" s="197" t="str">
        <f>IF(AL528&lt;=SMALL($AL$3:$AL$1130,1),"MAS PARECIDO","NO")</f>
        <v>NO</v>
      </c>
      <c r="AN528" s="197" t="str">
        <f>IF(AL528&lt;=SMALL($AL$3:$AL$1130,5),"SIMILAR","NO")</f>
        <v>NO</v>
      </c>
      <c r="AO528" s="197" t="str">
        <f t="shared" si="442"/>
        <v>N/A</v>
      </c>
      <c r="AP528" s="197">
        <f t="shared" si="443"/>
        <v>0</v>
      </c>
      <c r="AQ528" s="198">
        <f t="shared" si="444"/>
        <v>0</v>
      </c>
      <c r="AR528" s="196">
        <f>IFERROR(SQRT(($E528-$E$1136)^2+($H528-$H$1136)^2),0)</f>
        <v>1.9000570017100513E-2</v>
      </c>
      <c r="AS528" s="197" t="str">
        <f>IF(AR528&lt;=SMALL(AR$3:AR$1130,1),"MAS PARECIDO","NO")</f>
        <v>NO</v>
      </c>
      <c r="AT528" s="197" t="str">
        <f>IF(AR528&lt;=SMALL(AR$3:AR$1130,5),"SIMILAR","NO")</f>
        <v>NO</v>
      </c>
      <c r="AU528" s="197" t="str">
        <f t="shared" si="445"/>
        <v>N/A</v>
      </c>
      <c r="AV528" s="197">
        <f t="shared" si="446"/>
        <v>0</v>
      </c>
      <c r="AW528" s="198">
        <f t="shared" si="447"/>
        <v>0</v>
      </c>
      <c r="AX528" s="199">
        <f>IFERROR(SQRT(($E528-$E$1136)^2+($K528-$K$1136)^2),0)</f>
        <v>0.20090052678122758</v>
      </c>
      <c r="AY528" s="197" t="str">
        <f>IF(AX528&lt;=SMALL(AX$3:AX$1130,1),"MAS PARECIDO","NO")</f>
        <v>NO</v>
      </c>
      <c r="AZ528" s="197" t="str">
        <f>IF(AX528&lt;=SMALL(AX$3:AX$1130,5),"SIMILAR","NO")</f>
        <v>NO</v>
      </c>
      <c r="BA528" s="197" t="str">
        <f t="shared" si="448"/>
        <v>N/A</v>
      </c>
      <c r="BB528" s="197">
        <f t="shared" si="449"/>
        <v>0</v>
      </c>
      <c r="BC528" s="198">
        <f t="shared" si="450"/>
        <v>0</v>
      </c>
      <c r="BD528" s="196">
        <f>IFERROR(SQRT(($E528-$E$1136)^2+($O528-$O$1136)^2),0)</f>
        <v>1.9000570017100513E-2</v>
      </c>
      <c r="BE528" s="197" t="str">
        <f>IF(BD528&lt;=SMALL(BD$3:BD$1130,1),"MAS PARECIDO","NO")</f>
        <v>NO</v>
      </c>
      <c r="BF528" s="197" t="str">
        <f>IF(BD528&lt;=SMALL(BD$3:BD$1130,5),"SIMILAR","NO")</f>
        <v>NO</v>
      </c>
      <c r="BG528" s="197" t="str">
        <f t="shared" si="451"/>
        <v>N/A</v>
      </c>
      <c r="BH528" s="197">
        <f t="shared" si="452"/>
        <v>0</v>
      </c>
      <c r="BI528" s="198">
        <f t="shared" si="453"/>
        <v>0</v>
      </c>
      <c r="BJ528" s="199">
        <f>IFERROR(SQRT(($E528-$E$1136)^2+($R528-$R$1136)^2),0)</f>
        <v>0.50036089141835893</v>
      </c>
      <c r="BK528" s="197" t="str">
        <f>IF(BJ528&lt;=SMALL(BJ$3:BJ$1130,1),"MAS PARECIDO","NO")</f>
        <v>NO</v>
      </c>
      <c r="BL528" s="197" t="str">
        <f>IF(BJ528&lt;=SMALL(BJ$3:BJ$1130,5),"SIMILAR","NO")</f>
        <v>NO</v>
      </c>
      <c r="BM528" s="197" t="str">
        <f t="shared" si="454"/>
        <v>N/A</v>
      </c>
      <c r="BN528" s="197">
        <f t="shared" si="455"/>
        <v>0</v>
      </c>
      <c r="BO528" s="198">
        <f t="shared" si="456"/>
        <v>0</v>
      </c>
      <c r="BP528" s="199">
        <f>IFERROR(SQRT(($E528-$E$1136)^2+($U528-$U$1136)^2),0)</f>
        <v>1.9000570017100513E-2</v>
      </c>
      <c r="BQ528" s="197" t="str">
        <f>IF(BP528&lt;=SMALL(BP$3:BP$1130,1),"MAS PARECIDO","NO")</f>
        <v>NO</v>
      </c>
      <c r="BR528" s="197" t="str">
        <f>IF(BP528&lt;=SMALL(BP$3:BP$1130,5),"SIMILAR","NO")</f>
        <v>NO</v>
      </c>
      <c r="BS528" s="197" t="str">
        <f t="shared" si="457"/>
        <v>N/A</v>
      </c>
      <c r="BT528" s="197">
        <f t="shared" si="458"/>
        <v>0</v>
      </c>
      <c r="BU528" s="198">
        <f t="shared" si="459"/>
        <v>0</v>
      </c>
      <c r="BV528" s="199">
        <f>IFERROR(SQRT(($E528-$E$1136)^2+($X528-$X$1136)^2),0)</f>
        <v>1.9000570017100513E-2</v>
      </c>
      <c r="BW528" s="197" t="str">
        <f>IF(BV528&lt;=SMALL(BV$3:BV$1130,1),"MAS PARECIDO","NO")</f>
        <v>NO</v>
      </c>
      <c r="BX528" s="197" t="str">
        <f>IF(BV528&lt;=SMALL(BV$3:BV$1130,5),"SIMILAR","NO")</f>
        <v>NO</v>
      </c>
      <c r="BY528" s="197" t="str">
        <f t="shared" si="460"/>
        <v>N/A</v>
      </c>
      <c r="BZ528" s="197">
        <f t="shared" si="461"/>
        <v>0</v>
      </c>
      <c r="CA528" s="198">
        <f t="shared" si="462"/>
        <v>0</v>
      </c>
      <c r="CB528" s="199">
        <f>IFERROR(SQRT(($E528-$E$1136)^2+($AA528-$AA$1136)^2),0)</f>
        <v>1.0001804945413477</v>
      </c>
      <c r="CC528" s="197" t="str">
        <f>IF(CB528&lt;=SMALL(CB$3:CB$1130,1),"MAS PARECIDO","NO")</f>
        <v>NO</v>
      </c>
      <c r="CD528" s="197" t="str">
        <f>IF(CB528&lt;=SMALL(CB$3:CB$1130,5),"SIMILAR","NO")</f>
        <v>NO</v>
      </c>
      <c r="CE528" s="197" t="str">
        <f t="shared" si="463"/>
        <v>N/A</v>
      </c>
      <c r="CF528" s="197">
        <f t="shared" si="464"/>
        <v>0</v>
      </c>
      <c r="CG528" s="198">
        <f t="shared" si="465"/>
        <v>0</v>
      </c>
      <c r="CH528" s="199">
        <f>IFERROR(SQRT(($E528-$E$1136)^2+($AD528-$AD$1136)^2),0)</f>
        <v>1.9000570017100513E-2</v>
      </c>
      <c r="CI528" s="197" t="str">
        <f>IF(CH528&lt;=SMALL(CH$3:CH$1130,1),"MAS PARECIDO","NO")</f>
        <v>NO</v>
      </c>
      <c r="CJ528" s="197" t="str">
        <f>IF(CH528&lt;=SMALL(CH$3:CH$1130,5),"SIMILAR","NO")</f>
        <v>NO</v>
      </c>
      <c r="CK528" s="197" t="str">
        <f t="shared" si="466"/>
        <v>N/A</v>
      </c>
      <c r="CL528" s="197">
        <f t="shared" si="467"/>
        <v>0</v>
      </c>
      <c r="CM528" s="198">
        <f t="shared" si="468"/>
        <v>0</v>
      </c>
      <c r="CN528" s="199">
        <f>IFERROR(SQRT(($E528-$E$1136)^2+($AG528-$AG$1136)^2),0)</f>
        <v>1.0001804945413477</v>
      </c>
      <c r="CO528" s="197" t="str">
        <f>IF(CN528&lt;=SMALL(CN$3:CN$1130,1),"MAS PARECIDO","NO")</f>
        <v>NO</v>
      </c>
      <c r="CP528" s="197" t="str">
        <f>IF(CN528&lt;=SMALL(CN$3:CN$1130,5),"SIMILAR","NO")</f>
        <v>NO</v>
      </c>
      <c r="CQ528" s="197" t="str">
        <f t="shared" si="469"/>
        <v>N/A</v>
      </c>
      <c r="CR528" s="197">
        <f t="shared" si="470"/>
        <v>0</v>
      </c>
      <c r="CS528" s="198">
        <f t="shared" si="471"/>
        <v>0</v>
      </c>
      <c r="CT528" s="199">
        <f>IFERROR(SQRT(($E528-$E$1136)^2+($AJ528-$AJ$1136)^2),0)</f>
        <v>1.9000570017100513E-2</v>
      </c>
      <c r="CU528" s="197" t="str">
        <f>IF(CT528&lt;=SMALL(CT$3:CT$1130,1),"MAS PARECIDO","NO")</f>
        <v>NO</v>
      </c>
      <c r="CV528" s="197" t="str">
        <f>IF(CT528&lt;=SMALL(CT$3:CT$1130,5),"SIMILAR","NO")</f>
        <v>NO</v>
      </c>
      <c r="CW528" s="197" t="str">
        <f t="shared" si="472"/>
        <v>N/A</v>
      </c>
      <c r="CX528" s="197">
        <f t="shared" si="473"/>
        <v>0</v>
      </c>
      <c r="CY528" s="198">
        <f t="shared" si="474"/>
        <v>0</v>
      </c>
      <c r="CZ528" s="2" t="s">
        <v>1762</v>
      </c>
      <c r="DA528" s="2" t="s">
        <v>1763</v>
      </c>
      <c r="DB528" s="2">
        <v>0</v>
      </c>
      <c r="DC528" s="2" t="s">
        <v>189</v>
      </c>
    </row>
    <row r="529" spans="1:107">
      <c r="A529" s="24" t="s">
        <v>731</v>
      </c>
      <c r="B529" s="46">
        <v>85489.86</v>
      </c>
      <c r="C529" s="190">
        <f>(B529-$B$1132)/($B$1133-$B$1132)</f>
        <v>9.4664868550858899E-2</v>
      </c>
      <c r="D529" s="46">
        <v>35000</v>
      </c>
      <c r="E529" s="190">
        <f>(D529-$D$1132)/($D$1133-$D$1132)</f>
        <v>6.9972099162974893E-2</v>
      </c>
      <c r="F529" s="46" t="s">
        <v>203</v>
      </c>
      <c r="G529" s="192">
        <f>VLOOKUP(F529,'DATOS DE SOPORTE'!$Y$5:$Z$8,2,FALSE)</f>
        <v>3</v>
      </c>
      <c r="H529" s="190">
        <f>(G529-$G$1132)/($G$1133-$G$1132)</f>
        <v>0.66666666666666663</v>
      </c>
      <c r="I529" s="50"/>
      <c r="J529" s="200">
        <f t="shared" si="434"/>
        <v>0</v>
      </c>
      <c r="K529" s="190">
        <f>(J529-$J$1132)/($J$1133-$J$1132)</f>
        <v>0</v>
      </c>
      <c r="L529" s="193" t="str">
        <f t="shared" si="435"/>
        <v>NO</v>
      </c>
      <c r="M529" s="46" t="s">
        <v>192</v>
      </c>
      <c r="N529" s="192">
        <f t="shared" si="436"/>
        <v>2</v>
      </c>
      <c r="O529" s="190">
        <f>(N529-N$1132)/(N$1133-N$1132)</f>
        <v>1</v>
      </c>
      <c r="P529" s="46"/>
      <c r="Q529" s="192">
        <f t="shared" si="437"/>
        <v>3</v>
      </c>
      <c r="R529" s="190">
        <f>(Q529-Q$1132)/(Q$1133-Q$1132)</f>
        <v>1</v>
      </c>
      <c r="S529" s="46" t="s">
        <v>194</v>
      </c>
      <c r="T529" s="192">
        <f t="shared" si="438"/>
        <v>1</v>
      </c>
      <c r="U529" s="190">
        <f>(T529-T$1132)/(T$1133-T$1132)</f>
        <v>0</v>
      </c>
      <c r="V529" s="46" t="s">
        <v>62</v>
      </c>
      <c r="W529" s="194">
        <f>VLOOKUP(V529,'DATOS DE SOPORTE'!$S$5:$T$10,2,FALSE)</f>
        <v>1</v>
      </c>
      <c r="X529" s="201">
        <f>(W529-W$1132)/(W$1133-W$1132)</f>
        <v>0</v>
      </c>
      <c r="Y529" s="46" t="s">
        <v>136</v>
      </c>
      <c r="Z529" s="194">
        <f t="shared" si="439"/>
        <v>2</v>
      </c>
      <c r="AA529" s="201">
        <f>(Z529-Z$1132)/(Z$1133-Z$1132)</f>
        <v>1</v>
      </c>
      <c r="AB529" s="46" t="s">
        <v>188</v>
      </c>
      <c r="AC529" s="194">
        <f t="shared" si="440"/>
        <v>1</v>
      </c>
      <c r="AD529" s="201">
        <f>(AC529-AC$1132)/(AC$1133-AC$1132)</f>
        <v>0</v>
      </c>
      <c r="AE529" s="46" t="s">
        <v>136</v>
      </c>
      <c r="AF529" s="194">
        <f t="shared" si="441"/>
        <v>2</v>
      </c>
      <c r="AG529" s="201">
        <f>(AF529-AF$1132)/(AF$1133-AF$1132)</f>
        <v>1</v>
      </c>
      <c r="AH529" s="24" t="s">
        <v>67</v>
      </c>
      <c r="AI529" s="194">
        <f>VLOOKUP(AH529,'DATOS DE SOPORTE'!$V$5:$W$8,2,FALSE)</f>
        <v>1</v>
      </c>
      <c r="AJ529" s="201">
        <f>(AI529-AI$1132)/(AI$1133-AI$1132)</f>
        <v>0</v>
      </c>
      <c r="AK529" s="58" t="str">
        <f t="shared" si="433"/>
        <v>Bueno</v>
      </c>
      <c r="AL529" s="196">
        <f>IFERROR(SQRT(($E529-$E$1136)^2+($C529-$C$1136)^2),0)</f>
        <v>0.1307854426656786</v>
      </c>
      <c r="AM529" s="197" t="str">
        <f>IF(AL529&lt;=SMALL($AL$3:$AL$1130,1),"MAS PARECIDO","NO")</f>
        <v>NO</v>
      </c>
      <c r="AN529" s="197" t="str">
        <f>IF(AL529&lt;=SMALL($AL$3:$AL$1130,5),"SIMILAR","NO")</f>
        <v>NO</v>
      </c>
      <c r="AO529" s="197" t="str">
        <f t="shared" si="442"/>
        <v>N/A</v>
      </c>
      <c r="AP529" s="197">
        <f t="shared" si="443"/>
        <v>0</v>
      </c>
      <c r="AQ529" s="198">
        <f t="shared" si="444"/>
        <v>0</v>
      </c>
      <c r="AR529" s="196">
        <f>IFERROR(SQRT(($E529-$E$1136)^2+($H529-$H$1136)^2),0)</f>
        <v>0.34060447020604651</v>
      </c>
      <c r="AS529" s="197" t="str">
        <f>IF(AR529&lt;=SMALL(AR$3:AR$1130,1),"MAS PARECIDO","NO")</f>
        <v>NO</v>
      </c>
      <c r="AT529" s="197" t="str">
        <f>IF(AR529&lt;=SMALL(AR$3:AR$1130,5),"SIMILAR","NO")</f>
        <v>NO</v>
      </c>
      <c r="AU529" s="197" t="str">
        <f t="shared" si="445"/>
        <v>N/A</v>
      </c>
      <c r="AV529" s="197">
        <f t="shared" si="446"/>
        <v>0</v>
      </c>
      <c r="AW529" s="198">
        <f t="shared" si="447"/>
        <v>0</v>
      </c>
      <c r="AX529" s="199">
        <f>IFERROR(SQRT(($E529-$E$1136)^2+($K529-$K$1136)^2),0)</f>
        <v>0.21189689477014648</v>
      </c>
      <c r="AY529" s="197" t="str">
        <f>IF(AX529&lt;=SMALL(AX$3:AX$1130,1),"MAS PARECIDO","NO")</f>
        <v>NO</v>
      </c>
      <c r="AZ529" s="197" t="str">
        <f>IF(AX529&lt;=SMALL(AX$3:AX$1130,5),"SIMILAR","NO")</f>
        <v>NO</v>
      </c>
      <c r="BA529" s="197" t="str">
        <f t="shared" si="448"/>
        <v>N/A</v>
      </c>
      <c r="BB529" s="197">
        <f t="shared" si="449"/>
        <v>0</v>
      </c>
      <c r="BC529" s="198">
        <f t="shared" si="450"/>
        <v>0</v>
      </c>
      <c r="BD529" s="196">
        <f>IFERROR(SQRT(($E529-$E$1136)^2+($O529-$O$1136)^2),0)</f>
        <v>7.0002100063001893E-2</v>
      </c>
      <c r="BE529" s="197" t="str">
        <f>IF(BD529&lt;=SMALL(BD$3:BD$1130,1),"MAS PARECIDO","NO")</f>
        <v>NO</v>
      </c>
      <c r="BF529" s="197" t="str">
        <f>IF(BD529&lt;=SMALL(BD$3:BD$1130,5),"SIMILAR","NO")</f>
        <v>NO</v>
      </c>
      <c r="BG529" s="197" t="str">
        <f t="shared" si="451"/>
        <v>N/A</v>
      </c>
      <c r="BH529" s="197">
        <f t="shared" si="452"/>
        <v>0</v>
      </c>
      <c r="BI529" s="198">
        <f t="shared" si="453"/>
        <v>0</v>
      </c>
      <c r="BJ529" s="199">
        <f>IFERROR(SQRT(($E529-$E$1136)^2+($R529-$R$1136)^2),0)</f>
        <v>0.50487651362806585</v>
      </c>
      <c r="BK529" s="197" t="str">
        <f>IF(BJ529&lt;=SMALL(BJ$3:BJ$1130,1),"MAS PARECIDO","NO")</f>
        <v>NO</v>
      </c>
      <c r="BL529" s="197" t="str">
        <f>IF(BJ529&lt;=SMALL(BJ$3:BJ$1130,5),"SIMILAR","NO")</f>
        <v>NO</v>
      </c>
      <c r="BM529" s="197" t="str">
        <f t="shared" si="454"/>
        <v>N/A</v>
      </c>
      <c r="BN529" s="197">
        <f t="shared" si="455"/>
        <v>0</v>
      </c>
      <c r="BO529" s="198">
        <f t="shared" si="456"/>
        <v>0</v>
      </c>
      <c r="BP529" s="199">
        <f>IFERROR(SQRT(($E529-$E$1136)^2+($U529-$U$1136)^2),0)</f>
        <v>7.0002100063001893E-2</v>
      </c>
      <c r="BQ529" s="197" t="str">
        <f>IF(BP529&lt;=SMALL(BP$3:BP$1130,1),"MAS PARECIDO","NO")</f>
        <v>NO</v>
      </c>
      <c r="BR529" s="197" t="str">
        <f>IF(BP529&lt;=SMALL(BP$3:BP$1130,5),"SIMILAR","NO")</f>
        <v>NO</v>
      </c>
      <c r="BS529" s="197" t="str">
        <f t="shared" si="457"/>
        <v>N/A</v>
      </c>
      <c r="BT529" s="197">
        <f t="shared" si="458"/>
        <v>0</v>
      </c>
      <c r="BU529" s="198">
        <f t="shared" si="459"/>
        <v>0</v>
      </c>
      <c r="BV529" s="199">
        <f>IFERROR(SQRT(($E529-$E$1136)^2+($X529-$X$1136)^2),0)</f>
        <v>7.0002100063001893E-2</v>
      </c>
      <c r="BW529" s="197" t="str">
        <f>IF(BV529&lt;=SMALL(BV$3:BV$1130,1),"MAS PARECIDO","NO")</f>
        <v>NO</v>
      </c>
      <c r="BX529" s="197" t="str">
        <f>IF(BV529&lt;=SMALL(BV$3:BV$1130,5),"SIMILAR","NO")</f>
        <v>NO</v>
      </c>
      <c r="BY529" s="197" t="str">
        <f t="shared" si="460"/>
        <v>N/A</v>
      </c>
      <c r="BZ529" s="197">
        <f t="shared" si="461"/>
        <v>0</v>
      </c>
      <c r="CA529" s="198">
        <f t="shared" si="462"/>
        <v>0</v>
      </c>
      <c r="CB529" s="199">
        <f>IFERROR(SQRT(($E529-$E$1136)^2+($AA529-$AA$1136)^2),0)</f>
        <v>1.0024471527283774</v>
      </c>
      <c r="CC529" s="197" t="str">
        <f>IF(CB529&lt;=SMALL(CB$3:CB$1130,1),"MAS PARECIDO","NO")</f>
        <v>NO</v>
      </c>
      <c r="CD529" s="197" t="str">
        <f>IF(CB529&lt;=SMALL(CB$3:CB$1130,5),"SIMILAR","NO")</f>
        <v>NO</v>
      </c>
      <c r="CE529" s="197" t="str">
        <f t="shared" si="463"/>
        <v>N/A</v>
      </c>
      <c r="CF529" s="197">
        <f t="shared" si="464"/>
        <v>0</v>
      </c>
      <c r="CG529" s="198">
        <f t="shared" si="465"/>
        <v>0</v>
      </c>
      <c r="CH529" s="199">
        <f>IFERROR(SQRT(($E529-$E$1136)^2+($AD529-$AD$1136)^2),0)</f>
        <v>1.0024471527283774</v>
      </c>
      <c r="CI529" s="197" t="str">
        <f>IF(CH529&lt;=SMALL(CH$3:CH$1130,1),"MAS PARECIDO","NO")</f>
        <v>NO</v>
      </c>
      <c r="CJ529" s="197" t="str">
        <f>IF(CH529&lt;=SMALL(CH$3:CH$1130,5),"SIMILAR","NO")</f>
        <v>NO</v>
      </c>
      <c r="CK529" s="197" t="str">
        <f t="shared" si="466"/>
        <v>N/A</v>
      </c>
      <c r="CL529" s="197">
        <f t="shared" si="467"/>
        <v>0</v>
      </c>
      <c r="CM529" s="198">
        <f t="shared" si="468"/>
        <v>0</v>
      </c>
      <c r="CN529" s="199">
        <f>IFERROR(SQRT(($E529-$E$1136)^2+($AG529-$AG$1136)^2),0)</f>
        <v>7.0002100063001893E-2</v>
      </c>
      <c r="CO529" s="197" t="str">
        <f>IF(CN529&lt;=SMALL(CN$3:CN$1130,1),"MAS PARECIDO","NO")</f>
        <v>NO</v>
      </c>
      <c r="CP529" s="197" t="str">
        <f>IF(CN529&lt;=SMALL(CN$3:CN$1130,5),"SIMILAR","NO")</f>
        <v>NO</v>
      </c>
      <c r="CQ529" s="197" t="str">
        <f t="shared" si="469"/>
        <v>N/A</v>
      </c>
      <c r="CR529" s="197">
        <f t="shared" si="470"/>
        <v>0</v>
      </c>
      <c r="CS529" s="198">
        <f t="shared" si="471"/>
        <v>0</v>
      </c>
      <c r="CT529" s="199">
        <f>IFERROR(SQRT(($E529-$E$1136)^2+($AJ529-$AJ$1136)^2),0)</f>
        <v>7.0002100063001893E-2</v>
      </c>
      <c r="CU529" s="197" t="str">
        <f>IF(CT529&lt;=SMALL(CT$3:CT$1130,1),"MAS PARECIDO","NO")</f>
        <v>NO</v>
      </c>
      <c r="CV529" s="197" t="str">
        <f>IF(CT529&lt;=SMALL(CT$3:CT$1130,5),"SIMILAR","NO")</f>
        <v>NO</v>
      </c>
      <c r="CW529" s="197" t="str">
        <f t="shared" si="472"/>
        <v>N/A</v>
      </c>
      <c r="CX529" s="197">
        <f t="shared" si="473"/>
        <v>0</v>
      </c>
      <c r="CY529" s="198">
        <f t="shared" si="474"/>
        <v>0</v>
      </c>
      <c r="CZ529" s="2" t="e">
        <v>#N/A</v>
      </c>
      <c r="DA529" s="2" t="s">
        <v>2146</v>
      </c>
      <c r="DB529" s="2">
        <v>0</v>
      </c>
      <c r="DC529" s="2" t="s">
        <v>189</v>
      </c>
    </row>
    <row r="530" spans="1:107">
      <c r="A530" s="24" t="s">
        <v>732</v>
      </c>
      <c r="B530" s="46">
        <v>68500</v>
      </c>
      <c r="C530" s="190">
        <f>(B530-$B$1132)/($B$1133-$B$1132)</f>
        <v>7.4805196815118297E-2</v>
      </c>
      <c r="D530" s="46">
        <v>45000</v>
      </c>
      <c r="E530" s="190">
        <f>(D530-$D$1132)/($D$1133-$D$1132)</f>
        <v>8.9972699180975432E-2</v>
      </c>
      <c r="F530" s="46" t="s">
        <v>191</v>
      </c>
      <c r="G530" s="192">
        <f>VLOOKUP(F530,'DATOS DE SOPORTE'!$Y$5:$Z$8,2,FALSE)</f>
        <v>1</v>
      </c>
      <c r="H530" s="190">
        <f>(G530-$G$1132)/($G$1133-$G$1132)</f>
        <v>0</v>
      </c>
      <c r="I530" s="50"/>
      <c r="J530" s="200">
        <f t="shared" si="434"/>
        <v>0</v>
      </c>
      <c r="K530" s="190">
        <f>(J530-$J$1132)/($J$1133-$J$1132)</f>
        <v>0</v>
      </c>
      <c r="L530" s="193" t="str">
        <f t="shared" si="435"/>
        <v>NO</v>
      </c>
      <c r="M530" s="46" t="s">
        <v>56</v>
      </c>
      <c r="N530" s="192">
        <f t="shared" si="436"/>
        <v>1</v>
      </c>
      <c r="O530" s="190">
        <f>(N530-N$1132)/(N$1133-N$1132)</f>
        <v>0</v>
      </c>
      <c r="P530" s="46" t="s">
        <v>193</v>
      </c>
      <c r="Q530" s="192">
        <f t="shared" si="437"/>
        <v>2</v>
      </c>
      <c r="R530" s="190">
        <f>(Q530-Q$1132)/(Q$1133-Q$1132)</f>
        <v>0.5</v>
      </c>
      <c r="S530" s="46" t="s">
        <v>194</v>
      </c>
      <c r="T530" s="192">
        <f t="shared" si="438"/>
        <v>1</v>
      </c>
      <c r="U530" s="190">
        <f>(T530-T$1132)/(T$1133-T$1132)</f>
        <v>0</v>
      </c>
      <c r="V530" s="46" t="s">
        <v>62</v>
      </c>
      <c r="W530" s="194">
        <f>VLOOKUP(V530,'DATOS DE SOPORTE'!$S$5:$T$10,2,FALSE)</f>
        <v>1</v>
      </c>
      <c r="X530" s="201">
        <f>(W530-W$1132)/(W$1133-W$1132)</f>
        <v>0</v>
      </c>
      <c r="Y530" s="46" t="s">
        <v>136</v>
      </c>
      <c r="Z530" s="194">
        <f t="shared" si="439"/>
        <v>2</v>
      </c>
      <c r="AA530" s="201">
        <f>(Z530-Z$1132)/(Z$1133-Z$1132)</f>
        <v>1</v>
      </c>
      <c r="AB530" s="46" t="s">
        <v>188</v>
      </c>
      <c r="AC530" s="194">
        <f t="shared" si="440"/>
        <v>1</v>
      </c>
      <c r="AD530" s="201">
        <f>(AC530-AC$1132)/(AC$1133-AC$1132)</f>
        <v>0</v>
      </c>
      <c r="AE530" s="46" t="s">
        <v>188</v>
      </c>
      <c r="AF530" s="194">
        <f t="shared" si="441"/>
        <v>1</v>
      </c>
      <c r="AG530" s="201">
        <f>(AF530-AF$1132)/(AF$1133-AF$1132)</f>
        <v>0</v>
      </c>
      <c r="AH530" s="24" t="s">
        <v>199</v>
      </c>
      <c r="AI530" s="194">
        <f>VLOOKUP(AH530,'DATOS DE SOPORTE'!$V$5:$W$8,2,FALSE)</f>
        <v>2</v>
      </c>
      <c r="AJ530" s="201">
        <f>(AI530-AI$1132)/(AI$1133-AI$1132)</f>
        <v>0.33333333333333331</v>
      </c>
      <c r="AK530" s="58" t="str">
        <f t="shared" si="433"/>
        <v>Bueno</v>
      </c>
      <c r="AL530" s="196">
        <f>IFERROR(SQRT(($E530-$E$1136)^2+($C530-$C$1136)^2),0)</f>
        <v>0.15838999755224986</v>
      </c>
      <c r="AM530" s="197" t="str">
        <f>IF(AL530&lt;=SMALL($AL$3:$AL$1130,1),"MAS PARECIDO","NO")</f>
        <v>NO</v>
      </c>
      <c r="AN530" s="197" t="str">
        <f>IF(AL530&lt;=SMALL($AL$3:$AL$1130,5),"SIMILAR","NO")</f>
        <v>NO</v>
      </c>
      <c r="AO530" s="197" t="str">
        <f t="shared" si="442"/>
        <v>N/A</v>
      </c>
      <c r="AP530" s="197">
        <f t="shared" si="443"/>
        <v>0</v>
      </c>
      <c r="AQ530" s="198">
        <f t="shared" si="444"/>
        <v>0</v>
      </c>
      <c r="AR530" s="196">
        <f>IFERROR(SQRT(($E530-$E$1136)^2+($H530-$H$1136)^2),0)</f>
        <v>0.34527032472105385</v>
      </c>
      <c r="AS530" s="197" t="str">
        <f>IF(AR530&lt;=SMALL(AR$3:AR$1130,1),"MAS PARECIDO","NO")</f>
        <v>NO</v>
      </c>
      <c r="AT530" s="197" t="str">
        <f>IF(AR530&lt;=SMALL(AR$3:AR$1130,5),"SIMILAR","NO")</f>
        <v>NO</v>
      </c>
      <c r="AU530" s="197" t="str">
        <f t="shared" si="445"/>
        <v>N/A</v>
      </c>
      <c r="AV530" s="197">
        <f t="shared" si="446"/>
        <v>0</v>
      </c>
      <c r="AW530" s="198">
        <f t="shared" si="447"/>
        <v>0</v>
      </c>
      <c r="AX530" s="199">
        <f>IFERROR(SQRT(($E530-$E$1136)^2+($K530-$K$1136)^2),0)</f>
        <v>0.21931823002630421</v>
      </c>
      <c r="AY530" s="197" t="str">
        <f>IF(AX530&lt;=SMALL(AX$3:AX$1130,1),"MAS PARECIDO","NO")</f>
        <v>NO</v>
      </c>
      <c r="AZ530" s="197" t="str">
        <f>IF(AX530&lt;=SMALL(AX$3:AX$1130,5),"SIMILAR","NO")</f>
        <v>NO</v>
      </c>
      <c r="BA530" s="197" t="str">
        <f t="shared" si="448"/>
        <v>N/A</v>
      </c>
      <c r="BB530" s="197">
        <f t="shared" si="449"/>
        <v>0</v>
      </c>
      <c r="BC530" s="198">
        <f t="shared" si="450"/>
        <v>0</v>
      </c>
      <c r="BD530" s="196">
        <f>IFERROR(SQRT(($E530-$E$1136)^2+($O530-$O$1136)^2),0)</f>
        <v>1.0040420738305098</v>
      </c>
      <c r="BE530" s="197" t="str">
        <f>IF(BD530&lt;=SMALL(BD$3:BD$1130,1),"MAS PARECIDO","NO")</f>
        <v>NO</v>
      </c>
      <c r="BF530" s="197" t="str">
        <f>IF(BD530&lt;=SMALL(BD$3:BD$1130,5),"SIMILAR","NO")</f>
        <v>NO</v>
      </c>
      <c r="BG530" s="197" t="str">
        <f t="shared" si="451"/>
        <v>N/A</v>
      </c>
      <c r="BH530" s="197">
        <f t="shared" si="452"/>
        <v>0</v>
      </c>
      <c r="BI530" s="198">
        <f t="shared" si="453"/>
        <v>0</v>
      </c>
      <c r="BJ530" s="199">
        <f>IFERROR(SQRT(($E530-$E$1136)^2+($R530-$R$1136)^2),0)</f>
        <v>9.0002700081002432E-2</v>
      </c>
      <c r="BK530" s="197" t="str">
        <f>IF(BJ530&lt;=SMALL(BJ$3:BJ$1130,1),"MAS PARECIDO","NO")</f>
        <v>NO</v>
      </c>
      <c r="BL530" s="197" t="str">
        <f>IF(BJ530&lt;=SMALL(BJ$3:BJ$1130,5),"SIMILAR","NO")</f>
        <v>NO</v>
      </c>
      <c r="BM530" s="197" t="str">
        <f t="shared" si="454"/>
        <v>N/A</v>
      </c>
      <c r="BN530" s="197">
        <f t="shared" si="455"/>
        <v>0</v>
      </c>
      <c r="BO530" s="198">
        <f t="shared" si="456"/>
        <v>0</v>
      </c>
      <c r="BP530" s="199">
        <f>IFERROR(SQRT(($E530-$E$1136)^2+($U530-$U$1136)^2),0)</f>
        <v>9.0002700081002432E-2</v>
      </c>
      <c r="BQ530" s="197" t="str">
        <f>IF(BP530&lt;=SMALL(BP$3:BP$1130,1),"MAS PARECIDO","NO")</f>
        <v>NO</v>
      </c>
      <c r="BR530" s="197" t="str">
        <f>IF(BP530&lt;=SMALL(BP$3:BP$1130,5),"SIMILAR","NO")</f>
        <v>NO</v>
      </c>
      <c r="BS530" s="197" t="str">
        <f t="shared" si="457"/>
        <v>N/A</v>
      </c>
      <c r="BT530" s="197">
        <f t="shared" si="458"/>
        <v>0</v>
      </c>
      <c r="BU530" s="198">
        <f t="shared" si="459"/>
        <v>0</v>
      </c>
      <c r="BV530" s="199">
        <f>IFERROR(SQRT(($E530-$E$1136)^2+($X530-$X$1136)^2),0)</f>
        <v>9.0002700081002432E-2</v>
      </c>
      <c r="BW530" s="197" t="str">
        <f>IF(BV530&lt;=SMALL(BV$3:BV$1130,1),"MAS PARECIDO","NO")</f>
        <v>NO</v>
      </c>
      <c r="BX530" s="197" t="str">
        <f>IF(BV530&lt;=SMALL(BV$3:BV$1130,5),"SIMILAR","NO")</f>
        <v>NO</v>
      </c>
      <c r="BY530" s="197" t="str">
        <f t="shared" si="460"/>
        <v>N/A</v>
      </c>
      <c r="BZ530" s="197">
        <f t="shared" si="461"/>
        <v>0</v>
      </c>
      <c r="CA530" s="198">
        <f t="shared" si="462"/>
        <v>0</v>
      </c>
      <c r="CB530" s="199">
        <f>IFERROR(SQRT(($E530-$E$1136)^2+($AA530-$AA$1136)^2),0)</f>
        <v>1.0040420738305098</v>
      </c>
      <c r="CC530" s="197" t="str">
        <f>IF(CB530&lt;=SMALL(CB$3:CB$1130,1),"MAS PARECIDO","NO")</f>
        <v>NO</v>
      </c>
      <c r="CD530" s="197" t="str">
        <f>IF(CB530&lt;=SMALL(CB$3:CB$1130,5),"SIMILAR","NO")</f>
        <v>NO</v>
      </c>
      <c r="CE530" s="197" t="str">
        <f t="shared" si="463"/>
        <v>N/A</v>
      </c>
      <c r="CF530" s="197">
        <f t="shared" si="464"/>
        <v>0</v>
      </c>
      <c r="CG530" s="198">
        <f t="shared" si="465"/>
        <v>0</v>
      </c>
      <c r="CH530" s="199">
        <f>IFERROR(SQRT(($E530-$E$1136)^2+($AD530-$AD$1136)^2),0)</f>
        <v>1.0040420738305098</v>
      </c>
      <c r="CI530" s="197" t="str">
        <f>IF(CH530&lt;=SMALL(CH$3:CH$1130,1),"MAS PARECIDO","NO")</f>
        <v>NO</v>
      </c>
      <c r="CJ530" s="197" t="str">
        <f>IF(CH530&lt;=SMALL(CH$3:CH$1130,5),"SIMILAR","NO")</f>
        <v>NO</v>
      </c>
      <c r="CK530" s="197" t="str">
        <f t="shared" si="466"/>
        <v>N/A</v>
      </c>
      <c r="CL530" s="197">
        <f t="shared" si="467"/>
        <v>0</v>
      </c>
      <c r="CM530" s="198">
        <f t="shared" si="468"/>
        <v>0</v>
      </c>
      <c r="CN530" s="199">
        <f>IFERROR(SQRT(($E530-$E$1136)^2+($AG530-$AG$1136)^2),0)</f>
        <v>1.0040420738305098</v>
      </c>
      <c r="CO530" s="197" t="str">
        <f>IF(CN530&lt;=SMALL(CN$3:CN$1130,1),"MAS PARECIDO","NO")</f>
        <v>NO</v>
      </c>
      <c r="CP530" s="197" t="str">
        <f>IF(CN530&lt;=SMALL(CN$3:CN$1130,5),"SIMILAR","NO")</f>
        <v>NO</v>
      </c>
      <c r="CQ530" s="197" t="str">
        <f t="shared" si="469"/>
        <v>N/A</v>
      </c>
      <c r="CR530" s="197">
        <f t="shared" si="470"/>
        <v>0</v>
      </c>
      <c r="CS530" s="198">
        <f t="shared" si="471"/>
        <v>0</v>
      </c>
      <c r="CT530" s="199">
        <f>IFERROR(SQRT(($E530-$E$1136)^2+($AJ530-$AJ$1136)^2),0)</f>
        <v>0.34527032472105385</v>
      </c>
      <c r="CU530" s="197" t="str">
        <f>IF(CT530&lt;=SMALL(CT$3:CT$1130,1),"MAS PARECIDO","NO")</f>
        <v>NO</v>
      </c>
      <c r="CV530" s="197" t="str">
        <f>IF(CT530&lt;=SMALL(CT$3:CT$1130,5),"SIMILAR","NO")</f>
        <v>NO</v>
      </c>
      <c r="CW530" s="197" t="str">
        <f t="shared" si="472"/>
        <v>N/A</v>
      </c>
      <c r="CX530" s="197">
        <f t="shared" si="473"/>
        <v>0</v>
      </c>
      <c r="CY530" s="198">
        <f t="shared" si="474"/>
        <v>0</v>
      </c>
      <c r="CZ530" s="2" t="e">
        <v>#N/A</v>
      </c>
      <c r="DA530" s="2" t="s">
        <v>2147</v>
      </c>
      <c r="DB530" s="2">
        <v>0</v>
      </c>
      <c r="DC530" s="2" t="s">
        <v>189</v>
      </c>
    </row>
    <row r="531" spans="1:107">
      <c r="A531" s="24" t="s">
        <v>733</v>
      </c>
      <c r="B531" s="46">
        <v>75297.81</v>
      </c>
      <c r="C531" s="190">
        <f>(B531-$B$1132)/($B$1133-$B$1132)</f>
        <v>8.275124670145842E-2</v>
      </c>
      <c r="D531" s="46">
        <v>45000</v>
      </c>
      <c r="E531" s="190">
        <f>(D531-$D$1132)/($D$1133-$D$1132)</f>
        <v>8.9972699180975432E-2</v>
      </c>
      <c r="F531" s="46" t="s">
        <v>187</v>
      </c>
      <c r="G531" s="192">
        <f>VLOOKUP(F531,'DATOS DE SOPORTE'!$Y$5:$Z$8,2,FALSE)</f>
        <v>4</v>
      </c>
      <c r="H531" s="190">
        <f>(G531-$G$1132)/($G$1133-$G$1132)</f>
        <v>1</v>
      </c>
      <c r="I531" s="50">
        <v>1</v>
      </c>
      <c r="J531" s="200">
        <f t="shared" si="434"/>
        <v>1</v>
      </c>
      <c r="K531" s="190">
        <f>(J531-$J$1132)/($J$1133-$J$1132)</f>
        <v>0.2</v>
      </c>
      <c r="L531" s="193" t="str">
        <f t="shared" si="435"/>
        <v>SI</v>
      </c>
      <c r="M531" s="46" t="s">
        <v>56</v>
      </c>
      <c r="N531" s="192">
        <f t="shared" si="436"/>
        <v>1</v>
      </c>
      <c r="O531" s="190">
        <f>(N531-N$1132)/(N$1133-N$1132)</f>
        <v>0</v>
      </c>
      <c r="P531" s="46" t="s">
        <v>58</v>
      </c>
      <c r="Q531" s="192">
        <f t="shared" si="437"/>
        <v>3</v>
      </c>
      <c r="R531" s="190">
        <f>(Q531-Q$1132)/(Q$1133-Q$1132)</f>
        <v>1</v>
      </c>
      <c r="S531" s="46" t="s">
        <v>60</v>
      </c>
      <c r="T531" s="192">
        <f t="shared" si="438"/>
        <v>2</v>
      </c>
      <c r="U531" s="190">
        <f>(T531-T$1132)/(T$1133-T$1132)</f>
        <v>1</v>
      </c>
      <c r="V531" s="46" t="s">
        <v>62</v>
      </c>
      <c r="W531" s="194">
        <f>VLOOKUP(V531,'DATOS DE SOPORTE'!$S$5:$T$10,2,FALSE)</f>
        <v>1</v>
      </c>
      <c r="X531" s="201">
        <f>(W531-W$1132)/(W$1133-W$1132)</f>
        <v>0</v>
      </c>
      <c r="Y531" s="46" t="s">
        <v>136</v>
      </c>
      <c r="Z531" s="194">
        <f t="shared" si="439"/>
        <v>2</v>
      </c>
      <c r="AA531" s="201">
        <f>(Z531-Z$1132)/(Z$1133-Z$1132)</f>
        <v>1</v>
      </c>
      <c r="AB531" s="46" t="s">
        <v>136</v>
      </c>
      <c r="AC531" s="194">
        <f t="shared" si="440"/>
        <v>2</v>
      </c>
      <c r="AD531" s="201">
        <f>(AC531-AC$1132)/(AC$1133-AC$1132)</f>
        <v>1</v>
      </c>
      <c r="AE531" s="46" t="s">
        <v>188</v>
      </c>
      <c r="AF531" s="194">
        <f t="shared" si="441"/>
        <v>1</v>
      </c>
      <c r="AG531" s="201">
        <f>(AF531-AF$1132)/(AF$1133-AF$1132)</f>
        <v>0</v>
      </c>
      <c r="AH531" s="24" t="s">
        <v>67</v>
      </c>
      <c r="AI531" s="194">
        <f>VLOOKUP(AH531,'DATOS DE SOPORTE'!$V$5:$W$8,2,FALSE)</f>
        <v>1</v>
      </c>
      <c r="AJ531" s="201">
        <f>(AI531-AI$1132)/(AI$1133-AI$1132)</f>
        <v>0</v>
      </c>
      <c r="AK531" s="58" t="str">
        <f t="shared" si="433"/>
        <v>Bueno</v>
      </c>
      <c r="AL531" s="196">
        <f>IFERROR(SQRT(($E531-$E$1136)^2+($C531-$C$1136)^2),0)</f>
        <v>0.15191857332644418</v>
      </c>
      <c r="AM531" s="197" t="str">
        <f>IF(AL531&lt;=SMALL($AL$3:$AL$1130,1),"MAS PARECIDO","NO")</f>
        <v>NO</v>
      </c>
      <c r="AN531" s="197" t="str">
        <f>IF(AL531&lt;=SMALL($AL$3:$AL$1130,5),"SIMILAR","NO")</f>
        <v>NO</v>
      </c>
      <c r="AO531" s="197" t="str">
        <f t="shared" si="442"/>
        <v>N/A</v>
      </c>
      <c r="AP531" s="197">
        <f t="shared" si="443"/>
        <v>0</v>
      </c>
      <c r="AQ531" s="198">
        <f t="shared" si="444"/>
        <v>0</v>
      </c>
      <c r="AR531" s="196">
        <f>IFERROR(SQRT(($E531-$E$1136)^2+($H531-$H$1136)^2),0)</f>
        <v>0.67271459807730905</v>
      </c>
      <c r="AS531" s="197" t="str">
        <f>IF(AR531&lt;=SMALL(AR$3:AR$1130,1),"MAS PARECIDO","NO")</f>
        <v>NO</v>
      </c>
      <c r="AT531" s="197" t="str">
        <f>IF(AR531&lt;=SMALL(AR$3:AR$1130,5),"SIMILAR","NO")</f>
        <v>NO</v>
      </c>
      <c r="AU531" s="197" t="str">
        <f t="shared" si="445"/>
        <v>N/A</v>
      </c>
      <c r="AV531" s="197">
        <f t="shared" si="446"/>
        <v>0</v>
      </c>
      <c r="AW531" s="198">
        <f t="shared" si="447"/>
        <v>0</v>
      </c>
      <c r="AX531" s="199">
        <f>IFERROR(SQRT(($E531-$E$1136)^2+($K531-$K$1136)^2),0)</f>
        <v>9.0002700081002432E-2</v>
      </c>
      <c r="AY531" s="197" t="str">
        <f>IF(AX531&lt;=SMALL(AX$3:AX$1130,1),"MAS PARECIDO","NO")</f>
        <v>NO</v>
      </c>
      <c r="AZ531" s="197" t="str">
        <f>IF(AX531&lt;=SMALL(AX$3:AX$1130,5),"SIMILAR","NO")</f>
        <v>NO</v>
      </c>
      <c r="BA531" s="197" t="str">
        <f t="shared" si="448"/>
        <v>N/A</v>
      </c>
      <c r="BB531" s="197">
        <f t="shared" si="449"/>
        <v>0</v>
      </c>
      <c r="BC531" s="198">
        <f t="shared" si="450"/>
        <v>0</v>
      </c>
      <c r="BD531" s="196">
        <f>IFERROR(SQRT(($E531-$E$1136)^2+($O531-$O$1136)^2),0)</f>
        <v>1.0040420738305098</v>
      </c>
      <c r="BE531" s="197" t="str">
        <f>IF(BD531&lt;=SMALL(BD$3:BD$1130,1),"MAS PARECIDO","NO")</f>
        <v>NO</v>
      </c>
      <c r="BF531" s="197" t="str">
        <f>IF(BD531&lt;=SMALL(BD$3:BD$1130,5),"SIMILAR","NO")</f>
        <v>NO</v>
      </c>
      <c r="BG531" s="197" t="str">
        <f t="shared" si="451"/>
        <v>N/A</v>
      </c>
      <c r="BH531" s="197">
        <f t="shared" si="452"/>
        <v>0</v>
      </c>
      <c r="BI531" s="198">
        <f t="shared" si="453"/>
        <v>0</v>
      </c>
      <c r="BJ531" s="199">
        <f>IFERROR(SQRT(($E531-$E$1136)^2+($R531-$R$1136)^2),0)</f>
        <v>0.50803591016961669</v>
      </c>
      <c r="BK531" s="197" t="str">
        <f>IF(BJ531&lt;=SMALL(BJ$3:BJ$1130,1),"MAS PARECIDO","NO")</f>
        <v>NO</v>
      </c>
      <c r="BL531" s="197" t="str">
        <f>IF(BJ531&lt;=SMALL(BJ$3:BJ$1130,5),"SIMILAR","NO")</f>
        <v>NO</v>
      </c>
      <c r="BM531" s="197" t="str">
        <f t="shared" si="454"/>
        <v>N/A</v>
      </c>
      <c r="BN531" s="197">
        <f t="shared" si="455"/>
        <v>0</v>
      </c>
      <c r="BO531" s="198">
        <f t="shared" si="456"/>
        <v>0</v>
      </c>
      <c r="BP531" s="199">
        <f>IFERROR(SQRT(($E531-$E$1136)^2+($U531-$U$1136)^2),0)</f>
        <v>1.0040420738305098</v>
      </c>
      <c r="BQ531" s="197" t="str">
        <f>IF(BP531&lt;=SMALL(BP$3:BP$1130,1),"MAS PARECIDO","NO")</f>
        <v>NO</v>
      </c>
      <c r="BR531" s="197" t="str">
        <f>IF(BP531&lt;=SMALL(BP$3:BP$1130,5),"SIMILAR","NO")</f>
        <v>NO</v>
      </c>
      <c r="BS531" s="197" t="str">
        <f t="shared" si="457"/>
        <v>N/A</v>
      </c>
      <c r="BT531" s="197">
        <f t="shared" si="458"/>
        <v>0</v>
      </c>
      <c r="BU531" s="198">
        <f t="shared" si="459"/>
        <v>0</v>
      </c>
      <c r="BV531" s="199">
        <f>IFERROR(SQRT(($E531-$E$1136)^2+($X531-$X$1136)^2),0)</f>
        <v>9.0002700081002432E-2</v>
      </c>
      <c r="BW531" s="197" t="str">
        <f>IF(BV531&lt;=SMALL(BV$3:BV$1130,1),"MAS PARECIDO","NO")</f>
        <v>NO</v>
      </c>
      <c r="BX531" s="197" t="str">
        <f>IF(BV531&lt;=SMALL(BV$3:BV$1130,5),"SIMILAR","NO")</f>
        <v>NO</v>
      </c>
      <c r="BY531" s="197" t="str">
        <f t="shared" si="460"/>
        <v>N/A</v>
      </c>
      <c r="BZ531" s="197">
        <f t="shared" si="461"/>
        <v>0</v>
      </c>
      <c r="CA531" s="198">
        <f t="shared" si="462"/>
        <v>0</v>
      </c>
      <c r="CB531" s="199">
        <f>IFERROR(SQRT(($E531-$E$1136)^2+($AA531-$AA$1136)^2),0)</f>
        <v>1.0040420738305098</v>
      </c>
      <c r="CC531" s="197" t="str">
        <f>IF(CB531&lt;=SMALL(CB$3:CB$1130,1),"MAS PARECIDO","NO")</f>
        <v>NO</v>
      </c>
      <c r="CD531" s="197" t="str">
        <f>IF(CB531&lt;=SMALL(CB$3:CB$1130,5),"SIMILAR","NO")</f>
        <v>NO</v>
      </c>
      <c r="CE531" s="197" t="str">
        <f t="shared" si="463"/>
        <v>N/A</v>
      </c>
      <c r="CF531" s="197">
        <f t="shared" si="464"/>
        <v>0</v>
      </c>
      <c r="CG531" s="198">
        <f t="shared" si="465"/>
        <v>0</v>
      </c>
      <c r="CH531" s="199">
        <f>IFERROR(SQRT(($E531-$E$1136)^2+($AD531-$AD$1136)^2),0)</f>
        <v>9.0002700081002432E-2</v>
      </c>
      <c r="CI531" s="197" t="str">
        <f>IF(CH531&lt;=SMALL(CH$3:CH$1130,1),"MAS PARECIDO","NO")</f>
        <v>NO</v>
      </c>
      <c r="CJ531" s="197" t="str">
        <f>IF(CH531&lt;=SMALL(CH$3:CH$1130,5),"SIMILAR","NO")</f>
        <v>NO</v>
      </c>
      <c r="CK531" s="197" t="str">
        <f t="shared" si="466"/>
        <v>N/A</v>
      </c>
      <c r="CL531" s="197">
        <f t="shared" si="467"/>
        <v>0</v>
      </c>
      <c r="CM531" s="198">
        <f t="shared" si="468"/>
        <v>0</v>
      </c>
      <c r="CN531" s="199">
        <f>IFERROR(SQRT(($E531-$E$1136)^2+($AG531-$AG$1136)^2),0)</f>
        <v>1.0040420738305098</v>
      </c>
      <c r="CO531" s="197" t="str">
        <f>IF(CN531&lt;=SMALL(CN$3:CN$1130,1),"MAS PARECIDO","NO")</f>
        <v>NO</v>
      </c>
      <c r="CP531" s="197" t="str">
        <f>IF(CN531&lt;=SMALL(CN$3:CN$1130,5),"SIMILAR","NO")</f>
        <v>NO</v>
      </c>
      <c r="CQ531" s="197" t="str">
        <f t="shared" si="469"/>
        <v>N/A</v>
      </c>
      <c r="CR531" s="197">
        <f t="shared" si="470"/>
        <v>0</v>
      </c>
      <c r="CS531" s="198">
        <f t="shared" si="471"/>
        <v>0</v>
      </c>
      <c r="CT531" s="199">
        <f>IFERROR(SQRT(($E531-$E$1136)^2+($AJ531-$AJ$1136)^2),0)</f>
        <v>9.0002700081002432E-2</v>
      </c>
      <c r="CU531" s="197" t="str">
        <f>IF(CT531&lt;=SMALL(CT$3:CT$1130,1),"MAS PARECIDO","NO")</f>
        <v>NO</v>
      </c>
      <c r="CV531" s="197" t="str">
        <f>IF(CT531&lt;=SMALL(CT$3:CT$1130,5),"SIMILAR","NO")</f>
        <v>NO</v>
      </c>
      <c r="CW531" s="197" t="str">
        <f t="shared" si="472"/>
        <v>N/A</v>
      </c>
      <c r="CX531" s="197">
        <f t="shared" si="473"/>
        <v>0</v>
      </c>
      <c r="CY531" s="198">
        <f t="shared" si="474"/>
        <v>0</v>
      </c>
      <c r="CZ531" s="2" t="e">
        <v>#N/A</v>
      </c>
      <c r="DA531" s="2" t="s">
        <v>2148</v>
      </c>
      <c r="DB531" s="2">
        <v>0</v>
      </c>
      <c r="DC531" s="2" t="s">
        <v>189</v>
      </c>
    </row>
    <row r="532" spans="1:107">
      <c r="A532" s="24" t="s">
        <v>734</v>
      </c>
      <c r="B532" s="46">
        <v>111965.27</v>
      </c>
      <c r="C532" s="190">
        <f>(B532-$B$1132)/($B$1133-$B$1132)</f>
        <v>0.1256123249553934</v>
      </c>
      <c r="D532" s="46">
        <v>20000</v>
      </c>
      <c r="E532" s="190">
        <f>(D532-$D$1132)/($D$1133-$D$1132)</f>
        <v>3.9971199135974078E-2</v>
      </c>
      <c r="F532" s="46" t="s">
        <v>53</v>
      </c>
      <c r="G532" s="192">
        <f>VLOOKUP(F532,'DATOS DE SOPORTE'!$Y$5:$Z$8,2,FALSE)</f>
        <v>2</v>
      </c>
      <c r="H532" s="190">
        <f>(G532-$G$1132)/($G$1133-$G$1132)</f>
        <v>0.33333333333333331</v>
      </c>
      <c r="I532" s="50">
        <v>2</v>
      </c>
      <c r="J532" s="200">
        <f t="shared" si="434"/>
        <v>2</v>
      </c>
      <c r="K532" s="190">
        <f>(J532-$J$1132)/($J$1133-$J$1132)</f>
        <v>0.4</v>
      </c>
      <c r="L532" s="193" t="str">
        <f t="shared" si="435"/>
        <v>SI</v>
      </c>
      <c r="M532" s="46" t="s">
        <v>192</v>
      </c>
      <c r="N532" s="192">
        <f t="shared" si="436"/>
        <v>2</v>
      </c>
      <c r="O532" s="190">
        <f>(N532-N$1132)/(N$1133-N$1132)</f>
        <v>1</v>
      </c>
      <c r="P532" s="46" t="s">
        <v>193</v>
      </c>
      <c r="Q532" s="192">
        <f t="shared" si="437"/>
        <v>2</v>
      </c>
      <c r="R532" s="190">
        <f>(Q532-Q$1132)/(Q$1133-Q$1132)</f>
        <v>0.5</v>
      </c>
      <c r="S532" s="46" t="s">
        <v>60</v>
      </c>
      <c r="T532" s="192">
        <f t="shared" si="438"/>
        <v>2</v>
      </c>
      <c r="U532" s="190">
        <f>(T532-T$1132)/(T$1133-T$1132)</f>
        <v>1</v>
      </c>
      <c r="V532" s="46" t="s">
        <v>62</v>
      </c>
      <c r="W532" s="194">
        <f>VLOOKUP(V532,'DATOS DE SOPORTE'!$S$5:$T$10,2,FALSE)</f>
        <v>1</v>
      </c>
      <c r="X532" s="201">
        <f>(W532-W$1132)/(W$1133-W$1132)</f>
        <v>0</v>
      </c>
      <c r="Y532" s="46" t="s">
        <v>136</v>
      </c>
      <c r="Z532" s="194">
        <f t="shared" si="439"/>
        <v>2</v>
      </c>
      <c r="AA532" s="201">
        <f>(Z532-Z$1132)/(Z$1133-Z$1132)</f>
        <v>1</v>
      </c>
      <c r="AB532" s="46" t="s">
        <v>136</v>
      </c>
      <c r="AC532" s="194">
        <f t="shared" si="440"/>
        <v>2</v>
      </c>
      <c r="AD532" s="201">
        <f>(AC532-AC$1132)/(AC$1133-AC$1132)</f>
        <v>1</v>
      </c>
      <c r="AE532" s="46" t="s">
        <v>188</v>
      </c>
      <c r="AF532" s="194">
        <f t="shared" si="441"/>
        <v>1</v>
      </c>
      <c r="AG532" s="201">
        <f>(AF532-AF$1132)/(AF$1133-AF$1132)</f>
        <v>0</v>
      </c>
      <c r="AH532" s="24" t="s">
        <v>67</v>
      </c>
      <c r="AI532" s="194">
        <f>VLOOKUP(AH532,'DATOS DE SOPORTE'!$V$5:$W$8,2,FALSE)</f>
        <v>1</v>
      </c>
      <c r="AJ532" s="201">
        <f>(AI532-AI$1132)/(AI$1133-AI$1132)</f>
        <v>0</v>
      </c>
      <c r="AK532" s="58" t="str">
        <f t="shared" si="433"/>
        <v>Bueno</v>
      </c>
      <c r="AL532" s="196">
        <f>IFERROR(SQRT(($E532-$E$1136)^2+($C532-$C$1136)^2),0)</f>
        <v>8.9020172598250263E-2</v>
      </c>
      <c r="AM532" s="197" t="str">
        <f>IF(AL532&lt;=SMALL($AL$3:$AL$1130,1),"MAS PARECIDO","NO")</f>
        <v>NO</v>
      </c>
      <c r="AN532" s="197" t="str">
        <f>IF(AL532&lt;=SMALL($AL$3:$AL$1130,5),"SIMILAR","NO")</f>
        <v>NO</v>
      </c>
      <c r="AO532" s="197" t="str">
        <f t="shared" si="442"/>
        <v>N/A</v>
      </c>
      <c r="AP532" s="197">
        <f t="shared" si="443"/>
        <v>0</v>
      </c>
      <c r="AQ532" s="198">
        <f t="shared" si="444"/>
        <v>0</v>
      </c>
      <c r="AR532" s="196">
        <f>IFERROR(SQRT(($E532-$E$1136)^2+($H532-$H$1136)^2),0)</f>
        <v>4.0001200036001078E-2</v>
      </c>
      <c r="AS532" s="197" t="str">
        <f>IF(AR532&lt;=SMALL(AR$3:AR$1130,1),"MAS PARECIDO","NO")</f>
        <v>NO</v>
      </c>
      <c r="AT532" s="197" t="str">
        <f>IF(AR532&lt;=SMALL(AR$3:AR$1130,5),"SIMILAR","NO")</f>
        <v>NO</v>
      </c>
      <c r="AU532" s="197" t="str">
        <f t="shared" si="445"/>
        <v>N/A</v>
      </c>
      <c r="AV532" s="197">
        <f t="shared" si="446"/>
        <v>0</v>
      </c>
      <c r="AW532" s="198">
        <f t="shared" si="447"/>
        <v>0</v>
      </c>
      <c r="AX532" s="199">
        <f>IFERROR(SQRT(($E532-$E$1136)^2+($K532-$K$1136)^2),0)</f>
        <v>0.2039610158935285</v>
      </c>
      <c r="AY532" s="197" t="str">
        <f>IF(AX532&lt;=SMALL(AX$3:AX$1130,1),"MAS PARECIDO","NO")</f>
        <v>NO</v>
      </c>
      <c r="AZ532" s="197" t="str">
        <f>IF(AX532&lt;=SMALL(AX$3:AX$1130,5),"SIMILAR","NO")</f>
        <v>NO</v>
      </c>
      <c r="BA532" s="197" t="str">
        <f t="shared" si="448"/>
        <v>N/A</v>
      </c>
      <c r="BB532" s="197">
        <f t="shared" si="449"/>
        <v>0</v>
      </c>
      <c r="BC532" s="198">
        <f t="shared" si="450"/>
        <v>0</v>
      </c>
      <c r="BD532" s="196">
        <f>IFERROR(SQRT(($E532-$E$1136)^2+($O532-$O$1136)^2),0)</f>
        <v>4.0001200036001078E-2</v>
      </c>
      <c r="BE532" s="197" t="str">
        <f>IF(BD532&lt;=SMALL(BD$3:BD$1130,1),"MAS PARECIDO","NO")</f>
        <v>NO</v>
      </c>
      <c r="BF532" s="197" t="str">
        <f>IF(BD532&lt;=SMALL(BD$3:BD$1130,5),"SIMILAR","NO")</f>
        <v>NO</v>
      </c>
      <c r="BG532" s="197" t="str">
        <f t="shared" si="451"/>
        <v>N/A</v>
      </c>
      <c r="BH532" s="197">
        <f t="shared" si="452"/>
        <v>0</v>
      </c>
      <c r="BI532" s="198">
        <f t="shared" si="453"/>
        <v>0</v>
      </c>
      <c r="BJ532" s="199">
        <f>IFERROR(SQRT(($E532-$E$1136)^2+($R532-$R$1136)^2),0)</f>
        <v>4.0001200036001078E-2</v>
      </c>
      <c r="BK532" s="197" t="str">
        <f>IF(BJ532&lt;=SMALL(BJ$3:BJ$1130,1),"MAS PARECIDO","NO")</f>
        <v>NO</v>
      </c>
      <c r="BL532" s="197" t="str">
        <f>IF(BJ532&lt;=SMALL(BJ$3:BJ$1130,5),"SIMILAR","NO")</f>
        <v>NO</v>
      </c>
      <c r="BM532" s="197" t="str">
        <f t="shared" si="454"/>
        <v>N/A</v>
      </c>
      <c r="BN532" s="197">
        <f t="shared" si="455"/>
        <v>0</v>
      </c>
      <c r="BO532" s="198">
        <f t="shared" si="456"/>
        <v>0</v>
      </c>
      <c r="BP532" s="199">
        <f>IFERROR(SQRT(($E532-$E$1136)^2+($U532-$U$1136)^2),0)</f>
        <v>1.0007997282195475</v>
      </c>
      <c r="BQ532" s="197" t="str">
        <f>IF(BP532&lt;=SMALL(BP$3:BP$1130,1),"MAS PARECIDO","NO")</f>
        <v>NO</v>
      </c>
      <c r="BR532" s="197" t="str">
        <f>IF(BP532&lt;=SMALL(BP$3:BP$1130,5),"SIMILAR","NO")</f>
        <v>NO</v>
      </c>
      <c r="BS532" s="197" t="str">
        <f t="shared" si="457"/>
        <v>N/A</v>
      </c>
      <c r="BT532" s="197">
        <f t="shared" si="458"/>
        <v>0</v>
      </c>
      <c r="BU532" s="198">
        <f t="shared" si="459"/>
        <v>0</v>
      </c>
      <c r="BV532" s="199">
        <f>IFERROR(SQRT(($E532-$E$1136)^2+($X532-$X$1136)^2),0)</f>
        <v>4.0001200036001078E-2</v>
      </c>
      <c r="BW532" s="197" t="str">
        <f>IF(BV532&lt;=SMALL(BV$3:BV$1130,1),"MAS PARECIDO","NO")</f>
        <v>NO</v>
      </c>
      <c r="BX532" s="197" t="str">
        <f>IF(BV532&lt;=SMALL(BV$3:BV$1130,5),"SIMILAR","NO")</f>
        <v>NO</v>
      </c>
      <c r="BY532" s="197" t="str">
        <f t="shared" si="460"/>
        <v>N/A</v>
      </c>
      <c r="BZ532" s="197">
        <f t="shared" si="461"/>
        <v>0</v>
      </c>
      <c r="CA532" s="198">
        <f t="shared" si="462"/>
        <v>0</v>
      </c>
      <c r="CB532" s="199">
        <f>IFERROR(SQRT(($E532-$E$1136)^2+($AA532-$AA$1136)^2),0)</f>
        <v>1.0007997282195475</v>
      </c>
      <c r="CC532" s="197" t="str">
        <f>IF(CB532&lt;=SMALL(CB$3:CB$1130,1),"MAS PARECIDO","NO")</f>
        <v>NO</v>
      </c>
      <c r="CD532" s="197" t="str">
        <f>IF(CB532&lt;=SMALL(CB$3:CB$1130,5),"SIMILAR","NO")</f>
        <v>NO</v>
      </c>
      <c r="CE532" s="197" t="str">
        <f t="shared" si="463"/>
        <v>N/A</v>
      </c>
      <c r="CF532" s="197">
        <f t="shared" si="464"/>
        <v>0</v>
      </c>
      <c r="CG532" s="198">
        <f t="shared" si="465"/>
        <v>0</v>
      </c>
      <c r="CH532" s="199">
        <f>IFERROR(SQRT(($E532-$E$1136)^2+($AD532-$AD$1136)^2),0)</f>
        <v>4.0001200036001078E-2</v>
      </c>
      <c r="CI532" s="197" t="str">
        <f>IF(CH532&lt;=SMALL(CH$3:CH$1130,1),"MAS PARECIDO","NO")</f>
        <v>NO</v>
      </c>
      <c r="CJ532" s="197" t="str">
        <f>IF(CH532&lt;=SMALL(CH$3:CH$1130,5),"SIMILAR","NO")</f>
        <v>NO</v>
      </c>
      <c r="CK532" s="197" t="str">
        <f t="shared" si="466"/>
        <v>N/A</v>
      </c>
      <c r="CL532" s="197">
        <f t="shared" si="467"/>
        <v>0</v>
      </c>
      <c r="CM532" s="198">
        <f t="shared" si="468"/>
        <v>0</v>
      </c>
      <c r="CN532" s="199">
        <f>IFERROR(SQRT(($E532-$E$1136)^2+($AG532-$AG$1136)^2),0)</f>
        <v>1.0007997282195475</v>
      </c>
      <c r="CO532" s="197" t="str">
        <f>IF(CN532&lt;=SMALL(CN$3:CN$1130,1),"MAS PARECIDO","NO")</f>
        <v>NO</v>
      </c>
      <c r="CP532" s="197" t="str">
        <f>IF(CN532&lt;=SMALL(CN$3:CN$1130,5),"SIMILAR","NO")</f>
        <v>NO</v>
      </c>
      <c r="CQ532" s="197" t="str">
        <f t="shared" si="469"/>
        <v>N/A</v>
      </c>
      <c r="CR532" s="197">
        <f t="shared" si="470"/>
        <v>0</v>
      </c>
      <c r="CS532" s="198">
        <f t="shared" si="471"/>
        <v>0</v>
      </c>
      <c r="CT532" s="199">
        <f>IFERROR(SQRT(($E532-$E$1136)^2+($AJ532-$AJ$1136)^2),0)</f>
        <v>4.0001200036001078E-2</v>
      </c>
      <c r="CU532" s="197" t="str">
        <f>IF(CT532&lt;=SMALL(CT$3:CT$1130,1),"MAS PARECIDO","NO")</f>
        <v>NO</v>
      </c>
      <c r="CV532" s="197" t="str">
        <f>IF(CT532&lt;=SMALL(CT$3:CT$1130,5),"SIMILAR","NO")</f>
        <v>NO</v>
      </c>
      <c r="CW532" s="197" t="str">
        <f t="shared" si="472"/>
        <v>N/A</v>
      </c>
      <c r="CX532" s="197">
        <f t="shared" si="473"/>
        <v>0</v>
      </c>
      <c r="CY532" s="198">
        <f t="shared" si="474"/>
        <v>0</v>
      </c>
      <c r="CZ532" s="2" t="e">
        <v>#N/A</v>
      </c>
      <c r="DA532" s="2" t="s">
        <v>2149</v>
      </c>
      <c r="DB532" s="2">
        <v>0</v>
      </c>
      <c r="DC532" s="2" t="s">
        <v>189</v>
      </c>
    </row>
    <row r="533" spans="1:107">
      <c r="A533" s="24" t="s">
        <v>735</v>
      </c>
      <c r="B533" s="46">
        <v>41998.59</v>
      </c>
      <c r="C533" s="190">
        <f>(B533-$B$1132)/($B$1133-$B$1132)</f>
        <v>4.382734866720691E-2</v>
      </c>
      <c r="D533" s="46">
        <v>3210</v>
      </c>
      <c r="E533" s="190">
        <f>(D533-$D$1132)/($D$1133-$D$1132)</f>
        <v>6.3901917057511727E-3</v>
      </c>
      <c r="F533" s="46" t="s">
        <v>203</v>
      </c>
      <c r="G533" s="192">
        <f>VLOOKUP(F533,'DATOS DE SOPORTE'!$Y$5:$Z$8,2,FALSE)</f>
        <v>3</v>
      </c>
      <c r="H533" s="190">
        <f>(G533-$G$1132)/($G$1133-$G$1132)</f>
        <v>0.66666666666666663</v>
      </c>
      <c r="I533" s="50">
        <v>1</v>
      </c>
      <c r="J533" s="200">
        <f t="shared" si="434"/>
        <v>1</v>
      </c>
      <c r="K533" s="190">
        <f>(J533-$J$1132)/($J$1133-$J$1132)</f>
        <v>0.2</v>
      </c>
      <c r="L533" s="193" t="str">
        <f t="shared" si="435"/>
        <v>SI</v>
      </c>
      <c r="M533" s="46" t="s">
        <v>192</v>
      </c>
      <c r="N533" s="192">
        <f t="shared" si="436"/>
        <v>2</v>
      </c>
      <c r="O533" s="190">
        <f>(N533-N$1132)/(N$1133-N$1132)</f>
        <v>1</v>
      </c>
      <c r="P533" s="46" t="s">
        <v>193</v>
      </c>
      <c r="Q533" s="192">
        <f t="shared" si="437"/>
        <v>2</v>
      </c>
      <c r="R533" s="190">
        <f>(Q533-Q$1132)/(Q$1133-Q$1132)</f>
        <v>0.5</v>
      </c>
      <c r="S533" s="46" t="s">
        <v>60</v>
      </c>
      <c r="T533" s="192">
        <f t="shared" si="438"/>
        <v>2</v>
      </c>
      <c r="U533" s="190">
        <f>(T533-T$1132)/(T$1133-T$1132)</f>
        <v>1</v>
      </c>
      <c r="V533" s="46" t="s">
        <v>212</v>
      </c>
      <c r="W533" s="194">
        <f>VLOOKUP(V533,'DATOS DE SOPORTE'!$S$5:$T$10,2,FALSE)</f>
        <v>3</v>
      </c>
      <c r="X533" s="201">
        <f>(W533-W$1132)/(W$1133-W$1132)</f>
        <v>0.4</v>
      </c>
      <c r="Y533" s="46" t="s">
        <v>188</v>
      </c>
      <c r="Z533" s="194">
        <f t="shared" si="439"/>
        <v>1</v>
      </c>
      <c r="AA533" s="201">
        <f>(Z533-Z$1132)/(Z$1133-Z$1132)</f>
        <v>0</v>
      </c>
      <c r="AB533" s="46" t="s">
        <v>188</v>
      </c>
      <c r="AC533" s="194">
        <f t="shared" si="440"/>
        <v>1</v>
      </c>
      <c r="AD533" s="201">
        <f>(AC533-AC$1132)/(AC$1133-AC$1132)</f>
        <v>0</v>
      </c>
      <c r="AE533" s="46" t="s">
        <v>136</v>
      </c>
      <c r="AF533" s="194">
        <f t="shared" si="441"/>
        <v>2</v>
      </c>
      <c r="AG533" s="201">
        <f>(AF533-AF$1132)/(AF$1133-AF$1132)</f>
        <v>1</v>
      </c>
      <c r="AH533" s="24" t="s">
        <v>67</v>
      </c>
      <c r="AI533" s="194">
        <f>VLOOKUP(AH533,'DATOS DE SOPORTE'!$V$5:$W$8,2,FALSE)</f>
        <v>1</v>
      </c>
      <c r="AJ533" s="201">
        <f>(AI533-AI$1132)/(AI$1133-AI$1132)</f>
        <v>0</v>
      </c>
      <c r="AK533" s="58" t="str">
        <f t="shared" si="433"/>
        <v>Bueno</v>
      </c>
      <c r="AL533" s="196">
        <f>IFERROR(SQRT(($E533-$E$1136)^2+($C533-$C$1136)^2),0)</f>
        <v>0.16143938174811648</v>
      </c>
      <c r="AM533" s="197" t="str">
        <f>IF(AL533&lt;=SMALL($AL$3:$AL$1130,1),"MAS PARECIDO","NO")</f>
        <v>NO</v>
      </c>
      <c r="AN533" s="197" t="str">
        <f>IF(AL533&lt;=SMALL($AL$3:$AL$1130,5),"SIMILAR","NO")</f>
        <v>NO</v>
      </c>
      <c r="AO533" s="197" t="str">
        <f t="shared" si="442"/>
        <v>N/A</v>
      </c>
      <c r="AP533" s="197">
        <f t="shared" si="443"/>
        <v>0</v>
      </c>
      <c r="AQ533" s="198">
        <f t="shared" si="444"/>
        <v>0</v>
      </c>
      <c r="AR533" s="196">
        <f>IFERROR(SQRT(($E533-$E$1136)^2+($H533-$H$1136)^2),0)</f>
        <v>0.3333951559099298</v>
      </c>
      <c r="AS533" s="197" t="str">
        <f>IF(AR533&lt;=SMALL(AR$3:AR$1130,1),"MAS PARECIDO","NO")</f>
        <v>NO</v>
      </c>
      <c r="AT533" s="197" t="str">
        <f>IF(AR533&lt;=SMALL(AR$3:AR$1130,5),"SIMILAR","NO")</f>
        <v>NO</v>
      </c>
      <c r="AU533" s="197" t="str">
        <f t="shared" si="445"/>
        <v>N/A</v>
      </c>
      <c r="AV533" s="197">
        <f t="shared" si="446"/>
        <v>0</v>
      </c>
      <c r="AW533" s="198">
        <f t="shared" si="447"/>
        <v>0</v>
      </c>
      <c r="AX533" s="199">
        <f>IFERROR(SQRT(($E533-$E$1136)^2+($K533-$K$1136)^2),0)</f>
        <v>6.4201926057781732E-3</v>
      </c>
      <c r="AY533" s="197" t="str">
        <f>IF(AX533&lt;=SMALL(AX$3:AX$1130,1),"MAS PARECIDO","NO")</f>
        <v>NO</v>
      </c>
      <c r="AZ533" s="197" t="str">
        <f>IF(AX533&lt;=SMALL(AX$3:AX$1130,5),"SIMILAR","NO")</f>
        <v>NO</v>
      </c>
      <c r="BA533" s="197" t="str">
        <f t="shared" si="448"/>
        <v>N/A</v>
      </c>
      <c r="BB533" s="197">
        <f t="shared" si="449"/>
        <v>0</v>
      </c>
      <c r="BC533" s="198">
        <f t="shared" si="450"/>
        <v>0</v>
      </c>
      <c r="BD533" s="196">
        <f>IFERROR(SQRT(($E533-$E$1136)^2+($O533-$O$1136)^2),0)</f>
        <v>6.4201926057781732E-3</v>
      </c>
      <c r="BE533" s="197" t="str">
        <f>IF(BD533&lt;=SMALL(BD$3:BD$1130,1),"MAS PARECIDO","NO")</f>
        <v>NO</v>
      </c>
      <c r="BF533" s="197" t="str">
        <f>IF(BD533&lt;=SMALL(BD$3:BD$1130,5),"SIMILAR","NO")</f>
        <v>NO</v>
      </c>
      <c r="BG533" s="197" t="str">
        <f t="shared" si="451"/>
        <v>N/A</v>
      </c>
      <c r="BH533" s="197">
        <f t="shared" si="452"/>
        <v>0</v>
      </c>
      <c r="BI533" s="198">
        <f t="shared" si="453"/>
        <v>0</v>
      </c>
      <c r="BJ533" s="199">
        <f>IFERROR(SQRT(($E533-$E$1136)^2+($R533-$R$1136)^2),0)</f>
        <v>6.4201926057781732E-3</v>
      </c>
      <c r="BK533" s="197" t="str">
        <f>IF(BJ533&lt;=SMALL(BJ$3:BJ$1130,1),"MAS PARECIDO","NO")</f>
        <v>NO</v>
      </c>
      <c r="BL533" s="197" t="str">
        <f>IF(BJ533&lt;=SMALL(BJ$3:BJ$1130,5),"SIMILAR","NO")</f>
        <v>NO</v>
      </c>
      <c r="BM533" s="197" t="str">
        <f t="shared" si="454"/>
        <v>N/A</v>
      </c>
      <c r="BN533" s="197">
        <f t="shared" si="455"/>
        <v>0</v>
      </c>
      <c r="BO533" s="198">
        <f t="shared" si="456"/>
        <v>0</v>
      </c>
      <c r="BP533" s="199">
        <f>IFERROR(SQRT(($E533-$E$1136)^2+($U533-$U$1136)^2),0)</f>
        <v>1.0000206092241777</v>
      </c>
      <c r="BQ533" s="197" t="str">
        <f>IF(BP533&lt;=SMALL(BP$3:BP$1130,1),"MAS PARECIDO","NO")</f>
        <v>NO</v>
      </c>
      <c r="BR533" s="197" t="str">
        <f>IF(BP533&lt;=SMALL(BP$3:BP$1130,5),"SIMILAR","NO")</f>
        <v>NO</v>
      </c>
      <c r="BS533" s="197" t="str">
        <f t="shared" si="457"/>
        <v>N/A</v>
      </c>
      <c r="BT533" s="197">
        <f t="shared" si="458"/>
        <v>0</v>
      </c>
      <c r="BU533" s="198">
        <f t="shared" si="459"/>
        <v>0</v>
      </c>
      <c r="BV533" s="199">
        <f>IFERROR(SQRT(($E533-$E$1136)^2+($X533-$X$1136)^2),0)</f>
        <v>0.40005152027344593</v>
      </c>
      <c r="BW533" s="197" t="str">
        <f>IF(BV533&lt;=SMALL(BV$3:BV$1130,1),"MAS PARECIDO","NO")</f>
        <v>NO</v>
      </c>
      <c r="BX533" s="197" t="str">
        <f>IF(BV533&lt;=SMALL(BV$3:BV$1130,5),"SIMILAR","NO")</f>
        <v>NO</v>
      </c>
      <c r="BY533" s="197" t="str">
        <f t="shared" si="460"/>
        <v>N/A</v>
      </c>
      <c r="BZ533" s="197">
        <f t="shared" si="461"/>
        <v>0</v>
      </c>
      <c r="CA533" s="198">
        <f t="shared" si="462"/>
        <v>0</v>
      </c>
      <c r="CB533" s="199">
        <f>IFERROR(SQRT(($E533-$E$1136)^2+($AA533-$AA$1136)^2),0)</f>
        <v>6.4201926057781732E-3</v>
      </c>
      <c r="CC533" s="197" t="str">
        <f>IF(CB533&lt;=SMALL(CB$3:CB$1130,1),"MAS PARECIDO","NO")</f>
        <v>NO</v>
      </c>
      <c r="CD533" s="197" t="str">
        <f>IF(CB533&lt;=SMALL(CB$3:CB$1130,5),"SIMILAR","NO")</f>
        <v>NO</v>
      </c>
      <c r="CE533" s="197" t="str">
        <f t="shared" si="463"/>
        <v>N/A</v>
      </c>
      <c r="CF533" s="197">
        <f t="shared" si="464"/>
        <v>0</v>
      </c>
      <c r="CG533" s="198">
        <f t="shared" si="465"/>
        <v>0</v>
      </c>
      <c r="CH533" s="199">
        <f>IFERROR(SQRT(($E533-$E$1136)^2+($AD533-$AD$1136)^2),0)</f>
        <v>1.0000206092241777</v>
      </c>
      <c r="CI533" s="197" t="str">
        <f>IF(CH533&lt;=SMALL(CH$3:CH$1130,1),"MAS PARECIDO","NO")</f>
        <v>NO</v>
      </c>
      <c r="CJ533" s="197" t="str">
        <f>IF(CH533&lt;=SMALL(CH$3:CH$1130,5),"SIMILAR","NO")</f>
        <v>NO</v>
      </c>
      <c r="CK533" s="197" t="str">
        <f t="shared" si="466"/>
        <v>N/A</v>
      </c>
      <c r="CL533" s="197">
        <f t="shared" si="467"/>
        <v>0</v>
      </c>
      <c r="CM533" s="198">
        <f t="shared" si="468"/>
        <v>0</v>
      </c>
      <c r="CN533" s="199">
        <f>IFERROR(SQRT(($E533-$E$1136)^2+($AG533-$AG$1136)^2),0)</f>
        <v>6.4201926057781732E-3</v>
      </c>
      <c r="CO533" s="197" t="str">
        <f>IF(CN533&lt;=SMALL(CN$3:CN$1130,1),"MAS PARECIDO","NO")</f>
        <v>NO</v>
      </c>
      <c r="CP533" s="197" t="str">
        <f>IF(CN533&lt;=SMALL(CN$3:CN$1130,5),"SIMILAR","NO")</f>
        <v>NO</v>
      </c>
      <c r="CQ533" s="197" t="str">
        <f t="shared" si="469"/>
        <v>N/A</v>
      </c>
      <c r="CR533" s="197">
        <f t="shared" si="470"/>
        <v>0</v>
      </c>
      <c r="CS533" s="198">
        <f t="shared" si="471"/>
        <v>0</v>
      </c>
      <c r="CT533" s="199">
        <f>IFERROR(SQRT(($E533-$E$1136)^2+($AJ533-$AJ$1136)^2),0)</f>
        <v>6.4201926057781732E-3</v>
      </c>
      <c r="CU533" s="197" t="str">
        <f>IF(CT533&lt;=SMALL(CT$3:CT$1130,1),"MAS PARECIDO","NO")</f>
        <v>NO</v>
      </c>
      <c r="CV533" s="197" t="str">
        <f>IF(CT533&lt;=SMALL(CT$3:CT$1130,5),"SIMILAR","NO")</f>
        <v>NO</v>
      </c>
      <c r="CW533" s="197" t="str">
        <f t="shared" si="472"/>
        <v>N/A</v>
      </c>
      <c r="CX533" s="197">
        <f t="shared" si="473"/>
        <v>0</v>
      </c>
      <c r="CY533" s="198">
        <f t="shared" si="474"/>
        <v>0</v>
      </c>
      <c r="CZ533" s="2" t="e">
        <v>#N/A</v>
      </c>
      <c r="DA533" s="2" t="s">
        <v>2150</v>
      </c>
      <c r="DB533" s="2">
        <v>0</v>
      </c>
      <c r="DC533" s="2" t="s">
        <v>189</v>
      </c>
    </row>
    <row r="534" spans="1:107">
      <c r="A534" s="24" t="s">
        <v>507</v>
      </c>
      <c r="B534" s="46">
        <v>121046</v>
      </c>
      <c r="C534" s="190">
        <f>(B534-$B$1132)/($B$1133-$B$1132)</f>
        <v>0.13622691017980912</v>
      </c>
      <c r="D534" s="46">
        <v>22000</v>
      </c>
      <c r="E534" s="190">
        <f>(D534-$D$1132)/($D$1133-$D$1132)</f>
        <v>4.3971319139574187E-2</v>
      </c>
      <c r="F534" s="46" t="s">
        <v>53</v>
      </c>
      <c r="G534" s="192">
        <f>VLOOKUP(F534,'DATOS DE SOPORTE'!$Y$5:$Z$8,2,FALSE)</f>
        <v>2</v>
      </c>
      <c r="H534" s="190">
        <f>(G534-$G$1132)/($G$1133-$G$1132)</f>
        <v>0.33333333333333331</v>
      </c>
      <c r="I534" s="50">
        <v>0</v>
      </c>
      <c r="J534" s="200">
        <f t="shared" si="434"/>
        <v>0</v>
      </c>
      <c r="K534" s="190">
        <f>(J534-$J$1132)/($J$1133-$J$1132)</f>
        <v>0</v>
      </c>
      <c r="L534" s="193" t="str">
        <f t="shared" si="435"/>
        <v>NO</v>
      </c>
      <c r="M534" s="46" t="s">
        <v>192</v>
      </c>
      <c r="N534" s="192">
        <f t="shared" si="436"/>
        <v>2</v>
      </c>
      <c r="O534" s="190">
        <f>(N534-N$1132)/(N$1133-N$1132)</f>
        <v>1</v>
      </c>
      <c r="P534" s="46"/>
      <c r="Q534" s="192">
        <f t="shared" si="437"/>
        <v>3</v>
      </c>
      <c r="R534" s="190">
        <f>(Q534-Q$1132)/(Q$1133-Q$1132)</f>
        <v>1</v>
      </c>
      <c r="S534" s="46" t="s">
        <v>194</v>
      </c>
      <c r="T534" s="192">
        <f t="shared" si="438"/>
        <v>1</v>
      </c>
      <c r="U534" s="190">
        <f>(T534-T$1132)/(T$1133-T$1132)</f>
        <v>0</v>
      </c>
      <c r="V534" s="46" t="s">
        <v>212</v>
      </c>
      <c r="W534" s="194">
        <f>VLOOKUP(V534,'DATOS DE SOPORTE'!$S$5:$T$10,2,FALSE)</f>
        <v>3</v>
      </c>
      <c r="X534" s="201">
        <f>(W534-W$1132)/(W$1133-W$1132)</f>
        <v>0.4</v>
      </c>
      <c r="Y534" s="46" t="s">
        <v>188</v>
      </c>
      <c r="Z534" s="194">
        <f t="shared" si="439"/>
        <v>1</v>
      </c>
      <c r="AA534" s="201">
        <f>(Z534-Z$1132)/(Z$1133-Z$1132)</f>
        <v>0</v>
      </c>
      <c r="AB534" s="46" t="s">
        <v>136</v>
      </c>
      <c r="AC534" s="194">
        <f t="shared" si="440"/>
        <v>2</v>
      </c>
      <c r="AD534" s="201">
        <f>(AC534-AC$1132)/(AC$1133-AC$1132)</f>
        <v>1</v>
      </c>
      <c r="AE534" s="46" t="s">
        <v>136</v>
      </c>
      <c r="AF534" s="194">
        <f t="shared" si="441"/>
        <v>2</v>
      </c>
      <c r="AG534" s="201">
        <f>(AF534-AF$1132)/(AF$1133-AF$1132)</f>
        <v>1</v>
      </c>
      <c r="AH534" s="24" t="s">
        <v>67</v>
      </c>
      <c r="AI534" s="194">
        <f>VLOOKUP(AH534,'DATOS DE SOPORTE'!$V$5:$W$8,2,FALSE)</f>
        <v>1</v>
      </c>
      <c r="AJ534" s="201">
        <f>(AI534-AI$1132)/(AI$1133-AI$1132)</f>
        <v>0</v>
      </c>
      <c r="AK534" s="58" t="str">
        <f t="shared" si="433"/>
        <v>Bueno</v>
      </c>
      <c r="AL534" s="196">
        <f>IFERROR(SQRT(($E534-$E$1136)^2+($C534-$C$1136)^2),0)</f>
        <v>8.1761818465452496E-2</v>
      </c>
      <c r="AM534" s="197" t="str">
        <f>IF(AL534&lt;=SMALL($AL$3:$AL$1130,1),"MAS PARECIDO","NO")</f>
        <v>NO</v>
      </c>
      <c r="AN534" s="197" t="str">
        <f>IF(AL534&lt;=SMALL($AL$3:$AL$1130,5),"SIMILAR","NO")</f>
        <v>NO</v>
      </c>
      <c r="AO534" s="197" t="str">
        <f t="shared" si="442"/>
        <v>N/A</v>
      </c>
      <c r="AP534" s="197">
        <f t="shared" si="443"/>
        <v>0</v>
      </c>
      <c r="AQ534" s="198">
        <f t="shared" si="444"/>
        <v>0</v>
      </c>
      <c r="AR534" s="196">
        <f>IFERROR(SQRT(($E534-$E$1136)^2+($H534-$H$1136)^2),0)</f>
        <v>4.4001320039601187E-2</v>
      </c>
      <c r="AS534" s="197" t="str">
        <f>IF(AR534&lt;=SMALL(AR$3:AR$1130,1),"MAS PARECIDO","NO")</f>
        <v>NO</v>
      </c>
      <c r="AT534" s="197" t="str">
        <f>IF(AR534&lt;=SMALL(AR$3:AR$1130,5),"SIMILAR","NO")</f>
        <v>NO</v>
      </c>
      <c r="AU534" s="197" t="str">
        <f t="shared" si="445"/>
        <v>N/A</v>
      </c>
      <c r="AV534" s="197">
        <f t="shared" si="446"/>
        <v>0</v>
      </c>
      <c r="AW534" s="198">
        <f t="shared" si="447"/>
        <v>0</v>
      </c>
      <c r="AX534" s="199">
        <f>IFERROR(SQRT(($E534-$E$1136)^2+($K534-$K$1136)^2),0)</f>
        <v>0.20478309540884329</v>
      </c>
      <c r="AY534" s="197" t="str">
        <f>IF(AX534&lt;=SMALL(AX$3:AX$1130,1),"MAS PARECIDO","NO")</f>
        <v>NO</v>
      </c>
      <c r="AZ534" s="197" t="str">
        <f>IF(AX534&lt;=SMALL(AX$3:AX$1130,5),"SIMILAR","NO")</f>
        <v>NO</v>
      </c>
      <c r="BA534" s="197" t="str">
        <f t="shared" si="448"/>
        <v>N/A</v>
      </c>
      <c r="BB534" s="197">
        <f t="shared" si="449"/>
        <v>0</v>
      </c>
      <c r="BC534" s="198">
        <f t="shared" si="450"/>
        <v>0</v>
      </c>
      <c r="BD534" s="196">
        <f>IFERROR(SQRT(($E534-$E$1136)^2+($O534-$O$1136)^2),0)</f>
        <v>4.4001320039601187E-2</v>
      </c>
      <c r="BE534" s="197" t="str">
        <f>IF(BD534&lt;=SMALL(BD$3:BD$1130,1),"MAS PARECIDO","NO")</f>
        <v>NO</v>
      </c>
      <c r="BF534" s="197" t="str">
        <f>IF(BD534&lt;=SMALL(BD$3:BD$1130,5),"SIMILAR","NO")</f>
        <v>NO</v>
      </c>
      <c r="BG534" s="197" t="str">
        <f t="shared" si="451"/>
        <v>N/A</v>
      </c>
      <c r="BH534" s="197">
        <f t="shared" si="452"/>
        <v>0</v>
      </c>
      <c r="BI534" s="198">
        <f t="shared" si="453"/>
        <v>0</v>
      </c>
      <c r="BJ534" s="199">
        <f>IFERROR(SQRT(($E534-$E$1136)^2+($R534-$R$1136)^2),0)</f>
        <v>0.50193238206478319</v>
      </c>
      <c r="BK534" s="197" t="str">
        <f>IF(BJ534&lt;=SMALL(BJ$3:BJ$1130,1),"MAS PARECIDO","NO")</f>
        <v>NO</v>
      </c>
      <c r="BL534" s="197" t="str">
        <f>IF(BJ534&lt;=SMALL(BJ$3:BJ$1130,5),"SIMILAR","NO")</f>
        <v>NO</v>
      </c>
      <c r="BM534" s="197" t="str">
        <f t="shared" si="454"/>
        <v>N/A</v>
      </c>
      <c r="BN534" s="197">
        <f t="shared" si="455"/>
        <v>0</v>
      </c>
      <c r="BO534" s="198">
        <f t="shared" si="456"/>
        <v>0</v>
      </c>
      <c r="BP534" s="199">
        <f>IFERROR(SQRT(($E534-$E$1136)^2+($U534-$U$1136)^2),0)</f>
        <v>4.4001320039601187E-2</v>
      </c>
      <c r="BQ534" s="197" t="str">
        <f>IF(BP534&lt;=SMALL(BP$3:BP$1130,1),"MAS PARECIDO","NO")</f>
        <v>NO</v>
      </c>
      <c r="BR534" s="197" t="str">
        <f>IF(BP534&lt;=SMALL(BP$3:BP$1130,5),"SIMILAR","NO")</f>
        <v>NO</v>
      </c>
      <c r="BS534" s="197" t="str">
        <f t="shared" si="457"/>
        <v>N/A</v>
      </c>
      <c r="BT534" s="197">
        <f t="shared" si="458"/>
        <v>0</v>
      </c>
      <c r="BU534" s="198">
        <f t="shared" si="459"/>
        <v>0</v>
      </c>
      <c r="BV534" s="199">
        <f>IFERROR(SQRT(($E534-$E$1136)^2+($X534-$X$1136)^2),0)</f>
        <v>0.40241286779280239</v>
      </c>
      <c r="BW534" s="197" t="str">
        <f>IF(BV534&lt;=SMALL(BV$3:BV$1130,1),"MAS PARECIDO","NO")</f>
        <v>NO</v>
      </c>
      <c r="BX534" s="197" t="str">
        <f>IF(BV534&lt;=SMALL(BV$3:BV$1130,5),"SIMILAR","NO")</f>
        <v>NO</v>
      </c>
      <c r="BY534" s="197" t="str">
        <f t="shared" si="460"/>
        <v>N/A</v>
      </c>
      <c r="BZ534" s="197">
        <f t="shared" si="461"/>
        <v>0</v>
      </c>
      <c r="CA534" s="198">
        <f t="shared" si="462"/>
        <v>0</v>
      </c>
      <c r="CB534" s="199">
        <f>IFERROR(SQRT(($E534-$E$1136)^2+($AA534-$AA$1136)^2),0)</f>
        <v>4.4001320039601187E-2</v>
      </c>
      <c r="CC534" s="197" t="str">
        <f>IF(CB534&lt;=SMALL(CB$3:CB$1130,1),"MAS PARECIDO","NO")</f>
        <v>NO</v>
      </c>
      <c r="CD534" s="197" t="str">
        <f>IF(CB534&lt;=SMALL(CB$3:CB$1130,5),"SIMILAR","NO")</f>
        <v>NO</v>
      </c>
      <c r="CE534" s="197" t="str">
        <f t="shared" si="463"/>
        <v>N/A</v>
      </c>
      <c r="CF534" s="197">
        <f t="shared" si="464"/>
        <v>0</v>
      </c>
      <c r="CG534" s="198">
        <f t="shared" si="465"/>
        <v>0</v>
      </c>
      <c r="CH534" s="199">
        <f>IFERROR(SQRT(($E534-$E$1136)^2+($AD534-$AD$1136)^2),0)</f>
        <v>4.4001320039601187E-2</v>
      </c>
      <c r="CI534" s="197" t="str">
        <f>IF(CH534&lt;=SMALL(CH$3:CH$1130,1),"MAS PARECIDO","NO")</f>
        <v>NO</v>
      </c>
      <c r="CJ534" s="197" t="str">
        <f>IF(CH534&lt;=SMALL(CH$3:CH$1130,5),"SIMILAR","NO")</f>
        <v>NO</v>
      </c>
      <c r="CK534" s="197" t="str">
        <f t="shared" si="466"/>
        <v>N/A</v>
      </c>
      <c r="CL534" s="197">
        <f t="shared" si="467"/>
        <v>0</v>
      </c>
      <c r="CM534" s="198">
        <f t="shared" si="468"/>
        <v>0</v>
      </c>
      <c r="CN534" s="199">
        <f>IFERROR(SQRT(($E534-$E$1136)^2+($AG534-$AG$1136)^2),0)</f>
        <v>4.4001320039601187E-2</v>
      </c>
      <c r="CO534" s="197" t="str">
        <f>IF(CN534&lt;=SMALL(CN$3:CN$1130,1),"MAS PARECIDO","NO")</f>
        <v>NO</v>
      </c>
      <c r="CP534" s="197" t="str">
        <f>IF(CN534&lt;=SMALL(CN$3:CN$1130,5),"SIMILAR","NO")</f>
        <v>NO</v>
      </c>
      <c r="CQ534" s="197" t="str">
        <f t="shared" si="469"/>
        <v>N/A</v>
      </c>
      <c r="CR534" s="197">
        <f t="shared" si="470"/>
        <v>0</v>
      </c>
      <c r="CS534" s="198">
        <f t="shared" si="471"/>
        <v>0</v>
      </c>
      <c r="CT534" s="199">
        <f>IFERROR(SQRT(($E534-$E$1136)^2+($AJ534-$AJ$1136)^2),0)</f>
        <v>4.4001320039601187E-2</v>
      </c>
      <c r="CU534" s="197" t="str">
        <f>IF(CT534&lt;=SMALL(CT$3:CT$1130,1),"MAS PARECIDO","NO")</f>
        <v>NO</v>
      </c>
      <c r="CV534" s="197" t="str">
        <f>IF(CT534&lt;=SMALL(CT$3:CT$1130,5),"SIMILAR","NO")</f>
        <v>NO</v>
      </c>
      <c r="CW534" s="197" t="str">
        <f t="shared" si="472"/>
        <v>N/A</v>
      </c>
      <c r="CX534" s="197">
        <f t="shared" si="473"/>
        <v>0</v>
      </c>
      <c r="CY534" s="198">
        <f t="shared" si="474"/>
        <v>0</v>
      </c>
      <c r="CZ534" s="2" t="s">
        <v>1742</v>
      </c>
      <c r="DA534" s="2" t="s">
        <v>1743</v>
      </c>
      <c r="DB534" s="2">
        <v>0</v>
      </c>
      <c r="DC534" s="2" t="s">
        <v>189</v>
      </c>
    </row>
    <row r="535" spans="1:107">
      <c r="A535" s="24" t="s">
        <v>522</v>
      </c>
      <c r="B535" s="46">
        <v>54990</v>
      </c>
      <c r="C535" s="190">
        <f>(B535-$B$1132)/($B$1133-$B$1132)</f>
        <v>5.9013179391204519E-2</v>
      </c>
      <c r="D535" s="46">
        <v>18000</v>
      </c>
      <c r="E535" s="190">
        <f>(D535-$D$1132)/($D$1133-$D$1132)</f>
        <v>3.5971079132373969E-2</v>
      </c>
      <c r="F535" s="46" t="s">
        <v>203</v>
      </c>
      <c r="G535" s="192">
        <f>VLOOKUP(F535,'DATOS DE SOPORTE'!$Y$5:$Z$8,2,FALSE)</f>
        <v>3</v>
      </c>
      <c r="H535" s="190">
        <f>(G535-$G$1132)/($G$1133-$G$1132)</f>
        <v>0.66666666666666663</v>
      </c>
      <c r="I535" s="50">
        <v>3</v>
      </c>
      <c r="J535" s="200">
        <f t="shared" si="434"/>
        <v>3</v>
      </c>
      <c r="K535" s="190">
        <f>(J535-$J$1132)/($J$1133-$J$1132)</f>
        <v>0.6</v>
      </c>
      <c r="L535" s="193" t="str">
        <f t="shared" si="435"/>
        <v>SI</v>
      </c>
      <c r="M535" s="46" t="s">
        <v>56</v>
      </c>
      <c r="N535" s="192">
        <f t="shared" si="436"/>
        <v>1</v>
      </c>
      <c r="O535" s="190">
        <f>(N535-N$1132)/(N$1133-N$1132)</f>
        <v>0</v>
      </c>
      <c r="P535" s="46" t="s">
        <v>58</v>
      </c>
      <c r="Q535" s="192">
        <f t="shared" si="437"/>
        <v>3</v>
      </c>
      <c r="R535" s="190">
        <f>(Q535-Q$1132)/(Q$1133-Q$1132)</f>
        <v>1</v>
      </c>
      <c r="S535" s="46" t="s">
        <v>194</v>
      </c>
      <c r="T535" s="192">
        <f t="shared" si="438"/>
        <v>1</v>
      </c>
      <c r="U535" s="190">
        <f>(T535-T$1132)/(T$1133-T$1132)</f>
        <v>0</v>
      </c>
      <c r="V535" s="46" t="s">
        <v>62</v>
      </c>
      <c r="W535" s="194">
        <f>VLOOKUP(V535,'DATOS DE SOPORTE'!$S$5:$T$10,2,FALSE)</f>
        <v>1</v>
      </c>
      <c r="X535" s="201">
        <f>(W535-W$1132)/(W$1133-W$1132)</f>
        <v>0</v>
      </c>
      <c r="Y535" s="46" t="s">
        <v>136</v>
      </c>
      <c r="Z535" s="194">
        <f t="shared" si="439"/>
        <v>2</v>
      </c>
      <c r="AA535" s="201">
        <f>(Z535-Z$1132)/(Z$1133-Z$1132)</f>
        <v>1</v>
      </c>
      <c r="AB535" s="46" t="s">
        <v>136</v>
      </c>
      <c r="AC535" s="194">
        <f t="shared" si="440"/>
        <v>2</v>
      </c>
      <c r="AD535" s="201">
        <f>(AC535-AC$1132)/(AC$1133-AC$1132)</f>
        <v>1</v>
      </c>
      <c r="AE535" s="46" t="s">
        <v>188</v>
      </c>
      <c r="AF535" s="194">
        <f t="shared" si="441"/>
        <v>1</v>
      </c>
      <c r="AG535" s="201">
        <f>(AF535-AF$1132)/(AF$1133-AF$1132)</f>
        <v>0</v>
      </c>
      <c r="AH535" s="24" t="s">
        <v>67</v>
      </c>
      <c r="AI535" s="194">
        <f>VLOOKUP(AH535,'DATOS DE SOPORTE'!$V$5:$W$8,2,FALSE)</f>
        <v>1</v>
      </c>
      <c r="AJ535" s="201">
        <f>(AI535-AI$1132)/(AI$1133-AI$1132)</f>
        <v>0</v>
      </c>
      <c r="AK535" s="58" t="str">
        <f t="shared" si="433"/>
        <v>Malo</v>
      </c>
      <c r="AL535" s="196">
        <f>IFERROR(SQRT(($E535-$E$1136)^2+($C535-$C$1136)^2),0)</f>
        <v>0.15049531180102613</v>
      </c>
      <c r="AM535" s="197" t="str">
        <f>IF(AL535&lt;=SMALL($AL$3:$AL$1130,1),"MAS PARECIDO","NO")</f>
        <v>NO</v>
      </c>
      <c r="AN535" s="197" t="str">
        <f>IF(AL535&lt;=SMALL($AL$3:$AL$1130,5),"SIMILAR","NO")</f>
        <v>NO</v>
      </c>
      <c r="AO535" s="197" t="str">
        <f t="shared" si="442"/>
        <v>N/A</v>
      </c>
      <c r="AP535" s="197">
        <f t="shared" si="443"/>
        <v>0</v>
      </c>
      <c r="AQ535" s="198">
        <f t="shared" si="444"/>
        <v>0</v>
      </c>
      <c r="AR535" s="196">
        <f>IFERROR(SQRT(($E535-$E$1136)^2+($H535-$H$1136)^2),0)</f>
        <v>0.33527181342100687</v>
      </c>
      <c r="AS535" s="197" t="str">
        <f>IF(AR535&lt;=SMALL(AR$3:AR$1130,1),"MAS PARECIDO","NO")</f>
        <v>NO</v>
      </c>
      <c r="AT535" s="197" t="str">
        <f>IF(AR535&lt;=SMALL(AR$3:AR$1130,5),"SIMILAR","NO")</f>
        <v>NO</v>
      </c>
      <c r="AU535" s="197" t="str">
        <f t="shared" si="445"/>
        <v>N/A</v>
      </c>
      <c r="AV535" s="197">
        <f t="shared" si="446"/>
        <v>0</v>
      </c>
      <c r="AW535" s="198">
        <f t="shared" si="447"/>
        <v>0</v>
      </c>
      <c r="AX535" s="199">
        <f>IFERROR(SQRT(($E535-$E$1136)^2+($K535-$K$1136)^2),0)</f>
        <v>0.40161682953220385</v>
      </c>
      <c r="AY535" s="197" t="str">
        <f>IF(AX535&lt;=SMALL(AX$3:AX$1130,1),"MAS PARECIDO","NO")</f>
        <v>NO</v>
      </c>
      <c r="AZ535" s="197" t="str">
        <f>IF(AX535&lt;=SMALL(AX$3:AX$1130,5),"SIMILAR","NO")</f>
        <v>NO</v>
      </c>
      <c r="BA535" s="197" t="str">
        <f t="shared" si="448"/>
        <v>N/A</v>
      </c>
      <c r="BB535" s="197">
        <f t="shared" si="449"/>
        <v>0</v>
      </c>
      <c r="BC535" s="198">
        <f t="shared" si="450"/>
        <v>0</v>
      </c>
      <c r="BD535" s="196">
        <f>IFERROR(SQRT(($E535-$E$1136)^2+($O535-$O$1136)^2),0)</f>
        <v>1.0006478290405167</v>
      </c>
      <c r="BE535" s="197" t="str">
        <f>IF(BD535&lt;=SMALL(BD$3:BD$1130,1),"MAS PARECIDO","NO")</f>
        <v>NO</v>
      </c>
      <c r="BF535" s="197" t="str">
        <f>IF(BD535&lt;=SMALL(BD$3:BD$1130,5),"SIMILAR","NO")</f>
        <v>NO</v>
      </c>
      <c r="BG535" s="197" t="str">
        <f t="shared" si="451"/>
        <v>N/A</v>
      </c>
      <c r="BH535" s="197">
        <f t="shared" si="452"/>
        <v>0</v>
      </c>
      <c r="BI535" s="198">
        <f t="shared" si="453"/>
        <v>0</v>
      </c>
      <c r="BJ535" s="199">
        <f>IFERROR(SQRT(($E535-$E$1136)^2+($R535-$R$1136)^2),0)</f>
        <v>0.5012944022862208</v>
      </c>
      <c r="BK535" s="197" t="str">
        <f>IF(BJ535&lt;=SMALL(BJ$3:BJ$1130,1),"MAS PARECIDO","NO")</f>
        <v>NO</v>
      </c>
      <c r="BL535" s="197" t="str">
        <f>IF(BJ535&lt;=SMALL(BJ$3:BJ$1130,5),"SIMILAR","NO")</f>
        <v>NO</v>
      </c>
      <c r="BM535" s="197" t="str">
        <f t="shared" si="454"/>
        <v>N/A</v>
      </c>
      <c r="BN535" s="197">
        <f t="shared" si="455"/>
        <v>0</v>
      </c>
      <c r="BO535" s="198">
        <f t="shared" si="456"/>
        <v>0</v>
      </c>
      <c r="BP535" s="199">
        <f>IFERROR(SQRT(($E535-$E$1136)^2+($U535-$U$1136)^2),0)</f>
        <v>3.6001080032400969E-2</v>
      </c>
      <c r="BQ535" s="197" t="str">
        <f>IF(BP535&lt;=SMALL(BP$3:BP$1130,1),"MAS PARECIDO","NO")</f>
        <v>NO</v>
      </c>
      <c r="BR535" s="197" t="str">
        <f>IF(BP535&lt;=SMALL(BP$3:BP$1130,5),"SIMILAR","NO")</f>
        <v>NO</v>
      </c>
      <c r="BS535" s="197" t="str">
        <f t="shared" si="457"/>
        <v>N/A</v>
      </c>
      <c r="BT535" s="197">
        <f t="shared" si="458"/>
        <v>0</v>
      </c>
      <c r="BU535" s="198">
        <f t="shared" si="459"/>
        <v>0</v>
      </c>
      <c r="BV535" s="199">
        <f>IFERROR(SQRT(($E535-$E$1136)^2+($X535-$X$1136)^2),0)</f>
        <v>3.6001080032400969E-2</v>
      </c>
      <c r="BW535" s="197" t="str">
        <f>IF(BV535&lt;=SMALL(BV$3:BV$1130,1),"MAS PARECIDO","NO")</f>
        <v>NO</v>
      </c>
      <c r="BX535" s="197" t="str">
        <f>IF(BV535&lt;=SMALL(BV$3:BV$1130,5),"SIMILAR","NO")</f>
        <v>NO</v>
      </c>
      <c r="BY535" s="197" t="str">
        <f t="shared" si="460"/>
        <v>N/A</v>
      </c>
      <c r="BZ535" s="197">
        <f t="shared" si="461"/>
        <v>0</v>
      </c>
      <c r="CA535" s="198">
        <f t="shared" si="462"/>
        <v>0</v>
      </c>
      <c r="CB535" s="199">
        <f>IFERROR(SQRT(($E535-$E$1136)^2+($AA535-$AA$1136)^2),0)</f>
        <v>1.0006478290405167</v>
      </c>
      <c r="CC535" s="197" t="str">
        <f>IF(CB535&lt;=SMALL(CB$3:CB$1130,1),"MAS PARECIDO","NO")</f>
        <v>NO</v>
      </c>
      <c r="CD535" s="197" t="str">
        <f>IF(CB535&lt;=SMALL(CB$3:CB$1130,5),"SIMILAR","NO")</f>
        <v>NO</v>
      </c>
      <c r="CE535" s="197" t="str">
        <f t="shared" si="463"/>
        <v>N/A</v>
      </c>
      <c r="CF535" s="197">
        <f t="shared" si="464"/>
        <v>0</v>
      </c>
      <c r="CG535" s="198">
        <f t="shared" si="465"/>
        <v>0</v>
      </c>
      <c r="CH535" s="199">
        <f>IFERROR(SQRT(($E535-$E$1136)^2+($AD535-$AD$1136)^2),0)</f>
        <v>3.6001080032400969E-2</v>
      </c>
      <c r="CI535" s="197" t="str">
        <f>IF(CH535&lt;=SMALL(CH$3:CH$1130,1),"MAS PARECIDO","NO")</f>
        <v>NO</v>
      </c>
      <c r="CJ535" s="197" t="str">
        <f>IF(CH535&lt;=SMALL(CH$3:CH$1130,5),"SIMILAR","NO")</f>
        <v>NO</v>
      </c>
      <c r="CK535" s="197" t="str">
        <f t="shared" si="466"/>
        <v>N/A</v>
      </c>
      <c r="CL535" s="197">
        <f t="shared" si="467"/>
        <v>0</v>
      </c>
      <c r="CM535" s="198">
        <f t="shared" si="468"/>
        <v>0</v>
      </c>
      <c r="CN535" s="199">
        <f>IFERROR(SQRT(($E535-$E$1136)^2+($AG535-$AG$1136)^2),0)</f>
        <v>1.0006478290405167</v>
      </c>
      <c r="CO535" s="197" t="str">
        <f>IF(CN535&lt;=SMALL(CN$3:CN$1130,1),"MAS PARECIDO","NO")</f>
        <v>NO</v>
      </c>
      <c r="CP535" s="197" t="str">
        <f>IF(CN535&lt;=SMALL(CN$3:CN$1130,5),"SIMILAR","NO")</f>
        <v>NO</v>
      </c>
      <c r="CQ535" s="197" t="str">
        <f t="shared" si="469"/>
        <v>N/A</v>
      </c>
      <c r="CR535" s="197">
        <f t="shared" si="470"/>
        <v>0</v>
      </c>
      <c r="CS535" s="198">
        <f t="shared" si="471"/>
        <v>0</v>
      </c>
      <c r="CT535" s="199">
        <f>IFERROR(SQRT(($E535-$E$1136)^2+($AJ535-$AJ$1136)^2),0)</f>
        <v>3.6001080032400969E-2</v>
      </c>
      <c r="CU535" s="197" t="str">
        <f>IF(CT535&lt;=SMALL(CT$3:CT$1130,1),"MAS PARECIDO","NO")</f>
        <v>NO</v>
      </c>
      <c r="CV535" s="197" t="str">
        <f>IF(CT535&lt;=SMALL(CT$3:CT$1130,5),"SIMILAR","NO")</f>
        <v>NO</v>
      </c>
      <c r="CW535" s="197" t="str">
        <f t="shared" si="472"/>
        <v>N/A</v>
      </c>
      <c r="CX535" s="197">
        <f t="shared" si="473"/>
        <v>0</v>
      </c>
      <c r="CY535" s="198">
        <f t="shared" si="474"/>
        <v>0</v>
      </c>
      <c r="CZ535" s="2" t="s">
        <v>1772</v>
      </c>
      <c r="DA535" s="2" t="s">
        <v>1773</v>
      </c>
      <c r="DB535" s="2">
        <v>2</v>
      </c>
      <c r="DC535" s="2" t="s">
        <v>310</v>
      </c>
    </row>
    <row r="536" spans="1:107">
      <c r="A536" s="24" t="s">
        <v>736</v>
      </c>
      <c r="B536" s="46">
        <v>87837.95</v>
      </c>
      <c r="C536" s="190">
        <f>(B536-$B$1132)/($B$1133-$B$1132)</f>
        <v>9.7409581962621866E-2</v>
      </c>
      <c r="D536" s="46">
        <v>35000</v>
      </c>
      <c r="E536" s="190">
        <f>(D536-$D$1132)/($D$1133-$D$1132)</f>
        <v>6.9972099162974893E-2</v>
      </c>
      <c r="F536" s="46" t="s">
        <v>53</v>
      </c>
      <c r="G536" s="192">
        <f>VLOOKUP(F536,'DATOS DE SOPORTE'!$Y$5:$Z$8,2,FALSE)</f>
        <v>2</v>
      </c>
      <c r="H536" s="190">
        <f>(G536-$G$1132)/($G$1133-$G$1132)</f>
        <v>0.33333333333333331</v>
      </c>
      <c r="I536" s="50">
        <v>1</v>
      </c>
      <c r="J536" s="200">
        <f t="shared" si="434"/>
        <v>1</v>
      </c>
      <c r="K536" s="190">
        <f>(J536-$J$1132)/($J$1133-$J$1132)</f>
        <v>0.2</v>
      </c>
      <c r="L536" s="193" t="str">
        <f t="shared" si="435"/>
        <v>SI</v>
      </c>
      <c r="M536" s="46" t="s">
        <v>192</v>
      </c>
      <c r="N536" s="192">
        <f t="shared" si="436"/>
        <v>2</v>
      </c>
      <c r="O536" s="190">
        <f>(N536-N$1132)/(N$1133-N$1132)</f>
        <v>1</v>
      </c>
      <c r="P536" s="46" t="s">
        <v>193</v>
      </c>
      <c r="Q536" s="192">
        <f t="shared" si="437"/>
        <v>2</v>
      </c>
      <c r="R536" s="190">
        <f>(Q536-Q$1132)/(Q$1133-Q$1132)</f>
        <v>0.5</v>
      </c>
      <c r="S536" s="46" t="s">
        <v>194</v>
      </c>
      <c r="T536" s="192">
        <f t="shared" si="438"/>
        <v>1</v>
      </c>
      <c r="U536" s="190">
        <f>(T536-T$1132)/(T$1133-T$1132)</f>
        <v>0</v>
      </c>
      <c r="V536" s="46" t="s">
        <v>62</v>
      </c>
      <c r="W536" s="194">
        <f>VLOOKUP(V536,'DATOS DE SOPORTE'!$S$5:$T$10,2,FALSE)</f>
        <v>1</v>
      </c>
      <c r="X536" s="201">
        <f>(W536-W$1132)/(W$1133-W$1132)</f>
        <v>0</v>
      </c>
      <c r="Y536" s="46" t="s">
        <v>136</v>
      </c>
      <c r="Z536" s="194">
        <f t="shared" si="439"/>
        <v>2</v>
      </c>
      <c r="AA536" s="201">
        <f>(Z536-Z$1132)/(Z$1133-Z$1132)</f>
        <v>1</v>
      </c>
      <c r="AB536" s="46" t="s">
        <v>188</v>
      </c>
      <c r="AC536" s="194">
        <f t="shared" si="440"/>
        <v>1</v>
      </c>
      <c r="AD536" s="201">
        <f>(AC536-AC$1132)/(AC$1133-AC$1132)</f>
        <v>0</v>
      </c>
      <c r="AE536" s="46" t="s">
        <v>188</v>
      </c>
      <c r="AF536" s="194">
        <f t="shared" si="441"/>
        <v>1</v>
      </c>
      <c r="AG536" s="201">
        <f>(AF536-AF$1132)/(AF$1133-AF$1132)</f>
        <v>0</v>
      </c>
      <c r="AH536" s="24" t="s">
        <v>67</v>
      </c>
      <c r="AI536" s="194">
        <f>VLOOKUP(AH536,'DATOS DE SOPORTE'!$V$5:$W$8,2,FALSE)</f>
        <v>1</v>
      </c>
      <c r="AJ536" s="201">
        <f>(AI536-AI$1132)/(AI$1133-AI$1132)</f>
        <v>0</v>
      </c>
      <c r="AK536" s="58" t="str">
        <f t="shared" si="433"/>
        <v>Bueno</v>
      </c>
      <c r="AL536" s="196">
        <f>IFERROR(SQRT(($E536-$E$1136)^2+($C536-$C$1136)^2),0)</f>
        <v>0.12847538946481962</v>
      </c>
      <c r="AM536" s="197" t="str">
        <f>IF(AL536&lt;=SMALL($AL$3:$AL$1130,1),"MAS PARECIDO","NO")</f>
        <v>NO</v>
      </c>
      <c r="AN536" s="197" t="str">
        <f>IF(AL536&lt;=SMALL($AL$3:$AL$1130,5),"SIMILAR","NO")</f>
        <v>NO</v>
      </c>
      <c r="AO536" s="197" t="str">
        <f t="shared" si="442"/>
        <v>N/A</v>
      </c>
      <c r="AP536" s="197">
        <f t="shared" si="443"/>
        <v>0</v>
      </c>
      <c r="AQ536" s="198">
        <f t="shared" si="444"/>
        <v>0</v>
      </c>
      <c r="AR536" s="196">
        <f>IFERROR(SQRT(($E536-$E$1136)^2+($H536-$H$1136)^2),0)</f>
        <v>7.0002100063001893E-2</v>
      </c>
      <c r="AS536" s="197" t="str">
        <f>IF(AR536&lt;=SMALL(AR$3:AR$1130,1),"MAS PARECIDO","NO")</f>
        <v>NO</v>
      </c>
      <c r="AT536" s="197" t="str">
        <f>IF(AR536&lt;=SMALL(AR$3:AR$1130,5),"SIMILAR","NO")</f>
        <v>NO</v>
      </c>
      <c r="AU536" s="197" t="str">
        <f t="shared" si="445"/>
        <v>N/A</v>
      </c>
      <c r="AV536" s="197">
        <f t="shared" si="446"/>
        <v>0</v>
      </c>
      <c r="AW536" s="198">
        <f t="shared" si="447"/>
        <v>0</v>
      </c>
      <c r="AX536" s="199">
        <f>IFERROR(SQRT(($E536-$E$1136)^2+($K536-$K$1136)^2),0)</f>
        <v>7.0002100063001893E-2</v>
      </c>
      <c r="AY536" s="197" t="str">
        <f>IF(AX536&lt;=SMALL(AX$3:AX$1130,1),"MAS PARECIDO","NO")</f>
        <v>NO</v>
      </c>
      <c r="AZ536" s="197" t="str">
        <f>IF(AX536&lt;=SMALL(AX$3:AX$1130,5),"SIMILAR","NO")</f>
        <v>NO</v>
      </c>
      <c r="BA536" s="197" t="str">
        <f t="shared" si="448"/>
        <v>N/A</v>
      </c>
      <c r="BB536" s="197">
        <f t="shared" si="449"/>
        <v>0</v>
      </c>
      <c r="BC536" s="198">
        <f t="shared" si="450"/>
        <v>0</v>
      </c>
      <c r="BD536" s="196">
        <f>IFERROR(SQRT(($E536-$E$1136)^2+($O536-$O$1136)^2),0)</f>
        <v>7.0002100063001893E-2</v>
      </c>
      <c r="BE536" s="197" t="str">
        <f>IF(BD536&lt;=SMALL(BD$3:BD$1130,1),"MAS PARECIDO","NO")</f>
        <v>NO</v>
      </c>
      <c r="BF536" s="197" t="str">
        <f>IF(BD536&lt;=SMALL(BD$3:BD$1130,5),"SIMILAR","NO")</f>
        <v>NO</v>
      </c>
      <c r="BG536" s="197" t="str">
        <f t="shared" si="451"/>
        <v>N/A</v>
      </c>
      <c r="BH536" s="197">
        <f t="shared" si="452"/>
        <v>0</v>
      </c>
      <c r="BI536" s="198">
        <f t="shared" si="453"/>
        <v>0</v>
      </c>
      <c r="BJ536" s="199">
        <f>IFERROR(SQRT(($E536-$E$1136)^2+($R536-$R$1136)^2),0)</f>
        <v>7.0002100063001893E-2</v>
      </c>
      <c r="BK536" s="197" t="str">
        <f>IF(BJ536&lt;=SMALL(BJ$3:BJ$1130,1),"MAS PARECIDO","NO")</f>
        <v>NO</v>
      </c>
      <c r="BL536" s="197" t="str">
        <f>IF(BJ536&lt;=SMALL(BJ$3:BJ$1130,5),"SIMILAR","NO")</f>
        <v>NO</v>
      </c>
      <c r="BM536" s="197" t="str">
        <f t="shared" si="454"/>
        <v>N/A</v>
      </c>
      <c r="BN536" s="197">
        <f t="shared" si="455"/>
        <v>0</v>
      </c>
      <c r="BO536" s="198">
        <f t="shared" si="456"/>
        <v>0</v>
      </c>
      <c r="BP536" s="199">
        <f>IFERROR(SQRT(($E536-$E$1136)^2+($U536-$U$1136)^2),0)</f>
        <v>7.0002100063001893E-2</v>
      </c>
      <c r="BQ536" s="197" t="str">
        <f>IF(BP536&lt;=SMALL(BP$3:BP$1130,1),"MAS PARECIDO","NO")</f>
        <v>NO</v>
      </c>
      <c r="BR536" s="197" t="str">
        <f>IF(BP536&lt;=SMALL(BP$3:BP$1130,5),"SIMILAR","NO")</f>
        <v>NO</v>
      </c>
      <c r="BS536" s="197" t="str">
        <f t="shared" si="457"/>
        <v>N/A</v>
      </c>
      <c r="BT536" s="197">
        <f t="shared" si="458"/>
        <v>0</v>
      </c>
      <c r="BU536" s="198">
        <f t="shared" si="459"/>
        <v>0</v>
      </c>
      <c r="BV536" s="199">
        <f>IFERROR(SQRT(($E536-$E$1136)^2+($X536-$X$1136)^2),0)</f>
        <v>7.0002100063001893E-2</v>
      </c>
      <c r="BW536" s="197" t="str">
        <f>IF(BV536&lt;=SMALL(BV$3:BV$1130,1),"MAS PARECIDO","NO")</f>
        <v>NO</v>
      </c>
      <c r="BX536" s="197" t="str">
        <f>IF(BV536&lt;=SMALL(BV$3:BV$1130,5),"SIMILAR","NO")</f>
        <v>NO</v>
      </c>
      <c r="BY536" s="197" t="str">
        <f t="shared" si="460"/>
        <v>N/A</v>
      </c>
      <c r="BZ536" s="197">
        <f t="shared" si="461"/>
        <v>0</v>
      </c>
      <c r="CA536" s="198">
        <f t="shared" si="462"/>
        <v>0</v>
      </c>
      <c r="CB536" s="199">
        <f>IFERROR(SQRT(($E536-$E$1136)^2+($AA536-$AA$1136)^2),0)</f>
        <v>1.0024471527283774</v>
      </c>
      <c r="CC536" s="197" t="str">
        <f>IF(CB536&lt;=SMALL(CB$3:CB$1130,1),"MAS PARECIDO","NO")</f>
        <v>NO</v>
      </c>
      <c r="CD536" s="197" t="str">
        <f>IF(CB536&lt;=SMALL(CB$3:CB$1130,5),"SIMILAR","NO")</f>
        <v>NO</v>
      </c>
      <c r="CE536" s="197" t="str">
        <f t="shared" si="463"/>
        <v>N/A</v>
      </c>
      <c r="CF536" s="197">
        <f t="shared" si="464"/>
        <v>0</v>
      </c>
      <c r="CG536" s="198">
        <f t="shared" si="465"/>
        <v>0</v>
      </c>
      <c r="CH536" s="199">
        <f>IFERROR(SQRT(($E536-$E$1136)^2+($AD536-$AD$1136)^2),0)</f>
        <v>1.0024471527283774</v>
      </c>
      <c r="CI536" s="197" t="str">
        <f>IF(CH536&lt;=SMALL(CH$3:CH$1130,1),"MAS PARECIDO","NO")</f>
        <v>NO</v>
      </c>
      <c r="CJ536" s="197" t="str">
        <f>IF(CH536&lt;=SMALL(CH$3:CH$1130,5),"SIMILAR","NO")</f>
        <v>NO</v>
      </c>
      <c r="CK536" s="197" t="str">
        <f t="shared" si="466"/>
        <v>N/A</v>
      </c>
      <c r="CL536" s="197">
        <f t="shared" si="467"/>
        <v>0</v>
      </c>
      <c r="CM536" s="198">
        <f t="shared" si="468"/>
        <v>0</v>
      </c>
      <c r="CN536" s="199">
        <f>IFERROR(SQRT(($E536-$E$1136)^2+($AG536-$AG$1136)^2),0)</f>
        <v>1.0024471527283774</v>
      </c>
      <c r="CO536" s="197" t="str">
        <f>IF(CN536&lt;=SMALL(CN$3:CN$1130,1),"MAS PARECIDO","NO")</f>
        <v>NO</v>
      </c>
      <c r="CP536" s="197" t="str">
        <f>IF(CN536&lt;=SMALL(CN$3:CN$1130,5),"SIMILAR","NO")</f>
        <v>NO</v>
      </c>
      <c r="CQ536" s="197" t="str">
        <f t="shared" si="469"/>
        <v>N/A</v>
      </c>
      <c r="CR536" s="197">
        <f t="shared" si="470"/>
        <v>0</v>
      </c>
      <c r="CS536" s="198">
        <f t="shared" si="471"/>
        <v>0</v>
      </c>
      <c r="CT536" s="199">
        <f>IFERROR(SQRT(($E536-$E$1136)^2+($AJ536-$AJ$1136)^2),0)</f>
        <v>7.0002100063001893E-2</v>
      </c>
      <c r="CU536" s="197" t="str">
        <f>IF(CT536&lt;=SMALL(CT$3:CT$1130,1),"MAS PARECIDO","NO")</f>
        <v>NO</v>
      </c>
      <c r="CV536" s="197" t="str">
        <f>IF(CT536&lt;=SMALL(CT$3:CT$1130,5),"SIMILAR","NO")</f>
        <v>NO</v>
      </c>
      <c r="CW536" s="197" t="str">
        <f t="shared" si="472"/>
        <v>N/A</v>
      </c>
      <c r="CX536" s="197">
        <f t="shared" si="473"/>
        <v>0</v>
      </c>
      <c r="CY536" s="198">
        <f t="shared" si="474"/>
        <v>0</v>
      </c>
      <c r="CZ536" s="2" t="e">
        <v>#N/A</v>
      </c>
      <c r="DA536" s="2" t="s">
        <v>2151</v>
      </c>
      <c r="DB536" s="2">
        <v>0</v>
      </c>
      <c r="DC536" s="2" t="s">
        <v>189</v>
      </c>
    </row>
    <row r="537" spans="1:107">
      <c r="A537" s="24" t="s">
        <v>482</v>
      </c>
      <c r="B537" s="46">
        <v>15840.96</v>
      </c>
      <c r="C537" s="190">
        <f>(B537-$B$1132)/($B$1133-$B$1132)</f>
        <v>1.3251349501530405E-2</v>
      </c>
      <c r="D537" s="46">
        <v>25000</v>
      </c>
      <c r="E537" s="190">
        <f>(D537-$D$1132)/($D$1133-$D$1132)</f>
        <v>4.9971499144974348E-2</v>
      </c>
      <c r="F537" s="46" t="s">
        <v>203</v>
      </c>
      <c r="G537" s="192">
        <f>VLOOKUP(F537,'DATOS DE SOPORTE'!$Y$5:$Z$8,2,FALSE)</f>
        <v>3</v>
      </c>
      <c r="H537" s="190">
        <f>(G537-$G$1132)/($G$1133-$G$1132)</f>
        <v>0.66666666666666663</v>
      </c>
      <c r="I537" s="50">
        <v>4</v>
      </c>
      <c r="J537" s="200">
        <f t="shared" si="434"/>
        <v>4</v>
      </c>
      <c r="K537" s="190">
        <f>(J537-$J$1132)/($J$1133-$J$1132)</f>
        <v>0.8</v>
      </c>
      <c r="L537" s="193" t="str">
        <f t="shared" si="435"/>
        <v>SI</v>
      </c>
      <c r="M537" s="46" t="s">
        <v>192</v>
      </c>
      <c r="N537" s="192">
        <f t="shared" si="436"/>
        <v>2</v>
      </c>
      <c r="O537" s="190">
        <f>(N537-N$1132)/(N$1133-N$1132)</f>
        <v>1</v>
      </c>
      <c r="P537" s="46" t="s">
        <v>58</v>
      </c>
      <c r="Q537" s="192">
        <f t="shared" si="437"/>
        <v>3</v>
      </c>
      <c r="R537" s="190">
        <f>(Q537-Q$1132)/(Q$1133-Q$1132)</f>
        <v>1</v>
      </c>
      <c r="S537" s="46" t="s">
        <v>60</v>
      </c>
      <c r="T537" s="192">
        <f t="shared" si="438"/>
        <v>2</v>
      </c>
      <c r="U537" s="190">
        <f>(T537-T$1132)/(T$1133-T$1132)</f>
        <v>1</v>
      </c>
      <c r="V537" s="46" t="s">
        <v>212</v>
      </c>
      <c r="W537" s="194">
        <f>VLOOKUP(V537,'DATOS DE SOPORTE'!$S$5:$T$10,2,FALSE)</f>
        <v>3</v>
      </c>
      <c r="X537" s="201">
        <f>(W537-W$1132)/(W$1133-W$1132)</f>
        <v>0.4</v>
      </c>
      <c r="Y537" s="46"/>
      <c r="Z537" s="194">
        <f t="shared" si="439"/>
        <v>2</v>
      </c>
      <c r="AA537" s="201">
        <f>(Z537-Z$1132)/(Z$1133-Z$1132)</f>
        <v>1</v>
      </c>
      <c r="AB537" s="46"/>
      <c r="AC537" s="194">
        <f t="shared" si="440"/>
        <v>2</v>
      </c>
      <c r="AD537" s="201">
        <f>(AC537-AC$1132)/(AC$1133-AC$1132)</f>
        <v>1</v>
      </c>
      <c r="AE537" s="46"/>
      <c r="AF537" s="194">
        <f t="shared" si="441"/>
        <v>2</v>
      </c>
      <c r="AG537" s="201">
        <f>(AF537-AF$1132)/(AF$1133-AF$1132)</f>
        <v>1</v>
      </c>
      <c r="AH537" s="24" t="s">
        <v>199</v>
      </c>
      <c r="AI537" s="194">
        <f>VLOOKUP(AH537,'DATOS DE SOPORTE'!$V$5:$W$8,2,FALSE)</f>
        <v>2</v>
      </c>
      <c r="AJ537" s="201">
        <f>(AI537-AI$1132)/(AI$1133-AI$1132)</f>
        <v>0.33333333333333331</v>
      </c>
      <c r="AK537" s="58" t="str">
        <f t="shared" si="433"/>
        <v>Muy malo</v>
      </c>
      <c r="AL537" s="196">
        <f>IFERROR(SQRT(($E537-$E$1136)^2+($C537-$C$1136)^2),0)</f>
        <v>0.19829530467391182</v>
      </c>
      <c r="AM537" s="197" t="str">
        <f>IF(AL537&lt;=SMALL($AL$3:$AL$1130,1),"MAS PARECIDO","NO")</f>
        <v>NO</v>
      </c>
      <c r="AN537" s="197" t="str">
        <f>IF(AL537&lt;=SMALL($AL$3:$AL$1130,5),"SIMILAR","NO")</f>
        <v>NO</v>
      </c>
      <c r="AO537" s="197" t="str">
        <f t="shared" si="442"/>
        <v>N/A</v>
      </c>
      <c r="AP537" s="197">
        <f t="shared" si="443"/>
        <v>0</v>
      </c>
      <c r="AQ537" s="198">
        <f t="shared" si="444"/>
        <v>0</v>
      </c>
      <c r="AR537" s="196">
        <f>IFERROR(SQRT(($E537-$E$1136)^2+($H537-$H$1136)^2),0)</f>
        <v>0.33706269612323075</v>
      </c>
      <c r="AS537" s="197" t="str">
        <f>IF(AR537&lt;=SMALL(AR$3:AR$1130,1),"MAS PARECIDO","NO")</f>
        <v>NO</v>
      </c>
      <c r="AT537" s="197" t="str">
        <f>IF(AR537&lt;=SMALL(AR$3:AR$1130,5),"SIMILAR","NO")</f>
        <v>NO</v>
      </c>
      <c r="AU537" s="197" t="str">
        <f t="shared" si="445"/>
        <v>N/A</v>
      </c>
      <c r="AV537" s="197">
        <f t="shared" si="446"/>
        <v>0</v>
      </c>
      <c r="AW537" s="198">
        <f t="shared" si="447"/>
        <v>0</v>
      </c>
      <c r="AX537" s="199">
        <f>IFERROR(SQRT(($E537-$E$1136)^2+($K537-$K$1136)^2),0)</f>
        <v>0.60207985351342752</v>
      </c>
      <c r="AY537" s="197" t="str">
        <f>IF(AX537&lt;=SMALL(AX$3:AX$1130,1),"MAS PARECIDO","NO")</f>
        <v>NO</v>
      </c>
      <c r="AZ537" s="197" t="str">
        <f>IF(AX537&lt;=SMALL(AX$3:AX$1130,5),"SIMILAR","NO")</f>
        <v>NO</v>
      </c>
      <c r="BA537" s="197" t="str">
        <f t="shared" si="448"/>
        <v>N/A</v>
      </c>
      <c r="BB537" s="197">
        <f t="shared" si="449"/>
        <v>0</v>
      </c>
      <c r="BC537" s="198">
        <f t="shared" si="450"/>
        <v>0</v>
      </c>
      <c r="BD537" s="196">
        <f>IFERROR(SQRT(($E537-$E$1136)^2+($O537-$O$1136)^2),0)</f>
        <v>5.0001500045001347E-2</v>
      </c>
      <c r="BE537" s="197" t="str">
        <f>IF(BD537&lt;=SMALL(BD$3:BD$1130,1),"MAS PARECIDO","NO")</f>
        <v>NO</v>
      </c>
      <c r="BF537" s="197" t="str">
        <f>IF(BD537&lt;=SMALL(BD$3:BD$1130,5),"SIMILAR","NO")</f>
        <v>NO</v>
      </c>
      <c r="BG537" s="197" t="str">
        <f t="shared" si="451"/>
        <v>N/A</v>
      </c>
      <c r="BH537" s="197">
        <f t="shared" si="452"/>
        <v>0</v>
      </c>
      <c r="BI537" s="198">
        <f t="shared" si="453"/>
        <v>0</v>
      </c>
      <c r="BJ537" s="199">
        <f>IFERROR(SQRT(($E537-$E$1136)^2+($R537-$R$1136)^2),0)</f>
        <v>0.50249393031831757</v>
      </c>
      <c r="BK537" s="197" t="str">
        <f>IF(BJ537&lt;=SMALL(BJ$3:BJ$1130,1),"MAS PARECIDO","NO")</f>
        <v>NO</v>
      </c>
      <c r="BL537" s="197" t="str">
        <f>IF(BJ537&lt;=SMALL(BJ$3:BJ$1130,5),"SIMILAR","NO")</f>
        <v>NO</v>
      </c>
      <c r="BM537" s="197" t="str">
        <f t="shared" si="454"/>
        <v>N/A</v>
      </c>
      <c r="BN537" s="197">
        <f t="shared" si="455"/>
        <v>0</v>
      </c>
      <c r="BO537" s="198">
        <f t="shared" si="456"/>
        <v>0</v>
      </c>
      <c r="BP537" s="199">
        <f>IFERROR(SQRT(($E537-$E$1136)^2+($U537-$U$1136)^2),0)</f>
        <v>1.0012492946348328</v>
      </c>
      <c r="BQ537" s="197" t="str">
        <f>IF(BP537&lt;=SMALL(BP$3:BP$1130,1),"MAS PARECIDO","NO")</f>
        <v>NO</v>
      </c>
      <c r="BR537" s="197" t="str">
        <f>IF(BP537&lt;=SMALL(BP$3:BP$1130,5),"SIMILAR","NO")</f>
        <v>NO</v>
      </c>
      <c r="BS537" s="197" t="str">
        <f t="shared" si="457"/>
        <v>N/A</v>
      </c>
      <c r="BT537" s="197">
        <f t="shared" si="458"/>
        <v>0</v>
      </c>
      <c r="BU537" s="198">
        <f t="shared" si="459"/>
        <v>0</v>
      </c>
      <c r="BV537" s="199">
        <f>IFERROR(SQRT(($E537-$E$1136)^2+($X537-$X$1136)^2),0)</f>
        <v>0.40311307347535913</v>
      </c>
      <c r="BW537" s="197" t="str">
        <f>IF(BV537&lt;=SMALL(BV$3:BV$1130,1),"MAS PARECIDO","NO")</f>
        <v>NO</v>
      </c>
      <c r="BX537" s="197" t="str">
        <f>IF(BV537&lt;=SMALL(BV$3:BV$1130,5),"SIMILAR","NO")</f>
        <v>NO</v>
      </c>
      <c r="BY537" s="197" t="str">
        <f t="shared" si="460"/>
        <v>N/A</v>
      </c>
      <c r="BZ537" s="197">
        <f t="shared" si="461"/>
        <v>0</v>
      </c>
      <c r="CA537" s="198">
        <f t="shared" si="462"/>
        <v>0</v>
      </c>
      <c r="CB537" s="199">
        <f>IFERROR(SQRT(($E537-$E$1136)^2+($AA537-$AA$1136)^2),0)</f>
        <v>1.0012492946348328</v>
      </c>
      <c r="CC537" s="197" t="str">
        <f>IF(CB537&lt;=SMALL(CB$3:CB$1130,1),"MAS PARECIDO","NO")</f>
        <v>NO</v>
      </c>
      <c r="CD537" s="197" t="str">
        <f>IF(CB537&lt;=SMALL(CB$3:CB$1130,5),"SIMILAR","NO")</f>
        <v>NO</v>
      </c>
      <c r="CE537" s="197" t="str">
        <f t="shared" si="463"/>
        <v>N/A</v>
      </c>
      <c r="CF537" s="197">
        <f t="shared" si="464"/>
        <v>0</v>
      </c>
      <c r="CG537" s="198">
        <f t="shared" si="465"/>
        <v>0</v>
      </c>
      <c r="CH537" s="199">
        <f>IFERROR(SQRT(($E537-$E$1136)^2+($AD537-$AD$1136)^2),0)</f>
        <v>5.0001500045001347E-2</v>
      </c>
      <c r="CI537" s="197" t="str">
        <f>IF(CH537&lt;=SMALL(CH$3:CH$1130,1),"MAS PARECIDO","NO")</f>
        <v>NO</v>
      </c>
      <c r="CJ537" s="197" t="str">
        <f>IF(CH537&lt;=SMALL(CH$3:CH$1130,5),"SIMILAR","NO")</f>
        <v>NO</v>
      </c>
      <c r="CK537" s="197" t="str">
        <f t="shared" si="466"/>
        <v>N/A</v>
      </c>
      <c r="CL537" s="197">
        <f t="shared" si="467"/>
        <v>0</v>
      </c>
      <c r="CM537" s="198">
        <f t="shared" si="468"/>
        <v>0</v>
      </c>
      <c r="CN537" s="199">
        <f>IFERROR(SQRT(($E537-$E$1136)^2+($AG537-$AG$1136)^2),0)</f>
        <v>5.0001500045001347E-2</v>
      </c>
      <c r="CO537" s="197" t="str">
        <f>IF(CN537&lt;=SMALL(CN$3:CN$1130,1),"MAS PARECIDO","NO")</f>
        <v>NO</v>
      </c>
      <c r="CP537" s="197" t="str">
        <f>IF(CN537&lt;=SMALL(CN$3:CN$1130,5),"SIMILAR","NO")</f>
        <v>NO</v>
      </c>
      <c r="CQ537" s="197" t="str">
        <f t="shared" si="469"/>
        <v>N/A</v>
      </c>
      <c r="CR537" s="197">
        <f t="shared" si="470"/>
        <v>0</v>
      </c>
      <c r="CS537" s="198">
        <f t="shared" si="471"/>
        <v>0</v>
      </c>
      <c r="CT537" s="199">
        <f>IFERROR(SQRT(($E537-$E$1136)^2+($AJ537-$AJ$1136)^2),0)</f>
        <v>0.33706269612323075</v>
      </c>
      <c r="CU537" s="197" t="str">
        <f>IF(CT537&lt;=SMALL(CT$3:CT$1130,1),"MAS PARECIDO","NO")</f>
        <v>NO</v>
      </c>
      <c r="CV537" s="197" t="str">
        <f>IF(CT537&lt;=SMALL(CT$3:CT$1130,5),"SIMILAR","NO")</f>
        <v>NO</v>
      </c>
      <c r="CW537" s="197" t="str">
        <f t="shared" si="472"/>
        <v>N/A</v>
      </c>
      <c r="CX537" s="197">
        <f t="shared" si="473"/>
        <v>0</v>
      </c>
      <c r="CY537" s="198">
        <f t="shared" si="474"/>
        <v>0</v>
      </c>
      <c r="CZ537" s="2" t="s">
        <v>1692</v>
      </c>
      <c r="DA537" s="2" t="s">
        <v>1693</v>
      </c>
      <c r="DB537" s="2">
        <v>10</v>
      </c>
      <c r="DC537" s="2" t="s">
        <v>319</v>
      </c>
    </row>
    <row r="538" spans="1:107">
      <c r="A538" s="24" t="s">
        <v>737</v>
      </c>
      <c r="B538" s="46">
        <v>155622.57999999999</v>
      </c>
      <c r="C538" s="190">
        <f>(B538-$B$1132)/($B$1133-$B$1132)</f>
        <v>0.176643931187903</v>
      </c>
      <c r="D538" s="46">
        <v>50000</v>
      </c>
      <c r="E538" s="190">
        <f>(D538-$D$1132)/($D$1133-$D$1132)</f>
        <v>9.9972999189975695E-2</v>
      </c>
      <c r="F538" s="46" t="s">
        <v>53</v>
      </c>
      <c r="G538" s="192">
        <f>VLOOKUP(F538,'DATOS DE SOPORTE'!$Y$5:$Z$8,2,FALSE)</f>
        <v>2</v>
      </c>
      <c r="H538" s="190">
        <f>(G538-$G$1132)/($G$1133-$G$1132)</f>
        <v>0.33333333333333331</v>
      </c>
      <c r="I538" s="50">
        <v>4</v>
      </c>
      <c r="J538" s="200">
        <f t="shared" si="434"/>
        <v>4</v>
      </c>
      <c r="K538" s="190">
        <f>(J538-$J$1132)/($J$1133-$J$1132)</f>
        <v>0.8</v>
      </c>
      <c r="L538" s="193" t="str">
        <f t="shared" si="435"/>
        <v>SI</v>
      </c>
      <c r="M538" s="46" t="s">
        <v>192</v>
      </c>
      <c r="N538" s="192">
        <f t="shared" si="436"/>
        <v>2</v>
      </c>
      <c r="O538" s="190">
        <f>(N538-N$1132)/(N$1133-N$1132)</f>
        <v>1</v>
      </c>
      <c r="P538" s="46" t="s">
        <v>193</v>
      </c>
      <c r="Q538" s="192">
        <f t="shared" si="437"/>
        <v>2</v>
      </c>
      <c r="R538" s="190">
        <f>(Q538-Q$1132)/(Q$1133-Q$1132)</f>
        <v>0.5</v>
      </c>
      <c r="S538" s="46" t="s">
        <v>60</v>
      </c>
      <c r="T538" s="192">
        <f t="shared" si="438"/>
        <v>2</v>
      </c>
      <c r="U538" s="190">
        <f>(T538-T$1132)/(T$1133-T$1132)</f>
        <v>1</v>
      </c>
      <c r="V538" s="46" t="s">
        <v>62</v>
      </c>
      <c r="W538" s="194">
        <f>VLOOKUP(V538,'DATOS DE SOPORTE'!$S$5:$T$10,2,FALSE)</f>
        <v>1</v>
      </c>
      <c r="X538" s="201">
        <f>(W538-W$1132)/(W$1133-W$1132)</f>
        <v>0</v>
      </c>
      <c r="Y538" s="46" t="s">
        <v>188</v>
      </c>
      <c r="Z538" s="194">
        <f t="shared" si="439"/>
        <v>1</v>
      </c>
      <c r="AA538" s="201">
        <f>(Z538-Z$1132)/(Z$1133-Z$1132)</f>
        <v>0</v>
      </c>
      <c r="AB538" s="46" t="s">
        <v>188</v>
      </c>
      <c r="AC538" s="194">
        <f t="shared" si="440"/>
        <v>1</v>
      </c>
      <c r="AD538" s="201">
        <f>(AC538-AC$1132)/(AC$1133-AC$1132)</f>
        <v>0</v>
      </c>
      <c r="AE538" s="46" t="s">
        <v>136</v>
      </c>
      <c r="AF538" s="194">
        <f t="shared" si="441"/>
        <v>2</v>
      </c>
      <c r="AG538" s="201">
        <f>(AF538-AF$1132)/(AF$1133-AF$1132)</f>
        <v>1</v>
      </c>
      <c r="AH538" s="24" t="s">
        <v>67</v>
      </c>
      <c r="AI538" s="194">
        <f>VLOOKUP(AH538,'DATOS DE SOPORTE'!$V$5:$W$8,2,FALSE)</f>
        <v>1</v>
      </c>
      <c r="AJ538" s="201">
        <f>(AI538-AI$1132)/(AI$1133-AI$1132)</f>
        <v>0</v>
      </c>
      <c r="AK538" s="58" t="str">
        <f t="shared" si="433"/>
        <v>Muy malo</v>
      </c>
      <c r="AL538" s="196">
        <f>IFERROR(SQRT(($E538-$E$1136)^2+($C538-$C$1136)^2),0)</f>
        <v>0.10398350868150777</v>
      </c>
      <c r="AM538" s="197" t="str">
        <f>IF(AL538&lt;=SMALL($AL$3:$AL$1130,1),"MAS PARECIDO","NO")</f>
        <v>NO</v>
      </c>
      <c r="AN538" s="197" t="str">
        <f>IF(AL538&lt;=SMALL($AL$3:$AL$1130,5),"SIMILAR","NO")</f>
        <v>NO</v>
      </c>
      <c r="AO538" s="197" t="str">
        <f t="shared" si="442"/>
        <v>N/A</v>
      </c>
      <c r="AP538" s="197">
        <f t="shared" si="443"/>
        <v>0</v>
      </c>
      <c r="AQ538" s="198">
        <f t="shared" si="444"/>
        <v>0</v>
      </c>
      <c r="AR538" s="196">
        <f>IFERROR(SQRT(($E538-$E$1136)^2+($H538-$H$1136)^2),0)</f>
        <v>0.10000300009000269</v>
      </c>
      <c r="AS538" s="197" t="str">
        <f>IF(AR538&lt;=SMALL(AR$3:AR$1130,1),"MAS PARECIDO","NO")</f>
        <v>NO</v>
      </c>
      <c r="AT538" s="197" t="str">
        <f>IF(AR538&lt;=SMALL(AR$3:AR$1130,5),"SIMILAR","NO")</f>
        <v>NO</v>
      </c>
      <c r="AU538" s="197" t="str">
        <f t="shared" si="445"/>
        <v>N/A</v>
      </c>
      <c r="AV538" s="197">
        <f t="shared" si="446"/>
        <v>0</v>
      </c>
      <c r="AW538" s="198">
        <f t="shared" si="447"/>
        <v>0</v>
      </c>
      <c r="AX538" s="199">
        <f>IFERROR(SQRT(($E538-$E$1136)^2+($K538-$K$1136)^2),0)</f>
        <v>0.60827674624877881</v>
      </c>
      <c r="AY538" s="197" t="str">
        <f>IF(AX538&lt;=SMALL(AX$3:AX$1130,1),"MAS PARECIDO","NO")</f>
        <v>NO</v>
      </c>
      <c r="AZ538" s="197" t="str">
        <f>IF(AX538&lt;=SMALL(AX$3:AX$1130,5),"SIMILAR","NO")</f>
        <v>NO</v>
      </c>
      <c r="BA538" s="197" t="str">
        <f t="shared" si="448"/>
        <v>N/A</v>
      </c>
      <c r="BB538" s="197">
        <f t="shared" si="449"/>
        <v>0</v>
      </c>
      <c r="BC538" s="198">
        <f t="shared" si="450"/>
        <v>0</v>
      </c>
      <c r="BD538" s="196">
        <f>IFERROR(SQRT(($E538-$E$1136)^2+($O538-$O$1136)^2),0)</f>
        <v>0.10000300009000269</v>
      </c>
      <c r="BE538" s="197" t="str">
        <f>IF(BD538&lt;=SMALL(BD$3:BD$1130,1),"MAS PARECIDO","NO")</f>
        <v>NO</v>
      </c>
      <c r="BF538" s="197" t="str">
        <f>IF(BD538&lt;=SMALL(BD$3:BD$1130,5),"SIMILAR","NO")</f>
        <v>NO</v>
      </c>
      <c r="BG538" s="197" t="str">
        <f t="shared" si="451"/>
        <v>N/A</v>
      </c>
      <c r="BH538" s="197">
        <f t="shared" si="452"/>
        <v>0</v>
      </c>
      <c r="BI538" s="198">
        <f t="shared" si="453"/>
        <v>0</v>
      </c>
      <c r="BJ538" s="199">
        <f>IFERROR(SQRT(($E538-$E$1136)^2+($R538-$R$1136)^2),0)</f>
        <v>0.10000300009000269</v>
      </c>
      <c r="BK538" s="197" t="str">
        <f>IF(BJ538&lt;=SMALL(BJ$3:BJ$1130,1),"MAS PARECIDO","NO")</f>
        <v>NO</v>
      </c>
      <c r="BL538" s="197" t="str">
        <f>IF(BJ538&lt;=SMALL(BJ$3:BJ$1130,5),"SIMILAR","NO")</f>
        <v>NO</v>
      </c>
      <c r="BM538" s="197" t="str">
        <f t="shared" si="454"/>
        <v>N/A</v>
      </c>
      <c r="BN538" s="197">
        <f t="shared" si="455"/>
        <v>0</v>
      </c>
      <c r="BO538" s="198">
        <f t="shared" si="456"/>
        <v>0</v>
      </c>
      <c r="BP538" s="199">
        <f>IFERROR(SQRT(($E538-$E$1136)^2+($U538-$U$1136)^2),0)</f>
        <v>1.0049878606366351</v>
      </c>
      <c r="BQ538" s="197" t="str">
        <f>IF(BP538&lt;=SMALL(BP$3:BP$1130,1),"MAS PARECIDO","NO")</f>
        <v>NO</v>
      </c>
      <c r="BR538" s="197" t="str">
        <f>IF(BP538&lt;=SMALL(BP$3:BP$1130,5),"SIMILAR","NO")</f>
        <v>NO</v>
      </c>
      <c r="BS538" s="197" t="str">
        <f t="shared" si="457"/>
        <v>N/A</v>
      </c>
      <c r="BT538" s="197">
        <f t="shared" si="458"/>
        <v>0</v>
      </c>
      <c r="BU538" s="198">
        <f t="shared" si="459"/>
        <v>0</v>
      </c>
      <c r="BV538" s="199">
        <f>IFERROR(SQRT(($E538-$E$1136)^2+($X538-$X$1136)^2),0)</f>
        <v>0.10000300009000269</v>
      </c>
      <c r="BW538" s="197" t="str">
        <f>IF(BV538&lt;=SMALL(BV$3:BV$1130,1),"MAS PARECIDO","NO")</f>
        <v>NO</v>
      </c>
      <c r="BX538" s="197" t="str">
        <f>IF(BV538&lt;=SMALL(BV$3:BV$1130,5),"SIMILAR","NO")</f>
        <v>NO</v>
      </c>
      <c r="BY538" s="197" t="str">
        <f t="shared" si="460"/>
        <v>N/A</v>
      </c>
      <c r="BZ538" s="197">
        <f t="shared" si="461"/>
        <v>0</v>
      </c>
      <c r="CA538" s="198">
        <f t="shared" si="462"/>
        <v>0</v>
      </c>
      <c r="CB538" s="199">
        <f>IFERROR(SQRT(($E538-$E$1136)^2+($AA538-$AA$1136)^2),0)</f>
        <v>0.10000300009000269</v>
      </c>
      <c r="CC538" s="197" t="str">
        <f>IF(CB538&lt;=SMALL(CB$3:CB$1130,1),"MAS PARECIDO","NO")</f>
        <v>NO</v>
      </c>
      <c r="CD538" s="197" t="str">
        <f>IF(CB538&lt;=SMALL(CB$3:CB$1130,5),"SIMILAR","NO")</f>
        <v>NO</v>
      </c>
      <c r="CE538" s="197" t="str">
        <f t="shared" si="463"/>
        <v>N/A</v>
      </c>
      <c r="CF538" s="197">
        <f t="shared" si="464"/>
        <v>0</v>
      </c>
      <c r="CG538" s="198">
        <f t="shared" si="465"/>
        <v>0</v>
      </c>
      <c r="CH538" s="199">
        <f>IFERROR(SQRT(($E538-$E$1136)^2+($AD538-$AD$1136)^2),0)</f>
        <v>1.0049878606366351</v>
      </c>
      <c r="CI538" s="197" t="str">
        <f>IF(CH538&lt;=SMALL(CH$3:CH$1130,1),"MAS PARECIDO","NO")</f>
        <v>NO</v>
      </c>
      <c r="CJ538" s="197" t="str">
        <f>IF(CH538&lt;=SMALL(CH$3:CH$1130,5),"SIMILAR","NO")</f>
        <v>NO</v>
      </c>
      <c r="CK538" s="197" t="str">
        <f t="shared" si="466"/>
        <v>N/A</v>
      </c>
      <c r="CL538" s="197">
        <f t="shared" si="467"/>
        <v>0</v>
      </c>
      <c r="CM538" s="198">
        <f t="shared" si="468"/>
        <v>0</v>
      </c>
      <c r="CN538" s="199">
        <f>IFERROR(SQRT(($E538-$E$1136)^2+($AG538-$AG$1136)^2),0)</f>
        <v>0.10000300009000269</v>
      </c>
      <c r="CO538" s="197" t="str">
        <f>IF(CN538&lt;=SMALL(CN$3:CN$1130,1),"MAS PARECIDO","NO")</f>
        <v>NO</v>
      </c>
      <c r="CP538" s="197" t="str">
        <f>IF(CN538&lt;=SMALL(CN$3:CN$1130,5),"SIMILAR","NO")</f>
        <v>NO</v>
      </c>
      <c r="CQ538" s="197" t="str">
        <f t="shared" si="469"/>
        <v>N/A</v>
      </c>
      <c r="CR538" s="197">
        <f t="shared" si="470"/>
        <v>0</v>
      </c>
      <c r="CS538" s="198">
        <f t="shared" si="471"/>
        <v>0</v>
      </c>
      <c r="CT538" s="199">
        <f>IFERROR(SQRT(($E538-$E$1136)^2+($AJ538-$AJ$1136)^2),0)</f>
        <v>0.10000300009000269</v>
      </c>
      <c r="CU538" s="197" t="str">
        <f>IF(CT538&lt;=SMALL(CT$3:CT$1130,1),"MAS PARECIDO","NO")</f>
        <v>NO</v>
      </c>
      <c r="CV538" s="197" t="str">
        <f>IF(CT538&lt;=SMALL(CT$3:CT$1130,5),"SIMILAR","NO")</f>
        <v>NO</v>
      </c>
      <c r="CW538" s="197" t="str">
        <f t="shared" si="472"/>
        <v>N/A</v>
      </c>
      <c r="CX538" s="197">
        <f t="shared" si="473"/>
        <v>0</v>
      </c>
      <c r="CY538" s="198">
        <f t="shared" si="474"/>
        <v>0</v>
      </c>
      <c r="CZ538" s="2" t="e">
        <v>#N/A</v>
      </c>
      <c r="DA538" s="2" t="s">
        <v>2152</v>
      </c>
      <c r="DB538" s="2">
        <v>8</v>
      </c>
      <c r="DC538" s="2" t="s">
        <v>319</v>
      </c>
    </row>
    <row r="539" spans="1:107">
      <c r="A539" s="24" t="s">
        <v>466</v>
      </c>
      <c r="B539" s="46">
        <v>96720</v>
      </c>
      <c r="C539" s="190">
        <f>(B539-$B$1132)/($B$1133-$B$1132)</f>
        <v>0.1077919275111099</v>
      </c>
      <c r="D539" s="46">
        <v>11415.2</v>
      </c>
      <c r="E539" s="190">
        <f>(D539-$D$1132)/($D$1133-$D$1132)</f>
        <v>2.2801084032520978E-2</v>
      </c>
      <c r="F539" s="46" t="s">
        <v>53</v>
      </c>
      <c r="G539" s="192">
        <f>VLOOKUP(F539,'DATOS DE SOPORTE'!$Y$5:$Z$8,2,FALSE)</f>
        <v>2</v>
      </c>
      <c r="H539" s="190">
        <f>(G539-$G$1132)/($G$1133-$G$1132)</f>
        <v>0.33333333333333331</v>
      </c>
      <c r="I539" s="50">
        <v>3</v>
      </c>
      <c r="J539" s="200">
        <f t="shared" si="434"/>
        <v>3</v>
      </c>
      <c r="K539" s="190">
        <f>(J539-$J$1132)/($J$1133-$J$1132)</f>
        <v>0.6</v>
      </c>
      <c r="L539" s="193" t="str">
        <f t="shared" si="435"/>
        <v>SI</v>
      </c>
      <c r="M539" s="46" t="s">
        <v>192</v>
      </c>
      <c r="N539" s="192">
        <f t="shared" si="436"/>
        <v>2</v>
      </c>
      <c r="O539" s="190">
        <f>(N539-N$1132)/(N$1133-N$1132)</f>
        <v>1</v>
      </c>
      <c r="P539" s="46" t="s">
        <v>193</v>
      </c>
      <c r="Q539" s="192">
        <f t="shared" si="437"/>
        <v>2</v>
      </c>
      <c r="R539" s="190">
        <f>(Q539-Q$1132)/(Q$1133-Q$1132)</f>
        <v>0.5</v>
      </c>
      <c r="S539" s="46" t="s">
        <v>194</v>
      </c>
      <c r="T539" s="192">
        <f t="shared" si="438"/>
        <v>1</v>
      </c>
      <c r="U539" s="190">
        <f>(T539-T$1132)/(T$1133-T$1132)</f>
        <v>0</v>
      </c>
      <c r="V539" s="46" t="s">
        <v>62</v>
      </c>
      <c r="W539" s="194">
        <f>VLOOKUP(V539,'DATOS DE SOPORTE'!$S$5:$T$10,2,FALSE)</f>
        <v>1</v>
      </c>
      <c r="X539" s="201">
        <f>(W539-W$1132)/(W$1133-W$1132)</f>
        <v>0</v>
      </c>
      <c r="Y539" s="46" t="s">
        <v>188</v>
      </c>
      <c r="Z539" s="194">
        <f t="shared" si="439"/>
        <v>1</v>
      </c>
      <c r="AA539" s="201">
        <f>(Z539-Z$1132)/(Z$1133-Z$1132)</f>
        <v>0</v>
      </c>
      <c r="AB539" s="46" t="s">
        <v>188</v>
      </c>
      <c r="AC539" s="194">
        <f t="shared" si="440"/>
        <v>1</v>
      </c>
      <c r="AD539" s="201">
        <f>(AC539-AC$1132)/(AC$1133-AC$1132)</f>
        <v>0</v>
      </c>
      <c r="AE539" s="46" t="s">
        <v>188</v>
      </c>
      <c r="AF539" s="194">
        <f t="shared" si="441"/>
        <v>1</v>
      </c>
      <c r="AG539" s="201">
        <f>(AF539-AF$1132)/(AF$1133-AF$1132)</f>
        <v>0</v>
      </c>
      <c r="AH539" s="24" t="s">
        <v>67</v>
      </c>
      <c r="AI539" s="194">
        <f>VLOOKUP(AH539,'DATOS DE SOPORTE'!$V$5:$W$8,2,FALSE)</f>
        <v>1</v>
      </c>
      <c r="AJ539" s="201">
        <f>(AI539-AI$1132)/(AI$1133-AI$1132)</f>
        <v>0</v>
      </c>
      <c r="AK539" s="58" t="str">
        <f t="shared" si="433"/>
        <v>Bueno</v>
      </c>
      <c r="AL539" s="196">
        <f>IFERROR(SQRT(($E539-$E$1136)^2+($C539-$C$1136)^2),0)</f>
        <v>9.9988573013619964E-2</v>
      </c>
      <c r="AM539" s="197" t="str">
        <f>IF(AL539&lt;=SMALL($AL$3:$AL$1130,1),"MAS PARECIDO","NO")</f>
        <v>NO</v>
      </c>
      <c r="AN539" s="197" t="str">
        <f>IF(AL539&lt;=SMALL($AL$3:$AL$1130,5),"SIMILAR","NO")</f>
        <v>NO</v>
      </c>
      <c r="AO539" s="197" t="str">
        <f t="shared" si="442"/>
        <v>N/A</v>
      </c>
      <c r="AP539" s="197">
        <f t="shared" si="443"/>
        <v>0</v>
      </c>
      <c r="AQ539" s="198">
        <f t="shared" si="444"/>
        <v>0</v>
      </c>
      <c r="AR539" s="196">
        <f>IFERROR(SQRT(($E539-$E$1136)^2+($H539-$H$1136)^2),0)</f>
        <v>2.2831084932547978E-2</v>
      </c>
      <c r="AS539" s="197" t="str">
        <f>IF(AR539&lt;=SMALL(AR$3:AR$1130,1),"MAS PARECIDO","NO")</f>
        <v>NO</v>
      </c>
      <c r="AT539" s="197" t="str">
        <f>IF(AR539&lt;=SMALL(AR$3:AR$1130,5),"SIMILAR","NO")</f>
        <v>NO</v>
      </c>
      <c r="AU539" s="197" t="str">
        <f t="shared" si="445"/>
        <v>N/A</v>
      </c>
      <c r="AV539" s="197">
        <f t="shared" si="446"/>
        <v>0</v>
      </c>
      <c r="AW539" s="198">
        <f t="shared" si="447"/>
        <v>0</v>
      </c>
      <c r="AX539" s="199">
        <f>IFERROR(SQRT(($E539-$E$1136)^2+($K539-$K$1136)^2),0)</f>
        <v>0.40065104322739159</v>
      </c>
      <c r="AY539" s="197" t="str">
        <f>IF(AX539&lt;=SMALL(AX$3:AX$1130,1),"MAS PARECIDO","NO")</f>
        <v>NO</v>
      </c>
      <c r="AZ539" s="197" t="str">
        <f>IF(AX539&lt;=SMALL(AX$3:AX$1130,5),"SIMILAR","NO")</f>
        <v>NO</v>
      </c>
      <c r="BA539" s="197" t="str">
        <f t="shared" si="448"/>
        <v>N/A</v>
      </c>
      <c r="BB539" s="197">
        <f t="shared" si="449"/>
        <v>0</v>
      </c>
      <c r="BC539" s="198">
        <f t="shared" si="450"/>
        <v>0</v>
      </c>
      <c r="BD539" s="196">
        <f>IFERROR(SQRT(($E539-$E$1136)^2+($O539-$O$1136)^2),0)</f>
        <v>2.2831084932547978E-2</v>
      </c>
      <c r="BE539" s="197" t="str">
        <f>IF(BD539&lt;=SMALL(BD$3:BD$1130,1),"MAS PARECIDO","NO")</f>
        <v>NO</v>
      </c>
      <c r="BF539" s="197" t="str">
        <f>IF(BD539&lt;=SMALL(BD$3:BD$1130,5),"SIMILAR","NO")</f>
        <v>NO</v>
      </c>
      <c r="BG539" s="197" t="str">
        <f t="shared" si="451"/>
        <v>N/A</v>
      </c>
      <c r="BH539" s="197">
        <f t="shared" si="452"/>
        <v>0</v>
      </c>
      <c r="BI539" s="198">
        <f t="shared" si="453"/>
        <v>0</v>
      </c>
      <c r="BJ539" s="199">
        <f>IFERROR(SQRT(($E539-$E$1136)^2+($R539-$R$1136)^2),0)</f>
        <v>2.2831084932547978E-2</v>
      </c>
      <c r="BK539" s="197" t="str">
        <f>IF(BJ539&lt;=SMALL(BJ$3:BJ$1130,1),"MAS PARECIDO","NO")</f>
        <v>NO</v>
      </c>
      <c r="BL539" s="197" t="str">
        <f>IF(BJ539&lt;=SMALL(BJ$3:BJ$1130,5),"SIMILAR","NO")</f>
        <v>NO</v>
      </c>
      <c r="BM539" s="197" t="str">
        <f t="shared" si="454"/>
        <v>N/A</v>
      </c>
      <c r="BN539" s="197">
        <f t="shared" si="455"/>
        <v>0</v>
      </c>
      <c r="BO539" s="198">
        <f t="shared" si="456"/>
        <v>0</v>
      </c>
      <c r="BP539" s="199">
        <f>IFERROR(SQRT(($E539-$E$1136)^2+($U539-$U$1136)^2),0)</f>
        <v>2.2831084932547978E-2</v>
      </c>
      <c r="BQ539" s="197" t="str">
        <f>IF(BP539&lt;=SMALL(BP$3:BP$1130,1),"MAS PARECIDO","NO")</f>
        <v>NO</v>
      </c>
      <c r="BR539" s="197" t="str">
        <f>IF(BP539&lt;=SMALL(BP$3:BP$1130,5),"SIMILAR","NO")</f>
        <v>NO</v>
      </c>
      <c r="BS539" s="197" t="str">
        <f t="shared" si="457"/>
        <v>N/A</v>
      </c>
      <c r="BT539" s="197">
        <f t="shared" si="458"/>
        <v>0</v>
      </c>
      <c r="BU539" s="198">
        <f t="shared" si="459"/>
        <v>0</v>
      </c>
      <c r="BV539" s="199">
        <f>IFERROR(SQRT(($E539-$E$1136)^2+($X539-$X$1136)^2),0)</f>
        <v>2.2831084932547978E-2</v>
      </c>
      <c r="BW539" s="197" t="str">
        <f>IF(BV539&lt;=SMALL(BV$3:BV$1130,1),"MAS PARECIDO","NO")</f>
        <v>NO</v>
      </c>
      <c r="BX539" s="197" t="str">
        <f>IF(BV539&lt;=SMALL(BV$3:BV$1130,5),"SIMILAR","NO")</f>
        <v>NO</v>
      </c>
      <c r="BY539" s="197" t="str">
        <f t="shared" si="460"/>
        <v>N/A</v>
      </c>
      <c r="BZ539" s="197">
        <f t="shared" si="461"/>
        <v>0</v>
      </c>
      <c r="CA539" s="198">
        <f t="shared" si="462"/>
        <v>0</v>
      </c>
      <c r="CB539" s="199">
        <f>IFERROR(SQRT(($E539-$E$1136)^2+($AA539-$AA$1136)^2),0)</f>
        <v>2.2831084932547978E-2</v>
      </c>
      <c r="CC539" s="197" t="str">
        <f>IF(CB539&lt;=SMALL(CB$3:CB$1130,1),"MAS PARECIDO","NO")</f>
        <v>NO</v>
      </c>
      <c r="CD539" s="197" t="str">
        <f>IF(CB539&lt;=SMALL(CB$3:CB$1130,5),"SIMILAR","NO")</f>
        <v>NO</v>
      </c>
      <c r="CE539" s="197" t="str">
        <f t="shared" si="463"/>
        <v>N/A</v>
      </c>
      <c r="CF539" s="197">
        <f t="shared" si="464"/>
        <v>0</v>
      </c>
      <c r="CG539" s="198">
        <f t="shared" si="465"/>
        <v>0</v>
      </c>
      <c r="CH539" s="199">
        <f>IFERROR(SQRT(($E539-$E$1136)^2+($AD539-$AD$1136)^2),0)</f>
        <v>1.0002605952646526</v>
      </c>
      <c r="CI539" s="197" t="str">
        <f>IF(CH539&lt;=SMALL(CH$3:CH$1130,1),"MAS PARECIDO","NO")</f>
        <v>NO</v>
      </c>
      <c r="CJ539" s="197" t="str">
        <f>IF(CH539&lt;=SMALL(CH$3:CH$1130,5),"SIMILAR","NO")</f>
        <v>NO</v>
      </c>
      <c r="CK539" s="197" t="str">
        <f t="shared" si="466"/>
        <v>N/A</v>
      </c>
      <c r="CL539" s="197">
        <f t="shared" si="467"/>
        <v>0</v>
      </c>
      <c r="CM539" s="198">
        <f t="shared" si="468"/>
        <v>0</v>
      </c>
      <c r="CN539" s="199">
        <f>IFERROR(SQRT(($E539-$E$1136)^2+($AG539-$AG$1136)^2),0)</f>
        <v>1.0002605952646526</v>
      </c>
      <c r="CO539" s="197" t="str">
        <f>IF(CN539&lt;=SMALL(CN$3:CN$1130,1),"MAS PARECIDO","NO")</f>
        <v>NO</v>
      </c>
      <c r="CP539" s="197" t="str">
        <f>IF(CN539&lt;=SMALL(CN$3:CN$1130,5),"SIMILAR","NO")</f>
        <v>NO</v>
      </c>
      <c r="CQ539" s="197" t="str">
        <f t="shared" si="469"/>
        <v>N/A</v>
      </c>
      <c r="CR539" s="197">
        <f t="shared" si="470"/>
        <v>0</v>
      </c>
      <c r="CS539" s="198">
        <f t="shared" si="471"/>
        <v>0</v>
      </c>
      <c r="CT539" s="199">
        <f>IFERROR(SQRT(($E539-$E$1136)^2+($AJ539-$AJ$1136)^2),0)</f>
        <v>2.2831084932547978E-2</v>
      </c>
      <c r="CU539" s="197" t="str">
        <f>IF(CT539&lt;=SMALL(CT$3:CT$1130,1),"MAS PARECIDO","NO")</f>
        <v>NO</v>
      </c>
      <c r="CV539" s="197" t="str">
        <f>IF(CT539&lt;=SMALL(CT$3:CT$1130,5),"SIMILAR","NO")</f>
        <v>NO</v>
      </c>
      <c r="CW539" s="197" t="str">
        <f t="shared" si="472"/>
        <v>N/A</v>
      </c>
      <c r="CX539" s="197">
        <f t="shared" si="473"/>
        <v>0</v>
      </c>
      <c r="CY539" s="198">
        <f t="shared" si="474"/>
        <v>0</v>
      </c>
      <c r="CZ539" s="2" t="s">
        <v>1660</v>
      </c>
      <c r="DA539" s="2" t="s">
        <v>1661</v>
      </c>
      <c r="DB539" s="2">
        <v>0</v>
      </c>
      <c r="DC539" s="2" t="s">
        <v>189</v>
      </c>
    </row>
    <row r="540" spans="1:107">
      <c r="A540" s="24" t="s">
        <v>738</v>
      </c>
      <c r="B540" s="46">
        <v>131717.93</v>
      </c>
      <c r="C540" s="190">
        <f>(B540-$B$1132)/($B$1133-$B$1132)</f>
        <v>0.1487014700988904</v>
      </c>
      <c r="D540" s="46">
        <v>17000</v>
      </c>
      <c r="E540" s="190">
        <f>(D540-$D$1132)/($D$1133-$D$1132)</f>
        <v>3.3971019130573918E-2</v>
      </c>
      <c r="F540" s="46" t="s">
        <v>53</v>
      </c>
      <c r="G540" s="192">
        <f>VLOOKUP(F540,'DATOS DE SOPORTE'!$Y$5:$Z$8,2,FALSE)</f>
        <v>2</v>
      </c>
      <c r="H540" s="190">
        <f>(G540-$G$1132)/($G$1133-$G$1132)</f>
        <v>0.33333333333333331</v>
      </c>
      <c r="I540" s="50">
        <v>0</v>
      </c>
      <c r="J540" s="200">
        <f t="shared" si="434"/>
        <v>0</v>
      </c>
      <c r="K540" s="190">
        <f>(J540-$J$1132)/($J$1133-$J$1132)</f>
        <v>0</v>
      </c>
      <c r="L540" s="193" t="str">
        <f t="shared" si="435"/>
        <v>NO</v>
      </c>
      <c r="M540" s="46" t="s">
        <v>192</v>
      </c>
      <c r="N540" s="192">
        <f t="shared" si="436"/>
        <v>2</v>
      </c>
      <c r="O540" s="190">
        <f>(N540-N$1132)/(N$1133-N$1132)</f>
        <v>1</v>
      </c>
      <c r="P540" s="46" t="s">
        <v>196</v>
      </c>
      <c r="Q540" s="192">
        <f t="shared" si="437"/>
        <v>1</v>
      </c>
      <c r="R540" s="190">
        <f>(Q540-Q$1132)/(Q$1133-Q$1132)</f>
        <v>0</v>
      </c>
      <c r="S540" s="46" t="s">
        <v>194</v>
      </c>
      <c r="T540" s="192">
        <f t="shared" si="438"/>
        <v>1</v>
      </c>
      <c r="U540" s="190">
        <f>(T540-T$1132)/(T$1133-T$1132)</f>
        <v>0</v>
      </c>
      <c r="V540" s="46" t="s">
        <v>212</v>
      </c>
      <c r="W540" s="194">
        <f>VLOOKUP(V540,'DATOS DE SOPORTE'!$S$5:$T$10,2,FALSE)</f>
        <v>3</v>
      </c>
      <c r="X540" s="201">
        <f>(W540-W$1132)/(W$1133-W$1132)</f>
        <v>0.4</v>
      </c>
      <c r="Y540" s="46" t="s">
        <v>188</v>
      </c>
      <c r="Z540" s="194">
        <f t="shared" si="439"/>
        <v>1</v>
      </c>
      <c r="AA540" s="201">
        <f>(Z540-Z$1132)/(Z$1133-Z$1132)</f>
        <v>0</v>
      </c>
      <c r="AB540" s="46" t="s">
        <v>136</v>
      </c>
      <c r="AC540" s="194">
        <f t="shared" si="440"/>
        <v>2</v>
      </c>
      <c r="AD540" s="201">
        <f>(AC540-AC$1132)/(AC$1133-AC$1132)</f>
        <v>1</v>
      </c>
      <c r="AE540" s="46" t="s">
        <v>136</v>
      </c>
      <c r="AF540" s="194">
        <f t="shared" si="441"/>
        <v>2</v>
      </c>
      <c r="AG540" s="201">
        <f>(AF540-AF$1132)/(AF$1133-AF$1132)</f>
        <v>1</v>
      </c>
      <c r="AH540" s="24" t="s">
        <v>67</v>
      </c>
      <c r="AI540" s="194">
        <f>VLOOKUP(AH540,'DATOS DE SOPORTE'!$V$5:$W$8,2,FALSE)</f>
        <v>1</v>
      </c>
      <c r="AJ540" s="201">
        <f>(AI540-AI$1132)/(AI$1133-AI$1132)</f>
        <v>0</v>
      </c>
      <c r="AK540" s="58" t="str">
        <f t="shared" si="433"/>
        <v>Bueno</v>
      </c>
      <c r="AL540" s="196">
        <f>IFERROR(SQRT(($E540-$E$1136)^2+($C540-$C$1136)^2),0)</f>
        <v>6.5888286753166103E-2</v>
      </c>
      <c r="AM540" s="197" t="str">
        <f>IF(AL540&lt;=SMALL($AL$3:$AL$1130,1),"MAS PARECIDO","NO")</f>
        <v>NO</v>
      </c>
      <c r="AN540" s="197" t="str">
        <f>IF(AL540&lt;=SMALL($AL$3:$AL$1130,5),"SIMILAR","NO")</f>
        <v>NO</v>
      </c>
      <c r="AO540" s="197" t="str">
        <f t="shared" si="442"/>
        <v>N/A</v>
      </c>
      <c r="AP540" s="197">
        <f t="shared" si="443"/>
        <v>0</v>
      </c>
      <c r="AQ540" s="198">
        <f t="shared" si="444"/>
        <v>0</v>
      </c>
      <c r="AR540" s="196">
        <f>IFERROR(SQRT(($E540-$E$1136)^2+($H540-$H$1136)^2),0)</f>
        <v>3.4001020030600917E-2</v>
      </c>
      <c r="AS540" s="197" t="str">
        <f>IF(AR540&lt;=SMALL(AR$3:AR$1130,1),"MAS PARECIDO","NO")</f>
        <v>NO</v>
      </c>
      <c r="AT540" s="197" t="str">
        <f>IF(AR540&lt;=SMALL(AR$3:AR$1130,5),"SIMILAR","NO")</f>
        <v>NO</v>
      </c>
      <c r="AU540" s="197" t="str">
        <f t="shared" si="445"/>
        <v>N/A</v>
      </c>
      <c r="AV540" s="197">
        <f t="shared" si="446"/>
        <v>0</v>
      </c>
      <c r="AW540" s="198">
        <f t="shared" si="447"/>
        <v>0</v>
      </c>
      <c r="AX540" s="199">
        <f>IFERROR(SQRT(($E540-$E$1136)^2+($K540-$K$1136)^2),0)</f>
        <v>0.20286958708273978</v>
      </c>
      <c r="AY540" s="197" t="str">
        <f>IF(AX540&lt;=SMALL(AX$3:AX$1130,1),"MAS PARECIDO","NO")</f>
        <v>NO</v>
      </c>
      <c r="AZ540" s="197" t="str">
        <f>IF(AX540&lt;=SMALL(AX$3:AX$1130,5),"SIMILAR","NO")</f>
        <v>NO</v>
      </c>
      <c r="BA540" s="197" t="str">
        <f t="shared" si="448"/>
        <v>N/A</v>
      </c>
      <c r="BB540" s="197">
        <f t="shared" si="449"/>
        <v>0</v>
      </c>
      <c r="BC540" s="198">
        <f t="shared" si="450"/>
        <v>0</v>
      </c>
      <c r="BD540" s="196">
        <f>IFERROR(SQRT(($E540-$E$1136)^2+($O540-$O$1136)^2),0)</f>
        <v>3.4001020030600917E-2</v>
      </c>
      <c r="BE540" s="197" t="str">
        <f>IF(BD540&lt;=SMALL(BD$3:BD$1130,1),"MAS PARECIDO","NO")</f>
        <v>NO</v>
      </c>
      <c r="BF540" s="197" t="str">
        <f>IF(BD540&lt;=SMALL(BD$3:BD$1130,5),"SIMILAR","NO")</f>
        <v>NO</v>
      </c>
      <c r="BG540" s="197" t="str">
        <f t="shared" si="451"/>
        <v>N/A</v>
      </c>
      <c r="BH540" s="197">
        <f t="shared" si="452"/>
        <v>0</v>
      </c>
      <c r="BI540" s="198">
        <f t="shared" si="453"/>
        <v>0</v>
      </c>
      <c r="BJ540" s="199">
        <f>IFERROR(SQRT(($E540-$E$1136)^2+($R540-$R$1136)^2),0)</f>
        <v>0.50115473594801174</v>
      </c>
      <c r="BK540" s="197" t="str">
        <f>IF(BJ540&lt;=SMALL(BJ$3:BJ$1130,1),"MAS PARECIDO","NO")</f>
        <v>NO</v>
      </c>
      <c r="BL540" s="197" t="str">
        <f>IF(BJ540&lt;=SMALL(BJ$3:BJ$1130,5),"SIMILAR","NO")</f>
        <v>NO</v>
      </c>
      <c r="BM540" s="197" t="str">
        <f t="shared" si="454"/>
        <v>N/A</v>
      </c>
      <c r="BN540" s="197">
        <f t="shared" si="455"/>
        <v>0</v>
      </c>
      <c r="BO540" s="198">
        <f t="shared" si="456"/>
        <v>0</v>
      </c>
      <c r="BP540" s="199">
        <f>IFERROR(SQRT(($E540-$E$1136)^2+($U540-$U$1136)^2),0)</f>
        <v>3.4001020030600917E-2</v>
      </c>
      <c r="BQ540" s="197" t="str">
        <f>IF(BP540&lt;=SMALL(BP$3:BP$1130,1),"MAS PARECIDO","NO")</f>
        <v>NO</v>
      </c>
      <c r="BR540" s="197" t="str">
        <f>IF(BP540&lt;=SMALL(BP$3:BP$1130,5),"SIMILAR","NO")</f>
        <v>NO</v>
      </c>
      <c r="BS540" s="197" t="str">
        <f t="shared" si="457"/>
        <v>N/A</v>
      </c>
      <c r="BT540" s="197">
        <f t="shared" si="458"/>
        <v>0</v>
      </c>
      <c r="BU540" s="198">
        <f t="shared" si="459"/>
        <v>0</v>
      </c>
      <c r="BV540" s="199">
        <f>IFERROR(SQRT(($E540-$E$1136)^2+($X540-$X$1136)^2),0)</f>
        <v>0.40144248574748709</v>
      </c>
      <c r="BW540" s="197" t="str">
        <f>IF(BV540&lt;=SMALL(BV$3:BV$1130,1),"MAS PARECIDO","NO")</f>
        <v>NO</v>
      </c>
      <c r="BX540" s="197" t="str">
        <f>IF(BV540&lt;=SMALL(BV$3:BV$1130,5),"SIMILAR","NO")</f>
        <v>NO</v>
      </c>
      <c r="BY540" s="197" t="str">
        <f t="shared" si="460"/>
        <v>N/A</v>
      </c>
      <c r="BZ540" s="197">
        <f t="shared" si="461"/>
        <v>0</v>
      </c>
      <c r="CA540" s="198">
        <f t="shared" si="462"/>
        <v>0</v>
      </c>
      <c r="CB540" s="199">
        <f>IFERROR(SQRT(($E540-$E$1136)^2+($AA540-$AA$1136)^2),0)</f>
        <v>3.4001020030600917E-2</v>
      </c>
      <c r="CC540" s="197" t="str">
        <f>IF(CB540&lt;=SMALL(CB$3:CB$1130,1),"MAS PARECIDO","NO")</f>
        <v>NO</v>
      </c>
      <c r="CD540" s="197" t="str">
        <f>IF(CB540&lt;=SMALL(CB$3:CB$1130,5),"SIMILAR","NO")</f>
        <v>NO</v>
      </c>
      <c r="CE540" s="197" t="str">
        <f t="shared" si="463"/>
        <v>N/A</v>
      </c>
      <c r="CF540" s="197">
        <f t="shared" si="464"/>
        <v>0</v>
      </c>
      <c r="CG540" s="198">
        <f t="shared" si="465"/>
        <v>0</v>
      </c>
      <c r="CH540" s="199">
        <f>IFERROR(SQRT(($E540-$E$1136)^2+($AD540-$AD$1136)^2),0)</f>
        <v>3.4001020030600917E-2</v>
      </c>
      <c r="CI540" s="197" t="str">
        <f>IF(CH540&lt;=SMALL(CH$3:CH$1130,1),"MAS PARECIDO","NO")</f>
        <v>NO</v>
      </c>
      <c r="CJ540" s="197" t="str">
        <f>IF(CH540&lt;=SMALL(CH$3:CH$1130,5),"SIMILAR","NO")</f>
        <v>NO</v>
      </c>
      <c r="CK540" s="197" t="str">
        <f t="shared" si="466"/>
        <v>N/A</v>
      </c>
      <c r="CL540" s="197">
        <f t="shared" si="467"/>
        <v>0</v>
      </c>
      <c r="CM540" s="198">
        <f t="shared" si="468"/>
        <v>0</v>
      </c>
      <c r="CN540" s="199">
        <f>IFERROR(SQRT(($E540-$E$1136)^2+($AG540-$AG$1136)^2),0)</f>
        <v>3.4001020030600917E-2</v>
      </c>
      <c r="CO540" s="197" t="str">
        <f>IF(CN540&lt;=SMALL(CN$3:CN$1130,1),"MAS PARECIDO","NO")</f>
        <v>NO</v>
      </c>
      <c r="CP540" s="197" t="str">
        <f>IF(CN540&lt;=SMALL(CN$3:CN$1130,5),"SIMILAR","NO")</f>
        <v>NO</v>
      </c>
      <c r="CQ540" s="197" t="str">
        <f t="shared" si="469"/>
        <v>N/A</v>
      </c>
      <c r="CR540" s="197">
        <f t="shared" si="470"/>
        <v>0</v>
      </c>
      <c r="CS540" s="198">
        <f t="shared" si="471"/>
        <v>0</v>
      </c>
      <c r="CT540" s="199">
        <f>IFERROR(SQRT(($E540-$E$1136)^2+($AJ540-$AJ$1136)^2),0)</f>
        <v>3.4001020030600917E-2</v>
      </c>
      <c r="CU540" s="197" t="str">
        <f>IF(CT540&lt;=SMALL(CT$3:CT$1130,1),"MAS PARECIDO","NO")</f>
        <v>NO</v>
      </c>
      <c r="CV540" s="197" t="str">
        <f>IF(CT540&lt;=SMALL(CT$3:CT$1130,5),"SIMILAR","NO")</f>
        <v>NO</v>
      </c>
      <c r="CW540" s="197" t="str">
        <f t="shared" si="472"/>
        <v>N/A</v>
      </c>
      <c r="CX540" s="197">
        <f t="shared" si="473"/>
        <v>0</v>
      </c>
      <c r="CY540" s="198">
        <f t="shared" si="474"/>
        <v>0</v>
      </c>
      <c r="CZ540" s="2" t="e">
        <v>#N/A</v>
      </c>
      <c r="DA540" s="2" t="s">
        <v>2153</v>
      </c>
      <c r="DB540" s="2">
        <v>0</v>
      </c>
      <c r="DC540" s="2" t="s">
        <v>189</v>
      </c>
    </row>
    <row r="541" spans="1:107">
      <c r="A541" s="24" t="s">
        <v>483</v>
      </c>
      <c r="B541" s="46">
        <v>64480</v>
      </c>
      <c r="C541" s="190">
        <f>(B541-$B$1132)/($B$1133-$B$1132)</f>
        <v>7.0106165723768668E-2</v>
      </c>
      <c r="D541" s="46">
        <v>12000</v>
      </c>
      <c r="E541" s="190">
        <f>(D541-$D$1132)/($D$1133-$D$1132)</f>
        <v>2.3970719121573648E-2</v>
      </c>
      <c r="F541" s="46" t="s">
        <v>187</v>
      </c>
      <c r="G541" s="192">
        <f>VLOOKUP(F541,'DATOS DE SOPORTE'!$Y$5:$Z$8,2,FALSE)</f>
        <v>4</v>
      </c>
      <c r="H541" s="190">
        <f>(G541-$G$1132)/($G$1133-$G$1132)</f>
        <v>1</v>
      </c>
      <c r="I541" s="50">
        <v>2</v>
      </c>
      <c r="J541" s="200">
        <f t="shared" si="434"/>
        <v>2</v>
      </c>
      <c r="K541" s="190">
        <f>(J541-$J$1132)/($J$1133-$J$1132)</f>
        <v>0.4</v>
      </c>
      <c r="L541" s="193" t="str">
        <f t="shared" si="435"/>
        <v>SI</v>
      </c>
      <c r="M541" s="46" t="s">
        <v>56</v>
      </c>
      <c r="N541" s="192">
        <f t="shared" si="436"/>
        <v>1</v>
      </c>
      <c r="O541" s="190">
        <f>(N541-N$1132)/(N$1133-N$1132)</f>
        <v>0</v>
      </c>
      <c r="P541" s="46" t="s">
        <v>58</v>
      </c>
      <c r="Q541" s="192">
        <f t="shared" si="437"/>
        <v>3</v>
      </c>
      <c r="R541" s="190">
        <f>(Q541-Q$1132)/(Q$1133-Q$1132)</f>
        <v>1</v>
      </c>
      <c r="S541" s="46" t="s">
        <v>60</v>
      </c>
      <c r="T541" s="192">
        <f t="shared" si="438"/>
        <v>2</v>
      </c>
      <c r="U541" s="190">
        <f>(T541-T$1132)/(T$1133-T$1132)</f>
        <v>1</v>
      </c>
      <c r="V541" s="46" t="s">
        <v>62</v>
      </c>
      <c r="W541" s="194">
        <f>VLOOKUP(V541,'DATOS DE SOPORTE'!$S$5:$T$10,2,FALSE)</f>
        <v>1</v>
      </c>
      <c r="X541" s="201">
        <f>(W541-W$1132)/(W$1133-W$1132)</f>
        <v>0</v>
      </c>
      <c r="Y541" s="46" t="s">
        <v>188</v>
      </c>
      <c r="Z541" s="194">
        <f t="shared" si="439"/>
        <v>1</v>
      </c>
      <c r="AA541" s="201">
        <f>(Z541-Z$1132)/(Z$1133-Z$1132)</f>
        <v>0</v>
      </c>
      <c r="AB541" s="46" t="s">
        <v>188</v>
      </c>
      <c r="AC541" s="194">
        <f t="shared" si="440"/>
        <v>1</v>
      </c>
      <c r="AD541" s="201">
        <f>(AC541-AC$1132)/(AC$1133-AC$1132)</f>
        <v>0</v>
      </c>
      <c r="AE541" s="46" t="s">
        <v>188</v>
      </c>
      <c r="AF541" s="194">
        <f t="shared" si="441"/>
        <v>1</v>
      </c>
      <c r="AG541" s="201">
        <f>(AF541-AF$1132)/(AF$1133-AF$1132)</f>
        <v>0</v>
      </c>
      <c r="AH541" s="24" t="s">
        <v>67</v>
      </c>
      <c r="AI541" s="194">
        <f>VLOOKUP(AH541,'DATOS DE SOPORTE'!$V$5:$W$8,2,FALSE)</f>
        <v>1</v>
      </c>
      <c r="AJ541" s="201">
        <f>(AI541-AI$1132)/(AI$1133-AI$1132)</f>
        <v>0</v>
      </c>
      <c r="AK541" s="58" t="str">
        <f t="shared" si="433"/>
        <v>Muy malo</v>
      </c>
      <c r="AL541" s="196">
        <f>IFERROR(SQRT(($E541-$E$1136)^2+($C541-$C$1136)^2),0)</f>
        <v>0.13714921117672524</v>
      </c>
      <c r="AM541" s="197" t="str">
        <f>IF(AL541&lt;=SMALL($AL$3:$AL$1130,1),"MAS PARECIDO","NO")</f>
        <v>NO</v>
      </c>
      <c r="AN541" s="197" t="str">
        <f>IF(AL541&lt;=SMALL($AL$3:$AL$1130,5),"SIMILAR","NO")</f>
        <v>NO</v>
      </c>
      <c r="AO541" s="197" t="str">
        <f t="shared" si="442"/>
        <v>N/A</v>
      </c>
      <c r="AP541" s="197">
        <f t="shared" si="443"/>
        <v>0</v>
      </c>
      <c r="AQ541" s="198">
        <f t="shared" si="444"/>
        <v>0</v>
      </c>
      <c r="AR541" s="196">
        <f>IFERROR(SQRT(($E541-$E$1136)^2+($H541-$H$1136)^2),0)</f>
        <v>0.6670985526936779</v>
      </c>
      <c r="AS541" s="197" t="str">
        <f>IF(AR541&lt;=SMALL(AR$3:AR$1130,1),"MAS PARECIDO","NO")</f>
        <v>NO</v>
      </c>
      <c r="AT541" s="197" t="str">
        <f>IF(AR541&lt;=SMALL(AR$3:AR$1130,5),"SIMILAR","NO")</f>
        <v>NO</v>
      </c>
      <c r="AU541" s="197" t="str">
        <f t="shared" si="445"/>
        <v>N/A</v>
      </c>
      <c r="AV541" s="197">
        <f t="shared" si="446"/>
        <v>0</v>
      </c>
      <c r="AW541" s="198">
        <f t="shared" si="447"/>
        <v>0</v>
      </c>
      <c r="AX541" s="199">
        <f>IFERROR(SQRT(($E541-$E$1136)^2+($K541-$K$1136)^2),0)</f>
        <v>0.20143493878062779</v>
      </c>
      <c r="AY541" s="197" t="str">
        <f>IF(AX541&lt;=SMALL(AX$3:AX$1130,1),"MAS PARECIDO","NO")</f>
        <v>NO</v>
      </c>
      <c r="AZ541" s="197" t="str">
        <f>IF(AX541&lt;=SMALL(AX$3:AX$1130,5),"SIMILAR","NO")</f>
        <v>NO</v>
      </c>
      <c r="BA541" s="197" t="str">
        <f t="shared" si="448"/>
        <v>N/A</v>
      </c>
      <c r="BB541" s="197">
        <f t="shared" si="449"/>
        <v>0</v>
      </c>
      <c r="BC541" s="198">
        <f t="shared" si="450"/>
        <v>0</v>
      </c>
      <c r="BD541" s="196">
        <f>IFERROR(SQRT(($E541-$E$1136)^2+($O541-$O$1136)^2),0)</f>
        <v>1.0002879758157424</v>
      </c>
      <c r="BE541" s="197" t="str">
        <f>IF(BD541&lt;=SMALL(BD$3:BD$1130,1),"MAS PARECIDO","NO")</f>
        <v>NO</v>
      </c>
      <c r="BF541" s="197" t="str">
        <f>IF(BD541&lt;=SMALL(BD$3:BD$1130,5),"SIMILAR","NO")</f>
        <v>NO</v>
      </c>
      <c r="BG541" s="197" t="str">
        <f t="shared" si="451"/>
        <v>N/A</v>
      </c>
      <c r="BH541" s="197">
        <f t="shared" si="452"/>
        <v>0</v>
      </c>
      <c r="BI541" s="198">
        <f t="shared" si="453"/>
        <v>0</v>
      </c>
      <c r="BJ541" s="199">
        <f>IFERROR(SQRT(($E541-$E$1136)^2+($R541-$R$1136)^2),0)</f>
        <v>0.50057570312746424</v>
      </c>
      <c r="BK541" s="197" t="str">
        <f>IF(BJ541&lt;=SMALL(BJ$3:BJ$1130,1),"MAS PARECIDO","NO")</f>
        <v>NO</v>
      </c>
      <c r="BL541" s="197" t="str">
        <f>IF(BJ541&lt;=SMALL(BJ$3:BJ$1130,5),"SIMILAR","NO")</f>
        <v>NO</v>
      </c>
      <c r="BM541" s="197" t="str">
        <f t="shared" si="454"/>
        <v>N/A</v>
      </c>
      <c r="BN541" s="197">
        <f t="shared" si="455"/>
        <v>0</v>
      </c>
      <c r="BO541" s="198">
        <f t="shared" si="456"/>
        <v>0</v>
      </c>
      <c r="BP541" s="199">
        <f>IFERROR(SQRT(($E541-$E$1136)^2+($U541-$U$1136)^2),0)</f>
        <v>1.0002879758157424</v>
      </c>
      <c r="BQ541" s="197" t="str">
        <f>IF(BP541&lt;=SMALL(BP$3:BP$1130,1),"MAS PARECIDO","NO")</f>
        <v>NO</v>
      </c>
      <c r="BR541" s="197" t="str">
        <f>IF(BP541&lt;=SMALL(BP$3:BP$1130,5),"SIMILAR","NO")</f>
        <v>NO</v>
      </c>
      <c r="BS541" s="197" t="str">
        <f t="shared" si="457"/>
        <v>N/A</v>
      </c>
      <c r="BT541" s="197">
        <f t="shared" si="458"/>
        <v>0</v>
      </c>
      <c r="BU541" s="198">
        <f t="shared" si="459"/>
        <v>0</v>
      </c>
      <c r="BV541" s="199">
        <f>IFERROR(SQRT(($E541-$E$1136)^2+($X541-$X$1136)^2),0)</f>
        <v>2.4000720021600648E-2</v>
      </c>
      <c r="BW541" s="197" t="str">
        <f>IF(BV541&lt;=SMALL(BV$3:BV$1130,1),"MAS PARECIDO","NO")</f>
        <v>NO</v>
      </c>
      <c r="BX541" s="197" t="str">
        <f>IF(BV541&lt;=SMALL(BV$3:BV$1130,5),"SIMILAR","NO")</f>
        <v>NO</v>
      </c>
      <c r="BY541" s="197" t="str">
        <f t="shared" si="460"/>
        <v>N/A</v>
      </c>
      <c r="BZ541" s="197">
        <f t="shared" si="461"/>
        <v>0</v>
      </c>
      <c r="CA541" s="198">
        <f t="shared" si="462"/>
        <v>0</v>
      </c>
      <c r="CB541" s="199">
        <f>IFERROR(SQRT(($E541-$E$1136)^2+($AA541-$AA$1136)^2),0)</f>
        <v>2.4000720021600648E-2</v>
      </c>
      <c r="CC541" s="197" t="str">
        <f>IF(CB541&lt;=SMALL(CB$3:CB$1130,1),"MAS PARECIDO","NO")</f>
        <v>NO</v>
      </c>
      <c r="CD541" s="197" t="str">
        <f>IF(CB541&lt;=SMALL(CB$3:CB$1130,5),"SIMILAR","NO")</f>
        <v>NO</v>
      </c>
      <c r="CE541" s="197" t="str">
        <f t="shared" si="463"/>
        <v>N/A</v>
      </c>
      <c r="CF541" s="197">
        <f t="shared" si="464"/>
        <v>0</v>
      </c>
      <c r="CG541" s="198">
        <f t="shared" si="465"/>
        <v>0</v>
      </c>
      <c r="CH541" s="199">
        <f>IFERROR(SQRT(($E541-$E$1136)^2+($AD541-$AD$1136)^2),0)</f>
        <v>1.0002879758157424</v>
      </c>
      <c r="CI541" s="197" t="str">
        <f>IF(CH541&lt;=SMALL(CH$3:CH$1130,1),"MAS PARECIDO","NO")</f>
        <v>NO</v>
      </c>
      <c r="CJ541" s="197" t="str">
        <f>IF(CH541&lt;=SMALL(CH$3:CH$1130,5),"SIMILAR","NO")</f>
        <v>NO</v>
      </c>
      <c r="CK541" s="197" t="str">
        <f t="shared" si="466"/>
        <v>N/A</v>
      </c>
      <c r="CL541" s="197">
        <f t="shared" si="467"/>
        <v>0</v>
      </c>
      <c r="CM541" s="198">
        <f t="shared" si="468"/>
        <v>0</v>
      </c>
      <c r="CN541" s="199">
        <f>IFERROR(SQRT(($E541-$E$1136)^2+($AG541-$AG$1136)^2),0)</f>
        <v>1.0002879758157424</v>
      </c>
      <c r="CO541" s="197" t="str">
        <f>IF(CN541&lt;=SMALL(CN$3:CN$1130,1),"MAS PARECIDO","NO")</f>
        <v>NO</v>
      </c>
      <c r="CP541" s="197" t="str">
        <f>IF(CN541&lt;=SMALL(CN$3:CN$1130,5),"SIMILAR","NO")</f>
        <v>NO</v>
      </c>
      <c r="CQ541" s="197" t="str">
        <f t="shared" si="469"/>
        <v>N/A</v>
      </c>
      <c r="CR541" s="197">
        <f t="shared" si="470"/>
        <v>0</v>
      </c>
      <c r="CS541" s="198">
        <f t="shared" si="471"/>
        <v>0</v>
      </c>
      <c r="CT541" s="199">
        <f>IFERROR(SQRT(($E541-$E$1136)^2+($AJ541-$AJ$1136)^2),0)</f>
        <v>2.4000720021600648E-2</v>
      </c>
      <c r="CU541" s="197" t="str">
        <f>IF(CT541&lt;=SMALL(CT$3:CT$1130,1),"MAS PARECIDO","NO")</f>
        <v>NO</v>
      </c>
      <c r="CV541" s="197" t="str">
        <f>IF(CT541&lt;=SMALL(CT$3:CT$1130,5),"SIMILAR","NO")</f>
        <v>NO</v>
      </c>
      <c r="CW541" s="197" t="str">
        <f t="shared" si="472"/>
        <v>N/A</v>
      </c>
      <c r="CX541" s="197">
        <f t="shared" si="473"/>
        <v>0</v>
      </c>
      <c r="CY541" s="198">
        <f t="shared" si="474"/>
        <v>0</v>
      </c>
      <c r="CZ541" s="2" t="s">
        <v>1694</v>
      </c>
      <c r="DA541" s="2" t="s">
        <v>1695</v>
      </c>
      <c r="DB541" s="2">
        <v>3</v>
      </c>
      <c r="DC541" s="2" t="s">
        <v>319</v>
      </c>
    </row>
    <row r="542" spans="1:107">
      <c r="A542" s="24" t="s">
        <v>739</v>
      </c>
      <c r="B542" s="46">
        <v>47981.25</v>
      </c>
      <c r="C542" s="190">
        <f>(B542-$B$1132)/($B$1133-$B$1132)</f>
        <v>5.0820558953021275E-2</v>
      </c>
      <c r="D542" s="46">
        <v>13000</v>
      </c>
      <c r="E542" s="190">
        <f>(D542-$D$1132)/($D$1133-$D$1132)</f>
        <v>2.59707791233737E-2</v>
      </c>
      <c r="F542" s="46" t="s">
        <v>203</v>
      </c>
      <c r="G542" s="192">
        <f>VLOOKUP(F542,'DATOS DE SOPORTE'!$Y$5:$Z$8,2,FALSE)</f>
        <v>3</v>
      </c>
      <c r="H542" s="190">
        <f>(G542-$G$1132)/($G$1133-$G$1132)</f>
        <v>0.66666666666666663</v>
      </c>
      <c r="I542" s="50">
        <v>1</v>
      </c>
      <c r="J542" s="200">
        <f t="shared" si="434"/>
        <v>1</v>
      </c>
      <c r="K542" s="190">
        <f>(J542-$J$1132)/($J$1133-$J$1132)</f>
        <v>0.2</v>
      </c>
      <c r="L542" s="193" t="str">
        <f t="shared" si="435"/>
        <v>SI</v>
      </c>
      <c r="M542" s="46" t="s">
        <v>192</v>
      </c>
      <c r="N542" s="192">
        <f t="shared" si="436"/>
        <v>2</v>
      </c>
      <c r="O542" s="190">
        <f>(N542-N$1132)/(N$1133-N$1132)</f>
        <v>1</v>
      </c>
      <c r="P542" s="46" t="s">
        <v>193</v>
      </c>
      <c r="Q542" s="192">
        <f t="shared" si="437"/>
        <v>2</v>
      </c>
      <c r="R542" s="190">
        <f>(Q542-Q$1132)/(Q$1133-Q$1132)</f>
        <v>0.5</v>
      </c>
      <c r="S542" s="46" t="s">
        <v>60</v>
      </c>
      <c r="T542" s="192">
        <f t="shared" si="438"/>
        <v>2</v>
      </c>
      <c r="U542" s="190">
        <f>(T542-T$1132)/(T$1133-T$1132)</f>
        <v>1</v>
      </c>
      <c r="V542" s="46" t="s">
        <v>62</v>
      </c>
      <c r="W542" s="194">
        <f>VLOOKUP(V542,'DATOS DE SOPORTE'!$S$5:$T$10,2,FALSE)</f>
        <v>1</v>
      </c>
      <c r="X542" s="201">
        <f>(W542-W$1132)/(W$1133-W$1132)</f>
        <v>0</v>
      </c>
      <c r="Y542" s="46" t="s">
        <v>136</v>
      </c>
      <c r="Z542" s="194">
        <f t="shared" si="439"/>
        <v>2</v>
      </c>
      <c r="AA542" s="201">
        <f>(Z542-Z$1132)/(Z$1133-Z$1132)</f>
        <v>1</v>
      </c>
      <c r="AB542" s="46" t="s">
        <v>136</v>
      </c>
      <c r="AC542" s="194">
        <f t="shared" si="440"/>
        <v>2</v>
      </c>
      <c r="AD542" s="201">
        <f>(AC542-AC$1132)/(AC$1133-AC$1132)</f>
        <v>1</v>
      </c>
      <c r="AE542" s="46" t="s">
        <v>136</v>
      </c>
      <c r="AF542" s="194">
        <f t="shared" si="441"/>
        <v>2</v>
      </c>
      <c r="AG542" s="201">
        <f>(AF542-AF$1132)/(AF$1133-AF$1132)</f>
        <v>1</v>
      </c>
      <c r="AH542" s="24" t="s">
        <v>67</v>
      </c>
      <c r="AI542" s="194">
        <f>VLOOKUP(AH542,'DATOS DE SOPORTE'!$V$5:$W$8,2,FALSE)</f>
        <v>1</v>
      </c>
      <c r="AJ542" s="201">
        <f>(AI542-AI$1132)/(AI$1133-AI$1132)</f>
        <v>0</v>
      </c>
      <c r="AK542" s="58" t="str">
        <f t="shared" si="433"/>
        <v>Bueno</v>
      </c>
      <c r="AL542" s="196">
        <f>IFERROR(SQRT(($E542-$E$1136)^2+($C542-$C$1136)^2),0)</f>
        <v>0.15649353912680439</v>
      </c>
      <c r="AM542" s="197" t="str">
        <f>IF(AL542&lt;=SMALL($AL$3:$AL$1130,1),"MAS PARECIDO","NO")</f>
        <v>NO</v>
      </c>
      <c r="AN542" s="197" t="str">
        <f>IF(AL542&lt;=SMALL($AL$3:$AL$1130,5),"SIMILAR","NO")</f>
        <v>NO</v>
      </c>
      <c r="AO542" s="197" t="str">
        <f t="shared" si="442"/>
        <v>N/A</v>
      </c>
      <c r="AP542" s="197">
        <f t="shared" si="443"/>
        <v>0</v>
      </c>
      <c r="AQ542" s="198">
        <f t="shared" si="444"/>
        <v>0</v>
      </c>
      <c r="AR542" s="196">
        <f>IFERROR(SQRT(($E542-$E$1136)^2+($H542-$H$1136)^2),0)</f>
        <v>0.33434585637171632</v>
      </c>
      <c r="AS542" s="197" t="str">
        <f>IF(AR542&lt;=SMALL(AR$3:AR$1130,1),"MAS PARECIDO","NO")</f>
        <v>NO</v>
      </c>
      <c r="AT542" s="197" t="str">
        <f>IF(AR542&lt;=SMALL(AR$3:AR$1130,5),"SIMILAR","NO")</f>
        <v>NO</v>
      </c>
      <c r="AU542" s="197" t="str">
        <f t="shared" si="445"/>
        <v>N/A</v>
      </c>
      <c r="AV542" s="197">
        <f t="shared" si="446"/>
        <v>0</v>
      </c>
      <c r="AW542" s="198">
        <f t="shared" si="447"/>
        <v>0</v>
      </c>
      <c r="AX542" s="199">
        <f>IFERROR(SQRT(($E542-$E$1136)^2+($K542-$K$1136)^2),0)</f>
        <v>2.6000780023400699E-2</v>
      </c>
      <c r="AY542" s="197" t="str">
        <f>IF(AX542&lt;=SMALL(AX$3:AX$1130,1),"MAS PARECIDO","NO")</f>
        <v>NO</v>
      </c>
      <c r="AZ542" s="197" t="str">
        <f>IF(AX542&lt;=SMALL(AX$3:AX$1130,5),"SIMILAR","NO")</f>
        <v>NO</v>
      </c>
      <c r="BA542" s="197" t="str">
        <f t="shared" si="448"/>
        <v>N/A</v>
      </c>
      <c r="BB542" s="197">
        <f t="shared" si="449"/>
        <v>0</v>
      </c>
      <c r="BC542" s="198">
        <f t="shared" si="450"/>
        <v>0</v>
      </c>
      <c r="BD542" s="196">
        <f>IFERROR(SQRT(($E542-$E$1136)^2+($O542-$O$1136)^2),0)</f>
        <v>2.6000780023400699E-2</v>
      </c>
      <c r="BE542" s="197" t="str">
        <f>IF(BD542&lt;=SMALL(BD$3:BD$1130,1),"MAS PARECIDO","NO")</f>
        <v>NO</v>
      </c>
      <c r="BF542" s="197" t="str">
        <f>IF(BD542&lt;=SMALL(BD$3:BD$1130,5),"SIMILAR","NO")</f>
        <v>NO</v>
      </c>
      <c r="BG542" s="197" t="str">
        <f t="shared" si="451"/>
        <v>N/A</v>
      </c>
      <c r="BH542" s="197">
        <f t="shared" si="452"/>
        <v>0</v>
      </c>
      <c r="BI542" s="198">
        <f t="shared" si="453"/>
        <v>0</v>
      </c>
      <c r="BJ542" s="199">
        <f>IFERROR(SQRT(($E542-$E$1136)^2+($R542-$R$1136)^2),0)</f>
        <v>2.6000780023400699E-2</v>
      </c>
      <c r="BK542" s="197" t="str">
        <f>IF(BJ542&lt;=SMALL(BJ$3:BJ$1130,1),"MAS PARECIDO","NO")</f>
        <v>NO</v>
      </c>
      <c r="BL542" s="197" t="str">
        <f>IF(BJ542&lt;=SMALL(BJ$3:BJ$1130,5),"SIMILAR","NO")</f>
        <v>NO</v>
      </c>
      <c r="BM542" s="197" t="str">
        <f t="shared" si="454"/>
        <v>N/A</v>
      </c>
      <c r="BN542" s="197">
        <f t="shared" si="455"/>
        <v>0</v>
      </c>
      <c r="BO542" s="198">
        <f t="shared" si="456"/>
        <v>0</v>
      </c>
      <c r="BP542" s="199">
        <f>IFERROR(SQRT(($E542-$E$1136)^2+($U542-$U$1136)^2),0)</f>
        <v>1.00033796317136</v>
      </c>
      <c r="BQ542" s="197" t="str">
        <f>IF(BP542&lt;=SMALL(BP$3:BP$1130,1),"MAS PARECIDO","NO")</f>
        <v>NO</v>
      </c>
      <c r="BR542" s="197" t="str">
        <f>IF(BP542&lt;=SMALL(BP$3:BP$1130,5),"SIMILAR","NO")</f>
        <v>NO</v>
      </c>
      <c r="BS542" s="197" t="str">
        <f t="shared" si="457"/>
        <v>N/A</v>
      </c>
      <c r="BT542" s="197">
        <f t="shared" si="458"/>
        <v>0</v>
      </c>
      <c r="BU542" s="198">
        <f t="shared" si="459"/>
        <v>0</v>
      </c>
      <c r="BV542" s="199">
        <f>IFERROR(SQRT(($E542-$E$1136)^2+($X542-$X$1136)^2),0)</f>
        <v>2.6000780023400699E-2</v>
      </c>
      <c r="BW542" s="197" t="str">
        <f>IF(BV542&lt;=SMALL(BV$3:BV$1130,1),"MAS PARECIDO","NO")</f>
        <v>NO</v>
      </c>
      <c r="BX542" s="197" t="str">
        <f>IF(BV542&lt;=SMALL(BV$3:BV$1130,5),"SIMILAR","NO")</f>
        <v>NO</v>
      </c>
      <c r="BY542" s="197" t="str">
        <f t="shared" si="460"/>
        <v>N/A</v>
      </c>
      <c r="BZ542" s="197">
        <f t="shared" si="461"/>
        <v>0</v>
      </c>
      <c r="CA542" s="198">
        <f t="shared" si="462"/>
        <v>0</v>
      </c>
      <c r="CB542" s="199">
        <f>IFERROR(SQRT(($E542-$E$1136)^2+($AA542-$AA$1136)^2),0)</f>
        <v>1.00033796317136</v>
      </c>
      <c r="CC542" s="197" t="str">
        <f>IF(CB542&lt;=SMALL(CB$3:CB$1130,1),"MAS PARECIDO","NO")</f>
        <v>NO</v>
      </c>
      <c r="CD542" s="197" t="str">
        <f>IF(CB542&lt;=SMALL(CB$3:CB$1130,5),"SIMILAR","NO")</f>
        <v>NO</v>
      </c>
      <c r="CE542" s="197" t="str">
        <f t="shared" si="463"/>
        <v>N/A</v>
      </c>
      <c r="CF542" s="197">
        <f t="shared" si="464"/>
        <v>0</v>
      </c>
      <c r="CG542" s="198">
        <f t="shared" si="465"/>
        <v>0</v>
      </c>
      <c r="CH542" s="199">
        <f>IFERROR(SQRT(($E542-$E$1136)^2+($AD542-$AD$1136)^2),0)</f>
        <v>2.6000780023400699E-2</v>
      </c>
      <c r="CI542" s="197" t="str">
        <f>IF(CH542&lt;=SMALL(CH$3:CH$1130,1),"MAS PARECIDO","NO")</f>
        <v>NO</v>
      </c>
      <c r="CJ542" s="197" t="str">
        <f>IF(CH542&lt;=SMALL(CH$3:CH$1130,5),"SIMILAR","NO")</f>
        <v>NO</v>
      </c>
      <c r="CK542" s="197" t="str">
        <f t="shared" si="466"/>
        <v>N/A</v>
      </c>
      <c r="CL542" s="197">
        <f t="shared" si="467"/>
        <v>0</v>
      </c>
      <c r="CM542" s="198">
        <f t="shared" si="468"/>
        <v>0</v>
      </c>
      <c r="CN542" s="199">
        <f>IFERROR(SQRT(($E542-$E$1136)^2+($AG542-$AG$1136)^2),0)</f>
        <v>2.6000780023400699E-2</v>
      </c>
      <c r="CO542" s="197" t="str">
        <f>IF(CN542&lt;=SMALL(CN$3:CN$1130,1),"MAS PARECIDO","NO")</f>
        <v>NO</v>
      </c>
      <c r="CP542" s="197" t="str">
        <f>IF(CN542&lt;=SMALL(CN$3:CN$1130,5),"SIMILAR","NO")</f>
        <v>NO</v>
      </c>
      <c r="CQ542" s="197" t="str">
        <f t="shared" si="469"/>
        <v>N/A</v>
      </c>
      <c r="CR542" s="197">
        <f t="shared" si="470"/>
        <v>0</v>
      </c>
      <c r="CS542" s="198">
        <f t="shared" si="471"/>
        <v>0</v>
      </c>
      <c r="CT542" s="199">
        <f>IFERROR(SQRT(($E542-$E$1136)^2+($AJ542-$AJ$1136)^2),0)</f>
        <v>2.6000780023400699E-2</v>
      </c>
      <c r="CU542" s="197" t="str">
        <f>IF(CT542&lt;=SMALL(CT$3:CT$1130,1),"MAS PARECIDO","NO")</f>
        <v>NO</v>
      </c>
      <c r="CV542" s="197" t="str">
        <f>IF(CT542&lt;=SMALL(CT$3:CT$1130,5),"SIMILAR","NO")</f>
        <v>NO</v>
      </c>
      <c r="CW542" s="197" t="str">
        <f t="shared" si="472"/>
        <v>N/A</v>
      </c>
      <c r="CX542" s="197">
        <f t="shared" si="473"/>
        <v>0</v>
      </c>
      <c r="CY542" s="198">
        <f t="shared" si="474"/>
        <v>0</v>
      </c>
      <c r="CZ542" s="2" t="e">
        <v>#N/A</v>
      </c>
      <c r="DA542" s="2" t="s">
        <v>2154</v>
      </c>
      <c r="DB542" s="2">
        <v>0</v>
      </c>
      <c r="DC542" s="2" t="s">
        <v>189</v>
      </c>
    </row>
    <row r="543" spans="1:107">
      <c r="A543" s="24" t="s">
        <v>473</v>
      </c>
      <c r="B543" s="46">
        <v>100672</v>
      </c>
      <c r="C543" s="190">
        <f>(B543-$B$1132)/($B$1133-$B$1132)</f>
        <v>0.11241147250439688</v>
      </c>
      <c r="D543" s="46">
        <v>20000</v>
      </c>
      <c r="E543" s="190">
        <f>(D543-$D$1132)/($D$1133-$D$1132)</f>
        <v>3.9971199135974078E-2</v>
      </c>
      <c r="F543" s="46" t="s">
        <v>187</v>
      </c>
      <c r="G543" s="192">
        <f>VLOOKUP(F543,'DATOS DE SOPORTE'!$Y$5:$Z$8,2,FALSE)</f>
        <v>4</v>
      </c>
      <c r="H543" s="190">
        <f>(G543-$G$1132)/($G$1133-$G$1132)</f>
        <v>1</v>
      </c>
      <c r="I543" s="50">
        <v>1</v>
      </c>
      <c r="J543" s="200">
        <f t="shared" si="434"/>
        <v>1</v>
      </c>
      <c r="K543" s="190">
        <f>(J543-$J$1132)/($J$1133-$J$1132)</f>
        <v>0.2</v>
      </c>
      <c r="L543" s="193" t="str">
        <f t="shared" si="435"/>
        <v>SI</v>
      </c>
      <c r="M543" s="46" t="s">
        <v>192</v>
      </c>
      <c r="N543" s="192">
        <f t="shared" si="436"/>
        <v>2</v>
      </c>
      <c r="O543" s="190">
        <f>(N543-N$1132)/(N$1133-N$1132)</f>
        <v>1</v>
      </c>
      <c r="P543" s="46" t="s">
        <v>58</v>
      </c>
      <c r="Q543" s="192">
        <f t="shared" si="437"/>
        <v>3</v>
      </c>
      <c r="R543" s="190">
        <f>(Q543-Q$1132)/(Q$1133-Q$1132)</f>
        <v>1</v>
      </c>
      <c r="S543" s="46" t="s">
        <v>60</v>
      </c>
      <c r="T543" s="192">
        <f t="shared" si="438"/>
        <v>2</v>
      </c>
      <c r="U543" s="190">
        <f>(T543-T$1132)/(T$1133-T$1132)</f>
        <v>1</v>
      </c>
      <c r="V543" s="46" t="s">
        <v>62</v>
      </c>
      <c r="W543" s="194">
        <f>VLOOKUP(V543,'DATOS DE SOPORTE'!$S$5:$T$10,2,FALSE)</f>
        <v>1</v>
      </c>
      <c r="X543" s="201">
        <f>(W543-W$1132)/(W$1133-W$1132)</f>
        <v>0</v>
      </c>
      <c r="Y543" s="46" t="s">
        <v>188</v>
      </c>
      <c r="Z543" s="194">
        <f t="shared" si="439"/>
        <v>1</v>
      </c>
      <c r="AA543" s="201">
        <f>(Z543-Z$1132)/(Z$1133-Z$1132)</f>
        <v>0</v>
      </c>
      <c r="AB543" s="46" t="s">
        <v>188</v>
      </c>
      <c r="AC543" s="194">
        <f t="shared" si="440"/>
        <v>1</v>
      </c>
      <c r="AD543" s="201">
        <f>(AC543-AC$1132)/(AC$1133-AC$1132)</f>
        <v>0</v>
      </c>
      <c r="AE543" s="46" t="s">
        <v>188</v>
      </c>
      <c r="AF543" s="194">
        <f t="shared" si="441"/>
        <v>1</v>
      </c>
      <c r="AG543" s="201">
        <f>(AF543-AF$1132)/(AF$1133-AF$1132)</f>
        <v>0</v>
      </c>
      <c r="AH543" s="24" t="s">
        <v>67</v>
      </c>
      <c r="AI543" s="194">
        <f>VLOOKUP(AH543,'DATOS DE SOPORTE'!$V$5:$W$8,2,FALSE)</f>
        <v>1</v>
      </c>
      <c r="AJ543" s="201">
        <f>(AI543-AI$1132)/(AI$1133-AI$1132)</f>
        <v>0</v>
      </c>
      <c r="AK543" s="58" t="str">
        <f t="shared" si="433"/>
        <v>Bueno</v>
      </c>
      <c r="AL543" s="196">
        <f>IFERROR(SQRT(($E543-$E$1136)^2+($C543-$C$1136)^2),0)</f>
        <v>0.1009875930632979</v>
      </c>
      <c r="AM543" s="197" t="str">
        <f>IF(AL543&lt;=SMALL($AL$3:$AL$1130,1),"MAS PARECIDO","NO")</f>
        <v>NO</v>
      </c>
      <c r="AN543" s="197" t="str">
        <f>IF(AL543&lt;=SMALL($AL$3:$AL$1130,5),"SIMILAR","NO")</f>
        <v>NO</v>
      </c>
      <c r="AO543" s="197" t="str">
        <f t="shared" si="442"/>
        <v>N/A</v>
      </c>
      <c r="AP543" s="197">
        <f t="shared" si="443"/>
        <v>0</v>
      </c>
      <c r="AQ543" s="198">
        <f t="shared" si="444"/>
        <v>0</v>
      </c>
      <c r="AR543" s="196">
        <f>IFERROR(SQRT(($E543-$E$1136)^2+($H543-$H$1136)^2),0)</f>
        <v>0.66786566048028306</v>
      </c>
      <c r="AS543" s="197" t="str">
        <f>IF(AR543&lt;=SMALL(AR$3:AR$1130,1),"MAS PARECIDO","NO")</f>
        <v>NO</v>
      </c>
      <c r="AT543" s="197" t="str">
        <f>IF(AR543&lt;=SMALL(AR$3:AR$1130,5),"SIMILAR","NO")</f>
        <v>NO</v>
      </c>
      <c r="AU543" s="197" t="str">
        <f t="shared" si="445"/>
        <v>N/A</v>
      </c>
      <c r="AV543" s="197">
        <f t="shared" si="446"/>
        <v>0</v>
      </c>
      <c r="AW543" s="198">
        <f t="shared" si="447"/>
        <v>0</v>
      </c>
      <c r="AX543" s="199">
        <f>IFERROR(SQRT(($E543-$E$1136)^2+($K543-$K$1136)^2),0)</f>
        <v>4.0001200036001078E-2</v>
      </c>
      <c r="AY543" s="197" t="str">
        <f>IF(AX543&lt;=SMALL(AX$3:AX$1130,1),"MAS PARECIDO","NO")</f>
        <v>NO</v>
      </c>
      <c r="AZ543" s="197" t="str">
        <f>IF(AX543&lt;=SMALL(AX$3:AX$1130,5),"SIMILAR","NO")</f>
        <v>NO</v>
      </c>
      <c r="BA543" s="197" t="str">
        <f t="shared" si="448"/>
        <v>N/A</v>
      </c>
      <c r="BB543" s="197">
        <f t="shared" si="449"/>
        <v>0</v>
      </c>
      <c r="BC543" s="198">
        <f t="shared" si="450"/>
        <v>0</v>
      </c>
      <c r="BD543" s="196">
        <f>IFERROR(SQRT(($E543-$E$1136)^2+($O543-$O$1136)^2),0)</f>
        <v>4.0001200036001078E-2</v>
      </c>
      <c r="BE543" s="197" t="str">
        <f>IF(BD543&lt;=SMALL(BD$3:BD$1130,1),"MAS PARECIDO","NO")</f>
        <v>NO</v>
      </c>
      <c r="BF543" s="197" t="str">
        <f>IF(BD543&lt;=SMALL(BD$3:BD$1130,5),"SIMILAR","NO")</f>
        <v>NO</v>
      </c>
      <c r="BG543" s="197" t="str">
        <f t="shared" si="451"/>
        <v>N/A</v>
      </c>
      <c r="BH543" s="197">
        <f t="shared" si="452"/>
        <v>0</v>
      </c>
      <c r="BI543" s="198">
        <f t="shared" si="453"/>
        <v>0</v>
      </c>
      <c r="BJ543" s="199">
        <f>IFERROR(SQRT(($E543-$E$1136)^2+($R543-$R$1136)^2),0)</f>
        <v>0.50159754385794209</v>
      </c>
      <c r="BK543" s="197" t="str">
        <f>IF(BJ543&lt;=SMALL(BJ$3:BJ$1130,1),"MAS PARECIDO","NO")</f>
        <v>NO</v>
      </c>
      <c r="BL543" s="197" t="str">
        <f>IF(BJ543&lt;=SMALL(BJ$3:BJ$1130,5),"SIMILAR","NO")</f>
        <v>NO</v>
      </c>
      <c r="BM543" s="197" t="str">
        <f t="shared" si="454"/>
        <v>N/A</v>
      </c>
      <c r="BN543" s="197">
        <f t="shared" si="455"/>
        <v>0</v>
      </c>
      <c r="BO543" s="198">
        <f t="shared" si="456"/>
        <v>0</v>
      </c>
      <c r="BP543" s="199">
        <f>IFERROR(SQRT(($E543-$E$1136)^2+($U543-$U$1136)^2),0)</f>
        <v>1.0007997282195475</v>
      </c>
      <c r="BQ543" s="197" t="str">
        <f>IF(BP543&lt;=SMALL(BP$3:BP$1130,1),"MAS PARECIDO","NO")</f>
        <v>NO</v>
      </c>
      <c r="BR543" s="197" t="str">
        <f>IF(BP543&lt;=SMALL(BP$3:BP$1130,5),"SIMILAR","NO")</f>
        <v>NO</v>
      </c>
      <c r="BS543" s="197" t="str">
        <f t="shared" si="457"/>
        <v>N/A</v>
      </c>
      <c r="BT543" s="197">
        <f t="shared" si="458"/>
        <v>0</v>
      </c>
      <c r="BU543" s="198">
        <f t="shared" si="459"/>
        <v>0</v>
      </c>
      <c r="BV543" s="199">
        <f>IFERROR(SQRT(($E543-$E$1136)^2+($X543-$X$1136)^2),0)</f>
        <v>4.0001200036001078E-2</v>
      </c>
      <c r="BW543" s="197" t="str">
        <f>IF(BV543&lt;=SMALL(BV$3:BV$1130,1),"MAS PARECIDO","NO")</f>
        <v>NO</v>
      </c>
      <c r="BX543" s="197" t="str">
        <f>IF(BV543&lt;=SMALL(BV$3:BV$1130,5),"SIMILAR","NO")</f>
        <v>NO</v>
      </c>
      <c r="BY543" s="197" t="str">
        <f t="shared" si="460"/>
        <v>N/A</v>
      </c>
      <c r="BZ543" s="197">
        <f t="shared" si="461"/>
        <v>0</v>
      </c>
      <c r="CA543" s="198">
        <f t="shared" si="462"/>
        <v>0</v>
      </c>
      <c r="CB543" s="199">
        <f>IFERROR(SQRT(($E543-$E$1136)^2+($AA543-$AA$1136)^2),0)</f>
        <v>4.0001200036001078E-2</v>
      </c>
      <c r="CC543" s="197" t="str">
        <f>IF(CB543&lt;=SMALL(CB$3:CB$1130,1),"MAS PARECIDO","NO")</f>
        <v>NO</v>
      </c>
      <c r="CD543" s="197" t="str">
        <f>IF(CB543&lt;=SMALL(CB$3:CB$1130,5),"SIMILAR","NO")</f>
        <v>NO</v>
      </c>
      <c r="CE543" s="197" t="str">
        <f t="shared" si="463"/>
        <v>N/A</v>
      </c>
      <c r="CF543" s="197">
        <f t="shared" si="464"/>
        <v>0</v>
      </c>
      <c r="CG543" s="198">
        <f t="shared" si="465"/>
        <v>0</v>
      </c>
      <c r="CH543" s="199">
        <f>IFERROR(SQRT(($E543-$E$1136)^2+($AD543-$AD$1136)^2),0)</f>
        <v>1.0007997282195475</v>
      </c>
      <c r="CI543" s="197" t="str">
        <f>IF(CH543&lt;=SMALL(CH$3:CH$1130,1),"MAS PARECIDO","NO")</f>
        <v>NO</v>
      </c>
      <c r="CJ543" s="197" t="str">
        <f>IF(CH543&lt;=SMALL(CH$3:CH$1130,5),"SIMILAR","NO")</f>
        <v>NO</v>
      </c>
      <c r="CK543" s="197" t="str">
        <f t="shared" si="466"/>
        <v>N/A</v>
      </c>
      <c r="CL543" s="197">
        <f t="shared" si="467"/>
        <v>0</v>
      </c>
      <c r="CM543" s="198">
        <f t="shared" si="468"/>
        <v>0</v>
      </c>
      <c r="CN543" s="199">
        <f>IFERROR(SQRT(($E543-$E$1136)^2+($AG543-$AG$1136)^2),0)</f>
        <v>1.0007997282195475</v>
      </c>
      <c r="CO543" s="197" t="str">
        <f>IF(CN543&lt;=SMALL(CN$3:CN$1130,1),"MAS PARECIDO","NO")</f>
        <v>NO</v>
      </c>
      <c r="CP543" s="197" t="str">
        <f>IF(CN543&lt;=SMALL(CN$3:CN$1130,5),"SIMILAR","NO")</f>
        <v>NO</v>
      </c>
      <c r="CQ543" s="197" t="str">
        <f t="shared" si="469"/>
        <v>N/A</v>
      </c>
      <c r="CR543" s="197">
        <f t="shared" si="470"/>
        <v>0</v>
      </c>
      <c r="CS543" s="198">
        <f t="shared" si="471"/>
        <v>0</v>
      </c>
      <c r="CT543" s="199">
        <f>IFERROR(SQRT(($E543-$E$1136)^2+($AJ543-$AJ$1136)^2),0)</f>
        <v>4.0001200036001078E-2</v>
      </c>
      <c r="CU543" s="197" t="str">
        <f>IF(CT543&lt;=SMALL(CT$3:CT$1130,1),"MAS PARECIDO","NO")</f>
        <v>NO</v>
      </c>
      <c r="CV543" s="197" t="str">
        <f>IF(CT543&lt;=SMALL(CT$3:CT$1130,5),"SIMILAR","NO")</f>
        <v>NO</v>
      </c>
      <c r="CW543" s="197" t="str">
        <f t="shared" si="472"/>
        <v>N/A</v>
      </c>
      <c r="CX543" s="197">
        <f t="shared" si="473"/>
        <v>0</v>
      </c>
      <c r="CY543" s="198">
        <f t="shared" si="474"/>
        <v>0</v>
      </c>
      <c r="CZ543" s="2" t="s">
        <v>1674</v>
      </c>
      <c r="DA543" s="2" t="s">
        <v>1675</v>
      </c>
      <c r="DB543" s="2">
        <v>0</v>
      </c>
      <c r="DC543" s="2" t="s">
        <v>189</v>
      </c>
    </row>
    <row r="544" spans="1:107">
      <c r="A544" s="24" t="s">
        <v>486</v>
      </c>
      <c r="B544" s="46">
        <v>80808</v>
      </c>
      <c r="C544" s="190">
        <f>(B544-$B$1132)/($B$1133-$B$1132)</f>
        <v>8.9192180564454382E-2</v>
      </c>
      <c r="D544" s="46">
        <v>6500</v>
      </c>
      <c r="E544" s="190">
        <f>(D544-$D$1132)/($D$1133-$D$1132)</f>
        <v>1.297038911167335E-2</v>
      </c>
      <c r="F544" s="46" t="s">
        <v>191</v>
      </c>
      <c r="G544" s="192">
        <f>VLOOKUP(F544,'DATOS DE SOPORTE'!$Y$5:$Z$8,2,FALSE)</f>
        <v>1</v>
      </c>
      <c r="H544" s="190">
        <f>(G544-$G$1132)/($G$1133-$G$1132)</f>
        <v>0</v>
      </c>
      <c r="I544" s="50">
        <v>0</v>
      </c>
      <c r="J544" s="200">
        <f t="shared" si="434"/>
        <v>0</v>
      </c>
      <c r="K544" s="190">
        <f>(J544-$J$1132)/($J$1133-$J$1132)</f>
        <v>0</v>
      </c>
      <c r="L544" s="193" t="str">
        <f t="shared" si="435"/>
        <v>NO</v>
      </c>
      <c r="M544" s="46" t="s">
        <v>192</v>
      </c>
      <c r="N544" s="192">
        <f t="shared" si="436"/>
        <v>2</v>
      </c>
      <c r="O544" s="190">
        <f>(N544-N$1132)/(N$1133-N$1132)</f>
        <v>1</v>
      </c>
      <c r="P544" s="46" t="s">
        <v>58</v>
      </c>
      <c r="Q544" s="192">
        <f t="shared" si="437"/>
        <v>3</v>
      </c>
      <c r="R544" s="190">
        <f>(Q544-Q$1132)/(Q$1133-Q$1132)</f>
        <v>1</v>
      </c>
      <c r="S544" s="46" t="s">
        <v>194</v>
      </c>
      <c r="T544" s="192">
        <f t="shared" si="438"/>
        <v>1</v>
      </c>
      <c r="U544" s="190">
        <f>(T544-T$1132)/(T$1133-T$1132)</f>
        <v>0</v>
      </c>
      <c r="V544" s="46" t="s">
        <v>212</v>
      </c>
      <c r="W544" s="194">
        <f>VLOOKUP(V544,'DATOS DE SOPORTE'!$S$5:$T$10,2,FALSE)</f>
        <v>3</v>
      </c>
      <c r="X544" s="201">
        <f>(W544-W$1132)/(W$1133-W$1132)</f>
        <v>0.4</v>
      </c>
      <c r="Y544" s="46" t="s">
        <v>188</v>
      </c>
      <c r="Z544" s="194">
        <f t="shared" si="439"/>
        <v>1</v>
      </c>
      <c r="AA544" s="201">
        <f>(Z544-Z$1132)/(Z$1133-Z$1132)</f>
        <v>0</v>
      </c>
      <c r="AB544" s="46" t="s">
        <v>136</v>
      </c>
      <c r="AC544" s="194">
        <f t="shared" si="440"/>
        <v>2</v>
      </c>
      <c r="AD544" s="201">
        <f>(AC544-AC$1132)/(AC$1133-AC$1132)</f>
        <v>1</v>
      </c>
      <c r="AE544" s="46" t="s">
        <v>136</v>
      </c>
      <c r="AF544" s="194">
        <f t="shared" si="441"/>
        <v>2</v>
      </c>
      <c r="AG544" s="201">
        <f>(AF544-AF$1132)/(AF$1133-AF$1132)</f>
        <v>1</v>
      </c>
      <c r="AH544" s="24" t="s">
        <v>67</v>
      </c>
      <c r="AI544" s="194">
        <f>VLOOKUP(AH544,'DATOS DE SOPORTE'!$V$5:$W$8,2,FALSE)</f>
        <v>1</v>
      </c>
      <c r="AJ544" s="201">
        <f>(AI544-AI$1132)/(AI$1133-AI$1132)</f>
        <v>0</v>
      </c>
      <c r="AK544" s="58" t="str">
        <f t="shared" si="433"/>
        <v>Bueno</v>
      </c>
      <c r="AL544" s="196">
        <f>IFERROR(SQRT(($E544-$E$1136)^2+($C544-$C$1136)^2),0)</f>
        <v>0.11667338844103481</v>
      </c>
      <c r="AM544" s="197" t="str">
        <f>IF(AL544&lt;=SMALL($AL$3:$AL$1130,1),"MAS PARECIDO","NO")</f>
        <v>NO</v>
      </c>
      <c r="AN544" s="197" t="str">
        <f>IF(AL544&lt;=SMALL($AL$3:$AL$1130,5),"SIMILAR","NO")</f>
        <v>NO</v>
      </c>
      <c r="AO544" s="197" t="str">
        <f t="shared" si="442"/>
        <v>N/A</v>
      </c>
      <c r="AP544" s="197">
        <f t="shared" si="443"/>
        <v>0</v>
      </c>
      <c r="AQ544" s="198">
        <f t="shared" si="444"/>
        <v>0</v>
      </c>
      <c r="AR544" s="196">
        <f>IFERROR(SQRT(($E544-$E$1136)^2+($H544-$H$1136)^2),0)</f>
        <v>0.33358675221232548</v>
      </c>
      <c r="AS544" s="197" t="str">
        <f>IF(AR544&lt;=SMALL(AR$3:AR$1130,1),"MAS PARECIDO","NO")</f>
        <v>NO</v>
      </c>
      <c r="AT544" s="197" t="str">
        <f>IF(AR544&lt;=SMALL(AR$3:AR$1130,5),"SIMILAR","NO")</f>
        <v>NO</v>
      </c>
      <c r="AU544" s="197" t="str">
        <f t="shared" si="445"/>
        <v>N/A</v>
      </c>
      <c r="AV544" s="197">
        <f t="shared" si="446"/>
        <v>0</v>
      </c>
      <c r="AW544" s="198">
        <f t="shared" si="447"/>
        <v>0</v>
      </c>
      <c r="AX544" s="199">
        <f>IFERROR(SQRT(($E544-$E$1136)^2+($K544-$K$1136)^2),0)</f>
        <v>0.20042207997238309</v>
      </c>
      <c r="AY544" s="197" t="str">
        <f>IF(AX544&lt;=SMALL(AX$3:AX$1130,1),"MAS PARECIDO","NO")</f>
        <v>NO</v>
      </c>
      <c r="AZ544" s="197" t="str">
        <f>IF(AX544&lt;=SMALL(AX$3:AX$1130,5),"SIMILAR","NO")</f>
        <v>NO</v>
      </c>
      <c r="BA544" s="197" t="str">
        <f t="shared" si="448"/>
        <v>N/A</v>
      </c>
      <c r="BB544" s="197">
        <f t="shared" si="449"/>
        <v>0</v>
      </c>
      <c r="BC544" s="198">
        <f t="shared" si="450"/>
        <v>0</v>
      </c>
      <c r="BD544" s="196">
        <f>IFERROR(SQRT(($E544-$E$1136)^2+($O544-$O$1136)^2),0)</f>
        <v>1.3000390011700351E-2</v>
      </c>
      <c r="BE544" s="197" t="str">
        <f>IF(BD544&lt;=SMALL(BD$3:BD$1130,1),"MAS PARECIDO","NO")</f>
        <v>NO</v>
      </c>
      <c r="BF544" s="197" t="str">
        <f>IF(BD544&lt;=SMALL(BD$3:BD$1130,5),"SIMILAR","NO")</f>
        <v>NO</v>
      </c>
      <c r="BG544" s="197" t="str">
        <f t="shared" si="451"/>
        <v>N/A</v>
      </c>
      <c r="BH544" s="197">
        <f t="shared" si="452"/>
        <v>0</v>
      </c>
      <c r="BI544" s="198">
        <f t="shared" si="453"/>
        <v>0</v>
      </c>
      <c r="BJ544" s="199">
        <f>IFERROR(SQRT(($E544-$E$1136)^2+($R544-$R$1136)^2),0)</f>
        <v>0.50016898158568002</v>
      </c>
      <c r="BK544" s="197" t="str">
        <f>IF(BJ544&lt;=SMALL(BJ$3:BJ$1130,1),"MAS PARECIDO","NO")</f>
        <v>NO</v>
      </c>
      <c r="BL544" s="197" t="str">
        <f>IF(BJ544&lt;=SMALL(BJ$3:BJ$1130,5),"SIMILAR","NO")</f>
        <v>NO</v>
      </c>
      <c r="BM544" s="197" t="str">
        <f t="shared" si="454"/>
        <v>N/A</v>
      </c>
      <c r="BN544" s="197">
        <f t="shared" si="455"/>
        <v>0</v>
      </c>
      <c r="BO544" s="198">
        <f t="shared" si="456"/>
        <v>0</v>
      </c>
      <c r="BP544" s="199">
        <f>IFERROR(SQRT(($E544-$E$1136)^2+($U544-$U$1136)^2),0)</f>
        <v>1.3000390011700351E-2</v>
      </c>
      <c r="BQ544" s="197" t="str">
        <f>IF(BP544&lt;=SMALL(BP$3:BP$1130,1),"MAS PARECIDO","NO")</f>
        <v>NO</v>
      </c>
      <c r="BR544" s="197" t="str">
        <f>IF(BP544&lt;=SMALL(BP$3:BP$1130,5),"SIMILAR","NO")</f>
        <v>NO</v>
      </c>
      <c r="BS544" s="197" t="str">
        <f t="shared" si="457"/>
        <v>N/A</v>
      </c>
      <c r="BT544" s="197">
        <f t="shared" si="458"/>
        <v>0</v>
      </c>
      <c r="BU544" s="198">
        <f t="shared" si="459"/>
        <v>0</v>
      </c>
      <c r="BV544" s="199">
        <f>IFERROR(SQRT(($E544-$E$1136)^2+($X544-$X$1136)^2),0)</f>
        <v>0.40021120691511919</v>
      </c>
      <c r="BW544" s="197" t="str">
        <f>IF(BV544&lt;=SMALL(BV$3:BV$1130,1),"MAS PARECIDO","NO")</f>
        <v>NO</v>
      </c>
      <c r="BX544" s="197" t="str">
        <f>IF(BV544&lt;=SMALL(BV$3:BV$1130,5),"SIMILAR","NO")</f>
        <v>NO</v>
      </c>
      <c r="BY544" s="197" t="str">
        <f t="shared" si="460"/>
        <v>N/A</v>
      </c>
      <c r="BZ544" s="197">
        <f t="shared" si="461"/>
        <v>0</v>
      </c>
      <c r="CA544" s="198">
        <f t="shared" si="462"/>
        <v>0</v>
      </c>
      <c r="CB544" s="199">
        <f>IFERROR(SQRT(($E544-$E$1136)^2+($AA544-$AA$1136)^2),0)</f>
        <v>1.3000390011700351E-2</v>
      </c>
      <c r="CC544" s="197" t="str">
        <f>IF(CB544&lt;=SMALL(CB$3:CB$1130,1),"MAS PARECIDO","NO")</f>
        <v>NO</v>
      </c>
      <c r="CD544" s="197" t="str">
        <f>IF(CB544&lt;=SMALL(CB$3:CB$1130,5),"SIMILAR","NO")</f>
        <v>NO</v>
      </c>
      <c r="CE544" s="197" t="str">
        <f t="shared" si="463"/>
        <v>N/A</v>
      </c>
      <c r="CF544" s="197">
        <f t="shared" si="464"/>
        <v>0</v>
      </c>
      <c r="CG544" s="198">
        <f t="shared" si="465"/>
        <v>0</v>
      </c>
      <c r="CH544" s="199">
        <f>IFERROR(SQRT(($E544-$E$1136)^2+($AD544-$AD$1136)^2),0)</f>
        <v>1.3000390011700351E-2</v>
      </c>
      <c r="CI544" s="197" t="str">
        <f>IF(CH544&lt;=SMALL(CH$3:CH$1130,1),"MAS PARECIDO","NO")</f>
        <v>NO</v>
      </c>
      <c r="CJ544" s="197" t="str">
        <f>IF(CH544&lt;=SMALL(CH$3:CH$1130,5),"SIMILAR","NO")</f>
        <v>NO</v>
      </c>
      <c r="CK544" s="197" t="str">
        <f t="shared" si="466"/>
        <v>N/A</v>
      </c>
      <c r="CL544" s="197">
        <f t="shared" si="467"/>
        <v>0</v>
      </c>
      <c r="CM544" s="198">
        <f t="shared" si="468"/>
        <v>0</v>
      </c>
      <c r="CN544" s="199">
        <f>IFERROR(SQRT(($E544-$E$1136)^2+($AG544-$AG$1136)^2),0)</f>
        <v>1.3000390011700351E-2</v>
      </c>
      <c r="CO544" s="197" t="str">
        <f>IF(CN544&lt;=SMALL(CN$3:CN$1130,1),"MAS PARECIDO","NO")</f>
        <v>NO</v>
      </c>
      <c r="CP544" s="197" t="str">
        <f>IF(CN544&lt;=SMALL(CN$3:CN$1130,5),"SIMILAR","NO")</f>
        <v>NO</v>
      </c>
      <c r="CQ544" s="197" t="str">
        <f t="shared" si="469"/>
        <v>N/A</v>
      </c>
      <c r="CR544" s="197">
        <f t="shared" si="470"/>
        <v>0</v>
      </c>
      <c r="CS544" s="198">
        <f t="shared" si="471"/>
        <v>0</v>
      </c>
      <c r="CT544" s="199">
        <f>IFERROR(SQRT(($E544-$E$1136)^2+($AJ544-$AJ$1136)^2),0)</f>
        <v>1.3000390011700351E-2</v>
      </c>
      <c r="CU544" s="197" t="str">
        <f>IF(CT544&lt;=SMALL(CT$3:CT$1130,1),"MAS PARECIDO","NO")</f>
        <v>NO</v>
      </c>
      <c r="CV544" s="197" t="str">
        <f>IF(CT544&lt;=SMALL(CT$3:CT$1130,5),"SIMILAR","NO")</f>
        <v>NO</v>
      </c>
      <c r="CW544" s="197" t="str">
        <f t="shared" si="472"/>
        <v>N/A</v>
      </c>
      <c r="CX544" s="197">
        <f t="shared" si="473"/>
        <v>0</v>
      </c>
      <c r="CY544" s="198">
        <f t="shared" si="474"/>
        <v>0</v>
      </c>
      <c r="CZ544" s="2" t="s">
        <v>1700</v>
      </c>
      <c r="DA544" s="2" t="s">
        <v>1701</v>
      </c>
      <c r="DB544" s="2">
        <v>0</v>
      </c>
      <c r="DC544" s="2" t="s">
        <v>189</v>
      </c>
    </row>
    <row r="545" spans="1:107">
      <c r="A545" s="24" t="s">
        <v>740</v>
      </c>
      <c r="B545" s="46">
        <v>31268.44</v>
      </c>
      <c r="C545" s="190">
        <f>(B545-$B$1132)/($B$1133-$B$1132)</f>
        <v>3.1284734621225538E-2</v>
      </c>
      <c r="D545" s="46">
        <v>10000</v>
      </c>
      <c r="E545" s="190">
        <f>(D545-$D$1132)/($D$1133-$D$1132)</f>
        <v>1.9970599117973539E-2</v>
      </c>
      <c r="F545" s="46" t="s">
        <v>203</v>
      </c>
      <c r="G545" s="192">
        <f>VLOOKUP(F545,'DATOS DE SOPORTE'!$Y$5:$Z$8,2,FALSE)</f>
        <v>3</v>
      </c>
      <c r="H545" s="190">
        <f>(G545-$G$1132)/($G$1133-$G$1132)</f>
        <v>0.66666666666666663</v>
      </c>
      <c r="I545" s="50">
        <v>1</v>
      </c>
      <c r="J545" s="200">
        <f t="shared" si="434"/>
        <v>1</v>
      </c>
      <c r="K545" s="190">
        <f>(J545-$J$1132)/($J$1133-$J$1132)</f>
        <v>0.2</v>
      </c>
      <c r="L545" s="193" t="str">
        <f t="shared" si="435"/>
        <v>SI</v>
      </c>
      <c r="M545" s="46"/>
      <c r="N545" s="192">
        <f t="shared" si="436"/>
        <v>2</v>
      </c>
      <c r="O545" s="190">
        <f>(N545-N$1132)/(N$1133-N$1132)</f>
        <v>1</v>
      </c>
      <c r="P545" s="46"/>
      <c r="Q545" s="192">
        <f t="shared" si="437"/>
        <v>3</v>
      </c>
      <c r="R545" s="190">
        <f>(Q545-Q$1132)/(Q$1133-Q$1132)</f>
        <v>1</v>
      </c>
      <c r="S545" s="46" t="s">
        <v>194</v>
      </c>
      <c r="T545" s="192">
        <f t="shared" si="438"/>
        <v>1</v>
      </c>
      <c r="U545" s="190">
        <f>(T545-T$1132)/(T$1133-T$1132)</f>
        <v>0</v>
      </c>
      <c r="V545" s="46" t="s">
        <v>62</v>
      </c>
      <c r="W545" s="194">
        <f>VLOOKUP(V545,'DATOS DE SOPORTE'!$S$5:$T$10,2,FALSE)</f>
        <v>1</v>
      </c>
      <c r="X545" s="201">
        <f>(W545-W$1132)/(W$1133-W$1132)</f>
        <v>0</v>
      </c>
      <c r="Y545" s="46" t="s">
        <v>188</v>
      </c>
      <c r="Z545" s="194">
        <f t="shared" si="439"/>
        <v>1</v>
      </c>
      <c r="AA545" s="201">
        <f>(Z545-Z$1132)/(Z$1133-Z$1132)</f>
        <v>0</v>
      </c>
      <c r="AB545" s="46" t="s">
        <v>188</v>
      </c>
      <c r="AC545" s="194">
        <f t="shared" si="440"/>
        <v>1</v>
      </c>
      <c r="AD545" s="201">
        <f>(AC545-AC$1132)/(AC$1133-AC$1132)</f>
        <v>0</v>
      </c>
      <c r="AE545" s="46" t="s">
        <v>136</v>
      </c>
      <c r="AF545" s="194">
        <f t="shared" si="441"/>
        <v>2</v>
      </c>
      <c r="AG545" s="201">
        <f>(AF545-AF$1132)/(AF$1133-AF$1132)</f>
        <v>1</v>
      </c>
      <c r="AH545" s="24" t="s">
        <v>67</v>
      </c>
      <c r="AI545" s="194">
        <f>VLOOKUP(AH545,'DATOS DE SOPORTE'!$V$5:$W$8,2,FALSE)</f>
        <v>1</v>
      </c>
      <c r="AJ545" s="201">
        <f>(AI545-AI$1132)/(AI$1133-AI$1132)</f>
        <v>0</v>
      </c>
      <c r="AK545" s="58" t="str">
        <f t="shared" si="433"/>
        <v>Bueno</v>
      </c>
      <c r="AL545" s="196">
        <f>IFERROR(SQRT(($E545-$E$1136)^2+($C545-$C$1136)^2),0)</f>
        <v>0.17500096093414219</v>
      </c>
      <c r="AM545" s="197" t="str">
        <f>IF(AL545&lt;=SMALL($AL$3:$AL$1130,1),"MAS PARECIDO","NO")</f>
        <v>NO</v>
      </c>
      <c r="AN545" s="197" t="str">
        <f>IF(AL545&lt;=SMALL($AL$3:$AL$1130,5),"SIMILAR","NO")</f>
        <v>NO</v>
      </c>
      <c r="AO545" s="197" t="str">
        <f t="shared" si="442"/>
        <v>N/A</v>
      </c>
      <c r="AP545" s="197">
        <f t="shared" si="443"/>
        <v>0</v>
      </c>
      <c r="AQ545" s="198">
        <f t="shared" si="444"/>
        <v>0</v>
      </c>
      <c r="AR545" s="196">
        <f>IFERROR(SQRT(($E545-$E$1136)^2+($H545-$H$1136)^2),0)</f>
        <v>0.33393283024014148</v>
      </c>
      <c r="AS545" s="197" t="str">
        <f>IF(AR545&lt;=SMALL(AR$3:AR$1130,1),"MAS PARECIDO","NO")</f>
        <v>NO</v>
      </c>
      <c r="AT545" s="197" t="str">
        <f>IF(AR545&lt;=SMALL(AR$3:AR$1130,5),"SIMILAR","NO")</f>
        <v>NO</v>
      </c>
      <c r="AU545" s="197" t="str">
        <f t="shared" si="445"/>
        <v>N/A</v>
      </c>
      <c r="AV545" s="197">
        <f t="shared" si="446"/>
        <v>0</v>
      </c>
      <c r="AW545" s="198">
        <f t="shared" si="447"/>
        <v>0</v>
      </c>
      <c r="AX545" s="199">
        <f>IFERROR(SQRT(($E545-$E$1136)^2+($K545-$K$1136)^2),0)</f>
        <v>2.0000600018000539E-2</v>
      </c>
      <c r="AY545" s="197" t="str">
        <f>IF(AX545&lt;=SMALL(AX$3:AX$1130,1),"MAS PARECIDO","NO")</f>
        <v>NO</v>
      </c>
      <c r="AZ545" s="197" t="str">
        <f>IF(AX545&lt;=SMALL(AX$3:AX$1130,5),"SIMILAR","NO")</f>
        <v>NO</v>
      </c>
      <c r="BA545" s="197" t="str">
        <f t="shared" si="448"/>
        <v>N/A</v>
      </c>
      <c r="BB545" s="197">
        <f t="shared" si="449"/>
        <v>0</v>
      </c>
      <c r="BC545" s="198">
        <f t="shared" si="450"/>
        <v>0</v>
      </c>
      <c r="BD545" s="196">
        <f>IFERROR(SQRT(($E545-$E$1136)^2+($O545-$O$1136)^2),0)</f>
        <v>2.0000600018000539E-2</v>
      </c>
      <c r="BE545" s="197" t="str">
        <f>IF(BD545&lt;=SMALL(BD$3:BD$1130,1),"MAS PARECIDO","NO")</f>
        <v>NO</v>
      </c>
      <c r="BF545" s="197" t="str">
        <f>IF(BD545&lt;=SMALL(BD$3:BD$1130,5),"SIMILAR","NO")</f>
        <v>NO</v>
      </c>
      <c r="BG545" s="197" t="str">
        <f t="shared" si="451"/>
        <v>N/A</v>
      </c>
      <c r="BH545" s="197">
        <f t="shared" si="452"/>
        <v>0</v>
      </c>
      <c r="BI545" s="198">
        <f t="shared" si="453"/>
        <v>0</v>
      </c>
      <c r="BJ545" s="199">
        <f>IFERROR(SQRT(($E545-$E$1136)^2+($R545-$R$1136)^2),0)</f>
        <v>0.50039986410977377</v>
      </c>
      <c r="BK545" s="197" t="str">
        <f>IF(BJ545&lt;=SMALL(BJ$3:BJ$1130,1),"MAS PARECIDO","NO")</f>
        <v>NO</v>
      </c>
      <c r="BL545" s="197" t="str">
        <f>IF(BJ545&lt;=SMALL(BJ$3:BJ$1130,5),"SIMILAR","NO")</f>
        <v>NO</v>
      </c>
      <c r="BM545" s="197" t="str">
        <f t="shared" si="454"/>
        <v>N/A</v>
      </c>
      <c r="BN545" s="197">
        <f t="shared" si="455"/>
        <v>0</v>
      </c>
      <c r="BO545" s="198">
        <f t="shared" si="456"/>
        <v>0</v>
      </c>
      <c r="BP545" s="199">
        <f>IFERROR(SQRT(($E545-$E$1136)^2+($U545-$U$1136)^2),0)</f>
        <v>2.0000600018000539E-2</v>
      </c>
      <c r="BQ545" s="197" t="str">
        <f>IF(BP545&lt;=SMALL(BP$3:BP$1130,1),"MAS PARECIDO","NO")</f>
        <v>NO</v>
      </c>
      <c r="BR545" s="197" t="str">
        <f>IF(BP545&lt;=SMALL(BP$3:BP$1130,5),"SIMILAR","NO")</f>
        <v>NO</v>
      </c>
      <c r="BS545" s="197" t="str">
        <f t="shared" si="457"/>
        <v>N/A</v>
      </c>
      <c r="BT545" s="197">
        <f t="shared" si="458"/>
        <v>0</v>
      </c>
      <c r="BU545" s="198">
        <f t="shared" si="459"/>
        <v>0</v>
      </c>
      <c r="BV545" s="199">
        <f>IFERROR(SQRT(($E545-$E$1136)^2+($X545-$X$1136)^2),0)</f>
        <v>2.0000600018000539E-2</v>
      </c>
      <c r="BW545" s="197" t="str">
        <f>IF(BV545&lt;=SMALL(BV$3:BV$1130,1),"MAS PARECIDO","NO")</f>
        <v>NO</v>
      </c>
      <c r="BX545" s="197" t="str">
        <f>IF(BV545&lt;=SMALL(BV$3:BV$1130,5),"SIMILAR","NO")</f>
        <v>NO</v>
      </c>
      <c r="BY545" s="197" t="str">
        <f t="shared" si="460"/>
        <v>N/A</v>
      </c>
      <c r="BZ545" s="197">
        <f t="shared" si="461"/>
        <v>0</v>
      </c>
      <c r="CA545" s="198">
        <f t="shared" si="462"/>
        <v>0</v>
      </c>
      <c r="CB545" s="199">
        <f>IFERROR(SQRT(($E545-$E$1136)^2+($AA545-$AA$1136)^2),0)</f>
        <v>2.0000600018000539E-2</v>
      </c>
      <c r="CC545" s="197" t="str">
        <f>IF(CB545&lt;=SMALL(CB$3:CB$1130,1),"MAS PARECIDO","NO")</f>
        <v>NO</v>
      </c>
      <c r="CD545" s="197" t="str">
        <f>IF(CB545&lt;=SMALL(CB$3:CB$1130,5),"SIMILAR","NO")</f>
        <v>NO</v>
      </c>
      <c r="CE545" s="197" t="str">
        <f t="shared" si="463"/>
        <v>N/A</v>
      </c>
      <c r="CF545" s="197">
        <f t="shared" si="464"/>
        <v>0</v>
      </c>
      <c r="CG545" s="198">
        <f t="shared" si="465"/>
        <v>0</v>
      </c>
      <c r="CH545" s="199">
        <f>IFERROR(SQRT(($E545-$E$1136)^2+($AD545-$AD$1136)^2),0)</f>
        <v>1.0001999920021396</v>
      </c>
      <c r="CI545" s="197" t="str">
        <f>IF(CH545&lt;=SMALL(CH$3:CH$1130,1),"MAS PARECIDO","NO")</f>
        <v>NO</v>
      </c>
      <c r="CJ545" s="197" t="str">
        <f>IF(CH545&lt;=SMALL(CH$3:CH$1130,5),"SIMILAR","NO")</f>
        <v>NO</v>
      </c>
      <c r="CK545" s="197" t="str">
        <f t="shared" si="466"/>
        <v>N/A</v>
      </c>
      <c r="CL545" s="197">
        <f t="shared" si="467"/>
        <v>0</v>
      </c>
      <c r="CM545" s="198">
        <f t="shared" si="468"/>
        <v>0</v>
      </c>
      <c r="CN545" s="199">
        <f>IFERROR(SQRT(($E545-$E$1136)^2+($AG545-$AG$1136)^2),0)</f>
        <v>2.0000600018000539E-2</v>
      </c>
      <c r="CO545" s="197" t="str">
        <f>IF(CN545&lt;=SMALL(CN$3:CN$1130,1),"MAS PARECIDO","NO")</f>
        <v>NO</v>
      </c>
      <c r="CP545" s="197" t="str">
        <f>IF(CN545&lt;=SMALL(CN$3:CN$1130,5),"SIMILAR","NO")</f>
        <v>NO</v>
      </c>
      <c r="CQ545" s="197" t="str">
        <f t="shared" si="469"/>
        <v>N/A</v>
      </c>
      <c r="CR545" s="197">
        <f t="shared" si="470"/>
        <v>0</v>
      </c>
      <c r="CS545" s="198">
        <f t="shared" si="471"/>
        <v>0</v>
      </c>
      <c r="CT545" s="199">
        <f>IFERROR(SQRT(($E545-$E$1136)^2+($AJ545-$AJ$1136)^2),0)</f>
        <v>2.0000600018000539E-2</v>
      </c>
      <c r="CU545" s="197" t="str">
        <f>IF(CT545&lt;=SMALL(CT$3:CT$1130,1),"MAS PARECIDO","NO")</f>
        <v>NO</v>
      </c>
      <c r="CV545" s="197" t="str">
        <f>IF(CT545&lt;=SMALL(CT$3:CT$1130,5),"SIMILAR","NO")</f>
        <v>NO</v>
      </c>
      <c r="CW545" s="197" t="str">
        <f t="shared" si="472"/>
        <v>N/A</v>
      </c>
      <c r="CX545" s="197">
        <f t="shared" si="473"/>
        <v>0</v>
      </c>
      <c r="CY545" s="198">
        <f t="shared" si="474"/>
        <v>0</v>
      </c>
      <c r="CZ545" s="2" t="e">
        <v>#N/A</v>
      </c>
      <c r="DA545" s="2" t="s">
        <v>2155</v>
      </c>
      <c r="DB545" s="2">
        <v>0</v>
      </c>
      <c r="DC545" s="2" t="s">
        <v>189</v>
      </c>
    </row>
    <row r="546" spans="1:107">
      <c r="A546" s="24" t="s">
        <v>741</v>
      </c>
      <c r="B546" s="46">
        <v>55619.75</v>
      </c>
      <c r="C546" s="190">
        <f>(B546-$B$1132)/($B$1133-$B$1132)</f>
        <v>5.9749302483188958E-2</v>
      </c>
      <c r="D546" s="46">
        <v>15000</v>
      </c>
      <c r="E546" s="190">
        <f>(D546-$D$1132)/($D$1133-$D$1132)</f>
        <v>2.9970899126973809E-2</v>
      </c>
      <c r="F546" s="46" t="s">
        <v>203</v>
      </c>
      <c r="G546" s="192">
        <f>VLOOKUP(F546,'DATOS DE SOPORTE'!$Y$5:$Z$8,2,FALSE)</f>
        <v>3</v>
      </c>
      <c r="H546" s="190">
        <f>(G546-$G$1132)/($G$1133-$G$1132)</f>
        <v>0.66666666666666663</v>
      </c>
      <c r="I546" s="50">
        <v>1</v>
      </c>
      <c r="J546" s="200">
        <f t="shared" si="434"/>
        <v>1</v>
      </c>
      <c r="K546" s="190">
        <f>(J546-$J$1132)/($J$1133-$J$1132)</f>
        <v>0.2</v>
      </c>
      <c r="L546" s="193" t="str">
        <f t="shared" si="435"/>
        <v>SI</v>
      </c>
      <c r="M546" s="46" t="s">
        <v>192</v>
      </c>
      <c r="N546" s="192">
        <f t="shared" si="436"/>
        <v>2</v>
      </c>
      <c r="O546" s="190">
        <f>(N546-N$1132)/(N$1133-N$1132)</f>
        <v>1</v>
      </c>
      <c r="P546" s="46" t="s">
        <v>196</v>
      </c>
      <c r="Q546" s="192">
        <f t="shared" si="437"/>
        <v>1</v>
      </c>
      <c r="R546" s="190">
        <f>(Q546-Q$1132)/(Q$1133-Q$1132)</f>
        <v>0</v>
      </c>
      <c r="S546" s="46" t="s">
        <v>60</v>
      </c>
      <c r="T546" s="192">
        <f t="shared" si="438"/>
        <v>2</v>
      </c>
      <c r="U546" s="190">
        <f>(T546-T$1132)/(T$1133-T$1132)</f>
        <v>1</v>
      </c>
      <c r="V546" s="46" t="s">
        <v>62</v>
      </c>
      <c r="W546" s="194">
        <f>VLOOKUP(V546,'DATOS DE SOPORTE'!$S$5:$T$10,2,FALSE)</f>
        <v>1</v>
      </c>
      <c r="X546" s="201">
        <f>(W546-W$1132)/(W$1133-W$1132)</f>
        <v>0</v>
      </c>
      <c r="Y546" s="46" t="s">
        <v>188</v>
      </c>
      <c r="Z546" s="194">
        <f t="shared" si="439"/>
        <v>1</v>
      </c>
      <c r="AA546" s="201">
        <f>(Z546-Z$1132)/(Z$1133-Z$1132)</f>
        <v>0</v>
      </c>
      <c r="AB546" s="46" t="s">
        <v>136</v>
      </c>
      <c r="AC546" s="194">
        <f t="shared" si="440"/>
        <v>2</v>
      </c>
      <c r="AD546" s="201">
        <f>(AC546-AC$1132)/(AC$1133-AC$1132)</f>
        <v>1</v>
      </c>
      <c r="AE546" s="46" t="s">
        <v>188</v>
      </c>
      <c r="AF546" s="194">
        <f t="shared" si="441"/>
        <v>1</v>
      </c>
      <c r="AG546" s="201">
        <f>(AF546-AF$1132)/(AF$1133-AF$1132)</f>
        <v>0</v>
      </c>
      <c r="AH546" s="24" t="s">
        <v>67</v>
      </c>
      <c r="AI546" s="194">
        <f>VLOOKUP(AH546,'DATOS DE SOPORTE'!$V$5:$W$8,2,FALSE)</f>
        <v>1</v>
      </c>
      <c r="AJ546" s="201">
        <f>(AI546-AI$1132)/(AI$1133-AI$1132)</f>
        <v>0</v>
      </c>
      <c r="AK546" s="58" t="str">
        <f t="shared" si="433"/>
        <v>Regular</v>
      </c>
      <c r="AL546" s="196">
        <f>IFERROR(SQRT(($E546-$E$1136)^2+($C546-$C$1136)^2),0)</f>
        <v>0.14845276615789924</v>
      </c>
      <c r="AM546" s="197" t="str">
        <f>IF(AL546&lt;=SMALL($AL$3:$AL$1130,1),"MAS PARECIDO","NO")</f>
        <v>NO</v>
      </c>
      <c r="AN546" s="197" t="str">
        <f>IF(AL546&lt;=SMALL($AL$3:$AL$1130,5),"SIMILAR","NO")</f>
        <v>NO</v>
      </c>
      <c r="AO546" s="197" t="str">
        <f t="shared" si="442"/>
        <v>N/A</v>
      </c>
      <c r="AP546" s="197">
        <f t="shared" si="443"/>
        <v>0</v>
      </c>
      <c r="AQ546" s="198">
        <f t="shared" si="444"/>
        <v>0</v>
      </c>
      <c r="AR546" s="196">
        <f>IFERROR(SQRT(($E546-$E$1136)^2+($H546-$H$1136)^2),0)</f>
        <v>0.33468069127683658</v>
      </c>
      <c r="AS546" s="197" t="str">
        <f>IF(AR546&lt;=SMALL(AR$3:AR$1130,1),"MAS PARECIDO","NO")</f>
        <v>NO</v>
      </c>
      <c r="AT546" s="197" t="str">
        <f>IF(AR546&lt;=SMALL(AR$3:AR$1130,5),"SIMILAR","NO")</f>
        <v>NO</v>
      </c>
      <c r="AU546" s="197" t="str">
        <f t="shared" si="445"/>
        <v>N/A</v>
      </c>
      <c r="AV546" s="197">
        <f t="shared" si="446"/>
        <v>0</v>
      </c>
      <c r="AW546" s="198">
        <f t="shared" si="447"/>
        <v>0</v>
      </c>
      <c r="AX546" s="199">
        <f>IFERROR(SQRT(($E546-$E$1136)^2+($K546-$K$1136)^2),0)</f>
        <v>3.0000900027000808E-2</v>
      </c>
      <c r="AY546" s="197" t="str">
        <f>IF(AX546&lt;=SMALL(AX$3:AX$1130,1),"MAS PARECIDO","NO")</f>
        <v>NO</v>
      </c>
      <c r="AZ546" s="197" t="str">
        <f>IF(AX546&lt;=SMALL(AX$3:AX$1130,5),"SIMILAR","NO")</f>
        <v>NO</v>
      </c>
      <c r="BA546" s="197" t="str">
        <f t="shared" si="448"/>
        <v>N/A</v>
      </c>
      <c r="BB546" s="197">
        <f t="shared" si="449"/>
        <v>0</v>
      </c>
      <c r="BC546" s="198">
        <f t="shared" si="450"/>
        <v>0</v>
      </c>
      <c r="BD546" s="196">
        <f>IFERROR(SQRT(($E546-$E$1136)^2+($O546-$O$1136)^2),0)</f>
        <v>3.0000900027000808E-2</v>
      </c>
      <c r="BE546" s="197" t="str">
        <f>IF(BD546&lt;=SMALL(BD$3:BD$1130,1),"MAS PARECIDO","NO")</f>
        <v>NO</v>
      </c>
      <c r="BF546" s="197" t="str">
        <f>IF(BD546&lt;=SMALL(BD$3:BD$1130,5),"SIMILAR","NO")</f>
        <v>NO</v>
      </c>
      <c r="BG546" s="197" t="str">
        <f t="shared" si="451"/>
        <v>N/A</v>
      </c>
      <c r="BH546" s="197">
        <f t="shared" si="452"/>
        <v>0</v>
      </c>
      <c r="BI546" s="198">
        <f t="shared" si="453"/>
        <v>0</v>
      </c>
      <c r="BJ546" s="199">
        <f>IFERROR(SQRT(($E546-$E$1136)^2+($R546-$R$1136)^2),0)</f>
        <v>0.50089924536021224</v>
      </c>
      <c r="BK546" s="197" t="str">
        <f>IF(BJ546&lt;=SMALL(BJ$3:BJ$1130,1),"MAS PARECIDO","NO")</f>
        <v>NO</v>
      </c>
      <c r="BL546" s="197" t="str">
        <f>IF(BJ546&lt;=SMALL(BJ$3:BJ$1130,5),"SIMILAR","NO")</f>
        <v>NO</v>
      </c>
      <c r="BM546" s="197" t="str">
        <f t="shared" si="454"/>
        <v>N/A</v>
      </c>
      <c r="BN546" s="197">
        <f t="shared" si="455"/>
        <v>0</v>
      </c>
      <c r="BO546" s="198">
        <f t="shared" si="456"/>
        <v>0</v>
      </c>
      <c r="BP546" s="199">
        <f>IFERROR(SQRT(($E546-$E$1136)^2+($U546-$U$1136)^2),0)</f>
        <v>1.0004499257846093</v>
      </c>
      <c r="BQ546" s="197" t="str">
        <f>IF(BP546&lt;=SMALL(BP$3:BP$1130,1),"MAS PARECIDO","NO")</f>
        <v>NO</v>
      </c>
      <c r="BR546" s="197" t="str">
        <f>IF(BP546&lt;=SMALL(BP$3:BP$1130,5),"SIMILAR","NO")</f>
        <v>NO</v>
      </c>
      <c r="BS546" s="197" t="str">
        <f t="shared" si="457"/>
        <v>N/A</v>
      </c>
      <c r="BT546" s="197">
        <f t="shared" si="458"/>
        <v>0</v>
      </c>
      <c r="BU546" s="198">
        <f t="shared" si="459"/>
        <v>0</v>
      </c>
      <c r="BV546" s="199">
        <f>IFERROR(SQRT(($E546-$E$1136)^2+($X546-$X$1136)^2),0)</f>
        <v>3.0000900027000808E-2</v>
      </c>
      <c r="BW546" s="197" t="str">
        <f>IF(BV546&lt;=SMALL(BV$3:BV$1130,1),"MAS PARECIDO","NO")</f>
        <v>NO</v>
      </c>
      <c r="BX546" s="197" t="str">
        <f>IF(BV546&lt;=SMALL(BV$3:BV$1130,5),"SIMILAR","NO")</f>
        <v>NO</v>
      </c>
      <c r="BY546" s="197" t="str">
        <f t="shared" si="460"/>
        <v>N/A</v>
      </c>
      <c r="BZ546" s="197">
        <f t="shared" si="461"/>
        <v>0</v>
      </c>
      <c r="CA546" s="198">
        <f t="shared" si="462"/>
        <v>0</v>
      </c>
      <c r="CB546" s="199">
        <f>IFERROR(SQRT(($E546-$E$1136)^2+($AA546-$AA$1136)^2),0)</f>
        <v>3.0000900027000808E-2</v>
      </c>
      <c r="CC546" s="197" t="str">
        <f>IF(CB546&lt;=SMALL(CB$3:CB$1130,1),"MAS PARECIDO","NO")</f>
        <v>NO</v>
      </c>
      <c r="CD546" s="197" t="str">
        <f>IF(CB546&lt;=SMALL(CB$3:CB$1130,5),"SIMILAR","NO")</f>
        <v>NO</v>
      </c>
      <c r="CE546" s="197" t="str">
        <f t="shared" si="463"/>
        <v>N/A</v>
      </c>
      <c r="CF546" s="197">
        <f t="shared" si="464"/>
        <v>0</v>
      </c>
      <c r="CG546" s="198">
        <f t="shared" si="465"/>
        <v>0</v>
      </c>
      <c r="CH546" s="199">
        <f>IFERROR(SQRT(($E546-$E$1136)^2+($AD546-$AD$1136)^2),0)</f>
        <v>3.0000900027000808E-2</v>
      </c>
      <c r="CI546" s="197" t="str">
        <f>IF(CH546&lt;=SMALL(CH$3:CH$1130,1),"MAS PARECIDO","NO")</f>
        <v>NO</v>
      </c>
      <c r="CJ546" s="197" t="str">
        <f>IF(CH546&lt;=SMALL(CH$3:CH$1130,5),"SIMILAR","NO")</f>
        <v>NO</v>
      </c>
      <c r="CK546" s="197" t="str">
        <f t="shared" si="466"/>
        <v>N/A</v>
      </c>
      <c r="CL546" s="197">
        <f t="shared" si="467"/>
        <v>0</v>
      </c>
      <c r="CM546" s="198">
        <f t="shared" si="468"/>
        <v>0</v>
      </c>
      <c r="CN546" s="199">
        <f>IFERROR(SQRT(($E546-$E$1136)^2+($AG546-$AG$1136)^2),0)</f>
        <v>1.0004499257846093</v>
      </c>
      <c r="CO546" s="197" t="str">
        <f>IF(CN546&lt;=SMALL(CN$3:CN$1130,1),"MAS PARECIDO","NO")</f>
        <v>NO</v>
      </c>
      <c r="CP546" s="197" t="str">
        <f>IF(CN546&lt;=SMALL(CN$3:CN$1130,5),"SIMILAR","NO")</f>
        <v>NO</v>
      </c>
      <c r="CQ546" s="197" t="str">
        <f t="shared" si="469"/>
        <v>N/A</v>
      </c>
      <c r="CR546" s="197">
        <f t="shared" si="470"/>
        <v>0</v>
      </c>
      <c r="CS546" s="198">
        <f t="shared" si="471"/>
        <v>0</v>
      </c>
      <c r="CT546" s="199">
        <f>IFERROR(SQRT(($E546-$E$1136)^2+($AJ546-$AJ$1136)^2),0)</f>
        <v>3.0000900027000808E-2</v>
      </c>
      <c r="CU546" s="197" t="str">
        <f>IF(CT546&lt;=SMALL(CT$3:CT$1130,1),"MAS PARECIDO","NO")</f>
        <v>NO</v>
      </c>
      <c r="CV546" s="197" t="str">
        <f>IF(CT546&lt;=SMALL(CT$3:CT$1130,5),"SIMILAR","NO")</f>
        <v>NO</v>
      </c>
      <c r="CW546" s="197" t="str">
        <f t="shared" si="472"/>
        <v>N/A</v>
      </c>
      <c r="CX546" s="197">
        <f t="shared" si="473"/>
        <v>0</v>
      </c>
      <c r="CY546" s="198">
        <f t="shared" si="474"/>
        <v>0</v>
      </c>
      <c r="CZ546" s="2" t="e">
        <v>#N/A</v>
      </c>
      <c r="DA546" s="2" t="s">
        <v>2156</v>
      </c>
      <c r="DB546" s="2">
        <v>1</v>
      </c>
      <c r="DC546" s="2" t="s">
        <v>346</v>
      </c>
    </row>
    <row r="547" spans="1:107">
      <c r="A547" s="24" t="s">
        <v>452</v>
      </c>
      <c r="B547" s="46">
        <v>69576</v>
      </c>
      <c r="C547" s="190">
        <f>(B547-$B$1132)/($B$1133-$B$1132)</f>
        <v>7.6062947425638738E-2</v>
      </c>
      <c r="D547" s="46">
        <v>68000</v>
      </c>
      <c r="E547" s="190">
        <f>(D547-$D$1132)/($D$1133-$D$1132)</f>
        <v>0.13597407922237667</v>
      </c>
      <c r="F547" s="46" t="s">
        <v>203</v>
      </c>
      <c r="G547" s="192">
        <f>VLOOKUP(F547,'DATOS DE SOPORTE'!$Y$5:$Z$8,2,FALSE)</f>
        <v>3</v>
      </c>
      <c r="H547" s="190">
        <f>(G547-$G$1132)/($G$1133-$G$1132)</f>
        <v>0.66666666666666663</v>
      </c>
      <c r="I547" s="50">
        <v>3</v>
      </c>
      <c r="J547" s="200">
        <f t="shared" si="434"/>
        <v>3</v>
      </c>
      <c r="K547" s="190">
        <f>(J547-$J$1132)/($J$1133-$J$1132)</f>
        <v>0.6</v>
      </c>
      <c r="L547" s="193" t="str">
        <f t="shared" si="435"/>
        <v>SI</v>
      </c>
      <c r="M547" s="46" t="s">
        <v>56</v>
      </c>
      <c r="N547" s="192">
        <f t="shared" si="436"/>
        <v>1</v>
      </c>
      <c r="O547" s="190">
        <f>(N547-N$1132)/(N$1133-N$1132)</f>
        <v>0</v>
      </c>
      <c r="P547" s="46" t="s">
        <v>193</v>
      </c>
      <c r="Q547" s="192">
        <f t="shared" si="437"/>
        <v>2</v>
      </c>
      <c r="R547" s="190">
        <f>(Q547-Q$1132)/(Q$1133-Q$1132)</f>
        <v>0.5</v>
      </c>
      <c r="S547" s="46" t="s">
        <v>60</v>
      </c>
      <c r="T547" s="192">
        <f t="shared" si="438"/>
        <v>2</v>
      </c>
      <c r="U547" s="190">
        <f>(T547-T$1132)/(T$1133-T$1132)</f>
        <v>1</v>
      </c>
      <c r="V547" s="46" t="s">
        <v>212</v>
      </c>
      <c r="W547" s="194">
        <f>VLOOKUP(V547,'DATOS DE SOPORTE'!$S$5:$T$10,2,FALSE)</f>
        <v>3</v>
      </c>
      <c r="X547" s="201">
        <f>(W547-W$1132)/(W$1133-W$1132)</f>
        <v>0.4</v>
      </c>
      <c r="Y547" s="46" t="s">
        <v>188</v>
      </c>
      <c r="Z547" s="194">
        <f t="shared" si="439"/>
        <v>1</v>
      </c>
      <c r="AA547" s="201">
        <f>(Z547-Z$1132)/(Z$1133-Z$1132)</f>
        <v>0</v>
      </c>
      <c r="AB547" s="46" t="s">
        <v>136</v>
      </c>
      <c r="AC547" s="194">
        <f t="shared" si="440"/>
        <v>2</v>
      </c>
      <c r="AD547" s="201">
        <f>(AC547-AC$1132)/(AC$1133-AC$1132)</f>
        <v>1</v>
      </c>
      <c r="AE547" s="46" t="s">
        <v>136</v>
      </c>
      <c r="AF547" s="194">
        <f t="shared" si="441"/>
        <v>2</v>
      </c>
      <c r="AG547" s="201">
        <f>(AF547-AF$1132)/(AF$1133-AF$1132)</f>
        <v>1</v>
      </c>
      <c r="AH547" s="24" t="s">
        <v>67</v>
      </c>
      <c r="AI547" s="194">
        <f>VLOOKUP(AH547,'DATOS DE SOPORTE'!$V$5:$W$8,2,FALSE)</f>
        <v>1</v>
      </c>
      <c r="AJ547" s="201">
        <f>(AI547-AI$1132)/(AI$1133-AI$1132)</f>
        <v>0</v>
      </c>
      <c r="AK547" s="58" t="str">
        <f t="shared" si="433"/>
        <v>Bueno</v>
      </c>
      <c r="AL547" s="196">
        <f>IFERROR(SQRT(($E547-$E$1136)^2+($C547-$C$1136)^2),0)</f>
        <v>0.18750397904972918</v>
      </c>
      <c r="AM547" s="197" t="str">
        <f>IF(AL547&lt;=SMALL($AL$3:$AL$1130,1),"MAS PARECIDO","NO")</f>
        <v>NO</v>
      </c>
      <c r="AN547" s="197" t="str">
        <f>IF(AL547&lt;=SMALL($AL$3:$AL$1130,5),"SIMILAR","NO")</f>
        <v>NO</v>
      </c>
      <c r="AO547" s="197" t="str">
        <f t="shared" si="442"/>
        <v>N/A</v>
      </c>
      <c r="AP547" s="197">
        <f t="shared" si="443"/>
        <v>0</v>
      </c>
      <c r="AQ547" s="198">
        <f t="shared" si="444"/>
        <v>0</v>
      </c>
      <c r="AR547" s="196">
        <f>IFERROR(SQRT(($E547-$E$1136)^2+($H547-$H$1136)^2),0)</f>
        <v>0.36001141776484302</v>
      </c>
      <c r="AS547" s="197" t="str">
        <f>IF(AR547&lt;=SMALL(AR$3:AR$1130,1),"MAS PARECIDO","NO")</f>
        <v>NO</v>
      </c>
      <c r="AT547" s="197" t="str">
        <f>IF(AR547&lt;=SMALL(AR$3:AR$1130,5),"SIMILAR","NO")</f>
        <v>NO</v>
      </c>
      <c r="AU547" s="197" t="str">
        <f t="shared" si="445"/>
        <v>N/A</v>
      </c>
      <c r="AV547" s="197">
        <f t="shared" si="446"/>
        <v>0</v>
      </c>
      <c r="AW547" s="198">
        <f t="shared" si="447"/>
        <v>0</v>
      </c>
      <c r="AX547" s="199">
        <f>IFERROR(SQRT(($E547-$E$1136)^2+($K547-$K$1136)^2),0)</f>
        <v>0.42248918306856237</v>
      </c>
      <c r="AY547" s="197" t="str">
        <f>IF(AX547&lt;=SMALL(AX$3:AX$1130,1),"MAS PARECIDO","NO")</f>
        <v>NO</v>
      </c>
      <c r="AZ547" s="197" t="str">
        <f>IF(AX547&lt;=SMALL(AX$3:AX$1130,5),"SIMILAR","NO")</f>
        <v>NO</v>
      </c>
      <c r="BA547" s="197" t="str">
        <f t="shared" si="448"/>
        <v>N/A</v>
      </c>
      <c r="BB547" s="197">
        <f t="shared" si="449"/>
        <v>0</v>
      </c>
      <c r="BC547" s="198">
        <f t="shared" si="450"/>
        <v>0</v>
      </c>
      <c r="BD547" s="196">
        <f>IFERROR(SQRT(($E547-$E$1136)^2+($O547-$O$1136)^2),0)</f>
        <v>1.0092061780478463</v>
      </c>
      <c r="BE547" s="197" t="str">
        <f>IF(BD547&lt;=SMALL(BD$3:BD$1130,1),"MAS PARECIDO","NO")</f>
        <v>NO</v>
      </c>
      <c r="BF547" s="197" t="str">
        <f>IF(BD547&lt;=SMALL(BD$3:BD$1130,5),"SIMILAR","NO")</f>
        <v>NO</v>
      </c>
      <c r="BG547" s="197" t="str">
        <f t="shared" si="451"/>
        <v>N/A</v>
      </c>
      <c r="BH547" s="197">
        <f t="shared" si="452"/>
        <v>0</v>
      </c>
      <c r="BI547" s="198">
        <f t="shared" si="453"/>
        <v>0</v>
      </c>
      <c r="BJ547" s="199">
        <f>IFERROR(SQRT(($E547-$E$1136)^2+($R547-$R$1136)^2),0)</f>
        <v>0.13600408012240367</v>
      </c>
      <c r="BK547" s="197" t="str">
        <f>IF(BJ547&lt;=SMALL(BJ$3:BJ$1130,1),"MAS PARECIDO","NO")</f>
        <v>NO</v>
      </c>
      <c r="BL547" s="197" t="str">
        <f>IF(BJ547&lt;=SMALL(BJ$3:BJ$1130,5),"SIMILAR","NO")</f>
        <v>NO</v>
      </c>
      <c r="BM547" s="197" t="str">
        <f t="shared" si="454"/>
        <v>N/A</v>
      </c>
      <c r="BN547" s="197">
        <f t="shared" si="455"/>
        <v>0</v>
      </c>
      <c r="BO547" s="198">
        <f t="shared" si="456"/>
        <v>0</v>
      </c>
      <c r="BP547" s="199">
        <f>IFERROR(SQRT(($E547-$E$1136)^2+($U547-$U$1136)^2),0)</f>
        <v>1.0092061780478463</v>
      </c>
      <c r="BQ547" s="197" t="str">
        <f>IF(BP547&lt;=SMALL(BP$3:BP$1130,1),"MAS PARECIDO","NO")</f>
        <v>NO</v>
      </c>
      <c r="BR547" s="197" t="str">
        <f>IF(BP547&lt;=SMALL(BP$3:BP$1130,5),"SIMILAR","NO")</f>
        <v>NO</v>
      </c>
      <c r="BS547" s="197" t="str">
        <f t="shared" si="457"/>
        <v>N/A</v>
      </c>
      <c r="BT547" s="197">
        <f t="shared" si="458"/>
        <v>0</v>
      </c>
      <c r="BU547" s="198">
        <f t="shared" si="459"/>
        <v>0</v>
      </c>
      <c r="BV547" s="199">
        <f>IFERROR(SQRT(($E547-$E$1136)^2+($X547-$X$1136)^2),0)</f>
        <v>0.42248918306856242</v>
      </c>
      <c r="BW547" s="197" t="str">
        <f>IF(BV547&lt;=SMALL(BV$3:BV$1130,1),"MAS PARECIDO","NO")</f>
        <v>NO</v>
      </c>
      <c r="BX547" s="197" t="str">
        <f>IF(BV547&lt;=SMALL(BV$3:BV$1130,5),"SIMILAR","NO")</f>
        <v>NO</v>
      </c>
      <c r="BY547" s="197" t="str">
        <f t="shared" si="460"/>
        <v>N/A</v>
      </c>
      <c r="BZ547" s="197">
        <f t="shared" si="461"/>
        <v>0</v>
      </c>
      <c r="CA547" s="198">
        <f t="shared" si="462"/>
        <v>0</v>
      </c>
      <c r="CB547" s="199">
        <f>IFERROR(SQRT(($E547-$E$1136)^2+($AA547-$AA$1136)^2),0)</f>
        <v>0.13600408012240367</v>
      </c>
      <c r="CC547" s="197" t="str">
        <f>IF(CB547&lt;=SMALL(CB$3:CB$1130,1),"MAS PARECIDO","NO")</f>
        <v>NO</v>
      </c>
      <c r="CD547" s="197" t="str">
        <f>IF(CB547&lt;=SMALL(CB$3:CB$1130,5),"SIMILAR","NO")</f>
        <v>NO</v>
      </c>
      <c r="CE547" s="197" t="str">
        <f t="shared" si="463"/>
        <v>N/A</v>
      </c>
      <c r="CF547" s="197">
        <f t="shared" si="464"/>
        <v>0</v>
      </c>
      <c r="CG547" s="198">
        <f t="shared" si="465"/>
        <v>0</v>
      </c>
      <c r="CH547" s="199">
        <f>IFERROR(SQRT(($E547-$E$1136)^2+($AD547-$AD$1136)^2),0)</f>
        <v>0.13600408012240367</v>
      </c>
      <c r="CI547" s="197" t="str">
        <f>IF(CH547&lt;=SMALL(CH$3:CH$1130,1),"MAS PARECIDO","NO")</f>
        <v>NO</v>
      </c>
      <c r="CJ547" s="197" t="str">
        <f>IF(CH547&lt;=SMALL(CH$3:CH$1130,5),"SIMILAR","NO")</f>
        <v>NO</v>
      </c>
      <c r="CK547" s="197" t="str">
        <f t="shared" si="466"/>
        <v>N/A</v>
      </c>
      <c r="CL547" s="197">
        <f t="shared" si="467"/>
        <v>0</v>
      </c>
      <c r="CM547" s="198">
        <f t="shared" si="468"/>
        <v>0</v>
      </c>
      <c r="CN547" s="199">
        <f>IFERROR(SQRT(($E547-$E$1136)^2+($AG547-$AG$1136)^2),0)</f>
        <v>0.13600408012240367</v>
      </c>
      <c r="CO547" s="197" t="str">
        <f>IF(CN547&lt;=SMALL(CN$3:CN$1130,1),"MAS PARECIDO","NO")</f>
        <v>NO</v>
      </c>
      <c r="CP547" s="197" t="str">
        <f>IF(CN547&lt;=SMALL(CN$3:CN$1130,5),"SIMILAR","NO")</f>
        <v>NO</v>
      </c>
      <c r="CQ547" s="197" t="str">
        <f t="shared" si="469"/>
        <v>N/A</v>
      </c>
      <c r="CR547" s="197">
        <f t="shared" si="470"/>
        <v>0</v>
      </c>
      <c r="CS547" s="198">
        <f t="shared" si="471"/>
        <v>0</v>
      </c>
      <c r="CT547" s="199">
        <f>IFERROR(SQRT(($E547-$E$1136)^2+($AJ547-$AJ$1136)^2),0)</f>
        <v>0.13600408012240367</v>
      </c>
      <c r="CU547" s="197" t="str">
        <f>IF(CT547&lt;=SMALL(CT$3:CT$1130,1),"MAS PARECIDO","NO")</f>
        <v>NO</v>
      </c>
      <c r="CV547" s="197" t="str">
        <f>IF(CT547&lt;=SMALL(CT$3:CT$1130,5),"SIMILAR","NO")</f>
        <v>NO</v>
      </c>
      <c r="CW547" s="197" t="str">
        <f t="shared" si="472"/>
        <v>N/A</v>
      </c>
      <c r="CX547" s="197">
        <f t="shared" si="473"/>
        <v>0</v>
      </c>
      <c r="CY547" s="198">
        <f t="shared" si="474"/>
        <v>0</v>
      </c>
      <c r="CZ547" s="2" t="s">
        <v>1632</v>
      </c>
      <c r="DA547" s="2" t="s">
        <v>1633</v>
      </c>
      <c r="DB547" s="2">
        <v>0</v>
      </c>
      <c r="DC547" s="2" t="s">
        <v>189</v>
      </c>
    </row>
    <row r="548" spans="1:107">
      <c r="A548" s="24" t="s">
        <v>513</v>
      </c>
      <c r="B548" s="46">
        <v>81120</v>
      </c>
      <c r="C548" s="190">
        <f>(B548-$B$1132)/($B$1133-$B$1132)</f>
        <v>8.9556881484977049E-2</v>
      </c>
      <c r="D548" s="46"/>
      <c r="E548" s="190">
        <f>(D548-$D$1132)/($D$1133-$D$1132)</f>
        <v>-3.0000900027000811E-5</v>
      </c>
      <c r="F548" s="46" t="s">
        <v>53</v>
      </c>
      <c r="G548" s="192">
        <f>VLOOKUP(F548,'DATOS DE SOPORTE'!$Y$5:$Z$8,2,FALSE)</f>
        <v>2</v>
      </c>
      <c r="H548" s="190">
        <f>(G548-$G$1132)/($G$1133-$G$1132)</f>
        <v>0.33333333333333331</v>
      </c>
      <c r="I548" s="50">
        <v>3</v>
      </c>
      <c r="J548" s="200">
        <f t="shared" si="434"/>
        <v>3</v>
      </c>
      <c r="K548" s="190">
        <f>(J548-$J$1132)/($J$1133-$J$1132)</f>
        <v>0.6</v>
      </c>
      <c r="L548" s="193" t="str">
        <f t="shared" si="435"/>
        <v>SI</v>
      </c>
      <c r="M548" s="46" t="s">
        <v>192</v>
      </c>
      <c r="N548" s="192">
        <f t="shared" si="436"/>
        <v>2</v>
      </c>
      <c r="O548" s="190">
        <f>(N548-N$1132)/(N$1133-N$1132)</f>
        <v>1</v>
      </c>
      <c r="P548" s="46" t="s">
        <v>193</v>
      </c>
      <c r="Q548" s="192">
        <f t="shared" si="437"/>
        <v>2</v>
      </c>
      <c r="R548" s="190">
        <f>(Q548-Q$1132)/(Q$1133-Q$1132)</f>
        <v>0.5</v>
      </c>
      <c r="S548" s="46" t="s">
        <v>60</v>
      </c>
      <c r="T548" s="192">
        <f t="shared" si="438"/>
        <v>2</v>
      </c>
      <c r="U548" s="190">
        <f>(T548-T$1132)/(T$1133-T$1132)</f>
        <v>1</v>
      </c>
      <c r="V548" s="46" t="s">
        <v>62</v>
      </c>
      <c r="W548" s="194">
        <f>VLOOKUP(V548,'DATOS DE SOPORTE'!$S$5:$T$10,2,FALSE)</f>
        <v>1</v>
      </c>
      <c r="X548" s="201">
        <f>(W548-W$1132)/(W$1133-W$1132)</f>
        <v>0</v>
      </c>
      <c r="Y548" s="46" t="s">
        <v>188</v>
      </c>
      <c r="Z548" s="194">
        <f t="shared" si="439"/>
        <v>1</v>
      </c>
      <c r="AA548" s="201">
        <f>(Z548-Z$1132)/(Z$1133-Z$1132)</f>
        <v>0</v>
      </c>
      <c r="AB548" s="46" t="s">
        <v>136</v>
      </c>
      <c r="AC548" s="194">
        <f t="shared" si="440"/>
        <v>2</v>
      </c>
      <c r="AD548" s="201">
        <f>(AC548-AC$1132)/(AC$1133-AC$1132)</f>
        <v>1</v>
      </c>
      <c r="AE548" s="46" t="s">
        <v>188</v>
      </c>
      <c r="AF548" s="194">
        <f t="shared" si="441"/>
        <v>1</v>
      </c>
      <c r="AG548" s="201">
        <f>(AF548-AF$1132)/(AF$1133-AF$1132)</f>
        <v>0</v>
      </c>
      <c r="AH548" s="24" t="s">
        <v>67</v>
      </c>
      <c r="AI548" s="194">
        <f>VLOOKUP(AH548,'DATOS DE SOPORTE'!$V$5:$W$8,2,FALSE)</f>
        <v>1</v>
      </c>
      <c r="AJ548" s="201">
        <f>(AI548-AI$1132)/(AI$1133-AI$1132)</f>
        <v>0</v>
      </c>
      <c r="AK548" s="58" t="str">
        <f t="shared" si="433"/>
        <v>Bueno</v>
      </c>
      <c r="AL548" s="196">
        <f>IFERROR(SQRT(($E548-$E$1136)^2+($C548-$C$1136)^2),0)</f>
        <v>0.11558213788871903</v>
      </c>
      <c r="AM548" s="197" t="str">
        <f>IF(AL548&lt;=SMALL($AL$3:$AL$1130,1),"MAS PARECIDO","NO")</f>
        <v>NO</v>
      </c>
      <c r="AN548" s="197" t="str">
        <f>IF(AL548&lt;=SMALL($AL$3:$AL$1130,5),"SIMILAR","NO")</f>
        <v>NO</v>
      </c>
      <c r="AO548" s="197" t="str">
        <f t="shared" si="442"/>
        <v>N/A</v>
      </c>
      <c r="AP548" s="197">
        <f t="shared" si="443"/>
        <v>0</v>
      </c>
      <c r="AQ548" s="198">
        <f t="shared" si="444"/>
        <v>0</v>
      </c>
      <c r="AR548" s="196">
        <f>IFERROR(SQRT(($E548-$E$1136)^2+($H548-$H$1136)^2),0)</f>
        <v>0</v>
      </c>
      <c r="AS548" s="197" t="str">
        <f>IF(AR548&lt;=SMALL(AR$3:AR$1130,1),"MAS PARECIDO","NO")</f>
        <v>MAS PARECIDO</v>
      </c>
      <c r="AT548" s="197" t="str">
        <f>IF(AR548&lt;=SMALL(AR$3:AR$1130,5),"SIMILAR","NO")</f>
        <v>SIMILAR</v>
      </c>
      <c r="AU548" s="197" t="str">
        <f t="shared" si="445"/>
        <v>Bueno</v>
      </c>
      <c r="AV548" s="197">
        <f t="shared" si="446"/>
        <v>1</v>
      </c>
      <c r="AW548" s="198">
        <f t="shared" si="447"/>
        <v>81120</v>
      </c>
      <c r="AX548" s="199">
        <f>IFERROR(SQRT(($E548-$E$1136)^2+($K548-$K$1136)^2),0)</f>
        <v>0.39999999999999997</v>
      </c>
      <c r="AY548" s="197" t="str">
        <f>IF(AX548&lt;=SMALL(AX$3:AX$1130,1),"MAS PARECIDO","NO")</f>
        <v>NO</v>
      </c>
      <c r="AZ548" s="197" t="str">
        <f>IF(AX548&lt;=SMALL(AX$3:AX$1130,5),"SIMILAR","NO")</f>
        <v>NO</v>
      </c>
      <c r="BA548" s="197" t="str">
        <f t="shared" si="448"/>
        <v>N/A</v>
      </c>
      <c r="BB548" s="197">
        <f t="shared" si="449"/>
        <v>0</v>
      </c>
      <c r="BC548" s="198">
        <f t="shared" si="450"/>
        <v>0</v>
      </c>
      <c r="BD548" s="196">
        <f>IFERROR(SQRT(($E548-$E$1136)^2+($O548-$O$1136)^2),0)</f>
        <v>0</v>
      </c>
      <c r="BE548" s="197" t="str">
        <f>IF(BD548&lt;=SMALL(BD$3:BD$1130,1),"MAS PARECIDO","NO")</f>
        <v>MAS PARECIDO</v>
      </c>
      <c r="BF548" s="197" t="str">
        <f>IF(BD548&lt;=SMALL(BD$3:BD$1130,5),"SIMILAR","NO")</f>
        <v>SIMILAR</v>
      </c>
      <c r="BG548" s="197" t="str">
        <f t="shared" si="451"/>
        <v>Bueno</v>
      </c>
      <c r="BH548" s="197">
        <f t="shared" si="452"/>
        <v>1</v>
      </c>
      <c r="BI548" s="198">
        <f t="shared" si="453"/>
        <v>81120</v>
      </c>
      <c r="BJ548" s="199">
        <f>IFERROR(SQRT(($E548-$E$1136)^2+($R548-$R$1136)^2),0)</f>
        <v>0</v>
      </c>
      <c r="BK548" s="197" t="str">
        <f>IF(BJ548&lt;=SMALL(BJ$3:BJ$1130,1),"MAS PARECIDO","NO")</f>
        <v>MAS PARECIDO</v>
      </c>
      <c r="BL548" s="197" t="str">
        <f>IF(BJ548&lt;=SMALL(BJ$3:BJ$1130,5),"SIMILAR","NO")</f>
        <v>SIMILAR</v>
      </c>
      <c r="BM548" s="197" t="str">
        <f t="shared" si="454"/>
        <v>Bueno</v>
      </c>
      <c r="BN548" s="197">
        <f t="shared" si="455"/>
        <v>1</v>
      </c>
      <c r="BO548" s="198">
        <f t="shared" si="456"/>
        <v>81120</v>
      </c>
      <c r="BP548" s="199">
        <f>IFERROR(SQRT(($E548-$E$1136)^2+($U548-$U$1136)^2),0)</f>
        <v>1</v>
      </c>
      <c r="BQ548" s="197" t="str">
        <f>IF(BP548&lt;=SMALL(BP$3:BP$1130,1),"MAS PARECIDO","NO")</f>
        <v>NO</v>
      </c>
      <c r="BR548" s="197" t="str">
        <f>IF(BP548&lt;=SMALL(BP$3:BP$1130,5),"SIMILAR","NO")</f>
        <v>NO</v>
      </c>
      <c r="BS548" s="197" t="str">
        <f t="shared" si="457"/>
        <v>N/A</v>
      </c>
      <c r="BT548" s="197">
        <f t="shared" si="458"/>
        <v>0</v>
      </c>
      <c r="BU548" s="198">
        <f t="shared" si="459"/>
        <v>0</v>
      </c>
      <c r="BV548" s="199">
        <f>IFERROR(SQRT(($E548-$E$1136)^2+($X548-$X$1136)^2),0)</f>
        <v>0</v>
      </c>
      <c r="BW548" s="197" t="str">
        <f>IF(BV548&lt;=SMALL(BV$3:BV$1130,1),"MAS PARECIDO","NO")</f>
        <v>MAS PARECIDO</v>
      </c>
      <c r="BX548" s="197" t="str">
        <f>IF(BV548&lt;=SMALL(BV$3:BV$1130,5),"SIMILAR","NO")</f>
        <v>SIMILAR</v>
      </c>
      <c r="BY548" s="197" t="str">
        <f t="shared" si="460"/>
        <v>Bueno</v>
      </c>
      <c r="BZ548" s="197">
        <f t="shared" si="461"/>
        <v>1</v>
      </c>
      <c r="CA548" s="198">
        <f t="shared" si="462"/>
        <v>81120</v>
      </c>
      <c r="CB548" s="199">
        <f>IFERROR(SQRT(($E548-$E$1136)^2+($AA548-$AA$1136)^2),0)</f>
        <v>0</v>
      </c>
      <c r="CC548" s="197" t="str">
        <f>IF(CB548&lt;=SMALL(CB$3:CB$1130,1),"MAS PARECIDO","NO")</f>
        <v>MAS PARECIDO</v>
      </c>
      <c r="CD548" s="197" t="str">
        <f>IF(CB548&lt;=SMALL(CB$3:CB$1130,5),"SIMILAR","NO")</f>
        <v>SIMILAR</v>
      </c>
      <c r="CE548" s="197" t="str">
        <f t="shared" si="463"/>
        <v>Bueno</v>
      </c>
      <c r="CF548" s="197">
        <f t="shared" si="464"/>
        <v>1</v>
      </c>
      <c r="CG548" s="198">
        <f t="shared" si="465"/>
        <v>81120</v>
      </c>
      <c r="CH548" s="199">
        <f>IFERROR(SQRT(($E548-$E$1136)^2+($AD548-$AD$1136)^2),0)</f>
        <v>0</v>
      </c>
      <c r="CI548" s="197" t="str">
        <f>IF(CH548&lt;=SMALL(CH$3:CH$1130,1),"MAS PARECIDO","NO")</f>
        <v>MAS PARECIDO</v>
      </c>
      <c r="CJ548" s="197" t="str">
        <f>IF(CH548&lt;=SMALL(CH$3:CH$1130,5),"SIMILAR","NO")</f>
        <v>SIMILAR</v>
      </c>
      <c r="CK548" s="197" t="str">
        <f t="shared" si="466"/>
        <v>Bueno</v>
      </c>
      <c r="CL548" s="197">
        <f t="shared" si="467"/>
        <v>1</v>
      </c>
      <c r="CM548" s="198">
        <f t="shared" si="468"/>
        <v>81120</v>
      </c>
      <c r="CN548" s="199">
        <f>IFERROR(SQRT(($E548-$E$1136)^2+($AG548-$AG$1136)^2),0)</f>
        <v>1</v>
      </c>
      <c r="CO548" s="197" t="str">
        <f>IF(CN548&lt;=SMALL(CN$3:CN$1130,1),"MAS PARECIDO","NO")</f>
        <v>NO</v>
      </c>
      <c r="CP548" s="197" t="str">
        <f>IF(CN548&lt;=SMALL(CN$3:CN$1130,5),"SIMILAR","NO")</f>
        <v>NO</v>
      </c>
      <c r="CQ548" s="197" t="str">
        <f t="shared" si="469"/>
        <v>N/A</v>
      </c>
      <c r="CR548" s="197">
        <f t="shared" si="470"/>
        <v>0</v>
      </c>
      <c r="CS548" s="198">
        <f t="shared" si="471"/>
        <v>0</v>
      </c>
      <c r="CT548" s="199">
        <f>IFERROR(SQRT(($E548-$E$1136)^2+($AJ548-$AJ$1136)^2),0)</f>
        <v>0</v>
      </c>
      <c r="CU548" s="197" t="str">
        <f>IF(CT548&lt;=SMALL(CT$3:CT$1130,1),"MAS PARECIDO","NO")</f>
        <v>MAS PARECIDO</v>
      </c>
      <c r="CV548" s="197" t="str">
        <f>IF(CT548&lt;=SMALL(CT$3:CT$1130,5),"SIMILAR","NO")</f>
        <v>SIMILAR</v>
      </c>
      <c r="CW548" s="197" t="str">
        <f t="shared" si="472"/>
        <v>Bueno</v>
      </c>
      <c r="CX548" s="197">
        <f t="shared" si="473"/>
        <v>1</v>
      </c>
      <c r="CY548" s="198">
        <f t="shared" si="474"/>
        <v>81120</v>
      </c>
      <c r="CZ548" s="2" t="s">
        <v>1754</v>
      </c>
      <c r="DA548" s="2" t="s">
        <v>1755</v>
      </c>
      <c r="DB548" s="2">
        <v>0</v>
      </c>
      <c r="DC548" s="2" t="s">
        <v>189</v>
      </c>
    </row>
    <row r="549" spans="1:107">
      <c r="A549" s="24" t="s">
        <v>742</v>
      </c>
      <c r="B549" s="46">
        <v>49817.73</v>
      </c>
      <c r="C549" s="190">
        <f>(B549-$B$1132)/($B$1133-$B$1132)</f>
        <v>5.2967244679051562E-2</v>
      </c>
      <c r="D549" s="46">
        <v>7200</v>
      </c>
      <c r="E549" s="190">
        <f>(D549-$D$1132)/($D$1133-$D$1132)</f>
        <v>1.4370431112933388E-2</v>
      </c>
      <c r="F549" s="46" t="s">
        <v>191</v>
      </c>
      <c r="G549" s="192">
        <f>VLOOKUP(F549,'DATOS DE SOPORTE'!$Y$5:$Z$8,2,FALSE)</f>
        <v>1</v>
      </c>
      <c r="H549" s="190">
        <f>(G549-$G$1132)/($G$1133-$G$1132)</f>
        <v>0</v>
      </c>
      <c r="I549" s="50"/>
      <c r="J549" s="200">
        <f t="shared" si="434"/>
        <v>0</v>
      </c>
      <c r="K549" s="190">
        <f>(J549-$J$1132)/($J$1133-$J$1132)</f>
        <v>0</v>
      </c>
      <c r="L549" s="193" t="str">
        <f t="shared" si="435"/>
        <v>NO</v>
      </c>
      <c r="M549" s="46" t="s">
        <v>192</v>
      </c>
      <c r="N549" s="192">
        <f t="shared" si="436"/>
        <v>2</v>
      </c>
      <c r="O549" s="190">
        <f>(N549-N$1132)/(N$1133-N$1132)</f>
        <v>1</v>
      </c>
      <c r="P549" s="46" t="s">
        <v>193</v>
      </c>
      <c r="Q549" s="192">
        <f t="shared" si="437"/>
        <v>2</v>
      </c>
      <c r="R549" s="190">
        <f>(Q549-Q$1132)/(Q$1133-Q$1132)</f>
        <v>0.5</v>
      </c>
      <c r="S549" s="46" t="s">
        <v>194</v>
      </c>
      <c r="T549" s="192">
        <f t="shared" si="438"/>
        <v>1</v>
      </c>
      <c r="U549" s="190">
        <f>(T549-T$1132)/(T$1133-T$1132)</f>
        <v>0</v>
      </c>
      <c r="V549" s="46" t="s">
        <v>62</v>
      </c>
      <c r="W549" s="194">
        <f>VLOOKUP(V549,'DATOS DE SOPORTE'!$S$5:$T$10,2,FALSE)</f>
        <v>1</v>
      </c>
      <c r="X549" s="201">
        <f>(W549-W$1132)/(W$1133-W$1132)</f>
        <v>0</v>
      </c>
      <c r="Y549" s="46" t="s">
        <v>188</v>
      </c>
      <c r="Z549" s="194">
        <f t="shared" si="439"/>
        <v>1</v>
      </c>
      <c r="AA549" s="201">
        <f>(Z549-Z$1132)/(Z$1133-Z$1132)</f>
        <v>0</v>
      </c>
      <c r="AB549" s="46" t="s">
        <v>136</v>
      </c>
      <c r="AC549" s="194">
        <f t="shared" si="440"/>
        <v>2</v>
      </c>
      <c r="AD549" s="201">
        <f>(AC549-AC$1132)/(AC$1133-AC$1132)</f>
        <v>1</v>
      </c>
      <c r="AE549" s="46" t="s">
        <v>188</v>
      </c>
      <c r="AF549" s="194">
        <f t="shared" si="441"/>
        <v>1</v>
      </c>
      <c r="AG549" s="201">
        <f>(AF549-AF$1132)/(AF$1133-AF$1132)</f>
        <v>0</v>
      </c>
      <c r="AH549" s="24" t="s">
        <v>67</v>
      </c>
      <c r="AI549" s="194">
        <f>VLOOKUP(AH549,'DATOS DE SOPORTE'!$V$5:$W$8,2,FALSE)</f>
        <v>1</v>
      </c>
      <c r="AJ549" s="201">
        <f>(AI549-AI$1132)/(AI$1133-AI$1132)</f>
        <v>0</v>
      </c>
      <c r="AK549" s="58" t="str">
        <f t="shared" si="433"/>
        <v>Bueno</v>
      </c>
      <c r="AL549" s="196">
        <f>IFERROR(SQRT(($E549-$E$1136)^2+($C549-$C$1136)^2),0)</f>
        <v>0.15285163216622041</v>
      </c>
      <c r="AM549" s="197" t="str">
        <f>IF(AL549&lt;=SMALL($AL$3:$AL$1130,1),"MAS PARECIDO","NO")</f>
        <v>NO</v>
      </c>
      <c r="AN549" s="197" t="str">
        <f>IF(AL549&lt;=SMALL($AL$3:$AL$1130,5),"SIMILAR","NO")</f>
        <v>NO</v>
      </c>
      <c r="AO549" s="197" t="str">
        <f t="shared" si="442"/>
        <v>N/A</v>
      </c>
      <c r="AP549" s="197">
        <f t="shared" si="443"/>
        <v>0</v>
      </c>
      <c r="AQ549" s="198">
        <f t="shared" si="444"/>
        <v>0</v>
      </c>
      <c r="AR549" s="196">
        <f>IFERROR(SQRT(($E549-$E$1136)^2+($H549-$H$1136)^2),0)</f>
        <v>0.33364424699561507</v>
      </c>
      <c r="AS549" s="197" t="str">
        <f>IF(AR549&lt;=SMALL(AR$3:AR$1130,1),"MAS PARECIDO","NO")</f>
        <v>NO</v>
      </c>
      <c r="AT549" s="197" t="str">
        <f>IF(AR549&lt;=SMALL(AR$3:AR$1130,5),"SIMILAR","NO")</f>
        <v>NO</v>
      </c>
      <c r="AU549" s="197" t="str">
        <f t="shared" si="445"/>
        <v>N/A</v>
      </c>
      <c r="AV549" s="197">
        <f t="shared" si="446"/>
        <v>0</v>
      </c>
      <c r="AW549" s="198">
        <f t="shared" si="447"/>
        <v>0</v>
      </c>
      <c r="AX549" s="199">
        <f>IFERROR(SQRT(($E549-$E$1136)^2+($K549-$K$1136)^2),0)</f>
        <v>0.20051776091448834</v>
      </c>
      <c r="AY549" s="197" t="str">
        <f>IF(AX549&lt;=SMALL(AX$3:AX$1130,1),"MAS PARECIDO","NO")</f>
        <v>NO</v>
      </c>
      <c r="AZ549" s="197" t="str">
        <f>IF(AX549&lt;=SMALL(AX$3:AX$1130,5),"SIMILAR","NO")</f>
        <v>NO</v>
      </c>
      <c r="BA549" s="197" t="str">
        <f t="shared" si="448"/>
        <v>N/A</v>
      </c>
      <c r="BB549" s="197">
        <f t="shared" si="449"/>
        <v>0</v>
      </c>
      <c r="BC549" s="198">
        <f t="shared" si="450"/>
        <v>0</v>
      </c>
      <c r="BD549" s="196">
        <f>IFERROR(SQRT(($E549-$E$1136)^2+($O549-$O$1136)^2),0)</f>
        <v>1.4400432012960389E-2</v>
      </c>
      <c r="BE549" s="197" t="str">
        <f>IF(BD549&lt;=SMALL(BD$3:BD$1130,1),"MAS PARECIDO","NO")</f>
        <v>NO</v>
      </c>
      <c r="BF549" s="197" t="str">
        <f>IF(BD549&lt;=SMALL(BD$3:BD$1130,5),"SIMILAR","NO")</f>
        <v>NO</v>
      </c>
      <c r="BG549" s="197" t="str">
        <f t="shared" si="451"/>
        <v>N/A</v>
      </c>
      <c r="BH549" s="197">
        <f t="shared" si="452"/>
        <v>0</v>
      </c>
      <c r="BI549" s="198">
        <f t="shared" si="453"/>
        <v>0</v>
      </c>
      <c r="BJ549" s="199">
        <f>IFERROR(SQRT(($E549-$E$1136)^2+($R549-$R$1136)^2),0)</f>
        <v>1.4400432012960389E-2</v>
      </c>
      <c r="BK549" s="197" t="str">
        <f>IF(BJ549&lt;=SMALL(BJ$3:BJ$1130,1),"MAS PARECIDO","NO")</f>
        <v>NO</v>
      </c>
      <c r="BL549" s="197" t="str">
        <f>IF(BJ549&lt;=SMALL(BJ$3:BJ$1130,5),"SIMILAR","NO")</f>
        <v>NO</v>
      </c>
      <c r="BM549" s="197" t="str">
        <f t="shared" si="454"/>
        <v>N/A</v>
      </c>
      <c r="BN549" s="197">
        <f t="shared" si="455"/>
        <v>0</v>
      </c>
      <c r="BO549" s="198">
        <f t="shared" si="456"/>
        <v>0</v>
      </c>
      <c r="BP549" s="199">
        <f>IFERROR(SQRT(($E549-$E$1136)^2+($U549-$U$1136)^2),0)</f>
        <v>1.4400432012960389E-2</v>
      </c>
      <c r="BQ549" s="197" t="str">
        <f>IF(BP549&lt;=SMALL(BP$3:BP$1130,1),"MAS PARECIDO","NO")</f>
        <v>NO</v>
      </c>
      <c r="BR549" s="197" t="str">
        <f>IF(BP549&lt;=SMALL(BP$3:BP$1130,5),"SIMILAR","NO")</f>
        <v>NO</v>
      </c>
      <c r="BS549" s="197" t="str">
        <f t="shared" si="457"/>
        <v>N/A</v>
      </c>
      <c r="BT549" s="197">
        <f t="shared" si="458"/>
        <v>0</v>
      </c>
      <c r="BU549" s="198">
        <f t="shared" si="459"/>
        <v>0</v>
      </c>
      <c r="BV549" s="199">
        <f>IFERROR(SQRT(($E549-$E$1136)^2+($X549-$X$1136)^2),0)</f>
        <v>1.4400432012960389E-2</v>
      </c>
      <c r="BW549" s="197" t="str">
        <f>IF(BV549&lt;=SMALL(BV$3:BV$1130,1),"MAS PARECIDO","NO")</f>
        <v>NO</v>
      </c>
      <c r="BX549" s="197" t="str">
        <f>IF(BV549&lt;=SMALL(BV$3:BV$1130,5),"SIMILAR","NO")</f>
        <v>NO</v>
      </c>
      <c r="BY549" s="197" t="str">
        <f t="shared" si="460"/>
        <v>N/A</v>
      </c>
      <c r="BZ549" s="197">
        <f t="shared" si="461"/>
        <v>0</v>
      </c>
      <c r="CA549" s="198">
        <f t="shared" si="462"/>
        <v>0</v>
      </c>
      <c r="CB549" s="199">
        <f>IFERROR(SQRT(($E549-$E$1136)^2+($AA549-$AA$1136)^2),0)</f>
        <v>1.4400432012960389E-2</v>
      </c>
      <c r="CC549" s="197" t="str">
        <f>IF(CB549&lt;=SMALL(CB$3:CB$1130,1),"MAS PARECIDO","NO")</f>
        <v>NO</v>
      </c>
      <c r="CD549" s="197" t="str">
        <f>IF(CB549&lt;=SMALL(CB$3:CB$1130,5),"SIMILAR","NO")</f>
        <v>NO</v>
      </c>
      <c r="CE549" s="197" t="str">
        <f t="shared" si="463"/>
        <v>N/A</v>
      </c>
      <c r="CF549" s="197">
        <f t="shared" si="464"/>
        <v>0</v>
      </c>
      <c r="CG549" s="198">
        <f t="shared" si="465"/>
        <v>0</v>
      </c>
      <c r="CH549" s="199">
        <f>IFERROR(SQRT(($E549-$E$1136)^2+($AD549-$AD$1136)^2),0)</f>
        <v>1.4400432012960389E-2</v>
      </c>
      <c r="CI549" s="197" t="str">
        <f>IF(CH549&lt;=SMALL(CH$3:CH$1130,1),"MAS PARECIDO","NO")</f>
        <v>NO</v>
      </c>
      <c r="CJ549" s="197" t="str">
        <f>IF(CH549&lt;=SMALL(CH$3:CH$1130,5),"SIMILAR","NO")</f>
        <v>NO</v>
      </c>
      <c r="CK549" s="197" t="str">
        <f t="shared" si="466"/>
        <v>N/A</v>
      </c>
      <c r="CL549" s="197">
        <f t="shared" si="467"/>
        <v>0</v>
      </c>
      <c r="CM549" s="198">
        <f t="shared" si="468"/>
        <v>0</v>
      </c>
      <c r="CN549" s="199">
        <f>IFERROR(SQRT(($E549-$E$1136)^2+($AG549-$AG$1136)^2),0)</f>
        <v>1.0001036808462209</v>
      </c>
      <c r="CO549" s="197" t="str">
        <f>IF(CN549&lt;=SMALL(CN$3:CN$1130,1),"MAS PARECIDO","NO")</f>
        <v>NO</v>
      </c>
      <c r="CP549" s="197" t="str">
        <f>IF(CN549&lt;=SMALL(CN$3:CN$1130,5),"SIMILAR","NO")</f>
        <v>NO</v>
      </c>
      <c r="CQ549" s="197" t="str">
        <f t="shared" si="469"/>
        <v>N/A</v>
      </c>
      <c r="CR549" s="197">
        <f t="shared" si="470"/>
        <v>0</v>
      </c>
      <c r="CS549" s="198">
        <f t="shared" si="471"/>
        <v>0</v>
      </c>
      <c r="CT549" s="199">
        <f>IFERROR(SQRT(($E549-$E$1136)^2+($AJ549-$AJ$1136)^2),0)</f>
        <v>1.4400432012960389E-2</v>
      </c>
      <c r="CU549" s="197" t="str">
        <f>IF(CT549&lt;=SMALL(CT$3:CT$1130,1),"MAS PARECIDO","NO")</f>
        <v>NO</v>
      </c>
      <c r="CV549" s="197" t="str">
        <f>IF(CT549&lt;=SMALL(CT$3:CT$1130,5),"SIMILAR","NO")</f>
        <v>NO</v>
      </c>
      <c r="CW549" s="197" t="str">
        <f t="shared" si="472"/>
        <v>N/A</v>
      </c>
      <c r="CX549" s="197">
        <f t="shared" si="473"/>
        <v>0</v>
      </c>
      <c r="CY549" s="198">
        <f t="shared" si="474"/>
        <v>0</v>
      </c>
      <c r="CZ549" s="2" t="e">
        <v>#N/A</v>
      </c>
      <c r="DA549" s="2" t="s">
        <v>2157</v>
      </c>
      <c r="DB549" s="2">
        <v>0</v>
      </c>
      <c r="DC549" s="2" t="s">
        <v>189</v>
      </c>
    </row>
    <row r="550" spans="1:107">
      <c r="A550" s="24" t="s">
        <v>223</v>
      </c>
      <c r="B550" s="46">
        <v>31000</v>
      </c>
      <c r="C550" s="190">
        <f>(B550-$B$1132)/($B$1133-$B$1132)</f>
        <v>3.0970951559991241E-2</v>
      </c>
      <c r="D550" s="46">
        <v>27000</v>
      </c>
      <c r="E550" s="190">
        <f>(D550-$D$1132)/($D$1133-$D$1132)</f>
        <v>5.3971619148574457E-2</v>
      </c>
      <c r="F550" s="46" t="s">
        <v>203</v>
      </c>
      <c r="G550" s="192">
        <f>VLOOKUP(F550,'DATOS DE SOPORTE'!$Y$5:$Z$8,2,FALSE)</f>
        <v>3</v>
      </c>
      <c r="H550" s="190">
        <f>(G550-$G$1132)/($G$1133-$G$1132)</f>
        <v>0.66666666666666663</v>
      </c>
      <c r="I550" s="50">
        <v>2</v>
      </c>
      <c r="J550" s="200">
        <f t="shared" si="434"/>
        <v>2</v>
      </c>
      <c r="K550" s="190">
        <f>(J550-$J$1132)/($J$1133-$J$1132)</f>
        <v>0.4</v>
      </c>
      <c r="L550" s="193" t="str">
        <f t="shared" si="435"/>
        <v>SI</v>
      </c>
      <c r="M550" s="46" t="s">
        <v>192</v>
      </c>
      <c r="N550" s="192">
        <f t="shared" si="436"/>
        <v>2</v>
      </c>
      <c r="O550" s="190">
        <f>(N550-N$1132)/(N$1133-N$1132)</f>
        <v>1</v>
      </c>
      <c r="P550" s="46" t="s">
        <v>58</v>
      </c>
      <c r="Q550" s="192">
        <f t="shared" si="437"/>
        <v>3</v>
      </c>
      <c r="R550" s="190">
        <f>(Q550-Q$1132)/(Q$1133-Q$1132)</f>
        <v>1</v>
      </c>
      <c r="S550" s="46" t="s">
        <v>60</v>
      </c>
      <c r="T550" s="192">
        <f t="shared" si="438"/>
        <v>2</v>
      </c>
      <c r="U550" s="190">
        <f>(T550-T$1132)/(T$1133-T$1132)</f>
        <v>1</v>
      </c>
      <c r="V550" s="46" t="s">
        <v>62</v>
      </c>
      <c r="W550" s="194">
        <f>VLOOKUP(V550,'DATOS DE SOPORTE'!$S$5:$T$10,2,FALSE)</f>
        <v>1</v>
      </c>
      <c r="X550" s="201">
        <f>(W550-W$1132)/(W$1133-W$1132)</f>
        <v>0</v>
      </c>
      <c r="Y550" s="46" t="s">
        <v>136</v>
      </c>
      <c r="Z550" s="194">
        <f t="shared" si="439"/>
        <v>2</v>
      </c>
      <c r="AA550" s="201">
        <f>(Z550-Z$1132)/(Z$1133-Z$1132)</f>
        <v>1</v>
      </c>
      <c r="AB550" s="46" t="s">
        <v>188</v>
      </c>
      <c r="AC550" s="194">
        <f t="shared" si="440"/>
        <v>1</v>
      </c>
      <c r="AD550" s="201">
        <f>(AC550-AC$1132)/(AC$1133-AC$1132)</f>
        <v>0</v>
      </c>
      <c r="AE550" s="46" t="s">
        <v>188</v>
      </c>
      <c r="AF550" s="194">
        <f t="shared" si="441"/>
        <v>1</v>
      </c>
      <c r="AG550" s="201">
        <f>(AF550-AF$1132)/(AF$1133-AF$1132)</f>
        <v>0</v>
      </c>
      <c r="AH550" s="24" t="s">
        <v>199</v>
      </c>
      <c r="AI550" s="194">
        <f>VLOOKUP(AH550,'DATOS DE SOPORTE'!$V$5:$W$8,2,FALSE)</f>
        <v>2</v>
      </c>
      <c r="AJ550" s="201">
        <f>(AI550-AI$1132)/(AI$1133-AI$1132)</f>
        <v>0.33333333333333331</v>
      </c>
      <c r="AK550" s="58" t="str">
        <f t="shared" si="433"/>
        <v>Bueno</v>
      </c>
      <c r="AL550" s="196">
        <f>IFERROR(SQRT(($E550-$E$1136)^2+($C550-$C$1136)^2),0)</f>
        <v>0.18234771951914508</v>
      </c>
      <c r="AM550" s="197" t="str">
        <f>IF(AL550&lt;=SMALL($AL$3:$AL$1130,1),"MAS PARECIDO","NO")</f>
        <v>NO</v>
      </c>
      <c r="AN550" s="197" t="str">
        <f>IF(AL550&lt;=SMALL($AL$3:$AL$1130,5),"SIMILAR","NO")</f>
        <v>NO</v>
      </c>
      <c r="AO550" s="197" t="str">
        <f t="shared" si="442"/>
        <v>N/A</v>
      </c>
      <c r="AP550" s="197">
        <f t="shared" si="443"/>
        <v>0</v>
      </c>
      <c r="AQ550" s="198">
        <f t="shared" si="444"/>
        <v>0</v>
      </c>
      <c r="AR550" s="196">
        <f>IFERROR(SQRT(($E550-$E$1136)^2+($H550-$H$1136)^2),0)</f>
        <v>0.33767926510075297</v>
      </c>
      <c r="AS550" s="197" t="str">
        <f>IF(AR550&lt;=SMALL(AR$3:AR$1130,1),"MAS PARECIDO","NO")</f>
        <v>NO</v>
      </c>
      <c r="AT550" s="197" t="str">
        <f>IF(AR550&lt;=SMALL(AR$3:AR$1130,5),"SIMILAR","NO")</f>
        <v>NO</v>
      </c>
      <c r="AU550" s="197" t="str">
        <f t="shared" si="445"/>
        <v>N/A</v>
      </c>
      <c r="AV550" s="197">
        <f t="shared" si="446"/>
        <v>0</v>
      </c>
      <c r="AW550" s="198">
        <f t="shared" si="447"/>
        <v>0</v>
      </c>
      <c r="AX550" s="199">
        <f>IFERROR(SQRT(($E550-$E$1136)^2+($K550-$K$1136)^2),0)</f>
        <v>0.20716219483263235</v>
      </c>
      <c r="AY550" s="197" t="str">
        <f>IF(AX550&lt;=SMALL(AX$3:AX$1130,1),"MAS PARECIDO","NO")</f>
        <v>NO</v>
      </c>
      <c r="AZ550" s="197" t="str">
        <f>IF(AX550&lt;=SMALL(AX$3:AX$1130,5),"SIMILAR","NO")</f>
        <v>NO</v>
      </c>
      <c r="BA550" s="197" t="str">
        <f t="shared" si="448"/>
        <v>N/A</v>
      </c>
      <c r="BB550" s="197">
        <f t="shared" si="449"/>
        <v>0</v>
      </c>
      <c r="BC550" s="198">
        <f t="shared" si="450"/>
        <v>0</v>
      </c>
      <c r="BD550" s="196">
        <f>IFERROR(SQRT(($E550-$E$1136)^2+($O550-$O$1136)^2),0)</f>
        <v>5.4001620048601456E-2</v>
      </c>
      <c r="BE550" s="197" t="str">
        <f>IF(BD550&lt;=SMALL(BD$3:BD$1130,1),"MAS PARECIDO","NO")</f>
        <v>NO</v>
      </c>
      <c r="BF550" s="197" t="str">
        <f>IF(BD550&lt;=SMALL(BD$3:BD$1130,5),"SIMILAR","NO")</f>
        <v>NO</v>
      </c>
      <c r="BG550" s="197" t="str">
        <f t="shared" si="451"/>
        <v>N/A</v>
      </c>
      <c r="BH550" s="197">
        <f t="shared" si="452"/>
        <v>0</v>
      </c>
      <c r="BI550" s="198">
        <f t="shared" si="453"/>
        <v>0</v>
      </c>
      <c r="BJ550" s="199">
        <f>IFERROR(SQRT(($E550-$E$1136)^2+($R550-$R$1136)^2),0)</f>
        <v>0.50290772013151031</v>
      </c>
      <c r="BK550" s="197" t="str">
        <f>IF(BJ550&lt;=SMALL(BJ$3:BJ$1130,1),"MAS PARECIDO","NO")</f>
        <v>NO</v>
      </c>
      <c r="BL550" s="197" t="str">
        <f>IF(BJ550&lt;=SMALL(BJ$3:BJ$1130,5),"SIMILAR","NO")</f>
        <v>NO</v>
      </c>
      <c r="BM550" s="197" t="str">
        <f t="shared" si="454"/>
        <v>N/A</v>
      </c>
      <c r="BN550" s="197">
        <f t="shared" si="455"/>
        <v>0</v>
      </c>
      <c r="BO550" s="198">
        <f t="shared" si="456"/>
        <v>0</v>
      </c>
      <c r="BP550" s="199">
        <f>IFERROR(SQRT(($E550-$E$1136)^2+($U550-$U$1136)^2),0)</f>
        <v>1.001457026021523</v>
      </c>
      <c r="BQ550" s="197" t="str">
        <f>IF(BP550&lt;=SMALL(BP$3:BP$1130,1),"MAS PARECIDO","NO")</f>
        <v>NO</v>
      </c>
      <c r="BR550" s="197" t="str">
        <f>IF(BP550&lt;=SMALL(BP$3:BP$1130,5),"SIMILAR","NO")</f>
        <v>NO</v>
      </c>
      <c r="BS550" s="197" t="str">
        <f t="shared" si="457"/>
        <v>N/A</v>
      </c>
      <c r="BT550" s="197">
        <f t="shared" si="458"/>
        <v>0</v>
      </c>
      <c r="BU550" s="198">
        <f t="shared" si="459"/>
        <v>0</v>
      </c>
      <c r="BV550" s="199">
        <f>IFERROR(SQRT(($E550-$E$1136)^2+($X550-$X$1136)^2),0)</f>
        <v>5.4001620048601456E-2</v>
      </c>
      <c r="BW550" s="197" t="str">
        <f>IF(BV550&lt;=SMALL(BV$3:BV$1130,1),"MAS PARECIDO","NO")</f>
        <v>NO</v>
      </c>
      <c r="BX550" s="197" t="str">
        <f>IF(BV550&lt;=SMALL(BV$3:BV$1130,5),"SIMILAR","NO")</f>
        <v>NO</v>
      </c>
      <c r="BY550" s="197" t="str">
        <f t="shared" si="460"/>
        <v>N/A</v>
      </c>
      <c r="BZ550" s="197">
        <f t="shared" si="461"/>
        <v>0</v>
      </c>
      <c r="CA550" s="198">
        <f t="shared" si="462"/>
        <v>0</v>
      </c>
      <c r="CB550" s="199">
        <f>IFERROR(SQRT(($E550-$E$1136)^2+($AA550-$AA$1136)^2),0)</f>
        <v>1.001457026021523</v>
      </c>
      <c r="CC550" s="197" t="str">
        <f>IF(CB550&lt;=SMALL(CB$3:CB$1130,1),"MAS PARECIDO","NO")</f>
        <v>NO</v>
      </c>
      <c r="CD550" s="197" t="str">
        <f>IF(CB550&lt;=SMALL(CB$3:CB$1130,5),"SIMILAR","NO")</f>
        <v>NO</v>
      </c>
      <c r="CE550" s="197" t="str">
        <f t="shared" si="463"/>
        <v>N/A</v>
      </c>
      <c r="CF550" s="197">
        <f t="shared" si="464"/>
        <v>0</v>
      </c>
      <c r="CG550" s="198">
        <f t="shared" si="465"/>
        <v>0</v>
      </c>
      <c r="CH550" s="199">
        <f>IFERROR(SQRT(($E550-$E$1136)^2+($AD550-$AD$1136)^2),0)</f>
        <v>1.001457026021523</v>
      </c>
      <c r="CI550" s="197" t="str">
        <f>IF(CH550&lt;=SMALL(CH$3:CH$1130,1),"MAS PARECIDO","NO")</f>
        <v>NO</v>
      </c>
      <c r="CJ550" s="197" t="str">
        <f>IF(CH550&lt;=SMALL(CH$3:CH$1130,5),"SIMILAR","NO")</f>
        <v>NO</v>
      </c>
      <c r="CK550" s="197" t="str">
        <f t="shared" si="466"/>
        <v>N/A</v>
      </c>
      <c r="CL550" s="197">
        <f t="shared" si="467"/>
        <v>0</v>
      </c>
      <c r="CM550" s="198">
        <f t="shared" si="468"/>
        <v>0</v>
      </c>
      <c r="CN550" s="199">
        <f>IFERROR(SQRT(($E550-$E$1136)^2+($AG550-$AG$1136)^2),0)</f>
        <v>1.001457026021523</v>
      </c>
      <c r="CO550" s="197" t="str">
        <f>IF(CN550&lt;=SMALL(CN$3:CN$1130,1),"MAS PARECIDO","NO")</f>
        <v>NO</v>
      </c>
      <c r="CP550" s="197" t="str">
        <f>IF(CN550&lt;=SMALL(CN$3:CN$1130,5),"SIMILAR","NO")</f>
        <v>NO</v>
      </c>
      <c r="CQ550" s="197" t="str">
        <f t="shared" si="469"/>
        <v>N/A</v>
      </c>
      <c r="CR550" s="197">
        <f t="shared" si="470"/>
        <v>0</v>
      </c>
      <c r="CS550" s="198">
        <f t="shared" si="471"/>
        <v>0</v>
      </c>
      <c r="CT550" s="199">
        <f>IFERROR(SQRT(($E550-$E$1136)^2+($AJ550-$AJ$1136)^2),0)</f>
        <v>0.33767926510075297</v>
      </c>
      <c r="CU550" s="197" t="str">
        <f>IF(CT550&lt;=SMALL(CT$3:CT$1130,1),"MAS PARECIDO","NO")</f>
        <v>NO</v>
      </c>
      <c r="CV550" s="197" t="str">
        <f>IF(CT550&lt;=SMALL(CT$3:CT$1130,5),"SIMILAR","NO")</f>
        <v>NO</v>
      </c>
      <c r="CW550" s="197" t="str">
        <f t="shared" si="472"/>
        <v>N/A</v>
      </c>
      <c r="CX550" s="197">
        <f t="shared" si="473"/>
        <v>0</v>
      </c>
      <c r="CY550" s="198">
        <f t="shared" si="474"/>
        <v>0</v>
      </c>
      <c r="CZ550" s="2" t="s">
        <v>1328</v>
      </c>
      <c r="DA550" s="2" t="s">
        <v>1329</v>
      </c>
      <c r="DB550" s="2">
        <v>0</v>
      </c>
      <c r="DC550" s="2" t="s">
        <v>189</v>
      </c>
    </row>
    <row r="551" spans="1:107">
      <c r="A551" s="24" t="s">
        <v>743</v>
      </c>
      <c r="B551" s="46">
        <v>45902.64</v>
      </c>
      <c r="C551" s="190">
        <f>(B551-$B$1132)/($B$1133-$B$1132)</f>
        <v>4.839084427222768E-2</v>
      </c>
      <c r="D551" s="46">
        <v>6200</v>
      </c>
      <c r="E551" s="190">
        <f>(D551-$D$1132)/($D$1133-$D$1132)</f>
        <v>1.2370371111133333E-2</v>
      </c>
      <c r="F551" s="46" t="s">
        <v>53</v>
      </c>
      <c r="G551" s="192">
        <f>VLOOKUP(F551,'DATOS DE SOPORTE'!$Y$5:$Z$8,2,FALSE)</f>
        <v>2</v>
      </c>
      <c r="H551" s="190">
        <f>(G551-$G$1132)/($G$1133-$G$1132)</f>
        <v>0.33333333333333331</v>
      </c>
      <c r="I551" s="50">
        <v>1</v>
      </c>
      <c r="J551" s="200">
        <f t="shared" si="434"/>
        <v>1</v>
      </c>
      <c r="K551" s="190">
        <f>(J551-$J$1132)/($J$1133-$J$1132)</f>
        <v>0.2</v>
      </c>
      <c r="L551" s="193" t="str">
        <f t="shared" si="435"/>
        <v>SI</v>
      </c>
      <c r="M551" s="46" t="s">
        <v>192</v>
      </c>
      <c r="N551" s="192">
        <f t="shared" si="436"/>
        <v>2</v>
      </c>
      <c r="O551" s="190">
        <f>(N551-N$1132)/(N$1133-N$1132)</f>
        <v>1</v>
      </c>
      <c r="P551" s="46" t="s">
        <v>58</v>
      </c>
      <c r="Q551" s="192">
        <f t="shared" si="437"/>
        <v>3</v>
      </c>
      <c r="R551" s="190">
        <f>(Q551-Q$1132)/(Q$1133-Q$1132)</f>
        <v>1</v>
      </c>
      <c r="S551" s="46" t="s">
        <v>194</v>
      </c>
      <c r="T551" s="192">
        <f t="shared" si="438"/>
        <v>1</v>
      </c>
      <c r="U551" s="190">
        <f>(T551-T$1132)/(T$1133-T$1132)</f>
        <v>0</v>
      </c>
      <c r="V551" s="46" t="s">
        <v>62</v>
      </c>
      <c r="W551" s="194">
        <f>VLOOKUP(V551,'DATOS DE SOPORTE'!$S$5:$T$10,2,FALSE)</f>
        <v>1</v>
      </c>
      <c r="X551" s="201">
        <f>(W551-W$1132)/(W$1133-W$1132)</f>
        <v>0</v>
      </c>
      <c r="Y551" s="46" t="s">
        <v>136</v>
      </c>
      <c r="Z551" s="194">
        <f t="shared" si="439"/>
        <v>2</v>
      </c>
      <c r="AA551" s="201">
        <f>(Z551-Z$1132)/(Z$1133-Z$1132)</f>
        <v>1</v>
      </c>
      <c r="AB551" s="46" t="s">
        <v>136</v>
      </c>
      <c r="AC551" s="194">
        <f t="shared" si="440"/>
        <v>2</v>
      </c>
      <c r="AD551" s="201">
        <f>(AC551-AC$1132)/(AC$1133-AC$1132)</f>
        <v>1</v>
      </c>
      <c r="AE551" s="46" t="s">
        <v>188</v>
      </c>
      <c r="AF551" s="194">
        <f t="shared" si="441"/>
        <v>1</v>
      </c>
      <c r="AG551" s="201">
        <f>(AF551-AF$1132)/(AF$1133-AF$1132)</f>
        <v>0</v>
      </c>
      <c r="AH551" s="24" t="s">
        <v>67</v>
      </c>
      <c r="AI551" s="194">
        <f>VLOOKUP(AH551,'DATOS DE SOPORTE'!$V$5:$W$8,2,FALSE)</f>
        <v>1</v>
      </c>
      <c r="AJ551" s="201">
        <f>(AI551-AI$1132)/(AI$1133-AI$1132)</f>
        <v>0</v>
      </c>
      <c r="AK551" s="58" t="str">
        <f t="shared" si="433"/>
        <v>Bueno</v>
      </c>
      <c r="AL551" s="196">
        <f>IFERROR(SQRT(($E551-$E$1136)^2+($C551-$C$1136)^2),0)</f>
        <v>0.1572379077183863</v>
      </c>
      <c r="AM551" s="197" t="str">
        <f>IF(AL551&lt;=SMALL($AL$3:$AL$1130,1),"MAS PARECIDO","NO")</f>
        <v>NO</v>
      </c>
      <c r="AN551" s="197" t="str">
        <f>IF(AL551&lt;=SMALL($AL$3:$AL$1130,5),"SIMILAR","NO")</f>
        <v>NO</v>
      </c>
      <c r="AO551" s="197" t="str">
        <f t="shared" si="442"/>
        <v>N/A</v>
      </c>
      <c r="AP551" s="197">
        <f t="shared" si="443"/>
        <v>0</v>
      </c>
      <c r="AQ551" s="198">
        <f t="shared" si="444"/>
        <v>0</v>
      </c>
      <c r="AR551" s="196">
        <f>IFERROR(SQRT(($E551-$E$1136)^2+($H551-$H$1136)^2),0)</f>
        <v>1.2400372011160335E-2</v>
      </c>
      <c r="AS551" s="197" t="str">
        <f>IF(AR551&lt;=SMALL(AR$3:AR$1130,1),"MAS PARECIDO","NO")</f>
        <v>NO</v>
      </c>
      <c r="AT551" s="197" t="str">
        <f>IF(AR551&lt;=SMALL(AR$3:AR$1130,5),"SIMILAR","NO")</f>
        <v>NO</v>
      </c>
      <c r="AU551" s="197" t="str">
        <f t="shared" si="445"/>
        <v>N/A</v>
      </c>
      <c r="AV551" s="197">
        <f t="shared" si="446"/>
        <v>0</v>
      </c>
      <c r="AW551" s="198">
        <f t="shared" si="447"/>
        <v>0</v>
      </c>
      <c r="AX551" s="199">
        <f>IFERROR(SQRT(($E551-$E$1136)^2+($K551-$K$1136)^2),0)</f>
        <v>1.2400372011160335E-2</v>
      </c>
      <c r="AY551" s="197" t="str">
        <f>IF(AX551&lt;=SMALL(AX$3:AX$1130,1),"MAS PARECIDO","NO")</f>
        <v>NO</v>
      </c>
      <c r="AZ551" s="197" t="str">
        <f>IF(AX551&lt;=SMALL(AX$3:AX$1130,5),"SIMILAR","NO")</f>
        <v>NO</v>
      </c>
      <c r="BA551" s="197" t="str">
        <f t="shared" si="448"/>
        <v>N/A</v>
      </c>
      <c r="BB551" s="197">
        <f t="shared" si="449"/>
        <v>0</v>
      </c>
      <c r="BC551" s="198">
        <f t="shared" si="450"/>
        <v>0</v>
      </c>
      <c r="BD551" s="196">
        <f>IFERROR(SQRT(($E551-$E$1136)^2+($O551-$O$1136)^2),0)</f>
        <v>1.2400372011160335E-2</v>
      </c>
      <c r="BE551" s="197" t="str">
        <f>IF(BD551&lt;=SMALL(BD$3:BD$1130,1),"MAS PARECIDO","NO")</f>
        <v>NO</v>
      </c>
      <c r="BF551" s="197" t="str">
        <f>IF(BD551&lt;=SMALL(BD$3:BD$1130,5),"SIMILAR","NO")</f>
        <v>NO</v>
      </c>
      <c r="BG551" s="197" t="str">
        <f t="shared" si="451"/>
        <v>N/A</v>
      </c>
      <c r="BH551" s="197">
        <f t="shared" si="452"/>
        <v>0</v>
      </c>
      <c r="BI551" s="198">
        <f t="shared" si="453"/>
        <v>0</v>
      </c>
      <c r="BJ551" s="199">
        <f>IFERROR(SQRT(($E551-$E$1136)^2+($R551-$R$1136)^2),0)</f>
        <v>0.50015374558830927</v>
      </c>
      <c r="BK551" s="197" t="str">
        <f>IF(BJ551&lt;=SMALL(BJ$3:BJ$1130,1),"MAS PARECIDO","NO")</f>
        <v>NO</v>
      </c>
      <c r="BL551" s="197" t="str">
        <f>IF(BJ551&lt;=SMALL(BJ$3:BJ$1130,5),"SIMILAR","NO")</f>
        <v>NO</v>
      </c>
      <c r="BM551" s="197" t="str">
        <f t="shared" si="454"/>
        <v>N/A</v>
      </c>
      <c r="BN551" s="197">
        <f t="shared" si="455"/>
        <v>0</v>
      </c>
      <c r="BO551" s="198">
        <f t="shared" si="456"/>
        <v>0</v>
      </c>
      <c r="BP551" s="199">
        <f>IFERROR(SQRT(($E551-$E$1136)^2+($U551-$U$1136)^2),0)</f>
        <v>1.2400372011160335E-2</v>
      </c>
      <c r="BQ551" s="197" t="str">
        <f>IF(BP551&lt;=SMALL(BP$3:BP$1130,1),"MAS PARECIDO","NO")</f>
        <v>NO</v>
      </c>
      <c r="BR551" s="197" t="str">
        <f>IF(BP551&lt;=SMALL(BP$3:BP$1130,5),"SIMILAR","NO")</f>
        <v>NO</v>
      </c>
      <c r="BS551" s="197" t="str">
        <f t="shared" si="457"/>
        <v>N/A</v>
      </c>
      <c r="BT551" s="197">
        <f t="shared" si="458"/>
        <v>0</v>
      </c>
      <c r="BU551" s="198">
        <f t="shared" si="459"/>
        <v>0</v>
      </c>
      <c r="BV551" s="199">
        <f>IFERROR(SQRT(($E551-$E$1136)^2+($X551-$X$1136)^2),0)</f>
        <v>1.2400372011160335E-2</v>
      </c>
      <c r="BW551" s="197" t="str">
        <f>IF(BV551&lt;=SMALL(BV$3:BV$1130,1),"MAS PARECIDO","NO")</f>
        <v>NO</v>
      </c>
      <c r="BX551" s="197" t="str">
        <f>IF(BV551&lt;=SMALL(BV$3:BV$1130,5),"SIMILAR","NO")</f>
        <v>NO</v>
      </c>
      <c r="BY551" s="197" t="str">
        <f t="shared" si="460"/>
        <v>N/A</v>
      </c>
      <c r="BZ551" s="197">
        <f t="shared" si="461"/>
        <v>0</v>
      </c>
      <c r="CA551" s="198">
        <f t="shared" si="462"/>
        <v>0</v>
      </c>
      <c r="CB551" s="199">
        <f>IFERROR(SQRT(($E551-$E$1136)^2+($AA551-$AA$1136)^2),0)</f>
        <v>1.0000768816576129</v>
      </c>
      <c r="CC551" s="197" t="str">
        <f>IF(CB551&lt;=SMALL(CB$3:CB$1130,1),"MAS PARECIDO","NO")</f>
        <v>NO</v>
      </c>
      <c r="CD551" s="197" t="str">
        <f>IF(CB551&lt;=SMALL(CB$3:CB$1130,5),"SIMILAR","NO")</f>
        <v>NO</v>
      </c>
      <c r="CE551" s="197" t="str">
        <f t="shared" si="463"/>
        <v>N/A</v>
      </c>
      <c r="CF551" s="197">
        <f t="shared" si="464"/>
        <v>0</v>
      </c>
      <c r="CG551" s="198">
        <f t="shared" si="465"/>
        <v>0</v>
      </c>
      <c r="CH551" s="199">
        <f>IFERROR(SQRT(($E551-$E$1136)^2+($AD551-$AD$1136)^2),0)</f>
        <v>1.2400372011160335E-2</v>
      </c>
      <c r="CI551" s="197" t="str">
        <f>IF(CH551&lt;=SMALL(CH$3:CH$1130,1),"MAS PARECIDO","NO")</f>
        <v>NO</v>
      </c>
      <c r="CJ551" s="197" t="str">
        <f>IF(CH551&lt;=SMALL(CH$3:CH$1130,5),"SIMILAR","NO")</f>
        <v>NO</v>
      </c>
      <c r="CK551" s="197" t="str">
        <f t="shared" si="466"/>
        <v>N/A</v>
      </c>
      <c r="CL551" s="197">
        <f t="shared" si="467"/>
        <v>0</v>
      </c>
      <c r="CM551" s="198">
        <f t="shared" si="468"/>
        <v>0</v>
      </c>
      <c r="CN551" s="199">
        <f>IFERROR(SQRT(($E551-$E$1136)^2+($AG551-$AG$1136)^2),0)</f>
        <v>1.0000768816576129</v>
      </c>
      <c r="CO551" s="197" t="str">
        <f>IF(CN551&lt;=SMALL(CN$3:CN$1130,1),"MAS PARECIDO","NO")</f>
        <v>NO</v>
      </c>
      <c r="CP551" s="197" t="str">
        <f>IF(CN551&lt;=SMALL(CN$3:CN$1130,5),"SIMILAR","NO")</f>
        <v>NO</v>
      </c>
      <c r="CQ551" s="197" t="str">
        <f t="shared" si="469"/>
        <v>N/A</v>
      </c>
      <c r="CR551" s="197">
        <f t="shared" si="470"/>
        <v>0</v>
      </c>
      <c r="CS551" s="198">
        <f t="shared" si="471"/>
        <v>0</v>
      </c>
      <c r="CT551" s="199">
        <f>IFERROR(SQRT(($E551-$E$1136)^2+($AJ551-$AJ$1136)^2),0)</f>
        <v>1.2400372011160335E-2</v>
      </c>
      <c r="CU551" s="197" t="str">
        <f>IF(CT551&lt;=SMALL(CT$3:CT$1130,1),"MAS PARECIDO","NO")</f>
        <v>NO</v>
      </c>
      <c r="CV551" s="197" t="str">
        <f>IF(CT551&lt;=SMALL(CT$3:CT$1130,5),"SIMILAR","NO")</f>
        <v>NO</v>
      </c>
      <c r="CW551" s="197" t="str">
        <f t="shared" si="472"/>
        <v>N/A</v>
      </c>
      <c r="CX551" s="197">
        <f t="shared" si="473"/>
        <v>0</v>
      </c>
      <c r="CY551" s="198">
        <f t="shared" si="474"/>
        <v>0</v>
      </c>
      <c r="CZ551" s="2" t="e">
        <v>#N/A</v>
      </c>
      <c r="DA551" s="2" t="s">
        <v>2158</v>
      </c>
      <c r="DB551" s="2">
        <v>0</v>
      </c>
      <c r="DC551" s="2" t="s">
        <v>189</v>
      </c>
    </row>
    <row r="552" spans="1:107">
      <c r="A552" s="24" t="s">
        <v>744</v>
      </c>
      <c r="B552" s="46">
        <v>42950.59</v>
      </c>
      <c r="C552" s="190">
        <f>(B552-$B$1132)/($B$1133-$B$1132)</f>
        <v>4.4940154040083738E-2</v>
      </c>
      <c r="D552" s="46">
        <v>12000</v>
      </c>
      <c r="E552" s="190">
        <f>(D552-$D$1132)/($D$1133-$D$1132)</f>
        <v>2.3970719121573648E-2</v>
      </c>
      <c r="F552" s="46" t="s">
        <v>53</v>
      </c>
      <c r="G552" s="192">
        <f>VLOOKUP(F552,'DATOS DE SOPORTE'!$Y$5:$Z$8,2,FALSE)</f>
        <v>2</v>
      </c>
      <c r="H552" s="190">
        <f>(G552-$G$1132)/($G$1133-$G$1132)</f>
        <v>0.33333333333333331</v>
      </c>
      <c r="I552" s="50">
        <v>2</v>
      </c>
      <c r="J552" s="200">
        <f t="shared" si="434"/>
        <v>2</v>
      </c>
      <c r="K552" s="190">
        <f>(J552-$J$1132)/($J$1133-$J$1132)</f>
        <v>0.4</v>
      </c>
      <c r="L552" s="193" t="str">
        <f t="shared" si="435"/>
        <v>SI</v>
      </c>
      <c r="M552" s="46" t="s">
        <v>192</v>
      </c>
      <c r="N552" s="192">
        <f t="shared" si="436"/>
        <v>2</v>
      </c>
      <c r="O552" s="190">
        <f>(N552-N$1132)/(N$1133-N$1132)</f>
        <v>1</v>
      </c>
      <c r="P552" s="46" t="s">
        <v>193</v>
      </c>
      <c r="Q552" s="192">
        <f t="shared" si="437"/>
        <v>2</v>
      </c>
      <c r="R552" s="190">
        <f>(Q552-Q$1132)/(Q$1133-Q$1132)</f>
        <v>0.5</v>
      </c>
      <c r="S552" s="46" t="s">
        <v>60</v>
      </c>
      <c r="T552" s="192">
        <f t="shared" si="438"/>
        <v>2</v>
      </c>
      <c r="U552" s="190">
        <f>(T552-T$1132)/(T$1133-T$1132)</f>
        <v>1</v>
      </c>
      <c r="V552" s="46" t="s">
        <v>62</v>
      </c>
      <c r="W552" s="194">
        <f>VLOOKUP(V552,'DATOS DE SOPORTE'!$S$5:$T$10,2,FALSE)</f>
        <v>1</v>
      </c>
      <c r="X552" s="201">
        <f>(W552-W$1132)/(W$1133-W$1132)</f>
        <v>0</v>
      </c>
      <c r="Y552" s="46" t="s">
        <v>136</v>
      </c>
      <c r="Z552" s="194">
        <f t="shared" si="439"/>
        <v>2</v>
      </c>
      <c r="AA552" s="201">
        <f>(Z552-Z$1132)/(Z$1133-Z$1132)</f>
        <v>1</v>
      </c>
      <c r="AB552" s="46" t="s">
        <v>136</v>
      </c>
      <c r="AC552" s="194">
        <f t="shared" si="440"/>
        <v>2</v>
      </c>
      <c r="AD552" s="201">
        <f>(AC552-AC$1132)/(AC$1133-AC$1132)</f>
        <v>1</v>
      </c>
      <c r="AE552" s="46" t="s">
        <v>188</v>
      </c>
      <c r="AF552" s="194">
        <f t="shared" si="441"/>
        <v>1</v>
      </c>
      <c r="AG552" s="201">
        <f>(AF552-AF$1132)/(AF$1133-AF$1132)</f>
        <v>0</v>
      </c>
      <c r="AH552" s="24" t="s">
        <v>67</v>
      </c>
      <c r="AI552" s="194">
        <f>VLOOKUP(AH552,'DATOS DE SOPORTE'!$V$5:$W$8,2,FALSE)</f>
        <v>1</v>
      </c>
      <c r="AJ552" s="201">
        <f>(AI552-AI$1132)/(AI$1133-AI$1132)</f>
        <v>0</v>
      </c>
      <c r="AK552" s="58" t="str">
        <f t="shared" si="433"/>
        <v>Bueno</v>
      </c>
      <c r="AL552" s="196">
        <f>IFERROR(SQRT(($E552-$E$1136)^2+($C552-$C$1136)^2),0)</f>
        <v>0.16198676185334443</v>
      </c>
      <c r="AM552" s="197" t="str">
        <f>IF(AL552&lt;=SMALL($AL$3:$AL$1130,1),"MAS PARECIDO","NO")</f>
        <v>NO</v>
      </c>
      <c r="AN552" s="197" t="str">
        <f>IF(AL552&lt;=SMALL($AL$3:$AL$1130,5),"SIMILAR","NO")</f>
        <v>NO</v>
      </c>
      <c r="AO552" s="197" t="str">
        <f t="shared" si="442"/>
        <v>N/A</v>
      </c>
      <c r="AP552" s="197">
        <f t="shared" si="443"/>
        <v>0</v>
      </c>
      <c r="AQ552" s="198">
        <f t="shared" si="444"/>
        <v>0</v>
      </c>
      <c r="AR552" s="196">
        <f>IFERROR(SQRT(($E552-$E$1136)^2+($H552-$H$1136)^2),0)</f>
        <v>2.4000720021600648E-2</v>
      </c>
      <c r="AS552" s="197" t="str">
        <f>IF(AR552&lt;=SMALL(AR$3:AR$1130,1),"MAS PARECIDO","NO")</f>
        <v>NO</v>
      </c>
      <c r="AT552" s="197" t="str">
        <f>IF(AR552&lt;=SMALL(AR$3:AR$1130,5),"SIMILAR","NO")</f>
        <v>NO</v>
      </c>
      <c r="AU552" s="197" t="str">
        <f t="shared" si="445"/>
        <v>N/A</v>
      </c>
      <c r="AV552" s="197">
        <f t="shared" si="446"/>
        <v>0</v>
      </c>
      <c r="AW552" s="198">
        <f t="shared" si="447"/>
        <v>0</v>
      </c>
      <c r="AX552" s="199">
        <f>IFERROR(SQRT(($E552-$E$1136)^2+($K552-$K$1136)^2),0)</f>
        <v>0.20143493878062779</v>
      </c>
      <c r="AY552" s="197" t="str">
        <f>IF(AX552&lt;=SMALL(AX$3:AX$1130,1),"MAS PARECIDO","NO")</f>
        <v>NO</v>
      </c>
      <c r="AZ552" s="197" t="str">
        <f>IF(AX552&lt;=SMALL(AX$3:AX$1130,5),"SIMILAR","NO")</f>
        <v>NO</v>
      </c>
      <c r="BA552" s="197" t="str">
        <f t="shared" si="448"/>
        <v>N/A</v>
      </c>
      <c r="BB552" s="197">
        <f t="shared" si="449"/>
        <v>0</v>
      </c>
      <c r="BC552" s="198">
        <f t="shared" si="450"/>
        <v>0</v>
      </c>
      <c r="BD552" s="196">
        <f>IFERROR(SQRT(($E552-$E$1136)^2+($O552-$O$1136)^2),0)</f>
        <v>2.4000720021600648E-2</v>
      </c>
      <c r="BE552" s="197" t="str">
        <f>IF(BD552&lt;=SMALL(BD$3:BD$1130,1),"MAS PARECIDO","NO")</f>
        <v>NO</v>
      </c>
      <c r="BF552" s="197" t="str">
        <f>IF(BD552&lt;=SMALL(BD$3:BD$1130,5),"SIMILAR","NO")</f>
        <v>NO</v>
      </c>
      <c r="BG552" s="197" t="str">
        <f t="shared" si="451"/>
        <v>N/A</v>
      </c>
      <c r="BH552" s="197">
        <f t="shared" si="452"/>
        <v>0</v>
      </c>
      <c r="BI552" s="198">
        <f t="shared" si="453"/>
        <v>0</v>
      </c>
      <c r="BJ552" s="199">
        <f>IFERROR(SQRT(($E552-$E$1136)^2+($R552-$R$1136)^2),0)</f>
        <v>2.4000720021600648E-2</v>
      </c>
      <c r="BK552" s="197" t="str">
        <f>IF(BJ552&lt;=SMALL(BJ$3:BJ$1130,1),"MAS PARECIDO","NO")</f>
        <v>NO</v>
      </c>
      <c r="BL552" s="197" t="str">
        <f>IF(BJ552&lt;=SMALL(BJ$3:BJ$1130,5),"SIMILAR","NO")</f>
        <v>NO</v>
      </c>
      <c r="BM552" s="197" t="str">
        <f t="shared" si="454"/>
        <v>N/A</v>
      </c>
      <c r="BN552" s="197">
        <f t="shared" si="455"/>
        <v>0</v>
      </c>
      <c r="BO552" s="198">
        <f t="shared" si="456"/>
        <v>0</v>
      </c>
      <c r="BP552" s="199">
        <f>IFERROR(SQRT(($E552-$E$1136)^2+($U552-$U$1136)^2),0)</f>
        <v>1.0002879758157424</v>
      </c>
      <c r="BQ552" s="197" t="str">
        <f>IF(BP552&lt;=SMALL(BP$3:BP$1130,1),"MAS PARECIDO","NO")</f>
        <v>NO</v>
      </c>
      <c r="BR552" s="197" t="str">
        <f>IF(BP552&lt;=SMALL(BP$3:BP$1130,5),"SIMILAR","NO")</f>
        <v>NO</v>
      </c>
      <c r="BS552" s="197" t="str">
        <f t="shared" si="457"/>
        <v>N/A</v>
      </c>
      <c r="BT552" s="197">
        <f t="shared" si="458"/>
        <v>0</v>
      </c>
      <c r="BU552" s="198">
        <f t="shared" si="459"/>
        <v>0</v>
      </c>
      <c r="BV552" s="199">
        <f>IFERROR(SQRT(($E552-$E$1136)^2+($X552-$X$1136)^2),0)</f>
        <v>2.4000720021600648E-2</v>
      </c>
      <c r="BW552" s="197" t="str">
        <f>IF(BV552&lt;=SMALL(BV$3:BV$1130,1),"MAS PARECIDO","NO")</f>
        <v>NO</v>
      </c>
      <c r="BX552" s="197" t="str">
        <f>IF(BV552&lt;=SMALL(BV$3:BV$1130,5),"SIMILAR","NO")</f>
        <v>NO</v>
      </c>
      <c r="BY552" s="197" t="str">
        <f t="shared" si="460"/>
        <v>N/A</v>
      </c>
      <c r="BZ552" s="197">
        <f t="shared" si="461"/>
        <v>0</v>
      </c>
      <c r="CA552" s="198">
        <f t="shared" si="462"/>
        <v>0</v>
      </c>
      <c r="CB552" s="199">
        <f>IFERROR(SQRT(($E552-$E$1136)^2+($AA552-$AA$1136)^2),0)</f>
        <v>1.0002879758157424</v>
      </c>
      <c r="CC552" s="197" t="str">
        <f>IF(CB552&lt;=SMALL(CB$3:CB$1130,1),"MAS PARECIDO","NO")</f>
        <v>NO</v>
      </c>
      <c r="CD552" s="197" t="str">
        <f>IF(CB552&lt;=SMALL(CB$3:CB$1130,5),"SIMILAR","NO")</f>
        <v>NO</v>
      </c>
      <c r="CE552" s="197" t="str">
        <f t="shared" si="463"/>
        <v>N/A</v>
      </c>
      <c r="CF552" s="197">
        <f t="shared" si="464"/>
        <v>0</v>
      </c>
      <c r="CG552" s="198">
        <f t="shared" si="465"/>
        <v>0</v>
      </c>
      <c r="CH552" s="199">
        <f>IFERROR(SQRT(($E552-$E$1136)^2+($AD552-$AD$1136)^2),0)</f>
        <v>2.4000720021600648E-2</v>
      </c>
      <c r="CI552" s="197" t="str">
        <f>IF(CH552&lt;=SMALL(CH$3:CH$1130,1),"MAS PARECIDO","NO")</f>
        <v>NO</v>
      </c>
      <c r="CJ552" s="197" t="str">
        <f>IF(CH552&lt;=SMALL(CH$3:CH$1130,5),"SIMILAR","NO")</f>
        <v>NO</v>
      </c>
      <c r="CK552" s="197" t="str">
        <f t="shared" si="466"/>
        <v>N/A</v>
      </c>
      <c r="CL552" s="197">
        <f t="shared" si="467"/>
        <v>0</v>
      </c>
      <c r="CM552" s="198">
        <f t="shared" si="468"/>
        <v>0</v>
      </c>
      <c r="CN552" s="199">
        <f>IFERROR(SQRT(($E552-$E$1136)^2+($AG552-$AG$1136)^2),0)</f>
        <v>1.0002879758157424</v>
      </c>
      <c r="CO552" s="197" t="str">
        <f>IF(CN552&lt;=SMALL(CN$3:CN$1130,1),"MAS PARECIDO","NO")</f>
        <v>NO</v>
      </c>
      <c r="CP552" s="197" t="str">
        <f>IF(CN552&lt;=SMALL(CN$3:CN$1130,5),"SIMILAR","NO")</f>
        <v>NO</v>
      </c>
      <c r="CQ552" s="197" t="str">
        <f t="shared" si="469"/>
        <v>N/A</v>
      </c>
      <c r="CR552" s="197">
        <f t="shared" si="470"/>
        <v>0</v>
      </c>
      <c r="CS552" s="198">
        <f t="shared" si="471"/>
        <v>0</v>
      </c>
      <c r="CT552" s="199">
        <f>IFERROR(SQRT(($E552-$E$1136)^2+($AJ552-$AJ$1136)^2),0)</f>
        <v>2.4000720021600648E-2</v>
      </c>
      <c r="CU552" s="197" t="str">
        <f>IF(CT552&lt;=SMALL(CT$3:CT$1130,1),"MAS PARECIDO","NO")</f>
        <v>NO</v>
      </c>
      <c r="CV552" s="197" t="str">
        <f>IF(CT552&lt;=SMALL(CT$3:CT$1130,5),"SIMILAR","NO")</f>
        <v>NO</v>
      </c>
      <c r="CW552" s="197" t="str">
        <f t="shared" si="472"/>
        <v>N/A</v>
      </c>
      <c r="CX552" s="197">
        <f t="shared" si="473"/>
        <v>0</v>
      </c>
      <c r="CY552" s="198">
        <f t="shared" si="474"/>
        <v>0</v>
      </c>
      <c r="CZ552" s="2" t="e">
        <v>#N/A</v>
      </c>
      <c r="DA552" s="2" t="s">
        <v>2159</v>
      </c>
      <c r="DB552" s="2">
        <v>0</v>
      </c>
      <c r="DC552" s="2" t="s">
        <v>189</v>
      </c>
    </row>
    <row r="553" spans="1:107">
      <c r="A553" s="24" t="s">
        <v>745</v>
      </c>
      <c r="B553" s="46">
        <v>35461.339999999997</v>
      </c>
      <c r="C553" s="190">
        <f>(B553-$B$1132)/($B$1133-$B$1132)</f>
        <v>3.6185870806031466E-2</v>
      </c>
      <c r="D553" s="46">
        <v>25000</v>
      </c>
      <c r="E553" s="190">
        <f>(D553-$D$1132)/($D$1133-$D$1132)</f>
        <v>4.9971499144974348E-2</v>
      </c>
      <c r="F553" s="46" t="s">
        <v>53</v>
      </c>
      <c r="G553" s="192">
        <f>VLOOKUP(F553,'DATOS DE SOPORTE'!$Y$5:$Z$8,2,FALSE)</f>
        <v>2</v>
      </c>
      <c r="H553" s="190">
        <f>(G553-$G$1132)/($G$1133-$G$1132)</f>
        <v>0.33333333333333331</v>
      </c>
      <c r="I553" s="50">
        <v>4</v>
      </c>
      <c r="J553" s="200">
        <f t="shared" si="434"/>
        <v>4</v>
      </c>
      <c r="K553" s="190">
        <f>(J553-$J$1132)/($J$1133-$J$1132)</f>
        <v>0.8</v>
      </c>
      <c r="L553" s="193" t="str">
        <f t="shared" si="435"/>
        <v>SI</v>
      </c>
      <c r="M553" s="46" t="s">
        <v>192</v>
      </c>
      <c r="N553" s="192">
        <f t="shared" si="436"/>
        <v>2</v>
      </c>
      <c r="O553" s="190">
        <f>(N553-N$1132)/(N$1133-N$1132)</f>
        <v>1</v>
      </c>
      <c r="P553" s="46" t="s">
        <v>193</v>
      </c>
      <c r="Q553" s="192">
        <f t="shared" si="437"/>
        <v>2</v>
      </c>
      <c r="R553" s="190">
        <f>(Q553-Q$1132)/(Q$1133-Q$1132)</f>
        <v>0.5</v>
      </c>
      <c r="S553" s="46" t="s">
        <v>194</v>
      </c>
      <c r="T553" s="192">
        <f t="shared" si="438"/>
        <v>1</v>
      </c>
      <c r="U553" s="190">
        <f>(T553-T$1132)/(T$1133-T$1132)</f>
        <v>0</v>
      </c>
      <c r="V553" s="46" t="s">
        <v>212</v>
      </c>
      <c r="W553" s="194">
        <f>VLOOKUP(V553,'DATOS DE SOPORTE'!$S$5:$T$10,2,FALSE)</f>
        <v>3</v>
      </c>
      <c r="X553" s="201">
        <f>(W553-W$1132)/(W$1133-W$1132)</f>
        <v>0.4</v>
      </c>
      <c r="Y553" s="46" t="s">
        <v>188</v>
      </c>
      <c r="Z553" s="194">
        <f t="shared" si="439"/>
        <v>1</v>
      </c>
      <c r="AA553" s="201">
        <f>(Z553-Z$1132)/(Z$1133-Z$1132)</f>
        <v>0</v>
      </c>
      <c r="AB553" s="46" t="s">
        <v>136</v>
      </c>
      <c r="AC553" s="194">
        <f t="shared" si="440"/>
        <v>2</v>
      </c>
      <c r="AD553" s="201">
        <f>(AC553-AC$1132)/(AC$1133-AC$1132)</f>
        <v>1</v>
      </c>
      <c r="AE553" s="46" t="s">
        <v>136</v>
      </c>
      <c r="AF553" s="194">
        <f t="shared" si="441"/>
        <v>2</v>
      </c>
      <c r="AG553" s="201">
        <f>(AF553-AF$1132)/(AF$1133-AF$1132)</f>
        <v>1</v>
      </c>
      <c r="AH553" s="24" t="s">
        <v>67</v>
      </c>
      <c r="AI553" s="194">
        <f>VLOOKUP(AH553,'DATOS DE SOPORTE'!$V$5:$W$8,2,FALSE)</f>
        <v>1</v>
      </c>
      <c r="AJ553" s="201">
        <f>(AI553-AI$1132)/(AI$1133-AI$1132)</f>
        <v>0</v>
      </c>
      <c r="AK553" s="58" t="str">
        <f t="shared" si="433"/>
        <v>Regular</v>
      </c>
      <c r="AL553" s="196">
        <f>IFERROR(SQRT(($E553-$E$1136)^2+($C553-$C$1136)^2),0)</f>
        <v>0.17619681159906844</v>
      </c>
      <c r="AM553" s="197" t="str">
        <f>IF(AL553&lt;=SMALL($AL$3:$AL$1130,1),"MAS PARECIDO","NO")</f>
        <v>NO</v>
      </c>
      <c r="AN553" s="197" t="str">
        <f>IF(AL553&lt;=SMALL($AL$3:$AL$1130,5),"SIMILAR","NO")</f>
        <v>NO</v>
      </c>
      <c r="AO553" s="197" t="str">
        <f t="shared" si="442"/>
        <v>N/A</v>
      </c>
      <c r="AP553" s="197">
        <f t="shared" si="443"/>
        <v>0</v>
      </c>
      <c r="AQ553" s="198">
        <f t="shared" si="444"/>
        <v>0</v>
      </c>
      <c r="AR553" s="196">
        <f>IFERROR(SQRT(($E553-$E$1136)^2+($H553-$H$1136)^2),0)</f>
        <v>5.0001500045001347E-2</v>
      </c>
      <c r="AS553" s="197" t="str">
        <f>IF(AR553&lt;=SMALL(AR$3:AR$1130,1),"MAS PARECIDO","NO")</f>
        <v>NO</v>
      </c>
      <c r="AT553" s="197" t="str">
        <f>IF(AR553&lt;=SMALL(AR$3:AR$1130,5),"SIMILAR","NO")</f>
        <v>NO</v>
      </c>
      <c r="AU553" s="197" t="str">
        <f t="shared" si="445"/>
        <v>N/A</v>
      </c>
      <c r="AV553" s="197">
        <f t="shared" si="446"/>
        <v>0</v>
      </c>
      <c r="AW553" s="198">
        <f t="shared" si="447"/>
        <v>0</v>
      </c>
      <c r="AX553" s="199">
        <f>IFERROR(SQRT(($E553-$E$1136)^2+($K553-$K$1136)^2),0)</f>
        <v>0.60207985351342752</v>
      </c>
      <c r="AY553" s="197" t="str">
        <f>IF(AX553&lt;=SMALL(AX$3:AX$1130,1),"MAS PARECIDO","NO")</f>
        <v>NO</v>
      </c>
      <c r="AZ553" s="197" t="str">
        <f>IF(AX553&lt;=SMALL(AX$3:AX$1130,5),"SIMILAR","NO")</f>
        <v>NO</v>
      </c>
      <c r="BA553" s="197" t="str">
        <f t="shared" si="448"/>
        <v>N/A</v>
      </c>
      <c r="BB553" s="197">
        <f t="shared" si="449"/>
        <v>0</v>
      </c>
      <c r="BC553" s="198">
        <f t="shared" si="450"/>
        <v>0</v>
      </c>
      <c r="BD553" s="196">
        <f>IFERROR(SQRT(($E553-$E$1136)^2+($O553-$O$1136)^2),0)</f>
        <v>5.0001500045001347E-2</v>
      </c>
      <c r="BE553" s="197" t="str">
        <f>IF(BD553&lt;=SMALL(BD$3:BD$1130,1),"MAS PARECIDO","NO")</f>
        <v>NO</v>
      </c>
      <c r="BF553" s="197" t="str">
        <f>IF(BD553&lt;=SMALL(BD$3:BD$1130,5),"SIMILAR","NO")</f>
        <v>NO</v>
      </c>
      <c r="BG553" s="197" t="str">
        <f t="shared" si="451"/>
        <v>N/A</v>
      </c>
      <c r="BH553" s="197">
        <f t="shared" si="452"/>
        <v>0</v>
      </c>
      <c r="BI553" s="198">
        <f t="shared" si="453"/>
        <v>0</v>
      </c>
      <c r="BJ553" s="199">
        <f>IFERROR(SQRT(($E553-$E$1136)^2+($R553-$R$1136)^2),0)</f>
        <v>5.0001500045001347E-2</v>
      </c>
      <c r="BK553" s="197" t="str">
        <f>IF(BJ553&lt;=SMALL(BJ$3:BJ$1130,1),"MAS PARECIDO","NO")</f>
        <v>NO</v>
      </c>
      <c r="BL553" s="197" t="str">
        <f>IF(BJ553&lt;=SMALL(BJ$3:BJ$1130,5),"SIMILAR","NO")</f>
        <v>NO</v>
      </c>
      <c r="BM553" s="197" t="str">
        <f t="shared" si="454"/>
        <v>N/A</v>
      </c>
      <c r="BN553" s="197">
        <f t="shared" si="455"/>
        <v>0</v>
      </c>
      <c r="BO553" s="198">
        <f t="shared" si="456"/>
        <v>0</v>
      </c>
      <c r="BP553" s="199">
        <f>IFERROR(SQRT(($E553-$E$1136)^2+($U553-$U$1136)^2),0)</f>
        <v>5.0001500045001347E-2</v>
      </c>
      <c r="BQ553" s="197" t="str">
        <f>IF(BP553&lt;=SMALL(BP$3:BP$1130,1),"MAS PARECIDO","NO")</f>
        <v>NO</v>
      </c>
      <c r="BR553" s="197" t="str">
        <f>IF(BP553&lt;=SMALL(BP$3:BP$1130,5),"SIMILAR","NO")</f>
        <v>NO</v>
      </c>
      <c r="BS553" s="197" t="str">
        <f t="shared" si="457"/>
        <v>N/A</v>
      </c>
      <c r="BT553" s="197">
        <f t="shared" si="458"/>
        <v>0</v>
      </c>
      <c r="BU553" s="198">
        <f t="shared" si="459"/>
        <v>0</v>
      </c>
      <c r="BV553" s="199">
        <f>IFERROR(SQRT(($E553-$E$1136)^2+($X553-$X$1136)^2),0)</f>
        <v>0.40311307347535913</v>
      </c>
      <c r="BW553" s="197" t="str">
        <f>IF(BV553&lt;=SMALL(BV$3:BV$1130,1),"MAS PARECIDO","NO")</f>
        <v>NO</v>
      </c>
      <c r="BX553" s="197" t="str">
        <f>IF(BV553&lt;=SMALL(BV$3:BV$1130,5),"SIMILAR","NO")</f>
        <v>NO</v>
      </c>
      <c r="BY553" s="197" t="str">
        <f t="shared" si="460"/>
        <v>N/A</v>
      </c>
      <c r="BZ553" s="197">
        <f t="shared" si="461"/>
        <v>0</v>
      </c>
      <c r="CA553" s="198">
        <f t="shared" si="462"/>
        <v>0</v>
      </c>
      <c r="CB553" s="199">
        <f>IFERROR(SQRT(($E553-$E$1136)^2+($AA553-$AA$1136)^2),0)</f>
        <v>5.0001500045001347E-2</v>
      </c>
      <c r="CC553" s="197" t="str">
        <f>IF(CB553&lt;=SMALL(CB$3:CB$1130,1),"MAS PARECIDO","NO")</f>
        <v>NO</v>
      </c>
      <c r="CD553" s="197" t="str">
        <f>IF(CB553&lt;=SMALL(CB$3:CB$1130,5),"SIMILAR","NO")</f>
        <v>NO</v>
      </c>
      <c r="CE553" s="197" t="str">
        <f t="shared" si="463"/>
        <v>N/A</v>
      </c>
      <c r="CF553" s="197">
        <f t="shared" si="464"/>
        <v>0</v>
      </c>
      <c r="CG553" s="198">
        <f t="shared" si="465"/>
        <v>0</v>
      </c>
      <c r="CH553" s="199">
        <f>IFERROR(SQRT(($E553-$E$1136)^2+($AD553-$AD$1136)^2),0)</f>
        <v>5.0001500045001347E-2</v>
      </c>
      <c r="CI553" s="197" t="str">
        <f>IF(CH553&lt;=SMALL(CH$3:CH$1130,1),"MAS PARECIDO","NO")</f>
        <v>NO</v>
      </c>
      <c r="CJ553" s="197" t="str">
        <f>IF(CH553&lt;=SMALL(CH$3:CH$1130,5),"SIMILAR","NO")</f>
        <v>NO</v>
      </c>
      <c r="CK553" s="197" t="str">
        <f t="shared" si="466"/>
        <v>N/A</v>
      </c>
      <c r="CL553" s="197">
        <f t="shared" si="467"/>
        <v>0</v>
      </c>
      <c r="CM553" s="198">
        <f t="shared" si="468"/>
        <v>0</v>
      </c>
      <c r="CN553" s="199">
        <f>IFERROR(SQRT(($E553-$E$1136)^2+($AG553-$AG$1136)^2),0)</f>
        <v>5.0001500045001347E-2</v>
      </c>
      <c r="CO553" s="197" t="str">
        <f>IF(CN553&lt;=SMALL(CN$3:CN$1130,1),"MAS PARECIDO","NO")</f>
        <v>NO</v>
      </c>
      <c r="CP553" s="197" t="str">
        <f>IF(CN553&lt;=SMALL(CN$3:CN$1130,5),"SIMILAR","NO")</f>
        <v>NO</v>
      </c>
      <c r="CQ553" s="197" t="str">
        <f t="shared" si="469"/>
        <v>N/A</v>
      </c>
      <c r="CR553" s="197">
        <f t="shared" si="470"/>
        <v>0</v>
      </c>
      <c r="CS553" s="198">
        <f t="shared" si="471"/>
        <v>0</v>
      </c>
      <c r="CT553" s="199">
        <f>IFERROR(SQRT(($E553-$E$1136)^2+($AJ553-$AJ$1136)^2),0)</f>
        <v>5.0001500045001347E-2</v>
      </c>
      <c r="CU553" s="197" t="str">
        <f>IF(CT553&lt;=SMALL(CT$3:CT$1130,1),"MAS PARECIDO","NO")</f>
        <v>NO</v>
      </c>
      <c r="CV553" s="197" t="str">
        <f>IF(CT553&lt;=SMALL(CT$3:CT$1130,5),"SIMILAR","NO")</f>
        <v>NO</v>
      </c>
      <c r="CW553" s="197" t="str">
        <f t="shared" si="472"/>
        <v>N/A</v>
      </c>
      <c r="CX553" s="197">
        <f t="shared" si="473"/>
        <v>0</v>
      </c>
      <c r="CY553" s="198">
        <f t="shared" si="474"/>
        <v>0</v>
      </c>
      <c r="CZ553" s="2" t="e">
        <v>#N/A</v>
      </c>
      <c r="DA553" s="2" t="s">
        <v>2160</v>
      </c>
      <c r="DB553" s="2">
        <v>1</v>
      </c>
      <c r="DC553" s="2" t="s">
        <v>346</v>
      </c>
    </row>
    <row r="554" spans="1:107">
      <c r="A554" s="24" t="s">
        <v>746</v>
      </c>
      <c r="B554" s="46">
        <v>42983.25</v>
      </c>
      <c r="C554" s="190">
        <f>(B554-$B$1132)/($B$1133-$B$1132)</f>
        <v>4.497833074541794E-2</v>
      </c>
      <c r="D554" s="46">
        <v>15000</v>
      </c>
      <c r="E554" s="190">
        <f>(D554-$D$1132)/($D$1133-$D$1132)</f>
        <v>2.9970899126973809E-2</v>
      </c>
      <c r="F554" s="46" t="s">
        <v>203</v>
      </c>
      <c r="G554" s="192">
        <f>VLOOKUP(F554,'DATOS DE SOPORTE'!$Y$5:$Z$8,2,FALSE)</f>
        <v>3</v>
      </c>
      <c r="H554" s="190">
        <f>(G554-$G$1132)/($G$1133-$G$1132)</f>
        <v>0.66666666666666663</v>
      </c>
      <c r="I554" s="50">
        <v>1</v>
      </c>
      <c r="J554" s="200">
        <f t="shared" si="434"/>
        <v>1</v>
      </c>
      <c r="K554" s="190">
        <f>(J554-$J$1132)/($J$1133-$J$1132)</f>
        <v>0.2</v>
      </c>
      <c r="L554" s="193" t="str">
        <f t="shared" si="435"/>
        <v>SI</v>
      </c>
      <c r="M554" s="46" t="s">
        <v>192</v>
      </c>
      <c r="N554" s="192">
        <f t="shared" si="436"/>
        <v>2</v>
      </c>
      <c r="O554" s="190">
        <f>(N554-N$1132)/(N$1133-N$1132)</f>
        <v>1</v>
      </c>
      <c r="P554" s="46" t="s">
        <v>196</v>
      </c>
      <c r="Q554" s="192">
        <f t="shared" si="437"/>
        <v>1</v>
      </c>
      <c r="R554" s="190">
        <f>(Q554-Q$1132)/(Q$1133-Q$1132)</f>
        <v>0</v>
      </c>
      <c r="S554" s="46" t="s">
        <v>194</v>
      </c>
      <c r="T554" s="192">
        <f t="shared" si="438"/>
        <v>1</v>
      </c>
      <c r="U554" s="190">
        <f>(T554-T$1132)/(T$1133-T$1132)</f>
        <v>0</v>
      </c>
      <c r="V554" s="46" t="s">
        <v>62</v>
      </c>
      <c r="W554" s="194">
        <f>VLOOKUP(V554,'DATOS DE SOPORTE'!$S$5:$T$10,2,FALSE)</f>
        <v>1</v>
      </c>
      <c r="X554" s="201">
        <f>(W554-W$1132)/(W$1133-W$1132)</f>
        <v>0</v>
      </c>
      <c r="Y554" s="46" t="s">
        <v>136</v>
      </c>
      <c r="Z554" s="194">
        <f t="shared" si="439"/>
        <v>2</v>
      </c>
      <c r="AA554" s="201">
        <f>(Z554-Z$1132)/(Z$1133-Z$1132)</f>
        <v>1</v>
      </c>
      <c r="AB554" s="46" t="s">
        <v>136</v>
      </c>
      <c r="AC554" s="194">
        <f t="shared" si="440"/>
        <v>2</v>
      </c>
      <c r="AD554" s="201">
        <f>(AC554-AC$1132)/(AC$1133-AC$1132)</f>
        <v>1</v>
      </c>
      <c r="AE554" s="46" t="s">
        <v>188</v>
      </c>
      <c r="AF554" s="194">
        <f t="shared" si="441"/>
        <v>1</v>
      </c>
      <c r="AG554" s="201">
        <f>(AF554-AF$1132)/(AF$1133-AF$1132)</f>
        <v>0</v>
      </c>
      <c r="AH554" s="24" t="s">
        <v>67</v>
      </c>
      <c r="AI554" s="194">
        <f>VLOOKUP(AH554,'DATOS DE SOPORTE'!$V$5:$W$8,2,FALSE)</f>
        <v>1</v>
      </c>
      <c r="AJ554" s="201">
        <f>(AI554-AI$1132)/(AI$1133-AI$1132)</f>
        <v>0</v>
      </c>
      <c r="AK554" s="58" t="str">
        <f t="shared" si="433"/>
        <v>Muy malo</v>
      </c>
      <c r="AL554" s="196">
        <f>IFERROR(SQRT(($E554-$E$1136)^2+($C554-$C$1136)^2),0)</f>
        <v>0.16294631074165</v>
      </c>
      <c r="AM554" s="197" t="str">
        <f>IF(AL554&lt;=SMALL($AL$3:$AL$1130,1),"MAS PARECIDO","NO")</f>
        <v>NO</v>
      </c>
      <c r="AN554" s="197" t="str">
        <f>IF(AL554&lt;=SMALL($AL$3:$AL$1130,5),"SIMILAR","NO")</f>
        <v>NO</v>
      </c>
      <c r="AO554" s="197" t="str">
        <f t="shared" si="442"/>
        <v>N/A</v>
      </c>
      <c r="AP554" s="197">
        <f t="shared" si="443"/>
        <v>0</v>
      </c>
      <c r="AQ554" s="198">
        <f t="shared" si="444"/>
        <v>0</v>
      </c>
      <c r="AR554" s="196">
        <f>IFERROR(SQRT(($E554-$E$1136)^2+($H554-$H$1136)^2),0)</f>
        <v>0.33468069127683658</v>
      </c>
      <c r="AS554" s="197" t="str">
        <f>IF(AR554&lt;=SMALL(AR$3:AR$1130,1),"MAS PARECIDO","NO")</f>
        <v>NO</v>
      </c>
      <c r="AT554" s="197" t="str">
        <f>IF(AR554&lt;=SMALL(AR$3:AR$1130,5),"SIMILAR","NO")</f>
        <v>NO</v>
      </c>
      <c r="AU554" s="197" t="str">
        <f t="shared" si="445"/>
        <v>N/A</v>
      </c>
      <c r="AV554" s="197">
        <f t="shared" si="446"/>
        <v>0</v>
      </c>
      <c r="AW554" s="198">
        <f t="shared" si="447"/>
        <v>0</v>
      </c>
      <c r="AX554" s="199">
        <f>IFERROR(SQRT(($E554-$E$1136)^2+($K554-$K$1136)^2),0)</f>
        <v>3.0000900027000808E-2</v>
      </c>
      <c r="AY554" s="197" t="str">
        <f>IF(AX554&lt;=SMALL(AX$3:AX$1130,1),"MAS PARECIDO","NO")</f>
        <v>NO</v>
      </c>
      <c r="AZ554" s="197" t="str">
        <f>IF(AX554&lt;=SMALL(AX$3:AX$1130,5),"SIMILAR","NO")</f>
        <v>NO</v>
      </c>
      <c r="BA554" s="197" t="str">
        <f t="shared" si="448"/>
        <v>N/A</v>
      </c>
      <c r="BB554" s="197">
        <f t="shared" si="449"/>
        <v>0</v>
      </c>
      <c r="BC554" s="198">
        <f t="shared" si="450"/>
        <v>0</v>
      </c>
      <c r="BD554" s="196">
        <f>IFERROR(SQRT(($E554-$E$1136)^2+($O554-$O$1136)^2),0)</f>
        <v>3.0000900027000808E-2</v>
      </c>
      <c r="BE554" s="197" t="str">
        <f>IF(BD554&lt;=SMALL(BD$3:BD$1130,1),"MAS PARECIDO","NO")</f>
        <v>NO</v>
      </c>
      <c r="BF554" s="197" t="str">
        <f>IF(BD554&lt;=SMALL(BD$3:BD$1130,5),"SIMILAR","NO")</f>
        <v>NO</v>
      </c>
      <c r="BG554" s="197" t="str">
        <f t="shared" si="451"/>
        <v>N/A</v>
      </c>
      <c r="BH554" s="197">
        <f t="shared" si="452"/>
        <v>0</v>
      </c>
      <c r="BI554" s="198">
        <f t="shared" si="453"/>
        <v>0</v>
      </c>
      <c r="BJ554" s="199">
        <f>IFERROR(SQRT(($E554-$E$1136)^2+($R554-$R$1136)^2),0)</f>
        <v>0.50089924536021224</v>
      </c>
      <c r="BK554" s="197" t="str">
        <f>IF(BJ554&lt;=SMALL(BJ$3:BJ$1130,1),"MAS PARECIDO","NO")</f>
        <v>NO</v>
      </c>
      <c r="BL554" s="197" t="str">
        <f>IF(BJ554&lt;=SMALL(BJ$3:BJ$1130,5),"SIMILAR","NO")</f>
        <v>NO</v>
      </c>
      <c r="BM554" s="197" t="str">
        <f t="shared" si="454"/>
        <v>N/A</v>
      </c>
      <c r="BN554" s="197">
        <f t="shared" si="455"/>
        <v>0</v>
      </c>
      <c r="BO554" s="198">
        <f t="shared" si="456"/>
        <v>0</v>
      </c>
      <c r="BP554" s="199">
        <f>IFERROR(SQRT(($E554-$E$1136)^2+($U554-$U$1136)^2),0)</f>
        <v>3.0000900027000808E-2</v>
      </c>
      <c r="BQ554" s="197" t="str">
        <f>IF(BP554&lt;=SMALL(BP$3:BP$1130,1),"MAS PARECIDO","NO")</f>
        <v>NO</v>
      </c>
      <c r="BR554" s="197" t="str">
        <f>IF(BP554&lt;=SMALL(BP$3:BP$1130,5),"SIMILAR","NO")</f>
        <v>NO</v>
      </c>
      <c r="BS554" s="197" t="str">
        <f t="shared" si="457"/>
        <v>N/A</v>
      </c>
      <c r="BT554" s="197">
        <f t="shared" si="458"/>
        <v>0</v>
      </c>
      <c r="BU554" s="198">
        <f t="shared" si="459"/>
        <v>0</v>
      </c>
      <c r="BV554" s="199">
        <f>IFERROR(SQRT(($E554-$E$1136)^2+($X554-$X$1136)^2),0)</f>
        <v>3.0000900027000808E-2</v>
      </c>
      <c r="BW554" s="197" t="str">
        <f>IF(BV554&lt;=SMALL(BV$3:BV$1130,1),"MAS PARECIDO","NO")</f>
        <v>NO</v>
      </c>
      <c r="BX554" s="197" t="str">
        <f>IF(BV554&lt;=SMALL(BV$3:BV$1130,5),"SIMILAR","NO")</f>
        <v>NO</v>
      </c>
      <c r="BY554" s="197" t="str">
        <f t="shared" si="460"/>
        <v>N/A</v>
      </c>
      <c r="BZ554" s="197">
        <f t="shared" si="461"/>
        <v>0</v>
      </c>
      <c r="CA554" s="198">
        <f t="shared" si="462"/>
        <v>0</v>
      </c>
      <c r="CB554" s="199">
        <f>IFERROR(SQRT(($E554-$E$1136)^2+($AA554-$AA$1136)^2),0)</f>
        <v>1.0004499257846093</v>
      </c>
      <c r="CC554" s="197" t="str">
        <f>IF(CB554&lt;=SMALL(CB$3:CB$1130,1),"MAS PARECIDO","NO")</f>
        <v>NO</v>
      </c>
      <c r="CD554" s="197" t="str">
        <f>IF(CB554&lt;=SMALL(CB$3:CB$1130,5),"SIMILAR","NO")</f>
        <v>NO</v>
      </c>
      <c r="CE554" s="197" t="str">
        <f t="shared" si="463"/>
        <v>N/A</v>
      </c>
      <c r="CF554" s="197">
        <f t="shared" si="464"/>
        <v>0</v>
      </c>
      <c r="CG554" s="198">
        <f t="shared" si="465"/>
        <v>0</v>
      </c>
      <c r="CH554" s="199">
        <f>IFERROR(SQRT(($E554-$E$1136)^2+($AD554-$AD$1136)^2),0)</f>
        <v>3.0000900027000808E-2</v>
      </c>
      <c r="CI554" s="197" t="str">
        <f>IF(CH554&lt;=SMALL(CH$3:CH$1130,1),"MAS PARECIDO","NO")</f>
        <v>NO</v>
      </c>
      <c r="CJ554" s="197" t="str">
        <f>IF(CH554&lt;=SMALL(CH$3:CH$1130,5),"SIMILAR","NO")</f>
        <v>NO</v>
      </c>
      <c r="CK554" s="197" t="str">
        <f t="shared" si="466"/>
        <v>N/A</v>
      </c>
      <c r="CL554" s="197">
        <f t="shared" si="467"/>
        <v>0</v>
      </c>
      <c r="CM554" s="198">
        <f t="shared" si="468"/>
        <v>0</v>
      </c>
      <c r="CN554" s="199">
        <f>IFERROR(SQRT(($E554-$E$1136)^2+($AG554-$AG$1136)^2),0)</f>
        <v>1.0004499257846093</v>
      </c>
      <c r="CO554" s="197" t="str">
        <f>IF(CN554&lt;=SMALL(CN$3:CN$1130,1),"MAS PARECIDO","NO")</f>
        <v>NO</v>
      </c>
      <c r="CP554" s="197" t="str">
        <f>IF(CN554&lt;=SMALL(CN$3:CN$1130,5),"SIMILAR","NO")</f>
        <v>NO</v>
      </c>
      <c r="CQ554" s="197" t="str">
        <f t="shared" si="469"/>
        <v>N/A</v>
      </c>
      <c r="CR554" s="197">
        <f t="shared" si="470"/>
        <v>0</v>
      </c>
      <c r="CS554" s="198">
        <f t="shared" si="471"/>
        <v>0</v>
      </c>
      <c r="CT554" s="199">
        <f>IFERROR(SQRT(($E554-$E$1136)^2+($AJ554-$AJ$1136)^2),0)</f>
        <v>3.0000900027000808E-2</v>
      </c>
      <c r="CU554" s="197" t="str">
        <f>IF(CT554&lt;=SMALL(CT$3:CT$1130,1),"MAS PARECIDO","NO")</f>
        <v>NO</v>
      </c>
      <c r="CV554" s="197" t="str">
        <f>IF(CT554&lt;=SMALL(CT$3:CT$1130,5),"SIMILAR","NO")</f>
        <v>NO</v>
      </c>
      <c r="CW554" s="197" t="str">
        <f t="shared" si="472"/>
        <v>N/A</v>
      </c>
      <c r="CX554" s="197">
        <f t="shared" si="473"/>
        <v>0</v>
      </c>
      <c r="CY554" s="198">
        <f t="shared" si="474"/>
        <v>0</v>
      </c>
      <c r="CZ554" s="2" t="e">
        <v>#N/A</v>
      </c>
      <c r="DA554" s="2" t="s">
        <v>2161</v>
      </c>
      <c r="DB554" s="2">
        <v>4</v>
      </c>
      <c r="DC554" s="2" t="s">
        <v>319</v>
      </c>
    </row>
    <row r="555" spans="1:107">
      <c r="A555" s="24" t="s">
        <v>503</v>
      </c>
      <c r="B555" s="46">
        <v>57304</v>
      </c>
      <c r="C555" s="190">
        <f>(B555-$B$1132)/($B$1133-$B$1132)</f>
        <v>6.1718044551747564E-2</v>
      </c>
      <c r="D555" s="46">
        <v>12000</v>
      </c>
      <c r="E555" s="190">
        <f>(D555-$D$1132)/($D$1133-$D$1132)</f>
        <v>2.3970719121573648E-2</v>
      </c>
      <c r="F555" s="46" t="s">
        <v>191</v>
      </c>
      <c r="G555" s="192">
        <f>VLOOKUP(F555,'DATOS DE SOPORTE'!$Y$5:$Z$8,2,FALSE)</f>
        <v>1</v>
      </c>
      <c r="H555" s="190">
        <f>(G555-$G$1132)/($G$1133-$G$1132)</f>
        <v>0</v>
      </c>
      <c r="I555" s="50">
        <v>2</v>
      </c>
      <c r="J555" s="200">
        <f t="shared" si="434"/>
        <v>2</v>
      </c>
      <c r="K555" s="190">
        <f>(J555-$J$1132)/($J$1133-$J$1132)</f>
        <v>0.4</v>
      </c>
      <c r="L555" s="193" t="str">
        <f t="shared" si="435"/>
        <v>SI</v>
      </c>
      <c r="M555" s="46" t="s">
        <v>192</v>
      </c>
      <c r="N555" s="192">
        <f t="shared" si="436"/>
        <v>2</v>
      </c>
      <c r="O555" s="190">
        <f>(N555-N$1132)/(N$1133-N$1132)</f>
        <v>1</v>
      </c>
      <c r="P555" s="46" t="s">
        <v>193</v>
      </c>
      <c r="Q555" s="192">
        <f t="shared" si="437"/>
        <v>2</v>
      </c>
      <c r="R555" s="190">
        <f>(Q555-Q$1132)/(Q$1133-Q$1132)</f>
        <v>0.5</v>
      </c>
      <c r="S555" s="46" t="s">
        <v>194</v>
      </c>
      <c r="T555" s="192">
        <f t="shared" si="438"/>
        <v>1</v>
      </c>
      <c r="U555" s="190">
        <f>(T555-T$1132)/(T$1133-T$1132)</f>
        <v>0</v>
      </c>
      <c r="V555" s="46" t="s">
        <v>62</v>
      </c>
      <c r="W555" s="194">
        <f>VLOOKUP(V555,'DATOS DE SOPORTE'!$S$5:$T$10,2,FALSE)</f>
        <v>1</v>
      </c>
      <c r="X555" s="201">
        <f>(W555-W$1132)/(W$1133-W$1132)</f>
        <v>0</v>
      </c>
      <c r="Y555" s="46" t="s">
        <v>188</v>
      </c>
      <c r="Z555" s="194">
        <f t="shared" si="439"/>
        <v>1</v>
      </c>
      <c r="AA555" s="201">
        <f>(Z555-Z$1132)/(Z$1133-Z$1132)</f>
        <v>0</v>
      </c>
      <c r="AB555" s="46" t="s">
        <v>136</v>
      </c>
      <c r="AC555" s="194">
        <f t="shared" si="440"/>
        <v>2</v>
      </c>
      <c r="AD555" s="201">
        <f>(AC555-AC$1132)/(AC$1133-AC$1132)</f>
        <v>1</v>
      </c>
      <c r="AE555" s="46" t="s">
        <v>136</v>
      </c>
      <c r="AF555" s="194">
        <f t="shared" si="441"/>
        <v>2</v>
      </c>
      <c r="AG555" s="201">
        <f>(AF555-AF$1132)/(AF$1133-AF$1132)</f>
        <v>1</v>
      </c>
      <c r="AH555" s="24" t="s">
        <v>67</v>
      </c>
      <c r="AI555" s="194">
        <f>VLOOKUP(AH555,'DATOS DE SOPORTE'!$V$5:$W$8,2,FALSE)</f>
        <v>1</v>
      </c>
      <c r="AJ555" s="201">
        <f>(AI555-AI$1132)/(AI$1133-AI$1132)</f>
        <v>0</v>
      </c>
      <c r="AK555" s="58" t="str">
        <f t="shared" si="433"/>
        <v>Bueno</v>
      </c>
      <c r="AL555" s="196">
        <f>IFERROR(SQRT(($E555-$E$1136)^2+($C555-$C$1136)^2),0)</f>
        <v>0.14541530380408127</v>
      </c>
      <c r="AM555" s="197" t="str">
        <f>IF(AL555&lt;=SMALL($AL$3:$AL$1130,1),"MAS PARECIDO","NO")</f>
        <v>NO</v>
      </c>
      <c r="AN555" s="197" t="str">
        <f>IF(AL555&lt;=SMALL($AL$3:$AL$1130,5),"SIMILAR","NO")</f>
        <v>NO</v>
      </c>
      <c r="AO555" s="197" t="str">
        <f t="shared" si="442"/>
        <v>N/A</v>
      </c>
      <c r="AP555" s="197">
        <f t="shared" si="443"/>
        <v>0</v>
      </c>
      <c r="AQ555" s="198">
        <f t="shared" si="444"/>
        <v>0</v>
      </c>
      <c r="AR555" s="196">
        <f>IFERROR(SQRT(($E555-$E$1136)^2+($H555-$H$1136)^2),0)</f>
        <v>0.33419626819081383</v>
      </c>
      <c r="AS555" s="197" t="str">
        <f>IF(AR555&lt;=SMALL(AR$3:AR$1130,1),"MAS PARECIDO","NO")</f>
        <v>NO</v>
      </c>
      <c r="AT555" s="197" t="str">
        <f>IF(AR555&lt;=SMALL(AR$3:AR$1130,5),"SIMILAR","NO")</f>
        <v>NO</v>
      </c>
      <c r="AU555" s="197" t="str">
        <f t="shared" si="445"/>
        <v>N/A</v>
      </c>
      <c r="AV555" s="197">
        <f t="shared" si="446"/>
        <v>0</v>
      </c>
      <c r="AW555" s="198">
        <f t="shared" si="447"/>
        <v>0</v>
      </c>
      <c r="AX555" s="199">
        <f>IFERROR(SQRT(($E555-$E$1136)^2+($K555-$K$1136)^2),0)</f>
        <v>0.20143493878062779</v>
      </c>
      <c r="AY555" s="197" t="str">
        <f>IF(AX555&lt;=SMALL(AX$3:AX$1130,1),"MAS PARECIDO","NO")</f>
        <v>NO</v>
      </c>
      <c r="AZ555" s="197" t="str">
        <f>IF(AX555&lt;=SMALL(AX$3:AX$1130,5),"SIMILAR","NO")</f>
        <v>NO</v>
      </c>
      <c r="BA555" s="197" t="str">
        <f t="shared" si="448"/>
        <v>N/A</v>
      </c>
      <c r="BB555" s="197">
        <f t="shared" si="449"/>
        <v>0</v>
      </c>
      <c r="BC555" s="198">
        <f t="shared" si="450"/>
        <v>0</v>
      </c>
      <c r="BD555" s="196">
        <f>IFERROR(SQRT(($E555-$E$1136)^2+($O555-$O$1136)^2),0)</f>
        <v>2.4000720021600648E-2</v>
      </c>
      <c r="BE555" s="197" t="str">
        <f>IF(BD555&lt;=SMALL(BD$3:BD$1130,1),"MAS PARECIDO","NO")</f>
        <v>NO</v>
      </c>
      <c r="BF555" s="197" t="str">
        <f>IF(BD555&lt;=SMALL(BD$3:BD$1130,5),"SIMILAR","NO")</f>
        <v>NO</v>
      </c>
      <c r="BG555" s="197" t="str">
        <f t="shared" si="451"/>
        <v>N/A</v>
      </c>
      <c r="BH555" s="197">
        <f t="shared" si="452"/>
        <v>0</v>
      </c>
      <c r="BI555" s="198">
        <f t="shared" si="453"/>
        <v>0</v>
      </c>
      <c r="BJ555" s="199">
        <f>IFERROR(SQRT(($E555-$E$1136)^2+($R555-$R$1136)^2),0)</f>
        <v>2.4000720021600648E-2</v>
      </c>
      <c r="BK555" s="197" t="str">
        <f>IF(BJ555&lt;=SMALL(BJ$3:BJ$1130,1),"MAS PARECIDO","NO")</f>
        <v>NO</v>
      </c>
      <c r="BL555" s="197" t="str">
        <f>IF(BJ555&lt;=SMALL(BJ$3:BJ$1130,5),"SIMILAR","NO")</f>
        <v>NO</v>
      </c>
      <c r="BM555" s="197" t="str">
        <f t="shared" si="454"/>
        <v>N/A</v>
      </c>
      <c r="BN555" s="197">
        <f t="shared" si="455"/>
        <v>0</v>
      </c>
      <c r="BO555" s="198">
        <f t="shared" si="456"/>
        <v>0</v>
      </c>
      <c r="BP555" s="199">
        <f>IFERROR(SQRT(($E555-$E$1136)^2+($U555-$U$1136)^2),0)</f>
        <v>2.4000720021600648E-2</v>
      </c>
      <c r="BQ555" s="197" t="str">
        <f>IF(BP555&lt;=SMALL(BP$3:BP$1130,1),"MAS PARECIDO","NO")</f>
        <v>NO</v>
      </c>
      <c r="BR555" s="197" t="str">
        <f>IF(BP555&lt;=SMALL(BP$3:BP$1130,5),"SIMILAR","NO")</f>
        <v>NO</v>
      </c>
      <c r="BS555" s="197" t="str">
        <f t="shared" si="457"/>
        <v>N/A</v>
      </c>
      <c r="BT555" s="197">
        <f t="shared" si="458"/>
        <v>0</v>
      </c>
      <c r="BU555" s="198">
        <f t="shared" si="459"/>
        <v>0</v>
      </c>
      <c r="BV555" s="199">
        <f>IFERROR(SQRT(($E555-$E$1136)^2+($X555-$X$1136)^2),0)</f>
        <v>2.4000720021600648E-2</v>
      </c>
      <c r="BW555" s="197" t="str">
        <f>IF(BV555&lt;=SMALL(BV$3:BV$1130,1),"MAS PARECIDO","NO")</f>
        <v>NO</v>
      </c>
      <c r="BX555" s="197" t="str">
        <f>IF(BV555&lt;=SMALL(BV$3:BV$1130,5),"SIMILAR","NO")</f>
        <v>NO</v>
      </c>
      <c r="BY555" s="197" t="str">
        <f t="shared" si="460"/>
        <v>N/A</v>
      </c>
      <c r="BZ555" s="197">
        <f t="shared" si="461"/>
        <v>0</v>
      </c>
      <c r="CA555" s="198">
        <f t="shared" si="462"/>
        <v>0</v>
      </c>
      <c r="CB555" s="199">
        <f>IFERROR(SQRT(($E555-$E$1136)^2+($AA555-$AA$1136)^2),0)</f>
        <v>2.4000720021600648E-2</v>
      </c>
      <c r="CC555" s="197" t="str">
        <f>IF(CB555&lt;=SMALL(CB$3:CB$1130,1),"MAS PARECIDO","NO")</f>
        <v>NO</v>
      </c>
      <c r="CD555" s="197" t="str">
        <f>IF(CB555&lt;=SMALL(CB$3:CB$1130,5),"SIMILAR","NO")</f>
        <v>NO</v>
      </c>
      <c r="CE555" s="197" t="str">
        <f t="shared" si="463"/>
        <v>N/A</v>
      </c>
      <c r="CF555" s="197">
        <f t="shared" si="464"/>
        <v>0</v>
      </c>
      <c r="CG555" s="198">
        <f t="shared" si="465"/>
        <v>0</v>
      </c>
      <c r="CH555" s="199">
        <f>IFERROR(SQRT(($E555-$E$1136)^2+($AD555-$AD$1136)^2),0)</f>
        <v>2.4000720021600648E-2</v>
      </c>
      <c r="CI555" s="197" t="str">
        <f>IF(CH555&lt;=SMALL(CH$3:CH$1130,1),"MAS PARECIDO","NO")</f>
        <v>NO</v>
      </c>
      <c r="CJ555" s="197" t="str">
        <f>IF(CH555&lt;=SMALL(CH$3:CH$1130,5),"SIMILAR","NO")</f>
        <v>NO</v>
      </c>
      <c r="CK555" s="197" t="str">
        <f t="shared" si="466"/>
        <v>N/A</v>
      </c>
      <c r="CL555" s="197">
        <f t="shared" si="467"/>
        <v>0</v>
      </c>
      <c r="CM555" s="198">
        <f t="shared" si="468"/>
        <v>0</v>
      </c>
      <c r="CN555" s="199">
        <f>IFERROR(SQRT(($E555-$E$1136)^2+($AG555-$AG$1136)^2),0)</f>
        <v>2.4000720021600648E-2</v>
      </c>
      <c r="CO555" s="197" t="str">
        <f>IF(CN555&lt;=SMALL(CN$3:CN$1130,1),"MAS PARECIDO","NO")</f>
        <v>NO</v>
      </c>
      <c r="CP555" s="197" t="str">
        <f>IF(CN555&lt;=SMALL(CN$3:CN$1130,5),"SIMILAR","NO")</f>
        <v>NO</v>
      </c>
      <c r="CQ555" s="197" t="str">
        <f t="shared" si="469"/>
        <v>N/A</v>
      </c>
      <c r="CR555" s="197">
        <f t="shared" si="470"/>
        <v>0</v>
      </c>
      <c r="CS555" s="198">
        <f t="shared" si="471"/>
        <v>0</v>
      </c>
      <c r="CT555" s="199">
        <f>IFERROR(SQRT(($E555-$E$1136)^2+($AJ555-$AJ$1136)^2),0)</f>
        <v>2.4000720021600648E-2</v>
      </c>
      <c r="CU555" s="197" t="str">
        <f>IF(CT555&lt;=SMALL(CT$3:CT$1130,1),"MAS PARECIDO","NO")</f>
        <v>NO</v>
      </c>
      <c r="CV555" s="197" t="str">
        <f>IF(CT555&lt;=SMALL(CT$3:CT$1130,5),"SIMILAR","NO")</f>
        <v>NO</v>
      </c>
      <c r="CW555" s="197" t="str">
        <f t="shared" si="472"/>
        <v>N/A</v>
      </c>
      <c r="CX555" s="197">
        <f t="shared" si="473"/>
        <v>0</v>
      </c>
      <c r="CY555" s="198">
        <f t="shared" si="474"/>
        <v>0</v>
      </c>
      <c r="CZ555" s="2" t="s">
        <v>1734</v>
      </c>
      <c r="DA555" s="2" t="s">
        <v>1735</v>
      </c>
      <c r="DB555" s="2">
        <v>0</v>
      </c>
      <c r="DC555" s="2" t="s">
        <v>189</v>
      </c>
    </row>
    <row r="556" spans="1:107">
      <c r="A556" s="24" t="s">
        <v>747</v>
      </c>
      <c r="B556" s="46">
        <v>10000</v>
      </c>
      <c r="C556" s="190">
        <f>(B556-$B$1132)/($B$1133-$B$1132)</f>
        <v>6.4237742171200877E-3</v>
      </c>
      <c r="D556" s="46">
        <v>4200</v>
      </c>
      <c r="E556" s="190">
        <f>(D556-$D$1132)/($D$1133-$D$1132)</f>
        <v>8.3702511075332258E-3</v>
      </c>
      <c r="F556" s="46" t="s">
        <v>191</v>
      </c>
      <c r="G556" s="192">
        <f>VLOOKUP(F556,'DATOS DE SOPORTE'!$Y$5:$Z$8,2,FALSE)</f>
        <v>1</v>
      </c>
      <c r="H556" s="190">
        <f>(G556-$G$1132)/($G$1133-$G$1132)</f>
        <v>0</v>
      </c>
      <c r="I556" s="50">
        <v>2</v>
      </c>
      <c r="J556" s="200">
        <f t="shared" si="434"/>
        <v>2</v>
      </c>
      <c r="K556" s="190">
        <f>(J556-$J$1132)/($J$1133-$J$1132)</f>
        <v>0.4</v>
      </c>
      <c r="L556" s="193" t="str">
        <f t="shared" si="435"/>
        <v>SI</v>
      </c>
      <c r="M556" s="46" t="s">
        <v>192</v>
      </c>
      <c r="N556" s="192">
        <f t="shared" si="436"/>
        <v>2</v>
      </c>
      <c r="O556" s="190">
        <f>(N556-N$1132)/(N$1133-N$1132)</f>
        <v>1</v>
      </c>
      <c r="P556" s="46" t="s">
        <v>196</v>
      </c>
      <c r="Q556" s="192">
        <f t="shared" si="437"/>
        <v>1</v>
      </c>
      <c r="R556" s="190">
        <f>(Q556-Q$1132)/(Q$1133-Q$1132)</f>
        <v>0</v>
      </c>
      <c r="S556" s="46" t="s">
        <v>194</v>
      </c>
      <c r="T556" s="192">
        <f t="shared" si="438"/>
        <v>1</v>
      </c>
      <c r="U556" s="190">
        <f>(T556-T$1132)/(T$1133-T$1132)</f>
        <v>0</v>
      </c>
      <c r="V556" s="46" t="s">
        <v>212</v>
      </c>
      <c r="W556" s="194">
        <f>VLOOKUP(V556,'DATOS DE SOPORTE'!$S$5:$T$10,2,FALSE)</f>
        <v>3</v>
      </c>
      <c r="X556" s="201">
        <f>(W556-W$1132)/(W$1133-W$1132)</f>
        <v>0.4</v>
      </c>
      <c r="Y556" s="46" t="s">
        <v>188</v>
      </c>
      <c r="Z556" s="194">
        <f t="shared" si="439"/>
        <v>1</v>
      </c>
      <c r="AA556" s="201">
        <f>(Z556-Z$1132)/(Z$1133-Z$1132)</f>
        <v>0</v>
      </c>
      <c r="AB556" s="46" t="s">
        <v>188</v>
      </c>
      <c r="AC556" s="194">
        <f t="shared" si="440"/>
        <v>1</v>
      </c>
      <c r="AD556" s="201">
        <f>(AC556-AC$1132)/(AC$1133-AC$1132)</f>
        <v>0</v>
      </c>
      <c r="AE556" s="46" t="s">
        <v>136</v>
      </c>
      <c r="AF556" s="194">
        <f t="shared" si="441"/>
        <v>2</v>
      </c>
      <c r="AG556" s="201">
        <f>(AF556-AF$1132)/(AF$1133-AF$1132)</f>
        <v>1</v>
      </c>
      <c r="AH556" s="24" t="s">
        <v>199</v>
      </c>
      <c r="AI556" s="194">
        <f>VLOOKUP(AH556,'DATOS DE SOPORTE'!$V$5:$W$8,2,FALSE)</f>
        <v>2</v>
      </c>
      <c r="AJ556" s="201">
        <f>(AI556-AI$1132)/(AI$1133-AI$1132)</f>
        <v>0.33333333333333331</v>
      </c>
      <c r="AK556" s="58" t="str">
        <f t="shared" si="433"/>
        <v>Bueno</v>
      </c>
      <c r="AL556" s="196">
        <f>IFERROR(SQRT(($E556-$E$1136)^2+($C556-$C$1136)^2),0)</f>
        <v>0.19889271703968603</v>
      </c>
      <c r="AM556" s="197" t="str">
        <f>IF(AL556&lt;=SMALL($AL$3:$AL$1130,1),"MAS PARECIDO","NO")</f>
        <v>NO</v>
      </c>
      <c r="AN556" s="197" t="str">
        <f>IF(AL556&lt;=SMALL($AL$3:$AL$1130,5),"SIMILAR","NO")</f>
        <v>NO</v>
      </c>
      <c r="AO556" s="197" t="str">
        <f t="shared" si="442"/>
        <v>N/A</v>
      </c>
      <c r="AP556" s="197">
        <f t="shared" si="443"/>
        <v>0</v>
      </c>
      <c r="AQ556" s="198">
        <f t="shared" si="444"/>
        <v>0</v>
      </c>
      <c r="AR556" s="196">
        <f>IFERROR(SQRT(($E556-$E$1136)^2+($H556-$H$1136)^2),0)</f>
        <v>0.33343916288417835</v>
      </c>
      <c r="AS556" s="197" t="str">
        <f>IF(AR556&lt;=SMALL(AR$3:AR$1130,1),"MAS PARECIDO","NO")</f>
        <v>NO</v>
      </c>
      <c r="AT556" s="197" t="str">
        <f>IF(AR556&lt;=SMALL(AR$3:AR$1130,5),"SIMILAR","NO")</f>
        <v>NO</v>
      </c>
      <c r="AU556" s="197" t="str">
        <f t="shared" si="445"/>
        <v>N/A</v>
      </c>
      <c r="AV556" s="197">
        <f t="shared" si="446"/>
        <v>0</v>
      </c>
      <c r="AW556" s="198">
        <f t="shared" si="447"/>
        <v>0</v>
      </c>
      <c r="AX556" s="199">
        <f>IFERROR(SQRT(($E556-$E$1136)^2+($K556-$K$1136)^2),0)</f>
        <v>0.20017633285129019</v>
      </c>
      <c r="AY556" s="197" t="str">
        <f>IF(AX556&lt;=SMALL(AX$3:AX$1130,1),"MAS PARECIDO","NO")</f>
        <v>NO</v>
      </c>
      <c r="AZ556" s="197" t="str">
        <f>IF(AX556&lt;=SMALL(AX$3:AX$1130,5),"SIMILAR","NO")</f>
        <v>NO</v>
      </c>
      <c r="BA556" s="197" t="str">
        <f t="shared" si="448"/>
        <v>N/A</v>
      </c>
      <c r="BB556" s="197">
        <f t="shared" si="449"/>
        <v>0</v>
      </c>
      <c r="BC556" s="198">
        <f t="shared" si="450"/>
        <v>0</v>
      </c>
      <c r="BD556" s="196">
        <f>IFERROR(SQRT(($E556-$E$1136)^2+($O556-$O$1136)^2),0)</f>
        <v>8.4002520075602272E-3</v>
      </c>
      <c r="BE556" s="197" t="str">
        <f>IF(BD556&lt;=SMALL(BD$3:BD$1130,1),"MAS PARECIDO","NO")</f>
        <v>NO</v>
      </c>
      <c r="BF556" s="197" t="str">
        <f>IF(BD556&lt;=SMALL(BD$3:BD$1130,5),"SIMILAR","NO")</f>
        <v>NO</v>
      </c>
      <c r="BG556" s="197" t="str">
        <f t="shared" si="451"/>
        <v>N/A</v>
      </c>
      <c r="BH556" s="197">
        <f t="shared" si="452"/>
        <v>0</v>
      </c>
      <c r="BI556" s="198">
        <f t="shared" si="453"/>
        <v>0</v>
      </c>
      <c r="BJ556" s="199">
        <f>IFERROR(SQRT(($E556-$E$1136)^2+($R556-$R$1136)^2),0)</f>
        <v>0.50007055925518207</v>
      </c>
      <c r="BK556" s="197" t="str">
        <f>IF(BJ556&lt;=SMALL(BJ$3:BJ$1130,1),"MAS PARECIDO","NO")</f>
        <v>NO</v>
      </c>
      <c r="BL556" s="197" t="str">
        <f>IF(BJ556&lt;=SMALL(BJ$3:BJ$1130,5),"SIMILAR","NO")</f>
        <v>NO</v>
      </c>
      <c r="BM556" s="197" t="str">
        <f t="shared" si="454"/>
        <v>N/A</v>
      </c>
      <c r="BN556" s="197">
        <f t="shared" si="455"/>
        <v>0</v>
      </c>
      <c r="BO556" s="198">
        <f t="shared" si="456"/>
        <v>0</v>
      </c>
      <c r="BP556" s="199">
        <f>IFERROR(SQRT(($E556-$E$1136)^2+($U556-$U$1136)^2),0)</f>
        <v>8.4002520075602272E-3</v>
      </c>
      <c r="BQ556" s="197" t="str">
        <f>IF(BP556&lt;=SMALL(BP$3:BP$1130,1),"MAS PARECIDO","NO")</f>
        <v>NO</v>
      </c>
      <c r="BR556" s="197" t="str">
        <f>IF(BP556&lt;=SMALL(BP$3:BP$1130,5),"SIMILAR","NO")</f>
        <v>NO</v>
      </c>
      <c r="BS556" s="197" t="str">
        <f t="shared" si="457"/>
        <v>N/A</v>
      </c>
      <c r="BT556" s="197">
        <f t="shared" si="458"/>
        <v>0</v>
      </c>
      <c r="BU556" s="198">
        <f t="shared" si="459"/>
        <v>0</v>
      </c>
      <c r="BV556" s="199">
        <f>IFERROR(SQRT(($E556-$E$1136)^2+($X556-$X$1136)^2),0)</f>
        <v>0.40008819556916514</v>
      </c>
      <c r="BW556" s="197" t="str">
        <f>IF(BV556&lt;=SMALL(BV$3:BV$1130,1),"MAS PARECIDO","NO")</f>
        <v>NO</v>
      </c>
      <c r="BX556" s="197" t="str">
        <f>IF(BV556&lt;=SMALL(BV$3:BV$1130,5),"SIMILAR","NO")</f>
        <v>NO</v>
      </c>
      <c r="BY556" s="197" t="str">
        <f t="shared" si="460"/>
        <v>N/A</v>
      </c>
      <c r="BZ556" s="197">
        <f t="shared" si="461"/>
        <v>0</v>
      </c>
      <c r="CA556" s="198">
        <f t="shared" si="462"/>
        <v>0</v>
      </c>
      <c r="CB556" s="199">
        <f>IFERROR(SQRT(($E556-$E$1136)^2+($AA556-$AA$1136)^2),0)</f>
        <v>8.4002520075602272E-3</v>
      </c>
      <c r="CC556" s="197" t="str">
        <f>IF(CB556&lt;=SMALL(CB$3:CB$1130,1),"MAS PARECIDO","NO")</f>
        <v>NO</v>
      </c>
      <c r="CD556" s="197" t="str">
        <f>IF(CB556&lt;=SMALL(CB$3:CB$1130,5),"SIMILAR","NO")</f>
        <v>NO</v>
      </c>
      <c r="CE556" s="197" t="str">
        <f t="shared" si="463"/>
        <v>N/A</v>
      </c>
      <c r="CF556" s="197">
        <f t="shared" si="464"/>
        <v>0</v>
      </c>
      <c r="CG556" s="198">
        <f t="shared" si="465"/>
        <v>0</v>
      </c>
      <c r="CH556" s="199">
        <f>IFERROR(SQRT(($E556-$E$1136)^2+($AD556-$AD$1136)^2),0)</f>
        <v>1.0000352814945033</v>
      </c>
      <c r="CI556" s="197" t="str">
        <f>IF(CH556&lt;=SMALL(CH$3:CH$1130,1),"MAS PARECIDO","NO")</f>
        <v>NO</v>
      </c>
      <c r="CJ556" s="197" t="str">
        <f>IF(CH556&lt;=SMALL(CH$3:CH$1130,5),"SIMILAR","NO")</f>
        <v>NO</v>
      </c>
      <c r="CK556" s="197" t="str">
        <f t="shared" si="466"/>
        <v>N/A</v>
      </c>
      <c r="CL556" s="197">
        <f t="shared" si="467"/>
        <v>0</v>
      </c>
      <c r="CM556" s="198">
        <f t="shared" si="468"/>
        <v>0</v>
      </c>
      <c r="CN556" s="199">
        <f>IFERROR(SQRT(($E556-$E$1136)^2+($AG556-$AG$1136)^2),0)</f>
        <v>8.4002520075602272E-3</v>
      </c>
      <c r="CO556" s="197" t="str">
        <f>IF(CN556&lt;=SMALL(CN$3:CN$1130,1),"MAS PARECIDO","NO")</f>
        <v>NO</v>
      </c>
      <c r="CP556" s="197" t="str">
        <f>IF(CN556&lt;=SMALL(CN$3:CN$1130,5),"SIMILAR","NO")</f>
        <v>NO</v>
      </c>
      <c r="CQ556" s="197" t="str">
        <f t="shared" si="469"/>
        <v>N/A</v>
      </c>
      <c r="CR556" s="197">
        <f t="shared" si="470"/>
        <v>0</v>
      </c>
      <c r="CS556" s="198">
        <f t="shared" si="471"/>
        <v>0</v>
      </c>
      <c r="CT556" s="199">
        <f>IFERROR(SQRT(($E556-$E$1136)^2+($AJ556-$AJ$1136)^2),0)</f>
        <v>0.33343916288417835</v>
      </c>
      <c r="CU556" s="197" t="str">
        <f>IF(CT556&lt;=SMALL(CT$3:CT$1130,1),"MAS PARECIDO","NO")</f>
        <v>NO</v>
      </c>
      <c r="CV556" s="197" t="str">
        <f>IF(CT556&lt;=SMALL(CT$3:CT$1130,5),"SIMILAR","NO")</f>
        <v>NO</v>
      </c>
      <c r="CW556" s="197" t="str">
        <f t="shared" si="472"/>
        <v>N/A</v>
      </c>
      <c r="CX556" s="197">
        <f t="shared" si="473"/>
        <v>0</v>
      </c>
      <c r="CY556" s="198">
        <f t="shared" si="474"/>
        <v>0</v>
      </c>
      <c r="CZ556" s="2" t="e">
        <v>#N/A</v>
      </c>
      <c r="DA556" s="2" t="s">
        <v>2162</v>
      </c>
      <c r="DB556" s="2">
        <v>0</v>
      </c>
      <c r="DC556" s="2" t="s">
        <v>189</v>
      </c>
    </row>
    <row r="557" spans="1:107">
      <c r="A557" s="24" t="s">
        <v>610</v>
      </c>
      <c r="B557" s="46">
        <v>22200</v>
      </c>
      <c r="C557" s="190">
        <f>(B557-$B$1132)/($B$1133-$B$1132)</f>
        <v>2.0684515340121425E-2</v>
      </c>
      <c r="D557" s="46">
        <v>8500</v>
      </c>
      <c r="E557" s="190">
        <f>(D557-$D$1132)/($D$1133-$D$1132)</f>
        <v>1.6970509115273459E-2</v>
      </c>
      <c r="F557" s="46" t="s">
        <v>191</v>
      </c>
      <c r="G557" s="192">
        <f>VLOOKUP(F557,'DATOS DE SOPORTE'!$Y$5:$Z$8,2,FALSE)</f>
        <v>1</v>
      </c>
      <c r="H557" s="190">
        <f>(G557-$G$1132)/($G$1133-$G$1132)</f>
        <v>0</v>
      </c>
      <c r="I557" s="50">
        <v>0</v>
      </c>
      <c r="J557" s="200">
        <f t="shared" si="434"/>
        <v>0</v>
      </c>
      <c r="K557" s="190">
        <f>(J557-$J$1132)/($J$1133-$J$1132)</f>
        <v>0</v>
      </c>
      <c r="L557" s="193" t="str">
        <f t="shared" si="435"/>
        <v>NO</v>
      </c>
      <c r="M557" s="46" t="s">
        <v>192</v>
      </c>
      <c r="N557" s="192">
        <f t="shared" si="436"/>
        <v>2</v>
      </c>
      <c r="O557" s="190">
        <f>(N557-N$1132)/(N$1133-N$1132)</f>
        <v>1</v>
      </c>
      <c r="P557" s="46" t="s">
        <v>193</v>
      </c>
      <c r="Q557" s="192">
        <f t="shared" si="437"/>
        <v>2</v>
      </c>
      <c r="R557" s="190">
        <f>(Q557-Q$1132)/(Q$1133-Q$1132)</f>
        <v>0.5</v>
      </c>
      <c r="S557" s="46" t="s">
        <v>194</v>
      </c>
      <c r="T557" s="192">
        <f t="shared" si="438"/>
        <v>1</v>
      </c>
      <c r="U557" s="190">
        <f>(T557-T$1132)/(T$1133-T$1132)</f>
        <v>0</v>
      </c>
      <c r="V557" s="46" t="s">
        <v>62</v>
      </c>
      <c r="W557" s="194">
        <f>VLOOKUP(V557,'DATOS DE SOPORTE'!$S$5:$T$10,2,FALSE)</f>
        <v>1</v>
      </c>
      <c r="X557" s="201">
        <f>(W557-W$1132)/(W$1133-W$1132)</f>
        <v>0</v>
      </c>
      <c r="Y557" s="46" t="s">
        <v>136</v>
      </c>
      <c r="Z557" s="194">
        <f t="shared" si="439"/>
        <v>2</v>
      </c>
      <c r="AA557" s="201">
        <f>(Z557-Z$1132)/(Z$1133-Z$1132)</f>
        <v>1</v>
      </c>
      <c r="AB557" s="46" t="s">
        <v>188</v>
      </c>
      <c r="AC557" s="194">
        <f t="shared" si="440"/>
        <v>1</v>
      </c>
      <c r="AD557" s="201">
        <f>(AC557-AC$1132)/(AC$1133-AC$1132)</f>
        <v>0</v>
      </c>
      <c r="AE557" s="46" t="s">
        <v>188</v>
      </c>
      <c r="AF557" s="194">
        <f t="shared" si="441"/>
        <v>1</v>
      </c>
      <c r="AG557" s="201">
        <f>(AF557-AF$1132)/(AF$1133-AF$1132)</f>
        <v>0</v>
      </c>
      <c r="AH557" s="24" t="s">
        <v>199</v>
      </c>
      <c r="AI557" s="194">
        <f>VLOOKUP(AH557,'DATOS DE SOPORTE'!$V$5:$W$8,2,FALSE)</f>
        <v>2</v>
      </c>
      <c r="AJ557" s="201">
        <f>(AI557-AI$1132)/(AI$1133-AI$1132)</f>
        <v>0.33333333333333331</v>
      </c>
      <c r="AK557" s="58" t="str">
        <f t="shared" si="433"/>
        <v>Bueno</v>
      </c>
      <c r="AL557" s="196">
        <f>IFERROR(SQRT(($E557-$E$1136)^2+($C557-$C$1136)^2),0)</f>
        <v>0.18523628531972977</v>
      </c>
      <c r="AM557" s="197" t="str">
        <f>IF(AL557&lt;=SMALL($AL$3:$AL$1130,1),"MAS PARECIDO","NO")</f>
        <v>NO</v>
      </c>
      <c r="AN557" s="197" t="str">
        <f>IF(AL557&lt;=SMALL($AL$3:$AL$1130,5),"SIMILAR","NO")</f>
        <v>NO</v>
      </c>
      <c r="AO557" s="197" t="str">
        <f t="shared" si="442"/>
        <v>N/A</v>
      </c>
      <c r="AP557" s="197">
        <f t="shared" si="443"/>
        <v>0</v>
      </c>
      <c r="AQ557" s="198">
        <f t="shared" si="444"/>
        <v>0</v>
      </c>
      <c r="AR557" s="196">
        <f>IFERROR(SQRT(($E557-$E$1136)^2+($H557-$H$1136)^2),0)</f>
        <v>0.33376657779336061</v>
      </c>
      <c r="AS557" s="197" t="str">
        <f>IF(AR557&lt;=SMALL(AR$3:AR$1130,1),"MAS PARECIDO","NO")</f>
        <v>NO</v>
      </c>
      <c r="AT557" s="197" t="str">
        <f>IF(AR557&lt;=SMALL(AR$3:AR$1130,5),"SIMILAR","NO")</f>
        <v>NO</v>
      </c>
      <c r="AU557" s="197" t="str">
        <f t="shared" si="445"/>
        <v>N/A</v>
      </c>
      <c r="AV557" s="197">
        <f t="shared" si="446"/>
        <v>0</v>
      </c>
      <c r="AW557" s="198">
        <f t="shared" si="447"/>
        <v>0</v>
      </c>
      <c r="AX557" s="199">
        <f>IFERROR(SQRT(($E557-$E$1136)^2+($K557-$K$1136)^2),0)</f>
        <v>0.20072124287374354</v>
      </c>
      <c r="AY557" s="197" t="str">
        <f>IF(AX557&lt;=SMALL(AX$3:AX$1130,1),"MAS PARECIDO","NO")</f>
        <v>NO</v>
      </c>
      <c r="AZ557" s="197" t="str">
        <f>IF(AX557&lt;=SMALL(AX$3:AX$1130,5),"SIMILAR","NO")</f>
        <v>NO</v>
      </c>
      <c r="BA557" s="197" t="str">
        <f t="shared" si="448"/>
        <v>N/A</v>
      </c>
      <c r="BB557" s="197">
        <f t="shared" si="449"/>
        <v>0</v>
      </c>
      <c r="BC557" s="198">
        <f t="shared" si="450"/>
        <v>0</v>
      </c>
      <c r="BD557" s="196">
        <f>IFERROR(SQRT(($E557-$E$1136)^2+($O557-$O$1136)^2),0)</f>
        <v>1.7000510015300459E-2</v>
      </c>
      <c r="BE557" s="197" t="str">
        <f>IF(BD557&lt;=SMALL(BD$3:BD$1130,1),"MAS PARECIDO","NO")</f>
        <v>NO</v>
      </c>
      <c r="BF557" s="197" t="str">
        <f>IF(BD557&lt;=SMALL(BD$3:BD$1130,5),"SIMILAR","NO")</f>
        <v>NO</v>
      </c>
      <c r="BG557" s="197" t="str">
        <f t="shared" si="451"/>
        <v>N/A</v>
      </c>
      <c r="BH557" s="197">
        <f t="shared" si="452"/>
        <v>0</v>
      </c>
      <c r="BI557" s="198">
        <f t="shared" si="453"/>
        <v>0</v>
      </c>
      <c r="BJ557" s="199">
        <f>IFERROR(SQRT(($E557-$E$1136)^2+($R557-$R$1136)^2),0)</f>
        <v>1.7000510015300459E-2</v>
      </c>
      <c r="BK557" s="197" t="str">
        <f>IF(BJ557&lt;=SMALL(BJ$3:BJ$1130,1),"MAS PARECIDO","NO")</f>
        <v>NO</v>
      </c>
      <c r="BL557" s="197" t="str">
        <f>IF(BJ557&lt;=SMALL(BJ$3:BJ$1130,5),"SIMILAR","NO")</f>
        <v>NO</v>
      </c>
      <c r="BM557" s="197" t="str">
        <f t="shared" si="454"/>
        <v>N/A</v>
      </c>
      <c r="BN557" s="197">
        <f t="shared" si="455"/>
        <v>0</v>
      </c>
      <c r="BO557" s="198">
        <f t="shared" si="456"/>
        <v>0</v>
      </c>
      <c r="BP557" s="199">
        <f>IFERROR(SQRT(($E557-$E$1136)^2+($U557-$U$1136)^2),0)</f>
        <v>1.7000510015300459E-2</v>
      </c>
      <c r="BQ557" s="197" t="str">
        <f>IF(BP557&lt;=SMALL(BP$3:BP$1130,1),"MAS PARECIDO","NO")</f>
        <v>NO</v>
      </c>
      <c r="BR557" s="197" t="str">
        <f>IF(BP557&lt;=SMALL(BP$3:BP$1130,5),"SIMILAR","NO")</f>
        <v>NO</v>
      </c>
      <c r="BS557" s="197" t="str">
        <f t="shared" si="457"/>
        <v>N/A</v>
      </c>
      <c r="BT557" s="197">
        <f t="shared" si="458"/>
        <v>0</v>
      </c>
      <c r="BU557" s="198">
        <f t="shared" si="459"/>
        <v>0</v>
      </c>
      <c r="BV557" s="199">
        <f>IFERROR(SQRT(($E557-$E$1136)^2+($X557-$X$1136)^2),0)</f>
        <v>1.7000510015300459E-2</v>
      </c>
      <c r="BW557" s="197" t="str">
        <f>IF(BV557&lt;=SMALL(BV$3:BV$1130,1),"MAS PARECIDO","NO")</f>
        <v>NO</v>
      </c>
      <c r="BX557" s="197" t="str">
        <f>IF(BV557&lt;=SMALL(BV$3:BV$1130,5),"SIMILAR","NO")</f>
        <v>NO</v>
      </c>
      <c r="BY557" s="197" t="str">
        <f t="shared" si="460"/>
        <v>N/A</v>
      </c>
      <c r="BZ557" s="197">
        <f t="shared" si="461"/>
        <v>0</v>
      </c>
      <c r="CA557" s="198">
        <f t="shared" si="462"/>
        <v>0</v>
      </c>
      <c r="CB557" s="199">
        <f>IFERROR(SQRT(($E557-$E$1136)^2+($AA557-$AA$1136)^2),0)</f>
        <v>1.0001444982305208</v>
      </c>
      <c r="CC557" s="197" t="str">
        <f>IF(CB557&lt;=SMALL(CB$3:CB$1130,1),"MAS PARECIDO","NO")</f>
        <v>NO</v>
      </c>
      <c r="CD557" s="197" t="str">
        <f>IF(CB557&lt;=SMALL(CB$3:CB$1130,5),"SIMILAR","NO")</f>
        <v>NO</v>
      </c>
      <c r="CE557" s="197" t="str">
        <f t="shared" si="463"/>
        <v>N/A</v>
      </c>
      <c r="CF557" s="197">
        <f t="shared" si="464"/>
        <v>0</v>
      </c>
      <c r="CG557" s="198">
        <f t="shared" si="465"/>
        <v>0</v>
      </c>
      <c r="CH557" s="199">
        <f>IFERROR(SQRT(($E557-$E$1136)^2+($AD557-$AD$1136)^2),0)</f>
        <v>1.0001444982305208</v>
      </c>
      <c r="CI557" s="197" t="str">
        <f>IF(CH557&lt;=SMALL(CH$3:CH$1130,1),"MAS PARECIDO","NO")</f>
        <v>NO</v>
      </c>
      <c r="CJ557" s="197" t="str">
        <f>IF(CH557&lt;=SMALL(CH$3:CH$1130,5),"SIMILAR","NO")</f>
        <v>NO</v>
      </c>
      <c r="CK557" s="197" t="str">
        <f t="shared" si="466"/>
        <v>N/A</v>
      </c>
      <c r="CL557" s="197">
        <f t="shared" si="467"/>
        <v>0</v>
      </c>
      <c r="CM557" s="198">
        <f t="shared" si="468"/>
        <v>0</v>
      </c>
      <c r="CN557" s="199">
        <f>IFERROR(SQRT(($E557-$E$1136)^2+($AG557-$AG$1136)^2),0)</f>
        <v>1.0001444982305208</v>
      </c>
      <c r="CO557" s="197" t="str">
        <f>IF(CN557&lt;=SMALL(CN$3:CN$1130,1),"MAS PARECIDO","NO")</f>
        <v>NO</v>
      </c>
      <c r="CP557" s="197" t="str">
        <f>IF(CN557&lt;=SMALL(CN$3:CN$1130,5),"SIMILAR","NO")</f>
        <v>NO</v>
      </c>
      <c r="CQ557" s="197" t="str">
        <f t="shared" si="469"/>
        <v>N/A</v>
      </c>
      <c r="CR557" s="197">
        <f t="shared" si="470"/>
        <v>0</v>
      </c>
      <c r="CS557" s="198">
        <f t="shared" si="471"/>
        <v>0</v>
      </c>
      <c r="CT557" s="199">
        <f>IFERROR(SQRT(($E557-$E$1136)^2+($AJ557-$AJ$1136)^2),0)</f>
        <v>0.33376657779336061</v>
      </c>
      <c r="CU557" s="197" t="str">
        <f>IF(CT557&lt;=SMALL(CT$3:CT$1130,1),"MAS PARECIDO","NO")</f>
        <v>NO</v>
      </c>
      <c r="CV557" s="197" t="str">
        <f>IF(CT557&lt;=SMALL(CT$3:CT$1130,5),"SIMILAR","NO")</f>
        <v>NO</v>
      </c>
      <c r="CW557" s="197" t="str">
        <f t="shared" si="472"/>
        <v>N/A</v>
      </c>
      <c r="CX557" s="197">
        <f t="shared" si="473"/>
        <v>0</v>
      </c>
      <c r="CY557" s="198">
        <f t="shared" si="474"/>
        <v>0</v>
      </c>
      <c r="CZ557" s="2" t="s">
        <v>1948</v>
      </c>
      <c r="DA557" s="2" t="s">
        <v>1949</v>
      </c>
      <c r="DB557" s="2">
        <v>0</v>
      </c>
      <c r="DC557" s="2" t="s">
        <v>189</v>
      </c>
    </row>
    <row r="558" spans="1:107">
      <c r="A558" s="24" t="s">
        <v>454</v>
      </c>
      <c r="B558" s="46">
        <v>82264</v>
      </c>
      <c r="C558" s="190">
        <f>(B558-$B$1132)/($B$1133-$B$1132)</f>
        <v>9.0894118193560122E-2</v>
      </c>
      <c r="D558" s="46">
        <v>7000</v>
      </c>
      <c r="E558" s="190">
        <f>(D558-$D$1132)/($D$1133-$D$1132)</f>
        <v>1.3970419112573377E-2</v>
      </c>
      <c r="F558" s="46" t="s">
        <v>203</v>
      </c>
      <c r="G558" s="192">
        <f>VLOOKUP(F558,'DATOS DE SOPORTE'!$Y$5:$Z$8,2,FALSE)</f>
        <v>3</v>
      </c>
      <c r="H558" s="190">
        <f>(G558-$G$1132)/($G$1133-$G$1132)</f>
        <v>0.66666666666666663</v>
      </c>
      <c r="I558" s="50">
        <v>2</v>
      </c>
      <c r="J558" s="200">
        <f t="shared" si="434"/>
        <v>2</v>
      </c>
      <c r="K558" s="190">
        <f>(J558-$J$1132)/($J$1133-$J$1132)</f>
        <v>0.4</v>
      </c>
      <c r="L558" s="193" t="str">
        <f t="shared" si="435"/>
        <v>SI</v>
      </c>
      <c r="M558" s="46" t="s">
        <v>192</v>
      </c>
      <c r="N558" s="192">
        <f t="shared" si="436"/>
        <v>2</v>
      </c>
      <c r="O558" s="190">
        <f>(N558-N$1132)/(N$1133-N$1132)</f>
        <v>1</v>
      </c>
      <c r="P558" s="46" t="s">
        <v>193</v>
      </c>
      <c r="Q558" s="192">
        <f t="shared" si="437"/>
        <v>2</v>
      </c>
      <c r="R558" s="190">
        <f>(Q558-Q$1132)/(Q$1133-Q$1132)</f>
        <v>0.5</v>
      </c>
      <c r="S558" s="46" t="s">
        <v>194</v>
      </c>
      <c r="T558" s="192">
        <f t="shared" si="438"/>
        <v>1</v>
      </c>
      <c r="U558" s="190">
        <f>(T558-T$1132)/(T$1133-T$1132)</f>
        <v>0</v>
      </c>
      <c r="V558" s="46" t="s">
        <v>212</v>
      </c>
      <c r="W558" s="194">
        <f>VLOOKUP(V558,'DATOS DE SOPORTE'!$S$5:$T$10,2,FALSE)</f>
        <v>3</v>
      </c>
      <c r="X558" s="201">
        <f>(W558-W$1132)/(W$1133-W$1132)</f>
        <v>0.4</v>
      </c>
      <c r="Y558" s="46" t="s">
        <v>188</v>
      </c>
      <c r="Z558" s="194">
        <f t="shared" si="439"/>
        <v>1</v>
      </c>
      <c r="AA558" s="201">
        <f>(Z558-Z$1132)/(Z$1133-Z$1132)</f>
        <v>0</v>
      </c>
      <c r="AB558" s="46" t="s">
        <v>136</v>
      </c>
      <c r="AC558" s="194">
        <f t="shared" si="440"/>
        <v>2</v>
      </c>
      <c r="AD558" s="201">
        <f>(AC558-AC$1132)/(AC$1133-AC$1132)</f>
        <v>1</v>
      </c>
      <c r="AE558" s="46" t="s">
        <v>136</v>
      </c>
      <c r="AF558" s="194">
        <f t="shared" si="441"/>
        <v>2</v>
      </c>
      <c r="AG558" s="201">
        <f>(AF558-AF$1132)/(AF$1133-AF$1132)</f>
        <v>1</v>
      </c>
      <c r="AH558" s="24" t="s">
        <v>67</v>
      </c>
      <c r="AI558" s="194">
        <f>VLOOKUP(AH558,'DATOS DE SOPORTE'!$V$5:$W$8,2,FALSE)</f>
        <v>1</v>
      </c>
      <c r="AJ558" s="201">
        <f>(AI558-AI$1132)/(AI$1133-AI$1132)</f>
        <v>0</v>
      </c>
      <c r="AK558" s="58" t="str">
        <f t="shared" si="433"/>
        <v>Bueno</v>
      </c>
      <c r="AL558" s="196">
        <f>IFERROR(SQRT(($E558-$E$1136)^2+($C558-$C$1136)^2),0)</f>
        <v>0.11509956214594498</v>
      </c>
      <c r="AM558" s="197" t="str">
        <f>IF(AL558&lt;=SMALL($AL$3:$AL$1130,1),"MAS PARECIDO","NO")</f>
        <v>NO</v>
      </c>
      <c r="AN558" s="197" t="str">
        <f>IF(AL558&lt;=SMALL($AL$3:$AL$1130,5),"SIMILAR","NO")</f>
        <v>NO</v>
      </c>
      <c r="AO558" s="197" t="str">
        <f t="shared" si="442"/>
        <v>N/A</v>
      </c>
      <c r="AP558" s="197">
        <f t="shared" si="443"/>
        <v>0</v>
      </c>
      <c r="AQ558" s="198">
        <f t="shared" si="444"/>
        <v>0</v>
      </c>
      <c r="AR558" s="196">
        <f>IFERROR(SQRT(($E558-$E$1136)^2+($H558-$H$1136)^2),0)</f>
        <v>0.33362722141881695</v>
      </c>
      <c r="AS558" s="197" t="str">
        <f>IF(AR558&lt;=SMALL(AR$3:AR$1130,1),"MAS PARECIDO","NO")</f>
        <v>NO</v>
      </c>
      <c r="AT558" s="197" t="str">
        <f>IF(AR558&lt;=SMALL(AR$3:AR$1130,5),"SIMILAR","NO")</f>
        <v>NO</v>
      </c>
      <c r="AU558" s="197" t="str">
        <f t="shared" si="445"/>
        <v>N/A</v>
      </c>
      <c r="AV558" s="197">
        <f t="shared" si="446"/>
        <v>0</v>
      </c>
      <c r="AW558" s="198">
        <f t="shared" si="447"/>
        <v>0</v>
      </c>
      <c r="AX558" s="199">
        <f>IFERROR(SQRT(($E558-$E$1136)^2+($K558-$K$1136)^2),0)</f>
        <v>0.20048943054567547</v>
      </c>
      <c r="AY558" s="197" t="str">
        <f>IF(AX558&lt;=SMALL(AX$3:AX$1130,1),"MAS PARECIDO","NO")</f>
        <v>NO</v>
      </c>
      <c r="AZ558" s="197" t="str">
        <f>IF(AX558&lt;=SMALL(AX$3:AX$1130,5),"SIMILAR","NO")</f>
        <v>NO</v>
      </c>
      <c r="BA558" s="197" t="str">
        <f t="shared" si="448"/>
        <v>N/A</v>
      </c>
      <c r="BB558" s="197">
        <f t="shared" si="449"/>
        <v>0</v>
      </c>
      <c r="BC558" s="198">
        <f t="shared" si="450"/>
        <v>0</v>
      </c>
      <c r="BD558" s="196">
        <f>IFERROR(SQRT(($E558-$E$1136)^2+($O558-$O$1136)^2),0)</f>
        <v>1.4000420012600379E-2</v>
      </c>
      <c r="BE558" s="197" t="str">
        <f>IF(BD558&lt;=SMALL(BD$3:BD$1130,1),"MAS PARECIDO","NO")</f>
        <v>NO</v>
      </c>
      <c r="BF558" s="197" t="str">
        <f>IF(BD558&lt;=SMALL(BD$3:BD$1130,5),"SIMILAR","NO")</f>
        <v>NO</v>
      </c>
      <c r="BG558" s="197" t="str">
        <f t="shared" si="451"/>
        <v>N/A</v>
      </c>
      <c r="BH558" s="197">
        <f t="shared" si="452"/>
        <v>0</v>
      </c>
      <c r="BI558" s="198">
        <f t="shared" si="453"/>
        <v>0</v>
      </c>
      <c r="BJ558" s="199">
        <f>IFERROR(SQRT(($E558-$E$1136)^2+($R558-$R$1136)^2),0)</f>
        <v>1.4000420012600379E-2</v>
      </c>
      <c r="BK558" s="197" t="str">
        <f>IF(BJ558&lt;=SMALL(BJ$3:BJ$1130,1),"MAS PARECIDO","NO")</f>
        <v>NO</v>
      </c>
      <c r="BL558" s="197" t="str">
        <f>IF(BJ558&lt;=SMALL(BJ$3:BJ$1130,5),"SIMILAR","NO")</f>
        <v>NO</v>
      </c>
      <c r="BM558" s="197" t="str">
        <f t="shared" si="454"/>
        <v>N/A</v>
      </c>
      <c r="BN558" s="197">
        <f t="shared" si="455"/>
        <v>0</v>
      </c>
      <c r="BO558" s="198">
        <f t="shared" si="456"/>
        <v>0</v>
      </c>
      <c r="BP558" s="199">
        <f>IFERROR(SQRT(($E558-$E$1136)^2+($U558-$U$1136)^2),0)</f>
        <v>1.4000420012600379E-2</v>
      </c>
      <c r="BQ558" s="197" t="str">
        <f>IF(BP558&lt;=SMALL(BP$3:BP$1130,1),"MAS PARECIDO","NO")</f>
        <v>NO</v>
      </c>
      <c r="BR558" s="197" t="str">
        <f>IF(BP558&lt;=SMALL(BP$3:BP$1130,5),"SIMILAR","NO")</f>
        <v>NO</v>
      </c>
      <c r="BS558" s="197" t="str">
        <f t="shared" si="457"/>
        <v>N/A</v>
      </c>
      <c r="BT558" s="197">
        <f t="shared" si="458"/>
        <v>0</v>
      </c>
      <c r="BU558" s="198">
        <f t="shared" si="459"/>
        <v>0</v>
      </c>
      <c r="BV558" s="199">
        <f>IFERROR(SQRT(($E558-$E$1136)^2+($X558-$X$1136)^2),0)</f>
        <v>0.4002449397063369</v>
      </c>
      <c r="BW558" s="197" t="str">
        <f>IF(BV558&lt;=SMALL(BV$3:BV$1130,1),"MAS PARECIDO","NO")</f>
        <v>NO</v>
      </c>
      <c r="BX558" s="197" t="str">
        <f>IF(BV558&lt;=SMALL(BV$3:BV$1130,5),"SIMILAR","NO")</f>
        <v>NO</v>
      </c>
      <c r="BY558" s="197" t="str">
        <f t="shared" si="460"/>
        <v>N/A</v>
      </c>
      <c r="BZ558" s="197">
        <f t="shared" si="461"/>
        <v>0</v>
      </c>
      <c r="CA558" s="198">
        <f t="shared" si="462"/>
        <v>0</v>
      </c>
      <c r="CB558" s="199">
        <f>IFERROR(SQRT(($E558-$E$1136)^2+($AA558-$AA$1136)^2),0)</f>
        <v>1.4000420012600379E-2</v>
      </c>
      <c r="CC558" s="197" t="str">
        <f>IF(CB558&lt;=SMALL(CB$3:CB$1130,1),"MAS PARECIDO","NO")</f>
        <v>NO</v>
      </c>
      <c r="CD558" s="197" t="str">
        <f>IF(CB558&lt;=SMALL(CB$3:CB$1130,5),"SIMILAR","NO")</f>
        <v>NO</v>
      </c>
      <c r="CE558" s="197" t="str">
        <f t="shared" si="463"/>
        <v>N/A</v>
      </c>
      <c r="CF558" s="197">
        <f t="shared" si="464"/>
        <v>0</v>
      </c>
      <c r="CG558" s="198">
        <f t="shared" si="465"/>
        <v>0</v>
      </c>
      <c r="CH558" s="199">
        <f>IFERROR(SQRT(($E558-$E$1136)^2+($AD558-$AD$1136)^2),0)</f>
        <v>1.4000420012600379E-2</v>
      </c>
      <c r="CI558" s="197" t="str">
        <f>IF(CH558&lt;=SMALL(CH$3:CH$1130,1),"MAS PARECIDO","NO")</f>
        <v>NO</v>
      </c>
      <c r="CJ558" s="197" t="str">
        <f>IF(CH558&lt;=SMALL(CH$3:CH$1130,5),"SIMILAR","NO")</f>
        <v>NO</v>
      </c>
      <c r="CK558" s="197" t="str">
        <f t="shared" si="466"/>
        <v>N/A</v>
      </c>
      <c r="CL558" s="197">
        <f t="shared" si="467"/>
        <v>0</v>
      </c>
      <c r="CM558" s="198">
        <f t="shared" si="468"/>
        <v>0</v>
      </c>
      <c r="CN558" s="199">
        <f>IFERROR(SQRT(($E558-$E$1136)^2+($AG558-$AG$1136)^2),0)</f>
        <v>1.4000420012600379E-2</v>
      </c>
      <c r="CO558" s="197" t="str">
        <f>IF(CN558&lt;=SMALL(CN$3:CN$1130,1),"MAS PARECIDO","NO")</f>
        <v>NO</v>
      </c>
      <c r="CP558" s="197" t="str">
        <f>IF(CN558&lt;=SMALL(CN$3:CN$1130,5),"SIMILAR","NO")</f>
        <v>NO</v>
      </c>
      <c r="CQ558" s="197" t="str">
        <f t="shared" si="469"/>
        <v>N/A</v>
      </c>
      <c r="CR558" s="197">
        <f t="shared" si="470"/>
        <v>0</v>
      </c>
      <c r="CS558" s="198">
        <f t="shared" si="471"/>
        <v>0</v>
      </c>
      <c r="CT558" s="199">
        <f>IFERROR(SQRT(($E558-$E$1136)^2+($AJ558-$AJ$1136)^2),0)</f>
        <v>1.4000420012600379E-2</v>
      </c>
      <c r="CU558" s="197" t="str">
        <f>IF(CT558&lt;=SMALL(CT$3:CT$1130,1),"MAS PARECIDO","NO")</f>
        <v>NO</v>
      </c>
      <c r="CV558" s="197" t="str">
        <f>IF(CT558&lt;=SMALL(CT$3:CT$1130,5),"SIMILAR","NO")</f>
        <v>NO</v>
      </c>
      <c r="CW558" s="197" t="str">
        <f t="shared" si="472"/>
        <v>N/A</v>
      </c>
      <c r="CX558" s="197">
        <f t="shared" si="473"/>
        <v>0</v>
      </c>
      <c r="CY558" s="198">
        <f t="shared" si="474"/>
        <v>0</v>
      </c>
      <c r="CZ558" s="2" t="s">
        <v>1636</v>
      </c>
      <c r="DA558" s="2" t="s">
        <v>1637</v>
      </c>
      <c r="DB558" s="2">
        <v>0</v>
      </c>
      <c r="DC558" s="2" t="s">
        <v>189</v>
      </c>
    </row>
    <row r="559" spans="1:107">
      <c r="A559" s="24" t="s">
        <v>748</v>
      </c>
      <c r="B559" s="46">
        <v>27000</v>
      </c>
      <c r="C559" s="190">
        <f>(B559-$B$1132)/($B$1133-$B$1132)</f>
        <v>2.6295298732777687E-2</v>
      </c>
      <c r="D559" s="46">
        <v>15000</v>
      </c>
      <c r="E559" s="190">
        <f>(D559-$D$1132)/($D$1133-$D$1132)</f>
        <v>2.9970899126973809E-2</v>
      </c>
      <c r="F559" s="46" t="s">
        <v>187</v>
      </c>
      <c r="G559" s="192">
        <f>VLOOKUP(F559,'DATOS DE SOPORTE'!$Y$5:$Z$8,2,FALSE)</f>
        <v>4</v>
      </c>
      <c r="H559" s="190">
        <f>(G559-$G$1132)/($G$1133-$G$1132)</f>
        <v>1</v>
      </c>
      <c r="I559" s="50">
        <v>4</v>
      </c>
      <c r="J559" s="200">
        <f t="shared" si="434"/>
        <v>4</v>
      </c>
      <c r="K559" s="190">
        <f>(J559-$J$1132)/($J$1133-$J$1132)</f>
        <v>0.8</v>
      </c>
      <c r="L559" s="193" t="str">
        <f t="shared" si="435"/>
        <v>SI</v>
      </c>
      <c r="M559" s="46" t="s">
        <v>56</v>
      </c>
      <c r="N559" s="192">
        <f t="shared" si="436"/>
        <v>1</v>
      </c>
      <c r="O559" s="190">
        <f>(N559-N$1132)/(N$1133-N$1132)</f>
        <v>0</v>
      </c>
      <c r="P559" s="46" t="s">
        <v>193</v>
      </c>
      <c r="Q559" s="192">
        <f t="shared" si="437"/>
        <v>2</v>
      </c>
      <c r="R559" s="190">
        <f>(Q559-Q$1132)/(Q$1133-Q$1132)</f>
        <v>0.5</v>
      </c>
      <c r="S559" s="46" t="s">
        <v>194</v>
      </c>
      <c r="T559" s="192">
        <f t="shared" si="438"/>
        <v>1</v>
      </c>
      <c r="U559" s="190">
        <f>(T559-T$1132)/(T$1133-T$1132)</f>
        <v>0</v>
      </c>
      <c r="V559" s="46" t="s">
        <v>198</v>
      </c>
      <c r="W559" s="194">
        <f>VLOOKUP(V559,'DATOS DE SOPORTE'!$S$5:$T$10,2,FALSE)</f>
        <v>4</v>
      </c>
      <c r="X559" s="201">
        <f>(W559-W$1132)/(W$1133-W$1132)</f>
        <v>0.6</v>
      </c>
      <c r="Y559" s="46"/>
      <c r="Z559" s="194">
        <f t="shared" si="439"/>
        <v>2</v>
      </c>
      <c r="AA559" s="201">
        <f>(Z559-Z$1132)/(Z$1133-Z$1132)</f>
        <v>1</v>
      </c>
      <c r="AB559" s="46"/>
      <c r="AC559" s="194">
        <f t="shared" si="440"/>
        <v>2</v>
      </c>
      <c r="AD559" s="201">
        <f>(AC559-AC$1132)/(AC$1133-AC$1132)</f>
        <v>1</v>
      </c>
      <c r="AE559" s="46" t="s">
        <v>136</v>
      </c>
      <c r="AF559" s="194">
        <f t="shared" si="441"/>
        <v>2</v>
      </c>
      <c r="AG559" s="201">
        <f>(AF559-AF$1132)/(AF$1133-AF$1132)</f>
        <v>1</v>
      </c>
      <c r="AH559" s="24" t="s">
        <v>199</v>
      </c>
      <c r="AI559" s="194">
        <f>VLOOKUP(AH559,'DATOS DE SOPORTE'!$V$5:$W$8,2,FALSE)</f>
        <v>2</v>
      </c>
      <c r="AJ559" s="201">
        <f>(AI559-AI$1132)/(AI$1133-AI$1132)</f>
        <v>0.33333333333333331</v>
      </c>
      <c r="AK559" s="58" t="str">
        <f t="shared" si="433"/>
        <v>Regular</v>
      </c>
      <c r="AL559" s="196">
        <f>IFERROR(SQRT(($E559-$E$1136)^2+($C559-$C$1136)^2),0)</f>
        <v>0.18134257750213256</v>
      </c>
      <c r="AM559" s="197" t="str">
        <f>IF(AL559&lt;=SMALL($AL$3:$AL$1130,1),"MAS PARECIDO","NO")</f>
        <v>NO</v>
      </c>
      <c r="AN559" s="197" t="str">
        <f>IF(AL559&lt;=SMALL($AL$3:$AL$1130,5),"SIMILAR","NO")</f>
        <v>NO</v>
      </c>
      <c r="AO559" s="197" t="str">
        <f t="shared" si="442"/>
        <v>N/A</v>
      </c>
      <c r="AP559" s="197">
        <f t="shared" si="443"/>
        <v>0</v>
      </c>
      <c r="AQ559" s="198">
        <f t="shared" si="444"/>
        <v>0</v>
      </c>
      <c r="AR559" s="196">
        <f>IFERROR(SQRT(($E559-$E$1136)^2+($H559-$H$1136)^2),0)</f>
        <v>0.66734136575434511</v>
      </c>
      <c r="AS559" s="197" t="str">
        <f>IF(AR559&lt;=SMALL(AR$3:AR$1130,1),"MAS PARECIDO","NO")</f>
        <v>NO</v>
      </c>
      <c r="AT559" s="197" t="str">
        <f>IF(AR559&lt;=SMALL(AR$3:AR$1130,5),"SIMILAR","NO")</f>
        <v>NO</v>
      </c>
      <c r="AU559" s="197" t="str">
        <f t="shared" si="445"/>
        <v>N/A</v>
      </c>
      <c r="AV559" s="197">
        <f t="shared" si="446"/>
        <v>0</v>
      </c>
      <c r="AW559" s="198">
        <f t="shared" si="447"/>
        <v>0</v>
      </c>
      <c r="AX559" s="199">
        <f>IFERROR(SQRT(($E559-$E$1136)^2+($K559-$K$1136)^2),0)</f>
        <v>0.6007495767808998</v>
      </c>
      <c r="AY559" s="197" t="str">
        <f>IF(AX559&lt;=SMALL(AX$3:AX$1130,1),"MAS PARECIDO","NO")</f>
        <v>NO</v>
      </c>
      <c r="AZ559" s="197" t="str">
        <f>IF(AX559&lt;=SMALL(AX$3:AX$1130,5),"SIMILAR","NO")</f>
        <v>NO</v>
      </c>
      <c r="BA559" s="197" t="str">
        <f t="shared" si="448"/>
        <v>N/A</v>
      </c>
      <c r="BB559" s="197">
        <f t="shared" si="449"/>
        <v>0</v>
      </c>
      <c r="BC559" s="198">
        <f t="shared" si="450"/>
        <v>0</v>
      </c>
      <c r="BD559" s="196">
        <f>IFERROR(SQRT(($E559-$E$1136)^2+($O559-$O$1136)^2),0)</f>
        <v>1.0004499257846093</v>
      </c>
      <c r="BE559" s="197" t="str">
        <f>IF(BD559&lt;=SMALL(BD$3:BD$1130,1),"MAS PARECIDO","NO")</f>
        <v>NO</v>
      </c>
      <c r="BF559" s="197" t="str">
        <f>IF(BD559&lt;=SMALL(BD$3:BD$1130,5),"SIMILAR","NO")</f>
        <v>NO</v>
      </c>
      <c r="BG559" s="197" t="str">
        <f t="shared" si="451"/>
        <v>N/A</v>
      </c>
      <c r="BH559" s="197">
        <f t="shared" si="452"/>
        <v>0</v>
      </c>
      <c r="BI559" s="198">
        <f t="shared" si="453"/>
        <v>0</v>
      </c>
      <c r="BJ559" s="199">
        <f>IFERROR(SQRT(($E559-$E$1136)^2+($R559-$R$1136)^2),0)</f>
        <v>3.0000900027000808E-2</v>
      </c>
      <c r="BK559" s="197" t="str">
        <f>IF(BJ559&lt;=SMALL(BJ$3:BJ$1130,1),"MAS PARECIDO","NO")</f>
        <v>NO</v>
      </c>
      <c r="BL559" s="197" t="str">
        <f>IF(BJ559&lt;=SMALL(BJ$3:BJ$1130,5),"SIMILAR","NO")</f>
        <v>NO</v>
      </c>
      <c r="BM559" s="197" t="str">
        <f t="shared" si="454"/>
        <v>N/A</v>
      </c>
      <c r="BN559" s="197">
        <f t="shared" si="455"/>
        <v>0</v>
      </c>
      <c r="BO559" s="198">
        <f t="shared" si="456"/>
        <v>0</v>
      </c>
      <c r="BP559" s="199">
        <f>IFERROR(SQRT(($E559-$E$1136)^2+($U559-$U$1136)^2),0)</f>
        <v>3.0000900027000808E-2</v>
      </c>
      <c r="BQ559" s="197" t="str">
        <f>IF(BP559&lt;=SMALL(BP$3:BP$1130,1),"MAS PARECIDO","NO")</f>
        <v>NO</v>
      </c>
      <c r="BR559" s="197" t="str">
        <f>IF(BP559&lt;=SMALL(BP$3:BP$1130,5),"SIMILAR","NO")</f>
        <v>NO</v>
      </c>
      <c r="BS559" s="197" t="str">
        <f t="shared" si="457"/>
        <v>N/A</v>
      </c>
      <c r="BT559" s="197">
        <f t="shared" si="458"/>
        <v>0</v>
      </c>
      <c r="BU559" s="198">
        <f t="shared" si="459"/>
        <v>0</v>
      </c>
      <c r="BV559" s="199">
        <f>IFERROR(SQRT(($E559-$E$1136)^2+($X559-$X$1136)^2),0)</f>
        <v>0.60074957678089969</v>
      </c>
      <c r="BW559" s="197" t="str">
        <f>IF(BV559&lt;=SMALL(BV$3:BV$1130,1),"MAS PARECIDO","NO")</f>
        <v>NO</v>
      </c>
      <c r="BX559" s="197" t="str">
        <f>IF(BV559&lt;=SMALL(BV$3:BV$1130,5),"SIMILAR","NO")</f>
        <v>NO</v>
      </c>
      <c r="BY559" s="197" t="str">
        <f t="shared" si="460"/>
        <v>N/A</v>
      </c>
      <c r="BZ559" s="197">
        <f t="shared" si="461"/>
        <v>0</v>
      </c>
      <c r="CA559" s="198">
        <f t="shared" si="462"/>
        <v>0</v>
      </c>
      <c r="CB559" s="199">
        <f>IFERROR(SQRT(($E559-$E$1136)^2+($AA559-$AA$1136)^2),0)</f>
        <v>1.0004499257846093</v>
      </c>
      <c r="CC559" s="197" t="str">
        <f>IF(CB559&lt;=SMALL(CB$3:CB$1130,1),"MAS PARECIDO","NO")</f>
        <v>NO</v>
      </c>
      <c r="CD559" s="197" t="str">
        <f>IF(CB559&lt;=SMALL(CB$3:CB$1130,5),"SIMILAR","NO")</f>
        <v>NO</v>
      </c>
      <c r="CE559" s="197" t="str">
        <f t="shared" si="463"/>
        <v>N/A</v>
      </c>
      <c r="CF559" s="197">
        <f t="shared" si="464"/>
        <v>0</v>
      </c>
      <c r="CG559" s="198">
        <f t="shared" si="465"/>
        <v>0</v>
      </c>
      <c r="CH559" s="199">
        <f>IFERROR(SQRT(($E559-$E$1136)^2+($AD559-$AD$1136)^2),0)</f>
        <v>3.0000900027000808E-2</v>
      </c>
      <c r="CI559" s="197" t="str">
        <f>IF(CH559&lt;=SMALL(CH$3:CH$1130,1),"MAS PARECIDO","NO")</f>
        <v>NO</v>
      </c>
      <c r="CJ559" s="197" t="str">
        <f>IF(CH559&lt;=SMALL(CH$3:CH$1130,5),"SIMILAR","NO")</f>
        <v>NO</v>
      </c>
      <c r="CK559" s="197" t="str">
        <f t="shared" si="466"/>
        <v>N/A</v>
      </c>
      <c r="CL559" s="197">
        <f t="shared" si="467"/>
        <v>0</v>
      </c>
      <c r="CM559" s="198">
        <f t="shared" si="468"/>
        <v>0</v>
      </c>
      <c r="CN559" s="199">
        <f>IFERROR(SQRT(($E559-$E$1136)^2+($AG559-$AG$1136)^2),0)</f>
        <v>3.0000900027000808E-2</v>
      </c>
      <c r="CO559" s="197" t="str">
        <f>IF(CN559&lt;=SMALL(CN$3:CN$1130,1),"MAS PARECIDO","NO")</f>
        <v>NO</v>
      </c>
      <c r="CP559" s="197" t="str">
        <f>IF(CN559&lt;=SMALL(CN$3:CN$1130,5),"SIMILAR","NO")</f>
        <v>NO</v>
      </c>
      <c r="CQ559" s="197" t="str">
        <f t="shared" si="469"/>
        <v>N/A</v>
      </c>
      <c r="CR559" s="197">
        <f t="shared" si="470"/>
        <v>0</v>
      </c>
      <c r="CS559" s="198">
        <f t="shared" si="471"/>
        <v>0</v>
      </c>
      <c r="CT559" s="199">
        <f>IFERROR(SQRT(($E559-$E$1136)^2+($AJ559-$AJ$1136)^2),0)</f>
        <v>0.33468069127683658</v>
      </c>
      <c r="CU559" s="197" t="str">
        <f>IF(CT559&lt;=SMALL(CT$3:CT$1130,1),"MAS PARECIDO","NO")</f>
        <v>NO</v>
      </c>
      <c r="CV559" s="197" t="str">
        <f>IF(CT559&lt;=SMALL(CT$3:CT$1130,5),"SIMILAR","NO")</f>
        <v>NO</v>
      </c>
      <c r="CW559" s="197" t="str">
        <f t="shared" si="472"/>
        <v>N/A</v>
      </c>
      <c r="CX559" s="197">
        <f t="shared" si="473"/>
        <v>0</v>
      </c>
      <c r="CY559" s="198">
        <f t="shared" si="474"/>
        <v>0</v>
      </c>
      <c r="CZ559" s="2" t="e">
        <v>#N/A</v>
      </c>
      <c r="DA559" s="2" t="s">
        <v>2163</v>
      </c>
      <c r="DB559" s="2">
        <v>1</v>
      </c>
      <c r="DC559" s="2" t="s">
        <v>346</v>
      </c>
    </row>
    <row r="560" spans="1:107">
      <c r="A560" s="24" t="s">
        <v>478</v>
      </c>
      <c r="B560" s="46">
        <v>45968</v>
      </c>
      <c r="C560" s="190">
        <f>(B560-$B$1132)/($B$1133-$B$1132)</f>
        <v>4.8467244439424351E-2</v>
      </c>
      <c r="D560" s="46">
        <v>118000</v>
      </c>
      <c r="E560" s="190">
        <f>(D560-$D$1132)/($D$1133-$D$1132)</f>
        <v>0.23597707931237938</v>
      </c>
      <c r="F560" s="46" t="s">
        <v>203</v>
      </c>
      <c r="G560" s="192">
        <f>VLOOKUP(F560,'DATOS DE SOPORTE'!$Y$5:$Z$8,2,FALSE)</f>
        <v>3</v>
      </c>
      <c r="H560" s="190">
        <f>(G560-$G$1132)/($G$1133-$G$1132)</f>
        <v>0.66666666666666663</v>
      </c>
      <c r="I560" s="50">
        <v>2</v>
      </c>
      <c r="J560" s="200">
        <f t="shared" si="434"/>
        <v>2</v>
      </c>
      <c r="K560" s="190">
        <f>(J560-$J$1132)/($J$1133-$J$1132)</f>
        <v>0.4</v>
      </c>
      <c r="L560" s="193" t="str">
        <f t="shared" si="435"/>
        <v>SI</v>
      </c>
      <c r="M560" s="46" t="s">
        <v>192</v>
      </c>
      <c r="N560" s="192">
        <f t="shared" si="436"/>
        <v>2</v>
      </c>
      <c r="O560" s="190">
        <f>(N560-N$1132)/(N$1133-N$1132)</f>
        <v>1</v>
      </c>
      <c r="P560" s="46" t="s">
        <v>58</v>
      </c>
      <c r="Q560" s="192">
        <f t="shared" si="437"/>
        <v>3</v>
      </c>
      <c r="R560" s="190">
        <f>(Q560-Q$1132)/(Q$1133-Q$1132)</f>
        <v>1</v>
      </c>
      <c r="S560" s="46" t="s">
        <v>194</v>
      </c>
      <c r="T560" s="192">
        <f t="shared" si="438"/>
        <v>1</v>
      </c>
      <c r="U560" s="190">
        <f>(T560-T$1132)/(T$1133-T$1132)</f>
        <v>0</v>
      </c>
      <c r="V560" s="46" t="s">
        <v>62</v>
      </c>
      <c r="W560" s="194">
        <f>VLOOKUP(V560,'DATOS DE SOPORTE'!$S$5:$T$10,2,FALSE)</f>
        <v>1</v>
      </c>
      <c r="X560" s="201">
        <f>(W560-W$1132)/(W$1133-W$1132)</f>
        <v>0</v>
      </c>
      <c r="Y560" s="46" t="s">
        <v>188</v>
      </c>
      <c r="Z560" s="194">
        <f t="shared" si="439"/>
        <v>1</v>
      </c>
      <c r="AA560" s="201">
        <f>(Z560-Z$1132)/(Z$1133-Z$1132)</f>
        <v>0</v>
      </c>
      <c r="AB560" s="46" t="s">
        <v>188</v>
      </c>
      <c r="AC560" s="194">
        <f t="shared" si="440"/>
        <v>1</v>
      </c>
      <c r="AD560" s="201">
        <f>(AC560-AC$1132)/(AC$1133-AC$1132)</f>
        <v>0</v>
      </c>
      <c r="AE560" s="46" t="s">
        <v>188</v>
      </c>
      <c r="AF560" s="194">
        <f t="shared" si="441"/>
        <v>1</v>
      </c>
      <c r="AG560" s="201">
        <f>(AF560-AF$1132)/(AF$1133-AF$1132)</f>
        <v>0</v>
      </c>
      <c r="AH560" s="24" t="s">
        <v>67</v>
      </c>
      <c r="AI560" s="194">
        <f>VLOOKUP(AH560,'DATOS DE SOPORTE'!$V$5:$W$8,2,FALSE)</f>
        <v>1</v>
      </c>
      <c r="AJ560" s="201">
        <f>(AI560-AI$1132)/(AI$1133-AI$1132)</f>
        <v>0</v>
      </c>
      <c r="AK560" s="58" t="str">
        <f t="shared" si="433"/>
        <v>Bueno</v>
      </c>
      <c r="AL560" s="196">
        <f>IFERROR(SQRT(($E560-$E$1136)^2+($C560-$C$1136)^2),0)</f>
        <v>0.28327616731987942</v>
      </c>
      <c r="AM560" s="197" t="str">
        <f>IF(AL560&lt;=SMALL($AL$3:$AL$1130,1),"MAS PARECIDO","NO")</f>
        <v>NO</v>
      </c>
      <c r="AN560" s="197" t="str">
        <f>IF(AL560&lt;=SMALL($AL$3:$AL$1130,5),"SIMILAR","NO")</f>
        <v>NO</v>
      </c>
      <c r="AO560" s="197" t="str">
        <f t="shared" si="442"/>
        <v>N/A</v>
      </c>
      <c r="AP560" s="197">
        <f t="shared" si="443"/>
        <v>0</v>
      </c>
      <c r="AQ560" s="198">
        <f t="shared" si="444"/>
        <v>0</v>
      </c>
      <c r="AR560" s="196">
        <f>IFERROR(SQRT(($E560-$E$1136)^2+($H560-$H$1136)^2),0)</f>
        <v>0.40842435409938072</v>
      </c>
      <c r="AS560" s="197" t="str">
        <f>IF(AR560&lt;=SMALL(AR$3:AR$1130,1),"MAS PARECIDO","NO")</f>
        <v>NO</v>
      </c>
      <c r="AT560" s="197" t="str">
        <f>IF(AR560&lt;=SMALL(AR$3:AR$1130,5),"SIMILAR","NO")</f>
        <v>NO</v>
      </c>
      <c r="AU560" s="197" t="str">
        <f t="shared" si="445"/>
        <v>N/A</v>
      </c>
      <c r="AV560" s="197">
        <f t="shared" si="446"/>
        <v>0</v>
      </c>
      <c r="AW560" s="198">
        <f t="shared" si="447"/>
        <v>0</v>
      </c>
      <c r="AX560" s="199">
        <f>IFERROR(SQRT(($E560-$E$1136)^2+($K560-$K$1136)^2),0)</f>
        <v>0.30935310231252772</v>
      </c>
      <c r="AY560" s="197" t="str">
        <f>IF(AX560&lt;=SMALL(AX$3:AX$1130,1),"MAS PARECIDO","NO")</f>
        <v>NO</v>
      </c>
      <c r="AZ560" s="197" t="str">
        <f>IF(AX560&lt;=SMALL(AX$3:AX$1130,5),"SIMILAR","NO")</f>
        <v>NO</v>
      </c>
      <c r="BA560" s="197" t="str">
        <f t="shared" si="448"/>
        <v>N/A</v>
      </c>
      <c r="BB560" s="197">
        <f t="shared" si="449"/>
        <v>0</v>
      </c>
      <c r="BC560" s="198">
        <f t="shared" si="450"/>
        <v>0</v>
      </c>
      <c r="BD560" s="196">
        <f>IFERROR(SQRT(($E560-$E$1136)^2+($O560-$O$1136)^2),0)</f>
        <v>0.23600708021240638</v>
      </c>
      <c r="BE560" s="197" t="str">
        <f>IF(BD560&lt;=SMALL(BD$3:BD$1130,1),"MAS PARECIDO","NO")</f>
        <v>NO</v>
      </c>
      <c r="BF560" s="197" t="str">
        <f>IF(BD560&lt;=SMALL(BD$3:BD$1130,5),"SIMILAR","NO")</f>
        <v>NO</v>
      </c>
      <c r="BG560" s="197" t="str">
        <f t="shared" si="451"/>
        <v>N/A</v>
      </c>
      <c r="BH560" s="197">
        <f t="shared" si="452"/>
        <v>0</v>
      </c>
      <c r="BI560" s="198">
        <f t="shared" si="453"/>
        <v>0</v>
      </c>
      <c r="BJ560" s="199">
        <f>IFERROR(SQRT(($E560-$E$1136)^2+($R560-$R$1136)^2),0)</f>
        <v>0.55290084274703832</v>
      </c>
      <c r="BK560" s="197" t="str">
        <f>IF(BJ560&lt;=SMALL(BJ$3:BJ$1130,1),"MAS PARECIDO","NO")</f>
        <v>NO</v>
      </c>
      <c r="BL560" s="197" t="str">
        <f>IF(BJ560&lt;=SMALL(BJ$3:BJ$1130,5),"SIMILAR","NO")</f>
        <v>NO</v>
      </c>
      <c r="BM560" s="197" t="str">
        <f t="shared" si="454"/>
        <v>N/A</v>
      </c>
      <c r="BN560" s="197">
        <f t="shared" si="455"/>
        <v>0</v>
      </c>
      <c r="BO560" s="198">
        <f t="shared" si="456"/>
        <v>0</v>
      </c>
      <c r="BP560" s="199">
        <f>IFERROR(SQRT(($E560-$E$1136)^2+($U560-$U$1136)^2),0)</f>
        <v>0.23600708021240638</v>
      </c>
      <c r="BQ560" s="197" t="str">
        <f>IF(BP560&lt;=SMALL(BP$3:BP$1130,1),"MAS PARECIDO","NO")</f>
        <v>NO</v>
      </c>
      <c r="BR560" s="197" t="str">
        <f>IF(BP560&lt;=SMALL(BP$3:BP$1130,5),"SIMILAR","NO")</f>
        <v>NO</v>
      </c>
      <c r="BS560" s="197" t="str">
        <f t="shared" si="457"/>
        <v>N/A</v>
      </c>
      <c r="BT560" s="197">
        <f t="shared" si="458"/>
        <v>0</v>
      </c>
      <c r="BU560" s="198">
        <f t="shared" si="459"/>
        <v>0</v>
      </c>
      <c r="BV560" s="199">
        <f>IFERROR(SQRT(($E560-$E$1136)^2+($X560-$X$1136)^2),0)</f>
        <v>0.23600708021240638</v>
      </c>
      <c r="BW560" s="197" t="str">
        <f>IF(BV560&lt;=SMALL(BV$3:BV$1130,1),"MAS PARECIDO","NO")</f>
        <v>NO</v>
      </c>
      <c r="BX560" s="197" t="str">
        <f>IF(BV560&lt;=SMALL(BV$3:BV$1130,5),"SIMILAR","NO")</f>
        <v>NO</v>
      </c>
      <c r="BY560" s="197" t="str">
        <f t="shared" si="460"/>
        <v>N/A</v>
      </c>
      <c r="BZ560" s="197">
        <f t="shared" si="461"/>
        <v>0</v>
      </c>
      <c r="CA560" s="198">
        <f t="shared" si="462"/>
        <v>0</v>
      </c>
      <c r="CB560" s="199">
        <f>IFERROR(SQRT(($E560-$E$1136)^2+($AA560-$AA$1136)^2),0)</f>
        <v>0.23600708021240638</v>
      </c>
      <c r="CC560" s="197" t="str">
        <f>IF(CB560&lt;=SMALL(CB$3:CB$1130,1),"MAS PARECIDO","NO")</f>
        <v>NO</v>
      </c>
      <c r="CD560" s="197" t="str">
        <f>IF(CB560&lt;=SMALL(CB$3:CB$1130,5),"SIMILAR","NO")</f>
        <v>NO</v>
      </c>
      <c r="CE560" s="197" t="str">
        <f t="shared" si="463"/>
        <v>N/A</v>
      </c>
      <c r="CF560" s="197">
        <f t="shared" si="464"/>
        <v>0</v>
      </c>
      <c r="CG560" s="198">
        <f t="shared" si="465"/>
        <v>0</v>
      </c>
      <c r="CH560" s="199">
        <f>IFERROR(SQRT(($E560-$E$1136)^2+($AD560-$AD$1136)^2),0)</f>
        <v>1.0274723071257859</v>
      </c>
      <c r="CI560" s="197" t="str">
        <f>IF(CH560&lt;=SMALL(CH$3:CH$1130,1),"MAS PARECIDO","NO")</f>
        <v>NO</v>
      </c>
      <c r="CJ560" s="197" t="str">
        <f>IF(CH560&lt;=SMALL(CH$3:CH$1130,5),"SIMILAR","NO")</f>
        <v>NO</v>
      </c>
      <c r="CK560" s="197" t="str">
        <f t="shared" si="466"/>
        <v>N/A</v>
      </c>
      <c r="CL560" s="197">
        <f t="shared" si="467"/>
        <v>0</v>
      </c>
      <c r="CM560" s="198">
        <f t="shared" si="468"/>
        <v>0</v>
      </c>
      <c r="CN560" s="199">
        <f>IFERROR(SQRT(($E560-$E$1136)^2+($AG560-$AG$1136)^2),0)</f>
        <v>1.0274723071257859</v>
      </c>
      <c r="CO560" s="197" t="str">
        <f>IF(CN560&lt;=SMALL(CN$3:CN$1130,1),"MAS PARECIDO","NO")</f>
        <v>NO</v>
      </c>
      <c r="CP560" s="197" t="str">
        <f>IF(CN560&lt;=SMALL(CN$3:CN$1130,5),"SIMILAR","NO")</f>
        <v>NO</v>
      </c>
      <c r="CQ560" s="197" t="str">
        <f t="shared" si="469"/>
        <v>N/A</v>
      </c>
      <c r="CR560" s="197">
        <f t="shared" si="470"/>
        <v>0</v>
      </c>
      <c r="CS560" s="198">
        <f t="shared" si="471"/>
        <v>0</v>
      </c>
      <c r="CT560" s="199">
        <f>IFERROR(SQRT(($E560-$E$1136)^2+($AJ560-$AJ$1136)^2),0)</f>
        <v>0.23600708021240638</v>
      </c>
      <c r="CU560" s="197" t="str">
        <f>IF(CT560&lt;=SMALL(CT$3:CT$1130,1),"MAS PARECIDO","NO")</f>
        <v>NO</v>
      </c>
      <c r="CV560" s="197" t="str">
        <f>IF(CT560&lt;=SMALL(CT$3:CT$1130,5),"SIMILAR","NO")</f>
        <v>NO</v>
      </c>
      <c r="CW560" s="197" t="str">
        <f t="shared" si="472"/>
        <v>N/A</v>
      </c>
      <c r="CX560" s="197">
        <f t="shared" si="473"/>
        <v>0</v>
      </c>
      <c r="CY560" s="198">
        <f t="shared" si="474"/>
        <v>0</v>
      </c>
      <c r="CZ560" s="2" t="s">
        <v>1684</v>
      </c>
      <c r="DA560" s="2" t="s">
        <v>1685</v>
      </c>
      <c r="DB560" s="2">
        <v>0</v>
      </c>
      <c r="DC560" s="2" t="s">
        <v>189</v>
      </c>
    </row>
    <row r="561" spans="1:107">
      <c r="A561" s="24" t="s">
        <v>749</v>
      </c>
      <c r="B561" s="46">
        <v>60314.64</v>
      </c>
      <c r="C561" s="190">
        <f>(B561-$B$1132)/($B$1133-$B$1132)</f>
        <v>6.5237221408678117E-2</v>
      </c>
      <c r="D561" s="46">
        <v>35000</v>
      </c>
      <c r="E561" s="190">
        <f>(D561-$D$1132)/($D$1133-$D$1132)</f>
        <v>6.9972099162974893E-2</v>
      </c>
      <c r="F561" s="46" t="s">
        <v>187</v>
      </c>
      <c r="G561" s="192">
        <f>VLOOKUP(F561,'DATOS DE SOPORTE'!$Y$5:$Z$8,2,FALSE)</f>
        <v>4</v>
      </c>
      <c r="H561" s="190">
        <f>(G561-$G$1132)/($G$1133-$G$1132)</f>
        <v>1</v>
      </c>
      <c r="I561" s="50">
        <v>1</v>
      </c>
      <c r="J561" s="200">
        <f t="shared" si="434"/>
        <v>1</v>
      </c>
      <c r="K561" s="190">
        <f>(J561-$J$1132)/($J$1133-$J$1132)</f>
        <v>0.2</v>
      </c>
      <c r="L561" s="193" t="str">
        <f t="shared" si="435"/>
        <v>SI</v>
      </c>
      <c r="M561" s="46" t="s">
        <v>56</v>
      </c>
      <c r="N561" s="192">
        <f t="shared" si="436"/>
        <v>1</v>
      </c>
      <c r="O561" s="190">
        <f>(N561-N$1132)/(N$1133-N$1132)</f>
        <v>0</v>
      </c>
      <c r="P561" s="46" t="s">
        <v>58</v>
      </c>
      <c r="Q561" s="192">
        <f t="shared" si="437"/>
        <v>3</v>
      </c>
      <c r="R561" s="190">
        <f>(Q561-Q$1132)/(Q$1133-Q$1132)</f>
        <v>1</v>
      </c>
      <c r="S561" s="46" t="s">
        <v>194</v>
      </c>
      <c r="T561" s="192">
        <f t="shared" si="438"/>
        <v>1</v>
      </c>
      <c r="U561" s="190">
        <f>(T561-T$1132)/(T$1133-T$1132)</f>
        <v>0</v>
      </c>
      <c r="V561" s="46" t="s">
        <v>62</v>
      </c>
      <c r="W561" s="194">
        <f>VLOOKUP(V561,'DATOS DE SOPORTE'!$S$5:$T$10,2,FALSE)</f>
        <v>1</v>
      </c>
      <c r="X561" s="201">
        <f>(W561-W$1132)/(W$1133-W$1132)</f>
        <v>0</v>
      </c>
      <c r="Y561" s="46" t="s">
        <v>136</v>
      </c>
      <c r="Z561" s="194">
        <f t="shared" si="439"/>
        <v>2</v>
      </c>
      <c r="AA561" s="201">
        <f>(Z561-Z$1132)/(Z$1133-Z$1132)</f>
        <v>1</v>
      </c>
      <c r="AB561" s="46" t="s">
        <v>136</v>
      </c>
      <c r="AC561" s="194">
        <f t="shared" si="440"/>
        <v>2</v>
      </c>
      <c r="AD561" s="201">
        <f>(AC561-AC$1132)/(AC$1133-AC$1132)</f>
        <v>1</v>
      </c>
      <c r="AE561" s="46" t="s">
        <v>188</v>
      </c>
      <c r="AF561" s="194">
        <f t="shared" si="441"/>
        <v>1</v>
      </c>
      <c r="AG561" s="201">
        <f>(AF561-AF$1132)/(AF$1133-AF$1132)</f>
        <v>0</v>
      </c>
      <c r="AH561" s="24" t="s">
        <v>67</v>
      </c>
      <c r="AI561" s="194">
        <f>VLOOKUP(AH561,'DATOS DE SOPORTE'!$V$5:$W$8,2,FALSE)</f>
        <v>1</v>
      </c>
      <c r="AJ561" s="201">
        <f>(AI561-AI$1132)/(AI$1133-AI$1132)</f>
        <v>0</v>
      </c>
      <c r="AK561" s="58" t="str">
        <f t="shared" si="433"/>
        <v>Bueno</v>
      </c>
      <c r="AL561" s="196">
        <f>IFERROR(SQRT(($E561-$E$1136)^2+($C561-$C$1136)^2),0)</f>
        <v>0.15643786973452187</v>
      </c>
      <c r="AM561" s="197" t="str">
        <f>IF(AL561&lt;=SMALL($AL$3:$AL$1130,1),"MAS PARECIDO","NO")</f>
        <v>NO</v>
      </c>
      <c r="AN561" s="197" t="str">
        <f>IF(AL561&lt;=SMALL($AL$3:$AL$1130,5),"SIMILAR","NO")</f>
        <v>NO</v>
      </c>
      <c r="AO561" s="197" t="str">
        <f t="shared" si="442"/>
        <v>N/A</v>
      </c>
      <c r="AP561" s="197">
        <f t="shared" si="443"/>
        <v>0</v>
      </c>
      <c r="AQ561" s="198">
        <f t="shared" si="444"/>
        <v>0</v>
      </c>
      <c r="AR561" s="196">
        <f>IFERROR(SQRT(($E561-$E$1136)^2+($H561-$H$1136)^2),0)</f>
        <v>0.67033181220771187</v>
      </c>
      <c r="AS561" s="197" t="str">
        <f>IF(AR561&lt;=SMALL(AR$3:AR$1130,1),"MAS PARECIDO","NO")</f>
        <v>NO</v>
      </c>
      <c r="AT561" s="197" t="str">
        <f>IF(AR561&lt;=SMALL(AR$3:AR$1130,5),"SIMILAR","NO")</f>
        <v>NO</v>
      </c>
      <c r="AU561" s="197" t="str">
        <f t="shared" si="445"/>
        <v>N/A</v>
      </c>
      <c r="AV561" s="197">
        <f t="shared" si="446"/>
        <v>0</v>
      </c>
      <c r="AW561" s="198">
        <f t="shared" si="447"/>
        <v>0</v>
      </c>
      <c r="AX561" s="199">
        <f>IFERROR(SQRT(($E561-$E$1136)^2+($K561-$K$1136)^2),0)</f>
        <v>7.0002100063001893E-2</v>
      </c>
      <c r="AY561" s="197" t="str">
        <f>IF(AX561&lt;=SMALL(AX$3:AX$1130,1),"MAS PARECIDO","NO")</f>
        <v>NO</v>
      </c>
      <c r="AZ561" s="197" t="str">
        <f>IF(AX561&lt;=SMALL(AX$3:AX$1130,5),"SIMILAR","NO")</f>
        <v>NO</v>
      </c>
      <c r="BA561" s="197" t="str">
        <f t="shared" si="448"/>
        <v>N/A</v>
      </c>
      <c r="BB561" s="197">
        <f t="shared" si="449"/>
        <v>0</v>
      </c>
      <c r="BC561" s="198">
        <f t="shared" si="450"/>
        <v>0</v>
      </c>
      <c r="BD561" s="196">
        <f>IFERROR(SQRT(($E561-$E$1136)^2+($O561-$O$1136)^2),0)</f>
        <v>1.0024471527283774</v>
      </c>
      <c r="BE561" s="197" t="str">
        <f>IF(BD561&lt;=SMALL(BD$3:BD$1130,1),"MAS PARECIDO","NO")</f>
        <v>NO</v>
      </c>
      <c r="BF561" s="197" t="str">
        <f>IF(BD561&lt;=SMALL(BD$3:BD$1130,5),"SIMILAR","NO")</f>
        <v>NO</v>
      </c>
      <c r="BG561" s="197" t="str">
        <f t="shared" si="451"/>
        <v>N/A</v>
      </c>
      <c r="BH561" s="197">
        <f t="shared" si="452"/>
        <v>0</v>
      </c>
      <c r="BI561" s="198">
        <f t="shared" si="453"/>
        <v>0</v>
      </c>
      <c r="BJ561" s="199">
        <f>IFERROR(SQRT(($E561-$E$1136)^2+($R561-$R$1136)^2),0)</f>
        <v>0.50487651362806585</v>
      </c>
      <c r="BK561" s="197" t="str">
        <f>IF(BJ561&lt;=SMALL(BJ$3:BJ$1130,1),"MAS PARECIDO","NO")</f>
        <v>NO</v>
      </c>
      <c r="BL561" s="197" t="str">
        <f>IF(BJ561&lt;=SMALL(BJ$3:BJ$1130,5),"SIMILAR","NO")</f>
        <v>NO</v>
      </c>
      <c r="BM561" s="197" t="str">
        <f t="shared" si="454"/>
        <v>N/A</v>
      </c>
      <c r="BN561" s="197">
        <f t="shared" si="455"/>
        <v>0</v>
      </c>
      <c r="BO561" s="198">
        <f t="shared" si="456"/>
        <v>0</v>
      </c>
      <c r="BP561" s="199">
        <f>IFERROR(SQRT(($E561-$E$1136)^2+($U561-$U$1136)^2),0)</f>
        <v>7.0002100063001893E-2</v>
      </c>
      <c r="BQ561" s="197" t="str">
        <f>IF(BP561&lt;=SMALL(BP$3:BP$1130,1),"MAS PARECIDO","NO")</f>
        <v>NO</v>
      </c>
      <c r="BR561" s="197" t="str">
        <f>IF(BP561&lt;=SMALL(BP$3:BP$1130,5),"SIMILAR","NO")</f>
        <v>NO</v>
      </c>
      <c r="BS561" s="197" t="str">
        <f t="shared" si="457"/>
        <v>N/A</v>
      </c>
      <c r="BT561" s="197">
        <f t="shared" si="458"/>
        <v>0</v>
      </c>
      <c r="BU561" s="198">
        <f t="shared" si="459"/>
        <v>0</v>
      </c>
      <c r="BV561" s="199">
        <f>IFERROR(SQRT(($E561-$E$1136)^2+($X561-$X$1136)^2),0)</f>
        <v>7.0002100063001893E-2</v>
      </c>
      <c r="BW561" s="197" t="str">
        <f>IF(BV561&lt;=SMALL(BV$3:BV$1130,1),"MAS PARECIDO","NO")</f>
        <v>NO</v>
      </c>
      <c r="BX561" s="197" t="str">
        <f>IF(BV561&lt;=SMALL(BV$3:BV$1130,5),"SIMILAR","NO")</f>
        <v>NO</v>
      </c>
      <c r="BY561" s="197" t="str">
        <f t="shared" si="460"/>
        <v>N/A</v>
      </c>
      <c r="BZ561" s="197">
        <f t="shared" si="461"/>
        <v>0</v>
      </c>
      <c r="CA561" s="198">
        <f t="shared" si="462"/>
        <v>0</v>
      </c>
      <c r="CB561" s="199">
        <f>IFERROR(SQRT(($E561-$E$1136)^2+($AA561-$AA$1136)^2),0)</f>
        <v>1.0024471527283774</v>
      </c>
      <c r="CC561" s="197" t="str">
        <f>IF(CB561&lt;=SMALL(CB$3:CB$1130,1),"MAS PARECIDO","NO")</f>
        <v>NO</v>
      </c>
      <c r="CD561" s="197" t="str">
        <f>IF(CB561&lt;=SMALL(CB$3:CB$1130,5),"SIMILAR","NO")</f>
        <v>NO</v>
      </c>
      <c r="CE561" s="197" t="str">
        <f t="shared" si="463"/>
        <v>N/A</v>
      </c>
      <c r="CF561" s="197">
        <f t="shared" si="464"/>
        <v>0</v>
      </c>
      <c r="CG561" s="198">
        <f t="shared" si="465"/>
        <v>0</v>
      </c>
      <c r="CH561" s="199">
        <f>IFERROR(SQRT(($E561-$E$1136)^2+($AD561-$AD$1136)^2),0)</f>
        <v>7.0002100063001893E-2</v>
      </c>
      <c r="CI561" s="197" t="str">
        <f>IF(CH561&lt;=SMALL(CH$3:CH$1130,1),"MAS PARECIDO","NO")</f>
        <v>NO</v>
      </c>
      <c r="CJ561" s="197" t="str">
        <f>IF(CH561&lt;=SMALL(CH$3:CH$1130,5),"SIMILAR","NO")</f>
        <v>NO</v>
      </c>
      <c r="CK561" s="197" t="str">
        <f t="shared" si="466"/>
        <v>N/A</v>
      </c>
      <c r="CL561" s="197">
        <f t="shared" si="467"/>
        <v>0</v>
      </c>
      <c r="CM561" s="198">
        <f t="shared" si="468"/>
        <v>0</v>
      </c>
      <c r="CN561" s="199">
        <f>IFERROR(SQRT(($E561-$E$1136)^2+($AG561-$AG$1136)^2),0)</f>
        <v>1.0024471527283774</v>
      </c>
      <c r="CO561" s="197" t="str">
        <f>IF(CN561&lt;=SMALL(CN$3:CN$1130,1),"MAS PARECIDO","NO")</f>
        <v>NO</v>
      </c>
      <c r="CP561" s="197" t="str">
        <f>IF(CN561&lt;=SMALL(CN$3:CN$1130,5),"SIMILAR","NO")</f>
        <v>NO</v>
      </c>
      <c r="CQ561" s="197" t="str">
        <f t="shared" si="469"/>
        <v>N/A</v>
      </c>
      <c r="CR561" s="197">
        <f t="shared" si="470"/>
        <v>0</v>
      </c>
      <c r="CS561" s="198">
        <f t="shared" si="471"/>
        <v>0</v>
      </c>
      <c r="CT561" s="199">
        <f>IFERROR(SQRT(($E561-$E$1136)^2+($AJ561-$AJ$1136)^2),0)</f>
        <v>7.0002100063001893E-2</v>
      </c>
      <c r="CU561" s="197" t="str">
        <f>IF(CT561&lt;=SMALL(CT$3:CT$1130,1),"MAS PARECIDO","NO")</f>
        <v>NO</v>
      </c>
      <c r="CV561" s="197" t="str">
        <f>IF(CT561&lt;=SMALL(CT$3:CT$1130,5),"SIMILAR","NO")</f>
        <v>NO</v>
      </c>
      <c r="CW561" s="197" t="str">
        <f t="shared" si="472"/>
        <v>N/A</v>
      </c>
      <c r="CX561" s="197">
        <f t="shared" si="473"/>
        <v>0</v>
      </c>
      <c r="CY561" s="198">
        <f t="shared" si="474"/>
        <v>0</v>
      </c>
      <c r="CZ561" s="2" t="e">
        <v>#N/A</v>
      </c>
      <c r="DA561" s="2" t="s">
        <v>2164</v>
      </c>
      <c r="DB561" s="2">
        <v>0</v>
      </c>
      <c r="DC561" s="2" t="s">
        <v>189</v>
      </c>
    </row>
    <row r="562" spans="1:107">
      <c r="A562" s="24" t="s">
        <v>499</v>
      </c>
      <c r="B562" s="46">
        <v>27000</v>
      </c>
      <c r="C562" s="190">
        <f>(B562-$B$1132)/($B$1133-$B$1132)</f>
        <v>2.6295298732777687E-2</v>
      </c>
      <c r="D562" s="46">
        <v>6000</v>
      </c>
      <c r="E562" s="190">
        <f>(D562-$D$1132)/($D$1133-$D$1132)</f>
        <v>1.1970359110773323E-2</v>
      </c>
      <c r="F562" s="46" t="s">
        <v>203</v>
      </c>
      <c r="G562" s="192">
        <f>VLOOKUP(F562,'DATOS DE SOPORTE'!$Y$5:$Z$8,2,FALSE)</f>
        <v>3</v>
      </c>
      <c r="H562" s="190">
        <f>(G562-$G$1132)/($G$1133-$G$1132)</f>
        <v>0.66666666666666663</v>
      </c>
      <c r="I562" s="50">
        <v>1</v>
      </c>
      <c r="J562" s="200">
        <f t="shared" si="434"/>
        <v>1</v>
      </c>
      <c r="K562" s="190">
        <f>(J562-$J$1132)/($J$1133-$J$1132)</f>
        <v>0.2</v>
      </c>
      <c r="L562" s="193" t="str">
        <f t="shared" si="435"/>
        <v>SI</v>
      </c>
      <c r="M562" s="46" t="s">
        <v>192</v>
      </c>
      <c r="N562" s="192">
        <f t="shared" si="436"/>
        <v>2</v>
      </c>
      <c r="O562" s="190">
        <f>(N562-N$1132)/(N$1133-N$1132)</f>
        <v>1</v>
      </c>
      <c r="P562" s="46" t="s">
        <v>58</v>
      </c>
      <c r="Q562" s="192">
        <f t="shared" si="437"/>
        <v>3</v>
      </c>
      <c r="R562" s="190">
        <f>(Q562-Q$1132)/(Q$1133-Q$1132)</f>
        <v>1</v>
      </c>
      <c r="S562" s="46" t="s">
        <v>194</v>
      </c>
      <c r="T562" s="192">
        <f t="shared" si="438"/>
        <v>1</v>
      </c>
      <c r="U562" s="190">
        <f>(T562-T$1132)/(T$1133-T$1132)</f>
        <v>0</v>
      </c>
      <c r="V562" s="46" t="s">
        <v>212</v>
      </c>
      <c r="W562" s="194">
        <f>VLOOKUP(V562,'DATOS DE SOPORTE'!$S$5:$T$10,2,FALSE)</f>
        <v>3</v>
      </c>
      <c r="X562" s="201">
        <f>(W562-W$1132)/(W$1133-W$1132)</f>
        <v>0.4</v>
      </c>
      <c r="Y562" s="46" t="s">
        <v>188</v>
      </c>
      <c r="Z562" s="194">
        <f t="shared" si="439"/>
        <v>1</v>
      </c>
      <c r="AA562" s="201">
        <f>(Z562-Z$1132)/(Z$1133-Z$1132)</f>
        <v>0</v>
      </c>
      <c r="AB562" s="46" t="s">
        <v>136</v>
      </c>
      <c r="AC562" s="194">
        <f t="shared" si="440"/>
        <v>2</v>
      </c>
      <c r="AD562" s="201">
        <f>(AC562-AC$1132)/(AC$1133-AC$1132)</f>
        <v>1</v>
      </c>
      <c r="AE562" s="46" t="s">
        <v>136</v>
      </c>
      <c r="AF562" s="194">
        <f t="shared" si="441"/>
        <v>2</v>
      </c>
      <c r="AG562" s="201">
        <f>(AF562-AF$1132)/(AF$1133-AF$1132)</f>
        <v>1</v>
      </c>
      <c r="AH562" s="24" t="s">
        <v>67</v>
      </c>
      <c r="AI562" s="194">
        <f>VLOOKUP(AH562,'DATOS DE SOPORTE'!$V$5:$W$8,2,FALSE)</f>
        <v>1</v>
      </c>
      <c r="AJ562" s="201">
        <f>(AI562-AI$1132)/(AI$1133-AI$1132)</f>
        <v>0</v>
      </c>
      <c r="AK562" s="58" t="str">
        <f t="shared" si="433"/>
        <v>Bueno</v>
      </c>
      <c r="AL562" s="196">
        <f>IFERROR(SQRT(($E562-$E$1136)^2+($C562-$C$1136)^2),0)</f>
        <v>0.17924587876176029</v>
      </c>
      <c r="AM562" s="197" t="str">
        <f>IF(AL562&lt;=SMALL($AL$3:$AL$1130,1),"MAS PARECIDO","NO")</f>
        <v>NO</v>
      </c>
      <c r="AN562" s="197" t="str">
        <f>IF(AL562&lt;=SMALL($AL$3:$AL$1130,5),"SIMILAR","NO")</f>
        <v>NO</v>
      </c>
      <c r="AO562" s="197" t="str">
        <f t="shared" si="442"/>
        <v>N/A</v>
      </c>
      <c r="AP562" s="197">
        <f t="shared" si="443"/>
        <v>0</v>
      </c>
      <c r="AQ562" s="198">
        <f t="shared" si="444"/>
        <v>0</v>
      </c>
      <c r="AR562" s="196">
        <f>IFERROR(SQRT(($E562-$E$1136)^2+($H562-$H$1136)^2),0)</f>
        <v>0.3335492763468389</v>
      </c>
      <c r="AS562" s="197" t="str">
        <f>IF(AR562&lt;=SMALL(AR$3:AR$1130,1),"MAS PARECIDO","NO")</f>
        <v>NO</v>
      </c>
      <c r="AT562" s="197" t="str">
        <f>IF(AR562&lt;=SMALL(AR$3:AR$1130,5),"SIMILAR","NO")</f>
        <v>NO</v>
      </c>
      <c r="AU562" s="197" t="str">
        <f t="shared" si="445"/>
        <v>N/A</v>
      </c>
      <c r="AV562" s="197">
        <f t="shared" si="446"/>
        <v>0</v>
      </c>
      <c r="AW562" s="198">
        <f t="shared" si="447"/>
        <v>0</v>
      </c>
      <c r="AX562" s="199">
        <f>IFERROR(SQRT(($E562-$E$1136)^2+($K562-$K$1136)^2),0)</f>
        <v>1.2000360010800324E-2</v>
      </c>
      <c r="AY562" s="197" t="str">
        <f>IF(AX562&lt;=SMALL(AX$3:AX$1130,1),"MAS PARECIDO","NO")</f>
        <v>NO</v>
      </c>
      <c r="AZ562" s="197" t="str">
        <f>IF(AX562&lt;=SMALL(AX$3:AX$1130,5),"SIMILAR","NO")</f>
        <v>NO</v>
      </c>
      <c r="BA562" s="197" t="str">
        <f t="shared" si="448"/>
        <v>N/A</v>
      </c>
      <c r="BB562" s="197">
        <f t="shared" si="449"/>
        <v>0</v>
      </c>
      <c r="BC562" s="198">
        <f t="shared" si="450"/>
        <v>0</v>
      </c>
      <c r="BD562" s="196">
        <f>IFERROR(SQRT(($E562-$E$1136)^2+($O562-$O$1136)^2),0)</f>
        <v>1.2000360010800324E-2</v>
      </c>
      <c r="BE562" s="197" t="str">
        <f>IF(BD562&lt;=SMALL(BD$3:BD$1130,1),"MAS PARECIDO","NO")</f>
        <v>NO</v>
      </c>
      <c r="BF562" s="197" t="str">
        <f>IF(BD562&lt;=SMALL(BD$3:BD$1130,5),"SIMILAR","NO")</f>
        <v>NO</v>
      </c>
      <c r="BG562" s="197" t="str">
        <f t="shared" si="451"/>
        <v>N/A</v>
      </c>
      <c r="BH562" s="197">
        <f t="shared" si="452"/>
        <v>0</v>
      </c>
      <c r="BI562" s="198">
        <f t="shared" si="453"/>
        <v>0</v>
      </c>
      <c r="BJ562" s="199">
        <f>IFERROR(SQRT(($E562-$E$1136)^2+($R562-$R$1136)^2),0)</f>
        <v>0.50014398790787118</v>
      </c>
      <c r="BK562" s="197" t="str">
        <f>IF(BJ562&lt;=SMALL(BJ$3:BJ$1130,1),"MAS PARECIDO","NO")</f>
        <v>NO</v>
      </c>
      <c r="BL562" s="197" t="str">
        <f>IF(BJ562&lt;=SMALL(BJ$3:BJ$1130,5),"SIMILAR","NO")</f>
        <v>NO</v>
      </c>
      <c r="BM562" s="197" t="str">
        <f t="shared" si="454"/>
        <v>N/A</v>
      </c>
      <c r="BN562" s="197">
        <f t="shared" si="455"/>
        <v>0</v>
      </c>
      <c r="BO562" s="198">
        <f t="shared" si="456"/>
        <v>0</v>
      </c>
      <c r="BP562" s="199">
        <f>IFERROR(SQRT(($E562-$E$1136)^2+($U562-$U$1136)^2),0)</f>
        <v>1.2000360010800324E-2</v>
      </c>
      <c r="BQ562" s="197" t="str">
        <f>IF(BP562&lt;=SMALL(BP$3:BP$1130,1),"MAS PARECIDO","NO")</f>
        <v>NO</v>
      </c>
      <c r="BR562" s="197" t="str">
        <f>IF(BP562&lt;=SMALL(BP$3:BP$1130,5),"SIMILAR","NO")</f>
        <v>NO</v>
      </c>
      <c r="BS562" s="197" t="str">
        <f t="shared" si="457"/>
        <v>N/A</v>
      </c>
      <c r="BT562" s="197">
        <f t="shared" si="458"/>
        <v>0</v>
      </c>
      <c r="BU562" s="198">
        <f t="shared" si="459"/>
        <v>0</v>
      </c>
      <c r="BV562" s="199">
        <f>IFERROR(SQRT(($E562-$E$1136)^2+($X562-$X$1136)^2),0)</f>
        <v>0.40017997031384372</v>
      </c>
      <c r="BW562" s="197" t="str">
        <f>IF(BV562&lt;=SMALL(BV$3:BV$1130,1),"MAS PARECIDO","NO")</f>
        <v>NO</v>
      </c>
      <c r="BX562" s="197" t="str">
        <f>IF(BV562&lt;=SMALL(BV$3:BV$1130,5),"SIMILAR","NO")</f>
        <v>NO</v>
      </c>
      <c r="BY562" s="197" t="str">
        <f t="shared" si="460"/>
        <v>N/A</v>
      </c>
      <c r="BZ562" s="197">
        <f t="shared" si="461"/>
        <v>0</v>
      </c>
      <c r="CA562" s="198">
        <f t="shared" si="462"/>
        <v>0</v>
      </c>
      <c r="CB562" s="199">
        <f>IFERROR(SQRT(($E562-$E$1136)^2+($AA562-$AA$1136)^2),0)</f>
        <v>1.2000360010800324E-2</v>
      </c>
      <c r="CC562" s="197" t="str">
        <f>IF(CB562&lt;=SMALL(CB$3:CB$1130,1),"MAS PARECIDO","NO")</f>
        <v>NO</v>
      </c>
      <c r="CD562" s="197" t="str">
        <f>IF(CB562&lt;=SMALL(CB$3:CB$1130,5),"SIMILAR","NO")</f>
        <v>NO</v>
      </c>
      <c r="CE562" s="197" t="str">
        <f t="shared" si="463"/>
        <v>N/A</v>
      </c>
      <c r="CF562" s="197">
        <f t="shared" si="464"/>
        <v>0</v>
      </c>
      <c r="CG562" s="198">
        <f t="shared" si="465"/>
        <v>0</v>
      </c>
      <c r="CH562" s="199">
        <f>IFERROR(SQRT(($E562-$E$1136)^2+($AD562-$AD$1136)^2),0)</f>
        <v>1.2000360010800324E-2</v>
      </c>
      <c r="CI562" s="197" t="str">
        <f>IF(CH562&lt;=SMALL(CH$3:CH$1130,1),"MAS PARECIDO","NO")</f>
        <v>NO</v>
      </c>
      <c r="CJ562" s="197" t="str">
        <f>IF(CH562&lt;=SMALL(CH$3:CH$1130,5),"SIMILAR","NO")</f>
        <v>NO</v>
      </c>
      <c r="CK562" s="197" t="str">
        <f t="shared" si="466"/>
        <v>N/A</v>
      </c>
      <c r="CL562" s="197">
        <f t="shared" si="467"/>
        <v>0</v>
      </c>
      <c r="CM562" s="198">
        <f t="shared" si="468"/>
        <v>0</v>
      </c>
      <c r="CN562" s="199">
        <f>IFERROR(SQRT(($E562-$E$1136)^2+($AG562-$AG$1136)^2),0)</f>
        <v>1.2000360010800324E-2</v>
      </c>
      <c r="CO562" s="197" t="str">
        <f>IF(CN562&lt;=SMALL(CN$3:CN$1130,1),"MAS PARECIDO","NO")</f>
        <v>NO</v>
      </c>
      <c r="CP562" s="197" t="str">
        <f>IF(CN562&lt;=SMALL(CN$3:CN$1130,5),"SIMILAR","NO")</f>
        <v>NO</v>
      </c>
      <c r="CQ562" s="197" t="str">
        <f t="shared" si="469"/>
        <v>N/A</v>
      </c>
      <c r="CR562" s="197">
        <f t="shared" si="470"/>
        <v>0</v>
      </c>
      <c r="CS562" s="198">
        <f t="shared" si="471"/>
        <v>0</v>
      </c>
      <c r="CT562" s="199">
        <f>IFERROR(SQRT(($E562-$E$1136)^2+($AJ562-$AJ$1136)^2),0)</f>
        <v>1.2000360010800324E-2</v>
      </c>
      <c r="CU562" s="197" t="str">
        <f>IF(CT562&lt;=SMALL(CT$3:CT$1130,1),"MAS PARECIDO","NO")</f>
        <v>NO</v>
      </c>
      <c r="CV562" s="197" t="str">
        <f>IF(CT562&lt;=SMALL(CT$3:CT$1130,5),"SIMILAR","NO")</f>
        <v>NO</v>
      </c>
      <c r="CW562" s="197" t="str">
        <f t="shared" si="472"/>
        <v>N/A</v>
      </c>
      <c r="CX562" s="197">
        <f t="shared" si="473"/>
        <v>0</v>
      </c>
      <c r="CY562" s="198">
        <f t="shared" si="474"/>
        <v>0</v>
      </c>
      <c r="CZ562" s="2" t="s">
        <v>1726</v>
      </c>
      <c r="DA562" s="2" t="s">
        <v>1727</v>
      </c>
      <c r="DB562" s="2">
        <v>0</v>
      </c>
      <c r="DC562" s="2" t="s">
        <v>189</v>
      </c>
    </row>
    <row r="563" spans="1:107">
      <c r="A563" s="24" t="s">
        <v>750</v>
      </c>
      <c r="B563" s="46">
        <v>66066.350000000006</v>
      </c>
      <c r="C563" s="190">
        <f>(B563-$B$1132)/($B$1133-$B$1132)</f>
        <v>7.1960471189381231E-2</v>
      </c>
      <c r="D563" s="46">
        <v>20000</v>
      </c>
      <c r="E563" s="190">
        <f>(D563-$D$1132)/($D$1133-$D$1132)</f>
        <v>3.9971199135974078E-2</v>
      </c>
      <c r="F563" s="46" t="s">
        <v>53</v>
      </c>
      <c r="G563" s="192">
        <f>VLOOKUP(F563,'DATOS DE SOPORTE'!$Y$5:$Z$8,2,FALSE)</f>
        <v>2</v>
      </c>
      <c r="H563" s="190">
        <f>(G563-$G$1132)/($G$1133-$G$1132)</f>
        <v>0.33333333333333331</v>
      </c>
      <c r="I563" s="50">
        <v>0</v>
      </c>
      <c r="J563" s="200">
        <f t="shared" si="434"/>
        <v>0</v>
      </c>
      <c r="K563" s="190">
        <f>(J563-$J$1132)/($J$1133-$J$1132)</f>
        <v>0</v>
      </c>
      <c r="L563" s="193" t="str">
        <f t="shared" si="435"/>
        <v>NO</v>
      </c>
      <c r="M563" s="46" t="s">
        <v>192</v>
      </c>
      <c r="N563" s="192">
        <f t="shared" si="436"/>
        <v>2</v>
      </c>
      <c r="O563" s="190">
        <f>(N563-N$1132)/(N$1133-N$1132)</f>
        <v>1</v>
      </c>
      <c r="P563" s="46" t="s">
        <v>58</v>
      </c>
      <c r="Q563" s="192">
        <f t="shared" si="437"/>
        <v>3</v>
      </c>
      <c r="R563" s="190">
        <f>(Q563-Q$1132)/(Q$1133-Q$1132)</f>
        <v>1</v>
      </c>
      <c r="S563" s="46" t="s">
        <v>194</v>
      </c>
      <c r="T563" s="192">
        <f t="shared" si="438"/>
        <v>1</v>
      </c>
      <c r="U563" s="190">
        <f>(T563-T$1132)/(T$1133-T$1132)</f>
        <v>0</v>
      </c>
      <c r="V563" s="46" t="s">
        <v>212</v>
      </c>
      <c r="W563" s="194">
        <f>VLOOKUP(V563,'DATOS DE SOPORTE'!$S$5:$T$10,2,FALSE)</f>
        <v>3</v>
      </c>
      <c r="X563" s="201">
        <f>(W563-W$1132)/(W$1133-W$1132)</f>
        <v>0.4</v>
      </c>
      <c r="Y563" s="46" t="s">
        <v>188</v>
      </c>
      <c r="Z563" s="194">
        <f t="shared" si="439"/>
        <v>1</v>
      </c>
      <c r="AA563" s="201">
        <f>(Z563-Z$1132)/(Z$1133-Z$1132)</f>
        <v>0</v>
      </c>
      <c r="AB563" s="46" t="s">
        <v>136</v>
      </c>
      <c r="AC563" s="194">
        <f t="shared" si="440"/>
        <v>2</v>
      </c>
      <c r="AD563" s="201">
        <f>(AC563-AC$1132)/(AC$1133-AC$1132)</f>
        <v>1</v>
      </c>
      <c r="AE563" s="46" t="s">
        <v>136</v>
      </c>
      <c r="AF563" s="194">
        <f t="shared" si="441"/>
        <v>2</v>
      </c>
      <c r="AG563" s="201">
        <f>(AF563-AF$1132)/(AF$1133-AF$1132)</f>
        <v>1</v>
      </c>
      <c r="AH563" s="24" t="s">
        <v>67</v>
      </c>
      <c r="AI563" s="194">
        <f>VLOOKUP(AH563,'DATOS DE SOPORTE'!$V$5:$W$8,2,FALSE)</f>
        <v>1</v>
      </c>
      <c r="AJ563" s="201">
        <f>(AI563-AI$1132)/(AI$1133-AI$1132)</f>
        <v>0</v>
      </c>
      <c r="AK563" s="58" t="str">
        <f t="shared" si="433"/>
        <v>Regular</v>
      </c>
      <c r="AL563" s="196">
        <f>IFERROR(SQRT(($E563-$E$1136)^2+($C563-$C$1136)^2),0)</f>
        <v>0.13905618181440926</v>
      </c>
      <c r="AM563" s="197" t="str">
        <f>IF(AL563&lt;=SMALL($AL$3:$AL$1130,1),"MAS PARECIDO","NO")</f>
        <v>NO</v>
      </c>
      <c r="AN563" s="197" t="str">
        <f>IF(AL563&lt;=SMALL($AL$3:$AL$1130,5),"SIMILAR","NO")</f>
        <v>NO</v>
      </c>
      <c r="AO563" s="197" t="str">
        <f t="shared" si="442"/>
        <v>N/A</v>
      </c>
      <c r="AP563" s="197">
        <f t="shared" si="443"/>
        <v>0</v>
      </c>
      <c r="AQ563" s="198">
        <f t="shared" si="444"/>
        <v>0</v>
      </c>
      <c r="AR563" s="196">
        <f>IFERROR(SQRT(($E563-$E$1136)^2+($H563-$H$1136)^2),0)</f>
        <v>4.0001200036001078E-2</v>
      </c>
      <c r="AS563" s="197" t="str">
        <f>IF(AR563&lt;=SMALL(AR$3:AR$1130,1),"MAS PARECIDO","NO")</f>
        <v>NO</v>
      </c>
      <c r="AT563" s="197" t="str">
        <f>IF(AR563&lt;=SMALL(AR$3:AR$1130,5),"SIMILAR","NO")</f>
        <v>NO</v>
      </c>
      <c r="AU563" s="197" t="str">
        <f t="shared" si="445"/>
        <v>N/A</v>
      </c>
      <c r="AV563" s="197">
        <f t="shared" si="446"/>
        <v>0</v>
      </c>
      <c r="AW563" s="198">
        <f t="shared" si="447"/>
        <v>0</v>
      </c>
      <c r="AX563" s="199">
        <f>IFERROR(SQRT(($E563-$E$1136)^2+($K563-$K$1136)^2),0)</f>
        <v>0.2039610158935285</v>
      </c>
      <c r="AY563" s="197" t="str">
        <f>IF(AX563&lt;=SMALL(AX$3:AX$1130,1),"MAS PARECIDO","NO")</f>
        <v>NO</v>
      </c>
      <c r="AZ563" s="197" t="str">
        <f>IF(AX563&lt;=SMALL(AX$3:AX$1130,5),"SIMILAR","NO")</f>
        <v>NO</v>
      </c>
      <c r="BA563" s="197" t="str">
        <f t="shared" si="448"/>
        <v>N/A</v>
      </c>
      <c r="BB563" s="197">
        <f t="shared" si="449"/>
        <v>0</v>
      </c>
      <c r="BC563" s="198">
        <f t="shared" si="450"/>
        <v>0</v>
      </c>
      <c r="BD563" s="196">
        <f>IFERROR(SQRT(($E563-$E$1136)^2+($O563-$O$1136)^2),0)</f>
        <v>4.0001200036001078E-2</v>
      </c>
      <c r="BE563" s="197" t="str">
        <f>IF(BD563&lt;=SMALL(BD$3:BD$1130,1),"MAS PARECIDO","NO")</f>
        <v>NO</v>
      </c>
      <c r="BF563" s="197" t="str">
        <f>IF(BD563&lt;=SMALL(BD$3:BD$1130,5),"SIMILAR","NO")</f>
        <v>NO</v>
      </c>
      <c r="BG563" s="197" t="str">
        <f t="shared" si="451"/>
        <v>N/A</v>
      </c>
      <c r="BH563" s="197">
        <f t="shared" si="452"/>
        <v>0</v>
      </c>
      <c r="BI563" s="198">
        <f t="shared" si="453"/>
        <v>0</v>
      </c>
      <c r="BJ563" s="199">
        <f>IFERROR(SQRT(($E563-$E$1136)^2+($R563-$R$1136)^2),0)</f>
        <v>0.50159754385794209</v>
      </c>
      <c r="BK563" s="197" t="str">
        <f>IF(BJ563&lt;=SMALL(BJ$3:BJ$1130,1),"MAS PARECIDO","NO")</f>
        <v>NO</v>
      </c>
      <c r="BL563" s="197" t="str">
        <f>IF(BJ563&lt;=SMALL(BJ$3:BJ$1130,5),"SIMILAR","NO")</f>
        <v>NO</v>
      </c>
      <c r="BM563" s="197" t="str">
        <f t="shared" si="454"/>
        <v>N/A</v>
      </c>
      <c r="BN563" s="197">
        <f t="shared" si="455"/>
        <v>0</v>
      </c>
      <c r="BO563" s="198">
        <f t="shared" si="456"/>
        <v>0</v>
      </c>
      <c r="BP563" s="199">
        <f>IFERROR(SQRT(($E563-$E$1136)^2+($U563-$U$1136)^2),0)</f>
        <v>4.0001200036001078E-2</v>
      </c>
      <c r="BQ563" s="197" t="str">
        <f>IF(BP563&lt;=SMALL(BP$3:BP$1130,1),"MAS PARECIDO","NO")</f>
        <v>NO</v>
      </c>
      <c r="BR563" s="197" t="str">
        <f>IF(BP563&lt;=SMALL(BP$3:BP$1130,5),"SIMILAR","NO")</f>
        <v>NO</v>
      </c>
      <c r="BS563" s="197" t="str">
        <f t="shared" si="457"/>
        <v>N/A</v>
      </c>
      <c r="BT563" s="197">
        <f t="shared" si="458"/>
        <v>0</v>
      </c>
      <c r="BU563" s="198">
        <f t="shared" si="459"/>
        <v>0</v>
      </c>
      <c r="BV563" s="199">
        <f>IFERROR(SQRT(($E563-$E$1136)^2+($X563-$X$1136)^2),0)</f>
        <v>0.40199514425465416</v>
      </c>
      <c r="BW563" s="197" t="str">
        <f>IF(BV563&lt;=SMALL(BV$3:BV$1130,1),"MAS PARECIDO","NO")</f>
        <v>NO</v>
      </c>
      <c r="BX563" s="197" t="str">
        <f>IF(BV563&lt;=SMALL(BV$3:BV$1130,5),"SIMILAR","NO")</f>
        <v>NO</v>
      </c>
      <c r="BY563" s="197" t="str">
        <f t="shared" si="460"/>
        <v>N/A</v>
      </c>
      <c r="BZ563" s="197">
        <f t="shared" si="461"/>
        <v>0</v>
      </c>
      <c r="CA563" s="198">
        <f t="shared" si="462"/>
        <v>0</v>
      </c>
      <c r="CB563" s="199">
        <f>IFERROR(SQRT(($E563-$E$1136)^2+($AA563-$AA$1136)^2),0)</f>
        <v>4.0001200036001078E-2</v>
      </c>
      <c r="CC563" s="197" t="str">
        <f>IF(CB563&lt;=SMALL(CB$3:CB$1130,1),"MAS PARECIDO","NO")</f>
        <v>NO</v>
      </c>
      <c r="CD563" s="197" t="str">
        <f>IF(CB563&lt;=SMALL(CB$3:CB$1130,5),"SIMILAR","NO")</f>
        <v>NO</v>
      </c>
      <c r="CE563" s="197" t="str">
        <f t="shared" si="463"/>
        <v>N/A</v>
      </c>
      <c r="CF563" s="197">
        <f t="shared" si="464"/>
        <v>0</v>
      </c>
      <c r="CG563" s="198">
        <f t="shared" si="465"/>
        <v>0</v>
      </c>
      <c r="CH563" s="199">
        <f>IFERROR(SQRT(($E563-$E$1136)^2+($AD563-$AD$1136)^2),0)</f>
        <v>4.0001200036001078E-2</v>
      </c>
      <c r="CI563" s="197" t="str">
        <f>IF(CH563&lt;=SMALL(CH$3:CH$1130,1),"MAS PARECIDO","NO")</f>
        <v>NO</v>
      </c>
      <c r="CJ563" s="197" t="str">
        <f>IF(CH563&lt;=SMALL(CH$3:CH$1130,5),"SIMILAR","NO")</f>
        <v>NO</v>
      </c>
      <c r="CK563" s="197" t="str">
        <f t="shared" si="466"/>
        <v>N/A</v>
      </c>
      <c r="CL563" s="197">
        <f t="shared" si="467"/>
        <v>0</v>
      </c>
      <c r="CM563" s="198">
        <f t="shared" si="468"/>
        <v>0</v>
      </c>
      <c r="CN563" s="199">
        <f>IFERROR(SQRT(($E563-$E$1136)^2+($AG563-$AG$1136)^2),0)</f>
        <v>4.0001200036001078E-2</v>
      </c>
      <c r="CO563" s="197" t="str">
        <f>IF(CN563&lt;=SMALL(CN$3:CN$1130,1),"MAS PARECIDO","NO")</f>
        <v>NO</v>
      </c>
      <c r="CP563" s="197" t="str">
        <f>IF(CN563&lt;=SMALL(CN$3:CN$1130,5),"SIMILAR","NO")</f>
        <v>NO</v>
      </c>
      <c r="CQ563" s="197" t="str">
        <f t="shared" si="469"/>
        <v>N/A</v>
      </c>
      <c r="CR563" s="197">
        <f t="shared" si="470"/>
        <v>0</v>
      </c>
      <c r="CS563" s="198">
        <f t="shared" si="471"/>
        <v>0</v>
      </c>
      <c r="CT563" s="199">
        <f>IFERROR(SQRT(($E563-$E$1136)^2+($AJ563-$AJ$1136)^2),0)</f>
        <v>4.0001200036001078E-2</v>
      </c>
      <c r="CU563" s="197" t="str">
        <f>IF(CT563&lt;=SMALL(CT$3:CT$1130,1),"MAS PARECIDO","NO")</f>
        <v>NO</v>
      </c>
      <c r="CV563" s="197" t="str">
        <f>IF(CT563&lt;=SMALL(CT$3:CT$1130,5),"SIMILAR","NO")</f>
        <v>NO</v>
      </c>
      <c r="CW563" s="197" t="str">
        <f t="shared" si="472"/>
        <v>N/A</v>
      </c>
      <c r="CX563" s="197">
        <f t="shared" si="473"/>
        <v>0</v>
      </c>
      <c r="CY563" s="198">
        <f t="shared" si="474"/>
        <v>0</v>
      </c>
      <c r="CZ563" s="2" t="e">
        <v>#N/A</v>
      </c>
      <c r="DA563" s="2" t="s">
        <v>2165</v>
      </c>
      <c r="DB563" s="2">
        <v>1</v>
      </c>
      <c r="DC563" s="2" t="s">
        <v>346</v>
      </c>
    </row>
    <row r="564" spans="1:107">
      <c r="A564" s="24" t="s">
        <v>469</v>
      </c>
      <c r="B564" s="46">
        <v>69000</v>
      </c>
      <c r="C564" s="190">
        <f>(B564-$B$1132)/($B$1133-$B$1132)</f>
        <v>7.5389653418519983E-2</v>
      </c>
      <c r="D564" s="46"/>
      <c r="E564" s="190">
        <f>(D564-$D$1132)/($D$1133-$D$1132)</f>
        <v>-3.0000900027000811E-5</v>
      </c>
      <c r="F564" s="46" t="s">
        <v>203</v>
      </c>
      <c r="G564" s="192">
        <f>VLOOKUP(F564,'DATOS DE SOPORTE'!$Y$5:$Z$8,2,FALSE)</f>
        <v>3</v>
      </c>
      <c r="H564" s="190">
        <f>(G564-$G$1132)/($G$1133-$G$1132)</f>
        <v>0.66666666666666663</v>
      </c>
      <c r="I564" s="50"/>
      <c r="J564" s="200">
        <f t="shared" si="434"/>
        <v>0</v>
      </c>
      <c r="K564" s="190">
        <f>(J564-$J$1132)/($J$1133-$J$1132)</f>
        <v>0</v>
      </c>
      <c r="L564" s="193" t="str">
        <f t="shared" si="435"/>
        <v>NO</v>
      </c>
      <c r="M564" s="46" t="s">
        <v>192</v>
      </c>
      <c r="N564" s="192">
        <f t="shared" si="436"/>
        <v>2</v>
      </c>
      <c r="O564" s="190">
        <f>(N564-N$1132)/(N$1133-N$1132)</f>
        <v>1</v>
      </c>
      <c r="P564" s="46"/>
      <c r="Q564" s="192">
        <f t="shared" si="437"/>
        <v>3</v>
      </c>
      <c r="R564" s="190">
        <f>(Q564-Q$1132)/(Q$1133-Q$1132)</f>
        <v>1</v>
      </c>
      <c r="S564" s="46" t="s">
        <v>194</v>
      </c>
      <c r="T564" s="192">
        <f t="shared" si="438"/>
        <v>1</v>
      </c>
      <c r="U564" s="190">
        <f>(T564-T$1132)/(T$1133-T$1132)</f>
        <v>0</v>
      </c>
      <c r="V564" s="46" t="s">
        <v>62</v>
      </c>
      <c r="W564" s="194">
        <f>VLOOKUP(V564,'DATOS DE SOPORTE'!$S$5:$T$10,2,FALSE)</f>
        <v>1</v>
      </c>
      <c r="X564" s="201">
        <f>(W564-W$1132)/(W$1133-W$1132)</f>
        <v>0</v>
      </c>
      <c r="Y564" s="46" t="s">
        <v>136</v>
      </c>
      <c r="Z564" s="194">
        <f t="shared" si="439"/>
        <v>2</v>
      </c>
      <c r="AA564" s="201">
        <f>(Z564-Z$1132)/(Z$1133-Z$1132)</f>
        <v>1</v>
      </c>
      <c r="AB564" s="46" t="s">
        <v>188</v>
      </c>
      <c r="AC564" s="194">
        <f t="shared" si="440"/>
        <v>1</v>
      </c>
      <c r="AD564" s="201">
        <f>(AC564-AC$1132)/(AC$1133-AC$1132)</f>
        <v>0</v>
      </c>
      <c r="AE564" s="46" t="s">
        <v>188</v>
      </c>
      <c r="AF564" s="194">
        <f t="shared" si="441"/>
        <v>1</v>
      </c>
      <c r="AG564" s="201">
        <f>(AF564-AF$1132)/(AF$1133-AF$1132)</f>
        <v>0</v>
      </c>
      <c r="AH564" s="24" t="s">
        <v>199</v>
      </c>
      <c r="AI564" s="194">
        <f>VLOOKUP(AH564,'DATOS DE SOPORTE'!$V$5:$W$8,2,FALSE)</f>
        <v>2</v>
      </c>
      <c r="AJ564" s="201">
        <f>(AI564-AI$1132)/(AI$1133-AI$1132)</f>
        <v>0.33333333333333331</v>
      </c>
      <c r="AK564" s="58" t="str">
        <f t="shared" si="433"/>
        <v>Bueno</v>
      </c>
      <c r="AL564" s="196">
        <f>IFERROR(SQRT(($E564-$E$1136)^2+($C564-$C$1136)^2),0)</f>
        <v>0.12974936595517611</v>
      </c>
      <c r="AM564" s="197" t="str">
        <f>IF(AL564&lt;=SMALL($AL$3:$AL$1130,1),"MAS PARECIDO","NO")</f>
        <v>NO</v>
      </c>
      <c r="AN564" s="197" t="str">
        <f>IF(AL564&lt;=SMALL($AL$3:$AL$1130,5),"SIMILAR","NO")</f>
        <v>NO</v>
      </c>
      <c r="AO564" s="197" t="str">
        <f t="shared" si="442"/>
        <v>N/A</v>
      </c>
      <c r="AP564" s="197">
        <f t="shared" si="443"/>
        <v>0</v>
      </c>
      <c r="AQ564" s="198">
        <f t="shared" si="444"/>
        <v>0</v>
      </c>
      <c r="AR564" s="196">
        <f>IFERROR(SQRT(($E564-$E$1136)^2+($H564-$H$1136)^2),0)</f>
        <v>0.33333333333333331</v>
      </c>
      <c r="AS564" s="197" t="str">
        <f>IF(AR564&lt;=SMALL(AR$3:AR$1130,1),"MAS PARECIDO","NO")</f>
        <v>NO</v>
      </c>
      <c r="AT564" s="197" t="str">
        <f>IF(AR564&lt;=SMALL(AR$3:AR$1130,5),"SIMILAR","NO")</f>
        <v>NO</v>
      </c>
      <c r="AU564" s="197" t="str">
        <f t="shared" si="445"/>
        <v>N/A</v>
      </c>
      <c r="AV564" s="197">
        <f t="shared" si="446"/>
        <v>0</v>
      </c>
      <c r="AW564" s="198">
        <f t="shared" si="447"/>
        <v>0</v>
      </c>
      <c r="AX564" s="199">
        <f>IFERROR(SQRT(($E564-$E$1136)^2+($K564-$K$1136)^2),0)</f>
        <v>0.2</v>
      </c>
      <c r="AY564" s="197" t="str">
        <f>IF(AX564&lt;=SMALL(AX$3:AX$1130,1),"MAS PARECIDO","NO")</f>
        <v>NO</v>
      </c>
      <c r="AZ564" s="197" t="str">
        <f>IF(AX564&lt;=SMALL(AX$3:AX$1130,5),"SIMILAR","NO")</f>
        <v>NO</v>
      </c>
      <c r="BA564" s="197" t="str">
        <f t="shared" si="448"/>
        <v>N/A</v>
      </c>
      <c r="BB564" s="197">
        <f t="shared" si="449"/>
        <v>0</v>
      </c>
      <c r="BC564" s="198">
        <f t="shared" si="450"/>
        <v>0</v>
      </c>
      <c r="BD564" s="196">
        <f>IFERROR(SQRT(($E564-$E$1136)^2+($O564-$O$1136)^2),0)</f>
        <v>0</v>
      </c>
      <c r="BE564" s="197" t="str">
        <f>IF(BD564&lt;=SMALL(BD$3:BD$1130,1),"MAS PARECIDO","NO")</f>
        <v>MAS PARECIDO</v>
      </c>
      <c r="BF564" s="197" t="str">
        <f>IF(BD564&lt;=SMALL(BD$3:BD$1130,5),"SIMILAR","NO")</f>
        <v>SIMILAR</v>
      </c>
      <c r="BG564" s="197" t="str">
        <f t="shared" si="451"/>
        <v>Bueno</v>
      </c>
      <c r="BH564" s="197">
        <f t="shared" si="452"/>
        <v>1</v>
      </c>
      <c r="BI564" s="198">
        <f t="shared" si="453"/>
        <v>69000</v>
      </c>
      <c r="BJ564" s="199">
        <f>IFERROR(SQRT(($E564-$E$1136)^2+($R564-$R$1136)^2),0)</f>
        <v>0.5</v>
      </c>
      <c r="BK564" s="197" t="str">
        <f>IF(BJ564&lt;=SMALL(BJ$3:BJ$1130,1),"MAS PARECIDO","NO")</f>
        <v>NO</v>
      </c>
      <c r="BL564" s="197" t="str">
        <f>IF(BJ564&lt;=SMALL(BJ$3:BJ$1130,5),"SIMILAR","NO")</f>
        <v>NO</v>
      </c>
      <c r="BM564" s="197" t="str">
        <f t="shared" si="454"/>
        <v>N/A</v>
      </c>
      <c r="BN564" s="197">
        <f t="shared" si="455"/>
        <v>0</v>
      </c>
      <c r="BO564" s="198">
        <f t="shared" si="456"/>
        <v>0</v>
      </c>
      <c r="BP564" s="199">
        <f>IFERROR(SQRT(($E564-$E$1136)^2+($U564-$U$1136)^2),0)</f>
        <v>0</v>
      </c>
      <c r="BQ564" s="197" t="str">
        <f>IF(BP564&lt;=SMALL(BP$3:BP$1130,1),"MAS PARECIDO","NO")</f>
        <v>MAS PARECIDO</v>
      </c>
      <c r="BR564" s="197" t="str">
        <f>IF(BP564&lt;=SMALL(BP$3:BP$1130,5),"SIMILAR","NO")</f>
        <v>SIMILAR</v>
      </c>
      <c r="BS564" s="197" t="str">
        <f t="shared" si="457"/>
        <v>Bueno</v>
      </c>
      <c r="BT564" s="197">
        <f t="shared" si="458"/>
        <v>1</v>
      </c>
      <c r="BU564" s="198">
        <f t="shared" si="459"/>
        <v>69000</v>
      </c>
      <c r="BV564" s="199">
        <f>IFERROR(SQRT(($E564-$E$1136)^2+($X564-$X$1136)^2),0)</f>
        <v>0</v>
      </c>
      <c r="BW564" s="197" t="str">
        <f>IF(BV564&lt;=SMALL(BV$3:BV$1130,1),"MAS PARECIDO","NO")</f>
        <v>MAS PARECIDO</v>
      </c>
      <c r="BX564" s="197" t="str">
        <f>IF(BV564&lt;=SMALL(BV$3:BV$1130,5),"SIMILAR","NO")</f>
        <v>SIMILAR</v>
      </c>
      <c r="BY564" s="197" t="str">
        <f t="shared" si="460"/>
        <v>Bueno</v>
      </c>
      <c r="BZ564" s="197">
        <f t="shared" si="461"/>
        <v>1</v>
      </c>
      <c r="CA564" s="198">
        <f t="shared" si="462"/>
        <v>69000</v>
      </c>
      <c r="CB564" s="199">
        <f>IFERROR(SQRT(($E564-$E$1136)^2+($AA564-$AA$1136)^2),0)</f>
        <v>1</v>
      </c>
      <c r="CC564" s="197" t="str">
        <f>IF(CB564&lt;=SMALL(CB$3:CB$1130,1),"MAS PARECIDO","NO")</f>
        <v>NO</v>
      </c>
      <c r="CD564" s="197" t="str">
        <f>IF(CB564&lt;=SMALL(CB$3:CB$1130,5),"SIMILAR","NO")</f>
        <v>NO</v>
      </c>
      <c r="CE564" s="197" t="str">
        <f t="shared" si="463"/>
        <v>N/A</v>
      </c>
      <c r="CF564" s="197">
        <f t="shared" si="464"/>
        <v>0</v>
      </c>
      <c r="CG564" s="198">
        <f t="shared" si="465"/>
        <v>0</v>
      </c>
      <c r="CH564" s="199">
        <f>IFERROR(SQRT(($E564-$E$1136)^2+($AD564-$AD$1136)^2),0)</f>
        <v>1</v>
      </c>
      <c r="CI564" s="197" t="str">
        <f>IF(CH564&lt;=SMALL(CH$3:CH$1130,1),"MAS PARECIDO","NO")</f>
        <v>NO</v>
      </c>
      <c r="CJ564" s="197" t="str">
        <f>IF(CH564&lt;=SMALL(CH$3:CH$1130,5),"SIMILAR","NO")</f>
        <v>NO</v>
      </c>
      <c r="CK564" s="197" t="str">
        <f t="shared" si="466"/>
        <v>N/A</v>
      </c>
      <c r="CL564" s="197">
        <f t="shared" si="467"/>
        <v>0</v>
      </c>
      <c r="CM564" s="198">
        <f t="shared" si="468"/>
        <v>0</v>
      </c>
      <c r="CN564" s="199">
        <f>IFERROR(SQRT(($E564-$E$1136)^2+($AG564-$AG$1136)^2),0)</f>
        <v>1</v>
      </c>
      <c r="CO564" s="197" t="str">
        <f>IF(CN564&lt;=SMALL(CN$3:CN$1130,1),"MAS PARECIDO","NO")</f>
        <v>NO</v>
      </c>
      <c r="CP564" s="197" t="str">
        <f>IF(CN564&lt;=SMALL(CN$3:CN$1130,5),"SIMILAR","NO")</f>
        <v>NO</v>
      </c>
      <c r="CQ564" s="197" t="str">
        <f t="shared" si="469"/>
        <v>N/A</v>
      </c>
      <c r="CR564" s="197">
        <f t="shared" si="470"/>
        <v>0</v>
      </c>
      <c r="CS564" s="198">
        <f t="shared" si="471"/>
        <v>0</v>
      </c>
      <c r="CT564" s="199">
        <f>IFERROR(SQRT(($E564-$E$1136)^2+($AJ564-$AJ$1136)^2),0)</f>
        <v>0.33333333333333331</v>
      </c>
      <c r="CU564" s="197" t="str">
        <f>IF(CT564&lt;=SMALL(CT$3:CT$1130,1),"MAS PARECIDO","NO")</f>
        <v>NO</v>
      </c>
      <c r="CV564" s="197" t="str">
        <f>IF(CT564&lt;=SMALL(CT$3:CT$1130,5),"SIMILAR","NO")</f>
        <v>NO</v>
      </c>
      <c r="CW564" s="197" t="str">
        <f t="shared" si="472"/>
        <v>N/A</v>
      </c>
      <c r="CX564" s="197">
        <f t="shared" si="473"/>
        <v>0</v>
      </c>
      <c r="CY564" s="198">
        <f t="shared" si="474"/>
        <v>0</v>
      </c>
      <c r="CZ564" s="2" t="s">
        <v>1666</v>
      </c>
      <c r="DA564" s="2" t="s">
        <v>1667</v>
      </c>
      <c r="DB564" s="2">
        <v>0</v>
      </c>
      <c r="DC564" s="2" t="s">
        <v>189</v>
      </c>
    </row>
    <row r="565" spans="1:107">
      <c r="A565" s="24" t="s">
        <v>246</v>
      </c>
      <c r="B565" s="46">
        <v>194688</v>
      </c>
      <c r="C565" s="190">
        <f>(B565-$B$1132)/($B$1133-$B$1132)</f>
        <v>0.22230801655522425</v>
      </c>
      <c r="D565" s="46">
        <v>35000</v>
      </c>
      <c r="E565" s="190">
        <f>(D565-$D$1132)/($D$1133-$D$1132)</f>
        <v>6.9972099162974893E-2</v>
      </c>
      <c r="F565" s="46" t="s">
        <v>53</v>
      </c>
      <c r="G565" s="192">
        <f>VLOOKUP(F565,'DATOS DE SOPORTE'!$Y$5:$Z$8,2,FALSE)</f>
        <v>2</v>
      </c>
      <c r="H565" s="190">
        <f>(G565-$G$1132)/($G$1133-$G$1132)</f>
        <v>0.33333333333333331</v>
      </c>
      <c r="I565" s="50">
        <v>1</v>
      </c>
      <c r="J565" s="200">
        <f t="shared" si="434"/>
        <v>1</v>
      </c>
      <c r="K565" s="190">
        <f>(J565-$J$1132)/($J$1133-$J$1132)</f>
        <v>0.2</v>
      </c>
      <c r="L565" s="193" t="str">
        <f t="shared" si="435"/>
        <v>SI</v>
      </c>
      <c r="M565" s="46" t="s">
        <v>192</v>
      </c>
      <c r="N565" s="192">
        <f t="shared" si="436"/>
        <v>2</v>
      </c>
      <c r="O565" s="190">
        <f>(N565-N$1132)/(N$1133-N$1132)</f>
        <v>1</v>
      </c>
      <c r="P565" s="46" t="s">
        <v>193</v>
      </c>
      <c r="Q565" s="192">
        <f t="shared" si="437"/>
        <v>2</v>
      </c>
      <c r="R565" s="190">
        <f>(Q565-Q$1132)/(Q$1133-Q$1132)</f>
        <v>0.5</v>
      </c>
      <c r="S565" s="46" t="s">
        <v>194</v>
      </c>
      <c r="T565" s="192">
        <f t="shared" si="438"/>
        <v>1</v>
      </c>
      <c r="U565" s="190">
        <f>(T565-T$1132)/(T$1133-T$1132)</f>
        <v>0</v>
      </c>
      <c r="V565" s="46" t="s">
        <v>62</v>
      </c>
      <c r="W565" s="194">
        <f>VLOOKUP(V565,'DATOS DE SOPORTE'!$S$5:$T$10,2,FALSE)</f>
        <v>1</v>
      </c>
      <c r="X565" s="201">
        <f>(W565-W$1132)/(W$1133-W$1132)</f>
        <v>0</v>
      </c>
      <c r="Y565" s="46" t="s">
        <v>136</v>
      </c>
      <c r="Z565" s="194">
        <f t="shared" si="439"/>
        <v>2</v>
      </c>
      <c r="AA565" s="201">
        <f>(Z565-Z$1132)/(Z$1133-Z$1132)</f>
        <v>1</v>
      </c>
      <c r="AB565" s="46" t="s">
        <v>136</v>
      </c>
      <c r="AC565" s="194">
        <f t="shared" si="440"/>
        <v>2</v>
      </c>
      <c r="AD565" s="201">
        <f>(AC565-AC$1132)/(AC$1133-AC$1132)</f>
        <v>1</v>
      </c>
      <c r="AE565" s="46" t="s">
        <v>188</v>
      </c>
      <c r="AF565" s="194">
        <f t="shared" si="441"/>
        <v>1</v>
      </c>
      <c r="AG565" s="201">
        <f>(AF565-AF$1132)/(AF$1133-AF$1132)</f>
        <v>0</v>
      </c>
      <c r="AH565" s="24" t="s">
        <v>67</v>
      </c>
      <c r="AI565" s="194">
        <f>VLOOKUP(AH565,'DATOS DE SOPORTE'!$V$5:$W$8,2,FALSE)</f>
        <v>1</v>
      </c>
      <c r="AJ565" s="201">
        <f>(AI565-AI$1132)/(AI$1133-AI$1132)</f>
        <v>0</v>
      </c>
      <c r="AK565" s="58" t="str">
        <f t="shared" si="433"/>
        <v>Muy malo</v>
      </c>
      <c r="AL565" s="196">
        <f>IFERROR(SQRT(($E565-$E$1136)^2+($C565-$C$1136)^2),0)</f>
        <v>7.2076823441726764E-2</v>
      </c>
      <c r="AM565" s="197" t="str">
        <f>IF(AL565&lt;=SMALL($AL$3:$AL$1130,1),"MAS PARECIDO","NO")</f>
        <v>NO</v>
      </c>
      <c r="AN565" s="197" t="str">
        <f>IF(AL565&lt;=SMALL($AL$3:$AL$1130,5),"SIMILAR","NO")</f>
        <v>NO</v>
      </c>
      <c r="AO565" s="197" t="str">
        <f t="shared" si="442"/>
        <v>N/A</v>
      </c>
      <c r="AP565" s="197">
        <f t="shared" si="443"/>
        <v>0</v>
      </c>
      <c r="AQ565" s="198">
        <f t="shared" si="444"/>
        <v>0</v>
      </c>
      <c r="AR565" s="196">
        <f>IFERROR(SQRT(($E565-$E$1136)^2+($H565-$H$1136)^2),0)</f>
        <v>7.0002100063001893E-2</v>
      </c>
      <c r="AS565" s="197" t="str">
        <f>IF(AR565&lt;=SMALL(AR$3:AR$1130,1),"MAS PARECIDO","NO")</f>
        <v>NO</v>
      </c>
      <c r="AT565" s="197" t="str">
        <f>IF(AR565&lt;=SMALL(AR$3:AR$1130,5),"SIMILAR","NO")</f>
        <v>NO</v>
      </c>
      <c r="AU565" s="197" t="str">
        <f t="shared" si="445"/>
        <v>N/A</v>
      </c>
      <c r="AV565" s="197">
        <f t="shared" si="446"/>
        <v>0</v>
      </c>
      <c r="AW565" s="198">
        <f t="shared" si="447"/>
        <v>0</v>
      </c>
      <c r="AX565" s="199">
        <f>IFERROR(SQRT(($E565-$E$1136)^2+($K565-$K$1136)^2),0)</f>
        <v>7.0002100063001893E-2</v>
      </c>
      <c r="AY565" s="197" t="str">
        <f>IF(AX565&lt;=SMALL(AX$3:AX$1130,1),"MAS PARECIDO","NO")</f>
        <v>NO</v>
      </c>
      <c r="AZ565" s="197" t="str">
        <f>IF(AX565&lt;=SMALL(AX$3:AX$1130,5),"SIMILAR","NO")</f>
        <v>NO</v>
      </c>
      <c r="BA565" s="197" t="str">
        <f t="shared" si="448"/>
        <v>N/A</v>
      </c>
      <c r="BB565" s="197">
        <f t="shared" si="449"/>
        <v>0</v>
      </c>
      <c r="BC565" s="198">
        <f t="shared" si="450"/>
        <v>0</v>
      </c>
      <c r="BD565" s="196">
        <f>IFERROR(SQRT(($E565-$E$1136)^2+($O565-$O$1136)^2),0)</f>
        <v>7.0002100063001893E-2</v>
      </c>
      <c r="BE565" s="197" t="str">
        <f>IF(BD565&lt;=SMALL(BD$3:BD$1130,1),"MAS PARECIDO","NO")</f>
        <v>NO</v>
      </c>
      <c r="BF565" s="197" t="str">
        <f>IF(BD565&lt;=SMALL(BD$3:BD$1130,5),"SIMILAR","NO")</f>
        <v>NO</v>
      </c>
      <c r="BG565" s="197" t="str">
        <f t="shared" si="451"/>
        <v>N/A</v>
      </c>
      <c r="BH565" s="197">
        <f t="shared" si="452"/>
        <v>0</v>
      </c>
      <c r="BI565" s="198">
        <f t="shared" si="453"/>
        <v>0</v>
      </c>
      <c r="BJ565" s="199">
        <f>IFERROR(SQRT(($E565-$E$1136)^2+($R565-$R$1136)^2),0)</f>
        <v>7.0002100063001893E-2</v>
      </c>
      <c r="BK565" s="197" t="str">
        <f>IF(BJ565&lt;=SMALL(BJ$3:BJ$1130,1),"MAS PARECIDO","NO")</f>
        <v>NO</v>
      </c>
      <c r="BL565" s="197" t="str">
        <f>IF(BJ565&lt;=SMALL(BJ$3:BJ$1130,5),"SIMILAR","NO")</f>
        <v>NO</v>
      </c>
      <c r="BM565" s="197" t="str">
        <f t="shared" si="454"/>
        <v>N/A</v>
      </c>
      <c r="BN565" s="197">
        <f t="shared" si="455"/>
        <v>0</v>
      </c>
      <c r="BO565" s="198">
        <f t="shared" si="456"/>
        <v>0</v>
      </c>
      <c r="BP565" s="199">
        <f>IFERROR(SQRT(($E565-$E$1136)^2+($U565-$U$1136)^2),0)</f>
        <v>7.0002100063001893E-2</v>
      </c>
      <c r="BQ565" s="197" t="str">
        <f>IF(BP565&lt;=SMALL(BP$3:BP$1130,1),"MAS PARECIDO","NO")</f>
        <v>NO</v>
      </c>
      <c r="BR565" s="197" t="str">
        <f>IF(BP565&lt;=SMALL(BP$3:BP$1130,5),"SIMILAR","NO")</f>
        <v>NO</v>
      </c>
      <c r="BS565" s="197" t="str">
        <f t="shared" si="457"/>
        <v>N/A</v>
      </c>
      <c r="BT565" s="197">
        <f t="shared" si="458"/>
        <v>0</v>
      </c>
      <c r="BU565" s="198">
        <f t="shared" si="459"/>
        <v>0</v>
      </c>
      <c r="BV565" s="199">
        <f>IFERROR(SQRT(($E565-$E$1136)^2+($X565-$X$1136)^2),0)</f>
        <v>7.0002100063001893E-2</v>
      </c>
      <c r="BW565" s="197" t="str">
        <f>IF(BV565&lt;=SMALL(BV$3:BV$1130,1),"MAS PARECIDO","NO")</f>
        <v>NO</v>
      </c>
      <c r="BX565" s="197" t="str">
        <f>IF(BV565&lt;=SMALL(BV$3:BV$1130,5),"SIMILAR","NO")</f>
        <v>NO</v>
      </c>
      <c r="BY565" s="197" t="str">
        <f t="shared" si="460"/>
        <v>N/A</v>
      </c>
      <c r="BZ565" s="197">
        <f t="shared" si="461"/>
        <v>0</v>
      </c>
      <c r="CA565" s="198">
        <f t="shared" si="462"/>
        <v>0</v>
      </c>
      <c r="CB565" s="199">
        <f>IFERROR(SQRT(($E565-$E$1136)^2+($AA565-$AA$1136)^2),0)</f>
        <v>1.0024471527283774</v>
      </c>
      <c r="CC565" s="197" t="str">
        <f>IF(CB565&lt;=SMALL(CB$3:CB$1130,1),"MAS PARECIDO","NO")</f>
        <v>NO</v>
      </c>
      <c r="CD565" s="197" t="str">
        <f>IF(CB565&lt;=SMALL(CB$3:CB$1130,5),"SIMILAR","NO")</f>
        <v>NO</v>
      </c>
      <c r="CE565" s="197" t="str">
        <f t="shared" si="463"/>
        <v>N/A</v>
      </c>
      <c r="CF565" s="197">
        <f t="shared" si="464"/>
        <v>0</v>
      </c>
      <c r="CG565" s="198">
        <f t="shared" si="465"/>
        <v>0</v>
      </c>
      <c r="CH565" s="199">
        <f>IFERROR(SQRT(($E565-$E$1136)^2+($AD565-$AD$1136)^2),0)</f>
        <v>7.0002100063001893E-2</v>
      </c>
      <c r="CI565" s="197" t="str">
        <f>IF(CH565&lt;=SMALL(CH$3:CH$1130,1),"MAS PARECIDO","NO")</f>
        <v>NO</v>
      </c>
      <c r="CJ565" s="197" t="str">
        <f>IF(CH565&lt;=SMALL(CH$3:CH$1130,5),"SIMILAR","NO")</f>
        <v>NO</v>
      </c>
      <c r="CK565" s="197" t="str">
        <f t="shared" si="466"/>
        <v>N/A</v>
      </c>
      <c r="CL565" s="197">
        <f t="shared" si="467"/>
        <v>0</v>
      </c>
      <c r="CM565" s="198">
        <f t="shared" si="468"/>
        <v>0</v>
      </c>
      <c r="CN565" s="199">
        <f>IFERROR(SQRT(($E565-$E$1136)^2+($AG565-$AG$1136)^2),0)</f>
        <v>1.0024471527283774</v>
      </c>
      <c r="CO565" s="197" t="str">
        <f>IF(CN565&lt;=SMALL(CN$3:CN$1130,1),"MAS PARECIDO","NO")</f>
        <v>NO</v>
      </c>
      <c r="CP565" s="197" t="str">
        <f>IF(CN565&lt;=SMALL(CN$3:CN$1130,5),"SIMILAR","NO")</f>
        <v>NO</v>
      </c>
      <c r="CQ565" s="197" t="str">
        <f t="shared" si="469"/>
        <v>N/A</v>
      </c>
      <c r="CR565" s="197">
        <f t="shared" si="470"/>
        <v>0</v>
      </c>
      <c r="CS565" s="198">
        <f t="shared" si="471"/>
        <v>0</v>
      </c>
      <c r="CT565" s="199">
        <f>IFERROR(SQRT(($E565-$E$1136)^2+($AJ565-$AJ$1136)^2),0)</f>
        <v>7.0002100063001893E-2</v>
      </c>
      <c r="CU565" s="197" t="str">
        <f>IF(CT565&lt;=SMALL(CT$3:CT$1130,1),"MAS PARECIDO","NO")</f>
        <v>NO</v>
      </c>
      <c r="CV565" s="197" t="str">
        <f>IF(CT565&lt;=SMALL(CT$3:CT$1130,5),"SIMILAR","NO")</f>
        <v>NO</v>
      </c>
      <c r="CW565" s="197" t="str">
        <f t="shared" si="472"/>
        <v>N/A</v>
      </c>
      <c r="CX565" s="197">
        <f t="shared" si="473"/>
        <v>0</v>
      </c>
      <c r="CY565" s="198">
        <f t="shared" si="474"/>
        <v>0</v>
      </c>
      <c r="CZ565" s="2" t="s">
        <v>1370</v>
      </c>
      <c r="DA565" s="2" t="s">
        <v>1371</v>
      </c>
      <c r="DB565" s="2">
        <v>10</v>
      </c>
      <c r="DC565" s="2" t="s">
        <v>319</v>
      </c>
    </row>
    <row r="566" spans="1:107">
      <c r="A566" s="24" t="s">
        <v>751</v>
      </c>
      <c r="B566" s="46">
        <v>55207.07</v>
      </c>
      <c r="C566" s="190">
        <f>(B566-$B$1132)/($B$1133-$B$1132)</f>
        <v>5.9266915381005335E-2</v>
      </c>
      <c r="D566" s="46">
        <v>12000</v>
      </c>
      <c r="E566" s="190">
        <f>(D566-$D$1132)/($D$1133-$D$1132)</f>
        <v>2.3970719121573648E-2</v>
      </c>
      <c r="F566" s="46" t="s">
        <v>53</v>
      </c>
      <c r="G566" s="192">
        <f>VLOOKUP(F566,'DATOS DE SOPORTE'!$Y$5:$Z$8,2,FALSE)</f>
        <v>2</v>
      </c>
      <c r="H566" s="190">
        <f>(G566-$G$1132)/($G$1133-$G$1132)</f>
        <v>0.33333333333333331</v>
      </c>
      <c r="I566" s="50">
        <v>0</v>
      </c>
      <c r="J566" s="200">
        <f t="shared" si="434"/>
        <v>0</v>
      </c>
      <c r="K566" s="190">
        <f>(J566-$J$1132)/($J$1133-$J$1132)</f>
        <v>0</v>
      </c>
      <c r="L566" s="193" t="str">
        <f t="shared" si="435"/>
        <v>NO</v>
      </c>
      <c r="M566" s="46" t="s">
        <v>192</v>
      </c>
      <c r="N566" s="192">
        <f t="shared" si="436"/>
        <v>2</v>
      </c>
      <c r="O566" s="190">
        <f>(N566-N$1132)/(N$1133-N$1132)</f>
        <v>1</v>
      </c>
      <c r="P566" s="46" t="s">
        <v>196</v>
      </c>
      <c r="Q566" s="192">
        <f t="shared" si="437"/>
        <v>1</v>
      </c>
      <c r="R566" s="190">
        <f>(Q566-Q$1132)/(Q$1133-Q$1132)</f>
        <v>0</v>
      </c>
      <c r="S566" s="46" t="s">
        <v>60</v>
      </c>
      <c r="T566" s="192">
        <f t="shared" si="438"/>
        <v>2</v>
      </c>
      <c r="U566" s="190">
        <f>(T566-T$1132)/(T$1133-T$1132)</f>
        <v>1</v>
      </c>
      <c r="V566" s="46" t="s">
        <v>212</v>
      </c>
      <c r="W566" s="194">
        <f>VLOOKUP(V566,'DATOS DE SOPORTE'!$S$5:$T$10,2,FALSE)</f>
        <v>3</v>
      </c>
      <c r="X566" s="201">
        <f>(W566-W$1132)/(W$1133-W$1132)</f>
        <v>0.4</v>
      </c>
      <c r="Y566" s="46" t="s">
        <v>188</v>
      </c>
      <c r="Z566" s="194">
        <f t="shared" si="439"/>
        <v>1</v>
      </c>
      <c r="AA566" s="201">
        <f>(Z566-Z$1132)/(Z$1133-Z$1132)</f>
        <v>0</v>
      </c>
      <c r="AB566" s="46" t="s">
        <v>136</v>
      </c>
      <c r="AC566" s="194">
        <f t="shared" si="440"/>
        <v>2</v>
      </c>
      <c r="AD566" s="201">
        <f>(AC566-AC$1132)/(AC$1133-AC$1132)</f>
        <v>1</v>
      </c>
      <c r="AE566" s="46" t="s">
        <v>136</v>
      </c>
      <c r="AF566" s="194">
        <f t="shared" si="441"/>
        <v>2</v>
      </c>
      <c r="AG566" s="201">
        <f>(AF566-AF$1132)/(AF$1133-AF$1132)</f>
        <v>1</v>
      </c>
      <c r="AH566" s="24" t="s">
        <v>67</v>
      </c>
      <c r="AI566" s="194">
        <f>VLOOKUP(AH566,'DATOS DE SOPORTE'!$V$5:$W$8,2,FALSE)</f>
        <v>1</v>
      </c>
      <c r="AJ566" s="201">
        <f>(AI566-AI$1132)/(AI$1133-AI$1132)</f>
        <v>0</v>
      </c>
      <c r="AK566" s="58" t="str">
        <f t="shared" si="433"/>
        <v>Regular</v>
      </c>
      <c r="AL566" s="196">
        <f>IFERROR(SQRT(($E566-$E$1136)^2+($C566-$C$1136)^2),0)</f>
        <v>0.14783336999747262</v>
      </c>
      <c r="AM566" s="197" t="str">
        <f>IF(AL566&lt;=SMALL($AL$3:$AL$1130,1),"MAS PARECIDO","NO")</f>
        <v>NO</v>
      </c>
      <c r="AN566" s="197" t="str">
        <f>IF(AL566&lt;=SMALL($AL$3:$AL$1130,5),"SIMILAR","NO")</f>
        <v>NO</v>
      </c>
      <c r="AO566" s="197" t="str">
        <f t="shared" si="442"/>
        <v>N/A</v>
      </c>
      <c r="AP566" s="197">
        <f t="shared" si="443"/>
        <v>0</v>
      </c>
      <c r="AQ566" s="198">
        <f t="shared" si="444"/>
        <v>0</v>
      </c>
      <c r="AR566" s="196">
        <f>IFERROR(SQRT(($E566-$E$1136)^2+($H566-$H$1136)^2),0)</f>
        <v>2.4000720021600648E-2</v>
      </c>
      <c r="AS566" s="197" t="str">
        <f>IF(AR566&lt;=SMALL(AR$3:AR$1130,1),"MAS PARECIDO","NO")</f>
        <v>NO</v>
      </c>
      <c r="AT566" s="197" t="str">
        <f>IF(AR566&lt;=SMALL(AR$3:AR$1130,5),"SIMILAR","NO")</f>
        <v>NO</v>
      </c>
      <c r="AU566" s="197" t="str">
        <f t="shared" si="445"/>
        <v>N/A</v>
      </c>
      <c r="AV566" s="197">
        <f t="shared" si="446"/>
        <v>0</v>
      </c>
      <c r="AW566" s="198">
        <f t="shared" si="447"/>
        <v>0</v>
      </c>
      <c r="AX566" s="199">
        <f>IFERROR(SQRT(($E566-$E$1136)^2+($K566-$K$1136)^2),0)</f>
        <v>0.20143493878062779</v>
      </c>
      <c r="AY566" s="197" t="str">
        <f>IF(AX566&lt;=SMALL(AX$3:AX$1130,1),"MAS PARECIDO","NO")</f>
        <v>NO</v>
      </c>
      <c r="AZ566" s="197" t="str">
        <f>IF(AX566&lt;=SMALL(AX$3:AX$1130,5),"SIMILAR","NO")</f>
        <v>NO</v>
      </c>
      <c r="BA566" s="197" t="str">
        <f t="shared" si="448"/>
        <v>N/A</v>
      </c>
      <c r="BB566" s="197">
        <f t="shared" si="449"/>
        <v>0</v>
      </c>
      <c r="BC566" s="198">
        <f t="shared" si="450"/>
        <v>0</v>
      </c>
      <c r="BD566" s="196">
        <f>IFERROR(SQRT(($E566-$E$1136)^2+($O566-$O$1136)^2),0)</f>
        <v>2.4000720021600648E-2</v>
      </c>
      <c r="BE566" s="197" t="str">
        <f>IF(BD566&lt;=SMALL(BD$3:BD$1130,1),"MAS PARECIDO","NO")</f>
        <v>NO</v>
      </c>
      <c r="BF566" s="197" t="str">
        <f>IF(BD566&lt;=SMALL(BD$3:BD$1130,5),"SIMILAR","NO")</f>
        <v>NO</v>
      </c>
      <c r="BG566" s="197" t="str">
        <f t="shared" si="451"/>
        <v>N/A</v>
      </c>
      <c r="BH566" s="197">
        <f t="shared" si="452"/>
        <v>0</v>
      </c>
      <c r="BI566" s="198">
        <f t="shared" si="453"/>
        <v>0</v>
      </c>
      <c r="BJ566" s="199">
        <f>IFERROR(SQRT(($E566-$E$1136)^2+($R566-$R$1136)^2),0)</f>
        <v>0.50057570312746424</v>
      </c>
      <c r="BK566" s="197" t="str">
        <f>IF(BJ566&lt;=SMALL(BJ$3:BJ$1130,1),"MAS PARECIDO","NO")</f>
        <v>NO</v>
      </c>
      <c r="BL566" s="197" t="str">
        <f>IF(BJ566&lt;=SMALL(BJ$3:BJ$1130,5),"SIMILAR","NO")</f>
        <v>NO</v>
      </c>
      <c r="BM566" s="197" t="str">
        <f t="shared" si="454"/>
        <v>N/A</v>
      </c>
      <c r="BN566" s="197">
        <f t="shared" si="455"/>
        <v>0</v>
      </c>
      <c r="BO566" s="198">
        <f t="shared" si="456"/>
        <v>0</v>
      </c>
      <c r="BP566" s="199">
        <f>IFERROR(SQRT(($E566-$E$1136)^2+($U566-$U$1136)^2),0)</f>
        <v>1.0002879758157424</v>
      </c>
      <c r="BQ566" s="197" t="str">
        <f>IF(BP566&lt;=SMALL(BP$3:BP$1130,1),"MAS PARECIDO","NO")</f>
        <v>NO</v>
      </c>
      <c r="BR566" s="197" t="str">
        <f>IF(BP566&lt;=SMALL(BP$3:BP$1130,5),"SIMILAR","NO")</f>
        <v>NO</v>
      </c>
      <c r="BS566" s="197" t="str">
        <f t="shared" si="457"/>
        <v>N/A</v>
      </c>
      <c r="BT566" s="197">
        <f t="shared" si="458"/>
        <v>0</v>
      </c>
      <c r="BU566" s="198">
        <f t="shared" si="459"/>
        <v>0</v>
      </c>
      <c r="BV566" s="199">
        <f>IFERROR(SQRT(($E566-$E$1136)^2+($X566-$X$1136)^2),0)</f>
        <v>0.40071939628816983</v>
      </c>
      <c r="BW566" s="197" t="str">
        <f>IF(BV566&lt;=SMALL(BV$3:BV$1130,1),"MAS PARECIDO","NO")</f>
        <v>NO</v>
      </c>
      <c r="BX566" s="197" t="str">
        <f>IF(BV566&lt;=SMALL(BV$3:BV$1130,5),"SIMILAR","NO")</f>
        <v>NO</v>
      </c>
      <c r="BY566" s="197" t="str">
        <f t="shared" si="460"/>
        <v>N/A</v>
      </c>
      <c r="BZ566" s="197">
        <f t="shared" si="461"/>
        <v>0</v>
      </c>
      <c r="CA566" s="198">
        <f t="shared" si="462"/>
        <v>0</v>
      </c>
      <c r="CB566" s="199">
        <f>IFERROR(SQRT(($E566-$E$1136)^2+($AA566-$AA$1136)^2),0)</f>
        <v>2.4000720021600648E-2</v>
      </c>
      <c r="CC566" s="197" t="str">
        <f>IF(CB566&lt;=SMALL(CB$3:CB$1130,1),"MAS PARECIDO","NO")</f>
        <v>NO</v>
      </c>
      <c r="CD566" s="197" t="str">
        <f>IF(CB566&lt;=SMALL(CB$3:CB$1130,5),"SIMILAR","NO")</f>
        <v>NO</v>
      </c>
      <c r="CE566" s="197" t="str">
        <f t="shared" si="463"/>
        <v>N/A</v>
      </c>
      <c r="CF566" s="197">
        <f t="shared" si="464"/>
        <v>0</v>
      </c>
      <c r="CG566" s="198">
        <f t="shared" si="465"/>
        <v>0</v>
      </c>
      <c r="CH566" s="199">
        <f>IFERROR(SQRT(($E566-$E$1136)^2+($AD566-$AD$1136)^2),0)</f>
        <v>2.4000720021600648E-2</v>
      </c>
      <c r="CI566" s="197" t="str">
        <f>IF(CH566&lt;=SMALL(CH$3:CH$1130,1),"MAS PARECIDO","NO")</f>
        <v>NO</v>
      </c>
      <c r="CJ566" s="197" t="str">
        <f>IF(CH566&lt;=SMALL(CH$3:CH$1130,5),"SIMILAR","NO")</f>
        <v>NO</v>
      </c>
      <c r="CK566" s="197" t="str">
        <f t="shared" si="466"/>
        <v>N/A</v>
      </c>
      <c r="CL566" s="197">
        <f t="shared" si="467"/>
        <v>0</v>
      </c>
      <c r="CM566" s="198">
        <f t="shared" si="468"/>
        <v>0</v>
      </c>
      <c r="CN566" s="199">
        <f>IFERROR(SQRT(($E566-$E$1136)^2+($AG566-$AG$1136)^2),0)</f>
        <v>2.4000720021600648E-2</v>
      </c>
      <c r="CO566" s="197" t="str">
        <f>IF(CN566&lt;=SMALL(CN$3:CN$1130,1),"MAS PARECIDO","NO")</f>
        <v>NO</v>
      </c>
      <c r="CP566" s="197" t="str">
        <f>IF(CN566&lt;=SMALL(CN$3:CN$1130,5),"SIMILAR","NO")</f>
        <v>NO</v>
      </c>
      <c r="CQ566" s="197" t="str">
        <f t="shared" si="469"/>
        <v>N/A</v>
      </c>
      <c r="CR566" s="197">
        <f t="shared" si="470"/>
        <v>0</v>
      </c>
      <c r="CS566" s="198">
        <f t="shared" si="471"/>
        <v>0</v>
      </c>
      <c r="CT566" s="199">
        <f>IFERROR(SQRT(($E566-$E$1136)^2+($AJ566-$AJ$1136)^2),0)</f>
        <v>2.4000720021600648E-2</v>
      </c>
      <c r="CU566" s="197" t="str">
        <f>IF(CT566&lt;=SMALL(CT$3:CT$1130,1),"MAS PARECIDO","NO")</f>
        <v>NO</v>
      </c>
      <c r="CV566" s="197" t="str">
        <f>IF(CT566&lt;=SMALL(CT$3:CT$1130,5),"SIMILAR","NO")</f>
        <v>NO</v>
      </c>
      <c r="CW566" s="197" t="str">
        <f t="shared" si="472"/>
        <v>N/A</v>
      </c>
      <c r="CX566" s="197">
        <f t="shared" si="473"/>
        <v>0</v>
      </c>
      <c r="CY566" s="198">
        <f t="shared" si="474"/>
        <v>0</v>
      </c>
      <c r="CZ566" s="2" t="e">
        <v>#N/A</v>
      </c>
      <c r="DA566" s="2" t="s">
        <v>2166</v>
      </c>
      <c r="DB566" s="2">
        <v>1</v>
      </c>
      <c r="DC566" s="2" t="s">
        <v>346</v>
      </c>
    </row>
    <row r="567" spans="1:107">
      <c r="A567" s="24" t="s">
        <v>523</v>
      </c>
      <c r="B567" s="46">
        <v>112008</v>
      </c>
      <c r="C567" s="190">
        <f>(B567-$B$1132)/($B$1133-$B$1132)</f>
        <v>0.12566227261672008</v>
      </c>
      <c r="D567" s="46">
        <v>20000</v>
      </c>
      <c r="E567" s="190">
        <f>(D567-$D$1132)/($D$1133-$D$1132)</f>
        <v>3.9971199135974078E-2</v>
      </c>
      <c r="F567" s="46" t="s">
        <v>203</v>
      </c>
      <c r="G567" s="192">
        <f>VLOOKUP(F567,'DATOS DE SOPORTE'!$Y$5:$Z$8,2,FALSE)</f>
        <v>3</v>
      </c>
      <c r="H567" s="190">
        <f>(G567-$G$1132)/($G$1133-$G$1132)</f>
        <v>0.66666666666666663</v>
      </c>
      <c r="I567" s="50">
        <v>3</v>
      </c>
      <c r="J567" s="200">
        <f t="shared" si="434"/>
        <v>3</v>
      </c>
      <c r="K567" s="190">
        <f>(J567-$J$1132)/($J$1133-$J$1132)</f>
        <v>0.6</v>
      </c>
      <c r="L567" s="193" t="str">
        <f t="shared" si="435"/>
        <v>SI</v>
      </c>
      <c r="M567" s="46" t="s">
        <v>192</v>
      </c>
      <c r="N567" s="192">
        <f t="shared" si="436"/>
        <v>2</v>
      </c>
      <c r="O567" s="190">
        <f>(N567-N$1132)/(N$1133-N$1132)</f>
        <v>1</v>
      </c>
      <c r="P567" s="46" t="s">
        <v>196</v>
      </c>
      <c r="Q567" s="192">
        <f t="shared" si="437"/>
        <v>1</v>
      </c>
      <c r="R567" s="190">
        <f>(Q567-Q$1132)/(Q$1133-Q$1132)</f>
        <v>0</v>
      </c>
      <c r="S567" s="46" t="s">
        <v>194</v>
      </c>
      <c r="T567" s="192">
        <f t="shared" si="438"/>
        <v>1</v>
      </c>
      <c r="U567" s="190">
        <f>(T567-T$1132)/(T$1133-T$1132)</f>
        <v>0</v>
      </c>
      <c r="V567" s="46" t="s">
        <v>62</v>
      </c>
      <c r="W567" s="194">
        <f>VLOOKUP(V567,'DATOS DE SOPORTE'!$S$5:$T$10,2,FALSE)</f>
        <v>1</v>
      </c>
      <c r="X567" s="201">
        <f>(W567-W$1132)/(W$1133-W$1132)</f>
        <v>0</v>
      </c>
      <c r="Y567" s="46" t="s">
        <v>188</v>
      </c>
      <c r="Z567" s="194">
        <f t="shared" si="439"/>
        <v>1</v>
      </c>
      <c r="AA567" s="201">
        <f>(Z567-Z$1132)/(Z$1133-Z$1132)</f>
        <v>0</v>
      </c>
      <c r="AB567" s="46" t="s">
        <v>188</v>
      </c>
      <c r="AC567" s="194">
        <f t="shared" si="440"/>
        <v>1</v>
      </c>
      <c r="AD567" s="201">
        <f>(AC567-AC$1132)/(AC$1133-AC$1132)</f>
        <v>0</v>
      </c>
      <c r="AE567" s="46" t="s">
        <v>188</v>
      </c>
      <c r="AF567" s="194">
        <f t="shared" si="441"/>
        <v>1</v>
      </c>
      <c r="AG567" s="201">
        <f>(AF567-AF$1132)/(AF$1133-AF$1132)</f>
        <v>0</v>
      </c>
      <c r="AH567" s="24" t="s">
        <v>67</v>
      </c>
      <c r="AI567" s="194">
        <f>VLOOKUP(AH567,'DATOS DE SOPORTE'!$V$5:$W$8,2,FALSE)</f>
        <v>1</v>
      </c>
      <c r="AJ567" s="201">
        <f>(AI567-AI$1132)/(AI$1133-AI$1132)</f>
        <v>0</v>
      </c>
      <c r="AK567" s="58" t="str">
        <f t="shared" si="433"/>
        <v>Bueno</v>
      </c>
      <c r="AL567" s="196">
        <f>IFERROR(SQRT(($E567-$E$1136)^2+($C567-$C$1136)^2),0)</f>
        <v>8.8975554392162495E-2</v>
      </c>
      <c r="AM567" s="197" t="str">
        <f>IF(AL567&lt;=SMALL($AL$3:$AL$1130,1),"MAS PARECIDO","NO")</f>
        <v>NO</v>
      </c>
      <c r="AN567" s="197" t="str">
        <f>IF(AL567&lt;=SMALL($AL$3:$AL$1130,5),"SIMILAR","NO")</f>
        <v>NO</v>
      </c>
      <c r="AO567" s="197" t="str">
        <f t="shared" si="442"/>
        <v>N/A</v>
      </c>
      <c r="AP567" s="197">
        <f t="shared" si="443"/>
        <v>0</v>
      </c>
      <c r="AQ567" s="198">
        <f t="shared" si="444"/>
        <v>0</v>
      </c>
      <c r="AR567" s="196">
        <f>IFERROR(SQRT(($E567-$E$1136)^2+($H567-$H$1136)^2),0)</f>
        <v>0.33572489796771299</v>
      </c>
      <c r="AS567" s="197" t="str">
        <f>IF(AR567&lt;=SMALL(AR$3:AR$1130,1),"MAS PARECIDO","NO")</f>
        <v>NO</v>
      </c>
      <c r="AT567" s="197" t="str">
        <f>IF(AR567&lt;=SMALL(AR$3:AR$1130,5),"SIMILAR","NO")</f>
        <v>NO</v>
      </c>
      <c r="AU567" s="197" t="str">
        <f t="shared" si="445"/>
        <v>N/A</v>
      </c>
      <c r="AV567" s="197">
        <f t="shared" si="446"/>
        <v>0</v>
      </c>
      <c r="AW567" s="198">
        <f t="shared" si="447"/>
        <v>0</v>
      </c>
      <c r="AX567" s="199">
        <f>IFERROR(SQRT(($E567-$E$1136)^2+($K567-$K$1136)^2),0)</f>
        <v>0.4019951442546541</v>
      </c>
      <c r="AY567" s="197" t="str">
        <f>IF(AX567&lt;=SMALL(AX$3:AX$1130,1),"MAS PARECIDO","NO")</f>
        <v>NO</v>
      </c>
      <c r="AZ567" s="197" t="str">
        <f>IF(AX567&lt;=SMALL(AX$3:AX$1130,5),"SIMILAR","NO")</f>
        <v>NO</v>
      </c>
      <c r="BA567" s="197" t="str">
        <f t="shared" si="448"/>
        <v>N/A</v>
      </c>
      <c r="BB567" s="197">
        <f t="shared" si="449"/>
        <v>0</v>
      </c>
      <c r="BC567" s="198">
        <f t="shared" si="450"/>
        <v>0</v>
      </c>
      <c r="BD567" s="196">
        <f>IFERROR(SQRT(($E567-$E$1136)^2+($O567-$O$1136)^2),0)</f>
        <v>4.0001200036001078E-2</v>
      </c>
      <c r="BE567" s="197" t="str">
        <f>IF(BD567&lt;=SMALL(BD$3:BD$1130,1),"MAS PARECIDO","NO")</f>
        <v>NO</v>
      </c>
      <c r="BF567" s="197" t="str">
        <f>IF(BD567&lt;=SMALL(BD$3:BD$1130,5),"SIMILAR","NO")</f>
        <v>NO</v>
      </c>
      <c r="BG567" s="197" t="str">
        <f t="shared" si="451"/>
        <v>N/A</v>
      </c>
      <c r="BH567" s="197">
        <f t="shared" si="452"/>
        <v>0</v>
      </c>
      <c r="BI567" s="198">
        <f t="shared" si="453"/>
        <v>0</v>
      </c>
      <c r="BJ567" s="199">
        <f>IFERROR(SQRT(($E567-$E$1136)^2+($R567-$R$1136)^2),0)</f>
        <v>0.50159754385794209</v>
      </c>
      <c r="BK567" s="197" t="str">
        <f>IF(BJ567&lt;=SMALL(BJ$3:BJ$1130,1),"MAS PARECIDO","NO")</f>
        <v>NO</v>
      </c>
      <c r="BL567" s="197" t="str">
        <f>IF(BJ567&lt;=SMALL(BJ$3:BJ$1130,5),"SIMILAR","NO")</f>
        <v>NO</v>
      </c>
      <c r="BM567" s="197" t="str">
        <f t="shared" si="454"/>
        <v>N/A</v>
      </c>
      <c r="BN567" s="197">
        <f t="shared" si="455"/>
        <v>0</v>
      </c>
      <c r="BO567" s="198">
        <f t="shared" si="456"/>
        <v>0</v>
      </c>
      <c r="BP567" s="199">
        <f>IFERROR(SQRT(($E567-$E$1136)^2+($U567-$U$1136)^2),0)</f>
        <v>4.0001200036001078E-2</v>
      </c>
      <c r="BQ567" s="197" t="str">
        <f>IF(BP567&lt;=SMALL(BP$3:BP$1130,1),"MAS PARECIDO","NO")</f>
        <v>NO</v>
      </c>
      <c r="BR567" s="197" t="str">
        <f>IF(BP567&lt;=SMALL(BP$3:BP$1130,5),"SIMILAR","NO")</f>
        <v>NO</v>
      </c>
      <c r="BS567" s="197" t="str">
        <f t="shared" si="457"/>
        <v>N/A</v>
      </c>
      <c r="BT567" s="197">
        <f t="shared" si="458"/>
        <v>0</v>
      </c>
      <c r="BU567" s="198">
        <f t="shared" si="459"/>
        <v>0</v>
      </c>
      <c r="BV567" s="199">
        <f>IFERROR(SQRT(($E567-$E$1136)^2+($X567-$X$1136)^2),0)</f>
        <v>4.0001200036001078E-2</v>
      </c>
      <c r="BW567" s="197" t="str">
        <f>IF(BV567&lt;=SMALL(BV$3:BV$1130,1),"MAS PARECIDO","NO")</f>
        <v>NO</v>
      </c>
      <c r="BX567" s="197" t="str">
        <f>IF(BV567&lt;=SMALL(BV$3:BV$1130,5),"SIMILAR","NO")</f>
        <v>NO</v>
      </c>
      <c r="BY567" s="197" t="str">
        <f t="shared" si="460"/>
        <v>N/A</v>
      </c>
      <c r="BZ567" s="197">
        <f t="shared" si="461"/>
        <v>0</v>
      </c>
      <c r="CA567" s="198">
        <f t="shared" si="462"/>
        <v>0</v>
      </c>
      <c r="CB567" s="199">
        <f>IFERROR(SQRT(($E567-$E$1136)^2+($AA567-$AA$1136)^2),0)</f>
        <v>4.0001200036001078E-2</v>
      </c>
      <c r="CC567" s="197" t="str">
        <f>IF(CB567&lt;=SMALL(CB$3:CB$1130,1),"MAS PARECIDO","NO")</f>
        <v>NO</v>
      </c>
      <c r="CD567" s="197" t="str">
        <f>IF(CB567&lt;=SMALL(CB$3:CB$1130,5),"SIMILAR","NO")</f>
        <v>NO</v>
      </c>
      <c r="CE567" s="197" t="str">
        <f t="shared" si="463"/>
        <v>N/A</v>
      </c>
      <c r="CF567" s="197">
        <f t="shared" si="464"/>
        <v>0</v>
      </c>
      <c r="CG567" s="198">
        <f t="shared" si="465"/>
        <v>0</v>
      </c>
      <c r="CH567" s="199">
        <f>IFERROR(SQRT(($E567-$E$1136)^2+($AD567-$AD$1136)^2),0)</f>
        <v>1.0007997282195475</v>
      </c>
      <c r="CI567" s="197" t="str">
        <f>IF(CH567&lt;=SMALL(CH$3:CH$1130,1),"MAS PARECIDO","NO")</f>
        <v>NO</v>
      </c>
      <c r="CJ567" s="197" t="str">
        <f>IF(CH567&lt;=SMALL(CH$3:CH$1130,5),"SIMILAR","NO")</f>
        <v>NO</v>
      </c>
      <c r="CK567" s="197" t="str">
        <f t="shared" si="466"/>
        <v>N/A</v>
      </c>
      <c r="CL567" s="197">
        <f t="shared" si="467"/>
        <v>0</v>
      </c>
      <c r="CM567" s="198">
        <f t="shared" si="468"/>
        <v>0</v>
      </c>
      <c r="CN567" s="199">
        <f>IFERROR(SQRT(($E567-$E$1136)^2+($AG567-$AG$1136)^2),0)</f>
        <v>1.0007997282195475</v>
      </c>
      <c r="CO567" s="197" t="str">
        <f>IF(CN567&lt;=SMALL(CN$3:CN$1130,1),"MAS PARECIDO","NO")</f>
        <v>NO</v>
      </c>
      <c r="CP567" s="197" t="str">
        <f>IF(CN567&lt;=SMALL(CN$3:CN$1130,5),"SIMILAR","NO")</f>
        <v>NO</v>
      </c>
      <c r="CQ567" s="197" t="str">
        <f t="shared" si="469"/>
        <v>N/A</v>
      </c>
      <c r="CR567" s="197">
        <f t="shared" si="470"/>
        <v>0</v>
      </c>
      <c r="CS567" s="198">
        <f t="shared" si="471"/>
        <v>0</v>
      </c>
      <c r="CT567" s="199">
        <f>IFERROR(SQRT(($E567-$E$1136)^2+($AJ567-$AJ$1136)^2),0)</f>
        <v>4.0001200036001078E-2</v>
      </c>
      <c r="CU567" s="197" t="str">
        <f>IF(CT567&lt;=SMALL(CT$3:CT$1130,1),"MAS PARECIDO","NO")</f>
        <v>NO</v>
      </c>
      <c r="CV567" s="197" t="str">
        <f>IF(CT567&lt;=SMALL(CT$3:CT$1130,5),"SIMILAR","NO")</f>
        <v>NO</v>
      </c>
      <c r="CW567" s="197" t="str">
        <f t="shared" si="472"/>
        <v>N/A</v>
      </c>
      <c r="CX567" s="197">
        <f t="shared" si="473"/>
        <v>0</v>
      </c>
      <c r="CY567" s="198">
        <f t="shared" si="474"/>
        <v>0</v>
      </c>
      <c r="CZ567" s="2" t="s">
        <v>1774</v>
      </c>
      <c r="DA567" s="2" t="s">
        <v>1775</v>
      </c>
      <c r="DB567" s="2">
        <v>0</v>
      </c>
      <c r="DC567" s="2" t="s">
        <v>189</v>
      </c>
    </row>
    <row r="568" spans="1:107">
      <c r="A568" s="24" t="s">
        <v>485</v>
      </c>
      <c r="B568" s="46">
        <v>39936</v>
      </c>
      <c r="C568" s="190">
        <f>(B568-$B$1132)/($B$1133-$B$1132)</f>
        <v>4.1416359975986319E-2</v>
      </c>
      <c r="D568" s="46">
        <v>14000</v>
      </c>
      <c r="E568" s="190">
        <f>(D568-$D$1132)/($D$1133-$D$1132)</f>
        <v>2.7970839125173754E-2</v>
      </c>
      <c r="F568" s="46" t="s">
        <v>187</v>
      </c>
      <c r="G568" s="192">
        <f>VLOOKUP(F568,'DATOS DE SOPORTE'!$Y$5:$Z$8,2,FALSE)</f>
        <v>4</v>
      </c>
      <c r="H568" s="190">
        <f>(G568-$G$1132)/($G$1133-$G$1132)</f>
        <v>1</v>
      </c>
      <c r="I568" s="50">
        <v>2</v>
      </c>
      <c r="J568" s="200">
        <f t="shared" si="434"/>
        <v>2</v>
      </c>
      <c r="K568" s="190">
        <f>(J568-$J$1132)/($J$1133-$J$1132)</f>
        <v>0.4</v>
      </c>
      <c r="L568" s="193" t="str">
        <f t="shared" si="435"/>
        <v>SI</v>
      </c>
      <c r="M568" s="46" t="s">
        <v>192</v>
      </c>
      <c r="N568" s="192">
        <f t="shared" si="436"/>
        <v>2</v>
      </c>
      <c r="O568" s="190">
        <f>(N568-N$1132)/(N$1133-N$1132)</f>
        <v>1</v>
      </c>
      <c r="P568" s="46" t="s">
        <v>193</v>
      </c>
      <c r="Q568" s="192">
        <f t="shared" si="437"/>
        <v>2</v>
      </c>
      <c r="R568" s="190">
        <f>(Q568-Q$1132)/(Q$1133-Q$1132)</f>
        <v>0.5</v>
      </c>
      <c r="S568" s="46" t="s">
        <v>194</v>
      </c>
      <c r="T568" s="192">
        <f t="shared" si="438"/>
        <v>1</v>
      </c>
      <c r="U568" s="190">
        <f>(T568-T$1132)/(T$1133-T$1132)</f>
        <v>0</v>
      </c>
      <c r="V568" s="46" t="s">
        <v>62</v>
      </c>
      <c r="W568" s="194">
        <f>VLOOKUP(V568,'DATOS DE SOPORTE'!$S$5:$T$10,2,FALSE)</f>
        <v>1</v>
      </c>
      <c r="X568" s="201">
        <f>(W568-W$1132)/(W$1133-W$1132)</f>
        <v>0</v>
      </c>
      <c r="Y568" s="46" t="s">
        <v>136</v>
      </c>
      <c r="Z568" s="194">
        <f t="shared" si="439"/>
        <v>2</v>
      </c>
      <c r="AA568" s="201">
        <f>(Z568-Z$1132)/(Z$1133-Z$1132)</f>
        <v>1</v>
      </c>
      <c r="AB568" s="46" t="s">
        <v>136</v>
      </c>
      <c r="AC568" s="194">
        <f t="shared" si="440"/>
        <v>2</v>
      </c>
      <c r="AD568" s="201">
        <f>(AC568-AC$1132)/(AC$1133-AC$1132)</f>
        <v>1</v>
      </c>
      <c r="AE568" s="46" t="s">
        <v>188</v>
      </c>
      <c r="AF568" s="194">
        <f t="shared" si="441"/>
        <v>1</v>
      </c>
      <c r="AG568" s="201">
        <f>(AF568-AF$1132)/(AF$1133-AF$1132)</f>
        <v>0</v>
      </c>
      <c r="AH568" s="24" t="s">
        <v>67</v>
      </c>
      <c r="AI568" s="194">
        <f>VLOOKUP(AH568,'DATOS DE SOPORTE'!$V$5:$W$8,2,FALSE)</f>
        <v>1</v>
      </c>
      <c r="AJ568" s="201">
        <f>(AI568-AI$1132)/(AI$1133-AI$1132)</f>
        <v>0</v>
      </c>
      <c r="AK568" s="58" t="str">
        <f t="shared" si="433"/>
        <v>Bueno</v>
      </c>
      <c r="AL568" s="196">
        <f>IFERROR(SQRT(($E568-$E$1136)^2+($C568-$C$1136)^2),0)</f>
        <v>0.16609983817684881</v>
      </c>
      <c r="AM568" s="197" t="str">
        <f>IF(AL568&lt;=SMALL($AL$3:$AL$1130,1),"MAS PARECIDO","NO")</f>
        <v>NO</v>
      </c>
      <c r="AN568" s="197" t="str">
        <f>IF(AL568&lt;=SMALL($AL$3:$AL$1130,5),"SIMILAR","NO")</f>
        <v>NO</v>
      </c>
      <c r="AO568" s="197" t="str">
        <f t="shared" si="442"/>
        <v>N/A</v>
      </c>
      <c r="AP568" s="197">
        <f t="shared" si="443"/>
        <v>0</v>
      </c>
      <c r="AQ568" s="198">
        <f t="shared" si="444"/>
        <v>0</v>
      </c>
      <c r="AR568" s="196">
        <f>IFERROR(SQRT(($E568-$E$1136)^2+($H568-$H$1136)^2),0)</f>
        <v>0.66725444283763402</v>
      </c>
      <c r="AS568" s="197" t="str">
        <f>IF(AR568&lt;=SMALL(AR$3:AR$1130,1),"MAS PARECIDO","NO")</f>
        <v>NO</v>
      </c>
      <c r="AT568" s="197" t="str">
        <f>IF(AR568&lt;=SMALL(AR$3:AR$1130,5),"SIMILAR","NO")</f>
        <v>NO</v>
      </c>
      <c r="AU568" s="197" t="str">
        <f t="shared" si="445"/>
        <v>N/A</v>
      </c>
      <c r="AV568" s="197">
        <f t="shared" si="446"/>
        <v>0</v>
      </c>
      <c r="AW568" s="198">
        <f t="shared" si="447"/>
        <v>0</v>
      </c>
      <c r="AX568" s="199">
        <f>IFERROR(SQRT(($E568-$E$1136)^2+($K568-$K$1136)^2),0)</f>
        <v>0.20195060545122634</v>
      </c>
      <c r="AY568" s="197" t="str">
        <f>IF(AX568&lt;=SMALL(AX$3:AX$1130,1),"MAS PARECIDO","NO")</f>
        <v>NO</v>
      </c>
      <c r="AZ568" s="197" t="str">
        <f>IF(AX568&lt;=SMALL(AX$3:AX$1130,5),"SIMILAR","NO")</f>
        <v>NO</v>
      </c>
      <c r="BA568" s="197" t="str">
        <f t="shared" si="448"/>
        <v>N/A</v>
      </c>
      <c r="BB568" s="197">
        <f t="shared" si="449"/>
        <v>0</v>
      </c>
      <c r="BC568" s="198">
        <f t="shared" si="450"/>
        <v>0</v>
      </c>
      <c r="BD568" s="196">
        <f>IFERROR(SQRT(($E568-$E$1136)^2+($O568-$O$1136)^2),0)</f>
        <v>2.8000840025200754E-2</v>
      </c>
      <c r="BE568" s="197" t="str">
        <f>IF(BD568&lt;=SMALL(BD$3:BD$1130,1),"MAS PARECIDO","NO")</f>
        <v>NO</v>
      </c>
      <c r="BF568" s="197" t="str">
        <f>IF(BD568&lt;=SMALL(BD$3:BD$1130,5),"SIMILAR","NO")</f>
        <v>NO</v>
      </c>
      <c r="BG568" s="197" t="str">
        <f t="shared" si="451"/>
        <v>N/A</v>
      </c>
      <c r="BH568" s="197">
        <f t="shared" si="452"/>
        <v>0</v>
      </c>
      <c r="BI568" s="198">
        <f t="shared" si="453"/>
        <v>0</v>
      </c>
      <c r="BJ568" s="199">
        <f>IFERROR(SQRT(($E568-$E$1136)^2+($R568-$R$1136)^2),0)</f>
        <v>2.8000840025200754E-2</v>
      </c>
      <c r="BK568" s="197" t="str">
        <f>IF(BJ568&lt;=SMALL(BJ$3:BJ$1130,1),"MAS PARECIDO","NO")</f>
        <v>NO</v>
      </c>
      <c r="BL568" s="197" t="str">
        <f>IF(BJ568&lt;=SMALL(BJ$3:BJ$1130,5),"SIMILAR","NO")</f>
        <v>NO</v>
      </c>
      <c r="BM568" s="197" t="str">
        <f t="shared" si="454"/>
        <v>N/A</v>
      </c>
      <c r="BN568" s="197">
        <f t="shared" si="455"/>
        <v>0</v>
      </c>
      <c r="BO568" s="198">
        <f t="shared" si="456"/>
        <v>0</v>
      </c>
      <c r="BP568" s="199">
        <f>IFERROR(SQRT(($E568-$E$1136)^2+($U568-$U$1136)^2),0)</f>
        <v>2.8000840025200754E-2</v>
      </c>
      <c r="BQ568" s="197" t="str">
        <f>IF(BP568&lt;=SMALL(BP$3:BP$1130,1),"MAS PARECIDO","NO")</f>
        <v>NO</v>
      </c>
      <c r="BR568" s="197" t="str">
        <f>IF(BP568&lt;=SMALL(BP$3:BP$1130,5),"SIMILAR","NO")</f>
        <v>NO</v>
      </c>
      <c r="BS568" s="197" t="str">
        <f t="shared" si="457"/>
        <v>N/A</v>
      </c>
      <c r="BT568" s="197">
        <f t="shared" si="458"/>
        <v>0</v>
      </c>
      <c r="BU568" s="198">
        <f t="shared" si="459"/>
        <v>0</v>
      </c>
      <c r="BV568" s="199">
        <f>IFERROR(SQRT(($E568-$E$1136)^2+($X568-$X$1136)^2),0)</f>
        <v>2.8000840025200754E-2</v>
      </c>
      <c r="BW568" s="197" t="str">
        <f>IF(BV568&lt;=SMALL(BV$3:BV$1130,1),"MAS PARECIDO","NO")</f>
        <v>NO</v>
      </c>
      <c r="BX568" s="197" t="str">
        <f>IF(BV568&lt;=SMALL(BV$3:BV$1130,5),"SIMILAR","NO")</f>
        <v>NO</v>
      </c>
      <c r="BY568" s="197" t="str">
        <f t="shared" si="460"/>
        <v>N/A</v>
      </c>
      <c r="BZ568" s="197">
        <f t="shared" si="461"/>
        <v>0</v>
      </c>
      <c r="CA568" s="198">
        <f t="shared" si="462"/>
        <v>0</v>
      </c>
      <c r="CB568" s="199">
        <f>IFERROR(SQRT(($E568-$E$1136)^2+($AA568-$AA$1136)^2),0)</f>
        <v>1.0003919467099467</v>
      </c>
      <c r="CC568" s="197" t="str">
        <f>IF(CB568&lt;=SMALL(CB$3:CB$1130,1),"MAS PARECIDO","NO")</f>
        <v>NO</v>
      </c>
      <c r="CD568" s="197" t="str">
        <f>IF(CB568&lt;=SMALL(CB$3:CB$1130,5),"SIMILAR","NO")</f>
        <v>NO</v>
      </c>
      <c r="CE568" s="197" t="str">
        <f t="shared" si="463"/>
        <v>N/A</v>
      </c>
      <c r="CF568" s="197">
        <f t="shared" si="464"/>
        <v>0</v>
      </c>
      <c r="CG568" s="198">
        <f t="shared" si="465"/>
        <v>0</v>
      </c>
      <c r="CH568" s="199">
        <f>IFERROR(SQRT(($E568-$E$1136)^2+($AD568-$AD$1136)^2),0)</f>
        <v>2.8000840025200754E-2</v>
      </c>
      <c r="CI568" s="197" t="str">
        <f>IF(CH568&lt;=SMALL(CH$3:CH$1130,1),"MAS PARECIDO","NO")</f>
        <v>NO</v>
      </c>
      <c r="CJ568" s="197" t="str">
        <f>IF(CH568&lt;=SMALL(CH$3:CH$1130,5),"SIMILAR","NO")</f>
        <v>NO</v>
      </c>
      <c r="CK568" s="197" t="str">
        <f t="shared" si="466"/>
        <v>N/A</v>
      </c>
      <c r="CL568" s="197">
        <f t="shared" si="467"/>
        <v>0</v>
      </c>
      <c r="CM568" s="198">
        <f t="shared" si="468"/>
        <v>0</v>
      </c>
      <c r="CN568" s="199">
        <f>IFERROR(SQRT(($E568-$E$1136)^2+($AG568-$AG$1136)^2),0)</f>
        <v>1.0003919467099467</v>
      </c>
      <c r="CO568" s="197" t="str">
        <f>IF(CN568&lt;=SMALL(CN$3:CN$1130,1),"MAS PARECIDO","NO")</f>
        <v>NO</v>
      </c>
      <c r="CP568" s="197" t="str">
        <f>IF(CN568&lt;=SMALL(CN$3:CN$1130,5),"SIMILAR","NO")</f>
        <v>NO</v>
      </c>
      <c r="CQ568" s="197" t="str">
        <f t="shared" si="469"/>
        <v>N/A</v>
      </c>
      <c r="CR568" s="197">
        <f t="shared" si="470"/>
        <v>0</v>
      </c>
      <c r="CS568" s="198">
        <f t="shared" si="471"/>
        <v>0</v>
      </c>
      <c r="CT568" s="199">
        <f>IFERROR(SQRT(($E568-$E$1136)^2+($AJ568-$AJ$1136)^2),0)</f>
        <v>2.8000840025200754E-2</v>
      </c>
      <c r="CU568" s="197" t="str">
        <f>IF(CT568&lt;=SMALL(CT$3:CT$1130,1),"MAS PARECIDO","NO")</f>
        <v>NO</v>
      </c>
      <c r="CV568" s="197" t="str">
        <f>IF(CT568&lt;=SMALL(CT$3:CT$1130,5),"SIMILAR","NO")</f>
        <v>NO</v>
      </c>
      <c r="CW568" s="197" t="str">
        <f t="shared" si="472"/>
        <v>N/A</v>
      </c>
      <c r="CX568" s="197">
        <f t="shared" si="473"/>
        <v>0</v>
      </c>
      <c r="CY568" s="198">
        <f t="shared" si="474"/>
        <v>0</v>
      </c>
      <c r="CZ568" s="2" t="s">
        <v>1698</v>
      </c>
      <c r="DA568" s="2" t="s">
        <v>1699</v>
      </c>
      <c r="DB568" s="2">
        <v>0</v>
      </c>
      <c r="DC568" s="2" t="s">
        <v>189</v>
      </c>
    </row>
    <row r="569" spans="1:107">
      <c r="A569" s="24" t="s">
        <v>490</v>
      </c>
      <c r="B569" s="46">
        <v>84968</v>
      </c>
      <c r="C569" s="190">
        <f>(B569-$B$1132)/($B$1133-$B$1132)</f>
        <v>9.4054859504756477E-2</v>
      </c>
      <c r="D569" s="46">
        <v>28000</v>
      </c>
      <c r="E569" s="190">
        <f>(D569-$D$1132)/($D$1133-$D$1132)</f>
        <v>5.5971679150374508E-2</v>
      </c>
      <c r="F569" s="46" t="s">
        <v>203</v>
      </c>
      <c r="G569" s="192">
        <f>VLOOKUP(F569,'DATOS DE SOPORTE'!$Y$5:$Z$8,2,FALSE)</f>
        <v>3</v>
      </c>
      <c r="H569" s="190">
        <f>(G569-$G$1132)/($G$1133-$G$1132)</f>
        <v>0.66666666666666663</v>
      </c>
      <c r="I569" s="50">
        <v>0</v>
      </c>
      <c r="J569" s="200">
        <f t="shared" si="434"/>
        <v>0</v>
      </c>
      <c r="K569" s="190">
        <f>(J569-$J$1132)/($J$1133-$J$1132)</f>
        <v>0</v>
      </c>
      <c r="L569" s="193" t="str">
        <f t="shared" si="435"/>
        <v>NO</v>
      </c>
      <c r="M569" s="46" t="s">
        <v>192</v>
      </c>
      <c r="N569" s="192">
        <f t="shared" si="436"/>
        <v>2</v>
      </c>
      <c r="O569" s="190">
        <f>(N569-N$1132)/(N$1133-N$1132)</f>
        <v>1</v>
      </c>
      <c r="P569" s="46" t="s">
        <v>58</v>
      </c>
      <c r="Q569" s="192">
        <f t="shared" si="437"/>
        <v>3</v>
      </c>
      <c r="R569" s="190">
        <f>(Q569-Q$1132)/(Q$1133-Q$1132)</f>
        <v>1</v>
      </c>
      <c r="S569" s="46" t="s">
        <v>194</v>
      </c>
      <c r="T569" s="192">
        <f t="shared" si="438"/>
        <v>1</v>
      </c>
      <c r="U569" s="190">
        <f>(T569-T$1132)/(T$1133-T$1132)</f>
        <v>0</v>
      </c>
      <c r="V569" s="46" t="s">
        <v>62</v>
      </c>
      <c r="W569" s="194">
        <f>VLOOKUP(V569,'DATOS DE SOPORTE'!$S$5:$T$10,2,FALSE)</f>
        <v>1</v>
      </c>
      <c r="X569" s="201">
        <f>(W569-W$1132)/(W$1133-W$1132)</f>
        <v>0</v>
      </c>
      <c r="Y569" s="46" t="s">
        <v>136</v>
      </c>
      <c r="Z569" s="194">
        <f t="shared" si="439"/>
        <v>2</v>
      </c>
      <c r="AA569" s="201">
        <f>(Z569-Z$1132)/(Z$1133-Z$1132)</f>
        <v>1</v>
      </c>
      <c r="AB569" s="46" t="s">
        <v>136</v>
      </c>
      <c r="AC569" s="194">
        <f t="shared" si="440"/>
        <v>2</v>
      </c>
      <c r="AD569" s="201">
        <f>(AC569-AC$1132)/(AC$1133-AC$1132)</f>
        <v>1</v>
      </c>
      <c r="AE569" s="46" t="s">
        <v>188</v>
      </c>
      <c r="AF569" s="194">
        <f t="shared" si="441"/>
        <v>1</v>
      </c>
      <c r="AG569" s="201">
        <f>(AF569-AF$1132)/(AF$1133-AF$1132)</f>
        <v>0</v>
      </c>
      <c r="AH569" s="24" t="s">
        <v>67</v>
      </c>
      <c r="AI569" s="194">
        <f>VLOOKUP(AH569,'DATOS DE SOPORTE'!$V$5:$W$8,2,FALSE)</f>
        <v>1</v>
      </c>
      <c r="AJ569" s="201">
        <f>(AI569-AI$1132)/(AI$1133-AI$1132)</f>
        <v>0</v>
      </c>
      <c r="AK569" s="58" t="str">
        <f t="shared" si="433"/>
        <v>Bueno</v>
      </c>
      <c r="AL569" s="196">
        <f>IFERROR(SQRT(($E569-$E$1136)^2+($C569-$C$1136)^2),0)</f>
        <v>0.12440208495943977</v>
      </c>
      <c r="AM569" s="197" t="str">
        <f>IF(AL569&lt;=SMALL($AL$3:$AL$1130,1),"MAS PARECIDO","NO")</f>
        <v>NO</v>
      </c>
      <c r="AN569" s="197" t="str">
        <f>IF(AL569&lt;=SMALL($AL$3:$AL$1130,5),"SIMILAR","NO")</f>
        <v>NO</v>
      </c>
      <c r="AO569" s="197" t="str">
        <f t="shared" si="442"/>
        <v>N/A</v>
      </c>
      <c r="AP569" s="197">
        <f t="shared" si="443"/>
        <v>0</v>
      </c>
      <c r="AQ569" s="198">
        <f t="shared" si="444"/>
        <v>0</v>
      </c>
      <c r="AR569" s="196">
        <f>IFERROR(SQRT(($E569-$E$1136)^2+($H569-$H$1136)^2),0)</f>
        <v>0.33800488055585626</v>
      </c>
      <c r="AS569" s="197" t="str">
        <f>IF(AR569&lt;=SMALL(AR$3:AR$1130,1),"MAS PARECIDO","NO")</f>
        <v>NO</v>
      </c>
      <c r="AT569" s="197" t="str">
        <f>IF(AR569&lt;=SMALL(AR$3:AR$1130,5),"SIMILAR","NO")</f>
        <v>NO</v>
      </c>
      <c r="AU569" s="197" t="str">
        <f t="shared" si="445"/>
        <v>N/A</v>
      </c>
      <c r="AV569" s="197">
        <f t="shared" si="446"/>
        <v>0</v>
      </c>
      <c r="AW569" s="198">
        <f t="shared" si="447"/>
        <v>0</v>
      </c>
      <c r="AX569" s="199">
        <f>IFERROR(SQRT(($E569-$E$1136)^2+($K569-$K$1136)^2),0)</f>
        <v>0.20769253277012042</v>
      </c>
      <c r="AY569" s="197" t="str">
        <f>IF(AX569&lt;=SMALL(AX$3:AX$1130,1),"MAS PARECIDO","NO")</f>
        <v>NO</v>
      </c>
      <c r="AZ569" s="197" t="str">
        <f>IF(AX569&lt;=SMALL(AX$3:AX$1130,5),"SIMILAR","NO")</f>
        <v>NO</v>
      </c>
      <c r="BA569" s="197" t="str">
        <f t="shared" si="448"/>
        <v>N/A</v>
      </c>
      <c r="BB569" s="197">
        <f t="shared" si="449"/>
        <v>0</v>
      </c>
      <c r="BC569" s="198">
        <f t="shared" si="450"/>
        <v>0</v>
      </c>
      <c r="BD569" s="196">
        <f>IFERROR(SQRT(($E569-$E$1136)^2+($O569-$O$1136)^2),0)</f>
        <v>5.6001680050401507E-2</v>
      </c>
      <c r="BE569" s="197" t="str">
        <f>IF(BD569&lt;=SMALL(BD$3:BD$1130,1),"MAS PARECIDO","NO")</f>
        <v>NO</v>
      </c>
      <c r="BF569" s="197" t="str">
        <f>IF(BD569&lt;=SMALL(BD$3:BD$1130,5),"SIMILAR","NO")</f>
        <v>NO</v>
      </c>
      <c r="BG569" s="197" t="str">
        <f t="shared" si="451"/>
        <v>N/A</v>
      </c>
      <c r="BH569" s="197">
        <f t="shared" si="452"/>
        <v>0</v>
      </c>
      <c r="BI569" s="198">
        <f t="shared" si="453"/>
        <v>0</v>
      </c>
      <c r="BJ569" s="199">
        <f>IFERROR(SQRT(($E569-$E$1136)^2+($R569-$R$1136)^2),0)</f>
        <v>0.50312641370580768</v>
      </c>
      <c r="BK569" s="197" t="str">
        <f>IF(BJ569&lt;=SMALL(BJ$3:BJ$1130,1),"MAS PARECIDO","NO")</f>
        <v>NO</v>
      </c>
      <c r="BL569" s="197" t="str">
        <f>IF(BJ569&lt;=SMALL(BJ$3:BJ$1130,5),"SIMILAR","NO")</f>
        <v>NO</v>
      </c>
      <c r="BM569" s="197" t="str">
        <f t="shared" si="454"/>
        <v>N/A</v>
      </c>
      <c r="BN569" s="197">
        <f t="shared" si="455"/>
        <v>0</v>
      </c>
      <c r="BO569" s="198">
        <f t="shared" si="456"/>
        <v>0</v>
      </c>
      <c r="BP569" s="199">
        <f>IFERROR(SQRT(($E569-$E$1136)^2+($U569-$U$1136)^2),0)</f>
        <v>5.6001680050401507E-2</v>
      </c>
      <c r="BQ569" s="197" t="str">
        <f>IF(BP569&lt;=SMALL(BP$3:BP$1130,1),"MAS PARECIDO","NO")</f>
        <v>NO</v>
      </c>
      <c r="BR569" s="197" t="str">
        <f>IF(BP569&lt;=SMALL(BP$3:BP$1130,5),"SIMILAR","NO")</f>
        <v>NO</v>
      </c>
      <c r="BS569" s="197" t="str">
        <f t="shared" si="457"/>
        <v>N/A</v>
      </c>
      <c r="BT569" s="197">
        <f t="shared" si="458"/>
        <v>0</v>
      </c>
      <c r="BU569" s="198">
        <f t="shared" si="459"/>
        <v>0</v>
      </c>
      <c r="BV569" s="199">
        <f>IFERROR(SQRT(($E569-$E$1136)^2+($X569-$X$1136)^2),0)</f>
        <v>5.6001680050401507E-2</v>
      </c>
      <c r="BW569" s="197" t="str">
        <f>IF(BV569&lt;=SMALL(BV$3:BV$1130,1),"MAS PARECIDO","NO")</f>
        <v>NO</v>
      </c>
      <c r="BX569" s="197" t="str">
        <f>IF(BV569&lt;=SMALL(BV$3:BV$1130,5),"SIMILAR","NO")</f>
        <v>NO</v>
      </c>
      <c r="BY569" s="197" t="str">
        <f t="shared" si="460"/>
        <v>N/A</v>
      </c>
      <c r="BZ569" s="197">
        <f t="shared" si="461"/>
        <v>0</v>
      </c>
      <c r="CA569" s="198">
        <f t="shared" si="462"/>
        <v>0</v>
      </c>
      <c r="CB569" s="199">
        <f>IFERROR(SQRT(($E569-$E$1136)^2+($AA569-$AA$1136)^2),0)</f>
        <v>1.0015668665488429</v>
      </c>
      <c r="CC569" s="197" t="str">
        <f>IF(CB569&lt;=SMALL(CB$3:CB$1130,1),"MAS PARECIDO","NO")</f>
        <v>NO</v>
      </c>
      <c r="CD569" s="197" t="str">
        <f>IF(CB569&lt;=SMALL(CB$3:CB$1130,5),"SIMILAR","NO")</f>
        <v>NO</v>
      </c>
      <c r="CE569" s="197" t="str">
        <f t="shared" si="463"/>
        <v>N/A</v>
      </c>
      <c r="CF569" s="197">
        <f t="shared" si="464"/>
        <v>0</v>
      </c>
      <c r="CG569" s="198">
        <f t="shared" si="465"/>
        <v>0</v>
      </c>
      <c r="CH569" s="199">
        <f>IFERROR(SQRT(($E569-$E$1136)^2+($AD569-$AD$1136)^2),0)</f>
        <v>5.6001680050401507E-2</v>
      </c>
      <c r="CI569" s="197" t="str">
        <f>IF(CH569&lt;=SMALL(CH$3:CH$1130,1),"MAS PARECIDO","NO")</f>
        <v>NO</v>
      </c>
      <c r="CJ569" s="197" t="str">
        <f>IF(CH569&lt;=SMALL(CH$3:CH$1130,5),"SIMILAR","NO")</f>
        <v>NO</v>
      </c>
      <c r="CK569" s="197" t="str">
        <f t="shared" si="466"/>
        <v>N/A</v>
      </c>
      <c r="CL569" s="197">
        <f t="shared" si="467"/>
        <v>0</v>
      </c>
      <c r="CM569" s="198">
        <f t="shared" si="468"/>
        <v>0</v>
      </c>
      <c r="CN569" s="199">
        <f>IFERROR(SQRT(($E569-$E$1136)^2+($AG569-$AG$1136)^2),0)</f>
        <v>1.0015668665488429</v>
      </c>
      <c r="CO569" s="197" t="str">
        <f>IF(CN569&lt;=SMALL(CN$3:CN$1130,1),"MAS PARECIDO","NO")</f>
        <v>NO</v>
      </c>
      <c r="CP569" s="197" t="str">
        <f>IF(CN569&lt;=SMALL(CN$3:CN$1130,5),"SIMILAR","NO")</f>
        <v>NO</v>
      </c>
      <c r="CQ569" s="197" t="str">
        <f t="shared" si="469"/>
        <v>N/A</v>
      </c>
      <c r="CR569" s="197">
        <f t="shared" si="470"/>
        <v>0</v>
      </c>
      <c r="CS569" s="198">
        <f t="shared" si="471"/>
        <v>0</v>
      </c>
      <c r="CT569" s="199">
        <f>IFERROR(SQRT(($E569-$E$1136)^2+($AJ569-$AJ$1136)^2),0)</f>
        <v>5.6001680050401507E-2</v>
      </c>
      <c r="CU569" s="197" t="str">
        <f>IF(CT569&lt;=SMALL(CT$3:CT$1130,1),"MAS PARECIDO","NO")</f>
        <v>NO</v>
      </c>
      <c r="CV569" s="197" t="str">
        <f>IF(CT569&lt;=SMALL(CT$3:CT$1130,5),"SIMILAR","NO")</f>
        <v>NO</v>
      </c>
      <c r="CW569" s="197" t="str">
        <f t="shared" si="472"/>
        <v>N/A</v>
      </c>
      <c r="CX569" s="197">
        <f t="shared" si="473"/>
        <v>0</v>
      </c>
      <c r="CY569" s="198">
        <f t="shared" si="474"/>
        <v>0</v>
      </c>
      <c r="CZ569" s="2" t="s">
        <v>1708</v>
      </c>
      <c r="DA569" s="2" t="s">
        <v>1709</v>
      </c>
      <c r="DB569" s="2">
        <v>0</v>
      </c>
      <c r="DC569" s="2" t="s">
        <v>189</v>
      </c>
    </row>
    <row r="570" spans="1:107">
      <c r="A570" s="24" t="s">
        <v>498</v>
      </c>
      <c r="B570" s="46">
        <v>39745.879999999997</v>
      </c>
      <c r="C570" s="190">
        <f>(B570-$B$1132)/($B$1133-$B$1132)</f>
        <v>4.1194126197108855E-2</v>
      </c>
      <c r="D570" s="46">
        <v>8000</v>
      </c>
      <c r="E570" s="190">
        <f>(D570-$D$1132)/($D$1133-$D$1132)</f>
        <v>1.597047911437343E-2</v>
      </c>
      <c r="F570" s="46" t="s">
        <v>53</v>
      </c>
      <c r="G570" s="192">
        <f>VLOOKUP(F570,'DATOS DE SOPORTE'!$Y$5:$Z$8,2,FALSE)</f>
        <v>2</v>
      </c>
      <c r="H570" s="190">
        <f>(G570-$G$1132)/($G$1133-$G$1132)</f>
        <v>0.33333333333333331</v>
      </c>
      <c r="I570" s="50">
        <v>2</v>
      </c>
      <c r="J570" s="200">
        <f t="shared" si="434"/>
        <v>2</v>
      </c>
      <c r="K570" s="190">
        <f>(J570-$J$1132)/($J$1133-$J$1132)</f>
        <v>0.4</v>
      </c>
      <c r="L570" s="193" t="str">
        <f t="shared" si="435"/>
        <v>SI</v>
      </c>
      <c r="M570" s="46" t="s">
        <v>192</v>
      </c>
      <c r="N570" s="192">
        <f t="shared" si="436"/>
        <v>2</v>
      </c>
      <c r="O570" s="190">
        <f>(N570-N$1132)/(N$1133-N$1132)</f>
        <v>1</v>
      </c>
      <c r="P570" s="46" t="s">
        <v>196</v>
      </c>
      <c r="Q570" s="192">
        <f t="shared" si="437"/>
        <v>1</v>
      </c>
      <c r="R570" s="190">
        <f>(Q570-Q$1132)/(Q$1133-Q$1132)</f>
        <v>0</v>
      </c>
      <c r="S570" s="46" t="s">
        <v>194</v>
      </c>
      <c r="T570" s="192">
        <f t="shared" si="438"/>
        <v>1</v>
      </c>
      <c r="U570" s="190">
        <f>(T570-T$1132)/(T$1133-T$1132)</f>
        <v>0</v>
      </c>
      <c r="V570" s="46" t="s">
        <v>212</v>
      </c>
      <c r="W570" s="194">
        <f>VLOOKUP(V570,'DATOS DE SOPORTE'!$S$5:$T$10,2,FALSE)</f>
        <v>3</v>
      </c>
      <c r="X570" s="201">
        <f>(W570-W$1132)/(W$1133-W$1132)</f>
        <v>0.4</v>
      </c>
      <c r="Y570" s="46" t="s">
        <v>188</v>
      </c>
      <c r="Z570" s="194">
        <f t="shared" si="439"/>
        <v>1</v>
      </c>
      <c r="AA570" s="201">
        <f>(Z570-Z$1132)/(Z$1133-Z$1132)</f>
        <v>0</v>
      </c>
      <c r="AB570" s="46" t="s">
        <v>136</v>
      </c>
      <c r="AC570" s="194">
        <f t="shared" si="440"/>
        <v>2</v>
      </c>
      <c r="AD570" s="201">
        <f>(AC570-AC$1132)/(AC$1133-AC$1132)</f>
        <v>1</v>
      </c>
      <c r="AE570" s="46" t="s">
        <v>136</v>
      </c>
      <c r="AF570" s="194">
        <f t="shared" si="441"/>
        <v>2</v>
      </c>
      <c r="AG570" s="201">
        <f>(AF570-AF$1132)/(AF$1133-AF$1132)</f>
        <v>1</v>
      </c>
      <c r="AH570" s="24" t="s">
        <v>67</v>
      </c>
      <c r="AI570" s="194">
        <f>VLOOKUP(AH570,'DATOS DE SOPORTE'!$V$5:$W$8,2,FALSE)</f>
        <v>1</v>
      </c>
      <c r="AJ570" s="201">
        <f>(AI570-AI$1132)/(AI$1133-AI$1132)</f>
        <v>0</v>
      </c>
      <c r="AK570" s="58" t="str">
        <f t="shared" si="433"/>
        <v>Muy malo</v>
      </c>
      <c r="AL570" s="196">
        <f>IFERROR(SQRT(($E570-$E$1136)^2+($C570-$C$1136)^2),0)</f>
        <v>0.16472383968137042</v>
      </c>
      <c r="AM570" s="197" t="str">
        <f>IF(AL570&lt;=SMALL($AL$3:$AL$1130,1),"MAS PARECIDO","NO")</f>
        <v>NO</v>
      </c>
      <c r="AN570" s="197" t="str">
        <f>IF(AL570&lt;=SMALL($AL$3:$AL$1130,5),"SIMILAR","NO")</f>
        <v>NO</v>
      </c>
      <c r="AO570" s="197" t="str">
        <f t="shared" si="442"/>
        <v>N/A</v>
      </c>
      <c r="AP570" s="197">
        <f t="shared" si="443"/>
        <v>0</v>
      </c>
      <c r="AQ570" s="198">
        <f t="shared" si="444"/>
        <v>0</v>
      </c>
      <c r="AR570" s="196">
        <f>IFERROR(SQRT(($E570-$E$1136)^2+($H570-$H$1136)^2),0)</f>
        <v>1.600048001440043E-2</v>
      </c>
      <c r="AS570" s="197" t="str">
        <f>IF(AR570&lt;=SMALL(AR$3:AR$1130,1),"MAS PARECIDO","NO")</f>
        <v>NO</v>
      </c>
      <c r="AT570" s="197" t="str">
        <f>IF(AR570&lt;=SMALL(AR$3:AR$1130,5),"SIMILAR","NO")</f>
        <v>NO</v>
      </c>
      <c r="AU570" s="197" t="str">
        <f t="shared" si="445"/>
        <v>N/A</v>
      </c>
      <c r="AV570" s="197">
        <f t="shared" si="446"/>
        <v>0</v>
      </c>
      <c r="AW570" s="198">
        <f t="shared" si="447"/>
        <v>0</v>
      </c>
      <c r="AX570" s="199">
        <f>IFERROR(SQRT(($E570-$E$1136)^2+($K570-$K$1136)^2),0)</f>
        <v>0.20063901754317687</v>
      </c>
      <c r="AY570" s="197" t="str">
        <f>IF(AX570&lt;=SMALL(AX$3:AX$1130,1),"MAS PARECIDO","NO")</f>
        <v>NO</v>
      </c>
      <c r="AZ570" s="197" t="str">
        <f>IF(AX570&lt;=SMALL(AX$3:AX$1130,5),"SIMILAR","NO")</f>
        <v>NO</v>
      </c>
      <c r="BA570" s="197" t="str">
        <f t="shared" si="448"/>
        <v>N/A</v>
      </c>
      <c r="BB570" s="197">
        <f t="shared" si="449"/>
        <v>0</v>
      </c>
      <c r="BC570" s="198">
        <f t="shared" si="450"/>
        <v>0</v>
      </c>
      <c r="BD570" s="196">
        <f>IFERROR(SQRT(($E570-$E$1136)^2+($O570-$O$1136)^2),0)</f>
        <v>1.600048001440043E-2</v>
      </c>
      <c r="BE570" s="197" t="str">
        <f>IF(BD570&lt;=SMALL(BD$3:BD$1130,1),"MAS PARECIDO","NO")</f>
        <v>NO</v>
      </c>
      <c r="BF570" s="197" t="str">
        <f>IF(BD570&lt;=SMALL(BD$3:BD$1130,5),"SIMILAR","NO")</f>
        <v>NO</v>
      </c>
      <c r="BG570" s="197" t="str">
        <f t="shared" si="451"/>
        <v>N/A</v>
      </c>
      <c r="BH570" s="197">
        <f t="shared" si="452"/>
        <v>0</v>
      </c>
      <c r="BI570" s="198">
        <f t="shared" si="453"/>
        <v>0</v>
      </c>
      <c r="BJ570" s="199">
        <f>IFERROR(SQRT(($E570-$E$1136)^2+($R570-$R$1136)^2),0)</f>
        <v>0.50025594985036537</v>
      </c>
      <c r="BK570" s="197" t="str">
        <f>IF(BJ570&lt;=SMALL(BJ$3:BJ$1130,1),"MAS PARECIDO","NO")</f>
        <v>NO</v>
      </c>
      <c r="BL570" s="197" t="str">
        <f>IF(BJ570&lt;=SMALL(BJ$3:BJ$1130,5),"SIMILAR","NO")</f>
        <v>NO</v>
      </c>
      <c r="BM570" s="197" t="str">
        <f t="shared" si="454"/>
        <v>N/A</v>
      </c>
      <c r="BN570" s="197">
        <f t="shared" si="455"/>
        <v>0</v>
      </c>
      <c r="BO570" s="198">
        <f t="shared" si="456"/>
        <v>0</v>
      </c>
      <c r="BP570" s="199">
        <f>IFERROR(SQRT(($E570-$E$1136)^2+($U570-$U$1136)^2),0)</f>
        <v>1.600048001440043E-2</v>
      </c>
      <c r="BQ570" s="197" t="str">
        <f>IF(BP570&lt;=SMALL(BP$3:BP$1130,1),"MAS PARECIDO","NO")</f>
        <v>NO</v>
      </c>
      <c r="BR570" s="197" t="str">
        <f>IF(BP570&lt;=SMALL(BP$3:BP$1130,5),"SIMILAR","NO")</f>
        <v>NO</v>
      </c>
      <c r="BS570" s="197" t="str">
        <f t="shared" si="457"/>
        <v>N/A</v>
      </c>
      <c r="BT570" s="197">
        <f t="shared" si="458"/>
        <v>0</v>
      </c>
      <c r="BU570" s="198">
        <f t="shared" si="459"/>
        <v>0</v>
      </c>
      <c r="BV570" s="199">
        <f>IFERROR(SQRT(($E570-$E$1136)^2+($X570-$X$1136)^2),0)</f>
        <v>0.40031989128781903</v>
      </c>
      <c r="BW570" s="197" t="str">
        <f>IF(BV570&lt;=SMALL(BV$3:BV$1130,1),"MAS PARECIDO","NO")</f>
        <v>NO</v>
      </c>
      <c r="BX570" s="197" t="str">
        <f>IF(BV570&lt;=SMALL(BV$3:BV$1130,5),"SIMILAR","NO")</f>
        <v>NO</v>
      </c>
      <c r="BY570" s="197" t="str">
        <f t="shared" si="460"/>
        <v>N/A</v>
      </c>
      <c r="BZ570" s="197">
        <f t="shared" si="461"/>
        <v>0</v>
      </c>
      <c r="CA570" s="198">
        <f t="shared" si="462"/>
        <v>0</v>
      </c>
      <c r="CB570" s="199">
        <f>IFERROR(SQRT(($E570-$E$1136)^2+($AA570-$AA$1136)^2),0)</f>
        <v>1.600048001440043E-2</v>
      </c>
      <c r="CC570" s="197" t="str">
        <f>IF(CB570&lt;=SMALL(CB$3:CB$1130,1),"MAS PARECIDO","NO")</f>
        <v>NO</v>
      </c>
      <c r="CD570" s="197" t="str">
        <f>IF(CB570&lt;=SMALL(CB$3:CB$1130,5),"SIMILAR","NO")</f>
        <v>NO</v>
      </c>
      <c r="CE570" s="197" t="str">
        <f t="shared" si="463"/>
        <v>N/A</v>
      </c>
      <c r="CF570" s="197">
        <f t="shared" si="464"/>
        <v>0</v>
      </c>
      <c r="CG570" s="198">
        <f t="shared" si="465"/>
        <v>0</v>
      </c>
      <c r="CH570" s="199">
        <f>IFERROR(SQRT(($E570-$E$1136)^2+($AD570-$AD$1136)^2),0)</f>
        <v>1.600048001440043E-2</v>
      </c>
      <c r="CI570" s="197" t="str">
        <f>IF(CH570&lt;=SMALL(CH$3:CH$1130,1),"MAS PARECIDO","NO")</f>
        <v>NO</v>
      </c>
      <c r="CJ570" s="197" t="str">
        <f>IF(CH570&lt;=SMALL(CH$3:CH$1130,5),"SIMILAR","NO")</f>
        <v>NO</v>
      </c>
      <c r="CK570" s="197" t="str">
        <f t="shared" si="466"/>
        <v>N/A</v>
      </c>
      <c r="CL570" s="197">
        <f t="shared" si="467"/>
        <v>0</v>
      </c>
      <c r="CM570" s="198">
        <f t="shared" si="468"/>
        <v>0</v>
      </c>
      <c r="CN570" s="199">
        <f>IFERROR(SQRT(($E570-$E$1136)^2+($AG570-$AG$1136)^2),0)</f>
        <v>1.600048001440043E-2</v>
      </c>
      <c r="CO570" s="197" t="str">
        <f>IF(CN570&lt;=SMALL(CN$3:CN$1130,1),"MAS PARECIDO","NO")</f>
        <v>NO</v>
      </c>
      <c r="CP570" s="197" t="str">
        <f>IF(CN570&lt;=SMALL(CN$3:CN$1130,5),"SIMILAR","NO")</f>
        <v>NO</v>
      </c>
      <c r="CQ570" s="197" t="str">
        <f t="shared" si="469"/>
        <v>N/A</v>
      </c>
      <c r="CR570" s="197">
        <f t="shared" si="470"/>
        <v>0</v>
      </c>
      <c r="CS570" s="198">
        <f t="shared" si="471"/>
        <v>0</v>
      </c>
      <c r="CT570" s="199">
        <f>IFERROR(SQRT(($E570-$E$1136)^2+($AJ570-$AJ$1136)^2),0)</f>
        <v>1.600048001440043E-2</v>
      </c>
      <c r="CU570" s="197" t="str">
        <f>IF(CT570&lt;=SMALL(CT$3:CT$1130,1),"MAS PARECIDO","NO")</f>
        <v>NO</v>
      </c>
      <c r="CV570" s="197" t="str">
        <f>IF(CT570&lt;=SMALL(CT$3:CT$1130,5),"SIMILAR","NO")</f>
        <v>NO</v>
      </c>
      <c r="CW570" s="197" t="str">
        <f t="shared" si="472"/>
        <v>N/A</v>
      </c>
      <c r="CX570" s="197">
        <f t="shared" si="473"/>
        <v>0</v>
      </c>
      <c r="CY570" s="198">
        <f t="shared" si="474"/>
        <v>0</v>
      </c>
      <c r="CZ570" s="2" t="s">
        <v>1724</v>
      </c>
      <c r="DA570" s="2" t="s">
        <v>1725</v>
      </c>
      <c r="DB570" s="2">
        <v>6</v>
      </c>
      <c r="DC570" s="2" t="s">
        <v>319</v>
      </c>
    </row>
    <row r="571" spans="1:107">
      <c r="A571" s="24" t="s">
        <v>516</v>
      </c>
      <c r="B571" s="46">
        <v>63908</v>
      </c>
      <c r="C571" s="190">
        <f>(B571-$B$1132)/($B$1133-$B$1132)</f>
        <v>6.9437547369477132E-2</v>
      </c>
      <c r="D571" s="46">
        <v>12000</v>
      </c>
      <c r="E571" s="190">
        <f>(D571-$D$1132)/($D$1133-$D$1132)</f>
        <v>2.3970719121573648E-2</v>
      </c>
      <c r="F571" s="46" t="s">
        <v>191</v>
      </c>
      <c r="G571" s="192">
        <f>VLOOKUP(F571,'DATOS DE SOPORTE'!$Y$5:$Z$8,2,FALSE)</f>
        <v>1</v>
      </c>
      <c r="H571" s="190">
        <f>(G571-$G$1132)/($G$1133-$G$1132)</f>
        <v>0</v>
      </c>
      <c r="I571" s="50"/>
      <c r="J571" s="200">
        <f t="shared" si="434"/>
        <v>0</v>
      </c>
      <c r="K571" s="190">
        <f>(J571-$J$1132)/($J$1133-$J$1132)</f>
        <v>0</v>
      </c>
      <c r="L571" s="193" t="str">
        <f t="shared" si="435"/>
        <v>NO</v>
      </c>
      <c r="M571" s="46" t="s">
        <v>192</v>
      </c>
      <c r="N571" s="192">
        <f t="shared" si="436"/>
        <v>2</v>
      </c>
      <c r="O571" s="190">
        <f>(N571-N$1132)/(N$1133-N$1132)</f>
        <v>1</v>
      </c>
      <c r="P571" s="46" t="s">
        <v>193</v>
      </c>
      <c r="Q571" s="192">
        <f t="shared" si="437"/>
        <v>2</v>
      </c>
      <c r="R571" s="190">
        <f>(Q571-Q$1132)/(Q$1133-Q$1132)</f>
        <v>0.5</v>
      </c>
      <c r="S571" s="46" t="s">
        <v>194</v>
      </c>
      <c r="T571" s="192">
        <f t="shared" si="438"/>
        <v>1</v>
      </c>
      <c r="U571" s="190">
        <f>(T571-T$1132)/(T$1133-T$1132)</f>
        <v>0</v>
      </c>
      <c r="V571" s="46" t="s">
        <v>212</v>
      </c>
      <c r="W571" s="194">
        <f>VLOOKUP(V571,'DATOS DE SOPORTE'!$S$5:$T$10,2,FALSE)</f>
        <v>3</v>
      </c>
      <c r="X571" s="201">
        <f>(W571-W$1132)/(W$1133-W$1132)</f>
        <v>0.4</v>
      </c>
      <c r="Y571" s="46" t="s">
        <v>188</v>
      </c>
      <c r="Z571" s="194">
        <f t="shared" si="439"/>
        <v>1</v>
      </c>
      <c r="AA571" s="201">
        <f>(Z571-Z$1132)/(Z$1133-Z$1132)</f>
        <v>0</v>
      </c>
      <c r="AB571" s="46" t="s">
        <v>136</v>
      </c>
      <c r="AC571" s="194">
        <f t="shared" si="440"/>
        <v>2</v>
      </c>
      <c r="AD571" s="201">
        <f>(AC571-AC$1132)/(AC$1133-AC$1132)</f>
        <v>1</v>
      </c>
      <c r="AE571" s="46" t="s">
        <v>136</v>
      </c>
      <c r="AF571" s="194">
        <f t="shared" si="441"/>
        <v>2</v>
      </c>
      <c r="AG571" s="201">
        <f>(AF571-AF$1132)/(AF$1133-AF$1132)</f>
        <v>1</v>
      </c>
      <c r="AH571" s="24" t="s">
        <v>67</v>
      </c>
      <c r="AI571" s="194">
        <f>VLOOKUP(AH571,'DATOS DE SOPORTE'!$V$5:$W$8,2,FALSE)</f>
        <v>1</v>
      </c>
      <c r="AJ571" s="201">
        <f>(AI571-AI$1132)/(AI$1133-AI$1132)</f>
        <v>0</v>
      </c>
      <c r="AK571" s="58" t="str">
        <f t="shared" si="433"/>
        <v>Bueno</v>
      </c>
      <c r="AL571" s="196">
        <f>IFERROR(SQRT(($E571-$E$1136)^2+($C571-$C$1136)^2),0)</f>
        <v>0.13780756171439607</v>
      </c>
      <c r="AM571" s="197" t="str">
        <f>IF(AL571&lt;=SMALL($AL$3:$AL$1130,1),"MAS PARECIDO","NO")</f>
        <v>NO</v>
      </c>
      <c r="AN571" s="197" t="str">
        <f>IF(AL571&lt;=SMALL($AL$3:$AL$1130,5),"SIMILAR","NO")</f>
        <v>NO</v>
      </c>
      <c r="AO571" s="197" t="str">
        <f t="shared" si="442"/>
        <v>N/A</v>
      </c>
      <c r="AP571" s="197">
        <f t="shared" si="443"/>
        <v>0</v>
      </c>
      <c r="AQ571" s="198">
        <f t="shared" si="444"/>
        <v>0</v>
      </c>
      <c r="AR571" s="196">
        <f>IFERROR(SQRT(($E571-$E$1136)^2+($H571-$H$1136)^2),0)</f>
        <v>0.33419626819081383</v>
      </c>
      <c r="AS571" s="197" t="str">
        <f>IF(AR571&lt;=SMALL(AR$3:AR$1130,1),"MAS PARECIDO","NO")</f>
        <v>NO</v>
      </c>
      <c r="AT571" s="197" t="str">
        <f>IF(AR571&lt;=SMALL(AR$3:AR$1130,5),"SIMILAR","NO")</f>
        <v>NO</v>
      </c>
      <c r="AU571" s="197" t="str">
        <f t="shared" si="445"/>
        <v>N/A</v>
      </c>
      <c r="AV571" s="197">
        <f t="shared" si="446"/>
        <v>0</v>
      </c>
      <c r="AW571" s="198">
        <f t="shared" si="447"/>
        <v>0</v>
      </c>
      <c r="AX571" s="199">
        <f>IFERROR(SQRT(($E571-$E$1136)^2+($K571-$K$1136)^2),0)</f>
        <v>0.20143493878062779</v>
      </c>
      <c r="AY571" s="197" t="str">
        <f>IF(AX571&lt;=SMALL(AX$3:AX$1130,1),"MAS PARECIDO","NO")</f>
        <v>NO</v>
      </c>
      <c r="AZ571" s="197" t="str">
        <f>IF(AX571&lt;=SMALL(AX$3:AX$1130,5),"SIMILAR","NO")</f>
        <v>NO</v>
      </c>
      <c r="BA571" s="197" t="str">
        <f t="shared" si="448"/>
        <v>N/A</v>
      </c>
      <c r="BB571" s="197">
        <f t="shared" si="449"/>
        <v>0</v>
      </c>
      <c r="BC571" s="198">
        <f t="shared" si="450"/>
        <v>0</v>
      </c>
      <c r="BD571" s="196">
        <f>IFERROR(SQRT(($E571-$E$1136)^2+($O571-$O$1136)^2),0)</f>
        <v>2.4000720021600648E-2</v>
      </c>
      <c r="BE571" s="197" t="str">
        <f>IF(BD571&lt;=SMALL(BD$3:BD$1130,1),"MAS PARECIDO","NO")</f>
        <v>NO</v>
      </c>
      <c r="BF571" s="197" t="str">
        <f>IF(BD571&lt;=SMALL(BD$3:BD$1130,5),"SIMILAR","NO")</f>
        <v>NO</v>
      </c>
      <c r="BG571" s="197" t="str">
        <f t="shared" si="451"/>
        <v>N/A</v>
      </c>
      <c r="BH571" s="197">
        <f t="shared" si="452"/>
        <v>0</v>
      </c>
      <c r="BI571" s="198">
        <f t="shared" si="453"/>
        <v>0</v>
      </c>
      <c r="BJ571" s="199">
        <f>IFERROR(SQRT(($E571-$E$1136)^2+($R571-$R$1136)^2),0)</f>
        <v>2.4000720021600648E-2</v>
      </c>
      <c r="BK571" s="197" t="str">
        <f>IF(BJ571&lt;=SMALL(BJ$3:BJ$1130,1),"MAS PARECIDO","NO")</f>
        <v>NO</v>
      </c>
      <c r="BL571" s="197" t="str">
        <f>IF(BJ571&lt;=SMALL(BJ$3:BJ$1130,5),"SIMILAR","NO")</f>
        <v>NO</v>
      </c>
      <c r="BM571" s="197" t="str">
        <f t="shared" si="454"/>
        <v>N/A</v>
      </c>
      <c r="BN571" s="197">
        <f t="shared" si="455"/>
        <v>0</v>
      </c>
      <c r="BO571" s="198">
        <f t="shared" si="456"/>
        <v>0</v>
      </c>
      <c r="BP571" s="199">
        <f>IFERROR(SQRT(($E571-$E$1136)^2+($U571-$U$1136)^2),0)</f>
        <v>2.4000720021600648E-2</v>
      </c>
      <c r="BQ571" s="197" t="str">
        <f>IF(BP571&lt;=SMALL(BP$3:BP$1130,1),"MAS PARECIDO","NO")</f>
        <v>NO</v>
      </c>
      <c r="BR571" s="197" t="str">
        <f>IF(BP571&lt;=SMALL(BP$3:BP$1130,5),"SIMILAR","NO")</f>
        <v>NO</v>
      </c>
      <c r="BS571" s="197" t="str">
        <f t="shared" si="457"/>
        <v>N/A</v>
      </c>
      <c r="BT571" s="197">
        <f t="shared" si="458"/>
        <v>0</v>
      </c>
      <c r="BU571" s="198">
        <f t="shared" si="459"/>
        <v>0</v>
      </c>
      <c r="BV571" s="199">
        <f>IFERROR(SQRT(($E571-$E$1136)^2+($X571-$X$1136)^2),0)</f>
        <v>0.40071939628816983</v>
      </c>
      <c r="BW571" s="197" t="str">
        <f>IF(BV571&lt;=SMALL(BV$3:BV$1130,1),"MAS PARECIDO","NO")</f>
        <v>NO</v>
      </c>
      <c r="BX571" s="197" t="str">
        <f>IF(BV571&lt;=SMALL(BV$3:BV$1130,5),"SIMILAR","NO")</f>
        <v>NO</v>
      </c>
      <c r="BY571" s="197" t="str">
        <f t="shared" si="460"/>
        <v>N/A</v>
      </c>
      <c r="BZ571" s="197">
        <f t="shared" si="461"/>
        <v>0</v>
      </c>
      <c r="CA571" s="198">
        <f t="shared" si="462"/>
        <v>0</v>
      </c>
      <c r="CB571" s="199">
        <f>IFERROR(SQRT(($E571-$E$1136)^2+($AA571-$AA$1136)^2),0)</f>
        <v>2.4000720021600648E-2</v>
      </c>
      <c r="CC571" s="197" t="str">
        <f>IF(CB571&lt;=SMALL(CB$3:CB$1130,1),"MAS PARECIDO","NO")</f>
        <v>NO</v>
      </c>
      <c r="CD571" s="197" t="str">
        <f>IF(CB571&lt;=SMALL(CB$3:CB$1130,5),"SIMILAR","NO")</f>
        <v>NO</v>
      </c>
      <c r="CE571" s="197" t="str">
        <f t="shared" si="463"/>
        <v>N/A</v>
      </c>
      <c r="CF571" s="197">
        <f t="shared" si="464"/>
        <v>0</v>
      </c>
      <c r="CG571" s="198">
        <f t="shared" si="465"/>
        <v>0</v>
      </c>
      <c r="CH571" s="199">
        <f>IFERROR(SQRT(($E571-$E$1136)^2+($AD571-$AD$1136)^2),0)</f>
        <v>2.4000720021600648E-2</v>
      </c>
      <c r="CI571" s="197" t="str">
        <f>IF(CH571&lt;=SMALL(CH$3:CH$1130,1),"MAS PARECIDO","NO")</f>
        <v>NO</v>
      </c>
      <c r="CJ571" s="197" t="str">
        <f>IF(CH571&lt;=SMALL(CH$3:CH$1130,5),"SIMILAR","NO")</f>
        <v>NO</v>
      </c>
      <c r="CK571" s="197" t="str">
        <f t="shared" si="466"/>
        <v>N/A</v>
      </c>
      <c r="CL571" s="197">
        <f t="shared" si="467"/>
        <v>0</v>
      </c>
      <c r="CM571" s="198">
        <f t="shared" si="468"/>
        <v>0</v>
      </c>
      <c r="CN571" s="199">
        <f>IFERROR(SQRT(($E571-$E$1136)^2+($AG571-$AG$1136)^2),0)</f>
        <v>2.4000720021600648E-2</v>
      </c>
      <c r="CO571" s="197" t="str">
        <f>IF(CN571&lt;=SMALL(CN$3:CN$1130,1),"MAS PARECIDO","NO")</f>
        <v>NO</v>
      </c>
      <c r="CP571" s="197" t="str">
        <f>IF(CN571&lt;=SMALL(CN$3:CN$1130,5),"SIMILAR","NO")</f>
        <v>NO</v>
      </c>
      <c r="CQ571" s="197" t="str">
        <f t="shared" si="469"/>
        <v>N/A</v>
      </c>
      <c r="CR571" s="197">
        <f t="shared" si="470"/>
        <v>0</v>
      </c>
      <c r="CS571" s="198">
        <f t="shared" si="471"/>
        <v>0</v>
      </c>
      <c r="CT571" s="199">
        <f>IFERROR(SQRT(($E571-$E$1136)^2+($AJ571-$AJ$1136)^2),0)</f>
        <v>2.4000720021600648E-2</v>
      </c>
      <c r="CU571" s="197" t="str">
        <f>IF(CT571&lt;=SMALL(CT$3:CT$1130,1),"MAS PARECIDO","NO")</f>
        <v>NO</v>
      </c>
      <c r="CV571" s="197" t="str">
        <f>IF(CT571&lt;=SMALL(CT$3:CT$1130,5),"SIMILAR","NO")</f>
        <v>NO</v>
      </c>
      <c r="CW571" s="197" t="str">
        <f t="shared" si="472"/>
        <v>N/A</v>
      </c>
      <c r="CX571" s="197">
        <f t="shared" si="473"/>
        <v>0</v>
      </c>
      <c r="CY571" s="198">
        <f t="shared" si="474"/>
        <v>0</v>
      </c>
      <c r="CZ571" s="2" t="s">
        <v>1760</v>
      </c>
      <c r="DA571" s="2" t="s">
        <v>1761</v>
      </c>
      <c r="DB571" s="2">
        <v>0</v>
      </c>
      <c r="DC571" s="2" t="s">
        <v>189</v>
      </c>
    </row>
    <row r="572" spans="1:107">
      <c r="A572" s="24" t="s">
        <v>458</v>
      </c>
      <c r="B572" s="46">
        <v>39343.379999999997</v>
      </c>
      <c r="C572" s="190">
        <f>(B572-$B$1132)/($B$1133-$B$1132)</f>
        <v>4.072363863137049E-2</v>
      </c>
      <c r="D572" s="46">
        <v>10000</v>
      </c>
      <c r="E572" s="190">
        <f>(D572-$D$1132)/($D$1133-$D$1132)</f>
        <v>1.9970599117973539E-2</v>
      </c>
      <c r="F572" s="46" t="s">
        <v>53</v>
      </c>
      <c r="G572" s="192">
        <f>VLOOKUP(F572,'DATOS DE SOPORTE'!$Y$5:$Z$8,2,FALSE)</f>
        <v>2</v>
      </c>
      <c r="H572" s="190">
        <f>(G572-$G$1132)/($G$1133-$G$1132)</f>
        <v>0.33333333333333331</v>
      </c>
      <c r="I572" s="50"/>
      <c r="J572" s="200">
        <f t="shared" si="434"/>
        <v>0</v>
      </c>
      <c r="K572" s="190">
        <f>(J572-$J$1132)/($J$1133-$J$1132)</f>
        <v>0</v>
      </c>
      <c r="L572" s="193" t="str">
        <f t="shared" si="435"/>
        <v>NO</v>
      </c>
      <c r="M572" s="46" t="s">
        <v>192</v>
      </c>
      <c r="N572" s="192">
        <f t="shared" si="436"/>
        <v>2</v>
      </c>
      <c r="O572" s="190">
        <f>(N572-N$1132)/(N$1133-N$1132)</f>
        <v>1</v>
      </c>
      <c r="P572" s="46" t="s">
        <v>193</v>
      </c>
      <c r="Q572" s="192">
        <f t="shared" si="437"/>
        <v>2</v>
      </c>
      <c r="R572" s="190">
        <f>(Q572-Q$1132)/(Q$1133-Q$1132)</f>
        <v>0.5</v>
      </c>
      <c r="S572" s="46" t="s">
        <v>194</v>
      </c>
      <c r="T572" s="192">
        <f t="shared" si="438"/>
        <v>1</v>
      </c>
      <c r="U572" s="190">
        <f>(T572-T$1132)/(T$1133-T$1132)</f>
        <v>0</v>
      </c>
      <c r="V572" s="46" t="s">
        <v>212</v>
      </c>
      <c r="W572" s="194">
        <f>VLOOKUP(V572,'DATOS DE SOPORTE'!$S$5:$T$10,2,FALSE)</f>
        <v>3</v>
      </c>
      <c r="X572" s="201">
        <f>(W572-W$1132)/(W$1133-W$1132)</f>
        <v>0.4</v>
      </c>
      <c r="Y572" s="46" t="s">
        <v>188</v>
      </c>
      <c r="Z572" s="194">
        <f t="shared" si="439"/>
        <v>1</v>
      </c>
      <c r="AA572" s="201">
        <f>(Z572-Z$1132)/(Z$1133-Z$1132)</f>
        <v>0</v>
      </c>
      <c r="AB572" s="46" t="s">
        <v>136</v>
      </c>
      <c r="AC572" s="194">
        <f t="shared" si="440"/>
        <v>2</v>
      </c>
      <c r="AD572" s="201">
        <f>(AC572-AC$1132)/(AC$1133-AC$1132)</f>
        <v>1</v>
      </c>
      <c r="AE572" s="46" t="s">
        <v>136</v>
      </c>
      <c r="AF572" s="194">
        <f t="shared" si="441"/>
        <v>2</v>
      </c>
      <c r="AG572" s="201">
        <f>(AF572-AF$1132)/(AF$1133-AF$1132)</f>
        <v>1</v>
      </c>
      <c r="AH572" s="24" t="s">
        <v>67</v>
      </c>
      <c r="AI572" s="194">
        <f>VLOOKUP(AH572,'DATOS DE SOPORTE'!$V$5:$W$8,2,FALSE)</f>
        <v>1</v>
      </c>
      <c r="AJ572" s="201">
        <f>(AI572-AI$1132)/(AI$1133-AI$1132)</f>
        <v>0</v>
      </c>
      <c r="AK572" s="58" t="str">
        <f t="shared" si="433"/>
        <v>Bueno</v>
      </c>
      <c r="AL572" s="196">
        <f>IFERROR(SQRT(($E572-$E$1136)^2+($C572-$C$1136)^2),0)</f>
        <v>0.16562741749397633</v>
      </c>
      <c r="AM572" s="197" t="str">
        <f>IF(AL572&lt;=SMALL($AL$3:$AL$1130,1),"MAS PARECIDO","NO")</f>
        <v>NO</v>
      </c>
      <c r="AN572" s="197" t="str">
        <f>IF(AL572&lt;=SMALL($AL$3:$AL$1130,5),"SIMILAR","NO")</f>
        <v>NO</v>
      </c>
      <c r="AO572" s="197" t="str">
        <f t="shared" si="442"/>
        <v>N/A</v>
      </c>
      <c r="AP572" s="197">
        <f t="shared" si="443"/>
        <v>0</v>
      </c>
      <c r="AQ572" s="198">
        <f t="shared" si="444"/>
        <v>0</v>
      </c>
      <c r="AR572" s="196">
        <f>IFERROR(SQRT(($E572-$E$1136)^2+($H572-$H$1136)^2),0)</f>
        <v>2.0000600018000539E-2</v>
      </c>
      <c r="AS572" s="197" t="str">
        <f>IF(AR572&lt;=SMALL(AR$3:AR$1130,1),"MAS PARECIDO","NO")</f>
        <v>NO</v>
      </c>
      <c r="AT572" s="197" t="str">
        <f>IF(AR572&lt;=SMALL(AR$3:AR$1130,5),"SIMILAR","NO")</f>
        <v>NO</v>
      </c>
      <c r="AU572" s="197" t="str">
        <f t="shared" si="445"/>
        <v>N/A</v>
      </c>
      <c r="AV572" s="197">
        <f t="shared" si="446"/>
        <v>0</v>
      </c>
      <c r="AW572" s="198">
        <f t="shared" si="447"/>
        <v>0</v>
      </c>
      <c r="AX572" s="199">
        <f>IFERROR(SQRT(($E572-$E$1136)^2+($K572-$K$1136)^2),0)</f>
        <v>0.20099757212732708</v>
      </c>
      <c r="AY572" s="197" t="str">
        <f>IF(AX572&lt;=SMALL(AX$3:AX$1130,1),"MAS PARECIDO","NO")</f>
        <v>NO</v>
      </c>
      <c r="AZ572" s="197" t="str">
        <f>IF(AX572&lt;=SMALL(AX$3:AX$1130,5),"SIMILAR","NO")</f>
        <v>NO</v>
      </c>
      <c r="BA572" s="197" t="str">
        <f t="shared" si="448"/>
        <v>N/A</v>
      </c>
      <c r="BB572" s="197">
        <f t="shared" si="449"/>
        <v>0</v>
      </c>
      <c r="BC572" s="198">
        <f t="shared" si="450"/>
        <v>0</v>
      </c>
      <c r="BD572" s="196">
        <f>IFERROR(SQRT(($E572-$E$1136)^2+($O572-$O$1136)^2),0)</f>
        <v>2.0000600018000539E-2</v>
      </c>
      <c r="BE572" s="197" t="str">
        <f>IF(BD572&lt;=SMALL(BD$3:BD$1130,1),"MAS PARECIDO","NO")</f>
        <v>NO</v>
      </c>
      <c r="BF572" s="197" t="str">
        <f>IF(BD572&lt;=SMALL(BD$3:BD$1130,5),"SIMILAR","NO")</f>
        <v>NO</v>
      </c>
      <c r="BG572" s="197" t="str">
        <f t="shared" si="451"/>
        <v>N/A</v>
      </c>
      <c r="BH572" s="197">
        <f t="shared" si="452"/>
        <v>0</v>
      </c>
      <c r="BI572" s="198">
        <f t="shared" si="453"/>
        <v>0</v>
      </c>
      <c r="BJ572" s="199">
        <f>IFERROR(SQRT(($E572-$E$1136)^2+($R572-$R$1136)^2),0)</f>
        <v>2.0000600018000539E-2</v>
      </c>
      <c r="BK572" s="197" t="str">
        <f>IF(BJ572&lt;=SMALL(BJ$3:BJ$1130,1),"MAS PARECIDO","NO")</f>
        <v>NO</v>
      </c>
      <c r="BL572" s="197" t="str">
        <f>IF(BJ572&lt;=SMALL(BJ$3:BJ$1130,5),"SIMILAR","NO")</f>
        <v>NO</v>
      </c>
      <c r="BM572" s="197" t="str">
        <f t="shared" si="454"/>
        <v>N/A</v>
      </c>
      <c r="BN572" s="197">
        <f t="shared" si="455"/>
        <v>0</v>
      </c>
      <c r="BO572" s="198">
        <f t="shared" si="456"/>
        <v>0</v>
      </c>
      <c r="BP572" s="199">
        <f>IFERROR(SQRT(($E572-$E$1136)^2+($U572-$U$1136)^2),0)</f>
        <v>2.0000600018000539E-2</v>
      </c>
      <c r="BQ572" s="197" t="str">
        <f>IF(BP572&lt;=SMALL(BP$3:BP$1130,1),"MAS PARECIDO","NO")</f>
        <v>NO</v>
      </c>
      <c r="BR572" s="197" t="str">
        <f>IF(BP572&lt;=SMALL(BP$3:BP$1130,5),"SIMILAR","NO")</f>
        <v>NO</v>
      </c>
      <c r="BS572" s="197" t="str">
        <f t="shared" si="457"/>
        <v>N/A</v>
      </c>
      <c r="BT572" s="197">
        <f t="shared" si="458"/>
        <v>0</v>
      </c>
      <c r="BU572" s="198">
        <f t="shared" si="459"/>
        <v>0</v>
      </c>
      <c r="BV572" s="199">
        <f>IFERROR(SQRT(($E572-$E$1136)^2+($X572-$X$1136)^2),0)</f>
        <v>0.40049971785393318</v>
      </c>
      <c r="BW572" s="197" t="str">
        <f>IF(BV572&lt;=SMALL(BV$3:BV$1130,1),"MAS PARECIDO","NO")</f>
        <v>NO</v>
      </c>
      <c r="BX572" s="197" t="str">
        <f>IF(BV572&lt;=SMALL(BV$3:BV$1130,5),"SIMILAR","NO")</f>
        <v>NO</v>
      </c>
      <c r="BY572" s="197" t="str">
        <f t="shared" si="460"/>
        <v>N/A</v>
      </c>
      <c r="BZ572" s="197">
        <f t="shared" si="461"/>
        <v>0</v>
      </c>
      <c r="CA572" s="198">
        <f t="shared" si="462"/>
        <v>0</v>
      </c>
      <c r="CB572" s="199">
        <f>IFERROR(SQRT(($E572-$E$1136)^2+($AA572-$AA$1136)^2),0)</f>
        <v>2.0000600018000539E-2</v>
      </c>
      <c r="CC572" s="197" t="str">
        <f>IF(CB572&lt;=SMALL(CB$3:CB$1130,1),"MAS PARECIDO","NO")</f>
        <v>NO</v>
      </c>
      <c r="CD572" s="197" t="str">
        <f>IF(CB572&lt;=SMALL(CB$3:CB$1130,5),"SIMILAR","NO")</f>
        <v>NO</v>
      </c>
      <c r="CE572" s="197" t="str">
        <f t="shared" si="463"/>
        <v>N/A</v>
      </c>
      <c r="CF572" s="197">
        <f t="shared" si="464"/>
        <v>0</v>
      </c>
      <c r="CG572" s="198">
        <f t="shared" si="465"/>
        <v>0</v>
      </c>
      <c r="CH572" s="199">
        <f>IFERROR(SQRT(($E572-$E$1136)^2+($AD572-$AD$1136)^2),0)</f>
        <v>2.0000600018000539E-2</v>
      </c>
      <c r="CI572" s="197" t="str">
        <f>IF(CH572&lt;=SMALL(CH$3:CH$1130,1),"MAS PARECIDO","NO")</f>
        <v>NO</v>
      </c>
      <c r="CJ572" s="197" t="str">
        <f>IF(CH572&lt;=SMALL(CH$3:CH$1130,5),"SIMILAR","NO")</f>
        <v>NO</v>
      </c>
      <c r="CK572" s="197" t="str">
        <f t="shared" si="466"/>
        <v>N/A</v>
      </c>
      <c r="CL572" s="197">
        <f t="shared" si="467"/>
        <v>0</v>
      </c>
      <c r="CM572" s="198">
        <f t="shared" si="468"/>
        <v>0</v>
      </c>
      <c r="CN572" s="199">
        <f>IFERROR(SQRT(($E572-$E$1136)^2+($AG572-$AG$1136)^2),0)</f>
        <v>2.0000600018000539E-2</v>
      </c>
      <c r="CO572" s="197" t="str">
        <f>IF(CN572&lt;=SMALL(CN$3:CN$1130,1),"MAS PARECIDO","NO")</f>
        <v>NO</v>
      </c>
      <c r="CP572" s="197" t="str">
        <f>IF(CN572&lt;=SMALL(CN$3:CN$1130,5),"SIMILAR","NO")</f>
        <v>NO</v>
      </c>
      <c r="CQ572" s="197" t="str">
        <f t="shared" si="469"/>
        <v>N/A</v>
      </c>
      <c r="CR572" s="197">
        <f t="shared" si="470"/>
        <v>0</v>
      </c>
      <c r="CS572" s="198">
        <f t="shared" si="471"/>
        <v>0</v>
      </c>
      <c r="CT572" s="199">
        <f>IFERROR(SQRT(($E572-$E$1136)^2+($AJ572-$AJ$1136)^2),0)</f>
        <v>2.0000600018000539E-2</v>
      </c>
      <c r="CU572" s="197" t="str">
        <f>IF(CT572&lt;=SMALL(CT$3:CT$1130,1),"MAS PARECIDO","NO")</f>
        <v>NO</v>
      </c>
      <c r="CV572" s="197" t="str">
        <f>IF(CT572&lt;=SMALL(CT$3:CT$1130,5),"SIMILAR","NO")</f>
        <v>NO</v>
      </c>
      <c r="CW572" s="197" t="str">
        <f t="shared" si="472"/>
        <v>N/A</v>
      </c>
      <c r="CX572" s="197">
        <f t="shared" si="473"/>
        <v>0</v>
      </c>
      <c r="CY572" s="198">
        <f t="shared" si="474"/>
        <v>0</v>
      </c>
      <c r="CZ572" s="2" t="s">
        <v>1644</v>
      </c>
      <c r="DA572" s="2" t="s">
        <v>1645</v>
      </c>
      <c r="DB572" s="2">
        <v>0</v>
      </c>
      <c r="DC572" s="2" t="s">
        <v>189</v>
      </c>
    </row>
    <row r="573" spans="1:107">
      <c r="A573" s="24" t="s">
        <v>752</v>
      </c>
      <c r="B573" s="46">
        <v>6198.95</v>
      </c>
      <c r="C573" s="190">
        <f>(B573-$B$1132)/($B$1133-$B$1132)</f>
        <v>1.980676672400069E-3</v>
      </c>
      <c r="D573" s="46">
        <v>14000</v>
      </c>
      <c r="E573" s="190">
        <f>(D573-$D$1132)/($D$1133-$D$1132)</f>
        <v>2.7970839125173754E-2</v>
      </c>
      <c r="F573" s="46" t="s">
        <v>203</v>
      </c>
      <c r="G573" s="192">
        <f>VLOOKUP(F573,'DATOS DE SOPORTE'!$Y$5:$Z$8,2,FALSE)</f>
        <v>3</v>
      </c>
      <c r="H573" s="190">
        <f>(G573-$G$1132)/($G$1133-$G$1132)</f>
        <v>0.66666666666666663</v>
      </c>
      <c r="I573" s="50">
        <v>1</v>
      </c>
      <c r="J573" s="200">
        <f t="shared" si="434"/>
        <v>1</v>
      </c>
      <c r="K573" s="190">
        <f>(J573-$J$1132)/($J$1133-$J$1132)</f>
        <v>0.2</v>
      </c>
      <c r="L573" s="193" t="str">
        <f t="shared" si="435"/>
        <v>SI</v>
      </c>
      <c r="M573" s="46" t="s">
        <v>192</v>
      </c>
      <c r="N573" s="192">
        <f t="shared" si="436"/>
        <v>2</v>
      </c>
      <c r="O573" s="190">
        <f>(N573-N$1132)/(N$1133-N$1132)</f>
        <v>1</v>
      </c>
      <c r="P573" s="46" t="s">
        <v>58</v>
      </c>
      <c r="Q573" s="192">
        <f t="shared" si="437"/>
        <v>3</v>
      </c>
      <c r="R573" s="190">
        <f>(Q573-Q$1132)/(Q$1133-Q$1132)</f>
        <v>1</v>
      </c>
      <c r="S573" s="46" t="s">
        <v>194</v>
      </c>
      <c r="T573" s="192">
        <f t="shared" si="438"/>
        <v>1</v>
      </c>
      <c r="U573" s="190">
        <f>(T573-T$1132)/(T$1133-T$1132)</f>
        <v>0</v>
      </c>
      <c r="V573" s="46" t="s">
        <v>62</v>
      </c>
      <c r="W573" s="194">
        <f>VLOOKUP(V573,'DATOS DE SOPORTE'!$S$5:$T$10,2,FALSE)</f>
        <v>1</v>
      </c>
      <c r="X573" s="201">
        <f>(W573-W$1132)/(W$1133-W$1132)</f>
        <v>0</v>
      </c>
      <c r="Y573" s="46"/>
      <c r="Z573" s="194">
        <f t="shared" si="439"/>
        <v>2</v>
      </c>
      <c r="AA573" s="201">
        <f>(Z573-Z$1132)/(Z$1133-Z$1132)</f>
        <v>1</v>
      </c>
      <c r="AB573" s="46"/>
      <c r="AC573" s="194">
        <f t="shared" si="440"/>
        <v>2</v>
      </c>
      <c r="AD573" s="201">
        <f>(AC573-AC$1132)/(AC$1133-AC$1132)</f>
        <v>1</v>
      </c>
      <c r="AE573" s="46"/>
      <c r="AF573" s="194">
        <f t="shared" si="441"/>
        <v>2</v>
      </c>
      <c r="AG573" s="201">
        <f>(AF573-AF$1132)/(AF$1133-AF$1132)</f>
        <v>1</v>
      </c>
      <c r="AH573" s="24" t="s">
        <v>67</v>
      </c>
      <c r="AI573" s="194">
        <f>VLOOKUP(AH573,'DATOS DE SOPORTE'!$V$5:$W$8,2,FALSE)</f>
        <v>1</v>
      </c>
      <c r="AJ573" s="201">
        <f>(AI573-AI$1132)/(AI$1133-AI$1132)</f>
        <v>0</v>
      </c>
      <c r="AK573" s="58" t="str">
        <f t="shared" si="433"/>
        <v>Muy malo</v>
      </c>
      <c r="AL573" s="196">
        <f>IFERROR(SQRT(($E573-$E$1136)^2+($C573-$C$1136)^2),0)</f>
        <v>0.20507890981584165</v>
      </c>
      <c r="AM573" s="197" t="str">
        <f>IF(AL573&lt;=SMALL($AL$3:$AL$1130,1),"MAS PARECIDO","NO")</f>
        <v>NO</v>
      </c>
      <c r="AN573" s="197" t="str">
        <f>IF(AL573&lt;=SMALL($AL$3:$AL$1130,5),"SIMILAR","NO")</f>
        <v>NO</v>
      </c>
      <c r="AO573" s="197" t="str">
        <f t="shared" si="442"/>
        <v>N/A</v>
      </c>
      <c r="AP573" s="197">
        <f t="shared" si="443"/>
        <v>0</v>
      </c>
      <c r="AQ573" s="198">
        <f t="shared" si="444"/>
        <v>0</v>
      </c>
      <c r="AR573" s="196">
        <f>IFERROR(SQRT(($E573-$E$1136)^2+($H573-$H$1136)^2),0)</f>
        <v>0.3345073364714562</v>
      </c>
      <c r="AS573" s="197" t="str">
        <f>IF(AR573&lt;=SMALL(AR$3:AR$1130,1),"MAS PARECIDO","NO")</f>
        <v>NO</v>
      </c>
      <c r="AT573" s="197" t="str">
        <f>IF(AR573&lt;=SMALL(AR$3:AR$1130,5),"SIMILAR","NO")</f>
        <v>NO</v>
      </c>
      <c r="AU573" s="197" t="str">
        <f t="shared" si="445"/>
        <v>N/A</v>
      </c>
      <c r="AV573" s="197">
        <f t="shared" si="446"/>
        <v>0</v>
      </c>
      <c r="AW573" s="198">
        <f t="shared" si="447"/>
        <v>0</v>
      </c>
      <c r="AX573" s="199">
        <f>IFERROR(SQRT(($E573-$E$1136)^2+($K573-$K$1136)^2),0)</f>
        <v>2.8000840025200754E-2</v>
      </c>
      <c r="AY573" s="197" t="str">
        <f>IF(AX573&lt;=SMALL(AX$3:AX$1130,1),"MAS PARECIDO","NO")</f>
        <v>NO</v>
      </c>
      <c r="AZ573" s="197" t="str">
        <f>IF(AX573&lt;=SMALL(AX$3:AX$1130,5),"SIMILAR","NO")</f>
        <v>NO</v>
      </c>
      <c r="BA573" s="197" t="str">
        <f t="shared" si="448"/>
        <v>N/A</v>
      </c>
      <c r="BB573" s="197">
        <f t="shared" si="449"/>
        <v>0</v>
      </c>
      <c r="BC573" s="198">
        <f t="shared" si="450"/>
        <v>0</v>
      </c>
      <c r="BD573" s="196">
        <f>IFERROR(SQRT(($E573-$E$1136)^2+($O573-$O$1136)^2),0)</f>
        <v>2.8000840025200754E-2</v>
      </c>
      <c r="BE573" s="197" t="str">
        <f>IF(BD573&lt;=SMALL(BD$3:BD$1130,1),"MAS PARECIDO","NO")</f>
        <v>NO</v>
      </c>
      <c r="BF573" s="197" t="str">
        <f>IF(BD573&lt;=SMALL(BD$3:BD$1130,5),"SIMILAR","NO")</f>
        <v>NO</v>
      </c>
      <c r="BG573" s="197" t="str">
        <f t="shared" si="451"/>
        <v>N/A</v>
      </c>
      <c r="BH573" s="197">
        <f t="shared" si="452"/>
        <v>0</v>
      </c>
      <c r="BI573" s="198">
        <f t="shared" si="453"/>
        <v>0</v>
      </c>
      <c r="BJ573" s="199">
        <f>IFERROR(SQRT(($E573-$E$1136)^2+($R573-$R$1136)^2),0)</f>
        <v>0.50078343327442143</v>
      </c>
      <c r="BK573" s="197" t="str">
        <f>IF(BJ573&lt;=SMALL(BJ$3:BJ$1130,1),"MAS PARECIDO","NO")</f>
        <v>NO</v>
      </c>
      <c r="BL573" s="197" t="str">
        <f>IF(BJ573&lt;=SMALL(BJ$3:BJ$1130,5),"SIMILAR","NO")</f>
        <v>NO</v>
      </c>
      <c r="BM573" s="197" t="str">
        <f t="shared" si="454"/>
        <v>N/A</v>
      </c>
      <c r="BN573" s="197">
        <f t="shared" si="455"/>
        <v>0</v>
      </c>
      <c r="BO573" s="198">
        <f t="shared" si="456"/>
        <v>0</v>
      </c>
      <c r="BP573" s="199">
        <f>IFERROR(SQRT(($E573-$E$1136)^2+($U573-$U$1136)^2),0)</f>
        <v>2.8000840025200754E-2</v>
      </c>
      <c r="BQ573" s="197" t="str">
        <f>IF(BP573&lt;=SMALL(BP$3:BP$1130,1),"MAS PARECIDO","NO")</f>
        <v>NO</v>
      </c>
      <c r="BR573" s="197" t="str">
        <f>IF(BP573&lt;=SMALL(BP$3:BP$1130,5),"SIMILAR","NO")</f>
        <v>NO</v>
      </c>
      <c r="BS573" s="197" t="str">
        <f t="shared" si="457"/>
        <v>N/A</v>
      </c>
      <c r="BT573" s="197">
        <f t="shared" si="458"/>
        <v>0</v>
      </c>
      <c r="BU573" s="198">
        <f t="shared" si="459"/>
        <v>0</v>
      </c>
      <c r="BV573" s="199">
        <f>IFERROR(SQRT(($E573-$E$1136)^2+($X573-$X$1136)^2),0)</f>
        <v>2.8000840025200754E-2</v>
      </c>
      <c r="BW573" s="197" t="str">
        <f>IF(BV573&lt;=SMALL(BV$3:BV$1130,1),"MAS PARECIDO","NO")</f>
        <v>NO</v>
      </c>
      <c r="BX573" s="197" t="str">
        <f>IF(BV573&lt;=SMALL(BV$3:BV$1130,5),"SIMILAR","NO")</f>
        <v>NO</v>
      </c>
      <c r="BY573" s="197" t="str">
        <f t="shared" si="460"/>
        <v>N/A</v>
      </c>
      <c r="BZ573" s="197">
        <f t="shared" si="461"/>
        <v>0</v>
      </c>
      <c r="CA573" s="198">
        <f t="shared" si="462"/>
        <v>0</v>
      </c>
      <c r="CB573" s="199">
        <f>IFERROR(SQRT(($E573-$E$1136)^2+($AA573-$AA$1136)^2),0)</f>
        <v>1.0003919467099467</v>
      </c>
      <c r="CC573" s="197" t="str">
        <f>IF(CB573&lt;=SMALL(CB$3:CB$1130,1),"MAS PARECIDO","NO")</f>
        <v>NO</v>
      </c>
      <c r="CD573" s="197" t="str">
        <f>IF(CB573&lt;=SMALL(CB$3:CB$1130,5),"SIMILAR","NO")</f>
        <v>NO</v>
      </c>
      <c r="CE573" s="197" t="str">
        <f t="shared" si="463"/>
        <v>N/A</v>
      </c>
      <c r="CF573" s="197">
        <f t="shared" si="464"/>
        <v>0</v>
      </c>
      <c r="CG573" s="198">
        <f t="shared" si="465"/>
        <v>0</v>
      </c>
      <c r="CH573" s="199">
        <f>IFERROR(SQRT(($E573-$E$1136)^2+($AD573-$AD$1136)^2),0)</f>
        <v>2.8000840025200754E-2</v>
      </c>
      <c r="CI573" s="197" t="str">
        <f>IF(CH573&lt;=SMALL(CH$3:CH$1130,1),"MAS PARECIDO","NO")</f>
        <v>NO</v>
      </c>
      <c r="CJ573" s="197" t="str">
        <f>IF(CH573&lt;=SMALL(CH$3:CH$1130,5),"SIMILAR","NO")</f>
        <v>NO</v>
      </c>
      <c r="CK573" s="197" t="str">
        <f t="shared" si="466"/>
        <v>N/A</v>
      </c>
      <c r="CL573" s="197">
        <f t="shared" si="467"/>
        <v>0</v>
      </c>
      <c r="CM573" s="198">
        <f t="shared" si="468"/>
        <v>0</v>
      </c>
      <c r="CN573" s="199">
        <f>IFERROR(SQRT(($E573-$E$1136)^2+($AG573-$AG$1136)^2),0)</f>
        <v>2.8000840025200754E-2</v>
      </c>
      <c r="CO573" s="197" t="str">
        <f>IF(CN573&lt;=SMALL(CN$3:CN$1130,1),"MAS PARECIDO","NO")</f>
        <v>NO</v>
      </c>
      <c r="CP573" s="197" t="str">
        <f>IF(CN573&lt;=SMALL(CN$3:CN$1130,5),"SIMILAR","NO")</f>
        <v>NO</v>
      </c>
      <c r="CQ573" s="197" t="str">
        <f t="shared" si="469"/>
        <v>N/A</v>
      </c>
      <c r="CR573" s="197">
        <f t="shared" si="470"/>
        <v>0</v>
      </c>
      <c r="CS573" s="198">
        <f t="shared" si="471"/>
        <v>0</v>
      </c>
      <c r="CT573" s="199">
        <f>IFERROR(SQRT(($E573-$E$1136)^2+($AJ573-$AJ$1136)^2),0)</f>
        <v>2.8000840025200754E-2</v>
      </c>
      <c r="CU573" s="197" t="str">
        <f>IF(CT573&lt;=SMALL(CT$3:CT$1130,1),"MAS PARECIDO","NO")</f>
        <v>NO</v>
      </c>
      <c r="CV573" s="197" t="str">
        <f>IF(CT573&lt;=SMALL(CT$3:CT$1130,5),"SIMILAR","NO")</f>
        <v>NO</v>
      </c>
      <c r="CW573" s="197" t="str">
        <f t="shared" si="472"/>
        <v>N/A</v>
      </c>
      <c r="CX573" s="197">
        <f t="shared" si="473"/>
        <v>0</v>
      </c>
      <c r="CY573" s="198">
        <f t="shared" si="474"/>
        <v>0</v>
      </c>
      <c r="CZ573" s="2" t="e">
        <v>#N/A</v>
      </c>
      <c r="DA573" s="2" t="s">
        <v>2167</v>
      </c>
      <c r="DB573" s="2">
        <v>3</v>
      </c>
      <c r="DC573" s="2" t="s">
        <v>319</v>
      </c>
    </row>
    <row r="574" spans="1:107">
      <c r="A574" s="24" t="s">
        <v>481</v>
      </c>
      <c r="B574" s="46">
        <v>136308</v>
      </c>
      <c r="C574" s="190">
        <f>(B574-$B$1132)/($B$1133-$B$1132)</f>
        <v>0.15406686354204244</v>
      </c>
      <c r="D574" s="46">
        <v>34000</v>
      </c>
      <c r="E574" s="190">
        <f>(D574-$D$1132)/($D$1133-$D$1132)</f>
        <v>6.7972039161174835E-2</v>
      </c>
      <c r="F574" s="46" t="s">
        <v>53</v>
      </c>
      <c r="G574" s="192">
        <f>VLOOKUP(F574,'DATOS DE SOPORTE'!$Y$5:$Z$8,2,FALSE)</f>
        <v>2</v>
      </c>
      <c r="H574" s="190">
        <f>(G574-$G$1132)/($G$1133-$G$1132)</f>
        <v>0.33333333333333331</v>
      </c>
      <c r="I574" s="50"/>
      <c r="J574" s="200">
        <f t="shared" si="434"/>
        <v>0</v>
      </c>
      <c r="K574" s="190">
        <f>(J574-$J$1132)/($J$1133-$J$1132)</f>
        <v>0</v>
      </c>
      <c r="L574" s="193" t="str">
        <f t="shared" si="435"/>
        <v>NO</v>
      </c>
      <c r="M574" s="46" t="s">
        <v>192</v>
      </c>
      <c r="N574" s="192">
        <f t="shared" si="436"/>
        <v>2</v>
      </c>
      <c r="O574" s="190">
        <f>(N574-N$1132)/(N$1133-N$1132)</f>
        <v>1</v>
      </c>
      <c r="P574" s="46" t="s">
        <v>58</v>
      </c>
      <c r="Q574" s="192">
        <f t="shared" si="437"/>
        <v>3</v>
      </c>
      <c r="R574" s="190">
        <f>(Q574-Q$1132)/(Q$1133-Q$1132)</f>
        <v>1</v>
      </c>
      <c r="S574" s="46" t="s">
        <v>194</v>
      </c>
      <c r="T574" s="192">
        <f t="shared" si="438"/>
        <v>1</v>
      </c>
      <c r="U574" s="190">
        <f>(T574-T$1132)/(T$1133-T$1132)</f>
        <v>0</v>
      </c>
      <c r="V574" s="46" t="s">
        <v>212</v>
      </c>
      <c r="W574" s="194">
        <f>VLOOKUP(V574,'DATOS DE SOPORTE'!$S$5:$T$10,2,FALSE)</f>
        <v>3</v>
      </c>
      <c r="X574" s="201">
        <f>(W574-W$1132)/(W$1133-W$1132)</f>
        <v>0.4</v>
      </c>
      <c r="Y574" s="46" t="s">
        <v>188</v>
      </c>
      <c r="Z574" s="194">
        <f t="shared" si="439"/>
        <v>1</v>
      </c>
      <c r="AA574" s="201">
        <f>(Z574-Z$1132)/(Z$1133-Z$1132)</f>
        <v>0</v>
      </c>
      <c r="AB574" s="46" t="s">
        <v>136</v>
      </c>
      <c r="AC574" s="194">
        <f t="shared" si="440"/>
        <v>2</v>
      </c>
      <c r="AD574" s="201">
        <f>(AC574-AC$1132)/(AC$1133-AC$1132)</f>
        <v>1</v>
      </c>
      <c r="AE574" s="46" t="s">
        <v>136</v>
      </c>
      <c r="AF574" s="194">
        <f t="shared" si="441"/>
        <v>2</v>
      </c>
      <c r="AG574" s="201">
        <f>(AF574-AF$1132)/(AF$1133-AF$1132)</f>
        <v>1</v>
      </c>
      <c r="AH574" s="24" t="s">
        <v>67</v>
      </c>
      <c r="AI574" s="194">
        <f>VLOOKUP(AH574,'DATOS DE SOPORTE'!$V$5:$W$8,2,FALSE)</f>
        <v>1</v>
      </c>
      <c r="AJ574" s="201">
        <f>(AI574-AI$1132)/(AI$1133-AI$1132)</f>
        <v>0</v>
      </c>
      <c r="AK574" s="58" t="str">
        <f t="shared" si="433"/>
        <v>Bueno</v>
      </c>
      <c r="AL574" s="196">
        <f>IFERROR(SQRT(($E574-$E$1136)^2+($C574-$C$1136)^2),0)</f>
        <v>8.50449443163908E-2</v>
      </c>
      <c r="AM574" s="197" t="str">
        <f>IF(AL574&lt;=SMALL($AL$3:$AL$1130,1),"MAS PARECIDO","NO")</f>
        <v>NO</v>
      </c>
      <c r="AN574" s="197" t="str">
        <f>IF(AL574&lt;=SMALL($AL$3:$AL$1130,5),"SIMILAR","NO")</f>
        <v>NO</v>
      </c>
      <c r="AO574" s="197" t="str">
        <f t="shared" si="442"/>
        <v>N/A</v>
      </c>
      <c r="AP574" s="197">
        <f t="shared" si="443"/>
        <v>0</v>
      </c>
      <c r="AQ574" s="198">
        <f t="shared" si="444"/>
        <v>0</v>
      </c>
      <c r="AR574" s="196">
        <f>IFERROR(SQRT(($E574-$E$1136)^2+($H574-$H$1136)^2),0)</f>
        <v>6.8002040061201835E-2</v>
      </c>
      <c r="AS574" s="197" t="str">
        <f>IF(AR574&lt;=SMALL(AR$3:AR$1130,1),"MAS PARECIDO","NO")</f>
        <v>NO</v>
      </c>
      <c r="AT574" s="197" t="str">
        <f>IF(AR574&lt;=SMALL(AR$3:AR$1130,5),"SIMILAR","NO")</f>
        <v>NO</v>
      </c>
      <c r="AU574" s="197" t="str">
        <f t="shared" si="445"/>
        <v>N/A</v>
      </c>
      <c r="AV574" s="197">
        <f t="shared" si="446"/>
        <v>0</v>
      </c>
      <c r="AW574" s="198">
        <f t="shared" si="447"/>
        <v>0</v>
      </c>
      <c r="AX574" s="199">
        <f>IFERROR(SQRT(($E574-$E$1136)^2+($K574-$K$1136)^2),0)</f>
        <v>0.21124459153428121</v>
      </c>
      <c r="AY574" s="197" t="str">
        <f>IF(AX574&lt;=SMALL(AX$3:AX$1130,1),"MAS PARECIDO","NO")</f>
        <v>NO</v>
      </c>
      <c r="AZ574" s="197" t="str">
        <f>IF(AX574&lt;=SMALL(AX$3:AX$1130,5),"SIMILAR","NO")</f>
        <v>NO</v>
      </c>
      <c r="BA574" s="197" t="str">
        <f t="shared" si="448"/>
        <v>N/A</v>
      </c>
      <c r="BB574" s="197">
        <f t="shared" si="449"/>
        <v>0</v>
      </c>
      <c r="BC574" s="198">
        <f t="shared" si="450"/>
        <v>0</v>
      </c>
      <c r="BD574" s="196">
        <f>IFERROR(SQRT(($E574-$E$1136)^2+($O574-$O$1136)^2),0)</f>
        <v>6.8002040061201835E-2</v>
      </c>
      <c r="BE574" s="197" t="str">
        <f>IF(BD574&lt;=SMALL(BD$3:BD$1130,1),"MAS PARECIDO","NO")</f>
        <v>NO</v>
      </c>
      <c r="BF574" s="197" t="str">
        <f>IF(BD574&lt;=SMALL(BD$3:BD$1130,5),"SIMILAR","NO")</f>
        <v>NO</v>
      </c>
      <c r="BG574" s="197" t="str">
        <f t="shared" si="451"/>
        <v>N/A</v>
      </c>
      <c r="BH574" s="197">
        <f t="shared" si="452"/>
        <v>0</v>
      </c>
      <c r="BI574" s="198">
        <f t="shared" si="453"/>
        <v>0</v>
      </c>
      <c r="BJ574" s="199">
        <f>IFERROR(SQRT(($E574-$E$1136)^2+($R574-$R$1136)^2),0)</f>
        <v>0.50460308902392315</v>
      </c>
      <c r="BK574" s="197" t="str">
        <f>IF(BJ574&lt;=SMALL(BJ$3:BJ$1130,1),"MAS PARECIDO","NO")</f>
        <v>NO</v>
      </c>
      <c r="BL574" s="197" t="str">
        <f>IF(BJ574&lt;=SMALL(BJ$3:BJ$1130,5),"SIMILAR","NO")</f>
        <v>NO</v>
      </c>
      <c r="BM574" s="197" t="str">
        <f t="shared" si="454"/>
        <v>N/A</v>
      </c>
      <c r="BN574" s="197">
        <f t="shared" si="455"/>
        <v>0</v>
      </c>
      <c r="BO574" s="198">
        <f t="shared" si="456"/>
        <v>0</v>
      </c>
      <c r="BP574" s="199">
        <f>IFERROR(SQRT(($E574-$E$1136)^2+($U574-$U$1136)^2),0)</f>
        <v>6.8002040061201835E-2</v>
      </c>
      <c r="BQ574" s="197" t="str">
        <f>IF(BP574&lt;=SMALL(BP$3:BP$1130,1),"MAS PARECIDO","NO")</f>
        <v>NO</v>
      </c>
      <c r="BR574" s="197" t="str">
        <f>IF(BP574&lt;=SMALL(BP$3:BP$1130,5),"SIMILAR","NO")</f>
        <v>NO</v>
      </c>
      <c r="BS574" s="197" t="str">
        <f t="shared" si="457"/>
        <v>N/A</v>
      </c>
      <c r="BT574" s="197">
        <f t="shared" si="458"/>
        <v>0</v>
      </c>
      <c r="BU574" s="198">
        <f t="shared" si="459"/>
        <v>0</v>
      </c>
      <c r="BV574" s="199">
        <f>IFERROR(SQRT(($E574-$E$1136)^2+($X574-$X$1136)^2),0)</f>
        <v>0.40573917416547955</v>
      </c>
      <c r="BW574" s="197" t="str">
        <f>IF(BV574&lt;=SMALL(BV$3:BV$1130,1),"MAS PARECIDO","NO")</f>
        <v>NO</v>
      </c>
      <c r="BX574" s="197" t="str">
        <f>IF(BV574&lt;=SMALL(BV$3:BV$1130,5),"SIMILAR","NO")</f>
        <v>NO</v>
      </c>
      <c r="BY574" s="197" t="str">
        <f t="shared" si="460"/>
        <v>N/A</v>
      </c>
      <c r="BZ574" s="197">
        <f t="shared" si="461"/>
        <v>0</v>
      </c>
      <c r="CA574" s="198">
        <f t="shared" si="462"/>
        <v>0</v>
      </c>
      <c r="CB574" s="199">
        <f>IFERROR(SQRT(($E574-$E$1136)^2+($AA574-$AA$1136)^2),0)</f>
        <v>6.8002040061201835E-2</v>
      </c>
      <c r="CC574" s="197" t="str">
        <f>IF(CB574&lt;=SMALL(CB$3:CB$1130,1),"MAS PARECIDO","NO")</f>
        <v>NO</v>
      </c>
      <c r="CD574" s="197" t="str">
        <f>IF(CB574&lt;=SMALL(CB$3:CB$1130,5),"SIMILAR","NO")</f>
        <v>NO</v>
      </c>
      <c r="CE574" s="197" t="str">
        <f t="shared" si="463"/>
        <v>N/A</v>
      </c>
      <c r="CF574" s="197">
        <f t="shared" si="464"/>
        <v>0</v>
      </c>
      <c r="CG574" s="198">
        <f t="shared" si="465"/>
        <v>0</v>
      </c>
      <c r="CH574" s="199">
        <f>IFERROR(SQRT(($E574-$E$1136)^2+($AD574-$AD$1136)^2),0)</f>
        <v>6.8002040061201835E-2</v>
      </c>
      <c r="CI574" s="197" t="str">
        <f>IF(CH574&lt;=SMALL(CH$3:CH$1130,1),"MAS PARECIDO","NO")</f>
        <v>NO</v>
      </c>
      <c r="CJ574" s="197" t="str">
        <f>IF(CH574&lt;=SMALL(CH$3:CH$1130,5),"SIMILAR","NO")</f>
        <v>NO</v>
      </c>
      <c r="CK574" s="197" t="str">
        <f t="shared" si="466"/>
        <v>N/A</v>
      </c>
      <c r="CL574" s="197">
        <f t="shared" si="467"/>
        <v>0</v>
      </c>
      <c r="CM574" s="198">
        <f t="shared" si="468"/>
        <v>0</v>
      </c>
      <c r="CN574" s="199">
        <f>IFERROR(SQRT(($E574-$E$1136)^2+($AG574-$AG$1136)^2),0)</f>
        <v>6.8002040061201835E-2</v>
      </c>
      <c r="CO574" s="197" t="str">
        <f>IF(CN574&lt;=SMALL(CN$3:CN$1130,1),"MAS PARECIDO","NO")</f>
        <v>NO</v>
      </c>
      <c r="CP574" s="197" t="str">
        <f>IF(CN574&lt;=SMALL(CN$3:CN$1130,5),"SIMILAR","NO")</f>
        <v>NO</v>
      </c>
      <c r="CQ574" s="197" t="str">
        <f t="shared" si="469"/>
        <v>N/A</v>
      </c>
      <c r="CR574" s="197">
        <f t="shared" si="470"/>
        <v>0</v>
      </c>
      <c r="CS574" s="198">
        <f t="shared" si="471"/>
        <v>0</v>
      </c>
      <c r="CT574" s="199">
        <f>IFERROR(SQRT(($E574-$E$1136)^2+($AJ574-$AJ$1136)^2),0)</f>
        <v>6.8002040061201835E-2</v>
      </c>
      <c r="CU574" s="197" t="str">
        <f>IF(CT574&lt;=SMALL(CT$3:CT$1130,1),"MAS PARECIDO","NO")</f>
        <v>NO</v>
      </c>
      <c r="CV574" s="197" t="str">
        <f>IF(CT574&lt;=SMALL(CT$3:CT$1130,5),"SIMILAR","NO")</f>
        <v>NO</v>
      </c>
      <c r="CW574" s="197" t="str">
        <f t="shared" si="472"/>
        <v>N/A</v>
      </c>
      <c r="CX574" s="197">
        <f t="shared" si="473"/>
        <v>0</v>
      </c>
      <c r="CY574" s="198">
        <f t="shared" si="474"/>
        <v>0</v>
      </c>
      <c r="CZ574" s="2" t="s">
        <v>1690</v>
      </c>
      <c r="DA574" s="2" t="s">
        <v>1691</v>
      </c>
      <c r="DB574" s="2">
        <v>0</v>
      </c>
      <c r="DC574" s="2" t="s">
        <v>189</v>
      </c>
    </row>
    <row r="575" spans="1:107">
      <c r="A575" s="24" t="s">
        <v>493</v>
      </c>
      <c r="B575" s="46">
        <v>34944</v>
      </c>
      <c r="C575" s="190">
        <f>(B575-$B$1132)/($B$1133-$B$1132)</f>
        <v>3.5581145247623805E-2</v>
      </c>
      <c r="D575" s="46">
        <v>10000</v>
      </c>
      <c r="E575" s="190">
        <f>(D575-$D$1132)/($D$1133-$D$1132)</f>
        <v>1.9970599117973539E-2</v>
      </c>
      <c r="F575" s="46" t="s">
        <v>191</v>
      </c>
      <c r="G575" s="192">
        <f>VLOOKUP(F575,'DATOS DE SOPORTE'!$Y$5:$Z$8,2,FALSE)</f>
        <v>1</v>
      </c>
      <c r="H575" s="190">
        <f>(G575-$G$1132)/($G$1133-$G$1132)</f>
        <v>0</v>
      </c>
      <c r="I575" s="50">
        <v>0</v>
      </c>
      <c r="J575" s="200">
        <f t="shared" si="434"/>
        <v>0</v>
      </c>
      <c r="K575" s="190">
        <f>(J575-$J$1132)/($J$1133-$J$1132)</f>
        <v>0</v>
      </c>
      <c r="L575" s="193" t="str">
        <f t="shared" si="435"/>
        <v>NO</v>
      </c>
      <c r="M575" s="46" t="s">
        <v>192</v>
      </c>
      <c r="N575" s="192">
        <f t="shared" si="436"/>
        <v>2</v>
      </c>
      <c r="O575" s="190">
        <f>(N575-N$1132)/(N$1133-N$1132)</f>
        <v>1</v>
      </c>
      <c r="P575" s="46" t="s">
        <v>193</v>
      </c>
      <c r="Q575" s="192">
        <f t="shared" si="437"/>
        <v>2</v>
      </c>
      <c r="R575" s="190">
        <f>(Q575-Q$1132)/(Q$1133-Q$1132)</f>
        <v>0.5</v>
      </c>
      <c r="S575" s="46" t="s">
        <v>194</v>
      </c>
      <c r="T575" s="192">
        <f t="shared" si="438"/>
        <v>1</v>
      </c>
      <c r="U575" s="190">
        <f>(T575-T$1132)/(T$1133-T$1132)</f>
        <v>0</v>
      </c>
      <c r="V575" s="46" t="s">
        <v>212</v>
      </c>
      <c r="W575" s="194">
        <f>VLOOKUP(V575,'DATOS DE SOPORTE'!$S$5:$T$10,2,FALSE)</f>
        <v>3</v>
      </c>
      <c r="X575" s="201">
        <f>(W575-W$1132)/(W$1133-W$1132)</f>
        <v>0.4</v>
      </c>
      <c r="Y575" s="46" t="s">
        <v>188</v>
      </c>
      <c r="Z575" s="194">
        <f t="shared" si="439"/>
        <v>1</v>
      </c>
      <c r="AA575" s="201">
        <f>(Z575-Z$1132)/(Z$1133-Z$1132)</f>
        <v>0</v>
      </c>
      <c r="AB575" s="46" t="s">
        <v>136</v>
      </c>
      <c r="AC575" s="194">
        <f t="shared" si="440"/>
        <v>2</v>
      </c>
      <c r="AD575" s="201">
        <f>(AC575-AC$1132)/(AC$1133-AC$1132)</f>
        <v>1</v>
      </c>
      <c r="AE575" s="46" t="s">
        <v>136</v>
      </c>
      <c r="AF575" s="194">
        <f t="shared" si="441"/>
        <v>2</v>
      </c>
      <c r="AG575" s="201">
        <f>(AF575-AF$1132)/(AF$1133-AF$1132)</f>
        <v>1</v>
      </c>
      <c r="AH575" s="24" t="s">
        <v>67</v>
      </c>
      <c r="AI575" s="194">
        <f>VLOOKUP(AH575,'DATOS DE SOPORTE'!$V$5:$W$8,2,FALSE)</f>
        <v>1</v>
      </c>
      <c r="AJ575" s="201">
        <f>(AI575-AI$1132)/(AI$1133-AI$1132)</f>
        <v>0</v>
      </c>
      <c r="AK575" s="58" t="str">
        <f t="shared" si="433"/>
        <v>Bueno</v>
      </c>
      <c r="AL575" s="196">
        <f>IFERROR(SQRT(($E575-$E$1136)^2+($C575-$C$1136)^2),0)</f>
        <v>0.17073340821067506</v>
      </c>
      <c r="AM575" s="197" t="str">
        <f>IF(AL575&lt;=SMALL($AL$3:$AL$1130,1),"MAS PARECIDO","NO")</f>
        <v>NO</v>
      </c>
      <c r="AN575" s="197" t="str">
        <f>IF(AL575&lt;=SMALL($AL$3:$AL$1130,5),"SIMILAR","NO")</f>
        <v>NO</v>
      </c>
      <c r="AO575" s="197" t="str">
        <f t="shared" si="442"/>
        <v>N/A</v>
      </c>
      <c r="AP575" s="197">
        <f t="shared" si="443"/>
        <v>0</v>
      </c>
      <c r="AQ575" s="198">
        <f t="shared" si="444"/>
        <v>0</v>
      </c>
      <c r="AR575" s="196">
        <f>IFERROR(SQRT(($E575-$E$1136)^2+($H575-$H$1136)^2),0)</f>
        <v>0.33393283024014148</v>
      </c>
      <c r="AS575" s="197" t="str">
        <f>IF(AR575&lt;=SMALL(AR$3:AR$1130,1),"MAS PARECIDO","NO")</f>
        <v>NO</v>
      </c>
      <c r="AT575" s="197" t="str">
        <f>IF(AR575&lt;=SMALL(AR$3:AR$1130,5),"SIMILAR","NO")</f>
        <v>NO</v>
      </c>
      <c r="AU575" s="197" t="str">
        <f t="shared" si="445"/>
        <v>N/A</v>
      </c>
      <c r="AV575" s="197">
        <f t="shared" si="446"/>
        <v>0</v>
      </c>
      <c r="AW575" s="198">
        <f t="shared" si="447"/>
        <v>0</v>
      </c>
      <c r="AX575" s="199">
        <f>IFERROR(SQRT(($E575-$E$1136)^2+($K575-$K$1136)^2),0)</f>
        <v>0.20099757212732708</v>
      </c>
      <c r="AY575" s="197" t="str">
        <f>IF(AX575&lt;=SMALL(AX$3:AX$1130,1),"MAS PARECIDO","NO")</f>
        <v>NO</v>
      </c>
      <c r="AZ575" s="197" t="str">
        <f>IF(AX575&lt;=SMALL(AX$3:AX$1130,5),"SIMILAR","NO")</f>
        <v>NO</v>
      </c>
      <c r="BA575" s="197" t="str">
        <f t="shared" si="448"/>
        <v>N/A</v>
      </c>
      <c r="BB575" s="197">
        <f t="shared" si="449"/>
        <v>0</v>
      </c>
      <c r="BC575" s="198">
        <f t="shared" si="450"/>
        <v>0</v>
      </c>
      <c r="BD575" s="196">
        <f>IFERROR(SQRT(($E575-$E$1136)^2+($O575-$O$1136)^2),0)</f>
        <v>2.0000600018000539E-2</v>
      </c>
      <c r="BE575" s="197" t="str">
        <f>IF(BD575&lt;=SMALL(BD$3:BD$1130,1),"MAS PARECIDO","NO")</f>
        <v>NO</v>
      </c>
      <c r="BF575" s="197" t="str">
        <f>IF(BD575&lt;=SMALL(BD$3:BD$1130,5),"SIMILAR","NO")</f>
        <v>NO</v>
      </c>
      <c r="BG575" s="197" t="str">
        <f t="shared" si="451"/>
        <v>N/A</v>
      </c>
      <c r="BH575" s="197">
        <f t="shared" si="452"/>
        <v>0</v>
      </c>
      <c r="BI575" s="198">
        <f t="shared" si="453"/>
        <v>0</v>
      </c>
      <c r="BJ575" s="199">
        <f>IFERROR(SQRT(($E575-$E$1136)^2+($R575-$R$1136)^2),0)</f>
        <v>2.0000600018000539E-2</v>
      </c>
      <c r="BK575" s="197" t="str">
        <f>IF(BJ575&lt;=SMALL(BJ$3:BJ$1130,1),"MAS PARECIDO","NO")</f>
        <v>NO</v>
      </c>
      <c r="BL575" s="197" t="str">
        <f>IF(BJ575&lt;=SMALL(BJ$3:BJ$1130,5),"SIMILAR","NO")</f>
        <v>NO</v>
      </c>
      <c r="BM575" s="197" t="str">
        <f t="shared" si="454"/>
        <v>N/A</v>
      </c>
      <c r="BN575" s="197">
        <f t="shared" si="455"/>
        <v>0</v>
      </c>
      <c r="BO575" s="198">
        <f t="shared" si="456"/>
        <v>0</v>
      </c>
      <c r="BP575" s="199">
        <f>IFERROR(SQRT(($E575-$E$1136)^2+($U575-$U$1136)^2),0)</f>
        <v>2.0000600018000539E-2</v>
      </c>
      <c r="BQ575" s="197" t="str">
        <f>IF(BP575&lt;=SMALL(BP$3:BP$1130,1),"MAS PARECIDO","NO")</f>
        <v>NO</v>
      </c>
      <c r="BR575" s="197" t="str">
        <f>IF(BP575&lt;=SMALL(BP$3:BP$1130,5),"SIMILAR","NO")</f>
        <v>NO</v>
      </c>
      <c r="BS575" s="197" t="str">
        <f t="shared" si="457"/>
        <v>N/A</v>
      </c>
      <c r="BT575" s="197">
        <f t="shared" si="458"/>
        <v>0</v>
      </c>
      <c r="BU575" s="198">
        <f t="shared" si="459"/>
        <v>0</v>
      </c>
      <c r="BV575" s="199">
        <f>IFERROR(SQRT(($E575-$E$1136)^2+($X575-$X$1136)^2),0)</f>
        <v>0.40049971785393318</v>
      </c>
      <c r="BW575" s="197" t="str">
        <f>IF(BV575&lt;=SMALL(BV$3:BV$1130,1),"MAS PARECIDO","NO")</f>
        <v>NO</v>
      </c>
      <c r="BX575" s="197" t="str">
        <f>IF(BV575&lt;=SMALL(BV$3:BV$1130,5),"SIMILAR","NO")</f>
        <v>NO</v>
      </c>
      <c r="BY575" s="197" t="str">
        <f t="shared" si="460"/>
        <v>N/A</v>
      </c>
      <c r="BZ575" s="197">
        <f t="shared" si="461"/>
        <v>0</v>
      </c>
      <c r="CA575" s="198">
        <f t="shared" si="462"/>
        <v>0</v>
      </c>
      <c r="CB575" s="199">
        <f>IFERROR(SQRT(($E575-$E$1136)^2+($AA575-$AA$1136)^2),0)</f>
        <v>2.0000600018000539E-2</v>
      </c>
      <c r="CC575" s="197" t="str">
        <f>IF(CB575&lt;=SMALL(CB$3:CB$1130,1),"MAS PARECIDO","NO")</f>
        <v>NO</v>
      </c>
      <c r="CD575" s="197" t="str">
        <f>IF(CB575&lt;=SMALL(CB$3:CB$1130,5),"SIMILAR","NO")</f>
        <v>NO</v>
      </c>
      <c r="CE575" s="197" t="str">
        <f t="shared" si="463"/>
        <v>N/A</v>
      </c>
      <c r="CF575" s="197">
        <f t="shared" si="464"/>
        <v>0</v>
      </c>
      <c r="CG575" s="198">
        <f t="shared" si="465"/>
        <v>0</v>
      </c>
      <c r="CH575" s="199">
        <f>IFERROR(SQRT(($E575-$E$1136)^2+($AD575-$AD$1136)^2),0)</f>
        <v>2.0000600018000539E-2</v>
      </c>
      <c r="CI575" s="197" t="str">
        <f>IF(CH575&lt;=SMALL(CH$3:CH$1130,1),"MAS PARECIDO","NO")</f>
        <v>NO</v>
      </c>
      <c r="CJ575" s="197" t="str">
        <f>IF(CH575&lt;=SMALL(CH$3:CH$1130,5),"SIMILAR","NO")</f>
        <v>NO</v>
      </c>
      <c r="CK575" s="197" t="str">
        <f t="shared" si="466"/>
        <v>N/A</v>
      </c>
      <c r="CL575" s="197">
        <f t="shared" si="467"/>
        <v>0</v>
      </c>
      <c r="CM575" s="198">
        <f t="shared" si="468"/>
        <v>0</v>
      </c>
      <c r="CN575" s="199">
        <f>IFERROR(SQRT(($E575-$E$1136)^2+($AG575-$AG$1136)^2),0)</f>
        <v>2.0000600018000539E-2</v>
      </c>
      <c r="CO575" s="197" t="str">
        <f>IF(CN575&lt;=SMALL(CN$3:CN$1130,1),"MAS PARECIDO","NO")</f>
        <v>NO</v>
      </c>
      <c r="CP575" s="197" t="str">
        <f>IF(CN575&lt;=SMALL(CN$3:CN$1130,5),"SIMILAR","NO")</f>
        <v>NO</v>
      </c>
      <c r="CQ575" s="197" t="str">
        <f t="shared" si="469"/>
        <v>N/A</v>
      </c>
      <c r="CR575" s="197">
        <f t="shared" si="470"/>
        <v>0</v>
      </c>
      <c r="CS575" s="198">
        <f t="shared" si="471"/>
        <v>0</v>
      </c>
      <c r="CT575" s="199">
        <f>IFERROR(SQRT(($E575-$E$1136)^2+($AJ575-$AJ$1136)^2),0)</f>
        <v>2.0000600018000539E-2</v>
      </c>
      <c r="CU575" s="197" t="str">
        <f>IF(CT575&lt;=SMALL(CT$3:CT$1130,1),"MAS PARECIDO","NO")</f>
        <v>NO</v>
      </c>
      <c r="CV575" s="197" t="str">
        <f>IF(CT575&lt;=SMALL(CT$3:CT$1130,5),"SIMILAR","NO")</f>
        <v>NO</v>
      </c>
      <c r="CW575" s="197" t="str">
        <f t="shared" si="472"/>
        <v>N/A</v>
      </c>
      <c r="CX575" s="197">
        <f t="shared" si="473"/>
        <v>0</v>
      </c>
      <c r="CY575" s="198">
        <f t="shared" si="474"/>
        <v>0</v>
      </c>
      <c r="CZ575" s="2" t="s">
        <v>1714</v>
      </c>
      <c r="DA575" s="2" t="s">
        <v>1715</v>
      </c>
      <c r="DB575" s="2">
        <v>0</v>
      </c>
      <c r="DC575" s="2" t="s">
        <v>189</v>
      </c>
    </row>
    <row r="576" spans="1:107">
      <c r="A576" s="24" t="s">
        <v>514</v>
      </c>
      <c r="B576" s="46">
        <v>103896</v>
      </c>
      <c r="C576" s="190">
        <f>(B576-$B$1132)/($B$1133-$B$1132)</f>
        <v>0.11618004868313102</v>
      </c>
      <c r="D576" s="46">
        <v>15000</v>
      </c>
      <c r="E576" s="190">
        <f>(D576-$D$1132)/($D$1133-$D$1132)</f>
        <v>2.9970899126973809E-2</v>
      </c>
      <c r="F576" s="46" t="s">
        <v>191</v>
      </c>
      <c r="G576" s="192">
        <f>VLOOKUP(F576,'DATOS DE SOPORTE'!$Y$5:$Z$8,2,FALSE)</f>
        <v>1</v>
      </c>
      <c r="H576" s="190">
        <f>(G576-$G$1132)/($G$1133-$G$1132)</f>
        <v>0</v>
      </c>
      <c r="I576" s="50">
        <v>0</v>
      </c>
      <c r="J576" s="200">
        <f t="shared" si="434"/>
        <v>0</v>
      </c>
      <c r="K576" s="190">
        <f>(J576-$J$1132)/($J$1133-$J$1132)</f>
        <v>0</v>
      </c>
      <c r="L576" s="193" t="str">
        <f t="shared" si="435"/>
        <v>NO</v>
      </c>
      <c r="M576" s="46" t="s">
        <v>192</v>
      </c>
      <c r="N576" s="192">
        <f t="shared" si="436"/>
        <v>2</v>
      </c>
      <c r="O576" s="190">
        <f>(N576-N$1132)/(N$1133-N$1132)</f>
        <v>1</v>
      </c>
      <c r="P576" s="46" t="s">
        <v>193</v>
      </c>
      <c r="Q576" s="192">
        <f t="shared" si="437"/>
        <v>2</v>
      </c>
      <c r="R576" s="190">
        <f>(Q576-Q$1132)/(Q$1133-Q$1132)</f>
        <v>0.5</v>
      </c>
      <c r="S576" s="46" t="s">
        <v>194</v>
      </c>
      <c r="T576" s="192">
        <f t="shared" si="438"/>
        <v>1</v>
      </c>
      <c r="U576" s="190">
        <f>(T576-T$1132)/(T$1133-T$1132)</f>
        <v>0</v>
      </c>
      <c r="V576" s="46" t="s">
        <v>62</v>
      </c>
      <c r="W576" s="194">
        <f>VLOOKUP(V576,'DATOS DE SOPORTE'!$S$5:$T$10,2,FALSE)</f>
        <v>1</v>
      </c>
      <c r="X576" s="201">
        <f>(W576-W$1132)/(W$1133-W$1132)</f>
        <v>0</v>
      </c>
      <c r="Y576" s="46" t="s">
        <v>188</v>
      </c>
      <c r="Z576" s="194">
        <f t="shared" si="439"/>
        <v>1</v>
      </c>
      <c r="AA576" s="201">
        <f>(Z576-Z$1132)/(Z$1133-Z$1132)</f>
        <v>0</v>
      </c>
      <c r="AB576" s="46" t="s">
        <v>136</v>
      </c>
      <c r="AC576" s="194">
        <f t="shared" si="440"/>
        <v>2</v>
      </c>
      <c r="AD576" s="201">
        <f>(AC576-AC$1132)/(AC$1133-AC$1132)</f>
        <v>1</v>
      </c>
      <c r="AE576" s="46" t="s">
        <v>136</v>
      </c>
      <c r="AF576" s="194">
        <f t="shared" si="441"/>
        <v>2</v>
      </c>
      <c r="AG576" s="201">
        <f>(AF576-AF$1132)/(AF$1133-AF$1132)</f>
        <v>1</v>
      </c>
      <c r="AH576" s="24" t="s">
        <v>67</v>
      </c>
      <c r="AI576" s="194">
        <f>VLOOKUP(AH576,'DATOS DE SOPORTE'!$V$5:$W$8,2,FALSE)</f>
        <v>1</v>
      </c>
      <c r="AJ576" s="201">
        <f>(AI576-AI$1132)/(AI$1133-AI$1132)</f>
        <v>0</v>
      </c>
      <c r="AK576" s="58" t="str">
        <f t="shared" si="433"/>
        <v>Muy malo</v>
      </c>
      <c r="AL576" s="196">
        <f>IFERROR(SQRT(($E576-$E$1136)^2+($C576-$C$1136)^2),0)</f>
        <v>9.3881587485272699E-2</v>
      </c>
      <c r="AM576" s="197" t="str">
        <f>IF(AL576&lt;=SMALL($AL$3:$AL$1130,1),"MAS PARECIDO","NO")</f>
        <v>NO</v>
      </c>
      <c r="AN576" s="197" t="str">
        <f>IF(AL576&lt;=SMALL($AL$3:$AL$1130,5),"SIMILAR","NO")</f>
        <v>NO</v>
      </c>
      <c r="AO576" s="197" t="str">
        <f t="shared" si="442"/>
        <v>N/A</v>
      </c>
      <c r="AP576" s="197">
        <f t="shared" si="443"/>
        <v>0</v>
      </c>
      <c r="AQ576" s="198">
        <f t="shared" si="444"/>
        <v>0</v>
      </c>
      <c r="AR576" s="196">
        <f>IFERROR(SQRT(($E576-$E$1136)^2+($H576-$H$1136)^2),0)</f>
        <v>0.33468069127683658</v>
      </c>
      <c r="AS576" s="197" t="str">
        <f>IF(AR576&lt;=SMALL(AR$3:AR$1130,1),"MAS PARECIDO","NO")</f>
        <v>NO</v>
      </c>
      <c r="AT576" s="197" t="str">
        <f>IF(AR576&lt;=SMALL(AR$3:AR$1130,5),"SIMILAR","NO")</f>
        <v>NO</v>
      </c>
      <c r="AU576" s="197" t="str">
        <f t="shared" si="445"/>
        <v>N/A</v>
      </c>
      <c r="AV576" s="197">
        <f t="shared" si="446"/>
        <v>0</v>
      </c>
      <c r="AW576" s="198">
        <f t="shared" si="447"/>
        <v>0</v>
      </c>
      <c r="AX576" s="199">
        <f>IFERROR(SQRT(($E576-$E$1136)^2+($K576-$K$1136)^2),0)</f>
        <v>0.20223761767393844</v>
      </c>
      <c r="AY576" s="197" t="str">
        <f>IF(AX576&lt;=SMALL(AX$3:AX$1130,1),"MAS PARECIDO","NO")</f>
        <v>NO</v>
      </c>
      <c r="AZ576" s="197" t="str">
        <f>IF(AX576&lt;=SMALL(AX$3:AX$1130,5),"SIMILAR","NO")</f>
        <v>NO</v>
      </c>
      <c r="BA576" s="197" t="str">
        <f t="shared" si="448"/>
        <v>N/A</v>
      </c>
      <c r="BB576" s="197">
        <f t="shared" si="449"/>
        <v>0</v>
      </c>
      <c r="BC576" s="198">
        <f t="shared" si="450"/>
        <v>0</v>
      </c>
      <c r="BD576" s="196">
        <f>IFERROR(SQRT(($E576-$E$1136)^2+($O576-$O$1136)^2),0)</f>
        <v>3.0000900027000808E-2</v>
      </c>
      <c r="BE576" s="197" t="str">
        <f>IF(BD576&lt;=SMALL(BD$3:BD$1130,1),"MAS PARECIDO","NO")</f>
        <v>NO</v>
      </c>
      <c r="BF576" s="197" t="str">
        <f>IF(BD576&lt;=SMALL(BD$3:BD$1130,5),"SIMILAR","NO")</f>
        <v>NO</v>
      </c>
      <c r="BG576" s="197" t="str">
        <f t="shared" si="451"/>
        <v>N/A</v>
      </c>
      <c r="BH576" s="197">
        <f t="shared" si="452"/>
        <v>0</v>
      </c>
      <c r="BI576" s="198">
        <f t="shared" si="453"/>
        <v>0</v>
      </c>
      <c r="BJ576" s="199">
        <f>IFERROR(SQRT(($E576-$E$1136)^2+($R576-$R$1136)^2),0)</f>
        <v>3.0000900027000808E-2</v>
      </c>
      <c r="BK576" s="197" t="str">
        <f>IF(BJ576&lt;=SMALL(BJ$3:BJ$1130,1),"MAS PARECIDO","NO")</f>
        <v>NO</v>
      </c>
      <c r="BL576" s="197" t="str">
        <f>IF(BJ576&lt;=SMALL(BJ$3:BJ$1130,5),"SIMILAR","NO")</f>
        <v>NO</v>
      </c>
      <c r="BM576" s="197" t="str">
        <f t="shared" si="454"/>
        <v>N/A</v>
      </c>
      <c r="BN576" s="197">
        <f t="shared" si="455"/>
        <v>0</v>
      </c>
      <c r="BO576" s="198">
        <f t="shared" si="456"/>
        <v>0</v>
      </c>
      <c r="BP576" s="199">
        <f>IFERROR(SQRT(($E576-$E$1136)^2+($U576-$U$1136)^2),0)</f>
        <v>3.0000900027000808E-2</v>
      </c>
      <c r="BQ576" s="197" t="str">
        <f>IF(BP576&lt;=SMALL(BP$3:BP$1130,1),"MAS PARECIDO","NO")</f>
        <v>NO</v>
      </c>
      <c r="BR576" s="197" t="str">
        <f>IF(BP576&lt;=SMALL(BP$3:BP$1130,5),"SIMILAR","NO")</f>
        <v>NO</v>
      </c>
      <c r="BS576" s="197" t="str">
        <f t="shared" si="457"/>
        <v>N/A</v>
      </c>
      <c r="BT576" s="197">
        <f t="shared" si="458"/>
        <v>0</v>
      </c>
      <c r="BU576" s="198">
        <f t="shared" si="459"/>
        <v>0</v>
      </c>
      <c r="BV576" s="199">
        <f>IFERROR(SQRT(($E576-$E$1136)^2+($X576-$X$1136)^2),0)</f>
        <v>3.0000900027000808E-2</v>
      </c>
      <c r="BW576" s="197" t="str">
        <f>IF(BV576&lt;=SMALL(BV$3:BV$1130,1),"MAS PARECIDO","NO")</f>
        <v>NO</v>
      </c>
      <c r="BX576" s="197" t="str">
        <f>IF(BV576&lt;=SMALL(BV$3:BV$1130,5),"SIMILAR","NO")</f>
        <v>NO</v>
      </c>
      <c r="BY576" s="197" t="str">
        <f t="shared" si="460"/>
        <v>N/A</v>
      </c>
      <c r="BZ576" s="197">
        <f t="shared" si="461"/>
        <v>0</v>
      </c>
      <c r="CA576" s="198">
        <f t="shared" si="462"/>
        <v>0</v>
      </c>
      <c r="CB576" s="199">
        <f>IFERROR(SQRT(($E576-$E$1136)^2+($AA576-$AA$1136)^2),0)</f>
        <v>3.0000900027000808E-2</v>
      </c>
      <c r="CC576" s="197" t="str">
        <f>IF(CB576&lt;=SMALL(CB$3:CB$1130,1),"MAS PARECIDO","NO")</f>
        <v>NO</v>
      </c>
      <c r="CD576" s="197" t="str">
        <f>IF(CB576&lt;=SMALL(CB$3:CB$1130,5),"SIMILAR","NO")</f>
        <v>NO</v>
      </c>
      <c r="CE576" s="197" t="str">
        <f t="shared" si="463"/>
        <v>N/A</v>
      </c>
      <c r="CF576" s="197">
        <f t="shared" si="464"/>
        <v>0</v>
      </c>
      <c r="CG576" s="198">
        <f t="shared" si="465"/>
        <v>0</v>
      </c>
      <c r="CH576" s="199">
        <f>IFERROR(SQRT(($E576-$E$1136)^2+($AD576-$AD$1136)^2),0)</f>
        <v>3.0000900027000808E-2</v>
      </c>
      <c r="CI576" s="197" t="str">
        <f>IF(CH576&lt;=SMALL(CH$3:CH$1130,1),"MAS PARECIDO","NO")</f>
        <v>NO</v>
      </c>
      <c r="CJ576" s="197" t="str">
        <f>IF(CH576&lt;=SMALL(CH$3:CH$1130,5),"SIMILAR","NO")</f>
        <v>NO</v>
      </c>
      <c r="CK576" s="197" t="str">
        <f t="shared" si="466"/>
        <v>N/A</v>
      </c>
      <c r="CL576" s="197">
        <f t="shared" si="467"/>
        <v>0</v>
      </c>
      <c r="CM576" s="198">
        <f t="shared" si="468"/>
        <v>0</v>
      </c>
      <c r="CN576" s="199">
        <f>IFERROR(SQRT(($E576-$E$1136)^2+($AG576-$AG$1136)^2),0)</f>
        <v>3.0000900027000808E-2</v>
      </c>
      <c r="CO576" s="197" t="str">
        <f>IF(CN576&lt;=SMALL(CN$3:CN$1130,1),"MAS PARECIDO","NO")</f>
        <v>NO</v>
      </c>
      <c r="CP576" s="197" t="str">
        <f>IF(CN576&lt;=SMALL(CN$3:CN$1130,5),"SIMILAR","NO")</f>
        <v>NO</v>
      </c>
      <c r="CQ576" s="197" t="str">
        <f t="shared" si="469"/>
        <v>N/A</v>
      </c>
      <c r="CR576" s="197">
        <f t="shared" si="470"/>
        <v>0</v>
      </c>
      <c r="CS576" s="198">
        <f t="shared" si="471"/>
        <v>0</v>
      </c>
      <c r="CT576" s="199">
        <f>IFERROR(SQRT(($E576-$E$1136)^2+($AJ576-$AJ$1136)^2),0)</f>
        <v>3.0000900027000808E-2</v>
      </c>
      <c r="CU576" s="197" t="str">
        <f>IF(CT576&lt;=SMALL(CT$3:CT$1130,1),"MAS PARECIDO","NO")</f>
        <v>NO</v>
      </c>
      <c r="CV576" s="197" t="str">
        <f>IF(CT576&lt;=SMALL(CT$3:CT$1130,5),"SIMILAR","NO")</f>
        <v>NO</v>
      </c>
      <c r="CW576" s="197" t="str">
        <f t="shared" si="472"/>
        <v>N/A</v>
      </c>
      <c r="CX576" s="197">
        <f t="shared" si="473"/>
        <v>0</v>
      </c>
      <c r="CY576" s="198">
        <f t="shared" si="474"/>
        <v>0</v>
      </c>
      <c r="CZ576" s="2" t="s">
        <v>1756</v>
      </c>
      <c r="DA576" s="2" t="s">
        <v>1757</v>
      </c>
      <c r="DB576" s="2">
        <v>4</v>
      </c>
      <c r="DC576" s="2" t="s">
        <v>319</v>
      </c>
    </row>
    <row r="577" spans="1:107">
      <c r="A577" s="24" t="s">
        <v>455</v>
      </c>
      <c r="B577" s="46">
        <v>35516</v>
      </c>
      <c r="C577" s="190">
        <f>(B577-$B$1132)/($B$1133-$B$1132)</f>
        <v>3.6249763601915341E-2</v>
      </c>
      <c r="D577" s="46">
        <v>90000</v>
      </c>
      <c r="E577" s="190">
        <f>(D577-$D$1132)/($D$1133-$D$1132)</f>
        <v>0.17997539926197786</v>
      </c>
      <c r="F577" s="46" t="s">
        <v>53</v>
      </c>
      <c r="G577" s="192">
        <f>VLOOKUP(F577,'DATOS DE SOPORTE'!$Y$5:$Z$8,2,FALSE)</f>
        <v>2</v>
      </c>
      <c r="H577" s="190">
        <f>(G577-$G$1132)/($G$1133-$G$1132)</f>
        <v>0.33333333333333331</v>
      </c>
      <c r="I577" s="50">
        <v>2</v>
      </c>
      <c r="J577" s="200">
        <f t="shared" si="434"/>
        <v>2</v>
      </c>
      <c r="K577" s="190">
        <f>(J577-$J$1132)/($J$1133-$J$1132)</f>
        <v>0.4</v>
      </c>
      <c r="L577" s="193" t="str">
        <f t="shared" si="435"/>
        <v>SI</v>
      </c>
      <c r="M577" s="46" t="s">
        <v>192</v>
      </c>
      <c r="N577" s="192">
        <f t="shared" si="436"/>
        <v>2</v>
      </c>
      <c r="O577" s="190">
        <f>(N577-N$1132)/(N$1133-N$1132)</f>
        <v>1</v>
      </c>
      <c r="P577" s="46" t="s">
        <v>193</v>
      </c>
      <c r="Q577" s="192">
        <f t="shared" si="437"/>
        <v>2</v>
      </c>
      <c r="R577" s="190">
        <f>(Q577-Q$1132)/(Q$1133-Q$1132)</f>
        <v>0.5</v>
      </c>
      <c r="S577" s="46" t="s">
        <v>194</v>
      </c>
      <c r="T577" s="192">
        <f t="shared" si="438"/>
        <v>1</v>
      </c>
      <c r="U577" s="190">
        <f>(T577-T$1132)/(T$1133-T$1132)</f>
        <v>0</v>
      </c>
      <c r="V577" s="46" t="s">
        <v>212</v>
      </c>
      <c r="W577" s="194">
        <f>VLOOKUP(V577,'DATOS DE SOPORTE'!$S$5:$T$10,2,FALSE)</f>
        <v>3</v>
      </c>
      <c r="X577" s="201">
        <f>(W577-W$1132)/(W$1133-W$1132)</f>
        <v>0.4</v>
      </c>
      <c r="Y577" s="46" t="s">
        <v>188</v>
      </c>
      <c r="Z577" s="194">
        <f t="shared" si="439"/>
        <v>1</v>
      </c>
      <c r="AA577" s="201">
        <f>(Z577-Z$1132)/(Z$1133-Z$1132)</f>
        <v>0</v>
      </c>
      <c r="AB577" s="46" t="s">
        <v>136</v>
      </c>
      <c r="AC577" s="194">
        <f t="shared" si="440"/>
        <v>2</v>
      </c>
      <c r="AD577" s="201">
        <f>(AC577-AC$1132)/(AC$1133-AC$1132)</f>
        <v>1</v>
      </c>
      <c r="AE577" s="46" t="s">
        <v>136</v>
      </c>
      <c r="AF577" s="194">
        <f t="shared" si="441"/>
        <v>2</v>
      </c>
      <c r="AG577" s="201">
        <f>(AF577-AF$1132)/(AF$1133-AF$1132)</f>
        <v>1</v>
      </c>
      <c r="AH577" s="24" t="s">
        <v>67</v>
      </c>
      <c r="AI577" s="194">
        <f>VLOOKUP(AH577,'DATOS DE SOPORTE'!$V$5:$W$8,2,FALSE)</f>
        <v>1</v>
      </c>
      <c r="AJ577" s="201">
        <f>(AI577-AI$1132)/(AI$1133-AI$1132)</f>
        <v>0</v>
      </c>
      <c r="AK577" s="58" t="str">
        <f t="shared" si="433"/>
        <v>Bueno</v>
      </c>
      <c r="AL577" s="196">
        <f>IFERROR(SQRT(($E577-$E$1136)^2+($C577-$C$1136)^2),0)</f>
        <v>0.24683096402726598</v>
      </c>
      <c r="AM577" s="197" t="str">
        <f>IF(AL577&lt;=SMALL($AL$3:$AL$1130,1),"MAS PARECIDO","NO")</f>
        <v>NO</v>
      </c>
      <c r="AN577" s="197" t="str">
        <f>IF(AL577&lt;=SMALL($AL$3:$AL$1130,5),"SIMILAR","NO")</f>
        <v>NO</v>
      </c>
      <c r="AO577" s="197" t="str">
        <f t="shared" si="442"/>
        <v>N/A</v>
      </c>
      <c r="AP577" s="197">
        <f t="shared" si="443"/>
        <v>0</v>
      </c>
      <c r="AQ577" s="198">
        <f t="shared" si="444"/>
        <v>0</v>
      </c>
      <c r="AR577" s="196">
        <f>IFERROR(SQRT(($E577-$E$1136)^2+($H577-$H$1136)^2),0)</f>
        <v>0.18000540016200486</v>
      </c>
      <c r="AS577" s="197" t="str">
        <f>IF(AR577&lt;=SMALL(AR$3:AR$1130,1),"MAS PARECIDO","NO")</f>
        <v>NO</v>
      </c>
      <c r="AT577" s="197" t="str">
        <f>IF(AR577&lt;=SMALL(AR$3:AR$1130,5),"SIMILAR","NO")</f>
        <v>NO</v>
      </c>
      <c r="AU577" s="197" t="str">
        <f t="shared" si="445"/>
        <v>N/A</v>
      </c>
      <c r="AV577" s="197">
        <f t="shared" si="446"/>
        <v>0</v>
      </c>
      <c r="AW577" s="198">
        <f t="shared" si="447"/>
        <v>0</v>
      </c>
      <c r="AX577" s="199">
        <f>IFERROR(SQRT(($E577-$E$1136)^2+($K577-$K$1136)^2),0)</f>
        <v>0.26907609348933903</v>
      </c>
      <c r="AY577" s="197" t="str">
        <f>IF(AX577&lt;=SMALL(AX$3:AX$1130,1),"MAS PARECIDO","NO")</f>
        <v>NO</v>
      </c>
      <c r="AZ577" s="197" t="str">
        <f>IF(AX577&lt;=SMALL(AX$3:AX$1130,5),"SIMILAR","NO")</f>
        <v>NO</v>
      </c>
      <c r="BA577" s="197" t="str">
        <f t="shared" si="448"/>
        <v>N/A</v>
      </c>
      <c r="BB577" s="197">
        <f t="shared" si="449"/>
        <v>0</v>
      </c>
      <c r="BC577" s="198">
        <f t="shared" si="450"/>
        <v>0</v>
      </c>
      <c r="BD577" s="196">
        <f>IFERROR(SQRT(($E577-$E$1136)^2+($O577-$O$1136)^2),0)</f>
        <v>0.18000540016200486</v>
      </c>
      <c r="BE577" s="197" t="str">
        <f>IF(BD577&lt;=SMALL(BD$3:BD$1130,1),"MAS PARECIDO","NO")</f>
        <v>NO</v>
      </c>
      <c r="BF577" s="197" t="str">
        <f>IF(BD577&lt;=SMALL(BD$3:BD$1130,5),"SIMILAR","NO")</f>
        <v>NO</v>
      </c>
      <c r="BG577" s="197" t="str">
        <f t="shared" si="451"/>
        <v>N/A</v>
      </c>
      <c r="BH577" s="197">
        <f t="shared" si="452"/>
        <v>0</v>
      </c>
      <c r="BI577" s="198">
        <f t="shared" si="453"/>
        <v>0</v>
      </c>
      <c r="BJ577" s="199">
        <f>IFERROR(SQRT(($E577-$E$1136)^2+($R577-$R$1136)^2),0)</f>
        <v>0.18000540016200486</v>
      </c>
      <c r="BK577" s="197" t="str">
        <f>IF(BJ577&lt;=SMALL(BJ$3:BJ$1130,1),"MAS PARECIDO","NO")</f>
        <v>NO</v>
      </c>
      <c r="BL577" s="197" t="str">
        <f>IF(BJ577&lt;=SMALL(BJ$3:BJ$1130,5),"SIMILAR","NO")</f>
        <v>NO</v>
      </c>
      <c r="BM577" s="197" t="str">
        <f t="shared" si="454"/>
        <v>N/A</v>
      </c>
      <c r="BN577" s="197">
        <f t="shared" si="455"/>
        <v>0</v>
      </c>
      <c r="BO577" s="198">
        <f t="shared" si="456"/>
        <v>0</v>
      </c>
      <c r="BP577" s="199">
        <f>IFERROR(SQRT(($E577-$E$1136)^2+($U577-$U$1136)^2),0)</f>
        <v>0.18000540016200486</v>
      </c>
      <c r="BQ577" s="197" t="str">
        <f>IF(BP577&lt;=SMALL(BP$3:BP$1130,1),"MAS PARECIDO","NO")</f>
        <v>NO</v>
      </c>
      <c r="BR577" s="197" t="str">
        <f>IF(BP577&lt;=SMALL(BP$3:BP$1130,5),"SIMILAR","NO")</f>
        <v>NO</v>
      </c>
      <c r="BS577" s="197" t="str">
        <f t="shared" si="457"/>
        <v>N/A</v>
      </c>
      <c r="BT577" s="197">
        <f t="shared" si="458"/>
        <v>0</v>
      </c>
      <c r="BU577" s="198">
        <f t="shared" si="459"/>
        <v>0</v>
      </c>
      <c r="BV577" s="199">
        <f>IFERROR(SQRT(($E577-$E$1136)^2+($X577-$X$1136)^2),0)</f>
        <v>0.43863646005260842</v>
      </c>
      <c r="BW577" s="197" t="str">
        <f>IF(BV577&lt;=SMALL(BV$3:BV$1130,1),"MAS PARECIDO","NO")</f>
        <v>NO</v>
      </c>
      <c r="BX577" s="197" t="str">
        <f>IF(BV577&lt;=SMALL(BV$3:BV$1130,5),"SIMILAR","NO")</f>
        <v>NO</v>
      </c>
      <c r="BY577" s="197" t="str">
        <f t="shared" si="460"/>
        <v>N/A</v>
      </c>
      <c r="BZ577" s="197">
        <f t="shared" si="461"/>
        <v>0</v>
      </c>
      <c r="CA577" s="198">
        <f t="shared" si="462"/>
        <v>0</v>
      </c>
      <c r="CB577" s="199">
        <f>IFERROR(SQRT(($E577-$E$1136)^2+($AA577-$AA$1136)^2),0)</f>
        <v>0.18000540016200486</v>
      </c>
      <c r="CC577" s="197" t="str">
        <f>IF(CB577&lt;=SMALL(CB$3:CB$1130,1),"MAS PARECIDO","NO")</f>
        <v>NO</v>
      </c>
      <c r="CD577" s="197" t="str">
        <f>IF(CB577&lt;=SMALL(CB$3:CB$1130,5),"SIMILAR","NO")</f>
        <v>NO</v>
      </c>
      <c r="CE577" s="197" t="str">
        <f t="shared" si="463"/>
        <v>N/A</v>
      </c>
      <c r="CF577" s="197">
        <f t="shared" si="464"/>
        <v>0</v>
      </c>
      <c r="CG577" s="198">
        <f t="shared" si="465"/>
        <v>0</v>
      </c>
      <c r="CH577" s="199">
        <f>IFERROR(SQRT(($E577-$E$1136)^2+($AD577-$AD$1136)^2),0)</f>
        <v>0.18000540016200486</v>
      </c>
      <c r="CI577" s="197" t="str">
        <f>IF(CH577&lt;=SMALL(CH$3:CH$1130,1),"MAS PARECIDO","NO")</f>
        <v>NO</v>
      </c>
      <c r="CJ577" s="197" t="str">
        <f>IF(CH577&lt;=SMALL(CH$3:CH$1130,5),"SIMILAR","NO")</f>
        <v>NO</v>
      </c>
      <c r="CK577" s="197" t="str">
        <f t="shared" si="466"/>
        <v>N/A</v>
      </c>
      <c r="CL577" s="197">
        <f t="shared" si="467"/>
        <v>0</v>
      </c>
      <c r="CM577" s="198">
        <f t="shared" si="468"/>
        <v>0</v>
      </c>
      <c r="CN577" s="199">
        <f>IFERROR(SQRT(($E577-$E$1136)^2+($AG577-$AG$1136)^2),0)</f>
        <v>0.18000540016200486</v>
      </c>
      <c r="CO577" s="197" t="str">
        <f>IF(CN577&lt;=SMALL(CN$3:CN$1130,1),"MAS PARECIDO","NO")</f>
        <v>NO</v>
      </c>
      <c r="CP577" s="197" t="str">
        <f>IF(CN577&lt;=SMALL(CN$3:CN$1130,5),"SIMILAR","NO")</f>
        <v>NO</v>
      </c>
      <c r="CQ577" s="197" t="str">
        <f t="shared" si="469"/>
        <v>N/A</v>
      </c>
      <c r="CR577" s="197">
        <f t="shared" si="470"/>
        <v>0</v>
      </c>
      <c r="CS577" s="198">
        <f t="shared" si="471"/>
        <v>0</v>
      </c>
      <c r="CT577" s="199">
        <f>IFERROR(SQRT(($E577-$E$1136)^2+($AJ577-$AJ$1136)^2),0)</f>
        <v>0.18000540016200486</v>
      </c>
      <c r="CU577" s="197" t="str">
        <f>IF(CT577&lt;=SMALL(CT$3:CT$1130,1),"MAS PARECIDO","NO")</f>
        <v>NO</v>
      </c>
      <c r="CV577" s="197" t="str">
        <f>IF(CT577&lt;=SMALL(CT$3:CT$1130,5),"SIMILAR","NO")</f>
        <v>NO</v>
      </c>
      <c r="CW577" s="197" t="str">
        <f t="shared" si="472"/>
        <v>N/A</v>
      </c>
      <c r="CX577" s="197">
        <f t="shared" si="473"/>
        <v>0</v>
      </c>
      <c r="CY577" s="198">
        <f t="shared" si="474"/>
        <v>0</v>
      </c>
      <c r="CZ577" s="2" t="s">
        <v>1638</v>
      </c>
      <c r="DA577" s="2" t="s">
        <v>1639</v>
      </c>
      <c r="DB577" s="2">
        <v>0</v>
      </c>
      <c r="DC577" s="2" t="s">
        <v>189</v>
      </c>
    </row>
    <row r="578" spans="1:107">
      <c r="A578" s="24" t="s">
        <v>615</v>
      </c>
      <c r="B578" s="46">
        <v>100000</v>
      </c>
      <c r="C578" s="190">
        <f>(B578-$B$1132)/($B$1133-$B$1132)</f>
        <v>0.11162596282942501</v>
      </c>
      <c r="D578" s="46">
        <v>14000</v>
      </c>
      <c r="E578" s="190">
        <f>(D578-$D$1132)/($D$1133-$D$1132)</f>
        <v>2.7970839125173754E-2</v>
      </c>
      <c r="F578" s="46" t="s">
        <v>191</v>
      </c>
      <c r="G578" s="192">
        <f>VLOOKUP(F578,'DATOS DE SOPORTE'!$Y$5:$Z$8,2,FALSE)</f>
        <v>1</v>
      </c>
      <c r="H578" s="190">
        <f>(G578-$G$1132)/($G$1133-$G$1132)</f>
        <v>0</v>
      </c>
      <c r="I578" s="50">
        <v>0</v>
      </c>
      <c r="J578" s="200">
        <f t="shared" si="434"/>
        <v>0</v>
      </c>
      <c r="K578" s="190">
        <f>(J578-$J$1132)/($J$1133-$J$1132)</f>
        <v>0</v>
      </c>
      <c r="L578" s="193" t="str">
        <f t="shared" si="435"/>
        <v>NO</v>
      </c>
      <c r="M578" s="46" t="s">
        <v>56</v>
      </c>
      <c r="N578" s="192">
        <f t="shared" si="436"/>
        <v>1</v>
      </c>
      <c r="O578" s="190">
        <f>(N578-N$1132)/(N$1133-N$1132)</f>
        <v>0</v>
      </c>
      <c r="P578" s="46" t="s">
        <v>193</v>
      </c>
      <c r="Q578" s="192">
        <f t="shared" si="437"/>
        <v>2</v>
      </c>
      <c r="R578" s="190">
        <f>(Q578-Q$1132)/(Q$1133-Q$1132)</f>
        <v>0.5</v>
      </c>
      <c r="S578" s="46"/>
      <c r="T578" s="192">
        <f t="shared" si="438"/>
        <v>2</v>
      </c>
      <c r="U578" s="190">
        <f>(T578-T$1132)/(T$1133-T$1132)</f>
        <v>1</v>
      </c>
      <c r="V578" s="46" t="s">
        <v>212</v>
      </c>
      <c r="W578" s="194">
        <f>VLOOKUP(V578,'DATOS DE SOPORTE'!$S$5:$T$10,2,FALSE)</f>
        <v>3</v>
      </c>
      <c r="X578" s="201">
        <f>(W578-W$1132)/(W$1133-W$1132)</f>
        <v>0.4</v>
      </c>
      <c r="Y578" s="46" t="s">
        <v>188</v>
      </c>
      <c r="Z578" s="194">
        <f t="shared" si="439"/>
        <v>1</v>
      </c>
      <c r="AA578" s="201">
        <f>(Z578-Z$1132)/(Z$1133-Z$1132)</f>
        <v>0</v>
      </c>
      <c r="AB578" s="46" t="s">
        <v>188</v>
      </c>
      <c r="AC578" s="194">
        <f t="shared" si="440"/>
        <v>1</v>
      </c>
      <c r="AD578" s="201">
        <f>(AC578-AC$1132)/(AC$1133-AC$1132)</f>
        <v>0</v>
      </c>
      <c r="AE578" s="46" t="s">
        <v>188</v>
      </c>
      <c r="AF578" s="194">
        <f t="shared" si="441"/>
        <v>1</v>
      </c>
      <c r="AG578" s="201">
        <f>(AF578-AF$1132)/(AF$1133-AF$1132)</f>
        <v>0</v>
      </c>
      <c r="AH578" s="24" t="s">
        <v>199</v>
      </c>
      <c r="AI578" s="194">
        <f>VLOOKUP(AH578,'DATOS DE SOPORTE'!$V$5:$W$8,2,FALSE)</f>
        <v>2</v>
      </c>
      <c r="AJ578" s="201">
        <f>(AI578-AI$1132)/(AI$1133-AI$1132)</f>
        <v>0.33333333333333331</v>
      </c>
      <c r="AK578" s="58" t="str">
        <f t="shared" si="433"/>
        <v>Malo</v>
      </c>
      <c r="AL578" s="196">
        <f>IFERROR(SQRT(($E578-$E$1136)^2+($C578-$C$1136)^2),0)</f>
        <v>9.7615258983260011E-2</v>
      </c>
      <c r="AM578" s="197" t="str">
        <f>IF(AL578&lt;=SMALL($AL$3:$AL$1130,1),"MAS PARECIDO","NO")</f>
        <v>NO</v>
      </c>
      <c r="AN578" s="197" t="str">
        <f>IF(AL578&lt;=SMALL($AL$3:$AL$1130,5),"SIMILAR","NO")</f>
        <v>NO</v>
      </c>
      <c r="AO578" s="197" t="str">
        <f t="shared" si="442"/>
        <v>N/A</v>
      </c>
      <c r="AP578" s="197">
        <f t="shared" si="443"/>
        <v>0</v>
      </c>
      <c r="AQ578" s="198">
        <f t="shared" si="444"/>
        <v>0</v>
      </c>
      <c r="AR578" s="196">
        <f>IFERROR(SQRT(($E578-$E$1136)^2+($H578-$H$1136)^2),0)</f>
        <v>0.3345073364714562</v>
      </c>
      <c r="AS578" s="197" t="str">
        <f>IF(AR578&lt;=SMALL(AR$3:AR$1130,1),"MAS PARECIDO","NO")</f>
        <v>NO</v>
      </c>
      <c r="AT578" s="197" t="str">
        <f>IF(AR578&lt;=SMALL(AR$3:AR$1130,5),"SIMILAR","NO")</f>
        <v>NO</v>
      </c>
      <c r="AU578" s="197" t="str">
        <f t="shared" si="445"/>
        <v>N/A</v>
      </c>
      <c r="AV578" s="197">
        <f t="shared" si="446"/>
        <v>0</v>
      </c>
      <c r="AW578" s="198">
        <f t="shared" si="447"/>
        <v>0</v>
      </c>
      <c r="AX578" s="199">
        <f>IFERROR(SQRT(($E578-$E$1136)^2+($K578-$K$1136)^2),0)</f>
        <v>0.20195060545122634</v>
      </c>
      <c r="AY578" s="197" t="str">
        <f>IF(AX578&lt;=SMALL(AX$3:AX$1130,1),"MAS PARECIDO","NO")</f>
        <v>NO</v>
      </c>
      <c r="AZ578" s="197" t="str">
        <f>IF(AX578&lt;=SMALL(AX$3:AX$1130,5),"SIMILAR","NO")</f>
        <v>NO</v>
      </c>
      <c r="BA578" s="197" t="str">
        <f t="shared" si="448"/>
        <v>N/A</v>
      </c>
      <c r="BB578" s="197">
        <f t="shared" si="449"/>
        <v>0</v>
      </c>
      <c r="BC578" s="198">
        <f t="shared" si="450"/>
        <v>0</v>
      </c>
      <c r="BD578" s="196">
        <f>IFERROR(SQRT(($E578-$E$1136)^2+($O578-$O$1136)^2),0)</f>
        <v>1.0003919467099467</v>
      </c>
      <c r="BE578" s="197" t="str">
        <f>IF(BD578&lt;=SMALL(BD$3:BD$1130,1),"MAS PARECIDO","NO")</f>
        <v>NO</v>
      </c>
      <c r="BF578" s="197" t="str">
        <f>IF(BD578&lt;=SMALL(BD$3:BD$1130,5),"SIMILAR","NO")</f>
        <v>NO</v>
      </c>
      <c r="BG578" s="197" t="str">
        <f t="shared" si="451"/>
        <v>N/A</v>
      </c>
      <c r="BH578" s="197">
        <f t="shared" si="452"/>
        <v>0</v>
      </c>
      <c r="BI578" s="198">
        <f t="shared" si="453"/>
        <v>0</v>
      </c>
      <c r="BJ578" s="199">
        <f>IFERROR(SQRT(($E578-$E$1136)^2+($R578-$R$1136)^2),0)</f>
        <v>2.8000840025200754E-2</v>
      </c>
      <c r="BK578" s="197" t="str">
        <f>IF(BJ578&lt;=SMALL(BJ$3:BJ$1130,1),"MAS PARECIDO","NO")</f>
        <v>NO</v>
      </c>
      <c r="BL578" s="197" t="str">
        <f>IF(BJ578&lt;=SMALL(BJ$3:BJ$1130,5),"SIMILAR","NO")</f>
        <v>NO</v>
      </c>
      <c r="BM578" s="197" t="str">
        <f t="shared" si="454"/>
        <v>N/A</v>
      </c>
      <c r="BN578" s="197">
        <f t="shared" si="455"/>
        <v>0</v>
      </c>
      <c r="BO578" s="198">
        <f t="shared" si="456"/>
        <v>0</v>
      </c>
      <c r="BP578" s="199">
        <f>IFERROR(SQRT(($E578-$E$1136)^2+($U578-$U$1136)^2),0)</f>
        <v>1.0003919467099467</v>
      </c>
      <c r="BQ578" s="197" t="str">
        <f>IF(BP578&lt;=SMALL(BP$3:BP$1130,1),"MAS PARECIDO","NO")</f>
        <v>NO</v>
      </c>
      <c r="BR578" s="197" t="str">
        <f>IF(BP578&lt;=SMALL(BP$3:BP$1130,5),"SIMILAR","NO")</f>
        <v>NO</v>
      </c>
      <c r="BS578" s="197" t="str">
        <f t="shared" si="457"/>
        <v>N/A</v>
      </c>
      <c r="BT578" s="197">
        <f t="shared" si="458"/>
        <v>0</v>
      </c>
      <c r="BU578" s="198">
        <f t="shared" si="459"/>
        <v>0</v>
      </c>
      <c r="BV578" s="199">
        <f>IFERROR(SQRT(($E578-$E$1136)^2+($X578-$X$1136)^2),0)</f>
        <v>0.40097886109135095</v>
      </c>
      <c r="BW578" s="197" t="str">
        <f>IF(BV578&lt;=SMALL(BV$3:BV$1130,1),"MAS PARECIDO","NO")</f>
        <v>NO</v>
      </c>
      <c r="BX578" s="197" t="str">
        <f>IF(BV578&lt;=SMALL(BV$3:BV$1130,5),"SIMILAR","NO")</f>
        <v>NO</v>
      </c>
      <c r="BY578" s="197" t="str">
        <f t="shared" si="460"/>
        <v>N/A</v>
      </c>
      <c r="BZ578" s="197">
        <f t="shared" si="461"/>
        <v>0</v>
      </c>
      <c r="CA578" s="198">
        <f t="shared" si="462"/>
        <v>0</v>
      </c>
      <c r="CB578" s="199">
        <f>IFERROR(SQRT(($E578-$E$1136)^2+($AA578-$AA$1136)^2),0)</f>
        <v>2.8000840025200754E-2</v>
      </c>
      <c r="CC578" s="197" t="str">
        <f>IF(CB578&lt;=SMALL(CB$3:CB$1130,1),"MAS PARECIDO","NO")</f>
        <v>NO</v>
      </c>
      <c r="CD578" s="197" t="str">
        <f>IF(CB578&lt;=SMALL(CB$3:CB$1130,5),"SIMILAR","NO")</f>
        <v>NO</v>
      </c>
      <c r="CE578" s="197" t="str">
        <f t="shared" si="463"/>
        <v>N/A</v>
      </c>
      <c r="CF578" s="197">
        <f t="shared" si="464"/>
        <v>0</v>
      </c>
      <c r="CG578" s="198">
        <f t="shared" si="465"/>
        <v>0</v>
      </c>
      <c r="CH578" s="199">
        <f>IFERROR(SQRT(($E578-$E$1136)^2+($AD578-$AD$1136)^2),0)</f>
        <v>1.0003919467099467</v>
      </c>
      <c r="CI578" s="197" t="str">
        <f>IF(CH578&lt;=SMALL(CH$3:CH$1130,1),"MAS PARECIDO","NO")</f>
        <v>NO</v>
      </c>
      <c r="CJ578" s="197" t="str">
        <f>IF(CH578&lt;=SMALL(CH$3:CH$1130,5),"SIMILAR","NO")</f>
        <v>NO</v>
      </c>
      <c r="CK578" s="197" t="str">
        <f t="shared" si="466"/>
        <v>N/A</v>
      </c>
      <c r="CL578" s="197">
        <f t="shared" si="467"/>
        <v>0</v>
      </c>
      <c r="CM578" s="198">
        <f t="shared" si="468"/>
        <v>0</v>
      </c>
      <c r="CN578" s="199">
        <f>IFERROR(SQRT(($E578-$E$1136)^2+($AG578-$AG$1136)^2),0)</f>
        <v>1.0003919467099467</v>
      </c>
      <c r="CO578" s="197" t="str">
        <f>IF(CN578&lt;=SMALL(CN$3:CN$1130,1),"MAS PARECIDO","NO")</f>
        <v>NO</v>
      </c>
      <c r="CP578" s="197" t="str">
        <f>IF(CN578&lt;=SMALL(CN$3:CN$1130,5),"SIMILAR","NO")</f>
        <v>NO</v>
      </c>
      <c r="CQ578" s="197" t="str">
        <f t="shared" si="469"/>
        <v>N/A</v>
      </c>
      <c r="CR578" s="197">
        <f t="shared" si="470"/>
        <v>0</v>
      </c>
      <c r="CS578" s="198">
        <f t="shared" si="471"/>
        <v>0</v>
      </c>
      <c r="CT578" s="199">
        <f>IFERROR(SQRT(($E578-$E$1136)^2+($AJ578-$AJ$1136)^2),0)</f>
        <v>0.3345073364714562</v>
      </c>
      <c r="CU578" s="197" t="str">
        <f>IF(CT578&lt;=SMALL(CT$3:CT$1130,1),"MAS PARECIDO","NO")</f>
        <v>NO</v>
      </c>
      <c r="CV578" s="197" t="str">
        <f>IF(CT578&lt;=SMALL(CT$3:CT$1130,5),"SIMILAR","NO")</f>
        <v>NO</v>
      </c>
      <c r="CW578" s="197" t="str">
        <f t="shared" si="472"/>
        <v>N/A</v>
      </c>
      <c r="CX578" s="197">
        <f t="shared" si="473"/>
        <v>0</v>
      </c>
      <c r="CY578" s="198">
        <f t="shared" si="474"/>
        <v>0</v>
      </c>
      <c r="CZ578" s="2" t="s">
        <v>1958</v>
      </c>
      <c r="DA578" s="2" t="s">
        <v>1959</v>
      </c>
      <c r="DB578" s="2">
        <v>2</v>
      </c>
      <c r="DC578" s="2" t="s">
        <v>310</v>
      </c>
    </row>
    <row r="579" spans="1:107">
      <c r="A579" s="24" t="s">
        <v>753</v>
      </c>
      <c r="B579" s="46">
        <v>44907.59</v>
      </c>
      <c r="C579" s="190">
        <f>(B579-$B$1132)/($B$1133-$B$1132)</f>
        <v>4.722771718579797E-2</v>
      </c>
      <c r="D579" s="46">
        <v>8000</v>
      </c>
      <c r="E579" s="190">
        <f>(D579-$D$1132)/($D$1133-$D$1132)</f>
        <v>1.597047911437343E-2</v>
      </c>
      <c r="F579" s="46" t="s">
        <v>53</v>
      </c>
      <c r="G579" s="192">
        <f>VLOOKUP(F579,'DATOS DE SOPORTE'!$Y$5:$Z$8,2,FALSE)</f>
        <v>2</v>
      </c>
      <c r="H579" s="190">
        <f>(G579-$G$1132)/($G$1133-$G$1132)</f>
        <v>0.33333333333333331</v>
      </c>
      <c r="I579" s="50">
        <v>2</v>
      </c>
      <c r="J579" s="200">
        <f t="shared" si="434"/>
        <v>2</v>
      </c>
      <c r="K579" s="190">
        <f>(J579-$J$1132)/($J$1133-$J$1132)</f>
        <v>0.4</v>
      </c>
      <c r="L579" s="193" t="str">
        <f t="shared" si="435"/>
        <v>SI</v>
      </c>
      <c r="M579" s="46" t="s">
        <v>192</v>
      </c>
      <c r="N579" s="192">
        <f t="shared" si="436"/>
        <v>2</v>
      </c>
      <c r="O579" s="190">
        <f>(N579-N$1132)/(N$1133-N$1132)</f>
        <v>1</v>
      </c>
      <c r="P579" s="46" t="s">
        <v>193</v>
      </c>
      <c r="Q579" s="192">
        <f t="shared" si="437"/>
        <v>2</v>
      </c>
      <c r="R579" s="190">
        <f>(Q579-Q$1132)/(Q$1133-Q$1132)</f>
        <v>0.5</v>
      </c>
      <c r="S579" s="46" t="s">
        <v>60</v>
      </c>
      <c r="T579" s="192">
        <f t="shared" si="438"/>
        <v>2</v>
      </c>
      <c r="U579" s="190">
        <f>(T579-T$1132)/(T$1133-T$1132)</f>
        <v>1</v>
      </c>
      <c r="V579" s="46" t="s">
        <v>62</v>
      </c>
      <c r="W579" s="194">
        <f>VLOOKUP(V579,'DATOS DE SOPORTE'!$S$5:$T$10,2,FALSE)</f>
        <v>1</v>
      </c>
      <c r="X579" s="201">
        <f>(W579-W$1132)/(W$1133-W$1132)</f>
        <v>0</v>
      </c>
      <c r="Y579" s="46" t="s">
        <v>136</v>
      </c>
      <c r="Z579" s="194">
        <f t="shared" si="439"/>
        <v>2</v>
      </c>
      <c r="AA579" s="201">
        <f>(Z579-Z$1132)/(Z$1133-Z$1132)</f>
        <v>1</v>
      </c>
      <c r="AB579" s="46" t="s">
        <v>136</v>
      </c>
      <c r="AC579" s="194">
        <f t="shared" si="440"/>
        <v>2</v>
      </c>
      <c r="AD579" s="201">
        <f>(AC579-AC$1132)/(AC$1133-AC$1132)</f>
        <v>1</v>
      </c>
      <c r="AE579" s="46" t="s">
        <v>188</v>
      </c>
      <c r="AF579" s="194">
        <f t="shared" si="441"/>
        <v>1</v>
      </c>
      <c r="AG579" s="201">
        <f>(AF579-AF$1132)/(AF$1133-AF$1132)</f>
        <v>0</v>
      </c>
      <c r="AH579" s="24" t="s">
        <v>67</v>
      </c>
      <c r="AI579" s="194">
        <f>VLOOKUP(AH579,'DATOS DE SOPORTE'!$V$5:$W$8,2,FALSE)</f>
        <v>1</v>
      </c>
      <c r="AJ579" s="201">
        <f>(AI579-AI$1132)/(AI$1133-AI$1132)</f>
        <v>0</v>
      </c>
      <c r="AK579" s="58" t="str">
        <f t="shared" si="433"/>
        <v>Muy malo</v>
      </c>
      <c r="AL579" s="196">
        <f>IFERROR(SQRT(($E579-$E$1136)^2+($C579-$C$1136)^2),0)</f>
        <v>0.15871986239714583</v>
      </c>
      <c r="AM579" s="197" t="str">
        <f>IF(AL579&lt;=SMALL($AL$3:$AL$1130,1),"MAS PARECIDO","NO")</f>
        <v>NO</v>
      </c>
      <c r="AN579" s="197" t="str">
        <f>IF(AL579&lt;=SMALL($AL$3:$AL$1130,5),"SIMILAR","NO")</f>
        <v>NO</v>
      </c>
      <c r="AO579" s="197" t="str">
        <f t="shared" si="442"/>
        <v>N/A</v>
      </c>
      <c r="AP579" s="197">
        <f t="shared" si="443"/>
        <v>0</v>
      </c>
      <c r="AQ579" s="198">
        <f t="shared" si="444"/>
        <v>0</v>
      </c>
      <c r="AR579" s="196">
        <f>IFERROR(SQRT(($E579-$E$1136)^2+($H579-$H$1136)^2),0)</f>
        <v>1.600048001440043E-2</v>
      </c>
      <c r="AS579" s="197" t="str">
        <f>IF(AR579&lt;=SMALL(AR$3:AR$1130,1),"MAS PARECIDO","NO")</f>
        <v>NO</v>
      </c>
      <c r="AT579" s="197" t="str">
        <f>IF(AR579&lt;=SMALL(AR$3:AR$1130,5),"SIMILAR","NO")</f>
        <v>NO</v>
      </c>
      <c r="AU579" s="197" t="str">
        <f t="shared" si="445"/>
        <v>N/A</v>
      </c>
      <c r="AV579" s="197">
        <f t="shared" si="446"/>
        <v>0</v>
      </c>
      <c r="AW579" s="198">
        <f t="shared" si="447"/>
        <v>0</v>
      </c>
      <c r="AX579" s="199">
        <f>IFERROR(SQRT(($E579-$E$1136)^2+($K579-$K$1136)^2),0)</f>
        <v>0.20063901754317687</v>
      </c>
      <c r="AY579" s="197" t="str">
        <f>IF(AX579&lt;=SMALL(AX$3:AX$1130,1),"MAS PARECIDO","NO")</f>
        <v>NO</v>
      </c>
      <c r="AZ579" s="197" t="str">
        <f>IF(AX579&lt;=SMALL(AX$3:AX$1130,5),"SIMILAR","NO")</f>
        <v>NO</v>
      </c>
      <c r="BA579" s="197" t="str">
        <f t="shared" si="448"/>
        <v>N/A</v>
      </c>
      <c r="BB579" s="197">
        <f t="shared" si="449"/>
        <v>0</v>
      </c>
      <c r="BC579" s="198">
        <f t="shared" si="450"/>
        <v>0</v>
      </c>
      <c r="BD579" s="196">
        <f>IFERROR(SQRT(($E579-$E$1136)^2+($O579-$O$1136)^2),0)</f>
        <v>1.600048001440043E-2</v>
      </c>
      <c r="BE579" s="197" t="str">
        <f>IF(BD579&lt;=SMALL(BD$3:BD$1130,1),"MAS PARECIDO","NO")</f>
        <v>NO</v>
      </c>
      <c r="BF579" s="197" t="str">
        <f>IF(BD579&lt;=SMALL(BD$3:BD$1130,5),"SIMILAR","NO")</f>
        <v>NO</v>
      </c>
      <c r="BG579" s="197" t="str">
        <f t="shared" si="451"/>
        <v>N/A</v>
      </c>
      <c r="BH579" s="197">
        <f t="shared" si="452"/>
        <v>0</v>
      </c>
      <c r="BI579" s="198">
        <f t="shared" si="453"/>
        <v>0</v>
      </c>
      <c r="BJ579" s="199">
        <f>IFERROR(SQRT(($E579-$E$1136)^2+($R579-$R$1136)^2),0)</f>
        <v>1.600048001440043E-2</v>
      </c>
      <c r="BK579" s="197" t="str">
        <f>IF(BJ579&lt;=SMALL(BJ$3:BJ$1130,1),"MAS PARECIDO","NO")</f>
        <v>NO</v>
      </c>
      <c r="BL579" s="197" t="str">
        <f>IF(BJ579&lt;=SMALL(BJ$3:BJ$1130,5),"SIMILAR","NO")</f>
        <v>NO</v>
      </c>
      <c r="BM579" s="197" t="str">
        <f t="shared" si="454"/>
        <v>N/A</v>
      </c>
      <c r="BN579" s="197">
        <f t="shared" si="455"/>
        <v>0</v>
      </c>
      <c r="BO579" s="198">
        <f t="shared" si="456"/>
        <v>0</v>
      </c>
      <c r="BP579" s="199">
        <f>IFERROR(SQRT(($E579-$E$1136)^2+($U579-$U$1136)^2),0)</f>
        <v>1.0001279994884111</v>
      </c>
      <c r="BQ579" s="197" t="str">
        <f>IF(BP579&lt;=SMALL(BP$3:BP$1130,1),"MAS PARECIDO","NO")</f>
        <v>NO</v>
      </c>
      <c r="BR579" s="197" t="str">
        <f>IF(BP579&lt;=SMALL(BP$3:BP$1130,5),"SIMILAR","NO")</f>
        <v>NO</v>
      </c>
      <c r="BS579" s="197" t="str">
        <f t="shared" si="457"/>
        <v>N/A</v>
      </c>
      <c r="BT579" s="197">
        <f t="shared" si="458"/>
        <v>0</v>
      </c>
      <c r="BU579" s="198">
        <f t="shared" si="459"/>
        <v>0</v>
      </c>
      <c r="BV579" s="199">
        <f>IFERROR(SQRT(($E579-$E$1136)^2+($X579-$X$1136)^2),0)</f>
        <v>1.600048001440043E-2</v>
      </c>
      <c r="BW579" s="197" t="str">
        <f>IF(BV579&lt;=SMALL(BV$3:BV$1130,1),"MAS PARECIDO","NO")</f>
        <v>NO</v>
      </c>
      <c r="BX579" s="197" t="str">
        <f>IF(BV579&lt;=SMALL(BV$3:BV$1130,5),"SIMILAR","NO")</f>
        <v>NO</v>
      </c>
      <c r="BY579" s="197" t="str">
        <f t="shared" si="460"/>
        <v>N/A</v>
      </c>
      <c r="BZ579" s="197">
        <f t="shared" si="461"/>
        <v>0</v>
      </c>
      <c r="CA579" s="198">
        <f t="shared" si="462"/>
        <v>0</v>
      </c>
      <c r="CB579" s="199">
        <f>IFERROR(SQRT(($E579-$E$1136)^2+($AA579-$AA$1136)^2),0)</f>
        <v>1.0001279994884111</v>
      </c>
      <c r="CC579" s="197" t="str">
        <f>IF(CB579&lt;=SMALL(CB$3:CB$1130,1),"MAS PARECIDO","NO")</f>
        <v>NO</v>
      </c>
      <c r="CD579" s="197" t="str">
        <f>IF(CB579&lt;=SMALL(CB$3:CB$1130,5),"SIMILAR","NO")</f>
        <v>NO</v>
      </c>
      <c r="CE579" s="197" t="str">
        <f t="shared" si="463"/>
        <v>N/A</v>
      </c>
      <c r="CF579" s="197">
        <f t="shared" si="464"/>
        <v>0</v>
      </c>
      <c r="CG579" s="198">
        <f t="shared" si="465"/>
        <v>0</v>
      </c>
      <c r="CH579" s="199">
        <f>IFERROR(SQRT(($E579-$E$1136)^2+($AD579-$AD$1136)^2),0)</f>
        <v>1.600048001440043E-2</v>
      </c>
      <c r="CI579" s="197" t="str">
        <f>IF(CH579&lt;=SMALL(CH$3:CH$1130,1),"MAS PARECIDO","NO")</f>
        <v>NO</v>
      </c>
      <c r="CJ579" s="197" t="str">
        <f>IF(CH579&lt;=SMALL(CH$3:CH$1130,5),"SIMILAR","NO")</f>
        <v>NO</v>
      </c>
      <c r="CK579" s="197" t="str">
        <f t="shared" si="466"/>
        <v>N/A</v>
      </c>
      <c r="CL579" s="197">
        <f t="shared" si="467"/>
        <v>0</v>
      </c>
      <c r="CM579" s="198">
        <f t="shared" si="468"/>
        <v>0</v>
      </c>
      <c r="CN579" s="199">
        <f>IFERROR(SQRT(($E579-$E$1136)^2+($AG579-$AG$1136)^2),0)</f>
        <v>1.0001279994884111</v>
      </c>
      <c r="CO579" s="197" t="str">
        <f>IF(CN579&lt;=SMALL(CN$3:CN$1130,1),"MAS PARECIDO","NO")</f>
        <v>NO</v>
      </c>
      <c r="CP579" s="197" t="str">
        <f>IF(CN579&lt;=SMALL(CN$3:CN$1130,5),"SIMILAR","NO")</f>
        <v>NO</v>
      </c>
      <c r="CQ579" s="197" t="str">
        <f t="shared" si="469"/>
        <v>N/A</v>
      </c>
      <c r="CR579" s="197">
        <f t="shared" si="470"/>
        <v>0</v>
      </c>
      <c r="CS579" s="198">
        <f t="shared" si="471"/>
        <v>0</v>
      </c>
      <c r="CT579" s="199">
        <f>IFERROR(SQRT(($E579-$E$1136)^2+($AJ579-$AJ$1136)^2),0)</f>
        <v>1.600048001440043E-2</v>
      </c>
      <c r="CU579" s="197" t="str">
        <f>IF(CT579&lt;=SMALL(CT$3:CT$1130,1),"MAS PARECIDO","NO")</f>
        <v>NO</v>
      </c>
      <c r="CV579" s="197" t="str">
        <f>IF(CT579&lt;=SMALL(CT$3:CT$1130,5),"SIMILAR","NO")</f>
        <v>NO</v>
      </c>
      <c r="CW579" s="197" t="str">
        <f t="shared" si="472"/>
        <v>N/A</v>
      </c>
      <c r="CX579" s="197">
        <f t="shared" si="473"/>
        <v>0</v>
      </c>
      <c r="CY579" s="198">
        <f t="shared" si="474"/>
        <v>0</v>
      </c>
      <c r="CZ579" s="2" t="e">
        <v>#N/A</v>
      </c>
      <c r="DA579" s="2" t="s">
        <v>2168</v>
      </c>
      <c r="DB579" s="2">
        <v>6</v>
      </c>
      <c r="DC579" s="2" t="s">
        <v>319</v>
      </c>
    </row>
    <row r="580" spans="1:107">
      <c r="A580" s="24" t="s">
        <v>502</v>
      </c>
      <c r="B580" s="46">
        <v>155999.25</v>
      </c>
      <c r="C580" s="190">
        <f>(B580-$B$1132)/($B$1133-$B$1132)</f>
        <v>0.17708422572550966</v>
      </c>
      <c r="D580" s="46">
        <v>27500</v>
      </c>
      <c r="E580" s="190">
        <f>(D580-$D$1132)/($D$1133-$D$1132)</f>
        <v>5.4971649149474486E-2</v>
      </c>
      <c r="F580" s="46" t="s">
        <v>53</v>
      </c>
      <c r="G580" s="192">
        <f>VLOOKUP(F580,'DATOS DE SOPORTE'!$Y$5:$Z$8,2,FALSE)</f>
        <v>2</v>
      </c>
      <c r="H580" s="190">
        <f>(G580-$G$1132)/($G$1133-$G$1132)</f>
        <v>0.33333333333333331</v>
      </c>
      <c r="I580" s="50">
        <v>2</v>
      </c>
      <c r="J580" s="200">
        <f t="shared" si="434"/>
        <v>2</v>
      </c>
      <c r="K580" s="190">
        <f>(J580-$J$1132)/($J$1133-$J$1132)</f>
        <v>0.4</v>
      </c>
      <c r="L580" s="193" t="str">
        <f t="shared" si="435"/>
        <v>SI</v>
      </c>
      <c r="M580" s="46" t="s">
        <v>56</v>
      </c>
      <c r="N580" s="192">
        <f t="shared" si="436"/>
        <v>1</v>
      </c>
      <c r="O580" s="190">
        <f>(N580-N$1132)/(N$1133-N$1132)</f>
        <v>0</v>
      </c>
      <c r="P580" s="46" t="s">
        <v>193</v>
      </c>
      <c r="Q580" s="192">
        <f t="shared" si="437"/>
        <v>2</v>
      </c>
      <c r="R580" s="190">
        <f>(Q580-Q$1132)/(Q$1133-Q$1132)</f>
        <v>0.5</v>
      </c>
      <c r="S580" s="46" t="s">
        <v>60</v>
      </c>
      <c r="T580" s="192">
        <f t="shared" si="438"/>
        <v>2</v>
      </c>
      <c r="U580" s="190">
        <f>(T580-T$1132)/(T$1133-T$1132)</f>
        <v>1</v>
      </c>
      <c r="V580" s="46" t="s">
        <v>212</v>
      </c>
      <c r="W580" s="194">
        <f>VLOOKUP(V580,'DATOS DE SOPORTE'!$S$5:$T$10,2,FALSE)</f>
        <v>3</v>
      </c>
      <c r="X580" s="201">
        <f>(W580-W$1132)/(W$1133-W$1132)</f>
        <v>0.4</v>
      </c>
      <c r="Y580" s="46" t="s">
        <v>188</v>
      </c>
      <c r="Z580" s="194">
        <f t="shared" si="439"/>
        <v>1</v>
      </c>
      <c r="AA580" s="201">
        <f>(Z580-Z$1132)/(Z$1133-Z$1132)</f>
        <v>0</v>
      </c>
      <c r="AB580" s="46" t="s">
        <v>136</v>
      </c>
      <c r="AC580" s="194">
        <f t="shared" si="440"/>
        <v>2</v>
      </c>
      <c r="AD580" s="201">
        <f>(AC580-AC$1132)/(AC$1133-AC$1132)</f>
        <v>1</v>
      </c>
      <c r="AE580" s="46" t="s">
        <v>136</v>
      </c>
      <c r="AF580" s="194">
        <f t="shared" si="441"/>
        <v>2</v>
      </c>
      <c r="AG580" s="201">
        <f>(AF580-AF$1132)/(AF$1133-AF$1132)</f>
        <v>1</v>
      </c>
      <c r="AH580" s="24" t="s">
        <v>67</v>
      </c>
      <c r="AI580" s="194">
        <f>VLOOKUP(AH580,'DATOS DE SOPORTE'!$V$5:$W$8,2,FALSE)</f>
        <v>1</v>
      </c>
      <c r="AJ580" s="201">
        <f>(AI580-AI$1132)/(AI$1133-AI$1132)</f>
        <v>0</v>
      </c>
      <c r="AK580" s="58" t="str">
        <f t="shared" ref="AK580:AK643" si="475">DC580</f>
        <v>Bueno</v>
      </c>
      <c r="AL580" s="196">
        <f>IFERROR(SQRT(($E580-$E$1136)^2+($C580-$C$1136)^2),0)</f>
        <v>6.1743444630261338E-2</v>
      </c>
      <c r="AM580" s="197" t="str">
        <f>IF(AL580&lt;=SMALL($AL$3:$AL$1130,1),"MAS PARECIDO","NO")</f>
        <v>NO</v>
      </c>
      <c r="AN580" s="197" t="str">
        <f>IF(AL580&lt;=SMALL($AL$3:$AL$1130,5),"SIMILAR","NO")</f>
        <v>NO</v>
      </c>
      <c r="AO580" s="197" t="str">
        <f t="shared" si="442"/>
        <v>N/A</v>
      </c>
      <c r="AP580" s="197">
        <f t="shared" si="443"/>
        <v>0</v>
      </c>
      <c r="AQ580" s="198">
        <f t="shared" si="444"/>
        <v>0</v>
      </c>
      <c r="AR580" s="196">
        <f>IFERROR(SQRT(($E580-$E$1136)^2+($H580-$H$1136)^2),0)</f>
        <v>5.5001650049501485E-2</v>
      </c>
      <c r="AS580" s="197" t="str">
        <f>IF(AR580&lt;=SMALL(AR$3:AR$1130,1),"MAS PARECIDO","NO")</f>
        <v>NO</v>
      </c>
      <c r="AT580" s="197" t="str">
        <f>IF(AR580&lt;=SMALL(AR$3:AR$1130,5),"SIMILAR","NO")</f>
        <v>NO</v>
      </c>
      <c r="AU580" s="197" t="str">
        <f t="shared" si="445"/>
        <v>N/A</v>
      </c>
      <c r="AV580" s="197">
        <f t="shared" si="446"/>
        <v>0</v>
      </c>
      <c r="AW580" s="198">
        <f t="shared" si="447"/>
        <v>0</v>
      </c>
      <c r="AX580" s="199">
        <f>IFERROR(SQRT(($E580-$E$1136)^2+($K580-$K$1136)^2),0)</f>
        <v>0.20742512265433963</v>
      </c>
      <c r="AY580" s="197" t="str">
        <f>IF(AX580&lt;=SMALL(AX$3:AX$1130,1),"MAS PARECIDO","NO")</f>
        <v>NO</v>
      </c>
      <c r="AZ580" s="197" t="str">
        <f>IF(AX580&lt;=SMALL(AX$3:AX$1130,5),"SIMILAR","NO")</f>
        <v>NO</v>
      </c>
      <c r="BA580" s="197" t="str">
        <f t="shared" si="448"/>
        <v>N/A</v>
      </c>
      <c r="BB580" s="197">
        <f t="shared" si="449"/>
        <v>0</v>
      </c>
      <c r="BC580" s="198">
        <f t="shared" si="450"/>
        <v>0</v>
      </c>
      <c r="BD580" s="196">
        <f>IFERROR(SQRT(($E580-$E$1136)^2+($O580-$O$1136)^2),0)</f>
        <v>1.0015114485157761</v>
      </c>
      <c r="BE580" s="197" t="str">
        <f>IF(BD580&lt;=SMALL(BD$3:BD$1130,1),"MAS PARECIDO","NO")</f>
        <v>NO</v>
      </c>
      <c r="BF580" s="197" t="str">
        <f>IF(BD580&lt;=SMALL(BD$3:BD$1130,5),"SIMILAR","NO")</f>
        <v>NO</v>
      </c>
      <c r="BG580" s="197" t="str">
        <f t="shared" si="451"/>
        <v>N/A</v>
      </c>
      <c r="BH580" s="197">
        <f t="shared" si="452"/>
        <v>0</v>
      </c>
      <c r="BI580" s="198">
        <f t="shared" si="453"/>
        <v>0</v>
      </c>
      <c r="BJ580" s="199">
        <f>IFERROR(SQRT(($E580-$E$1136)^2+($R580-$R$1136)^2),0)</f>
        <v>5.5001650049501485E-2</v>
      </c>
      <c r="BK580" s="197" t="str">
        <f>IF(BJ580&lt;=SMALL(BJ$3:BJ$1130,1),"MAS PARECIDO","NO")</f>
        <v>NO</v>
      </c>
      <c r="BL580" s="197" t="str">
        <f>IF(BJ580&lt;=SMALL(BJ$3:BJ$1130,5),"SIMILAR","NO")</f>
        <v>NO</v>
      </c>
      <c r="BM580" s="197" t="str">
        <f t="shared" si="454"/>
        <v>N/A</v>
      </c>
      <c r="BN580" s="197">
        <f t="shared" si="455"/>
        <v>0</v>
      </c>
      <c r="BO580" s="198">
        <f t="shared" si="456"/>
        <v>0</v>
      </c>
      <c r="BP580" s="199">
        <f>IFERROR(SQRT(($E580-$E$1136)^2+($U580-$U$1136)^2),0)</f>
        <v>1.0015114485157761</v>
      </c>
      <c r="BQ580" s="197" t="str">
        <f>IF(BP580&lt;=SMALL(BP$3:BP$1130,1),"MAS PARECIDO","NO")</f>
        <v>NO</v>
      </c>
      <c r="BR580" s="197" t="str">
        <f>IF(BP580&lt;=SMALL(BP$3:BP$1130,5),"SIMILAR","NO")</f>
        <v>NO</v>
      </c>
      <c r="BS580" s="197" t="str">
        <f t="shared" si="457"/>
        <v>N/A</v>
      </c>
      <c r="BT580" s="197">
        <f t="shared" si="458"/>
        <v>0</v>
      </c>
      <c r="BU580" s="198">
        <f t="shared" si="459"/>
        <v>0</v>
      </c>
      <c r="BV580" s="199">
        <f>IFERROR(SQRT(($E580-$E$1136)^2+($X580-$X$1136)^2),0)</f>
        <v>0.40376376943476228</v>
      </c>
      <c r="BW580" s="197" t="str">
        <f>IF(BV580&lt;=SMALL(BV$3:BV$1130,1),"MAS PARECIDO","NO")</f>
        <v>NO</v>
      </c>
      <c r="BX580" s="197" t="str">
        <f>IF(BV580&lt;=SMALL(BV$3:BV$1130,5),"SIMILAR","NO")</f>
        <v>NO</v>
      </c>
      <c r="BY580" s="197" t="str">
        <f t="shared" si="460"/>
        <v>N/A</v>
      </c>
      <c r="BZ580" s="197">
        <f t="shared" si="461"/>
        <v>0</v>
      </c>
      <c r="CA580" s="198">
        <f t="shared" si="462"/>
        <v>0</v>
      </c>
      <c r="CB580" s="199">
        <f>IFERROR(SQRT(($E580-$E$1136)^2+($AA580-$AA$1136)^2),0)</f>
        <v>5.5001650049501485E-2</v>
      </c>
      <c r="CC580" s="197" t="str">
        <f>IF(CB580&lt;=SMALL(CB$3:CB$1130,1),"MAS PARECIDO","NO")</f>
        <v>NO</v>
      </c>
      <c r="CD580" s="197" t="str">
        <f>IF(CB580&lt;=SMALL(CB$3:CB$1130,5),"SIMILAR","NO")</f>
        <v>NO</v>
      </c>
      <c r="CE580" s="197" t="str">
        <f t="shared" si="463"/>
        <v>N/A</v>
      </c>
      <c r="CF580" s="197">
        <f t="shared" si="464"/>
        <v>0</v>
      </c>
      <c r="CG580" s="198">
        <f t="shared" si="465"/>
        <v>0</v>
      </c>
      <c r="CH580" s="199">
        <f>IFERROR(SQRT(($E580-$E$1136)^2+($AD580-$AD$1136)^2),0)</f>
        <v>5.5001650049501485E-2</v>
      </c>
      <c r="CI580" s="197" t="str">
        <f>IF(CH580&lt;=SMALL(CH$3:CH$1130,1),"MAS PARECIDO","NO")</f>
        <v>NO</v>
      </c>
      <c r="CJ580" s="197" t="str">
        <f>IF(CH580&lt;=SMALL(CH$3:CH$1130,5),"SIMILAR","NO")</f>
        <v>NO</v>
      </c>
      <c r="CK580" s="197" t="str">
        <f t="shared" si="466"/>
        <v>N/A</v>
      </c>
      <c r="CL580" s="197">
        <f t="shared" si="467"/>
        <v>0</v>
      </c>
      <c r="CM580" s="198">
        <f t="shared" si="468"/>
        <v>0</v>
      </c>
      <c r="CN580" s="199">
        <f>IFERROR(SQRT(($E580-$E$1136)^2+($AG580-$AG$1136)^2),0)</f>
        <v>5.5001650049501485E-2</v>
      </c>
      <c r="CO580" s="197" t="str">
        <f>IF(CN580&lt;=SMALL(CN$3:CN$1130,1),"MAS PARECIDO","NO")</f>
        <v>NO</v>
      </c>
      <c r="CP580" s="197" t="str">
        <f>IF(CN580&lt;=SMALL(CN$3:CN$1130,5),"SIMILAR","NO")</f>
        <v>NO</v>
      </c>
      <c r="CQ580" s="197" t="str">
        <f t="shared" si="469"/>
        <v>N/A</v>
      </c>
      <c r="CR580" s="197">
        <f t="shared" si="470"/>
        <v>0</v>
      </c>
      <c r="CS580" s="198">
        <f t="shared" si="471"/>
        <v>0</v>
      </c>
      <c r="CT580" s="199">
        <f>IFERROR(SQRT(($E580-$E$1136)^2+($AJ580-$AJ$1136)^2),0)</f>
        <v>5.5001650049501485E-2</v>
      </c>
      <c r="CU580" s="197" t="str">
        <f>IF(CT580&lt;=SMALL(CT$3:CT$1130,1),"MAS PARECIDO","NO")</f>
        <v>NO</v>
      </c>
      <c r="CV580" s="197" t="str">
        <f>IF(CT580&lt;=SMALL(CT$3:CT$1130,5),"SIMILAR","NO")</f>
        <v>NO</v>
      </c>
      <c r="CW580" s="197" t="str">
        <f t="shared" si="472"/>
        <v>N/A</v>
      </c>
      <c r="CX580" s="197">
        <f t="shared" si="473"/>
        <v>0</v>
      </c>
      <c r="CY580" s="198">
        <f t="shared" si="474"/>
        <v>0</v>
      </c>
      <c r="CZ580" s="2" t="s">
        <v>1732</v>
      </c>
      <c r="DA580" s="2" t="s">
        <v>1733</v>
      </c>
      <c r="DB580" s="2">
        <v>0</v>
      </c>
      <c r="DC580" s="2" t="s">
        <v>189</v>
      </c>
    </row>
    <row r="581" spans="1:107">
      <c r="A581" s="24" t="s">
        <v>506</v>
      </c>
      <c r="B581" s="46">
        <v>45003.31</v>
      </c>
      <c r="C581" s="190">
        <f>(B581-$B$1132)/($B$1133-$B$1132)</f>
        <v>4.733960555795319E-2</v>
      </c>
      <c r="D581" s="46">
        <v>7216</v>
      </c>
      <c r="E581" s="190">
        <f>(D581-$D$1132)/($D$1133-$D$1132)</f>
        <v>1.4402432072962188E-2</v>
      </c>
      <c r="F581" s="46" t="s">
        <v>53</v>
      </c>
      <c r="G581" s="192">
        <f>VLOOKUP(F581,'DATOS DE SOPORTE'!$Y$5:$Z$8,2,FALSE)</f>
        <v>2</v>
      </c>
      <c r="H581" s="190">
        <f>(G581-$G$1132)/($G$1133-$G$1132)</f>
        <v>0.33333333333333331</v>
      </c>
      <c r="I581" s="50">
        <v>3</v>
      </c>
      <c r="J581" s="200">
        <f t="shared" si="434"/>
        <v>3</v>
      </c>
      <c r="K581" s="190">
        <f>(J581-$J$1132)/($J$1133-$J$1132)</f>
        <v>0.6</v>
      </c>
      <c r="L581" s="193" t="str">
        <f t="shared" si="435"/>
        <v>SI</v>
      </c>
      <c r="M581" s="46" t="s">
        <v>192</v>
      </c>
      <c r="N581" s="192">
        <f t="shared" si="436"/>
        <v>2</v>
      </c>
      <c r="O581" s="190">
        <f>(N581-N$1132)/(N$1133-N$1132)</f>
        <v>1</v>
      </c>
      <c r="P581" s="46" t="s">
        <v>193</v>
      </c>
      <c r="Q581" s="192">
        <f t="shared" si="437"/>
        <v>2</v>
      </c>
      <c r="R581" s="190">
        <f>(Q581-Q$1132)/(Q$1133-Q$1132)</f>
        <v>0.5</v>
      </c>
      <c r="S581" s="46" t="s">
        <v>60</v>
      </c>
      <c r="T581" s="192">
        <f t="shared" si="438"/>
        <v>2</v>
      </c>
      <c r="U581" s="190">
        <f>(T581-T$1132)/(T$1133-T$1132)</f>
        <v>1</v>
      </c>
      <c r="V581" s="46" t="s">
        <v>212</v>
      </c>
      <c r="W581" s="194">
        <f>VLOOKUP(V581,'DATOS DE SOPORTE'!$S$5:$T$10,2,FALSE)</f>
        <v>3</v>
      </c>
      <c r="X581" s="201">
        <f>(W581-W$1132)/(W$1133-W$1132)</f>
        <v>0.4</v>
      </c>
      <c r="Y581" s="46" t="s">
        <v>188</v>
      </c>
      <c r="Z581" s="194">
        <f t="shared" si="439"/>
        <v>1</v>
      </c>
      <c r="AA581" s="201">
        <f>(Z581-Z$1132)/(Z$1133-Z$1132)</f>
        <v>0</v>
      </c>
      <c r="AB581" s="46" t="s">
        <v>136</v>
      </c>
      <c r="AC581" s="194">
        <f t="shared" si="440"/>
        <v>2</v>
      </c>
      <c r="AD581" s="201">
        <f>(AC581-AC$1132)/(AC$1133-AC$1132)</f>
        <v>1</v>
      </c>
      <c r="AE581" s="46" t="s">
        <v>188</v>
      </c>
      <c r="AF581" s="194">
        <f t="shared" si="441"/>
        <v>1</v>
      </c>
      <c r="AG581" s="201">
        <f>(AF581-AF$1132)/(AF$1133-AF$1132)</f>
        <v>0</v>
      </c>
      <c r="AH581" s="24" t="s">
        <v>67</v>
      </c>
      <c r="AI581" s="194">
        <f>VLOOKUP(AH581,'DATOS DE SOPORTE'!$V$5:$W$8,2,FALSE)</f>
        <v>1</v>
      </c>
      <c r="AJ581" s="201">
        <f>(AI581-AI$1132)/(AI$1133-AI$1132)</f>
        <v>0</v>
      </c>
      <c r="AK581" s="58" t="str">
        <f t="shared" si="475"/>
        <v>Bueno</v>
      </c>
      <c r="AL581" s="196">
        <f>IFERROR(SQRT(($E581-$E$1136)^2+($C581-$C$1136)^2),0)</f>
        <v>0.15845803899490835</v>
      </c>
      <c r="AM581" s="197" t="str">
        <f>IF(AL581&lt;=SMALL($AL$3:$AL$1130,1),"MAS PARECIDO","NO")</f>
        <v>NO</v>
      </c>
      <c r="AN581" s="197" t="str">
        <f>IF(AL581&lt;=SMALL($AL$3:$AL$1130,5),"SIMILAR","NO")</f>
        <v>NO</v>
      </c>
      <c r="AO581" s="197" t="str">
        <f t="shared" si="442"/>
        <v>N/A</v>
      </c>
      <c r="AP581" s="197">
        <f t="shared" si="443"/>
        <v>0</v>
      </c>
      <c r="AQ581" s="198">
        <f t="shared" si="444"/>
        <v>0</v>
      </c>
      <c r="AR581" s="196">
        <f>IFERROR(SQRT(($E581-$E$1136)^2+($H581-$H$1136)^2),0)</f>
        <v>1.4432432972989189E-2</v>
      </c>
      <c r="AS581" s="197" t="str">
        <f>IF(AR581&lt;=SMALL(AR$3:AR$1130,1),"MAS PARECIDO","NO")</f>
        <v>NO</v>
      </c>
      <c r="AT581" s="197" t="str">
        <f>IF(AR581&lt;=SMALL(AR$3:AR$1130,5),"SIMILAR","NO")</f>
        <v>NO</v>
      </c>
      <c r="AU581" s="197" t="str">
        <f t="shared" si="445"/>
        <v>N/A</v>
      </c>
      <c r="AV581" s="197">
        <f t="shared" si="446"/>
        <v>0</v>
      </c>
      <c r="AW581" s="198">
        <f t="shared" si="447"/>
        <v>0</v>
      </c>
      <c r="AX581" s="199">
        <f>IFERROR(SQRT(($E581-$E$1136)^2+($K581-$K$1136)^2),0)</f>
        <v>0.40026028421705767</v>
      </c>
      <c r="AY581" s="197" t="str">
        <f>IF(AX581&lt;=SMALL(AX$3:AX$1130,1),"MAS PARECIDO","NO")</f>
        <v>NO</v>
      </c>
      <c r="AZ581" s="197" t="str">
        <f>IF(AX581&lt;=SMALL(AX$3:AX$1130,5),"SIMILAR","NO")</f>
        <v>NO</v>
      </c>
      <c r="BA581" s="197" t="str">
        <f t="shared" si="448"/>
        <v>N/A</v>
      </c>
      <c r="BB581" s="197">
        <f t="shared" si="449"/>
        <v>0</v>
      </c>
      <c r="BC581" s="198">
        <f t="shared" si="450"/>
        <v>0</v>
      </c>
      <c r="BD581" s="196">
        <f>IFERROR(SQRT(($E581-$E$1136)^2+($O581-$O$1136)^2),0)</f>
        <v>1.4432432972989189E-2</v>
      </c>
      <c r="BE581" s="197" t="str">
        <f>IF(BD581&lt;=SMALL(BD$3:BD$1130,1),"MAS PARECIDO","NO")</f>
        <v>NO</v>
      </c>
      <c r="BF581" s="197" t="str">
        <f>IF(BD581&lt;=SMALL(BD$3:BD$1130,5),"SIMILAR","NO")</f>
        <v>NO</v>
      </c>
      <c r="BG581" s="197" t="str">
        <f t="shared" si="451"/>
        <v>N/A</v>
      </c>
      <c r="BH581" s="197">
        <f t="shared" si="452"/>
        <v>0</v>
      </c>
      <c r="BI581" s="198">
        <f t="shared" si="453"/>
        <v>0</v>
      </c>
      <c r="BJ581" s="199">
        <f>IFERROR(SQRT(($E581-$E$1136)^2+($R581-$R$1136)^2),0)</f>
        <v>1.4432432972989189E-2</v>
      </c>
      <c r="BK581" s="197" t="str">
        <f>IF(BJ581&lt;=SMALL(BJ$3:BJ$1130,1),"MAS PARECIDO","NO")</f>
        <v>NO</v>
      </c>
      <c r="BL581" s="197" t="str">
        <f>IF(BJ581&lt;=SMALL(BJ$3:BJ$1130,5),"SIMILAR","NO")</f>
        <v>NO</v>
      </c>
      <c r="BM581" s="197" t="str">
        <f t="shared" si="454"/>
        <v>N/A</v>
      </c>
      <c r="BN581" s="197">
        <f t="shared" si="455"/>
        <v>0</v>
      </c>
      <c r="BO581" s="198">
        <f t="shared" si="456"/>
        <v>0</v>
      </c>
      <c r="BP581" s="199">
        <f>IFERROR(SQRT(($E581-$E$1136)^2+($U581-$U$1136)^2),0)</f>
        <v>1.0001041421379675</v>
      </c>
      <c r="BQ581" s="197" t="str">
        <f>IF(BP581&lt;=SMALL(BP$3:BP$1130,1),"MAS PARECIDO","NO")</f>
        <v>NO</v>
      </c>
      <c r="BR581" s="197" t="str">
        <f>IF(BP581&lt;=SMALL(BP$3:BP$1130,5),"SIMILAR","NO")</f>
        <v>NO</v>
      </c>
      <c r="BS581" s="197" t="str">
        <f t="shared" si="457"/>
        <v>N/A</v>
      </c>
      <c r="BT581" s="197">
        <f t="shared" si="458"/>
        <v>0</v>
      </c>
      <c r="BU581" s="198">
        <f t="shared" si="459"/>
        <v>0</v>
      </c>
      <c r="BV581" s="199">
        <f>IFERROR(SQRT(($E581-$E$1136)^2+($X581-$X$1136)^2),0)</f>
        <v>0.40026028421705773</v>
      </c>
      <c r="BW581" s="197" t="str">
        <f>IF(BV581&lt;=SMALL(BV$3:BV$1130,1),"MAS PARECIDO","NO")</f>
        <v>NO</v>
      </c>
      <c r="BX581" s="197" t="str">
        <f>IF(BV581&lt;=SMALL(BV$3:BV$1130,5),"SIMILAR","NO")</f>
        <v>NO</v>
      </c>
      <c r="BY581" s="197" t="str">
        <f t="shared" si="460"/>
        <v>N/A</v>
      </c>
      <c r="BZ581" s="197">
        <f t="shared" si="461"/>
        <v>0</v>
      </c>
      <c r="CA581" s="198">
        <f t="shared" si="462"/>
        <v>0</v>
      </c>
      <c r="CB581" s="199">
        <f>IFERROR(SQRT(($E581-$E$1136)^2+($AA581-$AA$1136)^2),0)</f>
        <v>1.4432432972989189E-2</v>
      </c>
      <c r="CC581" s="197" t="str">
        <f>IF(CB581&lt;=SMALL(CB$3:CB$1130,1),"MAS PARECIDO","NO")</f>
        <v>NO</v>
      </c>
      <c r="CD581" s="197" t="str">
        <f>IF(CB581&lt;=SMALL(CB$3:CB$1130,5),"SIMILAR","NO")</f>
        <v>NO</v>
      </c>
      <c r="CE581" s="197" t="str">
        <f t="shared" si="463"/>
        <v>N/A</v>
      </c>
      <c r="CF581" s="197">
        <f t="shared" si="464"/>
        <v>0</v>
      </c>
      <c r="CG581" s="198">
        <f t="shared" si="465"/>
        <v>0</v>
      </c>
      <c r="CH581" s="199">
        <f>IFERROR(SQRT(($E581-$E$1136)^2+($AD581-$AD$1136)^2),0)</f>
        <v>1.4432432972989189E-2</v>
      </c>
      <c r="CI581" s="197" t="str">
        <f>IF(CH581&lt;=SMALL(CH$3:CH$1130,1),"MAS PARECIDO","NO")</f>
        <v>NO</v>
      </c>
      <c r="CJ581" s="197" t="str">
        <f>IF(CH581&lt;=SMALL(CH$3:CH$1130,5),"SIMILAR","NO")</f>
        <v>NO</v>
      </c>
      <c r="CK581" s="197" t="str">
        <f t="shared" si="466"/>
        <v>N/A</v>
      </c>
      <c r="CL581" s="197">
        <f t="shared" si="467"/>
        <v>0</v>
      </c>
      <c r="CM581" s="198">
        <f t="shared" si="468"/>
        <v>0</v>
      </c>
      <c r="CN581" s="199">
        <f>IFERROR(SQRT(($E581-$E$1136)^2+($AG581-$AG$1136)^2),0)</f>
        <v>1.0001041421379675</v>
      </c>
      <c r="CO581" s="197" t="str">
        <f>IF(CN581&lt;=SMALL(CN$3:CN$1130,1),"MAS PARECIDO","NO")</f>
        <v>NO</v>
      </c>
      <c r="CP581" s="197" t="str">
        <f>IF(CN581&lt;=SMALL(CN$3:CN$1130,5),"SIMILAR","NO")</f>
        <v>NO</v>
      </c>
      <c r="CQ581" s="197" t="str">
        <f t="shared" si="469"/>
        <v>N/A</v>
      </c>
      <c r="CR581" s="197">
        <f t="shared" si="470"/>
        <v>0</v>
      </c>
      <c r="CS581" s="198">
        <f t="shared" si="471"/>
        <v>0</v>
      </c>
      <c r="CT581" s="199">
        <f>IFERROR(SQRT(($E581-$E$1136)^2+($AJ581-$AJ$1136)^2),0)</f>
        <v>1.4432432972989189E-2</v>
      </c>
      <c r="CU581" s="197" t="str">
        <f>IF(CT581&lt;=SMALL(CT$3:CT$1130,1),"MAS PARECIDO","NO")</f>
        <v>NO</v>
      </c>
      <c r="CV581" s="197" t="str">
        <f>IF(CT581&lt;=SMALL(CT$3:CT$1130,5),"SIMILAR","NO")</f>
        <v>NO</v>
      </c>
      <c r="CW581" s="197" t="str">
        <f t="shared" si="472"/>
        <v>N/A</v>
      </c>
      <c r="CX581" s="197">
        <f t="shared" si="473"/>
        <v>0</v>
      </c>
      <c r="CY581" s="198">
        <f t="shared" si="474"/>
        <v>0</v>
      </c>
      <c r="CZ581" s="2" t="s">
        <v>1740</v>
      </c>
      <c r="DA581" s="2" t="s">
        <v>1741</v>
      </c>
      <c r="DB581" s="2">
        <v>0</v>
      </c>
      <c r="DC581" s="2" t="s">
        <v>189</v>
      </c>
    </row>
    <row r="582" spans="1:107">
      <c r="A582" s="24" t="s">
        <v>480</v>
      </c>
      <c r="B582" s="46">
        <v>43940</v>
      </c>
      <c r="C582" s="190">
        <f>(B582-$B$1132)/($B$1133-$B$1132)</f>
        <v>4.6096688456027081E-2</v>
      </c>
      <c r="D582" s="46">
        <v>7000</v>
      </c>
      <c r="E582" s="190">
        <f>(D582-$D$1132)/($D$1133-$D$1132)</f>
        <v>1.3970419112573377E-2</v>
      </c>
      <c r="F582" s="46" t="s">
        <v>53</v>
      </c>
      <c r="G582" s="192">
        <f>VLOOKUP(F582,'DATOS DE SOPORTE'!$Y$5:$Z$8,2,FALSE)</f>
        <v>2</v>
      </c>
      <c r="H582" s="190">
        <f>(G582-$G$1132)/($G$1133-$G$1132)</f>
        <v>0.33333333333333331</v>
      </c>
      <c r="I582" s="50">
        <v>3</v>
      </c>
      <c r="J582" s="200">
        <f t="shared" si="434"/>
        <v>3</v>
      </c>
      <c r="K582" s="190">
        <f>(J582-$J$1132)/($J$1133-$J$1132)</f>
        <v>0.6</v>
      </c>
      <c r="L582" s="193" t="str">
        <f t="shared" si="435"/>
        <v>SI</v>
      </c>
      <c r="M582" s="46" t="s">
        <v>192</v>
      </c>
      <c r="N582" s="192">
        <f t="shared" si="436"/>
        <v>2</v>
      </c>
      <c r="O582" s="190">
        <f>(N582-N$1132)/(N$1133-N$1132)</f>
        <v>1</v>
      </c>
      <c r="P582" s="46" t="s">
        <v>58</v>
      </c>
      <c r="Q582" s="192">
        <f t="shared" si="437"/>
        <v>3</v>
      </c>
      <c r="R582" s="190">
        <f>(Q582-Q$1132)/(Q$1133-Q$1132)</f>
        <v>1</v>
      </c>
      <c r="S582" s="46" t="s">
        <v>60</v>
      </c>
      <c r="T582" s="192">
        <f t="shared" si="438"/>
        <v>2</v>
      </c>
      <c r="U582" s="190">
        <f>(T582-T$1132)/(T$1133-T$1132)</f>
        <v>1</v>
      </c>
      <c r="V582" s="46" t="s">
        <v>62</v>
      </c>
      <c r="W582" s="194">
        <f>VLOOKUP(V582,'DATOS DE SOPORTE'!$S$5:$T$10,2,FALSE)</f>
        <v>1</v>
      </c>
      <c r="X582" s="201">
        <f>(W582-W$1132)/(W$1133-W$1132)</f>
        <v>0</v>
      </c>
      <c r="Y582" s="46" t="s">
        <v>188</v>
      </c>
      <c r="Z582" s="194">
        <f t="shared" si="439"/>
        <v>1</v>
      </c>
      <c r="AA582" s="201">
        <f>(Z582-Z$1132)/(Z$1133-Z$1132)</f>
        <v>0</v>
      </c>
      <c r="AB582" s="46" t="s">
        <v>136</v>
      </c>
      <c r="AC582" s="194">
        <f t="shared" si="440"/>
        <v>2</v>
      </c>
      <c r="AD582" s="201">
        <f>(AC582-AC$1132)/(AC$1133-AC$1132)</f>
        <v>1</v>
      </c>
      <c r="AE582" s="46" t="s">
        <v>136</v>
      </c>
      <c r="AF582" s="194">
        <f t="shared" si="441"/>
        <v>2</v>
      </c>
      <c r="AG582" s="201">
        <f>(AF582-AF$1132)/(AF$1133-AF$1132)</f>
        <v>1</v>
      </c>
      <c r="AH582" s="24" t="s">
        <v>67</v>
      </c>
      <c r="AI582" s="194">
        <f>VLOOKUP(AH582,'DATOS DE SOPORTE'!$V$5:$W$8,2,FALSE)</f>
        <v>1</v>
      </c>
      <c r="AJ582" s="201">
        <f>(AI582-AI$1132)/(AI$1133-AI$1132)</f>
        <v>0</v>
      </c>
      <c r="AK582" s="58" t="str">
        <f t="shared" si="475"/>
        <v>Regular</v>
      </c>
      <c r="AL582" s="196">
        <f>IFERROR(SQRT(($E582-$E$1136)^2+($C582-$C$1136)^2),0)</f>
        <v>0.15965736683364962</v>
      </c>
      <c r="AM582" s="197" t="str">
        <f>IF(AL582&lt;=SMALL($AL$3:$AL$1130,1),"MAS PARECIDO","NO")</f>
        <v>NO</v>
      </c>
      <c r="AN582" s="197" t="str">
        <f>IF(AL582&lt;=SMALL($AL$3:$AL$1130,5),"SIMILAR","NO")</f>
        <v>NO</v>
      </c>
      <c r="AO582" s="197" t="str">
        <f t="shared" si="442"/>
        <v>N/A</v>
      </c>
      <c r="AP582" s="197">
        <f t="shared" si="443"/>
        <v>0</v>
      </c>
      <c r="AQ582" s="198">
        <f t="shared" si="444"/>
        <v>0</v>
      </c>
      <c r="AR582" s="196">
        <f>IFERROR(SQRT(($E582-$E$1136)^2+($H582-$H$1136)^2),0)</f>
        <v>1.4000420012600379E-2</v>
      </c>
      <c r="AS582" s="197" t="str">
        <f>IF(AR582&lt;=SMALL(AR$3:AR$1130,1),"MAS PARECIDO","NO")</f>
        <v>NO</v>
      </c>
      <c r="AT582" s="197" t="str">
        <f>IF(AR582&lt;=SMALL(AR$3:AR$1130,5),"SIMILAR","NO")</f>
        <v>NO</v>
      </c>
      <c r="AU582" s="197" t="str">
        <f t="shared" si="445"/>
        <v>N/A</v>
      </c>
      <c r="AV582" s="197">
        <f t="shared" si="446"/>
        <v>0</v>
      </c>
      <c r="AW582" s="198">
        <f t="shared" si="447"/>
        <v>0</v>
      </c>
      <c r="AX582" s="199">
        <f>IFERROR(SQRT(($E582-$E$1136)^2+($K582-$K$1136)^2),0)</f>
        <v>0.40024493970633684</v>
      </c>
      <c r="AY582" s="197" t="str">
        <f>IF(AX582&lt;=SMALL(AX$3:AX$1130,1),"MAS PARECIDO","NO")</f>
        <v>NO</v>
      </c>
      <c r="AZ582" s="197" t="str">
        <f>IF(AX582&lt;=SMALL(AX$3:AX$1130,5),"SIMILAR","NO")</f>
        <v>NO</v>
      </c>
      <c r="BA582" s="197" t="str">
        <f t="shared" si="448"/>
        <v>N/A</v>
      </c>
      <c r="BB582" s="197">
        <f t="shared" si="449"/>
        <v>0</v>
      </c>
      <c r="BC582" s="198">
        <f t="shared" si="450"/>
        <v>0</v>
      </c>
      <c r="BD582" s="196">
        <f>IFERROR(SQRT(($E582-$E$1136)^2+($O582-$O$1136)^2),0)</f>
        <v>1.4000420012600379E-2</v>
      </c>
      <c r="BE582" s="197" t="str">
        <f>IF(BD582&lt;=SMALL(BD$3:BD$1130,1),"MAS PARECIDO","NO")</f>
        <v>NO</v>
      </c>
      <c r="BF582" s="197" t="str">
        <f>IF(BD582&lt;=SMALL(BD$3:BD$1130,5),"SIMILAR","NO")</f>
        <v>NO</v>
      </c>
      <c r="BG582" s="197" t="str">
        <f t="shared" si="451"/>
        <v>N/A</v>
      </c>
      <c r="BH582" s="197">
        <f t="shared" si="452"/>
        <v>0</v>
      </c>
      <c r="BI582" s="198">
        <f t="shared" si="453"/>
        <v>0</v>
      </c>
      <c r="BJ582" s="199">
        <f>IFERROR(SQRT(($E582-$E$1136)^2+($R582-$R$1136)^2),0)</f>
        <v>0.50019597335497334</v>
      </c>
      <c r="BK582" s="197" t="str">
        <f>IF(BJ582&lt;=SMALL(BJ$3:BJ$1130,1),"MAS PARECIDO","NO")</f>
        <v>NO</v>
      </c>
      <c r="BL582" s="197" t="str">
        <f>IF(BJ582&lt;=SMALL(BJ$3:BJ$1130,5),"SIMILAR","NO")</f>
        <v>NO</v>
      </c>
      <c r="BM582" s="197" t="str">
        <f t="shared" si="454"/>
        <v>N/A</v>
      </c>
      <c r="BN582" s="197">
        <f t="shared" si="455"/>
        <v>0</v>
      </c>
      <c r="BO582" s="198">
        <f t="shared" si="456"/>
        <v>0</v>
      </c>
      <c r="BP582" s="199">
        <f>IFERROR(SQRT(($E582-$E$1136)^2+($U582-$U$1136)^2),0)</f>
        <v>1.000098001078159</v>
      </c>
      <c r="BQ582" s="197" t="str">
        <f>IF(BP582&lt;=SMALL(BP$3:BP$1130,1),"MAS PARECIDO","NO")</f>
        <v>NO</v>
      </c>
      <c r="BR582" s="197" t="str">
        <f>IF(BP582&lt;=SMALL(BP$3:BP$1130,5),"SIMILAR","NO")</f>
        <v>NO</v>
      </c>
      <c r="BS582" s="197" t="str">
        <f t="shared" si="457"/>
        <v>N/A</v>
      </c>
      <c r="BT582" s="197">
        <f t="shared" si="458"/>
        <v>0</v>
      </c>
      <c r="BU582" s="198">
        <f t="shared" si="459"/>
        <v>0</v>
      </c>
      <c r="BV582" s="199">
        <f>IFERROR(SQRT(($E582-$E$1136)^2+($X582-$X$1136)^2),0)</f>
        <v>1.4000420012600379E-2</v>
      </c>
      <c r="BW582" s="197" t="str">
        <f>IF(BV582&lt;=SMALL(BV$3:BV$1130,1),"MAS PARECIDO","NO")</f>
        <v>NO</v>
      </c>
      <c r="BX582" s="197" t="str">
        <f>IF(BV582&lt;=SMALL(BV$3:BV$1130,5),"SIMILAR","NO")</f>
        <v>NO</v>
      </c>
      <c r="BY582" s="197" t="str">
        <f t="shared" si="460"/>
        <v>N/A</v>
      </c>
      <c r="BZ582" s="197">
        <f t="shared" si="461"/>
        <v>0</v>
      </c>
      <c r="CA582" s="198">
        <f t="shared" si="462"/>
        <v>0</v>
      </c>
      <c r="CB582" s="199">
        <f>IFERROR(SQRT(($E582-$E$1136)^2+($AA582-$AA$1136)^2),0)</f>
        <v>1.4000420012600379E-2</v>
      </c>
      <c r="CC582" s="197" t="str">
        <f>IF(CB582&lt;=SMALL(CB$3:CB$1130,1),"MAS PARECIDO","NO")</f>
        <v>NO</v>
      </c>
      <c r="CD582" s="197" t="str">
        <f>IF(CB582&lt;=SMALL(CB$3:CB$1130,5),"SIMILAR","NO")</f>
        <v>NO</v>
      </c>
      <c r="CE582" s="197" t="str">
        <f t="shared" si="463"/>
        <v>N/A</v>
      </c>
      <c r="CF582" s="197">
        <f t="shared" si="464"/>
        <v>0</v>
      </c>
      <c r="CG582" s="198">
        <f t="shared" si="465"/>
        <v>0</v>
      </c>
      <c r="CH582" s="199">
        <f>IFERROR(SQRT(($E582-$E$1136)^2+($AD582-$AD$1136)^2),0)</f>
        <v>1.4000420012600379E-2</v>
      </c>
      <c r="CI582" s="197" t="str">
        <f>IF(CH582&lt;=SMALL(CH$3:CH$1130,1),"MAS PARECIDO","NO")</f>
        <v>NO</v>
      </c>
      <c r="CJ582" s="197" t="str">
        <f>IF(CH582&lt;=SMALL(CH$3:CH$1130,5),"SIMILAR","NO")</f>
        <v>NO</v>
      </c>
      <c r="CK582" s="197" t="str">
        <f t="shared" si="466"/>
        <v>N/A</v>
      </c>
      <c r="CL582" s="197">
        <f t="shared" si="467"/>
        <v>0</v>
      </c>
      <c r="CM582" s="198">
        <f t="shared" si="468"/>
        <v>0</v>
      </c>
      <c r="CN582" s="199">
        <f>IFERROR(SQRT(($E582-$E$1136)^2+($AG582-$AG$1136)^2),0)</f>
        <v>1.4000420012600379E-2</v>
      </c>
      <c r="CO582" s="197" t="str">
        <f>IF(CN582&lt;=SMALL(CN$3:CN$1130,1),"MAS PARECIDO","NO")</f>
        <v>NO</v>
      </c>
      <c r="CP582" s="197" t="str">
        <f>IF(CN582&lt;=SMALL(CN$3:CN$1130,5),"SIMILAR","NO")</f>
        <v>NO</v>
      </c>
      <c r="CQ582" s="197" t="str">
        <f t="shared" si="469"/>
        <v>N/A</v>
      </c>
      <c r="CR582" s="197">
        <f t="shared" si="470"/>
        <v>0</v>
      </c>
      <c r="CS582" s="198">
        <f t="shared" si="471"/>
        <v>0</v>
      </c>
      <c r="CT582" s="199">
        <f>IFERROR(SQRT(($E582-$E$1136)^2+($AJ582-$AJ$1136)^2),0)</f>
        <v>1.4000420012600379E-2</v>
      </c>
      <c r="CU582" s="197" t="str">
        <f>IF(CT582&lt;=SMALL(CT$3:CT$1130,1),"MAS PARECIDO","NO")</f>
        <v>NO</v>
      </c>
      <c r="CV582" s="197" t="str">
        <f>IF(CT582&lt;=SMALL(CT$3:CT$1130,5),"SIMILAR","NO")</f>
        <v>NO</v>
      </c>
      <c r="CW582" s="197" t="str">
        <f t="shared" si="472"/>
        <v>N/A</v>
      </c>
      <c r="CX582" s="197">
        <f t="shared" si="473"/>
        <v>0</v>
      </c>
      <c r="CY582" s="198">
        <f t="shared" si="474"/>
        <v>0</v>
      </c>
      <c r="CZ582" s="2" t="s">
        <v>1688</v>
      </c>
      <c r="DA582" s="2" t="s">
        <v>1689</v>
      </c>
      <c r="DB582" s="2">
        <v>1</v>
      </c>
      <c r="DC582" s="2" t="s">
        <v>346</v>
      </c>
    </row>
    <row r="583" spans="1:107">
      <c r="A583" s="24" t="s">
        <v>505</v>
      </c>
      <c r="B583" s="46">
        <v>35828</v>
      </c>
      <c r="C583" s="190">
        <f>(B583-$B$1132)/($B$1133-$B$1132)</f>
        <v>3.6614464522437995E-2</v>
      </c>
      <c r="D583" s="46">
        <v>20475</v>
      </c>
      <c r="E583" s="190">
        <f>(D583-$D$1132)/($D$1133-$D$1132)</f>
        <v>4.0921227636829108E-2</v>
      </c>
      <c r="F583" s="46" t="s">
        <v>203</v>
      </c>
      <c r="G583" s="192">
        <f>VLOOKUP(F583,'DATOS DE SOPORTE'!$Y$5:$Z$8,2,FALSE)</f>
        <v>3</v>
      </c>
      <c r="H583" s="190">
        <f>(G583-$G$1132)/($G$1133-$G$1132)</f>
        <v>0.66666666666666663</v>
      </c>
      <c r="I583" s="50">
        <v>3</v>
      </c>
      <c r="J583" s="200">
        <f t="shared" si="434"/>
        <v>3</v>
      </c>
      <c r="K583" s="190">
        <f>(J583-$J$1132)/($J$1133-$J$1132)</f>
        <v>0.6</v>
      </c>
      <c r="L583" s="193" t="str">
        <f t="shared" si="435"/>
        <v>SI</v>
      </c>
      <c r="M583" s="46" t="s">
        <v>192</v>
      </c>
      <c r="N583" s="192">
        <f t="shared" si="436"/>
        <v>2</v>
      </c>
      <c r="O583" s="190">
        <f>(N583-N$1132)/(N$1133-N$1132)</f>
        <v>1</v>
      </c>
      <c r="P583" s="46" t="s">
        <v>58</v>
      </c>
      <c r="Q583" s="192">
        <f t="shared" si="437"/>
        <v>3</v>
      </c>
      <c r="R583" s="190">
        <f>(Q583-Q$1132)/(Q$1133-Q$1132)</f>
        <v>1</v>
      </c>
      <c r="S583" s="46" t="s">
        <v>194</v>
      </c>
      <c r="T583" s="192">
        <f t="shared" si="438"/>
        <v>1</v>
      </c>
      <c r="U583" s="190">
        <f>(T583-T$1132)/(T$1133-T$1132)</f>
        <v>0</v>
      </c>
      <c r="V583" s="46" t="s">
        <v>62</v>
      </c>
      <c r="W583" s="194">
        <f>VLOOKUP(V583,'DATOS DE SOPORTE'!$S$5:$T$10,2,FALSE)</f>
        <v>1</v>
      </c>
      <c r="X583" s="201">
        <f>(W583-W$1132)/(W$1133-W$1132)</f>
        <v>0</v>
      </c>
      <c r="Y583" s="46" t="s">
        <v>188</v>
      </c>
      <c r="Z583" s="194">
        <f t="shared" si="439"/>
        <v>1</v>
      </c>
      <c r="AA583" s="201">
        <f>(Z583-Z$1132)/(Z$1133-Z$1132)</f>
        <v>0</v>
      </c>
      <c r="AB583" s="46" t="s">
        <v>188</v>
      </c>
      <c r="AC583" s="194">
        <f t="shared" si="440"/>
        <v>1</v>
      </c>
      <c r="AD583" s="201">
        <f>(AC583-AC$1132)/(AC$1133-AC$1132)</f>
        <v>0</v>
      </c>
      <c r="AE583" s="46" t="s">
        <v>188</v>
      </c>
      <c r="AF583" s="194">
        <f t="shared" si="441"/>
        <v>1</v>
      </c>
      <c r="AG583" s="201">
        <f>(AF583-AF$1132)/(AF$1133-AF$1132)</f>
        <v>0</v>
      </c>
      <c r="AH583" s="24" t="s">
        <v>67</v>
      </c>
      <c r="AI583" s="194">
        <f>VLOOKUP(AH583,'DATOS DE SOPORTE'!$V$5:$W$8,2,FALSE)</f>
        <v>1</v>
      </c>
      <c r="AJ583" s="201">
        <f>(AI583-AI$1132)/(AI$1133-AI$1132)</f>
        <v>0</v>
      </c>
      <c r="AK583" s="58" t="str">
        <f t="shared" si="475"/>
        <v>Bueno</v>
      </c>
      <c r="AL583" s="196">
        <f>IFERROR(SQRT(($E583-$E$1136)^2+($C583-$C$1136)^2),0)</f>
        <v>0.17342874244626383</v>
      </c>
      <c r="AM583" s="197" t="str">
        <f>IF(AL583&lt;=SMALL($AL$3:$AL$1130,1),"MAS PARECIDO","NO")</f>
        <v>NO</v>
      </c>
      <c r="AN583" s="197" t="str">
        <f>IF(AL583&lt;=SMALL($AL$3:$AL$1130,5),"SIMILAR","NO")</f>
        <v>NO</v>
      </c>
      <c r="AO583" s="197" t="str">
        <f t="shared" si="442"/>
        <v>N/A</v>
      </c>
      <c r="AP583" s="197">
        <f t="shared" si="443"/>
        <v>0</v>
      </c>
      <c r="AQ583" s="198">
        <f t="shared" si="444"/>
        <v>0</v>
      </c>
      <c r="AR583" s="196">
        <f>IFERROR(SQRT(($E583-$E$1136)^2+($H583-$H$1136)^2),0)</f>
        <v>0.33583941732588346</v>
      </c>
      <c r="AS583" s="197" t="str">
        <f>IF(AR583&lt;=SMALL(AR$3:AR$1130,1),"MAS PARECIDO","NO")</f>
        <v>NO</v>
      </c>
      <c r="AT583" s="197" t="str">
        <f>IF(AR583&lt;=SMALL(AR$3:AR$1130,5),"SIMILAR","NO")</f>
        <v>NO</v>
      </c>
      <c r="AU583" s="197" t="str">
        <f t="shared" si="445"/>
        <v>N/A</v>
      </c>
      <c r="AV583" s="197">
        <f t="shared" si="446"/>
        <v>0</v>
      </c>
      <c r="AW583" s="198">
        <f t="shared" si="447"/>
        <v>0</v>
      </c>
      <c r="AX583" s="199">
        <f>IFERROR(SQRT(($E583-$E$1136)^2+($K583-$K$1136)^2),0)</f>
        <v>0.402090789646664</v>
      </c>
      <c r="AY583" s="197" t="str">
        <f>IF(AX583&lt;=SMALL(AX$3:AX$1130,1),"MAS PARECIDO","NO")</f>
        <v>NO</v>
      </c>
      <c r="AZ583" s="197" t="str">
        <f>IF(AX583&lt;=SMALL(AX$3:AX$1130,5),"SIMILAR","NO")</f>
        <v>NO</v>
      </c>
      <c r="BA583" s="197" t="str">
        <f t="shared" si="448"/>
        <v>N/A</v>
      </c>
      <c r="BB583" s="197">
        <f t="shared" si="449"/>
        <v>0</v>
      </c>
      <c r="BC583" s="198">
        <f t="shared" si="450"/>
        <v>0</v>
      </c>
      <c r="BD583" s="196">
        <f>IFERROR(SQRT(($E583-$E$1136)^2+($O583-$O$1136)^2),0)</f>
        <v>4.0951228536856107E-2</v>
      </c>
      <c r="BE583" s="197" t="str">
        <f>IF(BD583&lt;=SMALL(BD$3:BD$1130,1),"MAS PARECIDO","NO")</f>
        <v>NO</v>
      </c>
      <c r="BF583" s="197" t="str">
        <f>IF(BD583&lt;=SMALL(BD$3:BD$1130,5),"SIMILAR","NO")</f>
        <v>NO</v>
      </c>
      <c r="BG583" s="197" t="str">
        <f t="shared" si="451"/>
        <v>N/A</v>
      </c>
      <c r="BH583" s="197">
        <f t="shared" si="452"/>
        <v>0</v>
      </c>
      <c r="BI583" s="198">
        <f t="shared" si="453"/>
        <v>0</v>
      </c>
      <c r="BJ583" s="199">
        <f>IFERROR(SQRT(($E583-$E$1136)^2+($R583-$R$1136)^2),0)</f>
        <v>0.50167420017246034</v>
      </c>
      <c r="BK583" s="197" t="str">
        <f>IF(BJ583&lt;=SMALL(BJ$3:BJ$1130,1),"MAS PARECIDO","NO")</f>
        <v>NO</v>
      </c>
      <c r="BL583" s="197" t="str">
        <f>IF(BJ583&lt;=SMALL(BJ$3:BJ$1130,5),"SIMILAR","NO")</f>
        <v>NO</v>
      </c>
      <c r="BM583" s="197" t="str">
        <f t="shared" si="454"/>
        <v>N/A</v>
      </c>
      <c r="BN583" s="197">
        <f t="shared" si="455"/>
        <v>0</v>
      </c>
      <c r="BO583" s="198">
        <f t="shared" si="456"/>
        <v>0</v>
      </c>
      <c r="BP583" s="199">
        <f>IFERROR(SQRT(($E583-$E$1136)^2+($U583-$U$1136)^2),0)</f>
        <v>4.0951228536856107E-2</v>
      </c>
      <c r="BQ583" s="197" t="str">
        <f>IF(BP583&lt;=SMALL(BP$3:BP$1130,1),"MAS PARECIDO","NO")</f>
        <v>NO</v>
      </c>
      <c r="BR583" s="197" t="str">
        <f>IF(BP583&lt;=SMALL(BP$3:BP$1130,5),"SIMILAR","NO")</f>
        <v>NO</v>
      </c>
      <c r="BS583" s="197" t="str">
        <f t="shared" si="457"/>
        <v>N/A</v>
      </c>
      <c r="BT583" s="197">
        <f t="shared" si="458"/>
        <v>0</v>
      </c>
      <c r="BU583" s="198">
        <f t="shared" si="459"/>
        <v>0</v>
      </c>
      <c r="BV583" s="199">
        <f>IFERROR(SQRT(($E583-$E$1136)^2+($X583-$X$1136)^2),0)</f>
        <v>4.0951228536856107E-2</v>
      </c>
      <c r="BW583" s="197" t="str">
        <f>IF(BV583&lt;=SMALL(BV$3:BV$1130,1),"MAS PARECIDO","NO")</f>
        <v>NO</v>
      </c>
      <c r="BX583" s="197" t="str">
        <f>IF(BV583&lt;=SMALL(BV$3:BV$1130,5),"SIMILAR","NO")</f>
        <v>NO</v>
      </c>
      <c r="BY583" s="197" t="str">
        <f t="shared" si="460"/>
        <v>N/A</v>
      </c>
      <c r="BZ583" s="197">
        <f t="shared" si="461"/>
        <v>0</v>
      </c>
      <c r="CA583" s="198">
        <f t="shared" si="462"/>
        <v>0</v>
      </c>
      <c r="CB583" s="199">
        <f>IFERROR(SQRT(($E583-$E$1136)^2+($AA583-$AA$1136)^2),0)</f>
        <v>4.0951228536856107E-2</v>
      </c>
      <c r="CC583" s="197" t="str">
        <f>IF(CB583&lt;=SMALL(CB$3:CB$1130,1),"MAS PARECIDO","NO")</f>
        <v>NO</v>
      </c>
      <c r="CD583" s="197" t="str">
        <f>IF(CB583&lt;=SMALL(CB$3:CB$1130,5),"SIMILAR","NO")</f>
        <v>NO</v>
      </c>
      <c r="CE583" s="197" t="str">
        <f t="shared" si="463"/>
        <v>N/A</v>
      </c>
      <c r="CF583" s="197">
        <f t="shared" si="464"/>
        <v>0</v>
      </c>
      <c r="CG583" s="198">
        <f t="shared" si="465"/>
        <v>0</v>
      </c>
      <c r="CH583" s="199">
        <f>IFERROR(SQRT(($E583-$E$1136)^2+($AD583-$AD$1136)^2),0)</f>
        <v>1.0008381503113668</v>
      </c>
      <c r="CI583" s="197" t="str">
        <f>IF(CH583&lt;=SMALL(CH$3:CH$1130,1),"MAS PARECIDO","NO")</f>
        <v>NO</v>
      </c>
      <c r="CJ583" s="197" t="str">
        <f>IF(CH583&lt;=SMALL(CH$3:CH$1130,5),"SIMILAR","NO")</f>
        <v>NO</v>
      </c>
      <c r="CK583" s="197" t="str">
        <f t="shared" si="466"/>
        <v>N/A</v>
      </c>
      <c r="CL583" s="197">
        <f t="shared" si="467"/>
        <v>0</v>
      </c>
      <c r="CM583" s="198">
        <f t="shared" si="468"/>
        <v>0</v>
      </c>
      <c r="CN583" s="199">
        <f>IFERROR(SQRT(($E583-$E$1136)^2+($AG583-$AG$1136)^2),0)</f>
        <v>1.0008381503113668</v>
      </c>
      <c r="CO583" s="197" t="str">
        <f>IF(CN583&lt;=SMALL(CN$3:CN$1130,1),"MAS PARECIDO","NO")</f>
        <v>NO</v>
      </c>
      <c r="CP583" s="197" t="str">
        <f>IF(CN583&lt;=SMALL(CN$3:CN$1130,5),"SIMILAR","NO")</f>
        <v>NO</v>
      </c>
      <c r="CQ583" s="197" t="str">
        <f t="shared" si="469"/>
        <v>N/A</v>
      </c>
      <c r="CR583" s="197">
        <f t="shared" si="470"/>
        <v>0</v>
      </c>
      <c r="CS583" s="198">
        <f t="shared" si="471"/>
        <v>0</v>
      </c>
      <c r="CT583" s="199">
        <f>IFERROR(SQRT(($E583-$E$1136)^2+($AJ583-$AJ$1136)^2),0)</f>
        <v>4.0951228536856107E-2</v>
      </c>
      <c r="CU583" s="197" t="str">
        <f>IF(CT583&lt;=SMALL(CT$3:CT$1130,1),"MAS PARECIDO","NO")</f>
        <v>NO</v>
      </c>
      <c r="CV583" s="197" t="str">
        <f>IF(CT583&lt;=SMALL(CT$3:CT$1130,5),"SIMILAR","NO")</f>
        <v>NO</v>
      </c>
      <c r="CW583" s="197" t="str">
        <f t="shared" si="472"/>
        <v>N/A</v>
      </c>
      <c r="CX583" s="197">
        <f t="shared" si="473"/>
        <v>0</v>
      </c>
      <c r="CY583" s="198">
        <f t="shared" si="474"/>
        <v>0</v>
      </c>
      <c r="CZ583" s="2" t="s">
        <v>1738</v>
      </c>
      <c r="DA583" s="2" t="s">
        <v>1739</v>
      </c>
      <c r="DB583" s="2">
        <v>0</v>
      </c>
      <c r="DC583" s="2" t="s">
        <v>189</v>
      </c>
    </row>
    <row r="584" spans="1:107">
      <c r="A584" s="24" t="s">
        <v>754</v>
      </c>
      <c r="B584" s="46">
        <v>39541.75</v>
      </c>
      <c r="C584" s="190">
        <f>(B584-$B$1132)/($B$1133-$B$1132)</f>
        <v>4.0955515944204081E-2</v>
      </c>
      <c r="D584" s="46">
        <v>6500</v>
      </c>
      <c r="E584" s="190">
        <f>(D584-$D$1132)/($D$1133-$D$1132)</f>
        <v>1.297038911167335E-2</v>
      </c>
      <c r="F584" s="46" t="s">
        <v>191</v>
      </c>
      <c r="G584" s="192">
        <f>VLOOKUP(F584,'DATOS DE SOPORTE'!$Y$5:$Z$8,2,FALSE)</f>
        <v>1</v>
      </c>
      <c r="H584" s="190">
        <f>(G584-$G$1132)/($G$1133-$G$1132)</f>
        <v>0</v>
      </c>
      <c r="I584" s="50">
        <v>0</v>
      </c>
      <c r="J584" s="200">
        <f t="shared" si="434"/>
        <v>0</v>
      </c>
      <c r="K584" s="190">
        <f>(J584-$J$1132)/($J$1133-$J$1132)</f>
        <v>0</v>
      </c>
      <c r="L584" s="193" t="str">
        <f t="shared" si="435"/>
        <v>NO</v>
      </c>
      <c r="M584" s="46" t="s">
        <v>192</v>
      </c>
      <c r="N584" s="192">
        <f t="shared" si="436"/>
        <v>2</v>
      </c>
      <c r="O584" s="190">
        <f>(N584-N$1132)/(N$1133-N$1132)</f>
        <v>1</v>
      </c>
      <c r="P584" s="46" t="s">
        <v>196</v>
      </c>
      <c r="Q584" s="192">
        <f t="shared" si="437"/>
        <v>1</v>
      </c>
      <c r="R584" s="190">
        <f>(Q584-Q$1132)/(Q$1133-Q$1132)</f>
        <v>0</v>
      </c>
      <c r="S584" s="46" t="s">
        <v>194</v>
      </c>
      <c r="T584" s="192">
        <f t="shared" si="438"/>
        <v>1</v>
      </c>
      <c r="U584" s="190">
        <f>(T584-T$1132)/(T$1133-T$1132)</f>
        <v>0</v>
      </c>
      <c r="V584" s="46" t="s">
        <v>62</v>
      </c>
      <c r="W584" s="194">
        <f>VLOOKUP(V584,'DATOS DE SOPORTE'!$S$5:$T$10,2,FALSE)</f>
        <v>1</v>
      </c>
      <c r="X584" s="201">
        <f>(W584-W$1132)/(W$1133-W$1132)</f>
        <v>0</v>
      </c>
      <c r="Y584" s="46" t="s">
        <v>136</v>
      </c>
      <c r="Z584" s="194">
        <f t="shared" si="439"/>
        <v>2</v>
      </c>
      <c r="AA584" s="201">
        <f>(Z584-Z$1132)/(Z$1133-Z$1132)</f>
        <v>1</v>
      </c>
      <c r="AB584" s="46" t="s">
        <v>136</v>
      </c>
      <c r="AC584" s="194">
        <f t="shared" si="440"/>
        <v>2</v>
      </c>
      <c r="AD584" s="201">
        <f>(AC584-AC$1132)/(AC$1133-AC$1132)</f>
        <v>1</v>
      </c>
      <c r="AE584" s="46" t="s">
        <v>188</v>
      </c>
      <c r="AF584" s="194">
        <f t="shared" si="441"/>
        <v>1</v>
      </c>
      <c r="AG584" s="201">
        <f>(AF584-AF$1132)/(AF$1133-AF$1132)</f>
        <v>0</v>
      </c>
      <c r="AH584" s="24" t="s">
        <v>67</v>
      </c>
      <c r="AI584" s="194">
        <f>VLOOKUP(AH584,'DATOS DE SOPORTE'!$V$5:$W$8,2,FALSE)</f>
        <v>1</v>
      </c>
      <c r="AJ584" s="201">
        <f>(AI584-AI$1132)/(AI$1133-AI$1132)</f>
        <v>0</v>
      </c>
      <c r="AK584" s="58" t="str">
        <f t="shared" si="475"/>
        <v>Bueno</v>
      </c>
      <c r="AL584" s="196">
        <f>IFERROR(SQRT(($E584-$E$1136)^2+($C584-$C$1136)^2),0)</f>
        <v>0.16469739809371103</v>
      </c>
      <c r="AM584" s="197" t="str">
        <f>IF(AL584&lt;=SMALL($AL$3:$AL$1130,1),"MAS PARECIDO","NO")</f>
        <v>NO</v>
      </c>
      <c r="AN584" s="197" t="str">
        <f>IF(AL584&lt;=SMALL($AL$3:$AL$1130,5),"SIMILAR","NO")</f>
        <v>NO</v>
      </c>
      <c r="AO584" s="197" t="str">
        <f t="shared" si="442"/>
        <v>N/A</v>
      </c>
      <c r="AP584" s="197">
        <f t="shared" si="443"/>
        <v>0</v>
      </c>
      <c r="AQ584" s="198">
        <f t="shared" si="444"/>
        <v>0</v>
      </c>
      <c r="AR584" s="196">
        <f>IFERROR(SQRT(($E584-$E$1136)^2+($H584-$H$1136)^2),0)</f>
        <v>0.33358675221232548</v>
      </c>
      <c r="AS584" s="197" t="str">
        <f>IF(AR584&lt;=SMALL(AR$3:AR$1130,1),"MAS PARECIDO","NO")</f>
        <v>NO</v>
      </c>
      <c r="AT584" s="197" t="str">
        <f>IF(AR584&lt;=SMALL(AR$3:AR$1130,5),"SIMILAR","NO")</f>
        <v>NO</v>
      </c>
      <c r="AU584" s="197" t="str">
        <f t="shared" si="445"/>
        <v>N/A</v>
      </c>
      <c r="AV584" s="197">
        <f t="shared" si="446"/>
        <v>0</v>
      </c>
      <c r="AW584" s="198">
        <f t="shared" si="447"/>
        <v>0</v>
      </c>
      <c r="AX584" s="199">
        <f>IFERROR(SQRT(($E584-$E$1136)^2+($K584-$K$1136)^2),0)</f>
        <v>0.20042207997238309</v>
      </c>
      <c r="AY584" s="197" t="str">
        <f>IF(AX584&lt;=SMALL(AX$3:AX$1130,1),"MAS PARECIDO","NO")</f>
        <v>NO</v>
      </c>
      <c r="AZ584" s="197" t="str">
        <f>IF(AX584&lt;=SMALL(AX$3:AX$1130,5),"SIMILAR","NO")</f>
        <v>NO</v>
      </c>
      <c r="BA584" s="197" t="str">
        <f t="shared" si="448"/>
        <v>N/A</v>
      </c>
      <c r="BB584" s="197">
        <f t="shared" si="449"/>
        <v>0</v>
      </c>
      <c r="BC584" s="198">
        <f t="shared" si="450"/>
        <v>0</v>
      </c>
      <c r="BD584" s="196">
        <f>IFERROR(SQRT(($E584-$E$1136)^2+($O584-$O$1136)^2),0)</f>
        <v>1.3000390011700351E-2</v>
      </c>
      <c r="BE584" s="197" t="str">
        <f>IF(BD584&lt;=SMALL(BD$3:BD$1130,1),"MAS PARECIDO","NO")</f>
        <v>NO</v>
      </c>
      <c r="BF584" s="197" t="str">
        <f>IF(BD584&lt;=SMALL(BD$3:BD$1130,5),"SIMILAR","NO")</f>
        <v>NO</v>
      </c>
      <c r="BG584" s="197" t="str">
        <f t="shared" si="451"/>
        <v>N/A</v>
      </c>
      <c r="BH584" s="197">
        <f t="shared" si="452"/>
        <v>0</v>
      </c>
      <c r="BI584" s="198">
        <f t="shared" si="453"/>
        <v>0</v>
      </c>
      <c r="BJ584" s="199">
        <f>IFERROR(SQRT(($E584-$E$1136)^2+($R584-$R$1136)^2),0)</f>
        <v>0.50016898158568002</v>
      </c>
      <c r="BK584" s="197" t="str">
        <f>IF(BJ584&lt;=SMALL(BJ$3:BJ$1130,1),"MAS PARECIDO","NO")</f>
        <v>NO</v>
      </c>
      <c r="BL584" s="197" t="str">
        <f>IF(BJ584&lt;=SMALL(BJ$3:BJ$1130,5),"SIMILAR","NO")</f>
        <v>NO</v>
      </c>
      <c r="BM584" s="197" t="str">
        <f t="shared" si="454"/>
        <v>N/A</v>
      </c>
      <c r="BN584" s="197">
        <f t="shared" si="455"/>
        <v>0</v>
      </c>
      <c r="BO584" s="198">
        <f t="shared" si="456"/>
        <v>0</v>
      </c>
      <c r="BP584" s="199">
        <f>IFERROR(SQRT(($E584-$E$1136)^2+($U584-$U$1136)^2),0)</f>
        <v>1.3000390011700351E-2</v>
      </c>
      <c r="BQ584" s="197" t="str">
        <f>IF(BP584&lt;=SMALL(BP$3:BP$1130,1),"MAS PARECIDO","NO")</f>
        <v>NO</v>
      </c>
      <c r="BR584" s="197" t="str">
        <f>IF(BP584&lt;=SMALL(BP$3:BP$1130,5),"SIMILAR","NO")</f>
        <v>NO</v>
      </c>
      <c r="BS584" s="197" t="str">
        <f t="shared" si="457"/>
        <v>N/A</v>
      </c>
      <c r="BT584" s="197">
        <f t="shared" si="458"/>
        <v>0</v>
      </c>
      <c r="BU584" s="198">
        <f t="shared" si="459"/>
        <v>0</v>
      </c>
      <c r="BV584" s="199">
        <f>IFERROR(SQRT(($E584-$E$1136)^2+($X584-$X$1136)^2),0)</f>
        <v>1.3000390011700351E-2</v>
      </c>
      <c r="BW584" s="197" t="str">
        <f>IF(BV584&lt;=SMALL(BV$3:BV$1130,1),"MAS PARECIDO","NO")</f>
        <v>NO</v>
      </c>
      <c r="BX584" s="197" t="str">
        <f>IF(BV584&lt;=SMALL(BV$3:BV$1130,5),"SIMILAR","NO")</f>
        <v>NO</v>
      </c>
      <c r="BY584" s="197" t="str">
        <f t="shared" si="460"/>
        <v>N/A</v>
      </c>
      <c r="BZ584" s="197">
        <f t="shared" si="461"/>
        <v>0</v>
      </c>
      <c r="CA584" s="198">
        <f t="shared" si="462"/>
        <v>0</v>
      </c>
      <c r="CB584" s="199">
        <f>IFERROR(SQRT(($E584-$E$1136)^2+($AA584-$AA$1136)^2),0)</f>
        <v>1.0000845014999764</v>
      </c>
      <c r="CC584" s="197" t="str">
        <f>IF(CB584&lt;=SMALL(CB$3:CB$1130,1),"MAS PARECIDO","NO")</f>
        <v>NO</v>
      </c>
      <c r="CD584" s="197" t="str">
        <f>IF(CB584&lt;=SMALL(CB$3:CB$1130,5),"SIMILAR","NO")</f>
        <v>NO</v>
      </c>
      <c r="CE584" s="197" t="str">
        <f t="shared" si="463"/>
        <v>N/A</v>
      </c>
      <c r="CF584" s="197">
        <f t="shared" si="464"/>
        <v>0</v>
      </c>
      <c r="CG584" s="198">
        <f t="shared" si="465"/>
        <v>0</v>
      </c>
      <c r="CH584" s="199">
        <f>IFERROR(SQRT(($E584-$E$1136)^2+($AD584-$AD$1136)^2),0)</f>
        <v>1.3000390011700351E-2</v>
      </c>
      <c r="CI584" s="197" t="str">
        <f>IF(CH584&lt;=SMALL(CH$3:CH$1130,1),"MAS PARECIDO","NO")</f>
        <v>NO</v>
      </c>
      <c r="CJ584" s="197" t="str">
        <f>IF(CH584&lt;=SMALL(CH$3:CH$1130,5),"SIMILAR","NO")</f>
        <v>NO</v>
      </c>
      <c r="CK584" s="197" t="str">
        <f t="shared" si="466"/>
        <v>N/A</v>
      </c>
      <c r="CL584" s="197">
        <f t="shared" si="467"/>
        <v>0</v>
      </c>
      <c r="CM584" s="198">
        <f t="shared" si="468"/>
        <v>0</v>
      </c>
      <c r="CN584" s="199">
        <f>IFERROR(SQRT(($E584-$E$1136)^2+($AG584-$AG$1136)^2),0)</f>
        <v>1.0000845014999764</v>
      </c>
      <c r="CO584" s="197" t="str">
        <f>IF(CN584&lt;=SMALL(CN$3:CN$1130,1),"MAS PARECIDO","NO")</f>
        <v>NO</v>
      </c>
      <c r="CP584" s="197" t="str">
        <f>IF(CN584&lt;=SMALL(CN$3:CN$1130,5),"SIMILAR","NO")</f>
        <v>NO</v>
      </c>
      <c r="CQ584" s="197" t="str">
        <f t="shared" si="469"/>
        <v>N/A</v>
      </c>
      <c r="CR584" s="197">
        <f t="shared" si="470"/>
        <v>0</v>
      </c>
      <c r="CS584" s="198">
        <f t="shared" si="471"/>
        <v>0</v>
      </c>
      <c r="CT584" s="199">
        <f>IFERROR(SQRT(($E584-$E$1136)^2+($AJ584-$AJ$1136)^2),0)</f>
        <v>1.3000390011700351E-2</v>
      </c>
      <c r="CU584" s="197" t="str">
        <f>IF(CT584&lt;=SMALL(CT$3:CT$1130,1),"MAS PARECIDO","NO")</f>
        <v>NO</v>
      </c>
      <c r="CV584" s="197" t="str">
        <f>IF(CT584&lt;=SMALL(CT$3:CT$1130,5),"SIMILAR","NO")</f>
        <v>NO</v>
      </c>
      <c r="CW584" s="197" t="str">
        <f t="shared" si="472"/>
        <v>N/A</v>
      </c>
      <c r="CX584" s="197">
        <f t="shared" si="473"/>
        <v>0</v>
      </c>
      <c r="CY584" s="198">
        <f t="shared" si="474"/>
        <v>0</v>
      </c>
      <c r="CZ584" s="2" t="e">
        <v>#N/A</v>
      </c>
      <c r="DA584" s="2" t="s">
        <v>2169</v>
      </c>
      <c r="DB584" s="2">
        <v>0</v>
      </c>
      <c r="DC584" s="2" t="s">
        <v>189</v>
      </c>
    </row>
    <row r="585" spans="1:107">
      <c r="A585" s="24" t="s">
        <v>755</v>
      </c>
      <c r="B585" s="46">
        <v>49975.73</v>
      </c>
      <c r="C585" s="190">
        <f>(B585-$B$1132)/($B$1133-$B$1132)</f>
        <v>5.3151932965726498E-2</v>
      </c>
      <c r="D585" s="46">
        <v>10000</v>
      </c>
      <c r="E585" s="190">
        <f>(D585-$D$1132)/($D$1133-$D$1132)</f>
        <v>1.9970599117973539E-2</v>
      </c>
      <c r="F585" s="46" t="s">
        <v>191</v>
      </c>
      <c r="G585" s="192">
        <f>VLOOKUP(F585,'DATOS DE SOPORTE'!$Y$5:$Z$8,2,FALSE)</f>
        <v>1</v>
      </c>
      <c r="H585" s="190">
        <f>(G585-$G$1132)/($G$1133-$G$1132)</f>
        <v>0</v>
      </c>
      <c r="I585" s="50">
        <v>0</v>
      </c>
      <c r="J585" s="200">
        <f t="shared" ref="J585:J648" si="476">IF(I585="5+",5,I585)</f>
        <v>0</v>
      </c>
      <c r="K585" s="190">
        <f>(J585-$J$1132)/($J$1133-$J$1132)</f>
        <v>0</v>
      </c>
      <c r="L585" s="193" t="str">
        <f t="shared" ref="L585:L648" si="477">IF(I585=0,"NO","SI")</f>
        <v>NO</v>
      </c>
      <c r="M585" s="46" t="s">
        <v>192</v>
      </c>
      <c r="N585" s="192">
        <f t="shared" ref="N585:N648" si="478">IF(M585="Dueño",1,2)</f>
        <v>2</v>
      </c>
      <c r="O585" s="190">
        <f>(N585-N$1132)/(N$1133-N$1132)</f>
        <v>1</v>
      </c>
      <c r="P585" s="46" t="s">
        <v>196</v>
      </c>
      <c r="Q585" s="192">
        <f t="shared" ref="Q585:Q648" si="479">IF(P585="0-1 año",1,IF(P585="1-5 años",2,3))</f>
        <v>1</v>
      </c>
      <c r="R585" s="190">
        <f>(Q585-Q$1132)/(Q$1133-Q$1132)</f>
        <v>0</v>
      </c>
      <c r="S585" s="46" t="s">
        <v>194</v>
      </c>
      <c r="T585" s="192">
        <f t="shared" ref="T585:T648" si="480">IF(S585="Soltero",1,2)</f>
        <v>1</v>
      </c>
      <c r="U585" s="190">
        <f>(T585-T$1132)/(T$1133-T$1132)</f>
        <v>0</v>
      </c>
      <c r="V585" s="46" t="s">
        <v>62</v>
      </c>
      <c r="W585" s="194">
        <f>VLOOKUP(V585,'DATOS DE SOPORTE'!$S$5:$T$10,2,FALSE)</f>
        <v>1</v>
      </c>
      <c r="X585" s="201">
        <f>(W585-W$1132)/(W$1133-W$1132)</f>
        <v>0</v>
      </c>
      <c r="Y585" s="46" t="s">
        <v>136</v>
      </c>
      <c r="Z585" s="194">
        <f t="shared" ref="Z585:Z648" si="481">IF(Y585="Si",1,2)</f>
        <v>2</v>
      </c>
      <c r="AA585" s="201">
        <f>(Z585-Z$1132)/(Z$1133-Z$1132)</f>
        <v>1</v>
      </c>
      <c r="AB585" s="46" t="s">
        <v>136</v>
      </c>
      <c r="AC585" s="194">
        <f t="shared" ref="AC585:AC648" si="482">IF(AB585="Si",1,2)</f>
        <v>2</v>
      </c>
      <c r="AD585" s="201">
        <f>(AC585-AC$1132)/(AC$1133-AC$1132)</f>
        <v>1</v>
      </c>
      <c r="AE585" s="46" t="s">
        <v>188</v>
      </c>
      <c r="AF585" s="194">
        <f t="shared" ref="AF585:AF648" si="483">IF(AE585="Si",1,2)</f>
        <v>1</v>
      </c>
      <c r="AG585" s="201">
        <f>(AF585-AF$1132)/(AF$1133-AF$1132)</f>
        <v>0</v>
      </c>
      <c r="AH585" s="24" t="s">
        <v>67</v>
      </c>
      <c r="AI585" s="194">
        <f>VLOOKUP(AH585,'DATOS DE SOPORTE'!$V$5:$W$8,2,FALSE)</f>
        <v>1</v>
      </c>
      <c r="AJ585" s="201">
        <f>(AI585-AI$1132)/(AI$1133-AI$1132)</f>
        <v>0</v>
      </c>
      <c r="AK585" s="58" t="str">
        <f t="shared" si="475"/>
        <v>Bueno</v>
      </c>
      <c r="AL585" s="196">
        <f>IFERROR(SQRT(($E585-$E$1136)^2+($C585-$C$1136)^2),0)</f>
        <v>0.15329741822960902</v>
      </c>
      <c r="AM585" s="197" t="str">
        <f>IF(AL585&lt;=SMALL($AL$3:$AL$1130,1),"MAS PARECIDO","NO")</f>
        <v>NO</v>
      </c>
      <c r="AN585" s="197" t="str">
        <f>IF(AL585&lt;=SMALL($AL$3:$AL$1130,5),"SIMILAR","NO")</f>
        <v>NO</v>
      </c>
      <c r="AO585" s="197" t="str">
        <f t="shared" ref="AO585:AO648" si="484">IF(AN585="SIMILAR",AK585,"N/A")</f>
        <v>N/A</v>
      </c>
      <c r="AP585" s="197">
        <f t="shared" ref="AP585:AP648" si="485">IF(AO585="N/A",0,1)</f>
        <v>0</v>
      </c>
      <c r="AQ585" s="198">
        <f t="shared" ref="AQ585:AQ648" si="486">IF(AO585="N/A",0,B585)</f>
        <v>0</v>
      </c>
      <c r="AR585" s="196">
        <f>IFERROR(SQRT(($E585-$E$1136)^2+($H585-$H$1136)^2),0)</f>
        <v>0.33393283024014148</v>
      </c>
      <c r="AS585" s="197" t="str">
        <f>IF(AR585&lt;=SMALL(AR$3:AR$1130,1),"MAS PARECIDO","NO")</f>
        <v>NO</v>
      </c>
      <c r="AT585" s="197" t="str">
        <f>IF(AR585&lt;=SMALL(AR$3:AR$1130,5),"SIMILAR","NO")</f>
        <v>NO</v>
      </c>
      <c r="AU585" s="197" t="str">
        <f t="shared" ref="AU585:AU648" si="487">IF(AT585="SIMILAR",$AK585,"N/A")</f>
        <v>N/A</v>
      </c>
      <c r="AV585" s="197">
        <f t="shared" ref="AV585:AV648" si="488">IF(AU585="N/A",0,1)</f>
        <v>0</v>
      </c>
      <c r="AW585" s="198">
        <f t="shared" ref="AW585:AW648" si="489">IF(AU585="N/A",0,$B585)</f>
        <v>0</v>
      </c>
      <c r="AX585" s="199">
        <f>IFERROR(SQRT(($E585-$E$1136)^2+($K585-$K$1136)^2),0)</f>
        <v>0.20099757212732708</v>
      </c>
      <c r="AY585" s="197" t="str">
        <f>IF(AX585&lt;=SMALL(AX$3:AX$1130,1),"MAS PARECIDO","NO")</f>
        <v>NO</v>
      </c>
      <c r="AZ585" s="197" t="str">
        <f>IF(AX585&lt;=SMALL(AX$3:AX$1130,5),"SIMILAR","NO")</f>
        <v>NO</v>
      </c>
      <c r="BA585" s="197" t="str">
        <f t="shared" ref="BA585:BA648" si="490">IF(AZ585="SIMILAR",$AK585,"N/A")</f>
        <v>N/A</v>
      </c>
      <c r="BB585" s="197">
        <f t="shared" ref="BB585:BB648" si="491">IF(BA585="N/A",0,1)</f>
        <v>0</v>
      </c>
      <c r="BC585" s="198">
        <f t="shared" ref="BC585:BC648" si="492">IF(BA585="N/A",0,$B585)</f>
        <v>0</v>
      </c>
      <c r="BD585" s="196">
        <f>IFERROR(SQRT(($E585-$E$1136)^2+($O585-$O$1136)^2),0)</f>
        <v>2.0000600018000539E-2</v>
      </c>
      <c r="BE585" s="197" t="str">
        <f>IF(BD585&lt;=SMALL(BD$3:BD$1130,1),"MAS PARECIDO","NO")</f>
        <v>NO</v>
      </c>
      <c r="BF585" s="197" t="str">
        <f>IF(BD585&lt;=SMALL(BD$3:BD$1130,5),"SIMILAR","NO")</f>
        <v>NO</v>
      </c>
      <c r="BG585" s="197" t="str">
        <f t="shared" ref="BG585:BG648" si="493">IF(BF585="SIMILAR",$AK585,"N/A")</f>
        <v>N/A</v>
      </c>
      <c r="BH585" s="197">
        <f t="shared" ref="BH585:BH648" si="494">IF(BG585="N/A",0,1)</f>
        <v>0</v>
      </c>
      <c r="BI585" s="198">
        <f t="shared" ref="BI585:BI648" si="495">IF(BG585="N/A",0,$B585)</f>
        <v>0</v>
      </c>
      <c r="BJ585" s="199">
        <f>IFERROR(SQRT(($E585-$E$1136)^2+($R585-$R$1136)^2),0)</f>
        <v>0.50039986410977377</v>
      </c>
      <c r="BK585" s="197" t="str">
        <f>IF(BJ585&lt;=SMALL(BJ$3:BJ$1130,1),"MAS PARECIDO","NO")</f>
        <v>NO</v>
      </c>
      <c r="BL585" s="197" t="str">
        <f>IF(BJ585&lt;=SMALL(BJ$3:BJ$1130,5),"SIMILAR","NO")</f>
        <v>NO</v>
      </c>
      <c r="BM585" s="197" t="str">
        <f t="shared" ref="BM585:BM648" si="496">IF(BL585="SIMILAR",$AK585,"N/A")</f>
        <v>N/A</v>
      </c>
      <c r="BN585" s="197">
        <f t="shared" ref="BN585:BN648" si="497">IF(BM585="N/A",0,1)</f>
        <v>0</v>
      </c>
      <c r="BO585" s="198">
        <f t="shared" ref="BO585:BO648" si="498">IF(BM585="N/A",0,$B585)</f>
        <v>0</v>
      </c>
      <c r="BP585" s="199">
        <f>IFERROR(SQRT(($E585-$E$1136)^2+($U585-$U$1136)^2),0)</f>
        <v>2.0000600018000539E-2</v>
      </c>
      <c r="BQ585" s="197" t="str">
        <f>IF(BP585&lt;=SMALL(BP$3:BP$1130,1),"MAS PARECIDO","NO")</f>
        <v>NO</v>
      </c>
      <c r="BR585" s="197" t="str">
        <f>IF(BP585&lt;=SMALL(BP$3:BP$1130,5),"SIMILAR","NO")</f>
        <v>NO</v>
      </c>
      <c r="BS585" s="197" t="str">
        <f t="shared" ref="BS585:BS648" si="499">IF(BR585="SIMILAR",$AK585,"N/A")</f>
        <v>N/A</v>
      </c>
      <c r="BT585" s="197">
        <f t="shared" ref="BT585:BT648" si="500">IF(BS585="N/A",0,1)</f>
        <v>0</v>
      </c>
      <c r="BU585" s="198">
        <f t="shared" ref="BU585:BU648" si="501">IF(BS585="N/A",0,$B585)</f>
        <v>0</v>
      </c>
      <c r="BV585" s="199">
        <f>IFERROR(SQRT(($E585-$E$1136)^2+($X585-$X$1136)^2),0)</f>
        <v>2.0000600018000539E-2</v>
      </c>
      <c r="BW585" s="197" t="str">
        <f>IF(BV585&lt;=SMALL(BV$3:BV$1130,1),"MAS PARECIDO","NO")</f>
        <v>NO</v>
      </c>
      <c r="BX585" s="197" t="str">
        <f>IF(BV585&lt;=SMALL(BV$3:BV$1130,5),"SIMILAR","NO")</f>
        <v>NO</v>
      </c>
      <c r="BY585" s="197" t="str">
        <f t="shared" ref="BY585:BY648" si="502">IF(BX585="SIMILAR",$AK585,"N/A")</f>
        <v>N/A</v>
      </c>
      <c r="BZ585" s="197">
        <f t="shared" ref="BZ585:BZ648" si="503">IF(BY585="N/A",0,1)</f>
        <v>0</v>
      </c>
      <c r="CA585" s="198">
        <f t="shared" ref="CA585:CA648" si="504">IF(BY585="N/A",0,$B585)</f>
        <v>0</v>
      </c>
      <c r="CB585" s="199">
        <f>IFERROR(SQRT(($E585-$E$1136)^2+($AA585-$AA$1136)^2),0)</f>
        <v>1.0001999920021396</v>
      </c>
      <c r="CC585" s="197" t="str">
        <f>IF(CB585&lt;=SMALL(CB$3:CB$1130,1),"MAS PARECIDO","NO")</f>
        <v>NO</v>
      </c>
      <c r="CD585" s="197" t="str">
        <f>IF(CB585&lt;=SMALL(CB$3:CB$1130,5),"SIMILAR","NO")</f>
        <v>NO</v>
      </c>
      <c r="CE585" s="197" t="str">
        <f t="shared" ref="CE585:CE648" si="505">IF(CD585="SIMILAR",$AK585,"N/A")</f>
        <v>N/A</v>
      </c>
      <c r="CF585" s="197">
        <f t="shared" ref="CF585:CF648" si="506">IF(CE585="N/A",0,1)</f>
        <v>0</v>
      </c>
      <c r="CG585" s="198">
        <f t="shared" ref="CG585:CG648" si="507">IF(CE585="N/A",0,$B585)</f>
        <v>0</v>
      </c>
      <c r="CH585" s="199">
        <f>IFERROR(SQRT(($E585-$E$1136)^2+($AD585-$AD$1136)^2),0)</f>
        <v>2.0000600018000539E-2</v>
      </c>
      <c r="CI585" s="197" t="str">
        <f>IF(CH585&lt;=SMALL(CH$3:CH$1130,1),"MAS PARECIDO","NO")</f>
        <v>NO</v>
      </c>
      <c r="CJ585" s="197" t="str">
        <f>IF(CH585&lt;=SMALL(CH$3:CH$1130,5),"SIMILAR","NO")</f>
        <v>NO</v>
      </c>
      <c r="CK585" s="197" t="str">
        <f t="shared" ref="CK585:CK648" si="508">IF(CJ585="SIMILAR",$AK585,"N/A")</f>
        <v>N/A</v>
      </c>
      <c r="CL585" s="197">
        <f t="shared" ref="CL585:CL648" si="509">IF(CK585="N/A",0,1)</f>
        <v>0</v>
      </c>
      <c r="CM585" s="198">
        <f t="shared" ref="CM585:CM648" si="510">IF(CK585="N/A",0,$B585)</f>
        <v>0</v>
      </c>
      <c r="CN585" s="199">
        <f>IFERROR(SQRT(($E585-$E$1136)^2+($AG585-$AG$1136)^2),0)</f>
        <v>1.0001999920021396</v>
      </c>
      <c r="CO585" s="197" t="str">
        <f>IF(CN585&lt;=SMALL(CN$3:CN$1130,1),"MAS PARECIDO","NO")</f>
        <v>NO</v>
      </c>
      <c r="CP585" s="197" t="str">
        <f>IF(CN585&lt;=SMALL(CN$3:CN$1130,5),"SIMILAR","NO")</f>
        <v>NO</v>
      </c>
      <c r="CQ585" s="197" t="str">
        <f t="shared" ref="CQ585:CQ648" si="511">IF(CP585="SIMILAR",$AK585,"N/A")</f>
        <v>N/A</v>
      </c>
      <c r="CR585" s="197">
        <f t="shared" ref="CR585:CR648" si="512">IF(CQ585="N/A",0,1)</f>
        <v>0</v>
      </c>
      <c r="CS585" s="198">
        <f t="shared" ref="CS585:CS648" si="513">IF(CQ585="N/A",0,$B585)</f>
        <v>0</v>
      </c>
      <c r="CT585" s="199">
        <f>IFERROR(SQRT(($E585-$E$1136)^2+($AJ585-$AJ$1136)^2),0)</f>
        <v>2.0000600018000539E-2</v>
      </c>
      <c r="CU585" s="197" t="str">
        <f>IF(CT585&lt;=SMALL(CT$3:CT$1130,1),"MAS PARECIDO","NO")</f>
        <v>NO</v>
      </c>
      <c r="CV585" s="197" t="str">
        <f>IF(CT585&lt;=SMALL(CT$3:CT$1130,5),"SIMILAR","NO")</f>
        <v>NO</v>
      </c>
      <c r="CW585" s="197" t="str">
        <f t="shared" ref="CW585:CW648" si="514">IF(CV585="SIMILAR",$AK585,"N/A")</f>
        <v>N/A</v>
      </c>
      <c r="CX585" s="197">
        <f t="shared" ref="CX585:CX648" si="515">IF(CW585="N/A",0,1)</f>
        <v>0</v>
      </c>
      <c r="CY585" s="198">
        <f t="shared" ref="CY585:CY648" si="516">IF(CW585="N/A",0,$B585)</f>
        <v>0</v>
      </c>
      <c r="CZ585" s="2" t="e">
        <v>#N/A</v>
      </c>
      <c r="DA585" s="2" t="s">
        <v>2170</v>
      </c>
      <c r="DB585" s="2">
        <v>0</v>
      </c>
      <c r="DC585" s="2" t="s">
        <v>189</v>
      </c>
    </row>
    <row r="586" spans="1:107">
      <c r="A586" s="24" t="s">
        <v>756</v>
      </c>
      <c r="B586" s="46">
        <v>41945.59</v>
      </c>
      <c r="C586" s="190">
        <f>(B586-$B$1132)/($B$1133-$B$1132)</f>
        <v>4.3765396267246334E-2</v>
      </c>
      <c r="D586" s="46">
        <v>8000</v>
      </c>
      <c r="E586" s="190">
        <f>(D586-$D$1132)/($D$1133-$D$1132)</f>
        <v>1.597047911437343E-2</v>
      </c>
      <c r="F586" s="46" t="s">
        <v>53</v>
      </c>
      <c r="G586" s="192">
        <f>VLOOKUP(F586,'DATOS DE SOPORTE'!$Y$5:$Z$8,2,FALSE)</f>
        <v>2</v>
      </c>
      <c r="H586" s="190">
        <f>(G586-$G$1132)/($G$1133-$G$1132)</f>
        <v>0.33333333333333331</v>
      </c>
      <c r="I586" s="50">
        <v>0</v>
      </c>
      <c r="J586" s="200">
        <f t="shared" si="476"/>
        <v>0</v>
      </c>
      <c r="K586" s="190">
        <f>(J586-$J$1132)/($J$1133-$J$1132)</f>
        <v>0</v>
      </c>
      <c r="L586" s="193" t="str">
        <f t="shared" si="477"/>
        <v>NO</v>
      </c>
      <c r="M586" s="46" t="s">
        <v>192</v>
      </c>
      <c r="N586" s="192">
        <f t="shared" si="478"/>
        <v>2</v>
      </c>
      <c r="O586" s="190">
        <f>(N586-N$1132)/(N$1133-N$1132)</f>
        <v>1</v>
      </c>
      <c r="P586" s="46" t="s">
        <v>196</v>
      </c>
      <c r="Q586" s="192">
        <f t="shared" si="479"/>
        <v>1</v>
      </c>
      <c r="R586" s="190">
        <f>(Q586-Q$1132)/(Q$1133-Q$1132)</f>
        <v>0</v>
      </c>
      <c r="S586" s="46" t="s">
        <v>194</v>
      </c>
      <c r="T586" s="192">
        <f t="shared" si="480"/>
        <v>1</v>
      </c>
      <c r="U586" s="190">
        <f>(T586-T$1132)/(T$1133-T$1132)</f>
        <v>0</v>
      </c>
      <c r="V586" s="46" t="s">
        <v>62</v>
      </c>
      <c r="W586" s="194">
        <f>VLOOKUP(V586,'DATOS DE SOPORTE'!$S$5:$T$10,2,FALSE)</f>
        <v>1</v>
      </c>
      <c r="X586" s="201">
        <f>(W586-W$1132)/(W$1133-W$1132)</f>
        <v>0</v>
      </c>
      <c r="Y586" s="46" t="s">
        <v>136</v>
      </c>
      <c r="Z586" s="194">
        <f t="shared" si="481"/>
        <v>2</v>
      </c>
      <c r="AA586" s="201">
        <f>(Z586-Z$1132)/(Z$1133-Z$1132)</f>
        <v>1</v>
      </c>
      <c r="AB586" s="46" t="s">
        <v>136</v>
      </c>
      <c r="AC586" s="194">
        <f t="shared" si="482"/>
        <v>2</v>
      </c>
      <c r="AD586" s="201">
        <f>(AC586-AC$1132)/(AC$1133-AC$1132)</f>
        <v>1</v>
      </c>
      <c r="AE586" s="46" t="s">
        <v>188</v>
      </c>
      <c r="AF586" s="194">
        <f t="shared" si="483"/>
        <v>1</v>
      </c>
      <c r="AG586" s="201">
        <f>(AF586-AF$1132)/(AF$1133-AF$1132)</f>
        <v>0</v>
      </c>
      <c r="AH586" s="24" t="s">
        <v>67</v>
      </c>
      <c r="AI586" s="194">
        <f>VLOOKUP(AH586,'DATOS DE SOPORTE'!$V$5:$W$8,2,FALSE)</f>
        <v>1</v>
      </c>
      <c r="AJ586" s="201">
        <f>(AI586-AI$1132)/(AI$1133-AI$1132)</f>
        <v>0</v>
      </c>
      <c r="AK586" s="58" t="str">
        <f t="shared" si="475"/>
        <v>Regular</v>
      </c>
      <c r="AL586" s="196">
        <f>IFERROR(SQRT(($E586-$E$1136)^2+($C586-$C$1136)^2),0)</f>
        <v>0.16216492097612764</v>
      </c>
      <c r="AM586" s="197" t="str">
        <f>IF(AL586&lt;=SMALL($AL$3:$AL$1130,1),"MAS PARECIDO","NO")</f>
        <v>NO</v>
      </c>
      <c r="AN586" s="197" t="str">
        <f>IF(AL586&lt;=SMALL($AL$3:$AL$1130,5),"SIMILAR","NO")</f>
        <v>NO</v>
      </c>
      <c r="AO586" s="197" t="str">
        <f t="shared" si="484"/>
        <v>N/A</v>
      </c>
      <c r="AP586" s="197">
        <f t="shared" si="485"/>
        <v>0</v>
      </c>
      <c r="AQ586" s="198">
        <f t="shared" si="486"/>
        <v>0</v>
      </c>
      <c r="AR586" s="196">
        <f>IFERROR(SQRT(($E586-$E$1136)^2+($H586-$H$1136)^2),0)</f>
        <v>1.600048001440043E-2</v>
      </c>
      <c r="AS586" s="197" t="str">
        <f>IF(AR586&lt;=SMALL(AR$3:AR$1130,1),"MAS PARECIDO","NO")</f>
        <v>NO</v>
      </c>
      <c r="AT586" s="197" t="str">
        <f>IF(AR586&lt;=SMALL(AR$3:AR$1130,5),"SIMILAR","NO")</f>
        <v>NO</v>
      </c>
      <c r="AU586" s="197" t="str">
        <f t="shared" si="487"/>
        <v>N/A</v>
      </c>
      <c r="AV586" s="197">
        <f t="shared" si="488"/>
        <v>0</v>
      </c>
      <c r="AW586" s="198">
        <f t="shared" si="489"/>
        <v>0</v>
      </c>
      <c r="AX586" s="199">
        <f>IFERROR(SQRT(($E586-$E$1136)^2+($K586-$K$1136)^2),0)</f>
        <v>0.20063901754317687</v>
      </c>
      <c r="AY586" s="197" t="str">
        <f>IF(AX586&lt;=SMALL(AX$3:AX$1130,1),"MAS PARECIDO","NO")</f>
        <v>NO</v>
      </c>
      <c r="AZ586" s="197" t="str">
        <f>IF(AX586&lt;=SMALL(AX$3:AX$1130,5),"SIMILAR","NO")</f>
        <v>NO</v>
      </c>
      <c r="BA586" s="197" t="str">
        <f t="shared" si="490"/>
        <v>N/A</v>
      </c>
      <c r="BB586" s="197">
        <f t="shared" si="491"/>
        <v>0</v>
      </c>
      <c r="BC586" s="198">
        <f t="shared" si="492"/>
        <v>0</v>
      </c>
      <c r="BD586" s="196">
        <f>IFERROR(SQRT(($E586-$E$1136)^2+($O586-$O$1136)^2),0)</f>
        <v>1.600048001440043E-2</v>
      </c>
      <c r="BE586" s="197" t="str">
        <f>IF(BD586&lt;=SMALL(BD$3:BD$1130,1),"MAS PARECIDO","NO")</f>
        <v>NO</v>
      </c>
      <c r="BF586" s="197" t="str">
        <f>IF(BD586&lt;=SMALL(BD$3:BD$1130,5),"SIMILAR","NO")</f>
        <v>NO</v>
      </c>
      <c r="BG586" s="197" t="str">
        <f t="shared" si="493"/>
        <v>N/A</v>
      </c>
      <c r="BH586" s="197">
        <f t="shared" si="494"/>
        <v>0</v>
      </c>
      <c r="BI586" s="198">
        <f t="shared" si="495"/>
        <v>0</v>
      </c>
      <c r="BJ586" s="199">
        <f>IFERROR(SQRT(($E586-$E$1136)^2+($R586-$R$1136)^2),0)</f>
        <v>0.50025594985036537</v>
      </c>
      <c r="BK586" s="197" t="str">
        <f>IF(BJ586&lt;=SMALL(BJ$3:BJ$1130,1),"MAS PARECIDO","NO")</f>
        <v>NO</v>
      </c>
      <c r="BL586" s="197" t="str">
        <f>IF(BJ586&lt;=SMALL(BJ$3:BJ$1130,5),"SIMILAR","NO")</f>
        <v>NO</v>
      </c>
      <c r="BM586" s="197" t="str">
        <f t="shared" si="496"/>
        <v>N/A</v>
      </c>
      <c r="BN586" s="197">
        <f t="shared" si="497"/>
        <v>0</v>
      </c>
      <c r="BO586" s="198">
        <f t="shared" si="498"/>
        <v>0</v>
      </c>
      <c r="BP586" s="199">
        <f>IFERROR(SQRT(($E586-$E$1136)^2+($U586-$U$1136)^2),0)</f>
        <v>1.600048001440043E-2</v>
      </c>
      <c r="BQ586" s="197" t="str">
        <f>IF(BP586&lt;=SMALL(BP$3:BP$1130,1),"MAS PARECIDO","NO")</f>
        <v>NO</v>
      </c>
      <c r="BR586" s="197" t="str">
        <f>IF(BP586&lt;=SMALL(BP$3:BP$1130,5),"SIMILAR","NO")</f>
        <v>NO</v>
      </c>
      <c r="BS586" s="197" t="str">
        <f t="shared" si="499"/>
        <v>N/A</v>
      </c>
      <c r="BT586" s="197">
        <f t="shared" si="500"/>
        <v>0</v>
      </c>
      <c r="BU586" s="198">
        <f t="shared" si="501"/>
        <v>0</v>
      </c>
      <c r="BV586" s="199">
        <f>IFERROR(SQRT(($E586-$E$1136)^2+($X586-$X$1136)^2),0)</f>
        <v>1.600048001440043E-2</v>
      </c>
      <c r="BW586" s="197" t="str">
        <f>IF(BV586&lt;=SMALL(BV$3:BV$1130,1),"MAS PARECIDO","NO")</f>
        <v>NO</v>
      </c>
      <c r="BX586" s="197" t="str">
        <f>IF(BV586&lt;=SMALL(BV$3:BV$1130,5),"SIMILAR","NO")</f>
        <v>NO</v>
      </c>
      <c r="BY586" s="197" t="str">
        <f t="shared" si="502"/>
        <v>N/A</v>
      </c>
      <c r="BZ586" s="197">
        <f t="shared" si="503"/>
        <v>0</v>
      </c>
      <c r="CA586" s="198">
        <f t="shared" si="504"/>
        <v>0</v>
      </c>
      <c r="CB586" s="199">
        <f>IFERROR(SQRT(($E586-$E$1136)^2+($AA586-$AA$1136)^2),0)</f>
        <v>1.0001279994884111</v>
      </c>
      <c r="CC586" s="197" t="str">
        <f>IF(CB586&lt;=SMALL(CB$3:CB$1130,1),"MAS PARECIDO","NO")</f>
        <v>NO</v>
      </c>
      <c r="CD586" s="197" t="str">
        <f>IF(CB586&lt;=SMALL(CB$3:CB$1130,5),"SIMILAR","NO")</f>
        <v>NO</v>
      </c>
      <c r="CE586" s="197" t="str">
        <f t="shared" si="505"/>
        <v>N/A</v>
      </c>
      <c r="CF586" s="197">
        <f t="shared" si="506"/>
        <v>0</v>
      </c>
      <c r="CG586" s="198">
        <f t="shared" si="507"/>
        <v>0</v>
      </c>
      <c r="CH586" s="199">
        <f>IFERROR(SQRT(($E586-$E$1136)^2+($AD586-$AD$1136)^2),0)</f>
        <v>1.600048001440043E-2</v>
      </c>
      <c r="CI586" s="197" t="str">
        <f>IF(CH586&lt;=SMALL(CH$3:CH$1130,1),"MAS PARECIDO","NO")</f>
        <v>NO</v>
      </c>
      <c r="CJ586" s="197" t="str">
        <f>IF(CH586&lt;=SMALL(CH$3:CH$1130,5),"SIMILAR","NO")</f>
        <v>NO</v>
      </c>
      <c r="CK586" s="197" t="str">
        <f t="shared" si="508"/>
        <v>N/A</v>
      </c>
      <c r="CL586" s="197">
        <f t="shared" si="509"/>
        <v>0</v>
      </c>
      <c r="CM586" s="198">
        <f t="shared" si="510"/>
        <v>0</v>
      </c>
      <c r="CN586" s="199">
        <f>IFERROR(SQRT(($E586-$E$1136)^2+($AG586-$AG$1136)^2),0)</f>
        <v>1.0001279994884111</v>
      </c>
      <c r="CO586" s="197" t="str">
        <f>IF(CN586&lt;=SMALL(CN$3:CN$1130,1),"MAS PARECIDO","NO")</f>
        <v>NO</v>
      </c>
      <c r="CP586" s="197" t="str">
        <f>IF(CN586&lt;=SMALL(CN$3:CN$1130,5),"SIMILAR","NO")</f>
        <v>NO</v>
      </c>
      <c r="CQ586" s="197" t="str">
        <f t="shared" si="511"/>
        <v>N/A</v>
      </c>
      <c r="CR586" s="197">
        <f t="shared" si="512"/>
        <v>0</v>
      </c>
      <c r="CS586" s="198">
        <f t="shared" si="513"/>
        <v>0</v>
      </c>
      <c r="CT586" s="199">
        <f>IFERROR(SQRT(($E586-$E$1136)^2+($AJ586-$AJ$1136)^2),0)</f>
        <v>1.600048001440043E-2</v>
      </c>
      <c r="CU586" s="197" t="str">
        <f>IF(CT586&lt;=SMALL(CT$3:CT$1130,1),"MAS PARECIDO","NO")</f>
        <v>NO</v>
      </c>
      <c r="CV586" s="197" t="str">
        <f>IF(CT586&lt;=SMALL(CT$3:CT$1130,5),"SIMILAR","NO")</f>
        <v>NO</v>
      </c>
      <c r="CW586" s="197" t="str">
        <f t="shared" si="514"/>
        <v>N/A</v>
      </c>
      <c r="CX586" s="197">
        <f t="shared" si="515"/>
        <v>0</v>
      </c>
      <c r="CY586" s="198">
        <f t="shared" si="516"/>
        <v>0</v>
      </c>
      <c r="CZ586" s="2" t="s">
        <v>2171</v>
      </c>
      <c r="DA586" s="2" t="s">
        <v>2172</v>
      </c>
      <c r="DB586" s="2">
        <v>1</v>
      </c>
      <c r="DC586" s="2" t="s">
        <v>346</v>
      </c>
    </row>
    <row r="587" spans="1:107">
      <c r="A587" s="24" t="s">
        <v>757</v>
      </c>
      <c r="B587" s="46">
        <v>41945.59</v>
      </c>
      <c r="C587" s="190">
        <f>(B587-$B$1132)/($B$1133-$B$1132)</f>
        <v>4.3765396267246334E-2</v>
      </c>
      <c r="D587" s="46">
        <v>6000</v>
      </c>
      <c r="E587" s="190">
        <f>(D587-$D$1132)/($D$1133-$D$1132)</f>
        <v>1.1970359110773323E-2</v>
      </c>
      <c r="F587" s="46" t="s">
        <v>53</v>
      </c>
      <c r="G587" s="192">
        <f>VLOOKUP(F587,'DATOS DE SOPORTE'!$Y$5:$Z$8,2,FALSE)</f>
        <v>2</v>
      </c>
      <c r="H587" s="190">
        <f>(G587-$G$1132)/($G$1133-$G$1132)</f>
        <v>0.33333333333333331</v>
      </c>
      <c r="I587" s="50">
        <v>0</v>
      </c>
      <c r="J587" s="200">
        <f t="shared" si="476"/>
        <v>0</v>
      </c>
      <c r="K587" s="190">
        <f>(J587-$J$1132)/($J$1133-$J$1132)</f>
        <v>0</v>
      </c>
      <c r="L587" s="193" t="str">
        <f t="shared" si="477"/>
        <v>NO</v>
      </c>
      <c r="M587" s="46" t="s">
        <v>192</v>
      </c>
      <c r="N587" s="192">
        <f t="shared" si="478"/>
        <v>2</v>
      </c>
      <c r="O587" s="190">
        <f>(N587-N$1132)/(N$1133-N$1132)</f>
        <v>1</v>
      </c>
      <c r="P587" s="46" t="s">
        <v>193</v>
      </c>
      <c r="Q587" s="192">
        <f t="shared" si="479"/>
        <v>2</v>
      </c>
      <c r="R587" s="190">
        <f>(Q587-Q$1132)/(Q$1133-Q$1132)</f>
        <v>0.5</v>
      </c>
      <c r="S587" s="46" t="s">
        <v>60</v>
      </c>
      <c r="T587" s="192">
        <f t="shared" si="480"/>
        <v>2</v>
      </c>
      <c r="U587" s="190">
        <f>(T587-T$1132)/(T$1133-T$1132)</f>
        <v>1</v>
      </c>
      <c r="V587" s="46" t="s">
        <v>62</v>
      </c>
      <c r="W587" s="194">
        <f>VLOOKUP(V587,'DATOS DE SOPORTE'!$S$5:$T$10,2,FALSE)</f>
        <v>1</v>
      </c>
      <c r="X587" s="201">
        <f>(W587-W$1132)/(W$1133-W$1132)</f>
        <v>0</v>
      </c>
      <c r="Y587" s="46" t="s">
        <v>188</v>
      </c>
      <c r="Z587" s="194">
        <f t="shared" si="481"/>
        <v>1</v>
      </c>
      <c r="AA587" s="201">
        <f>(Z587-Z$1132)/(Z$1133-Z$1132)</f>
        <v>0</v>
      </c>
      <c r="AB587" s="46" t="s">
        <v>136</v>
      </c>
      <c r="AC587" s="194">
        <f t="shared" si="482"/>
        <v>2</v>
      </c>
      <c r="AD587" s="201">
        <f>(AC587-AC$1132)/(AC$1133-AC$1132)</f>
        <v>1</v>
      </c>
      <c r="AE587" s="46" t="s">
        <v>136</v>
      </c>
      <c r="AF587" s="194">
        <f t="shared" si="483"/>
        <v>2</v>
      </c>
      <c r="AG587" s="201">
        <f>(AF587-AF$1132)/(AF$1133-AF$1132)</f>
        <v>1</v>
      </c>
      <c r="AH587" s="24" t="s">
        <v>67</v>
      </c>
      <c r="AI587" s="194">
        <f>VLOOKUP(AH587,'DATOS DE SOPORTE'!$V$5:$W$8,2,FALSE)</f>
        <v>1</v>
      </c>
      <c r="AJ587" s="201">
        <f>(AI587-AI$1132)/(AI$1133-AI$1132)</f>
        <v>0</v>
      </c>
      <c r="AK587" s="58" t="str">
        <f t="shared" si="475"/>
        <v>Bueno</v>
      </c>
      <c r="AL587" s="196">
        <f>IFERROR(SQRT(($E587-$E$1136)^2+($C587-$C$1136)^2),0)</f>
        <v>0.1618192042833338</v>
      </c>
      <c r="AM587" s="197" t="str">
        <f>IF(AL587&lt;=SMALL($AL$3:$AL$1130,1),"MAS PARECIDO","NO")</f>
        <v>NO</v>
      </c>
      <c r="AN587" s="197" t="str">
        <f>IF(AL587&lt;=SMALL($AL$3:$AL$1130,5),"SIMILAR","NO")</f>
        <v>NO</v>
      </c>
      <c r="AO587" s="197" t="str">
        <f t="shared" si="484"/>
        <v>N/A</v>
      </c>
      <c r="AP587" s="197">
        <f t="shared" si="485"/>
        <v>0</v>
      </c>
      <c r="AQ587" s="198">
        <f t="shared" si="486"/>
        <v>0</v>
      </c>
      <c r="AR587" s="196">
        <f>IFERROR(SQRT(($E587-$E$1136)^2+($H587-$H$1136)^2),0)</f>
        <v>1.2000360010800324E-2</v>
      </c>
      <c r="AS587" s="197" t="str">
        <f>IF(AR587&lt;=SMALL(AR$3:AR$1130,1),"MAS PARECIDO","NO")</f>
        <v>NO</v>
      </c>
      <c r="AT587" s="197" t="str">
        <f>IF(AR587&lt;=SMALL(AR$3:AR$1130,5),"SIMILAR","NO")</f>
        <v>NO</v>
      </c>
      <c r="AU587" s="197" t="str">
        <f t="shared" si="487"/>
        <v>N/A</v>
      </c>
      <c r="AV587" s="197">
        <f t="shared" si="488"/>
        <v>0</v>
      </c>
      <c r="AW587" s="198">
        <f t="shared" si="489"/>
        <v>0</v>
      </c>
      <c r="AX587" s="199">
        <f>IFERROR(SQRT(($E587-$E$1136)^2+($K587-$K$1136)^2),0)</f>
        <v>0.20035969814408491</v>
      </c>
      <c r="AY587" s="197" t="str">
        <f>IF(AX587&lt;=SMALL(AX$3:AX$1130,1),"MAS PARECIDO","NO")</f>
        <v>NO</v>
      </c>
      <c r="AZ587" s="197" t="str">
        <f>IF(AX587&lt;=SMALL(AX$3:AX$1130,5),"SIMILAR","NO")</f>
        <v>NO</v>
      </c>
      <c r="BA587" s="197" t="str">
        <f t="shared" si="490"/>
        <v>N/A</v>
      </c>
      <c r="BB587" s="197">
        <f t="shared" si="491"/>
        <v>0</v>
      </c>
      <c r="BC587" s="198">
        <f t="shared" si="492"/>
        <v>0</v>
      </c>
      <c r="BD587" s="196">
        <f>IFERROR(SQRT(($E587-$E$1136)^2+($O587-$O$1136)^2),0)</f>
        <v>1.2000360010800324E-2</v>
      </c>
      <c r="BE587" s="197" t="str">
        <f>IF(BD587&lt;=SMALL(BD$3:BD$1130,1),"MAS PARECIDO","NO")</f>
        <v>NO</v>
      </c>
      <c r="BF587" s="197" t="str">
        <f>IF(BD587&lt;=SMALL(BD$3:BD$1130,5),"SIMILAR","NO")</f>
        <v>NO</v>
      </c>
      <c r="BG587" s="197" t="str">
        <f t="shared" si="493"/>
        <v>N/A</v>
      </c>
      <c r="BH587" s="197">
        <f t="shared" si="494"/>
        <v>0</v>
      </c>
      <c r="BI587" s="198">
        <f t="shared" si="495"/>
        <v>0</v>
      </c>
      <c r="BJ587" s="199">
        <f>IFERROR(SQRT(($E587-$E$1136)^2+($R587-$R$1136)^2),0)</f>
        <v>1.2000360010800324E-2</v>
      </c>
      <c r="BK587" s="197" t="str">
        <f>IF(BJ587&lt;=SMALL(BJ$3:BJ$1130,1),"MAS PARECIDO","NO")</f>
        <v>NO</v>
      </c>
      <c r="BL587" s="197" t="str">
        <f>IF(BJ587&lt;=SMALL(BJ$3:BJ$1130,5),"SIMILAR","NO")</f>
        <v>NO</v>
      </c>
      <c r="BM587" s="197" t="str">
        <f t="shared" si="496"/>
        <v>N/A</v>
      </c>
      <c r="BN587" s="197">
        <f t="shared" si="497"/>
        <v>0</v>
      </c>
      <c r="BO587" s="198">
        <f t="shared" si="498"/>
        <v>0</v>
      </c>
      <c r="BP587" s="199">
        <f>IFERROR(SQRT(($E587-$E$1136)^2+($U587-$U$1136)^2),0)</f>
        <v>1.00007200172807</v>
      </c>
      <c r="BQ587" s="197" t="str">
        <f>IF(BP587&lt;=SMALL(BP$3:BP$1130,1),"MAS PARECIDO","NO")</f>
        <v>NO</v>
      </c>
      <c r="BR587" s="197" t="str">
        <f>IF(BP587&lt;=SMALL(BP$3:BP$1130,5),"SIMILAR","NO")</f>
        <v>NO</v>
      </c>
      <c r="BS587" s="197" t="str">
        <f t="shared" si="499"/>
        <v>N/A</v>
      </c>
      <c r="BT587" s="197">
        <f t="shared" si="500"/>
        <v>0</v>
      </c>
      <c r="BU587" s="198">
        <f t="shared" si="501"/>
        <v>0</v>
      </c>
      <c r="BV587" s="199">
        <f>IFERROR(SQRT(($E587-$E$1136)^2+($X587-$X$1136)^2),0)</f>
        <v>1.2000360010800324E-2</v>
      </c>
      <c r="BW587" s="197" t="str">
        <f>IF(BV587&lt;=SMALL(BV$3:BV$1130,1),"MAS PARECIDO","NO")</f>
        <v>NO</v>
      </c>
      <c r="BX587" s="197" t="str">
        <f>IF(BV587&lt;=SMALL(BV$3:BV$1130,5),"SIMILAR","NO")</f>
        <v>NO</v>
      </c>
      <c r="BY587" s="197" t="str">
        <f t="shared" si="502"/>
        <v>N/A</v>
      </c>
      <c r="BZ587" s="197">
        <f t="shared" si="503"/>
        <v>0</v>
      </c>
      <c r="CA587" s="198">
        <f t="shared" si="504"/>
        <v>0</v>
      </c>
      <c r="CB587" s="199">
        <f>IFERROR(SQRT(($E587-$E$1136)^2+($AA587-$AA$1136)^2),0)</f>
        <v>1.2000360010800324E-2</v>
      </c>
      <c r="CC587" s="197" t="str">
        <f>IF(CB587&lt;=SMALL(CB$3:CB$1130,1),"MAS PARECIDO","NO")</f>
        <v>NO</v>
      </c>
      <c r="CD587" s="197" t="str">
        <f>IF(CB587&lt;=SMALL(CB$3:CB$1130,5),"SIMILAR","NO")</f>
        <v>NO</v>
      </c>
      <c r="CE587" s="197" t="str">
        <f t="shared" si="505"/>
        <v>N/A</v>
      </c>
      <c r="CF587" s="197">
        <f t="shared" si="506"/>
        <v>0</v>
      </c>
      <c r="CG587" s="198">
        <f t="shared" si="507"/>
        <v>0</v>
      </c>
      <c r="CH587" s="199">
        <f>IFERROR(SQRT(($E587-$E$1136)^2+($AD587-$AD$1136)^2),0)</f>
        <v>1.2000360010800324E-2</v>
      </c>
      <c r="CI587" s="197" t="str">
        <f>IF(CH587&lt;=SMALL(CH$3:CH$1130,1),"MAS PARECIDO","NO")</f>
        <v>NO</v>
      </c>
      <c r="CJ587" s="197" t="str">
        <f>IF(CH587&lt;=SMALL(CH$3:CH$1130,5),"SIMILAR","NO")</f>
        <v>NO</v>
      </c>
      <c r="CK587" s="197" t="str">
        <f t="shared" si="508"/>
        <v>N/A</v>
      </c>
      <c r="CL587" s="197">
        <f t="shared" si="509"/>
        <v>0</v>
      </c>
      <c r="CM587" s="198">
        <f t="shared" si="510"/>
        <v>0</v>
      </c>
      <c r="CN587" s="199">
        <f>IFERROR(SQRT(($E587-$E$1136)^2+($AG587-$AG$1136)^2),0)</f>
        <v>1.2000360010800324E-2</v>
      </c>
      <c r="CO587" s="197" t="str">
        <f>IF(CN587&lt;=SMALL(CN$3:CN$1130,1),"MAS PARECIDO","NO")</f>
        <v>NO</v>
      </c>
      <c r="CP587" s="197" t="str">
        <f>IF(CN587&lt;=SMALL(CN$3:CN$1130,5),"SIMILAR","NO")</f>
        <v>NO</v>
      </c>
      <c r="CQ587" s="197" t="str">
        <f t="shared" si="511"/>
        <v>N/A</v>
      </c>
      <c r="CR587" s="197">
        <f t="shared" si="512"/>
        <v>0</v>
      </c>
      <c r="CS587" s="198">
        <f t="shared" si="513"/>
        <v>0</v>
      </c>
      <c r="CT587" s="199">
        <f>IFERROR(SQRT(($E587-$E$1136)^2+($AJ587-$AJ$1136)^2),0)</f>
        <v>1.2000360010800324E-2</v>
      </c>
      <c r="CU587" s="197" t="str">
        <f>IF(CT587&lt;=SMALL(CT$3:CT$1130,1),"MAS PARECIDO","NO")</f>
        <v>NO</v>
      </c>
      <c r="CV587" s="197" t="str">
        <f>IF(CT587&lt;=SMALL(CT$3:CT$1130,5),"SIMILAR","NO")</f>
        <v>NO</v>
      </c>
      <c r="CW587" s="197" t="str">
        <f t="shared" si="514"/>
        <v>N/A</v>
      </c>
      <c r="CX587" s="197">
        <f t="shared" si="515"/>
        <v>0</v>
      </c>
      <c r="CY587" s="198">
        <f t="shared" si="516"/>
        <v>0</v>
      </c>
      <c r="CZ587" s="2" t="s">
        <v>2173</v>
      </c>
      <c r="DA587" s="2" t="s">
        <v>2174</v>
      </c>
      <c r="DB587" s="2">
        <v>0</v>
      </c>
      <c r="DC587" s="2" t="s">
        <v>189</v>
      </c>
    </row>
    <row r="588" spans="1:107">
      <c r="A588" s="24" t="s">
        <v>758</v>
      </c>
      <c r="B588" s="46">
        <v>67904.639999999999</v>
      </c>
      <c r="C588" s="190">
        <f>(B588-$B$1132)/($B$1133-$B$1132)</f>
        <v>7.4109272648315835E-2</v>
      </c>
      <c r="D588" s="46">
        <v>18000</v>
      </c>
      <c r="E588" s="190">
        <f>(D588-$D$1132)/($D$1133-$D$1132)</f>
        <v>3.5971079132373969E-2</v>
      </c>
      <c r="F588" s="46" t="s">
        <v>203</v>
      </c>
      <c r="G588" s="192">
        <f>VLOOKUP(F588,'DATOS DE SOPORTE'!$Y$5:$Z$8,2,FALSE)</f>
        <v>3</v>
      </c>
      <c r="H588" s="190">
        <f>(G588-$G$1132)/($G$1133-$G$1132)</f>
        <v>0.66666666666666663</v>
      </c>
      <c r="I588" s="50">
        <v>3</v>
      </c>
      <c r="J588" s="200">
        <f t="shared" si="476"/>
        <v>3</v>
      </c>
      <c r="K588" s="190">
        <f>(J588-$J$1132)/($J$1133-$J$1132)</f>
        <v>0.6</v>
      </c>
      <c r="L588" s="193" t="str">
        <f t="shared" si="477"/>
        <v>SI</v>
      </c>
      <c r="M588" s="46" t="s">
        <v>56</v>
      </c>
      <c r="N588" s="192">
        <f t="shared" si="478"/>
        <v>1</v>
      </c>
      <c r="O588" s="190">
        <f>(N588-N$1132)/(N$1133-N$1132)</f>
        <v>0</v>
      </c>
      <c r="P588" s="46" t="s">
        <v>58</v>
      </c>
      <c r="Q588" s="192">
        <f t="shared" si="479"/>
        <v>3</v>
      </c>
      <c r="R588" s="190">
        <f>(Q588-Q$1132)/(Q$1133-Q$1132)</f>
        <v>1</v>
      </c>
      <c r="S588" s="46" t="s">
        <v>60</v>
      </c>
      <c r="T588" s="192">
        <f t="shared" si="480"/>
        <v>2</v>
      </c>
      <c r="U588" s="190">
        <f>(T588-T$1132)/(T$1133-T$1132)</f>
        <v>1</v>
      </c>
      <c r="V588" s="46" t="s">
        <v>62</v>
      </c>
      <c r="W588" s="194">
        <f>VLOOKUP(V588,'DATOS DE SOPORTE'!$S$5:$T$10,2,FALSE)</f>
        <v>1</v>
      </c>
      <c r="X588" s="201">
        <f>(W588-W$1132)/(W$1133-W$1132)</f>
        <v>0</v>
      </c>
      <c r="Y588" s="46" t="s">
        <v>136</v>
      </c>
      <c r="Z588" s="194">
        <f t="shared" si="481"/>
        <v>2</v>
      </c>
      <c r="AA588" s="201">
        <f>(Z588-Z$1132)/(Z$1133-Z$1132)</f>
        <v>1</v>
      </c>
      <c r="AB588" s="46" t="s">
        <v>136</v>
      </c>
      <c r="AC588" s="194">
        <f t="shared" si="482"/>
        <v>2</v>
      </c>
      <c r="AD588" s="201">
        <f>(AC588-AC$1132)/(AC$1133-AC$1132)</f>
        <v>1</v>
      </c>
      <c r="AE588" s="46" t="s">
        <v>188</v>
      </c>
      <c r="AF588" s="194">
        <f t="shared" si="483"/>
        <v>1</v>
      </c>
      <c r="AG588" s="201">
        <f>(AF588-AF$1132)/(AF$1133-AF$1132)</f>
        <v>0</v>
      </c>
      <c r="AH588" s="24" t="s">
        <v>67</v>
      </c>
      <c r="AI588" s="194">
        <f>VLOOKUP(AH588,'DATOS DE SOPORTE'!$V$5:$W$8,2,FALSE)</f>
        <v>1</v>
      </c>
      <c r="AJ588" s="201">
        <f>(AI588-AI$1132)/(AI$1133-AI$1132)</f>
        <v>0</v>
      </c>
      <c r="AK588" s="58" t="str">
        <f t="shared" si="475"/>
        <v>Regular</v>
      </c>
      <c r="AL588" s="196">
        <f>IFERROR(SQRT(($E588-$E$1136)^2+($C588-$C$1136)^2),0)</f>
        <v>0.13588551170164037</v>
      </c>
      <c r="AM588" s="197" t="str">
        <f>IF(AL588&lt;=SMALL($AL$3:$AL$1130,1),"MAS PARECIDO","NO")</f>
        <v>NO</v>
      </c>
      <c r="AN588" s="197" t="str">
        <f>IF(AL588&lt;=SMALL($AL$3:$AL$1130,5),"SIMILAR","NO")</f>
        <v>NO</v>
      </c>
      <c r="AO588" s="197" t="str">
        <f t="shared" si="484"/>
        <v>N/A</v>
      </c>
      <c r="AP588" s="197">
        <f t="shared" si="485"/>
        <v>0</v>
      </c>
      <c r="AQ588" s="198">
        <f t="shared" si="486"/>
        <v>0</v>
      </c>
      <c r="AR588" s="196">
        <f>IFERROR(SQRT(($E588-$E$1136)^2+($H588-$H$1136)^2),0)</f>
        <v>0.33527181342100687</v>
      </c>
      <c r="AS588" s="197" t="str">
        <f>IF(AR588&lt;=SMALL(AR$3:AR$1130,1),"MAS PARECIDO","NO")</f>
        <v>NO</v>
      </c>
      <c r="AT588" s="197" t="str">
        <f>IF(AR588&lt;=SMALL(AR$3:AR$1130,5),"SIMILAR","NO")</f>
        <v>NO</v>
      </c>
      <c r="AU588" s="197" t="str">
        <f t="shared" si="487"/>
        <v>N/A</v>
      </c>
      <c r="AV588" s="197">
        <f t="shared" si="488"/>
        <v>0</v>
      </c>
      <c r="AW588" s="198">
        <f t="shared" si="489"/>
        <v>0</v>
      </c>
      <c r="AX588" s="199">
        <f>IFERROR(SQRT(($E588-$E$1136)^2+($K588-$K$1136)^2),0)</f>
        <v>0.40161682953220385</v>
      </c>
      <c r="AY588" s="197" t="str">
        <f>IF(AX588&lt;=SMALL(AX$3:AX$1130,1),"MAS PARECIDO","NO")</f>
        <v>NO</v>
      </c>
      <c r="AZ588" s="197" t="str">
        <f>IF(AX588&lt;=SMALL(AX$3:AX$1130,5),"SIMILAR","NO")</f>
        <v>NO</v>
      </c>
      <c r="BA588" s="197" t="str">
        <f t="shared" si="490"/>
        <v>N/A</v>
      </c>
      <c r="BB588" s="197">
        <f t="shared" si="491"/>
        <v>0</v>
      </c>
      <c r="BC588" s="198">
        <f t="shared" si="492"/>
        <v>0</v>
      </c>
      <c r="BD588" s="196">
        <f>IFERROR(SQRT(($E588-$E$1136)^2+($O588-$O$1136)^2),0)</f>
        <v>1.0006478290405167</v>
      </c>
      <c r="BE588" s="197" t="str">
        <f>IF(BD588&lt;=SMALL(BD$3:BD$1130,1),"MAS PARECIDO","NO")</f>
        <v>NO</v>
      </c>
      <c r="BF588" s="197" t="str">
        <f>IF(BD588&lt;=SMALL(BD$3:BD$1130,5),"SIMILAR","NO")</f>
        <v>NO</v>
      </c>
      <c r="BG588" s="197" t="str">
        <f t="shared" si="493"/>
        <v>N/A</v>
      </c>
      <c r="BH588" s="197">
        <f t="shared" si="494"/>
        <v>0</v>
      </c>
      <c r="BI588" s="198">
        <f t="shared" si="495"/>
        <v>0</v>
      </c>
      <c r="BJ588" s="199">
        <f>IFERROR(SQRT(($E588-$E$1136)^2+($R588-$R$1136)^2),0)</f>
        <v>0.5012944022862208</v>
      </c>
      <c r="BK588" s="197" t="str">
        <f>IF(BJ588&lt;=SMALL(BJ$3:BJ$1130,1),"MAS PARECIDO","NO")</f>
        <v>NO</v>
      </c>
      <c r="BL588" s="197" t="str">
        <f>IF(BJ588&lt;=SMALL(BJ$3:BJ$1130,5),"SIMILAR","NO")</f>
        <v>NO</v>
      </c>
      <c r="BM588" s="197" t="str">
        <f t="shared" si="496"/>
        <v>N/A</v>
      </c>
      <c r="BN588" s="197">
        <f t="shared" si="497"/>
        <v>0</v>
      </c>
      <c r="BO588" s="198">
        <f t="shared" si="498"/>
        <v>0</v>
      </c>
      <c r="BP588" s="199">
        <f>IFERROR(SQRT(($E588-$E$1136)^2+($U588-$U$1136)^2),0)</f>
        <v>1.0006478290405167</v>
      </c>
      <c r="BQ588" s="197" t="str">
        <f>IF(BP588&lt;=SMALL(BP$3:BP$1130,1),"MAS PARECIDO","NO")</f>
        <v>NO</v>
      </c>
      <c r="BR588" s="197" t="str">
        <f>IF(BP588&lt;=SMALL(BP$3:BP$1130,5),"SIMILAR","NO")</f>
        <v>NO</v>
      </c>
      <c r="BS588" s="197" t="str">
        <f t="shared" si="499"/>
        <v>N/A</v>
      </c>
      <c r="BT588" s="197">
        <f t="shared" si="500"/>
        <v>0</v>
      </c>
      <c r="BU588" s="198">
        <f t="shared" si="501"/>
        <v>0</v>
      </c>
      <c r="BV588" s="199">
        <f>IFERROR(SQRT(($E588-$E$1136)^2+($X588-$X$1136)^2),0)</f>
        <v>3.6001080032400969E-2</v>
      </c>
      <c r="BW588" s="197" t="str">
        <f>IF(BV588&lt;=SMALL(BV$3:BV$1130,1),"MAS PARECIDO","NO")</f>
        <v>NO</v>
      </c>
      <c r="BX588" s="197" t="str">
        <f>IF(BV588&lt;=SMALL(BV$3:BV$1130,5),"SIMILAR","NO")</f>
        <v>NO</v>
      </c>
      <c r="BY588" s="197" t="str">
        <f t="shared" si="502"/>
        <v>N/A</v>
      </c>
      <c r="BZ588" s="197">
        <f t="shared" si="503"/>
        <v>0</v>
      </c>
      <c r="CA588" s="198">
        <f t="shared" si="504"/>
        <v>0</v>
      </c>
      <c r="CB588" s="199">
        <f>IFERROR(SQRT(($E588-$E$1136)^2+($AA588-$AA$1136)^2),0)</f>
        <v>1.0006478290405167</v>
      </c>
      <c r="CC588" s="197" t="str">
        <f>IF(CB588&lt;=SMALL(CB$3:CB$1130,1),"MAS PARECIDO","NO")</f>
        <v>NO</v>
      </c>
      <c r="CD588" s="197" t="str">
        <f>IF(CB588&lt;=SMALL(CB$3:CB$1130,5),"SIMILAR","NO")</f>
        <v>NO</v>
      </c>
      <c r="CE588" s="197" t="str">
        <f t="shared" si="505"/>
        <v>N/A</v>
      </c>
      <c r="CF588" s="197">
        <f t="shared" si="506"/>
        <v>0</v>
      </c>
      <c r="CG588" s="198">
        <f t="shared" si="507"/>
        <v>0</v>
      </c>
      <c r="CH588" s="199">
        <f>IFERROR(SQRT(($E588-$E$1136)^2+($AD588-$AD$1136)^2),0)</f>
        <v>3.6001080032400969E-2</v>
      </c>
      <c r="CI588" s="197" t="str">
        <f>IF(CH588&lt;=SMALL(CH$3:CH$1130,1),"MAS PARECIDO","NO")</f>
        <v>NO</v>
      </c>
      <c r="CJ588" s="197" t="str">
        <f>IF(CH588&lt;=SMALL(CH$3:CH$1130,5),"SIMILAR","NO")</f>
        <v>NO</v>
      </c>
      <c r="CK588" s="197" t="str">
        <f t="shared" si="508"/>
        <v>N/A</v>
      </c>
      <c r="CL588" s="197">
        <f t="shared" si="509"/>
        <v>0</v>
      </c>
      <c r="CM588" s="198">
        <f t="shared" si="510"/>
        <v>0</v>
      </c>
      <c r="CN588" s="199">
        <f>IFERROR(SQRT(($E588-$E$1136)^2+($AG588-$AG$1136)^2),0)</f>
        <v>1.0006478290405167</v>
      </c>
      <c r="CO588" s="197" t="str">
        <f>IF(CN588&lt;=SMALL(CN$3:CN$1130,1),"MAS PARECIDO","NO")</f>
        <v>NO</v>
      </c>
      <c r="CP588" s="197" t="str">
        <f>IF(CN588&lt;=SMALL(CN$3:CN$1130,5),"SIMILAR","NO")</f>
        <v>NO</v>
      </c>
      <c r="CQ588" s="197" t="str">
        <f t="shared" si="511"/>
        <v>N/A</v>
      </c>
      <c r="CR588" s="197">
        <f t="shared" si="512"/>
        <v>0</v>
      </c>
      <c r="CS588" s="198">
        <f t="shared" si="513"/>
        <v>0</v>
      </c>
      <c r="CT588" s="199">
        <f>IFERROR(SQRT(($E588-$E$1136)^2+($AJ588-$AJ$1136)^2),0)</f>
        <v>3.6001080032400969E-2</v>
      </c>
      <c r="CU588" s="197" t="str">
        <f>IF(CT588&lt;=SMALL(CT$3:CT$1130,1),"MAS PARECIDO","NO")</f>
        <v>NO</v>
      </c>
      <c r="CV588" s="197" t="str">
        <f>IF(CT588&lt;=SMALL(CT$3:CT$1130,5),"SIMILAR","NO")</f>
        <v>NO</v>
      </c>
      <c r="CW588" s="197" t="str">
        <f t="shared" si="514"/>
        <v>N/A</v>
      </c>
      <c r="CX588" s="197">
        <f t="shared" si="515"/>
        <v>0</v>
      </c>
      <c r="CY588" s="198">
        <f t="shared" si="516"/>
        <v>0</v>
      </c>
      <c r="CZ588" s="2" t="s">
        <v>2175</v>
      </c>
      <c r="DA588" s="2" t="s">
        <v>2176</v>
      </c>
      <c r="DB588" s="2">
        <v>1</v>
      </c>
      <c r="DC588" s="2" t="s">
        <v>346</v>
      </c>
    </row>
    <row r="589" spans="1:107">
      <c r="A589" s="24" t="s">
        <v>759</v>
      </c>
      <c r="B589" s="46">
        <v>46070.46</v>
      </c>
      <c r="C589" s="190">
        <f>(B589-$B$1132)/($B$1133-$B$1132)</f>
        <v>4.8587011286593429E-2</v>
      </c>
      <c r="D589" s="46">
        <v>7000</v>
      </c>
      <c r="E589" s="190">
        <f>(D589-$D$1132)/($D$1133-$D$1132)</f>
        <v>1.3970419112573377E-2</v>
      </c>
      <c r="F589" s="46" t="s">
        <v>191</v>
      </c>
      <c r="G589" s="192">
        <f>VLOOKUP(F589,'DATOS DE SOPORTE'!$Y$5:$Z$8,2,FALSE)</f>
        <v>1</v>
      </c>
      <c r="H589" s="190">
        <f>(G589-$G$1132)/($G$1133-$G$1132)</f>
        <v>0</v>
      </c>
      <c r="I589" s="50">
        <v>0</v>
      </c>
      <c r="J589" s="200">
        <f t="shared" si="476"/>
        <v>0</v>
      </c>
      <c r="K589" s="190">
        <f>(J589-$J$1132)/($J$1133-$J$1132)</f>
        <v>0</v>
      </c>
      <c r="L589" s="193" t="str">
        <f t="shared" si="477"/>
        <v>NO</v>
      </c>
      <c r="M589" s="46" t="s">
        <v>192</v>
      </c>
      <c r="N589" s="192">
        <f t="shared" si="478"/>
        <v>2</v>
      </c>
      <c r="O589" s="190">
        <f>(N589-N$1132)/(N$1133-N$1132)</f>
        <v>1</v>
      </c>
      <c r="P589" s="46" t="s">
        <v>193</v>
      </c>
      <c r="Q589" s="192">
        <f t="shared" si="479"/>
        <v>2</v>
      </c>
      <c r="R589" s="190">
        <f>(Q589-Q$1132)/(Q$1133-Q$1132)</f>
        <v>0.5</v>
      </c>
      <c r="S589" s="46" t="s">
        <v>194</v>
      </c>
      <c r="T589" s="192">
        <f t="shared" si="480"/>
        <v>1</v>
      </c>
      <c r="U589" s="190">
        <f>(T589-T$1132)/(T$1133-T$1132)</f>
        <v>0</v>
      </c>
      <c r="V589" s="46" t="s">
        <v>212</v>
      </c>
      <c r="W589" s="194">
        <f>VLOOKUP(V589,'DATOS DE SOPORTE'!$S$5:$T$10,2,FALSE)</f>
        <v>3</v>
      </c>
      <c r="X589" s="201">
        <f>(W589-W$1132)/(W$1133-W$1132)</f>
        <v>0.4</v>
      </c>
      <c r="Y589" s="46" t="s">
        <v>188</v>
      </c>
      <c r="Z589" s="194">
        <f t="shared" si="481"/>
        <v>1</v>
      </c>
      <c r="AA589" s="201">
        <f>(Z589-Z$1132)/(Z$1133-Z$1132)</f>
        <v>0</v>
      </c>
      <c r="AB589" s="46" t="s">
        <v>136</v>
      </c>
      <c r="AC589" s="194">
        <f t="shared" si="482"/>
        <v>2</v>
      </c>
      <c r="AD589" s="201">
        <f>(AC589-AC$1132)/(AC$1133-AC$1132)</f>
        <v>1</v>
      </c>
      <c r="AE589" s="46" t="s">
        <v>136</v>
      </c>
      <c r="AF589" s="194">
        <f t="shared" si="483"/>
        <v>2</v>
      </c>
      <c r="AG589" s="201">
        <f>(AF589-AF$1132)/(AF$1133-AF$1132)</f>
        <v>1</v>
      </c>
      <c r="AH589" s="24" t="s">
        <v>67</v>
      </c>
      <c r="AI589" s="194">
        <f>VLOOKUP(AH589,'DATOS DE SOPORTE'!$V$5:$W$8,2,FALSE)</f>
        <v>1</v>
      </c>
      <c r="AJ589" s="201">
        <f>(AI589-AI$1132)/(AI$1133-AI$1132)</f>
        <v>0</v>
      </c>
      <c r="AK589" s="58" t="str">
        <f t="shared" si="475"/>
        <v>Bueno</v>
      </c>
      <c r="AL589" s="196">
        <f>IFERROR(SQRT(($E589-$E$1136)^2+($C589-$C$1136)^2),0)</f>
        <v>0.15717678898817558</v>
      </c>
      <c r="AM589" s="197" t="str">
        <f>IF(AL589&lt;=SMALL($AL$3:$AL$1130,1),"MAS PARECIDO","NO")</f>
        <v>NO</v>
      </c>
      <c r="AN589" s="197" t="str">
        <f>IF(AL589&lt;=SMALL($AL$3:$AL$1130,5),"SIMILAR","NO")</f>
        <v>NO</v>
      </c>
      <c r="AO589" s="197" t="str">
        <f t="shared" si="484"/>
        <v>N/A</v>
      </c>
      <c r="AP589" s="197">
        <f t="shared" si="485"/>
        <v>0</v>
      </c>
      <c r="AQ589" s="198">
        <f t="shared" si="486"/>
        <v>0</v>
      </c>
      <c r="AR589" s="196">
        <f>IFERROR(SQRT(($E589-$E$1136)^2+($H589-$H$1136)^2),0)</f>
        <v>0.33362722141881695</v>
      </c>
      <c r="AS589" s="197" t="str">
        <f>IF(AR589&lt;=SMALL(AR$3:AR$1130,1),"MAS PARECIDO","NO")</f>
        <v>NO</v>
      </c>
      <c r="AT589" s="197" t="str">
        <f>IF(AR589&lt;=SMALL(AR$3:AR$1130,5),"SIMILAR","NO")</f>
        <v>NO</v>
      </c>
      <c r="AU589" s="197" t="str">
        <f t="shared" si="487"/>
        <v>N/A</v>
      </c>
      <c r="AV589" s="197">
        <f t="shared" si="488"/>
        <v>0</v>
      </c>
      <c r="AW589" s="198">
        <f t="shared" si="489"/>
        <v>0</v>
      </c>
      <c r="AX589" s="199">
        <f>IFERROR(SQRT(($E589-$E$1136)^2+($K589-$K$1136)^2),0)</f>
        <v>0.20048943054567547</v>
      </c>
      <c r="AY589" s="197" t="str">
        <f>IF(AX589&lt;=SMALL(AX$3:AX$1130,1),"MAS PARECIDO","NO")</f>
        <v>NO</v>
      </c>
      <c r="AZ589" s="197" t="str">
        <f>IF(AX589&lt;=SMALL(AX$3:AX$1130,5),"SIMILAR","NO")</f>
        <v>NO</v>
      </c>
      <c r="BA589" s="197" t="str">
        <f t="shared" si="490"/>
        <v>N/A</v>
      </c>
      <c r="BB589" s="197">
        <f t="shared" si="491"/>
        <v>0</v>
      </c>
      <c r="BC589" s="198">
        <f t="shared" si="492"/>
        <v>0</v>
      </c>
      <c r="BD589" s="196">
        <f>IFERROR(SQRT(($E589-$E$1136)^2+($O589-$O$1136)^2),0)</f>
        <v>1.4000420012600379E-2</v>
      </c>
      <c r="BE589" s="197" t="str">
        <f>IF(BD589&lt;=SMALL(BD$3:BD$1130,1),"MAS PARECIDO","NO")</f>
        <v>NO</v>
      </c>
      <c r="BF589" s="197" t="str">
        <f>IF(BD589&lt;=SMALL(BD$3:BD$1130,5),"SIMILAR","NO")</f>
        <v>NO</v>
      </c>
      <c r="BG589" s="197" t="str">
        <f t="shared" si="493"/>
        <v>N/A</v>
      </c>
      <c r="BH589" s="197">
        <f t="shared" si="494"/>
        <v>0</v>
      </c>
      <c r="BI589" s="198">
        <f t="shared" si="495"/>
        <v>0</v>
      </c>
      <c r="BJ589" s="199">
        <f>IFERROR(SQRT(($E589-$E$1136)^2+($R589-$R$1136)^2),0)</f>
        <v>1.4000420012600379E-2</v>
      </c>
      <c r="BK589" s="197" t="str">
        <f>IF(BJ589&lt;=SMALL(BJ$3:BJ$1130,1),"MAS PARECIDO","NO")</f>
        <v>NO</v>
      </c>
      <c r="BL589" s="197" t="str">
        <f>IF(BJ589&lt;=SMALL(BJ$3:BJ$1130,5),"SIMILAR","NO")</f>
        <v>NO</v>
      </c>
      <c r="BM589" s="197" t="str">
        <f t="shared" si="496"/>
        <v>N/A</v>
      </c>
      <c r="BN589" s="197">
        <f t="shared" si="497"/>
        <v>0</v>
      </c>
      <c r="BO589" s="198">
        <f t="shared" si="498"/>
        <v>0</v>
      </c>
      <c r="BP589" s="199">
        <f>IFERROR(SQRT(($E589-$E$1136)^2+($U589-$U$1136)^2),0)</f>
        <v>1.4000420012600379E-2</v>
      </c>
      <c r="BQ589" s="197" t="str">
        <f>IF(BP589&lt;=SMALL(BP$3:BP$1130,1),"MAS PARECIDO","NO")</f>
        <v>NO</v>
      </c>
      <c r="BR589" s="197" t="str">
        <f>IF(BP589&lt;=SMALL(BP$3:BP$1130,5),"SIMILAR","NO")</f>
        <v>NO</v>
      </c>
      <c r="BS589" s="197" t="str">
        <f t="shared" si="499"/>
        <v>N/A</v>
      </c>
      <c r="BT589" s="197">
        <f t="shared" si="500"/>
        <v>0</v>
      </c>
      <c r="BU589" s="198">
        <f t="shared" si="501"/>
        <v>0</v>
      </c>
      <c r="BV589" s="199">
        <f>IFERROR(SQRT(($E589-$E$1136)^2+($X589-$X$1136)^2),0)</f>
        <v>0.4002449397063369</v>
      </c>
      <c r="BW589" s="197" t="str">
        <f>IF(BV589&lt;=SMALL(BV$3:BV$1130,1),"MAS PARECIDO","NO")</f>
        <v>NO</v>
      </c>
      <c r="BX589" s="197" t="str">
        <f>IF(BV589&lt;=SMALL(BV$3:BV$1130,5),"SIMILAR","NO")</f>
        <v>NO</v>
      </c>
      <c r="BY589" s="197" t="str">
        <f t="shared" si="502"/>
        <v>N/A</v>
      </c>
      <c r="BZ589" s="197">
        <f t="shared" si="503"/>
        <v>0</v>
      </c>
      <c r="CA589" s="198">
        <f t="shared" si="504"/>
        <v>0</v>
      </c>
      <c r="CB589" s="199">
        <f>IFERROR(SQRT(($E589-$E$1136)^2+($AA589-$AA$1136)^2),0)</f>
        <v>1.4000420012600379E-2</v>
      </c>
      <c r="CC589" s="197" t="str">
        <f>IF(CB589&lt;=SMALL(CB$3:CB$1130,1),"MAS PARECIDO","NO")</f>
        <v>NO</v>
      </c>
      <c r="CD589" s="197" t="str">
        <f>IF(CB589&lt;=SMALL(CB$3:CB$1130,5),"SIMILAR","NO")</f>
        <v>NO</v>
      </c>
      <c r="CE589" s="197" t="str">
        <f t="shared" si="505"/>
        <v>N/A</v>
      </c>
      <c r="CF589" s="197">
        <f t="shared" si="506"/>
        <v>0</v>
      </c>
      <c r="CG589" s="198">
        <f t="shared" si="507"/>
        <v>0</v>
      </c>
      <c r="CH589" s="199">
        <f>IFERROR(SQRT(($E589-$E$1136)^2+($AD589-$AD$1136)^2),0)</f>
        <v>1.4000420012600379E-2</v>
      </c>
      <c r="CI589" s="197" t="str">
        <f>IF(CH589&lt;=SMALL(CH$3:CH$1130,1),"MAS PARECIDO","NO")</f>
        <v>NO</v>
      </c>
      <c r="CJ589" s="197" t="str">
        <f>IF(CH589&lt;=SMALL(CH$3:CH$1130,5),"SIMILAR","NO")</f>
        <v>NO</v>
      </c>
      <c r="CK589" s="197" t="str">
        <f t="shared" si="508"/>
        <v>N/A</v>
      </c>
      <c r="CL589" s="197">
        <f t="shared" si="509"/>
        <v>0</v>
      </c>
      <c r="CM589" s="198">
        <f t="shared" si="510"/>
        <v>0</v>
      </c>
      <c r="CN589" s="199">
        <f>IFERROR(SQRT(($E589-$E$1136)^2+($AG589-$AG$1136)^2),0)</f>
        <v>1.4000420012600379E-2</v>
      </c>
      <c r="CO589" s="197" t="str">
        <f>IF(CN589&lt;=SMALL(CN$3:CN$1130,1),"MAS PARECIDO","NO")</f>
        <v>NO</v>
      </c>
      <c r="CP589" s="197" t="str">
        <f>IF(CN589&lt;=SMALL(CN$3:CN$1130,5),"SIMILAR","NO")</f>
        <v>NO</v>
      </c>
      <c r="CQ589" s="197" t="str">
        <f t="shared" si="511"/>
        <v>N/A</v>
      </c>
      <c r="CR589" s="197">
        <f t="shared" si="512"/>
        <v>0</v>
      </c>
      <c r="CS589" s="198">
        <f t="shared" si="513"/>
        <v>0</v>
      </c>
      <c r="CT589" s="199">
        <f>IFERROR(SQRT(($E589-$E$1136)^2+($AJ589-$AJ$1136)^2),0)</f>
        <v>1.4000420012600379E-2</v>
      </c>
      <c r="CU589" s="197" t="str">
        <f>IF(CT589&lt;=SMALL(CT$3:CT$1130,1),"MAS PARECIDO","NO")</f>
        <v>NO</v>
      </c>
      <c r="CV589" s="197" t="str">
        <f>IF(CT589&lt;=SMALL(CT$3:CT$1130,5),"SIMILAR","NO")</f>
        <v>NO</v>
      </c>
      <c r="CW589" s="197" t="str">
        <f t="shared" si="514"/>
        <v>N/A</v>
      </c>
      <c r="CX589" s="197">
        <f t="shared" si="515"/>
        <v>0</v>
      </c>
      <c r="CY589" s="198">
        <f t="shared" si="516"/>
        <v>0</v>
      </c>
      <c r="CZ589" s="2" t="s">
        <v>2177</v>
      </c>
      <c r="DA589" s="2" t="s">
        <v>2178</v>
      </c>
      <c r="DB589" s="2">
        <v>0</v>
      </c>
      <c r="DC589" s="2" t="s">
        <v>189</v>
      </c>
    </row>
    <row r="590" spans="1:107">
      <c r="A590" s="24" t="s">
        <v>760</v>
      </c>
      <c r="B590" s="46">
        <v>47275.87</v>
      </c>
      <c r="C590" s="190">
        <f>(B590-$B$1132)/($B$1133-$B$1132)</f>
        <v>4.9996030955206307E-2</v>
      </c>
      <c r="D590" s="46">
        <v>60000</v>
      </c>
      <c r="E590" s="190">
        <f>(D590-$D$1132)/($D$1133-$D$1132)</f>
        <v>0.11997359920797623</v>
      </c>
      <c r="F590" s="46" t="s">
        <v>191</v>
      </c>
      <c r="G590" s="192">
        <f>VLOOKUP(F590,'DATOS DE SOPORTE'!$Y$5:$Z$8,2,FALSE)</f>
        <v>1</v>
      </c>
      <c r="H590" s="190">
        <f>(G590-$G$1132)/($G$1133-$G$1132)</f>
        <v>0</v>
      </c>
      <c r="I590" s="50">
        <v>1</v>
      </c>
      <c r="J590" s="200">
        <f t="shared" si="476"/>
        <v>1</v>
      </c>
      <c r="K590" s="190">
        <f>(J590-$J$1132)/($J$1133-$J$1132)</f>
        <v>0.2</v>
      </c>
      <c r="L590" s="193" t="str">
        <f t="shared" si="477"/>
        <v>SI</v>
      </c>
      <c r="M590" s="46" t="s">
        <v>192</v>
      </c>
      <c r="N590" s="192">
        <f t="shared" si="478"/>
        <v>2</v>
      </c>
      <c r="O590" s="190">
        <f>(N590-N$1132)/(N$1133-N$1132)</f>
        <v>1</v>
      </c>
      <c r="P590" s="46" t="s">
        <v>196</v>
      </c>
      <c r="Q590" s="192">
        <f t="shared" si="479"/>
        <v>1</v>
      </c>
      <c r="R590" s="190">
        <f>(Q590-Q$1132)/(Q$1133-Q$1132)</f>
        <v>0</v>
      </c>
      <c r="S590" s="46" t="s">
        <v>194</v>
      </c>
      <c r="T590" s="192">
        <f t="shared" si="480"/>
        <v>1</v>
      </c>
      <c r="U590" s="190">
        <f>(T590-T$1132)/(T$1133-T$1132)</f>
        <v>0</v>
      </c>
      <c r="V590" s="46" t="s">
        <v>62</v>
      </c>
      <c r="W590" s="194">
        <f>VLOOKUP(V590,'DATOS DE SOPORTE'!$S$5:$T$10,2,FALSE)</f>
        <v>1</v>
      </c>
      <c r="X590" s="201">
        <f>(W590-W$1132)/(W$1133-W$1132)</f>
        <v>0</v>
      </c>
      <c r="Y590" s="46" t="s">
        <v>188</v>
      </c>
      <c r="Z590" s="194">
        <f t="shared" si="481"/>
        <v>1</v>
      </c>
      <c r="AA590" s="201">
        <f>(Z590-Z$1132)/(Z$1133-Z$1132)</f>
        <v>0</v>
      </c>
      <c r="AB590" s="46" t="s">
        <v>136</v>
      </c>
      <c r="AC590" s="194">
        <f t="shared" si="482"/>
        <v>2</v>
      </c>
      <c r="AD590" s="201">
        <f>(AC590-AC$1132)/(AC$1133-AC$1132)</f>
        <v>1</v>
      </c>
      <c r="AE590" s="46" t="s">
        <v>188</v>
      </c>
      <c r="AF590" s="194">
        <f t="shared" si="483"/>
        <v>1</v>
      </c>
      <c r="AG590" s="201">
        <f>(AF590-AF$1132)/(AF$1133-AF$1132)</f>
        <v>0</v>
      </c>
      <c r="AH590" s="24" t="s">
        <v>67</v>
      </c>
      <c r="AI590" s="194">
        <f>VLOOKUP(AH590,'DATOS DE SOPORTE'!$V$5:$W$8,2,FALSE)</f>
        <v>1</v>
      </c>
      <c r="AJ590" s="201">
        <f>(AI590-AI$1132)/(AI$1133-AI$1132)</f>
        <v>0</v>
      </c>
      <c r="AK590" s="58" t="str">
        <f t="shared" si="475"/>
        <v>Muy malo</v>
      </c>
      <c r="AL590" s="196">
        <f>IFERROR(SQRT(($E590-$E$1136)^2+($C590-$C$1136)^2),0)</f>
        <v>0.19613824434388416</v>
      </c>
      <c r="AM590" s="197" t="str">
        <f>IF(AL590&lt;=SMALL($AL$3:$AL$1130,1),"MAS PARECIDO","NO")</f>
        <v>NO</v>
      </c>
      <c r="AN590" s="197" t="str">
        <f>IF(AL590&lt;=SMALL($AL$3:$AL$1130,5),"SIMILAR","NO")</f>
        <v>NO</v>
      </c>
      <c r="AO590" s="197" t="str">
        <f t="shared" si="484"/>
        <v>N/A</v>
      </c>
      <c r="AP590" s="197">
        <f t="shared" si="485"/>
        <v>0</v>
      </c>
      <c r="AQ590" s="198">
        <f t="shared" si="486"/>
        <v>0</v>
      </c>
      <c r="AR590" s="196">
        <f>IFERROR(SQRT(($E590-$E$1136)^2+($H590-$H$1136)^2),0)</f>
        <v>0.35427669292516639</v>
      </c>
      <c r="AS590" s="197" t="str">
        <f>IF(AR590&lt;=SMALL(AR$3:AR$1130,1),"MAS PARECIDO","NO")</f>
        <v>NO</v>
      </c>
      <c r="AT590" s="197" t="str">
        <f>IF(AR590&lt;=SMALL(AR$3:AR$1130,5),"SIMILAR","NO")</f>
        <v>NO</v>
      </c>
      <c r="AU590" s="197" t="str">
        <f t="shared" si="487"/>
        <v>N/A</v>
      </c>
      <c r="AV590" s="197">
        <f t="shared" si="488"/>
        <v>0</v>
      </c>
      <c r="AW590" s="198">
        <f t="shared" si="489"/>
        <v>0</v>
      </c>
      <c r="AX590" s="199">
        <f>IFERROR(SQRT(($E590-$E$1136)^2+($K590-$K$1136)^2),0)</f>
        <v>0.12000360010800323</v>
      </c>
      <c r="AY590" s="197" t="str">
        <f>IF(AX590&lt;=SMALL(AX$3:AX$1130,1),"MAS PARECIDO","NO")</f>
        <v>NO</v>
      </c>
      <c r="AZ590" s="197" t="str">
        <f>IF(AX590&lt;=SMALL(AX$3:AX$1130,5),"SIMILAR","NO")</f>
        <v>NO</v>
      </c>
      <c r="BA590" s="197" t="str">
        <f t="shared" si="490"/>
        <v>N/A</v>
      </c>
      <c r="BB590" s="197">
        <f t="shared" si="491"/>
        <v>0</v>
      </c>
      <c r="BC590" s="198">
        <f t="shared" si="492"/>
        <v>0</v>
      </c>
      <c r="BD590" s="196">
        <f>IFERROR(SQRT(($E590-$E$1136)^2+($O590-$O$1136)^2),0)</f>
        <v>0.12000360010800323</v>
      </c>
      <c r="BE590" s="197" t="str">
        <f>IF(BD590&lt;=SMALL(BD$3:BD$1130,1),"MAS PARECIDO","NO")</f>
        <v>NO</v>
      </c>
      <c r="BF590" s="197" t="str">
        <f>IF(BD590&lt;=SMALL(BD$3:BD$1130,5),"SIMILAR","NO")</f>
        <v>NO</v>
      </c>
      <c r="BG590" s="197" t="str">
        <f t="shared" si="493"/>
        <v>N/A</v>
      </c>
      <c r="BH590" s="197">
        <f t="shared" si="494"/>
        <v>0</v>
      </c>
      <c r="BI590" s="198">
        <f t="shared" si="495"/>
        <v>0</v>
      </c>
      <c r="BJ590" s="199">
        <f>IFERROR(SQRT(($E590-$E$1136)^2+($R590-$R$1136)^2),0)</f>
        <v>0.51419924546704809</v>
      </c>
      <c r="BK590" s="197" t="str">
        <f>IF(BJ590&lt;=SMALL(BJ$3:BJ$1130,1),"MAS PARECIDO","NO")</f>
        <v>NO</v>
      </c>
      <c r="BL590" s="197" t="str">
        <f>IF(BJ590&lt;=SMALL(BJ$3:BJ$1130,5),"SIMILAR","NO")</f>
        <v>NO</v>
      </c>
      <c r="BM590" s="197" t="str">
        <f t="shared" si="496"/>
        <v>N/A</v>
      </c>
      <c r="BN590" s="197">
        <f t="shared" si="497"/>
        <v>0</v>
      </c>
      <c r="BO590" s="198">
        <f t="shared" si="498"/>
        <v>0</v>
      </c>
      <c r="BP590" s="199">
        <f>IFERROR(SQRT(($E590-$E$1136)^2+($U590-$U$1136)^2),0)</f>
        <v>0.12000360010800323</v>
      </c>
      <c r="BQ590" s="197" t="str">
        <f>IF(BP590&lt;=SMALL(BP$3:BP$1130,1),"MAS PARECIDO","NO")</f>
        <v>NO</v>
      </c>
      <c r="BR590" s="197" t="str">
        <f>IF(BP590&lt;=SMALL(BP$3:BP$1130,5),"SIMILAR","NO")</f>
        <v>NO</v>
      </c>
      <c r="BS590" s="197" t="str">
        <f t="shared" si="499"/>
        <v>N/A</v>
      </c>
      <c r="BT590" s="197">
        <f t="shared" si="500"/>
        <v>0</v>
      </c>
      <c r="BU590" s="198">
        <f t="shared" si="501"/>
        <v>0</v>
      </c>
      <c r="BV590" s="199">
        <f>IFERROR(SQRT(($E590-$E$1136)^2+($X590-$X$1136)^2),0)</f>
        <v>0.12000360010800323</v>
      </c>
      <c r="BW590" s="197" t="str">
        <f>IF(BV590&lt;=SMALL(BV$3:BV$1130,1),"MAS PARECIDO","NO")</f>
        <v>NO</v>
      </c>
      <c r="BX590" s="197" t="str">
        <f>IF(BV590&lt;=SMALL(BV$3:BV$1130,5),"SIMILAR","NO")</f>
        <v>NO</v>
      </c>
      <c r="BY590" s="197" t="str">
        <f t="shared" si="502"/>
        <v>N/A</v>
      </c>
      <c r="BZ590" s="197">
        <f t="shared" si="503"/>
        <v>0</v>
      </c>
      <c r="CA590" s="198">
        <f t="shared" si="504"/>
        <v>0</v>
      </c>
      <c r="CB590" s="199">
        <f>IFERROR(SQRT(($E590-$E$1136)^2+($AA590-$AA$1136)^2),0)</f>
        <v>0.12000360010800323</v>
      </c>
      <c r="CC590" s="197" t="str">
        <f>IF(CB590&lt;=SMALL(CB$3:CB$1130,1),"MAS PARECIDO","NO")</f>
        <v>NO</v>
      </c>
      <c r="CD590" s="197" t="str">
        <f>IF(CB590&lt;=SMALL(CB$3:CB$1130,5),"SIMILAR","NO")</f>
        <v>NO</v>
      </c>
      <c r="CE590" s="197" t="str">
        <f t="shared" si="505"/>
        <v>N/A</v>
      </c>
      <c r="CF590" s="197">
        <f t="shared" si="506"/>
        <v>0</v>
      </c>
      <c r="CG590" s="198">
        <f t="shared" si="507"/>
        <v>0</v>
      </c>
      <c r="CH590" s="199">
        <f>IFERROR(SQRT(($E590-$E$1136)^2+($AD590-$AD$1136)^2),0)</f>
        <v>0.12000360010800323</v>
      </c>
      <c r="CI590" s="197" t="str">
        <f>IF(CH590&lt;=SMALL(CH$3:CH$1130,1),"MAS PARECIDO","NO")</f>
        <v>NO</v>
      </c>
      <c r="CJ590" s="197" t="str">
        <f>IF(CH590&lt;=SMALL(CH$3:CH$1130,5),"SIMILAR","NO")</f>
        <v>NO</v>
      </c>
      <c r="CK590" s="197" t="str">
        <f t="shared" si="508"/>
        <v>N/A</v>
      </c>
      <c r="CL590" s="197">
        <f t="shared" si="509"/>
        <v>0</v>
      </c>
      <c r="CM590" s="198">
        <f t="shared" si="510"/>
        <v>0</v>
      </c>
      <c r="CN590" s="199">
        <f>IFERROR(SQRT(($E590-$E$1136)^2+($AG590-$AG$1136)^2),0)</f>
        <v>1.007174693903139</v>
      </c>
      <c r="CO590" s="197" t="str">
        <f>IF(CN590&lt;=SMALL(CN$3:CN$1130,1),"MAS PARECIDO","NO")</f>
        <v>NO</v>
      </c>
      <c r="CP590" s="197" t="str">
        <f>IF(CN590&lt;=SMALL(CN$3:CN$1130,5),"SIMILAR","NO")</f>
        <v>NO</v>
      </c>
      <c r="CQ590" s="197" t="str">
        <f t="shared" si="511"/>
        <v>N/A</v>
      </c>
      <c r="CR590" s="197">
        <f t="shared" si="512"/>
        <v>0</v>
      </c>
      <c r="CS590" s="198">
        <f t="shared" si="513"/>
        <v>0</v>
      </c>
      <c r="CT590" s="199">
        <f>IFERROR(SQRT(($E590-$E$1136)^2+($AJ590-$AJ$1136)^2),0)</f>
        <v>0.12000360010800323</v>
      </c>
      <c r="CU590" s="197" t="str">
        <f>IF(CT590&lt;=SMALL(CT$3:CT$1130,1),"MAS PARECIDO","NO")</f>
        <v>NO</v>
      </c>
      <c r="CV590" s="197" t="str">
        <f>IF(CT590&lt;=SMALL(CT$3:CT$1130,5),"SIMILAR","NO")</f>
        <v>NO</v>
      </c>
      <c r="CW590" s="197" t="str">
        <f t="shared" si="514"/>
        <v>N/A</v>
      </c>
      <c r="CX590" s="197">
        <f t="shared" si="515"/>
        <v>0</v>
      </c>
      <c r="CY590" s="198">
        <f t="shared" si="516"/>
        <v>0</v>
      </c>
      <c r="CZ590" s="2" t="s">
        <v>2058</v>
      </c>
      <c r="DA590" s="2" t="s">
        <v>2179</v>
      </c>
      <c r="DB590" s="2">
        <v>5</v>
      </c>
      <c r="DC590" s="2" t="s">
        <v>319</v>
      </c>
    </row>
    <row r="591" spans="1:107">
      <c r="A591" s="24" t="s">
        <v>761</v>
      </c>
      <c r="B591" s="46">
        <v>175986.71</v>
      </c>
      <c r="C591" s="190">
        <f>(B591-$B$1132)/($B$1133-$B$1132)</f>
        <v>0.20044783168996411</v>
      </c>
      <c r="D591" s="46">
        <v>20000</v>
      </c>
      <c r="E591" s="190">
        <f>(D591-$D$1132)/($D$1133-$D$1132)</f>
        <v>3.9971199135974078E-2</v>
      </c>
      <c r="F591" s="46" t="s">
        <v>191</v>
      </c>
      <c r="G591" s="192">
        <f>VLOOKUP(F591,'DATOS DE SOPORTE'!$Y$5:$Z$8,2,FALSE)</f>
        <v>1</v>
      </c>
      <c r="H591" s="190">
        <f>(G591-$G$1132)/($G$1133-$G$1132)</f>
        <v>0</v>
      </c>
      <c r="I591" s="50"/>
      <c r="J591" s="200">
        <f t="shared" si="476"/>
        <v>0</v>
      </c>
      <c r="K591" s="190">
        <f>(J591-$J$1132)/($J$1133-$J$1132)</f>
        <v>0</v>
      </c>
      <c r="L591" s="193" t="str">
        <f t="shared" si="477"/>
        <v>NO</v>
      </c>
      <c r="M591" s="46" t="s">
        <v>56</v>
      </c>
      <c r="N591" s="192">
        <f t="shared" si="478"/>
        <v>1</v>
      </c>
      <c r="O591" s="190">
        <f>(N591-N$1132)/(N$1133-N$1132)</f>
        <v>0</v>
      </c>
      <c r="P591" s="46" t="s">
        <v>58</v>
      </c>
      <c r="Q591" s="192">
        <f t="shared" si="479"/>
        <v>3</v>
      </c>
      <c r="R591" s="190">
        <f>(Q591-Q$1132)/(Q$1133-Q$1132)</f>
        <v>1</v>
      </c>
      <c r="S591" s="46" t="s">
        <v>194</v>
      </c>
      <c r="T591" s="192">
        <f t="shared" si="480"/>
        <v>1</v>
      </c>
      <c r="U591" s="190">
        <f>(T591-T$1132)/(T$1133-T$1132)</f>
        <v>0</v>
      </c>
      <c r="V591" s="46" t="s">
        <v>62</v>
      </c>
      <c r="W591" s="194">
        <f>VLOOKUP(V591,'DATOS DE SOPORTE'!$S$5:$T$10,2,FALSE)</f>
        <v>1</v>
      </c>
      <c r="X591" s="201">
        <f>(W591-W$1132)/(W$1133-W$1132)</f>
        <v>0</v>
      </c>
      <c r="Y591" s="46" t="s">
        <v>136</v>
      </c>
      <c r="Z591" s="194">
        <f t="shared" si="481"/>
        <v>2</v>
      </c>
      <c r="AA591" s="201">
        <f>(Z591-Z$1132)/(Z$1133-Z$1132)</f>
        <v>1</v>
      </c>
      <c r="AB591" s="46" t="s">
        <v>136</v>
      </c>
      <c r="AC591" s="194">
        <f t="shared" si="482"/>
        <v>2</v>
      </c>
      <c r="AD591" s="201">
        <f>(AC591-AC$1132)/(AC$1133-AC$1132)</f>
        <v>1</v>
      </c>
      <c r="AE591" s="46" t="s">
        <v>188</v>
      </c>
      <c r="AF591" s="194">
        <f t="shared" si="483"/>
        <v>1</v>
      </c>
      <c r="AG591" s="201">
        <f>(AF591-AF$1132)/(AF$1133-AF$1132)</f>
        <v>0</v>
      </c>
      <c r="AH591" s="24" t="s">
        <v>67</v>
      </c>
      <c r="AI591" s="194">
        <f>VLOOKUP(AH591,'DATOS DE SOPORTE'!$V$5:$W$8,2,FALSE)</f>
        <v>1</v>
      </c>
      <c r="AJ591" s="201">
        <f>(AI591-AI$1132)/(AI$1133-AI$1132)</f>
        <v>0</v>
      </c>
      <c r="AK591" s="58" t="str">
        <f t="shared" si="475"/>
        <v>Bueno</v>
      </c>
      <c r="AL591" s="196">
        <f>IFERROR(SQRT(($E591-$E$1136)^2+($C591-$C$1136)^2),0)</f>
        <v>4.0275342906102872E-2</v>
      </c>
      <c r="AM591" s="197" t="str">
        <f>IF(AL591&lt;=SMALL($AL$3:$AL$1130,1),"MAS PARECIDO","NO")</f>
        <v>NO</v>
      </c>
      <c r="AN591" s="197" t="str">
        <f>IF(AL591&lt;=SMALL($AL$3:$AL$1130,5),"SIMILAR","NO")</f>
        <v>NO</v>
      </c>
      <c r="AO591" s="197" t="str">
        <f t="shared" si="484"/>
        <v>N/A</v>
      </c>
      <c r="AP591" s="197">
        <f t="shared" si="485"/>
        <v>0</v>
      </c>
      <c r="AQ591" s="198">
        <f t="shared" si="486"/>
        <v>0</v>
      </c>
      <c r="AR591" s="196">
        <f>IFERROR(SQRT(($E591-$E$1136)^2+($H591-$H$1136)^2),0)</f>
        <v>0.33572489796771299</v>
      </c>
      <c r="AS591" s="197" t="str">
        <f>IF(AR591&lt;=SMALL(AR$3:AR$1130,1),"MAS PARECIDO","NO")</f>
        <v>NO</v>
      </c>
      <c r="AT591" s="197" t="str">
        <f>IF(AR591&lt;=SMALL(AR$3:AR$1130,5),"SIMILAR","NO")</f>
        <v>NO</v>
      </c>
      <c r="AU591" s="197" t="str">
        <f t="shared" si="487"/>
        <v>N/A</v>
      </c>
      <c r="AV591" s="197">
        <f t="shared" si="488"/>
        <v>0</v>
      </c>
      <c r="AW591" s="198">
        <f t="shared" si="489"/>
        <v>0</v>
      </c>
      <c r="AX591" s="199">
        <f>IFERROR(SQRT(($E591-$E$1136)^2+($K591-$K$1136)^2),0)</f>
        <v>0.2039610158935285</v>
      </c>
      <c r="AY591" s="197" t="str">
        <f>IF(AX591&lt;=SMALL(AX$3:AX$1130,1),"MAS PARECIDO","NO")</f>
        <v>NO</v>
      </c>
      <c r="AZ591" s="197" t="str">
        <f>IF(AX591&lt;=SMALL(AX$3:AX$1130,5),"SIMILAR","NO")</f>
        <v>NO</v>
      </c>
      <c r="BA591" s="197" t="str">
        <f t="shared" si="490"/>
        <v>N/A</v>
      </c>
      <c r="BB591" s="197">
        <f t="shared" si="491"/>
        <v>0</v>
      </c>
      <c r="BC591" s="198">
        <f t="shared" si="492"/>
        <v>0</v>
      </c>
      <c r="BD591" s="196">
        <f>IFERROR(SQRT(($E591-$E$1136)^2+($O591-$O$1136)^2),0)</f>
        <v>1.0007997282195475</v>
      </c>
      <c r="BE591" s="197" t="str">
        <f>IF(BD591&lt;=SMALL(BD$3:BD$1130,1),"MAS PARECIDO","NO")</f>
        <v>NO</v>
      </c>
      <c r="BF591" s="197" t="str">
        <f>IF(BD591&lt;=SMALL(BD$3:BD$1130,5),"SIMILAR","NO")</f>
        <v>NO</v>
      </c>
      <c r="BG591" s="197" t="str">
        <f t="shared" si="493"/>
        <v>N/A</v>
      </c>
      <c r="BH591" s="197">
        <f t="shared" si="494"/>
        <v>0</v>
      </c>
      <c r="BI591" s="198">
        <f t="shared" si="495"/>
        <v>0</v>
      </c>
      <c r="BJ591" s="199">
        <f>IFERROR(SQRT(($E591-$E$1136)^2+($R591-$R$1136)^2),0)</f>
        <v>0.50159754385794209</v>
      </c>
      <c r="BK591" s="197" t="str">
        <f>IF(BJ591&lt;=SMALL(BJ$3:BJ$1130,1),"MAS PARECIDO","NO")</f>
        <v>NO</v>
      </c>
      <c r="BL591" s="197" t="str">
        <f>IF(BJ591&lt;=SMALL(BJ$3:BJ$1130,5),"SIMILAR","NO")</f>
        <v>NO</v>
      </c>
      <c r="BM591" s="197" t="str">
        <f t="shared" si="496"/>
        <v>N/A</v>
      </c>
      <c r="BN591" s="197">
        <f t="shared" si="497"/>
        <v>0</v>
      </c>
      <c r="BO591" s="198">
        <f t="shared" si="498"/>
        <v>0</v>
      </c>
      <c r="BP591" s="199">
        <f>IFERROR(SQRT(($E591-$E$1136)^2+($U591-$U$1136)^2),0)</f>
        <v>4.0001200036001078E-2</v>
      </c>
      <c r="BQ591" s="197" t="str">
        <f>IF(BP591&lt;=SMALL(BP$3:BP$1130,1),"MAS PARECIDO","NO")</f>
        <v>NO</v>
      </c>
      <c r="BR591" s="197" t="str">
        <f>IF(BP591&lt;=SMALL(BP$3:BP$1130,5),"SIMILAR","NO")</f>
        <v>NO</v>
      </c>
      <c r="BS591" s="197" t="str">
        <f t="shared" si="499"/>
        <v>N/A</v>
      </c>
      <c r="BT591" s="197">
        <f t="shared" si="500"/>
        <v>0</v>
      </c>
      <c r="BU591" s="198">
        <f t="shared" si="501"/>
        <v>0</v>
      </c>
      <c r="BV591" s="199">
        <f>IFERROR(SQRT(($E591-$E$1136)^2+($X591-$X$1136)^2),0)</f>
        <v>4.0001200036001078E-2</v>
      </c>
      <c r="BW591" s="197" t="str">
        <f>IF(BV591&lt;=SMALL(BV$3:BV$1130,1),"MAS PARECIDO","NO")</f>
        <v>NO</v>
      </c>
      <c r="BX591" s="197" t="str">
        <f>IF(BV591&lt;=SMALL(BV$3:BV$1130,5),"SIMILAR","NO")</f>
        <v>NO</v>
      </c>
      <c r="BY591" s="197" t="str">
        <f t="shared" si="502"/>
        <v>N/A</v>
      </c>
      <c r="BZ591" s="197">
        <f t="shared" si="503"/>
        <v>0</v>
      </c>
      <c r="CA591" s="198">
        <f t="shared" si="504"/>
        <v>0</v>
      </c>
      <c r="CB591" s="199">
        <f>IFERROR(SQRT(($E591-$E$1136)^2+($AA591-$AA$1136)^2),0)</f>
        <v>1.0007997282195475</v>
      </c>
      <c r="CC591" s="197" t="str">
        <f>IF(CB591&lt;=SMALL(CB$3:CB$1130,1),"MAS PARECIDO","NO")</f>
        <v>NO</v>
      </c>
      <c r="CD591" s="197" t="str">
        <f>IF(CB591&lt;=SMALL(CB$3:CB$1130,5),"SIMILAR","NO")</f>
        <v>NO</v>
      </c>
      <c r="CE591" s="197" t="str">
        <f t="shared" si="505"/>
        <v>N/A</v>
      </c>
      <c r="CF591" s="197">
        <f t="shared" si="506"/>
        <v>0</v>
      </c>
      <c r="CG591" s="198">
        <f t="shared" si="507"/>
        <v>0</v>
      </c>
      <c r="CH591" s="199">
        <f>IFERROR(SQRT(($E591-$E$1136)^2+($AD591-$AD$1136)^2),0)</f>
        <v>4.0001200036001078E-2</v>
      </c>
      <c r="CI591" s="197" t="str">
        <f>IF(CH591&lt;=SMALL(CH$3:CH$1130,1),"MAS PARECIDO","NO")</f>
        <v>NO</v>
      </c>
      <c r="CJ591" s="197" t="str">
        <f>IF(CH591&lt;=SMALL(CH$3:CH$1130,5),"SIMILAR","NO")</f>
        <v>NO</v>
      </c>
      <c r="CK591" s="197" t="str">
        <f t="shared" si="508"/>
        <v>N/A</v>
      </c>
      <c r="CL591" s="197">
        <f t="shared" si="509"/>
        <v>0</v>
      </c>
      <c r="CM591" s="198">
        <f t="shared" si="510"/>
        <v>0</v>
      </c>
      <c r="CN591" s="199">
        <f>IFERROR(SQRT(($E591-$E$1136)^2+($AG591-$AG$1136)^2),0)</f>
        <v>1.0007997282195475</v>
      </c>
      <c r="CO591" s="197" t="str">
        <f>IF(CN591&lt;=SMALL(CN$3:CN$1130,1),"MAS PARECIDO","NO")</f>
        <v>NO</v>
      </c>
      <c r="CP591" s="197" t="str">
        <f>IF(CN591&lt;=SMALL(CN$3:CN$1130,5),"SIMILAR","NO")</f>
        <v>NO</v>
      </c>
      <c r="CQ591" s="197" t="str">
        <f t="shared" si="511"/>
        <v>N/A</v>
      </c>
      <c r="CR591" s="197">
        <f t="shared" si="512"/>
        <v>0</v>
      </c>
      <c r="CS591" s="198">
        <f t="shared" si="513"/>
        <v>0</v>
      </c>
      <c r="CT591" s="199">
        <f>IFERROR(SQRT(($E591-$E$1136)^2+($AJ591-$AJ$1136)^2),0)</f>
        <v>4.0001200036001078E-2</v>
      </c>
      <c r="CU591" s="197" t="str">
        <f>IF(CT591&lt;=SMALL(CT$3:CT$1130,1),"MAS PARECIDO","NO")</f>
        <v>NO</v>
      </c>
      <c r="CV591" s="197" t="str">
        <f>IF(CT591&lt;=SMALL(CT$3:CT$1130,5),"SIMILAR","NO")</f>
        <v>NO</v>
      </c>
      <c r="CW591" s="197" t="str">
        <f t="shared" si="514"/>
        <v>N/A</v>
      </c>
      <c r="CX591" s="197">
        <f t="shared" si="515"/>
        <v>0</v>
      </c>
      <c r="CY591" s="198">
        <f t="shared" si="516"/>
        <v>0</v>
      </c>
      <c r="CZ591" s="2" t="s">
        <v>2180</v>
      </c>
      <c r="DA591" s="2" t="s">
        <v>2181</v>
      </c>
      <c r="DB591" s="2">
        <v>0</v>
      </c>
      <c r="DC591" s="2" t="s">
        <v>189</v>
      </c>
    </row>
    <row r="592" spans="1:107">
      <c r="A592" s="24" t="s">
        <v>762</v>
      </c>
      <c r="B592" s="46">
        <v>82811.86</v>
      </c>
      <c r="C592" s="190">
        <f>(B592-$B$1132)/($B$1133-$B$1132)</f>
        <v>9.1534518983039423E-2</v>
      </c>
      <c r="D592" s="46">
        <v>34500</v>
      </c>
      <c r="E592" s="190">
        <f>(D592-$D$1132)/($D$1133-$D$1132)</f>
        <v>6.8972069162074864E-2</v>
      </c>
      <c r="F592" s="46" t="s">
        <v>191</v>
      </c>
      <c r="G592" s="192">
        <f>VLOOKUP(F592,'DATOS DE SOPORTE'!$Y$5:$Z$8,2,FALSE)</f>
        <v>1</v>
      </c>
      <c r="H592" s="190">
        <f>(G592-$G$1132)/($G$1133-$G$1132)</f>
        <v>0</v>
      </c>
      <c r="I592" s="50">
        <v>0</v>
      </c>
      <c r="J592" s="200">
        <f t="shared" si="476"/>
        <v>0</v>
      </c>
      <c r="K592" s="190">
        <f>(J592-$J$1132)/($J$1133-$J$1132)</f>
        <v>0</v>
      </c>
      <c r="L592" s="193" t="str">
        <f t="shared" si="477"/>
        <v>NO</v>
      </c>
      <c r="M592" s="46" t="s">
        <v>192</v>
      </c>
      <c r="N592" s="192">
        <f t="shared" si="478"/>
        <v>2</v>
      </c>
      <c r="O592" s="190">
        <f>(N592-N$1132)/(N$1133-N$1132)</f>
        <v>1</v>
      </c>
      <c r="P592" s="46" t="s">
        <v>193</v>
      </c>
      <c r="Q592" s="192">
        <f t="shared" si="479"/>
        <v>2</v>
      </c>
      <c r="R592" s="190">
        <f>(Q592-Q$1132)/(Q$1133-Q$1132)</f>
        <v>0.5</v>
      </c>
      <c r="S592" s="46" t="s">
        <v>194</v>
      </c>
      <c r="T592" s="192">
        <f t="shared" si="480"/>
        <v>1</v>
      </c>
      <c r="U592" s="190">
        <f>(T592-T$1132)/(T$1133-T$1132)</f>
        <v>0</v>
      </c>
      <c r="V592" s="46" t="s">
        <v>62</v>
      </c>
      <c r="W592" s="194">
        <f>VLOOKUP(V592,'DATOS DE SOPORTE'!$S$5:$T$10,2,FALSE)</f>
        <v>1</v>
      </c>
      <c r="X592" s="201">
        <f>(W592-W$1132)/(W$1133-W$1132)</f>
        <v>0</v>
      </c>
      <c r="Y592" s="46" t="s">
        <v>136</v>
      </c>
      <c r="Z592" s="194">
        <f t="shared" si="481"/>
        <v>2</v>
      </c>
      <c r="AA592" s="201">
        <f>(Z592-Z$1132)/(Z$1133-Z$1132)</f>
        <v>1</v>
      </c>
      <c r="AB592" s="46" t="s">
        <v>136</v>
      </c>
      <c r="AC592" s="194">
        <f t="shared" si="482"/>
        <v>2</v>
      </c>
      <c r="AD592" s="201">
        <f>(AC592-AC$1132)/(AC$1133-AC$1132)</f>
        <v>1</v>
      </c>
      <c r="AE592" s="46" t="s">
        <v>188</v>
      </c>
      <c r="AF592" s="194">
        <f t="shared" si="483"/>
        <v>1</v>
      </c>
      <c r="AG592" s="201">
        <f>(AF592-AF$1132)/(AF$1133-AF$1132)</f>
        <v>0</v>
      </c>
      <c r="AH592" s="24" t="s">
        <v>67</v>
      </c>
      <c r="AI592" s="194">
        <f>VLOOKUP(AH592,'DATOS DE SOPORTE'!$V$5:$W$8,2,FALSE)</f>
        <v>1</v>
      </c>
      <c r="AJ592" s="201">
        <f>(AI592-AI$1132)/(AI$1133-AI$1132)</f>
        <v>0</v>
      </c>
      <c r="AK592" s="58" t="str">
        <f t="shared" si="475"/>
        <v>Bueno</v>
      </c>
      <c r="AL592" s="196">
        <f>IFERROR(SQRT(($E592-$E$1136)^2+($C592-$C$1136)^2),0)</f>
        <v>0.13291827632747094</v>
      </c>
      <c r="AM592" s="197" t="str">
        <f>IF(AL592&lt;=SMALL($AL$3:$AL$1130,1),"MAS PARECIDO","NO")</f>
        <v>NO</v>
      </c>
      <c r="AN592" s="197" t="str">
        <f>IF(AL592&lt;=SMALL($AL$3:$AL$1130,5),"SIMILAR","NO")</f>
        <v>NO</v>
      </c>
      <c r="AO592" s="197" t="str">
        <f t="shared" si="484"/>
        <v>N/A</v>
      </c>
      <c r="AP592" s="197">
        <f t="shared" si="485"/>
        <v>0</v>
      </c>
      <c r="AQ592" s="198">
        <f t="shared" si="486"/>
        <v>0</v>
      </c>
      <c r="AR592" s="196">
        <f>IFERROR(SQRT(($E592-$E$1136)^2+($H592-$H$1136)^2),0)</f>
        <v>0.34040034780235806</v>
      </c>
      <c r="AS592" s="197" t="str">
        <f>IF(AR592&lt;=SMALL(AR$3:AR$1130,1),"MAS PARECIDO","NO")</f>
        <v>NO</v>
      </c>
      <c r="AT592" s="197" t="str">
        <f>IF(AR592&lt;=SMALL(AR$3:AR$1130,5),"SIMILAR","NO")</f>
        <v>NO</v>
      </c>
      <c r="AU592" s="197" t="str">
        <f t="shared" si="487"/>
        <v>N/A</v>
      </c>
      <c r="AV592" s="197">
        <f t="shared" si="488"/>
        <v>0</v>
      </c>
      <c r="AW592" s="198">
        <f t="shared" si="489"/>
        <v>0</v>
      </c>
      <c r="AX592" s="199">
        <f>IFERROR(SQRT(($E592-$E$1136)^2+($K592-$K$1136)^2),0)</f>
        <v>0.21156863111731669</v>
      </c>
      <c r="AY592" s="197" t="str">
        <f>IF(AX592&lt;=SMALL(AX$3:AX$1130,1),"MAS PARECIDO","NO")</f>
        <v>NO</v>
      </c>
      <c r="AZ592" s="197" t="str">
        <f>IF(AX592&lt;=SMALL(AX$3:AX$1130,5),"SIMILAR","NO")</f>
        <v>NO</v>
      </c>
      <c r="BA592" s="197" t="str">
        <f t="shared" si="490"/>
        <v>N/A</v>
      </c>
      <c r="BB592" s="197">
        <f t="shared" si="491"/>
        <v>0</v>
      </c>
      <c r="BC592" s="198">
        <f t="shared" si="492"/>
        <v>0</v>
      </c>
      <c r="BD592" s="196">
        <f>IFERROR(SQRT(($E592-$E$1136)^2+($O592-$O$1136)^2),0)</f>
        <v>6.9002070062101864E-2</v>
      </c>
      <c r="BE592" s="197" t="str">
        <f>IF(BD592&lt;=SMALL(BD$3:BD$1130,1),"MAS PARECIDO","NO")</f>
        <v>NO</v>
      </c>
      <c r="BF592" s="197" t="str">
        <f>IF(BD592&lt;=SMALL(BD$3:BD$1130,5),"SIMILAR","NO")</f>
        <v>NO</v>
      </c>
      <c r="BG592" s="197" t="str">
        <f t="shared" si="493"/>
        <v>N/A</v>
      </c>
      <c r="BH592" s="197">
        <f t="shared" si="494"/>
        <v>0</v>
      </c>
      <c r="BI592" s="198">
        <f t="shared" si="495"/>
        <v>0</v>
      </c>
      <c r="BJ592" s="199">
        <f>IFERROR(SQRT(($E592-$E$1136)^2+($R592-$R$1136)^2),0)</f>
        <v>6.9002070062101864E-2</v>
      </c>
      <c r="BK592" s="197" t="str">
        <f>IF(BJ592&lt;=SMALL(BJ$3:BJ$1130,1),"MAS PARECIDO","NO")</f>
        <v>NO</v>
      </c>
      <c r="BL592" s="197" t="str">
        <f>IF(BJ592&lt;=SMALL(BJ$3:BJ$1130,5),"SIMILAR","NO")</f>
        <v>NO</v>
      </c>
      <c r="BM592" s="197" t="str">
        <f t="shared" si="496"/>
        <v>N/A</v>
      </c>
      <c r="BN592" s="197">
        <f t="shared" si="497"/>
        <v>0</v>
      </c>
      <c r="BO592" s="198">
        <f t="shared" si="498"/>
        <v>0</v>
      </c>
      <c r="BP592" s="199">
        <f>IFERROR(SQRT(($E592-$E$1136)^2+($U592-$U$1136)^2),0)</f>
        <v>6.9002070062101864E-2</v>
      </c>
      <c r="BQ592" s="197" t="str">
        <f>IF(BP592&lt;=SMALL(BP$3:BP$1130,1),"MAS PARECIDO","NO")</f>
        <v>NO</v>
      </c>
      <c r="BR592" s="197" t="str">
        <f>IF(BP592&lt;=SMALL(BP$3:BP$1130,5),"SIMILAR","NO")</f>
        <v>NO</v>
      </c>
      <c r="BS592" s="197" t="str">
        <f t="shared" si="499"/>
        <v>N/A</v>
      </c>
      <c r="BT592" s="197">
        <f t="shared" si="500"/>
        <v>0</v>
      </c>
      <c r="BU592" s="198">
        <f t="shared" si="501"/>
        <v>0</v>
      </c>
      <c r="BV592" s="199">
        <f>IFERROR(SQRT(($E592-$E$1136)^2+($X592-$X$1136)^2),0)</f>
        <v>6.9002070062101864E-2</v>
      </c>
      <c r="BW592" s="197" t="str">
        <f>IF(BV592&lt;=SMALL(BV$3:BV$1130,1),"MAS PARECIDO","NO")</f>
        <v>NO</v>
      </c>
      <c r="BX592" s="197" t="str">
        <f>IF(BV592&lt;=SMALL(BV$3:BV$1130,5),"SIMILAR","NO")</f>
        <v>NO</v>
      </c>
      <c r="BY592" s="197" t="str">
        <f t="shared" si="502"/>
        <v>N/A</v>
      </c>
      <c r="BZ592" s="197">
        <f t="shared" si="503"/>
        <v>0</v>
      </c>
      <c r="CA592" s="198">
        <f t="shared" si="504"/>
        <v>0</v>
      </c>
      <c r="CB592" s="199">
        <f>IFERROR(SQRT(($E592-$E$1136)^2+($AA592-$AA$1136)^2),0)</f>
        <v>1.0023778158323613</v>
      </c>
      <c r="CC592" s="197" t="str">
        <f>IF(CB592&lt;=SMALL(CB$3:CB$1130,1),"MAS PARECIDO","NO")</f>
        <v>NO</v>
      </c>
      <c r="CD592" s="197" t="str">
        <f>IF(CB592&lt;=SMALL(CB$3:CB$1130,5),"SIMILAR","NO")</f>
        <v>NO</v>
      </c>
      <c r="CE592" s="197" t="str">
        <f t="shared" si="505"/>
        <v>N/A</v>
      </c>
      <c r="CF592" s="197">
        <f t="shared" si="506"/>
        <v>0</v>
      </c>
      <c r="CG592" s="198">
        <f t="shared" si="507"/>
        <v>0</v>
      </c>
      <c r="CH592" s="199">
        <f>IFERROR(SQRT(($E592-$E$1136)^2+($AD592-$AD$1136)^2),0)</f>
        <v>6.9002070062101864E-2</v>
      </c>
      <c r="CI592" s="197" t="str">
        <f>IF(CH592&lt;=SMALL(CH$3:CH$1130,1),"MAS PARECIDO","NO")</f>
        <v>NO</v>
      </c>
      <c r="CJ592" s="197" t="str">
        <f>IF(CH592&lt;=SMALL(CH$3:CH$1130,5),"SIMILAR","NO")</f>
        <v>NO</v>
      </c>
      <c r="CK592" s="197" t="str">
        <f t="shared" si="508"/>
        <v>N/A</v>
      </c>
      <c r="CL592" s="197">
        <f t="shared" si="509"/>
        <v>0</v>
      </c>
      <c r="CM592" s="198">
        <f t="shared" si="510"/>
        <v>0</v>
      </c>
      <c r="CN592" s="199">
        <f>IFERROR(SQRT(($E592-$E$1136)^2+($AG592-$AG$1136)^2),0)</f>
        <v>1.0023778158323613</v>
      </c>
      <c r="CO592" s="197" t="str">
        <f>IF(CN592&lt;=SMALL(CN$3:CN$1130,1),"MAS PARECIDO","NO")</f>
        <v>NO</v>
      </c>
      <c r="CP592" s="197" t="str">
        <f>IF(CN592&lt;=SMALL(CN$3:CN$1130,5),"SIMILAR","NO")</f>
        <v>NO</v>
      </c>
      <c r="CQ592" s="197" t="str">
        <f t="shared" si="511"/>
        <v>N/A</v>
      </c>
      <c r="CR592" s="197">
        <f t="shared" si="512"/>
        <v>0</v>
      </c>
      <c r="CS592" s="198">
        <f t="shared" si="513"/>
        <v>0</v>
      </c>
      <c r="CT592" s="199">
        <f>IFERROR(SQRT(($E592-$E$1136)^2+($AJ592-$AJ$1136)^2),0)</f>
        <v>6.9002070062101864E-2</v>
      </c>
      <c r="CU592" s="197" t="str">
        <f>IF(CT592&lt;=SMALL(CT$3:CT$1130,1),"MAS PARECIDO","NO")</f>
        <v>NO</v>
      </c>
      <c r="CV592" s="197" t="str">
        <f>IF(CT592&lt;=SMALL(CT$3:CT$1130,5),"SIMILAR","NO")</f>
        <v>NO</v>
      </c>
      <c r="CW592" s="197" t="str">
        <f t="shared" si="514"/>
        <v>N/A</v>
      </c>
      <c r="CX592" s="197">
        <f t="shared" si="515"/>
        <v>0</v>
      </c>
      <c r="CY592" s="198">
        <f t="shared" si="516"/>
        <v>0</v>
      </c>
      <c r="CZ592" s="2" t="s">
        <v>2182</v>
      </c>
      <c r="DA592" s="2" t="s">
        <v>2183</v>
      </c>
      <c r="DB592" s="2">
        <v>0</v>
      </c>
      <c r="DC592" s="2" t="s">
        <v>189</v>
      </c>
    </row>
    <row r="593" spans="1:107">
      <c r="A593" s="24" t="s">
        <v>763</v>
      </c>
      <c r="B593" s="46">
        <v>30356.59</v>
      </c>
      <c r="C593" s="190">
        <f>(B593-$B$1132)/($B$1133-$B$1132)</f>
        <v>3.0218861113601867E-2</v>
      </c>
      <c r="D593" s="46">
        <v>12000</v>
      </c>
      <c r="E593" s="190">
        <f>(D593-$D$1132)/($D$1133-$D$1132)</f>
        <v>2.3970719121573648E-2</v>
      </c>
      <c r="F593" s="46" t="s">
        <v>53</v>
      </c>
      <c r="G593" s="192">
        <f>VLOOKUP(F593,'DATOS DE SOPORTE'!$Y$5:$Z$8,2,FALSE)</f>
        <v>2</v>
      </c>
      <c r="H593" s="190">
        <f>(G593-$G$1132)/($G$1133-$G$1132)</f>
        <v>0.33333333333333331</v>
      </c>
      <c r="I593" s="50">
        <v>1</v>
      </c>
      <c r="J593" s="200">
        <f t="shared" si="476"/>
        <v>1</v>
      </c>
      <c r="K593" s="190">
        <f>(J593-$J$1132)/($J$1133-$J$1132)</f>
        <v>0.2</v>
      </c>
      <c r="L593" s="193" t="str">
        <f t="shared" si="477"/>
        <v>SI</v>
      </c>
      <c r="M593" s="46" t="s">
        <v>192</v>
      </c>
      <c r="N593" s="192">
        <f t="shared" si="478"/>
        <v>2</v>
      </c>
      <c r="O593" s="190">
        <f>(N593-N$1132)/(N$1133-N$1132)</f>
        <v>1</v>
      </c>
      <c r="P593" s="46" t="s">
        <v>196</v>
      </c>
      <c r="Q593" s="192">
        <f t="shared" si="479"/>
        <v>1</v>
      </c>
      <c r="R593" s="190">
        <f>(Q593-Q$1132)/(Q$1133-Q$1132)</f>
        <v>0</v>
      </c>
      <c r="S593" s="46" t="s">
        <v>194</v>
      </c>
      <c r="T593" s="192">
        <f t="shared" si="480"/>
        <v>1</v>
      </c>
      <c r="U593" s="190">
        <f>(T593-T$1132)/(T$1133-T$1132)</f>
        <v>0</v>
      </c>
      <c r="V593" s="46" t="s">
        <v>212</v>
      </c>
      <c r="W593" s="194">
        <f>VLOOKUP(V593,'DATOS DE SOPORTE'!$S$5:$T$10,2,FALSE)</f>
        <v>3</v>
      </c>
      <c r="X593" s="201">
        <f>(W593-W$1132)/(W$1133-W$1132)</f>
        <v>0.4</v>
      </c>
      <c r="Y593" s="46" t="s">
        <v>188</v>
      </c>
      <c r="Z593" s="194">
        <f t="shared" si="481"/>
        <v>1</v>
      </c>
      <c r="AA593" s="201">
        <f>(Z593-Z$1132)/(Z$1133-Z$1132)</f>
        <v>0</v>
      </c>
      <c r="AB593" s="46" t="s">
        <v>136</v>
      </c>
      <c r="AC593" s="194">
        <f t="shared" si="482"/>
        <v>2</v>
      </c>
      <c r="AD593" s="201">
        <f>(AC593-AC$1132)/(AC$1133-AC$1132)</f>
        <v>1</v>
      </c>
      <c r="AE593" s="46" t="s">
        <v>188</v>
      </c>
      <c r="AF593" s="194">
        <f t="shared" si="483"/>
        <v>1</v>
      </c>
      <c r="AG593" s="201">
        <f>(AF593-AF$1132)/(AF$1133-AF$1132)</f>
        <v>0</v>
      </c>
      <c r="AH593" s="24" t="s">
        <v>67</v>
      </c>
      <c r="AI593" s="194">
        <f>VLOOKUP(AH593,'DATOS DE SOPORTE'!$V$5:$W$8,2,FALSE)</f>
        <v>1</v>
      </c>
      <c r="AJ593" s="201">
        <f>(AI593-AI$1132)/(AI$1133-AI$1132)</f>
        <v>0</v>
      </c>
      <c r="AK593" s="58" t="str">
        <f t="shared" si="475"/>
        <v>Regular</v>
      </c>
      <c r="AL593" s="196">
        <f>IFERROR(SQRT(($E593-$E$1136)^2+($C593-$C$1136)^2),0)</f>
        <v>0.17655904487533816</v>
      </c>
      <c r="AM593" s="197" t="str">
        <f>IF(AL593&lt;=SMALL($AL$3:$AL$1130,1),"MAS PARECIDO","NO")</f>
        <v>NO</v>
      </c>
      <c r="AN593" s="197" t="str">
        <f>IF(AL593&lt;=SMALL($AL$3:$AL$1130,5),"SIMILAR","NO")</f>
        <v>NO</v>
      </c>
      <c r="AO593" s="197" t="str">
        <f t="shared" si="484"/>
        <v>N/A</v>
      </c>
      <c r="AP593" s="197">
        <f t="shared" si="485"/>
        <v>0</v>
      </c>
      <c r="AQ593" s="198">
        <f t="shared" si="486"/>
        <v>0</v>
      </c>
      <c r="AR593" s="196">
        <f>IFERROR(SQRT(($E593-$E$1136)^2+($H593-$H$1136)^2),0)</f>
        <v>2.4000720021600648E-2</v>
      </c>
      <c r="AS593" s="197" t="str">
        <f>IF(AR593&lt;=SMALL(AR$3:AR$1130,1),"MAS PARECIDO","NO")</f>
        <v>NO</v>
      </c>
      <c r="AT593" s="197" t="str">
        <f>IF(AR593&lt;=SMALL(AR$3:AR$1130,5),"SIMILAR","NO")</f>
        <v>NO</v>
      </c>
      <c r="AU593" s="197" t="str">
        <f t="shared" si="487"/>
        <v>N/A</v>
      </c>
      <c r="AV593" s="197">
        <f t="shared" si="488"/>
        <v>0</v>
      </c>
      <c r="AW593" s="198">
        <f t="shared" si="489"/>
        <v>0</v>
      </c>
      <c r="AX593" s="199">
        <f>IFERROR(SQRT(($E593-$E$1136)^2+($K593-$K$1136)^2),0)</f>
        <v>2.4000720021600648E-2</v>
      </c>
      <c r="AY593" s="197" t="str">
        <f>IF(AX593&lt;=SMALL(AX$3:AX$1130,1),"MAS PARECIDO","NO")</f>
        <v>NO</v>
      </c>
      <c r="AZ593" s="197" t="str">
        <f>IF(AX593&lt;=SMALL(AX$3:AX$1130,5),"SIMILAR","NO")</f>
        <v>NO</v>
      </c>
      <c r="BA593" s="197" t="str">
        <f t="shared" si="490"/>
        <v>N/A</v>
      </c>
      <c r="BB593" s="197">
        <f t="shared" si="491"/>
        <v>0</v>
      </c>
      <c r="BC593" s="198">
        <f t="shared" si="492"/>
        <v>0</v>
      </c>
      <c r="BD593" s="196">
        <f>IFERROR(SQRT(($E593-$E$1136)^2+($O593-$O$1136)^2),0)</f>
        <v>2.4000720021600648E-2</v>
      </c>
      <c r="BE593" s="197" t="str">
        <f>IF(BD593&lt;=SMALL(BD$3:BD$1130,1),"MAS PARECIDO","NO")</f>
        <v>NO</v>
      </c>
      <c r="BF593" s="197" t="str">
        <f>IF(BD593&lt;=SMALL(BD$3:BD$1130,5),"SIMILAR","NO")</f>
        <v>NO</v>
      </c>
      <c r="BG593" s="197" t="str">
        <f t="shared" si="493"/>
        <v>N/A</v>
      </c>
      <c r="BH593" s="197">
        <f t="shared" si="494"/>
        <v>0</v>
      </c>
      <c r="BI593" s="198">
        <f t="shared" si="495"/>
        <v>0</v>
      </c>
      <c r="BJ593" s="199">
        <f>IFERROR(SQRT(($E593-$E$1136)^2+($R593-$R$1136)^2),0)</f>
        <v>0.50057570312746424</v>
      </c>
      <c r="BK593" s="197" t="str">
        <f>IF(BJ593&lt;=SMALL(BJ$3:BJ$1130,1),"MAS PARECIDO","NO")</f>
        <v>NO</v>
      </c>
      <c r="BL593" s="197" t="str">
        <f>IF(BJ593&lt;=SMALL(BJ$3:BJ$1130,5),"SIMILAR","NO")</f>
        <v>NO</v>
      </c>
      <c r="BM593" s="197" t="str">
        <f t="shared" si="496"/>
        <v>N/A</v>
      </c>
      <c r="BN593" s="197">
        <f t="shared" si="497"/>
        <v>0</v>
      </c>
      <c r="BO593" s="198">
        <f t="shared" si="498"/>
        <v>0</v>
      </c>
      <c r="BP593" s="199">
        <f>IFERROR(SQRT(($E593-$E$1136)^2+($U593-$U$1136)^2),0)</f>
        <v>2.4000720021600648E-2</v>
      </c>
      <c r="BQ593" s="197" t="str">
        <f>IF(BP593&lt;=SMALL(BP$3:BP$1130,1),"MAS PARECIDO","NO")</f>
        <v>NO</v>
      </c>
      <c r="BR593" s="197" t="str">
        <f>IF(BP593&lt;=SMALL(BP$3:BP$1130,5),"SIMILAR","NO")</f>
        <v>NO</v>
      </c>
      <c r="BS593" s="197" t="str">
        <f t="shared" si="499"/>
        <v>N/A</v>
      </c>
      <c r="BT593" s="197">
        <f t="shared" si="500"/>
        <v>0</v>
      </c>
      <c r="BU593" s="198">
        <f t="shared" si="501"/>
        <v>0</v>
      </c>
      <c r="BV593" s="199">
        <f>IFERROR(SQRT(($E593-$E$1136)^2+($X593-$X$1136)^2),0)</f>
        <v>0.40071939628816983</v>
      </c>
      <c r="BW593" s="197" t="str">
        <f>IF(BV593&lt;=SMALL(BV$3:BV$1130,1),"MAS PARECIDO","NO")</f>
        <v>NO</v>
      </c>
      <c r="BX593" s="197" t="str">
        <f>IF(BV593&lt;=SMALL(BV$3:BV$1130,5),"SIMILAR","NO")</f>
        <v>NO</v>
      </c>
      <c r="BY593" s="197" t="str">
        <f t="shared" si="502"/>
        <v>N/A</v>
      </c>
      <c r="BZ593" s="197">
        <f t="shared" si="503"/>
        <v>0</v>
      </c>
      <c r="CA593" s="198">
        <f t="shared" si="504"/>
        <v>0</v>
      </c>
      <c r="CB593" s="199">
        <f>IFERROR(SQRT(($E593-$E$1136)^2+($AA593-$AA$1136)^2),0)</f>
        <v>2.4000720021600648E-2</v>
      </c>
      <c r="CC593" s="197" t="str">
        <f>IF(CB593&lt;=SMALL(CB$3:CB$1130,1),"MAS PARECIDO","NO")</f>
        <v>NO</v>
      </c>
      <c r="CD593" s="197" t="str">
        <f>IF(CB593&lt;=SMALL(CB$3:CB$1130,5),"SIMILAR","NO")</f>
        <v>NO</v>
      </c>
      <c r="CE593" s="197" t="str">
        <f t="shared" si="505"/>
        <v>N/A</v>
      </c>
      <c r="CF593" s="197">
        <f t="shared" si="506"/>
        <v>0</v>
      </c>
      <c r="CG593" s="198">
        <f t="shared" si="507"/>
        <v>0</v>
      </c>
      <c r="CH593" s="199">
        <f>IFERROR(SQRT(($E593-$E$1136)^2+($AD593-$AD$1136)^2),0)</f>
        <v>2.4000720021600648E-2</v>
      </c>
      <c r="CI593" s="197" t="str">
        <f>IF(CH593&lt;=SMALL(CH$3:CH$1130,1),"MAS PARECIDO","NO")</f>
        <v>NO</v>
      </c>
      <c r="CJ593" s="197" t="str">
        <f>IF(CH593&lt;=SMALL(CH$3:CH$1130,5),"SIMILAR","NO")</f>
        <v>NO</v>
      </c>
      <c r="CK593" s="197" t="str">
        <f t="shared" si="508"/>
        <v>N/A</v>
      </c>
      <c r="CL593" s="197">
        <f t="shared" si="509"/>
        <v>0</v>
      </c>
      <c r="CM593" s="198">
        <f t="shared" si="510"/>
        <v>0</v>
      </c>
      <c r="CN593" s="199">
        <f>IFERROR(SQRT(($E593-$E$1136)^2+($AG593-$AG$1136)^2),0)</f>
        <v>1.0002879758157424</v>
      </c>
      <c r="CO593" s="197" t="str">
        <f>IF(CN593&lt;=SMALL(CN$3:CN$1130,1),"MAS PARECIDO","NO")</f>
        <v>NO</v>
      </c>
      <c r="CP593" s="197" t="str">
        <f>IF(CN593&lt;=SMALL(CN$3:CN$1130,5),"SIMILAR","NO")</f>
        <v>NO</v>
      </c>
      <c r="CQ593" s="197" t="str">
        <f t="shared" si="511"/>
        <v>N/A</v>
      </c>
      <c r="CR593" s="197">
        <f t="shared" si="512"/>
        <v>0</v>
      </c>
      <c r="CS593" s="198">
        <f t="shared" si="513"/>
        <v>0</v>
      </c>
      <c r="CT593" s="199">
        <f>IFERROR(SQRT(($E593-$E$1136)^2+($AJ593-$AJ$1136)^2),0)</f>
        <v>2.4000720021600648E-2</v>
      </c>
      <c r="CU593" s="197" t="str">
        <f>IF(CT593&lt;=SMALL(CT$3:CT$1130,1),"MAS PARECIDO","NO")</f>
        <v>NO</v>
      </c>
      <c r="CV593" s="197" t="str">
        <f>IF(CT593&lt;=SMALL(CT$3:CT$1130,5),"SIMILAR","NO")</f>
        <v>NO</v>
      </c>
      <c r="CW593" s="197" t="str">
        <f t="shared" si="514"/>
        <v>N/A</v>
      </c>
      <c r="CX593" s="197">
        <f t="shared" si="515"/>
        <v>0</v>
      </c>
      <c r="CY593" s="198">
        <f t="shared" si="516"/>
        <v>0</v>
      </c>
      <c r="CZ593" s="2" t="s">
        <v>2184</v>
      </c>
      <c r="DA593" s="2" t="s">
        <v>2185</v>
      </c>
      <c r="DB593" s="2">
        <v>1</v>
      </c>
      <c r="DC593" s="2" t="s">
        <v>346</v>
      </c>
    </row>
    <row r="594" spans="1:107">
      <c r="A594" s="24" t="s">
        <v>764</v>
      </c>
      <c r="B594" s="46">
        <v>36000</v>
      </c>
      <c r="C594" s="190">
        <f>(B594-$B$1132)/($B$1133-$B$1132)</f>
        <v>3.6815517594008182E-2</v>
      </c>
      <c r="D594" s="46">
        <v>9000</v>
      </c>
      <c r="E594" s="190">
        <f>(D594-$D$1132)/($D$1133-$D$1132)</f>
        <v>1.7970539116173485E-2</v>
      </c>
      <c r="F594" s="46" t="s">
        <v>53</v>
      </c>
      <c r="G594" s="192">
        <f>VLOOKUP(F594,'DATOS DE SOPORTE'!$Y$5:$Z$8,2,FALSE)</f>
        <v>2</v>
      </c>
      <c r="H594" s="190">
        <f>(G594-$G$1132)/($G$1133-$G$1132)</f>
        <v>0.33333333333333331</v>
      </c>
      <c r="I594" s="50">
        <v>2</v>
      </c>
      <c r="J594" s="200">
        <f t="shared" si="476"/>
        <v>2</v>
      </c>
      <c r="K594" s="190">
        <f>(J594-$J$1132)/($J$1133-$J$1132)</f>
        <v>0.4</v>
      </c>
      <c r="L594" s="193" t="str">
        <f t="shared" si="477"/>
        <v>SI</v>
      </c>
      <c r="M594" s="46" t="s">
        <v>192</v>
      </c>
      <c r="N594" s="192">
        <f t="shared" si="478"/>
        <v>2</v>
      </c>
      <c r="O594" s="190">
        <f>(N594-N$1132)/(N$1133-N$1132)</f>
        <v>1</v>
      </c>
      <c r="P594" s="46" t="s">
        <v>196</v>
      </c>
      <c r="Q594" s="192">
        <f t="shared" si="479"/>
        <v>1</v>
      </c>
      <c r="R594" s="190">
        <f>(Q594-Q$1132)/(Q$1133-Q$1132)</f>
        <v>0</v>
      </c>
      <c r="S594" s="46" t="s">
        <v>60</v>
      </c>
      <c r="T594" s="192">
        <f t="shared" si="480"/>
        <v>2</v>
      </c>
      <c r="U594" s="190">
        <f>(T594-T$1132)/(T$1133-T$1132)</f>
        <v>1</v>
      </c>
      <c r="V594" s="46" t="s">
        <v>212</v>
      </c>
      <c r="W594" s="194">
        <f>VLOOKUP(V594,'DATOS DE SOPORTE'!$S$5:$T$10,2,FALSE)</f>
        <v>3</v>
      </c>
      <c r="X594" s="201">
        <f>(W594-W$1132)/(W$1133-W$1132)</f>
        <v>0.4</v>
      </c>
      <c r="Y594" s="46" t="s">
        <v>188</v>
      </c>
      <c r="Z594" s="194">
        <f t="shared" si="481"/>
        <v>1</v>
      </c>
      <c r="AA594" s="201">
        <f>(Z594-Z$1132)/(Z$1133-Z$1132)</f>
        <v>0</v>
      </c>
      <c r="AB594" s="46" t="s">
        <v>136</v>
      </c>
      <c r="AC594" s="194">
        <f t="shared" si="482"/>
        <v>2</v>
      </c>
      <c r="AD594" s="201">
        <f>(AC594-AC$1132)/(AC$1133-AC$1132)</f>
        <v>1</v>
      </c>
      <c r="AE594" s="46" t="s">
        <v>136</v>
      </c>
      <c r="AF594" s="194">
        <f t="shared" si="483"/>
        <v>2</v>
      </c>
      <c r="AG594" s="201">
        <f>(AF594-AF$1132)/(AF$1133-AF$1132)</f>
        <v>1</v>
      </c>
      <c r="AH594" s="24" t="s">
        <v>67</v>
      </c>
      <c r="AI594" s="194">
        <f>VLOOKUP(AH594,'DATOS DE SOPORTE'!$V$5:$W$8,2,FALSE)</f>
        <v>1</v>
      </c>
      <c r="AJ594" s="201">
        <f>(AI594-AI$1132)/(AI$1133-AI$1132)</f>
        <v>0</v>
      </c>
      <c r="AK594" s="58" t="str">
        <f t="shared" si="475"/>
        <v>Regular</v>
      </c>
      <c r="AL594" s="196">
        <f>IFERROR(SQRT(($E594-$E$1136)^2+($C594-$C$1136)^2),0)</f>
        <v>0.16928325579410219</v>
      </c>
      <c r="AM594" s="197" t="str">
        <f>IF(AL594&lt;=SMALL($AL$3:$AL$1130,1),"MAS PARECIDO","NO")</f>
        <v>NO</v>
      </c>
      <c r="AN594" s="197" t="str">
        <f>IF(AL594&lt;=SMALL($AL$3:$AL$1130,5),"SIMILAR","NO")</f>
        <v>NO</v>
      </c>
      <c r="AO594" s="197" t="str">
        <f t="shared" si="484"/>
        <v>N/A</v>
      </c>
      <c r="AP594" s="197">
        <f t="shared" si="485"/>
        <v>0</v>
      </c>
      <c r="AQ594" s="198">
        <f t="shared" si="486"/>
        <v>0</v>
      </c>
      <c r="AR594" s="196">
        <f>IFERROR(SQRT(($E594-$E$1136)^2+($H594-$H$1136)^2),0)</f>
        <v>1.8000540016200484E-2</v>
      </c>
      <c r="AS594" s="197" t="str">
        <f>IF(AR594&lt;=SMALL(AR$3:AR$1130,1),"MAS PARECIDO","NO")</f>
        <v>NO</v>
      </c>
      <c r="AT594" s="197" t="str">
        <f>IF(AR594&lt;=SMALL(AR$3:AR$1130,5),"SIMILAR","NO")</f>
        <v>NO</v>
      </c>
      <c r="AU594" s="197" t="str">
        <f t="shared" si="487"/>
        <v>N/A</v>
      </c>
      <c r="AV594" s="197">
        <f t="shared" si="488"/>
        <v>0</v>
      </c>
      <c r="AW594" s="198">
        <f t="shared" si="489"/>
        <v>0</v>
      </c>
      <c r="AX594" s="199">
        <f>IFERROR(SQRT(($E594-$E$1136)^2+($K594-$K$1136)^2),0)</f>
        <v>0.20080841476610198</v>
      </c>
      <c r="AY594" s="197" t="str">
        <f>IF(AX594&lt;=SMALL(AX$3:AX$1130,1),"MAS PARECIDO","NO")</f>
        <v>NO</v>
      </c>
      <c r="AZ594" s="197" t="str">
        <f>IF(AX594&lt;=SMALL(AX$3:AX$1130,5),"SIMILAR","NO")</f>
        <v>NO</v>
      </c>
      <c r="BA594" s="197" t="str">
        <f t="shared" si="490"/>
        <v>N/A</v>
      </c>
      <c r="BB594" s="197">
        <f t="shared" si="491"/>
        <v>0</v>
      </c>
      <c r="BC594" s="198">
        <f t="shared" si="492"/>
        <v>0</v>
      </c>
      <c r="BD594" s="196">
        <f>IFERROR(SQRT(($E594-$E$1136)^2+($O594-$O$1136)^2),0)</f>
        <v>1.8000540016200484E-2</v>
      </c>
      <c r="BE594" s="197" t="str">
        <f>IF(BD594&lt;=SMALL(BD$3:BD$1130,1),"MAS PARECIDO","NO")</f>
        <v>NO</v>
      </c>
      <c r="BF594" s="197" t="str">
        <f>IF(BD594&lt;=SMALL(BD$3:BD$1130,5),"SIMILAR","NO")</f>
        <v>NO</v>
      </c>
      <c r="BG594" s="197" t="str">
        <f t="shared" si="493"/>
        <v>N/A</v>
      </c>
      <c r="BH594" s="197">
        <f t="shared" si="494"/>
        <v>0</v>
      </c>
      <c r="BI594" s="198">
        <f t="shared" si="495"/>
        <v>0</v>
      </c>
      <c r="BJ594" s="199">
        <f>IFERROR(SQRT(($E594-$E$1136)^2+($R594-$R$1136)^2),0)</f>
        <v>0.50032391452025837</v>
      </c>
      <c r="BK594" s="197" t="str">
        <f>IF(BJ594&lt;=SMALL(BJ$3:BJ$1130,1),"MAS PARECIDO","NO")</f>
        <v>NO</v>
      </c>
      <c r="BL594" s="197" t="str">
        <f>IF(BJ594&lt;=SMALL(BJ$3:BJ$1130,5),"SIMILAR","NO")</f>
        <v>NO</v>
      </c>
      <c r="BM594" s="197" t="str">
        <f t="shared" si="496"/>
        <v>N/A</v>
      </c>
      <c r="BN594" s="197">
        <f t="shared" si="497"/>
        <v>0</v>
      </c>
      <c r="BO594" s="198">
        <f t="shared" si="498"/>
        <v>0</v>
      </c>
      <c r="BP594" s="199">
        <f>IFERROR(SQRT(($E594-$E$1136)^2+($U594-$U$1136)^2),0)</f>
        <v>1.0001619965989883</v>
      </c>
      <c r="BQ594" s="197" t="str">
        <f>IF(BP594&lt;=SMALL(BP$3:BP$1130,1),"MAS PARECIDO","NO")</f>
        <v>NO</v>
      </c>
      <c r="BR594" s="197" t="str">
        <f>IF(BP594&lt;=SMALL(BP$3:BP$1130,5),"SIMILAR","NO")</f>
        <v>NO</v>
      </c>
      <c r="BS594" s="197" t="str">
        <f t="shared" si="499"/>
        <v>N/A</v>
      </c>
      <c r="BT594" s="197">
        <f t="shared" si="500"/>
        <v>0</v>
      </c>
      <c r="BU594" s="198">
        <f t="shared" si="501"/>
        <v>0</v>
      </c>
      <c r="BV594" s="199">
        <f>IFERROR(SQRT(($E594-$E$1136)^2+($X594-$X$1136)^2),0)</f>
        <v>0.40040481945260709</v>
      </c>
      <c r="BW594" s="197" t="str">
        <f>IF(BV594&lt;=SMALL(BV$3:BV$1130,1),"MAS PARECIDO","NO")</f>
        <v>NO</v>
      </c>
      <c r="BX594" s="197" t="str">
        <f>IF(BV594&lt;=SMALL(BV$3:BV$1130,5),"SIMILAR","NO")</f>
        <v>NO</v>
      </c>
      <c r="BY594" s="197" t="str">
        <f t="shared" si="502"/>
        <v>N/A</v>
      </c>
      <c r="BZ594" s="197">
        <f t="shared" si="503"/>
        <v>0</v>
      </c>
      <c r="CA594" s="198">
        <f t="shared" si="504"/>
        <v>0</v>
      </c>
      <c r="CB594" s="199">
        <f>IFERROR(SQRT(($E594-$E$1136)^2+($AA594-$AA$1136)^2),0)</f>
        <v>1.8000540016200484E-2</v>
      </c>
      <c r="CC594" s="197" t="str">
        <f>IF(CB594&lt;=SMALL(CB$3:CB$1130,1),"MAS PARECIDO","NO")</f>
        <v>NO</v>
      </c>
      <c r="CD594" s="197" t="str">
        <f>IF(CB594&lt;=SMALL(CB$3:CB$1130,5),"SIMILAR","NO")</f>
        <v>NO</v>
      </c>
      <c r="CE594" s="197" t="str">
        <f t="shared" si="505"/>
        <v>N/A</v>
      </c>
      <c r="CF594" s="197">
        <f t="shared" si="506"/>
        <v>0</v>
      </c>
      <c r="CG594" s="198">
        <f t="shared" si="507"/>
        <v>0</v>
      </c>
      <c r="CH594" s="199">
        <f>IFERROR(SQRT(($E594-$E$1136)^2+($AD594-$AD$1136)^2),0)</f>
        <v>1.8000540016200484E-2</v>
      </c>
      <c r="CI594" s="197" t="str">
        <f>IF(CH594&lt;=SMALL(CH$3:CH$1130,1),"MAS PARECIDO","NO")</f>
        <v>NO</v>
      </c>
      <c r="CJ594" s="197" t="str">
        <f>IF(CH594&lt;=SMALL(CH$3:CH$1130,5),"SIMILAR","NO")</f>
        <v>NO</v>
      </c>
      <c r="CK594" s="197" t="str">
        <f t="shared" si="508"/>
        <v>N/A</v>
      </c>
      <c r="CL594" s="197">
        <f t="shared" si="509"/>
        <v>0</v>
      </c>
      <c r="CM594" s="198">
        <f t="shared" si="510"/>
        <v>0</v>
      </c>
      <c r="CN594" s="199">
        <f>IFERROR(SQRT(($E594-$E$1136)^2+($AG594-$AG$1136)^2),0)</f>
        <v>1.8000540016200484E-2</v>
      </c>
      <c r="CO594" s="197" t="str">
        <f>IF(CN594&lt;=SMALL(CN$3:CN$1130,1),"MAS PARECIDO","NO")</f>
        <v>NO</v>
      </c>
      <c r="CP594" s="197" t="str">
        <f>IF(CN594&lt;=SMALL(CN$3:CN$1130,5),"SIMILAR","NO")</f>
        <v>NO</v>
      </c>
      <c r="CQ594" s="197" t="str">
        <f t="shared" si="511"/>
        <v>N/A</v>
      </c>
      <c r="CR594" s="197">
        <f t="shared" si="512"/>
        <v>0</v>
      </c>
      <c r="CS594" s="198">
        <f t="shared" si="513"/>
        <v>0</v>
      </c>
      <c r="CT594" s="199">
        <f>IFERROR(SQRT(($E594-$E$1136)^2+($AJ594-$AJ$1136)^2),0)</f>
        <v>1.8000540016200484E-2</v>
      </c>
      <c r="CU594" s="197" t="str">
        <f>IF(CT594&lt;=SMALL(CT$3:CT$1130,1),"MAS PARECIDO","NO")</f>
        <v>NO</v>
      </c>
      <c r="CV594" s="197" t="str">
        <f>IF(CT594&lt;=SMALL(CT$3:CT$1130,5),"SIMILAR","NO")</f>
        <v>NO</v>
      </c>
      <c r="CW594" s="197" t="str">
        <f t="shared" si="514"/>
        <v>N/A</v>
      </c>
      <c r="CX594" s="197">
        <f t="shared" si="515"/>
        <v>0</v>
      </c>
      <c r="CY594" s="198">
        <f t="shared" si="516"/>
        <v>0</v>
      </c>
      <c r="CZ594" s="2" t="s">
        <v>2186</v>
      </c>
      <c r="DA594" s="2" t="s">
        <v>2187</v>
      </c>
      <c r="DB594" s="2">
        <v>1</v>
      </c>
      <c r="DC594" s="2" t="s">
        <v>346</v>
      </c>
    </row>
    <row r="595" spans="1:107">
      <c r="A595" s="24" t="s">
        <v>765</v>
      </c>
      <c r="B595" s="46">
        <v>42129.02</v>
      </c>
      <c r="C595" s="190">
        <f>(B595-$B$1132)/($B$1133-$B$1132)</f>
        <v>4.3979810016770281E-2</v>
      </c>
      <c r="D595" s="46">
        <v>8000</v>
      </c>
      <c r="E595" s="190">
        <f>(D595-$D$1132)/($D$1133-$D$1132)</f>
        <v>1.597047911437343E-2</v>
      </c>
      <c r="F595" s="46" t="s">
        <v>191</v>
      </c>
      <c r="G595" s="192">
        <f>VLOOKUP(F595,'DATOS DE SOPORTE'!$Y$5:$Z$8,2,FALSE)</f>
        <v>1</v>
      </c>
      <c r="H595" s="190">
        <f>(G595-$G$1132)/($G$1133-$G$1132)</f>
        <v>0</v>
      </c>
      <c r="I595" s="50">
        <v>0</v>
      </c>
      <c r="J595" s="200">
        <f t="shared" si="476"/>
        <v>0</v>
      </c>
      <c r="K595" s="190">
        <f>(J595-$J$1132)/($J$1133-$J$1132)</f>
        <v>0</v>
      </c>
      <c r="L595" s="193" t="str">
        <f t="shared" si="477"/>
        <v>NO</v>
      </c>
      <c r="M595" s="46" t="s">
        <v>192</v>
      </c>
      <c r="N595" s="192">
        <f t="shared" si="478"/>
        <v>2</v>
      </c>
      <c r="O595" s="190">
        <f>(N595-N$1132)/(N$1133-N$1132)</f>
        <v>1</v>
      </c>
      <c r="P595" s="46" t="s">
        <v>196</v>
      </c>
      <c r="Q595" s="192">
        <f t="shared" si="479"/>
        <v>1</v>
      </c>
      <c r="R595" s="190">
        <f>(Q595-Q$1132)/(Q$1133-Q$1132)</f>
        <v>0</v>
      </c>
      <c r="S595" s="46" t="s">
        <v>194</v>
      </c>
      <c r="T595" s="192">
        <f t="shared" si="480"/>
        <v>1</v>
      </c>
      <c r="U595" s="190">
        <f>(T595-T$1132)/(T$1133-T$1132)</f>
        <v>0</v>
      </c>
      <c r="V595" s="46" t="s">
        <v>62</v>
      </c>
      <c r="W595" s="194">
        <f>VLOOKUP(V595,'DATOS DE SOPORTE'!$S$5:$T$10,2,FALSE)</f>
        <v>1</v>
      </c>
      <c r="X595" s="201">
        <f>(W595-W$1132)/(W$1133-W$1132)</f>
        <v>0</v>
      </c>
      <c r="Y595" s="46" t="s">
        <v>136</v>
      </c>
      <c r="Z595" s="194">
        <f t="shared" si="481"/>
        <v>2</v>
      </c>
      <c r="AA595" s="201">
        <f>(Z595-Z$1132)/(Z$1133-Z$1132)</f>
        <v>1</v>
      </c>
      <c r="AB595" s="46" t="s">
        <v>136</v>
      </c>
      <c r="AC595" s="194">
        <f t="shared" si="482"/>
        <v>2</v>
      </c>
      <c r="AD595" s="201">
        <f>(AC595-AC$1132)/(AC$1133-AC$1132)</f>
        <v>1</v>
      </c>
      <c r="AE595" s="46" t="s">
        <v>136</v>
      </c>
      <c r="AF595" s="194">
        <f t="shared" si="483"/>
        <v>2</v>
      </c>
      <c r="AG595" s="201">
        <f>(AF595-AF$1132)/(AF$1133-AF$1132)</f>
        <v>1</v>
      </c>
      <c r="AH595" s="24" t="s">
        <v>67</v>
      </c>
      <c r="AI595" s="194">
        <f>VLOOKUP(AH595,'DATOS DE SOPORTE'!$V$5:$W$8,2,FALSE)</f>
        <v>1</v>
      </c>
      <c r="AJ595" s="201">
        <f>(AI595-AI$1132)/(AI$1133-AI$1132)</f>
        <v>0</v>
      </c>
      <c r="AK595" s="58" t="str">
        <f t="shared" si="475"/>
        <v>Regular</v>
      </c>
      <c r="AL595" s="196">
        <f>IFERROR(SQRT(($E595-$E$1136)^2+($C595-$C$1136)^2),0)</f>
        <v>0.16195155485897833</v>
      </c>
      <c r="AM595" s="197" t="str">
        <f>IF(AL595&lt;=SMALL($AL$3:$AL$1130,1),"MAS PARECIDO","NO")</f>
        <v>NO</v>
      </c>
      <c r="AN595" s="197" t="str">
        <f>IF(AL595&lt;=SMALL($AL$3:$AL$1130,5),"SIMILAR","NO")</f>
        <v>NO</v>
      </c>
      <c r="AO595" s="197" t="str">
        <f t="shared" si="484"/>
        <v>N/A</v>
      </c>
      <c r="AP595" s="197">
        <f t="shared" si="485"/>
        <v>0</v>
      </c>
      <c r="AQ595" s="198">
        <f t="shared" si="486"/>
        <v>0</v>
      </c>
      <c r="AR595" s="196">
        <f>IFERROR(SQRT(($E595-$E$1136)^2+($H595-$H$1136)^2),0)</f>
        <v>0.3337171354183095</v>
      </c>
      <c r="AS595" s="197" t="str">
        <f>IF(AR595&lt;=SMALL(AR$3:AR$1130,1),"MAS PARECIDO","NO")</f>
        <v>NO</v>
      </c>
      <c r="AT595" s="197" t="str">
        <f>IF(AR595&lt;=SMALL(AR$3:AR$1130,5),"SIMILAR","NO")</f>
        <v>NO</v>
      </c>
      <c r="AU595" s="197" t="str">
        <f t="shared" si="487"/>
        <v>N/A</v>
      </c>
      <c r="AV595" s="197">
        <f t="shared" si="488"/>
        <v>0</v>
      </c>
      <c r="AW595" s="198">
        <f t="shared" si="489"/>
        <v>0</v>
      </c>
      <c r="AX595" s="199">
        <f>IFERROR(SQRT(($E595-$E$1136)^2+($K595-$K$1136)^2),0)</f>
        <v>0.20063901754317687</v>
      </c>
      <c r="AY595" s="197" t="str">
        <f>IF(AX595&lt;=SMALL(AX$3:AX$1130,1),"MAS PARECIDO","NO")</f>
        <v>NO</v>
      </c>
      <c r="AZ595" s="197" t="str">
        <f>IF(AX595&lt;=SMALL(AX$3:AX$1130,5),"SIMILAR","NO")</f>
        <v>NO</v>
      </c>
      <c r="BA595" s="197" t="str">
        <f t="shared" si="490"/>
        <v>N/A</v>
      </c>
      <c r="BB595" s="197">
        <f t="shared" si="491"/>
        <v>0</v>
      </c>
      <c r="BC595" s="198">
        <f t="shared" si="492"/>
        <v>0</v>
      </c>
      <c r="BD595" s="196">
        <f>IFERROR(SQRT(($E595-$E$1136)^2+($O595-$O$1136)^2),0)</f>
        <v>1.600048001440043E-2</v>
      </c>
      <c r="BE595" s="197" t="str">
        <f>IF(BD595&lt;=SMALL(BD$3:BD$1130,1),"MAS PARECIDO","NO")</f>
        <v>NO</v>
      </c>
      <c r="BF595" s="197" t="str">
        <f>IF(BD595&lt;=SMALL(BD$3:BD$1130,5),"SIMILAR","NO")</f>
        <v>NO</v>
      </c>
      <c r="BG595" s="197" t="str">
        <f t="shared" si="493"/>
        <v>N/A</v>
      </c>
      <c r="BH595" s="197">
        <f t="shared" si="494"/>
        <v>0</v>
      </c>
      <c r="BI595" s="198">
        <f t="shared" si="495"/>
        <v>0</v>
      </c>
      <c r="BJ595" s="199">
        <f>IFERROR(SQRT(($E595-$E$1136)^2+($R595-$R$1136)^2),0)</f>
        <v>0.50025594985036537</v>
      </c>
      <c r="BK595" s="197" t="str">
        <f>IF(BJ595&lt;=SMALL(BJ$3:BJ$1130,1),"MAS PARECIDO","NO")</f>
        <v>NO</v>
      </c>
      <c r="BL595" s="197" t="str">
        <f>IF(BJ595&lt;=SMALL(BJ$3:BJ$1130,5),"SIMILAR","NO")</f>
        <v>NO</v>
      </c>
      <c r="BM595" s="197" t="str">
        <f t="shared" si="496"/>
        <v>N/A</v>
      </c>
      <c r="BN595" s="197">
        <f t="shared" si="497"/>
        <v>0</v>
      </c>
      <c r="BO595" s="198">
        <f t="shared" si="498"/>
        <v>0</v>
      </c>
      <c r="BP595" s="199">
        <f>IFERROR(SQRT(($E595-$E$1136)^2+($U595-$U$1136)^2),0)</f>
        <v>1.600048001440043E-2</v>
      </c>
      <c r="BQ595" s="197" t="str">
        <f>IF(BP595&lt;=SMALL(BP$3:BP$1130,1),"MAS PARECIDO","NO")</f>
        <v>NO</v>
      </c>
      <c r="BR595" s="197" t="str">
        <f>IF(BP595&lt;=SMALL(BP$3:BP$1130,5),"SIMILAR","NO")</f>
        <v>NO</v>
      </c>
      <c r="BS595" s="197" t="str">
        <f t="shared" si="499"/>
        <v>N/A</v>
      </c>
      <c r="BT595" s="197">
        <f t="shared" si="500"/>
        <v>0</v>
      </c>
      <c r="BU595" s="198">
        <f t="shared" si="501"/>
        <v>0</v>
      </c>
      <c r="BV595" s="199">
        <f>IFERROR(SQRT(($E595-$E$1136)^2+($X595-$X$1136)^2),0)</f>
        <v>1.600048001440043E-2</v>
      </c>
      <c r="BW595" s="197" t="str">
        <f>IF(BV595&lt;=SMALL(BV$3:BV$1130,1),"MAS PARECIDO","NO")</f>
        <v>NO</v>
      </c>
      <c r="BX595" s="197" t="str">
        <f>IF(BV595&lt;=SMALL(BV$3:BV$1130,5),"SIMILAR","NO")</f>
        <v>NO</v>
      </c>
      <c r="BY595" s="197" t="str">
        <f t="shared" si="502"/>
        <v>N/A</v>
      </c>
      <c r="BZ595" s="197">
        <f t="shared" si="503"/>
        <v>0</v>
      </c>
      <c r="CA595" s="198">
        <f t="shared" si="504"/>
        <v>0</v>
      </c>
      <c r="CB595" s="199">
        <f>IFERROR(SQRT(($E595-$E$1136)^2+($AA595-$AA$1136)^2),0)</f>
        <v>1.0001279994884111</v>
      </c>
      <c r="CC595" s="197" t="str">
        <f>IF(CB595&lt;=SMALL(CB$3:CB$1130,1),"MAS PARECIDO","NO")</f>
        <v>NO</v>
      </c>
      <c r="CD595" s="197" t="str">
        <f>IF(CB595&lt;=SMALL(CB$3:CB$1130,5),"SIMILAR","NO")</f>
        <v>NO</v>
      </c>
      <c r="CE595" s="197" t="str">
        <f t="shared" si="505"/>
        <v>N/A</v>
      </c>
      <c r="CF595" s="197">
        <f t="shared" si="506"/>
        <v>0</v>
      </c>
      <c r="CG595" s="198">
        <f t="shared" si="507"/>
        <v>0</v>
      </c>
      <c r="CH595" s="199">
        <f>IFERROR(SQRT(($E595-$E$1136)^2+($AD595-$AD$1136)^2),0)</f>
        <v>1.600048001440043E-2</v>
      </c>
      <c r="CI595" s="197" t="str">
        <f>IF(CH595&lt;=SMALL(CH$3:CH$1130,1),"MAS PARECIDO","NO")</f>
        <v>NO</v>
      </c>
      <c r="CJ595" s="197" t="str">
        <f>IF(CH595&lt;=SMALL(CH$3:CH$1130,5),"SIMILAR","NO")</f>
        <v>NO</v>
      </c>
      <c r="CK595" s="197" t="str">
        <f t="shared" si="508"/>
        <v>N/A</v>
      </c>
      <c r="CL595" s="197">
        <f t="shared" si="509"/>
        <v>0</v>
      </c>
      <c r="CM595" s="198">
        <f t="shared" si="510"/>
        <v>0</v>
      </c>
      <c r="CN595" s="199">
        <f>IFERROR(SQRT(($E595-$E$1136)^2+($AG595-$AG$1136)^2),0)</f>
        <v>1.600048001440043E-2</v>
      </c>
      <c r="CO595" s="197" t="str">
        <f>IF(CN595&lt;=SMALL(CN$3:CN$1130,1),"MAS PARECIDO","NO")</f>
        <v>NO</v>
      </c>
      <c r="CP595" s="197" t="str">
        <f>IF(CN595&lt;=SMALL(CN$3:CN$1130,5),"SIMILAR","NO")</f>
        <v>NO</v>
      </c>
      <c r="CQ595" s="197" t="str">
        <f t="shared" si="511"/>
        <v>N/A</v>
      </c>
      <c r="CR595" s="197">
        <f t="shared" si="512"/>
        <v>0</v>
      </c>
      <c r="CS595" s="198">
        <f t="shared" si="513"/>
        <v>0</v>
      </c>
      <c r="CT595" s="199">
        <f>IFERROR(SQRT(($E595-$E$1136)^2+($AJ595-$AJ$1136)^2),0)</f>
        <v>1.600048001440043E-2</v>
      </c>
      <c r="CU595" s="197" t="str">
        <f>IF(CT595&lt;=SMALL(CT$3:CT$1130,1),"MAS PARECIDO","NO")</f>
        <v>NO</v>
      </c>
      <c r="CV595" s="197" t="str">
        <f>IF(CT595&lt;=SMALL(CT$3:CT$1130,5),"SIMILAR","NO")</f>
        <v>NO</v>
      </c>
      <c r="CW595" s="197" t="str">
        <f t="shared" si="514"/>
        <v>N/A</v>
      </c>
      <c r="CX595" s="197">
        <f t="shared" si="515"/>
        <v>0</v>
      </c>
      <c r="CY595" s="198">
        <f t="shared" si="516"/>
        <v>0</v>
      </c>
      <c r="CZ595" s="2" t="s">
        <v>1972</v>
      </c>
      <c r="DA595" s="2" t="s">
        <v>2188</v>
      </c>
      <c r="DB595" s="2">
        <v>1</v>
      </c>
      <c r="DC595" s="2" t="s">
        <v>346</v>
      </c>
    </row>
    <row r="596" spans="1:107">
      <c r="A596" s="24" t="s">
        <v>766</v>
      </c>
      <c r="B596" s="46">
        <v>110112.6</v>
      </c>
      <c r="C596" s="190">
        <f>(B596-$B$1132)/($B$1133-$B$1132)</f>
        <v>0.12344671452454496</v>
      </c>
      <c r="D596" s="46">
        <v>20000</v>
      </c>
      <c r="E596" s="190">
        <f>(D596-$D$1132)/($D$1133-$D$1132)</f>
        <v>3.9971199135974078E-2</v>
      </c>
      <c r="F596" s="46" t="s">
        <v>191</v>
      </c>
      <c r="G596" s="192">
        <f>VLOOKUP(F596,'DATOS DE SOPORTE'!$Y$5:$Z$8,2,FALSE)</f>
        <v>1</v>
      </c>
      <c r="H596" s="190">
        <f>(G596-$G$1132)/($G$1133-$G$1132)</f>
        <v>0</v>
      </c>
      <c r="I596" s="50">
        <v>0</v>
      </c>
      <c r="J596" s="200">
        <f t="shared" si="476"/>
        <v>0</v>
      </c>
      <c r="K596" s="190">
        <f>(J596-$J$1132)/($J$1133-$J$1132)</f>
        <v>0</v>
      </c>
      <c r="L596" s="193" t="str">
        <f t="shared" si="477"/>
        <v>NO</v>
      </c>
      <c r="M596" s="46" t="s">
        <v>192</v>
      </c>
      <c r="N596" s="192">
        <f t="shared" si="478"/>
        <v>2</v>
      </c>
      <c r="O596" s="190">
        <f>(N596-N$1132)/(N$1133-N$1132)</f>
        <v>1</v>
      </c>
      <c r="P596" s="46" t="s">
        <v>58</v>
      </c>
      <c r="Q596" s="192">
        <f t="shared" si="479"/>
        <v>3</v>
      </c>
      <c r="R596" s="190">
        <f>(Q596-Q$1132)/(Q$1133-Q$1132)</f>
        <v>1</v>
      </c>
      <c r="S596" s="46" t="s">
        <v>194</v>
      </c>
      <c r="T596" s="192">
        <f t="shared" si="480"/>
        <v>1</v>
      </c>
      <c r="U596" s="190">
        <f>(T596-T$1132)/(T$1133-T$1132)</f>
        <v>0</v>
      </c>
      <c r="V596" s="46" t="s">
        <v>212</v>
      </c>
      <c r="W596" s="194">
        <f>VLOOKUP(V596,'DATOS DE SOPORTE'!$S$5:$T$10,2,FALSE)</f>
        <v>3</v>
      </c>
      <c r="X596" s="201">
        <f>(W596-W$1132)/(W$1133-W$1132)</f>
        <v>0.4</v>
      </c>
      <c r="Y596" s="46" t="s">
        <v>188</v>
      </c>
      <c r="Z596" s="194">
        <f t="shared" si="481"/>
        <v>1</v>
      </c>
      <c r="AA596" s="201">
        <f>(Z596-Z$1132)/(Z$1133-Z$1132)</f>
        <v>0</v>
      </c>
      <c r="AB596" s="46" t="s">
        <v>136</v>
      </c>
      <c r="AC596" s="194">
        <f t="shared" si="482"/>
        <v>2</v>
      </c>
      <c r="AD596" s="201">
        <f>(AC596-AC$1132)/(AC$1133-AC$1132)</f>
        <v>1</v>
      </c>
      <c r="AE596" s="46" t="s">
        <v>136</v>
      </c>
      <c r="AF596" s="194">
        <f t="shared" si="483"/>
        <v>2</v>
      </c>
      <c r="AG596" s="201">
        <f>(AF596-AF$1132)/(AF$1133-AF$1132)</f>
        <v>1</v>
      </c>
      <c r="AH596" s="24" t="s">
        <v>67</v>
      </c>
      <c r="AI596" s="194">
        <f>VLOOKUP(AH596,'DATOS DE SOPORTE'!$V$5:$W$8,2,FALSE)</f>
        <v>1</v>
      </c>
      <c r="AJ596" s="201">
        <f>(AI596-AI$1132)/(AI$1133-AI$1132)</f>
        <v>0</v>
      </c>
      <c r="AK596" s="58" t="str">
        <f t="shared" si="475"/>
        <v>Bueno</v>
      </c>
      <c r="AL596" s="196">
        <f>IFERROR(SQRT(($E596-$E$1136)^2+($C596-$C$1136)^2),0)</f>
        <v>9.0960038895587625E-2</v>
      </c>
      <c r="AM596" s="197" t="str">
        <f>IF(AL596&lt;=SMALL($AL$3:$AL$1130,1),"MAS PARECIDO","NO")</f>
        <v>NO</v>
      </c>
      <c r="AN596" s="197" t="str">
        <f>IF(AL596&lt;=SMALL($AL$3:$AL$1130,5),"SIMILAR","NO")</f>
        <v>NO</v>
      </c>
      <c r="AO596" s="197" t="str">
        <f t="shared" si="484"/>
        <v>N/A</v>
      </c>
      <c r="AP596" s="197">
        <f t="shared" si="485"/>
        <v>0</v>
      </c>
      <c r="AQ596" s="198">
        <f t="shared" si="486"/>
        <v>0</v>
      </c>
      <c r="AR596" s="196">
        <f>IFERROR(SQRT(($E596-$E$1136)^2+($H596-$H$1136)^2),0)</f>
        <v>0.33572489796771299</v>
      </c>
      <c r="AS596" s="197" t="str">
        <f>IF(AR596&lt;=SMALL(AR$3:AR$1130,1),"MAS PARECIDO","NO")</f>
        <v>NO</v>
      </c>
      <c r="AT596" s="197" t="str">
        <f>IF(AR596&lt;=SMALL(AR$3:AR$1130,5),"SIMILAR","NO")</f>
        <v>NO</v>
      </c>
      <c r="AU596" s="197" t="str">
        <f t="shared" si="487"/>
        <v>N/A</v>
      </c>
      <c r="AV596" s="197">
        <f t="shared" si="488"/>
        <v>0</v>
      </c>
      <c r="AW596" s="198">
        <f t="shared" si="489"/>
        <v>0</v>
      </c>
      <c r="AX596" s="199">
        <f>IFERROR(SQRT(($E596-$E$1136)^2+($K596-$K$1136)^2),0)</f>
        <v>0.2039610158935285</v>
      </c>
      <c r="AY596" s="197" t="str">
        <f>IF(AX596&lt;=SMALL(AX$3:AX$1130,1),"MAS PARECIDO","NO")</f>
        <v>NO</v>
      </c>
      <c r="AZ596" s="197" t="str">
        <f>IF(AX596&lt;=SMALL(AX$3:AX$1130,5),"SIMILAR","NO")</f>
        <v>NO</v>
      </c>
      <c r="BA596" s="197" t="str">
        <f t="shared" si="490"/>
        <v>N/A</v>
      </c>
      <c r="BB596" s="197">
        <f t="shared" si="491"/>
        <v>0</v>
      </c>
      <c r="BC596" s="198">
        <f t="shared" si="492"/>
        <v>0</v>
      </c>
      <c r="BD596" s="196">
        <f>IFERROR(SQRT(($E596-$E$1136)^2+($O596-$O$1136)^2),0)</f>
        <v>4.0001200036001078E-2</v>
      </c>
      <c r="BE596" s="197" t="str">
        <f>IF(BD596&lt;=SMALL(BD$3:BD$1130,1),"MAS PARECIDO","NO")</f>
        <v>NO</v>
      </c>
      <c r="BF596" s="197" t="str">
        <f>IF(BD596&lt;=SMALL(BD$3:BD$1130,5),"SIMILAR","NO")</f>
        <v>NO</v>
      </c>
      <c r="BG596" s="197" t="str">
        <f t="shared" si="493"/>
        <v>N/A</v>
      </c>
      <c r="BH596" s="197">
        <f t="shared" si="494"/>
        <v>0</v>
      </c>
      <c r="BI596" s="198">
        <f t="shared" si="495"/>
        <v>0</v>
      </c>
      <c r="BJ596" s="199">
        <f>IFERROR(SQRT(($E596-$E$1136)^2+($R596-$R$1136)^2),0)</f>
        <v>0.50159754385794209</v>
      </c>
      <c r="BK596" s="197" t="str">
        <f>IF(BJ596&lt;=SMALL(BJ$3:BJ$1130,1),"MAS PARECIDO","NO")</f>
        <v>NO</v>
      </c>
      <c r="BL596" s="197" t="str">
        <f>IF(BJ596&lt;=SMALL(BJ$3:BJ$1130,5),"SIMILAR","NO")</f>
        <v>NO</v>
      </c>
      <c r="BM596" s="197" t="str">
        <f t="shared" si="496"/>
        <v>N/A</v>
      </c>
      <c r="BN596" s="197">
        <f t="shared" si="497"/>
        <v>0</v>
      </c>
      <c r="BO596" s="198">
        <f t="shared" si="498"/>
        <v>0</v>
      </c>
      <c r="BP596" s="199">
        <f>IFERROR(SQRT(($E596-$E$1136)^2+($U596-$U$1136)^2),0)</f>
        <v>4.0001200036001078E-2</v>
      </c>
      <c r="BQ596" s="197" t="str">
        <f>IF(BP596&lt;=SMALL(BP$3:BP$1130,1),"MAS PARECIDO","NO")</f>
        <v>NO</v>
      </c>
      <c r="BR596" s="197" t="str">
        <f>IF(BP596&lt;=SMALL(BP$3:BP$1130,5),"SIMILAR","NO")</f>
        <v>NO</v>
      </c>
      <c r="BS596" s="197" t="str">
        <f t="shared" si="499"/>
        <v>N/A</v>
      </c>
      <c r="BT596" s="197">
        <f t="shared" si="500"/>
        <v>0</v>
      </c>
      <c r="BU596" s="198">
        <f t="shared" si="501"/>
        <v>0</v>
      </c>
      <c r="BV596" s="199">
        <f>IFERROR(SQRT(($E596-$E$1136)^2+($X596-$X$1136)^2),0)</f>
        <v>0.40199514425465416</v>
      </c>
      <c r="BW596" s="197" t="str">
        <f>IF(BV596&lt;=SMALL(BV$3:BV$1130,1),"MAS PARECIDO","NO")</f>
        <v>NO</v>
      </c>
      <c r="BX596" s="197" t="str">
        <f>IF(BV596&lt;=SMALL(BV$3:BV$1130,5),"SIMILAR","NO")</f>
        <v>NO</v>
      </c>
      <c r="BY596" s="197" t="str">
        <f t="shared" si="502"/>
        <v>N/A</v>
      </c>
      <c r="BZ596" s="197">
        <f t="shared" si="503"/>
        <v>0</v>
      </c>
      <c r="CA596" s="198">
        <f t="shared" si="504"/>
        <v>0</v>
      </c>
      <c r="CB596" s="199">
        <f>IFERROR(SQRT(($E596-$E$1136)^2+($AA596-$AA$1136)^2),0)</f>
        <v>4.0001200036001078E-2</v>
      </c>
      <c r="CC596" s="197" t="str">
        <f>IF(CB596&lt;=SMALL(CB$3:CB$1130,1),"MAS PARECIDO","NO")</f>
        <v>NO</v>
      </c>
      <c r="CD596" s="197" t="str">
        <f>IF(CB596&lt;=SMALL(CB$3:CB$1130,5),"SIMILAR","NO")</f>
        <v>NO</v>
      </c>
      <c r="CE596" s="197" t="str">
        <f t="shared" si="505"/>
        <v>N/A</v>
      </c>
      <c r="CF596" s="197">
        <f t="shared" si="506"/>
        <v>0</v>
      </c>
      <c r="CG596" s="198">
        <f t="shared" si="507"/>
        <v>0</v>
      </c>
      <c r="CH596" s="199">
        <f>IFERROR(SQRT(($E596-$E$1136)^2+($AD596-$AD$1136)^2),0)</f>
        <v>4.0001200036001078E-2</v>
      </c>
      <c r="CI596" s="197" t="str">
        <f>IF(CH596&lt;=SMALL(CH$3:CH$1130,1),"MAS PARECIDO","NO")</f>
        <v>NO</v>
      </c>
      <c r="CJ596" s="197" t="str">
        <f>IF(CH596&lt;=SMALL(CH$3:CH$1130,5),"SIMILAR","NO")</f>
        <v>NO</v>
      </c>
      <c r="CK596" s="197" t="str">
        <f t="shared" si="508"/>
        <v>N/A</v>
      </c>
      <c r="CL596" s="197">
        <f t="shared" si="509"/>
        <v>0</v>
      </c>
      <c r="CM596" s="198">
        <f t="shared" si="510"/>
        <v>0</v>
      </c>
      <c r="CN596" s="199">
        <f>IFERROR(SQRT(($E596-$E$1136)^2+($AG596-$AG$1136)^2),0)</f>
        <v>4.0001200036001078E-2</v>
      </c>
      <c r="CO596" s="197" t="str">
        <f>IF(CN596&lt;=SMALL(CN$3:CN$1130,1),"MAS PARECIDO","NO")</f>
        <v>NO</v>
      </c>
      <c r="CP596" s="197" t="str">
        <f>IF(CN596&lt;=SMALL(CN$3:CN$1130,5),"SIMILAR","NO")</f>
        <v>NO</v>
      </c>
      <c r="CQ596" s="197" t="str">
        <f t="shared" si="511"/>
        <v>N/A</v>
      </c>
      <c r="CR596" s="197">
        <f t="shared" si="512"/>
        <v>0</v>
      </c>
      <c r="CS596" s="198">
        <f t="shared" si="513"/>
        <v>0</v>
      </c>
      <c r="CT596" s="199">
        <f>IFERROR(SQRT(($E596-$E$1136)^2+($AJ596-$AJ$1136)^2),0)</f>
        <v>4.0001200036001078E-2</v>
      </c>
      <c r="CU596" s="197" t="str">
        <f>IF(CT596&lt;=SMALL(CT$3:CT$1130,1),"MAS PARECIDO","NO")</f>
        <v>NO</v>
      </c>
      <c r="CV596" s="197" t="str">
        <f>IF(CT596&lt;=SMALL(CT$3:CT$1130,5),"SIMILAR","NO")</f>
        <v>NO</v>
      </c>
      <c r="CW596" s="197" t="str">
        <f t="shared" si="514"/>
        <v>N/A</v>
      </c>
      <c r="CX596" s="197">
        <f t="shared" si="515"/>
        <v>0</v>
      </c>
      <c r="CY596" s="198">
        <f t="shared" si="516"/>
        <v>0</v>
      </c>
      <c r="CZ596" s="2" t="s">
        <v>2189</v>
      </c>
      <c r="DA596" s="2" t="s">
        <v>2190</v>
      </c>
      <c r="DB596" s="2">
        <v>0</v>
      </c>
      <c r="DC596" s="2" t="s">
        <v>189</v>
      </c>
    </row>
    <row r="597" spans="1:107">
      <c r="A597" s="24" t="s">
        <v>767</v>
      </c>
      <c r="B597" s="46">
        <v>29972.44</v>
      </c>
      <c r="C597" s="190">
        <f>(B597-$B$1132)/($B$1133-$B$1132)</f>
        <v>2.9769823105208346E-2</v>
      </c>
      <c r="D597" s="46">
        <v>11200</v>
      </c>
      <c r="E597" s="190">
        <f>(D597-$D$1132)/($D$1133-$D$1132)</f>
        <v>2.2370671120133603E-2</v>
      </c>
      <c r="F597" s="46" t="s">
        <v>53</v>
      </c>
      <c r="G597" s="192">
        <f>VLOOKUP(F597,'DATOS DE SOPORTE'!$Y$5:$Z$8,2,FALSE)</f>
        <v>2</v>
      </c>
      <c r="H597" s="190">
        <f>(G597-$G$1132)/($G$1133-$G$1132)</f>
        <v>0.33333333333333331</v>
      </c>
      <c r="I597" s="50">
        <v>1</v>
      </c>
      <c r="J597" s="200">
        <f t="shared" si="476"/>
        <v>1</v>
      </c>
      <c r="K597" s="190">
        <f>(J597-$J$1132)/($J$1133-$J$1132)</f>
        <v>0.2</v>
      </c>
      <c r="L597" s="193" t="str">
        <f t="shared" si="477"/>
        <v>SI</v>
      </c>
      <c r="M597" s="46" t="s">
        <v>192</v>
      </c>
      <c r="N597" s="192">
        <f t="shared" si="478"/>
        <v>2</v>
      </c>
      <c r="O597" s="190">
        <f>(N597-N$1132)/(N$1133-N$1132)</f>
        <v>1</v>
      </c>
      <c r="P597" s="46" t="s">
        <v>196</v>
      </c>
      <c r="Q597" s="192">
        <f t="shared" si="479"/>
        <v>1</v>
      </c>
      <c r="R597" s="190">
        <f>(Q597-Q$1132)/(Q$1133-Q$1132)</f>
        <v>0</v>
      </c>
      <c r="S597" s="46" t="s">
        <v>194</v>
      </c>
      <c r="T597" s="192">
        <f t="shared" si="480"/>
        <v>1</v>
      </c>
      <c r="U597" s="190">
        <f>(T597-T$1132)/(T$1133-T$1132)</f>
        <v>0</v>
      </c>
      <c r="V597" s="46" t="s">
        <v>62</v>
      </c>
      <c r="W597" s="194">
        <f>VLOOKUP(V597,'DATOS DE SOPORTE'!$S$5:$T$10,2,FALSE)</f>
        <v>1</v>
      </c>
      <c r="X597" s="201">
        <f>(W597-W$1132)/(W$1133-W$1132)</f>
        <v>0</v>
      </c>
      <c r="Y597" s="46" t="s">
        <v>136</v>
      </c>
      <c r="Z597" s="194">
        <f t="shared" si="481"/>
        <v>2</v>
      </c>
      <c r="AA597" s="201">
        <f>(Z597-Z$1132)/(Z$1133-Z$1132)</f>
        <v>1</v>
      </c>
      <c r="AB597" s="46" t="s">
        <v>136</v>
      </c>
      <c r="AC597" s="194">
        <f t="shared" si="482"/>
        <v>2</v>
      </c>
      <c r="AD597" s="201">
        <f>(AC597-AC$1132)/(AC$1133-AC$1132)</f>
        <v>1</v>
      </c>
      <c r="AE597" s="46" t="s">
        <v>188</v>
      </c>
      <c r="AF597" s="194">
        <f t="shared" si="483"/>
        <v>1</v>
      </c>
      <c r="AG597" s="201">
        <f>(AF597-AF$1132)/(AF$1133-AF$1132)</f>
        <v>0</v>
      </c>
      <c r="AH597" s="24" t="s">
        <v>67</v>
      </c>
      <c r="AI597" s="194">
        <f>VLOOKUP(AH597,'DATOS DE SOPORTE'!$V$5:$W$8,2,FALSE)</f>
        <v>1</v>
      </c>
      <c r="AJ597" s="201">
        <f>(AI597-AI$1132)/(AI$1133-AI$1132)</f>
        <v>0</v>
      </c>
      <c r="AK597" s="58" t="str">
        <f t="shared" si="475"/>
        <v>Regular</v>
      </c>
      <c r="AL597" s="196">
        <f>IFERROR(SQRT(($E597-$E$1136)^2+($C597-$C$1136)^2),0)</f>
        <v>0.1767940754290431</v>
      </c>
      <c r="AM597" s="197" t="str">
        <f>IF(AL597&lt;=SMALL($AL$3:$AL$1130,1),"MAS PARECIDO","NO")</f>
        <v>NO</v>
      </c>
      <c r="AN597" s="197" t="str">
        <f>IF(AL597&lt;=SMALL($AL$3:$AL$1130,5),"SIMILAR","NO")</f>
        <v>NO</v>
      </c>
      <c r="AO597" s="197" t="str">
        <f t="shared" si="484"/>
        <v>N/A</v>
      </c>
      <c r="AP597" s="197">
        <f t="shared" si="485"/>
        <v>0</v>
      </c>
      <c r="AQ597" s="198">
        <f t="shared" si="486"/>
        <v>0</v>
      </c>
      <c r="AR597" s="196">
        <f>IFERROR(SQRT(($E597-$E$1136)^2+($H597-$H$1136)^2),0)</f>
        <v>2.2400672020160602E-2</v>
      </c>
      <c r="AS597" s="197" t="str">
        <f>IF(AR597&lt;=SMALL(AR$3:AR$1130,1),"MAS PARECIDO","NO")</f>
        <v>NO</v>
      </c>
      <c r="AT597" s="197" t="str">
        <f>IF(AR597&lt;=SMALL(AR$3:AR$1130,5),"SIMILAR","NO")</f>
        <v>NO</v>
      </c>
      <c r="AU597" s="197" t="str">
        <f t="shared" si="487"/>
        <v>N/A</v>
      </c>
      <c r="AV597" s="197">
        <f t="shared" si="488"/>
        <v>0</v>
      </c>
      <c r="AW597" s="198">
        <f t="shared" si="489"/>
        <v>0</v>
      </c>
      <c r="AX597" s="199">
        <f>IFERROR(SQRT(($E597-$E$1136)^2+($K597-$K$1136)^2),0)</f>
        <v>2.2400672020160602E-2</v>
      </c>
      <c r="AY597" s="197" t="str">
        <f>IF(AX597&lt;=SMALL(AX$3:AX$1130,1),"MAS PARECIDO","NO")</f>
        <v>NO</v>
      </c>
      <c r="AZ597" s="197" t="str">
        <f>IF(AX597&lt;=SMALL(AX$3:AX$1130,5),"SIMILAR","NO")</f>
        <v>NO</v>
      </c>
      <c r="BA597" s="197" t="str">
        <f t="shared" si="490"/>
        <v>N/A</v>
      </c>
      <c r="BB597" s="197">
        <f t="shared" si="491"/>
        <v>0</v>
      </c>
      <c r="BC597" s="198">
        <f t="shared" si="492"/>
        <v>0</v>
      </c>
      <c r="BD597" s="196">
        <f>IFERROR(SQRT(($E597-$E$1136)^2+($O597-$O$1136)^2),0)</f>
        <v>2.2400672020160602E-2</v>
      </c>
      <c r="BE597" s="197" t="str">
        <f>IF(BD597&lt;=SMALL(BD$3:BD$1130,1),"MAS PARECIDO","NO")</f>
        <v>NO</v>
      </c>
      <c r="BF597" s="197" t="str">
        <f>IF(BD597&lt;=SMALL(BD$3:BD$1130,5),"SIMILAR","NO")</f>
        <v>NO</v>
      </c>
      <c r="BG597" s="197" t="str">
        <f t="shared" si="493"/>
        <v>N/A</v>
      </c>
      <c r="BH597" s="197">
        <f t="shared" si="494"/>
        <v>0</v>
      </c>
      <c r="BI597" s="198">
        <f t="shared" si="495"/>
        <v>0</v>
      </c>
      <c r="BJ597" s="199">
        <f>IFERROR(SQRT(($E597-$E$1136)^2+($R597-$R$1136)^2),0)</f>
        <v>0.50050153856602153</v>
      </c>
      <c r="BK597" s="197" t="str">
        <f>IF(BJ597&lt;=SMALL(BJ$3:BJ$1130,1),"MAS PARECIDO","NO")</f>
        <v>NO</v>
      </c>
      <c r="BL597" s="197" t="str">
        <f>IF(BJ597&lt;=SMALL(BJ$3:BJ$1130,5),"SIMILAR","NO")</f>
        <v>NO</v>
      </c>
      <c r="BM597" s="197" t="str">
        <f t="shared" si="496"/>
        <v>N/A</v>
      </c>
      <c r="BN597" s="197">
        <f t="shared" si="497"/>
        <v>0</v>
      </c>
      <c r="BO597" s="198">
        <f t="shared" si="498"/>
        <v>0</v>
      </c>
      <c r="BP597" s="199">
        <f>IFERROR(SQRT(($E597-$E$1136)^2+($U597-$U$1136)^2),0)</f>
        <v>2.2400672020160602E-2</v>
      </c>
      <c r="BQ597" s="197" t="str">
        <f>IF(BP597&lt;=SMALL(BP$3:BP$1130,1),"MAS PARECIDO","NO")</f>
        <v>NO</v>
      </c>
      <c r="BR597" s="197" t="str">
        <f>IF(BP597&lt;=SMALL(BP$3:BP$1130,5),"SIMILAR","NO")</f>
        <v>NO</v>
      </c>
      <c r="BS597" s="197" t="str">
        <f t="shared" si="499"/>
        <v>N/A</v>
      </c>
      <c r="BT597" s="197">
        <f t="shared" si="500"/>
        <v>0</v>
      </c>
      <c r="BU597" s="198">
        <f t="shared" si="501"/>
        <v>0</v>
      </c>
      <c r="BV597" s="199">
        <f>IFERROR(SQRT(($E597-$E$1136)^2+($X597-$X$1136)^2),0)</f>
        <v>2.2400672020160602E-2</v>
      </c>
      <c r="BW597" s="197" t="str">
        <f>IF(BV597&lt;=SMALL(BV$3:BV$1130,1),"MAS PARECIDO","NO")</f>
        <v>NO</v>
      </c>
      <c r="BX597" s="197" t="str">
        <f>IF(BV597&lt;=SMALL(BV$3:BV$1130,5),"SIMILAR","NO")</f>
        <v>NO</v>
      </c>
      <c r="BY597" s="197" t="str">
        <f t="shared" si="502"/>
        <v>N/A</v>
      </c>
      <c r="BZ597" s="197">
        <f t="shared" si="503"/>
        <v>0</v>
      </c>
      <c r="CA597" s="198">
        <f t="shared" si="504"/>
        <v>0</v>
      </c>
      <c r="CB597" s="199">
        <f>IFERROR(SQRT(($E597-$E$1136)^2+($AA597-$AA$1136)^2),0)</f>
        <v>1.0002508635872078</v>
      </c>
      <c r="CC597" s="197" t="str">
        <f>IF(CB597&lt;=SMALL(CB$3:CB$1130,1),"MAS PARECIDO","NO")</f>
        <v>NO</v>
      </c>
      <c r="CD597" s="197" t="str">
        <f>IF(CB597&lt;=SMALL(CB$3:CB$1130,5),"SIMILAR","NO")</f>
        <v>NO</v>
      </c>
      <c r="CE597" s="197" t="str">
        <f t="shared" si="505"/>
        <v>N/A</v>
      </c>
      <c r="CF597" s="197">
        <f t="shared" si="506"/>
        <v>0</v>
      </c>
      <c r="CG597" s="198">
        <f t="shared" si="507"/>
        <v>0</v>
      </c>
      <c r="CH597" s="199">
        <f>IFERROR(SQRT(($E597-$E$1136)^2+($AD597-$AD$1136)^2),0)</f>
        <v>2.2400672020160602E-2</v>
      </c>
      <c r="CI597" s="197" t="str">
        <f>IF(CH597&lt;=SMALL(CH$3:CH$1130,1),"MAS PARECIDO","NO")</f>
        <v>NO</v>
      </c>
      <c r="CJ597" s="197" t="str">
        <f>IF(CH597&lt;=SMALL(CH$3:CH$1130,5),"SIMILAR","NO")</f>
        <v>NO</v>
      </c>
      <c r="CK597" s="197" t="str">
        <f t="shared" si="508"/>
        <v>N/A</v>
      </c>
      <c r="CL597" s="197">
        <f t="shared" si="509"/>
        <v>0</v>
      </c>
      <c r="CM597" s="198">
        <f t="shared" si="510"/>
        <v>0</v>
      </c>
      <c r="CN597" s="199">
        <f>IFERROR(SQRT(($E597-$E$1136)^2+($AG597-$AG$1136)^2),0)</f>
        <v>1.0002508635872078</v>
      </c>
      <c r="CO597" s="197" t="str">
        <f>IF(CN597&lt;=SMALL(CN$3:CN$1130,1),"MAS PARECIDO","NO")</f>
        <v>NO</v>
      </c>
      <c r="CP597" s="197" t="str">
        <f>IF(CN597&lt;=SMALL(CN$3:CN$1130,5),"SIMILAR","NO")</f>
        <v>NO</v>
      </c>
      <c r="CQ597" s="197" t="str">
        <f t="shared" si="511"/>
        <v>N/A</v>
      </c>
      <c r="CR597" s="197">
        <f t="shared" si="512"/>
        <v>0</v>
      </c>
      <c r="CS597" s="198">
        <f t="shared" si="513"/>
        <v>0</v>
      </c>
      <c r="CT597" s="199">
        <f>IFERROR(SQRT(($E597-$E$1136)^2+($AJ597-$AJ$1136)^2),0)</f>
        <v>2.2400672020160602E-2</v>
      </c>
      <c r="CU597" s="197" t="str">
        <f>IF(CT597&lt;=SMALL(CT$3:CT$1130,1),"MAS PARECIDO","NO")</f>
        <v>NO</v>
      </c>
      <c r="CV597" s="197" t="str">
        <f>IF(CT597&lt;=SMALL(CT$3:CT$1130,5),"SIMILAR","NO")</f>
        <v>NO</v>
      </c>
      <c r="CW597" s="197" t="str">
        <f t="shared" si="514"/>
        <v>N/A</v>
      </c>
      <c r="CX597" s="197">
        <f t="shared" si="515"/>
        <v>0</v>
      </c>
      <c r="CY597" s="198">
        <f t="shared" si="516"/>
        <v>0</v>
      </c>
      <c r="CZ597" s="2" t="s">
        <v>2191</v>
      </c>
      <c r="DA597" s="2" t="s">
        <v>2192</v>
      </c>
      <c r="DB597" s="2">
        <v>1</v>
      </c>
      <c r="DC597" s="2" t="s">
        <v>346</v>
      </c>
    </row>
    <row r="598" spans="1:107">
      <c r="A598" s="24" t="s">
        <v>768</v>
      </c>
      <c r="B598" s="46">
        <v>45816.59</v>
      </c>
      <c r="C598" s="190">
        <f>(B598-$B$1132)/($B$1133-$B$1132)</f>
        <v>4.8290259290782248E-2</v>
      </c>
      <c r="D598" s="46">
        <v>3500</v>
      </c>
      <c r="E598" s="190">
        <f>(D598-$D$1132)/($D$1133-$D$1132)</f>
        <v>6.9702091062731879E-3</v>
      </c>
      <c r="F598" s="46" t="s">
        <v>191</v>
      </c>
      <c r="G598" s="192">
        <f>VLOOKUP(F598,'DATOS DE SOPORTE'!$Y$5:$Z$8,2,FALSE)</f>
        <v>1</v>
      </c>
      <c r="H598" s="190">
        <f>(G598-$G$1132)/($G$1133-$G$1132)</f>
        <v>0</v>
      </c>
      <c r="I598" s="50">
        <v>1</v>
      </c>
      <c r="J598" s="200">
        <f t="shared" si="476"/>
        <v>1</v>
      </c>
      <c r="K598" s="190">
        <f>(J598-$J$1132)/($J$1133-$J$1132)</f>
        <v>0.2</v>
      </c>
      <c r="L598" s="193" t="str">
        <f t="shared" si="477"/>
        <v>SI</v>
      </c>
      <c r="M598" s="46" t="s">
        <v>192</v>
      </c>
      <c r="N598" s="192">
        <f t="shared" si="478"/>
        <v>2</v>
      </c>
      <c r="O598" s="190">
        <f>(N598-N$1132)/(N$1133-N$1132)</f>
        <v>1</v>
      </c>
      <c r="P598" s="46" t="s">
        <v>196</v>
      </c>
      <c r="Q598" s="192">
        <f t="shared" si="479"/>
        <v>1</v>
      </c>
      <c r="R598" s="190">
        <f>(Q598-Q$1132)/(Q$1133-Q$1132)</f>
        <v>0</v>
      </c>
      <c r="S598" s="46" t="s">
        <v>194</v>
      </c>
      <c r="T598" s="192">
        <f t="shared" si="480"/>
        <v>1</v>
      </c>
      <c r="U598" s="190">
        <f>(T598-T$1132)/(T$1133-T$1132)</f>
        <v>0</v>
      </c>
      <c r="V598" s="46" t="s">
        <v>212</v>
      </c>
      <c r="W598" s="194">
        <f>VLOOKUP(V598,'DATOS DE SOPORTE'!$S$5:$T$10,2,FALSE)</f>
        <v>3</v>
      </c>
      <c r="X598" s="201">
        <f>(W598-W$1132)/(W$1133-W$1132)</f>
        <v>0.4</v>
      </c>
      <c r="Y598" s="46" t="s">
        <v>188</v>
      </c>
      <c r="Z598" s="194">
        <f t="shared" si="481"/>
        <v>1</v>
      </c>
      <c r="AA598" s="201">
        <f>(Z598-Z$1132)/(Z$1133-Z$1132)</f>
        <v>0</v>
      </c>
      <c r="AB598" s="46" t="s">
        <v>136</v>
      </c>
      <c r="AC598" s="194">
        <f t="shared" si="482"/>
        <v>2</v>
      </c>
      <c r="AD598" s="201">
        <f>(AC598-AC$1132)/(AC$1133-AC$1132)</f>
        <v>1</v>
      </c>
      <c r="AE598" s="46" t="s">
        <v>136</v>
      </c>
      <c r="AF598" s="194">
        <f t="shared" si="483"/>
        <v>2</v>
      </c>
      <c r="AG598" s="201">
        <f>(AF598-AF$1132)/(AF$1133-AF$1132)</f>
        <v>1</v>
      </c>
      <c r="AH598" s="24" t="s">
        <v>67</v>
      </c>
      <c r="AI598" s="194">
        <f>VLOOKUP(AH598,'DATOS DE SOPORTE'!$V$5:$W$8,2,FALSE)</f>
        <v>1</v>
      </c>
      <c r="AJ598" s="201">
        <f>(AI598-AI$1132)/(AI$1133-AI$1132)</f>
        <v>0</v>
      </c>
      <c r="AK598" s="58" t="str">
        <f t="shared" si="475"/>
        <v>Bueno</v>
      </c>
      <c r="AL598" s="196">
        <f>IFERROR(SQRT(($E598-$E$1136)^2+($C598-$C$1136)^2),0)</f>
        <v>0.15700489317113581</v>
      </c>
      <c r="AM598" s="197" t="str">
        <f>IF(AL598&lt;=SMALL($AL$3:$AL$1130,1),"MAS PARECIDO","NO")</f>
        <v>NO</v>
      </c>
      <c r="AN598" s="197" t="str">
        <f>IF(AL598&lt;=SMALL($AL$3:$AL$1130,5),"SIMILAR","NO")</f>
        <v>NO</v>
      </c>
      <c r="AO598" s="197" t="str">
        <f t="shared" si="484"/>
        <v>N/A</v>
      </c>
      <c r="AP598" s="197">
        <f t="shared" si="485"/>
        <v>0</v>
      </c>
      <c r="AQ598" s="198">
        <f t="shared" si="486"/>
        <v>0</v>
      </c>
      <c r="AR598" s="196">
        <f>IFERROR(SQRT(($E598-$E$1136)^2+($H598-$H$1136)^2),0)</f>
        <v>0.33340682964097096</v>
      </c>
      <c r="AS598" s="197" t="str">
        <f>IF(AR598&lt;=SMALL(AR$3:AR$1130,1),"MAS PARECIDO","NO")</f>
        <v>NO</v>
      </c>
      <c r="AT598" s="197" t="str">
        <f>IF(AR598&lt;=SMALL(AR$3:AR$1130,5),"SIMILAR","NO")</f>
        <v>NO</v>
      </c>
      <c r="AU598" s="197" t="str">
        <f t="shared" si="487"/>
        <v>N/A</v>
      </c>
      <c r="AV598" s="197">
        <f t="shared" si="488"/>
        <v>0</v>
      </c>
      <c r="AW598" s="198">
        <f t="shared" si="489"/>
        <v>0</v>
      </c>
      <c r="AX598" s="199">
        <f>IFERROR(SQRT(($E598-$E$1136)^2+($K598-$K$1136)^2),0)</f>
        <v>7.0002100063001884E-3</v>
      </c>
      <c r="AY598" s="197" t="str">
        <f>IF(AX598&lt;=SMALL(AX$3:AX$1130,1),"MAS PARECIDO","NO")</f>
        <v>NO</v>
      </c>
      <c r="AZ598" s="197" t="str">
        <f>IF(AX598&lt;=SMALL(AX$3:AX$1130,5),"SIMILAR","NO")</f>
        <v>NO</v>
      </c>
      <c r="BA598" s="197" t="str">
        <f t="shared" si="490"/>
        <v>N/A</v>
      </c>
      <c r="BB598" s="197">
        <f t="shared" si="491"/>
        <v>0</v>
      </c>
      <c r="BC598" s="198">
        <f t="shared" si="492"/>
        <v>0</v>
      </c>
      <c r="BD598" s="196">
        <f>IFERROR(SQRT(($E598-$E$1136)^2+($O598-$O$1136)^2),0)</f>
        <v>7.0002100063001884E-3</v>
      </c>
      <c r="BE598" s="197" t="str">
        <f>IF(BD598&lt;=SMALL(BD$3:BD$1130,1),"MAS PARECIDO","NO")</f>
        <v>NO</v>
      </c>
      <c r="BF598" s="197" t="str">
        <f>IF(BD598&lt;=SMALL(BD$3:BD$1130,5),"SIMILAR","NO")</f>
        <v>NO</v>
      </c>
      <c r="BG598" s="197" t="str">
        <f t="shared" si="493"/>
        <v>N/A</v>
      </c>
      <c r="BH598" s="197">
        <f t="shared" si="494"/>
        <v>0</v>
      </c>
      <c r="BI598" s="198">
        <f t="shared" si="495"/>
        <v>0</v>
      </c>
      <c r="BJ598" s="199">
        <f>IFERROR(SQRT(($E598-$E$1136)^2+($R598-$R$1136)^2),0)</f>
        <v>0.50004900053907952</v>
      </c>
      <c r="BK598" s="197" t="str">
        <f>IF(BJ598&lt;=SMALL(BJ$3:BJ$1130,1),"MAS PARECIDO","NO")</f>
        <v>NO</v>
      </c>
      <c r="BL598" s="197" t="str">
        <f>IF(BJ598&lt;=SMALL(BJ$3:BJ$1130,5),"SIMILAR","NO")</f>
        <v>NO</v>
      </c>
      <c r="BM598" s="197" t="str">
        <f t="shared" si="496"/>
        <v>N/A</v>
      </c>
      <c r="BN598" s="197">
        <f t="shared" si="497"/>
        <v>0</v>
      </c>
      <c r="BO598" s="198">
        <f t="shared" si="498"/>
        <v>0</v>
      </c>
      <c r="BP598" s="199">
        <f>IFERROR(SQRT(($E598-$E$1136)^2+($U598-$U$1136)^2),0)</f>
        <v>7.0002100063001884E-3</v>
      </c>
      <c r="BQ598" s="197" t="str">
        <f>IF(BP598&lt;=SMALL(BP$3:BP$1130,1),"MAS PARECIDO","NO")</f>
        <v>NO</v>
      </c>
      <c r="BR598" s="197" t="str">
        <f>IF(BP598&lt;=SMALL(BP$3:BP$1130,5),"SIMILAR","NO")</f>
        <v>NO</v>
      </c>
      <c r="BS598" s="197" t="str">
        <f t="shared" si="499"/>
        <v>N/A</v>
      </c>
      <c r="BT598" s="197">
        <f t="shared" si="500"/>
        <v>0</v>
      </c>
      <c r="BU598" s="198">
        <f t="shared" si="501"/>
        <v>0</v>
      </c>
      <c r="BV598" s="199">
        <f>IFERROR(SQRT(($E598-$E$1136)^2+($X598-$X$1136)^2),0)</f>
        <v>0.40006124898586759</v>
      </c>
      <c r="BW598" s="197" t="str">
        <f>IF(BV598&lt;=SMALL(BV$3:BV$1130,1),"MAS PARECIDO","NO")</f>
        <v>NO</v>
      </c>
      <c r="BX598" s="197" t="str">
        <f>IF(BV598&lt;=SMALL(BV$3:BV$1130,5),"SIMILAR","NO")</f>
        <v>NO</v>
      </c>
      <c r="BY598" s="197" t="str">
        <f t="shared" si="502"/>
        <v>N/A</v>
      </c>
      <c r="BZ598" s="197">
        <f t="shared" si="503"/>
        <v>0</v>
      </c>
      <c r="CA598" s="198">
        <f t="shared" si="504"/>
        <v>0</v>
      </c>
      <c r="CB598" s="199">
        <f>IFERROR(SQRT(($E598-$E$1136)^2+($AA598-$AA$1136)^2),0)</f>
        <v>7.0002100063001884E-3</v>
      </c>
      <c r="CC598" s="197" t="str">
        <f>IF(CB598&lt;=SMALL(CB$3:CB$1130,1),"MAS PARECIDO","NO")</f>
        <v>NO</v>
      </c>
      <c r="CD598" s="197" t="str">
        <f>IF(CB598&lt;=SMALL(CB$3:CB$1130,5),"SIMILAR","NO")</f>
        <v>NO</v>
      </c>
      <c r="CE598" s="197" t="str">
        <f t="shared" si="505"/>
        <v>N/A</v>
      </c>
      <c r="CF598" s="197">
        <f t="shared" si="506"/>
        <v>0</v>
      </c>
      <c r="CG598" s="198">
        <f t="shared" si="507"/>
        <v>0</v>
      </c>
      <c r="CH598" s="199">
        <f>IFERROR(SQRT(($E598-$E$1136)^2+($AD598-$AD$1136)^2),0)</f>
        <v>7.0002100063001884E-3</v>
      </c>
      <c r="CI598" s="197" t="str">
        <f>IF(CH598&lt;=SMALL(CH$3:CH$1130,1),"MAS PARECIDO","NO")</f>
        <v>NO</v>
      </c>
      <c r="CJ598" s="197" t="str">
        <f>IF(CH598&lt;=SMALL(CH$3:CH$1130,5),"SIMILAR","NO")</f>
        <v>NO</v>
      </c>
      <c r="CK598" s="197" t="str">
        <f t="shared" si="508"/>
        <v>N/A</v>
      </c>
      <c r="CL598" s="197">
        <f t="shared" si="509"/>
        <v>0</v>
      </c>
      <c r="CM598" s="198">
        <f t="shared" si="510"/>
        <v>0</v>
      </c>
      <c r="CN598" s="199">
        <f>IFERROR(SQRT(($E598-$E$1136)^2+($AG598-$AG$1136)^2),0)</f>
        <v>7.0002100063001884E-3</v>
      </c>
      <c r="CO598" s="197" t="str">
        <f>IF(CN598&lt;=SMALL(CN$3:CN$1130,1),"MAS PARECIDO","NO")</f>
        <v>NO</v>
      </c>
      <c r="CP598" s="197" t="str">
        <f>IF(CN598&lt;=SMALL(CN$3:CN$1130,5),"SIMILAR","NO")</f>
        <v>NO</v>
      </c>
      <c r="CQ598" s="197" t="str">
        <f t="shared" si="511"/>
        <v>N/A</v>
      </c>
      <c r="CR598" s="197">
        <f t="shared" si="512"/>
        <v>0</v>
      </c>
      <c r="CS598" s="198">
        <f t="shared" si="513"/>
        <v>0</v>
      </c>
      <c r="CT598" s="199">
        <f>IFERROR(SQRT(($E598-$E$1136)^2+($AJ598-$AJ$1136)^2),0)</f>
        <v>7.0002100063001884E-3</v>
      </c>
      <c r="CU598" s="197" t="str">
        <f>IF(CT598&lt;=SMALL(CT$3:CT$1130,1),"MAS PARECIDO","NO")</f>
        <v>NO</v>
      </c>
      <c r="CV598" s="197" t="str">
        <f>IF(CT598&lt;=SMALL(CT$3:CT$1130,5),"SIMILAR","NO")</f>
        <v>NO</v>
      </c>
      <c r="CW598" s="197" t="str">
        <f t="shared" si="514"/>
        <v>N/A</v>
      </c>
      <c r="CX598" s="197">
        <f t="shared" si="515"/>
        <v>0</v>
      </c>
      <c r="CY598" s="198">
        <f t="shared" si="516"/>
        <v>0</v>
      </c>
      <c r="CZ598" s="2" t="s">
        <v>2193</v>
      </c>
      <c r="DA598" s="2" t="s">
        <v>2194</v>
      </c>
      <c r="DB598" s="2">
        <v>0</v>
      </c>
      <c r="DC598" s="2" t="s">
        <v>189</v>
      </c>
    </row>
    <row r="599" spans="1:107">
      <c r="A599" s="24" t="s">
        <v>769</v>
      </c>
      <c r="B599" s="46">
        <v>40993.589999999997</v>
      </c>
      <c r="C599" s="190">
        <f>(B599-$B$1132)/($B$1133-$B$1132)</f>
        <v>4.2652590894369506E-2</v>
      </c>
      <c r="D599" s="46">
        <v>15000</v>
      </c>
      <c r="E599" s="190">
        <f>(D599-$D$1132)/($D$1133-$D$1132)</f>
        <v>2.9970899126973809E-2</v>
      </c>
      <c r="F599" s="46" t="s">
        <v>203</v>
      </c>
      <c r="G599" s="192">
        <f>VLOOKUP(F599,'DATOS DE SOPORTE'!$Y$5:$Z$8,2,FALSE)</f>
        <v>3</v>
      </c>
      <c r="H599" s="190">
        <f>(G599-$G$1132)/($G$1133-$G$1132)</f>
        <v>0.66666666666666663</v>
      </c>
      <c r="I599" s="50">
        <v>1</v>
      </c>
      <c r="J599" s="200">
        <f t="shared" si="476"/>
        <v>1</v>
      </c>
      <c r="K599" s="190">
        <f>(J599-$J$1132)/($J$1133-$J$1132)</f>
        <v>0.2</v>
      </c>
      <c r="L599" s="193" t="str">
        <f t="shared" si="477"/>
        <v>SI</v>
      </c>
      <c r="M599" s="46" t="s">
        <v>192</v>
      </c>
      <c r="N599" s="192">
        <f t="shared" si="478"/>
        <v>2</v>
      </c>
      <c r="O599" s="190">
        <f>(N599-N$1132)/(N$1133-N$1132)</f>
        <v>1</v>
      </c>
      <c r="P599" s="46" t="s">
        <v>58</v>
      </c>
      <c r="Q599" s="192">
        <f t="shared" si="479"/>
        <v>3</v>
      </c>
      <c r="R599" s="190">
        <f>(Q599-Q$1132)/(Q$1133-Q$1132)</f>
        <v>1</v>
      </c>
      <c r="S599" s="46" t="s">
        <v>194</v>
      </c>
      <c r="T599" s="192">
        <f t="shared" si="480"/>
        <v>1</v>
      </c>
      <c r="U599" s="190">
        <f>(T599-T$1132)/(T$1133-T$1132)</f>
        <v>0</v>
      </c>
      <c r="V599" s="46" t="s">
        <v>212</v>
      </c>
      <c r="W599" s="194">
        <f>VLOOKUP(V599,'DATOS DE SOPORTE'!$S$5:$T$10,2,FALSE)</f>
        <v>3</v>
      </c>
      <c r="X599" s="201">
        <f>(W599-W$1132)/(W$1133-W$1132)</f>
        <v>0.4</v>
      </c>
      <c r="Y599" s="46" t="s">
        <v>188</v>
      </c>
      <c r="Z599" s="194">
        <f t="shared" si="481"/>
        <v>1</v>
      </c>
      <c r="AA599" s="201">
        <f>(Z599-Z$1132)/(Z$1133-Z$1132)</f>
        <v>0</v>
      </c>
      <c r="AB599" s="46" t="s">
        <v>136</v>
      </c>
      <c r="AC599" s="194">
        <f t="shared" si="482"/>
        <v>2</v>
      </c>
      <c r="AD599" s="201">
        <f>(AC599-AC$1132)/(AC$1133-AC$1132)</f>
        <v>1</v>
      </c>
      <c r="AE599" s="46" t="s">
        <v>136</v>
      </c>
      <c r="AF599" s="194">
        <f t="shared" si="483"/>
        <v>2</v>
      </c>
      <c r="AG599" s="201">
        <f>(AF599-AF$1132)/(AF$1133-AF$1132)</f>
        <v>1</v>
      </c>
      <c r="AH599" s="24" t="s">
        <v>67</v>
      </c>
      <c r="AI599" s="194">
        <f>VLOOKUP(AH599,'DATOS DE SOPORTE'!$V$5:$W$8,2,FALSE)</f>
        <v>1</v>
      </c>
      <c r="AJ599" s="201">
        <f>(AI599-AI$1132)/(AI$1133-AI$1132)</f>
        <v>0</v>
      </c>
      <c r="AK599" s="58" t="str">
        <f t="shared" si="475"/>
        <v>Muy malo</v>
      </c>
      <c r="AL599" s="196">
        <f>IFERROR(SQRT(($E599-$E$1136)^2+($C599-$C$1136)^2),0)</f>
        <v>0.16523284613658812</v>
      </c>
      <c r="AM599" s="197" t="str">
        <f>IF(AL599&lt;=SMALL($AL$3:$AL$1130,1),"MAS PARECIDO","NO")</f>
        <v>NO</v>
      </c>
      <c r="AN599" s="197" t="str">
        <f>IF(AL599&lt;=SMALL($AL$3:$AL$1130,5),"SIMILAR","NO")</f>
        <v>NO</v>
      </c>
      <c r="AO599" s="197" t="str">
        <f t="shared" si="484"/>
        <v>N/A</v>
      </c>
      <c r="AP599" s="197">
        <f t="shared" si="485"/>
        <v>0</v>
      </c>
      <c r="AQ599" s="198">
        <f t="shared" si="486"/>
        <v>0</v>
      </c>
      <c r="AR599" s="196">
        <f>IFERROR(SQRT(($E599-$E$1136)^2+($H599-$H$1136)^2),0)</f>
        <v>0.33468069127683658</v>
      </c>
      <c r="AS599" s="197" t="str">
        <f>IF(AR599&lt;=SMALL(AR$3:AR$1130,1),"MAS PARECIDO","NO")</f>
        <v>NO</v>
      </c>
      <c r="AT599" s="197" t="str">
        <f>IF(AR599&lt;=SMALL(AR$3:AR$1130,5),"SIMILAR","NO")</f>
        <v>NO</v>
      </c>
      <c r="AU599" s="197" t="str">
        <f t="shared" si="487"/>
        <v>N/A</v>
      </c>
      <c r="AV599" s="197">
        <f t="shared" si="488"/>
        <v>0</v>
      </c>
      <c r="AW599" s="198">
        <f t="shared" si="489"/>
        <v>0</v>
      </c>
      <c r="AX599" s="199">
        <f>IFERROR(SQRT(($E599-$E$1136)^2+($K599-$K$1136)^2),0)</f>
        <v>3.0000900027000808E-2</v>
      </c>
      <c r="AY599" s="197" t="str">
        <f>IF(AX599&lt;=SMALL(AX$3:AX$1130,1),"MAS PARECIDO","NO")</f>
        <v>NO</v>
      </c>
      <c r="AZ599" s="197" t="str">
        <f>IF(AX599&lt;=SMALL(AX$3:AX$1130,5),"SIMILAR","NO")</f>
        <v>NO</v>
      </c>
      <c r="BA599" s="197" t="str">
        <f t="shared" si="490"/>
        <v>N/A</v>
      </c>
      <c r="BB599" s="197">
        <f t="shared" si="491"/>
        <v>0</v>
      </c>
      <c r="BC599" s="198">
        <f t="shared" si="492"/>
        <v>0</v>
      </c>
      <c r="BD599" s="196">
        <f>IFERROR(SQRT(($E599-$E$1136)^2+($O599-$O$1136)^2),0)</f>
        <v>3.0000900027000808E-2</v>
      </c>
      <c r="BE599" s="197" t="str">
        <f>IF(BD599&lt;=SMALL(BD$3:BD$1130,1),"MAS PARECIDO","NO")</f>
        <v>NO</v>
      </c>
      <c r="BF599" s="197" t="str">
        <f>IF(BD599&lt;=SMALL(BD$3:BD$1130,5),"SIMILAR","NO")</f>
        <v>NO</v>
      </c>
      <c r="BG599" s="197" t="str">
        <f t="shared" si="493"/>
        <v>N/A</v>
      </c>
      <c r="BH599" s="197">
        <f t="shared" si="494"/>
        <v>0</v>
      </c>
      <c r="BI599" s="198">
        <f t="shared" si="495"/>
        <v>0</v>
      </c>
      <c r="BJ599" s="199">
        <f>IFERROR(SQRT(($E599-$E$1136)^2+($R599-$R$1136)^2),0)</f>
        <v>0.50089924536021224</v>
      </c>
      <c r="BK599" s="197" t="str">
        <f>IF(BJ599&lt;=SMALL(BJ$3:BJ$1130,1),"MAS PARECIDO","NO")</f>
        <v>NO</v>
      </c>
      <c r="BL599" s="197" t="str">
        <f>IF(BJ599&lt;=SMALL(BJ$3:BJ$1130,5),"SIMILAR","NO")</f>
        <v>NO</v>
      </c>
      <c r="BM599" s="197" t="str">
        <f t="shared" si="496"/>
        <v>N/A</v>
      </c>
      <c r="BN599" s="197">
        <f t="shared" si="497"/>
        <v>0</v>
      </c>
      <c r="BO599" s="198">
        <f t="shared" si="498"/>
        <v>0</v>
      </c>
      <c r="BP599" s="199">
        <f>IFERROR(SQRT(($E599-$E$1136)^2+($U599-$U$1136)^2),0)</f>
        <v>3.0000900027000808E-2</v>
      </c>
      <c r="BQ599" s="197" t="str">
        <f>IF(BP599&lt;=SMALL(BP$3:BP$1130,1),"MAS PARECIDO","NO")</f>
        <v>NO</v>
      </c>
      <c r="BR599" s="197" t="str">
        <f>IF(BP599&lt;=SMALL(BP$3:BP$1130,5),"SIMILAR","NO")</f>
        <v>NO</v>
      </c>
      <c r="BS599" s="197" t="str">
        <f t="shared" si="499"/>
        <v>N/A</v>
      </c>
      <c r="BT599" s="197">
        <f t="shared" si="500"/>
        <v>0</v>
      </c>
      <c r="BU599" s="198">
        <f t="shared" si="501"/>
        <v>0</v>
      </c>
      <c r="BV599" s="199">
        <f>IFERROR(SQRT(($E599-$E$1136)^2+($X599-$X$1136)^2),0)</f>
        <v>0.40112348971660849</v>
      </c>
      <c r="BW599" s="197" t="str">
        <f>IF(BV599&lt;=SMALL(BV$3:BV$1130,1),"MAS PARECIDO","NO")</f>
        <v>NO</v>
      </c>
      <c r="BX599" s="197" t="str">
        <f>IF(BV599&lt;=SMALL(BV$3:BV$1130,5),"SIMILAR","NO")</f>
        <v>NO</v>
      </c>
      <c r="BY599" s="197" t="str">
        <f t="shared" si="502"/>
        <v>N/A</v>
      </c>
      <c r="BZ599" s="197">
        <f t="shared" si="503"/>
        <v>0</v>
      </c>
      <c r="CA599" s="198">
        <f t="shared" si="504"/>
        <v>0</v>
      </c>
      <c r="CB599" s="199">
        <f>IFERROR(SQRT(($E599-$E$1136)^2+($AA599-$AA$1136)^2),0)</f>
        <v>3.0000900027000808E-2</v>
      </c>
      <c r="CC599" s="197" t="str">
        <f>IF(CB599&lt;=SMALL(CB$3:CB$1130,1),"MAS PARECIDO","NO")</f>
        <v>NO</v>
      </c>
      <c r="CD599" s="197" t="str">
        <f>IF(CB599&lt;=SMALL(CB$3:CB$1130,5),"SIMILAR","NO")</f>
        <v>NO</v>
      </c>
      <c r="CE599" s="197" t="str">
        <f t="shared" si="505"/>
        <v>N/A</v>
      </c>
      <c r="CF599" s="197">
        <f t="shared" si="506"/>
        <v>0</v>
      </c>
      <c r="CG599" s="198">
        <f t="shared" si="507"/>
        <v>0</v>
      </c>
      <c r="CH599" s="199">
        <f>IFERROR(SQRT(($E599-$E$1136)^2+($AD599-$AD$1136)^2),0)</f>
        <v>3.0000900027000808E-2</v>
      </c>
      <c r="CI599" s="197" t="str">
        <f>IF(CH599&lt;=SMALL(CH$3:CH$1130,1),"MAS PARECIDO","NO")</f>
        <v>NO</v>
      </c>
      <c r="CJ599" s="197" t="str">
        <f>IF(CH599&lt;=SMALL(CH$3:CH$1130,5),"SIMILAR","NO")</f>
        <v>NO</v>
      </c>
      <c r="CK599" s="197" t="str">
        <f t="shared" si="508"/>
        <v>N/A</v>
      </c>
      <c r="CL599" s="197">
        <f t="shared" si="509"/>
        <v>0</v>
      </c>
      <c r="CM599" s="198">
        <f t="shared" si="510"/>
        <v>0</v>
      </c>
      <c r="CN599" s="199">
        <f>IFERROR(SQRT(($E599-$E$1136)^2+($AG599-$AG$1136)^2),0)</f>
        <v>3.0000900027000808E-2</v>
      </c>
      <c r="CO599" s="197" t="str">
        <f>IF(CN599&lt;=SMALL(CN$3:CN$1130,1),"MAS PARECIDO","NO")</f>
        <v>NO</v>
      </c>
      <c r="CP599" s="197" t="str">
        <f>IF(CN599&lt;=SMALL(CN$3:CN$1130,5),"SIMILAR","NO")</f>
        <v>NO</v>
      </c>
      <c r="CQ599" s="197" t="str">
        <f t="shared" si="511"/>
        <v>N/A</v>
      </c>
      <c r="CR599" s="197">
        <f t="shared" si="512"/>
        <v>0</v>
      </c>
      <c r="CS599" s="198">
        <f t="shared" si="513"/>
        <v>0</v>
      </c>
      <c r="CT599" s="199">
        <f>IFERROR(SQRT(($E599-$E$1136)^2+($AJ599-$AJ$1136)^2),0)</f>
        <v>3.0000900027000808E-2</v>
      </c>
      <c r="CU599" s="197" t="str">
        <f>IF(CT599&lt;=SMALL(CT$3:CT$1130,1),"MAS PARECIDO","NO")</f>
        <v>NO</v>
      </c>
      <c r="CV599" s="197" t="str">
        <f>IF(CT599&lt;=SMALL(CT$3:CT$1130,5),"SIMILAR","NO")</f>
        <v>NO</v>
      </c>
      <c r="CW599" s="197" t="str">
        <f t="shared" si="514"/>
        <v>N/A</v>
      </c>
      <c r="CX599" s="197">
        <f t="shared" si="515"/>
        <v>0</v>
      </c>
      <c r="CY599" s="198">
        <f t="shared" si="516"/>
        <v>0</v>
      </c>
      <c r="CZ599" s="2" t="s">
        <v>2195</v>
      </c>
      <c r="DA599" s="2" t="s">
        <v>2196</v>
      </c>
      <c r="DB599" s="2">
        <v>6</v>
      </c>
      <c r="DC599" s="2" t="s">
        <v>319</v>
      </c>
    </row>
    <row r="600" spans="1:107">
      <c r="A600" s="24" t="s">
        <v>770</v>
      </c>
      <c r="B600" s="46">
        <v>51456.73</v>
      </c>
      <c r="C600" s="190">
        <f>(B600-$B$1132)/($B$1133-$B$1132)</f>
        <v>5.4883093425002319E-2</v>
      </c>
      <c r="D600" s="46">
        <v>12500</v>
      </c>
      <c r="E600" s="190">
        <f>(D600-$D$1132)/($D$1133-$D$1132)</f>
        <v>2.4970749122473674E-2</v>
      </c>
      <c r="F600" s="46" t="s">
        <v>53</v>
      </c>
      <c r="G600" s="192">
        <f>VLOOKUP(F600,'DATOS DE SOPORTE'!$Y$5:$Z$8,2,FALSE)</f>
        <v>2</v>
      </c>
      <c r="H600" s="190">
        <f>(G600-$G$1132)/($G$1133-$G$1132)</f>
        <v>0.33333333333333331</v>
      </c>
      <c r="I600" s="50">
        <v>1</v>
      </c>
      <c r="J600" s="200">
        <f t="shared" si="476"/>
        <v>1</v>
      </c>
      <c r="K600" s="190">
        <f>(J600-$J$1132)/($J$1133-$J$1132)</f>
        <v>0.2</v>
      </c>
      <c r="L600" s="193" t="str">
        <f t="shared" si="477"/>
        <v>SI</v>
      </c>
      <c r="M600" s="46" t="s">
        <v>56</v>
      </c>
      <c r="N600" s="192">
        <f t="shared" si="478"/>
        <v>1</v>
      </c>
      <c r="O600" s="190">
        <f>(N600-N$1132)/(N$1133-N$1132)</f>
        <v>0</v>
      </c>
      <c r="P600" s="46" t="s">
        <v>196</v>
      </c>
      <c r="Q600" s="192">
        <f t="shared" si="479"/>
        <v>1</v>
      </c>
      <c r="R600" s="190">
        <f>(Q600-Q$1132)/(Q$1133-Q$1132)</f>
        <v>0</v>
      </c>
      <c r="S600" s="46" t="s">
        <v>194</v>
      </c>
      <c r="T600" s="192">
        <f t="shared" si="480"/>
        <v>1</v>
      </c>
      <c r="U600" s="190">
        <f>(T600-T$1132)/(T$1133-T$1132)</f>
        <v>0</v>
      </c>
      <c r="V600" s="46" t="s">
        <v>62</v>
      </c>
      <c r="W600" s="194">
        <f>VLOOKUP(V600,'DATOS DE SOPORTE'!$S$5:$T$10,2,FALSE)</f>
        <v>1</v>
      </c>
      <c r="X600" s="201">
        <f>(W600-W$1132)/(W$1133-W$1132)</f>
        <v>0</v>
      </c>
      <c r="Y600" s="46" t="s">
        <v>136</v>
      </c>
      <c r="Z600" s="194">
        <f t="shared" si="481"/>
        <v>2</v>
      </c>
      <c r="AA600" s="201">
        <f>(Z600-Z$1132)/(Z$1133-Z$1132)</f>
        <v>1</v>
      </c>
      <c r="AB600" s="46" t="s">
        <v>188</v>
      </c>
      <c r="AC600" s="194">
        <f t="shared" si="482"/>
        <v>1</v>
      </c>
      <c r="AD600" s="201">
        <f>(AC600-AC$1132)/(AC$1133-AC$1132)</f>
        <v>0</v>
      </c>
      <c r="AE600" s="46" t="s">
        <v>188</v>
      </c>
      <c r="AF600" s="194">
        <f t="shared" si="483"/>
        <v>1</v>
      </c>
      <c r="AG600" s="201">
        <f>(AF600-AF$1132)/(AF$1133-AF$1132)</f>
        <v>0</v>
      </c>
      <c r="AH600" s="24" t="s">
        <v>67</v>
      </c>
      <c r="AI600" s="194">
        <f>VLOOKUP(AH600,'DATOS DE SOPORTE'!$V$5:$W$8,2,FALSE)</f>
        <v>1</v>
      </c>
      <c r="AJ600" s="201">
        <f>(AI600-AI$1132)/(AI$1133-AI$1132)</f>
        <v>0</v>
      </c>
      <c r="AK600" s="58" t="str">
        <f t="shared" si="475"/>
        <v>Muy malo</v>
      </c>
      <c r="AL600" s="196">
        <f>IFERROR(SQRT(($E600-$E$1136)^2+($C600-$C$1136)^2),0)</f>
        <v>0.15232163596937537</v>
      </c>
      <c r="AM600" s="197" t="str">
        <f>IF(AL600&lt;=SMALL($AL$3:$AL$1130,1),"MAS PARECIDO","NO")</f>
        <v>NO</v>
      </c>
      <c r="AN600" s="197" t="str">
        <f>IF(AL600&lt;=SMALL($AL$3:$AL$1130,5),"SIMILAR","NO")</f>
        <v>NO</v>
      </c>
      <c r="AO600" s="197" t="str">
        <f t="shared" si="484"/>
        <v>N/A</v>
      </c>
      <c r="AP600" s="197">
        <f t="shared" si="485"/>
        <v>0</v>
      </c>
      <c r="AQ600" s="198">
        <f t="shared" si="486"/>
        <v>0</v>
      </c>
      <c r="AR600" s="196">
        <f>IFERROR(SQRT(($E600-$E$1136)^2+($H600-$H$1136)^2),0)</f>
        <v>2.5000750022500674E-2</v>
      </c>
      <c r="AS600" s="197" t="str">
        <f>IF(AR600&lt;=SMALL(AR$3:AR$1130,1),"MAS PARECIDO","NO")</f>
        <v>NO</v>
      </c>
      <c r="AT600" s="197" t="str">
        <f>IF(AR600&lt;=SMALL(AR$3:AR$1130,5),"SIMILAR","NO")</f>
        <v>NO</v>
      </c>
      <c r="AU600" s="197" t="str">
        <f t="shared" si="487"/>
        <v>N/A</v>
      </c>
      <c r="AV600" s="197">
        <f t="shared" si="488"/>
        <v>0</v>
      </c>
      <c r="AW600" s="198">
        <f t="shared" si="489"/>
        <v>0</v>
      </c>
      <c r="AX600" s="199">
        <f>IFERROR(SQRT(($E600-$E$1136)^2+($K600-$K$1136)^2),0)</f>
        <v>2.5000750022500674E-2</v>
      </c>
      <c r="AY600" s="197" t="str">
        <f>IF(AX600&lt;=SMALL(AX$3:AX$1130,1),"MAS PARECIDO","NO")</f>
        <v>NO</v>
      </c>
      <c r="AZ600" s="197" t="str">
        <f>IF(AX600&lt;=SMALL(AX$3:AX$1130,5),"SIMILAR","NO")</f>
        <v>NO</v>
      </c>
      <c r="BA600" s="197" t="str">
        <f t="shared" si="490"/>
        <v>N/A</v>
      </c>
      <c r="BB600" s="197">
        <f t="shared" si="491"/>
        <v>0</v>
      </c>
      <c r="BC600" s="198">
        <f t="shared" si="492"/>
        <v>0</v>
      </c>
      <c r="BD600" s="196">
        <f>IFERROR(SQRT(($E600-$E$1136)^2+($O600-$O$1136)^2),0)</f>
        <v>1.0003124699321146</v>
      </c>
      <c r="BE600" s="197" t="str">
        <f>IF(BD600&lt;=SMALL(BD$3:BD$1130,1),"MAS PARECIDO","NO")</f>
        <v>NO</v>
      </c>
      <c r="BF600" s="197" t="str">
        <f>IF(BD600&lt;=SMALL(BD$3:BD$1130,5),"SIMILAR","NO")</f>
        <v>NO</v>
      </c>
      <c r="BG600" s="197" t="str">
        <f t="shared" si="493"/>
        <v>N/A</v>
      </c>
      <c r="BH600" s="197">
        <f t="shared" si="494"/>
        <v>0</v>
      </c>
      <c r="BI600" s="198">
        <f t="shared" si="495"/>
        <v>0</v>
      </c>
      <c r="BJ600" s="199">
        <f>IFERROR(SQRT(($E600-$E$1136)^2+($R600-$R$1136)^2),0)</f>
        <v>0.5006246473174164</v>
      </c>
      <c r="BK600" s="197" t="str">
        <f>IF(BJ600&lt;=SMALL(BJ$3:BJ$1130,1),"MAS PARECIDO","NO")</f>
        <v>NO</v>
      </c>
      <c r="BL600" s="197" t="str">
        <f>IF(BJ600&lt;=SMALL(BJ$3:BJ$1130,5),"SIMILAR","NO")</f>
        <v>NO</v>
      </c>
      <c r="BM600" s="197" t="str">
        <f t="shared" si="496"/>
        <v>N/A</v>
      </c>
      <c r="BN600" s="197">
        <f t="shared" si="497"/>
        <v>0</v>
      </c>
      <c r="BO600" s="198">
        <f t="shared" si="498"/>
        <v>0</v>
      </c>
      <c r="BP600" s="199">
        <f>IFERROR(SQRT(($E600-$E$1136)^2+($U600-$U$1136)^2),0)</f>
        <v>2.5000750022500674E-2</v>
      </c>
      <c r="BQ600" s="197" t="str">
        <f>IF(BP600&lt;=SMALL(BP$3:BP$1130,1),"MAS PARECIDO","NO")</f>
        <v>NO</v>
      </c>
      <c r="BR600" s="197" t="str">
        <f>IF(BP600&lt;=SMALL(BP$3:BP$1130,5),"SIMILAR","NO")</f>
        <v>NO</v>
      </c>
      <c r="BS600" s="197" t="str">
        <f t="shared" si="499"/>
        <v>N/A</v>
      </c>
      <c r="BT600" s="197">
        <f t="shared" si="500"/>
        <v>0</v>
      </c>
      <c r="BU600" s="198">
        <f t="shared" si="501"/>
        <v>0</v>
      </c>
      <c r="BV600" s="199">
        <f>IFERROR(SQRT(($E600-$E$1136)^2+($X600-$X$1136)^2),0)</f>
        <v>2.5000750022500674E-2</v>
      </c>
      <c r="BW600" s="197" t="str">
        <f>IF(BV600&lt;=SMALL(BV$3:BV$1130,1),"MAS PARECIDO","NO")</f>
        <v>NO</v>
      </c>
      <c r="BX600" s="197" t="str">
        <f>IF(BV600&lt;=SMALL(BV$3:BV$1130,5),"SIMILAR","NO")</f>
        <v>NO</v>
      </c>
      <c r="BY600" s="197" t="str">
        <f t="shared" si="502"/>
        <v>N/A</v>
      </c>
      <c r="BZ600" s="197">
        <f t="shared" si="503"/>
        <v>0</v>
      </c>
      <c r="CA600" s="198">
        <f t="shared" si="504"/>
        <v>0</v>
      </c>
      <c r="CB600" s="199">
        <f>IFERROR(SQRT(($E600-$E$1136)^2+($AA600-$AA$1136)^2),0)</f>
        <v>1.0003124699321146</v>
      </c>
      <c r="CC600" s="197" t="str">
        <f>IF(CB600&lt;=SMALL(CB$3:CB$1130,1),"MAS PARECIDO","NO")</f>
        <v>NO</v>
      </c>
      <c r="CD600" s="197" t="str">
        <f>IF(CB600&lt;=SMALL(CB$3:CB$1130,5),"SIMILAR","NO")</f>
        <v>NO</v>
      </c>
      <c r="CE600" s="197" t="str">
        <f t="shared" si="505"/>
        <v>N/A</v>
      </c>
      <c r="CF600" s="197">
        <f t="shared" si="506"/>
        <v>0</v>
      </c>
      <c r="CG600" s="198">
        <f t="shared" si="507"/>
        <v>0</v>
      </c>
      <c r="CH600" s="199">
        <f>IFERROR(SQRT(($E600-$E$1136)^2+($AD600-$AD$1136)^2),0)</f>
        <v>1.0003124699321146</v>
      </c>
      <c r="CI600" s="197" t="str">
        <f>IF(CH600&lt;=SMALL(CH$3:CH$1130,1),"MAS PARECIDO","NO")</f>
        <v>NO</v>
      </c>
      <c r="CJ600" s="197" t="str">
        <f>IF(CH600&lt;=SMALL(CH$3:CH$1130,5),"SIMILAR","NO")</f>
        <v>NO</v>
      </c>
      <c r="CK600" s="197" t="str">
        <f t="shared" si="508"/>
        <v>N/A</v>
      </c>
      <c r="CL600" s="197">
        <f t="shared" si="509"/>
        <v>0</v>
      </c>
      <c r="CM600" s="198">
        <f t="shared" si="510"/>
        <v>0</v>
      </c>
      <c r="CN600" s="199">
        <f>IFERROR(SQRT(($E600-$E$1136)^2+($AG600-$AG$1136)^2),0)</f>
        <v>1.0003124699321146</v>
      </c>
      <c r="CO600" s="197" t="str">
        <f>IF(CN600&lt;=SMALL(CN$3:CN$1130,1),"MAS PARECIDO","NO")</f>
        <v>NO</v>
      </c>
      <c r="CP600" s="197" t="str">
        <f>IF(CN600&lt;=SMALL(CN$3:CN$1130,5),"SIMILAR","NO")</f>
        <v>NO</v>
      </c>
      <c r="CQ600" s="197" t="str">
        <f t="shared" si="511"/>
        <v>N/A</v>
      </c>
      <c r="CR600" s="197">
        <f t="shared" si="512"/>
        <v>0</v>
      </c>
      <c r="CS600" s="198">
        <f t="shared" si="513"/>
        <v>0</v>
      </c>
      <c r="CT600" s="199">
        <f>IFERROR(SQRT(($E600-$E$1136)^2+($AJ600-$AJ$1136)^2),0)</f>
        <v>2.5000750022500674E-2</v>
      </c>
      <c r="CU600" s="197" t="str">
        <f>IF(CT600&lt;=SMALL(CT$3:CT$1130,1),"MAS PARECIDO","NO")</f>
        <v>NO</v>
      </c>
      <c r="CV600" s="197" t="str">
        <f>IF(CT600&lt;=SMALL(CT$3:CT$1130,5),"SIMILAR","NO")</f>
        <v>NO</v>
      </c>
      <c r="CW600" s="197" t="str">
        <f t="shared" si="514"/>
        <v>N/A</v>
      </c>
      <c r="CX600" s="197">
        <f t="shared" si="515"/>
        <v>0</v>
      </c>
      <c r="CY600" s="198">
        <f t="shared" si="516"/>
        <v>0</v>
      </c>
      <c r="CZ600" s="2" t="s">
        <v>2197</v>
      </c>
      <c r="DA600" s="2" t="s">
        <v>2198</v>
      </c>
      <c r="DB600" s="2">
        <v>6</v>
      </c>
      <c r="DC600" s="2" t="s">
        <v>319</v>
      </c>
    </row>
    <row r="601" spans="1:107">
      <c r="A601" s="24" t="s">
        <v>771</v>
      </c>
      <c r="B601" s="46">
        <v>79939.61</v>
      </c>
      <c r="C601" s="190">
        <f>(B601-$B$1132)/($B$1133-$B$1132)</f>
        <v>8.817710802479839E-2</v>
      </c>
      <c r="D601" s="46">
        <v>18150</v>
      </c>
      <c r="E601" s="190">
        <f>(D601-$D$1132)/($D$1133-$D$1132)</f>
        <v>3.6271088132643979E-2</v>
      </c>
      <c r="F601" s="46" t="s">
        <v>53</v>
      </c>
      <c r="G601" s="192">
        <f>VLOOKUP(F601,'DATOS DE SOPORTE'!$Y$5:$Z$8,2,FALSE)</f>
        <v>2</v>
      </c>
      <c r="H601" s="190">
        <f>(G601-$G$1132)/($G$1133-$G$1132)</f>
        <v>0.33333333333333331</v>
      </c>
      <c r="I601" s="50">
        <v>2</v>
      </c>
      <c r="J601" s="200">
        <f t="shared" si="476"/>
        <v>2</v>
      </c>
      <c r="K601" s="190">
        <f>(J601-$J$1132)/($J$1133-$J$1132)</f>
        <v>0.4</v>
      </c>
      <c r="L601" s="193" t="str">
        <f t="shared" si="477"/>
        <v>SI</v>
      </c>
      <c r="M601" s="46" t="s">
        <v>192</v>
      </c>
      <c r="N601" s="192">
        <f t="shared" si="478"/>
        <v>2</v>
      </c>
      <c r="O601" s="190">
        <f>(N601-N$1132)/(N$1133-N$1132)</f>
        <v>1</v>
      </c>
      <c r="P601" s="46" t="s">
        <v>193</v>
      </c>
      <c r="Q601" s="192">
        <f t="shared" si="479"/>
        <v>2</v>
      </c>
      <c r="R601" s="190">
        <f>(Q601-Q$1132)/(Q$1133-Q$1132)</f>
        <v>0.5</v>
      </c>
      <c r="S601" s="46" t="s">
        <v>60</v>
      </c>
      <c r="T601" s="192">
        <f t="shared" si="480"/>
        <v>2</v>
      </c>
      <c r="U601" s="190">
        <f>(T601-T$1132)/(T$1133-T$1132)</f>
        <v>1</v>
      </c>
      <c r="V601" s="46" t="s">
        <v>62</v>
      </c>
      <c r="W601" s="194">
        <f>VLOOKUP(V601,'DATOS DE SOPORTE'!$S$5:$T$10,2,FALSE)</f>
        <v>1</v>
      </c>
      <c r="X601" s="201">
        <f>(W601-W$1132)/(W$1133-W$1132)</f>
        <v>0</v>
      </c>
      <c r="Y601" s="46" t="s">
        <v>188</v>
      </c>
      <c r="Z601" s="194">
        <f t="shared" si="481"/>
        <v>1</v>
      </c>
      <c r="AA601" s="201">
        <f>(Z601-Z$1132)/(Z$1133-Z$1132)</f>
        <v>0</v>
      </c>
      <c r="AB601" s="46" t="s">
        <v>188</v>
      </c>
      <c r="AC601" s="194">
        <f t="shared" si="482"/>
        <v>1</v>
      </c>
      <c r="AD601" s="201">
        <f>(AC601-AC$1132)/(AC$1133-AC$1132)</f>
        <v>0</v>
      </c>
      <c r="AE601" s="46" t="s">
        <v>136</v>
      </c>
      <c r="AF601" s="194">
        <f t="shared" si="483"/>
        <v>2</v>
      </c>
      <c r="AG601" s="201">
        <f>(AF601-AF$1132)/(AF$1133-AF$1132)</f>
        <v>1</v>
      </c>
      <c r="AH601" s="24" t="s">
        <v>67</v>
      </c>
      <c r="AI601" s="194">
        <f>VLOOKUP(AH601,'DATOS DE SOPORTE'!$V$5:$W$8,2,FALSE)</f>
        <v>1</v>
      </c>
      <c r="AJ601" s="201">
        <f>(AI601-AI$1132)/(AI$1133-AI$1132)</f>
        <v>0</v>
      </c>
      <c r="AK601" s="58" t="str">
        <f t="shared" si="475"/>
        <v>Bueno</v>
      </c>
      <c r="AL601" s="196">
        <f>IFERROR(SQRT(($E601-$E$1136)^2+($C601-$C$1136)^2),0)</f>
        <v>0.12246574121502432</v>
      </c>
      <c r="AM601" s="197" t="str">
        <f>IF(AL601&lt;=SMALL($AL$3:$AL$1130,1),"MAS PARECIDO","NO")</f>
        <v>NO</v>
      </c>
      <c r="AN601" s="197" t="str">
        <f>IF(AL601&lt;=SMALL($AL$3:$AL$1130,5),"SIMILAR","NO")</f>
        <v>NO</v>
      </c>
      <c r="AO601" s="197" t="str">
        <f t="shared" si="484"/>
        <v>N/A</v>
      </c>
      <c r="AP601" s="197">
        <f t="shared" si="485"/>
        <v>0</v>
      </c>
      <c r="AQ601" s="198">
        <f t="shared" si="486"/>
        <v>0</v>
      </c>
      <c r="AR601" s="196">
        <f>IFERROR(SQRT(($E601-$E$1136)^2+($H601-$H$1136)^2),0)</f>
        <v>3.6301089032670979E-2</v>
      </c>
      <c r="AS601" s="197" t="str">
        <f>IF(AR601&lt;=SMALL(AR$3:AR$1130,1),"MAS PARECIDO","NO")</f>
        <v>NO</v>
      </c>
      <c r="AT601" s="197" t="str">
        <f>IF(AR601&lt;=SMALL(AR$3:AR$1130,5),"SIMILAR","NO")</f>
        <v>NO</v>
      </c>
      <c r="AU601" s="197" t="str">
        <f t="shared" si="487"/>
        <v>N/A</v>
      </c>
      <c r="AV601" s="197">
        <f t="shared" si="488"/>
        <v>0</v>
      </c>
      <c r="AW601" s="198">
        <f t="shared" si="489"/>
        <v>0</v>
      </c>
      <c r="AX601" s="199">
        <f>IFERROR(SQRT(($E601-$E$1136)^2+($K601-$K$1136)^2),0)</f>
        <v>0.20326772755397723</v>
      </c>
      <c r="AY601" s="197" t="str">
        <f>IF(AX601&lt;=SMALL(AX$3:AX$1130,1),"MAS PARECIDO","NO")</f>
        <v>NO</v>
      </c>
      <c r="AZ601" s="197" t="str">
        <f>IF(AX601&lt;=SMALL(AX$3:AX$1130,5),"SIMILAR","NO")</f>
        <v>NO</v>
      </c>
      <c r="BA601" s="197" t="str">
        <f t="shared" si="490"/>
        <v>N/A</v>
      </c>
      <c r="BB601" s="197">
        <f t="shared" si="491"/>
        <v>0</v>
      </c>
      <c r="BC601" s="198">
        <f t="shared" si="492"/>
        <v>0</v>
      </c>
      <c r="BD601" s="196">
        <f>IFERROR(SQRT(($E601-$E$1136)^2+($O601-$O$1136)^2),0)</f>
        <v>3.6301089032670979E-2</v>
      </c>
      <c r="BE601" s="197" t="str">
        <f>IF(BD601&lt;=SMALL(BD$3:BD$1130,1),"MAS PARECIDO","NO")</f>
        <v>NO</v>
      </c>
      <c r="BF601" s="197" t="str">
        <f>IF(BD601&lt;=SMALL(BD$3:BD$1130,5),"SIMILAR","NO")</f>
        <v>NO</v>
      </c>
      <c r="BG601" s="197" t="str">
        <f t="shared" si="493"/>
        <v>N/A</v>
      </c>
      <c r="BH601" s="197">
        <f t="shared" si="494"/>
        <v>0</v>
      </c>
      <c r="BI601" s="198">
        <f t="shared" si="495"/>
        <v>0</v>
      </c>
      <c r="BJ601" s="199">
        <f>IFERROR(SQRT(($E601-$E$1136)^2+($R601-$R$1136)^2),0)</f>
        <v>3.6301089032670979E-2</v>
      </c>
      <c r="BK601" s="197" t="str">
        <f>IF(BJ601&lt;=SMALL(BJ$3:BJ$1130,1),"MAS PARECIDO","NO")</f>
        <v>NO</v>
      </c>
      <c r="BL601" s="197" t="str">
        <f>IF(BJ601&lt;=SMALL(BJ$3:BJ$1130,5),"SIMILAR","NO")</f>
        <v>NO</v>
      </c>
      <c r="BM601" s="197" t="str">
        <f t="shared" si="496"/>
        <v>N/A</v>
      </c>
      <c r="BN601" s="197">
        <f t="shared" si="497"/>
        <v>0</v>
      </c>
      <c r="BO601" s="198">
        <f t="shared" si="498"/>
        <v>0</v>
      </c>
      <c r="BP601" s="199">
        <f>IFERROR(SQRT(($E601-$E$1136)^2+($U601-$U$1136)^2),0)</f>
        <v>1.0006586676109681</v>
      </c>
      <c r="BQ601" s="197" t="str">
        <f>IF(BP601&lt;=SMALL(BP$3:BP$1130,1),"MAS PARECIDO","NO")</f>
        <v>NO</v>
      </c>
      <c r="BR601" s="197" t="str">
        <f>IF(BP601&lt;=SMALL(BP$3:BP$1130,5),"SIMILAR","NO")</f>
        <v>NO</v>
      </c>
      <c r="BS601" s="197" t="str">
        <f t="shared" si="499"/>
        <v>N/A</v>
      </c>
      <c r="BT601" s="197">
        <f t="shared" si="500"/>
        <v>0</v>
      </c>
      <c r="BU601" s="198">
        <f t="shared" si="501"/>
        <v>0</v>
      </c>
      <c r="BV601" s="199">
        <f>IFERROR(SQRT(($E601-$E$1136)^2+($X601-$X$1136)^2),0)</f>
        <v>3.6301089032670979E-2</v>
      </c>
      <c r="BW601" s="197" t="str">
        <f>IF(BV601&lt;=SMALL(BV$3:BV$1130,1),"MAS PARECIDO","NO")</f>
        <v>NO</v>
      </c>
      <c r="BX601" s="197" t="str">
        <f>IF(BV601&lt;=SMALL(BV$3:BV$1130,5),"SIMILAR","NO")</f>
        <v>NO</v>
      </c>
      <c r="BY601" s="197" t="str">
        <f t="shared" si="502"/>
        <v>N/A</v>
      </c>
      <c r="BZ601" s="197">
        <f t="shared" si="503"/>
        <v>0</v>
      </c>
      <c r="CA601" s="198">
        <f t="shared" si="504"/>
        <v>0</v>
      </c>
      <c r="CB601" s="199">
        <f>IFERROR(SQRT(($E601-$E$1136)^2+($AA601-$AA$1136)^2),0)</f>
        <v>3.6301089032670979E-2</v>
      </c>
      <c r="CC601" s="197" t="str">
        <f>IF(CB601&lt;=SMALL(CB$3:CB$1130,1),"MAS PARECIDO","NO")</f>
        <v>NO</v>
      </c>
      <c r="CD601" s="197" t="str">
        <f>IF(CB601&lt;=SMALL(CB$3:CB$1130,5),"SIMILAR","NO")</f>
        <v>NO</v>
      </c>
      <c r="CE601" s="197" t="str">
        <f t="shared" si="505"/>
        <v>N/A</v>
      </c>
      <c r="CF601" s="197">
        <f t="shared" si="506"/>
        <v>0</v>
      </c>
      <c r="CG601" s="198">
        <f t="shared" si="507"/>
        <v>0</v>
      </c>
      <c r="CH601" s="199">
        <f>IFERROR(SQRT(($E601-$E$1136)^2+($AD601-$AD$1136)^2),0)</f>
        <v>1.0006586676109681</v>
      </c>
      <c r="CI601" s="197" t="str">
        <f>IF(CH601&lt;=SMALL(CH$3:CH$1130,1),"MAS PARECIDO","NO")</f>
        <v>NO</v>
      </c>
      <c r="CJ601" s="197" t="str">
        <f>IF(CH601&lt;=SMALL(CH$3:CH$1130,5),"SIMILAR","NO")</f>
        <v>NO</v>
      </c>
      <c r="CK601" s="197" t="str">
        <f t="shared" si="508"/>
        <v>N/A</v>
      </c>
      <c r="CL601" s="197">
        <f t="shared" si="509"/>
        <v>0</v>
      </c>
      <c r="CM601" s="198">
        <f t="shared" si="510"/>
        <v>0</v>
      </c>
      <c r="CN601" s="199">
        <f>IFERROR(SQRT(($E601-$E$1136)^2+($AG601-$AG$1136)^2),0)</f>
        <v>3.6301089032670979E-2</v>
      </c>
      <c r="CO601" s="197" t="str">
        <f>IF(CN601&lt;=SMALL(CN$3:CN$1130,1),"MAS PARECIDO","NO")</f>
        <v>NO</v>
      </c>
      <c r="CP601" s="197" t="str">
        <f>IF(CN601&lt;=SMALL(CN$3:CN$1130,5),"SIMILAR","NO")</f>
        <v>NO</v>
      </c>
      <c r="CQ601" s="197" t="str">
        <f t="shared" si="511"/>
        <v>N/A</v>
      </c>
      <c r="CR601" s="197">
        <f t="shared" si="512"/>
        <v>0</v>
      </c>
      <c r="CS601" s="198">
        <f t="shared" si="513"/>
        <v>0</v>
      </c>
      <c r="CT601" s="199">
        <f>IFERROR(SQRT(($E601-$E$1136)^2+($AJ601-$AJ$1136)^2),0)</f>
        <v>3.6301089032670979E-2</v>
      </c>
      <c r="CU601" s="197" t="str">
        <f>IF(CT601&lt;=SMALL(CT$3:CT$1130,1),"MAS PARECIDO","NO")</f>
        <v>NO</v>
      </c>
      <c r="CV601" s="197" t="str">
        <f>IF(CT601&lt;=SMALL(CT$3:CT$1130,5),"SIMILAR","NO")</f>
        <v>NO</v>
      </c>
      <c r="CW601" s="197" t="str">
        <f t="shared" si="514"/>
        <v>N/A</v>
      </c>
      <c r="CX601" s="197">
        <f t="shared" si="515"/>
        <v>0</v>
      </c>
      <c r="CY601" s="198">
        <f t="shared" si="516"/>
        <v>0</v>
      </c>
      <c r="CZ601" s="2" t="s">
        <v>2199</v>
      </c>
      <c r="DA601" s="2" t="s">
        <v>2200</v>
      </c>
      <c r="DB601" s="2">
        <v>0</v>
      </c>
      <c r="DC601" s="2" t="s">
        <v>189</v>
      </c>
    </row>
    <row r="602" spans="1:107">
      <c r="A602" s="24" t="s">
        <v>772</v>
      </c>
      <c r="B602" s="46">
        <v>68198.95</v>
      </c>
      <c r="C602" s="190">
        <f>(B602-$B$1132)/($B$1133-$B$1132)</f>
        <v>7.4453295494210134E-2</v>
      </c>
      <c r="D602" s="46">
        <v>20000</v>
      </c>
      <c r="E602" s="190">
        <f>(D602-$D$1132)/($D$1133-$D$1132)</f>
        <v>3.9971199135974078E-2</v>
      </c>
      <c r="F602" s="46" t="s">
        <v>203</v>
      </c>
      <c r="G602" s="192">
        <f>VLOOKUP(F602,'DATOS DE SOPORTE'!$Y$5:$Z$8,2,FALSE)</f>
        <v>3</v>
      </c>
      <c r="H602" s="190">
        <f>(G602-$G$1132)/($G$1133-$G$1132)</f>
        <v>0.66666666666666663</v>
      </c>
      <c r="I602" s="50">
        <v>3</v>
      </c>
      <c r="J602" s="200">
        <f t="shared" si="476"/>
        <v>3</v>
      </c>
      <c r="K602" s="190">
        <f>(J602-$J$1132)/($J$1133-$J$1132)</f>
        <v>0.6</v>
      </c>
      <c r="L602" s="193" t="str">
        <f t="shared" si="477"/>
        <v>SI</v>
      </c>
      <c r="M602" s="46" t="s">
        <v>192</v>
      </c>
      <c r="N602" s="192">
        <f t="shared" si="478"/>
        <v>2</v>
      </c>
      <c r="O602" s="190">
        <f>(N602-N$1132)/(N$1133-N$1132)</f>
        <v>1</v>
      </c>
      <c r="P602" s="46" t="s">
        <v>58</v>
      </c>
      <c r="Q602" s="192">
        <f t="shared" si="479"/>
        <v>3</v>
      </c>
      <c r="R602" s="190">
        <f>(Q602-Q$1132)/(Q$1133-Q$1132)</f>
        <v>1</v>
      </c>
      <c r="S602" s="46" t="s">
        <v>60</v>
      </c>
      <c r="T602" s="192">
        <f t="shared" si="480"/>
        <v>2</v>
      </c>
      <c r="U602" s="190">
        <f>(T602-T$1132)/(T$1133-T$1132)</f>
        <v>1</v>
      </c>
      <c r="V602" s="46" t="s">
        <v>62</v>
      </c>
      <c r="W602" s="194">
        <f>VLOOKUP(V602,'DATOS DE SOPORTE'!$S$5:$T$10,2,FALSE)</f>
        <v>1</v>
      </c>
      <c r="X602" s="201">
        <f>(W602-W$1132)/(W$1133-W$1132)</f>
        <v>0</v>
      </c>
      <c r="Y602" s="46" t="s">
        <v>136</v>
      </c>
      <c r="Z602" s="194">
        <f t="shared" si="481"/>
        <v>2</v>
      </c>
      <c r="AA602" s="201">
        <f>(Z602-Z$1132)/(Z$1133-Z$1132)</f>
        <v>1</v>
      </c>
      <c r="AB602" s="46" t="s">
        <v>136</v>
      </c>
      <c r="AC602" s="194">
        <f t="shared" si="482"/>
        <v>2</v>
      </c>
      <c r="AD602" s="201">
        <f>(AC602-AC$1132)/(AC$1133-AC$1132)</f>
        <v>1</v>
      </c>
      <c r="AE602" s="46" t="s">
        <v>188</v>
      </c>
      <c r="AF602" s="194">
        <f t="shared" si="483"/>
        <v>1</v>
      </c>
      <c r="AG602" s="201">
        <f>(AF602-AF$1132)/(AF$1133-AF$1132)</f>
        <v>0</v>
      </c>
      <c r="AH602" s="24" t="s">
        <v>67</v>
      </c>
      <c r="AI602" s="194">
        <f>VLOOKUP(AH602,'DATOS DE SOPORTE'!$V$5:$W$8,2,FALSE)</f>
        <v>1</v>
      </c>
      <c r="AJ602" s="201">
        <f>(AI602-AI$1132)/(AI$1133-AI$1132)</f>
        <v>0</v>
      </c>
      <c r="AK602" s="58" t="str">
        <f t="shared" si="475"/>
        <v>Bueno</v>
      </c>
      <c r="AL602" s="196">
        <f>IFERROR(SQRT(($E602-$E$1136)^2+($C602-$C$1136)^2),0)</f>
        <v>0.13667060558227367</v>
      </c>
      <c r="AM602" s="197" t="str">
        <f>IF(AL602&lt;=SMALL($AL$3:$AL$1130,1),"MAS PARECIDO","NO")</f>
        <v>NO</v>
      </c>
      <c r="AN602" s="197" t="str">
        <f>IF(AL602&lt;=SMALL($AL$3:$AL$1130,5),"SIMILAR","NO")</f>
        <v>NO</v>
      </c>
      <c r="AO602" s="197" t="str">
        <f t="shared" si="484"/>
        <v>N/A</v>
      </c>
      <c r="AP602" s="197">
        <f t="shared" si="485"/>
        <v>0</v>
      </c>
      <c r="AQ602" s="198">
        <f t="shared" si="486"/>
        <v>0</v>
      </c>
      <c r="AR602" s="196">
        <f>IFERROR(SQRT(($E602-$E$1136)^2+($H602-$H$1136)^2),0)</f>
        <v>0.33572489796771299</v>
      </c>
      <c r="AS602" s="197" t="str">
        <f>IF(AR602&lt;=SMALL(AR$3:AR$1130,1),"MAS PARECIDO","NO")</f>
        <v>NO</v>
      </c>
      <c r="AT602" s="197" t="str">
        <f>IF(AR602&lt;=SMALL(AR$3:AR$1130,5),"SIMILAR","NO")</f>
        <v>NO</v>
      </c>
      <c r="AU602" s="197" t="str">
        <f t="shared" si="487"/>
        <v>N/A</v>
      </c>
      <c r="AV602" s="197">
        <f t="shared" si="488"/>
        <v>0</v>
      </c>
      <c r="AW602" s="198">
        <f t="shared" si="489"/>
        <v>0</v>
      </c>
      <c r="AX602" s="199">
        <f>IFERROR(SQRT(($E602-$E$1136)^2+($K602-$K$1136)^2),0)</f>
        <v>0.4019951442546541</v>
      </c>
      <c r="AY602" s="197" t="str">
        <f>IF(AX602&lt;=SMALL(AX$3:AX$1130,1),"MAS PARECIDO","NO")</f>
        <v>NO</v>
      </c>
      <c r="AZ602" s="197" t="str">
        <f>IF(AX602&lt;=SMALL(AX$3:AX$1130,5),"SIMILAR","NO")</f>
        <v>NO</v>
      </c>
      <c r="BA602" s="197" t="str">
        <f t="shared" si="490"/>
        <v>N/A</v>
      </c>
      <c r="BB602" s="197">
        <f t="shared" si="491"/>
        <v>0</v>
      </c>
      <c r="BC602" s="198">
        <f t="shared" si="492"/>
        <v>0</v>
      </c>
      <c r="BD602" s="196">
        <f>IFERROR(SQRT(($E602-$E$1136)^2+($O602-$O$1136)^2),0)</f>
        <v>4.0001200036001078E-2</v>
      </c>
      <c r="BE602" s="197" t="str">
        <f>IF(BD602&lt;=SMALL(BD$3:BD$1130,1),"MAS PARECIDO","NO")</f>
        <v>NO</v>
      </c>
      <c r="BF602" s="197" t="str">
        <f>IF(BD602&lt;=SMALL(BD$3:BD$1130,5),"SIMILAR","NO")</f>
        <v>NO</v>
      </c>
      <c r="BG602" s="197" t="str">
        <f t="shared" si="493"/>
        <v>N/A</v>
      </c>
      <c r="BH602" s="197">
        <f t="shared" si="494"/>
        <v>0</v>
      </c>
      <c r="BI602" s="198">
        <f t="shared" si="495"/>
        <v>0</v>
      </c>
      <c r="BJ602" s="199">
        <f>IFERROR(SQRT(($E602-$E$1136)^2+($R602-$R$1136)^2),0)</f>
        <v>0.50159754385794209</v>
      </c>
      <c r="BK602" s="197" t="str">
        <f>IF(BJ602&lt;=SMALL(BJ$3:BJ$1130,1),"MAS PARECIDO","NO")</f>
        <v>NO</v>
      </c>
      <c r="BL602" s="197" t="str">
        <f>IF(BJ602&lt;=SMALL(BJ$3:BJ$1130,5),"SIMILAR","NO")</f>
        <v>NO</v>
      </c>
      <c r="BM602" s="197" t="str">
        <f t="shared" si="496"/>
        <v>N/A</v>
      </c>
      <c r="BN602" s="197">
        <f t="shared" si="497"/>
        <v>0</v>
      </c>
      <c r="BO602" s="198">
        <f t="shared" si="498"/>
        <v>0</v>
      </c>
      <c r="BP602" s="199">
        <f>IFERROR(SQRT(($E602-$E$1136)^2+($U602-$U$1136)^2),0)</f>
        <v>1.0007997282195475</v>
      </c>
      <c r="BQ602" s="197" t="str">
        <f>IF(BP602&lt;=SMALL(BP$3:BP$1130,1),"MAS PARECIDO","NO")</f>
        <v>NO</v>
      </c>
      <c r="BR602" s="197" t="str">
        <f>IF(BP602&lt;=SMALL(BP$3:BP$1130,5),"SIMILAR","NO")</f>
        <v>NO</v>
      </c>
      <c r="BS602" s="197" t="str">
        <f t="shared" si="499"/>
        <v>N/A</v>
      </c>
      <c r="BT602" s="197">
        <f t="shared" si="500"/>
        <v>0</v>
      </c>
      <c r="BU602" s="198">
        <f t="shared" si="501"/>
        <v>0</v>
      </c>
      <c r="BV602" s="199">
        <f>IFERROR(SQRT(($E602-$E$1136)^2+($X602-$X$1136)^2),0)</f>
        <v>4.0001200036001078E-2</v>
      </c>
      <c r="BW602" s="197" t="str">
        <f>IF(BV602&lt;=SMALL(BV$3:BV$1130,1),"MAS PARECIDO","NO")</f>
        <v>NO</v>
      </c>
      <c r="BX602" s="197" t="str">
        <f>IF(BV602&lt;=SMALL(BV$3:BV$1130,5),"SIMILAR","NO")</f>
        <v>NO</v>
      </c>
      <c r="BY602" s="197" t="str">
        <f t="shared" si="502"/>
        <v>N/A</v>
      </c>
      <c r="BZ602" s="197">
        <f t="shared" si="503"/>
        <v>0</v>
      </c>
      <c r="CA602" s="198">
        <f t="shared" si="504"/>
        <v>0</v>
      </c>
      <c r="CB602" s="199">
        <f>IFERROR(SQRT(($E602-$E$1136)^2+($AA602-$AA$1136)^2),0)</f>
        <v>1.0007997282195475</v>
      </c>
      <c r="CC602" s="197" t="str">
        <f>IF(CB602&lt;=SMALL(CB$3:CB$1130,1),"MAS PARECIDO","NO")</f>
        <v>NO</v>
      </c>
      <c r="CD602" s="197" t="str">
        <f>IF(CB602&lt;=SMALL(CB$3:CB$1130,5),"SIMILAR","NO")</f>
        <v>NO</v>
      </c>
      <c r="CE602" s="197" t="str">
        <f t="shared" si="505"/>
        <v>N/A</v>
      </c>
      <c r="CF602" s="197">
        <f t="shared" si="506"/>
        <v>0</v>
      </c>
      <c r="CG602" s="198">
        <f t="shared" si="507"/>
        <v>0</v>
      </c>
      <c r="CH602" s="199">
        <f>IFERROR(SQRT(($E602-$E$1136)^2+($AD602-$AD$1136)^2),0)</f>
        <v>4.0001200036001078E-2</v>
      </c>
      <c r="CI602" s="197" t="str">
        <f>IF(CH602&lt;=SMALL(CH$3:CH$1130,1),"MAS PARECIDO","NO")</f>
        <v>NO</v>
      </c>
      <c r="CJ602" s="197" t="str">
        <f>IF(CH602&lt;=SMALL(CH$3:CH$1130,5),"SIMILAR","NO")</f>
        <v>NO</v>
      </c>
      <c r="CK602" s="197" t="str">
        <f t="shared" si="508"/>
        <v>N/A</v>
      </c>
      <c r="CL602" s="197">
        <f t="shared" si="509"/>
        <v>0</v>
      </c>
      <c r="CM602" s="198">
        <f t="shared" si="510"/>
        <v>0</v>
      </c>
      <c r="CN602" s="199">
        <f>IFERROR(SQRT(($E602-$E$1136)^2+($AG602-$AG$1136)^2),0)</f>
        <v>1.0007997282195475</v>
      </c>
      <c r="CO602" s="197" t="str">
        <f>IF(CN602&lt;=SMALL(CN$3:CN$1130,1),"MAS PARECIDO","NO")</f>
        <v>NO</v>
      </c>
      <c r="CP602" s="197" t="str">
        <f>IF(CN602&lt;=SMALL(CN$3:CN$1130,5),"SIMILAR","NO")</f>
        <v>NO</v>
      </c>
      <c r="CQ602" s="197" t="str">
        <f t="shared" si="511"/>
        <v>N/A</v>
      </c>
      <c r="CR602" s="197">
        <f t="shared" si="512"/>
        <v>0</v>
      </c>
      <c r="CS602" s="198">
        <f t="shared" si="513"/>
        <v>0</v>
      </c>
      <c r="CT602" s="199">
        <f>IFERROR(SQRT(($E602-$E$1136)^2+($AJ602-$AJ$1136)^2),0)</f>
        <v>4.0001200036001078E-2</v>
      </c>
      <c r="CU602" s="197" t="str">
        <f>IF(CT602&lt;=SMALL(CT$3:CT$1130,1),"MAS PARECIDO","NO")</f>
        <v>NO</v>
      </c>
      <c r="CV602" s="197" t="str">
        <f>IF(CT602&lt;=SMALL(CT$3:CT$1130,5),"SIMILAR","NO")</f>
        <v>NO</v>
      </c>
      <c r="CW602" s="197" t="str">
        <f t="shared" si="514"/>
        <v>N/A</v>
      </c>
      <c r="CX602" s="197">
        <f t="shared" si="515"/>
        <v>0</v>
      </c>
      <c r="CY602" s="198">
        <f t="shared" si="516"/>
        <v>0</v>
      </c>
      <c r="CZ602" s="2" t="s">
        <v>2201</v>
      </c>
      <c r="DA602" s="2" t="s">
        <v>2202</v>
      </c>
      <c r="DB602" s="2">
        <v>0</v>
      </c>
      <c r="DC602" s="2" t="s">
        <v>189</v>
      </c>
    </row>
    <row r="603" spans="1:107">
      <c r="A603" s="24" t="s">
        <v>773</v>
      </c>
      <c r="B603" s="46">
        <v>95807.27</v>
      </c>
      <c r="C603" s="190">
        <f>(B603-$B$1132)/($B$1133-$B$1132)</f>
        <v>0.10672502535986425</v>
      </c>
      <c r="D603" s="46">
        <v>12000</v>
      </c>
      <c r="E603" s="190">
        <f>(D603-$D$1132)/($D$1133-$D$1132)</f>
        <v>2.3970719121573648E-2</v>
      </c>
      <c r="F603" s="46" t="s">
        <v>53</v>
      </c>
      <c r="G603" s="192">
        <f>VLOOKUP(F603,'DATOS DE SOPORTE'!$Y$5:$Z$8,2,FALSE)</f>
        <v>2</v>
      </c>
      <c r="H603" s="190">
        <f>(G603-$G$1132)/($G$1133-$G$1132)</f>
        <v>0.33333333333333331</v>
      </c>
      <c r="I603" s="50">
        <v>3</v>
      </c>
      <c r="J603" s="200">
        <f t="shared" si="476"/>
        <v>3</v>
      </c>
      <c r="K603" s="190">
        <f>(J603-$J$1132)/($J$1133-$J$1132)</f>
        <v>0.6</v>
      </c>
      <c r="L603" s="193" t="str">
        <f t="shared" si="477"/>
        <v>SI</v>
      </c>
      <c r="M603" s="46" t="s">
        <v>56</v>
      </c>
      <c r="N603" s="192">
        <f t="shared" si="478"/>
        <v>1</v>
      </c>
      <c r="O603" s="190">
        <f>(N603-N$1132)/(N$1133-N$1132)</f>
        <v>0</v>
      </c>
      <c r="P603" s="46" t="s">
        <v>193</v>
      </c>
      <c r="Q603" s="192">
        <f t="shared" si="479"/>
        <v>2</v>
      </c>
      <c r="R603" s="190">
        <f>(Q603-Q$1132)/(Q$1133-Q$1132)</f>
        <v>0.5</v>
      </c>
      <c r="S603" s="46" t="s">
        <v>194</v>
      </c>
      <c r="T603" s="192">
        <f t="shared" si="480"/>
        <v>1</v>
      </c>
      <c r="U603" s="190">
        <f>(T603-T$1132)/(T$1133-T$1132)</f>
        <v>0</v>
      </c>
      <c r="V603" s="46" t="s">
        <v>62</v>
      </c>
      <c r="W603" s="194">
        <f>VLOOKUP(V603,'DATOS DE SOPORTE'!$S$5:$T$10,2,FALSE)</f>
        <v>1</v>
      </c>
      <c r="X603" s="201">
        <f>(W603-W$1132)/(W$1133-W$1132)</f>
        <v>0</v>
      </c>
      <c r="Y603" s="46" t="s">
        <v>188</v>
      </c>
      <c r="Z603" s="194">
        <f t="shared" si="481"/>
        <v>1</v>
      </c>
      <c r="AA603" s="201">
        <f>(Z603-Z$1132)/(Z$1133-Z$1132)</f>
        <v>0</v>
      </c>
      <c r="AB603" s="46" t="s">
        <v>136</v>
      </c>
      <c r="AC603" s="194">
        <f t="shared" si="482"/>
        <v>2</v>
      </c>
      <c r="AD603" s="201">
        <f>(AC603-AC$1132)/(AC$1133-AC$1132)</f>
        <v>1</v>
      </c>
      <c r="AE603" s="46" t="s">
        <v>188</v>
      </c>
      <c r="AF603" s="194">
        <f t="shared" si="483"/>
        <v>1</v>
      </c>
      <c r="AG603" s="201">
        <f>(AF603-AF$1132)/(AF$1133-AF$1132)</f>
        <v>0</v>
      </c>
      <c r="AH603" s="24" t="s">
        <v>67</v>
      </c>
      <c r="AI603" s="194">
        <f>VLOOKUP(AH603,'DATOS DE SOPORTE'!$V$5:$W$8,2,FALSE)</f>
        <v>1</v>
      </c>
      <c r="AJ603" s="201">
        <f>(AI603-AI$1132)/(AI$1133-AI$1132)</f>
        <v>0</v>
      </c>
      <c r="AK603" s="58" t="str">
        <f t="shared" si="475"/>
        <v>Bueno</v>
      </c>
      <c r="AL603" s="196">
        <f>IFERROR(SQRT(($E603-$E$1136)^2+($C603-$C$1136)^2),0)</f>
        <v>0.10129831577726152</v>
      </c>
      <c r="AM603" s="197" t="str">
        <f>IF(AL603&lt;=SMALL($AL$3:$AL$1130,1),"MAS PARECIDO","NO")</f>
        <v>NO</v>
      </c>
      <c r="AN603" s="197" t="str">
        <f>IF(AL603&lt;=SMALL($AL$3:$AL$1130,5),"SIMILAR","NO")</f>
        <v>NO</v>
      </c>
      <c r="AO603" s="197" t="str">
        <f t="shared" si="484"/>
        <v>N/A</v>
      </c>
      <c r="AP603" s="197">
        <f t="shared" si="485"/>
        <v>0</v>
      </c>
      <c r="AQ603" s="198">
        <f t="shared" si="486"/>
        <v>0</v>
      </c>
      <c r="AR603" s="196">
        <f>IFERROR(SQRT(($E603-$E$1136)^2+($H603-$H$1136)^2),0)</f>
        <v>2.4000720021600648E-2</v>
      </c>
      <c r="AS603" s="197" t="str">
        <f>IF(AR603&lt;=SMALL(AR$3:AR$1130,1),"MAS PARECIDO","NO")</f>
        <v>NO</v>
      </c>
      <c r="AT603" s="197" t="str">
        <f>IF(AR603&lt;=SMALL(AR$3:AR$1130,5),"SIMILAR","NO")</f>
        <v>NO</v>
      </c>
      <c r="AU603" s="197" t="str">
        <f t="shared" si="487"/>
        <v>N/A</v>
      </c>
      <c r="AV603" s="197">
        <f t="shared" si="488"/>
        <v>0</v>
      </c>
      <c r="AW603" s="198">
        <f t="shared" si="489"/>
        <v>0</v>
      </c>
      <c r="AX603" s="199">
        <f>IFERROR(SQRT(($E603-$E$1136)^2+($K603-$K$1136)^2),0)</f>
        <v>0.40071939628816972</v>
      </c>
      <c r="AY603" s="197" t="str">
        <f>IF(AX603&lt;=SMALL(AX$3:AX$1130,1),"MAS PARECIDO","NO")</f>
        <v>NO</v>
      </c>
      <c r="AZ603" s="197" t="str">
        <f>IF(AX603&lt;=SMALL(AX$3:AX$1130,5),"SIMILAR","NO")</f>
        <v>NO</v>
      </c>
      <c r="BA603" s="197" t="str">
        <f t="shared" si="490"/>
        <v>N/A</v>
      </c>
      <c r="BB603" s="197">
        <f t="shared" si="491"/>
        <v>0</v>
      </c>
      <c r="BC603" s="198">
        <f t="shared" si="492"/>
        <v>0</v>
      </c>
      <c r="BD603" s="196">
        <f>IFERROR(SQRT(($E603-$E$1136)^2+($O603-$O$1136)^2),0)</f>
        <v>1.0002879758157424</v>
      </c>
      <c r="BE603" s="197" t="str">
        <f>IF(BD603&lt;=SMALL(BD$3:BD$1130,1),"MAS PARECIDO","NO")</f>
        <v>NO</v>
      </c>
      <c r="BF603" s="197" t="str">
        <f>IF(BD603&lt;=SMALL(BD$3:BD$1130,5),"SIMILAR","NO")</f>
        <v>NO</v>
      </c>
      <c r="BG603" s="197" t="str">
        <f t="shared" si="493"/>
        <v>N/A</v>
      </c>
      <c r="BH603" s="197">
        <f t="shared" si="494"/>
        <v>0</v>
      </c>
      <c r="BI603" s="198">
        <f t="shared" si="495"/>
        <v>0</v>
      </c>
      <c r="BJ603" s="199">
        <f>IFERROR(SQRT(($E603-$E$1136)^2+($R603-$R$1136)^2),0)</f>
        <v>2.4000720021600648E-2</v>
      </c>
      <c r="BK603" s="197" t="str">
        <f>IF(BJ603&lt;=SMALL(BJ$3:BJ$1130,1),"MAS PARECIDO","NO")</f>
        <v>NO</v>
      </c>
      <c r="BL603" s="197" t="str">
        <f>IF(BJ603&lt;=SMALL(BJ$3:BJ$1130,5),"SIMILAR","NO")</f>
        <v>NO</v>
      </c>
      <c r="BM603" s="197" t="str">
        <f t="shared" si="496"/>
        <v>N/A</v>
      </c>
      <c r="BN603" s="197">
        <f t="shared" si="497"/>
        <v>0</v>
      </c>
      <c r="BO603" s="198">
        <f t="shared" si="498"/>
        <v>0</v>
      </c>
      <c r="BP603" s="199">
        <f>IFERROR(SQRT(($E603-$E$1136)^2+($U603-$U$1136)^2),0)</f>
        <v>2.4000720021600648E-2</v>
      </c>
      <c r="BQ603" s="197" t="str">
        <f>IF(BP603&lt;=SMALL(BP$3:BP$1130,1),"MAS PARECIDO","NO")</f>
        <v>NO</v>
      </c>
      <c r="BR603" s="197" t="str">
        <f>IF(BP603&lt;=SMALL(BP$3:BP$1130,5),"SIMILAR","NO")</f>
        <v>NO</v>
      </c>
      <c r="BS603" s="197" t="str">
        <f t="shared" si="499"/>
        <v>N/A</v>
      </c>
      <c r="BT603" s="197">
        <f t="shared" si="500"/>
        <v>0</v>
      </c>
      <c r="BU603" s="198">
        <f t="shared" si="501"/>
        <v>0</v>
      </c>
      <c r="BV603" s="199">
        <f>IFERROR(SQRT(($E603-$E$1136)^2+($X603-$X$1136)^2),0)</f>
        <v>2.4000720021600648E-2</v>
      </c>
      <c r="BW603" s="197" t="str">
        <f>IF(BV603&lt;=SMALL(BV$3:BV$1130,1),"MAS PARECIDO","NO")</f>
        <v>NO</v>
      </c>
      <c r="BX603" s="197" t="str">
        <f>IF(BV603&lt;=SMALL(BV$3:BV$1130,5),"SIMILAR","NO")</f>
        <v>NO</v>
      </c>
      <c r="BY603" s="197" t="str">
        <f t="shared" si="502"/>
        <v>N/A</v>
      </c>
      <c r="BZ603" s="197">
        <f t="shared" si="503"/>
        <v>0</v>
      </c>
      <c r="CA603" s="198">
        <f t="shared" si="504"/>
        <v>0</v>
      </c>
      <c r="CB603" s="199">
        <f>IFERROR(SQRT(($E603-$E$1136)^2+($AA603-$AA$1136)^2),0)</f>
        <v>2.4000720021600648E-2</v>
      </c>
      <c r="CC603" s="197" t="str">
        <f>IF(CB603&lt;=SMALL(CB$3:CB$1130,1),"MAS PARECIDO","NO")</f>
        <v>NO</v>
      </c>
      <c r="CD603" s="197" t="str">
        <f>IF(CB603&lt;=SMALL(CB$3:CB$1130,5),"SIMILAR","NO")</f>
        <v>NO</v>
      </c>
      <c r="CE603" s="197" t="str">
        <f t="shared" si="505"/>
        <v>N/A</v>
      </c>
      <c r="CF603" s="197">
        <f t="shared" si="506"/>
        <v>0</v>
      </c>
      <c r="CG603" s="198">
        <f t="shared" si="507"/>
        <v>0</v>
      </c>
      <c r="CH603" s="199">
        <f>IFERROR(SQRT(($E603-$E$1136)^2+($AD603-$AD$1136)^2),0)</f>
        <v>2.4000720021600648E-2</v>
      </c>
      <c r="CI603" s="197" t="str">
        <f>IF(CH603&lt;=SMALL(CH$3:CH$1130,1),"MAS PARECIDO","NO")</f>
        <v>NO</v>
      </c>
      <c r="CJ603" s="197" t="str">
        <f>IF(CH603&lt;=SMALL(CH$3:CH$1130,5),"SIMILAR","NO")</f>
        <v>NO</v>
      </c>
      <c r="CK603" s="197" t="str">
        <f t="shared" si="508"/>
        <v>N/A</v>
      </c>
      <c r="CL603" s="197">
        <f t="shared" si="509"/>
        <v>0</v>
      </c>
      <c r="CM603" s="198">
        <f t="shared" si="510"/>
        <v>0</v>
      </c>
      <c r="CN603" s="199">
        <f>IFERROR(SQRT(($E603-$E$1136)^2+($AG603-$AG$1136)^2),0)</f>
        <v>1.0002879758157424</v>
      </c>
      <c r="CO603" s="197" t="str">
        <f>IF(CN603&lt;=SMALL(CN$3:CN$1130,1),"MAS PARECIDO","NO")</f>
        <v>NO</v>
      </c>
      <c r="CP603" s="197" t="str">
        <f>IF(CN603&lt;=SMALL(CN$3:CN$1130,5),"SIMILAR","NO")</f>
        <v>NO</v>
      </c>
      <c r="CQ603" s="197" t="str">
        <f t="shared" si="511"/>
        <v>N/A</v>
      </c>
      <c r="CR603" s="197">
        <f t="shared" si="512"/>
        <v>0</v>
      </c>
      <c r="CS603" s="198">
        <f t="shared" si="513"/>
        <v>0</v>
      </c>
      <c r="CT603" s="199">
        <f>IFERROR(SQRT(($E603-$E$1136)^2+($AJ603-$AJ$1136)^2),0)</f>
        <v>2.4000720021600648E-2</v>
      </c>
      <c r="CU603" s="197" t="str">
        <f>IF(CT603&lt;=SMALL(CT$3:CT$1130,1),"MAS PARECIDO","NO")</f>
        <v>NO</v>
      </c>
      <c r="CV603" s="197" t="str">
        <f>IF(CT603&lt;=SMALL(CT$3:CT$1130,5),"SIMILAR","NO")</f>
        <v>NO</v>
      </c>
      <c r="CW603" s="197" t="str">
        <f t="shared" si="514"/>
        <v>N/A</v>
      </c>
      <c r="CX603" s="197">
        <f t="shared" si="515"/>
        <v>0</v>
      </c>
      <c r="CY603" s="198">
        <f t="shared" si="516"/>
        <v>0</v>
      </c>
      <c r="CZ603" s="2" t="s">
        <v>2203</v>
      </c>
      <c r="DA603" s="2" t="s">
        <v>2204</v>
      </c>
      <c r="DB603" s="2">
        <v>0</v>
      </c>
      <c r="DC603" s="2" t="s">
        <v>189</v>
      </c>
    </row>
    <row r="604" spans="1:107">
      <c r="A604" s="24" t="s">
        <v>774</v>
      </c>
      <c r="B604" s="46">
        <v>34488.589999999997</v>
      </c>
      <c r="C604" s="190">
        <f>(B604-$B$1132)/($B$1133-$B$1132)</f>
        <v>3.5048810484113471E-2</v>
      </c>
      <c r="D604" s="46">
        <v>15000</v>
      </c>
      <c r="E604" s="190">
        <f>(D604-$D$1132)/($D$1133-$D$1132)</f>
        <v>2.9970899126973809E-2</v>
      </c>
      <c r="F604" s="46" t="s">
        <v>187</v>
      </c>
      <c r="G604" s="192">
        <f>VLOOKUP(F604,'DATOS DE SOPORTE'!$Y$5:$Z$8,2,FALSE)</f>
        <v>4</v>
      </c>
      <c r="H604" s="190">
        <f>(G604-$G$1132)/($G$1133-$G$1132)</f>
        <v>1</v>
      </c>
      <c r="I604" s="50">
        <v>0</v>
      </c>
      <c r="J604" s="200">
        <f t="shared" si="476"/>
        <v>0</v>
      </c>
      <c r="K604" s="190">
        <f>(J604-$J$1132)/($J$1133-$J$1132)</f>
        <v>0</v>
      </c>
      <c r="L604" s="193" t="str">
        <f t="shared" si="477"/>
        <v>NO</v>
      </c>
      <c r="M604" s="46" t="s">
        <v>192</v>
      </c>
      <c r="N604" s="192">
        <f t="shared" si="478"/>
        <v>2</v>
      </c>
      <c r="O604" s="190">
        <f>(N604-N$1132)/(N$1133-N$1132)</f>
        <v>1</v>
      </c>
      <c r="P604" s="46" t="s">
        <v>193</v>
      </c>
      <c r="Q604" s="192">
        <f t="shared" si="479"/>
        <v>2</v>
      </c>
      <c r="R604" s="190">
        <f>(Q604-Q$1132)/(Q$1133-Q$1132)</f>
        <v>0.5</v>
      </c>
      <c r="S604" s="46" t="s">
        <v>60</v>
      </c>
      <c r="T604" s="192">
        <f t="shared" si="480"/>
        <v>2</v>
      </c>
      <c r="U604" s="190">
        <f>(T604-T$1132)/(T$1133-T$1132)</f>
        <v>1</v>
      </c>
      <c r="V604" s="46" t="s">
        <v>212</v>
      </c>
      <c r="W604" s="194">
        <f>VLOOKUP(V604,'DATOS DE SOPORTE'!$S$5:$T$10,2,FALSE)</f>
        <v>3</v>
      </c>
      <c r="X604" s="201">
        <f>(W604-W$1132)/(W$1133-W$1132)</f>
        <v>0.4</v>
      </c>
      <c r="Y604" s="46" t="s">
        <v>188</v>
      </c>
      <c r="Z604" s="194">
        <f t="shared" si="481"/>
        <v>1</v>
      </c>
      <c r="AA604" s="201">
        <f>(Z604-Z$1132)/(Z$1133-Z$1132)</f>
        <v>0</v>
      </c>
      <c r="AB604" s="46" t="s">
        <v>136</v>
      </c>
      <c r="AC604" s="194">
        <f t="shared" si="482"/>
        <v>2</v>
      </c>
      <c r="AD604" s="201">
        <f>(AC604-AC$1132)/(AC$1133-AC$1132)</f>
        <v>1</v>
      </c>
      <c r="AE604" s="46" t="s">
        <v>136</v>
      </c>
      <c r="AF604" s="194">
        <f t="shared" si="483"/>
        <v>2</v>
      </c>
      <c r="AG604" s="201">
        <f>(AF604-AF$1132)/(AF$1133-AF$1132)</f>
        <v>1</v>
      </c>
      <c r="AH604" s="24" t="s">
        <v>67</v>
      </c>
      <c r="AI604" s="194">
        <f>VLOOKUP(AH604,'DATOS DE SOPORTE'!$V$5:$W$8,2,FALSE)</f>
        <v>1</v>
      </c>
      <c r="AJ604" s="201">
        <f>(AI604-AI$1132)/(AI$1133-AI$1132)</f>
        <v>0</v>
      </c>
      <c r="AK604" s="58" t="str">
        <f t="shared" si="475"/>
        <v>Bueno</v>
      </c>
      <c r="AL604" s="196">
        <f>IFERROR(SQRT(($E604-$E$1136)^2+($C604-$C$1136)^2),0)</f>
        <v>0.17271575829243821</v>
      </c>
      <c r="AM604" s="197" t="str">
        <f>IF(AL604&lt;=SMALL($AL$3:$AL$1130,1),"MAS PARECIDO","NO")</f>
        <v>NO</v>
      </c>
      <c r="AN604" s="197" t="str">
        <f>IF(AL604&lt;=SMALL($AL$3:$AL$1130,5),"SIMILAR","NO")</f>
        <v>NO</v>
      </c>
      <c r="AO604" s="197" t="str">
        <f t="shared" si="484"/>
        <v>N/A</v>
      </c>
      <c r="AP604" s="197">
        <f t="shared" si="485"/>
        <v>0</v>
      </c>
      <c r="AQ604" s="198">
        <f t="shared" si="486"/>
        <v>0</v>
      </c>
      <c r="AR604" s="196">
        <f>IFERROR(SQRT(($E604-$E$1136)^2+($H604-$H$1136)^2),0)</f>
        <v>0.66734136575434511</v>
      </c>
      <c r="AS604" s="197" t="str">
        <f>IF(AR604&lt;=SMALL(AR$3:AR$1130,1),"MAS PARECIDO","NO")</f>
        <v>NO</v>
      </c>
      <c r="AT604" s="197" t="str">
        <f>IF(AR604&lt;=SMALL(AR$3:AR$1130,5),"SIMILAR","NO")</f>
        <v>NO</v>
      </c>
      <c r="AU604" s="197" t="str">
        <f t="shared" si="487"/>
        <v>N/A</v>
      </c>
      <c r="AV604" s="197">
        <f t="shared" si="488"/>
        <v>0</v>
      </c>
      <c r="AW604" s="198">
        <f t="shared" si="489"/>
        <v>0</v>
      </c>
      <c r="AX604" s="199">
        <f>IFERROR(SQRT(($E604-$E$1136)^2+($K604-$K$1136)^2),0)</f>
        <v>0.20223761767393844</v>
      </c>
      <c r="AY604" s="197" t="str">
        <f>IF(AX604&lt;=SMALL(AX$3:AX$1130,1),"MAS PARECIDO","NO")</f>
        <v>NO</v>
      </c>
      <c r="AZ604" s="197" t="str">
        <f>IF(AX604&lt;=SMALL(AX$3:AX$1130,5),"SIMILAR","NO")</f>
        <v>NO</v>
      </c>
      <c r="BA604" s="197" t="str">
        <f t="shared" si="490"/>
        <v>N/A</v>
      </c>
      <c r="BB604" s="197">
        <f t="shared" si="491"/>
        <v>0</v>
      </c>
      <c r="BC604" s="198">
        <f t="shared" si="492"/>
        <v>0</v>
      </c>
      <c r="BD604" s="196">
        <f>IFERROR(SQRT(($E604-$E$1136)^2+($O604-$O$1136)^2),0)</f>
        <v>3.0000900027000808E-2</v>
      </c>
      <c r="BE604" s="197" t="str">
        <f>IF(BD604&lt;=SMALL(BD$3:BD$1130,1),"MAS PARECIDO","NO")</f>
        <v>NO</v>
      </c>
      <c r="BF604" s="197" t="str">
        <f>IF(BD604&lt;=SMALL(BD$3:BD$1130,5),"SIMILAR","NO")</f>
        <v>NO</v>
      </c>
      <c r="BG604" s="197" t="str">
        <f t="shared" si="493"/>
        <v>N/A</v>
      </c>
      <c r="BH604" s="197">
        <f t="shared" si="494"/>
        <v>0</v>
      </c>
      <c r="BI604" s="198">
        <f t="shared" si="495"/>
        <v>0</v>
      </c>
      <c r="BJ604" s="199">
        <f>IFERROR(SQRT(($E604-$E$1136)^2+($R604-$R$1136)^2),0)</f>
        <v>3.0000900027000808E-2</v>
      </c>
      <c r="BK604" s="197" t="str">
        <f>IF(BJ604&lt;=SMALL(BJ$3:BJ$1130,1),"MAS PARECIDO","NO")</f>
        <v>NO</v>
      </c>
      <c r="BL604" s="197" t="str">
        <f>IF(BJ604&lt;=SMALL(BJ$3:BJ$1130,5),"SIMILAR","NO")</f>
        <v>NO</v>
      </c>
      <c r="BM604" s="197" t="str">
        <f t="shared" si="496"/>
        <v>N/A</v>
      </c>
      <c r="BN604" s="197">
        <f t="shared" si="497"/>
        <v>0</v>
      </c>
      <c r="BO604" s="198">
        <f t="shared" si="498"/>
        <v>0</v>
      </c>
      <c r="BP604" s="199">
        <f>IFERROR(SQRT(($E604-$E$1136)^2+($U604-$U$1136)^2),0)</f>
        <v>1.0004499257846093</v>
      </c>
      <c r="BQ604" s="197" t="str">
        <f>IF(BP604&lt;=SMALL(BP$3:BP$1130,1),"MAS PARECIDO","NO")</f>
        <v>NO</v>
      </c>
      <c r="BR604" s="197" t="str">
        <f>IF(BP604&lt;=SMALL(BP$3:BP$1130,5),"SIMILAR","NO")</f>
        <v>NO</v>
      </c>
      <c r="BS604" s="197" t="str">
        <f t="shared" si="499"/>
        <v>N/A</v>
      </c>
      <c r="BT604" s="197">
        <f t="shared" si="500"/>
        <v>0</v>
      </c>
      <c r="BU604" s="198">
        <f t="shared" si="501"/>
        <v>0</v>
      </c>
      <c r="BV604" s="199">
        <f>IFERROR(SQRT(($E604-$E$1136)^2+($X604-$X$1136)^2),0)</f>
        <v>0.40112348971660849</v>
      </c>
      <c r="BW604" s="197" t="str">
        <f>IF(BV604&lt;=SMALL(BV$3:BV$1130,1),"MAS PARECIDO","NO")</f>
        <v>NO</v>
      </c>
      <c r="BX604" s="197" t="str">
        <f>IF(BV604&lt;=SMALL(BV$3:BV$1130,5),"SIMILAR","NO")</f>
        <v>NO</v>
      </c>
      <c r="BY604" s="197" t="str">
        <f t="shared" si="502"/>
        <v>N/A</v>
      </c>
      <c r="BZ604" s="197">
        <f t="shared" si="503"/>
        <v>0</v>
      </c>
      <c r="CA604" s="198">
        <f t="shared" si="504"/>
        <v>0</v>
      </c>
      <c r="CB604" s="199">
        <f>IFERROR(SQRT(($E604-$E$1136)^2+($AA604-$AA$1136)^2),0)</f>
        <v>3.0000900027000808E-2</v>
      </c>
      <c r="CC604" s="197" t="str">
        <f>IF(CB604&lt;=SMALL(CB$3:CB$1130,1),"MAS PARECIDO","NO")</f>
        <v>NO</v>
      </c>
      <c r="CD604" s="197" t="str">
        <f>IF(CB604&lt;=SMALL(CB$3:CB$1130,5),"SIMILAR","NO")</f>
        <v>NO</v>
      </c>
      <c r="CE604" s="197" t="str">
        <f t="shared" si="505"/>
        <v>N/A</v>
      </c>
      <c r="CF604" s="197">
        <f t="shared" si="506"/>
        <v>0</v>
      </c>
      <c r="CG604" s="198">
        <f t="shared" si="507"/>
        <v>0</v>
      </c>
      <c r="CH604" s="199">
        <f>IFERROR(SQRT(($E604-$E$1136)^2+($AD604-$AD$1136)^2),0)</f>
        <v>3.0000900027000808E-2</v>
      </c>
      <c r="CI604" s="197" t="str">
        <f>IF(CH604&lt;=SMALL(CH$3:CH$1130,1),"MAS PARECIDO","NO")</f>
        <v>NO</v>
      </c>
      <c r="CJ604" s="197" t="str">
        <f>IF(CH604&lt;=SMALL(CH$3:CH$1130,5),"SIMILAR","NO")</f>
        <v>NO</v>
      </c>
      <c r="CK604" s="197" t="str">
        <f t="shared" si="508"/>
        <v>N/A</v>
      </c>
      <c r="CL604" s="197">
        <f t="shared" si="509"/>
        <v>0</v>
      </c>
      <c r="CM604" s="198">
        <f t="shared" si="510"/>
        <v>0</v>
      </c>
      <c r="CN604" s="199">
        <f>IFERROR(SQRT(($E604-$E$1136)^2+($AG604-$AG$1136)^2),0)</f>
        <v>3.0000900027000808E-2</v>
      </c>
      <c r="CO604" s="197" t="str">
        <f>IF(CN604&lt;=SMALL(CN$3:CN$1130,1),"MAS PARECIDO","NO")</f>
        <v>NO</v>
      </c>
      <c r="CP604" s="197" t="str">
        <f>IF(CN604&lt;=SMALL(CN$3:CN$1130,5),"SIMILAR","NO")</f>
        <v>NO</v>
      </c>
      <c r="CQ604" s="197" t="str">
        <f t="shared" si="511"/>
        <v>N/A</v>
      </c>
      <c r="CR604" s="197">
        <f t="shared" si="512"/>
        <v>0</v>
      </c>
      <c r="CS604" s="198">
        <f t="shared" si="513"/>
        <v>0</v>
      </c>
      <c r="CT604" s="199">
        <f>IFERROR(SQRT(($E604-$E$1136)^2+($AJ604-$AJ$1136)^2),0)</f>
        <v>3.0000900027000808E-2</v>
      </c>
      <c r="CU604" s="197" t="str">
        <f>IF(CT604&lt;=SMALL(CT$3:CT$1130,1),"MAS PARECIDO","NO")</f>
        <v>NO</v>
      </c>
      <c r="CV604" s="197" t="str">
        <f>IF(CT604&lt;=SMALL(CT$3:CT$1130,5),"SIMILAR","NO")</f>
        <v>NO</v>
      </c>
      <c r="CW604" s="197" t="str">
        <f t="shared" si="514"/>
        <v>N/A</v>
      </c>
      <c r="CX604" s="197">
        <f t="shared" si="515"/>
        <v>0</v>
      </c>
      <c r="CY604" s="198">
        <f t="shared" si="516"/>
        <v>0</v>
      </c>
      <c r="CZ604" s="2" t="s">
        <v>2205</v>
      </c>
      <c r="DA604" s="2" t="s">
        <v>2206</v>
      </c>
      <c r="DB604" s="2">
        <v>0</v>
      </c>
      <c r="DC604" s="2" t="s">
        <v>189</v>
      </c>
    </row>
    <row r="605" spans="1:107">
      <c r="A605" s="24" t="s">
        <v>775</v>
      </c>
      <c r="B605" s="46">
        <v>84415.12</v>
      </c>
      <c r="C605" s="190">
        <f>(B605-$B$1132)/($B$1133-$B$1132)</f>
        <v>9.3408590770979016E-2</v>
      </c>
      <c r="D605" s="46">
        <v>34000</v>
      </c>
      <c r="E605" s="190">
        <f>(D605-$D$1132)/($D$1133-$D$1132)</f>
        <v>6.7972039161174835E-2</v>
      </c>
      <c r="F605" s="46" t="s">
        <v>53</v>
      </c>
      <c r="G605" s="192">
        <f>VLOOKUP(F605,'DATOS DE SOPORTE'!$Y$5:$Z$8,2,FALSE)</f>
        <v>2</v>
      </c>
      <c r="H605" s="190">
        <f>(G605-$G$1132)/($G$1133-$G$1132)</f>
        <v>0.33333333333333331</v>
      </c>
      <c r="I605" s="50">
        <v>1</v>
      </c>
      <c r="J605" s="200">
        <f t="shared" si="476"/>
        <v>1</v>
      </c>
      <c r="K605" s="190">
        <f>(J605-$J$1132)/($J$1133-$J$1132)</f>
        <v>0.2</v>
      </c>
      <c r="L605" s="193" t="str">
        <f t="shared" si="477"/>
        <v>SI</v>
      </c>
      <c r="M605" s="46" t="s">
        <v>192</v>
      </c>
      <c r="N605" s="192">
        <f t="shared" si="478"/>
        <v>2</v>
      </c>
      <c r="O605" s="190">
        <f>(N605-N$1132)/(N$1133-N$1132)</f>
        <v>1</v>
      </c>
      <c r="P605" s="46" t="s">
        <v>193</v>
      </c>
      <c r="Q605" s="192">
        <f t="shared" si="479"/>
        <v>2</v>
      </c>
      <c r="R605" s="190">
        <f>(Q605-Q$1132)/(Q$1133-Q$1132)</f>
        <v>0.5</v>
      </c>
      <c r="S605" s="46" t="s">
        <v>194</v>
      </c>
      <c r="T605" s="192">
        <f t="shared" si="480"/>
        <v>1</v>
      </c>
      <c r="U605" s="190">
        <f>(T605-T$1132)/(T$1133-T$1132)</f>
        <v>0</v>
      </c>
      <c r="V605" s="46" t="s">
        <v>62</v>
      </c>
      <c r="W605" s="194">
        <f>VLOOKUP(V605,'DATOS DE SOPORTE'!$S$5:$T$10,2,FALSE)</f>
        <v>1</v>
      </c>
      <c r="X605" s="201">
        <f>(W605-W$1132)/(W$1133-W$1132)</f>
        <v>0</v>
      </c>
      <c r="Y605" s="46" t="s">
        <v>136</v>
      </c>
      <c r="Z605" s="194">
        <f t="shared" si="481"/>
        <v>2</v>
      </c>
      <c r="AA605" s="201">
        <f>(Z605-Z$1132)/(Z$1133-Z$1132)</f>
        <v>1</v>
      </c>
      <c r="AB605" s="46" t="s">
        <v>136</v>
      </c>
      <c r="AC605" s="194">
        <f t="shared" si="482"/>
        <v>2</v>
      </c>
      <c r="AD605" s="201">
        <f>(AC605-AC$1132)/(AC$1133-AC$1132)</f>
        <v>1</v>
      </c>
      <c r="AE605" s="46" t="s">
        <v>188</v>
      </c>
      <c r="AF605" s="194">
        <f t="shared" si="483"/>
        <v>1</v>
      </c>
      <c r="AG605" s="201">
        <f>(AF605-AF$1132)/(AF$1133-AF$1132)</f>
        <v>0</v>
      </c>
      <c r="AH605" s="24" t="s">
        <v>67</v>
      </c>
      <c r="AI605" s="194">
        <f>VLOOKUP(AH605,'DATOS DE SOPORTE'!$V$5:$W$8,2,FALSE)</f>
        <v>1</v>
      </c>
      <c r="AJ605" s="201">
        <f>(AI605-AI$1132)/(AI$1133-AI$1132)</f>
        <v>0</v>
      </c>
      <c r="AK605" s="58" t="str">
        <f t="shared" si="475"/>
        <v>Bueno</v>
      </c>
      <c r="AL605" s="196">
        <f>IFERROR(SQRT(($E605-$E$1136)^2+($C605-$C$1136)^2),0)</f>
        <v>0.13079742401221883</v>
      </c>
      <c r="AM605" s="197" t="str">
        <f>IF(AL605&lt;=SMALL($AL$3:$AL$1130,1),"MAS PARECIDO","NO")</f>
        <v>NO</v>
      </c>
      <c r="AN605" s="197" t="str">
        <f>IF(AL605&lt;=SMALL($AL$3:$AL$1130,5),"SIMILAR","NO")</f>
        <v>NO</v>
      </c>
      <c r="AO605" s="197" t="str">
        <f t="shared" si="484"/>
        <v>N/A</v>
      </c>
      <c r="AP605" s="197">
        <f t="shared" si="485"/>
        <v>0</v>
      </c>
      <c r="AQ605" s="198">
        <f t="shared" si="486"/>
        <v>0</v>
      </c>
      <c r="AR605" s="196">
        <f>IFERROR(SQRT(($E605-$E$1136)^2+($H605-$H$1136)^2),0)</f>
        <v>6.8002040061201835E-2</v>
      </c>
      <c r="AS605" s="197" t="str">
        <f>IF(AR605&lt;=SMALL(AR$3:AR$1130,1),"MAS PARECIDO","NO")</f>
        <v>NO</v>
      </c>
      <c r="AT605" s="197" t="str">
        <f>IF(AR605&lt;=SMALL(AR$3:AR$1130,5),"SIMILAR","NO")</f>
        <v>NO</v>
      </c>
      <c r="AU605" s="197" t="str">
        <f t="shared" si="487"/>
        <v>N/A</v>
      </c>
      <c r="AV605" s="197">
        <f t="shared" si="488"/>
        <v>0</v>
      </c>
      <c r="AW605" s="198">
        <f t="shared" si="489"/>
        <v>0</v>
      </c>
      <c r="AX605" s="199">
        <f>IFERROR(SQRT(($E605-$E$1136)^2+($K605-$K$1136)^2),0)</f>
        <v>6.8002040061201835E-2</v>
      </c>
      <c r="AY605" s="197" t="str">
        <f>IF(AX605&lt;=SMALL(AX$3:AX$1130,1),"MAS PARECIDO","NO")</f>
        <v>NO</v>
      </c>
      <c r="AZ605" s="197" t="str">
        <f>IF(AX605&lt;=SMALL(AX$3:AX$1130,5),"SIMILAR","NO")</f>
        <v>NO</v>
      </c>
      <c r="BA605" s="197" t="str">
        <f t="shared" si="490"/>
        <v>N/A</v>
      </c>
      <c r="BB605" s="197">
        <f t="shared" si="491"/>
        <v>0</v>
      </c>
      <c r="BC605" s="198">
        <f t="shared" si="492"/>
        <v>0</v>
      </c>
      <c r="BD605" s="196">
        <f>IFERROR(SQRT(($E605-$E$1136)^2+($O605-$O$1136)^2),0)</f>
        <v>6.8002040061201835E-2</v>
      </c>
      <c r="BE605" s="197" t="str">
        <f>IF(BD605&lt;=SMALL(BD$3:BD$1130,1),"MAS PARECIDO","NO")</f>
        <v>NO</v>
      </c>
      <c r="BF605" s="197" t="str">
        <f>IF(BD605&lt;=SMALL(BD$3:BD$1130,5),"SIMILAR","NO")</f>
        <v>NO</v>
      </c>
      <c r="BG605" s="197" t="str">
        <f t="shared" si="493"/>
        <v>N/A</v>
      </c>
      <c r="BH605" s="197">
        <f t="shared" si="494"/>
        <v>0</v>
      </c>
      <c r="BI605" s="198">
        <f t="shared" si="495"/>
        <v>0</v>
      </c>
      <c r="BJ605" s="199">
        <f>IFERROR(SQRT(($E605-$E$1136)^2+($R605-$R$1136)^2),0)</f>
        <v>6.8002040061201835E-2</v>
      </c>
      <c r="BK605" s="197" t="str">
        <f>IF(BJ605&lt;=SMALL(BJ$3:BJ$1130,1),"MAS PARECIDO","NO")</f>
        <v>NO</v>
      </c>
      <c r="BL605" s="197" t="str">
        <f>IF(BJ605&lt;=SMALL(BJ$3:BJ$1130,5),"SIMILAR","NO")</f>
        <v>NO</v>
      </c>
      <c r="BM605" s="197" t="str">
        <f t="shared" si="496"/>
        <v>N/A</v>
      </c>
      <c r="BN605" s="197">
        <f t="shared" si="497"/>
        <v>0</v>
      </c>
      <c r="BO605" s="198">
        <f t="shared" si="498"/>
        <v>0</v>
      </c>
      <c r="BP605" s="199">
        <f>IFERROR(SQRT(($E605-$E$1136)^2+($U605-$U$1136)^2),0)</f>
        <v>6.8002040061201835E-2</v>
      </c>
      <c r="BQ605" s="197" t="str">
        <f>IF(BP605&lt;=SMALL(BP$3:BP$1130,1),"MAS PARECIDO","NO")</f>
        <v>NO</v>
      </c>
      <c r="BR605" s="197" t="str">
        <f>IF(BP605&lt;=SMALL(BP$3:BP$1130,5),"SIMILAR","NO")</f>
        <v>NO</v>
      </c>
      <c r="BS605" s="197" t="str">
        <f t="shared" si="499"/>
        <v>N/A</v>
      </c>
      <c r="BT605" s="197">
        <f t="shared" si="500"/>
        <v>0</v>
      </c>
      <c r="BU605" s="198">
        <f t="shared" si="501"/>
        <v>0</v>
      </c>
      <c r="BV605" s="199">
        <f>IFERROR(SQRT(($E605-$E$1136)^2+($X605-$X$1136)^2),0)</f>
        <v>6.8002040061201835E-2</v>
      </c>
      <c r="BW605" s="197" t="str">
        <f>IF(BV605&lt;=SMALL(BV$3:BV$1130,1),"MAS PARECIDO","NO")</f>
        <v>NO</v>
      </c>
      <c r="BX605" s="197" t="str">
        <f>IF(BV605&lt;=SMALL(BV$3:BV$1130,5),"SIMILAR","NO")</f>
        <v>NO</v>
      </c>
      <c r="BY605" s="197" t="str">
        <f t="shared" si="502"/>
        <v>N/A</v>
      </c>
      <c r="BZ605" s="197">
        <f t="shared" si="503"/>
        <v>0</v>
      </c>
      <c r="CA605" s="198">
        <f t="shared" si="504"/>
        <v>0</v>
      </c>
      <c r="CB605" s="199">
        <f>IFERROR(SQRT(($E605-$E$1136)^2+($AA605-$AA$1136)^2),0)</f>
        <v>1.0023094718960235</v>
      </c>
      <c r="CC605" s="197" t="str">
        <f>IF(CB605&lt;=SMALL(CB$3:CB$1130,1),"MAS PARECIDO","NO")</f>
        <v>NO</v>
      </c>
      <c r="CD605" s="197" t="str">
        <f>IF(CB605&lt;=SMALL(CB$3:CB$1130,5),"SIMILAR","NO")</f>
        <v>NO</v>
      </c>
      <c r="CE605" s="197" t="str">
        <f t="shared" si="505"/>
        <v>N/A</v>
      </c>
      <c r="CF605" s="197">
        <f t="shared" si="506"/>
        <v>0</v>
      </c>
      <c r="CG605" s="198">
        <f t="shared" si="507"/>
        <v>0</v>
      </c>
      <c r="CH605" s="199">
        <f>IFERROR(SQRT(($E605-$E$1136)^2+($AD605-$AD$1136)^2),0)</f>
        <v>6.8002040061201835E-2</v>
      </c>
      <c r="CI605" s="197" t="str">
        <f>IF(CH605&lt;=SMALL(CH$3:CH$1130,1),"MAS PARECIDO","NO")</f>
        <v>NO</v>
      </c>
      <c r="CJ605" s="197" t="str">
        <f>IF(CH605&lt;=SMALL(CH$3:CH$1130,5),"SIMILAR","NO")</f>
        <v>NO</v>
      </c>
      <c r="CK605" s="197" t="str">
        <f t="shared" si="508"/>
        <v>N/A</v>
      </c>
      <c r="CL605" s="197">
        <f t="shared" si="509"/>
        <v>0</v>
      </c>
      <c r="CM605" s="198">
        <f t="shared" si="510"/>
        <v>0</v>
      </c>
      <c r="CN605" s="199">
        <f>IFERROR(SQRT(($E605-$E$1136)^2+($AG605-$AG$1136)^2),0)</f>
        <v>1.0023094718960235</v>
      </c>
      <c r="CO605" s="197" t="str">
        <f>IF(CN605&lt;=SMALL(CN$3:CN$1130,1),"MAS PARECIDO","NO")</f>
        <v>NO</v>
      </c>
      <c r="CP605" s="197" t="str">
        <f>IF(CN605&lt;=SMALL(CN$3:CN$1130,5),"SIMILAR","NO")</f>
        <v>NO</v>
      </c>
      <c r="CQ605" s="197" t="str">
        <f t="shared" si="511"/>
        <v>N/A</v>
      </c>
      <c r="CR605" s="197">
        <f t="shared" si="512"/>
        <v>0</v>
      </c>
      <c r="CS605" s="198">
        <f t="shared" si="513"/>
        <v>0</v>
      </c>
      <c r="CT605" s="199">
        <f>IFERROR(SQRT(($E605-$E$1136)^2+($AJ605-$AJ$1136)^2),0)</f>
        <v>6.8002040061201835E-2</v>
      </c>
      <c r="CU605" s="197" t="str">
        <f>IF(CT605&lt;=SMALL(CT$3:CT$1130,1),"MAS PARECIDO","NO")</f>
        <v>NO</v>
      </c>
      <c r="CV605" s="197" t="str">
        <f>IF(CT605&lt;=SMALL(CT$3:CT$1130,5),"SIMILAR","NO")</f>
        <v>NO</v>
      </c>
      <c r="CW605" s="197" t="str">
        <f t="shared" si="514"/>
        <v>N/A</v>
      </c>
      <c r="CX605" s="197">
        <f t="shared" si="515"/>
        <v>0</v>
      </c>
      <c r="CY605" s="198">
        <f t="shared" si="516"/>
        <v>0</v>
      </c>
      <c r="CZ605" s="2" t="s">
        <v>2207</v>
      </c>
      <c r="DA605" s="2" t="s">
        <v>2208</v>
      </c>
      <c r="DB605" s="2">
        <v>0</v>
      </c>
      <c r="DC605" s="2" t="s">
        <v>189</v>
      </c>
    </row>
    <row r="606" spans="1:107">
      <c r="A606" s="24" t="s">
        <v>776</v>
      </c>
      <c r="B606" s="46">
        <v>35975.440000000002</v>
      </c>
      <c r="C606" s="190">
        <f>(B606-$B$1132)/($B$1133-$B$1132)</f>
        <v>3.6786809085649096E-2</v>
      </c>
      <c r="D606" s="46">
        <v>11000</v>
      </c>
      <c r="E606" s="190">
        <f>(D606-$D$1132)/($D$1133-$D$1132)</f>
        <v>2.1970659119773594E-2</v>
      </c>
      <c r="F606" s="46" t="s">
        <v>191</v>
      </c>
      <c r="G606" s="192">
        <f>VLOOKUP(F606,'DATOS DE SOPORTE'!$Y$5:$Z$8,2,FALSE)</f>
        <v>1</v>
      </c>
      <c r="H606" s="190">
        <f>(G606-$G$1132)/($G$1133-$G$1132)</f>
        <v>0</v>
      </c>
      <c r="I606" s="50">
        <v>0</v>
      </c>
      <c r="J606" s="200">
        <f t="shared" si="476"/>
        <v>0</v>
      </c>
      <c r="K606" s="190">
        <f>(J606-$J$1132)/($J$1133-$J$1132)</f>
        <v>0</v>
      </c>
      <c r="L606" s="193" t="str">
        <f t="shared" si="477"/>
        <v>NO</v>
      </c>
      <c r="M606" s="46" t="s">
        <v>192</v>
      </c>
      <c r="N606" s="192">
        <f t="shared" si="478"/>
        <v>2</v>
      </c>
      <c r="O606" s="190">
        <f>(N606-N$1132)/(N$1133-N$1132)</f>
        <v>1</v>
      </c>
      <c r="P606" s="46" t="s">
        <v>196</v>
      </c>
      <c r="Q606" s="192">
        <f t="shared" si="479"/>
        <v>1</v>
      </c>
      <c r="R606" s="190">
        <f>(Q606-Q$1132)/(Q$1133-Q$1132)</f>
        <v>0</v>
      </c>
      <c r="S606" s="46" t="s">
        <v>194</v>
      </c>
      <c r="T606" s="192">
        <f t="shared" si="480"/>
        <v>1</v>
      </c>
      <c r="U606" s="190">
        <f>(T606-T$1132)/(T$1133-T$1132)</f>
        <v>0</v>
      </c>
      <c r="V606" s="46" t="s">
        <v>212</v>
      </c>
      <c r="W606" s="194">
        <f>VLOOKUP(V606,'DATOS DE SOPORTE'!$S$5:$T$10,2,FALSE)</f>
        <v>3</v>
      </c>
      <c r="X606" s="201">
        <f>(W606-W$1132)/(W$1133-W$1132)</f>
        <v>0.4</v>
      </c>
      <c r="Y606" s="46" t="s">
        <v>188</v>
      </c>
      <c r="Z606" s="194">
        <f t="shared" si="481"/>
        <v>1</v>
      </c>
      <c r="AA606" s="201">
        <f>(Z606-Z$1132)/(Z$1133-Z$1132)</f>
        <v>0</v>
      </c>
      <c r="AB606" s="46" t="s">
        <v>136</v>
      </c>
      <c r="AC606" s="194">
        <f t="shared" si="482"/>
        <v>2</v>
      </c>
      <c r="AD606" s="201">
        <f>(AC606-AC$1132)/(AC$1133-AC$1132)</f>
        <v>1</v>
      </c>
      <c r="AE606" s="46" t="s">
        <v>136</v>
      </c>
      <c r="AF606" s="194">
        <f t="shared" si="483"/>
        <v>2</v>
      </c>
      <c r="AG606" s="201">
        <f>(AF606-AF$1132)/(AF$1133-AF$1132)</f>
        <v>1</v>
      </c>
      <c r="AH606" s="24" t="s">
        <v>67</v>
      </c>
      <c r="AI606" s="194">
        <f>VLOOKUP(AH606,'DATOS DE SOPORTE'!$V$5:$W$8,2,FALSE)</f>
        <v>1</v>
      </c>
      <c r="AJ606" s="201">
        <f>(AI606-AI$1132)/(AI$1133-AI$1132)</f>
        <v>0</v>
      </c>
      <c r="AK606" s="58" t="str">
        <f t="shared" si="475"/>
        <v>Bueno</v>
      </c>
      <c r="AL606" s="196">
        <f>IFERROR(SQRT(($E606-$E$1136)^2+($C606-$C$1136)^2),0)</f>
        <v>0.16978367339110567</v>
      </c>
      <c r="AM606" s="197" t="str">
        <f>IF(AL606&lt;=SMALL($AL$3:$AL$1130,1),"MAS PARECIDO","NO")</f>
        <v>NO</v>
      </c>
      <c r="AN606" s="197" t="str">
        <f>IF(AL606&lt;=SMALL($AL$3:$AL$1130,5),"SIMILAR","NO")</f>
        <v>NO</v>
      </c>
      <c r="AO606" s="197" t="str">
        <f t="shared" si="484"/>
        <v>N/A</v>
      </c>
      <c r="AP606" s="197">
        <f t="shared" si="485"/>
        <v>0</v>
      </c>
      <c r="AQ606" s="198">
        <f t="shared" si="486"/>
        <v>0</v>
      </c>
      <c r="AR606" s="196">
        <f>IFERROR(SQRT(($E606-$E$1136)^2+($H606-$H$1136)^2),0)</f>
        <v>0.33405858790400517</v>
      </c>
      <c r="AS606" s="197" t="str">
        <f>IF(AR606&lt;=SMALL(AR$3:AR$1130,1),"MAS PARECIDO","NO")</f>
        <v>NO</v>
      </c>
      <c r="AT606" s="197" t="str">
        <f>IF(AR606&lt;=SMALL(AR$3:AR$1130,5),"SIMILAR","NO")</f>
        <v>NO</v>
      </c>
      <c r="AU606" s="197" t="str">
        <f t="shared" si="487"/>
        <v>N/A</v>
      </c>
      <c r="AV606" s="197">
        <f t="shared" si="488"/>
        <v>0</v>
      </c>
      <c r="AW606" s="198">
        <f t="shared" si="489"/>
        <v>0</v>
      </c>
      <c r="AX606" s="199">
        <f>IFERROR(SQRT(($E606-$E$1136)^2+($K606-$K$1136)^2),0)</f>
        <v>0.20120643389640119</v>
      </c>
      <c r="AY606" s="197" t="str">
        <f>IF(AX606&lt;=SMALL(AX$3:AX$1130,1),"MAS PARECIDO","NO")</f>
        <v>NO</v>
      </c>
      <c r="AZ606" s="197" t="str">
        <f>IF(AX606&lt;=SMALL(AX$3:AX$1130,5),"SIMILAR","NO")</f>
        <v>NO</v>
      </c>
      <c r="BA606" s="197" t="str">
        <f t="shared" si="490"/>
        <v>N/A</v>
      </c>
      <c r="BB606" s="197">
        <f t="shared" si="491"/>
        <v>0</v>
      </c>
      <c r="BC606" s="198">
        <f t="shared" si="492"/>
        <v>0</v>
      </c>
      <c r="BD606" s="196">
        <f>IFERROR(SQRT(($E606-$E$1136)^2+($O606-$O$1136)^2),0)</f>
        <v>2.2000660019800593E-2</v>
      </c>
      <c r="BE606" s="197" t="str">
        <f>IF(BD606&lt;=SMALL(BD$3:BD$1130,1),"MAS PARECIDO","NO")</f>
        <v>NO</v>
      </c>
      <c r="BF606" s="197" t="str">
        <f>IF(BD606&lt;=SMALL(BD$3:BD$1130,5),"SIMILAR","NO")</f>
        <v>NO</v>
      </c>
      <c r="BG606" s="197" t="str">
        <f t="shared" si="493"/>
        <v>N/A</v>
      </c>
      <c r="BH606" s="197">
        <f t="shared" si="494"/>
        <v>0</v>
      </c>
      <c r="BI606" s="198">
        <f t="shared" si="495"/>
        <v>0</v>
      </c>
      <c r="BJ606" s="199">
        <f>IFERROR(SQRT(($E606-$E$1136)^2+($R606-$R$1136)^2),0)</f>
        <v>0.50048379498372053</v>
      </c>
      <c r="BK606" s="197" t="str">
        <f>IF(BJ606&lt;=SMALL(BJ$3:BJ$1130,1),"MAS PARECIDO","NO")</f>
        <v>NO</v>
      </c>
      <c r="BL606" s="197" t="str">
        <f>IF(BJ606&lt;=SMALL(BJ$3:BJ$1130,5),"SIMILAR","NO")</f>
        <v>NO</v>
      </c>
      <c r="BM606" s="197" t="str">
        <f t="shared" si="496"/>
        <v>N/A</v>
      </c>
      <c r="BN606" s="197">
        <f t="shared" si="497"/>
        <v>0</v>
      </c>
      <c r="BO606" s="198">
        <f t="shared" si="498"/>
        <v>0</v>
      </c>
      <c r="BP606" s="199">
        <f>IFERROR(SQRT(($E606-$E$1136)^2+($U606-$U$1136)^2),0)</f>
        <v>2.2000660019800593E-2</v>
      </c>
      <c r="BQ606" s="197" t="str">
        <f>IF(BP606&lt;=SMALL(BP$3:BP$1130,1),"MAS PARECIDO","NO")</f>
        <v>NO</v>
      </c>
      <c r="BR606" s="197" t="str">
        <f>IF(BP606&lt;=SMALL(BP$3:BP$1130,5),"SIMILAR","NO")</f>
        <v>NO</v>
      </c>
      <c r="BS606" s="197" t="str">
        <f t="shared" si="499"/>
        <v>N/A</v>
      </c>
      <c r="BT606" s="197">
        <f t="shared" si="500"/>
        <v>0</v>
      </c>
      <c r="BU606" s="198">
        <f t="shared" si="501"/>
        <v>0</v>
      </c>
      <c r="BV606" s="199">
        <f>IFERROR(SQRT(($E606-$E$1136)^2+($X606-$X$1136)^2),0)</f>
        <v>0.40060457940631045</v>
      </c>
      <c r="BW606" s="197" t="str">
        <f>IF(BV606&lt;=SMALL(BV$3:BV$1130,1),"MAS PARECIDO","NO")</f>
        <v>NO</v>
      </c>
      <c r="BX606" s="197" t="str">
        <f>IF(BV606&lt;=SMALL(BV$3:BV$1130,5),"SIMILAR","NO")</f>
        <v>NO</v>
      </c>
      <c r="BY606" s="197" t="str">
        <f t="shared" si="502"/>
        <v>N/A</v>
      </c>
      <c r="BZ606" s="197">
        <f t="shared" si="503"/>
        <v>0</v>
      </c>
      <c r="CA606" s="198">
        <f t="shared" si="504"/>
        <v>0</v>
      </c>
      <c r="CB606" s="199">
        <f>IFERROR(SQRT(($E606-$E$1136)^2+($AA606-$AA$1136)^2),0)</f>
        <v>2.2000660019800593E-2</v>
      </c>
      <c r="CC606" s="197" t="str">
        <f>IF(CB606&lt;=SMALL(CB$3:CB$1130,1),"MAS PARECIDO","NO")</f>
        <v>NO</v>
      </c>
      <c r="CD606" s="197" t="str">
        <f>IF(CB606&lt;=SMALL(CB$3:CB$1130,5),"SIMILAR","NO")</f>
        <v>NO</v>
      </c>
      <c r="CE606" s="197" t="str">
        <f t="shared" si="505"/>
        <v>N/A</v>
      </c>
      <c r="CF606" s="197">
        <f t="shared" si="506"/>
        <v>0</v>
      </c>
      <c r="CG606" s="198">
        <f t="shared" si="507"/>
        <v>0</v>
      </c>
      <c r="CH606" s="199">
        <f>IFERROR(SQRT(($E606-$E$1136)^2+($AD606-$AD$1136)^2),0)</f>
        <v>2.2000660019800593E-2</v>
      </c>
      <c r="CI606" s="197" t="str">
        <f>IF(CH606&lt;=SMALL(CH$3:CH$1130,1),"MAS PARECIDO","NO")</f>
        <v>NO</v>
      </c>
      <c r="CJ606" s="197" t="str">
        <f>IF(CH606&lt;=SMALL(CH$3:CH$1130,5),"SIMILAR","NO")</f>
        <v>NO</v>
      </c>
      <c r="CK606" s="197" t="str">
        <f t="shared" si="508"/>
        <v>N/A</v>
      </c>
      <c r="CL606" s="197">
        <f t="shared" si="509"/>
        <v>0</v>
      </c>
      <c r="CM606" s="198">
        <f t="shared" si="510"/>
        <v>0</v>
      </c>
      <c r="CN606" s="199">
        <f>IFERROR(SQRT(($E606-$E$1136)^2+($AG606-$AG$1136)^2),0)</f>
        <v>2.2000660019800593E-2</v>
      </c>
      <c r="CO606" s="197" t="str">
        <f>IF(CN606&lt;=SMALL(CN$3:CN$1130,1),"MAS PARECIDO","NO")</f>
        <v>NO</v>
      </c>
      <c r="CP606" s="197" t="str">
        <f>IF(CN606&lt;=SMALL(CN$3:CN$1130,5),"SIMILAR","NO")</f>
        <v>NO</v>
      </c>
      <c r="CQ606" s="197" t="str">
        <f t="shared" si="511"/>
        <v>N/A</v>
      </c>
      <c r="CR606" s="197">
        <f t="shared" si="512"/>
        <v>0</v>
      </c>
      <c r="CS606" s="198">
        <f t="shared" si="513"/>
        <v>0</v>
      </c>
      <c r="CT606" s="199">
        <f>IFERROR(SQRT(($E606-$E$1136)^2+($AJ606-$AJ$1136)^2),0)</f>
        <v>2.2000660019800593E-2</v>
      </c>
      <c r="CU606" s="197" t="str">
        <f>IF(CT606&lt;=SMALL(CT$3:CT$1130,1),"MAS PARECIDO","NO")</f>
        <v>NO</v>
      </c>
      <c r="CV606" s="197" t="str">
        <f>IF(CT606&lt;=SMALL(CT$3:CT$1130,5),"SIMILAR","NO")</f>
        <v>NO</v>
      </c>
      <c r="CW606" s="197" t="str">
        <f t="shared" si="514"/>
        <v>N/A</v>
      </c>
      <c r="CX606" s="197">
        <f t="shared" si="515"/>
        <v>0</v>
      </c>
      <c r="CY606" s="198">
        <f t="shared" si="516"/>
        <v>0</v>
      </c>
      <c r="CZ606" s="2" t="s">
        <v>2209</v>
      </c>
      <c r="DA606" s="2" t="s">
        <v>2210</v>
      </c>
      <c r="DB606" s="2">
        <v>0</v>
      </c>
      <c r="DC606" s="2" t="s">
        <v>189</v>
      </c>
    </row>
    <row r="607" spans="1:107">
      <c r="A607" s="24" t="s">
        <v>777</v>
      </c>
      <c r="B607" s="46">
        <v>29998.44</v>
      </c>
      <c r="C607" s="190">
        <f>(B607-$B$1132)/($B$1133-$B$1132)</f>
        <v>2.9800214848585232E-2</v>
      </c>
      <c r="D607" s="46">
        <v>7000</v>
      </c>
      <c r="E607" s="190">
        <f>(D607-$D$1132)/($D$1133-$D$1132)</f>
        <v>1.3970419112573377E-2</v>
      </c>
      <c r="F607" s="46" t="s">
        <v>191</v>
      </c>
      <c r="G607" s="192">
        <f>VLOOKUP(F607,'DATOS DE SOPORTE'!$Y$5:$Z$8,2,FALSE)</f>
        <v>1</v>
      </c>
      <c r="H607" s="190">
        <f>(G607-$G$1132)/($G$1133-$G$1132)</f>
        <v>0</v>
      </c>
      <c r="I607" s="50"/>
      <c r="J607" s="200">
        <f t="shared" si="476"/>
        <v>0</v>
      </c>
      <c r="K607" s="190">
        <f>(J607-$J$1132)/($J$1133-$J$1132)</f>
        <v>0</v>
      </c>
      <c r="L607" s="193" t="str">
        <f t="shared" si="477"/>
        <v>NO</v>
      </c>
      <c r="M607" s="46" t="s">
        <v>192</v>
      </c>
      <c r="N607" s="192">
        <f t="shared" si="478"/>
        <v>2</v>
      </c>
      <c r="O607" s="190">
        <f>(N607-N$1132)/(N$1133-N$1132)</f>
        <v>1</v>
      </c>
      <c r="P607" s="46" t="s">
        <v>196</v>
      </c>
      <c r="Q607" s="192">
        <f t="shared" si="479"/>
        <v>1</v>
      </c>
      <c r="R607" s="190">
        <f>(Q607-Q$1132)/(Q$1133-Q$1132)</f>
        <v>0</v>
      </c>
      <c r="S607" s="46" t="s">
        <v>194</v>
      </c>
      <c r="T607" s="192">
        <f t="shared" si="480"/>
        <v>1</v>
      </c>
      <c r="U607" s="190">
        <f>(T607-T$1132)/(T$1133-T$1132)</f>
        <v>0</v>
      </c>
      <c r="V607" s="46" t="s">
        <v>212</v>
      </c>
      <c r="W607" s="194">
        <f>VLOOKUP(V607,'DATOS DE SOPORTE'!$S$5:$T$10,2,FALSE)</f>
        <v>3</v>
      </c>
      <c r="X607" s="201">
        <f>(W607-W$1132)/(W$1133-W$1132)</f>
        <v>0.4</v>
      </c>
      <c r="Y607" s="46" t="s">
        <v>188</v>
      </c>
      <c r="Z607" s="194">
        <f t="shared" si="481"/>
        <v>1</v>
      </c>
      <c r="AA607" s="201">
        <f>(Z607-Z$1132)/(Z$1133-Z$1132)</f>
        <v>0</v>
      </c>
      <c r="AB607" s="46" t="s">
        <v>136</v>
      </c>
      <c r="AC607" s="194">
        <f t="shared" si="482"/>
        <v>2</v>
      </c>
      <c r="AD607" s="201">
        <f>(AC607-AC$1132)/(AC$1133-AC$1132)</f>
        <v>1</v>
      </c>
      <c r="AE607" s="46" t="s">
        <v>136</v>
      </c>
      <c r="AF607" s="194">
        <f t="shared" si="483"/>
        <v>2</v>
      </c>
      <c r="AG607" s="201">
        <f>(AF607-AF$1132)/(AF$1133-AF$1132)</f>
        <v>1</v>
      </c>
      <c r="AH607" s="24" t="s">
        <v>67</v>
      </c>
      <c r="AI607" s="194">
        <f>VLOOKUP(AH607,'DATOS DE SOPORTE'!$V$5:$W$8,2,FALSE)</f>
        <v>1</v>
      </c>
      <c r="AJ607" s="201">
        <f>(AI607-AI$1132)/(AI$1133-AI$1132)</f>
        <v>0</v>
      </c>
      <c r="AK607" s="58" t="str">
        <f t="shared" si="475"/>
        <v>Bueno</v>
      </c>
      <c r="AL607" s="196">
        <f>IFERROR(SQRT(($E607-$E$1136)^2+($C607-$C$1136)^2),0)</f>
        <v>0.17589686788804473</v>
      </c>
      <c r="AM607" s="197" t="str">
        <f>IF(AL607&lt;=SMALL($AL$3:$AL$1130,1),"MAS PARECIDO","NO")</f>
        <v>NO</v>
      </c>
      <c r="AN607" s="197" t="str">
        <f>IF(AL607&lt;=SMALL($AL$3:$AL$1130,5),"SIMILAR","NO")</f>
        <v>NO</v>
      </c>
      <c r="AO607" s="197" t="str">
        <f t="shared" si="484"/>
        <v>N/A</v>
      </c>
      <c r="AP607" s="197">
        <f t="shared" si="485"/>
        <v>0</v>
      </c>
      <c r="AQ607" s="198">
        <f t="shared" si="486"/>
        <v>0</v>
      </c>
      <c r="AR607" s="196">
        <f>IFERROR(SQRT(($E607-$E$1136)^2+($H607-$H$1136)^2),0)</f>
        <v>0.33362722141881695</v>
      </c>
      <c r="AS607" s="197" t="str">
        <f>IF(AR607&lt;=SMALL(AR$3:AR$1130,1),"MAS PARECIDO","NO")</f>
        <v>NO</v>
      </c>
      <c r="AT607" s="197" t="str">
        <f>IF(AR607&lt;=SMALL(AR$3:AR$1130,5),"SIMILAR","NO")</f>
        <v>NO</v>
      </c>
      <c r="AU607" s="197" t="str">
        <f t="shared" si="487"/>
        <v>N/A</v>
      </c>
      <c r="AV607" s="197">
        <f t="shared" si="488"/>
        <v>0</v>
      </c>
      <c r="AW607" s="198">
        <f t="shared" si="489"/>
        <v>0</v>
      </c>
      <c r="AX607" s="199">
        <f>IFERROR(SQRT(($E607-$E$1136)^2+($K607-$K$1136)^2),0)</f>
        <v>0.20048943054567547</v>
      </c>
      <c r="AY607" s="197" t="str">
        <f>IF(AX607&lt;=SMALL(AX$3:AX$1130,1),"MAS PARECIDO","NO")</f>
        <v>NO</v>
      </c>
      <c r="AZ607" s="197" t="str">
        <f>IF(AX607&lt;=SMALL(AX$3:AX$1130,5),"SIMILAR","NO")</f>
        <v>NO</v>
      </c>
      <c r="BA607" s="197" t="str">
        <f t="shared" si="490"/>
        <v>N/A</v>
      </c>
      <c r="BB607" s="197">
        <f t="shared" si="491"/>
        <v>0</v>
      </c>
      <c r="BC607" s="198">
        <f t="shared" si="492"/>
        <v>0</v>
      </c>
      <c r="BD607" s="196">
        <f>IFERROR(SQRT(($E607-$E$1136)^2+($O607-$O$1136)^2),0)</f>
        <v>1.4000420012600379E-2</v>
      </c>
      <c r="BE607" s="197" t="str">
        <f>IF(BD607&lt;=SMALL(BD$3:BD$1130,1),"MAS PARECIDO","NO")</f>
        <v>NO</v>
      </c>
      <c r="BF607" s="197" t="str">
        <f>IF(BD607&lt;=SMALL(BD$3:BD$1130,5),"SIMILAR","NO")</f>
        <v>NO</v>
      </c>
      <c r="BG607" s="197" t="str">
        <f t="shared" si="493"/>
        <v>N/A</v>
      </c>
      <c r="BH607" s="197">
        <f t="shared" si="494"/>
        <v>0</v>
      </c>
      <c r="BI607" s="198">
        <f t="shared" si="495"/>
        <v>0</v>
      </c>
      <c r="BJ607" s="199">
        <f>IFERROR(SQRT(($E607-$E$1136)^2+($R607-$R$1136)^2),0)</f>
        <v>0.50019597335497334</v>
      </c>
      <c r="BK607" s="197" t="str">
        <f>IF(BJ607&lt;=SMALL(BJ$3:BJ$1130,1),"MAS PARECIDO","NO")</f>
        <v>NO</v>
      </c>
      <c r="BL607" s="197" t="str">
        <f>IF(BJ607&lt;=SMALL(BJ$3:BJ$1130,5),"SIMILAR","NO")</f>
        <v>NO</v>
      </c>
      <c r="BM607" s="197" t="str">
        <f t="shared" si="496"/>
        <v>N/A</v>
      </c>
      <c r="BN607" s="197">
        <f t="shared" si="497"/>
        <v>0</v>
      </c>
      <c r="BO607" s="198">
        <f t="shared" si="498"/>
        <v>0</v>
      </c>
      <c r="BP607" s="199">
        <f>IFERROR(SQRT(($E607-$E$1136)^2+($U607-$U$1136)^2),0)</f>
        <v>1.4000420012600379E-2</v>
      </c>
      <c r="BQ607" s="197" t="str">
        <f>IF(BP607&lt;=SMALL(BP$3:BP$1130,1),"MAS PARECIDO","NO")</f>
        <v>NO</v>
      </c>
      <c r="BR607" s="197" t="str">
        <f>IF(BP607&lt;=SMALL(BP$3:BP$1130,5),"SIMILAR","NO")</f>
        <v>NO</v>
      </c>
      <c r="BS607" s="197" t="str">
        <f t="shared" si="499"/>
        <v>N/A</v>
      </c>
      <c r="BT607" s="197">
        <f t="shared" si="500"/>
        <v>0</v>
      </c>
      <c r="BU607" s="198">
        <f t="shared" si="501"/>
        <v>0</v>
      </c>
      <c r="BV607" s="199">
        <f>IFERROR(SQRT(($E607-$E$1136)^2+($X607-$X$1136)^2),0)</f>
        <v>0.4002449397063369</v>
      </c>
      <c r="BW607" s="197" t="str">
        <f>IF(BV607&lt;=SMALL(BV$3:BV$1130,1),"MAS PARECIDO","NO")</f>
        <v>NO</v>
      </c>
      <c r="BX607" s="197" t="str">
        <f>IF(BV607&lt;=SMALL(BV$3:BV$1130,5),"SIMILAR","NO")</f>
        <v>NO</v>
      </c>
      <c r="BY607" s="197" t="str">
        <f t="shared" si="502"/>
        <v>N/A</v>
      </c>
      <c r="BZ607" s="197">
        <f t="shared" si="503"/>
        <v>0</v>
      </c>
      <c r="CA607" s="198">
        <f t="shared" si="504"/>
        <v>0</v>
      </c>
      <c r="CB607" s="199">
        <f>IFERROR(SQRT(($E607-$E$1136)^2+($AA607-$AA$1136)^2),0)</f>
        <v>1.4000420012600379E-2</v>
      </c>
      <c r="CC607" s="197" t="str">
        <f>IF(CB607&lt;=SMALL(CB$3:CB$1130,1),"MAS PARECIDO","NO")</f>
        <v>NO</v>
      </c>
      <c r="CD607" s="197" t="str">
        <f>IF(CB607&lt;=SMALL(CB$3:CB$1130,5),"SIMILAR","NO")</f>
        <v>NO</v>
      </c>
      <c r="CE607" s="197" t="str">
        <f t="shared" si="505"/>
        <v>N/A</v>
      </c>
      <c r="CF607" s="197">
        <f t="shared" si="506"/>
        <v>0</v>
      </c>
      <c r="CG607" s="198">
        <f t="shared" si="507"/>
        <v>0</v>
      </c>
      <c r="CH607" s="199">
        <f>IFERROR(SQRT(($E607-$E$1136)^2+($AD607-$AD$1136)^2),0)</f>
        <v>1.4000420012600379E-2</v>
      </c>
      <c r="CI607" s="197" t="str">
        <f>IF(CH607&lt;=SMALL(CH$3:CH$1130,1),"MAS PARECIDO","NO")</f>
        <v>NO</v>
      </c>
      <c r="CJ607" s="197" t="str">
        <f>IF(CH607&lt;=SMALL(CH$3:CH$1130,5),"SIMILAR","NO")</f>
        <v>NO</v>
      </c>
      <c r="CK607" s="197" t="str">
        <f t="shared" si="508"/>
        <v>N/A</v>
      </c>
      <c r="CL607" s="197">
        <f t="shared" si="509"/>
        <v>0</v>
      </c>
      <c r="CM607" s="198">
        <f t="shared" si="510"/>
        <v>0</v>
      </c>
      <c r="CN607" s="199">
        <f>IFERROR(SQRT(($E607-$E$1136)^2+($AG607-$AG$1136)^2),0)</f>
        <v>1.4000420012600379E-2</v>
      </c>
      <c r="CO607" s="197" t="str">
        <f>IF(CN607&lt;=SMALL(CN$3:CN$1130,1),"MAS PARECIDO","NO")</f>
        <v>NO</v>
      </c>
      <c r="CP607" s="197" t="str">
        <f>IF(CN607&lt;=SMALL(CN$3:CN$1130,5),"SIMILAR","NO")</f>
        <v>NO</v>
      </c>
      <c r="CQ607" s="197" t="str">
        <f t="shared" si="511"/>
        <v>N/A</v>
      </c>
      <c r="CR607" s="197">
        <f t="shared" si="512"/>
        <v>0</v>
      </c>
      <c r="CS607" s="198">
        <f t="shared" si="513"/>
        <v>0</v>
      </c>
      <c r="CT607" s="199">
        <f>IFERROR(SQRT(($E607-$E$1136)^2+($AJ607-$AJ$1136)^2),0)</f>
        <v>1.4000420012600379E-2</v>
      </c>
      <c r="CU607" s="197" t="str">
        <f>IF(CT607&lt;=SMALL(CT$3:CT$1130,1),"MAS PARECIDO","NO")</f>
        <v>NO</v>
      </c>
      <c r="CV607" s="197" t="str">
        <f>IF(CT607&lt;=SMALL(CT$3:CT$1130,5),"SIMILAR","NO")</f>
        <v>NO</v>
      </c>
      <c r="CW607" s="197" t="str">
        <f t="shared" si="514"/>
        <v>N/A</v>
      </c>
      <c r="CX607" s="197">
        <f t="shared" si="515"/>
        <v>0</v>
      </c>
      <c r="CY607" s="198">
        <f t="shared" si="516"/>
        <v>0</v>
      </c>
      <c r="CZ607" s="2" t="s">
        <v>2211</v>
      </c>
      <c r="DA607" s="2" t="s">
        <v>2212</v>
      </c>
      <c r="DB607" s="2">
        <v>0</v>
      </c>
      <c r="DC607" s="2" t="s">
        <v>189</v>
      </c>
    </row>
    <row r="608" spans="1:107">
      <c r="A608" s="24" t="s">
        <v>778</v>
      </c>
      <c r="B608" s="46">
        <v>70985.350000000006</v>
      </c>
      <c r="C608" s="190">
        <f>(B608-$B$1132)/($B$1133-$B$1132)</f>
        <v>7.7710355253647098E-2</v>
      </c>
      <c r="D608" s="46">
        <v>7300</v>
      </c>
      <c r="E608" s="190">
        <f>(D608-$D$1132)/($D$1133-$D$1132)</f>
        <v>1.4570437113113394E-2</v>
      </c>
      <c r="F608" s="46" t="s">
        <v>191</v>
      </c>
      <c r="G608" s="192">
        <f>VLOOKUP(F608,'DATOS DE SOPORTE'!$Y$5:$Z$8,2,FALSE)</f>
        <v>1</v>
      </c>
      <c r="H608" s="190">
        <f>(G608-$G$1132)/($G$1133-$G$1132)</f>
        <v>0</v>
      </c>
      <c r="I608" s="50">
        <v>0</v>
      </c>
      <c r="J608" s="200">
        <f t="shared" si="476"/>
        <v>0</v>
      </c>
      <c r="K608" s="190">
        <f>(J608-$J$1132)/($J$1133-$J$1132)</f>
        <v>0</v>
      </c>
      <c r="L608" s="193" t="str">
        <f t="shared" si="477"/>
        <v>NO</v>
      </c>
      <c r="M608" s="46" t="s">
        <v>192</v>
      </c>
      <c r="N608" s="192">
        <f t="shared" si="478"/>
        <v>2</v>
      </c>
      <c r="O608" s="190">
        <f>(N608-N$1132)/(N$1133-N$1132)</f>
        <v>1</v>
      </c>
      <c r="P608" s="46" t="s">
        <v>196</v>
      </c>
      <c r="Q608" s="192">
        <f t="shared" si="479"/>
        <v>1</v>
      </c>
      <c r="R608" s="190">
        <f>(Q608-Q$1132)/(Q$1133-Q$1132)</f>
        <v>0</v>
      </c>
      <c r="S608" s="46" t="s">
        <v>194</v>
      </c>
      <c r="T608" s="192">
        <f t="shared" si="480"/>
        <v>1</v>
      </c>
      <c r="U608" s="190">
        <f>(T608-T$1132)/(T$1133-T$1132)</f>
        <v>0</v>
      </c>
      <c r="V608" s="46" t="s">
        <v>62</v>
      </c>
      <c r="W608" s="194">
        <f>VLOOKUP(V608,'DATOS DE SOPORTE'!$S$5:$T$10,2,FALSE)</f>
        <v>1</v>
      </c>
      <c r="X608" s="201">
        <f>(W608-W$1132)/(W$1133-W$1132)</f>
        <v>0</v>
      </c>
      <c r="Y608" s="46" t="s">
        <v>136</v>
      </c>
      <c r="Z608" s="194">
        <f t="shared" si="481"/>
        <v>2</v>
      </c>
      <c r="AA608" s="201">
        <f>(Z608-Z$1132)/(Z$1133-Z$1132)</f>
        <v>1</v>
      </c>
      <c r="AB608" s="46" t="s">
        <v>136</v>
      </c>
      <c r="AC608" s="194">
        <f t="shared" si="482"/>
        <v>2</v>
      </c>
      <c r="AD608" s="201">
        <f>(AC608-AC$1132)/(AC$1133-AC$1132)</f>
        <v>1</v>
      </c>
      <c r="AE608" s="46" t="s">
        <v>188</v>
      </c>
      <c r="AF608" s="194">
        <f t="shared" si="483"/>
        <v>1</v>
      </c>
      <c r="AG608" s="201">
        <f>(AF608-AF$1132)/(AF$1133-AF$1132)</f>
        <v>0</v>
      </c>
      <c r="AH608" s="24" t="s">
        <v>67</v>
      </c>
      <c r="AI608" s="194">
        <f>VLOOKUP(AH608,'DATOS DE SOPORTE'!$V$5:$W$8,2,FALSE)</f>
        <v>1</v>
      </c>
      <c r="AJ608" s="201">
        <f>(AI608-AI$1132)/(AI$1133-AI$1132)</f>
        <v>0</v>
      </c>
      <c r="AK608" s="58" t="str">
        <f t="shared" si="475"/>
        <v>Bueno</v>
      </c>
      <c r="AL608" s="196">
        <f>IFERROR(SQRT(($E608-$E$1136)^2+($C608-$C$1136)^2),0)</f>
        <v>0.12826237651624819</v>
      </c>
      <c r="AM608" s="197" t="str">
        <f>IF(AL608&lt;=SMALL($AL$3:$AL$1130,1),"MAS PARECIDO","NO")</f>
        <v>NO</v>
      </c>
      <c r="AN608" s="197" t="str">
        <f>IF(AL608&lt;=SMALL($AL$3:$AL$1130,5),"SIMILAR","NO")</f>
        <v>NO</v>
      </c>
      <c r="AO608" s="197" t="str">
        <f t="shared" si="484"/>
        <v>N/A</v>
      </c>
      <c r="AP608" s="197">
        <f t="shared" si="485"/>
        <v>0</v>
      </c>
      <c r="AQ608" s="198">
        <f t="shared" si="486"/>
        <v>0</v>
      </c>
      <c r="AR608" s="196">
        <f>IFERROR(SQRT(($E608-$E$1136)^2+($H608-$H$1136)^2),0)</f>
        <v>0.33365293929663897</v>
      </c>
      <c r="AS608" s="197" t="str">
        <f>IF(AR608&lt;=SMALL(AR$3:AR$1130,1),"MAS PARECIDO","NO")</f>
        <v>NO</v>
      </c>
      <c r="AT608" s="197" t="str">
        <f>IF(AR608&lt;=SMALL(AR$3:AR$1130,5),"SIMILAR","NO")</f>
        <v>NO</v>
      </c>
      <c r="AU608" s="197" t="str">
        <f t="shared" si="487"/>
        <v>N/A</v>
      </c>
      <c r="AV608" s="197">
        <f t="shared" si="488"/>
        <v>0</v>
      </c>
      <c r="AW608" s="198">
        <f t="shared" si="489"/>
        <v>0</v>
      </c>
      <c r="AX608" s="199">
        <f>IFERROR(SQRT(($E608-$E$1136)^2+($K608-$K$1136)^2),0)</f>
        <v>0.20053222381995259</v>
      </c>
      <c r="AY608" s="197" t="str">
        <f>IF(AX608&lt;=SMALL(AX$3:AX$1130,1),"MAS PARECIDO","NO")</f>
        <v>NO</v>
      </c>
      <c r="AZ608" s="197" t="str">
        <f>IF(AX608&lt;=SMALL(AX$3:AX$1130,5),"SIMILAR","NO")</f>
        <v>NO</v>
      </c>
      <c r="BA608" s="197" t="str">
        <f t="shared" si="490"/>
        <v>N/A</v>
      </c>
      <c r="BB608" s="197">
        <f t="shared" si="491"/>
        <v>0</v>
      </c>
      <c r="BC608" s="198">
        <f t="shared" si="492"/>
        <v>0</v>
      </c>
      <c r="BD608" s="196">
        <f>IFERROR(SQRT(($E608-$E$1136)^2+($O608-$O$1136)^2),0)</f>
        <v>1.4600438013140395E-2</v>
      </c>
      <c r="BE608" s="197" t="str">
        <f>IF(BD608&lt;=SMALL(BD$3:BD$1130,1),"MAS PARECIDO","NO")</f>
        <v>NO</v>
      </c>
      <c r="BF608" s="197" t="str">
        <f>IF(BD608&lt;=SMALL(BD$3:BD$1130,5),"SIMILAR","NO")</f>
        <v>NO</v>
      </c>
      <c r="BG608" s="197" t="str">
        <f t="shared" si="493"/>
        <v>N/A</v>
      </c>
      <c r="BH608" s="197">
        <f t="shared" si="494"/>
        <v>0</v>
      </c>
      <c r="BI608" s="198">
        <f t="shared" si="495"/>
        <v>0</v>
      </c>
      <c r="BJ608" s="199">
        <f>IFERROR(SQRT(($E608-$E$1136)^2+($R608-$R$1136)^2),0)</f>
        <v>0.50021312736690104</v>
      </c>
      <c r="BK608" s="197" t="str">
        <f>IF(BJ608&lt;=SMALL(BJ$3:BJ$1130,1),"MAS PARECIDO","NO")</f>
        <v>NO</v>
      </c>
      <c r="BL608" s="197" t="str">
        <f>IF(BJ608&lt;=SMALL(BJ$3:BJ$1130,5),"SIMILAR","NO")</f>
        <v>NO</v>
      </c>
      <c r="BM608" s="197" t="str">
        <f t="shared" si="496"/>
        <v>N/A</v>
      </c>
      <c r="BN608" s="197">
        <f t="shared" si="497"/>
        <v>0</v>
      </c>
      <c r="BO608" s="198">
        <f t="shared" si="498"/>
        <v>0</v>
      </c>
      <c r="BP608" s="199">
        <f>IFERROR(SQRT(($E608-$E$1136)^2+($U608-$U$1136)^2),0)</f>
        <v>1.4600438013140395E-2</v>
      </c>
      <c r="BQ608" s="197" t="str">
        <f>IF(BP608&lt;=SMALL(BP$3:BP$1130,1),"MAS PARECIDO","NO")</f>
        <v>NO</v>
      </c>
      <c r="BR608" s="197" t="str">
        <f>IF(BP608&lt;=SMALL(BP$3:BP$1130,5),"SIMILAR","NO")</f>
        <v>NO</v>
      </c>
      <c r="BS608" s="197" t="str">
        <f t="shared" si="499"/>
        <v>N/A</v>
      </c>
      <c r="BT608" s="197">
        <f t="shared" si="500"/>
        <v>0</v>
      </c>
      <c r="BU608" s="198">
        <f t="shared" si="501"/>
        <v>0</v>
      </c>
      <c r="BV608" s="199">
        <f>IFERROR(SQRT(($E608-$E$1136)^2+($X608-$X$1136)^2),0)</f>
        <v>1.4600438013140395E-2</v>
      </c>
      <c r="BW608" s="197" t="str">
        <f>IF(BV608&lt;=SMALL(BV$3:BV$1130,1),"MAS PARECIDO","NO")</f>
        <v>NO</v>
      </c>
      <c r="BX608" s="197" t="str">
        <f>IF(BV608&lt;=SMALL(BV$3:BV$1130,5),"SIMILAR","NO")</f>
        <v>NO</v>
      </c>
      <c r="BY608" s="197" t="str">
        <f t="shared" si="502"/>
        <v>N/A</v>
      </c>
      <c r="BZ608" s="197">
        <f t="shared" si="503"/>
        <v>0</v>
      </c>
      <c r="CA608" s="198">
        <f t="shared" si="504"/>
        <v>0</v>
      </c>
      <c r="CB608" s="199">
        <f>IFERROR(SQRT(($E608-$E$1136)^2+($AA608-$AA$1136)^2),0)</f>
        <v>1.0001065807153633</v>
      </c>
      <c r="CC608" s="197" t="str">
        <f>IF(CB608&lt;=SMALL(CB$3:CB$1130,1),"MAS PARECIDO","NO")</f>
        <v>NO</v>
      </c>
      <c r="CD608" s="197" t="str">
        <f>IF(CB608&lt;=SMALL(CB$3:CB$1130,5),"SIMILAR","NO")</f>
        <v>NO</v>
      </c>
      <c r="CE608" s="197" t="str">
        <f t="shared" si="505"/>
        <v>N/A</v>
      </c>
      <c r="CF608" s="197">
        <f t="shared" si="506"/>
        <v>0</v>
      </c>
      <c r="CG608" s="198">
        <f t="shared" si="507"/>
        <v>0</v>
      </c>
      <c r="CH608" s="199">
        <f>IFERROR(SQRT(($E608-$E$1136)^2+($AD608-$AD$1136)^2),0)</f>
        <v>1.4600438013140395E-2</v>
      </c>
      <c r="CI608" s="197" t="str">
        <f>IF(CH608&lt;=SMALL(CH$3:CH$1130,1),"MAS PARECIDO","NO")</f>
        <v>NO</v>
      </c>
      <c r="CJ608" s="197" t="str">
        <f>IF(CH608&lt;=SMALL(CH$3:CH$1130,5),"SIMILAR","NO")</f>
        <v>NO</v>
      </c>
      <c r="CK608" s="197" t="str">
        <f t="shared" si="508"/>
        <v>N/A</v>
      </c>
      <c r="CL608" s="197">
        <f t="shared" si="509"/>
        <v>0</v>
      </c>
      <c r="CM608" s="198">
        <f t="shared" si="510"/>
        <v>0</v>
      </c>
      <c r="CN608" s="199">
        <f>IFERROR(SQRT(($E608-$E$1136)^2+($AG608-$AG$1136)^2),0)</f>
        <v>1.0001065807153633</v>
      </c>
      <c r="CO608" s="197" t="str">
        <f>IF(CN608&lt;=SMALL(CN$3:CN$1130,1),"MAS PARECIDO","NO")</f>
        <v>NO</v>
      </c>
      <c r="CP608" s="197" t="str">
        <f>IF(CN608&lt;=SMALL(CN$3:CN$1130,5),"SIMILAR","NO")</f>
        <v>NO</v>
      </c>
      <c r="CQ608" s="197" t="str">
        <f t="shared" si="511"/>
        <v>N/A</v>
      </c>
      <c r="CR608" s="197">
        <f t="shared" si="512"/>
        <v>0</v>
      </c>
      <c r="CS608" s="198">
        <f t="shared" si="513"/>
        <v>0</v>
      </c>
      <c r="CT608" s="199">
        <f>IFERROR(SQRT(($E608-$E$1136)^2+($AJ608-$AJ$1136)^2),0)</f>
        <v>1.4600438013140395E-2</v>
      </c>
      <c r="CU608" s="197" t="str">
        <f>IF(CT608&lt;=SMALL(CT$3:CT$1130,1),"MAS PARECIDO","NO")</f>
        <v>NO</v>
      </c>
      <c r="CV608" s="197" t="str">
        <f>IF(CT608&lt;=SMALL(CT$3:CT$1130,5),"SIMILAR","NO")</f>
        <v>NO</v>
      </c>
      <c r="CW608" s="197" t="str">
        <f t="shared" si="514"/>
        <v>N/A</v>
      </c>
      <c r="CX608" s="197">
        <f t="shared" si="515"/>
        <v>0</v>
      </c>
      <c r="CY608" s="198">
        <f t="shared" si="516"/>
        <v>0</v>
      </c>
      <c r="CZ608" s="2" t="s">
        <v>2213</v>
      </c>
      <c r="DA608" s="2" t="s">
        <v>2214</v>
      </c>
      <c r="DB608" s="2">
        <v>0</v>
      </c>
      <c r="DC608" s="2" t="s">
        <v>189</v>
      </c>
    </row>
    <row r="609" spans="1:107">
      <c r="A609" s="24" t="s">
        <v>779</v>
      </c>
      <c r="B609" s="46">
        <v>117886.25</v>
      </c>
      <c r="C609" s="190">
        <f>(B609-$B$1132)/($B$1133-$B$1132)</f>
        <v>0.13253343667461212</v>
      </c>
      <c r="D609" s="46">
        <v>23000</v>
      </c>
      <c r="E609" s="190">
        <f>(D609-$D$1132)/($D$1133-$D$1132)</f>
        <v>4.5971379141374238E-2</v>
      </c>
      <c r="F609" s="46" t="s">
        <v>187</v>
      </c>
      <c r="G609" s="192">
        <f>VLOOKUP(F609,'DATOS DE SOPORTE'!$Y$5:$Z$8,2,FALSE)</f>
        <v>4</v>
      </c>
      <c r="H609" s="190">
        <f>(G609-$G$1132)/($G$1133-$G$1132)</f>
        <v>1</v>
      </c>
      <c r="I609" s="50">
        <v>0</v>
      </c>
      <c r="J609" s="200">
        <f t="shared" si="476"/>
        <v>0</v>
      </c>
      <c r="K609" s="190">
        <f>(J609-$J$1132)/($J$1133-$J$1132)</f>
        <v>0</v>
      </c>
      <c r="L609" s="193" t="str">
        <f t="shared" si="477"/>
        <v>NO</v>
      </c>
      <c r="M609" s="46" t="s">
        <v>192</v>
      </c>
      <c r="N609" s="192">
        <f t="shared" si="478"/>
        <v>2</v>
      </c>
      <c r="O609" s="190">
        <f>(N609-N$1132)/(N$1133-N$1132)</f>
        <v>1</v>
      </c>
      <c r="P609" s="46" t="s">
        <v>58</v>
      </c>
      <c r="Q609" s="192">
        <f t="shared" si="479"/>
        <v>3</v>
      </c>
      <c r="R609" s="190">
        <f>(Q609-Q$1132)/(Q$1133-Q$1132)</f>
        <v>1</v>
      </c>
      <c r="S609" s="46" t="s">
        <v>60</v>
      </c>
      <c r="T609" s="192">
        <f t="shared" si="480"/>
        <v>2</v>
      </c>
      <c r="U609" s="190">
        <f>(T609-T$1132)/(T$1133-T$1132)</f>
        <v>1</v>
      </c>
      <c r="V609" s="46" t="s">
        <v>212</v>
      </c>
      <c r="W609" s="194">
        <f>VLOOKUP(V609,'DATOS DE SOPORTE'!$S$5:$T$10,2,FALSE)</f>
        <v>3</v>
      </c>
      <c r="X609" s="201">
        <f>(W609-W$1132)/(W$1133-W$1132)</f>
        <v>0.4</v>
      </c>
      <c r="Y609" s="46" t="s">
        <v>188</v>
      </c>
      <c r="Z609" s="194">
        <f t="shared" si="481"/>
        <v>1</v>
      </c>
      <c r="AA609" s="201">
        <f>(Z609-Z$1132)/(Z$1133-Z$1132)</f>
        <v>0</v>
      </c>
      <c r="AB609" s="46"/>
      <c r="AC609" s="194">
        <f t="shared" si="482"/>
        <v>2</v>
      </c>
      <c r="AD609" s="201">
        <f>(AC609-AC$1132)/(AC$1133-AC$1132)</f>
        <v>1</v>
      </c>
      <c r="AE609" s="46" t="s">
        <v>136</v>
      </c>
      <c r="AF609" s="194">
        <f t="shared" si="483"/>
        <v>2</v>
      </c>
      <c r="AG609" s="201">
        <f>(AF609-AF$1132)/(AF$1133-AF$1132)</f>
        <v>1</v>
      </c>
      <c r="AH609" s="24" t="s">
        <v>67</v>
      </c>
      <c r="AI609" s="194">
        <f>VLOOKUP(AH609,'DATOS DE SOPORTE'!$V$5:$W$8,2,FALSE)</f>
        <v>1</v>
      </c>
      <c r="AJ609" s="201">
        <f>(AI609-AI$1132)/(AI$1133-AI$1132)</f>
        <v>0</v>
      </c>
      <c r="AK609" s="58" t="str">
        <f t="shared" si="475"/>
        <v>Regular</v>
      </c>
      <c r="AL609" s="196">
        <f>IFERROR(SQRT(($E609-$E$1136)^2+($C609-$C$1136)^2),0)</f>
        <v>8.5951716706456474E-2</v>
      </c>
      <c r="AM609" s="197" t="str">
        <f>IF(AL609&lt;=SMALL($AL$3:$AL$1130,1),"MAS PARECIDO","NO")</f>
        <v>NO</v>
      </c>
      <c r="AN609" s="197" t="str">
        <f>IF(AL609&lt;=SMALL($AL$3:$AL$1130,5),"SIMILAR","NO")</f>
        <v>NO</v>
      </c>
      <c r="AO609" s="197" t="str">
        <f t="shared" si="484"/>
        <v>N/A</v>
      </c>
      <c r="AP609" s="197">
        <f t="shared" si="485"/>
        <v>0</v>
      </c>
      <c r="AQ609" s="198">
        <f t="shared" si="486"/>
        <v>0</v>
      </c>
      <c r="AR609" s="196">
        <f>IFERROR(SQRT(($E609-$E$1136)^2+($H609-$H$1136)^2),0)</f>
        <v>0.66825187722157431</v>
      </c>
      <c r="AS609" s="197" t="str">
        <f>IF(AR609&lt;=SMALL(AR$3:AR$1130,1),"MAS PARECIDO","NO")</f>
        <v>NO</v>
      </c>
      <c r="AT609" s="197" t="str">
        <f>IF(AR609&lt;=SMALL(AR$3:AR$1130,5),"SIMILAR","NO")</f>
        <v>NO</v>
      </c>
      <c r="AU609" s="197" t="str">
        <f t="shared" si="487"/>
        <v>N/A</v>
      </c>
      <c r="AV609" s="197">
        <f t="shared" si="488"/>
        <v>0</v>
      </c>
      <c r="AW609" s="198">
        <f t="shared" si="489"/>
        <v>0</v>
      </c>
      <c r="AX609" s="199">
        <f>IFERROR(SQRT(($E609-$E$1136)^2+($K609-$K$1136)^2),0)</f>
        <v>0.20522214053486879</v>
      </c>
      <c r="AY609" s="197" t="str">
        <f>IF(AX609&lt;=SMALL(AX$3:AX$1130,1),"MAS PARECIDO","NO")</f>
        <v>NO</v>
      </c>
      <c r="AZ609" s="197" t="str">
        <f>IF(AX609&lt;=SMALL(AX$3:AX$1130,5),"SIMILAR","NO")</f>
        <v>NO</v>
      </c>
      <c r="BA609" s="197" t="str">
        <f t="shared" si="490"/>
        <v>N/A</v>
      </c>
      <c r="BB609" s="197">
        <f t="shared" si="491"/>
        <v>0</v>
      </c>
      <c r="BC609" s="198">
        <f t="shared" si="492"/>
        <v>0</v>
      </c>
      <c r="BD609" s="196">
        <f>IFERROR(SQRT(($E609-$E$1136)^2+($O609-$O$1136)^2),0)</f>
        <v>4.6001380041401238E-2</v>
      </c>
      <c r="BE609" s="197" t="str">
        <f>IF(BD609&lt;=SMALL(BD$3:BD$1130,1),"MAS PARECIDO","NO")</f>
        <v>NO</v>
      </c>
      <c r="BF609" s="197" t="str">
        <f>IF(BD609&lt;=SMALL(BD$3:BD$1130,5),"SIMILAR","NO")</f>
        <v>NO</v>
      </c>
      <c r="BG609" s="197" t="str">
        <f t="shared" si="493"/>
        <v>N/A</v>
      </c>
      <c r="BH609" s="197">
        <f t="shared" si="494"/>
        <v>0</v>
      </c>
      <c r="BI609" s="198">
        <f t="shared" si="495"/>
        <v>0</v>
      </c>
      <c r="BJ609" s="199">
        <f>IFERROR(SQRT(($E609-$E$1136)^2+($R609-$R$1136)^2),0)</f>
        <v>0.50211166782471151</v>
      </c>
      <c r="BK609" s="197" t="str">
        <f>IF(BJ609&lt;=SMALL(BJ$3:BJ$1130,1),"MAS PARECIDO","NO")</f>
        <v>NO</v>
      </c>
      <c r="BL609" s="197" t="str">
        <f>IF(BJ609&lt;=SMALL(BJ$3:BJ$1130,5),"SIMILAR","NO")</f>
        <v>NO</v>
      </c>
      <c r="BM609" s="197" t="str">
        <f t="shared" si="496"/>
        <v>N/A</v>
      </c>
      <c r="BN609" s="197">
        <f t="shared" si="497"/>
        <v>0</v>
      </c>
      <c r="BO609" s="198">
        <f t="shared" si="498"/>
        <v>0</v>
      </c>
      <c r="BP609" s="199">
        <f>IFERROR(SQRT(($E609-$E$1136)^2+($U609-$U$1136)^2),0)</f>
        <v>1.0010575043251579</v>
      </c>
      <c r="BQ609" s="197" t="str">
        <f>IF(BP609&lt;=SMALL(BP$3:BP$1130,1),"MAS PARECIDO","NO")</f>
        <v>NO</v>
      </c>
      <c r="BR609" s="197" t="str">
        <f>IF(BP609&lt;=SMALL(BP$3:BP$1130,5),"SIMILAR","NO")</f>
        <v>NO</v>
      </c>
      <c r="BS609" s="197" t="str">
        <f t="shared" si="499"/>
        <v>N/A</v>
      </c>
      <c r="BT609" s="197">
        <f t="shared" si="500"/>
        <v>0</v>
      </c>
      <c r="BU609" s="198">
        <f t="shared" si="501"/>
        <v>0</v>
      </c>
      <c r="BV609" s="199">
        <f>IFERROR(SQRT(($E609-$E$1136)^2+($X609-$X$1136)^2),0)</f>
        <v>0.40263646998963404</v>
      </c>
      <c r="BW609" s="197" t="str">
        <f>IF(BV609&lt;=SMALL(BV$3:BV$1130,1),"MAS PARECIDO","NO")</f>
        <v>NO</v>
      </c>
      <c r="BX609" s="197" t="str">
        <f>IF(BV609&lt;=SMALL(BV$3:BV$1130,5),"SIMILAR","NO")</f>
        <v>NO</v>
      </c>
      <c r="BY609" s="197" t="str">
        <f t="shared" si="502"/>
        <v>N/A</v>
      </c>
      <c r="BZ609" s="197">
        <f t="shared" si="503"/>
        <v>0</v>
      </c>
      <c r="CA609" s="198">
        <f t="shared" si="504"/>
        <v>0</v>
      </c>
      <c r="CB609" s="199">
        <f>IFERROR(SQRT(($E609-$E$1136)^2+($AA609-$AA$1136)^2),0)</f>
        <v>4.6001380041401238E-2</v>
      </c>
      <c r="CC609" s="197" t="str">
        <f>IF(CB609&lt;=SMALL(CB$3:CB$1130,1),"MAS PARECIDO","NO")</f>
        <v>NO</v>
      </c>
      <c r="CD609" s="197" t="str">
        <f>IF(CB609&lt;=SMALL(CB$3:CB$1130,5),"SIMILAR","NO")</f>
        <v>NO</v>
      </c>
      <c r="CE609" s="197" t="str">
        <f t="shared" si="505"/>
        <v>N/A</v>
      </c>
      <c r="CF609" s="197">
        <f t="shared" si="506"/>
        <v>0</v>
      </c>
      <c r="CG609" s="198">
        <f t="shared" si="507"/>
        <v>0</v>
      </c>
      <c r="CH609" s="199">
        <f>IFERROR(SQRT(($E609-$E$1136)^2+($AD609-$AD$1136)^2),0)</f>
        <v>4.6001380041401238E-2</v>
      </c>
      <c r="CI609" s="197" t="str">
        <f>IF(CH609&lt;=SMALL(CH$3:CH$1130,1),"MAS PARECIDO","NO")</f>
        <v>NO</v>
      </c>
      <c r="CJ609" s="197" t="str">
        <f>IF(CH609&lt;=SMALL(CH$3:CH$1130,5),"SIMILAR","NO")</f>
        <v>NO</v>
      </c>
      <c r="CK609" s="197" t="str">
        <f t="shared" si="508"/>
        <v>N/A</v>
      </c>
      <c r="CL609" s="197">
        <f t="shared" si="509"/>
        <v>0</v>
      </c>
      <c r="CM609" s="198">
        <f t="shared" si="510"/>
        <v>0</v>
      </c>
      <c r="CN609" s="199">
        <f>IFERROR(SQRT(($E609-$E$1136)^2+($AG609-$AG$1136)^2),0)</f>
        <v>4.6001380041401238E-2</v>
      </c>
      <c r="CO609" s="197" t="str">
        <f>IF(CN609&lt;=SMALL(CN$3:CN$1130,1),"MAS PARECIDO","NO")</f>
        <v>NO</v>
      </c>
      <c r="CP609" s="197" t="str">
        <f>IF(CN609&lt;=SMALL(CN$3:CN$1130,5),"SIMILAR","NO")</f>
        <v>NO</v>
      </c>
      <c r="CQ609" s="197" t="str">
        <f t="shared" si="511"/>
        <v>N/A</v>
      </c>
      <c r="CR609" s="197">
        <f t="shared" si="512"/>
        <v>0</v>
      </c>
      <c r="CS609" s="198">
        <f t="shared" si="513"/>
        <v>0</v>
      </c>
      <c r="CT609" s="199">
        <f>IFERROR(SQRT(($E609-$E$1136)^2+($AJ609-$AJ$1136)^2),0)</f>
        <v>4.6001380041401238E-2</v>
      </c>
      <c r="CU609" s="197" t="str">
        <f>IF(CT609&lt;=SMALL(CT$3:CT$1130,1),"MAS PARECIDO","NO")</f>
        <v>NO</v>
      </c>
      <c r="CV609" s="197" t="str">
        <f>IF(CT609&lt;=SMALL(CT$3:CT$1130,5),"SIMILAR","NO")</f>
        <v>NO</v>
      </c>
      <c r="CW609" s="197" t="str">
        <f t="shared" si="514"/>
        <v>N/A</v>
      </c>
      <c r="CX609" s="197">
        <f t="shared" si="515"/>
        <v>0</v>
      </c>
      <c r="CY609" s="198">
        <f t="shared" si="516"/>
        <v>0</v>
      </c>
      <c r="CZ609" s="2" t="s">
        <v>2215</v>
      </c>
      <c r="DA609" s="2" t="s">
        <v>2216</v>
      </c>
      <c r="DB609" s="2">
        <v>1</v>
      </c>
      <c r="DC609" s="2" t="s">
        <v>346</v>
      </c>
    </row>
    <row r="610" spans="1:107">
      <c r="A610" s="24" t="s">
        <v>780</v>
      </c>
      <c r="B610" s="46">
        <v>40993.589999999997</v>
      </c>
      <c r="C610" s="190">
        <f>(B610-$B$1132)/($B$1133-$B$1132)</f>
        <v>4.2652590894369506E-2</v>
      </c>
      <c r="D610" s="46">
        <v>7500</v>
      </c>
      <c r="E610" s="190">
        <f>(D610-$D$1132)/($D$1133-$D$1132)</f>
        <v>1.4970449113473405E-2</v>
      </c>
      <c r="F610" s="46" t="s">
        <v>191</v>
      </c>
      <c r="G610" s="192">
        <f>VLOOKUP(F610,'DATOS DE SOPORTE'!$Y$5:$Z$8,2,FALSE)</f>
        <v>1</v>
      </c>
      <c r="H610" s="190">
        <f>(G610-$G$1132)/($G$1133-$G$1132)</f>
        <v>0</v>
      </c>
      <c r="I610" s="50"/>
      <c r="J610" s="200">
        <f t="shared" si="476"/>
        <v>0</v>
      </c>
      <c r="K610" s="190">
        <f>(J610-$J$1132)/($J$1133-$J$1132)</f>
        <v>0</v>
      </c>
      <c r="L610" s="193" t="str">
        <f t="shared" si="477"/>
        <v>NO</v>
      </c>
      <c r="M610" s="46" t="s">
        <v>56</v>
      </c>
      <c r="N610" s="192">
        <f t="shared" si="478"/>
        <v>1</v>
      </c>
      <c r="O610" s="190">
        <f>(N610-N$1132)/(N$1133-N$1132)</f>
        <v>0</v>
      </c>
      <c r="P610" s="46" t="s">
        <v>196</v>
      </c>
      <c r="Q610" s="192">
        <f t="shared" si="479"/>
        <v>1</v>
      </c>
      <c r="R610" s="190">
        <f>(Q610-Q$1132)/(Q$1133-Q$1132)</f>
        <v>0</v>
      </c>
      <c r="S610" s="46" t="s">
        <v>194</v>
      </c>
      <c r="T610" s="192">
        <f t="shared" si="480"/>
        <v>1</v>
      </c>
      <c r="U610" s="190">
        <f>(T610-T$1132)/(T$1133-T$1132)</f>
        <v>0</v>
      </c>
      <c r="V610" s="46" t="s">
        <v>62</v>
      </c>
      <c r="W610" s="194">
        <f>VLOOKUP(V610,'DATOS DE SOPORTE'!$S$5:$T$10,2,FALSE)</f>
        <v>1</v>
      </c>
      <c r="X610" s="201">
        <f>(W610-W$1132)/(W$1133-W$1132)</f>
        <v>0</v>
      </c>
      <c r="Y610" s="46" t="s">
        <v>136</v>
      </c>
      <c r="Z610" s="194">
        <f t="shared" si="481"/>
        <v>2</v>
      </c>
      <c r="AA610" s="201">
        <f>(Z610-Z$1132)/(Z$1133-Z$1132)</f>
        <v>1</v>
      </c>
      <c r="AB610" s="46" t="s">
        <v>188</v>
      </c>
      <c r="AC610" s="194">
        <f t="shared" si="482"/>
        <v>1</v>
      </c>
      <c r="AD610" s="201">
        <f>(AC610-AC$1132)/(AC$1133-AC$1132)</f>
        <v>0</v>
      </c>
      <c r="AE610" s="46" t="s">
        <v>136</v>
      </c>
      <c r="AF610" s="194">
        <f t="shared" si="483"/>
        <v>2</v>
      </c>
      <c r="AG610" s="201">
        <f>(AF610-AF$1132)/(AF$1133-AF$1132)</f>
        <v>1</v>
      </c>
      <c r="AH610" s="24" t="s">
        <v>67</v>
      </c>
      <c r="AI610" s="194">
        <f>VLOOKUP(AH610,'DATOS DE SOPORTE'!$V$5:$W$8,2,FALSE)</f>
        <v>1</v>
      </c>
      <c r="AJ610" s="201">
        <f>(AI610-AI$1132)/(AI$1133-AI$1132)</f>
        <v>0</v>
      </c>
      <c r="AK610" s="58" t="str">
        <f t="shared" si="475"/>
        <v>Regular</v>
      </c>
      <c r="AL610" s="196">
        <f>IFERROR(SQRT(($E610-$E$1136)^2+($C610-$C$1136)^2),0)</f>
        <v>0.16317736650827169</v>
      </c>
      <c r="AM610" s="197" t="str">
        <f>IF(AL610&lt;=SMALL($AL$3:$AL$1130,1),"MAS PARECIDO","NO")</f>
        <v>NO</v>
      </c>
      <c r="AN610" s="197" t="str">
        <f>IF(AL610&lt;=SMALL($AL$3:$AL$1130,5),"SIMILAR","NO")</f>
        <v>NO</v>
      </c>
      <c r="AO610" s="197" t="str">
        <f t="shared" si="484"/>
        <v>N/A</v>
      </c>
      <c r="AP610" s="197">
        <f t="shared" si="485"/>
        <v>0</v>
      </c>
      <c r="AQ610" s="198">
        <f t="shared" si="486"/>
        <v>0</v>
      </c>
      <c r="AR610" s="196">
        <f>IFERROR(SQRT(($E610-$E$1136)^2+($H610-$H$1136)^2),0)</f>
        <v>0.3336706828771725</v>
      </c>
      <c r="AS610" s="197" t="str">
        <f>IF(AR610&lt;=SMALL(AR$3:AR$1130,1),"MAS PARECIDO","NO")</f>
        <v>NO</v>
      </c>
      <c r="AT610" s="197" t="str">
        <f>IF(AR610&lt;=SMALL(AR$3:AR$1130,5),"SIMILAR","NO")</f>
        <v>NO</v>
      </c>
      <c r="AU610" s="197" t="str">
        <f t="shared" si="487"/>
        <v>N/A</v>
      </c>
      <c r="AV610" s="197">
        <f t="shared" si="488"/>
        <v>0</v>
      </c>
      <c r="AW610" s="198">
        <f t="shared" si="489"/>
        <v>0</v>
      </c>
      <c r="AX610" s="199">
        <f>IFERROR(SQRT(($E610-$E$1136)^2+($K610-$K$1136)^2),0)</f>
        <v>0.20056174485830425</v>
      </c>
      <c r="AY610" s="197" t="str">
        <f>IF(AX610&lt;=SMALL(AX$3:AX$1130,1),"MAS PARECIDO","NO")</f>
        <v>NO</v>
      </c>
      <c r="AZ610" s="197" t="str">
        <f>IF(AX610&lt;=SMALL(AX$3:AX$1130,5),"SIMILAR","NO")</f>
        <v>NO</v>
      </c>
      <c r="BA610" s="197" t="str">
        <f t="shared" si="490"/>
        <v>N/A</v>
      </c>
      <c r="BB610" s="197">
        <f t="shared" si="491"/>
        <v>0</v>
      </c>
      <c r="BC610" s="198">
        <f t="shared" si="492"/>
        <v>0</v>
      </c>
      <c r="BD610" s="196">
        <f>IFERROR(SQRT(($E610-$E$1136)^2+($O610-$O$1136)^2),0)</f>
        <v>1.0001125004221312</v>
      </c>
      <c r="BE610" s="197" t="str">
        <f>IF(BD610&lt;=SMALL(BD$3:BD$1130,1),"MAS PARECIDO","NO")</f>
        <v>NO</v>
      </c>
      <c r="BF610" s="197" t="str">
        <f>IF(BD610&lt;=SMALL(BD$3:BD$1130,5),"SIMILAR","NO")</f>
        <v>NO</v>
      </c>
      <c r="BG610" s="197" t="str">
        <f t="shared" si="493"/>
        <v>N/A</v>
      </c>
      <c r="BH610" s="197">
        <f t="shared" si="494"/>
        <v>0</v>
      </c>
      <c r="BI610" s="198">
        <f t="shared" si="495"/>
        <v>0</v>
      </c>
      <c r="BJ610" s="199">
        <f>IFERROR(SQRT(($E610-$E$1136)^2+($R610-$R$1136)^2),0)</f>
        <v>0.50022496289230467</v>
      </c>
      <c r="BK610" s="197" t="str">
        <f>IF(BJ610&lt;=SMALL(BJ$3:BJ$1130,1),"MAS PARECIDO","NO")</f>
        <v>NO</v>
      </c>
      <c r="BL610" s="197" t="str">
        <f>IF(BJ610&lt;=SMALL(BJ$3:BJ$1130,5),"SIMILAR","NO")</f>
        <v>NO</v>
      </c>
      <c r="BM610" s="197" t="str">
        <f t="shared" si="496"/>
        <v>N/A</v>
      </c>
      <c r="BN610" s="197">
        <f t="shared" si="497"/>
        <v>0</v>
      </c>
      <c r="BO610" s="198">
        <f t="shared" si="498"/>
        <v>0</v>
      </c>
      <c r="BP610" s="199">
        <f>IFERROR(SQRT(($E610-$E$1136)^2+($U610-$U$1136)^2),0)</f>
        <v>1.5000450013500406E-2</v>
      </c>
      <c r="BQ610" s="197" t="str">
        <f>IF(BP610&lt;=SMALL(BP$3:BP$1130,1),"MAS PARECIDO","NO")</f>
        <v>NO</v>
      </c>
      <c r="BR610" s="197" t="str">
        <f>IF(BP610&lt;=SMALL(BP$3:BP$1130,5),"SIMILAR","NO")</f>
        <v>NO</v>
      </c>
      <c r="BS610" s="197" t="str">
        <f t="shared" si="499"/>
        <v>N/A</v>
      </c>
      <c r="BT610" s="197">
        <f t="shared" si="500"/>
        <v>0</v>
      </c>
      <c r="BU610" s="198">
        <f t="shared" si="501"/>
        <v>0</v>
      </c>
      <c r="BV610" s="199">
        <f>IFERROR(SQRT(($E610-$E$1136)^2+($X610-$X$1136)^2),0)</f>
        <v>1.5000450013500406E-2</v>
      </c>
      <c r="BW610" s="197" t="str">
        <f>IF(BV610&lt;=SMALL(BV$3:BV$1130,1),"MAS PARECIDO","NO")</f>
        <v>NO</v>
      </c>
      <c r="BX610" s="197" t="str">
        <f>IF(BV610&lt;=SMALL(BV$3:BV$1130,5),"SIMILAR","NO")</f>
        <v>NO</v>
      </c>
      <c r="BY610" s="197" t="str">
        <f t="shared" si="502"/>
        <v>N/A</v>
      </c>
      <c r="BZ610" s="197">
        <f t="shared" si="503"/>
        <v>0</v>
      </c>
      <c r="CA610" s="198">
        <f t="shared" si="504"/>
        <v>0</v>
      </c>
      <c r="CB610" s="199">
        <f>IFERROR(SQRT(($E610-$E$1136)^2+($AA610-$AA$1136)^2),0)</f>
        <v>1.0001125004221312</v>
      </c>
      <c r="CC610" s="197" t="str">
        <f>IF(CB610&lt;=SMALL(CB$3:CB$1130,1),"MAS PARECIDO","NO")</f>
        <v>NO</v>
      </c>
      <c r="CD610" s="197" t="str">
        <f>IF(CB610&lt;=SMALL(CB$3:CB$1130,5),"SIMILAR","NO")</f>
        <v>NO</v>
      </c>
      <c r="CE610" s="197" t="str">
        <f t="shared" si="505"/>
        <v>N/A</v>
      </c>
      <c r="CF610" s="197">
        <f t="shared" si="506"/>
        <v>0</v>
      </c>
      <c r="CG610" s="198">
        <f t="shared" si="507"/>
        <v>0</v>
      </c>
      <c r="CH610" s="199">
        <f>IFERROR(SQRT(($E610-$E$1136)^2+($AD610-$AD$1136)^2),0)</f>
        <v>1.0001125004221312</v>
      </c>
      <c r="CI610" s="197" t="str">
        <f>IF(CH610&lt;=SMALL(CH$3:CH$1130,1),"MAS PARECIDO","NO")</f>
        <v>NO</v>
      </c>
      <c r="CJ610" s="197" t="str">
        <f>IF(CH610&lt;=SMALL(CH$3:CH$1130,5),"SIMILAR","NO")</f>
        <v>NO</v>
      </c>
      <c r="CK610" s="197" t="str">
        <f t="shared" si="508"/>
        <v>N/A</v>
      </c>
      <c r="CL610" s="197">
        <f t="shared" si="509"/>
        <v>0</v>
      </c>
      <c r="CM610" s="198">
        <f t="shared" si="510"/>
        <v>0</v>
      </c>
      <c r="CN610" s="199">
        <f>IFERROR(SQRT(($E610-$E$1136)^2+($AG610-$AG$1136)^2),0)</f>
        <v>1.5000450013500406E-2</v>
      </c>
      <c r="CO610" s="197" t="str">
        <f>IF(CN610&lt;=SMALL(CN$3:CN$1130,1),"MAS PARECIDO","NO")</f>
        <v>NO</v>
      </c>
      <c r="CP610" s="197" t="str">
        <f>IF(CN610&lt;=SMALL(CN$3:CN$1130,5),"SIMILAR","NO")</f>
        <v>NO</v>
      </c>
      <c r="CQ610" s="197" t="str">
        <f t="shared" si="511"/>
        <v>N/A</v>
      </c>
      <c r="CR610" s="197">
        <f t="shared" si="512"/>
        <v>0</v>
      </c>
      <c r="CS610" s="198">
        <f t="shared" si="513"/>
        <v>0</v>
      </c>
      <c r="CT610" s="199">
        <f>IFERROR(SQRT(($E610-$E$1136)^2+($AJ610-$AJ$1136)^2),0)</f>
        <v>1.5000450013500406E-2</v>
      </c>
      <c r="CU610" s="197" t="str">
        <f>IF(CT610&lt;=SMALL(CT$3:CT$1130,1),"MAS PARECIDO","NO")</f>
        <v>NO</v>
      </c>
      <c r="CV610" s="197" t="str">
        <f>IF(CT610&lt;=SMALL(CT$3:CT$1130,5),"SIMILAR","NO")</f>
        <v>NO</v>
      </c>
      <c r="CW610" s="197" t="str">
        <f t="shared" si="514"/>
        <v>N/A</v>
      </c>
      <c r="CX610" s="197">
        <f t="shared" si="515"/>
        <v>0</v>
      </c>
      <c r="CY610" s="198">
        <f t="shared" si="516"/>
        <v>0</v>
      </c>
      <c r="CZ610" s="2" t="s">
        <v>2217</v>
      </c>
      <c r="DA610" s="2" t="s">
        <v>2218</v>
      </c>
      <c r="DB610" s="2">
        <v>1</v>
      </c>
      <c r="DC610" s="2" t="s">
        <v>346</v>
      </c>
    </row>
    <row r="611" spans="1:107">
      <c r="A611" s="24" t="s">
        <v>781</v>
      </c>
      <c r="B611" s="46">
        <v>49235.73</v>
      </c>
      <c r="C611" s="190">
        <f>(B611-$B$1132)/($B$1133-$B$1132)</f>
        <v>5.2286937192691993E-2</v>
      </c>
      <c r="D611" s="46">
        <v>8000</v>
      </c>
      <c r="E611" s="190">
        <f>(D611-$D$1132)/($D$1133-$D$1132)</f>
        <v>1.597047911437343E-2</v>
      </c>
      <c r="F611" s="46" t="s">
        <v>53</v>
      </c>
      <c r="G611" s="192">
        <f>VLOOKUP(F611,'DATOS DE SOPORTE'!$Y$5:$Z$8,2,FALSE)</f>
        <v>2</v>
      </c>
      <c r="H611" s="190">
        <f>(G611-$G$1132)/($G$1133-$G$1132)</f>
        <v>0.33333333333333331</v>
      </c>
      <c r="I611" s="50">
        <v>2</v>
      </c>
      <c r="J611" s="200">
        <f t="shared" si="476"/>
        <v>2</v>
      </c>
      <c r="K611" s="190">
        <f>(J611-$J$1132)/($J$1133-$J$1132)</f>
        <v>0.4</v>
      </c>
      <c r="L611" s="193" t="str">
        <f t="shared" si="477"/>
        <v>SI</v>
      </c>
      <c r="M611" s="46" t="s">
        <v>192</v>
      </c>
      <c r="N611" s="192">
        <f t="shared" si="478"/>
        <v>2</v>
      </c>
      <c r="O611" s="190">
        <f>(N611-N$1132)/(N$1133-N$1132)</f>
        <v>1</v>
      </c>
      <c r="P611" s="46" t="s">
        <v>196</v>
      </c>
      <c r="Q611" s="192">
        <f t="shared" si="479"/>
        <v>1</v>
      </c>
      <c r="R611" s="190">
        <f>(Q611-Q$1132)/(Q$1133-Q$1132)</f>
        <v>0</v>
      </c>
      <c r="S611" s="46" t="s">
        <v>60</v>
      </c>
      <c r="T611" s="192">
        <f t="shared" si="480"/>
        <v>2</v>
      </c>
      <c r="U611" s="190">
        <f>(T611-T$1132)/(T$1133-T$1132)</f>
        <v>1</v>
      </c>
      <c r="V611" s="46" t="s">
        <v>62</v>
      </c>
      <c r="W611" s="194">
        <f>VLOOKUP(V611,'DATOS DE SOPORTE'!$S$5:$T$10,2,FALSE)</f>
        <v>1</v>
      </c>
      <c r="X611" s="201">
        <f>(W611-W$1132)/(W$1133-W$1132)</f>
        <v>0</v>
      </c>
      <c r="Y611" s="46" t="s">
        <v>136</v>
      </c>
      <c r="Z611" s="194">
        <f t="shared" si="481"/>
        <v>2</v>
      </c>
      <c r="AA611" s="201">
        <f>(Z611-Z$1132)/(Z$1133-Z$1132)</f>
        <v>1</v>
      </c>
      <c r="AB611" s="46" t="s">
        <v>188</v>
      </c>
      <c r="AC611" s="194">
        <f t="shared" si="482"/>
        <v>1</v>
      </c>
      <c r="AD611" s="201">
        <f>(AC611-AC$1132)/(AC$1133-AC$1132)</f>
        <v>0</v>
      </c>
      <c r="AE611" s="46" t="s">
        <v>188</v>
      </c>
      <c r="AF611" s="194">
        <f t="shared" si="483"/>
        <v>1</v>
      </c>
      <c r="AG611" s="201">
        <f>(AF611-AF$1132)/(AF$1133-AF$1132)</f>
        <v>0</v>
      </c>
      <c r="AH611" s="24" t="s">
        <v>67</v>
      </c>
      <c r="AI611" s="194">
        <f>VLOOKUP(AH611,'DATOS DE SOPORTE'!$V$5:$W$8,2,FALSE)</f>
        <v>1</v>
      </c>
      <c r="AJ611" s="201">
        <f>(AI611-AI$1132)/(AI$1133-AI$1132)</f>
        <v>0</v>
      </c>
      <c r="AK611" s="58" t="str">
        <f t="shared" si="475"/>
        <v>Bueno</v>
      </c>
      <c r="AL611" s="196">
        <f>IFERROR(SQRT(($E611-$E$1136)^2+($C611-$C$1136)^2),0)</f>
        <v>0.15368726163140412</v>
      </c>
      <c r="AM611" s="197" t="str">
        <f>IF(AL611&lt;=SMALL($AL$3:$AL$1130,1),"MAS PARECIDO","NO")</f>
        <v>NO</v>
      </c>
      <c r="AN611" s="197" t="str">
        <f>IF(AL611&lt;=SMALL($AL$3:$AL$1130,5),"SIMILAR","NO")</f>
        <v>NO</v>
      </c>
      <c r="AO611" s="197" t="str">
        <f t="shared" si="484"/>
        <v>N/A</v>
      </c>
      <c r="AP611" s="197">
        <f t="shared" si="485"/>
        <v>0</v>
      </c>
      <c r="AQ611" s="198">
        <f t="shared" si="486"/>
        <v>0</v>
      </c>
      <c r="AR611" s="196">
        <f>IFERROR(SQRT(($E611-$E$1136)^2+($H611-$H$1136)^2),0)</f>
        <v>1.600048001440043E-2</v>
      </c>
      <c r="AS611" s="197" t="str">
        <f>IF(AR611&lt;=SMALL(AR$3:AR$1130,1),"MAS PARECIDO","NO")</f>
        <v>NO</v>
      </c>
      <c r="AT611" s="197" t="str">
        <f>IF(AR611&lt;=SMALL(AR$3:AR$1130,5),"SIMILAR","NO")</f>
        <v>NO</v>
      </c>
      <c r="AU611" s="197" t="str">
        <f t="shared" si="487"/>
        <v>N/A</v>
      </c>
      <c r="AV611" s="197">
        <f t="shared" si="488"/>
        <v>0</v>
      </c>
      <c r="AW611" s="198">
        <f t="shared" si="489"/>
        <v>0</v>
      </c>
      <c r="AX611" s="199">
        <f>IFERROR(SQRT(($E611-$E$1136)^2+($K611-$K$1136)^2),0)</f>
        <v>0.20063901754317687</v>
      </c>
      <c r="AY611" s="197" t="str">
        <f>IF(AX611&lt;=SMALL(AX$3:AX$1130,1),"MAS PARECIDO","NO")</f>
        <v>NO</v>
      </c>
      <c r="AZ611" s="197" t="str">
        <f>IF(AX611&lt;=SMALL(AX$3:AX$1130,5),"SIMILAR","NO")</f>
        <v>NO</v>
      </c>
      <c r="BA611" s="197" t="str">
        <f t="shared" si="490"/>
        <v>N/A</v>
      </c>
      <c r="BB611" s="197">
        <f t="shared" si="491"/>
        <v>0</v>
      </c>
      <c r="BC611" s="198">
        <f t="shared" si="492"/>
        <v>0</v>
      </c>
      <c r="BD611" s="196">
        <f>IFERROR(SQRT(($E611-$E$1136)^2+($O611-$O$1136)^2),0)</f>
        <v>1.600048001440043E-2</v>
      </c>
      <c r="BE611" s="197" t="str">
        <f>IF(BD611&lt;=SMALL(BD$3:BD$1130,1),"MAS PARECIDO","NO")</f>
        <v>NO</v>
      </c>
      <c r="BF611" s="197" t="str">
        <f>IF(BD611&lt;=SMALL(BD$3:BD$1130,5),"SIMILAR","NO")</f>
        <v>NO</v>
      </c>
      <c r="BG611" s="197" t="str">
        <f t="shared" si="493"/>
        <v>N/A</v>
      </c>
      <c r="BH611" s="197">
        <f t="shared" si="494"/>
        <v>0</v>
      </c>
      <c r="BI611" s="198">
        <f t="shared" si="495"/>
        <v>0</v>
      </c>
      <c r="BJ611" s="199">
        <f>IFERROR(SQRT(($E611-$E$1136)^2+($R611-$R$1136)^2),0)</f>
        <v>0.50025594985036537</v>
      </c>
      <c r="BK611" s="197" t="str">
        <f>IF(BJ611&lt;=SMALL(BJ$3:BJ$1130,1),"MAS PARECIDO","NO")</f>
        <v>NO</v>
      </c>
      <c r="BL611" s="197" t="str">
        <f>IF(BJ611&lt;=SMALL(BJ$3:BJ$1130,5),"SIMILAR","NO")</f>
        <v>NO</v>
      </c>
      <c r="BM611" s="197" t="str">
        <f t="shared" si="496"/>
        <v>N/A</v>
      </c>
      <c r="BN611" s="197">
        <f t="shared" si="497"/>
        <v>0</v>
      </c>
      <c r="BO611" s="198">
        <f t="shared" si="498"/>
        <v>0</v>
      </c>
      <c r="BP611" s="199">
        <f>IFERROR(SQRT(($E611-$E$1136)^2+($U611-$U$1136)^2),0)</f>
        <v>1.0001279994884111</v>
      </c>
      <c r="BQ611" s="197" t="str">
        <f>IF(BP611&lt;=SMALL(BP$3:BP$1130,1),"MAS PARECIDO","NO")</f>
        <v>NO</v>
      </c>
      <c r="BR611" s="197" t="str">
        <f>IF(BP611&lt;=SMALL(BP$3:BP$1130,5),"SIMILAR","NO")</f>
        <v>NO</v>
      </c>
      <c r="BS611" s="197" t="str">
        <f t="shared" si="499"/>
        <v>N/A</v>
      </c>
      <c r="BT611" s="197">
        <f t="shared" si="500"/>
        <v>0</v>
      </c>
      <c r="BU611" s="198">
        <f t="shared" si="501"/>
        <v>0</v>
      </c>
      <c r="BV611" s="199">
        <f>IFERROR(SQRT(($E611-$E$1136)^2+($X611-$X$1136)^2),0)</f>
        <v>1.600048001440043E-2</v>
      </c>
      <c r="BW611" s="197" t="str">
        <f>IF(BV611&lt;=SMALL(BV$3:BV$1130,1),"MAS PARECIDO","NO")</f>
        <v>NO</v>
      </c>
      <c r="BX611" s="197" t="str">
        <f>IF(BV611&lt;=SMALL(BV$3:BV$1130,5),"SIMILAR","NO")</f>
        <v>NO</v>
      </c>
      <c r="BY611" s="197" t="str">
        <f t="shared" si="502"/>
        <v>N/A</v>
      </c>
      <c r="BZ611" s="197">
        <f t="shared" si="503"/>
        <v>0</v>
      </c>
      <c r="CA611" s="198">
        <f t="shared" si="504"/>
        <v>0</v>
      </c>
      <c r="CB611" s="199">
        <f>IFERROR(SQRT(($E611-$E$1136)^2+($AA611-$AA$1136)^2),0)</f>
        <v>1.0001279994884111</v>
      </c>
      <c r="CC611" s="197" t="str">
        <f>IF(CB611&lt;=SMALL(CB$3:CB$1130,1),"MAS PARECIDO","NO")</f>
        <v>NO</v>
      </c>
      <c r="CD611" s="197" t="str">
        <f>IF(CB611&lt;=SMALL(CB$3:CB$1130,5),"SIMILAR","NO")</f>
        <v>NO</v>
      </c>
      <c r="CE611" s="197" t="str">
        <f t="shared" si="505"/>
        <v>N/A</v>
      </c>
      <c r="CF611" s="197">
        <f t="shared" si="506"/>
        <v>0</v>
      </c>
      <c r="CG611" s="198">
        <f t="shared" si="507"/>
        <v>0</v>
      </c>
      <c r="CH611" s="199">
        <f>IFERROR(SQRT(($E611-$E$1136)^2+($AD611-$AD$1136)^2),0)</f>
        <v>1.0001279994884111</v>
      </c>
      <c r="CI611" s="197" t="str">
        <f>IF(CH611&lt;=SMALL(CH$3:CH$1130,1),"MAS PARECIDO","NO")</f>
        <v>NO</v>
      </c>
      <c r="CJ611" s="197" t="str">
        <f>IF(CH611&lt;=SMALL(CH$3:CH$1130,5),"SIMILAR","NO")</f>
        <v>NO</v>
      </c>
      <c r="CK611" s="197" t="str">
        <f t="shared" si="508"/>
        <v>N/A</v>
      </c>
      <c r="CL611" s="197">
        <f t="shared" si="509"/>
        <v>0</v>
      </c>
      <c r="CM611" s="198">
        <f t="shared" si="510"/>
        <v>0</v>
      </c>
      <c r="CN611" s="199">
        <f>IFERROR(SQRT(($E611-$E$1136)^2+($AG611-$AG$1136)^2),0)</f>
        <v>1.0001279994884111</v>
      </c>
      <c r="CO611" s="197" t="str">
        <f>IF(CN611&lt;=SMALL(CN$3:CN$1130,1),"MAS PARECIDO","NO")</f>
        <v>NO</v>
      </c>
      <c r="CP611" s="197" t="str">
        <f>IF(CN611&lt;=SMALL(CN$3:CN$1130,5),"SIMILAR","NO")</f>
        <v>NO</v>
      </c>
      <c r="CQ611" s="197" t="str">
        <f t="shared" si="511"/>
        <v>N/A</v>
      </c>
      <c r="CR611" s="197">
        <f t="shared" si="512"/>
        <v>0</v>
      </c>
      <c r="CS611" s="198">
        <f t="shared" si="513"/>
        <v>0</v>
      </c>
      <c r="CT611" s="199">
        <f>IFERROR(SQRT(($E611-$E$1136)^2+($AJ611-$AJ$1136)^2),0)</f>
        <v>1.600048001440043E-2</v>
      </c>
      <c r="CU611" s="197" t="str">
        <f>IF(CT611&lt;=SMALL(CT$3:CT$1130,1),"MAS PARECIDO","NO")</f>
        <v>NO</v>
      </c>
      <c r="CV611" s="197" t="str">
        <f>IF(CT611&lt;=SMALL(CT$3:CT$1130,5),"SIMILAR","NO")</f>
        <v>NO</v>
      </c>
      <c r="CW611" s="197" t="str">
        <f t="shared" si="514"/>
        <v>N/A</v>
      </c>
      <c r="CX611" s="197">
        <f t="shared" si="515"/>
        <v>0</v>
      </c>
      <c r="CY611" s="198">
        <f t="shared" si="516"/>
        <v>0</v>
      </c>
      <c r="CZ611" s="2" t="s">
        <v>2219</v>
      </c>
      <c r="DA611" s="2" t="s">
        <v>2220</v>
      </c>
      <c r="DB611" s="2">
        <v>0</v>
      </c>
      <c r="DC611" s="2" t="s">
        <v>189</v>
      </c>
    </row>
    <row r="612" spans="1:107">
      <c r="A612" s="24" t="s">
        <v>782</v>
      </c>
      <c r="B612" s="46">
        <v>38983.589999999997</v>
      </c>
      <c r="C612" s="190">
        <f>(B612-$B$1132)/($B$1133-$B$1132)</f>
        <v>4.0303075348694699E-2</v>
      </c>
      <c r="D612" s="46">
        <v>9000</v>
      </c>
      <c r="E612" s="190">
        <f>(D612-$D$1132)/($D$1133-$D$1132)</f>
        <v>1.7970539116173485E-2</v>
      </c>
      <c r="F612" s="46" t="s">
        <v>53</v>
      </c>
      <c r="G612" s="192">
        <f>VLOOKUP(F612,'DATOS DE SOPORTE'!$Y$5:$Z$8,2,FALSE)</f>
        <v>2</v>
      </c>
      <c r="H612" s="190">
        <f>(G612-$G$1132)/($G$1133-$G$1132)</f>
        <v>0.33333333333333331</v>
      </c>
      <c r="I612" s="50">
        <v>1</v>
      </c>
      <c r="J612" s="200">
        <f t="shared" si="476"/>
        <v>1</v>
      </c>
      <c r="K612" s="190">
        <f>(J612-$J$1132)/($J$1133-$J$1132)</f>
        <v>0.2</v>
      </c>
      <c r="L612" s="193" t="str">
        <f t="shared" si="477"/>
        <v>SI</v>
      </c>
      <c r="M612" s="46" t="s">
        <v>192</v>
      </c>
      <c r="N612" s="192">
        <f t="shared" si="478"/>
        <v>2</v>
      </c>
      <c r="O612" s="190">
        <f>(N612-N$1132)/(N$1133-N$1132)</f>
        <v>1</v>
      </c>
      <c r="P612" s="46" t="s">
        <v>193</v>
      </c>
      <c r="Q612" s="192">
        <f t="shared" si="479"/>
        <v>2</v>
      </c>
      <c r="R612" s="190">
        <f>(Q612-Q$1132)/(Q$1133-Q$1132)</f>
        <v>0.5</v>
      </c>
      <c r="S612" s="46" t="s">
        <v>194</v>
      </c>
      <c r="T612" s="192">
        <f t="shared" si="480"/>
        <v>1</v>
      </c>
      <c r="U612" s="190">
        <f>(T612-T$1132)/(T$1133-T$1132)</f>
        <v>0</v>
      </c>
      <c r="V612" s="46" t="s">
        <v>212</v>
      </c>
      <c r="W612" s="194">
        <f>VLOOKUP(V612,'DATOS DE SOPORTE'!$S$5:$T$10,2,FALSE)</f>
        <v>3</v>
      </c>
      <c r="X612" s="201">
        <f>(W612-W$1132)/(W$1133-W$1132)</f>
        <v>0.4</v>
      </c>
      <c r="Y612" s="46" t="s">
        <v>188</v>
      </c>
      <c r="Z612" s="194">
        <f t="shared" si="481"/>
        <v>1</v>
      </c>
      <c r="AA612" s="201">
        <f>(Z612-Z$1132)/(Z$1133-Z$1132)</f>
        <v>0</v>
      </c>
      <c r="AB612" s="46" t="s">
        <v>136</v>
      </c>
      <c r="AC612" s="194">
        <f t="shared" si="482"/>
        <v>2</v>
      </c>
      <c r="AD612" s="201">
        <f>(AC612-AC$1132)/(AC$1133-AC$1132)</f>
        <v>1</v>
      </c>
      <c r="AE612" s="46" t="s">
        <v>136</v>
      </c>
      <c r="AF612" s="194">
        <f t="shared" si="483"/>
        <v>2</v>
      </c>
      <c r="AG612" s="201">
        <f>(AF612-AF$1132)/(AF$1133-AF$1132)</f>
        <v>1</v>
      </c>
      <c r="AH612" s="24" t="s">
        <v>67</v>
      </c>
      <c r="AI612" s="194">
        <f>VLOOKUP(AH612,'DATOS DE SOPORTE'!$V$5:$W$8,2,FALSE)</f>
        <v>1</v>
      </c>
      <c r="AJ612" s="201">
        <f>(AI612-AI$1132)/(AI$1133-AI$1132)</f>
        <v>0</v>
      </c>
      <c r="AK612" s="58" t="str">
        <f t="shared" si="475"/>
        <v>Muy malo</v>
      </c>
      <c r="AL612" s="196">
        <f>IFERROR(SQRT(($E612-$E$1136)^2+($C612-$C$1136)^2),0)</f>
        <v>0.16581588549800716</v>
      </c>
      <c r="AM612" s="197" t="str">
        <f>IF(AL612&lt;=SMALL($AL$3:$AL$1130,1),"MAS PARECIDO","NO")</f>
        <v>NO</v>
      </c>
      <c r="AN612" s="197" t="str">
        <f>IF(AL612&lt;=SMALL($AL$3:$AL$1130,5),"SIMILAR","NO")</f>
        <v>NO</v>
      </c>
      <c r="AO612" s="197" t="str">
        <f t="shared" si="484"/>
        <v>N/A</v>
      </c>
      <c r="AP612" s="197">
        <f t="shared" si="485"/>
        <v>0</v>
      </c>
      <c r="AQ612" s="198">
        <f t="shared" si="486"/>
        <v>0</v>
      </c>
      <c r="AR612" s="196">
        <f>IFERROR(SQRT(($E612-$E$1136)^2+($H612-$H$1136)^2),0)</f>
        <v>1.8000540016200484E-2</v>
      </c>
      <c r="AS612" s="197" t="str">
        <f>IF(AR612&lt;=SMALL(AR$3:AR$1130,1),"MAS PARECIDO","NO")</f>
        <v>NO</v>
      </c>
      <c r="AT612" s="197" t="str">
        <f>IF(AR612&lt;=SMALL(AR$3:AR$1130,5),"SIMILAR","NO")</f>
        <v>NO</v>
      </c>
      <c r="AU612" s="197" t="str">
        <f t="shared" si="487"/>
        <v>N/A</v>
      </c>
      <c r="AV612" s="197">
        <f t="shared" si="488"/>
        <v>0</v>
      </c>
      <c r="AW612" s="198">
        <f t="shared" si="489"/>
        <v>0</v>
      </c>
      <c r="AX612" s="199">
        <f>IFERROR(SQRT(($E612-$E$1136)^2+($K612-$K$1136)^2),0)</f>
        <v>1.8000540016200484E-2</v>
      </c>
      <c r="AY612" s="197" t="str">
        <f>IF(AX612&lt;=SMALL(AX$3:AX$1130,1),"MAS PARECIDO","NO")</f>
        <v>NO</v>
      </c>
      <c r="AZ612" s="197" t="str">
        <f>IF(AX612&lt;=SMALL(AX$3:AX$1130,5),"SIMILAR","NO")</f>
        <v>NO</v>
      </c>
      <c r="BA612" s="197" t="str">
        <f t="shared" si="490"/>
        <v>N/A</v>
      </c>
      <c r="BB612" s="197">
        <f t="shared" si="491"/>
        <v>0</v>
      </c>
      <c r="BC612" s="198">
        <f t="shared" si="492"/>
        <v>0</v>
      </c>
      <c r="BD612" s="196">
        <f>IFERROR(SQRT(($E612-$E$1136)^2+($O612-$O$1136)^2),0)</f>
        <v>1.8000540016200484E-2</v>
      </c>
      <c r="BE612" s="197" t="str">
        <f>IF(BD612&lt;=SMALL(BD$3:BD$1130,1),"MAS PARECIDO","NO")</f>
        <v>NO</v>
      </c>
      <c r="BF612" s="197" t="str">
        <f>IF(BD612&lt;=SMALL(BD$3:BD$1130,5),"SIMILAR","NO")</f>
        <v>NO</v>
      </c>
      <c r="BG612" s="197" t="str">
        <f t="shared" si="493"/>
        <v>N/A</v>
      </c>
      <c r="BH612" s="197">
        <f t="shared" si="494"/>
        <v>0</v>
      </c>
      <c r="BI612" s="198">
        <f t="shared" si="495"/>
        <v>0</v>
      </c>
      <c r="BJ612" s="199">
        <f>IFERROR(SQRT(($E612-$E$1136)^2+($R612-$R$1136)^2),0)</f>
        <v>1.8000540016200484E-2</v>
      </c>
      <c r="BK612" s="197" t="str">
        <f>IF(BJ612&lt;=SMALL(BJ$3:BJ$1130,1),"MAS PARECIDO","NO")</f>
        <v>NO</v>
      </c>
      <c r="BL612" s="197" t="str">
        <f>IF(BJ612&lt;=SMALL(BJ$3:BJ$1130,5),"SIMILAR","NO")</f>
        <v>NO</v>
      </c>
      <c r="BM612" s="197" t="str">
        <f t="shared" si="496"/>
        <v>N/A</v>
      </c>
      <c r="BN612" s="197">
        <f t="shared" si="497"/>
        <v>0</v>
      </c>
      <c r="BO612" s="198">
        <f t="shared" si="498"/>
        <v>0</v>
      </c>
      <c r="BP612" s="199">
        <f>IFERROR(SQRT(($E612-$E$1136)^2+($U612-$U$1136)^2),0)</f>
        <v>1.8000540016200484E-2</v>
      </c>
      <c r="BQ612" s="197" t="str">
        <f>IF(BP612&lt;=SMALL(BP$3:BP$1130,1),"MAS PARECIDO","NO")</f>
        <v>NO</v>
      </c>
      <c r="BR612" s="197" t="str">
        <f>IF(BP612&lt;=SMALL(BP$3:BP$1130,5),"SIMILAR","NO")</f>
        <v>NO</v>
      </c>
      <c r="BS612" s="197" t="str">
        <f t="shared" si="499"/>
        <v>N/A</v>
      </c>
      <c r="BT612" s="197">
        <f t="shared" si="500"/>
        <v>0</v>
      </c>
      <c r="BU612" s="198">
        <f t="shared" si="501"/>
        <v>0</v>
      </c>
      <c r="BV612" s="199">
        <f>IFERROR(SQRT(($E612-$E$1136)^2+($X612-$X$1136)^2),0)</f>
        <v>0.40040481945260709</v>
      </c>
      <c r="BW612" s="197" t="str">
        <f>IF(BV612&lt;=SMALL(BV$3:BV$1130,1),"MAS PARECIDO","NO")</f>
        <v>NO</v>
      </c>
      <c r="BX612" s="197" t="str">
        <f>IF(BV612&lt;=SMALL(BV$3:BV$1130,5),"SIMILAR","NO")</f>
        <v>NO</v>
      </c>
      <c r="BY612" s="197" t="str">
        <f t="shared" si="502"/>
        <v>N/A</v>
      </c>
      <c r="BZ612" s="197">
        <f t="shared" si="503"/>
        <v>0</v>
      </c>
      <c r="CA612" s="198">
        <f t="shared" si="504"/>
        <v>0</v>
      </c>
      <c r="CB612" s="199">
        <f>IFERROR(SQRT(($E612-$E$1136)^2+($AA612-$AA$1136)^2),0)</f>
        <v>1.8000540016200484E-2</v>
      </c>
      <c r="CC612" s="197" t="str">
        <f>IF(CB612&lt;=SMALL(CB$3:CB$1130,1),"MAS PARECIDO","NO")</f>
        <v>NO</v>
      </c>
      <c r="CD612" s="197" t="str">
        <f>IF(CB612&lt;=SMALL(CB$3:CB$1130,5),"SIMILAR","NO")</f>
        <v>NO</v>
      </c>
      <c r="CE612" s="197" t="str">
        <f t="shared" si="505"/>
        <v>N/A</v>
      </c>
      <c r="CF612" s="197">
        <f t="shared" si="506"/>
        <v>0</v>
      </c>
      <c r="CG612" s="198">
        <f t="shared" si="507"/>
        <v>0</v>
      </c>
      <c r="CH612" s="199">
        <f>IFERROR(SQRT(($E612-$E$1136)^2+($AD612-$AD$1136)^2),0)</f>
        <v>1.8000540016200484E-2</v>
      </c>
      <c r="CI612" s="197" t="str">
        <f>IF(CH612&lt;=SMALL(CH$3:CH$1130,1),"MAS PARECIDO","NO")</f>
        <v>NO</v>
      </c>
      <c r="CJ612" s="197" t="str">
        <f>IF(CH612&lt;=SMALL(CH$3:CH$1130,5),"SIMILAR","NO")</f>
        <v>NO</v>
      </c>
      <c r="CK612" s="197" t="str">
        <f t="shared" si="508"/>
        <v>N/A</v>
      </c>
      <c r="CL612" s="197">
        <f t="shared" si="509"/>
        <v>0</v>
      </c>
      <c r="CM612" s="198">
        <f t="shared" si="510"/>
        <v>0</v>
      </c>
      <c r="CN612" s="199">
        <f>IFERROR(SQRT(($E612-$E$1136)^2+($AG612-$AG$1136)^2),0)</f>
        <v>1.8000540016200484E-2</v>
      </c>
      <c r="CO612" s="197" t="str">
        <f>IF(CN612&lt;=SMALL(CN$3:CN$1130,1),"MAS PARECIDO","NO")</f>
        <v>NO</v>
      </c>
      <c r="CP612" s="197" t="str">
        <f>IF(CN612&lt;=SMALL(CN$3:CN$1130,5),"SIMILAR","NO")</f>
        <v>NO</v>
      </c>
      <c r="CQ612" s="197" t="str">
        <f t="shared" si="511"/>
        <v>N/A</v>
      </c>
      <c r="CR612" s="197">
        <f t="shared" si="512"/>
        <v>0</v>
      </c>
      <c r="CS612" s="198">
        <f t="shared" si="513"/>
        <v>0</v>
      </c>
      <c r="CT612" s="199">
        <f>IFERROR(SQRT(($E612-$E$1136)^2+($AJ612-$AJ$1136)^2),0)</f>
        <v>1.8000540016200484E-2</v>
      </c>
      <c r="CU612" s="197" t="str">
        <f>IF(CT612&lt;=SMALL(CT$3:CT$1130,1),"MAS PARECIDO","NO")</f>
        <v>NO</v>
      </c>
      <c r="CV612" s="197" t="str">
        <f>IF(CT612&lt;=SMALL(CT$3:CT$1130,5),"SIMILAR","NO")</f>
        <v>NO</v>
      </c>
      <c r="CW612" s="197" t="str">
        <f t="shared" si="514"/>
        <v>N/A</v>
      </c>
      <c r="CX612" s="197">
        <f t="shared" si="515"/>
        <v>0</v>
      </c>
      <c r="CY612" s="198">
        <f t="shared" si="516"/>
        <v>0</v>
      </c>
      <c r="CZ612" s="2" t="s">
        <v>2221</v>
      </c>
      <c r="DA612" s="2" t="s">
        <v>2222</v>
      </c>
      <c r="DB612" s="2">
        <v>5</v>
      </c>
      <c r="DC612" s="2" t="s">
        <v>319</v>
      </c>
    </row>
    <row r="613" spans="1:107">
      <c r="A613" s="24" t="s">
        <v>783</v>
      </c>
      <c r="B613" s="46">
        <v>80283.350000000006</v>
      </c>
      <c r="C613" s="190">
        <f>(B613-$B$1132)/($B$1133-$B$1132)</f>
        <v>8.8578910250505002E-2</v>
      </c>
      <c r="D613" s="46">
        <v>17000</v>
      </c>
      <c r="E613" s="190">
        <f>(D613-$D$1132)/($D$1133-$D$1132)</f>
        <v>3.3971019130573918E-2</v>
      </c>
      <c r="F613" s="46" t="s">
        <v>203</v>
      </c>
      <c r="G613" s="192">
        <f>VLOOKUP(F613,'DATOS DE SOPORTE'!$Y$5:$Z$8,2,FALSE)</f>
        <v>3</v>
      </c>
      <c r="H613" s="190">
        <f>(G613-$G$1132)/($G$1133-$G$1132)</f>
        <v>0.66666666666666663</v>
      </c>
      <c r="I613" s="50">
        <v>1</v>
      </c>
      <c r="J613" s="200">
        <f t="shared" si="476"/>
        <v>1</v>
      </c>
      <c r="K613" s="190">
        <f>(J613-$J$1132)/($J$1133-$J$1132)</f>
        <v>0.2</v>
      </c>
      <c r="L613" s="193" t="str">
        <f t="shared" si="477"/>
        <v>SI</v>
      </c>
      <c r="M613" s="46" t="s">
        <v>192</v>
      </c>
      <c r="N613" s="192">
        <f t="shared" si="478"/>
        <v>2</v>
      </c>
      <c r="O613" s="190">
        <f>(N613-N$1132)/(N$1133-N$1132)</f>
        <v>1</v>
      </c>
      <c r="P613" s="46" t="s">
        <v>58</v>
      </c>
      <c r="Q613" s="192">
        <f t="shared" si="479"/>
        <v>3</v>
      </c>
      <c r="R613" s="190">
        <f>(Q613-Q$1132)/(Q$1133-Q$1132)</f>
        <v>1</v>
      </c>
      <c r="S613" s="46" t="s">
        <v>194</v>
      </c>
      <c r="T613" s="192">
        <f t="shared" si="480"/>
        <v>1</v>
      </c>
      <c r="U613" s="190">
        <f>(T613-T$1132)/(T$1133-T$1132)</f>
        <v>0</v>
      </c>
      <c r="V613" s="46" t="s">
        <v>62</v>
      </c>
      <c r="W613" s="194">
        <f>VLOOKUP(V613,'DATOS DE SOPORTE'!$S$5:$T$10,2,FALSE)</f>
        <v>1</v>
      </c>
      <c r="X613" s="201">
        <f>(W613-W$1132)/(W$1133-W$1132)</f>
        <v>0</v>
      </c>
      <c r="Y613" s="46" t="s">
        <v>136</v>
      </c>
      <c r="Z613" s="194">
        <f t="shared" si="481"/>
        <v>2</v>
      </c>
      <c r="AA613" s="201">
        <f>(Z613-Z$1132)/(Z$1133-Z$1132)</f>
        <v>1</v>
      </c>
      <c r="AB613" s="46" t="s">
        <v>188</v>
      </c>
      <c r="AC613" s="194">
        <f t="shared" si="482"/>
        <v>1</v>
      </c>
      <c r="AD613" s="201">
        <f>(AC613-AC$1132)/(AC$1133-AC$1132)</f>
        <v>0</v>
      </c>
      <c r="AE613" s="46" t="s">
        <v>188</v>
      </c>
      <c r="AF613" s="194">
        <f t="shared" si="483"/>
        <v>1</v>
      </c>
      <c r="AG613" s="201">
        <f>(AF613-AF$1132)/(AF$1133-AF$1132)</f>
        <v>0</v>
      </c>
      <c r="AH613" s="24" t="s">
        <v>67</v>
      </c>
      <c r="AI613" s="194">
        <f>VLOOKUP(AH613,'DATOS DE SOPORTE'!$V$5:$W$8,2,FALSE)</f>
        <v>1</v>
      </c>
      <c r="AJ613" s="201">
        <f>(AI613-AI$1132)/(AI$1133-AI$1132)</f>
        <v>0</v>
      </c>
      <c r="AK613" s="58" t="str">
        <f t="shared" si="475"/>
        <v>Bueno</v>
      </c>
      <c r="AL613" s="196">
        <f>IFERROR(SQRT(($E613-$E$1136)^2+($C613-$C$1136)^2),0)</f>
        <v>0.12141799043770876</v>
      </c>
      <c r="AM613" s="197" t="str">
        <f>IF(AL613&lt;=SMALL($AL$3:$AL$1130,1),"MAS PARECIDO","NO")</f>
        <v>NO</v>
      </c>
      <c r="AN613" s="197" t="str">
        <f>IF(AL613&lt;=SMALL($AL$3:$AL$1130,5),"SIMILAR","NO")</f>
        <v>NO</v>
      </c>
      <c r="AO613" s="197" t="str">
        <f t="shared" si="484"/>
        <v>N/A</v>
      </c>
      <c r="AP613" s="197">
        <f t="shared" si="485"/>
        <v>0</v>
      </c>
      <c r="AQ613" s="198">
        <f t="shared" si="486"/>
        <v>0</v>
      </c>
      <c r="AR613" s="196">
        <f>IFERROR(SQRT(($E613-$E$1136)^2+($H613-$H$1136)^2),0)</f>
        <v>0.3350629500172056</v>
      </c>
      <c r="AS613" s="197" t="str">
        <f>IF(AR613&lt;=SMALL(AR$3:AR$1130,1),"MAS PARECIDO","NO")</f>
        <v>NO</v>
      </c>
      <c r="AT613" s="197" t="str">
        <f>IF(AR613&lt;=SMALL(AR$3:AR$1130,5),"SIMILAR","NO")</f>
        <v>NO</v>
      </c>
      <c r="AU613" s="197" t="str">
        <f t="shared" si="487"/>
        <v>N/A</v>
      </c>
      <c r="AV613" s="197">
        <f t="shared" si="488"/>
        <v>0</v>
      </c>
      <c r="AW613" s="198">
        <f t="shared" si="489"/>
        <v>0</v>
      </c>
      <c r="AX613" s="199">
        <f>IFERROR(SQRT(($E613-$E$1136)^2+($K613-$K$1136)^2),0)</f>
        <v>3.4001020030600917E-2</v>
      </c>
      <c r="AY613" s="197" t="str">
        <f>IF(AX613&lt;=SMALL(AX$3:AX$1130,1),"MAS PARECIDO","NO")</f>
        <v>NO</v>
      </c>
      <c r="AZ613" s="197" t="str">
        <f>IF(AX613&lt;=SMALL(AX$3:AX$1130,5),"SIMILAR","NO")</f>
        <v>NO</v>
      </c>
      <c r="BA613" s="197" t="str">
        <f t="shared" si="490"/>
        <v>N/A</v>
      </c>
      <c r="BB613" s="197">
        <f t="shared" si="491"/>
        <v>0</v>
      </c>
      <c r="BC613" s="198">
        <f t="shared" si="492"/>
        <v>0</v>
      </c>
      <c r="BD613" s="196">
        <f>IFERROR(SQRT(($E613-$E$1136)^2+($O613-$O$1136)^2),0)</f>
        <v>3.4001020030600917E-2</v>
      </c>
      <c r="BE613" s="197" t="str">
        <f>IF(BD613&lt;=SMALL(BD$3:BD$1130,1),"MAS PARECIDO","NO")</f>
        <v>NO</v>
      </c>
      <c r="BF613" s="197" t="str">
        <f>IF(BD613&lt;=SMALL(BD$3:BD$1130,5),"SIMILAR","NO")</f>
        <v>NO</v>
      </c>
      <c r="BG613" s="197" t="str">
        <f t="shared" si="493"/>
        <v>N/A</v>
      </c>
      <c r="BH613" s="197">
        <f t="shared" si="494"/>
        <v>0</v>
      </c>
      <c r="BI613" s="198">
        <f t="shared" si="495"/>
        <v>0</v>
      </c>
      <c r="BJ613" s="199">
        <f>IFERROR(SQRT(($E613-$E$1136)^2+($R613-$R$1136)^2),0)</f>
        <v>0.50115473594801174</v>
      </c>
      <c r="BK613" s="197" t="str">
        <f>IF(BJ613&lt;=SMALL(BJ$3:BJ$1130,1),"MAS PARECIDO","NO")</f>
        <v>NO</v>
      </c>
      <c r="BL613" s="197" t="str">
        <f>IF(BJ613&lt;=SMALL(BJ$3:BJ$1130,5),"SIMILAR","NO")</f>
        <v>NO</v>
      </c>
      <c r="BM613" s="197" t="str">
        <f t="shared" si="496"/>
        <v>N/A</v>
      </c>
      <c r="BN613" s="197">
        <f t="shared" si="497"/>
        <v>0</v>
      </c>
      <c r="BO613" s="198">
        <f t="shared" si="498"/>
        <v>0</v>
      </c>
      <c r="BP613" s="199">
        <f>IFERROR(SQRT(($E613-$E$1136)^2+($U613-$U$1136)^2),0)</f>
        <v>3.4001020030600917E-2</v>
      </c>
      <c r="BQ613" s="197" t="str">
        <f>IF(BP613&lt;=SMALL(BP$3:BP$1130,1),"MAS PARECIDO","NO")</f>
        <v>NO</v>
      </c>
      <c r="BR613" s="197" t="str">
        <f>IF(BP613&lt;=SMALL(BP$3:BP$1130,5),"SIMILAR","NO")</f>
        <v>NO</v>
      </c>
      <c r="BS613" s="197" t="str">
        <f t="shared" si="499"/>
        <v>N/A</v>
      </c>
      <c r="BT613" s="197">
        <f t="shared" si="500"/>
        <v>0</v>
      </c>
      <c r="BU613" s="198">
        <f t="shared" si="501"/>
        <v>0</v>
      </c>
      <c r="BV613" s="199">
        <f>IFERROR(SQRT(($E613-$E$1136)^2+($X613-$X$1136)^2),0)</f>
        <v>3.4001020030600917E-2</v>
      </c>
      <c r="BW613" s="197" t="str">
        <f>IF(BV613&lt;=SMALL(BV$3:BV$1130,1),"MAS PARECIDO","NO")</f>
        <v>NO</v>
      </c>
      <c r="BX613" s="197" t="str">
        <f>IF(BV613&lt;=SMALL(BV$3:BV$1130,5),"SIMILAR","NO")</f>
        <v>NO</v>
      </c>
      <c r="BY613" s="197" t="str">
        <f t="shared" si="502"/>
        <v>N/A</v>
      </c>
      <c r="BZ613" s="197">
        <f t="shared" si="503"/>
        <v>0</v>
      </c>
      <c r="CA613" s="198">
        <f t="shared" si="504"/>
        <v>0</v>
      </c>
      <c r="CB613" s="199">
        <f>IFERROR(SQRT(($E613-$E$1136)^2+($AA613-$AA$1136)^2),0)</f>
        <v>1.0005778677160122</v>
      </c>
      <c r="CC613" s="197" t="str">
        <f>IF(CB613&lt;=SMALL(CB$3:CB$1130,1),"MAS PARECIDO","NO")</f>
        <v>NO</v>
      </c>
      <c r="CD613" s="197" t="str">
        <f>IF(CB613&lt;=SMALL(CB$3:CB$1130,5),"SIMILAR","NO")</f>
        <v>NO</v>
      </c>
      <c r="CE613" s="197" t="str">
        <f t="shared" si="505"/>
        <v>N/A</v>
      </c>
      <c r="CF613" s="197">
        <f t="shared" si="506"/>
        <v>0</v>
      </c>
      <c r="CG613" s="198">
        <f t="shared" si="507"/>
        <v>0</v>
      </c>
      <c r="CH613" s="199">
        <f>IFERROR(SQRT(($E613-$E$1136)^2+($AD613-$AD$1136)^2),0)</f>
        <v>1.0005778677160122</v>
      </c>
      <c r="CI613" s="197" t="str">
        <f>IF(CH613&lt;=SMALL(CH$3:CH$1130,1),"MAS PARECIDO","NO")</f>
        <v>NO</v>
      </c>
      <c r="CJ613" s="197" t="str">
        <f>IF(CH613&lt;=SMALL(CH$3:CH$1130,5),"SIMILAR","NO")</f>
        <v>NO</v>
      </c>
      <c r="CK613" s="197" t="str">
        <f t="shared" si="508"/>
        <v>N/A</v>
      </c>
      <c r="CL613" s="197">
        <f t="shared" si="509"/>
        <v>0</v>
      </c>
      <c r="CM613" s="198">
        <f t="shared" si="510"/>
        <v>0</v>
      </c>
      <c r="CN613" s="199">
        <f>IFERROR(SQRT(($E613-$E$1136)^2+($AG613-$AG$1136)^2),0)</f>
        <v>1.0005778677160122</v>
      </c>
      <c r="CO613" s="197" t="str">
        <f>IF(CN613&lt;=SMALL(CN$3:CN$1130,1),"MAS PARECIDO","NO")</f>
        <v>NO</v>
      </c>
      <c r="CP613" s="197" t="str">
        <f>IF(CN613&lt;=SMALL(CN$3:CN$1130,5),"SIMILAR","NO")</f>
        <v>NO</v>
      </c>
      <c r="CQ613" s="197" t="str">
        <f t="shared" si="511"/>
        <v>N/A</v>
      </c>
      <c r="CR613" s="197">
        <f t="shared" si="512"/>
        <v>0</v>
      </c>
      <c r="CS613" s="198">
        <f t="shared" si="513"/>
        <v>0</v>
      </c>
      <c r="CT613" s="199">
        <f>IFERROR(SQRT(($E613-$E$1136)^2+($AJ613-$AJ$1136)^2),0)</f>
        <v>3.4001020030600917E-2</v>
      </c>
      <c r="CU613" s="197" t="str">
        <f>IF(CT613&lt;=SMALL(CT$3:CT$1130,1),"MAS PARECIDO","NO")</f>
        <v>NO</v>
      </c>
      <c r="CV613" s="197" t="str">
        <f>IF(CT613&lt;=SMALL(CT$3:CT$1130,5),"SIMILAR","NO")</f>
        <v>NO</v>
      </c>
      <c r="CW613" s="197" t="str">
        <f t="shared" si="514"/>
        <v>N/A</v>
      </c>
      <c r="CX613" s="197">
        <f t="shared" si="515"/>
        <v>0</v>
      </c>
      <c r="CY613" s="198">
        <f t="shared" si="516"/>
        <v>0</v>
      </c>
      <c r="CZ613" s="2" t="s">
        <v>2223</v>
      </c>
      <c r="DA613" s="2" t="s">
        <v>2224</v>
      </c>
      <c r="DB613" s="2">
        <v>0</v>
      </c>
      <c r="DC613" s="2" t="s">
        <v>189</v>
      </c>
    </row>
    <row r="614" spans="1:107">
      <c r="A614" s="24" t="s">
        <v>784</v>
      </c>
      <c r="B614" s="46">
        <v>113948.27</v>
      </c>
      <c r="C614" s="190">
        <f>(B614-$B$1132)/($B$1133-$B$1132)</f>
        <v>0.12793027984448452</v>
      </c>
      <c r="D614" s="46">
        <v>25000</v>
      </c>
      <c r="E614" s="190">
        <f>(D614-$D$1132)/($D$1133-$D$1132)</f>
        <v>4.9971499144974348E-2</v>
      </c>
      <c r="F614" s="46" t="s">
        <v>53</v>
      </c>
      <c r="G614" s="192">
        <f>VLOOKUP(F614,'DATOS DE SOPORTE'!$Y$5:$Z$8,2,FALSE)</f>
        <v>2</v>
      </c>
      <c r="H614" s="190">
        <f>(G614-$G$1132)/($G$1133-$G$1132)</f>
        <v>0.33333333333333331</v>
      </c>
      <c r="I614" s="50">
        <v>0</v>
      </c>
      <c r="J614" s="200">
        <f t="shared" si="476"/>
        <v>0</v>
      </c>
      <c r="K614" s="190">
        <f>(J614-$J$1132)/($J$1133-$J$1132)</f>
        <v>0</v>
      </c>
      <c r="L614" s="193" t="str">
        <f t="shared" si="477"/>
        <v>NO</v>
      </c>
      <c r="M614" s="46" t="s">
        <v>192</v>
      </c>
      <c r="N614" s="192">
        <f t="shared" si="478"/>
        <v>2</v>
      </c>
      <c r="O614" s="190">
        <f>(N614-N$1132)/(N$1133-N$1132)</f>
        <v>1</v>
      </c>
      <c r="P614" s="46" t="s">
        <v>193</v>
      </c>
      <c r="Q614" s="192">
        <f t="shared" si="479"/>
        <v>2</v>
      </c>
      <c r="R614" s="190">
        <f>(Q614-Q$1132)/(Q$1133-Q$1132)</f>
        <v>0.5</v>
      </c>
      <c r="S614" s="46" t="s">
        <v>194</v>
      </c>
      <c r="T614" s="192">
        <f t="shared" si="480"/>
        <v>1</v>
      </c>
      <c r="U614" s="190">
        <f>(T614-T$1132)/(T$1133-T$1132)</f>
        <v>0</v>
      </c>
      <c r="V614" s="46" t="s">
        <v>62</v>
      </c>
      <c r="W614" s="194">
        <f>VLOOKUP(V614,'DATOS DE SOPORTE'!$S$5:$T$10,2,FALSE)</f>
        <v>1</v>
      </c>
      <c r="X614" s="201">
        <f>(W614-W$1132)/(W$1133-W$1132)</f>
        <v>0</v>
      </c>
      <c r="Y614" s="46" t="s">
        <v>136</v>
      </c>
      <c r="Z614" s="194">
        <f t="shared" si="481"/>
        <v>2</v>
      </c>
      <c r="AA614" s="201">
        <f>(Z614-Z$1132)/(Z$1133-Z$1132)</f>
        <v>1</v>
      </c>
      <c r="AB614" s="46" t="s">
        <v>136</v>
      </c>
      <c r="AC614" s="194">
        <f t="shared" si="482"/>
        <v>2</v>
      </c>
      <c r="AD614" s="201">
        <f>(AC614-AC$1132)/(AC$1133-AC$1132)</f>
        <v>1</v>
      </c>
      <c r="AE614" s="46" t="s">
        <v>188</v>
      </c>
      <c r="AF614" s="194">
        <f t="shared" si="483"/>
        <v>1</v>
      </c>
      <c r="AG614" s="201">
        <f>(AF614-AF$1132)/(AF$1133-AF$1132)</f>
        <v>0</v>
      </c>
      <c r="AH614" s="24" t="s">
        <v>67</v>
      </c>
      <c r="AI614" s="194">
        <f>VLOOKUP(AH614,'DATOS DE SOPORTE'!$V$5:$W$8,2,FALSE)</f>
        <v>1</v>
      </c>
      <c r="AJ614" s="201">
        <f>(AI614-AI$1132)/(AI$1133-AI$1132)</f>
        <v>0</v>
      </c>
      <c r="AK614" s="58" t="str">
        <f t="shared" si="475"/>
        <v>Muy malo</v>
      </c>
      <c r="AL614" s="196">
        <f>IFERROR(SQRT(($E614-$E$1136)^2+($C614-$C$1136)^2),0)</f>
        <v>9.198553944202266E-2</v>
      </c>
      <c r="AM614" s="197" t="str">
        <f>IF(AL614&lt;=SMALL($AL$3:$AL$1130,1),"MAS PARECIDO","NO")</f>
        <v>NO</v>
      </c>
      <c r="AN614" s="197" t="str">
        <f>IF(AL614&lt;=SMALL($AL$3:$AL$1130,5),"SIMILAR","NO")</f>
        <v>NO</v>
      </c>
      <c r="AO614" s="197" t="str">
        <f t="shared" si="484"/>
        <v>N/A</v>
      </c>
      <c r="AP614" s="197">
        <f t="shared" si="485"/>
        <v>0</v>
      </c>
      <c r="AQ614" s="198">
        <f t="shared" si="486"/>
        <v>0</v>
      </c>
      <c r="AR614" s="196">
        <f>IFERROR(SQRT(($E614-$E$1136)^2+($H614-$H$1136)^2),0)</f>
        <v>5.0001500045001347E-2</v>
      </c>
      <c r="AS614" s="197" t="str">
        <f>IF(AR614&lt;=SMALL(AR$3:AR$1130,1),"MAS PARECIDO","NO")</f>
        <v>NO</v>
      </c>
      <c r="AT614" s="197" t="str">
        <f>IF(AR614&lt;=SMALL(AR$3:AR$1130,5),"SIMILAR","NO")</f>
        <v>NO</v>
      </c>
      <c r="AU614" s="197" t="str">
        <f t="shared" si="487"/>
        <v>N/A</v>
      </c>
      <c r="AV614" s="197">
        <f t="shared" si="488"/>
        <v>0</v>
      </c>
      <c r="AW614" s="198">
        <f t="shared" si="489"/>
        <v>0</v>
      </c>
      <c r="AX614" s="199">
        <f>IFERROR(SQRT(($E614-$E$1136)^2+($K614-$K$1136)^2),0)</f>
        <v>0.20615564510037138</v>
      </c>
      <c r="AY614" s="197" t="str">
        <f>IF(AX614&lt;=SMALL(AX$3:AX$1130,1),"MAS PARECIDO","NO")</f>
        <v>NO</v>
      </c>
      <c r="AZ614" s="197" t="str">
        <f>IF(AX614&lt;=SMALL(AX$3:AX$1130,5),"SIMILAR","NO")</f>
        <v>NO</v>
      </c>
      <c r="BA614" s="197" t="str">
        <f t="shared" si="490"/>
        <v>N/A</v>
      </c>
      <c r="BB614" s="197">
        <f t="shared" si="491"/>
        <v>0</v>
      </c>
      <c r="BC614" s="198">
        <f t="shared" si="492"/>
        <v>0</v>
      </c>
      <c r="BD614" s="196">
        <f>IFERROR(SQRT(($E614-$E$1136)^2+($O614-$O$1136)^2),0)</f>
        <v>5.0001500045001347E-2</v>
      </c>
      <c r="BE614" s="197" t="str">
        <f>IF(BD614&lt;=SMALL(BD$3:BD$1130,1),"MAS PARECIDO","NO")</f>
        <v>NO</v>
      </c>
      <c r="BF614" s="197" t="str">
        <f>IF(BD614&lt;=SMALL(BD$3:BD$1130,5),"SIMILAR","NO")</f>
        <v>NO</v>
      </c>
      <c r="BG614" s="197" t="str">
        <f t="shared" si="493"/>
        <v>N/A</v>
      </c>
      <c r="BH614" s="197">
        <f t="shared" si="494"/>
        <v>0</v>
      </c>
      <c r="BI614" s="198">
        <f t="shared" si="495"/>
        <v>0</v>
      </c>
      <c r="BJ614" s="199">
        <f>IFERROR(SQRT(($E614-$E$1136)^2+($R614-$R$1136)^2),0)</f>
        <v>5.0001500045001347E-2</v>
      </c>
      <c r="BK614" s="197" t="str">
        <f>IF(BJ614&lt;=SMALL(BJ$3:BJ$1130,1),"MAS PARECIDO","NO")</f>
        <v>NO</v>
      </c>
      <c r="BL614" s="197" t="str">
        <f>IF(BJ614&lt;=SMALL(BJ$3:BJ$1130,5),"SIMILAR","NO")</f>
        <v>NO</v>
      </c>
      <c r="BM614" s="197" t="str">
        <f t="shared" si="496"/>
        <v>N/A</v>
      </c>
      <c r="BN614" s="197">
        <f t="shared" si="497"/>
        <v>0</v>
      </c>
      <c r="BO614" s="198">
        <f t="shared" si="498"/>
        <v>0</v>
      </c>
      <c r="BP614" s="199">
        <f>IFERROR(SQRT(($E614-$E$1136)^2+($U614-$U$1136)^2),0)</f>
        <v>5.0001500045001347E-2</v>
      </c>
      <c r="BQ614" s="197" t="str">
        <f>IF(BP614&lt;=SMALL(BP$3:BP$1130,1),"MAS PARECIDO","NO")</f>
        <v>NO</v>
      </c>
      <c r="BR614" s="197" t="str">
        <f>IF(BP614&lt;=SMALL(BP$3:BP$1130,5),"SIMILAR","NO")</f>
        <v>NO</v>
      </c>
      <c r="BS614" s="197" t="str">
        <f t="shared" si="499"/>
        <v>N/A</v>
      </c>
      <c r="BT614" s="197">
        <f t="shared" si="500"/>
        <v>0</v>
      </c>
      <c r="BU614" s="198">
        <f t="shared" si="501"/>
        <v>0</v>
      </c>
      <c r="BV614" s="199">
        <f>IFERROR(SQRT(($E614-$E$1136)^2+($X614-$X$1136)^2),0)</f>
        <v>5.0001500045001347E-2</v>
      </c>
      <c r="BW614" s="197" t="str">
        <f>IF(BV614&lt;=SMALL(BV$3:BV$1130,1),"MAS PARECIDO","NO")</f>
        <v>NO</v>
      </c>
      <c r="BX614" s="197" t="str">
        <f>IF(BV614&lt;=SMALL(BV$3:BV$1130,5),"SIMILAR","NO")</f>
        <v>NO</v>
      </c>
      <c r="BY614" s="197" t="str">
        <f t="shared" si="502"/>
        <v>N/A</v>
      </c>
      <c r="BZ614" s="197">
        <f t="shared" si="503"/>
        <v>0</v>
      </c>
      <c r="CA614" s="198">
        <f t="shared" si="504"/>
        <v>0</v>
      </c>
      <c r="CB614" s="199">
        <f>IFERROR(SQRT(($E614-$E$1136)^2+($AA614-$AA$1136)^2),0)</f>
        <v>1.0012492946348328</v>
      </c>
      <c r="CC614" s="197" t="str">
        <f>IF(CB614&lt;=SMALL(CB$3:CB$1130,1),"MAS PARECIDO","NO")</f>
        <v>NO</v>
      </c>
      <c r="CD614" s="197" t="str">
        <f>IF(CB614&lt;=SMALL(CB$3:CB$1130,5),"SIMILAR","NO")</f>
        <v>NO</v>
      </c>
      <c r="CE614" s="197" t="str">
        <f t="shared" si="505"/>
        <v>N/A</v>
      </c>
      <c r="CF614" s="197">
        <f t="shared" si="506"/>
        <v>0</v>
      </c>
      <c r="CG614" s="198">
        <f t="shared" si="507"/>
        <v>0</v>
      </c>
      <c r="CH614" s="199">
        <f>IFERROR(SQRT(($E614-$E$1136)^2+($AD614-$AD$1136)^2),0)</f>
        <v>5.0001500045001347E-2</v>
      </c>
      <c r="CI614" s="197" t="str">
        <f>IF(CH614&lt;=SMALL(CH$3:CH$1130,1),"MAS PARECIDO","NO")</f>
        <v>NO</v>
      </c>
      <c r="CJ614" s="197" t="str">
        <f>IF(CH614&lt;=SMALL(CH$3:CH$1130,5),"SIMILAR","NO")</f>
        <v>NO</v>
      </c>
      <c r="CK614" s="197" t="str">
        <f t="shared" si="508"/>
        <v>N/A</v>
      </c>
      <c r="CL614" s="197">
        <f t="shared" si="509"/>
        <v>0</v>
      </c>
      <c r="CM614" s="198">
        <f t="shared" si="510"/>
        <v>0</v>
      </c>
      <c r="CN614" s="199">
        <f>IFERROR(SQRT(($E614-$E$1136)^2+($AG614-$AG$1136)^2),0)</f>
        <v>1.0012492946348328</v>
      </c>
      <c r="CO614" s="197" t="str">
        <f>IF(CN614&lt;=SMALL(CN$3:CN$1130,1),"MAS PARECIDO","NO")</f>
        <v>NO</v>
      </c>
      <c r="CP614" s="197" t="str">
        <f>IF(CN614&lt;=SMALL(CN$3:CN$1130,5),"SIMILAR","NO")</f>
        <v>NO</v>
      </c>
      <c r="CQ614" s="197" t="str">
        <f t="shared" si="511"/>
        <v>N/A</v>
      </c>
      <c r="CR614" s="197">
        <f t="shared" si="512"/>
        <v>0</v>
      </c>
      <c r="CS614" s="198">
        <f t="shared" si="513"/>
        <v>0</v>
      </c>
      <c r="CT614" s="199">
        <f>IFERROR(SQRT(($E614-$E$1136)^2+($AJ614-$AJ$1136)^2),0)</f>
        <v>5.0001500045001347E-2</v>
      </c>
      <c r="CU614" s="197" t="str">
        <f>IF(CT614&lt;=SMALL(CT$3:CT$1130,1),"MAS PARECIDO","NO")</f>
        <v>NO</v>
      </c>
      <c r="CV614" s="197" t="str">
        <f>IF(CT614&lt;=SMALL(CT$3:CT$1130,5),"SIMILAR","NO")</f>
        <v>NO</v>
      </c>
      <c r="CW614" s="197" t="str">
        <f t="shared" si="514"/>
        <v>N/A</v>
      </c>
      <c r="CX614" s="197">
        <f t="shared" si="515"/>
        <v>0</v>
      </c>
      <c r="CY614" s="198">
        <f t="shared" si="516"/>
        <v>0</v>
      </c>
      <c r="CZ614" s="2" t="s">
        <v>2225</v>
      </c>
      <c r="DA614" s="2" t="s">
        <v>2226</v>
      </c>
      <c r="DB614" s="2">
        <v>4</v>
      </c>
      <c r="DC614" s="2" t="s">
        <v>319</v>
      </c>
    </row>
    <row r="615" spans="1:107">
      <c r="A615" s="24" t="s">
        <v>785</v>
      </c>
      <c r="B615" s="46">
        <v>33991.440000000002</v>
      </c>
      <c r="C615" s="190">
        <f>(B615-$B$1132)/($B$1133-$B$1132)</f>
        <v>3.4467685283351174E-2</v>
      </c>
      <c r="D615" s="46">
        <v>7000</v>
      </c>
      <c r="E615" s="190">
        <f>(D615-$D$1132)/($D$1133-$D$1132)</f>
        <v>1.3970419112573377E-2</v>
      </c>
      <c r="F615" s="46" t="s">
        <v>53</v>
      </c>
      <c r="G615" s="192">
        <f>VLOOKUP(F615,'DATOS DE SOPORTE'!$Y$5:$Z$8,2,FALSE)</f>
        <v>2</v>
      </c>
      <c r="H615" s="190">
        <f>(G615-$G$1132)/($G$1133-$G$1132)</f>
        <v>0.33333333333333331</v>
      </c>
      <c r="I615" s="50">
        <v>0</v>
      </c>
      <c r="J615" s="200">
        <f t="shared" si="476"/>
        <v>0</v>
      </c>
      <c r="K615" s="190">
        <f>(J615-$J$1132)/($J$1133-$J$1132)</f>
        <v>0</v>
      </c>
      <c r="L615" s="193" t="str">
        <f t="shared" si="477"/>
        <v>NO</v>
      </c>
      <c r="M615" s="46" t="s">
        <v>192</v>
      </c>
      <c r="N615" s="192">
        <f t="shared" si="478"/>
        <v>2</v>
      </c>
      <c r="O615" s="190">
        <f>(N615-N$1132)/(N$1133-N$1132)</f>
        <v>1</v>
      </c>
      <c r="P615" s="46" t="s">
        <v>58</v>
      </c>
      <c r="Q615" s="192">
        <f t="shared" si="479"/>
        <v>3</v>
      </c>
      <c r="R615" s="190">
        <f>(Q615-Q$1132)/(Q$1133-Q$1132)</f>
        <v>1</v>
      </c>
      <c r="S615" s="46" t="s">
        <v>194</v>
      </c>
      <c r="T615" s="192">
        <f t="shared" si="480"/>
        <v>1</v>
      </c>
      <c r="U615" s="190">
        <f>(T615-T$1132)/(T$1133-T$1132)</f>
        <v>0</v>
      </c>
      <c r="V615" s="46" t="s">
        <v>62</v>
      </c>
      <c r="W615" s="194">
        <f>VLOOKUP(V615,'DATOS DE SOPORTE'!$S$5:$T$10,2,FALSE)</f>
        <v>1</v>
      </c>
      <c r="X615" s="201">
        <f>(W615-W$1132)/(W$1133-W$1132)</f>
        <v>0</v>
      </c>
      <c r="Y615" s="46" t="s">
        <v>136</v>
      </c>
      <c r="Z615" s="194">
        <f t="shared" si="481"/>
        <v>2</v>
      </c>
      <c r="AA615" s="201">
        <f>(Z615-Z$1132)/(Z$1133-Z$1132)</f>
        <v>1</v>
      </c>
      <c r="AB615" s="46" t="s">
        <v>136</v>
      </c>
      <c r="AC615" s="194">
        <f t="shared" si="482"/>
        <v>2</v>
      </c>
      <c r="AD615" s="201">
        <f>(AC615-AC$1132)/(AC$1133-AC$1132)</f>
        <v>1</v>
      </c>
      <c r="AE615" s="46" t="s">
        <v>188</v>
      </c>
      <c r="AF615" s="194">
        <f t="shared" si="483"/>
        <v>1</v>
      </c>
      <c r="AG615" s="201">
        <f>(AF615-AF$1132)/(AF$1133-AF$1132)</f>
        <v>0</v>
      </c>
      <c r="AH615" s="24" t="s">
        <v>67</v>
      </c>
      <c r="AI615" s="194">
        <f>VLOOKUP(AH615,'DATOS DE SOPORTE'!$V$5:$W$8,2,FALSE)</f>
        <v>1</v>
      </c>
      <c r="AJ615" s="201">
        <f>(AI615-AI$1132)/(AI$1133-AI$1132)</f>
        <v>0</v>
      </c>
      <c r="AK615" s="58" t="str">
        <f t="shared" si="475"/>
        <v>Regular</v>
      </c>
      <c r="AL615" s="196">
        <f>IFERROR(SQRT(($E615-$E$1136)^2+($C615-$C$1136)^2),0)</f>
        <v>0.17124460879311604</v>
      </c>
      <c r="AM615" s="197" t="str">
        <f>IF(AL615&lt;=SMALL($AL$3:$AL$1130,1),"MAS PARECIDO","NO")</f>
        <v>NO</v>
      </c>
      <c r="AN615" s="197" t="str">
        <f>IF(AL615&lt;=SMALL($AL$3:$AL$1130,5),"SIMILAR","NO")</f>
        <v>NO</v>
      </c>
      <c r="AO615" s="197" t="str">
        <f t="shared" si="484"/>
        <v>N/A</v>
      </c>
      <c r="AP615" s="197">
        <f t="shared" si="485"/>
        <v>0</v>
      </c>
      <c r="AQ615" s="198">
        <f t="shared" si="486"/>
        <v>0</v>
      </c>
      <c r="AR615" s="196">
        <f>IFERROR(SQRT(($E615-$E$1136)^2+($H615-$H$1136)^2),0)</f>
        <v>1.4000420012600379E-2</v>
      </c>
      <c r="AS615" s="197" t="str">
        <f>IF(AR615&lt;=SMALL(AR$3:AR$1130,1),"MAS PARECIDO","NO")</f>
        <v>NO</v>
      </c>
      <c r="AT615" s="197" t="str">
        <f>IF(AR615&lt;=SMALL(AR$3:AR$1130,5),"SIMILAR","NO")</f>
        <v>NO</v>
      </c>
      <c r="AU615" s="197" t="str">
        <f t="shared" si="487"/>
        <v>N/A</v>
      </c>
      <c r="AV615" s="197">
        <f t="shared" si="488"/>
        <v>0</v>
      </c>
      <c r="AW615" s="198">
        <f t="shared" si="489"/>
        <v>0</v>
      </c>
      <c r="AX615" s="199">
        <f>IFERROR(SQRT(($E615-$E$1136)^2+($K615-$K$1136)^2),0)</f>
        <v>0.20048943054567547</v>
      </c>
      <c r="AY615" s="197" t="str">
        <f>IF(AX615&lt;=SMALL(AX$3:AX$1130,1),"MAS PARECIDO","NO")</f>
        <v>NO</v>
      </c>
      <c r="AZ615" s="197" t="str">
        <f>IF(AX615&lt;=SMALL(AX$3:AX$1130,5),"SIMILAR","NO")</f>
        <v>NO</v>
      </c>
      <c r="BA615" s="197" t="str">
        <f t="shared" si="490"/>
        <v>N/A</v>
      </c>
      <c r="BB615" s="197">
        <f t="shared" si="491"/>
        <v>0</v>
      </c>
      <c r="BC615" s="198">
        <f t="shared" si="492"/>
        <v>0</v>
      </c>
      <c r="BD615" s="196">
        <f>IFERROR(SQRT(($E615-$E$1136)^2+($O615-$O$1136)^2),0)</f>
        <v>1.4000420012600379E-2</v>
      </c>
      <c r="BE615" s="197" t="str">
        <f>IF(BD615&lt;=SMALL(BD$3:BD$1130,1),"MAS PARECIDO","NO")</f>
        <v>NO</v>
      </c>
      <c r="BF615" s="197" t="str">
        <f>IF(BD615&lt;=SMALL(BD$3:BD$1130,5),"SIMILAR","NO")</f>
        <v>NO</v>
      </c>
      <c r="BG615" s="197" t="str">
        <f t="shared" si="493"/>
        <v>N/A</v>
      </c>
      <c r="BH615" s="197">
        <f t="shared" si="494"/>
        <v>0</v>
      </c>
      <c r="BI615" s="198">
        <f t="shared" si="495"/>
        <v>0</v>
      </c>
      <c r="BJ615" s="199">
        <f>IFERROR(SQRT(($E615-$E$1136)^2+($R615-$R$1136)^2),0)</f>
        <v>0.50019597335497334</v>
      </c>
      <c r="BK615" s="197" t="str">
        <f>IF(BJ615&lt;=SMALL(BJ$3:BJ$1130,1),"MAS PARECIDO","NO")</f>
        <v>NO</v>
      </c>
      <c r="BL615" s="197" t="str">
        <f>IF(BJ615&lt;=SMALL(BJ$3:BJ$1130,5),"SIMILAR","NO")</f>
        <v>NO</v>
      </c>
      <c r="BM615" s="197" t="str">
        <f t="shared" si="496"/>
        <v>N/A</v>
      </c>
      <c r="BN615" s="197">
        <f t="shared" si="497"/>
        <v>0</v>
      </c>
      <c r="BO615" s="198">
        <f t="shared" si="498"/>
        <v>0</v>
      </c>
      <c r="BP615" s="199">
        <f>IFERROR(SQRT(($E615-$E$1136)^2+($U615-$U$1136)^2),0)</f>
        <v>1.4000420012600379E-2</v>
      </c>
      <c r="BQ615" s="197" t="str">
        <f>IF(BP615&lt;=SMALL(BP$3:BP$1130,1),"MAS PARECIDO","NO")</f>
        <v>NO</v>
      </c>
      <c r="BR615" s="197" t="str">
        <f>IF(BP615&lt;=SMALL(BP$3:BP$1130,5),"SIMILAR","NO")</f>
        <v>NO</v>
      </c>
      <c r="BS615" s="197" t="str">
        <f t="shared" si="499"/>
        <v>N/A</v>
      </c>
      <c r="BT615" s="197">
        <f t="shared" si="500"/>
        <v>0</v>
      </c>
      <c r="BU615" s="198">
        <f t="shared" si="501"/>
        <v>0</v>
      </c>
      <c r="BV615" s="199">
        <f>IFERROR(SQRT(($E615-$E$1136)^2+($X615-$X$1136)^2),0)</f>
        <v>1.4000420012600379E-2</v>
      </c>
      <c r="BW615" s="197" t="str">
        <f>IF(BV615&lt;=SMALL(BV$3:BV$1130,1),"MAS PARECIDO","NO")</f>
        <v>NO</v>
      </c>
      <c r="BX615" s="197" t="str">
        <f>IF(BV615&lt;=SMALL(BV$3:BV$1130,5),"SIMILAR","NO")</f>
        <v>NO</v>
      </c>
      <c r="BY615" s="197" t="str">
        <f t="shared" si="502"/>
        <v>N/A</v>
      </c>
      <c r="BZ615" s="197">
        <f t="shared" si="503"/>
        <v>0</v>
      </c>
      <c r="CA615" s="198">
        <f t="shared" si="504"/>
        <v>0</v>
      </c>
      <c r="CB615" s="199">
        <f>IFERROR(SQRT(($E615-$E$1136)^2+($AA615-$AA$1136)^2),0)</f>
        <v>1.000098001078159</v>
      </c>
      <c r="CC615" s="197" t="str">
        <f>IF(CB615&lt;=SMALL(CB$3:CB$1130,1),"MAS PARECIDO","NO")</f>
        <v>NO</v>
      </c>
      <c r="CD615" s="197" t="str">
        <f>IF(CB615&lt;=SMALL(CB$3:CB$1130,5),"SIMILAR","NO")</f>
        <v>NO</v>
      </c>
      <c r="CE615" s="197" t="str">
        <f t="shared" si="505"/>
        <v>N/A</v>
      </c>
      <c r="CF615" s="197">
        <f t="shared" si="506"/>
        <v>0</v>
      </c>
      <c r="CG615" s="198">
        <f t="shared" si="507"/>
        <v>0</v>
      </c>
      <c r="CH615" s="199">
        <f>IFERROR(SQRT(($E615-$E$1136)^2+($AD615-$AD$1136)^2),0)</f>
        <v>1.4000420012600379E-2</v>
      </c>
      <c r="CI615" s="197" t="str">
        <f>IF(CH615&lt;=SMALL(CH$3:CH$1130,1),"MAS PARECIDO","NO")</f>
        <v>NO</v>
      </c>
      <c r="CJ615" s="197" t="str">
        <f>IF(CH615&lt;=SMALL(CH$3:CH$1130,5),"SIMILAR","NO")</f>
        <v>NO</v>
      </c>
      <c r="CK615" s="197" t="str">
        <f t="shared" si="508"/>
        <v>N/A</v>
      </c>
      <c r="CL615" s="197">
        <f t="shared" si="509"/>
        <v>0</v>
      </c>
      <c r="CM615" s="198">
        <f t="shared" si="510"/>
        <v>0</v>
      </c>
      <c r="CN615" s="199">
        <f>IFERROR(SQRT(($E615-$E$1136)^2+($AG615-$AG$1136)^2),0)</f>
        <v>1.000098001078159</v>
      </c>
      <c r="CO615" s="197" t="str">
        <f>IF(CN615&lt;=SMALL(CN$3:CN$1130,1),"MAS PARECIDO","NO")</f>
        <v>NO</v>
      </c>
      <c r="CP615" s="197" t="str">
        <f>IF(CN615&lt;=SMALL(CN$3:CN$1130,5),"SIMILAR","NO")</f>
        <v>NO</v>
      </c>
      <c r="CQ615" s="197" t="str">
        <f t="shared" si="511"/>
        <v>N/A</v>
      </c>
      <c r="CR615" s="197">
        <f t="shared" si="512"/>
        <v>0</v>
      </c>
      <c r="CS615" s="198">
        <f t="shared" si="513"/>
        <v>0</v>
      </c>
      <c r="CT615" s="199">
        <f>IFERROR(SQRT(($E615-$E$1136)^2+($AJ615-$AJ$1136)^2),0)</f>
        <v>1.4000420012600379E-2</v>
      </c>
      <c r="CU615" s="197" t="str">
        <f>IF(CT615&lt;=SMALL(CT$3:CT$1130,1),"MAS PARECIDO","NO")</f>
        <v>NO</v>
      </c>
      <c r="CV615" s="197" t="str">
        <f>IF(CT615&lt;=SMALL(CT$3:CT$1130,5),"SIMILAR","NO")</f>
        <v>NO</v>
      </c>
      <c r="CW615" s="197" t="str">
        <f t="shared" si="514"/>
        <v>N/A</v>
      </c>
      <c r="CX615" s="197">
        <f t="shared" si="515"/>
        <v>0</v>
      </c>
      <c r="CY615" s="198">
        <f t="shared" si="516"/>
        <v>0</v>
      </c>
      <c r="CZ615" s="2" t="s">
        <v>2227</v>
      </c>
      <c r="DA615" s="2" t="s">
        <v>2228</v>
      </c>
      <c r="DB615" s="2">
        <v>1</v>
      </c>
      <c r="DC615" s="2" t="s">
        <v>346</v>
      </c>
    </row>
    <row r="616" spans="1:107">
      <c r="A616" s="24" t="s">
        <v>786</v>
      </c>
      <c r="B616" s="46">
        <v>42051.59</v>
      </c>
      <c r="C616" s="190">
        <f>(B616-$B$1132)/($B$1133-$B$1132)</f>
        <v>4.3889301067167492E-2</v>
      </c>
      <c r="D616" s="46">
        <v>7500</v>
      </c>
      <c r="E616" s="190">
        <f>(D616-$D$1132)/($D$1133-$D$1132)</f>
        <v>1.4970449113473405E-2</v>
      </c>
      <c r="F616" s="46" t="s">
        <v>191</v>
      </c>
      <c r="G616" s="192">
        <f>VLOOKUP(F616,'DATOS DE SOPORTE'!$Y$5:$Z$8,2,FALSE)</f>
        <v>1</v>
      </c>
      <c r="H616" s="190">
        <f>(G616-$G$1132)/($G$1133-$G$1132)</f>
        <v>0</v>
      </c>
      <c r="I616" s="50">
        <v>0</v>
      </c>
      <c r="J616" s="200">
        <f t="shared" si="476"/>
        <v>0</v>
      </c>
      <c r="K616" s="190">
        <f>(J616-$J$1132)/($J$1133-$J$1132)</f>
        <v>0</v>
      </c>
      <c r="L616" s="193" t="str">
        <f t="shared" si="477"/>
        <v>NO</v>
      </c>
      <c r="M616" s="46" t="s">
        <v>192</v>
      </c>
      <c r="N616" s="192">
        <f t="shared" si="478"/>
        <v>2</v>
      </c>
      <c r="O616" s="190">
        <f>(N616-N$1132)/(N$1133-N$1132)</f>
        <v>1</v>
      </c>
      <c r="P616" s="46" t="s">
        <v>193</v>
      </c>
      <c r="Q616" s="192">
        <f t="shared" si="479"/>
        <v>2</v>
      </c>
      <c r="R616" s="190">
        <f>(Q616-Q$1132)/(Q$1133-Q$1132)</f>
        <v>0.5</v>
      </c>
      <c r="S616" s="46" t="s">
        <v>194</v>
      </c>
      <c r="T616" s="192">
        <f t="shared" si="480"/>
        <v>1</v>
      </c>
      <c r="U616" s="190">
        <f>(T616-T$1132)/(T$1133-T$1132)</f>
        <v>0</v>
      </c>
      <c r="V616" s="46" t="s">
        <v>212</v>
      </c>
      <c r="W616" s="194">
        <f>VLOOKUP(V616,'DATOS DE SOPORTE'!$S$5:$T$10,2,FALSE)</f>
        <v>3</v>
      </c>
      <c r="X616" s="201">
        <f>(W616-W$1132)/(W$1133-W$1132)</f>
        <v>0.4</v>
      </c>
      <c r="Y616" s="46" t="s">
        <v>188</v>
      </c>
      <c r="Z616" s="194">
        <f t="shared" si="481"/>
        <v>1</v>
      </c>
      <c r="AA616" s="201">
        <f>(Z616-Z$1132)/(Z$1133-Z$1132)</f>
        <v>0</v>
      </c>
      <c r="AB616" s="46" t="s">
        <v>136</v>
      </c>
      <c r="AC616" s="194">
        <f t="shared" si="482"/>
        <v>2</v>
      </c>
      <c r="AD616" s="201">
        <f>(AC616-AC$1132)/(AC$1133-AC$1132)</f>
        <v>1</v>
      </c>
      <c r="AE616" s="46" t="s">
        <v>136</v>
      </c>
      <c r="AF616" s="194">
        <f t="shared" si="483"/>
        <v>2</v>
      </c>
      <c r="AG616" s="201">
        <f>(AF616-AF$1132)/(AF$1133-AF$1132)</f>
        <v>1</v>
      </c>
      <c r="AH616" s="24" t="s">
        <v>67</v>
      </c>
      <c r="AI616" s="194">
        <f>VLOOKUP(AH616,'DATOS DE SOPORTE'!$V$5:$W$8,2,FALSE)</f>
        <v>1</v>
      </c>
      <c r="AJ616" s="201">
        <f>(AI616-AI$1132)/(AI$1133-AI$1132)</f>
        <v>0</v>
      </c>
      <c r="AK616" s="58" t="str">
        <f t="shared" si="475"/>
        <v>Bueno</v>
      </c>
      <c r="AL616" s="196">
        <f>IFERROR(SQRT(($E616-$E$1136)^2+($C616-$C$1136)^2),0)</f>
        <v>0.1619459328125975</v>
      </c>
      <c r="AM616" s="197" t="str">
        <f>IF(AL616&lt;=SMALL($AL$3:$AL$1130,1),"MAS PARECIDO","NO")</f>
        <v>NO</v>
      </c>
      <c r="AN616" s="197" t="str">
        <f>IF(AL616&lt;=SMALL($AL$3:$AL$1130,5),"SIMILAR","NO")</f>
        <v>NO</v>
      </c>
      <c r="AO616" s="197" t="str">
        <f t="shared" si="484"/>
        <v>N/A</v>
      </c>
      <c r="AP616" s="197">
        <f t="shared" si="485"/>
        <v>0</v>
      </c>
      <c r="AQ616" s="198">
        <f t="shared" si="486"/>
        <v>0</v>
      </c>
      <c r="AR616" s="196">
        <f>IFERROR(SQRT(($E616-$E$1136)^2+($H616-$H$1136)^2),0)</f>
        <v>0.3336706828771725</v>
      </c>
      <c r="AS616" s="197" t="str">
        <f>IF(AR616&lt;=SMALL(AR$3:AR$1130,1),"MAS PARECIDO","NO")</f>
        <v>NO</v>
      </c>
      <c r="AT616" s="197" t="str">
        <f>IF(AR616&lt;=SMALL(AR$3:AR$1130,5),"SIMILAR","NO")</f>
        <v>NO</v>
      </c>
      <c r="AU616" s="197" t="str">
        <f t="shared" si="487"/>
        <v>N/A</v>
      </c>
      <c r="AV616" s="197">
        <f t="shared" si="488"/>
        <v>0</v>
      </c>
      <c r="AW616" s="198">
        <f t="shared" si="489"/>
        <v>0</v>
      </c>
      <c r="AX616" s="199">
        <f>IFERROR(SQRT(($E616-$E$1136)^2+($K616-$K$1136)^2),0)</f>
        <v>0.20056174485830425</v>
      </c>
      <c r="AY616" s="197" t="str">
        <f>IF(AX616&lt;=SMALL(AX$3:AX$1130,1),"MAS PARECIDO","NO")</f>
        <v>NO</v>
      </c>
      <c r="AZ616" s="197" t="str">
        <f>IF(AX616&lt;=SMALL(AX$3:AX$1130,5),"SIMILAR","NO")</f>
        <v>NO</v>
      </c>
      <c r="BA616" s="197" t="str">
        <f t="shared" si="490"/>
        <v>N/A</v>
      </c>
      <c r="BB616" s="197">
        <f t="shared" si="491"/>
        <v>0</v>
      </c>
      <c r="BC616" s="198">
        <f t="shared" si="492"/>
        <v>0</v>
      </c>
      <c r="BD616" s="196">
        <f>IFERROR(SQRT(($E616-$E$1136)^2+($O616-$O$1136)^2),0)</f>
        <v>1.5000450013500406E-2</v>
      </c>
      <c r="BE616" s="197" t="str">
        <f>IF(BD616&lt;=SMALL(BD$3:BD$1130,1),"MAS PARECIDO","NO")</f>
        <v>NO</v>
      </c>
      <c r="BF616" s="197" t="str">
        <f>IF(BD616&lt;=SMALL(BD$3:BD$1130,5),"SIMILAR","NO")</f>
        <v>NO</v>
      </c>
      <c r="BG616" s="197" t="str">
        <f t="shared" si="493"/>
        <v>N/A</v>
      </c>
      <c r="BH616" s="197">
        <f t="shared" si="494"/>
        <v>0</v>
      </c>
      <c r="BI616" s="198">
        <f t="shared" si="495"/>
        <v>0</v>
      </c>
      <c r="BJ616" s="199">
        <f>IFERROR(SQRT(($E616-$E$1136)^2+($R616-$R$1136)^2),0)</f>
        <v>1.5000450013500406E-2</v>
      </c>
      <c r="BK616" s="197" t="str">
        <f>IF(BJ616&lt;=SMALL(BJ$3:BJ$1130,1),"MAS PARECIDO","NO")</f>
        <v>NO</v>
      </c>
      <c r="BL616" s="197" t="str">
        <f>IF(BJ616&lt;=SMALL(BJ$3:BJ$1130,5),"SIMILAR","NO")</f>
        <v>NO</v>
      </c>
      <c r="BM616" s="197" t="str">
        <f t="shared" si="496"/>
        <v>N/A</v>
      </c>
      <c r="BN616" s="197">
        <f t="shared" si="497"/>
        <v>0</v>
      </c>
      <c r="BO616" s="198">
        <f t="shared" si="498"/>
        <v>0</v>
      </c>
      <c r="BP616" s="199">
        <f>IFERROR(SQRT(($E616-$E$1136)^2+($U616-$U$1136)^2),0)</f>
        <v>1.5000450013500406E-2</v>
      </c>
      <c r="BQ616" s="197" t="str">
        <f>IF(BP616&lt;=SMALL(BP$3:BP$1130,1),"MAS PARECIDO","NO")</f>
        <v>NO</v>
      </c>
      <c r="BR616" s="197" t="str">
        <f>IF(BP616&lt;=SMALL(BP$3:BP$1130,5),"SIMILAR","NO")</f>
        <v>NO</v>
      </c>
      <c r="BS616" s="197" t="str">
        <f t="shared" si="499"/>
        <v>N/A</v>
      </c>
      <c r="BT616" s="197">
        <f t="shared" si="500"/>
        <v>0</v>
      </c>
      <c r="BU616" s="198">
        <f t="shared" si="501"/>
        <v>0</v>
      </c>
      <c r="BV616" s="199">
        <f>IFERROR(SQRT(($E616-$E$1136)^2+($X616-$X$1136)^2),0)</f>
        <v>0.4002811680564145</v>
      </c>
      <c r="BW616" s="197" t="str">
        <f>IF(BV616&lt;=SMALL(BV$3:BV$1130,1),"MAS PARECIDO","NO")</f>
        <v>NO</v>
      </c>
      <c r="BX616" s="197" t="str">
        <f>IF(BV616&lt;=SMALL(BV$3:BV$1130,5),"SIMILAR","NO")</f>
        <v>NO</v>
      </c>
      <c r="BY616" s="197" t="str">
        <f t="shared" si="502"/>
        <v>N/A</v>
      </c>
      <c r="BZ616" s="197">
        <f t="shared" si="503"/>
        <v>0</v>
      </c>
      <c r="CA616" s="198">
        <f t="shared" si="504"/>
        <v>0</v>
      </c>
      <c r="CB616" s="199">
        <f>IFERROR(SQRT(($E616-$E$1136)^2+($AA616-$AA$1136)^2),0)</f>
        <v>1.5000450013500406E-2</v>
      </c>
      <c r="CC616" s="197" t="str">
        <f>IF(CB616&lt;=SMALL(CB$3:CB$1130,1),"MAS PARECIDO","NO")</f>
        <v>NO</v>
      </c>
      <c r="CD616" s="197" t="str">
        <f>IF(CB616&lt;=SMALL(CB$3:CB$1130,5),"SIMILAR","NO")</f>
        <v>NO</v>
      </c>
      <c r="CE616" s="197" t="str">
        <f t="shared" si="505"/>
        <v>N/A</v>
      </c>
      <c r="CF616" s="197">
        <f t="shared" si="506"/>
        <v>0</v>
      </c>
      <c r="CG616" s="198">
        <f t="shared" si="507"/>
        <v>0</v>
      </c>
      <c r="CH616" s="199">
        <f>IFERROR(SQRT(($E616-$E$1136)^2+($AD616-$AD$1136)^2),0)</f>
        <v>1.5000450013500406E-2</v>
      </c>
      <c r="CI616" s="197" t="str">
        <f>IF(CH616&lt;=SMALL(CH$3:CH$1130,1),"MAS PARECIDO","NO")</f>
        <v>NO</v>
      </c>
      <c r="CJ616" s="197" t="str">
        <f>IF(CH616&lt;=SMALL(CH$3:CH$1130,5),"SIMILAR","NO")</f>
        <v>NO</v>
      </c>
      <c r="CK616" s="197" t="str">
        <f t="shared" si="508"/>
        <v>N/A</v>
      </c>
      <c r="CL616" s="197">
        <f t="shared" si="509"/>
        <v>0</v>
      </c>
      <c r="CM616" s="198">
        <f t="shared" si="510"/>
        <v>0</v>
      </c>
      <c r="CN616" s="199">
        <f>IFERROR(SQRT(($E616-$E$1136)^2+($AG616-$AG$1136)^2),0)</f>
        <v>1.5000450013500406E-2</v>
      </c>
      <c r="CO616" s="197" t="str">
        <f>IF(CN616&lt;=SMALL(CN$3:CN$1130,1),"MAS PARECIDO","NO")</f>
        <v>NO</v>
      </c>
      <c r="CP616" s="197" t="str">
        <f>IF(CN616&lt;=SMALL(CN$3:CN$1130,5),"SIMILAR","NO")</f>
        <v>NO</v>
      </c>
      <c r="CQ616" s="197" t="str">
        <f t="shared" si="511"/>
        <v>N/A</v>
      </c>
      <c r="CR616" s="197">
        <f t="shared" si="512"/>
        <v>0</v>
      </c>
      <c r="CS616" s="198">
        <f t="shared" si="513"/>
        <v>0</v>
      </c>
      <c r="CT616" s="199">
        <f>IFERROR(SQRT(($E616-$E$1136)^2+($AJ616-$AJ$1136)^2),0)</f>
        <v>1.5000450013500406E-2</v>
      </c>
      <c r="CU616" s="197" t="str">
        <f>IF(CT616&lt;=SMALL(CT$3:CT$1130,1),"MAS PARECIDO","NO")</f>
        <v>NO</v>
      </c>
      <c r="CV616" s="197" t="str">
        <f>IF(CT616&lt;=SMALL(CT$3:CT$1130,5),"SIMILAR","NO")</f>
        <v>NO</v>
      </c>
      <c r="CW616" s="197" t="str">
        <f t="shared" si="514"/>
        <v>N/A</v>
      </c>
      <c r="CX616" s="197">
        <f t="shared" si="515"/>
        <v>0</v>
      </c>
      <c r="CY616" s="198">
        <f t="shared" si="516"/>
        <v>0</v>
      </c>
      <c r="CZ616" s="2" t="s">
        <v>2229</v>
      </c>
      <c r="DA616" s="2" t="s">
        <v>2230</v>
      </c>
      <c r="DB616" s="2">
        <v>0</v>
      </c>
      <c r="DC616" s="2" t="s">
        <v>189</v>
      </c>
    </row>
    <row r="617" spans="1:107">
      <c r="A617" s="24" t="s">
        <v>787</v>
      </c>
      <c r="B617" s="46">
        <v>68800.09</v>
      </c>
      <c r="C617" s="190">
        <f>(B617-$B$1132)/($B$1133-$B$1132)</f>
        <v>7.5155975979347922E-2</v>
      </c>
      <c r="D617" s="46">
        <v>16500</v>
      </c>
      <c r="E617" s="190">
        <f>(D617-$D$1132)/($D$1133-$D$1132)</f>
        <v>3.2970989129673889E-2</v>
      </c>
      <c r="F617" s="46" t="s">
        <v>53</v>
      </c>
      <c r="G617" s="192">
        <f>VLOOKUP(F617,'DATOS DE SOPORTE'!$Y$5:$Z$8,2,FALSE)</f>
        <v>2</v>
      </c>
      <c r="H617" s="190">
        <f>(G617-$G$1132)/($G$1133-$G$1132)</f>
        <v>0.33333333333333331</v>
      </c>
      <c r="I617" s="50">
        <v>3</v>
      </c>
      <c r="J617" s="200">
        <f t="shared" si="476"/>
        <v>3</v>
      </c>
      <c r="K617" s="190">
        <f>(J617-$J$1132)/($J$1133-$J$1132)</f>
        <v>0.6</v>
      </c>
      <c r="L617" s="193" t="str">
        <f t="shared" si="477"/>
        <v>SI</v>
      </c>
      <c r="M617" s="46" t="s">
        <v>192</v>
      </c>
      <c r="N617" s="192">
        <f t="shared" si="478"/>
        <v>2</v>
      </c>
      <c r="O617" s="190">
        <f>(N617-N$1132)/(N$1133-N$1132)</f>
        <v>1</v>
      </c>
      <c r="P617" s="46" t="s">
        <v>196</v>
      </c>
      <c r="Q617" s="192">
        <f t="shared" si="479"/>
        <v>1</v>
      </c>
      <c r="R617" s="190">
        <f>(Q617-Q$1132)/(Q$1133-Q$1132)</f>
        <v>0</v>
      </c>
      <c r="S617" s="46" t="s">
        <v>194</v>
      </c>
      <c r="T617" s="192">
        <f t="shared" si="480"/>
        <v>1</v>
      </c>
      <c r="U617" s="190">
        <f>(T617-T$1132)/(T$1133-T$1132)</f>
        <v>0</v>
      </c>
      <c r="V617" s="46" t="s">
        <v>62</v>
      </c>
      <c r="W617" s="194">
        <f>VLOOKUP(V617,'DATOS DE SOPORTE'!$S$5:$T$10,2,FALSE)</f>
        <v>1</v>
      </c>
      <c r="X617" s="201">
        <f>(W617-W$1132)/(W$1133-W$1132)</f>
        <v>0</v>
      </c>
      <c r="Y617" s="46" t="s">
        <v>136</v>
      </c>
      <c r="Z617" s="194">
        <f t="shared" si="481"/>
        <v>2</v>
      </c>
      <c r="AA617" s="201">
        <f>(Z617-Z$1132)/(Z$1133-Z$1132)</f>
        <v>1</v>
      </c>
      <c r="AB617" s="46" t="s">
        <v>136</v>
      </c>
      <c r="AC617" s="194">
        <f t="shared" si="482"/>
        <v>2</v>
      </c>
      <c r="AD617" s="201">
        <f>(AC617-AC$1132)/(AC$1133-AC$1132)</f>
        <v>1</v>
      </c>
      <c r="AE617" s="46" t="s">
        <v>188</v>
      </c>
      <c r="AF617" s="194">
        <f t="shared" si="483"/>
        <v>1</v>
      </c>
      <c r="AG617" s="201">
        <f>(AF617-AF$1132)/(AF$1133-AF$1132)</f>
        <v>0</v>
      </c>
      <c r="AH617" s="24" t="s">
        <v>67</v>
      </c>
      <c r="AI617" s="194">
        <f>VLOOKUP(AH617,'DATOS DE SOPORTE'!$V$5:$W$8,2,FALSE)</f>
        <v>1</v>
      </c>
      <c r="AJ617" s="201">
        <f>(AI617-AI$1132)/(AI$1133-AI$1132)</f>
        <v>0</v>
      </c>
      <c r="AK617" s="58" t="str">
        <f t="shared" si="475"/>
        <v>Bueno</v>
      </c>
      <c r="AL617" s="196">
        <f>IFERROR(SQRT(($E617-$E$1136)^2+($C617-$C$1136)^2),0)</f>
        <v>0.13410688615055311</v>
      </c>
      <c r="AM617" s="197" t="str">
        <f>IF(AL617&lt;=SMALL($AL$3:$AL$1130,1),"MAS PARECIDO","NO")</f>
        <v>NO</v>
      </c>
      <c r="AN617" s="197" t="str">
        <f>IF(AL617&lt;=SMALL($AL$3:$AL$1130,5),"SIMILAR","NO")</f>
        <v>NO</v>
      </c>
      <c r="AO617" s="197" t="str">
        <f t="shared" si="484"/>
        <v>N/A</v>
      </c>
      <c r="AP617" s="197">
        <f t="shared" si="485"/>
        <v>0</v>
      </c>
      <c r="AQ617" s="198">
        <f t="shared" si="486"/>
        <v>0</v>
      </c>
      <c r="AR617" s="196">
        <f>IFERROR(SQRT(($E617-$E$1136)^2+($H617-$H$1136)^2),0)</f>
        <v>3.3000990029700888E-2</v>
      </c>
      <c r="AS617" s="197" t="str">
        <f>IF(AR617&lt;=SMALL(AR$3:AR$1130,1),"MAS PARECIDO","NO")</f>
        <v>NO</v>
      </c>
      <c r="AT617" s="197" t="str">
        <f>IF(AR617&lt;=SMALL(AR$3:AR$1130,5),"SIMILAR","NO")</f>
        <v>NO</v>
      </c>
      <c r="AU617" s="197" t="str">
        <f t="shared" si="487"/>
        <v>N/A</v>
      </c>
      <c r="AV617" s="197">
        <f t="shared" si="488"/>
        <v>0</v>
      </c>
      <c r="AW617" s="198">
        <f t="shared" si="489"/>
        <v>0</v>
      </c>
      <c r="AX617" s="199">
        <f>IFERROR(SQRT(($E617-$E$1136)^2+($K617-$K$1136)^2),0)</f>
        <v>0.40135902299928478</v>
      </c>
      <c r="AY617" s="197" t="str">
        <f>IF(AX617&lt;=SMALL(AX$3:AX$1130,1),"MAS PARECIDO","NO")</f>
        <v>NO</v>
      </c>
      <c r="AZ617" s="197" t="str">
        <f>IF(AX617&lt;=SMALL(AX$3:AX$1130,5),"SIMILAR","NO")</f>
        <v>NO</v>
      </c>
      <c r="BA617" s="197" t="str">
        <f t="shared" si="490"/>
        <v>N/A</v>
      </c>
      <c r="BB617" s="197">
        <f t="shared" si="491"/>
        <v>0</v>
      </c>
      <c r="BC617" s="198">
        <f t="shared" si="492"/>
        <v>0</v>
      </c>
      <c r="BD617" s="196">
        <f>IFERROR(SQRT(($E617-$E$1136)^2+($O617-$O$1136)^2),0)</f>
        <v>3.3000990029700888E-2</v>
      </c>
      <c r="BE617" s="197" t="str">
        <f>IF(BD617&lt;=SMALL(BD$3:BD$1130,1),"MAS PARECIDO","NO")</f>
        <v>NO</v>
      </c>
      <c r="BF617" s="197" t="str">
        <f>IF(BD617&lt;=SMALL(BD$3:BD$1130,5),"SIMILAR","NO")</f>
        <v>NO</v>
      </c>
      <c r="BG617" s="197" t="str">
        <f t="shared" si="493"/>
        <v>N/A</v>
      </c>
      <c r="BH617" s="197">
        <f t="shared" si="494"/>
        <v>0</v>
      </c>
      <c r="BI617" s="198">
        <f t="shared" si="495"/>
        <v>0</v>
      </c>
      <c r="BJ617" s="199">
        <f>IFERROR(SQRT(($E617-$E$1136)^2+($R617-$R$1136)^2),0)</f>
        <v>0.50108788185600772</v>
      </c>
      <c r="BK617" s="197" t="str">
        <f>IF(BJ617&lt;=SMALL(BJ$3:BJ$1130,1),"MAS PARECIDO","NO")</f>
        <v>NO</v>
      </c>
      <c r="BL617" s="197" t="str">
        <f>IF(BJ617&lt;=SMALL(BJ$3:BJ$1130,5),"SIMILAR","NO")</f>
        <v>NO</v>
      </c>
      <c r="BM617" s="197" t="str">
        <f t="shared" si="496"/>
        <v>N/A</v>
      </c>
      <c r="BN617" s="197">
        <f t="shared" si="497"/>
        <v>0</v>
      </c>
      <c r="BO617" s="198">
        <f t="shared" si="498"/>
        <v>0</v>
      </c>
      <c r="BP617" s="199">
        <f>IFERROR(SQRT(($E617-$E$1136)^2+($U617-$U$1136)^2),0)</f>
        <v>3.3000990029700888E-2</v>
      </c>
      <c r="BQ617" s="197" t="str">
        <f>IF(BP617&lt;=SMALL(BP$3:BP$1130,1),"MAS PARECIDO","NO")</f>
        <v>NO</v>
      </c>
      <c r="BR617" s="197" t="str">
        <f>IF(BP617&lt;=SMALL(BP$3:BP$1130,5),"SIMILAR","NO")</f>
        <v>NO</v>
      </c>
      <c r="BS617" s="197" t="str">
        <f t="shared" si="499"/>
        <v>N/A</v>
      </c>
      <c r="BT617" s="197">
        <f t="shared" si="500"/>
        <v>0</v>
      </c>
      <c r="BU617" s="198">
        <f t="shared" si="501"/>
        <v>0</v>
      </c>
      <c r="BV617" s="199">
        <f>IFERROR(SQRT(($E617-$E$1136)^2+($X617-$X$1136)^2),0)</f>
        <v>3.3000990029700888E-2</v>
      </c>
      <c r="BW617" s="197" t="str">
        <f>IF(BV617&lt;=SMALL(BV$3:BV$1130,1),"MAS PARECIDO","NO")</f>
        <v>NO</v>
      </c>
      <c r="BX617" s="197" t="str">
        <f>IF(BV617&lt;=SMALL(BV$3:BV$1130,5),"SIMILAR","NO")</f>
        <v>NO</v>
      </c>
      <c r="BY617" s="197" t="str">
        <f t="shared" si="502"/>
        <v>N/A</v>
      </c>
      <c r="BZ617" s="197">
        <f t="shared" si="503"/>
        <v>0</v>
      </c>
      <c r="CA617" s="198">
        <f t="shared" si="504"/>
        <v>0</v>
      </c>
      <c r="CB617" s="199">
        <f>IFERROR(SQRT(($E617-$E$1136)^2+($AA617-$AA$1136)^2),0)</f>
        <v>1.0005443844942314</v>
      </c>
      <c r="CC617" s="197" t="str">
        <f>IF(CB617&lt;=SMALL(CB$3:CB$1130,1),"MAS PARECIDO","NO")</f>
        <v>NO</v>
      </c>
      <c r="CD617" s="197" t="str">
        <f>IF(CB617&lt;=SMALL(CB$3:CB$1130,5),"SIMILAR","NO")</f>
        <v>NO</v>
      </c>
      <c r="CE617" s="197" t="str">
        <f t="shared" si="505"/>
        <v>N/A</v>
      </c>
      <c r="CF617" s="197">
        <f t="shared" si="506"/>
        <v>0</v>
      </c>
      <c r="CG617" s="198">
        <f t="shared" si="507"/>
        <v>0</v>
      </c>
      <c r="CH617" s="199">
        <f>IFERROR(SQRT(($E617-$E$1136)^2+($AD617-$AD$1136)^2),0)</f>
        <v>3.3000990029700888E-2</v>
      </c>
      <c r="CI617" s="197" t="str">
        <f>IF(CH617&lt;=SMALL(CH$3:CH$1130,1),"MAS PARECIDO","NO")</f>
        <v>NO</v>
      </c>
      <c r="CJ617" s="197" t="str">
        <f>IF(CH617&lt;=SMALL(CH$3:CH$1130,5),"SIMILAR","NO")</f>
        <v>NO</v>
      </c>
      <c r="CK617" s="197" t="str">
        <f t="shared" si="508"/>
        <v>N/A</v>
      </c>
      <c r="CL617" s="197">
        <f t="shared" si="509"/>
        <v>0</v>
      </c>
      <c r="CM617" s="198">
        <f t="shared" si="510"/>
        <v>0</v>
      </c>
      <c r="CN617" s="199">
        <f>IFERROR(SQRT(($E617-$E$1136)^2+($AG617-$AG$1136)^2),0)</f>
        <v>1.0005443844942314</v>
      </c>
      <c r="CO617" s="197" t="str">
        <f>IF(CN617&lt;=SMALL(CN$3:CN$1130,1),"MAS PARECIDO","NO")</f>
        <v>NO</v>
      </c>
      <c r="CP617" s="197" t="str">
        <f>IF(CN617&lt;=SMALL(CN$3:CN$1130,5),"SIMILAR","NO")</f>
        <v>NO</v>
      </c>
      <c r="CQ617" s="197" t="str">
        <f t="shared" si="511"/>
        <v>N/A</v>
      </c>
      <c r="CR617" s="197">
        <f t="shared" si="512"/>
        <v>0</v>
      </c>
      <c r="CS617" s="198">
        <f t="shared" si="513"/>
        <v>0</v>
      </c>
      <c r="CT617" s="199">
        <f>IFERROR(SQRT(($E617-$E$1136)^2+($AJ617-$AJ$1136)^2),0)</f>
        <v>3.3000990029700888E-2</v>
      </c>
      <c r="CU617" s="197" t="str">
        <f>IF(CT617&lt;=SMALL(CT$3:CT$1130,1),"MAS PARECIDO","NO")</f>
        <v>NO</v>
      </c>
      <c r="CV617" s="197" t="str">
        <f>IF(CT617&lt;=SMALL(CT$3:CT$1130,5),"SIMILAR","NO")</f>
        <v>NO</v>
      </c>
      <c r="CW617" s="197" t="str">
        <f t="shared" si="514"/>
        <v>N/A</v>
      </c>
      <c r="CX617" s="197">
        <f t="shared" si="515"/>
        <v>0</v>
      </c>
      <c r="CY617" s="198">
        <f t="shared" si="516"/>
        <v>0</v>
      </c>
      <c r="CZ617" s="2" t="s">
        <v>2231</v>
      </c>
      <c r="DA617" s="2" t="s">
        <v>2232</v>
      </c>
      <c r="DB617" s="2">
        <v>0</v>
      </c>
      <c r="DC617" s="2" t="s">
        <v>189</v>
      </c>
    </row>
    <row r="618" spans="1:107">
      <c r="A618" s="24" t="s">
        <v>788</v>
      </c>
      <c r="B618" s="46">
        <v>69995.61</v>
      </c>
      <c r="C618" s="190">
        <f>(B618-$B$1132)/($B$1133-$B$1132)</f>
        <v>7.6553435096345504E-2</v>
      </c>
      <c r="D618" s="46">
        <v>12000</v>
      </c>
      <c r="E618" s="190">
        <f>(D618-$D$1132)/($D$1133-$D$1132)</f>
        <v>2.3970719121573648E-2</v>
      </c>
      <c r="F618" s="46" t="s">
        <v>191</v>
      </c>
      <c r="G618" s="192">
        <f>VLOOKUP(F618,'DATOS DE SOPORTE'!$Y$5:$Z$8,2,FALSE)</f>
        <v>1</v>
      </c>
      <c r="H618" s="190">
        <f>(G618-$G$1132)/($G$1133-$G$1132)</f>
        <v>0</v>
      </c>
      <c r="I618" s="50"/>
      <c r="J618" s="200">
        <f t="shared" si="476"/>
        <v>0</v>
      </c>
      <c r="K618" s="190">
        <f>(J618-$J$1132)/($J$1133-$J$1132)</f>
        <v>0</v>
      </c>
      <c r="L618" s="193" t="str">
        <f t="shared" si="477"/>
        <v>NO</v>
      </c>
      <c r="M618" s="46" t="s">
        <v>56</v>
      </c>
      <c r="N618" s="192">
        <f t="shared" si="478"/>
        <v>1</v>
      </c>
      <c r="O618" s="190">
        <f>(N618-N$1132)/(N$1133-N$1132)</f>
        <v>0</v>
      </c>
      <c r="P618" s="46" t="s">
        <v>58</v>
      </c>
      <c r="Q618" s="192">
        <f t="shared" si="479"/>
        <v>3</v>
      </c>
      <c r="R618" s="190">
        <f>(Q618-Q$1132)/(Q$1133-Q$1132)</f>
        <v>1</v>
      </c>
      <c r="S618" s="46" t="s">
        <v>194</v>
      </c>
      <c r="T618" s="192">
        <f t="shared" si="480"/>
        <v>1</v>
      </c>
      <c r="U618" s="190">
        <f>(T618-T$1132)/(T$1133-T$1132)</f>
        <v>0</v>
      </c>
      <c r="V618" s="46" t="s">
        <v>212</v>
      </c>
      <c r="W618" s="194">
        <f>VLOOKUP(V618,'DATOS DE SOPORTE'!$S$5:$T$10,2,FALSE)</f>
        <v>3</v>
      </c>
      <c r="X618" s="201">
        <f>(W618-W$1132)/(W$1133-W$1132)</f>
        <v>0.4</v>
      </c>
      <c r="Y618" s="46" t="s">
        <v>188</v>
      </c>
      <c r="Z618" s="194">
        <f t="shared" si="481"/>
        <v>1</v>
      </c>
      <c r="AA618" s="201">
        <f>(Z618-Z$1132)/(Z$1133-Z$1132)</f>
        <v>0</v>
      </c>
      <c r="AB618" s="46" t="s">
        <v>188</v>
      </c>
      <c r="AC618" s="194">
        <f t="shared" si="482"/>
        <v>1</v>
      </c>
      <c r="AD618" s="201">
        <f>(AC618-AC$1132)/(AC$1133-AC$1132)</f>
        <v>0</v>
      </c>
      <c r="AE618" s="46" t="s">
        <v>188</v>
      </c>
      <c r="AF618" s="194">
        <f t="shared" si="483"/>
        <v>1</v>
      </c>
      <c r="AG618" s="201">
        <f>(AF618-AF$1132)/(AF$1133-AF$1132)</f>
        <v>0</v>
      </c>
      <c r="AH618" s="24" t="s">
        <v>67</v>
      </c>
      <c r="AI618" s="194">
        <f>VLOOKUP(AH618,'DATOS DE SOPORTE'!$V$5:$W$8,2,FALSE)</f>
        <v>1</v>
      </c>
      <c r="AJ618" s="201">
        <f>(AI618-AI$1132)/(AI$1133-AI$1132)</f>
        <v>0</v>
      </c>
      <c r="AK618" s="58" t="str">
        <f t="shared" si="475"/>
        <v>Regular</v>
      </c>
      <c r="AL618" s="196">
        <f>IFERROR(SQRT(($E618-$E$1136)^2+($C618-$C$1136)^2),0)</f>
        <v>0.13080629589397785</v>
      </c>
      <c r="AM618" s="197" t="str">
        <f>IF(AL618&lt;=SMALL($AL$3:$AL$1130,1),"MAS PARECIDO","NO")</f>
        <v>NO</v>
      </c>
      <c r="AN618" s="197" t="str">
        <f>IF(AL618&lt;=SMALL($AL$3:$AL$1130,5),"SIMILAR","NO")</f>
        <v>NO</v>
      </c>
      <c r="AO618" s="197" t="str">
        <f t="shared" si="484"/>
        <v>N/A</v>
      </c>
      <c r="AP618" s="197">
        <f t="shared" si="485"/>
        <v>0</v>
      </c>
      <c r="AQ618" s="198">
        <f t="shared" si="486"/>
        <v>0</v>
      </c>
      <c r="AR618" s="196">
        <f>IFERROR(SQRT(($E618-$E$1136)^2+($H618-$H$1136)^2),0)</f>
        <v>0.33419626819081383</v>
      </c>
      <c r="AS618" s="197" t="str">
        <f>IF(AR618&lt;=SMALL(AR$3:AR$1130,1),"MAS PARECIDO","NO")</f>
        <v>NO</v>
      </c>
      <c r="AT618" s="197" t="str">
        <f>IF(AR618&lt;=SMALL(AR$3:AR$1130,5),"SIMILAR","NO")</f>
        <v>NO</v>
      </c>
      <c r="AU618" s="197" t="str">
        <f t="shared" si="487"/>
        <v>N/A</v>
      </c>
      <c r="AV618" s="197">
        <f t="shared" si="488"/>
        <v>0</v>
      </c>
      <c r="AW618" s="198">
        <f t="shared" si="489"/>
        <v>0</v>
      </c>
      <c r="AX618" s="199">
        <f>IFERROR(SQRT(($E618-$E$1136)^2+($K618-$K$1136)^2),0)</f>
        <v>0.20143493878062779</v>
      </c>
      <c r="AY618" s="197" t="str">
        <f>IF(AX618&lt;=SMALL(AX$3:AX$1130,1),"MAS PARECIDO","NO")</f>
        <v>NO</v>
      </c>
      <c r="AZ618" s="197" t="str">
        <f>IF(AX618&lt;=SMALL(AX$3:AX$1130,5),"SIMILAR","NO")</f>
        <v>NO</v>
      </c>
      <c r="BA618" s="197" t="str">
        <f t="shared" si="490"/>
        <v>N/A</v>
      </c>
      <c r="BB618" s="197">
        <f t="shared" si="491"/>
        <v>0</v>
      </c>
      <c r="BC618" s="198">
        <f t="shared" si="492"/>
        <v>0</v>
      </c>
      <c r="BD618" s="196">
        <f>IFERROR(SQRT(($E618-$E$1136)^2+($O618-$O$1136)^2),0)</f>
        <v>1.0002879758157424</v>
      </c>
      <c r="BE618" s="197" t="str">
        <f>IF(BD618&lt;=SMALL(BD$3:BD$1130,1),"MAS PARECIDO","NO")</f>
        <v>NO</v>
      </c>
      <c r="BF618" s="197" t="str">
        <f>IF(BD618&lt;=SMALL(BD$3:BD$1130,5),"SIMILAR","NO")</f>
        <v>NO</v>
      </c>
      <c r="BG618" s="197" t="str">
        <f t="shared" si="493"/>
        <v>N/A</v>
      </c>
      <c r="BH618" s="197">
        <f t="shared" si="494"/>
        <v>0</v>
      </c>
      <c r="BI618" s="198">
        <f t="shared" si="495"/>
        <v>0</v>
      </c>
      <c r="BJ618" s="199">
        <f>IFERROR(SQRT(($E618-$E$1136)^2+($R618-$R$1136)^2),0)</f>
        <v>0.50057570312746424</v>
      </c>
      <c r="BK618" s="197" t="str">
        <f>IF(BJ618&lt;=SMALL(BJ$3:BJ$1130,1),"MAS PARECIDO","NO")</f>
        <v>NO</v>
      </c>
      <c r="BL618" s="197" t="str">
        <f>IF(BJ618&lt;=SMALL(BJ$3:BJ$1130,5),"SIMILAR","NO")</f>
        <v>NO</v>
      </c>
      <c r="BM618" s="197" t="str">
        <f t="shared" si="496"/>
        <v>N/A</v>
      </c>
      <c r="BN618" s="197">
        <f t="shared" si="497"/>
        <v>0</v>
      </c>
      <c r="BO618" s="198">
        <f t="shared" si="498"/>
        <v>0</v>
      </c>
      <c r="BP618" s="199">
        <f>IFERROR(SQRT(($E618-$E$1136)^2+($U618-$U$1136)^2),0)</f>
        <v>2.4000720021600648E-2</v>
      </c>
      <c r="BQ618" s="197" t="str">
        <f>IF(BP618&lt;=SMALL(BP$3:BP$1130,1),"MAS PARECIDO","NO")</f>
        <v>NO</v>
      </c>
      <c r="BR618" s="197" t="str">
        <f>IF(BP618&lt;=SMALL(BP$3:BP$1130,5),"SIMILAR","NO")</f>
        <v>NO</v>
      </c>
      <c r="BS618" s="197" t="str">
        <f t="shared" si="499"/>
        <v>N/A</v>
      </c>
      <c r="BT618" s="197">
        <f t="shared" si="500"/>
        <v>0</v>
      </c>
      <c r="BU618" s="198">
        <f t="shared" si="501"/>
        <v>0</v>
      </c>
      <c r="BV618" s="199">
        <f>IFERROR(SQRT(($E618-$E$1136)^2+($X618-$X$1136)^2),0)</f>
        <v>0.40071939628816983</v>
      </c>
      <c r="BW618" s="197" t="str">
        <f>IF(BV618&lt;=SMALL(BV$3:BV$1130,1),"MAS PARECIDO","NO")</f>
        <v>NO</v>
      </c>
      <c r="BX618" s="197" t="str">
        <f>IF(BV618&lt;=SMALL(BV$3:BV$1130,5),"SIMILAR","NO")</f>
        <v>NO</v>
      </c>
      <c r="BY618" s="197" t="str">
        <f t="shared" si="502"/>
        <v>N/A</v>
      </c>
      <c r="BZ618" s="197">
        <f t="shared" si="503"/>
        <v>0</v>
      </c>
      <c r="CA618" s="198">
        <f t="shared" si="504"/>
        <v>0</v>
      </c>
      <c r="CB618" s="199">
        <f>IFERROR(SQRT(($E618-$E$1136)^2+($AA618-$AA$1136)^2),0)</f>
        <v>2.4000720021600648E-2</v>
      </c>
      <c r="CC618" s="197" t="str">
        <f>IF(CB618&lt;=SMALL(CB$3:CB$1130,1),"MAS PARECIDO","NO")</f>
        <v>NO</v>
      </c>
      <c r="CD618" s="197" t="str">
        <f>IF(CB618&lt;=SMALL(CB$3:CB$1130,5),"SIMILAR","NO")</f>
        <v>NO</v>
      </c>
      <c r="CE618" s="197" t="str">
        <f t="shared" si="505"/>
        <v>N/A</v>
      </c>
      <c r="CF618" s="197">
        <f t="shared" si="506"/>
        <v>0</v>
      </c>
      <c r="CG618" s="198">
        <f t="shared" si="507"/>
        <v>0</v>
      </c>
      <c r="CH618" s="199">
        <f>IFERROR(SQRT(($E618-$E$1136)^2+($AD618-$AD$1136)^2),0)</f>
        <v>1.0002879758157424</v>
      </c>
      <c r="CI618" s="197" t="str">
        <f>IF(CH618&lt;=SMALL(CH$3:CH$1130,1),"MAS PARECIDO","NO")</f>
        <v>NO</v>
      </c>
      <c r="CJ618" s="197" t="str">
        <f>IF(CH618&lt;=SMALL(CH$3:CH$1130,5),"SIMILAR","NO")</f>
        <v>NO</v>
      </c>
      <c r="CK618" s="197" t="str">
        <f t="shared" si="508"/>
        <v>N/A</v>
      </c>
      <c r="CL618" s="197">
        <f t="shared" si="509"/>
        <v>0</v>
      </c>
      <c r="CM618" s="198">
        <f t="shared" si="510"/>
        <v>0</v>
      </c>
      <c r="CN618" s="199">
        <f>IFERROR(SQRT(($E618-$E$1136)^2+($AG618-$AG$1136)^2),0)</f>
        <v>1.0002879758157424</v>
      </c>
      <c r="CO618" s="197" t="str">
        <f>IF(CN618&lt;=SMALL(CN$3:CN$1130,1),"MAS PARECIDO","NO")</f>
        <v>NO</v>
      </c>
      <c r="CP618" s="197" t="str">
        <f>IF(CN618&lt;=SMALL(CN$3:CN$1130,5),"SIMILAR","NO")</f>
        <v>NO</v>
      </c>
      <c r="CQ618" s="197" t="str">
        <f t="shared" si="511"/>
        <v>N/A</v>
      </c>
      <c r="CR618" s="197">
        <f t="shared" si="512"/>
        <v>0</v>
      </c>
      <c r="CS618" s="198">
        <f t="shared" si="513"/>
        <v>0</v>
      </c>
      <c r="CT618" s="199">
        <f>IFERROR(SQRT(($E618-$E$1136)^2+($AJ618-$AJ$1136)^2),0)</f>
        <v>2.4000720021600648E-2</v>
      </c>
      <c r="CU618" s="197" t="str">
        <f>IF(CT618&lt;=SMALL(CT$3:CT$1130,1),"MAS PARECIDO","NO")</f>
        <v>NO</v>
      </c>
      <c r="CV618" s="197" t="str">
        <f>IF(CT618&lt;=SMALL(CT$3:CT$1130,5),"SIMILAR","NO")</f>
        <v>NO</v>
      </c>
      <c r="CW618" s="197" t="str">
        <f t="shared" si="514"/>
        <v>N/A</v>
      </c>
      <c r="CX618" s="197">
        <f t="shared" si="515"/>
        <v>0</v>
      </c>
      <c r="CY618" s="198">
        <f t="shared" si="516"/>
        <v>0</v>
      </c>
      <c r="CZ618" s="2" t="s">
        <v>2233</v>
      </c>
      <c r="DA618" s="2" t="s">
        <v>2234</v>
      </c>
      <c r="DB618" s="2">
        <v>1</v>
      </c>
      <c r="DC618" s="2" t="s">
        <v>346</v>
      </c>
    </row>
    <row r="619" spans="1:107">
      <c r="A619" s="24" t="s">
        <v>789</v>
      </c>
      <c r="B619" s="46">
        <v>102995.3</v>
      </c>
      <c r="C619" s="190">
        <f>(B619-$B$1132)/($B$1133-$B$1132)</f>
        <v>0.11512720855776321</v>
      </c>
      <c r="D619" s="46">
        <v>7000</v>
      </c>
      <c r="E619" s="190">
        <f>(D619-$D$1132)/($D$1133-$D$1132)</f>
        <v>1.3970419112573377E-2</v>
      </c>
      <c r="F619" s="46" t="s">
        <v>191</v>
      </c>
      <c r="G619" s="192">
        <f>VLOOKUP(F619,'DATOS DE SOPORTE'!$Y$5:$Z$8,2,FALSE)</f>
        <v>1</v>
      </c>
      <c r="H619" s="190">
        <f>(G619-$G$1132)/($G$1133-$G$1132)</f>
        <v>0</v>
      </c>
      <c r="I619" s="50">
        <v>3</v>
      </c>
      <c r="J619" s="200">
        <f t="shared" si="476"/>
        <v>3</v>
      </c>
      <c r="K619" s="190">
        <f>(J619-$J$1132)/($J$1133-$J$1132)</f>
        <v>0.6</v>
      </c>
      <c r="L619" s="193" t="str">
        <f t="shared" si="477"/>
        <v>SI</v>
      </c>
      <c r="M619" s="46" t="s">
        <v>192</v>
      </c>
      <c r="N619" s="192">
        <f t="shared" si="478"/>
        <v>2</v>
      </c>
      <c r="O619" s="190">
        <f>(N619-N$1132)/(N$1133-N$1132)</f>
        <v>1</v>
      </c>
      <c r="P619" s="46" t="s">
        <v>58</v>
      </c>
      <c r="Q619" s="192">
        <f t="shared" si="479"/>
        <v>3</v>
      </c>
      <c r="R619" s="190">
        <f>(Q619-Q$1132)/(Q$1133-Q$1132)</f>
        <v>1</v>
      </c>
      <c r="S619" s="46" t="s">
        <v>60</v>
      </c>
      <c r="T619" s="192">
        <f t="shared" si="480"/>
        <v>2</v>
      </c>
      <c r="U619" s="190">
        <f>(T619-T$1132)/(T$1133-T$1132)</f>
        <v>1</v>
      </c>
      <c r="V619" s="46" t="s">
        <v>62</v>
      </c>
      <c r="W619" s="194">
        <f>VLOOKUP(V619,'DATOS DE SOPORTE'!$S$5:$T$10,2,FALSE)</f>
        <v>1</v>
      </c>
      <c r="X619" s="201">
        <f>(W619-W$1132)/(W$1133-W$1132)</f>
        <v>0</v>
      </c>
      <c r="Y619" s="46" t="s">
        <v>136</v>
      </c>
      <c r="Z619" s="194">
        <f t="shared" si="481"/>
        <v>2</v>
      </c>
      <c r="AA619" s="201">
        <f>(Z619-Z$1132)/(Z$1133-Z$1132)</f>
        <v>1</v>
      </c>
      <c r="AB619" s="46"/>
      <c r="AC619" s="194">
        <f t="shared" si="482"/>
        <v>2</v>
      </c>
      <c r="AD619" s="201">
        <f>(AC619-AC$1132)/(AC$1133-AC$1132)</f>
        <v>1</v>
      </c>
      <c r="AE619" s="46" t="s">
        <v>188</v>
      </c>
      <c r="AF619" s="194">
        <f t="shared" si="483"/>
        <v>1</v>
      </c>
      <c r="AG619" s="201">
        <f>(AF619-AF$1132)/(AF$1133-AF$1132)</f>
        <v>0</v>
      </c>
      <c r="AH619" s="24" t="s">
        <v>67</v>
      </c>
      <c r="AI619" s="194">
        <f>VLOOKUP(AH619,'DATOS DE SOPORTE'!$V$5:$W$8,2,FALSE)</f>
        <v>1</v>
      </c>
      <c r="AJ619" s="201">
        <f>(AI619-AI$1132)/(AI$1133-AI$1132)</f>
        <v>0</v>
      </c>
      <c r="AK619" s="58" t="str">
        <f t="shared" si="475"/>
        <v>Bueno</v>
      </c>
      <c r="AL619" s="196">
        <f>IFERROR(SQRT(($E619-$E$1136)^2+($C619-$C$1136)^2),0)</f>
        <v>9.1094115325264083E-2</v>
      </c>
      <c r="AM619" s="197" t="str">
        <f>IF(AL619&lt;=SMALL($AL$3:$AL$1130,1),"MAS PARECIDO","NO")</f>
        <v>NO</v>
      </c>
      <c r="AN619" s="197" t="str">
        <f>IF(AL619&lt;=SMALL($AL$3:$AL$1130,5),"SIMILAR","NO")</f>
        <v>NO</v>
      </c>
      <c r="AO619" s="197" t="str">
        <f t="shared" si="484"/>
        <v>N/A</v>
      </c>
      <c r="AP619" s="197">
        <f t="shared" si="485"/>
        <v>0</v>
      </c>
      <c r="AQ619" s="198">
        <f t="shared" si="486"/>
        <v>0</v>
      </c>
      <c r="AR619" s="196">
        <f>IFERROR(SQRT(($E619-$E$1136)^2+($H619-$H$1136)^2),0)</f>
        <v>0.33362722141881695</v>
      </c>
      <c r="AS619" s="197" t="str">
        <f>IF(AR619&lt;=SMALL(AR$3:AR$1130,1),"MAS PARECIDO","NO")</f>
        <v>NO</v>
      </c>
      <c r="AT619" s="197" t="str">
        <f>IF(AR619&lt;=SMALL(AR$3:AR$1130,5),"SIMILAR","NO")</f>
        <v>NO</v>
      </c>
      <c r="AU619" s="197" t="str">
        <f t="shared" si="487"/>
        <v>N/A</v>
      </c>
      <c r="AV619" s="197">
        <f t="shared" si="488"/>
        <v>0</v>
      </c>
      <c r="AW619" s="198">
        <f t="shared" si="489"/>
        <v>0</v>
      </c>
      <c r="AX619" s="199">
        <f>IFERROR(SQRT(($E619-$E$1136)^2+($K619-$K$1136)^2),0)</f>
        <v>0.40024493970633684</v>
      </c>
      <c r="AY619" s="197" t="str">
        <f>IF(AX619&lt;=SMALL(AX$3:AX$1130,1),"MAS PARECIDO","NO")</f>
        <v>NO</v>
      </c>
      <c r="AZ619" s="197" t="str">
        <f>IF(AX619&lt;=SMALL(AX$3:AX$1130,5),"SIMILAR","NO")</f>
        <v>NO</v>
      </c>
      <c r="BA619" s="197" t="str">
        <f t="shared" si="490"/>
        <v>N/A</v>
      </c>
      <c r="BB619" s="197">
        <f t="shared" si="491"/>
        <v>0</v>
      </c>
      <c r="BC619" s="198">
        <f t="shared" si="492"/>
        <v>0</v>
      </c>
      <c r="BD619" s="196">
        <f>IFERROR(SQRT(($E619-$E$1136)^2+($O619-$O$1136)^2),0)</f>
        <v>1.4000420012600379E-2</v>
      </c>
      <c r="BE619" s="197" t="str">
        <f>IF(BD619&lt;=SMALL(BD$3:BD$1130,1),"MAS PARECIDO","NO")</f>
        <v>NO</v>
      </c>
      <c r="BF619" s="197" t="str">
        <f>IF(BD619&lt;=SMALL(BD$3:BD$1130,5),"SIMILAR","NO")</f>
        <v>NO</v>
      </c>
      <c r="BG619" s="197" t="str">
        <f t="shared" si="493"/>
        <v>N/A</v>
      </c>
      <c r="BH619" s="197">
        <f t="shared" si="494"/>
        <v>0</v>
      </c>
      <c r="BI619" s="198">
        <f t="shared" si="495"/>
        <v>0</v>
      </c>
      <c r="BJ619" s="199">
        <f>IFERROR(SQRT(($E619-$E$1136)^2+($R619-$R$1136)^2),0)</f>
        <v>0.50019597335497334</v>
      </c>
      <c r="BK619" s="197" t="str">
        <f>IF(BJ619&lt;=SMALL(BJ$3:BJ$1130,1),"MAS PARECIDO","NO")</f>
        <v>NO</v>
      </c>
      <c r="BL619" s="197" t="str">
        <f>IF(BJ619&lt;=SMALL(BJ$3:BJ$1130,5),"SIMILAR","NO")</f>
        <v>NO</v>
      </c>
      <c r="BM619" s="197" t="str">
        <f t="shared" si="496"/>
        <v>N/A</v>
      </c>
      <c r="BN619" s="197">
        <f t="shared" si="497"/>
        <v>0</v>
      </c>
      <c r="BO619" s="198">
        <f t="shared" si="498"/>
        <v>0</v>
      </c>
      <c r="BP619" s="199">
        <f>IFERROR(SQRT(($E619-$E$1136)^2+($U619-$U$1136)^2),0)</f>
        <v>1.000098001078159</v>
      </c>
      <c r="BQ619" s="197" t="str">
        <f>IF(BP619&lt;=SMALL(BP$3:BP$1130,1),"MAS PARECIDO","NO")</f>
        <v>NO</v>
      </c>
      <c r="BR619" s="197" t="str">
        <f>IF(BP619&lt;=SMALL(BP$3:BP$1130,5),"SIMILAR","NO")</f>
        <v>NO</v>
      </c>
      <c r="BS619" s="197" t="str">
        <f t="shared" si="499"/>
        <v>N/A</v>
      </c>
      <c r="BT619" s="197">
        <f t="shared" si="500"/>
        <v>0</v>
      </c>
      <c r="BU619" s="198">
        <f t="shared" si="501"/>
        <v>0</v>
      </c>
      <c r="BV619" s="199">
        <f>IFERROR(SQRT(($E619-$E$1136)^2+($X619-$X$1136)^2),0)</f>
        <v>1.4000420012600379E-2</v>
      </c>
      <c r="BW619" s="197" t="str">
        <f>IF(BV619&lt;=SMALL(BV$3:BV$1130,1),"MAS PARECIDO","NO")</f>
        <v>NO</v>
      </c>
      <c r="BX619" s="197" t="str">
        <f>IF(BV619&lt;=SMALL(BV$3:BV$1130,5),"SIMILAR","NO")</f>
        <v>NO</v>
      </c>
      <c r="BY619" s="197" t="str">
        <f t="shared" si="502"/>
        <v>N/A</v>
      </c>
      <c r="BZ619" s="197">
        <f t="shared" si="503"/>
        <v>0</v>
      </c>
      <c r="CA619" s="198">
        <f t="shared" si="504"/>
        <v>0</v>
      </c>
      <c r="CB619" s="199">
        <f>IFERROR(SQRT(($E619-$E$1136)^2+($AA619-$AA$1136)^2),0)</f>
        <v>1.000098001078159</v>
      </c>
      <c r="CC619" s="197" t="str">
        <f>IF(CB619&lt;=SMALL(CB$3:CB$1130,1),"MAS PARECIDO","NO")</f>
        <v>NO</v>
      </c>
      <c r="CD619" s="197" t="str">
        <f>IF(CB619&lt;=SMALL(CB$3:CB$1130,5),"SIMILAR","NO")</f>
        <v>NO</v>
      </c>
      <c r="CE619" s="197" t="str">
        <f t="shared" si="505"/>
        <v>N/A</v>
      </c>
      <c r="CF619" s="197">
        <f t="shared" si="506"/>
        <v>0</v>
      </c>
      <c r="CG619" s="198">
        <f t="shared" si="507"/>
        <v>0</v>
      </c>
      <c r="CH619" s="199">
        <f>IFERROR(SQRT(($E619-$E$1136)^2+($AD619-$AD$1136)^2),0)</f>
        <v>1.4000420012600379E-2</v>
      </c>
      <c r="CI619" s="197" t="str">
        <f>IF(CH619&lt;=SMALL(CH$3:CH$1130,1),"MAS PARECIDO","NO")</f>
        <v>NO</v>
      </c>
      <c r="CJ619" s="197" t="str">
        <f>IF(CH619&lt;=SMALL(CH$3:CH$1130,5),"SIMILAR","NO")</f>
        <v>NO</v>
      </c>
      <c r="CK619" s="197" t="str">
        <f t="shared" si="508"/>
        <v>N/A</v>
      </c>
      <c r="CL619" s="197">
        <f t="shared" si="509"/>
        <v>0</v>
      </c>
      <c r="CM619" s="198">
        <f t="shared" si="510"/>
        <v>0</v>
      </c>
      <c r="CN619" s="199">
        <f>IFERROR(SQRT(($E619-$E$1136)^2+($AG619-$AG$1136)^2),0)</f>
        <v>1.000098001078159</v>
      </c>
      <c r="CO619" s="197" t="str">
        <f>IF(CN619&lt;=SMALL(CN$3:CN$1130,1),"MAS PARECIDO","NO")</f>
        <v>NO</v>
      </c>
      <c r="CP619" s="197" t="str">
        <f>IF(CN619&lt;=SMALL(CN$3:CN$1130,5),"SIMILAR","NO")</f>
        <v>NO</v>
      </c>
      <c r="CQ619" s="197" t="str">
        <f t="shared" si="511"/>
        <v>N/A</v>
      </c>
      <c r="CR619" s="197">
        <f t="shared" si="512"/>
        <v>0</v>
      </c>
      <c r="CS619" s="198">
        <f t="shared" si="513"/>
        <v>0</v>
      </c>
      <c r="CT619" s="199">
        <f>IFERROR(SQRT(($E619-$E$1136)^2+($AJ619-$AJ$1136)^2),0)</f>
        <v>1.4000420012600379E-2</v>
      </c>
      <c r="CU619" s="197" t="str">
        <f>IF(CT619&lt;=SMALL(CT$3:CT$1130,1),"MAS PARECIDO","NO")</f>
        <v>NO</v>
      </c>
      <c r="CV619" s="197" t="str">
        <f>IF(CT619&lt;=SMALL(CT$3:CT$1130,5),"SIMILAR","NO")</f>
        <v>NO</v>
      </c>
      <c r="CW619" s="197" t="str">
        <f t="shared" si="514"/>
        <v>N/A</v>
      </c>
      <c r="CX619" s="197">
        <f t="shared" si="515"/>
        <v>0</v>
      </c>
      <c r="CY619" s="198">
        <f t="shared" si="516"/>
        <v>0</v>
      </c>
      <c r="CZ619" s="2" t="s">
        <v>2235</v>
      </c>
      <c r="DA619" s="2" t="s">
        <v>2236</v>
      </c>
      <c r="DB619" s="2">
        <v>0</v>
      </c>
      <c r="DC619" s="2" t="s">
        <v>189</v>
      </c>
    </row>
    <row r="620" spans="1:107">
      <c r="A620" s="24" t="s">
        <v>790</v>
      </c>
      <c r="B620" s="46">
        <v>124592.44</v>
      </c>
      <c r="C620" s="190">
        <f>(B620-$B$1132)/($B$1133-$B$1132)</f>
        <v>0.14037239073294494</v>
      </c>
      <c r="D620" s="46">
        <v>15000</v>
      </c>
      <c r="E620" s="190">
        <f>(D620-$D$1132)/($D$1133-$D$1132)</f>
        <v>2.9970899126973809E-2</v>
      </c>
      <c r="F620" s="46" t="s">
        <v>203</v>
      </c>
      <c r="G620" s="192">
        <f>VLOOKUP(F620,'DATOS DE SOPORTE'!$Y$5:$Z$8,2,FALSE)</f>
        <v>3</v>
      </c>
      <c r="H620" s="190">
        <f>(G620-$G$1132)/($G$1133-$G$1132)</f>
        <v>0.66666666666666663</v>
      </c>
      <c r="I620" s="50"/>
      <c r="J620" s="200">
        <f t="shared" si="476"/>
        <v>0</v>
      </c>
      <c r="K620" s="190">
        <f>(J620-$J$1132)/($J$1133-$J$1132)</f>
        <v>0</v>
      </c>
      <c r="L620" s="193" t="str">
        <f t="shared" si="477"/>
        <v>NO</v>
      </c>
      <c r="M620" s="46" t="s">
        <v>56</v>
      </c>
      <c r="N620" s="192">
        <f t="shared" si="478"/>
        <v>1</v>
      </c>
      <c r="O620" s="190">
        <f>(N620-N$1132)/(N$1133-N$1132)</f>
        <v>0</v>
      </c>
      <c r="P620" s="46" t="s">
        <v>58</v>
      </c>
      <c r="Q620" s="192">
        <f t="shared" si="479"/>
        <v>3</v>
      </c>
      <c r="R620" s="190">
        <f>(Q620-Q$1132)/(Q$1133-Q$1132)</f>
        <v>1</v>
      </c>
      <c r="S620" s="46" t="s">
        <v>194</v>
      </c>
      <c r="T620" s="192">
        <f t="shared" si="480"/>
        <v>1</v>
      </c>
      <c r="U620" s="190">
        <f>(T620-T$1132)/(T$1133-T$1132)</f>
        <v>0</v>
      </c>
      <c r="V620" s="46" t="s">
        <v>62</v>
      </c>
      <c r="W620" s="194">
        <f>VLOOKUP(V620,'DATOS DE SOPORTE'!$S$5:$T$10,2,FALSE)</f>
        <v>1</v>
      </c>
      <c r="X620" s="201">
        <f>(W620-W$1132)/(W$1133-W$1132)</f>
        <v>0</v>
      </c>
      <c r="Y620" s="46" t="s">
        <v>188</v>
      </c>
      <c r="Z620" s="194">
        <f t="shared" si="481"/>
        <v>1</v>
      </c>
      <c r="AA620" s="201">
        <f>(Z620-Z$1132)/(Z$1133-Z$1132)</f>
        <v>0</v>
      </c>
      <c r="AB620" s="46" t="s">
        <v>136</v>
      </c>
      <c r="AC620" s="194">
        <f t="shared" si="482"/>
        <v>2</v>
      </c>
      <c r="AD620" s="201">
        <f>(AC620-AC$1132)/(AC$1133-AC$1132)</f>
        <v>1</v>
      </c>
      <c r="AE620" s="46" t="s">
        <v>136</v>
      </c>
      <c r="AF620" s="194">
        <f t="shared" si="483"/>
        <v>2</v>
      </c>
      <c r="AG620" s="201">
        <f>(AF620-AF$1132)/(AF$1133-AF$1132)</f>
        <v>1</v>
      </c>
      <c r="AH620" s="24" t="s">
        <v>67</v>
      </c>
      <c r="AI620" s="194">
        <f>VLOOKUP(AH620,'DATOS DE SOPORTE'!$V$5:$W$8,2,FALSE)</f>
        <v>1</v>
      </c>
      <c r="AJ620" s="201">
        <f>(AI620-AI$1132)/(AI$1133-AI$1132)</f>
        <v>0</v>
      </c>
      <c r="AK620" s="58" t="str">
        <f t="shared" si="475"/>
        <v>Bueno</v>
      </c>
      <c r="AL620" s="196">
        <f>IFERROR(SQRT(($E620-$E$1136)^2+($C620-$C$1136)^2),0)</f>
        <v>7.1377658885109579E-2</v>
      </c>
      <c r="AM620" s="197" t="str">
        <f>IF(AL620&lt;=SMALL($AL$3:$AL$1130,1),"MAS PARECIDO","NO")</f>
        <v>NO</v>
      </c>
      <c r="AN620" s="197" t="str">
        <f>IF(AL620&lt;=SMALL($AL$3:$AL$1130,5),"SIMILAR","NO")</f>
        <v>NO</v>
      </c>
      <c r="AO620" s="197" t="str">
        <f t="shared" si="484"/>
        <v>N/A</v>
      </c>
      <c r="AP620" s="197">
        <f t="shared" si="485"/>
        <v>0</v>
      </c>
      <c r="AQ620" s="198">
        <f t="shared" si="486"/>
        <v>0</v>
      </c>
      <c r="AR620" s="196">
        <f>IFERROR(SQRT(($E620-$E$1136)^2+($H620-$H$1136)^2),0)</f>
        <v>0.33468069127683658</v>
      </c>
      <c r="AS620" s="197" t="str">
        <f>IF(AR620&lt;=SMALL(AR$3:AR$1130,1),"MAS PARECIDO","NO")</f>
        <v>NO</v>
      </c>
      <c r="AT620" s="197" t="str">
        <f>IF(AR620&lt;=SMALL(AR$3:AR$1130,5),"SIMILAR","NO")</f>
        <v>NO</v>
      </c>
      <c r="AU620" s="197" t="str">
        <f t="shared" si="487"/>
        <v>N/A</v>
      </c>
      <c r="AV620" s="197">
        <f t="shared" si="488"/>
        <v>0</v>
      </c>
      <c r="AW620" s="198">
        <f t="shared" si="489"/>
        <v>0</v>
      </c>
      <c r="AX620" s="199">
        <f>IFERROR(SQRT(($E620-$E$1136)^2+($K620-$K$1136)^2),0)</f>
        <v>0.20223761767393844</v>
      </c>
      <c r="AY620" s="197" t="str">
        <f>IF(AX620&lt;=SMALL(AX$3:AX$1130,1),"MAS PARECIDO","NO")</f>
        <v>NO</v>
      </c>
      <c r="AZ620" s="197" t="str">
        <f>IF(AX620&lt;=SMALL(AX$3:AX$1130,5),"SIMILAR","NO")</f>
        <v>NO</v>
      </c>
      <c r="BA620" s="197" t="str">
        <f t="shared" si="490"/>
        <v>N/A</v>
      </c>
      <c r="BB620" s="197">
        <f t="shared" si="491"/>
        <v>0</v>
      </c>
      <c r="BC620" s="198">
        <f t="shared" si="492"/>
        <v>0</v>
      </c>
      <c r="BD620" s="196">
        <f>IFERROR(SQRT(($E620-$E$1136)^2+($O620-$O$1136)^2),0)</f>
        <v>1.0004499257846093</v>
      </c>
      <c r="BE620" s="197" t="str">
        <f>IF(BD620&lt;=SMALL(BD$3:BD$1130,1),"MAS PARECIDO","NO")</f>
        <v>NO</v>
      </c>
      <c r="BF620" s="197" t="str">
        <f>IF(BD620&lt;=SMALL(BD$3:BD$1130,5),"SIMILAR","NO")</f>
        <v>NO</v>
      </c>
      <c r="BG620" s="197" t="str">
        <f t="shared" si="493"/>
        <v>N/A</v>
      </c>
      <c r="BH620" s="197">
        <f t="shared" si="494"/>
        <v>0</v>
      </c>
      <c r="BI620" s="198">
        <f t="shared" si="495"/>
        <v>0</v>
      </c>
      <c r="BJ620" s="199">
        <f>IFERROR(SQRT(($E620-$E$1136)^2+($R620-$R$1136)^2),0)</f>
        <v>0.50089924536021224</v>
      </c>
      <c r="BK620" s="197" t="str">
        <f>IF(BJ620&lt;=SMALL(BJ$3:BJ$1130,1),"MAS PARECIDO","NO")</f>
        <v>NO</v>
      </c>
      <c r="BL620" s="197" t="str">
        <f>IF(BJ620&lt;=SMALL(BJ$3:BJ$1130,5),"SIMILAR","NO")</f>
        <v>NO</v>
      </c>
      <c r="BM620" s="197" t="str">
        <f t="shared" si="496"/>
        <v>N/A</v>
      </c>
      <c r="BN620" s="197">
        <f t="shared" si="497"/>
        <v>0</v>
      </c>
      <c r="BO620" s="198">
        <f t="shared" si="498"/>
        <v>0</v>
      </c>
      <c r="BP620" s="199">
        <f>IFERROR(SQRT(($E620-$E$1136)^2+($U620-$U$1136)^2),0)</f>
        <v>3.0000900027000808E-2</v>
      </c>
      <c r="BQ620" s="197" t="str">
        <f>IF(BP620&lt;=SMALL(BP$3:BP$1130,1),"MAS PARECIDO","NO")</f>
        <v>NO</v>
      </c>
      <c r="BR620" s="197" t="str">
        <f>IF(BP620&lt;=SMALL(BP$3:BP$1130,5),"SIMILAR","NO")</f>
        <v>NO</v>
      </c>
      <c r="BS620" s="197" t="str">
        <f t="shared" si="499"/>
        <v>N/A</v>
      </c>
      <c r="BT620" s="197">
        <f t="shared" si="500"/>
        <v>0</v>
      </c>
      <c r="BU620" s="198">
        <f t="shared" si="501"/>
        <v>0</v>
      </c>
      <c r="BV620" s="199">
        <f>IFERROR(SQRT(($E620-$E$1136)^2+($X620-$X$1136)^2),0)</f>
        <v>3.0000900027000808E-2</v>
      </c>
      <c r="BW620" s="197" t="str">
        <f>IF(BV620&lt;=SMALL(BV$3:BV$1130,1),"MAS PARECIDO","NO")</f>
        <v>NO</v>
      </c>
      <c r="BX620" s="197" t="str">
        <f>IF(BV620&lt;=SMALL(BV$3:BV$1130,5),"SIMILAR","NO")</f>
        <v>NO</v>
      </c>
      <c r="BY620" s="197" t="str">
        <f t="shared" si="502"/>
        <v>N/A</v>
      </c>
      <c r="BZ620" s="197">
        <f t="shared" si="503"/>
        <v>0</v>
      </c>
      <c r="CA620" s="198">
        <f t="shared" si="504"/>
        <v>0</v>
      </c>
      <c r="CB620" s="199">
        <f>IFERROR(SQRT(($E620-$E$1136)^2+($AA620-$AA$1136)^2),0)</f>
        <v>3.0000900027000808E-2</v>
      </c>
      <c r="CC620" s="197" t="str">
        <f>IF(CB620&lt;=SMALL(CB$3:CB$1130,1),"MAS PARECIDO","NO")</f>
        <v>NO</v>
      </c>
      <c r="CD620" s="197" t="str">
        <f>IF(CB620&lt;=SMALL(CB$3:CB$1130,5),"SIMILAR","NO")</f>
        <v>NO</v>
      </c>
      <c r="CE620" s="197" t="str">
        <f t="shared" si="505"/>
        <v>N/A</v>
      </c>
      <c r="CF620" s="197">
        <f t="shared" si="506"/>
        <v>0</v>
      </c>
      <c r="CG620" s="198">
        <f t="shared" si="507"/>
        <v>0</v>
      </c>
      <c r="CH620" s="199">
        <f>IFERROR(SQRT(($E620-$E$1136)^2+($AD620-$AD$1136)^2),0)</f>
        <v>3.0000900027000808E-2</v>
      </c>
      <c r="CI620" s="197" t="str">
        <f>IF(CH620&lt;=SMALL(CH$3:CH$1130,1),"MAS PARECIDO","NO")</f>
        <v>NO</v>
      </c>
      <c r="CJ620" s="197" t="str">
        <f>IF(CH620&lt;=SMALL(CH$3:CH$1130,5),"SIMILAR","NO")</f>
        <v>NO</v>
      </c>
      <c r="CK620" s="197" t="str">
        <f t="shared" si="508"/>
        <v>N/A</v>
      </c>
      <c r="CL620" s="197">
        <f t="shared" si="509"/>
        <v>0</v>
      </c>
      <c r="CM620" s="198">
        <f t="shared" si="510"/>
        <v>0</v>
      </c>
      <c r="CN620" s="199">
        <f>IFERROR(SQRT(($E620-$E$1136)^2+($AG620-$AG$1136)^2),0)</f>
        <v>3.0000900027000808E-2</v>
      </c>
      <c r="CO620" s="197" t="str">
        <f>IF(CN620&lt;=SMALL(CN$3:CN$1130,1),"MAS PARECIDO","NO")</f>
        <v>NO</v>
      </c>
      <c r="CP620" s="197" t="str">
        <f>IF(CN620&lt;=SMALL(CN$3:CN$1130,5),"SIMILAR","NO")</f>
        <v>NO</v>
      </c>
      <c r="CQ620" s="197" t="str">
        <f t="shared" si="511"/>
        <v>N/A</v>
      </c>
      <c r="CR620" s="197">
        <f t="shared" si="512"/>
        <v>0</v>
      </c>
      <c r="CS620" s="198">
        <f t="shared" si="513"/>
        <v>0</v>
      </c>
      <c r="CT620" s="199">
        <f>IFERROR(SQRT(($E620-$E$1136)^2+($AJ620-$AJ$1136)^2),0)</f>
        <v>3.0000900027000808E-2</v>
      </c>
      <c r="CU620" s="197" t="str">
        <f>IF(CT620&lt;=SMALL(CT$3:CT$1130,1),"MAS PARECIDO","NO")</f>
        <v>NO</v>
      </c>
      <c r="CV620" s="197" t="str">
        <f>IF(CT620&lt;=SMALL(CT$3:CT$1130,5),"SIMILAR","NO")</f>
        <v>NO</v>
      </c>
      <c r="CW620" s="197" t="str">
        <f t="shared" si="514"/>
        <v>N/A</v>
      </c>
      <c r="CX620" s="197">
        <f t="shared" si="515"/>
        <v>0</v>
      </c>
      <c r="CY620" s="198">
        <f t="shared" si="516"/>
        <v>0</v>
      </c>
      <c r="CZ620" s="2" t="s">
        <v>2237</v>
      </c>
      <c r="DA620" s="2" t="s">
        <v>2238</v>
      </c>
      <c r="DB620" s="2">
        <v>0</v>
      </c>
      <c r="DC620" s="2" t="s">
        <v>189</v>
      </c>
    </row>
    <row r="621" spans="1:107">
      <c r="A621" s="24" t="s">
        <v>791</v>
      </c>
      <c r="B621" s="46">
        <v>7239.6</v>
      </c>
      <c r="C621" s="190">
        <f>(B621-$B$1132)/($B$1133-$B$1132)</f>
        <v>3.1971062010600158E-3</v>
      </c>
      <c r="D621" s="46">
        <v>78000</v>
      </c>
      <c r="E621" s="190">
        <f>(D621-$D$1132)/($D$1133-$D$1132)</f>
        <v>0.15597467924037722</v>
      </c>
      <c r="F621" s="46" t="s">
        <v>203</v>
      </c>
      <c r="G621" s="192">
        <f>VLOOKUP(F621,'DATOS DE SOPORTE'!$Y$5:$Z$8,2,FALSE)</f>
        <v>3</v>
      </c>
      <c r="H621" s="190">
        <f>(G621-$G$1132)/($G$1133-$G$1132)</f>
        <v>0.66666666666666663</v>
      </c>
      <c r="I621" s="50">
        <v>2</v>
      </c>
      <c r="J621" s="200">
        <f t="shared" si="476"/>
        <v>2</v>
      </c>
      <c r="K621" s="190">
        <f>(J621-$J$1132)/($J$1133-$J$1132)</f>
        <v>0.4</v>
      </c>
      <c r="L621" s="193" t="str">
        <f t="shared" si="477"/>
        <v>SI</v>
      </c>
      <c r="M621" s="46" t="s">
        <v>56</v>
      </c>
      <c r="N621" s="192">
        <f t="shared" si="478"/>
        <v>1</v>
      </c>
      <c r="O621" s="190">
        <f>(N621-N$1132)/(N$1133-N$1132)</f>
        <v>0</v>
      </c>
      <c r="P621" s="46" t="s">
        <v>58</v>
      </c>
      <c r="Q621" s="192">
        <f t="shared" si="479"/>
        <v>3</v>
      </c>
      <c r="R621" s="190">
        <f>(Q621-Q$1132)/(Q$1133-Q$1132)</f>
        <v>1</v>
      </c>
      <c r="S621" s="46"/>
      <c r="T621" s="192">
        <f t="shared" si="480"/>
        <v>2</v>
      </c>
      <c r="U621" s="190">
        <f>(T621-T$1132)/(T$1133-T$1132)</f>
        <v>1</v>
      </c>
      <c r="V621" s="46" t="s">
        <v>62</v>
      </c>
      <c r="W621" s="194">
        <f>VLOOKUP(V621,'DATOS DE SOPORTE'!$S$5:$T$10,2,FALSE)</f>
        <v>1</v>
      </c>
      <c r="X621" s="201">
        <f>(W621-W$1132)/(W$1133-W$1132)</f>
        <v>0</v>
      </c>
      <c r="Y621" s="46"/>
      <c r="Z621" s="194">
        <f t="shared" si="481"/>
        <v>2</v>
      </c>
      <c r="AA621" s="201">
        <f>(Z621-Z$1132)/(Z$1133-Z$1132)</f>
        <v>1</v>
      </c>
      <c r="AB621" s="46"/>
      <c r="AC621" s="194">
        <f t="shared" si="482"/>
        <v>2</v>
      </c>
      <c r="AD621" s="201">
        <f>(AC621-AC$1132)/(AC$1133-AC$1132)</f>
        <v>1</v>
      </c>
      <c r="AE621" s="46"/>
      <c r="AF621" s="194">
        <f t="shared" si="483"/>
        <v>2</v>
      </c>
      <c r="AG621" s="201">
        <f>(AF621-AF$1132)/(AF$1133-AF$1132)</f>
        <v>1</v>
      </c>
      <c r="AH621" s="24" t="s">
        <v>67</v>
      </c>
      <c r="AI621" s="194">
        <f>VLOOKUP(AH621,'DATOS DE SOPORTE'!$V$5:$W$8,2,FALSE)</f>
        <v>1</v>
      </c>
      <c r="AJ621" s="201">
        <f>(AI621-AI$1132)/(AI$1133-AI$1132)</f>
        <v>0</v>
      </c>
      <c r="AK621" s="58" t="str">
        <f t="shared" si="475"/>
        <v>Regular</v>
      </c>
      <c r="AL621" s="196">
        <f>IFERROR(SQRT(($E621-$E$1136)^2+($C621-$C$1136)^2),0)</f>
        <v>0.25518228097094503</v>
      </c>
      <c r="AM621" s="197" t="str">
        <f>IF(AL621&lt;=SMALL($AL$3:$AL$1130,1),"MAS PARECIDO","NO")</f>
        <v>NO</v>
      </c>
      <c r="AN621" s="197" t="str">
        <f>IF(AL621&lt;=SMALL($AL$3:$AL$1130,5),"SIMILAR","NO")</f>
        <v>NO</v>
      </c>
      <c r="AO621" s="197" t="str">
        <f t="shared" si="484"/>
        <v>N/A</v>
      </c>
      <c r="AP621" s="197">
        <f t="shared" si="485"/>
        <v>0</v>
      </c>
      <c r="AQ621" s="198">
        <f t="shared" si="486"/>
        <v>0</v>
      </c>
      <c r="AR621" s="196">
        <f>IFERROR(SQRT(($E621-$E$1136)^2+($H621-$H$1136)^2),0)</f>
        <v>0.36803338345430148</v>
      </c>
      <c r="AS621" s="197" t="str">
        <f>IF(AR621&lt;=SMALL(AR$3:AR$1130,1),"MAS PARECIDO","NO")</f>
        <v>NO</v>
      </c>
      <c r="AT621" s="197" t="str">
        <f>IF(AR621&lt;=SMALL(AR$3:AR$1130,5),"SIMILAR","NO")</f>
        <v>NO</v>
      </c>
      <c r="AU621" s="197" t="str">
        <f t="shared" si="487"/>
        <v>N/A</v>
      </c>
      <c r="AV621" s="197">
        <f t="shared" si="488"/>
        <v>0</v>
      </c>
      <c r="AW621" s="198">
        <f t="shared" si="489"/>
        <v>0</v>
      </c>
      <c r="AX621" s="199">
        <f>IFERROR(SQRT(($E621-$E$1136)^2+($K621-$K$1136)^2),0)</f>
        <v>0.25364830026181889</v>
      </c>
      <c r="AY621" s="197" t="str">
        <f>IF(AX621&lt;=SMALL(AX$3:AX$1130,1),"MAS PARECIDO","NO")</f>
        <v>NO</v>
      </c>
      <c r="AZ621" s="197" t="str">
        <f>IF(AX621&lt;=SMALL(AX$3:AX$1130,5),"SIMILAR","NO")</f>
        <v>NO</v>
      </c>
      <c r="BA621" s="197" t="str">
        <f t="shared" si="490"/>
        <v>N/A</v>
      </c>
      <c r="BB621" s="197">
        <f t="shared" si="491"/>
        <v>0</v>
      </c>
      <c r="BC621" s="198">
        <f t="shared" si="492"/>
        <v>0</v>
      </c>
      <c r="BD621" s="196">
        <f>IFERROR(SQRT(($E621-$E$1136)^2+($O621-$O$1136)^2),0)</f>
        <v>1.0120955786019963</v>
      </c>
      <c r="BE621" s="197" t="str">
        <f>IF(BD621&lt;=SMALL(BD$3:BD$1130,1),"MAS PARECIDO","NO")</f>
        <v>NO</v>
      </c>
      <c r="BF621" s="197" t="str">
        <f>IF(BD621&lt;=SMALL(BD$3:BD$1130,5),"SIMILAR","NO")</f>
        <v>NO</v>
      </c>
      <c r="BG621" s="197" t="str">
        <f t="shared" si="493"/>
        <v>N/A</v>
      </c>
      <c r="BH621" s="197">
        <f t="shared" si="494"/>
        <v>0</v>
      </c>
      <c r="BI621" s="198">
        <f t="shared" si="495"/>
        <v>0</v>
      </c>
      <c r="BJ621" s="199">
        <f>IFERROR(SQRT(($E621-$E$1136)^2+($R621-$R$1136)^2),0)</f>
        <v>0.5237723362547031</v>
      </c>
      <c r="BK621" s="197" t="str">
        <f>IF(BJ621&lt;=SMALL(BJ$3:BJ$1130,1),"MAS PARECIDO","NO")</f>
        <v>NO</v>
      </c>
      <c r="BL621" s="197" t="str">
        <f>IF(BJ621&lt;=SMALL(BJ$3:BJ$1130,5),"SIMILAR","NO")</f>
        <v>NO</v>
      </c>
      <c r="BM621" s="197" t="str">
        <f t="shared" si="496"/>
        <v>N/A</v>
      </c>
      <c r="BN621" s="197">
        <f t="shared" si="497"/>
        <v>0</v>
      </c>
      <c r="BO621" s="198">
        <f t="shared" si="498"/>
        <v>0</v>
      </c>
      <c r="BP621" s="199">
        <f>IFERROR(SQRT(($E621-$E$1136)^2+($U621-$U$1136)^2),0)</f>
        <v>1.0120955786019963</v>
      </c>
      <c r="BQ621" s="197" t="str">
        <f>IF(BP621&lt;=SMALL(BP$3:BP$1130,1),"MAS PARECIDO","NO")</f>
        <v>NO</v>
      </c>
      <c r="BR621" s="197" t="str">
        <f>IF(BP621&lt;=SMALL(BP$3:BP$1130,5),"SIMILAR","NO")</f>
        <v>NO</v>
      </c>
      <c r="BS621" s="197" t="str">
        <f t="shared" si="499"/>
        <v>N/A</v>
      </c>
      <c r="BT621" s="197">
        <f t="shared" si="500"/>
        <v>0</v>
      </c>
      <c r="BU621" s="198">
        <f t="shared" si="501"/>
        <v>0</v>
      </c>
      <c r="BV621" s="199">
        <f>IFERROR(SQRT(($E621-$E$1136)^2+($X621-$X$1136)^2),0)</f>
        <v>0.15600468014040422</v>
      </c>
      <c r="BW621" s="197" t="str">
        <f>IF(BV621&lt;=SMALL(BV$3:BV$1130,1),"MAS PARECIDO","NO")</f>
        <v>NO</v>
      </c>
      <c r="BX621" s="197" t="str">
        <f>IF(BV621&lt;=SMALL(BV$3:BV$1130,5),"SIMILAR","NO")</f>
        <v>NO</v>
      </c>
      <c r="BY621" s="197" t="str">
        <f t="shared" si="502"/>
        <v>N/A</v>
      </c>
      <c r="BZ621" s="197">
        <f t="shared" si="503"/>
        <v>0</v>
      </c>
      <c r="CA621" s="198">
        <f t="shared" si="504"/>
        <v>0</v>
      </c>
      <c r="CB621" s="199">
        <f>IFERROR(SQRT(($E621-$E$1136)^2+($AA621-$AA$1136)^2),0)</f>
        <v>1.0120955786019963</v>
      </c>
      <c r="CC621" s="197" t="str">
        <f>IF(CB621&lt;=SMALL(CB$3:CB$1130,1),"MAS PARECIDO","NO")</f>
        <v>NO</v>
      </c>
      <c r="CD621" s="197" t="str">
        <f>IF(CB621&lt;=SMALL(CB$3:CB$1130,5),"SIMILAR","NO")</f>
        <v>NO</v>
      </c>
      <c r="CE621" s="197" t="str">
        <f t="shared" si="505"/>
        <v>N/A</v>
      </c>
      <c r="CF621" s="197">
        <f t="shared" si="506"/>
        <v>0</v>
      </c>
      <c r="CG621" s="198">
        <f t="shared" si="507"/>
        <v>0</v>
      </c>
      <c r="CH621" s="199">
        <f>IFERROR(SQRT(($E621-$E$1136)^2+($AD621-$AD$1136)^2),0)</f>
        <v>0.15600468014040422</v>
      </c>
      <c r="CI621" s="197" t="str">
        <f>IF(CH621&lt;=SMALL(CH$3:CH$1130,1),"MAS PARECIDO","NO")</f>
        <v>NO</v>
      </c>
      <c r="CJ621" s="197" t="str">
        <f>IF(CH621&lt;=SMALL(CH$3:CH$1130,5),"SIMILAR","NO")</f>
        <v>NO</v>
      </c>
      <c r="CK621" s="197" t="str">
        <f t="shared" si="508"/>
        <v>N/A</v>
      </c>
      <c r="CL621" s="197">
        <f t="shared" si="509"/>
        <v>0</v>
      </c>
      <c r="CM621" s="198">
        <f t="shared" si="510"/>
        <v>0</v>
      </c>
      <c r="CN621" s="199">
        <f>IFERROR(SQRT(($E621-$E$1136)^2+($AG621-$AG$1136)^2),0)</f>
        <v>0.15600468014040422</v>
      </c>
      <c r="CO621" s="197" t="str">
        <f>IF(CN621&lt;=SMALL(CN$3:CN$1130,1),"MAS PARECIDO","NO")</f>
        <v>NO</v>
      </c>
      <c r="CP621" s="197" t="str">
        <f>IF(CN621&lt;=SMALL(CN$3:CN$1130,5),"SIMILAR","NO")</f>
        <v>NO</v>
      </c>
      <c r="CQ621" s="197" t="str">
        <f t="shared" si="511"/>
        <v>N/A</v>
      </c>
      <c r="CR621" s="197">
        <f t="shared" si="512"/>
        <v>0</v>
      </c>
      <c r="CS621" s="198">
        <f t="shared" si="513"/>
        <v>0</v>
      </c>
      <c r="CT621" s="199">
        <f>IFERROR(SQRT(($E621-$E$1136)^2+($AJ621-$AJ$1136)^2),0)</f>
        <v>0.15600468014040422</v>
      </c>
      <c r="CU621" s="197" t="str">
        <f>IF(CT621&lt;=SMALL(CT$3:CT$1130,1),"MAS PARECIDO","NO")</f>
        <v>NO</v>
      </c>
      <c r="CV621" s="197" t="str">
        <f>IF(CT621&lt;=SMALL(CT$3:CT$1130,5),"SIMILAR","NO")</f>
        <v>NO</v>
      </c>
      <c r="CW621" s="197" t="str">
        <f t="shared" si="514"/>
        <v>N/A</v>
      </c>
      <c r="CX621" s="197">
        <f t="shared" si="515"/>
        <v>0</v>
      </c>
      <c r="CY621" s="198">
        <f t="shared" si="516"/>
        <v>0</v>
      </c>
      <c r="CZ621" s="2" t="s">
        <v>2239</v>
      </c>
      <c r="DA621" s="2" t="s">
        <v>2240</v>
      </c>
      <c r="DB621" s="2">
        <v>1</v>
      </c>
      <c r="DC621" s="2" t="s">
        <v>346</v>
      </c>
    </row>
    <row r="622" spans="1:107">
      <c r="A622" s="24" t="s">
        <v>792</v>
      </c>
      <c r="B622" s="46">
        <v>47276.59</v>
      </c>
      <c r="C622" s="190">
        <f>(B622-$B$1132)/($B$1133-$B$1132)</f>
        <v>4.9996872572715192E-2</v>
      </c>
      <c r="D622" s="46">
        <v>15000</v>
      </c>
      <c r="E622" s="190">
        <f>(D622-$D$1132)/($D$1133-$D$1132)</f>
        <v>2.9970899126973809E-2</v>
      </c>
      <c r="F622" s="46" t="s">
        <v>191</v>
      </c>
      <c r="G622" s="192">
        <f>VLOOKUP(F622,'DATOS DE SOPORTE'!$Y$5:$Z$8,2,FALSE)</f>
        <v>1</v>
      </c>
      <c r="H622" s="190">
        <f>(G622-$G$1132)/($G$1133-$G$1132)</f>
        <v>0</v>
      </c>
      <c r="I622" s="50">
        <v>0</v>
      </c>
      <c r="J622" s="200">
        <f t="shared" si="476"/>
        <v>0</v>
      </c>
      <c r="K622" s="190">
        <f>(J622-$J$1132)/($J$1133-$J$1132)</f>
        <v>0</v>
      </c>
      <c r="L622" s="193" t="str">
        <f t="shared" si="477"/>
        <v>NO</v>
      </c>
      <c r="M622" s="46" t="s">
        <v>192</v>
      </c>
      <c r="N622" s="192">
        <f t="shared" si="478"/>
        <v>2</v>
      </c>
      <c r="O622" s="190">
        <f>(N622-N$1132)/(N$1133-N$1132)</f>
        <v>1</v>
      </c>
      <c r="P622" s="46" t="s">
        <v>193</v>
      </c>
      <c r="Q622" s="192">
        <f t="shared" si="479"/>
        <v>2</v>
      </c>
      <c r="R622" s="190">
        <f>(Q622-Q$1132)/(Q$1133-Q$1132)</f>
        <v>0.5</v>
      </c>
      <c r="S622" s="46" t="s">
        <v>194</v>
      </c>
      <c r="T622" s="192">
        <f t="shared" si="480"/>
        <v>1</v>
      </c>
      <c r="U622" s="190">
        <f>(T622-T$1132)/(T$1133-T$1132)</f>
        <v>0</v>
      </c>
      <c r="V622" s="46" t="s">
        <v>212</v>
      </c>
      <c r="W622" s="194">
        <f>VLOOKUP(V622,'DATOS DE SOPORTE'!$S$5:$T$10,2,FALSE)</f>
        <v>3</v>
      </c>
      <c r="X622" s="201">
        <f>(W622-W$1132)/(W$1133-W$1132)</f>
        <v>0.4</v>
      </c>
      <c r="Y622" s="46" t="s">
        <v>188</v>
      </c>
      <c r="Z622" s="194">
        <f t="shared" si="481"/>
        <v>1</v>
      </c>
      <c r="AA622" s="201">
        <f>(Z622-Z$1132)/(Z$1133-Z$1132)</f>
        <v>0</v>
      </c>
      <c r="AB622" s="46" t="s">
        <v>136</v>
      </c>
      <c r="AC622" s="194">
        <f t="shared" si="482"/>
        <v>2</v>
      </c>
      <c r="AD622" s="201">
        <f>(AC622-AC$1132)/(AC$1133-AC$1132)</f>
        <v>1</v>
      </c>
      <c r="AE622" s="46" t="s">
        <v>136</v>
      </c>
      <c r="AF622" s="194">
        <f t="shared" si="483"/>
        <v>2</v>
      </c>
      <c r="AG622" s="201">
        <f>(AF622-AF$1132)/(AF$1133-AF$1132)</f>
        <v>1</v>
      </c>
      <c r="AH622" s="24" t="s">
        <v>67</v>
      </c>
      <c r="AI622" s="194">
        <f>VLOOKUP(AH622,'DATOS DE SOPORTE'!$V$5:$W$8,2,FALSE)</f>
        <v>1</v>
      </c>
      <c r="AJ622" s="201">
        <f>(AI622-AI$1132)/(AI$1133-AI$1132)</f>
        <v>0</v>
      </c>
      <c r="AK622" s="58" t="str">
        <f t="shared" si="475"/>
        <v>Bueno</v>
      </c>
      <c r="AL622" s="196">
        <f>IFERROR(SQRT(($E622-$E$1136)^2+($C622-$C$1136)^2),0)</f>
        <v>0.15801626408837541</v>
      </c>
      <c r="AM622" s="197" t="str">
        <f>IF(AL622&lt;=SMALL($AL$3:$AL$1130,1),"MAS PARECIDO","NO")</f>
        <v>NO</v>
      </c>
      <c r="AN622" s="197" t="str">
        <f>IF(AL622&lt;=SMALL($AL$3:$AL$1130,5),"SIMILAR","NO")</f>
        <v>NO</v>
      </c>
      <c r="AO622" s="197" t="str">
        <f t="shared" si="484"/>
        <v>N/A</v>
      </c>
      <c r="AP622" s="197">
        <f t="shared" si="485"/>
        <v>0</v>
      </c>
      <c r="AQ622" s="198">
        <f t="shared" si="486"/>
        <v>0</v>
      </c>
      <c r="AR622" s="196">
        <f>IFERROR(SQRT(($E622-$E$1136)^2+($H622-$H$1136)^2),0)</f>
        <v>0.33468069127683658</v>
      </c>
      <c r="AS622" s="197" t="str">
        <f>IF(AR622&lt;=SMALL(AR$3:AR$1130,1),"MAS PARECIDO","NO")</f>
        <v>NO</v>
      </c>
      <c r="AT622" s="197" t="str">
        <f>IF(AR622&lt;=SMALL(AR$3:AR$1130,5),"SIMILAR","NO")</f>
        <v>NO</v>
      </c>
      <c r="AU622" s="197" t="str">
        <f t="shared" si="487"/>
        <v>N/A</v>
      </c>
      <c r="AV622" s="197">
        <f t="shared" si="488"/>
        <v>0</v>
      </c>
      <c r="AW622" s="198">
        <f t="shared" si="489"/>
        <v>0</v>
      </c>
      <c r="AX622" s="199">
        <f>IFERROR(SQRT(($E622-$E$1136)^2+($K622-$K$1136)^2),0)</f>
        <v>0.20223761767393844</v>
      </c>
      <c r="AY622" s="197" t="str">
        <f>IF(AX622&lt;=SMALL(AX$3:AX$1130,1),"MAS PARECIDO","NO")</f>
        <v>NO</v>
      </c>
      <c r="AZ622" s="197" t="str">
        <f>IF(AX622&lt;=SMALL(AX$3:AX$1130,5),"SIMILAR","NO")</f>
        <v>NO</v>
      </c>
      <c r="BA622" s="197" t="str">
        <f t="shared" si="490"/>
        <v>N/A</v>
      </c>
      <c r="BB622" s="197">
        <f t="shared" si="491"/>
        <v>0</v>
      </c>
      <c r="BC622" s="198">
        <f t="shared" si="492"/>
        <v>0</v>
      </c>
      <c r="BD622" s="196">
        <f>IFERROR(SQRT(($E622-$E$1136)^2+($O622-$O$1136)^2),0)</f>
        <v>3.0000900027000808E-2</v>
      </c>
      <c r="BE622" s="197" t="str">
        <f>IF(BD622&lt;=SMALL(BD$3:BD$1130,1),"MAS PARECIDO","NO")</f>
        <v>NO</v>
      </c>
      <c r="BF622" s="197" t="str">
        <f>IF(BD622&lt;=SMALL(BD$3:BD$1130,5),"SIMILAR","NO")</f>
        <v>NO</v>
      </c>
      <c r="BG622" s="197" t="str">
        <f t="shared" si="493"/>
        <v>N/A</v>
      </c>
      <c r="BH622" s="197">
        <f t="shared" si="494"/>
        <v>0</v>
      </c>
      <c r="BI622" s="198">
        <f t="shared" si="495"/>
        <v>0</v>
      </c>
      <c r="BJ622" s="199">
        <f>IFERROR(SQRT(($E622-$E$1136)^2+($R622-$R$1136)^2),0)</f>
        <v>3.0000900027000808E-2</v>
      </c>
      <c r="BK622" s="197" t="str">
        <f>IF(BJ622&lt;=SMALL(BJ$3:BJ$1130,1),"MAS PARECIDO","NO")</f>
        <v>NO</v>
      </c>
      <c r="BL622" s="197" t="str">
        <f>IF(BJ622&lt;=SMALL(BJ$3:BJ$1130,5),"SIMILAR","NO")</f>
        <v>NO</v>
      </c>
      <c r="BM622" s="197" t="str">
        <f t="shared" si="496"/>
        <v>N/A</v>
      </c>
      <c r="BN622" s="197">
        <f t="shared" si="497"/>
        <v>0</v>
      </c>
      <c r="BO622" s="198">
        <f t="shared" si="498"/>
        <v>0</v>
      </c>
      <c r="BP622" s="199">
        <f>IFERROR(SQRT(($E622-$E$1136)^2+($U622-$U$1136)^2),0)</f>
        <v>3.0000900027000808E-2</v>
      </c>
      <c r="BQ622" s="197" t="str">
        <f>IF(BP622&lt;=SMALL(BP$3:BP$1130,1),"MAS PARECIDO","NO")</f>
        <v>NO</v>
      </c>
      <c r="BR622" s="197" t="str">
        <f>IF(BP622&lt;=SMALL(BP$3:BP$1130,5),"SIMILAR","NO")</f>
        <v>NO</v>
      </c>
      <c r="BS622" s="197" t="str">
        <f t="shared" si="499"/>
        <v>N/A</v>
      </c>
      <c r="BT622" s="197">
        <f t="shared" si="500"/>
        <v>0</v>
      </c>
      <c r="BU622" s="198">
        <f t="shared" si="501"/>
        <v>0</v>
      </c>
      <c r="BV622" s="199">
        <f>IFERROR(SQRT(($E622-$E$1136)^2+($X622-$X$1136)^2),0)</f>
        <v>0.40112348971660849</v>
      </c>
      <c r="BW622" s="197" t="str">
        <f>IF(BV622&lt;=SMALL(BV$3:BV$1130,1),"MAS PARECIDO","NO")</f>
        <v>NO</v>
      </c>
      <c r="BX622" s="197" t="str">
        <f>IF(BV622&lt;=SMALL(BV$3:BV$1130,5),"SIMILAR","NO")</f>
        <v>NO</v>
      </c>
      <c r="BY622" s="197" t="str">
        <f t="shared" si="502"/>
        <v>N/A</v>
      </c>
      <c r="BZ622" s="197">
        <f t="shared" si="503"/>
        <v>0</v>
      </c>
      <c r="CA622" s="198">
        <f t="shared" si="504"/>
        <v>0</v>
      </c>
      <c r="CB622" s="199">
        <f>IFERROR(SQRT(($E622-$E$1136)^2+($AA622-$AA$1136)^2),0)</f>
        <v>3.0000900027000808E-2</v>
      </c>
      <c r="CC622" s="197" t="str">
        <f>IF(CB622&lt;=SMALL(CB$3:CB$1130,1),"MAS PARECIDO","NO")</f>
        <v>NO</v>
      </c>
      <c r="CD622" s="197" t="str">
        <f>IF(CB622&lt;=SMALL(CB$3:CB$1130,5),"SIMILAR","NO")</f>
        <v>NO</v>
      </c>
      <c r="CE622" s="197" t="str">
        <f t="shared" si="505"/>
        <v>N/A</v>
      </c>
      <c r="CF622" s="197">
        <f t="shared" si="506"/>
        <v>0</v>
      </c>
      <c r="CG622" s="198">
        <f t="shared" si="507"/>
        <v>0</v>
      </c>
      <c r="CH622" s="199">
        <f>IFERROR(SQRT(($E622-$E$1136)^2+($AD622-$AD$1136)^2),0)</f>
        <v>3.0000900027000808E-2</v>
      </c>
      <c r="CI622" s="197" t="str">
        <f>IF(CH622&lt;=SMALL(CH$3:CH$1130,1),"MAS PARECIDO","NO")</f>
        <v>NO</v>
      </c>
      <c r="CJ622" s="197" t="str">
        <f>IF(CH622&lt;=SMALL(CH$3:CH$1130,5),"SIMILAR","NO")</f>
        <v>NO</v>
      </c>
      <c r="CK622" s="197" t="str">
        <f t="shared" si="508"/>
        <v>N/A</v>
      </c>
      <c r="CL622" s="197">
        <f t="shared" si="509"/>
        <v>0</v>
      </c>
      <c r="CM622" s="198">
        <f t="shared" si="510"/>
        <v>0</v>
      </c>
      <c r="CN622" s="199">
        <f>IFERROR(SQRT(($E622-$E$1136)^2+($AG622-$AG$1136)^2),0)</f>
        <v>3.0000900027000808E-2</v>
      </c>
      <c r="CO622" s="197" t="str">
        <f>IF(CN622&lt;=SMALL(CN$3:CN$1130,1),"MAS PARECIDO","NO")</f>
        <v>NO</v>
      </c>
      <c r="CP622" s="197" t="str">
        <f>IF(CN622&lt;=SMALL(CN$3:CN$1130,5),"SIMILAR","NO")</f>
        <v>NO</v>
      </c>
      <c r="CQ622" s="197" t="str">
        <f t="shared" si="511"/>
        <v>N/A</v>
      </c>
      <c r="CR622" s="197">
        <f t="shared" si="512"/>
        <v>0</v>
      </c>
      <c r="CS622" s="198">
        <f t="shared" si="513"/>
        <v>0</v>
      </c>
      <c r="CT622" s="199">
        <f>IFERROR(SQRT(($E622-$E$1136)^2+($AJ622-$AJ$1136)^2),0)</f>
        <v>3.0000900027000808E-2</v>
      </c>
      <c r="CU622" s="197" t="str">
        <f>IF(CT622&lt;=SMALL(CT$3:CT$1130,1),"MAS PARECIDO","NO")</f>
        <v>NO</v>
      </c>
      <c r="CV622" s="197" t="str">
        <f>IF(CT622&lt;=SMALL(CT$3:CT$1130,5),"SIMILAR","NO")</f>
        <v>NO</v>
      </c>
      <c r="CW622" s="197" t="str">
        <f t="shared" si="514"/>
        <v>N/A</v>
      </c>
      <c r="CX622" s="197">
        <f t="shared" si="515"/>
        <v>0</v>
      </c>
      <c r="CY622" s="198">
        <f t="shared" si="516"/>
        <v>0</v>
      </c>
      <c r="CZ622" s="2" t="s">
        <v>2241</v>
      </c>
      <c r="DA622" s="2" t="s">
        <v>2242</v>
      </c>
      <c r="DB622" s="2">
        <v>0</v>
      </c>
      <c r="DC622" s="2" t="s">
        <v>189</v>
      </c>
    </row>
    <row r="623" spans="1:107">
      <c r="A623" s="24" t="s">
        <v>793</v>
      </c>
      <c r="B623" s="46">
        <v>58876.25</v>
      </c>
      <c r="C623" s="190">
        <f>(B623-$B$1132)/($B$1133-$B$1132)</f>
        <v>6.3555868341144184E-2</v>
      </c>
      <c r="D623" s="46">
        <v>12500</v>
      </c>
      <c r="E623" s="190">
        <f>(D623-$D$1132)/($D$1133-$D$1132)</f>
        <v>2.4970749122473674E-2</v>
      </c>
      <c r="F623" s="46" t="s">
        <v>53</v>
      </c>
      <c r="G623" s="192">
        <f>VLOOKUP(F623,'DATOS DE SOPORTE'!$Y$5:$Z$8,2,FALSE)</f>
        <v>2</v>
      </c>
      <c r="H623" s="190">
        <f>(G623-$G$1132)/($G$1133-$G$1132)</f>
        <v>0.33333333333333331</v>
      </c>
      <c r="I623" s="50">
        <v>4</v>
      </c>
      <c r="J623" s="200">
        <f t="shared" si="476"/>
        <v>4</v>
      </c>
      <c r="K623" s="190">
        <f>(J623-$J$1132)/($J$1133-$J$1132)</f>
        <v>0.8</v>
      </c>
      <c r="L623" s="193" t="str">
        <f t="shared" si="477"/>
        <v>SI</v>
      </c>
      <c r="M623" s="46" t="s">
        <v>192</v>
      </c>
      <c r="N623" s="192">
        <f t="shared" si="478"/>
        <v>2</v>
      </c>
      <c r="O623" s="190">
        <f>(N623-N$1132)/(N$1133-N$1132)</f>
        <v>1</v>
      </c>
      <c r="P623" s="46">
        <v>0</v>
      </c>
      <c r="Q623" s="192">
        <f t="shared" si="479"/>
        <v>3</v>
      </c>
      <c r="R623" s="190">
        <f>(Q623-Q$1132)/(Q$1133-Q$1132)</f>
        <v>1</v>
      </c>
      <c r="S623" s="46" t="s">
        <v>194</v>
      </c>
      <c r="T623" s="192">
        <f t="shared" si="480"/>
        <v>1</v>
      </c>
      <c r="U623" s="190">
        <f>(T623-T$1132)/(T$1133-T$1132)</f>
        <v>0</v>
      </c>
      <c r="V623" s="46" t="s">
        <v>62</v>
      </c>
      <c r="W623" s="194">
        <f>VLOOKUP(V623,'DATOS DE SOPORTE'!$S$5:$T$10,2,FALSE)</f>
        <v>1</v>
      </c>
      <c r="X623" s="201">
        <f>(W623-W$1132)/(W$1133-W$1132)</f>
        <v>0</v>
      </c>
      <c r="Y623" s="46" t="s">
        <v>136</v>
      </c>
      <c r="Z623" s="194">
        <f t="shared" si="481"/>
        <v>2</v>
      </c>
      <c r="AA623" s="201">
        <f>(Z623-Z$1132)/(Z$1133-Z$1132)</f>
        <v>1</v>
      </c>
      <c r="AB623" s="46" t="s">
        <v>136</v>
      </c>
      <c r="AC623" s="194">
        <f t="shared" si="482"/>
        <v>2</v>
      </c>
      <c r="AD623" s="201">
        <f>(AC623-AC$1132)/(AC$1133-AC$1132)</f>
        <v>1</v>
      </c>
      <c r="AE623" s="46" t="s">
        <v>136</v>
      </c>
      <c r="AF623" s="194">
        <f t="shared" si="483"/>
        <v>2</v>
      </c>
      <c r="AG623" s="201">
        <f>(AF623-AF$1132)/(AF$1133-AF$1132)</f>
        <v>1</v>
      </c>
      <c r="AH623" s="24" t="s">
        <v>67</v>
      </c>
      <c r="AI623" s="194">
        <f>VLOOKUP(AH623,'DATOS DE SOPORTE'!$V$5:$W$8,2,FALSE)</f>
        <v>1</v>
      </c>
      <c r="AJ623" s="201">
        <f>(AI623-AI$1132)/(AI$1133-AI$1132)</f>
        <v>0</v>
      </c>
      <c r="AK623" s="58" t="str">
        <f t="shared" si="475"/>
        <v>Bueno</v>
      </c>
      <c r="AL623" s="196">
        <f>IFERROR(SQRT(($E623-$E$1136)^2+($C623-$C$1136)^2),0)</f>
        <v>0.14377352384216632</v>
      </c>
      <c r="AM623" s="197" t="str">
        <f>IF(AL623&lt;=SMALL($AL$3:$AL$1130,1),"MAS PARECIDO","NO")</f>
        <v>NO</v>
      </c>
      <c r="AN623" s="197" t="str">
        <f>IF(AL623&lt;=SMALL($AL$3:$AL$1130,5),"SIMILAR","NO")</f>
        <v>NO</v>
      </c>
      <c r="AO623" s="197" t="str">
        <f t="shared" si="484"/>
        <v>N/A</v>
      </c>
      <c r="AP623" s="197">
        <f t="shared" si="485"/>
        <v>0</v>
      </c>
      <c r="AQ623" s="198">
        <f t="shared" si="486"/>
        <v>0</v>
      </c>
      <c r="AR623" s="196">
        <f>IFERROR(SQRT(($E623-$E$1136)^2+($H623-$H$1136)^2),0)</f>
        <v>2.5000750022500674E-2</v>
      </c>
      <c r="AS623" s="197" t="str">
        <f>IF(AR623&lt;=SMALL(AR$3:AR$1130,1),"MAS PARECIDO","NO")</f>
        <v>NO</v>
      </c>
      <c r="AT623" s="197" t="str">
        <f>IF(AR623&lt;=SMALL(AR$3:AR$1130,5),"SIMILAR","NO")</f>
        <v>NO</v>
      </c>
      <c r="AU623" s="197" t="str">
        <f t="shared" si="487"/>
        <v>N/A</v>
      </c>
      <c r="AV623" s="197">
        <f t="shared" si="488"/>
        <v>0</v>
      </c>
      <c r="AW623" s="198">
        <f t="shared" si="489"/>
        <v>0</v>
      </c>
      <c r="AX623" s="199">
        <f>IFERROR(SQRT(($E623-$E$1136)^2+($K623-$K$1136)^2),0)</f>
        <v>0.60052063869752859</v>
      </c>
      <c r="AY623" s="197" t="str">
        <f>IF(AX623&lt;=SMALL(AX$3:AX$1130,1),"MAS PARECIDO","NO")</f>
        <v>NO</v>
      </c>
      <c r="AZ623" s="197" t="str">
        <f>IF(AX623&lt;=SMALL(AX$3:AX$1130,5),"SIMILAR","NO")</f>
        <v>NO</v>
      </c>
      <c r="BA623" s="197" t="str">
        <f t="shared" si="490"/>
        <v>N/A</v>
      </c>
      <c r="BB623" s="197">
        <f t="shared" si="491"/>
        <v>0</v>
      </c>
      <c r="BC623" s="198">
        <f t="shared" si="492"/>
        <v>0</v>
      </c>
      <c r="BD623" s="196">
        <f>IFERROR(SQRT(($E623-$E$1136)^2+($O623-$O$1136)^2),0)</f>
        <v>2.5000750022500674E-2</v>
      </c>
      <c r="BE623" s="197" t="str">
        <f>IF(BD623&lt;=SMALL(BD$3:BD$1130,1),"MAS PARECIDO","NO")</f>
        <v>NO</v>
      </c>
      <c r="BF623" s="197" t="str">
        <f>IF(BD623&lt;=SMALL(BD$3:BD$1130,5),"SIMILAR","NO")</f>
        <v>NO</v>
      </c>
      <c r="BG623" s="197" t="str">
        <f t="shared" si="493"/>
        <v>N/A</v>
      </c>
      <c r="BH623" s="197">
        <f t="shared" si="494"/>
        <v>0</v>
      </c>
      <c r="BI623" s="198">
        <f t="shared" si="495"/>
        <v>0</v>
      </c>
      <c r="BJ623" s="199">
        <f>IFERROR(SQRT(($E623-$E$1136)^2+($R623-$R$1136)^2),0)</f>
        <v>0.5006246473174164</v>
      </c>
      <c r="BK623" s="197" t="str">
        <f>IF(BJ623&lt;=SMALL(BJ$3:BJ$1130,1),"MAS PARECIDO","NO")</f>
        <v>NO</v>
      </c>
      <c r="BL623" s="197" t="str">
        <f>IF(BJ623&lt;=SMALL(BJ$3:BJ$1130,5),"SIMILAR","NO")</f>
        <v>NO</v>
      </c>
      <c r="BM623" s="197" t="str">
        <f t="shared" si="496"/>
        <v>N/A</v>
      </c>
      <c r="BN623" s="197">
        <f t="shared" si="497"/>
        <v>0</v>
      </c>
      <c r="BO623" s="198">
        <f t="shared" si="498"/>
        <v>0</v>
      </c>
      <c r="BP623" s="199">
        <f>IFERROR(SQRT(($E623-$E$1136)^2+($U623-$U$1136)^2),0)</f>
        <v>2.5000750022500674E-2</v>
      </c>
      <c r="BQ623" s="197" t="str">
        <f>IF(BP623&lt;=SMALL(BP$3:BP$1130,1),"MAS PARECIDO","NO")</f>
        <v>NO</v>
      </c>
      <c r="BR623" s="197" t="str">
        <f>IF(BP623&lt;=SMALL(BP$3:BP$1130,5),"SIMILAR","NO")</f>
        <v>NO</v>
      </c>
      <c r="BS623" s="197" t="str">
        <f t="shared" si="499"/>
        <v>N/A</v>
      </c>
      <c r="BT623" s="197">
        <f t="shared" si="500"/>
        <v>0</v>
      </c>
      <c r="BU623" s="198">
        <f t="shared" si="501"/>
        <v>0</v>
      </c>
      <c r="BV623" s="199">
        <f>IFERROR(SQRT(($E623-$E$1136)^2+($X623-$X$1136)^2),0)</f>
        <v>2.5000750022500674E-2</v>
      </c>
      <c r="BW623" s="197" t="str">
        <f>IF(BV623&lt;=SMALL(BV$3:BV$1130,1),"MAS PARECIDO","NO")</f>
        <v>NO</v>
      </c>
      <c r="BX623" s="197" t="str">
        <f>IF(BV623&lt;=SMALL(BV$3:BV$1130,5),"SIMILAR","NO")</f>
        <v>NO</v>
      </c>
      <c r="BY623" s="197" t="str">
        <f t="shared" si="502"/>
        <v>N/A</v>
      </c>
      <c r="BZ623" s="197">
        <f t="shared" si="503"/>
        <v>0</v>
      </c>
      <c r="CA623" s="198">
        <f t="shared" si="504"/>
        <v>0</v>
      </c>
      <c r="CB623" s="199">
        <f>IFERROR(SQRT(($E623-$E$1136)^2+($AA623-$AA$1136)^2),0)</f>
        <v>1.0003124699321146</v>
      </c>
      <c r="CC623" s="197" t="str">
        <f>IF(CB623&lt;=SMALL(CB$3:CB$1130,1),"MAS PARECIDO","NO")</f>
        <v>NO</v>
      </c>
      <c r="CD623" s="197" t="str">
        <f>IF(CB623&lt;=SMALL(CB$3:CB$1130,5),"SIMILAR","NO")</f>
        <v>NO</v>
      </c>
      <c r="CE623" s="197" t="str">
        <f t="shared" si="505"/>
        <v>N/A</v>
      </c>
      <c r="CF623" s="197">
        <f t="shared" si="506"/>
        <v>0</v>
      </c>
      <c r="CG623" s="198">
        <f t="shared" si="507"/>
        <v>0</v>
      </c>
      <c r="CH623" s="199">
        <f>IFERROR(SQRT(($E623-$E$1136)^2+($AD623-$AD$1136)^2),0)</f>
        <v>2.5000750022500674E-2</v>
      </c>
      <c r="CI623" s="197" t="str">
        <f>IF(CH623&lt;=SMALL(CH$3:CH$1130,1),"MAS PARECIDO","NO")</f>
        <v>NO</v>
      </c>
      <c r="CJ623" s="197" t="str">
        <f>IF(CH623&lt;=SMALL(CH$3:CH$1130,5),"SIMILAR","NO")</f>
        <v>NO</v>
      </c>
      <c r="CK623" s="197" t="str">
        <f t="shared" si="508"/>
        <v>N/A</v>
      </c>
      <c r="CL623" s="197">
        <f t="shared" si="509"/>
        <v>0</v>
      </c>
      <c r="CM623" s="198">
        <f t="shared" si="510"/>
        <v>0</v>
      </c>
      <c r="CN623" s="199">
        <f>IFERROR(SQRT(($E623-$E$1136)^2+($AG623-$AG$1136)^2),0)</f>
        <v>2.5000750022500674E-2</v>
      </c>
      <c r="CO623" s="197" t="str">
        <f>IF(CN623&lt;=SMALL(CN$3:CN$1130,1),"MAS PARECIDO","NO")</f>
        <v>NO</v>
      </c>
      <c r="CP623" s="197" t="str">
        <f>IF(CN623&lt;=SMALL(CN$3:CN$1130,5),"SIMILAR","NO")</f>
        <v>NO</v>
      </c>
      <c r="CQ623" s="197" t="str">
        <f t="shared" si="511"/>
        <v>N/A</v>
      </c>
      <c r="CR623" s="197">
        <f t="shared" si="512"/>
        <v>0</v>
      </c>
      <c r="CS623" s="198">
        <f t="shared" si="513"/>
        <v>0</v>
      </c>
      <c r="CT623" s="199">
        <f>IFERROR(SQRT(($E623-$E$1136)^2+($AJ623-$AJ$1136)^2),0)</f>
        <v>2.5000750022500674E-2</v>
      </c>
      <c r="CU623" s="197" t="str">
        <f>IF(CT623&lt;=SMALL(CT$3:CT$1130,1),"MAS PARECIDO","NO")</f>
        <v>NO</v>
      </c>
      <c r="CV623" s="197" t="str">
        <f>IF(CT623&lt;=SMALL(CT$3:CT$1130,5),"SIMILAR","NO")</f>
        <v>NO</v>
      </c>
      <c r="CW623" s="197" t="str">
        <f t="shared" si="514"/>
        <v>N/A</v>
      </c>
      <c r="CX623" s="197">
        <f t="shared" si="515"/>
        <v>0</v>
      </c>
      <c r="CY623" s="198">
        <f t="shared" si="516"/>
        <v>0</v>
      </c>
      <c r="CZ623" s="2" t="s">
        <v>2243</v>
      </c>
      <c r="DA623" s="2" t="s">
        <v>2244</v>
      </c>
      <c r="DB623" s="2">
        <v>0</v>
      </c>
      <c r="DC623" s="2" t="s">
        <v>189</v>
      </c>
    </row>
    <row r="624" spans="1:107">
      <c r="A624" s="24" t="s">
        <v>794</v>
      </c>
      <c r="B624" s="46">
        <v>127474.76</v>
      </c>
      <c r="C624" s="190">
        <f>(B624-$B$1132)/($B$1133-$B$1132)</f>
        <v>0.14374157264717846</v>
      </c>
      <c r="D624" s="46">
        <v>30000</v>
      </c>
      <c r="E624" s="190">
        <f>(D624-$D$1132)/($D$1133-$D$1132)</f>
        <v>5.9971799153974617E-2</v>
      </c>
      <c r="F624" s="46" t="s">
        <v>53</v>
      </c>
      <c r="G624" s="192">
        <f>VLOOKUP(F624,'DATOS DE SOPORTE'!$Y$5:$Z$8,2,FALSE)</f>
        <v>2</v>
      </c>
      <c r="H624" s="190">
        <f>(G624-$G$1132)/($G$1133-$G$1132)</f>
        <v>0.33333333333333331</v>
      </c>
      <c r="I624" s="50">
        <v>3</v>
      </c>
      <c r="J624" s="200">
        <f t="shared" si="476"/>
        <v>3</v>
      </c>
      <c r="K624" s="190">
        <f>(J624-$J$1132)/($J$1133-$J$1132)</f>
        <v>0.6</v>
      </c>
      <c r="L624" s="193" t="str">
        <f t="shared" si="477"/>
        <v>SI</v>
      </c>
      <c r="M624" s="46" t="s">
        <v>192</v>
      </c>
      <c r="N624" s="192">
        <f t="shared" si="478"/>
        <v>2</v>
      </c>
      <c r="O624" s="190">
        <f>(N624-N$1132)/(N$1133-N$1132)</f>
        <v>1</v>
      </c>
      <c r="P624" s="46" t="s">
        <v>58</v>
      </c>
      <c r="Q624" s="192">
        <f t="shared" si="479"/>
        <v>3</v>
      </c>
      <c r="R624" s="190">
        <f>(Q624-Q$1132)/(Q$1133-Q$1132)</f>
        <v>1</v>
      </c>
      <c r="S624" s="46" t="s">
        <v>60</v>
      </c>
      <c r="T624" s="192">
        <f t="shared" si="480"/>
        <v>2</v>
      </c>
      <c r="U624" s="190">
        <f>(T624-T$1132)/(T$1133-T$1132)</f>
        <v>1</v>
      </c>
      <c r="V624" s="46" t="s">
        <v>62</v>
      </c>
      <c r="W624" s="194">
        <f>VLOOKUP(V624,'DATOS DE SOPORTE'!$S$5:$T$10,2,FALSE)</f>
        <v>1</v>
      </c>
      <c r="X624" s="201">
        <f>(W624-W$1132)/(W$1133-W$1132)</f>
        <v>0</v>
      </c>
      <c r="Y624" s="46" t="s">
        <v>136</v>
      </c>
      <c r="Z624" s="194">
        <f t="shared" si="481"/>
        <v>2</v>
      </c>
      <c r="AA624" s="201">
        <f>(Z624-Z$1132)/(Z$1133-Z$1132)</f>
        <v>1</v>
      </c>
      <c r="AB624" s="46" t="s">
        <v>136</v>
      </c>
      <c r="AC624" s="194">
        <f t="shared" si="482"/>
        <v>2</v>
      </c>
      <c r="AD624" s="201">
        <f>(AC624-AC$1132)/(AC$1133-AC$1132)</f>
        <v>1</v>
      </c>
      <c r="AE624" s="46" t="s">
        <v>188</v>
      </c>
      <c r="AF624" s="194">
        <f t="shared" si="483"/>
        <v>1</v>
      </c>
      <c r="AG624" s="201">
        <f>(AF624-AF$1132)/(AF$1133-AF$1132)</f>
        <v>0</v>
      </c>
      <c r="AH624" s="24" t="s">
        <v>67</v>
      </c>
      <c r="AI624" s="194">
        <f>VLOOKUP(AH624,'DATOS DE SOPORTE'!$V$5:$W$8,2,FALSE)</f>
        <v>1</v>
      </c>
      <c r="AJ624" s="201">
        <f>(AI624-AI$1132)/(AI$1133-AI$1132)</f>
        <v>0</v>
      </c>
      <c r="AK624" s="58" t="str">
        <f t="shared" si="475"/>
        <v>Regular</v>
      </c>
      <c r="AL624" s="196">
        <f>IFERROR(SQRT(($E624-$E$1136)^2+($C624-$C$1136)^2),0)</f>
        <v>8.5847903144200072E-2</v>
      </c>
      <c r="AM624" s="197" t="str">
        <f>IF(AL624&lt;=SMALL($AL$3:$AL$1130,1),"MAS PARECIDO","NO")</f>
        <v>NO</v>
      </c>
      <c r="AN624" s="197" t="str">
        <f>IF(AL624&lt;=SMALL($AL$3:$AL$1130,5),"SIMILAR","NO")</f>
        <v>NO</v>
      </c>
      <c r="AO624" s="197" t="str">
        <f t="shared" si="484"/>
        <v>N/A</v>
      </c>
      <c r="AP624" s="197">
        <f t="shared" si="485"/>
        <v>0</v>
      </c>
      <c r="AQ624" s="198">
        <f t="shared" si="486"/>
        <v>0</v>
      </c>
      <c r="AR624" s="196">
        <f>IFERROR(SQRT(($E624-$E$1136)^2+($H624-$H$1136)^2),0)</f>
        <v>6.0001800054001617E-2</v>
      </c>
      <c r="AS624" s="197" t="str">
        <f>IF(AR624&lt;=SMALL(AR$3:AR$1130,1),"MAS PARECIDO","NO")</f>
        <v>NO</v>
      </c>
      <c r="AT624" s="197" t="str">
        <f>IF(AR624&lt;=SMALL(AR$3:AR$1130,5),"SIMILAR","NO")</f>
        <v>NO</v>
      </c>
      <c r="AU624" s="197" t="str">
        <f t="shared" si="487"/>
        <v>N/A</v>
      </c>
      <c r="AV624" s="197">
        <f t="shared" si="488"/>
        <v>0</v>
      </c>
      <c r="AW624" s="198">
        <f t="shared" si="489"/>
        <v>0</v>
      </c>
      <c r="AX624" s="199">
        <f>IFERROR(SQRT(($E624-$E$1136)^2+($K624-$K$1136)^2),0)</f>
        <v>0.40447523534787683</v>
      </c>
      <c r="AY624" s="197" t="str">
        <f>IF(AX624&lt;=SMALL(AX$3:AX$1130,1),"MAS PARECIDO","NO")</f>
        <v>NO</v>
      </c>
      <c r="AZ624" s="197" t="str">
        <f>IF(AX624&lt;=SMALL(AX$3:AX$1130,5),"SIMILAR","NO")</f>
        <v>NO</v>
      </c>
      <c r="BA624" s="197" t="str">
        <f t="shared" si="490"/>
        <v>N/A</v>
      </c>
      <c r="BB624" s="197">
        <f t="shared" si="491"/>
        <v>0</v>
      </c>
      <c r="BC624" s="198">
        <f t="shared" si="492"/>
        <v>0</v>
      </c>
      <c r="BD624" s="196">
        <f>IFERROR(SQRT(($E624-$E$1136)^2+($O624-$O$1136)^2),0)</f>
        <v>6.0001800054001617E-2</v>
      </c>
      <c r="BE624" s="197" t="str">
        <f>IF(BD624&lt;=SMALL(BD$3:BD$1130,1),"MAS PARECIDO","NO")</f>
        <v>NO</v>
      </c>
      <c r="BF624" s="197" t="str">
        <f>IF(BD624&lt;=SMALL(BD$3:BD$1130,5),"SIMILAR","NO")</f>
        <v>NO</v>
      </c>
      <c r="BG624" s="197" t="str">
        <f t="shared" si="493"/>
        <v>N/A</v>
      </c>
      <c r="BH624" s="197">
        <f t="shared" si="494"/>
        <v>0</v>
      </c>
      <c r="BI624" s="198">
        <f t="shared" si="495"/>
        <v>0</v>
      </c>
      <c r="BJ624" s="199">
        <f>IFERROR(SQRT(($E624-$E$1136)^2+($R624-$R$1136)^2),0)</f>
        <v>0.50358734695156948</v>
      </c>
      <c r="BK624" s="197" t="str">
        <f>IF(BJ624&lt;=SMALL(BJ$3:BJ$1130,1),"MAS PARECIDO","NO")</f>
        <v>NO</v>
      </c>
      <c r="BL624" s="197" t="str">
        <f>IF(BJ624&lt;=SMALL(BJ$3:BJ$1130,5),"SIMILAR","NO")</f>
        <v>NO</v>
      </c>
      <c r="BM624" s="197" t="str">
        <f t="shared" si="496"/>
        <v>N/A</v>
      </c>
      <c r="BN624" s="197">
        <f t="shared" si="497"/>
        <v>0</v>
      </c>
      <c r="BO624" s="198">
        <f t="shared" si="498"/>
        <v>0</v>
      </c>
      <c r="BP624" s="199">
        <f>IFERROR(SQRT(($E624-$E$1136)^2+($U624-$U$1136)^2),0)</f>
        <v>1.0017984907204245</v>
      </c>
      <c r="BQ624" s="197" t="str">
        <f>IF(BP624&lt;=SMALL(BP$3:BP$1130,1),"MAS PARECIDO","NO")</f>
        <v>NO</v>
      </c>
      <c r="BR624" s="197" t="str">
        <f>IF(BP624&lt;=SMALL(BP$3:BP$1130,5),"SIMILAR","NO")</f>
        <v>NO</v>
      </c>
      <c r="BS624" s="197" t="str">
        <f t="shared" si="499"/>
        <v>N/A</v>
      </c>
      <c r="BT624" s="197">
        <f t="shared" si="500"/>
        <v>0</v>
      </c>
      <c r="BU624" s="198">
        <f t="shared" si="501"/>
        <v>0</v>
      </c>
      <c r="BV624" s="199">
        <f>IFERROR(SQRT(($E624-$E$1136)^2+($X624-$X$1136)^2),0)</f>
        <v>6.0001800054001617E-2</v>
      </c>
      <c r="BW624" s="197" t="str">
        <f>IF(BV624&lt;=SMALL(BV$3:BV$1130,1),"MAS PARECIDO","NO")</f>
        <v>NO</v>
      </c>
      <c r="BX624" s="197" t="str">
        <f>IF(BV624&lt;=SMALL(BV$3:BV$1130,5),"SIMILAR","NO")</f>
        <v>NO</v>
      </c>
      <c r="BY624" s="197" t="str">
        <f t="shared" si="502"/>
        <v>N/A</v>
      </c>
      <c r="BZ624" s="197">
        <f t="shared" si="503"/>
        <v>0</v>
      </c>
      <c r="CA624" s="198">
        <f t="shared" si="504"/>
        <v>0</v>
      </c>
      <c r="CB624" s="199">
        <f>IFERROR(SQRT(($E624-$E$1136)^2+($AA624-$AA$1136)^2),0)</f>
        <v>1.0017984907204245</v>
      </c>
      <c r="CC624" s="197" t="str">
        <f>IF(CB624&lt;=SMALL(CB$3:CB$1130,1),"MAS PARECIDO","NO")</f>
        <v>NO</v>
      </c>
      <c r="CD624" s="197" t="str">
        <f>IF(CB624&lt;=SMALL(CB$3:CB$1130,5),"SIMILAR","NO")</f>
        <v>NO</v>
      </c>
      <c r="CE624" s="197" t="str">
        <f t="shared" si="505"/>
        <v>N/A</v>
      </c>
      <c r="CF624" s="197">
        <f t="shared" si="506"/>
        <v>0</v>
      </c>
      <c r="CG624" s="198">
        <f t="shared" si="507"/>
        <v>0</v>
      </c>
      <c r="CH624" s="199">
        <f>IFERROR(SQRT(($E624-$E$1136)^2+($AD624-$AD$1136)^2),0)</f>
        <v>6.0001800054001617E-2</v>
      </c>
      <c r="CI624" s="197" t="str">
        <f>IF(CH624&lt;=SMALL(CH$3:CH$1130,1),"MAS PARECIDO","NO")</f>
        <v>NO</v>
      </c>
      <c r="CJ624" s="197" t="str">
        <f>IF(CH624&lt;=SMALL(CH$3:CH$1130,5),"SIMILAR","NO")</f>
        <v>NO</v>
      </c>
      <c r="CK624" s="197" t="str">
        <f t="shared" si="508"/>
        <v>N/A</v>
      </c>
      <c r="CL624" s="197">
        <f t="shared" si="509"/>
        <v>0</v>
      </c>
      <c r="CM624" s="198">
        <f t="shared" si="510"/>
        <v>0</v>
      </c>
      <c r="CN624" s="199">
        <f>IFERROR(SQRT(($E624-$E$1136)^2+($AG624-$AG$1136)^2),0)</f>
        <v>1.0017984907204245</v>
      </c>
      <c r="CO624" s="197" t="str">
        <f>IF(CN624&lt;=SMALL(CN$3:CN$1130,1),"MAS PARECIDO","NO")</f>
        <v>NO</v>
      </c>
      <c r="CP624" s="197" t="str">
        <f>IF(CN624&lt;=SMALL(CN$3:CN$1130,5),"SIMILAR","NO")</f>
        <v>NO</v>
      </c>
      <c r="CQ624" s="197" t="str">
        <f t="shared" si="511"/>
        <v>N/A</v>
      </c>
      <c r="CR624" s="197">
        <f t="shared" si="512"/>
        <v>0</v>
      </c>
      <c r="CS624" s="198">
        <f t="shared" si="513"/>
        <v>0</v>
      </c>
      <c r="CT624" s="199">
        <f>IFERROR(SQRT(($E624-$E$1136)^2+($AJ624-$AJ$1136)^2),0)</f>
        <v>6.0001800054001617E-2</v>
      </c>
      <c r="CU624" s="197" t="str">
        <f>IF(CT624&lt;=SMALL(CT$3:CT$1130,1),"MAS PARECIDO","NO")</f>
        <v>NO</v>
      </c>
      <c r="CV624" s="197" t="str">
        <f>IF(CT624&lt;=SMALL(CT$3:CT$1130,5),"SIMILAR","NO")</f>
        <v>NO</v>
      </c>
      <c r="CW624" s="197" t="str">
        <f t="shared" si="514"/>
        <v>N/A</v>
      </c>
      <c r="CX624" s="197">
        <f t="shared" si="515"/>
        <v>0</v>
      </c>
      <c r="CY624" s="198">
        <f t="shared" si="516"/>
        <v>0</v>
      </c>
      <c r="CZ624" s="2" t="s">
        <v>2245</v>
      </c>
      <c r="DA624" s="2" t="s">
        <v>2246</v>
      </c>
      <c r="DB624" s="2">
        <v>1</v>
      </c>
      <c r="DC624" s="2" t="s">
        <v>346</v>
      </c>
    </row>
    <row r="625" spans="1:107">
      <c r="A625" s="24" t="s">
        <v>795</v>
      </c>
      <c r="B625" s="46">
        <v>46585</v>
      </c>
      <c r="C625" s="190">
        <f>(B625-$B$1132)/($B$1133-$B$1132)</f>
        <v>4.9188463888022046E-2</v>
      </c>
      <c r="D625" s="46">
        <v>40000</v>
      </c>
      <c r="E625" s="190">
        <f>(D625-$D$1132)/($D$1133-$D$1132)</f>
        <v>7.9972399171975156E-2</v>
      </c>
      <c r="F625" s="46" t="s">
        <v>187</v>
      </c>
      <c r="G625" s="192">
        <f>VLOOKUP(F625,'DATOS DE SOPORTE'!$Y$5:$Z$8,2,FALSE)</f>
        <v>4</v>
      </c>
      <c r="H625" s="190">
        <f>(G625-$G$1132)/($G$1133-$G$1132)</f>
        <v>1</v>
      </c>
      <c r="I625" s="50">
        <v>2</v>
      </c>
      <c r="J625" s="200">
        <f t="shared" si="476"/>
        <v>2</v>
      </c>
      <c r="K625" s="190">
        <f>(J625-$J$1132)/($J$1133-$J$1132)</f>
        <v>0.4</v>
      </c>
      <c r="L625" s="193" t="str">
        <f t="shared" si="477"/>
        <v>SI</v>
      </c>
      <c r="M625" s="46" t="s">
        <v>192</v>
      </c>
      <c r="N625" s="192">
        <f t="shared" si="478"/>
        <v>2</v>
      </c>
      <c r="O625" s="190">
        <f>(N625-N$1132)/(N$1133-N$1132)</f>
        <v>1</v>
      </c>
      <c r="P625" s="46" t="s">
        <v>58</v>
      </c>
      <c r="Q625" s="192">
        <f t="shared" si="479"/>
        <v>3</v>
      </c>
      <c r="R625" s="190">
        <f>(Q625-Q$1132)/(Q$1133-Q$1132)</f>
        <v>1</v>
      </c>
      <c r="S625" s="46" t="s">
        <v>60</v>
      </c>
      <c r="T625" s="192">
        <f t="shared" si="480"/>
        <v>2</v>
      </c>
      <c r="U625" s="190">
        <f>(T625-T$1132)/(T$1133-T$1132)</f>
        <v>1</v>
      </c>
      <c r="V625" s="46" t="s">
        <v>212</v>
      </c>
      <c r="W625" s="194">
        <f>VLOOKUP(V625,'DATOS DE SOPORTE'!$S$5:$T$10,2,FALSE)</f>
        <v>3</v>
      </c>
      <c r="X625" s="201">
        <f>(W625-W$1132)/(W$1133-W$1132)</f>
        <v>0.4</v>
      </c>
      <c r="Y625" s="46" t="s">
        <v>188</v>
      </c>
      <c r="Z625" s="194">
        <f t="shared" si="481"/>
        <v>1</v>
      </c>
      <c r="AA625" s="201">
        <f>(Z625-Z$1132)/(Z$1133-Z$1132)</f>
        <v>0</v>
      </c>
      <c r="AB625" s="46" t="s">
        <v>188</v>
      </c>
      <c r="AC625" s="194">
        <f t="shared" si="482"/>
        <v>1</v>
      </c>
      <c r="AD625" s="201">
        <f>(AC625-AC$1132)/(AC$1133-AC$1132)</f>
        <v>0</v>
      </c>
      <c r="AE625" s="46" t="s">
        <v>136</v>
      </c>
      <c r="AF625" s="194">
        <f t="shared" si="483"/>
        <v>2</v>
      </c>
      <c r="AG625" s="201">
        <f>(AF625-AF$1132)/(AF$1133-AF$1132)</f>
        <v>1</v>
      </c>
      <c r="AH625" s="24" t="s">
        <v>199</v>
      </c>
      <c r="AI625" s="194">
        <f>VLOOKUP(AH625,'DATOS DE SOPORTE'!$V$5:$W$8,2,FALSE)</f>
        <v>2</v>
      </c>
      <c r="AJ625" s="201">
        <f>(AI625-AI$1132)/(AI$1133-AI$1132)</f>
        <v>0.33333333333333331</v>
      </c>
      <c r="AK625" s="58" t="str">
        <f t="shared" si="475"/>
        <v>Bueno</v>
      </c>
      <c r="AL625" s="196">
        <f>IFERROR(SQRT(($E625-$E$1136)^2+($C625-$C$1136)^2),0)</f>
        <v>0.17527395634711676</v>
      </c>
      <c r="AM625" s="197" t="str">
        <f>IF(AL625&lt;=SMALL($AL$3:$AL$1130,1),"MAS PARECIDO","NO")</f>
        <v>NO</v>
      </c>
      <c r="AN625" s="197" t="str">
        <f>IF(AL625&lt;=SMALL($AL$3:$AL$1130,5),"SIMILAR","NO")</f>
        <v>NO</v>
      </c>
      <c r="AO625" s="197" t="str">
        <f t="shared" si="484"/>
        <v>N/A</v>
      </c>
      <c r="AP625" s="197">
        <f t="shared" si="485"/>
        <v>0</v>
      </c>
      <c r="AQ625" s="198">
        <f t="shared" si="486"/>
        <v>0</v>
      </c>
      <c r="AR625" s="196">
        <f>IFERROR(SQRT(($E625-$E$1136)^2+($H625-$H$1136)^2),0)</f>
        <v>0.67144979593542597</v>
      </c>
      <c r="AS625" s="197" t="str">
        <f>IF(AR625&lt;=SMALL(AR$3:AR$1130,1),"MAS PARECIDO","NO")</f>
        <v>NO</v>
      </c>
      <c r="AT625" s="197" t="str">
        <f>IF(AR625&lt;=SMALL(AR$3:AR$1130,5),"SIMILAR","NO")</f>
        <v>NO</v>
      </c>
      <c r="AU625" s="197" t="str">
        <f t="shared" si="487"/>
        <v>N/A</v>
      </c>
      <c r="AV625" s="197">
        <f t="shared" si="488"/>
        <v>0</v>
      </c>
      <c r="AW625" s="198">
        <f t="shared" si="489"/>
        <v>0</v>
      </c>
      <c r="AX625" s="199">
        <f>IFERROR(SQRT(($E625-$E$1136)^2+($K625-$K$1136)^2),0)</f>
        <v>0.21540748366127094</v>
      </c>
      <c r="AY625" s="197" t="str">
        <f>IF(AX625&lt;=SMALL(AX$3:AX$1130,1),"MAS PARECIDO","NO")</f>
        <v>NO</v>
      </c>
      <c r="AZ625" s="197" t="str">
        <f>IF(AX625&lt;=SMALL(AX$3:AX$1130,5),"SIMILAR","NO")</f>
        <v>NO</v>
      </c>
      <c r="BA625" s="197" t="str">
        <f t="shared" si="490"/>
        <v>N/A</v>
      </c>
      <c r="BB625" s="197">
        <f t="shared" si="491"/>
        <v>0</v>
      </c>
      <c r="BC625" s="198">
        <f t="shared" si="492"/>
        <v>0</v>
      </c>
      <c r="BD625" s="196">
        <f>IFERROR(SQRT(($E625-$E$1136)^2+($O625-$O$1136)^2),0)</f>
        <v>8.0002400072002156E-2</v>
      </c>
      <c r="BE625" s="197" t="str">
        <f>IF(BD625&lt;=SMALL(BD$3:BD$1130,1),"MAS PARECIDO","NO")</f>
        <v>NO</v>
      </c>
      <c r="BF625" s="197" t="str">
        <f>IF(BD625&lt;=SMALL(BD$3:BD$1130,5),"SIMILAR","NO")</f>
        <v>NO</v>
      </c>
      <c r="BG625" s="197" t="str">
        <f t="shared" si="493"/>
        <v>N/A</v>
      </c>
      <c r="BH625" s="197">
        <f t="shared" si="494"/>
        <v>0</v>
      </c>
      <c r="BI625" s="198">
        <f t="shared" si="495"/>
        <v>0</v>
      </c>
      <c r="BJ625" s="199">
        <f>IFERROR(SQRT(($E625-$E$1136)^2+($R625-$R$1136)^2),0)</f>
        <v>0.50635993524101086</v>
      </c>
      <c r="BK625" s="197" t="str">
        <f>IF(BJ625&lt;=SMALL(BJ$3:BJ$1130,1),"MAS PARECIDO","NO")</f>
        <v>NO</v>
      </c>
      <c r="BL625" s="197" t="str">
        <f>IF(BJ625&lt;=SMALL(BJ$3:BJ$1130,5),"SIMILAR","NO")</f>
        <v>NO</v>
      </c>
      <c r="BM625" s="197" t="str">
        <f t="shared" si="496"/>
        <v>N/A</v>
      </c>
      <c r="BN625" s="197">
        <f t="shared" si="497"/>
        <v>0</v>
      </c>
      <c r="BO625" s="198">
        <f t="shared" si="498"/>
        <v>0</v>
      </c>
      <c r="BP625" s="199">
        <f>IFERROR(SQRT(($E625-$E$1136)^2+($U625-$U$1136)^2),0)</f>
        <v>1.0031950877158842</v>
      </c>
      <c r="BQ625" s="197" t="str">
        <f>IF(BP625&lt;=SMALL(BP$3:BP$1130,1),"MAS PARECIDO","NO")</f>
        <v>NO</v>
      </c>
      <c r="BR625" s="197" t="str">
        <f>IF(BP625&lt;=SMALL(BP$3:BP$1130,5),"SIMILAR","NO")</f>
        <v>NO</v>
      </c>
      <c r="BS625" s="197" t="str">
        <f t="shared" si="499"/>
        <v>N/A</v>
      </c>
      <c r="BT625" s="197">
        <f t="shared" si="500"/>
        <v>0</v>
      </c>
      <c r="BU625" s="198">
        <f t="shared" si="501"/>
        <v>0</v>
      </c>
      <c r="BV625" s="199">
        <f>IFERROR(SQRT(($E625-$E$1136)^2+($X625-$X$1136)^2),0)</f>
        <v>0.40792203178705699</v>
      </c>
      <c r="BW625" s="197" t="str">
        <f>IF(BV625&lt;=SMALL(BV$3:BV$1130,1),"MAS PARECIDO","NO")</f>
        <v>NO</v>
      </c>
      <c r="BX625" s="197" t="str">
        <f>IF(BV625&lt;=SMALL(BV$3:BV$1130,5),"SIMILAR","NO")</f>
        <v>NO</v>
      </c>
      <c r="BY625" s="197" t="str">
        <f t="shared" si="502"/>
        <v>N/A</v>
      </c>
      <c r="BZ625" s="197">
        <f t="shared" si="503"/>
        <v>0</v>
      </c>
      <c r="CA625" s="198">
        <f t="shared" si="504"/>
        <v>0</v>
      </c>
      <c r="CB625" s="199">
        <f>IFERROR(SQRT(($E625-$E$1136)^2+($AA625-$AA$1136)^2),0)</f>
        <v>8.0002400072002156E-2</v>
      </c>
      <c r="CC625" s="197" t="str">
        <f>IF(CB625&lt;=SMALL(CB$3:CB$1130,1),"MAS PARECIDO","NO")</f>
        <v>NO</v>
      </c>
      <c r="CD625" s="197" t="str">
        <f>IF(CB625&lt;=SMALL(CB$3:CB$1130,5),"SIMILAR","NO")</f>
        <v>NO</v>
      </c>
      <c r="CE625" s="197" t="str">
        <f t="shared" si="505"/>
        <v>N/A</v>
      </c>
      <c r="CF625" s="197">
        <f t="shared" si="506"/>
        <v>0</v>
      </c>
      <c r="CG625" s="198">
        <f t="shared" si="507"/>
        <v>0</v>
      </c>
      <c r="CH625" s="199">
        <f>IFERROR(SQRT(($E625-$E$1136)^2+($AD625-$AD$1136)^2),0)</f>
        <v>1.0031950877158842</v>
      </c>
      <c r="CI625" s="197" t="str">
        <f>IF(CH625&lt;=SMALL(CH$3:CH$1130,1),"MAS PARECIDO","NO")</f>
        <v>NO</v>
      </c>
      <c r="CJ625" s="197" t="str">
        <f>IF(CH625&lt;=SMALL(CH$3:CH$1130,5),"SIMILAR","NO")</f>
        <v>NO</v>
      </c>
      <c r="CK625" s="197" t="str">
        <f t="shared" si="508"/>
        <v>N/A</v>
      </c>
      <c r="CL625" s="197">
        <f t="shared" si="509"/>
        <v>0</v>
      </c>
      <c r="CM625" s="198">
        <f t="shared" si="510"/>
        <v>0</v>
      </c>
      <c r="CN625" s="199">
        <f>IFERROR(SQRT(($E625-$E$1136)^2+($AG625-$AG$1136)^2),0)</f>
        <v>8.0002400072002156E-2</v>
      </c>
      <c r="CO625" s="197" t="str">
        <f>IF(CN625&lt;=SMALL(CN$3:CN$1130,1),"MAS PARECIDO","NO")</f>
        <v>NO</v>
      </c>
      <c r="CP625" s="197" t="str">
        <f>IF(CN625&lt;=SMALL(CN$3:CN$1130,5),"SIMILAR","NO")</f>
        <v>NO</v>
      </c>
      <c r="CQ625" s="197" t="str">
        <f t="shared" si="511"/>
        <v>N/A</v>
      </c>
      <c r="CR625" s="197">
        <f t="shared" si="512"/>
        <v>0</v>
      </c>
      <c r="CS625" s="198">
        <f t="shared" si="513"/>
        <v>0</v>
      </c>
      <c r="CT625" s="199">
        <f>IFERROR(SQRT(($E625-$E$1136)^2+($AJ625-$AJ$1136)^2),0)</f>
        <v>0.34279949697803203</v>
      </c>
      <c r="CU625" s="197" t="str">
        <f>IF(CT625&lt;=SMALL(CT$3:CT$1130,1),"MAS PARECIDO","NO")</f>
        <v>NO</v>
      </c>
      <c r="CV625" s="197" t="str">
        <f>IF(CT625&lt;=SMALL(CT$3:CT$1130,5),"SIMILAR","NO")</f>
        <v>NO</v>
      </c>
      <c r="CW625" s="197" t="str">
        <f t="shared" si="514"/>
        <v>N/A</v>
      </c>
      <c r="CX625" s="197">
        <f t="shared" si="515"/>
        <v>0</v>
      </c>
      <c r="CY625" s="198">
        <f t="shared" si="516"/>
        <v>0</v>
      </c>
      <c r="CZ625" s="2" t="s">
        <v>2247</v>
      </c>
      <c r="DA625" s="2" t="s">
        <v>2248</v>
      </c>
      <c r="DB625" s="2">
        <v>0</v>
      </c>
      <c r="DC625" s="2" t="s">
        <v>189</v>
      </c>
    </row>
    <row r="626" spans="1:107">
      <c r="A626" s="24" t="s">
        <v>796</v>
      </c>
      <c r="B626" s="46">
        <v>105288.78</v>
      </c>
      <c r="C626" s="190">
        <f>(B626-$B$1132)/($B$1133-$B$1132)</f>
        <v>0.11780808761930263</v>
      </c>
      <c r="D626" s="46">
        <v>27000</v>
      </c>
      <c r="E626" s="190">
        <f>(D626-$D$1132)/($D$1133-$D$1132)</f>
        <v>5.3971619148574457E-2</v>
      </c>
      <c r="F626" s="46" t="s">
        <v>53</v>
      </c>
      <c r="G626" s="192">
        <f>VLOOKUP(F626,'DATOS DE SOPORTE'!$Y$5:$Z$8,2,FALSE)</f>
        <v>2</v>
      </c>
      <c r="H626" s="190">
        <f>(G626-$G$1132)/($G$1133-$G$1132)</f>
        <v>0.33333333333333331</v>
      </c>
      <c r="I626" s="50">
        <v>0</v>
      </c>
      <c r="J626" s="200">
        <f t="shared" si="476"/>
        <v>0</v>
      </c>
      <c r="K626" s="190">
        <f>(J626-$J$1132)/($J$1133-$J$1132)</f>
        <v>0</v>
      </c>
      <c r="L626" s="193" t="str">
        <f t="shared" si="477"/>
        <v>NO</v>
      </c>
      <c r="M626" s="46" t="s">
        <v>192</v>
      </c>
      <c r="N626" s="192">
        <f t="shared" si="478"/>
        <v>2</v>
      </c>
      <c r="O626" s="190">
        <f>(N626-N$1132)/(N$1133-N$1132)</f>
        <v>1</v>
      </c>
      <c r="P626" s="46" t="s">
        <v>193</v>
      </c>
      <c r="Q626" s="192">
        <f t="shared" si="479"/>
        <v>2</v>
      </c>
      <c r="R626" s="190">
        <f>(Q626-Q$1132)/(Q$1133-Q$1132)</f>
        <v>0.5</v>
      </c>
      <c r="S626" s="46" t="s">
        <v>194</v>
      </c>
      <c r="T626" s="192">
        <f t="shared" si="480"/>
        <v>1</v>
      </c>
      <c r="U626" s="190">
        <f>(T626-T$1132)/(T$1133-T$1132)</f>
        <v>0</v>
      </c>
      <c r="V626" s="46" t="s">
        <v>212</v>
      </c>
      <c r="W626" s="194">
        <f>VLOOKUP(V626,'DATOS DE SOPORTE'!$S$5:$T$10,2,FALSE)</f>
        <v>3</v>
      </c>
      <c r="X626" s="201">
        <f>(W626-W$1132)/(W$1133-W$1132)</f>
        <v>0.4</v>
      </c>
      <c r="Y626" s="46" t="s">
        <v>188</v>
      </c>
      <c r="Z626" s="194">
        <f t="shared" si="481"/>
        <v>1</v>
      </c>
      <c r="AA626" s="201">
        <f>(Z626-Z$1132)/(Z$1133-Z$1132)</f>
        <v>0</v>
      </c>
      <c r="AB626" s="46" t="s">
        <v>136</v>
      </c>
      <c r="AC626" s="194">
        <f t="shared" si="482"/>
        <v>2</v>
      </c>
      <c r="AD626" s="201">
        <f>(AC626-AC$1132)/(AC$1133-AC$1132)</f>
        <v>1</v>
      </c>
      <c r="AE626" s="46" t="s">
        <v>136</v>
      </c>
      <c r="AF626" s="194">
        <f t="shared" si="483"/>
        <v>2</v>
      </c>
      <c r="AG626" s="201">
        <f>(AF626-AF$1132)/(AF$1133-AF$1132)</f>
        <v>1</v>
      </c>
      <c r="AH626" s="24" t="s">
        <v>199</v>
      </c>
      <c r="AI626" s="194">
        <f>VLOOKUP(AH626,'DATOS DE SOPORTE'!$V$5:$W$8,2,FALSE)</f>
        <v>2</v>
      </c>
      <c r="AJ626" s="201">
        <f>(AI626-AI$1132)/(AI$1133-AI$1132)</f>
        <v>0.33333333333333331</v>
      </c>
      <c r="AK626" s="58" t="str">
        <f t="shared" si="475"/>
        <v>Bueno</v>
      </c>
      <c r="AL626" s="196">
        <f>IFERROR(SQRT(($E626-$E$1136)^2+($C626-$C$1136)^2),0)</f>
        <v>0.10267846224483518</v>
      </c>
      <c r="AM626" s="197" t="str">
        <f>IF(AL626&lt;=SMALL($AL$3:$AL$1130,1),"MAS PARECIDO","NO")</f>
        <v>NO</v>
      </c>
      <c r="AN626" s="197" t="str">
        <f>IF(AL626&lt;=SMALL($AL$3:$AL$1130,5),"SIMILAR","NO")</f>
        <v>NO</v>
      </c>
      <c r="AO626" s="197" t="str">
        <f t="shared" si="484"/>
        <v>N/A</v>
      </c>
      <c r="AP626" s="197">
        <f t="shared" si="485"/>
        <v>0</v>
      </c>
      <c r="AQ626" s="198">
        <f t="shared" si="486"/>
        <v>0</v>
      </c>
      <c r="AR626" s="196">
        <f>IFERROR(SQRT(($E626-$E$1136)^2+($H626-$H$1136)^2),0)</f>
        <v>5.4001620048601456E-2</v>
      </c>
      <c r="AS626" s="197" t="str">
        <f>IF(AR626&lt;=SMALL(AR$3:AR$1130,1),"MAS PARECIDO","NO")</f>
        <v>NO</v>
      </c>
      <c r="AT626" s="197" t="str">
        <f>IF(AR626&lt;=SMALL(AR$3:AR$1130,5),"SIMILAR","NO")</f>
        <v>NO</v>
      </c>
      <c r="AU626" s="197" t="str">
        <f t="shared" si="487"/>
        <v>N/A</v>
      </c>
      <c r="AV626" s="197">
        <f t="shared" si="488"/>
        <v>0</v>
      </c>
      <c r="AW626" s="198">
        <f t="shared" si="489"/>
        <v>0</v>
      </c>
      <c r="AX626" s="199">
        <f>IFERROR(SQRT(($E626-$E$1136)^2+($K626-$K$1136)^2),0)</f>
        <v>0.20716219483263235</v>
      </c>
      <c r="AY626" s="197" t="str">
        <f>IF(AX626&lt;=SMALL(AX$3:AX$1130,1),"MAS PARECIDO","NO")</f>
        <v>NO</v>
      </c>
      <c r="AZ626" s="197" t="str">
        <f>IF(AX626&lt;=SMALL(AX$3:AX$1130,5),"SIMILAR","NO")</f>
        <v>NO</v>
      </c>
      <c r="BA626" s="197" t="str">
        <f t="shared" si="490"/>
        <v>N/A</v>
      </c>
      <c r="BB626" s="197">
        <f t="shared" si="491"/>
        <v>0</v>
      </c>
      <c r="BC626" s="198">
        <f t="shared" si="492"/>
        <v>0</v>
      </c>
      <c r="BD626" s="196">
        <f>IFERROR(SQRT(($E626-$E$1136)^2+($O626-$O$1136)^2),0)</f>
        <v>5.4001620048601456E-2</v>
      </c>
      <c r="BE626" s="197" t="str">
        <f>IF(BD626&lt;=SMALL(BD$3:BD$1130,1),"MAS PARECIDO","NO")</f>
        <v>NO</v>
      </c>
      <c r="BF626" s="197" t="str">
        <f>IF(BD626&lt;=SMALL(BD$3:BD$1130,5),"SIMILAR","NO")</f>
        <v>NO</v>
      </c>
      <c r="BG626" s="197" t="str">
        <f t="shared" si="493"/>
        <v>N/A</v>
      </c>
      <c r="BH626" s="197">
        <f t="shared" si="494"/>
        <v>0</v>
      </c>
      <c r="BI626" s="198">
        <f t="shared" si="495"/>
        <v>0</v>
      </c>
      <c r="BJ626" s="199">
        <f>IFERROR(SQRT(($E626-$E$1136)^2+($R626-$R$1136)^2),0)</f>
        <v>5.4001620048601456E-2</v>
      </c>
      <c r="BK626" s="197" t="str">
        <f>IF(BJ626&lt;=SMALL(BJ$3:BJ$1130,1),"MAS PARECIDO","NO")</f>
        <v>NO</v>
      </c>
      <c r="BL626" s="197" t="str">
        <f>IF(BJ626&lt;=SMALL(BJ$3:BJ$1130,5),"SIMILAR","NO")</f>
        <v>NO</v>
      </c>
      <c r="BM626" s="197" t="str">
        <f t="shared" si="496"/>
        <v>N/A</v>
      </c>
      <c r="BN626" s="197">
        <f t="shared" si="497"/>
        <v>0</v>
      </c>
      <c r="BO626" s="198">
        <f t="shared" si="498"/>
        <v>0</v>
      </c>
      <c r="BP626" s="199">
        <f>IFERROR(SQRT(($E626-$E$1136)^2+($U626-$U$1136)^2),0)</f>
        <v>5.4001620048601456E-2</v>
      </c>
      <c r="BQ626" s="197" t="str">
        <f>IF(BP626&lt;=SMALL(BP$3:BP$1130,1),"MAS PARECIDO","NO")</f>
        <v>NO</v>
      </c>
      <c r="BR626" s="197" t="str">
        <f>IF(BP626&lt;=SMALL(BP$3:BP$1130,5),"SIMILAR","NO")</f>
        <v>NO</v>
      </c>
      <c r="BS626" s="197" t="str">
        <f t="shared" si="499"/>
        <v>N/A</v>
      </c>
      <c r="BT626" s="197">
        <f t="shared" si="500"/>
        <v>0</v>
      </c>
      <c r="BU626" s="198">
        <f t="shared" si="501"/>
        <v>0</v>
      </c>
      <c r="BV626" s="199">
        <f>IFERROR(SQRT(($E626-$E$1136)^2+($X626-$X$1136)^2),0)</f>
        <v>0.40362875884638544</v>
      </c>
      <c r="BW626" s="197" t="str">
        <f>IF(BV626&lt;=SMALL(BV$3:BV$1130,1),"MAS PARECIDO","NO")</f>
        <v>NO</v>
      </c>
      <c r="BX626" s="197" t="str">
        <f>IF(BV626&lt;=SMALL(BV$3:BV$1130,5),"SIMILAR","NO")</f>
        <v>NO</v>
      </c>
      <c r="BY626" s="197" t="str">
        <f t="shared" si="502"/>
        <v>N/A</v>
      </c>
      <c r="BZ626" s="197">
        <f t="shared" si="503"/>
        <v>0</v>
      </c>
      <c r="CA626" s="198">
        <f t="shared" si="504"/>
        <v>0</v>
      </c>
      <c r="CB626" s="199">
        <f>IFERROR(SQRT(($E626-$E$1136)^2+($AA626-$AA$1136)^2),0)</f>
        <v>5.4001620048601456E-2</v>
      </c>
      <c r="CC626" s="197" t="str">
        <f>IF(CB626&lt;=SMALL(CB$3:CB$1130,1),"MAS PARECIDO","NO")</f>
        <v>NO</v>
      </c>
      <c r="CD626" s="197" t="str">
        <f>IF(CB626&lt;=SMALL(CB$3:CB$1130,5),"SIMILAR","NO")</f>
        <v>NO</v>
      </c>
      <c r="CE626" s="197" t="str">
        <f t="shared" si="505"/>
        <v>N/A</v>
      </c>
      <c r="CF626" s="197">
        <f t="shared" si="506"/>
        <v>0</v>
      </c>
      <c r="CG626" s="198">
        <f t="shared" si="507"/>
        <v>0</v>
      </c>
      <c r="CH626" s="199">
        <f>IFERROR(SQRT(($E626-$E$1136)^2+($AD626-$AD$1136)^2),0)</f>
        <v>5.4001620048601456E-2</v>
      </c>
      <c r="CI626" s="197" t="str">
        <f>IF(CH626&lt;=SMALL(CH$3:CH$1130,1),"MAS PARECIDO","NO")</f>
        <v>NO</v>
      </c>
      <c r="CJ626" s="197" t="str">
        <f>IF(CH626&lt;=SMALL(CH$3:CH$1130,5),"SIMILAR","NO")</f>
        <v>NO</v>
      </c>
      <c r="CK626" s="197" t="str">
        <f t="shared" si="508"/>
        <v>N/A</v>
      </c>
      <c r="CL626" s="197">
        <f t="shared" si="509"/>
        <v>0</v>
      </c>
      <c r="CM626" s="198">
        <f t="shared" si="510"/>
        <v>0</v>
      </c>
      <c r="CN626" s="199">
        <f>IFERROR(SQRT(($E626-$E$1136)^2+($AG626-$AG$1136)^2),0)</f>
        <v>5.4001620048601456E-2</v>
      </c>
      <c r="CO626" s="197" t="str">
        <f>IF(CN626&lt;=SMALL(CN$3:CN$1130,1),"MAS PARECIDO","NO")</f>
        <v>NO</v>
      </c>
      <c r="CP626" s="197" t="str">
        <f>IF(CN626&lt;=SMALL(CN$3:CN$1130,5),"SIMILAR","NO")</f>
        <v>NO</v>
      </c>
      <c r="CQ626" s="197" t="str">
        <f t="shared" si="511"/>
        <v>N/A</v>
      </c>
      <c r="CR626" s="197">
        <f t="shared" si="512"/>
        <v>0</v>
      </c>
      <c r="CS626" s="198">
        <f t="shared" si="513"/>
        <v>0</v>
      </c>
      <c r="CT626" s="199">
        <f>IFERROR(SQRT(($E626-$E$1136)^2+($AJ626-$AJ$1136)^2),0)</f>
        <v>0.33767926510075297</v>
      </c>
      <c r="CU626" s="197" t="str">
        <f>IF(CT626&lt;=SMALL(CT$3:CT$1130,1),"MAS PARECIDO","NO")</f>
        <v>NO</v>
      </c>
      <c r="CV626" s="197" t="str">
        <f>IF(CT626&lt;=SMALL(CT$3:CT$1130,5),"SIMILAR","NO")</f>
        <v>NO</v>
      </c>
      <c r="CW626" s="197" t="str">
        <f t="shared" si="514"/>
        <v>N/A</v>
      </c>
      <c r="CX626" s="197">
        <f t="shared" si="515"/>
        <v>0</v>
      </c>
      <c r="CY626" s="198">
        <f t="shared" si="516"/>
        <v>0</v>
      </c>
      <c r="CZ626" s="2" t="s">
        <v>2249</v>
      </c>
      <c r="DA626" s="2" t="s">
        <v>2250</v>
      </c>
      <c r="DB626" s="2">
        <v>0</v>
      </c>
      <c r="DC626" s="2" t="s">
        <v>189</v>
      </c>
    </row>
    <row r="627" spans="1:107">
      <c r="A627" s="24" t="s">
        <v>797</v>
      </c>
      <c r="B627" s="46">
        <v>56895.86</v>
      </c>
      <c r="C627" s="190">
        <f>(B627-$B$1132)/($B$1133-$B$1132)</f>
        <v>6.1240964315522825E-2</v>
      </c>
      <c r="D627" s="46">
        <v>18000</v>
      </c>
      <c r="E627" s="190">
        <f>(D627-$D$1132)/($D$1133-$D$1132)</f>
        <v>3.5971079132373969E-2</v>
      </c>
      <c r="F627" s="46" t="s">
        <v>187</v>
      </c>
      <c r="G627" s="192">
        <f>VLOOKUP(F627,'DATOS DE SOPORTE'!$Y$5:$Z$8,2,FALSE)</f>
        <v>4</v>
      </c>
      <c r="H627" s="190">
        <f>(G627-$G$1132)/($G$1133-$G$1132)</f>
        <v>1</v>
      </c>
      <c r="I627" s="50">
        <v>1</v>
      </c>
      <c r="J627" s="200">
        <f t="shared" si="476"/>
        <v>1</v>
      </c>
      <c r="K627" s="190">
        <f>(J627-$J$1132)/($J$1133-$J$1132)</f>
        <v>0.2</v>
      </c>
      <c r="L627" s="193" t="str">
        <f t="shared" si="477"/>
        <v>SI</v>
      </c>
      <c r="M627" s="46" t="s">
        <v>192</v>
      </c>
      <c r="N627" s="192">
        <f t="shared" si="478"/>
        <v>2</v>
      </c>
      <c r="O627" s="190">
        <f>(N627-N$1132)/(N$1133-N$1132)</f>
        <v>1</v>
      </c>
      <c r="P627" s="46" t="s">
        <v>196</v>
      </c>
      <c r="Q627" s="192">
        <f t="shared" si="479"/>
        <v>1</v>
      </c>
      <c r="R627" s="190">
        <f>(Q627-Q$1132)/(Q$1133-Q$1132)</f>
        <v>0</v>
      </c>
      <c r="S627" s="46"/>
      <c r="T627" s="192">
        <f t="shared" si="480"/>
        <v>2</v>
      </c>
      <c r="U627" s="190">
        <f>(T627-T$1132)/(T$1133-T$1132)</f>
        <v>1</v>
      </c>
      <c r="V627" s="46" t="s">
        <v>62</v>
      </c>
      <c r="W627" s="194">
        <f>VLOOKUP(V627,'DATOS DE SOPORTE'!$S$5:$T$10,2,FALSE)</f>
        <v>1</v>
      </c>
      <c r="X627" s="201">
        <f>(W627-W$1132)/(W$1133-W$1132)</f>
        <v>0</v>
      </c>
      <c r="Y627" s="46" t="s">
        <v>188</v>
      </c>
      <c r="Z627" s="194">
        <f t="shared" si="481"/>
        <v>1</v>
      </c>
      <c r="AA627" s="201">
        <f>(Z627-Z$1132)/(Z$1133-Z$1132)</f>
        <v>0</v>
      </c>
      <c r="AB627" s="46" t="s">
        <v>136</v>
      </c>
      <c r="AC627" s="194">
        <f t="shared" si="482"/>
        <v>2</v>
      </c>
      <c r="AD627" s="201">
        <f>(AC627-AC$1132)/(AC$1133-AC$1132)</f>
        <v>1</v>
      </c>
      <c r="AE627" s="46" t="s">
        <v>136</v>
      </c>
      <c r="AF627" s="194">
        <f t="shared" si="483"/>
        <v>2</v>
      </c>
      <c r="AG627" s="201">
        <f>(AF627-AF$1132)/(AF$1133-AF$1132)</f>
        <v>1</v>
      </c>
      <c r="AH627" s="24" t="s">
        <v>67</v>
      </c>
      <c r="AI627" s="194">
        <f>VLOOKUP(AH627,'DATOS DE SOPORTE'!$V$5:$W$8,2,FALSE)</f>
        <v>1</v>
      </c>
      <c r="AJ627" s="201">
        <f>(AI627-AI$1132)/(AI$1133-AI$1132)</f>
        <v>0</v>
      </c>
      <c r="AK627" s="58" t="str">
        <f t="shared" si="475"/>
        <v>Bueno</v>
      </c>
      <c r="AL627" s="196">
        <f>IFERROR(SQRT(($E627-$E$1136)^2+($C627-$C$1136)^2),0)</f>
        <v>0.14833316558687878</v>
      </c>
      <c r="AM627" s="197" t="str">
        <f>IF(AL627&lt;=SMALL($AL$3:$AL$1130,1),"MAS PARECIDO","NO")</f>
        <v>NO</v>
      </c>
      <c r="AN627" s="197" t="str">
        <f>IF(AL627&lt;=SMALL($AL$3:$AL$1130,5),"SIMILAR","NO")</f>
        <v>NO</v>
      </c>
      <c r="AO627" s="197" t="str">
        <f t="shared" si="484"/>
        <v>N/A</v>
      </c>
      <c r="AP627" s="197">
        <f t="shared" si="485"/>
        <v>0</v>
      </c>
      <c r="AQ627" s="198">
        <f t="shared" si="486"/>
        <v>0</v>
      </c>
      <c r="AR627" s="196">
        <f>IFERROR(SQRT(($E627-$E$1136)^2+($H627-$H$1136)^2),0)</f>
        <v>0.66763801734768213</v>
      </c>
      <c r="AS627" s="197" t="str">
        <f>IF(AR627&lt;=SMALL(AR$3:AR$1130,1),"MAS PARECIDO","NO")</f>
        <v>NO</v>
      </c>
      <c r="AT627" s="197" t="str">
        <f>IF(AR627&lt;=SMALL(AR$3:AR$1130,5),"SIMILAR","NO")</f>
        <v>NO</v>
      </c>
      <c r="AU627" s="197" t="str">
        <f t="shared" si="487"/>
        <v>N/A</v>
      </c>
      <c r="AV627" s="197">
        <f t="shared" si="488"/>
        <v>0</v>
      </c>
      <c r="AW627" s="198">
        <f t="shared" si="489"/>
        <v>0</v>
      </c>
      <c r="AX627" s="199">
        <f>IFERROR(SQRT(($E627-$E$1136)^2+($K627-$K$1136)^2),0)</f>
        <v>3.6001080032400969E-2</v>
      </c>
      <c r="AY627" s="197" t="str">
        <f>IF(AX627&lt;=SMALL(AX$3:AX$1130,1),"MAS PARECIDO","NO")</f>
        <v>NO</v>
      </c>
      <c r="AZ627" s="197" t="str">
        <f>IF(AX627&lt;=SMALL(AX$3:AX$1130,5),"SIMILAR","NO")</f>
        <v>NO</v>
      </c>
      <c r="BA627" s="197" t="str">
        <f t="shared" si="490"/>
        <v>N/A</v>
      </c>
      <c r="BB627" s="197">
        <f t="shared" si="491"/>
        <v>0</v>
      </c>
      <c r="BC627" s="198">
        <f t="shared" si="492"/>
        <v>0</v>
      </c>
      <c r="BD627" s="196">
        <f>IFERROR(SQRT(($E627-$E$1136)^2+($O627-$O$1136)^2),0)</f>
        <v>3.6001080032400969E-2</v>
      </c>
      <c r="BE627" s="197" t="str">
        <f>IF(BD627&lt;=SMALL(BD$3:BD$1130,1),"MAS PARECIDO","NO")</f>
        <v>NO</v>
      </c>
      <c r="BF627" s="197" t="str">
        <f>IF(BD627&lt;=SMALL(BD$3:BD$1130,5),"SIMILAR","NO")</f>
        <v>NO</v>
      </c>
      <c r="BG627" s="197" t="str">
        <f t="shared" si="493"/>
        <v>N/A</v>
      </c>
      <c r="BH627" s="197">
        <f t="shared" si="494"/>
        <v>0</v>
      </c>
      <c r="BI627" s="198">
        <f t="shared" si="495"/>
        <v>0</v>
      </c>
      <c r="BJ627" s="199">
        <f>IFERROR(SQRT(($E627-$E$1136)^2+($R627-$R$1136)^2),0)</f>
        <v>0.5012944022862208</v>
      </c>
      <c r="BK627" s="197" t="str">
        <f>IF(BJ627&lt;=SMALL(BJ$3:BJ$1130,1),"MAS PARECIDO","NO")</f>
        <v>NO</v>
      </c>
      <c r="BL627" s="197" t="str">
        <f>IF(BJ627&lt;=SMALL(BJ$3:BJ$1130,5),"SIMILAR","NO")</f>
        <v>NO</v>
      </c>
      <c r="BM627" s="197" t="str">
        <f t="shared" si="496"/>
        <v>N/A</v>
      </c>
      <c r="BN627" s="197">
        <f t="shared" si="497"/>
        <v>0</v>
      </c>
      <c r="BO627" s="198">
        <f t="shared" si="498"/>
        <v>0</v>
      </c>
      <c r="BP627" s="199">
        <f>IFERROR(SQRT(($E627-$E$1136)^2+($U627-$U$1136)^2),0)</f>
        <v>1.0006478290405167</v>
      </c>
      <c r="BQ627" s="197" t="str">
        <f>IF(BP627&lt;=SMALL(BP$3:BP$1130,1),"MAS PARECIDO","NO")</f>
        <v>NO</v>
      </c>
      <c r="BR627" s="197" t="str">
        <f>IF(BP627&lt;=SMALL(BP$3:BP$1130,5),"SIMILAR","NO")</f>
        <v>NO</v>
      </c>
      <c r="BS627" s="197" t="str">
        <f t="shared" si="499"/>
        <v>N/A</v>
      </c>
      <c r="BT627" s="197">
        <f t="shared" si="500"/>
        <v>0</v>
      </c>
      <c r="BU627" s="198">
        <f t="shared" si="501"/>
        <v>0</v>
      </c>
      <c r="BV627" s="199">
        <f>IFERROR(SQRT(($E627-$E$1136)^2+($X627-$X$1136)^2),0)</f>
        <v>3.6001080032400969E-2</v>
      </c>
      <c r="BW627" s="197" t="str">
        <f>IF(BV627&lt;=SMALL(BV$3:BV$1130,1),"MAS PARECIDO","NO")</f>
        <v>NO</v>
      </c>
      <c r="BX627" s="197" t="str">
        <f>IF(BV627&lt;=SMALL(BV$3:BV$1130,5),"SIMILAR","NO")</f>
        <v>NO</v>
      </c>
      <c r="BY627" s="197" t="str">
        <f t="shared" si="502"/>
        <v>N/A</v>
      </c>
      <c r="BZ627" s="197">
        <f t="shared" si="503"/>
        <v>0</v>
      </c>
      <c r="CA627" s="198">
        <f t="shared" si="504"/>
        <v>0</v>
      </c>
      <c r="CB627" s="199">
        <f>IFERROR(SQRT(($E627-$E$1136)^2+($AA627-$AA$1136)^2),0)</f>
        <v>3.6001080032400969E-2</v>
      </c>
      <c r="CC627" s="197" t="str">
        <f>IF(CB627&lt;=SMALL(CB$3:CB$1130,1),"MAS PARECIDO","NO")</f>
        <v>NO</v>
      </c>
      <c r="CD627" s="197" t="str">
        <f>IF(CB627&lt;=SMALL(CB$3:CB$1130,5),"SIMILAR","NO")</f>
        <v>NO</v>
      </c>
      <c r="CE627" s="197" t="str">
        <f t="shared" si="505"/>
        <v>N/A</v>
      </c>
      <c r="CF627" s="197">
        <f t="shared" si="506"/>
        <v>0</v>
      </c>
      <c r="CG627" s="198">
        <f t="shared" si="507"/>
        <v>0</v>
      </c>
      <c r="CH627" s="199">
        <f>IFERROR(SQRT(($E627-$E$1136)^2+($AD627-$AD$1136)^2),0)</f>
        <v>3.6001080032400969E-2</v>
      </c>
      <c r="CI627" s="197" t="str">
        <f>IF(CH627&lt;=SMALL(CH$3:CH$1130,1),"MAS PARECIDO","NO")</f>
        <v>NO</v>
      </c>
      <c r="CJ627" s="197" t="str">
        <f>IF(CH627&lt;=SMALL(CH$3:CH$1130,5),"SIMILAR","NO")</f>
        <v>NO</v>
      </c>
      <c r="CK627" s="197" t="str">
        <f t="shared" si="508"/>
        <v>N/A</v>
      </c>
      <c r="CL627" s="197">
        <f t="shared" si="509"/>
        <v>0</v>
      </c>
      <c r="CM627" s="198">
        <f t="shared" si="510"/>
        <v>0</v>
      </c>
      <c r="CN627" s="199">
        <f>IFERROR(SQRT(($E627-$E$1136)^2+($AG627-$AG$1136)^2),0)</f>
        <v>3.6001080032400969E-2</v>
      </c>
      <c r="CO627" s="197" t="str">
        <f>IF(CN627&lt;=SMALL(CN$3:CN$1130,1),"MAS PARECIDO","NO")</f>
        <v>NO</v>
      </c>
      <c r="CP627" s="197" t="str">
        <f>IF(CN627&lt;=SMALL(CN$3:CN$1130,5),"SIMILAR","NO")</f>
        <v>NO</v>
      </c>
      <c r="CQ627" s="197" t="str">
        <f t="shared" si="511"/>
        <v>N/A</v>
      </c>
      <c r="CR627" s="197">
        <f t="shared" si="512"/>
        <v>0</v>
      </c>
      <c r="CS627" s="198">
        <f t="shared" si="513"/>
        <v>0</v>
      </c>
      <c r="CT627" s="199">
        <f>IFERROR(SQRT(($E627-$E$1136)^2+($AJ627-$AJ$1136)^2),0)</f>
        <v>3.6001080032400969E-2</v>
      </c>
      <c r="CU627" s="197" t="str">
        <f>IF(CT627&lt;=SMALL(CT$3:CT$1130,1),"MAS PARECIDO","NO")</f>
        <v>NO</v>
      </c>
      <c r="CV627" s="197" t="str">
        <f>IF(CT627&lt;=SMALL(CT$3:CT$1130,5),"SIMILAR","NO")</f>
        <v>NO</v>
      </c>
      <c r="CW627" s="197" t="str">
        <f t="shared" si="514"/>
        <v>N/A</v>
      </c>
      <c r="CX627" s="197">
        <f t="shared" si="515"/>
        <v>0</v>
      </c>
      <c r="CY627" s="198">
        <f t="shared" si="516"/>
        <v>0</v>
      </c>
      <c r="CZ627" s="2" t="s">
        <v>2251</v>
      </c>
      <c r="DA627" s="2" t="s">
        <v>2252</v>
      </c>
      <c r="DB627" s="2">
        <v>0</v>
      </c>
      <c r="DC627" s="2" t="s">
        <v>189</v>
      </c>
    </row>
    <row r="628" spans="1:107">
      <c r="A628" s="24" t="s">
        <v>798</v>
      </c>
      <c r="B628" s="46">
        <v>57818.25</v>
      </c>
      <c r="C628" s="190">
        <f>(B628-$B$1132)/($B$1133-$B$1132)</f>
        <v>6.2319158168346205E-2</v>
      </c>
      <c r="D628" s="46">
        <v>20000</v>
      </c>
      <c r="E628" s="190">
        <f>(D628-$D$1132)/($D$1133-$D$1132)</f>
        <v>3.9971199135974078E-2</v>
      </c>
      <c r="F628" s="46" t="s">
        <v>203</v>
      </c>
      <c r="G628" s="192">
        <f>VLOOKUP(F628,'DATOS DE SOPORTE'!$Y$5:$Z$8,2,FALSE)</f>
        <v>3</v>
      </c>
      <c r="H628" s="190">
        <f>(G628-$G$1132)/($G$1133-$G$1132)</f>
        <v>0.66666666666666663</v>
      </c>
      <c r="I628" s="50">
        <v>3</v>
      </c>
      <c r="J628" s="200">
        <f t="shared" si="476"/>
        <v>3</v>
      </c>
      <c r="K628" s="190">
        <f>(J628-$J$1132)/($J$1133-$J$1132)</f>
        <v>0.6</v>
      </c>
      <c r="L628" s="193" t="str">
        <f t="shared" si="477"/>
        <v>SI</v>
      </c>
      <c r="M628" s="46" t="s">
        <v>192</v>
      </c>
      <c r="N628" s="192">
        <f t="shared" si="478"/>
        <v>2</v>
      </c>
      <c r="O628" s="190">
        <f>(N628-N$1132)/(N$1133-N$1132)</f>
        <v>1</v>
      </c>
      <c r="P628" s="46" t="s">
        <v>196</v>
      </c>
      <c r="Q628" s="192">
        <f t="shared" si="479"/>
        <v>1</v>
      </c>
      <c r="R628" s="190">
        <f>(Q628-Q$1132)/(Q$1133-Q$1132)</f>
        <v>0</v>
      </c>
      <c r="S628" s="46" t="s">
        <v>194</v>
      </c>
      <c r="T628" s="192">
        <f t="shared" si="480"/>
        <v>1</v>
      </c>
      <c r="U628" s="190">
        <f>(T628-T$1132)/(T$1133-T$1132)</f>
        <v>0</v>
      </c>
      <c r="V628" s="46" t="s">
        <v>62</v>
      </c>
      <c r="W628" s="194">
        <f>VLOOKUP(V628,'DATOS DE SOPORTE'!$S$5:$T$10,2,FALSE)</f>
        <v>1</v>
      </c>
      <c r="X628" s="201">
        <f>(W628-W$1132)/(W$1133-W$1132)</f>
        <v>0</v>
      </c>
      <c r="Y628" s="46" t="s">
        <v>188</v>
      </c>
      <c r="Z628" s="194">
        <f t="shared" si="481"/>
        <v>1</v>
      </c>
      <c r="AA628" s="201">
        <f>(Z628-Z$1132)/(Z$1133-Z$1132)</f>
        <v>0</v>
      </c>
      <c r="AB628" s="46" t="s">
        <v>136</v>
      </c>
      <c r="AC628" s="194">
        <f t="shared" si="482"/>
        <v>2</v>
      </c>
      <c r="AD628" s="201">
        <f>(AC628-AC$1132)/(AC$1133-AC$1132)</f>
        <v>1</v>
      </c>
      <c r="AE628" s="46" t="s">
        <v>188</v>
      </c>
      <c r="AF628" s="194">
        <f t="shared" si="483"/>
        <v>1</v>
      </c>
      <c r="AG628" s="201">
        <f>(AF628-AF$1132)/(AF$1133-AF$1132)</f>
        <v>0</v>
      </c>
      <c r="AH628" s="24" t="s">
        <v>67</v>
      </c>
      <c r="AI628" s="194">
        <f>VLOOKUP(AH628,'DATOS DE SOPORTE'!$V$5:$W$8,2,FALSE)</f>
        <v>1</v>
      </c>
      <c r="AJ628" s="201">
        <f>(AI628-AI$1132)/(AI$1133-AI$1132)</f>
        <v>0</v>
      </c>
      <c r="AK628" s="58" t="str">
        <f t="shared" si="475"/>
        <v>Bueno</v>
      </c>
      <c r="AL628" s="196">
        <f>IFERROR(SQRT(($E628-$E$1136)^2+($C628-$C$1136)^2),0)</f>
        <v>0.14831590865121508</v>
      </c>
      <c r="AM628" s="197" t="str">
        <f>IF(AL628&lt;=SMALL($AL$3:$AL$1130,1),"MAS PARECIDO","NO")</f>
        <v>NO</v>
      </c>
      <c r="AN628" s="197" t="str">
        <f>IF(AL628&lt;=SMALL($AL$3:$AL$1130,5),"SIMILAR","NO")</f>
        <v>NO</v>
      </c>
      <c r="AO628" s="197" t="str">
        <f t="shared" si="484"/>
        <v>N/A</v>
      </c>
      <c r="AP628" s="197">
        <f t="shared" si="485"/>
        <v>0</v>
      </c>
      <c r="AQ628" s="198">
        <f t="shared" si="486"/>
        <v>0</v>
      </c>
      <c r="AR628" s="196">
        <f>IFERROR(SQRT(($E628-$E$1136)^2+($H628-$H$1136)^2),0)</f>
        <v>0.33572489796771299</v>
      </c>
      <c r="AS628" s="197" t="str">
        <f>IF(AR628&lt;=SMALL(AR$3:AR$1130,1),"MAS PARECIDO","NO")</f>
        <v>NO</v>
      </c>
      <c r="AT628" s="197" t="str">
        <f>IF(AR628&lt;=SMALL(AR$3:AR$1130,5),"SIMILAR","NO")</f>
        <v>NO</v>
      </c>
      <c r="AU628" s="197" t="str">
        <f t="shared" si="487"/>
        <v>N/A</v>
      </c>
      <c r="AV628" s="197">
        <f t="shared" si="488"/>
        <v>0</v>
      </c>
      <c r="AW628" s="198">
        <f t="shared" si="489"/>
        <v>0</v>
      </c>
      <c r="AX628" s="199">
        <f>IFERROR(SQRT(($E628-$E$1136)^2+($K628-$K$1136)^2),0)</f>
        <v>0.4019951442546541</v>
      </c>
      <c r="AY628" s="197" t="str">
        <f>IF(AX628&lt;=SMALL(AX$3:AX$1130,1),"MAS PARECIDO","NO")</f>
        <v>NO</v>
      </c>
      <c r="AZ628" s="197" t="str">
        <f>IF(AX628&lt;=SMALL(AX$3:AX$1130,5),"SIMILAR","NO")</f>
        <v>NO</v>
      </c>
      <c r="BA628" s="197" t="str">
        <f t="shared" si="490"/>
        <v>N/A</v>
      </c>
      <c r="BB628" s="197">
        <f t="shared" si="491"/>
        <v>0</v>
      </c>
      <c r="BC628" s="198">
        <f t="shared" si="492"/>
        <v>0</v>
      </c>
      <c r="BD628" s="196">
        <f>IFERROR(SQRT(($E628-$E$1136)^2+($O628-$O$1136)^2),0)</f>
        <v>4.0001200036001078E-2</v>
      </c>
      <c r="BE628" s="197" t="str">
        <f>IF(BD628&lt;=SMALL(BD$3:BD$1130,1),"MAS PARECIDO","NO")</f>
        <v>NO</v>
      </c>
      <c r="BF628" s="197" t="str">
        <f>IF(BD628&lt;=SMALL(BD$3:BD$1130,5),"SIMILAR","NO")</f>
        <v>NO</v>
      </c>
      <c r="BG628" s="197" t="str">
        <f t="shared" si="493"/>
        <v>N/A</v>
      </c>
      <c r="BH628" s="197">
        <f t="shared" si="494"/>
        <v>0</v>
      </c>
      <c r="BI628" s="198">
        <f t="shared" si="495"/>
        <v>0</v>
      </c>
      <c r="BJ628" s="199">
        <f>IFERROR(SQRT(($E628-$E$1136)^2+($R628-$R$1136)^2),0)</f>
        <v>0.50159754385794209</v>
      </c>
      <c r="BK628" s="197" t="str">
        <f>IF(BJ628&lt;=SMALL(BJ$3:BJ$1130,1),"MAS PARECIDO","NO")</f>
        <v>NO</v>
      </c>
      <c r="BL628" s="197" t="str">
        <f>IF(BJ628&lt;=SMALL(BJ$3:BJ$1130,5),"SIMILAR","NO")</f>
        <v>NO</v>
      </c>
      <c r="BM628" s="197" t="str">
        <f t="shared" si="496"/>
        <v>N/A</v>
      </c>
      <c r="BN628" s="197">
        <f t="shared" si="497"/>
        <v>0</v>
      </c>
      <c r="BO628" s="198">
        <f t="shared" si="498"/>
        <v>0</v>
      </c>
      <c r="BP628" s="199">
        <f>IFERROR(SQRT(($E628-$E$1136)^2+($U628-$U$1136)^2),0)</f>
        <v>4.0001200036001078E-2</v>
      </c>
      <c r="BQ628" s="197" t="str">
        <f>IF(BP628&lt;=SMALL(BP$3:BP$1130,1),"MAS PARECIDO","NO")</f>
        <v>NO</v>
      </c>
      <c r="BR628" s="197" t="str">
        <f>IF(BP628&lt;=SMALL(BP$3:BP$1130,5),"SIMILAR","NO")</f>
        <v>NO</v>
      </c>
      <c r="BS628" s="197" t="str">
        <f t="shared" si="499"/>
        <v>N/A</v>
      </c>
      <c r="BT628" s="197">
        <f t="shared" si="500"/>
        <v>0</v>
      </c>
      <c r="BU628" s="198">
        <f t="shared" si="501"/>
        <v>0</v>
      </c>
      <c r="BV628" s="199">
        <f>IFERROR(SQRT(($E628-$E$1136)^2+($X628-$X$1136)^2),0)</f>
        <v>4.0001200036001078E-2</v>
      </c>
      <c r="BW628" s="197" t="str">
        <f>IF(BV628&lt;=SMALL(BV$3:BV$1130,1),"MAS PARECIDO","NO")</f>
        <v>NO</v>
      </c>
      <c r="BX628" s="197" t="str">
        <f>IF(BV628&lt;=SMALL(BV$3:BV$1130,5),"SIMILAR","NO")</f>
        <v>NO</v>
      </c>
      <c r="BY628" s="197" t="str">
        <f t="shared" si="502"/>
        <v>N/A</v>
      </c>
      <c r="BZ628" s="197">
        <f t="shared" si="503"/>
        <v>0</v>
      </c>
      <c r="CA628" s="198">
        <f t="shared" si="504"/>
        <v>0</v>
      </c>
      <c r="CB628" s="199">
        <f>IFERROR(SQRT(($E628-$E$1136)^2+($AA628-$AA$1136)^2),0)</f>
        <v>4.0001200036001078E-2</v>
      </c>
      <c r="CC628" s="197" t="str">
        <f>IF(CB628&lt;=SMALL(CB$3:CB$1130,1),"MAS PARECIDO","NO")</f>
        <v>NO</v>
      </c>
      <c r="CD628" s="197" t="str">
        <f>IF(CB628&lt;=SMALL(CB$3:CB$1130,5),"SIMILAR","NO")</f>
        <v>NO</v>
      </c>
      <c r="CE628" s="197" t="str">
        <f t="shared" si="505"/>
        <v>N/A</v>
      </c>
      <c r="CF628" s="197">
        <f t="shared" si="506"/>
        <v>0</v>
      </c>
      <c r="CG628" s="198">
        <f t="shared" si="507"/>
        <v>0</v>
      </c>
      <c r="CH628" s="199">
        <f>IFERROR(SQRT(($E628-$E$1136)^2+($AD628-$AD$1136)^2),0)</f>
        <v>4.0001200036001078E-2</v>
      </c>
      <c r="CI628" s="197" t="str">
        <f>IF(CH628&lt;=SMALL(CH$3:CH$1130,1),"MAS PARECIDO","NO")</f>
        <v>NO</v>
      </c>
      <c r="CJ628" s="197" t="str">
        <f>IF(CH628&lt;=SMALL(CH$3:CH$1130,5),"SIMILAR","NO")</f>
        <v>NO</v>
      </c>
      <c r="CK628" s="197" t="str">
        <f t="shared" si="508"/>
        <v>N/A</v>
      </c>
      <c r="CL628" s="197">
        <f t="shared" si="509"/>
        <v>0</v>
      </c>
      <c r="CM628" s="198">
        <f t="shared" si="510"/>
        <v>0</v>
      </c>
      <c r="CN628" s="199">
        <f>IFERROR(SQRT(($E628-$E$1136)^2+($AG628-$AG$1136)^2),0)</f>
        <v>1.0007997282195475</v>
      </c>
      <c r="CO628" s="197" t="str">
        <f>IF(CN628&lt;=SMALL(CN$3:CN$1130,1),"MAS PARECIDO","NO")</f>
        <v>NO</v>
      </c>
      <c r="CP628" s="197" t="str">
        <f>IF(CN628&lt;=SMALL(CN$3:CN$1130,5),"SIMILAR","NO")</f>
        <v>NO</v>
      </c>
      <c r="CQ628" s="197" t="str">
        <f t="shared" si="511"/>
        <v>N/A</v>
      </c>
      <c r="CR628" s="197">
        <f t="shared" si="512"/>
        <v>0</v>
      </c>
      <c r="CS628" s="198">
        <f t="shared" si="513"/>
        <v>0</v>
      </c>
      <c r="CT628" s="199">
        <f>IFERROR(SQRT(($E628-$E$1136)^2+($AJ628-$AJ$1136)^2),0)</f>
        <v>4.0001200036001078E-2</v>
      </c>
      <c r="CU628" s="197" t="str">
        <f>IF(CT628&lt;=SMALL(CT$3:CT$1130,1),"MAS PARECIDO","NO")</f>
        <v>NO</v>
      </c>
      <c r="CV628" s="197" t="str">
        <f>IF(CT628&lt;=SMALL(CT$3:CT$1130,5),"SIMILAR","NO")</f>
        <v>NO</v>
      </c>
      <c r="CW628" s="197" t="str">
        <f t="shared" si="514"/>
        <v>N/A</v>
      </c>
      <c r="CX628" s="197">
        <f t="shared" si="515"/>
        <v>0</v>
      </c>
      <c r="CY628" s="198">
        <f t="shared" si="516"/>
        <v>0</v>
      </c>
      <c r="CZ628" s="2" t="s">
        <v>2253</v>
      </c>
      <c r="DA628" s="2" t="s">
        <v>2254</v>
      </c>
      <c r="DB628" s="2">
        <v>0</v>
      </c>
      <c r="DC628" s="2" t="s">
        <v>189</v>
      </c>
    </row>
    <row r="629" spans="1:107">
      <c r="A629" s="24" t="s">
        <v>799</v>
      </c>
      <c r="B629" s="46">
        <v>103908.78</v>
      </c>
      <c r="C629" s="190">
        <f>(B629-$B$1132)/($B$1133-$B$1132)</f>
        <v>0.11619498739391396</v>
      </c>
      <c r="D629" s="46">
        <v>20000</v>
      </c>
      <c r="E629" s="190">
        <f>(D629-$D$1132)/($D$1133-$D$1132)</f>
        <v>3.9971199135974078E-2</v>
      </c>
      <c r="F629" s="46" t="s">
        <v>191</v>
      </c>
      <c r="G629" s="192">
        <f>VLOOKUP(F629,'DATOS DE SOPORTE'!$Y$5:$Z$8,2,FALSE)</f>
        <v>1</v>
      </c>
      <c r="H629" s="190">
        <f>(G629-$G$1132)/($G$1133-$G$1132)</f>
        <v>0</v>
      </c>
      <c r="I629" s="50">
        <v>1</v>
      </c>
      <c r="J629" s="200">
        <f t="shared" si="476"/>
        <v>1</v>
      </c>
      <c r="K629" s="190">
        <f>(J629-$J$1132)/($J$1133-$J$1132)</f>
        <v>0.2</v>
      </c>
      <c r="L629" s="193" t="str">
        <f t="shared" si="477"/>
        <v>SI</v>
      </c>
      <c r="M629" s="46" t="s">
        <v>192</v>
      </c>
      <c r="N629" s="192">
        <f t="shared" si="478"/>
        <v>2</v>
      </c>
      <c r="O629" s="190">
        <f>(N629-N$1132)/(N$1133-N$1132)</f>
        <v>1</v>
      </c>
      <c r="P629" s="46" t="s">
        <v>193</v>
      </c>
      <c r="Q629" s="192">
        <f t="shared" si="479"/>
        <v>2</v>
      </c>
      <c r="R629" s="190">
        <f>(Q629-Q$1132)/(Q$1133-Q$1132)</f>
        <v>0.5</v>
      </c>
      <c r="S629" s="46" t="s">
        <v>60</v>
      </c>
      <c r="T629" s="192">
        <f t="shared" si="480"/>
        <v>2</v>
      </c>
      <c r="U629" s="190">
        <f>(T629-T$1132)/(T$1133-T$1132)</f>
        <v>1</v>
      </c>
      <c r="V629" s="46" t="s">
        <v>62</v>
      </c>
      <c r="W629" s="194">
        <f>VLOOKUP(V629,'DATOS DE SOPORTE'!$S$5:$T$10,2,FALSE)</f>
        <v>1</v>
      </c>
      <c r="X629" s="201">
        <f>(W629-W$1132)/(W$1133-W$1132)</f>
        <v>0</v>
      </c>
      <c r="Y629" s="46" t="s">
        <v>188</v>
      </c>
      <c r="Z629" s="194">
        <f t="shared" si="481"/>
        <v>1</v>
      </c>
      <c r="AA629" s="201">
        <f>(Z629-Z$1132)/(Z$1133-Z$1132)</f>
        <v>0</v>
      </c>
      <c r="AB629" s="46" t="s">
        <v>136</v>
      </c>
      <c r="AC629" s="194">
        <f t="shared" si="482"/>
        <v>2</v>
      </c>
      <c r="AD629" s="201">
        <f>(AC629-AC$1132)/(AC$1133-AC$1132)</f>
        <v>1</v>
      </c>
      <c r="AE629" s="46" t="s">
        <v>188</v>
      </c>
      <c r="AF629" s="194">
        <f t="shared" si="483"/>
        <v>1</v>
      </c>
      <c r="AG629" s="201">
        <f>(AF629-AF$1132)/(AF$1133-AF$1132)</f>
        <v>0</v>
      </c>
      <c r="AH629" s="24" t="s">
        <v>67</v>
      </c>
      <c r="AI629" s="194">
        <f>VLOOKUP(AH629,'DATOS DE SOPORTE'!$V$5:$W$8,2,FALSE)</f>
        <v>1</v>
      </c>
      <c r="AJ629" s="201">
        <f>(AI629-AI$1132)/(AI$1133-AI$1132)</f>
        <v>0</v>
      </c>
      <c r="AK629" s="58" t="str">
        <f t="shared" si="475"/>
        <v>Regular</v>
      </c>
      <c r="AL629" s="196">
        <f>IFERROR(SQRT(($E629-$E$1136)^2+($C629-$C$1136)^2),0)</f>
        <v>9.7525057442385946E-2</v>
      </c>
      <c r="AM629" s="197" t="str">
        <f>IF(AL629&lt;=SMALL($AL$3:$AL$1130,1),"MAS PARECIDO","NO")</f>
        <v>NO</v>
      </c>
      <c r="AN629" s="197" t="str">
        <f>IF(AL629&lt;=SMALL($AL$3:$AL$1130,5),"SIMILAR","NO")</f>
        <v>NO</v>
      </c>
      <c r="AO629" s="197" t="str">
        <f t="shared" si="484"/>
        <v>N/A</v>
      </c>
      <c r="AP629" s="197">
        <f t="shared" si="485"/>
        <v>0</v>
      </c>
      <c r="AQ629" s="198">
        <f t="shared" si="486"/>
        <v>0</v>
      </c>
      <c r="AR629" s="196">
        <f>IFERROR(SQRT(($E629-$E$1136)^2+($H629-$H$1136)^2),0)</f>
        <v>0.33572489796771299</v>
      </c>
      <c r="AS629" s="197" t="str">
        <f>IF(AR629&lt;=SMALL(AR$3:AR$1130,1),"MAS PARECIDO","NO")</f>
        <v>NO</v>
      </c>
      <c r="AT629" s="197" t="str">
        <f>IF(AR629&lt;=SMALL(AR$3:AR$1130,5),"SIMILAR","NO")</f>
        <v>NO</v>
      </c>
      <c r="AU629" s="197" t="str">
        <f t="shared" si="487"/>
        <v>N/A</v>
      </c>
      <c r="AV629" s="197">
        <f t="shared" si="488"/>
        <v>0</v>
      </c>
      <c r="AW629" s="198">
        <f t="shared" si="489"/>
        <v>0</v>
      </c>
      <c r="AX629" s="199">
        <f>IFERROR(SQRT(($E629-$E$1136)^2+($K629-$K$1136)^2),0)</f>
        <v>4.0001200036001078E-2</v>
      </c>
      <c r="AY629" s="197" t="str">
        <f>IF(AX629&lt;=SMALL(AX$3:AX$1130,1),"MAS PARECIDO","NO")</f>
        <v>NO</v>
      </c>
      <c r="AZ629" s="197" t="str">
        <f>IF(AX629&lt;=SMALL(AX$3:AX$1130,5),"SIMILAR","NO")</f>
        <v>NO</v>
      </c>
      <c r="BA629" s="197" t="str">
        <f t="shared" si="490"/>
        <v>N/A</v>
      </c>
      <c r="BB629" s="197">
        <f t="shared" si="491"/>
        <v>0</v>
      </c>
      <c r="BC629" s="198">
        <f t="shared" si="492"/>
        <v>0</v>
      </c>
      <c r="BD629" s="196">
        <f>IFERROR(SQRT(($E629-$E$1136)^2+($O629-$O$1136)^2),0)</f>
        <v>4.0001200036001078E-2</v>
      </c>
      <c r="BE629" s="197" t="str">
        <f>IF(BD629&lt;=SMALL(BD$3:BD$1130,1),"MAS PARECIDO","NO")</f>
        <v>NO</v>
      </c>
      <c r="BF629" s="197" t="str">
        <f>IF(BD629&lt;=SMALL(BD$3:BD$1130,5),"SIMILAR","NO")</f>
        <v>NO</v>
      </c>
      <c r="BG629" s="197" t="str">
        <f t="shared" si="493"/>
        <v>N/A</v>
      </c>
      <c r="BH629" s="197">
        <f t="shared" si="494"/>
        <v>0</v>
      </c>
      <c r="BI629" s="198">
        <f t="shared" si="495"/>
        <v>0</v>
      </c>
      <c r="BJ629" s="199">
        <f>IFERROR(SQRT(($E629-$E$1136)^2+($R629-$R$1136)^2),0)</f>
        <v>4.0001200036001078E-2</v>
      </c>
      <c r="BK629" s="197" t="str">
        <f>IF(BJ629&lt;=SMALL(BJ$3:BJ$1130,1),"MAS PARECIDO","NO")</f>
        <v>NO</v>
      </c>
      <c r="BL629" s="197" t="str">
        <f>IF(BJ629&lt;=SMALL(BJ$3:BJ$1130,5),"SIMILAR","NO")</f>
        <v>NO</v>
      </c>
      <c r="BM629" s="197" t="str">
        <f t="shared" si="496"/>
        <v>N/A</v>
      </c>
      <c r="BN629" s="197">
        <f t="shared" si="497"/>
        <v>0</v>
      </c>
      <c r="BO629" s="198">
        <f t="shared" si="498"/>
        <v>0</v>
      </c>
      <c r="BP629" s="199">
        <f>IFERROR(SQRT(($E629-$E$1136)^2+($U629-$U$1136)^2),0)</f>
        <v>1.0007997282195475</v>
      </c>
      <c r="BQ629" s="197" t="str">
        <f>IF(BP629&lt;=SMALL(BP$3:BP$1130,1),"MAS PARECIDO","NO")</f>
        <v>NO</v>
      </c>
      <c r="BR629" s="197" t="str">
        <f>IF(BP629&lt;=SMALL(BP$3:BP$1130,5),"SIMILAR","NO")</f>
        <v>NO</v>
      </c>
      <c r="BS629" s="197" t="str">
        <f t="shared" si="499"/>
        <v>N/A</v>
      </c>
      <c r="BT629" s="197">
        <f t="shared" si="500"/>
        <v>0</v>
      </c>
      <c r="BU629" s="198">
        <f t="shared" si="501"/>
        <v>0</v>
      </c>
      <c r="BV629" s="199">
        <f>IFERROR(SQRT(($E629-$E$1136)^2+($X629-$X$1136)^2),0)</f>
        <v>4.0001200036001078E-2</v>
      </c>
      <c r="BW629" s="197" t="str">
        <f>IF(BV629&lt;=SMALL(BV$3:BV$1130,1),"MAS PARECIDO","NO")</f>
        <v>NO</v>
      </c>
      <c r="BX629" s="197" t="str">
        <f>IF(BV629&lt;=SMALL(BV$3:BV$1130,5),"SIMILAR","NO")</f>
        <v>NO</v>
      </c>
      <c r="BY629" s="197" t="str">
        <f t="shared" si="502"/>
        <v>N/A</v>
      </c>
      <c r="BZ629" s="197">
        <f t="shared" si="503"/>
        <v>0</v>
      </c>
      <c r="CA629" s="198">
        <f t="shared" si="504"/>
        <v>0</v>
      </c>
      <c r="CB629" s="199">
        <f>IFERROR(SQRT(($E629-$E$1136)^2+($AA629-$AA$1136)^2),0)</f>
        <v>4.0001200036001078E-2</v>
      </c>
      <c r="CC629" s="197" t="str">
        <f>IF(CB629&lt;=SMALL(CB$3:CB$1130,1),"MAS PARECIDO","NO")</f>
        <v>NO</v>
      </c>
      <c r="CD629" s="197" t="str">
        <f>IF(CB629&lt;=SMALL(CB$3:CB$1130,5),"SIMILAR","NO")</f>
        <v>NO</v>
      </c>
      <c r="CE629" s="197" t="str">
        <f t="shared" si="505"/>
        <v>N/A</v>
      </c>
      <c r="CF629" s="197">
        <f t="shared" si="506"/>
        <v>0</v>
      </c>
      <c r="CG629" s="198">
        <f t="shared" si="507"/>
        <v>0</v>
      </c>
      <c r="CH629" s="199">
        <f>IFERROR(SQRT(($E629-$E$1136)^2+($AD629-$AD$1136)^2),0)</f>
        <v>4.0001200036001078E-2</v>
      </c>
      <c r="CI629" s="197" t="str">
        <f>IF(CH629&lt;=SMALL(CH$3:CH$1130,1),"MAS PARECIDO","NO")</f>
        <v>NO</v>
      </c>
      <c r="CJ629" s="197" t="str">
        <f>IF(CH629&lt;=SMALL(CH$3:CH$1130,5),"SIMILAR","NO")</f>
        <v>NO</v>
      </c>
      <c r="CK629" s="197" t="str">
        <f t="shared" si="508"/>
        <v>N/A</v>
      </c>
      <c r="CL629" s="197">
        <f t="shared" si="509"/>
        <v>0</v>
      </c>
      <c r="CM629" s="198">
        <f t="shared" si="510"/>
        <v>0</v>
      </c>
      <c r="CN629" s="199">
        <f>IFERROR(SQRT(($E629-$E$1136)^2+($AG629-$AG$1136)^2),0)</f>
        <v>1.0007997282195475</v>
      </c>
      <c r="CO629" s="197" t="str">
        <f>IF(CN629&lt;=SMALL(CN$3:CN$1130,1),"MAS PARECIDO","NO")</f>
        <v>NO</v>
      </c>
      <c r="CP629" s="197" t="str">
        <f>IF(CN629&lt;=SMALL(CN$3:CN$1130,5),"SIMILAR","NO")</f>
        <v>NO</v>
      </c>
      <c r="CQ629" s="197" t="str">
        <f t="shared" si="511"/>
        <v>N/A</v>
      </c>
      <c r="CR629" s="197">
        <f t="shared" si="512"/>
        <v>0</v>
      </c>
      <c r="CS629" s="198">
        <f t="shared" si="513"/>
        <v>0</v>
      </c>
      <c r="CT629" s="199">
        <f>IFERROR(SQRT(($E629-$E$1136)^2+($AJ629-$AJ$1136)^2),0)</f>
        <v>4.0001200036001078E-2</v>
      </c>
      <c r="CU629" s="197" t="str">
        <f>IF(CT629&lt;=SMALL(CT$3:CT$1130,1),"MAS PARECIDO","NO")</f>
        <v>NO</v>
      </c>
      <c r="CV629" s="197" t="str">
        <f>IF(CT629&lt;=SMALL(CT$3:CT$1130,5),"SIMILAR","NO")</f>
        <v>NO</v>
      </c>
      <c r="CW629" s="197" t="str">
        <f t="shared" si="514"/>
        <v>N/A</v>
      </c>
      <c r="CX629" s="197">
        <f t="shared" si="515"/>
        <v>0</v>
      </c>
      <c r="CY629" s="198">
        <f t="shared" si="516"/>
        <v>0</v>
      </c>
      <c r="CZ629" s="2" t="s">
        <v>2255</v>
      </c>
      <c r="DA629" s="2" t="s">
        <v>2256</v>
      </c>
      <c r="DB629" s="2">
        <v>1</v>
      </c>
      <c r="DC629" s="2" t="s">
        <v>346</v>
      </c>
    </row>
    <row r="630" spans="1:107">
      <c r="A630" s="24" t="s">
        <v>800</v>
      </c>
      <c r="B630" s="46">
        <v>25328.639999999999</v>
      </c>
      <c r="C630" s="190">
        <f>(B630-$B$1132)/($B$1133-$B$1132)</f>
        <v>2.4341623955454778E-2</v>
      </c>
      <c r="D630" s="46">
        <v>18000</v>
      </c>
      <c r="E630" s="190">
        <f>(D630-$D$1132)/($D$1133-$D$1132)</f>
        <v>3.5971079132373969E-2</v>
      </c>
      <c r="F630" s="46" t="s">
        <v>53</v>
      </c>
      <c r="G630" s="192">
        <f>VLOOKUP(F630,'DATOS DE SOPORTE'!$Y$5:$Z$8,2,FALSE)</f>
        <v>2</v>
      </c>
      <c r="H630" s="190">
        <f>(G630-$G$1132)/($G$1133-$G$1132)</f>
        <v>0.33333333333333331</v>
      </c>
      <c r="I630" s="50">
        <v>2</v>
      </c>
      <c r="J630" s="200">
        <f t="shared" si="476"/>
        <v>2</v>
      </c>
      <c r="K630" s="190">
        <f>(J630-$J$1132)/($J$1133-$J$1132)</f>
        <v>0.4</v>
      </c>
      <c r="L630" s="193" t="str">
        <f t="shared" si="477"/>
        <v>SI</v>
      </c>
      <c r="M630" s="46" t="s">
        <v>192</v>
      </c>
      <c r="N630" s="192">
        <f t="shared" si="478"/>
        <v>2</v>
      </c>
      <c r="O630" s="190">
        <f>(N630-N$1132)/(N$1133-N$1132)</f>
        <v>1</v>
      </c>
      <c r="P630" s="46" t="s">
        <v>193</v>
      </c>
      <c r="Q630" s="192">
        <f t="shared" si="479"/>
        <v>2</v>
      </c>
      <c r="R630" s="190">
        <f>(Q630-Q$1132)/(Q$1133-Q$1132)</f>
        <v>0.5</v>
      </c>
      <c r="S630" s="46" t="s">
        <v>60</v>
      </c>
      <c r="T630" s="192">
        <f t="shared" si="480"/>
        <v>2</v>
      </c>
      <c r="U630" s="190">
        <f>(T630-T$1132)/(T$1133-T$1132)</f>
        <v>1</v>
      </c>
      <c r="V630" s="46" t="s">
        <v>62</v>
      </c>
      <c r="W630" s="194">
        <f>VLOOKUP(V630,'DATOS DE SOPORTE'!$S$5:$T$10,2,FALSE)</f>
        <v>1</v>
      </c>
      <c r="X630" s="201">
        <f>(W630-W$1132)/(W$1133-W$1132)</f>
        <v>0</v>
      </c>
      <c r="Y630" s="46" t="s">
        <v>136</v>
      </c>
      <c r="Z630" s="194">
        <f t="shared" si="481"/>
        <v>2</v>
      </c>
      <c r="AA630" s="201">
        <f>(Z630-Z$1132)/(Z$1133-Z$1132)</f>
        <v>1</v>
      </c>
      <c r="AB630" s="46" t="s">
        <v>136</v>
      </c>
      <c r="AC630" s="194">
        <f t="shared" si="482"/>
        <v>2</v>
      </c>
      <c r="AD630" s="201">
        <f>(AC630-AC$1132)/(AC$1133-AC$1132)</f>
        <v>1</v>
      </c>
      <c r="AE630" s="46" t="s">
        <v>188</v>
      </c>
      <c r="AF630" s="194">
        <f t="shared" si="483"/>
        <v>1</v>
      </c>
      <c r="AG630" s="201">
        <f>(AF630-AF$1132)/(AF$1133-AF$1132)</f>
        <v>0</v>
      </c>
      <c r="AH630" s="24" t="s">
        <v>67</v>
      </c>
      <c r="AI630" s="194">
        <f>VLOOKUP(AH630,'DATOS DE SOPORTE'!$V$5:$W$8,2,FALSE)</f>
        <v>1</v>
      </c>
      <c r="AJ630" s="201">
        <f>(AI630-AI$1132)/(AI$1133-AI$1132)</f>
        <v>0</v>
      </c>
      <c r="AK630" s="58" t="str">
        <f t="shared" si="475"/>
        <v>Bueno</v>
      </c>
      <c r="AL630" s="196">
        <f>IFERROR(SQRT(($E630-$E$1136)^2+($C630-$C$1136)^2),0)</f>
        <v>0.18434689027352549</v>
      </c>
      <c r="AM630" s="197" t="str">
        <f>IF(AL630&lt;=SMALL($AL$3:$AL$1130,1),"MAS PARECIDO","NO")</f>
        <v>NO</v>
      </c>
      <c r="AN630" s="197" t="str">
        <f>IF(AL630&lt;=SMALL($AL$3:$AL$1130,5),"SIMILAR","NO")</f>
        <v>NO</v>
      </c>
      <c r="AO630" s="197" t="str">
        <f t="shared" si="484"/>
        <v>N/A</v>
      </c>
      <c r="AP630" s="197">
        <f t="shared" si="485"/>
        <v>0</v>
      </c>
      <c r="AQ630" s="198">
        <f t="shared" si="486"/>
        <v>0</v>
      </c>
      <c r="AR630" s="196">
        <f>IFERROR(SQRT(($E630-$E$1136)^2+($H630-$H$1136)^2),0)</f>
        <v>3.6001080032400969E-2</v>
      </c>
      <c r="AS630" s="197" t="str">
        <f>IF(AR630&lt;=SMALL(AR$3:AR$1130,1),"MAS PARECIDO","NO")</f>
        <v>NO</v>
      </c>
      <c r="AT630" s="197" t="str">
        <f>IF(AR630&lt;=SMALL(AR$3:AR$1130,5),"SIMILAR","NO")</f>
        <v>NO</v>
      </c>
      <c r="AU630" s="197" t="str">
        <f t="shared" si="487"/>
        <v>N/A</v>
      </c>
      <c r="AV630" s="197">
        <f t="shared" si="488"/>
        <v>0</v>
      </c>
      <c r="AW630" s="198">
        <f t="shared" si="489"/>
        <v>0</v>
      </c>
      <c r="AX630" s="199">
        <f>IFERROR(SQRT(($E630-$E$1136)^2+($K630-$K$1136)^2),0)</f>
        <v>0.20321436406784671</v>
      </c>
      <c r="AY630" s="197" t="str">
        <f>IF(AX630&lt;=SMALL(AX$3:AX$1130,1),"MAS PARECIDO","NO")</f>
        <v>NO</v>
      </c>
      <c r="AZ630" s="197" t="str">
        <f>IF(AX630&lt;=SMALL(AX$3:AX$1130,5),"SIMILAR","NO")</f>
        <v>NO</v>
      </c>
      <c r="BA630" s="197" t="str">
        <f t="shared" si="490"/>
        <v>N/A</v>
      </c>
      <c r="BB630" s="197">
        <f t="shared" si="491"/>
        <v>0</v>
      </c>
      <c r="BC630" s="198">
        <f t="shared" si="492"/>
        <v>0</v>
      </c>
      <c r="BD630" s="196">
        <f>IFERROR(SQRT(($E630-$E$1136)^2+($O630-$O$1136)^2),0)</f>
        <v>3.6001080032400969E-2</v>
      </c>
      <c r="BE630" s="197" t="str">
        <f>IF(BD630&lt;=SMALL(BD$3:BD$1130,1),"MAS PARECIDO","NO")</f>
        <v>NO</v>
      </c>
      <c r="BF630" s="197" t="str">
        <f>IF(BD630&lt;=SMALL(BD$3:BD$1130,5),"SIMILAR","NO")</f>
        <v>NO</v>
      </c>
      <c r="BG630" s="197" t="str">
        <f t="shared" si="493"/>
        <v>N/A</v>
      </c>
      <c r="BH630" s="197">
        <f t="shared" si="494"/>
        <v>0</v>
      </c>
      <c r="BI630" s="198">
        <f t="shared" si="495"/>
        <v>0</v>
      </c>
      <c r="BJ630" s="199">
        <f>IFERROR(SQRT(($E630-$E$1136)^2+($R630-$R$1136)^2),0)</f>
        <v>3.6001080032400969E-2</v>
      </c>
      <c r="BK630" s="197" t="str">
        <f>IF(BJ630&lt;=SMALL(BJ$3:BJ$1130,1),"MAS PARECIDO","NO")</f>
        <v>NO</v>
      </c>
      <c r="BL630" s="197" t="str">
        <f>IF(BJ630&lt;=SMALL(BJ$3:BJ$1130,5),"SIMILAR","NO")</f>
        <v>NO</v>
      </c>
      <c r="BM630" s="197" t="str">
        <f t="shared" si="496"/>
        <v>N/A</v>
      </c>
      <c r="BN630" s="197">
        <f t="shared" si="497"/>
        <v>0</v>
      </c>
      <c r="BO630" s="198">
        <f t="shared" si="498"/>
        <v>0</v>
      </c>
      <c r="BP630" s="199">
        <f>IFERROR(SQRT(($E630-$E$1136)^2+($U630-$U$1136)^2),0)</f>
        <v>1.0006478290405167</v>
      </c>
      <c r="BQ630" s="197" t="str">
        <f>IF(BP630&lt;=SMALL(BP$3:BP$1130,1),"MAS PARECIDO","NO")</f>
        <v>NO</v>
      </c>
      <c r="BR630" s="197" t="str">
        <f>IF(BP630&lt;=SMALL(BP$3:BP$1130,5),"SIMILAR","NO")</f>
        <v>NO</v>
      </c>
      <c r="BS630" s="197" t="str">
        <f t="shared" si="499"/>
        <v>N/A</v>
      </c>
      <c r="BT630" s="197">
        <f t="shared" si="500"/>
        <v>0</v>
      </c>
      <c r="BU630" s="198">
        <f t="shared" si="501"/>
        <v>0</v>
      </c>
      <c r="BV630" s="199">
        <f>IFERROR(SQRT(($E630-$E$1136)^2+($X630-$X$1136)^2),0)</f>
        <v>3.6001080032400969E-2</v>
      </c>
      <c r="BW630" s="197" t="str">
        <f>IF(BV630&lt;=SMALL(BV$3:BV$1130,1),"MAS PARECIDO","NO")</f>
        <v>NO</v>
      </c>
      <c r="BX630" s="197" t="str">
        <f>IF(BV630&lt;=SMALL(BV$3:BV$1130,5),"SIMILAR","NO")</f>
        <v>NO</v>
      </c>
      <c r="BY630" s="197" t="str">
        <f t="shared" si="502"/>
        <v>N/A</v>
      </c>
      <c r="BZ630" s="197">
        <f t="shared" si="503"/>
        <v>0</v>
      </c>
      <c r="CA630" s="198">
        <f t="shared" si="504"/>
        <v>0</v>
      </c>
      <c r="CB630" s="199">
        <f>IFERROR(SQRT(($E630-$E$1136)^2+($AA630-$AA$1136)^2),0)</f>
        <v>1.0006478290405167</v>
      </c>
      <c r="CC630" s="197" t="str">
        <f>IF(CB630&lt;=SMALL(CB$3:CB$1130,1),"MAS PARECIDO","NO")</f>
        <v>NO</v>
      </c>
      <c r="CD630" s="197" t="str">
        <f>IF(CB630&lt;=SMALL(CB$3:CB$1130,5),"SIMILAR","NO")</f>
        <v>NO</v>
      </c>
      <c r="CE630" s="197" t="str">
        <f t="shared" si="505"/>
        <v>N/A</v>
      </c>
      <c r="CF630" s="197">
        <f t="shared" si="506"/>
        <v>0</v>
      </c>
      <c r="CG630" s="198">
        <f t="shared" si="507"/>
        <v>0</v>
      </c>
      <c r="CH630" s="199">
        <f>IFERROR(SQRT(($E630-$E$1136)^2+($AD630-$AD$1136)^2),0)</f>
        <v>3.6001080032400969E-2</v>
      </c>
      <c r="CI630" s="197" t="str">
        <f>IF(CH630&lt;=SMALL(CH$3:CH$1130,1),"MAS PARECIDO","NO")</f>
        <v>NO</v>
      </c>
      <c r="CJ630" s="197" t="str">
        <f>IF(CH630&lt;=SMALL(CH$3:CH$1130,5),"SIMILAR","NO")</f>
        <v>NO</v>
      </c>
      <c r="CK630" s="197" t="str">
        <f t="shared" si="508"/>
        <v>N/A</v>
      </c>
      <c r="CL630" s="197">
        <f t="shared" si="509"/>
        <v>0</v>
      </c>
      <c r="CM630" s="198">
        <f t="shared" si="510"/>
        <v>0</v>
      </c>
      <c r="CN630" s="199">
        <f>IFERROR(SQRT(($E630-$E$1136)^2+($AG630-$AG$1136)^2),0)</f>
        <v>1.0006478290405167</v>
      </c>
      <c r="CO630" s="197" t="str">
        <f>IF(CN630&lt;=SMALL(CN$3:CN$1130,1),"MAS PARECIDO","NO")</f>
        <v>NO</v>
      </c>
      <c r="CP630" s="197" t="str">
        <f>IF(CN630&lt;=SMALL(CN$3:CN$1130,5),"SIMILAR","NO")</f>
        <v>NO</v>
      </c>
      <c r="CQ630" s="197" t="str">
        <f t="shared" si="511"/>
        <v>N/A</v>
      </c>
      <c r="CR630" s="197">
        <f t="shared" si="512"/>
        <v>0</v>
      </c>
      <c r="CS630" s="198">
        <f t="shared" si="513"/>
        <v>0</v>
      </c>
      <c r="CT630" s="199">
        <f>IFERROR(SQRT(($E630-$E$1136)^2+($AJ630-$AJ$1136)^2),0)</f>
        <v>3.6001080032400969E-2</v>
      </c>
      <c r="CU630" s="197" t="str">
        <f>IF(CT630&lt;=SMALL(CT$3:CT$1130,1),"MAS PARECIDO","NO")</f>
        <v>NO</v>
      </c>
      <c r="CV630" s="197" t="str">
        <f>IF(CT630&lt;=SMALL(CT$3:CT$1130,5),"SIMILAR","NO")</f>
        <v>NO</v>
      </c>
      <c r="CW630" s="197" t="str">
        <f t="shared" si="514"/>
        <v>N/A</v>
      </c>
      <c r="CX630" s="197">
        <f t="shared" si="515"/>
        <v>0</v>
      </c>
      <c r="CY630" s="198">
        <f t="shared" si="516"/>
        <v>0</v>
      </c>
      <c r="CZ630" s="2" t="s">
        <v>2257</v>
      </c>
      <c r="DA630" s="2" t="s">
        <v>2258</v>
      </c>
      <c r="DB630" s="2">
        <v>0</v>
      </c>
      <c r="DC630" s="2" t="s">
        <v>189</v>
      </c>
    </row>
    <row r="631" spans="1:107">
      <c r="A631" s="24" t="s">
        <v>801</v>
      </c>
      <c r="B631" s="46">
        <v>122912.6</v>
      </c>
      <c r="C631" s="190">
        <f>(B631-$B$1132)/($B$1133-$B$1132)</f>
        <v>0.13840880357162832</v>
      </c>
      <c r="D631" s="46">
        <v>10000</v>
      </c>
      <c r="E631" s="190">
        <f>(D631-$D$1132)/($D$1133-$D$1132)</f>
        <v>1.9970599117973539E-2</v>
      </c>
      <c r="F631" s="46" t="s">
        <v>187</v>
      </c>
      <c r="G631" s="192">
        <f>VLOOKUP(F631,'DATOS DE SOPORTE'!$Y$5:$Z$8,2,FALSE)</f>
        <v>4</v>
      </c>
      <c r="H631" s="190">
        <f>(G631-$G$1132)/($G$1133-$G$1132)</f>
        <v>1</v>
      </c>
      <c r="I631" s="50">
        <v>4</v>
      </c>
      <c r="J631" s="200">
        <f t="shared" si="476"/>
        <v>4</v>
      </c>
      <c r="K631" s="190">
        <f>(J631-$J$1132)/($J$1133-$J$1132)</f>
        <v>0.8</v>
      </c>
      <c r="L631" s="193" t="str">
        <f t="shared" si="477"/>
        <v>SI</v>
      </c>
      <c r="M631" s="46" t="s">
        <v>192</v>
      </c>
      <c r="N631" s="192">
        <f t="shared" si="478"/>
        <v>2</v>
      </c>
      <c r="O631" s="190">
        <f>(N631-N$1132)/(N$1133-N$1132)</f>
        <v>1</v>
      </c>
      <c r="P631" s="46" t="s">
        <v>58</v>
      </c>
      <c r="Q631" s="192">
        <f t="shared" si="479"/>
        <v>3</v>
      </c>
      <c r="R631" s="190">
        <f>(Q631-Q$1132)/(Q$1133-Q$1132)</f>
        <v>1</v>
      </c>
      <c r="S631" s="46" t="s">
        <v>60</v>
      </c>
      <c r="T631" s="192">
        <f t="shared" si="480"/>
        <v>2</v>
      </c>
      <c r="U631" s="190">
        <f>(T631-T$1132)/(T$1133-T$1132)</f>
        <v>1</v>
      </c>
      <c r="V631" s="46" t="s">
        <v>62</v>
      </c>
      <c r="W631" s="194">
        <f>VLOOKUP(V631,'DATOS DE SOPORTE'!$S$5:$T$10,2,FALSE)</f>
        <v>1</v>
      </c>
      <c r="X631" s="201">
        <f>(W631-W$1132)/(W$1133-W$1132)</f>
        <v>0</v>
      </c>
      <c r="Y631" s="46" t="s">
        <v>136</v>
      </c>
      <c r="Z631" s="194">
        <f t="shared" si="481"/>
        <v>2</v>
      </c>
      <c r="AA631" s="201">
        <f>(Z631-Z$1132)/(Z$1133-Z$1132)</f>
        <v>1</v>
      </c>
      <c r="AB631" s="46" t="s">
        <v>188</v>
      </c>
      <c r="AC631" s="194">
        <f t="shared" si="482"/>
        <v>1</v>
      </c>
      <c r="AD631" s="201">
        <f>(AC631-AC$1132)/(AC$1133-AC$1132)</f>
        <v>0</v>
      </c>
      <c r="AE631" s="46" t="s">
        <v>188</v>
      </c>
      <c r="AF631" s="194">
        <f t="shared" si="483"/>
        <v>1</v>
      </c>
      <c r="AG631" s="201">
        <f>(AF631-AF$1132)/(AF$1133-AF$1132)</f>
        <v>0</v>
      </c>
      <c r="AH631" s="24" t="s">
        <v>67</v>
      </c>
      <c r="AI631" s="194">
        <f>VLOOKUP(AH631,'DATOS DE SOPORTE'!$V$5:$W$8,2,FALSE)</f>
        <v>1</v>
      </c>
      <c r="AJ631" s="201">
        <f>(AI631-AI$1132)/(AI$1133-AI$1132)</f>
        <v>0</v>
      </c>
      <c r="AK631" s="58" t="str">
        <f t="shared" si="475"/>
        <v>Bueno</v>
      </c>
      <c r="AL631" s="196">
        <f>IFERROR(SQRT(($E631-$E$1136)^2+($C631-$C$1136)^2),0)</f>
        <v>6.9663087083982833E-2</v>
      </c>
      <c r="AM631" s="197" t="str">
        <f>IF(AL631&lt;=SMALL($AL$3:$AL$1130,1),"MAS PARECIDO","NO")</f>
        <v>NO</v>
      </c>
      <c r="AN631" s="197" t="str">
        <f>IF(AL631&lt;=SMALL($AL$3:$AL$1130,5),"SIMILAR","NO")</f>
        <v>NO</v>
      </c>
      <c r="AO631" s="197" t="str">
        <f t="shared" si="484"/>
        <v>N/A</v>
      </c>
      <c r="AP631" s="197">
        <f t="shared" si="485"/>
        <v>0</v>
      </c>
      <c r="AQ631" s="198">
        <f t="shared" si="486"/>
        <v>0</v>
      </c>
      <c r="AR631" s="196">
        <f>IFERROR(SQRT(($E631-$E$1136)^2+($H631-$H$1136)^2),0)</f>
        <v>0.66696661718973949</v>
      </c>
      <c r="AS631" s="197" t="str">
        <f>IF(AR631&lt;=SMALL(AR$3:AR$1130,1),"MAS PARECIDO","NO")</f>
        <v>NO</v>
      </c>
      <c r="AT631" s="197" t="str">
        <f>IF(AR631&lt;=SMALL(AR$3:AR$1130,5),"SIMILAR","NO")</f>
        <v>NO</v>
      </c>
      <c r="AU631" s="197" t="str">
        <f t="shared" si="487"/>
        <v>N/A</v>
      </c>
      <c r="AV631" s="197">
        <f t="shared" si="488"/>
        <v>0</v>
      </c>
      <c r="AW631" s="198">
        <f t="shared" si="489"/>
        <v>0</v>
      </c>
      <c r="AX631" s="199">
        <f>IFERROR(SQRT(($E631-$E$1136)^2+($K631-$K$1136)^2),0)</f>
        <v>0.60033326078194282</v>
      </c>
      <c r="AY631" s="197" t="str">
        <f>IF(AX631&lt;=SMALL(AX$3:AX$1130,1),"MAS PARECIDO","NO")</f>
        <v>NO</v>
      </c>
      <c r="AZ631" s="197" t="str">
        <f>IF(AX631&lt;=SMALL(AX$3:AX$1130,5),"SIMILAR","NO")</f>
        <v>NO</v>
      </c>
      <c r="BA631" s="197" t="str">
        <f t="shared" si="490"/>
        <v>N/A</v>
      </c>
      <c r="BB631" s="197">
        <f t="shared" si="491"/>
        <v>0</v>
      </c>
      <c r="BC631" s="198">
        <f t="shared" si="492"/>
        <v>0</v>
      </c>
      <c r="BD631" s="196">
        <f>IFERROR(SQRT(($E631-$E$1136)^2+($O631-$O$1136)^2),0)</f>
        <v>2.0000600018000539E-2</v>
      </c>
      <c r="BE631" s="197" t="str">
        <f>IF(BD631&lt;=SMALL(BD$3:BD$1130,1),"MAS PARECIDO","NO")</f>
        <v>NO</v>
      </c>
      <c r="BF631" s="197" t="str">
        <f>IF(BD631&lt;=SMALL(BD$3:BD$1130,5),"SIMILAR","NO")</f>
        <v>NO</v>
      </c>
      <c r="BG631" s="197" t="str">
        <f t="shared" si="493"/>
        <v>N/A</v>
      </c>
      <c r="BH631" s="197">
        <f t="shared" si="494"/>
        <v>0</v>
      </c>
      <c r="BI631" s="198">
        <f t="shared" si="495"/>
        <v>0</v>
      </c>
      <c r="BJ631" s="199">
        <f>IFERROR(SQRT(($E631-$E$1136)^2+($R631-$R$1136)^2),0)</f>
        <v>0.50039986410977377</v>
      </c>
      <c r="BK631" s="197" t="str">
        <f>IF(BJ631&lt;=SMALL(BJ$3:BJ$1130,1),"MAS PARECIDO","NO")</f>
        <v>NO</v>
      </c>
      <c r="BL631" s="197" t="str">
        <f>IF(BJ631&lt;=SMALL(BJ$3:BJ$1130,5),"SIMILAR","NO")</f>
        <v>NO</v>
      </c>
      <c r="BM631" s="197" t="str">
        <f t="shared" si="496"/>
        <v>N/A</v>
      </c>
      <c r="BN631" s="197">
        <f t="shared" si="497"/>
        <v>0</v>
      </c>
      <c r="BO631" s="198">
        <f t="shared" si="498"/>
        <v>0</v>
      </c>
      <c r="BP631" s="199">
        <f>IFERROR(SQRT(($E631-$E$1136)^2+($U631-$U$1136)^2),0)</f>
        <v>1.0001999920021396</v>
      </c>
      <c r="BQ631" s="197" t="str">
        <f>IF(BP631&lt;=SMALL(BP$3:BP$1130,1),"MAS PARECIDO","NO")</f>
        <v>NO</v>
      </c>
      <c r="BR631" s="197" t="str">
        <f>IF(BP631&lt;=SMALL(BP$3:BP$1130,5),"SIMILAR","NO")</f>
        <v>NO</v>
      </c>
      <c r="BS631" s="197" t="str">
        <f t="shared" si="499"/>
        <v>N/A</v>
      </c>
      <c r="BT631" s="197">
        <f t="shared" si="500"/>
        <v>0</v>
      </c>
      <c r="BU631" s="198">
        <f t="shared" si="501"/>
        <v>0</v>
      </c>
      <c r="BV631" s="199">
        <f>IFERROR(SQRT(($E631-$E$1136)^2+($X631-$X$1136)^2),0)</f>
        <v>2.0000600018000539E-2</v>
      </c>
      <c r="BW631" s="197" t="str">
        <f>IF(BV631&lt;=SMALL(BV$3:BV$1130,1),"MAS PARECIDO","NO")</f>
        <v>NO</v>
      </c>
      <c r="BX631" s="197" t="str">
        <f>IF(BV631&lt;=SMALL(BV$3:BV$1130,5),"SIMILAR","NO")</f>
        <v>NO</v>
      </c>
      <c r="BY631" s="197" t="str">
        <f t="shared" si="502"/>
        <v>N/A</v>
      </c>
      <c r="BZ631" s="197">
        <f t="shared" si="503"/>
        <v>0</v>
      </c>
      <c r="CA631" s="198">
        <f t="shared" si="504"/>
        <v>0</v>
      </c>
      <c r="CB631" s="199">
        <f>IFERROR(SQRT(($E631-$E$1136)^2+($AA631-$AA$1136)^2),0)</f>
        <v>1.0001999920021396</v>
      </c>
      <c r="CC631" s="197" t="str">
        <f>IF(CB631&lt;=SMALL(CB$3:CB$1130,1),"MAS PARECIDO","NO")</f>
        <v>NO</v>
      </c>
      <c r="CD631" s="197" t="str">
        <f>IF(CB631&lt;=SMALL(CB$3:CB$1130,5),"SIMILAR","NO")</f>
        <v>NO</v>
      </c>
      <c r="CE631" s="197" t="str">
        <f t="shared" si="505"/>
        <v>N/A</v>
      </c>
      <c r="CF631" s="197">
        <f t="shared" si="506"/>
        <v>0</v>
      </c>
      <c r="CG631" s="198">
        <f t="shared" si="507"/>
        <v>0</v>
      </c>
      <c r="CH631" s="199">
        <f>IFERROR(SQRT(($E631-$E$1136)^2+($AD631-$AD$1136)^2),0)</f>
        <v>1.0001999920021396</v>
      </c>
      <c r="CI631" s="197" t="str">
        <f>IF(CH631&lt;=SMALL(CH$3:CH$1130,1),"MAS PARECIDO","NO")</f>
        <v>NO</v>
      </c>
      <c r="CJ631" s="197" t="str">
        <f>IF(CH631&lt;=SMALL(CH$3:CH$1130,5),"SIMILAR","NO")</f>
        <v>NO</v>
      </c>
      <c r="CK631" s="197" t="str">
        <f t="shared" si="508"/>
        <v>N/A</v>
      </c>
      <c r="CL631" s="197">
        <f t="shared" si="509"/>
        <v>0</v>
      </c>
      <c r="CM631" s="198">
        <f t="shared" si="510"/>
        <v>0</v>
      </c>
      <c r="CN631" s="199">
        <f>IFERROR(SQRT(($E631-$E$1136)^2+($AG631-$AG$1136)^2),0)</f>
        <v>1.0001999920021396</v>
      </c>
      <c r="CO631" s="197" t="str">
        <f>IF(CN631&lt;=SMALL(CN$3:CN$1130,1),"MAS PARECIDO","NO")</f>
        <v>NO</v>
      </c>
      <c r="CP631" s="197" t="str">
        <f>IF(CN631&lt;=SMALL(CN$3:CN$1130,5),"SIMILAR","NO")</f>
        <v>NO</v>
      </c>
      <c r="CQ631" s="197" t="str">
        <f t="shared" si="511"/>
        <v>N/A</v>
      </c>
      <c r="CR631" s="197">
        <f t="shared" si="512"/>
        <v>0</v>
      </c>
      <c r="CS631" s="198">
        <f t="shared" si="513"/>
        <v>0</v>
      </c>
      <c r="CT631" s="199">
        <f>IFERROR(SQRT(($E631-$E$1136)^2+($AJ631-$AJ$1136)^2),0)</f>
        <v>2.0000600018000539E-2</v>
      </c>
      <c r="CU631" s="197" t="str">
        <f>IF(CT631&lt;=SMALL(CT$3:CT$1130,1),"MAS PARECIDO","NO")</f>
        <v>NO</v>
      </c>
      <c r="CV631" s="197" t="str">
        <f>IF(CT631&lt;=SMALL(CT$3:CT$1130,5),"SIMILAR","NO")</f>
        <v>NO</v>
      </c>
      <c r="CW631" s="197" t="str">
        <f t="shared" si="514"/>
        <v>N/A</v>
      </c>
      <c r="CX631" s="197">
        <f t="shared" si="515"/>
        <v>0</v>
      </c>
      <c r="CY631" s="198">
        <f t="shared" si="516"/>
        <v>0</v>
      </c>
      <c r="CZ631" s="2" t="s">
        <v>2259</v>
      </c>
      <c r="DA631" s="2" t="s">
        <v>2260</v>
      </c>
      <c r="DB631" s="2">
        <v>0</v>
      </c>
      <c r="DC631" s="2" t="s">
        <v>189</v>
      </c>
    </row>
    <row r="632" spans="1:107">
      <c r="A632" s="24" t="s">
        <v>802</v>
      </c>
      <c r="B632" s="46">
        <v>51895.25</v>
      </c>
      <c r="C632" s="190">
        <f>(B632-$B$1132)/($B$1133-$B$1132)</f>
        <v>5.5395685244449738E-2</v>
      </c>
      <c r="D632" s="46">
        <v>60000</v>
      </c>
      <c r="E632" s="190">
        <f>(D632-$D$1132)/($D$1133-$D$1132)</f>
        <v>0.11997359920797623</v>
      </c>
      <c r="F632" s="46" t="s">
        <v>53</v>
      </c>
      <c r="G632" s="192">
        <f>VLOOKUP(F632,'DATOS DE SOPORTE'!$Y$5:$Z$8,2,FALSE)</f>
        <v>2</v>
      </c>
      <c r="H632" s="190">
        <f>(G632-$G$1132)/($G$1133-$G$1132)</f>
        <v>0.33333333333333331</v>
      </c>
      <c r="I632" s="50">
        <v>1</v>
      </c>
      <c r="J632" s="200">
        <f t="shared" si="476"/>
        <v>1</v>
      </c>
      <c r="K632" s="190">
        <f>(J632-$J$1132)/($J$1133-$J$1132)</f>
        <v>0.2</v>
      </c>
      <c r="L632" s="193" t="str">
        <f t="shared" si="477"/>
        <v>SI</v>
      </c>
      <c r="M632" s="46" t="s">
        <v>192</v>
      </c>
      <c r="N632" s="192">
        <f t="shared" si="478"/>
        <v>2</v>
      </c>
      <c r="O632" s="190">
        <f>(N632-N$1132)/(N$1133-N$1132)</f>
        <v>1</v>
      </c>
      <c r="P632" s="46" t="s">
        <v>196</v>
      </c>
      <c r="Q632" s="192">
        <f t="shared" si="479"/>
        <v>1</v>
      </c>
      <c r="R632" s="190">
        <f>(Q632-Q$1132)/(Q$1133-Q$1132)</f>
        <v>0</v>
      </c>
      <c r="S632" s="46" t="s">
        <v>194</v>
      </c>
      <c r="T632" s="192">
        <f t="shared" si="480"/>
        <v>1</v>
      </c>
      <c r="U632" s="190">
        <f>(T632-T$1132)/(T$1133-T$1132)</f>
        <v>0</v>
      </c>
      <c r="V632" s="46" t="s">
        <v>62</v>
      </c>
      <c r="W632" s="194">
        <f>VLOOKUP(V632,'DATOS DE SOPORTE'!$S$5:$T$10,2,FALSE)</f>
        <v>1</v>
      </c>
      <c r="X632" s="201">
        <f>(W632-W$1132)/(W$1133-W$1132)</f>
        <v>0</v>
      </c>
      <c r="Y632" s="46" t="s">
        <v>136</v>
      </c>
      <c r="Z632" s="194">
        <f t="shared" si="481"/>
        <v>2</v>
      </c>
      <c r="AA632" s="201">
        <f>(Z632-Z$1132)/(Z$1133-Z$1132)</f>
        <v>1</v>
      </c>
      <c r="AB632" s="46" t="s">
        <v>136</v>
      </c>
      <c r="AC632" s="194">
        <f t="shared" si="482"/>
        <v>2</v>
      </c>
      <c r="AD632" s="201">
        <f>(AC632-AC$1132)/(AC$1133-AC$1132)</f>
        <v>1</v>
      </c>
      <c r="AE632" s="46" t="s">
        <v>188</v>
      </c>
      <c r="AF632" s="194">
        <f t="shared" si="483"/>
        <v>1</v>
      </c>
      <c r="AG632" s="201">
        <f>(AF632-AF$1132)/(AF$1133-AF$1132)</f>
        <v>0</v>
      </c>
      <c r="AH632" s="24" t="s">
        <v>67</v>
      </c>
      <c r="AI632" s="194">
        <f>VLOOKUP(AH632,'DATOS DE SOPORTE'!$V$5:$W$8,2,FALSE)</f>
        <v>1</v>
      </c>
      <c r="AJ632" s="201">
        <f>(AI632-AI$1132)/(AI$1133-AI$1132)</f>
        <v>0</v>
      </c>
      <c r="AK632" s="58" t="str">
        <f t="shared" si="475"/>
        <v>Bueno</v>
      </c>
      <c r="AL632" s="196">
        <f>IFERROR(SQRT(($E632-$E$1136)^2+($C632-$C$1136)^2),0)</f>
        <v>0.19189562307417193</v>
      </c>
      <c r="AM632" s="197" t="str">
        <f>IF(AL632&lt;=SMALL($AL$3:$AL$1130,1),"MAS PARECIDO","NO")</f>
        <v>NO</v>
      </c>
      <c r="AN632" s="197" t="str">
        <f>IF(AL632&lt;=SMALL($AL$3:$AL$1130,5),"SIMILAR","NO")</f>
        <v>NO</v>
      </c>
      <c r="AO632" s="197" t="str">
        <f t="shared" si="484"/>
        <v>N/A</v>
      </c>
      <c r="AP632" s="197">
        <f t="shared" si="485"/>
        <v>0</v>
      </c>
      <c r="AQ632" s="198">
        <f t="shared" si="486"/>
        <v>0</v>
      </c>
      <c r="AR632" s="196">
        <f>IFERROR(SQRT(($E632-$E$1136)^2+($H632-$H$1136)^2),0)</f>
        <v>0.12000360010800323</v>
      </c>
      <c r="AS632" s="197" t="str">
        <f>IF(AR632&lt;=SMALL(AR$3:AR$1130,1),"MAS PARECIDO","NO")</f>
        <v>NO</v>
      </c>
      <c r="AT632" s="197" t="str">
        <f>IF(AR632&lt;=SMALL(AR$3:AR$1130,5),"SIMILAR","NO")</f>
        <v>NO</v>
      </c>
      <c r="AU632" s="197" t="str">
        <f t="shared" si="487"/>
        <v>N/A</v>
      </c>
      <c r="AV632" s="197">
        <f t="shared" si="488"/>
        <v>0</v>
      </c>
      <c r="AW632" s="198">
        <f t="shared" si="489"/>
        <v>0</v>
      </c>
      <c r="AX632" s="199">
        <f>IFERROR(SQRT(($E632-$E$1136)^2+($K632-$K$1136)^2),0)</f>
        <v>0.12000360010800323</v>
      </c>
      <c r="AY632" s="197" t="str">
        <f>IF(AX632&lt;=SMALL(AX$3:AX$1130,1),"MAS PARECIDO","NO")</f>
        <v>NO</v>
      </c>
      <c r="AZ632" s="197" t="str">
        <f>IF(AX632&lt;=SMALL(AX$3:AX$1130,5),"SIMILAR","NO")</f>
        <v>NO</v>
      </c>
      <c r="BA632" s="197" t="str">
        <f t="shared" si="490"/>
        <v>N/A</v>
      </c>
      <c r="BB632" s="197">
        <f t="shared" si="491"/>
        <v>0</v>
      </c>
      <c r="BC632" s="198">
        <f t="shared" si="492"/>
        <v>0</v>
      </c>
      <c r="BD632" s="196">
        <f>IFERROR(SQRT(($E632-$E$1136)^2+($O632-$O$1136)^2),0)</f>
        <v>0.12000360010800323</v>
      </c>
      <c r="BE632" s="197" t="str">
        <f>IF(BD632&lt;=SMALL(BD$3:BD$1130,1),"MAS PARECIDO","NO")</f>
        <v>NO</v>
      </c>
      <c r="BF632" s="197" t="str">
        <f>IF(BD632&lt;=SMALL(BD$3:BD$1130,5),"SIMILAR","NO")</f>
        <v>NO</v>
      </c>
      <c r="BG632" s="197" t="str">
        <f t="shared" si="493"/>
        <v>N/A</v>
      </c>
      <c r="BH632" s="197">
        <f t="shared" si="494"/>
        <v>0</v>
      </c>
      <c r="BI632" s="198">
        <f t="shared" si="495"/>
        <v>0</v>
      </c>
      <c r="BJ632" s="199">
        <f>IFERROR(SQRT(($E632-$E$1136)^2+($R632-$R$1136)^2),0)</f>
        <v>0.51419924546704809</v>
      </c>
      <c r="BK632" s="197" t="str">
        <f>IF(BJ632&lt;=SMALL(BJ$3:BJ$1130,1),"MAS PARECIDO","NO")</f>
        <v>NO</v>
      </c>
      <c r="BL632" s="197" t="str">
        <f>IF(BJ632&lt;=SMALL(BJ$3:BJ$1130,5),"SIMILAR","NO")</f>
        <v>NO</v>
      </c>
      <c r="BM632" s="197" t="str">
        <f t="shared" si="496"/>
        <v>N/A</v>
      </c>
      <c r="BN632" s="197">
        <f t="shared" si="497"/>
        <v>0</v>
      </c>
      <c r="BO632" s="198">
        <f t="shared" si="498"/>
        <v>0</v>
      </c>
      <c r="BP632" s="199">
        <f>IFERROR(SQRT(($E632-$E$1136)^2+($U632-$U$1136)^2),0)</f>
        <v>0.12000360010800323</v>
      </c>
      <c r="BQ632" s="197" t="str">
        <f>IF(BP632&lt;=SMALL(BP$3:BP$1130,1),"MAS PARECIDO","NO")</f>
        <v>NO</v>
      </c>
      <c r="BR632" s="197" t="str">
        <f>IF(BP632&lt;=SMALL(BP$3:BP$1130,5),"SIMILAR","NO")</f>
        <v>NO</v>
      </c>
      <c r="BS632" s="197" t="str">
        <f t="shared" si="499"/>
        <v>N/A</v>
      </c>
      <c r="BT632" s="197">
        <f t="shared" si="500"/>
        <v>0</v>
      </c>
      <c r="BU632" s="198">
        <f t="shared" si="501"/>
        <v>0</v>
      </c>
      <c r="BV632" s="199">
        <f>IFERROR(SQRT(($E632-$E$1136)^2+($X632-$X$1136)^2),0)</f>
        <v>0.12000360010800323</v>
      </c>
      <c r="BW632" s="197" t="str">
        <f>IF(BV632&lt;=SMALL(BV$3:BV$1130,1),"MAS PARECIDO","NO")</f>
        <v>NO</v>
      </c>
      <c r="BX632" s="197" t="str">
        <f>IF(BV632&lt;=SMALL(BV$3:BV$1130,5),"SIMILAR","NO")</f>
        <v>NO</v>
      </c>
      <c r="BY632" s="197" t="str">
        <f t="shared" si="502"/>
        <v>N/A</v>
      </c>
      <c r="BZ632" s="197">
        <f t="shared" si="503"/>
        <v>0</v>
      </c>
      <c r="CA632" s="198">
        <f t="shared" si="504"/>
        <v>0</v>
      </c>
      <c r="CB632" s="199">
        <f>IFERROR(SQRT(($E632-$E$1136)^2+($AA632-$AA$1136)^2),0)</f>
        <v>1.007174693903139</v>
      </c>
      <c r="CC632" s="197" t="str">
        <f>IF(CB632&lt;=SMALL(CB$3:CB$1130,1),"MAS PARECIDO","NO")</f>
        <v>NO</v>
      </c>
      <c r="CD632" s="197" t="str">
        <f>IF(CB632&lt;=SMALL(CB$3:CB$1130,5),"SIMILAR","NO")</f>
        <v>NO</v>
      </c>
      <c r="CE632" s="197" t="str">
        <f t="shared" si="505"/>
        <v>N/A</v>
      </c>
      <c r="CF632" s="197">
        <f t="shared" si="506"/>
        <v>0</v>
      </c>
      <c r="CG632" s="198">
        <f t="shared" si="507"/>
        <v>0</v>
      </c>
      <c r="CH632" s="199">
        <f>IFERROR(SQRT(($E632-$E$1136)^2+($AD632-$AD$1136)^2),0)</f>
        <v>0.12000360010800323</v>
      </c>
      <c r="CI632" s="197" t="str">
        <f>IF(CH632&lt;=SMALL(CH$3:CH$1130,1),"MAS PARECIDO","NO")</f>
        <v>NO</v>
      </c>
      <c r="CJ632" s="197" t="str">
        <f>IF(CH632&lt;=SMALL(CH$3:CH$1130,5),"SIMILAR","NO")</f>
        <v>NO</v>
      </c>
      <c r="CK632" s="197" t="str">
        <f t="shared" si="508"/>
        <v>N/A</v>
      </c>
      <c r="CL632" s="197">
        <f t="shared" si="509"/>
        <v>0</v>
      </c>
      <c r="CM632" s="198">
        <f t="shared" si="510"/>
        <v>0</v>
      </c>
      <c r="CN632" s="199">
        <f>IFERROR(SQRT(($E632-$E$1136)^2+($AG632-$AG$1136)^2),0)</f>
        <v>1.007174693903139</v>
      </c>
      <c r="CO632" s="197" t="str">
        <f>IF(CN632&lt;=SMALL(CN$3:CN$1130,1),"MAS PARECIDO","NO")</f>
        <v>NO</v>
      </c>
      <c r="CP632" s="197" t="str">
        <f>IF(CN632&lt;=SMALL(CN$3:CN$1130,5),"SIMILAR","NO")</f>
        <v>NO</v>
      </c>
      <c r="CQ632" s="197" t="str">
        <f t="shared" si="511"/>
        <v>N/A</v>
      </c>
      <c r="CR632" s="197">
        <f t="shared" si="512"/>
        <v>0</v>
      </c>
      <c r="CS632" s="198">
        <f t="shared" si="513"/>
        <v>0</v>
      </c>
      <c r="CT632" s="199">
        <f>IFERROR(SQRT(($E632-$E$1136)^2+($AJ632-$AJ$1136)^2),0)</f>
        <v>0.12000360010800323</v>
      </c>
      <c r="CU632" s="197" t="str">
        <f>IF(CT632&lt;=SMALL(CT$3:CT$1130,1),"MAS PARECIDO","NO")</f>
        <v>NO</v>
      </c>
      <c r="CV632" s="197" t="str">
        <f>IF(CT632&lt;=SMALL(CT$3:CT$1130,5),"SIMILAR","NO")</f>
        <v>NO</v>
      </c>
      <c r="CW632" s="197" t="str">
        <f t="shared" si="514"/>
        <v>N/A</v>
      </c>
      <c r="CX632" s="197">
        <f t="shared" si="515"/>
        <v>0</v>
      </c>
      <c r="CY632" s="198">
        <f t="shared" si="516"/>
        <v>0</v>
      </c>
      <c r="CZ632" s="2" t="s">
        <v>2261</v>
      </c>
      <c r="DA632" s="2" t="s">
        <v>2262</v>
      </c>
      <c r="DB632" s="2">
        <v>0</v>
      </c>
      <c r="DC632" s="2" t="s">
        <v>189</v>
      </c>
    </row>
    <row r="633" spans="1:107">
      <c r="A633" s="24" t="s">
        <v>803</v>
      </c>
      <c r="B633" s="46">
        <v>50000</v>
      </c>
      <c r="C633" s="190">
        <f>(B633-$B$1132)/($B$1133-$B$1132)</f>
        <v>5.3180302489255614E-2</v>
      </c>
      <c r="D633" s="46">
        <v>65000</v>
      </c>
      <c r="E633" s="190">
        <f>(D633-$D$1132)/($D$1133-$D$1132)</f>
        <v>0.1299738992169765</v>
      </c>
      <c r="F633" s="46" t="s">
        <v>203</v>
      </c>
      <c r="G633" s="192">
        <f>VLOOKUP(F633,'DATOS DE SOPORTE'!$Y$5:$Z$8,2,FALSE)</f>
        <v>3</v>
      </c>
      <c r="H633" s="190">
        <f>(G633-$G$1132)/($G$1133-$G$1132)</f>
        <v>0.66666666666666663</v>
      </c>
      <c r="I633" s="50">
        <v>0</v>
      </c>
      <c r="J633" s="200">
        <f t="shared" si="476"/>
        <v>0</v>
      </c>
      <c r="K633" s="190">
        <f>(J633-$J$1132)/($J$1133-$J$1132)</f>
        <v>0</v>
      </c>
      <c r="L633" s="193" t="str">
        <f t="shared" si="477"/>
        <v>NO</v>
      </c>
      <c r="M633" s="46" t="s">
        <v>56</v>
      </c>
      <c r="N633" s="192">
        <f t="shared" si="478"/>
        <v>1</v>
      </c>
      <c r="O633" s="190">
        <f>(N633-N$1132)/(N$1133-N$1132)</f>
        <v>0</v>
      </c>
      <c r="P633" s="46" t="s">
        <v>58</v>
      </c>
      <c r="Q633" s="192">
        <f t="shared" si="479"/>
        <v>3</v>
      </c>
      <c r="R633" s="190">
        <f>(Q633-Q$1132)/(Q$1133-Q$1132)</f>
        <v>1</v>
      </c>
      <c r="S633" s="46" t="s">
        <v>194</v>
      </c>
      <c r="T633" s="192">
        <f t="shared" si="480"/>
        <v>1</v>
      </c>
      <c r="U633" s="190">
        <f>(T633-T$1132)/(T$1133-T$1132)</f>
        <v>0</v>
      </c>
      <c r="V633" s="46" t="s">
        <v>62</v>
      </c>
      <c r="W633" s="194">
        <f>VLOOKUP(V633,'DATOS DE SOPORTE'!$S$5:$T$10,2,FALSE)</f>
        <v>1</v>
      </c>
      <c r="X633" s="201">
        <f>(W633-W$1132)/(W$1133-W$1132)</f>
        <v>0</v>
      </c>
      <c r="Y633" s="46" t="s">
        <v>136</v>
      </c>
      <c r="Z633" s="194">
        <f t="shared" si="481"/>
        <v>2</v>
      </c>
      <c r="AA633" s="201">
        <f>(Z633-Z$1132)/(Z$1133-Z$1132)</f>
        <v>1</v>
      </c>
      <c r="AB633" s="46" t="s">
        <v>188</v>
      </c>
      <c r="AC633" s="194">
        <f t="shared" si="482"/>
        <v>1</v>
      </c>
      <c r="AD633" s="201">
        <f>(AC633-AC$1132)/(AC$1133-AC$1132)</f>
        <v>0</v>
      </c>
      <c r="AE633" s="46" t="s">
        <v>188</v>
      </c>
      <c r="AF633" s="194">
        <f t="shared" si="483"/>
        <v>1</v>
      </c>
      <c r="AG633" s="201">
        <f>(AF633-AF$1132)/(AF$1133-AF$1132)</f>
        <v>0</v>
      </c>
      <c r="AH633" s="24" t="s">
        <v>199</v>
      </c>
      <c r="AI633" s="194">
        <f>VLOOKUP(AH633,'DATOS DE SOPORTE'!$V$5:$W$8,2,FALSE)</f>
        <v>2</v>
      </c>
      <c r="AJ633" s="201">
        <f>(AI633-AI$1132)/(AI$1133-AI$1132)</f>
        <v>0.33333333333333331</v>
      </c>
      <c r="AK633" s="58" t="str">
        <f t="shared" si="475"/>
        <v>Bueno</v>
      </c>
      <c r="AL633" s="196">
        <f>IFERROR(SQRT(($E633-$E$1136)^2+($C633-$C$1136)^2),0)</f>
        <v>0.19998116331994209</v>
      </c>
      <c r="AM633" s="197" t="str">
        <f>IF(AL633&lt;=SMALL($AL$3:$AL$1130,1),"MAS PARECIDO","NO")</f>
        <v>NO</v>
      </c>
      <c r="AN633" s="197" t="str">
        <f>IF(AL633&lt;=SMALL($AL$3:$AL$1130,5),"SIMILAR","NO")</f>
        <v>NO</v>
      </c>
      <c r="AO633" s="197" t="str">
        <f t="shared" si="484"/>
        <v>N/A</v>
      </c>
      <c r="AP633" s="197">
        <f t="shared" si="485"/>
        <v>0</v>
      </c>
      <c r="AQ633" s="198">
        <f t="shared" si="486"/>
        <v>0</v>
      </c>
      <c r="AR633" s="196">
        <f>IFERROR(SQRT(($E633-$E$1136)^2+($H633-$H$1136)^2),0)</f>
        <v>0.35778782142038168</v>
      </c>
      <c r="AS633" s="197" t="str">
        <f>IF(AR633&lt;=SMALL(AR$3:AR$1130,1),"MAS PARECIDO","NO")</f>
        <v>NO</v>
      </c>
      <c r="AT633" s="197" t="str">
        <f>IF(AR633&lt;=SMALL(AR$3:AR$1130,5),"SIMILAR","NO")</f>
        <v>NO</v>
      </c>
      <c r="AU633" s="197" t="str">
        <f t="shared" si="487"/>
        <v>N/A</v>
      </c>
      <c r="AV633" s="197">
        <f t="shared" si="488"/>
        <v>0</v>
      </c>
      <c r="AW633" s="198">
        <f t="shared" si="489"/>
        <v>0</v>
      </c>
      <c r="AX633" s="199">
        <f>IFERROR(SQRT(($E633-$E$1136)^2+($K633-$K$1136)^2),0)</f>
        <v>0.23853933437827782</v>
      </c>
      <c r="AY633" s="197" t="str">
        <f>IF(AX633&lt;=SMALL(AX$3:AX$1130,1),"MAS PARECIDO","NO")</f>
        <v>NO</v>
      </c>
      <c r="AZ633" s="197" t="str">
        <f>IF(AX633&lt;=SMALL(AX$3:AX$1130,5),"SIMILAR","NO")</f>
        <v>NO</v>
      </c>
      <c r="BA633" s="197" t="str">
        <f t="shared" si="490"/>
        <v>N/A</v>
      </c>
      <c r="BB633" s="197">
        <f t="shared" si="491"/>
        <v>0</v>
      </c>
      <c r="BC633" s="198">
        <f t="shared" si="492"/>
        <v>0</v>
      </c>
      <c r="BD633" s="196">
        <f>IFERROR(SQRT(($E633-$E$1136)^2+($O633-$O$1136)^2),0)</f>
        <v>1.0084151000682366</v>
      </c>
      <c r="BE633" s="197" t="str">
        <f>IF(BD633&lt;=SMALL(BD$3:BD$1130,1),"MAS PARECIDO","NO")</f>
        <v>NO</v>
      </c>
      <c r="BF633" s="197" t="str">
        <f>IF(BD633&lt;=SMALL(BD$3:BD$1130,5),"SIMILAR","NO")</f>
        <v>NO</v>
      </c>
      <c r="BG633" s="197" t="str">
        <f t="shared" si="493"/>
        <v>N/A</v>
      </c>
      <c r="BH633" s="197">
        <f t="shared" si="494"/>
        <v>0</v>
      </c>
      <c r="BI633" s="198">
        <f t="shared" si="495"/>
        <v>0</v>
      </c>
      <c r="BJ633" s="199">
        <f>IFERROR(SQRT(($E633-$E$1136)^2+($R633-$R$1136)^2),0)</f>
        <v>0.51662463553883275</v>
      </c>
      <c r="BK633" s="197" t="str">
        <f>IF(BJ633&lt;=SMALL(BJ$3:BJ$1130,1),"MAS PARECIDO","NO")</f>
        <v>NO</v>
      </c>
      <c r="BL633" s="197" t="str">
        <f>IF(BJ633&lt;=SMALL(BJ$3:BJ$1130,5),"SIMILAR","NO")</f>
        <v>NO</v>
      </c>
      <c r="BM633" s="197" t="str">
        <f t="shared" si="496"/>
        <v>N/A</v>
      </c>
      <c r="BN633" s="197">
        <f t="shared" si="497"/>
        <v>0</v>
      </c>
      <c r="BO633" s="198">
        <f t="shared" si="498"/>
        <v>0</v>
      </c>
      <c r="BP633" s="199">
        <f>IFERROR(SQRT(($E633-$E$1136)^2+($U633-$U$1136)^2),0)</f>
        <v>0.1300039001170035</v>
      </c>
      <c r="BQ633" s="197" t="str">
        <f>IF(BP633&lt;=SMALL(BP$3:BP$1130,1),"MAS PARECIDO","NO")</f>
        <v>NO</v>
      </c>
      <c r="BR633" s="197" t="str">
        <f>IF(BP633&lt;=SMALL(BP$3:BP$1130,5),"SIMILAR","NO")</f>
        <v>NO</v>
      </c>
      <c r="BS633" s="197" t="str">
        <f t="shared" si="499"/>
        <v>N/A</v>
      </c>
      <c r="BT633" s="197">
        <f t="shared" si="500"/>
        <v>0</v>
      </c>
      <c r="BU633" s="198">
        <f t="shared" si="501"/>
        <v>0</v>
      </c>
      <c r="BV633" s="199">
        <f>IFERROR(SQRT(($E633-$E$1136)^2+($X633-$X$1136)^2),0)</f>
        <v>0.1300039001170035</v>
      </c>
      <c r="BW633" s="197" t="str">
        <f>IF(BV633&lt;=SMALL(BV$3:BV$1130,1),"MAS PARECIDO","NO")</f>
        <v>NO</v>
      </c>
      <c r="BX633" s="197" t="str">
        <f>IF(BV633&lt;=SMALL(BV$3:BV$1130,5),"SIMILAR","NO")</f>
        <v>NO</v>
      </c>
      <c r="BY633" s="197" t="str">
        <f t="shared" si="502"/>
        <v>N/A</v>
      </c>
      <c r="BZ633" s="197">
        <f t="shared" si="503"/>
        <v>0</v>
      </c>
      <c r="CA633" s="198">
        <f t="shared" si="504"/>
        <v>0</v>
      </c>
      <c r="CB633" s="199">
        <f>IFERROR(SQRT(($E633-$E$1136)^2+($AA633-$AA$1136)^2),0)</f>
        <v>1.0084151000682366</v>
      </c>
      <c r="CC633" s="197" t="str">
        <f>IF(CB633&lt;=SMALL(CB$3:CB$1130,1),"MAS PARECIDO","NO")</f>
        <v>NO</v>
      </c>
      <c r="CD633" s="197" t="str">
        <f>IF(CB633&lt;=SMALL(CB$3:CB$1130,5),"SIMILAR","NO")</f>
        <v>NO</v>
      </c>
      <c r="CE633" s="197" t="str">
        <f t="shared" si="505"/>
        <v>N/A</v>
      </c>
      <c r="CF633" s="197">
        <f t="shared" si="506"/>
        <v>0</v>
      </c>
      <c r="CG633" s="198">
        <f t="shared" si="507"/>
        <v>0</v>
      </c>
      <c r="CH633" s="199">
        <f>IFERROR(SQRT(($E633-$E$1136)^2+($AD633-$AD$1136)^2),0)</f>
        <v>1.0084151000682366</v>
      </c>
      <c r="CI633" s="197" t="str">
        <f>IF(CH633&lt;=SMALL(CH$3:CH$1130,1),"MAS PARECIDO","NO")</f>
        <v>NO</v>
      </c>
      <c r="CJ633" s="197" t="str">
        <f>IF(CH633&lt;=SMALL(CH$3:CH$1130,5),"SIMILAR","NO")</f>
        <v>NO</v>
      </c>
      <c r="CK633" s="197" t="str">
        <f t="shared" si="508"/>
        <v>N/A</v>
      </c>
      <c r="CL633" s="197">
        <f t="shared" si="509"/>
        <v>0</v>
      </c>
      <c r="CM633" s="198">
        <f t="shared" si="510"/>
        <v>0</v>
      </c>
      <c r="CN633" s="199">
        <f>IFERROR(SQRT(($E633-$E$1136)^2+($AG633-$AG$1136)^2),0)</f>
        <v>1.0084151000682366</v>
      </c>
      <c r="CO633" s="197" t="str">
        <f>IF(CN633&lt;=SMALL(CN$3:CN$1130,1),"MAS PARECIDO","NO")</f>
        <v>NO</v>
      </c>
      <c r="CP633" s="197" t="str">
        <f>IF(CN633&lt;=SMALL(CN$3:CN$1130,5),"SIMILAR","NO")</f>
        <v>NO</v>
      </c>
      <c r="CQ633" s="197" t="str">
        <f t="shared" si="511"/>
        <v>N/A</v>
      </c>
      <c r="CR633" s="197">
        <f t="shared" si="512"/>
        <v>0</v>
      </c>
      <c r="CS633" s="198">
        <f t="shared" si="513"/>
        <v>0</v>
      </c>
      <c r="CT633" s="199">
        <f>IFERROR(SQRT(($E633-$E$1136)^2+($AJ633-$AJ$1136)^2),0)</f>
        <v>0.35778782142038168</v>
      </c>
      <c r="CU633" s="197" t="str">
        <f>IF(CT633&lt;=SMALL(CT$3:CT$1130,1),"MAS PARECIDO","NO")</f>
        <v>NO</v>
      </c>
      <c r="CV633" s="197" t="str">
        <f>IF(CT633&lt;=SMALL(CT$3:CT$1130,5),"SIMILAR","NO")</f>
        <v>NO</v>
      </c>
      <c r="CW633" s="197" t="str">
        <f t="shared" si="514"/>
        <v>N/A</v>
      </c>
      <c r="CX633" s="197">
        <f t="shared" si="515"/>
        <v>0</v>
      </c>
      <c r="CY633" s="198">
        <f t="shared" si="516"/>
        <v>0</v>
      </c>
      <c r="CZ633" s="2" t="s">
        <v>2263</v>
      </c>
      <c r="DA633" s="2" t="s">
        <v>2264</v>
      </c>
      <c r="DB633" s="2">
        <v>0</v>
      </c>
      <c r="DC633" s="2" t="s">
        <v>189</v>
      </c>
    </row>
    <row r="634" spans="1:107">
      <c r="A634" s="24" t="s">
        <v>804</v>
      </c>
      <c r="B634" s="46">
        <v>449893.73</v>
      </c>
      <c r="C634" s="190">
        <f>(B634-$B$1132)/($B$1133-$B$1132)</f>
        <v>0.5206213648041238</v>
      </c>
      <c r="D634" s="46">
        <v>50000</v>
      </c>
      <c r="E634" s="190">
        <f>(D634-$D$1132)/($D$1133-$D$1132)</f>
        <v>9.9972999189975695E-2</v>
      </c>
      <c r="F634" s="46" t="s">
        <v>53</v>
      </c>
      <c r="G634" s="192">
        <f>VLOOKUP(F634,'DATOS DE SOPORTE'!$Y$5:$Z$8,2,FALSE)</f>
        <v>2</v>
      </c>
      <c r="H634" s="190">
        <f>(G634-$G$1132)/($G$1133-$G$1132)</f>
        <v>0.33333333333333331</v>
      </c>
      <c r="I634" s="50">
        <v>4</v>
      </c>
      <c r="J634" s="200">
        <f t="shared" si="476"/>
        <v>4</v>
      </c>
      <c r="K634" s="190">
        <f>(J634-$J$1132)/($J$1133-$J$1132)</f>
        <v>0.8</v>
      </c>
      <c r="L634" s="193" t="str">
        <f t="shared" si="477"/>
        <v>SI</v>
      </c>
      <c r="M634" s="46" t="s">
        <v>192</v>
      </c>
      <c r="N634" s="192">
        <f t="shared" si="478"/>
        <v>2</v>
      </c>
      <c r="O634" s="190">
        <f>(N634-N$1132)/(N$1133-N$1132)</f>
        <v>1</v>
      </c>
      <c r="P634" s="46" t="s">
        <v>193</v>
      </c>
      <c r="Q634" s="192">
        <f t="shared" si="479"/>
        <v>2</v>
      </c>
      <c r="R634" s="190">
        <f>(Q634-Q$1132)/(Q$1133-Q$1132)</f>
        <v>0.5</v>
      </c>
      <c r="S634" s="46" t="s">
        <v>60</v>
      </c>
      <c r="T634" s="192">
        <f t="shared" si="480"/>
        <v>2</v>
      </c>
      <c r="U634" s="190">
        <f>(T634-T$1132)/(T$1133-T$1132)</f>
        <v>1</v>
      </c>
      <c r="V634" s="46" t="s">
        <v>62</v>
      </c>
      <c r="W634" s="194">
        <f>VLOOKUP(V634,'DATOS DE SOPORTE'!$S$5:$T$10,2,FALSE)</f>
        <v>1</v>
      </c>
      <c r="X634" s="201">
        <f>(W634-W$1132)/(W$1133-W$1132)</f>
        <v>0</v>
      </c>
      <c r="Y634" s="46" t="s">
        <v>188</v>
      </c>
      <c r="Z634" s="194">
        <f t="shared" si="481"/>
        <v>1</v>
      </c>
      <c r="AA634" s="201">
        <f>(Z634-Z$1132)/(Z$1133-Z$1132)</f>
        <v>0</v>
      </c>
      <c r="AB634" s="46" t="s">
        <v>188</v>
      </c>
      <c r="AC634" s="194">
        <f t="shared" si="482"/>
        <v>1</v>
      </c>
      <c r="AD634" s="201">
        <f>(AC634-AC$1132)/(AC$1133-AC$1132)</f>
        <v>0</v>
      </c>
      <c r="AE634" s="46" t="s">
        <v>188</v>
      </c>
      <c r="AF634" s="194">
        <f t="shared" si="483"/>
        <v>1</v>
      </c>
      <c r="AG634" s="201">
        <f>(AF634-AF$1132)/(AF$1133-AF$1132)</f>
        <v>0</v>
      </c>
      <c r="AH634" s="24" t="s">
        <v>67</v>
      </c>
      <c r="AI634" s="194">
        <f>VLOOKUP(AH634,'DATOS DE SOPORTE'!$V$5:$W$8,2,FALSE)</f>
        <v>1</v>
      </c>
      <c r="AJ634" s="201">
        <f>(AI634-AI$1132)/(AI$1133-AI$1132)</f>
        <v>0</v>
      </c>
      <c r="AK634" s="58" t="str">
        <f t="shared" si="475"/>
        <v>Bueno</v>
      </c>
      <c r="AL634" s="196">
        <f>IFERROR(SQRT(($E634-$E$1136)^2+($C634-$C$1136)^2),0)</f>
        <v>0.33095273122499658</v>
      </c>
      <c r="AM634" s="197" t="str">
        <f>IF(AL634&lt;=SMALL($AL$3:$AL$1130,1),"MAS PARECIDO","NO")</f>
        <v>NO</v>
      </c>
      <c r="AN634" s="197" t="str">
        <f>IF(AL634&lt;=SMALL($AL$3:$AL$1130,5),"SIMILAR","NO")</f>
        <v>NO</v>
      </c>
      <c r="AO634" s="197" t="str">
        <f t="shared" si="484"/>
        <v>N/A</v>
      </c>
      <c r="AP634" s="197">
        <f t="shared" si="485"/>
        <v>0</v>
      </c>
      <c r="AQ634" s="198">
        <f t="shared" si="486"/>
        <v>0</v>
      </c>
      <c r="AR634" s="196">
        <f>IFERROR(SQRT(($E634-$E$1136)^2+($H634-$H$1136)^2),0)</f>
        <v>0.10000300009000269</v>
      </c>
      <c r="AS634" s="197" t="str">
        <f>IF(AR634&lt;=SMALL(AR$3:AR$1130,1),"MAS PARECIDO","NO")</f>
        <v>NO</v>
      </c>
      <c r="AT634" s="197" t="str">
        <f>IF(AR634&lt;=SMALL(AR$3:AR$1130,5),"SIMILAR","NO")</f>
        <v>NO</v>
      </c>
      <c r="AU634" s="197" t="str">
        <f t="shared" si="487"/>
        <v>N/A</v>
      </c>
      <c r="AV634" s="197">
        <f t="shared" si="488"/>
        <v>0</v>
      </c>
      <c r="AW634" s="198">
        <f t="shared" si="489"/>
        <v>0</v>
      </c>
      <c r="AX634" s="199">
        <f>IFERROR(SQRT(($E634-$E$1136)^2+($K634-$K$1136)^2),0)</f>
        <v>0.60827674624877881</v>
      </c>
      <c r="AY634" s="197" t="str">
        <f>IF(AX634&lt;=SMALL(AX$3:AX$1130,1),"MAS PARECIDO","NO")</f>
        <v>NO</v>
      </c>
      <c r="AZ634" s="197" t="str">
        <f>IF(AX634&lt;=SMALL(AX$3:AX$1130,5),"SIMILAR","NO")</f>
        <v>NO</v>
      </c>
      <c r="BA634" s="197" t="str">
        <f t="shared" si="490"/>
        <v>N/A</v>
      </c>
      <c r="BB634" s="197">
        <f t="shared" si="491"/>
        <v>0</v>
      </c>
      <c r="BC634" s="198">
        <f t="shared" si="492"/>
        <v>0</v>
      </c>
      <c r="BD634" s="196">
        <f>IFERROR(SQRT(($E634-$E$1136)^2+($O634-$O$1136)^2),0)</f>
        <v>0.10000300009000269</v>
      </c>
      <c r="BE634" s="197" t="str">
        <f>IF(BD634&lt;=SMALL(BD$3:BD$1130,1),"MAS PARECIDO","NO")</f>
        <v>NO</v>
      </c>
      <c r="BF634" s="197" t="str">
        <f>IF(BD634&lt;=SMALL(BD$3:BD$1130,5),"SIMILAR","NO")</f>
        <v>NO</v>
      </c>
      <c r="BG634" s="197" t="str">
        <f t="shared" si="493"/>
        <v>N/A</v>
      </c>
      <c r="BH634" s="197">
        <f t="shared" si="494"/>
        <v>0</v>
      </c>
      <c r="BI634" s="198">
        <f t="shared" si="495"/>
        <v>0</v>
      </c>
      <c r="BJ634" s="199">
        <f>IFERROR(SQRT(($E634-$E$1136)^2+($R634-$R$1136)^2),0)</f>
        <v>0.10000300009000269</v>
      </c>
      <c r="BK634" s="197" t="str">
        <f>IF(BJ634&lt;=SMALL(BJ$3:BJ$1130,1),"MAS PARECIDO","NO")</f>
        <v>NO</v>
      </c>
      <c r="BL634" s="197" t="str">
        <f>IF(BJ634&lt;=SMALL(BJ$3:BJ$1130,5),"SIMILAR","NO")</f>
        <v>NO</v>
      </c>
      <c r="BM634" s="197" t="str">
        <f t="shared" si="496"/>
        <v>N/A</v>
      </c>
      <c r="BN634" s="197">
        <f t="shared" si="497"/>
        <v>0</v>
      </c>
      <c r="BO634" s="198">
        <f t="shared" si="498"/>
        <v>0</v>
      </c>
      <c r="BP634" s="199">
        <f>IFERROR(SQRT(($E634-$E$1136)^2+($U634-$U$1136)^2),0)</f>
        <v>1.0049878606366351</v>
      </c>
      <c r="BQ634" s="197" t="str">
        <f>IF(BP634&lt;=SMALL(BP$3:BP$1130,1),"MAS PARECIDO","NO")</f>
        <v>NO</v>
      </c>
      <c r="BR634" s="197" t="str">
        <f>IF(BP634&lt;=SMALL(BP$3:BP$1130,5),"SIMILAR","NO")</f>
        <v>NO</v>
      </c>
      <c r="BS634" s="197" t="str">
        <f t="shared" si="499"/>
        <v>N/A</v>
      </c>
      <c r="BT634" s="197">
        <f t="shared" si="500"/>
        <v>0</v>
      </c>
      <c r="BU634" s="198">
        <f t="shared" si="501"/>
        <v>0</v>
      </c>
      <c r="BV634" s="199">
        <f>IFERROR(SQRT(($E634-$E$1136)^2+($X634-$X$1136)^2),0)</f>
        <v>0.10000300009000269</v>
      </c>
      <c r="BW634" s="197" t="str">
        <f>IF(BV634&lt;=SMALL(BV$3:BV$1130,1),"MAS PARECIDO","NO")</f>
        <v>NO</v>
      </c>
      <c r="BX634" s="197" t="str">
        <f>IF(BV634&lt;=SMALL(BV$3:BV$1130,5),"SIMILAR","NO")</f>
        <v>NO</v>
      </c>
      <c r="BY634" s="197" t="str">
        <f t="shared" si="502"/>
        <v>N/A</v>
      </c>
      <c r="BZ634" s="197">
        <f t="shared" si="503"/>
        <v>0</v>
      </c>
      <c r="CA634" s="198">
        <f t="shared" si="504"/>
        <v>0</v>
      </c>
      <c r="CB634" s="199">
        <f>IFERROR(SQRT(($E634-$E$1136)^2+($AA634-$AA$1136)^2),0)</f>
        <v>0.10000300009000269</v>
      </c>
      <c r="CC634" s="197" t="str">
        <f>IF(CB634&lt;=SMALL(CB$3:CB$1130,1),"MAS PARECIDO","NO")</f>
        <v>NO</v>
      </c>
      <c r="CD634" s="197" t="str">
        <f>IF(CB634&lt;=SMALL(CB$3:CB$1130,5),"SIMILAR","NO")</f>
        <v>NO</v>
      </c>
      <c r="CE634" s="197" t="str">
        <f t="shared" si="505"/>
        <v>N/A</v>
      </c>
      <c r="CF634" s="197">
        <f t="shared" si="506"/>
        <v>0</v>
      </c>
      <c r="CG634" s="198">
        <f t="shared" si="507"/>
        <v>0</v>
      </c>
      <c r="CH634" s="199">
        <f>IFERROR(SQRT(($E634-$E$1136)^2+($AD634-$AD$1136)^2),0)</f>
        <v>1.0049878606366351</v>
      </c>
      <c r="CI634" s="197" t="str">
        <f>IF(CH634&lt;=SMALL(CH$3:CH$1130,1),"MAS PARECIDO","NO")</f>
        <v>NO</v>
      </c>
      <c r="CJ634" s="197" t="str">
        <f>IF(CH634&lt;=SMALL(CH$3:CH$1130,5),"SIMILAR","NO")</f>
        <v>NO</v>
      </c>
      <c r="CK634" s="197" t="str">
        <f t="shared" si="508"/>
        <v>N/A</v>
      </c>
      <c r="CL634" s="197">
        <f t="shared" si="509"/>
        <v>0</v>
      </c>
      <c r="CM634" s="198">
        <f t="shared" si="510"/>
        <v>0</v>
      </c>
      <c r="CN634" s="199">
        <f>IFERROR(SQRT(($E634-$E$1136)^2+($AG634-$AG$1136)^2),0)</f>
        <v>1.0049878606366351</v>
      </c>
      <c r="CO634" s="197" t="str">
        <f>IF(CN634&lt;=SMALL(CN$3:CN$1130,1),"MAS PARECIDO","NO")</f>
        <v>NO</v>
      </c>
      <c r="CP634" s="197" t="str">
        <f>IF(CN634&lt;=SMALL(CN$3:CN$1130,5),"SIMILAR","NO")</f>
        <v>NO</v>
      </c>
      <c r="CQ634" s="197" t="str">
        <f t="shared" si="511"/>
        <v>N/A</v>
      </c>
      <c r="CR634" s="197">
        <f t="shared" si="512"/>
        <v>0</v>
      </c>
      <c r="CS634" s="198">
        <f t="shared" si="513"/>
        <v>0</v>
      </c>
      <c r="CT634" s="199">
        <f>IFERROR(SQRT(($E634-$E$1136)^2+($AJ634-$AJ$1136)^2),0)</f>
        <v>0.10000300009000269</v>
      </c>
      <c r="CU634" s="197" t="str">
        <f>IF(CT634&lt;=SMALL(CT$3:CT$1130,1),"MAS PARECIDO","NO")</f>
        <v>NO</v>
      </c>
      <c r="CV634" s="197" t="str">
        <f>IF(CT634&lt;=SMALL(CT$3:CT$1130,5),"SIMILAR","NO")</f>
        <v>NO</v>
      </c>
      <c r="CW634" s="197" t="str">
        <f t="shared" si="514"/>
        <v>N/A</v>
      </c>
      <c r="CX634" s="197">
        <f t="shared" si="515"/>
        <v>0</v>
      </c>
      <c r="CY634" s="198">
        <f t="shared" si="516"/>
        <v>0</v>
      </c>
      <c r="CZ634" s="2" t="s">
        <v>2265</v>
      </c>
      <c r="DA634" s="2" t="s">
        <v>2266</v>
      </c>
      <c r="DB634" s="2">
        <v>0</v>
      </c>
      <c r="DC634" s="2" t="s">
        <v>189</v>
      </c>
    </row>
    <row r="635" spans="1:107">
      <c r="A635" s="24" t="s">
        <v>805</v>
      </c>
      <c r="B635" s="46">
        <v>47710.59</v>
      </c>
      <c r="C635" s="190">
        <f>(B635-$B$1132)/($B$1133-$B$1132)</f>
        <v>5.0504180904467864E-2</v>
      </c>
      <c r="D635" s="46">
        <v>8125</v>
      </c>
      <c r="E635" s="190">
        <f>(D635-$D$1132)/($D$1133-$D$1132)</f>
        <v>1.6220486614598437E-2</v>
      </c>
      <c r="F635" s="46" t="s">
        <v>191</v>
      </c>
      <c r="G635" s="192">
        <f>VLOOKUP(F635,'DATOS DE SOPORTE'!$Y$5:$Z$8,2,FALSE)</f>
        <v>1</v>
      </c>
      <c r="H635" s="190">
        <f>(G635-$G$1132)/($G$1133-$G$1132)</f>
        <v>0</v>
      </c>
      <c r="I635" s="50">
        <v>1</v>
      </c>
      <c r="J635" s="200">
        <f t="shared" si="476"/>
        <v>1</v>
      </c>
      <c r="K635" s="190">
        <f>(J635-$J$1132)/($J$1133-$J$1132)</f>
        <v>0.2</v>
      </c>
      <c r="L635" s="193" t="str">
        <f t="shared" si="477"/>
        <v>SI</v>
      </c>
      <c r="M635" s="46" t="s">
        <v>192</v>
      </c>
      <c r="N635" s="192">
        <f t="shared" si="478"/>
        <v>2</v>
      </c>
      <c r="O635" s="190">
        <f>(N635-N$1132)/(N$1133-N$1132)</f>
        <v>1</v>
      </c>
      <c r="P635" s="46" t="s">
        <v>58</v>
      </c>
      <c r="Q635" s="192">
        <f t="shared" si="479"/>
        <v>3</v>
      </c>
      <c r="R635" s="190">
        <f>(Q635-Q$1132)/(Q$1133-Q$1132)</f>
        <v>1</v>
      </c>
      <c r="S635" s="46" t="s">
        <v>194</v>
      </c>
      <c r="T635" s="192">
        <f t="shared" si="480"/>
        <v>1</v>
      </c>
      <c r="U635" s="190">
        <f>(T635-T$1132)/(T$1133-T$1132)</f>
        <v>0</v>
      </c>
      <c r="V635" s="46" t="s">
        <v>62</v>
      </c>
      <c r="W635" s="194">
        <f>VLOOKUP(V635,'DATOS DE SOPORTE'!$S$5:$T$10,2,FALSE)</f>
        <v>1</v>
      </c>
      <c r="X635" s="201">
        <f>(W635-W$1132)/(W$1133-W$1132)</f>
        <v>0</v>
      </c>
      <c r="Y635" s="46" t="s">
        <v>188</v>
      </c>
      <c r="Z635" s="194">
        <f t="shared" si="481"/>
        <v>1</v>
      </c>
      <c r="AA635" s="201">
        <f>(Z635-Z$1132)/(Z$1133-Z$1132)</f>
        <v>0</v>
      </c>
      <c r="AB635" s="46" t="s">
        <v>136</v>
      </c>
      <c r="AC635" s="194">
        <f t="shared" si="482"/>
        <v>2</v>
      </c>
      <c r="AD635" s="201">
        <f>(AC635-AC$1132)/(AC$1133-AC$1132)</f>
        <v>1</v>
      </c>
      <c r="AE635" s="46" t="s">
        <v>188</v>
      </c>
      <c r="AF635" s="194">
        <f t="shared" si="483"/>
        <v>1</v>
      </c>
      <c r="AG635" s="201">
        <f>(AF635-AF$1132)/(AF$1133-AF$1132)</f>
        <v>0</v>
      </c>
      <c r="AH635" s="24" t="s">
        <v>67</v>
      </c>
      <c r="AI635" s="194">
        <f>VLOOKUP(AH635,'DATOS DE SOPORTE'!$V$5:$W$8,2,FALSE)</f>
        <v>1</v>
      </c>
      <c r="AJ635" s="201">
        <f>(AI635-AI$1132)/(AI$1133-AI$1132)</f>
        <v>0</v>
      </c>
      <c r="AK635" s="58" t="str">
        <f t="shared" si="475"/>
        <v>Bueno</v>
      </c>
      <c r="AL635" s="196">
        <f>IFERROR(SQRT(($E635-$E$1136)^2+($C635-$C$1136)^2),0)</f>
        <v>0.15548637114830127</v>
      </c>
      <c r="AM635" s="197" t="str">
        <f>IF(AL635&lt;=SMALL($AL$3:$AL$1130,1),"MAS PARECIDO","NO")</f>
        <v>NO</v>
      </c>
      <c r="AN635" s="197" t="str">
        <f>IF(AL635&lt;=SMALL($AL$3:$AL$1130,5),"SIMILAR","NO")</f>
        <v>NO</v>
      </c>
      <c r="AO635" s="197" t="str">
        <f t="shared" si="484"/>
        <v>N/A</v>
      </c>
      <c r="AP635" s="197">
        <f t="shared" si="485"/>
        <v>0</v>
      </c>
      <c r="AQ635" s="198">
        <f t="shared" si="486"/>
        <v>0</v>
      </c>
      <c r="AR635" s="196">
        <f>IFERROR(SQRT(($E635-$E$1136)^2+($H635-$H$1136)^2),0)</f>
        <v>0.33372921576567749</v>
      </c>
      <c r="AS635" s="197" t="str">
        <f>IF(AR635&lt;=SMALL(AR$3:AR$1130,1),"MAS PARECIDO","NO")</f>
        <v>NO</v>
      </c>
      <c r="AT635" s="197" t="str">
        <f>IF(AR635&lt;=SMALL(AR$3:AR$1130,5),"SIMILAR","NO")</f>
        <v>NO</v>
      </c>
      <c r="AU635" s="197" t="str">
        <f t="shared" si="487"/>
        <v>N/A</v>
      </c>
      <c r="AV635" s="197">
        <f t="shared" si="488"/>
        <v>0</v>
      </c>
      <c r="AW635" s="198">
        <f t="shared" si="489"/>
        <v>0</v>
      </c>
      <c r="AX635" s="199">
        <f>IFERROR(SQRT(($E635-$E$1136)^2+($K635-$K$1136)^2),0)</f>
        <v>1.6250487514625437E-2</v>
      </c>
      <c r="AY635" s="197" t="str">
        <f>IF(AX635&lt;=SMALL(AX$3:AX$1130,1),"MAS PARECIDO","NO")</f>
        <v>NO</v>
      </c>
      <c r="AZ635" s="197" t="str">
        <f>IF(AX635&lt;=SMALL(AX$3:AX$1130,5),"SIMILAR","NO")</f>
        <v>NO</v>
      </c>
      <c r="BA635" s="197" t="str">
        <f t="shared" si="490"/>
        <v>N/A</v>
      </c>
      <c r="BB635" s="197">
        <f t="shared" si="491"/>
        <v>0</v>
      </c>
      <c r="BC635" s="198">
        <f t="shared" si="492"/>
        <v>0</v>
      </c>
      <c r="BD635" s="196">
        <f>IFERROR(SQRT(($E635-$E$1136)^2+($O635-$O$1136)^2),0)</f>
        <v>1.6250487514625437E-2</v>
      </c>
      <c r="BE635" s="197" t="str">
        <f>IF(BD635&lt;=SMALL(BD$3:BD$1130,1),"MAS PARECIDO","NO")</f>
        <v>NO</v>
      </c>
      <c r="BF635" s="197" t="str">
        <f>IF(BD635&lt;=SMALL(BD$3:BD$1130,5),"SIMILAR","NO")</f>
        <v>NO</v>
      </c>
      <c r="BG635" s="197" t="str">
        <f t="shared" si="493"/>
        <v>N/A</v>
      </c>
      <c r="BH635" s="197">
        <f t="shared" si="494"/>
        <v>0</v>
      </c>
      <c r="BI635" s="198">
        <f t="shared" si="495"/>
        <v>0</v>
      </c>
      <c r="BJ635" s="199">
        <f>IFERROR(SQRT(($E635-$E$1136)^2+($R635-$R$1136)^2),0)</f>
        <v>0.50026400864389897</v>
      </c>
      <c r="BK635" s="197" t="str">
        <f>IF(BJ635&lt;=SMALL(BJ$3:BJ$1130,1),"MAS PARECIDO","NO")</f>
        <v>NO</v>
      </c>
      <c r="BL635" s="197" t="str">
        <f>IF(BJ635&lt;=SMALL(BJ$3:BJ$1130,5),"SIMILAR","NO")</f>
        <v>NO</v>
      </c>
      <c r="BM635" s="197" t="str">
        <f t="shared" si="496"/>
        <v>N/A</v>
      </c>
      <c r="BN635" s="197">
        <f t="shared" si="497"/>
        <v>0</v>
      </c>
      <c r="BO635" s="198">
        <f t="shared" si="498"/>
        <v>0</v>
      </c>
      <c r="BP635" s="199">
        <f>IFERROR(SQRT(($E635-$E$1136)^2+($U635-$U$1136)^2),0)</f>
        <v>1.6250487514625437E-2</v>
      </c>
      <c r="BQ635" s="197" t="str">
        <f>IF(BP635&lt;=SMALL(BP$3:BP$1130,1),"MAS PARECIDO","NO")</f>
        <v>NO</v>
      </c>
      <c r="BR635" s="197" t="str">
        <f>IF(BP635&lt;=SMALL(BP$3:BP$1130,5),"SIMILAR","NO")</f>
        <v>NO</v>
      </c>
      <c r="BS635" s="197" t="str">
        <f t="shared" si="499"/>
        <v>N/A</v>
      </c>
      <c r="BT635" s="197">
        <f t="shared" si="500"/>
        <v>0</v>
      </c>
      <c r="BU635" s="198">
        <f t="shared" si="501"/>
        <v>0</v>
      </c>
      <c r="BV635" s="199">
        <f>IFERROR(SQRT(($E635-$E$1136)^2+($X635-$X$1136)^2),0)</f>
        <v>1.6250487514625437E-2</v>
      </c>
      <c r="BW635" s="197" t="str">
        <f>IF(BV635&lt;=SMALL(BV$3:BV$1130,1),"MAS PARECIDO","NO")</f>
        <v>NO</v>
      </c>
      <c r="BX635" s="197" t="str">
        <f>IF(BV635&lt;=SMALL(BV$3:BV$1130,5),"SIMILAR","NO")</f>
        <v>NO</v>
      </c>
      <c r="BY635" s="197" t="str">
        <f t="shared" si="502"/>
        <v>N/A</v>
      </c>
      <c r="BZ635" s="197">
        <f t="shared" si="503"/>
        <v>0</v>
      </c>
      <c r="CA635" s="198">
        <f t="shared" si="504"/>
        <v>0</v>
      </c>
      <c r="CB635" s="199">
        <f>IFERROR(SQRT(($E635-$E$1136)^2+($AA635-$AA$1136)^2),0)</f>
        <v>1.6250487514625437E-2</v>
      </c>
      <c r="CC635" s="197" t="str">
        <f>IF(CB635&lt;=SMALL(CB$3:CB$1130,1),"MAS PARECIDO","NO")</f>
        <v>NO</v>
      </c>
      <c r="CD635" s="197" t="str">
        <f>IF(CB635&lt;=SMALL(CB$3:CB$1130,5),"SIMILAR","NO")</f>
        <v>NO</v>
      </c>
      <c r="CE635" s="197" t="str">
        <f t="shared" si="505"/>
        <v>N/A</v>
      </c>
      <c r="CF635" s="197">
        <f t="shared" si="506"/>
        <v>0</v>
      </c>
      <c r="CG635" s="198">
        <f t="shared" si="507"/>
        <v>0</v>
      </c>
      <c r="CH635" s="199">
        <f>IFERROR(SQRT(($E635-$E$1136)^2+($AD635-$AD$1136)^2),0)</f>
        <v>1.6250487514625437E-2</v>
      </c>
      <c r="CI635" s="197" t="str">
        <f>IF(CH635&lt;=SMALL(CH$3:CH$1130,1),"MAS PARECIDO","NO")</f>
        <v>NO</v>
      </c>
      <c r="CJ635" s="197" t="str">
        <f>IF(CH635&lt;=SMALL(CH$3:CH$1130,5),"SIMILAR","NO")</f>
        <v>NO</v>
      </c>
      <c r="CK635" s="197" t="str">
        <f t="shared" si="508"/>
        <v>N/A</v>
      </c>
      <c r="CL635" s="197">
        <f t="shared" si="509"/>
        <v>0</v>
      </c>
      <c r="CM635" s="198">
        <f t="shared" si="510"/>
        <v>0</v>
      </c>
      <c r="CN635" s="199">
        <f>IFERROR(SQRT(($E635-$E$1136)^2+($AG635-$AG$1136)^2),0)</f>
        <v>1.0001320304562107</v>
      </c>
      <c r="CO635" s="197" t="str">
        <f>IF(CN635&lt;=SMALL(CN$3:CN$1130,1),"MAS PARECIDO","NO")</f>
        <v>NO</v>
      </c>
      <c r="CP635" s="197" t="str">
        <f>IF(CN635&lt;=SMALL(CN$3:CN$1130,5),"SIMILAR","NO")</f>
        <v>NO</v>
      </c>
      <c r="CQ635" s="197" t="str">
        <f t="shared" si="511"/>
        <v>N/A</v>
      </c>
      <c r="CR635" s="197">
        <f t="shared" si="512"/>
        <v>0</v>
      </c>
      <c r="CS635" s="198">
        <f t="shared" si="513"/>
        <v>0</v>
      </c>
      <c r="CT635" s="199">
        <f>IFERROR(SQRT(($E635-$E$1136)^2+($AJ635-$AJ$1136)^2),0)</f>
        <v>1.6250487514625437E-2</v>
      </c>
      <c r="CU635" s="197" t="str">
        <f>IF(CT635&lt;=SMALL(CT$3:CT$1130,1),"MAS PARECIDO","NO")</f>
        <v>NO</v>
      </c>
      <c r="CV635" s="197" t="str">
        <f>IF(CT635&lt;=SMALL(CT$3:CT$1130,5),"SIMILAR","NO")</f>
        <v>NO</v>
      </c>
      <c r="CW635" s="197" t="str">
        <f t="shared" si="514"/>
        <v>N/A</v>
      </c>
      <c r="CX635" s="197">
        <f t="shared" si="515"/>
        <v>0</v>
      </c>
      <c r="CY635" s="198">
        <f t="shared" si="516"/>
        <v>0</v>
      </c>
      <c r="CZ635" s="2" t="s">
        <v>2267</v>
      </c>
      <c r="DA635" s="2" t="s">
        <v>2268</v>
      </c>
      <c r="DB635" s="2">
        <v>0</v>
      </c>
      <c r="DC635" s="2" t="s">
        <v>189</v>
      </c>
    </row>
    <row r="636" spans="1:107">
      <c r="A636" s="24" t="s">
        <v>806</v>
      </c>
      <c r="B636" s="46">
        <v>68486.64</v>
      </c>
      <c r="C636" s="190">
        <f>(B636-$B$1132)/($B$1133-$B$1132)</f>
        <v>7.4789580134675404E-2</v>
      </c>
      <c r="D636" s="46">
        <v>14000</v>
      </c>
      <c r="E636" s="190">
        <f>(D636-$D$1132)/($D$1133-$D$1132)</f>
        <v>2.7970839125173754E-2</v>
      </c>
      <c r="F636" s="46" t="s">
        <v>203</v>
      </c>
      <c r="G636" s="192">
        <f>VLOOKUP(F636,'DATOS DE SOPORTE'!$Y$5:$Z$8,2,FALSE)</f>
        <v>3</v>
      </c>
      <c r="H636" s="190">
        <f>(G636-$G$1132)/($G$1133-$G$1132)</f>
        <v>0.66666666666666663</v>
      </c>
      <c r="I636" s="50">
        <v>4</v>
      </c>
      <c r="J636" s="200">
        <f t="shared" si="476"/>
        <v>4</v>
      </c>
      <c r="K636" s="190">
        <f>(J636-$J$1132)/($J$1133-$J$1132)</f>
        <v>0.8</v>
      </c>
      <c r="L636" s="193" t="str">
        <f t="shared" si="477"/>
        <v>SI</v>
      </c>
      <c r="M636" s="46" t="s">
        <v>192</v>
      </c>
      <c r="N636" s="192">
        <f t="shared" si="478"/>
        <v>2</v>
      </c>
      <c r="O636" s="190">
        <f>(N636-N$1132)/(N$1133-N$1132)</f>
        <v>1</v>
      </c>
      <c r="P636" s="46" t="s">
        <v>196</v>
      </c>
      <c r="Q636" s="192">
        <f t="shared" si="479"/>
        <v>1</v>
      </c>
      <c r="R636" s="190">
        <f>(Q636-Q$1132)/(Q$1133-Q$1132)</f>
        <v>0</v>
      </c>
      <c r="S636" s="46" t="s">
        <v>194</v>
      </c>
      <c r="T636" s="192">
        <f t="shared" si="480"/>
        <v>1</v>
      </c>
      <c r="U636" s="190">
        <f>(T636-T$1132)/(T$1133-T$1132)</f>
        <v>0</v>
      </c>
      <c r="V636" s="46" t="s">
        <v>212</v>
      </c>
      <c r="W636" s="194">
        <f>VLOOKUP(V636,'DATOS DE SOPORTE'!$S$5:$T$10,2,FALSE)</f>
        <v>3</v>
      </c>
      <c r="X636" s="201">
        <f>(W636-W$1132)/(W$1133-W$1132)</f>
        <v>0.4</v>
      </c>
      <c r="Y636" s="46" t="s">
        <v>188</v>
      </c>
      <c r="Z636" s="194">
        <f t="shared" si="481"/>
        <v>1</v>
      </c>
      <c r="AA636" s="201">
        <f>(Z636-Z$1132)/(Z$1133-Z$1132)</f>
        <v>0</v>
      </c>
      <c r="AB636" s="46" t="s">
        <v>136</v>
      </c>
      <c r="AC636" s="194">
        <f t="shared" si="482"/>
        <v>2</v>
      </c>
      <c r="AD636" s="201">
        <f>(AC636-AC$1132)/(AC$1133-AC$1132)</f>
        <v>1</v>
      </c>
      <c r="AE636" s="46" t="s">
        <v>136</v>
      </c>
      <c r="AF636" s="194">
        <f t="shared" si="483"/>
        <v>2</v>
      </c>
      <c r="AG636" s="201">
        <f>(AF636-AF$1132)/(AF$1133-AF$1132)</f>
        <v>1</v>
      </c>
      <c r="AH636" s="24" t="s">
        <v>67</v>
      </c>
      <c r="AI636" s="194">
        <f>VLOOKUP(AH636,'DATOS DE SOPORTE'!$V$5:$W$8,2,FALSE)</f>
        <v>1</v>
      </c>
      <c r="AJ636" s="201">
        <f>(AI636-AI$1132)/(AI$1133-AI$1132)</f>
        <v>0</v>
      </c>
      <c r="AK636" s="58" t="str">
        <f t="shared" si="475"/>
        <v>Bueno</v>
      </c>
      <c r="AL636" s="196">
        <f>IFERROR(SQRT(($E636-$E$1136)^2+($C636-$C$1136)^2),0)</f>
        <v>0.13332300383671242</v>
      </c>
      <c r="AM636" s="197" t="str">
        <f>IF(AL636&lt;=SMALL($AL$3:$AL$1130,1),"MAS PARECIDO","NO")</f>
        <v>NO</v>
      </c>
      <c r="AN636" s="197" t="str">
        <f>IF(AL636&lt;=SMALL($AL$3:$AL$1130,5),"SIMILAR","NO")</f>
        <v>NO</v>
      </c>
      <c r="AO636" s="197" t="str">
        <f t="shared" si="484"/>
        <v>N/A</v>
      </c>
      <c r="AP636" s="197">
        <f t="shared" si="485"/>
        <v>0</v>
      </c>
      <c r="AQ636" s="198">
        <f t="shared" si="486"/>
        <v>0</v>
      </c>
      <c r="AR636" s="196">
        <f>IFERROR(SQRT(($E636-$E$1136)^2+($H636-$H$1136)^2),0)</f>
        <v>0.3345073364714562</v>
      </c>
      <c r="AS636" s="197" t="str">
        <f>IF(AR636&lt;=SMALL(AR$3:AR$1130,1),"MAS PARECIDO","NO")</f>
        <v>NO</v>
      </c>
      <c r="AT636" s="197" t="str">
        <f>IF(AR636&lt;=SMALL(AR$3:AR$1130,5),"SIMILAR","NO")</f>
        <v>NO</v>
      </c>
      <c r="AU636" s="197" t="str">
        <f t="shared" si="487"/>
        <v>N/A</v>
      </c>
      <c r="AV636" s="197">
        <f t="shared" si="488"/>
        <v>0</v>
      </c>
      <c r="AW636" s="198">
        <f t="shared" si="489"/>
        <v>0</v>
      </c>
      <c r="AX636" s="199">
        <f>IFERROR(SQRT(($E636-$E$1136)^2+($K636-$K$1136)^2),0)</f>
        <v>0.60065301717557118</v>
      </c>
      <c r="AY636" s="197" t="str">
        <f>IF(AX636&lt;=SMALL(AX$3:AX$1130,1),"MAS PARECIDO","NO")</f>
        <v>NO</v>
      </c>
      <c r="AZ636" s="197" t="str">
        <f>IF(AX636&lt;=SMALL(AX$3:AX$1130,5),"SIMILAR","NO")</f>
        <v>NO</v>
      </c>
      <c r="BA636" s="197" t="str">
        <f t="shared" si="490"/>
        <v>N/A</v>
      </c>
      <c r="BB636" s="197">
        <f t="shared" si="491"/>
        <v>0</v>
      </c>
      <c r="BC636" s="198">
        <f t="shared" si="492"/>
        <v>0</v>
      </c>
      <c r="BD636" s="196">
        <f>IFERROR(SQRT(($E636-$E$1136)^2+($O636-$O$1136)^2),0)</f>
        <v>2.8000840025200754E-2</v>
      </c>
      <c r="BE636" s="197" t="str">
        <f>IF(BD636&lt;=SMALL(BD$3:BD$1130,1),"MAS PARECIDO","NO")</f>
        <v>NO</v>
      </c>
      <c r="BF636" s="197" t="str">
        <f>IF(BD636&lt;=SMALL(BD$3:BD$1130,5),"SIMILAR","NO")</f>
        <v>NO</v>
      </c>
      <c r="BG636" s="197" t="str">
        <f t="shared" si="493"/>
        <v>N/A</v>
      </c>
      <c r="BH636" s="197">
        <f t="shared" si="494"/>
        <v>0</v>
      </c>
      <c r="BI636" s="198">
        <f t="shared" si="495"/>
        <v>0</v>
      </c>
      <c r="BJ636" s="199">
        <f>IFERROR(SQRT(($E636-$E$1136)^2+($R636-$R$1136)^2),0)</f>
        <v>0.50078343327442143</v>
      </c>
      <c r="BK636" s="197" t="str">
        <f>IF(BJ636&lt;=SMALL(BJ$3:BJ$1130,1),"MAS PARECIDO","NO")</f>
        <v>NO</v>
      </c>
      <c r="BL636" s="197" t="str">
        <f>IF(BJ636&lt;=SMALL(BJ$3:BJ$1130,5),"SIMILAR","NO")</f>
        <v>NO</v>
      </c>
      <c r="BM636" s="197" t="str">
        <f t="shared" si="496"/>
        <v>N/A</v>
      </c>
      <c r="BN636" s="197">
        <f t="shared" si="497"/>
        <v>0</v>
      </c>
      <c r="BO636" s="198">
        <f t="shared" si="498"/>
        <v>0</v>
      </c>
      <c r="BP636" s="199">
        <f>IFERROR(SQRT(($E636-$E$1136)^2+($U636-$U$1136)^2),0)</f>
        <v>2.8000840025200754E-2</v>
      </c>
      <c r="BQ636" s="197" t="str">
        <f>IF(BP636&lt;=SMALL(BP$3:BP$1130,1),"MAS PARECIDO","NO")</f>
        <v>NO</v>
      </c>
      <c r="BR636" s="197" t="str">
        <f>IF(BP636&lt;=SMALL(BP$3:BP$1130,5),"SIMILAR","NO")</f>
        <v>NO</v>
      </c>
      <c r="BS636" s="197" t="str">
        <f t="shared" si="499"/>
        <v>N/A</v>
      </c>
      <c r="BT636" s="197">
        <f t="shared" si="500"/>
        <v>0</v>
      </c>
      <c r="BU636" s="198">
        <f t="shared" si="501"/>
        <v>0</v>
      </c>
      <c r="BV636" s="199">
        <f>IFERROR(SQRT(($E636-$E$1136)^2+($X636-$X$1136)^2),0)</f>
        <v>0.40097886109135095</v>
      </c>
      <c r="BW636" s="197" t="str">
        <f>IF(BV636&lt;=SMALL(BV$3:BV$1130,1),"MAS PARECIDO","NO")</f>
        <v>NO</v>
      </c>
      <c r="BX636" s="197" t="str">
        <f>IF(BV636&lt;=SMALL(BV$3:BV$1130,5),"SIMILAR","NO")</f>
        <v>NO</v>
      </c>
      <c r="BY636" s="197" t="str">
        <f t="shared" si="502"/>
        <v>N/A</v>
      </c>
      <c r="BZ636" s="197">
        <f t="shared" si="503"/>
        <v>0</v>
      </c>
      <c r="CA636" s="198">
        <f t="shared" si="504"/>
        <v>0</v>
      </c>
      <c r="CB636" s="199">
        <f>IFERROR(SQRT(($E636-$E$1136)^2+($AA636-$AA$1136)^2),0)</f>
        <v>2.8000840025200754E-2</v>
      </c>
      <c r="CC636" s="197" t="str">
        <f>IF(CB636&lt;=SMALL(CB$3:CB$1130,1),"MAS PARECIDO","NO")</f>
        <v>NO</v>
      </c>
      <c r="CD636" s="197" t="str">
        <f>IF(CB636&lt;=SMALL(CB$3:CB$1130,5),"SIMILAR","NO")</f>
        <v>NO</v>
      </c>
      <c r="CE636" s="197" t="str">
        <f t="shared" si="505"/>
        <v>N/A</v>
      </c>
      <c r="CF636" s="197">
        <f t="shared" si="506"/>
        <v>0</v>
      </c>
      <c r="CG636" s="198">
        <f t="shared" si="507"/>
        <v>0</v>
      </c>
      <c r="CH636" s="199">
        <f>IFERROR(SQRT(($E636-$E$1136)^2+($AD636-$AD$1136)^2),0)</f>
        <v>2.8000840025200754E-2</v>
      </c>
      <c r="CI636" s="197" t="str">
        <f>IF(CH636&lt;=SMALL(CH$3:CH$1130,1),"MAS PARECIDO","NO")</f>
        <v>NO</v>
      </c>
      <c r="CJ636" s="197" t="str">
        <f>IF(CH636&lt;=SMALL(CH$3:CH$1130,5),"SIMILAR","NO")</f>
        <v>NO</v>
      </c>
      <c r="CK636" s="197" t="str">
        <f t="shared" si="508"/>
        <v>N/A</v>
      </c>
      <c r="CL636" s="197">
        <f t="shared" si="509"/>
        <v>0</v>
      </c>
      <c r="CM636" s="198">
        <f t="shared" si="510"/>
        <v>0</v>
      </c>
      <c r="CN636" s="199">
        <f>IFERROR(SQRT(($E636-$E$1136)^2+($AG636-$AG$1136)^2),0)</f>
        <v>2.8000840025200754E-2</v>
      </c>
      <c r="CO636" s="197" t="str">
        <f>IF(CN636&lt;=SMALL(CN$3:CN$1130,1),"MAS PARECIDO","NO")</f>
        <v>NO</v>
      </c>
      <c r="CP636" s="197" t="str">
        <f>IF(CN636&lt;=SMALL(CN$3:CN$1130,5),"SIMILAR","NO")</f>
        <v>NO</v>
      </c>
      <c r="CQ636" s="197" t="str">
        <f t="shared" si="511"/>
        <v>N/A</v>
      </c>
      <c r="CR636" s="197">
        <f t="shared" si="512"/>
        <v>0</v>
      </c>
      <c r="CS636" s="198">
        <f t="shared" si="513"/>
        <v>0</v>
      </c>
      <c r="CT636" s="199">
        <f>IFERROR(SQRT(($E636-$E$1136)^2+($AJ636-$AJ$1136)^2),0)</f>
        <v>2.8000840025200754E-2</v>
      </c>
      <c r="CU636" s="197" t="str">
        <f>IF(CT636&lt;=SMALL(CT$3:CT$1130,1),"MAS PARECIDO","NO")</f>
        <v>NO</v>
      </c>
      <c r="CV636" s="197" t="str">
        <f>IF(CT636&lt;=SMALL(CT$3:CT$1130,5),"SIMILAR","NO")</f>
        <v>NO</v>
      </c>
      <c r="CW636" s="197" t="str">
        <f t="shared" si="514"/>
        <v>N/A</v>
      </c>
      <c r="CX636" s="197">
        <f t="shared" si="515"/>
        <v>0</v>
      </c>
      <c r="CY636" s="198">
        <f t="shared" si="516"/>
        <v>0</v>
      </c>
      <c r="CZ636" s="2" t="s">
        <v>2269</v>
      </c>
      <c r="DA636" s="2" t="s">
        <v>2270</v>
      </c>
      <c r="DB636" s="2">
        <v>0</v>
      </c>
      <c r="DC636" s="2" t="s">
        <v>189</v>
      </c>
    </row>
    <row r="637" spans="1:107">
      <c r="A637" s="24" t="s">
        <v>807</v>
      </c>
      <c r="B637" s="46">
        <v>77628.86</v>
      </c>
      <c r="C637" s="190">
        <f>(B637-$B$1132)/($B$1133-$B$1132)</f>
        <v>8.5476041832177468E-2</v>
      </c>
      <c r="D637" s="46">
        <v>35000</v>
      </c>
      <c r="E637" s="190">
        <f>(D637-$D$1132)/($D$1133-$D$1132)</f>
        <v>6.9972099162974893E-2</v>
      </c>
      <c r="F637" s="46" t="s">
        <v>53</v>
      </c>
      <c r="G637" s="192">
        <f>VLOOKUP(F637,'DATOS DE SOPORTE'!$Y$5:$Z$8,2,FALSE)</f>
        <v>2</v>
      </c>
      <c r="H637" s="190">
        <f>(G637-$G$1132)/($G$1133-$G$1132)</f>
        <v>0.33333333333333331</v>
      </c>
      <c r="I637" s="50">
        <v>2</v>
      </c>
      <c r="J637" s="200">
        <f t="shared" si="476"/>
        <v>2</v>
      </c>
      <c r="K637" s="190">
        <f>(J637-$J$1132)/($J$1133-$J$1132)</f>
        <v>0.4</v>
      </c>
      <c r="L637" s="193" t="str">
        <f t="shared" si="477"/>
        <v>SI</v>
      </c>
      <c r="M637" s="46" t="s">
        <v>192</v>
      </c>
      <c r="N637" s="192">
        <f t="shared" si="478"/>
        <v>2</v>
      </c>
      <c r="O637" s="190">
        <f>(N637-N$1132)/(N$1133-N$1132)</f>
        <v>1</v>
      </c>
      <c r="P637" s="46" t="s">
        <v>193</v>
      </c>
      <c r="Q637" s="192">
        <f t="shared" si="479"/>
        <v>2</v>
      </c>
      <c r="R637" s="190">
        <f>(Q637-Q$1132)/(Q$1133-Q$1132)</f>
        <v>0.5</v>
      </c>
      <c r="S637" s="46" t="s">
        <v>194</v>
      </c>
      <c r="T637" s="192">
        <f t="shared" si="480"/>
        <v>1</v>
      </c>
      <c r="U637" s="190">
        <f>(T637-T$1132)/(T$1133-T$1132)</f>
        <v>0</v>
      </c>
      <c r="V637" s="46" t="s">
        <v>62</v>
      </c>
      <c r="W637" s="194">
        <f>VLOOKUP(V637,'DATOS DE SOPORTE'!$S$5:$T$10,2,FALSE)</f>
        <v>1</v>
      </c>
      <c r="X637" s="201">
        <f>(W637-W$1132)/(W$1133-W$1132)</f>
        <v>0</v>
      </c>
      <c r="Y637" s="46" t="s">
        <v>188</v>
      </c>
      <c r="Z637" s="194">
        <f t="shared" si="481"/>
        <v>1</v>
      </c>
      <c r="AA637" s="201">
        <f>(Z637-Z$1132)/(Z$1133-Z$1132)</f>
        <v>0</v>
      </c>
      <c r="AB637" s="46" t="s">
        <v>188</v>
      </c>
      <c r="AC637" s="194">
        <f t="shared" si="482"/>
        <v>1</v>
      </c>
      <c r="AD637" s="201">
        <f>(AC637-AC$1132)/(AC$1133-AC$1132)</f>
        <v>0</v>
      </c>
      <c r="AE637" s="46" t="s">
        <v>188</v>
      </c>
      <c r="AF637" s="194">
        <f t="shared" si="483"/>
        <v>1</v>
      </c>
      <c r="AG637" s="201">
        <f>(AF637-AF$1132)/(AF$1133-AF$1132)</f>
        <v>0</v>
      </c>
      <c r="AH637" s="24" t="s">
        <v>67</v>
      </c>
      <c r="AI637" s="194">
        <f>VLOOKUP(AH637,'DATOS DE SOPORTE'!$V$5:$W$8,2,FALSE)</f>
        <v>1</v>
      </c>
      <c r="AJ637" s="201">
        <f>(AI637-AI$1132)/(AI$1133-AI$1132)</f>
        <v>0</v>
      </c>
      <c r="AK637" s="58" t="str">
        <f t="shared" si="475"/>
        <v>Muy malo</v>
      </c>
      <c r="AL637" s="196">
        <f>IFERROR(SQRT(($E637-$E$1136)^2+($C637-$C$1136)^2),0)</f>
        <v>0.13863449140575559</v>
      </c>
      <c r="AM637" s="197" t="str">
        <f>IF(AL637&lt;=SMALL($AL$3:$AL$1130,1),"MAS PARECIDO","NO")</f>
        <v>NO</v>
      </c>
      <c r="AN637" s="197" t="str">
        <f>IF(AL637&lt;=SMALL($AL$3:$AL$1130,5),"SIMILAR","NO")</f>
        <v>NO</v>
      </c>
      <c r="AO637" s="197" t="str">
        <f t="shared" si="484"/>
        <v>N/A</v>
      </c>
      <c r="AP637" s="197">
        <f t="shared" si="485"/>
        <v>0</v>
      </c>
      <c r="AQ637" s="198">
        <f t="shared" si="486"/>
        <v>0</v>
      </c>
      <c r="AR637" s="196">
        <f>IFERROR(SQRT(($E637-$E$1136)^2+($H637-$H$1136)^2),0)</f>
        <v>7.0002100063001893E-2</v>
      </c>
      <c r="AS637" s="197" t="str">
        <f>IF(AR637&lt;=SMALL(AR$3:AR$1130,1),"MAS PARECIDO","NO")</f>
        <v>NO</v>
      </c>
      <c r="AT637" s="197" t="str">
        <f>IF(AR637&lt;=SMALL(AR$3:AR$1130,5),"SIMILAR","NO")</f>
        <v>NO</v>
      </c>
      <c r="AU637" s="197" t="str">
        <f t="shared" si="487"/>
        <v>N/A</v>
      </c>
      <c r="AV637" s="197">
        <f t="shared" si="488"/>
        <v>0</v>
      </c>
      <c r="AW637" s="198">
        <f t="shared" si="489"/>
        <v>0</v>
      </c>
      <c r="AX637" s="199">
        <f>IFERROR(SQRT(($E637-$E$1136)^2+($K637-$K$1136)^2),0)</f>
        <v>0.21189689477014648</v>
      </c>
      <c r="AY637" s="197" t="str">
        <f>IF(AX637&lt;=SMALL(AX$3:AX$1130,1),"MAS PARECIDO","NO")</f>
        <v>NO</v>
      </c>
      <c r="AZ637" s="197" t="str">
        <f>IF(AX637&lt;=SMALL(AX$3:AX$1130,5),"SIMILAR","NO")</f>
        <v>NO</v>
      </c>
      <c r="BA637" s="197" t="str">
        <f t="shared" si="490"/>
        <v>N/A</v>
      </c>
      <c r="BB637" s="197">
        <f t="shared" si="491"/>
        <v>0</v>
      </c>
      <c r="BC637" s="198">
        <f t="shared" si="492"/>
        <v>0</v>
      </c>
      <c r="BD637" s="196">
        <f>IFERROR(SQRT(($E637-$E$1136)^2+($O637-$O$1136)^2),0)</f>
        <v>7.0002100063001893E-2</v>
      </c>
      <c r="BE637" s="197" t="str">
        <f>IF(BD637&lt;=SMALL(BD$3:BD$1130,1),"MAS PARECIDO","NO")</f>
        <v>NO</v>
      </c>
      <c r="BF637" s="197" t="str">
        <f>IF(BD637&lt;=SMALL(BD$3:BD$1130,5),"SIMILAR","NO")</f>
        <v>NO</v>
      </c>
      <c r="BG637" s="197" t="str">
        <f t="shared" si="493"/>
        <v>N/A</v>
      </c>
      <c r="BH637" s="197">
        <f t="shared" si="494"/>
        <v>0</v>
      </c>
      <c r="BI637" s="198">
        <f t="shared" si="495"/>
        <v>0</v>
      </c>
      <c r="BJ637" s="199">
        <f>IFERROR(SQRT(($E637-$E$1136)^2+($R637-$R$1136)^2),0)</f>
        <v>7.0002100063001893E-2</v>
      </c>
      <c r="BK637" s="197" t="str">
        <f>IF(BJ637&lt;=SMALL(BJ$3:BJ$1130,1),"MAS PARECIDO","NO")</f>
        <v>NO</v>
      </c>
      <c r="BL637" s="197" t="str">
        <f>IF(BJ637&lt;=SMALL(BJ$3:BJ$1130,5),"SIMILAR","NO")</f>
        <v>NO</v>
      </c>
      <c r="BM637" s="197" t="str">
        <f t="shared" si="496"/>
        <v>N/A</v>
      </c>
      <c r="BN637" s="197">
        <f t="shared" si="497"/>
        <v>0</v>
      </c>
      <c r="BO637" s="198">
        <f t="shared" si="498"/>
        <v>0</v>
      </c>
      <c r="BP637" s="199">
        <f>IFERROR(SQRT(($E637-$E$1136)^2+($U637-$U$1136)^2),0)</f>
        <v>7.0002100063001893E-2</v>
      </c>
      <c r="BQ637" s="197" t="str">
        <f>IF(BP637&lt;=SMALL(BP$3:BP$1130,1),"MAS PARECIDO","NO")</f>
        <v>NO</v>
      </c>
      <c r="BR637" s="197" t="str">
        <f>IF(BP637&lt;=SMALL(BP$3:BP$1130,5),"SIMILAR","NO")</f>
        <v>NO</v>
      </c>
      <c r="BS637" s="197" t="str">
        <f t="shared" si="499"/>
        <v>N/A</v>
      </c>
      <c r="BT637" s="197">
        <f t="shared" si="500"/>
        <v>0</v>
      </c>
      <c r="BU637" s="198">
        <f t="shared" si="501"/>
        <v>0</v>
      </c>
      <c r="BV637" s="199">
        <f>IFERROR(SQRT(($E637-$E$1136)^2+($X637-$X$1136)^2),0)</f>
        <v>7.0002100063001893E-2</v>
      </c>
      <c r="BW637" s="197" t="str">
        <f>IF(BV637&lt;=SMALL(BV$3:BV$1130,1),"MAS PARECIDO","NO")</f>
        <v>NO</v>
      </c>
      <c r="BX637" s="197" t="str">
        <f>IF(BV637&lt;=SMALL(BV$3:BV$1130,5),"SIMILAR","NO")</f>
        <v>NO</v>
      </c>
      <c r="BY637" s="197" t="str">
        <f t="shared" si="502"/>
        <v>N/A</v>
      </c>
      <c r="BZ637" s="197">
        <f t="shared" si="503"/>
        <v>0</v>
      </c>
      <c r="CA637" s="198">
        <f t="shared" si="504"/>
        <v>0</v>
      </c>
      <c r="CB637" s="199">
        <f>IFERROR(SQRT(($E637-$E$1136)^2+($AA637-$AA$1136)^2),0)</f>
        <v>7.0002100063001893E-2</v>
      </c>
      <c r="CC637" s="197" t="str">
        <f>IF(CB637&lt;=SMALL(CB$3:CB$1130,1),"MAS PARECIDO","NO")</f>
        <v>NO</v>
      </c>
      <c r="CD637" s="197" t="str">
        <f>IF(CB637&lt;=SMALL(CB$3:CB$1130,5),"SIMILAR","NO")</f>
        <v>NO</v>
      </c>
      <c r="CE637" s="197" t="str">
        <f t="shared" si="505"/>
        <v>N/A</v>
      </c>
      <c r="CF637" s="197">
        <f t="shared" si="506"/>
        <v>0</v>
      </c>
      <c r="CG637" s="198">
        <f t="shared" si="507"/>
        <v>0</v>
      </c>
      <c r="CH637" s="199">
        <f>IFERROR(SQRT(($E637-$E$1136)^2+($AD637-$AD$1136)^2),0)</f>
        <v>1.0024471527283774</v>
      </c>
      <c r="CI637" s="197" t="str">
        <f>IF(CH637&lt;=SMALL(CH$3:CH$1130,1),"MAS PARECIDO","NO")</f>
        <v>NO</v>
      </c>
      <c r="CJ637" s="197" t="str">
        <f>IF(CH637&lt;=SMALL(CH$3:CH$1130,5),"SIMILAR","NO")</f>
        <v>NO</v>
      </c>
      <c r="CK637" s="197" t="str">
        <f t="shared" si="508"/>
        <v>N/A</v>
      </c>
      <c r="CL637" s="197">
        <f t="shared" si="509"/>
        <v>0</v>
      </c>
      <c r="CM637" s="198">
        <f t="shared" si="510"/>
        <v>0</v>
      </c>
      <c r="CN637" s="199">
        <f>IFERROR(SQRT(($E637-$E$1136)^2+($AG637-$AG$1136)^2),0)</f>
        <v>1.0024471527283774</v>
      </c>
      <c r="CO637" s="197" t="str">
        <f>IF(CN637&lt;=SMALL(CN$3:CN$1130,1),"MAS PARECIDO","NO")</f>
        <v>NO</v>
      </c>
      <c r="CP637" s="197" t="str">
        <f>IF(CN637&lt;=SMALL(CN$3:CN$1130,5),"SIMILAR","NO")</f>
        <v>NO</v>
      </c>
      <c r="CQ637" s="197" t="str">
        <f t="shared" si="511"/>
        <v>N/A</v>
      </c>
      <c r="CR637" s="197">
        <f t="shared" si="512"/>
        <v>0</v>
      </c>
      <c r="CS637" s="198">
        <f t="shared" si="513"/>
        <v>0</v>
      </c>
      <c r="CT637" s="199">
        <f>IFERROR(SQRT(($E637-$E$1136)^2+($AJ637-$AJ$1136)^2),0)</f>
        <v>7.0002100063001893E-2</v>
      </c>
      <c r="CU637" s="197" t="str">
        <f>IF(CT637&lt;=SMALL(CT$3:CT$1130,1),"MAS PARECIDO","NO")</f>
        <v>NO</v>
      </c>
      <c r="CV637" s="197" t="str">
        <f>IF(CT637&lt;=SMALL(CT$3:CT$1130,5),"SIMILAR","NO")</f>
        <v>NO</v>
      </c>
      <c r="CW637" s="197" t="str">
        <f t="shared" si="514"/>
        <v>N/A</v>
      </c>
      <c r="CX637" s="197">
        <f t="shared" si="515"/>
        <v>0</v>
      </c>
      <c r="CY637" s="198">
        <f t="shared" si="516"/>
        <v>0</v>
      </c>
      <c r="CZ637" s="2" t="s">
        <v>2271</v>
      </c>
      <c r="DA637" s="2" t="s">
        <v>2272</v>
      </c>
      <c r="DB637" s="2">
        <v>3</v>
      </c>
      <c r="DC637" s="2" t="s">
        <v>319</v>
      </c>
    </row>
    <row r="638" spans="1:107">
      <c r="A638" s="24" t="s">
        <v>808</v>
      </c>
      <c r="B638" s="46">
        <v>40676.589999999997</v>
      </c>
      <c r="C638" s="190">
        <f>(B638-$B$1132)/($B$1133-$B$1132)</f>
        <v>4.2282045407812836E-2</v>
      </c>
      <c r="D638" s="46">
        <v>10000</v>
      </c>
      <c r="E638" s="190">
        <f>(D638-$D$1132)/($D$1133-$D$1132)</f>
        <v>1.9970599117973539E-2</v>
      </c>
      <c r="F638" s="46" t="s">
        <v>53</v>
      </c>
      <c r="G638" s="192">
        <f>VLOOKUP(F638,'DATOS DE SOPORTE'!$Y$5:$Z$8,2,FALSE)</f>
        <v>2</v>
      </c>
      <c r="H638" s="190">
        <f>(G638-$G$1132)/($G$1133-$G$1132)</f>
        <v>0.33333333333333331</v>
      </c>
      <c r="I638" s="50">
        <v>1</v>
      </c>
      <c r="J638" s="200">
        <f t="shared" si="476"/>
        <v>1</v>
      </c>
      <c r="K638" s="190">
        <f>(J638-$J$1132)/($J$1133-$J$1132)</f>
        <v>0.2</v>
      </c>
      <c r="L638" s="193" t="str">
        <f t="shared" si="477"/>
        <v>SI</v>
      </c>
      <c r="M638" s="46" t="s">
        <v>56</v>
      </c>
      <c r="N638" s="192">
        <f t="shared" si="478"/>
        <v>1</v>
      </c>
      <c r="O638" s="190">
        <f>(N638-N$1132)/(N$1133-N$1132)</f>
        <v>0</v>
      </c>
      <c r="P638" s="46" t="s">
        <v>58</v>
      </c>
      <c r="Q638" s="192">
        <f t="shared" si="479"/>
        <v>3</v>
      </c>
      <c r="R638" s="190">
        <f>(Q638-Q$1132)/(Q$1133-Q$1132)</f>
        <v>1</v>
      </c>
      <c r="S638" s="46" t="s">
        <v>194</v>
      </c>
      <c r="T638" s="192">
        <f t="shared" si="480"/>
        <v>1</v>
      </c>
      <c r="U638" s="190">
        <f>(T638-T$1132)/(T$1133-T$1132)</f>
        <v>0</v>
      </c>
      <c r="V638" s="46" t="s">
        <v>62</v>
      </c>
      <c r="W638" s="194">
        <f>VLOOKUP(V638,'DATOS DE SOPORTE'!$S$5:$T$10,2,FALSE)</f>
        <v>1</v>
      </c>
      <c r="X638" s="201">
        <f>(W638-W$1132)/(W$1133-W$1132)</f>
        <v>0</v>
      </c>
      <c r="Y638" s="46" t="s">
        <v>136</v>
      </c>
      <c r="Z638" s="194">
        <f t="shared" si="481"/>
        <v>2</v>
      </c>
      <c r="AA638" s="201">
        <f>(Z638-Z$1132)/(Z$1133-Z$1132)</f>
        <v>1</v>
      </c>
      <c r="AB638" s="46" t="s">
        <v>136</v>
      </c>
      <c r="AC638" s="194">
        <f t="shared" si="482"/>
        <v>2</v>
      </c>
      <c r="AD638" s="201">
        <f>(AC638-AC$1132)/(AC$1133-AC$1132)</f>
        <v>1</v>
      </c>
      <c r="AE638" s="46" t="s">
        <v>188</v>
      </c>
      <c r="AF638" s="194">
        <f t="shared" si="483"/>
        <v>1</v>
      </c>
      <c r="AG638" s="201">
        <f>(AF638-AF$1132)/(AF$1133-AF$1132)</f>
        <v>0</v>
      </c>
      <c r="AH638" s="24" t="s">
        <v>67</v>
      </c>
      <c r="AI638" s="194">
        <f>VLOOKUP(AH638,'DATOS DE SOPORTE'!$V$5:$W$8,2,FALSE)</f>
        <v>1</v>
      </c>
      <c r="AJ638" s="201">
        <f>(AI638-AI$1132)/(AI$1133-AI$1132)</f>
        <v>0</v>
      </c>
      <c r="AK638" s="58" t="str">
        <f t="shared" si="475"/>
        <v>Regular</v>
      </c>
      <c r="AL638" s="196">
        <f>IFERROR(SQRT(($E638-$E$1136)^2+($C638-$C$1136)^2),0)</f>
        <v>0.16408052282463151</v>
      </c>
      <c r="AM638" s="197" t="str">
        <f>IF(AL638&lt;=SMALL($AL$3:$AL$1130,1),"MAS PARECIDO","NO")</f>
        <v>NO</v>
      </c>
      <c r="AN638" s="197" t="str">
        <f>IF(AL638&lt;=SMALL($AL$3:$AL$1130,5),"SIMILAR","NO")</f>
        <v>NO</v>
      </c>
      <c r="AO638" s="197" t="str">
        <f t="shared" si="484"/>
        <v>N/A</v>
      </c>
      <c r="AP638" s="197">
        <f t="shared" si="485"/>
        <v>0</v>
      </c>
      <c r="AQ638" s="198">
        <f t="shared" si="486"/>
        <v>0</v>
      </c>
      <c r="AR638" s="196">
        <f>IFERROR(SQRT(($E638-$E$1136)^2+($H638-$H$1136)^2),0)</f>
        <v>2.0000600018000539E-2</v>
      </c>
      <c r="AS638" s="197" t="str">
        <f>IF(AR638&lt;=SMALL(AR$3:AR$1130,1),"MAS PARECIDO","NO")</f>
        <v>NO</v>
      </c>
      <c r="AT638" s="197" t="str">
        <f>IF(AR638&lt;=SMALL(AR$3:AR$1130,5),"SIMILAR","NO")</f>
        <v>NO</v>
      </c>
      <c r="AU638" s="197" t="str">
        <f t="shared" si="487"/>
        <v>N/A</v>
      </c>
      <c r="AV638" s="197">
        <f t="shared" si="488"/>
        <v>0</v>
      </c>
      <c r="AW638" s="198">
        <f t="shared" si="489"/>
        <v>0</v>
      </c>
      <c r="AX638" s="199">
        <f>IFERROR(SQRT(($E638-$E$1136)^2+($K638-$K$1136)^2),0)</f>
        <v>2.0000600018000539E-2</v>
      </c>
      <c r="AY638" s="197" t="str">
        <f>IF(AX638&lt;=SMALL(AX$3:AX$1130,1),"MAS PARECIDO","NO")</f>
        <v>NO</v>
      </c>
      <c r="AZ638" s="197" t="str">
        <f>IF(AX638&lt;=SMALL(AX$3:AX$1130,5),"SIMILAR","NO")</f>
        <v>NO</v>
      </c>
      <c r="BA638" s="197" t="str">
        <f t="shared" si="490"/>
        <v>N/A</v>
      </c>
      <c r="BB638" s="197">
        <f t="shared" si="491"/>
        <v>0</v>
      </c>
      <c r="BC638" s="198">
        <f t="shared" si="492"/>
        <v>0</v>
      </c>
      <c r="BD638" s="196">
        <f>IFERROR(SQRT(($E638-$E$1136)^2+($O638-$O$1136)^2),0)</f>
        <v>1.0001999920021396</v>
      </c>
      <c r="BE638" s="197" t="str">
        <f>IF(BD638&lt;=SMALL(BD$3:BD$1130,1),"MAS PARECIDO","NO")</f>
        <v>NO</v>
      </c>
      <c r="BF638" s="197" t="str">
        <f>IF(BD638&lt;=SMALL(BD$3:BD$1130,5),"SIMILAR","NO")</f>
        <v>NO</v>
      </c>
      <c r="BG638" s="197" t="str">
        <f t="shared" si="493"/>
        <v>N/A</v>
      </c>
      <c r="BH638" s="197">
        <f t="shared" si="494"/>
        <v>0</v>
      </c>
      <c r="BI638" s="198">
        <f t="shared" si="495"/>
        <v>0</v>
      </c>
      <c r="BJ638" s="199">
        <f>IFERROR(SQRT(($E638-$E$1136)^2+($R638-$R$1136)^2),0)</f>
        <v>0.50039986410977377</v>
      </c>
      <c r="BK638" s="197" t="str">
        <f>IF(BJ638&lt;=SMALL(BJ$3:BJ$1130,1),"MAS PARECIDO","NO")</f>
        <v>NO</v>
      </c>
      <c r="BL638" s="197" t="str">
        <f>IF(BJ638&lt;=SMALL(BJ$3:BJ$1130,5),"SIMILAR","NO")</f>
        <v>NO</v>
      </c>
      <c r="BM638" s="197" t="str">
        <f t="shared" si="496"/>
        <v>N/A</v>
      </c>
      <c r="BN638" s="197">
        <f t="shared" si="497"/>
        <v>0</v>
      </c>
      <c r="BO638" s="198">
        <f t="shared" si="498"/>
        <v>0</v>
      </c>
      <c r="BP638" s="199">
        <f>IFERROR(SQRT(($E638-$E$1136)^2+($U638-$U$1136)^2),0)</f>
        <v>2.0000600018000539E-2</v>
      </c>
      <c r="BQ638" s="197" t="str">
        <f>IF(BP638&lt;=SMALL(BP$3:BP$1130,1),"MAS PARECIDO","NO")</f>
        <v>NO</v>
      </c>
      <c r="BR638" s="197" t="str">
        <f>IF(BP638&lt;=SMALL(BP$3:BP$1130,5),"SIMILAR","NO")</f>
        <v>NO</v>
      </c>
      <c r="BS638" s="197" t="str">
        <f t="shared" si="499"/>
        <v>N/A</v>
      </c>
      <c r="BT638" s="197">
        <f t="shared" si="500"/>
        <v>0</v>
      </c>
      <c r="BU638" s="198">
        <f t="shared" si="501"/>
        <v>0</v>
      </c>
      <c r="BV638" s="199">
        <f>IFERROR(SQRT(($E638-$E$1136)^2+($X638-$X$1136)^2),0)</f>
        <v>2.0000600018000539E-2</v>
      </c>
      <c r="BW638" s="197" t="str">
        <f>IF(BV638&lt;=SMALL(BV$3:BV$1130,1),"MAS PARECIDO","NO")</f>
        <v>NO</v>
      </c>
      <c r="BX638" s="197" t="str">
        <f>IF(BV638&lt;=SMALL(BV$3:BV$1130,5),"SIMILAR","NO")</f>
        <v>NO</v>
      </c>
      <c r="BY638" s="197" t="str">
        <f t="shared" si="502"/>
        <v>N/A</v>
      </c>
      <c r="BZ638" s="197">
        <f t="shared" si="503"/>
        <v>0</v>
      </c>
      <c r="CA638" s="198">
        <f t="shared" si="504"/>
        <v>0</v>
      </c>
      <c r="CB638" s="199">
        <f>IFERROR(SQRT(($E638-$E$1136)^2+($AA638-$AA$1136)^2),0)</f>
        <v>1.0001999920021396</v>
      </c>
      <c r="CC638" s="197" t="str">
        <f>IF(CB638&lt;=SMALL(CB$3:CB$1130,1),"MAS PARECIDO","NO")</f>
        <v>NO</v>
      </c>
      <c r="CD638" s="197" t="str">
        <f>IF(CB638&lt;=SMALL(CB$3:CB$1130,5),"SIMILAR","NO")</f>
        <v>NO</v>
      </c>
      <c r="CE638" s="197" t="str">
        <f t="shared" si="505"/>
        <v>N/A</v>
      </c>
      <c r="CF638" s="197">
        <f t="shared" si="506"/>
        <v>0</v>
      </c>
      <c r="CG638" s="198">
        <f t="shared" si="507"/>
        <v>0</v>
      </c>
      <c r="CH638" s="199">
        <f>IFERROR(SQRT(($E638-$E$1136)^2+($AD638-$AD$1136)^2),0)</f>
        <v>2.0000600018000539E-2</v>
      </c>
      <c r="CI638" s="197" t="str">
        <f>IF(CH638&lt;=SMALL(CH$3:CH$1130,1),"MAS PARECIDO","NO")</f>
        <v>NO</v>
      </c>
      <c r="CJ638" s="197" t="str">
        <f>IF(CH638&lt;=SMALL(CH$3:CH$1130,5),"SIMILAR","NO")</f>
        <v>NO</v>
      </c>
      <c r="CK638" s="197" t="str">
        <f t="shared" si="508"/>
        <v>N/A</v>
      </c>
      <c r="CL638" s="197">
        <f t="shared" si="509"/>
        <v>0</v>
      </c>
      <c r="CM638" s="198">
        <f t="shared" si="510"/>
        <v>0</v>
      </c>
      <c r="CN638" s="199">
        <f>IFERROR(SQRT(($E638-$E$1136)^2+($AG638-$AG$1136)^2),0)</f>
        <v>1.0001999920021396</v>
      </c>
      <c r="CO638" s="197" t="str">
        <f>IF(CN638&lt;=SMALL(CN$3:CN$1130,1),"MAS PARECIDO","NO")</f>
        <v>NO</v>
      </c>
      <c r="CP638" s="197" t="str">
        <f>IF(CN638&lt;=SMALL(CN$3:CN$1130,5),"SIMILAR","NO")</f>
        <v>NO</v>
      </c>
      <c r="CQ638" s="197" t="str">
        <f t="shared" si="511"/>
        <v>N/A</v>
      </c>
      <c r="CR638" s="197">
        <f t="shared" si="512"/>
        <v>0</v>
      </c>
      <c r="CS638" s="198">
        <f t="shared" si="513"/>
        <v>0</v>
      </c>
      <c r="CT638" s="199">
        <f>IFERROR(SQRT(($E638-$E$1136)^2+($AJ638-$AJ$1136)^2),0)</f>
        <v>2.0000600018000539E-2</v>
      </c>
      <c r="CU638" s="197" t="str">
        <f>IF(CT638&lt;=SMALL(CT$3:CT$1130,1),"MAS PARECIDO","NO")</f>
        <v>NO</v>
      </c>
      <c r="CV638" s="197" t="str">
        <f>IF(CT638&lt;=SMALL(CT$3:CT$1130,5),"SIMILAR","NO")</f>
        <v>NO</v>
      </c>
      <c r="CW638" s="197" t="str">
        <f t="shared" si="514"/>
        <v>N/A</v>
      </c>
      <c r="CX638" s="197">
        <f t="shared" si="515"/>
        <v>0</v>
      </c>
      <c r="CY638" s="198">
        <f t="shared" si="516"/>
        <v>0</v>
      </c>
      <c r="CZ638" s="2" t="s">
        <v>2273</v>
      </c>
      <c r="DA638" s="2" t="s">
        <v>2274</v>
      </c>
      <c r="DB638" s="2">
        <v>1</v>
      </c>
      <c r="DC638" s="2" t="s">
        <v>346</v>
      </c>
    </row>
    <row r="639" spans="1:107">
      <c r="A639" s="24" t="s">
        <v>809</v>
      </c>
      <c r="B639" s="46">
        <v>76399.78</v>
      </c>
      <c r="C639" s="190">
        <f>(B639-$B$1132)/($B$1133-$B$1132)</f>
        <v>8.4039353987959559E-2</v>
      </c>
      <c r="D639" s="46">
        <v>35000</v>
      </c>
      <c r="E639" s="190">
        <f>(D639-$D$1132)/($D$1133-$D$1132)</f>
        <v>6.9972099162974893E-2</v>
      </c>
      <c r="F639" s="46" t="s">
        <v>191</v>
      </c>
      <c r="G639" s="192">
        <f>VLOOKUP(F639,'DATOS DE SOPORTE'!$Y$5:$Z$8,2,FALSE)</f>
        <v>1</v>
      </c>
      <c r="H639" s="190">
        <f>(G639-$G$1132)/($G$1133-$G$1132)</f>
        <v>0</v>
      </c>
      <c r="I639" s="50">
        <v>0</v>
      </c>
      <c r="J639" s="200">
        <f t="shared" si="476"/>
        <v>0</v>
      </c>
      <c r="K639" s="190">
        <f>(J639-$J$1132)/($J$1133-$J$1132)</f>
        <v>0</v>
      </c>
      <c r="L639" s="193" t="str">
        <f t="shared" si="477"/>
        <v>NO</v>
      </c>
      <c r="M639" s="46" t="s">
        <v>192</v>
      </c>
      <c r="N639" s="192">
        <f t="shared" si="478"/>
        <v>2</v>
      </c>
      <c r="O639" s="190">
        <f>(N639-N$1132)/(N$1133-N$1132)</f>
        <v>1</v>
      </c>
      <c r="P639" s="46" t="s">
        <v>193</v>
      </c>
      <c r="Q639" s="192">
        <f t="shared" si="479"/>
        <v>2</v>
      </c>
      <c r="R639" s="190">
        <f>(Q639-Q$1132)/(Q$1133-Q$1132)</f>
        <v>0.5</v>
      </c>
      <c r="S639" s="46" t="s">
        <v>194</v>
      </c>
      <c r="T639" s="192">
        <f t="shared" si="480"/>
        <v>1</v>
      </c>
      <c r="U639" s="190">
        <f>(T639-T$1132)/(T$1133-T$1132)</f>
        <v>0</v>
      </c>
      <c r="V639" s="46" t="s">
        <v>212</v>
      </c>
      <c r="W639" s="194">
        <f>VLOOKUP(V639,'DATOS DE SOPORTE'!$S$5:$T$10,2,FALSE)</f>
        <v>3</v>
      </c>
      <c r="X639" s="201">
        <f>(W639-W$1132)/(W$1133-W$1132)</f>
        <v>0.4</v>
      </c>
      <c r="Y639" s="46" t="s">
        <v>188</v>
      </c>
      <c r="Z639" s="194">
        <f t="shared" si="481"/>
        <v>1</v>
      </c>
      <c r="AA639" s="201">
        <f>(Z639-Z$1132)/(Z$1133-Z$1132)</f>
        <v>0</v>
      </c>
      <c r="AB639" s="46" t="s">
        <v>136</v>
      </c>
      <c r="AC639" s="194">
        <f t="shared" si="482"/>
        <v>2</v>
      </c>
      <c r="AD639" s="201">
        <f>(AC639-AC$1132)/(AC$1133-AC$1132)</f>
        <v>1</v>
      </c>
      <c r="AE639" s="46" t="s">
        <v>136</v>
      </c>
      <c r="AF639" s="194">
        <f t="shared" si="483"/>
        <v>2</v>
      </c>
      <c r="AG639" s="201">
        <f>(AF639-AF$1132)/(AF$1133-AF$1132)</f>
        <v>1</v>
      </c>
      <c r="AH639" s="24" t="s">
        <v>67</v>
      </c>
      <c r="AI639" s="194">
        <f>VLOOKUP(AH639,'DATOS DE SOPORTE'!$V$5:$W$8,2,FALSE)</f>
        <v>1</v>
      </c>
      <c r="AJ639" s="201">
        <f>(AI639-AI$1132)/(AI$1133-AI$1132)</f>
        <v>0</v>
      </c>
      <c r="AK639" s="58" t="str">
        <f t="shared" si="475"/>
        <v>Bueno</v>
      </c>
      <c r="AL639" s="196">
        <f>IFERROR(SQRT(($E639-$E$1136)^2+($C639-$C$1136)^2),0)</f>
        <v>0.13987645609525529</v>
      </c>
      <c r="AM639" s="197" t="str">
        <f>IF(AL639&lt;=SMALL($AL$3:$AL$1130,1),"MAS PARECIDO","NO")</f>
        <v>NO</v>
      </c>
      <c r="AN639" s="197" t="str">
        <f>IF(AL639&lt;=SMALL($AL$3:$AL$1130,5),"SIMILAR","NO")</f>
        <v>NO</v>
      </c>
      <c r="AO639" s="197" t="str">
        <f t="shared" si="484"/>
        <v>N/A</v>
      </c>
      <c r="AP639" s="197">
        <f t="shared" si="485"/>
        <v>0</v>
      </c>
      <c r="AQ639" s="198">
        <f t="shared" si="486"/>
        <v>0</v>
      </c>
      <c r="AR639" s="196">
        <f>IFERROR(SQRT(($E639-$E$1136)^2+($H639-$H$1136)^2),0)</f>
        <v>0.34060447020604651</v>
      </c>
      <c r="AS639" s="197" t="str">
        <f>IF(AR639&lt;=SMALL(AR$3:AR$1130,1),"MAS PARECIDO","NO")</f>
        <v>NO</v>
      </c>
      <c r="AT639" s="197" t="str">
        <f>IF(AR639&lt;=SMALL(AR$3:AR$1130,5),"SIMILAR","NO")</f>
        <v>NO</v>
      </c>
      <c r="AU639" s="197" t="str">
        <f t="shared" si="487"/>
        <v>N/A</v>
      </c>
      <c r="AV639" s="197">
        <f t="shared" si="488"/>
        <v>0</v>
      </c>
      <c r="AW639" s="198">
        <f t="shared" si="489"/>
        <v>0</v>
      </c>
      <c r="AX639" s="199">
        <f>IFERROR(SQRT(($E639-$E$1136)^2+($K639-$K$1136)^2),0)</f>
        <v>0.21189689477014648</v>
      </c>
      <c r="AY639" s="197" t="str">
        <f>IF(AX639&lt;=SMALL(AX$3:AX$1130,1),"MAS PARECIDO","NO")</f>
        <v>NO</v>
      </c>
      <c r="AZ639" s="197" t="str">
        <f>IF(AX639&lt;=SMALL(AX$3:AX$1130,5),"SIMILAR","NO")</f>
        <v>NO</v>
      </c>
      <c r="BA639" s="197" t="str">
        <f t="shared" si="490"/>
        <v>N/A</v>
      </c>
      <c r="BB639" s="197">
        <f t="shared" si="491"/>
        <v>0</v>
      </c>
      <c r="BC639" s="198">
        <f t="shared" si="492"/>
        <v>0</v>
      </c>
      <c r="BD639" s="196">
        <f>IFERROR(SQRT(($E639-$E$1136)^2+($O639-$O$1136)^2),0)</f>
        <v>7.0002100063001893E-2</v>
      </c>
      <c r="BE639" s="197" t="str">
        <f>IF(BD639&lt;=SMALL(BD$3:BD$1130,1),"MAS PARECIDO","NO")</f>
        <v>NO</v>
      </c>
      <c r="BF639" s="197" t="str">
        <f>IF(BD639&lt;=SMALL(BD$3:BD$1130,5),"SIMILAR","NO")</f>
        <v>NO</v>
      </c>
      <c r="BG639" s="197" t="str">
        <f t="shared" si="493"/>
        <v>N/A</v>
      </c>
      <c r="BH639" s="197">
        <f t="shared" si="494"/>
        <v>0</v>
      </c>
      <c r="BI639" s="198">
        <f t="shared" si="495"/>
        <v>0</v>
      </c>
      <c r="BJ639" s="199">
        <f>IFERROR(SQRT(($E639-$E$1136)^2+($R639-$R$1136)^2),0)</f>
        <v>7.0002100063001893E-2</v>
      </c>
      <c r="BK639" s="197" t="str">
        <f>IF(BJ639&lt;=SMALL(BJ$3:BJ$1130,1),"MAS PARECIDO","NO")</f>
        <v>NO</v>
      </c>
      <c r="BL639" s="197" t="str">
        <f>IF(BJ639&lt;=SMALL(BJ$3:BJ$1130,5),"SIMILAR","NO")</f>
        <v>NO</v>
      </c>
      <c r="BM639" s="197" t="str">
        <f t="shared" si="496"/>
        <v>N/A</v>
      </c>
      <c r="BN639" s="197">
        <f t="shared" si="497"/>
        <v>0</v>
      </c>
      <c r="BO639" s="198">
        <f t="shared" si="498"/>
        <v>0</v>
      </c>
      <c r="BP639" s="199">
        <f>IFERROR(SQRT(($E639-$E$1136)^2+($U639-$U$1136)^2),0)</f>
        <v>7.0002100063001893E-2</v>
      </c>
      <c r="BQ639" s="197" t="str">
        <f>IF(BP639&lt;=SMALL(BP$3:BP$1130,1),"MAS PARECIDO","NO")</f>
        <v>NO</v>
      </c>
      <c r="BR639" s="197" t="str">
        <f>IF(BP639&lt;=SMALL(BP$3:BP$1130,5),"SIMILAR","NO")</f>
        <v>NO</v>
      </c>
      <c r="BS639" s="197" t="str">
        <f t="shared" si="499"/>
        <v>N/A</v>
      </c>
      <c r="BT639" s="197">
        <f t="shared" si="500"/>
        <v>0</v>
      </c>
      <c r="BU639" s="198">
        <f t="shared" si="501"/>
        <v>0</v>
      </c>
      <c r="BV639" s="199">
        <f>IFERROR(SQRT(($E639-$E$1136)^2+($X639-$X$1136)^2),0)</f>
        <v>0.40607917209976502</v>
      </c>
      <c r="BW639" s="197" t="str">
        <f>IF(BV639&lt;=SMALL(BV$3:BV$1130,1),"MAS PARECIDO","NO")</f>
        <v>NO</v>
      </c>
      <c r="BX639" s="197" t="str">
        <f>IF(BV639&lt;=SMALL(BV$3:BV$1130,5),"SIMILAR","NO")</f>
        <v>NO</v>
      </c>
      <c r="BY639" s="197" t="str">
        <f t="shared" si="502"/>
        <v>N/A</v>
      </c>
      <c r="BZ639" s="197">
        <f t="shared" si="503"/>
        <v>0</v>
      </c>
      <c r="CA639" s="198">
        <f t="shared" si="504"/>
        <v>0</v>
      </c>
      <c r="CB639" s="199">
        <f>IFERROR(SQRT(($E639-$E$1136)^2+($AA639-$AA$1136)^2),0)</f>
        <v>7.0002100063001893E-2</v>
      </c>
      <c r="CC639" s="197" t="str">
        <f>IF(CB639&lt;=SMALL(CB$3:CB$1130,1),"MAS PARECIDO","NO")</f>
        <v>NO</v>
      </c>
      <c r="CD639" s="197" t="str">
        <f>IF(CB639&lt;=SMALL(CB$3:CB$1130,5),"SIMILAR","NO")</f>
        <v>NO</v>
      </c>
      <c r="CE639" s="197" t="str">
        <f t="shared" si="505"/>
        <v>N/A</v>
      </c>
      <c r="CF639" s="197">
        <f t="shared" si="506"/>
        <v>0</v>
      </c>
      <c r="CG639" s="198">
        <f t="shared" si="507"/>
        <v>0</v>
      </c>
      <c r="CH639" s="199">
        <f>IFERROR(SQRT(($E639-$E$1136)^2+($AD639-$AD$1136)^2),0)</f>
        <v>7.0002100063001893E-2</v>
      </c>
      <c r="CI639" s="197" t="str">
        <f>IF(CH639&lt;=SMALL(CH$3:CH$1130,1),"MAS PARECIDO","NO")</f>
        <v>NO</v>
      </c>
      <c r="CJ639" s="197" t="str">
        <f>IF(CH639&lt;=SMALL(CH$3:CH$1130,5),"SIMILAR","NO")</f>
        <v>NO</v>
      </c>
      <c r="CK639" s="197" t="str">
        <f t="shared" si="508"/>
        <v>N/A</v>
      </c>
      <c r="CL639" s="197">
        <f t="shared" si="509"/>
        <v>0</v>
      </c>
      <c r="CM639" s="198">
        <f t="shared" si="510"/>
        <v>0</v>
      </c>
      <c r="CN639" s="199">
        <f>IFERROR(SQRT(($E639-$E$1136)^2+($AG639-$AG$1136)^2),0)</f>
        <v>7.0002100063001893E-2</v>
      </c>
      <c r="CO639" s="197" t="str">
        <f>IF(CN639&lt;=SMALL(CN$3:CN$1130,1),"MAS PARECIDO","NO")</f>
        <v>NO</v>
      </c>
      <c r="CP639" s="197" t="str">
        <f>IF(CN639&lt;=SMALL(CN$3:CN$1130,5),"SIMILAR","NO")</f>
        <v>NO</v>
      </c>
      <c r="CQ639" s="197" t="str">
        <f t="shared" si="511"/>
        <v>N/A</v>
      </c>
      <c r="CR639" s="197">
        <f t="shared" si="512"/>
        <v>0</v>
      </c>
      <c r="CS639" s="198">
        <f t="shared" si="513"/>
        <v>0</v>
      </c>
      <c r="CT639" s="199">
        <f>IFERROR(SQRT(($E639-$E$1136)^2+($AJ639-$AJ$1136)^2),0)</f>
        <v>7.0002100063001893E-2</v>
      </c>
      <c r="CU639" s="197" t="str">
        <f>IF(CT639&lt;=SMALL(CT$3:CT$1130,1),"MAS PARECIDO","NO")</f>
        <v>NO</v>
      </c>
      <c r="CV639" s="197" t="str">
        <f>IF(CT639&lt;=SMALL(CT$3:CT$1130,5),"SIMILAR","NO")</f>
        <v>NO</v>
      </c>
      <c r="CW639" s="197" t="str">
        <f t="shared" si="514"/>
        <v>N/A</v>
      </c>
      <c r="CX639" s="197">
        <f t="shared" si="515"/>
        <v>0</v>
      </c>
      <c r="CY639" s="198">
        <f t="shared" si="516"/>
        <v>0</v>
      </c>
      <c r="CZ639" s="2" t="s">
        <v>2275</v>
      </c>
      <c r="DA639" s="2" t="s">
        <v>2276</v>
      </c>
      <c r="DB639" s="2">
        <v>0</v>
      </c>
      <c r="DC639" s="2" t="s">
        <v>189</v>
      </c>
    </row>
    <row r="640" spans="1:107">
      <c r="A640" s="24" t="s">
        <v>810</v>
      </c>
      <c r="B640" s="46">
        <v>67814.759999999995</v>
      </c>
      <c r="C640" s="190">
        <f>(B640-$B$1132)/($B$1133-$B$1132)</f>
        <v>7.4004210729288339E-2</v>
      </c>
      <c r="D640" s="46">
        <v>9500</v>
      </c>
      <c r="E640" s="190">
        <f>(D640-$D$1132)/($D$1133-$D$1132)</f>
        <v>1.8970569117073514E-2</v>
      </c>
      <c r="F640" s="46" t="s">
        <v>191</v>
      </c>
      <c r="G640" s="192">
        <f>VLOOKUP(F640,'DATOS DE SOPORTE'!$Y$5:$Z$8,2,FALSE)</f>
        <v>1</v>
      </c>
      <c r="H640" s="190">
        <f>(G640-$G$1132)/($G$1133-$G$1132)</f>
        <v>0</v>
      </c>
      <c r="I640" s="50">
        <v>0</v>
      </c>
      <c r="J640" s="200">
        <f t="shared" si="476"/>
        <v>0</v>
      </c>
      <c r="K640" s="190">
        <f>(J640-$J$1132)/($J$1133-$J$1132)</f>
        <v>0</v>
      </c>
      <c r="L640" s="193" t="str">
        <f t="shared" si="477"/>
        <v>NO</v>
      </c>
      <c r="M640" s="46" t="s">
        <v>192</v>
      </c>
      <c r="N640" s="192">
        <f t="shared" si="478"/>
        <v>2</v>
      </c>
      <c r="O640" s="190">
        <f>(N640-N$1132)/(N$1133-N$1132)</f>
        <v>1</v>
      </c>
      <c r="P640" s="46" t="s">
        <v>193</v>
      </c>
      <c r="Q640" s="192">
        <f t="shared" si="479"/>
        <v>2</v>
      </c>
      <c r="R640" s="190">
        <f>(Q640-Q$1132)/(Q$1133-Q$1132)</f>
        <v>0.5</v>
      </c>
      <c r="S640" s="46"/>
      <c r="T640" s="192">
        <f t="shared" si="480"/>
        <v>2</v>
      </c>
      <c r="U640" s="190">
        <f>(T640-T$1132)/(T$1133-T$1132)</f>
        <v>1</v>
      </c>
      <c r="V640" s="46" t="s">
        <v>62</v>
      </c>
      <c r="W640" s="194">
        <f>VLOOKUP(V640,'DATOS DE SOPORTE'!$S$5:$T$10,2,FALSE)</f>
        <v>1</v>
      </c>
      <c r="X640" s="201">
        <f>(W640-W$1132)/(W$1133-W$1132)</f>
        <v>0</v>
      </c>
      <c r="Y640" s="46" t="s">
        <v>136</v>
      </c>
      <c r="Z640" s="194">
        <f t="shared" si="481"/>
        <v>2</v>
      </c>
      <c r="AA640" s="201">
        <f>(Z640-Z$1132)/(Z$1133-Z$1132)</f>
        <v>1</v>
      </c>
      <c r="AB640" s="46" t="s">
        <v>136</v>
      </c>
      <c r="AC640" s="194">
        <f t="shared" si="482"/>
        <v>2</v>
      </c>
      <c r="AD640" s="201">
        <f>(AC640-AC$1132)/(AC$1133-AC$1132)</f>
        <v>1</v>
      </c>
      <c r="AE640" s="46" t="s">
        <v>188</v>
      </c>
      <c r="AF640" s="194">
        <f t="shared" si="483"/>
        <v>1</v>
      </c>
      <c r="AG640" s="201">
        <f>(AF640-AF$1132)/(AF$1133-AF$1132)</f>
        <v>0</v>
      </c>
      <c r="AH640" s="24" t="s">
        <v>67</v>
      </c>
      <c r="AI640" s="194">
        <f>VLOOKUP(AH640,'DATOS DE SOPORTE'!$V$5:$W$8,2,FALSE)</f>
        <v>1</v>
      </c>
      <c r="AJ640" s="201">
        <f>(AI640-AI$1132)/(AI$1133-AI$1132)</f>
        <v>0</v>
      </c>
      <c r="AK640" s="58" t="str">
        <f t="shared" si="475"/>
        <v>Bueno</v>
      </c>
      <c r="AL640" s="196">
        <f>IFERROR(SQRT(($E640-$E$1136)^2+($C640-$C$1136)^2),0)</f>
        <v>0.13250418747790643</v>
      </c>
      <c r="AM640" s="197" t="str">
        <f>IF(AL640&lt;=SMALL($AL$3:$AL$1130,1),"MAS PARECIDO","NO")</f>
        <v>NO</v>
      </c>
      <c r="AN640" s="197" t="str">
        <f>IF(AL640&lt;=SMALL($AL$3:$AL$1130,5),"SIMILAR","NO")</f>
        <v>NO</v>
      </c>
      <c r="AO640" s="197" t="str">
        <f t="shared" si="484"/>
        <v>N/A</v>
      </c>
      <c r="AP640" s="197">
        <f t="shared" si="485"/>
        <v>0</v>
      </c>
      <c r="AQ640" s="198">
        <f t="shared" si="486"/>
        <v>0</v>
      </c>
      <c r="AR640" s="196">
        <f>IFERROR(SQRT(($E640-$E$1136)^2+($H640-$H$1136)^2),0)</f>
        <v>0.33387442665182643</v>
      </c>
      <c r="AS640" s="197" t="str">
        <f>IF(AR640&lt;=SMALL(AR$3:AR$1130,1),"MAS PARECIDO","NO")</f>
        <v>NO</v>
      </c>
      <c r="AT640" s="197" t="str">
        <f>IF(AR640&lt;=SMALL(AR$3:AR$1130,5),"SIMILAR","NO")</f>
        <v>NO</v>
      </c>
      <c r="AU640" s="197" t="str">
        <f t="shared" si="487"/>
        <v>N/A</v>
      </c>
      <c r="AV640" s="197">
        <f t="shared" si="488"/>
        <v>0</v>
      </c>
      <c r="AW640" s="198">
        <f t="shared" si="489"/>
        <v>0</v>
      </c>
      <c r="AX640" s="199">
        <f>IFERROR(SQRT(($E640-$E$1136)^2+($K640-$K$1136)^2),0)</f>
        <v>0.20090052678122758</v>
      </c>
      <c r="AY640" s="197" t="str">
        <f>IF(AX640&lt;=SMALL(AX$3:AX$1130,1),"MAS PARECIDO","NO")</f>
        <v>NO</v>
      </c>
      <c r="AZ640" s="197" t="str">
        <f>IF(AX640&lt;=SMALL(AX$3:AX$1130,5),"SIMILAR","NO")</f>
        <v>NO</v>
      </c>
      <c r="BA640" s="197" t="str">
        <f t="shared" si="490"/>
        <v>N/A</v>
      </c>
      <c r="BB640" s="197">
        <f t="shared" si="491"/>
        <v>0</v>
      </c>
      <c r="BC640" s="198">
        <f t="shared" si="492"/>
        <v>0</v>
      </c>
      <c r="BD640" s="196">
        <f>IFERROR(SQRT(($E640-$E$1136)^2+($O640-$O$1136)^2),0)</f>
        <v>1.9000570017100513E-2</v>
      </c>
      <c r="BE640" s="197" t="str">
        <f>IF(BD640&lt;=SMALL(BD$3:BD$1130,1),"MAS PARECIDO","NO")</f>
        <v>NO</v>
      </c>
      <c r="BF640" s="197" t="str">
        <f>IF(BD640&lt;=SMALL(BD$3:BD$1130,5),"SIMILAR","NO")</f>
        <v>NO</v>
      </c>
      <c r="BG640" s="197" t="str">
        <f t="shared" si="493"/>
        <v>N/A</v>
      </c>
      <c r="BH640" s="197">
        <f t="shared" si="494"/>
        <v>0</v>
      </c>
      <c r="BI640" s="198">
        <f t="shared" si="495"/>
        <v>0</v>
      </c>
      <c r="BJ640" s="199">
        <f>IFERROR(SQRT(($E640-$E$1136)^2+($R640-$R$1136)^2),0)</f>
        <v>1.9000570017100513E-2</v>
      </c>
      <c r="BK640" s="197" t="str">
        <f>IF(BJ640&lt;=SMALL(BJ$3:BJ$1130,1),"MAS PARECIDO","NO")</f>
        <v>NO</v>
      </c>
      <c r="BL640" s="197" t="str">
        <f>IF(BJ640&lt;=SMALL(BJ$3:BJ$1130,5),"SIMILAR","NO")</f>
        <v>NO</v>
      </c>
      <c r="BM640" s="197" t="str">
        <f t="shared" si="496"/>
        <v>N/A</v>
      </c>
      <c r="BN640" s="197">
        <f t="shared" si="497"/>
        <v>0</v>
      </c>
      <c r="BO640" s="198">
        <f t="shared" si="498"/>
        <v>0</v>
      </c>
      <c r="BP640" s="199">
        <f>IFERROR(SQRT(($E640-$E$1136)^2+($U640-$U$1136)^2),0)</f>
        <v>1.0001804945413477</v>
      </c>
      <c r="BQ640" s="197" t="str">
        <f>IF(BP640&lt;=SMALL(BP$3:BP$1130,1),"MAS PARECIDO","NO")</f>
        <v>NO</v>
      </c>
      <c r="BR640" s="197" t="str">
        <f>IF(BP640&lt;=SMALL(BP$3:BP$1130,5),"SIMILAR","NO")</f>
        <v>NO</v>
      </c>
      <c r="BS640" s="197" t="str">
        <f t="shared" si="499"/>
        <v>N/A</v>
      </c>
      <c r="BT640" s="197">
        <f t="shared" si="500"/>
        <v>0</v>
      </c>
      <c r="BU640" s="198">
        <f t="shared" si="501"/>
        <v>0</v>
      </c>
      <c r="BV640" s="199">
        <f>IFERROR(SQRT(($E640-$E$1136)^2+($X640-$X$1136)^2),0)</f>
        <v>1.9000570017100513E-2</v>
      </c>
      <c r="BW640" s="197" t="str">
        <f>IF(BV640&lt;=SMALL(BV$3:BV$1130,1),"MAS PARECIDO","NO")</f>
        <v>NO</v>
      </c>
      <c r="BX640" s="197" t="str">
        <f>IF(BV640&lt;=SMALL(BV$3:BV$1130,5),"SIMILAR","NO")</f>
        <v>NO</v>
      </c>
      <c r="BY640" s="197" t="str">
        <f t="shared" si="502"/>
        <v>N/A</v>
      </c>
      <c r="BZ640" s="197">
        <f t="shared" si="503"/>
        <v>0</v>
      </c>
      <c r="CA640" s="198">
        <f t="shared" si="504"/>
        <v>0</v>
      </c>
      <c r="CB640" s="199">
        <f>IFERROR(SQRT(($E640-$E$1136)^2+($AA640-$AA$1136)^2),0)</f>
        <v>1.0001804945413477</v>
      </c>
      <c r="CC640" s="197" t="str">
        <f>IF(CB640&lt;=SMALL(CB$3:CB$1130,1),"MAS PARECIDO","NO")</f>
        <v>NO</v>
      </c>
      <c r="CD640" s="197" t="str">
        <f>IF(CB640&lt;=SMALL(CB$3:CB$1130,5),"SIMILAR","NO")</f>
        <v>NO</v>
      </c>
      <c r="CE640" s="197" t="str">
        <f t="shared" si="505"/>
        <v>N/A</v>
      </c>
      <c r="CF640" s="197">
        <f t="shared" si="506"/>
        <v>0</v>
      </c>
      <c r="CG640" s="198">
        <f t="shared" si="507"/>
        <v>0</v>
      </c>
      <c r="CH640" s="199">
        <f>IFERROR(SQRT(($E640-$E$1136)^2+($AD640-$AD$1136)^2),0)</f>
        <v>1.9000570017100513E-2</v>
      </c>
      <c r="CI640" s="197" t="str">
        <f>IF(CH640&lt;=SMALL(CH$3:CH$1130,1),"MAS PARECIDO","NO")</f>
        <v>NO</v>
      </c>
      <c r="CJ640" s="197" t="str">
        <f>IF(CH640&lt;=SMALL(CH$3:CH$1130,5),"SIMILAR","NO")</f>
        <v>NO</v>
      </c>
      <c r="CK640" s="197" t="str">
        <f t="shared" si="508"/>
        <v>N/A</v>
      </c>
      <c r="CL640" s="197">
        <f t="shared" si="509"/>
        <v>0</v>
      </c>
      <c r="CM640" s="198">
        <f t="shared" si="510"/>
        <v>0</v>
      </c>
      <c r="CN640" s="199">
        <f>IFERROR(SQRT(($E640-$E$1136)^2+($AG640-$AG$1136)^2),0)</f>
        <v>1.0001804945413477</v>
      </c>
      <c r="CO640" s="197" t="str">
        <f>IF(CN640&lt;=SMALL(CN$3:CN$1130,1),"MAS PARECIDO","NO")</f>
        <v>NO</v>
      </c>
      <c r="CP640" s="197" t="str">
        <f>IF(CN640&lt;=SMALL(CN$3:CN$1130,5),"SIMILAR","NO")</f>
        <v>NO</v>
      </c>
      <c r="CQ640" s="197" t="str">
        <f t="shared" si="511"/>
        <v>N/A</v>
      </c>
      <c r="CR640" s="197">
        <f t="shared" si="512"/>
        <v>0</v>
      </c>
      <c r="CS640" s="198">
        <f t="shared" si="513"/>
        <v>0</v>
      </c>
      <c r="CT640" s="199">
        <f>IFERROR(SQRT(($E640-$E$1136)^2+($AJ640-$AJ$1136)^2),0)</f>
        <v>1.9000570017100513E-2</v>
      </c>
      <c r="CU640" s="197" t="str">
        <f>IF(CT640&lt;=SMALL(CT$3:CT$1130,1),"MAS PARECIDO","NO")</f>
        <v>NO</v>
      </c>
      <c r="CV640" s="197" t="str">
        <f>IF(CT640&lt;=SMALL(CT$3:CT$1130,5),"SIMILAR","NO")</f>
        <v>NO</v>
      </c>
      <c r="CW640" s="197" t="str">
        <f t="shared" si="514"/>
        <v>N/A</v>
      </c>
      <c r="CX640" s="197">
        <f t="shared" si="515"/>
        <v>0</v>
      </c>
      <c r="CY640" s="198">
        <f t="shared" si="516"/>
        <v>0</v>
      </c>
      <c r="CZ640" s="2" t="s">
        <v>2277</v>
      </c>
      <c r="DA640" s="2" t="s">
        <v>1276</v>
      </c>
      <c r="DB640" s="2">
        <v>0</v>
      </c>
      <c r="DC640" s="2" t="s">
        <v>189</v>
      </c>
    </row>
    <row r="641" spans="1:107">
      <c r="A641" s="24"/>
      <c r="B641" s="46">
        <v>67814.759999999995</v>
      </c>
      <c r="C641" s="190">
        <f>(B641-$B$1132)/($B$1133-$B$1132)</f>
        <v>7.4004210729288339E-2</v>
      </c>
      <c r="D641" s="46">
        <v>9500</v>
      </c>
      <c r="E641" s="190">
        <f>(D641-$D$1132)/($D$1133-$D$1132)</f>
        <v>1.8970569117073514E-2</v>
      </c>
      <c r="F641" s="46" t="s">
        <v>191</v>
      </c>
      <c r="G641" s="192">
        <f>VLOOKUP(F641,'DATOS DE SOPORTE'!$Y$5:$Z$8,2,FALSE)</f>
        <v>1</v>
      </c>
      <c r="H641" s="190">
        <f>(G641-$G$1132)/($G$1133-$G$1132)</f>
        <v>0</v>
      </c>
      <c r="I641" s="50">
        <v>0</v>
      </c>
      <c r="J641" s="200">
        <f t="shared" si="476"/>
        <v>0</v>
      </c>
      <c r="K641" s="190">
        <f>(J641-$J$1132)/($J$1133-$J$1132)</f>
        <v>0</v>
      </c>
      <c r="L641" s="193" t="str">
        <f t="shared" si="477"/>
        <v>NO</v>
      </c>
      <c r="M641" s="46" t="s">
        <v>192</v>
      </c>
      <c r="N641" s="192">
        <f t="shared" si="478"/>
        <v>2</v>
      </c>
      <c r="O641" s="190">
        <f>(N641-N$1132)/(N$1133-N$1132)</f>
        <v>1</v>
      </c>
      <c r="P641" s="46" t="s">
        <v>193</v>
      </c>
      <c r="Q641" s="192">
        <f t="shared" si="479"/>
        <v>2</v>
      </c>
      <c r="R641" s="190">
        <f>(Q641-Q$1132)/(Q$1133-Q$1132)</f>
        <v>0.5</v>
      </c>
      <c r="S641" s="46"/>
      <c r="T641" s="192">
        <f t="shared" si="480"/>
        <v>2</v>
      </c>
      <c r="U641" s="190">
        <f>(T641-T$1132)/(T$1133-T$1132)</f>
        <v>1</v>
      </c>
      <c r="V641" s="46" t="s">
        <v>62</v>
      </c>
      <c r="W641" s="194">
        <f>VLOOKUP(V641,'DATOS DE SOPORTE'!$S$5:$T$10,2,FALSE)</f>
        <v>1</v>
      </c>
      <c r="X641" s="201">
        <f>(W641-W$1132)/(W$1133-W$1132)</f>
        <v>0</v>
      </c>
      <c r="Y641" s="46" t="s">
        <v>136</v>
      </c>
      <c r="Z641" s="194">
        <f t="shared" si="481"/>
        <v>2</v>
      </c>
      <c r="AA641" s="201">
        <f>(Z641-Z$1132)/(Z$1133-Z$1132)</f>
        <v>1</v>
      </c>
      <c r="AB641" s="46" t="s">
        <v>136</v>
      </c>
      <c r="AC641" s="194">
        <f t="shared" si="482"/>
        <v>2</v>
      </c>
      <c r="AD641" s="201">
        <f>(AC641-AC$1132)/(AC$1133-AC$1132)</f>
        <v>1</v>
      </c>
      <c r="AE641" s="46" t="s">
        <v>188</v>
      </c>
      <c r="AF641" s="194">
        <f t="shared" si="483"/>
        <v>1</v>
      </c>
      <c r="AG641" s="201">
        <f>(AF641-AF$1132)/(AF$1133-AF$1132)</f>
        <v>0</v>
      </c>
      <c r="AH641" s="24" t="s">
        <v>67</v>
      </c>
      <c r="AI641" s="194">
        <f>VLOOKUP(AH641,'DATOS DE SOPORTE'!$V$5:$W$8,2,FALSE)</f>
        <v>1</v>
      </c>
      <c r="AJ641" s="201">
        <f>(AI641-AI$1132)/(AI$1133-AI$1132)</f>
        <v>0</v>
      </c>
      <c r="AK641" s="58" t="str">
        <f t="shared" si="475"/>
        <v>Bueno</v>
      </c>
      <c r="AL641" s="196">
        <f>IFERROR(SQRT(($E641-$E$1136)^2+($C641-$C$1136)^2),0)</f>
        <v>0.13250418747790643</v>
      </c>
      <c r="AM641" s="197" t="str">
        <f>IF(AL641&lt;=SMALL($AL$3:$AL$1130,1),"MAS PARECIDO","NO")</f>
        <v>NO</v>
      </c>
      <c r="AN641" s="197" t="str">
        <f>IF(AL641&lt;=SMALL($AL$3:$AL$1130,5),"SIMILAR","NO")</f>
        <v>NO</v>
      </c>
      <c r="AO641" s="197" t="str">
        <f t="shared" si="484"/>
        <v>N/A</v>
      </c>
      <c r="AP641" s="197">
        <f t="shared" si="485"/>
        <v>0</v>
      </c>
      <c r="AQ641" s="198">
        <f t="shared" si="486"/>
        <v>0</v>
      </c>
      <c r="AR641" s="196">
        <f>IFERROR(SQRT(($E641-$E$1136)^2+($H641-$H$1136)^2),0)</f>
        <v>0.33387442665182643</v>
      </c>
      <c r="AS641" s="197" t="str">
        <f>IF(AR641&lt;=SMALL(AR$3:AR$1130,1),"MAS PARECIDO","NO")</f>
        <v>NO</v>
      </c>
      <c r="AT641" s="197" t="str">
        <f>IF(AR641&lt;=SMALL(AR$3:AR$1130,5),"SIMILAR","NO")</f>
        <v>NO</v>
      </c>
      <c r="AU641" s="197" t="str">
        <f t="shared" si="487"/>
        <v>N/A</v>
      </c>
      <c r="AV641" s="197">
        <f t="shared" si="488"/>
        <v>0</v>
      </c>
      <c r="AW641" s="198">
        <f t="shared" si="489"/>
        <v>0</v>
      </c>
      <c r="AX641" s="199">
        <f>IFERROR(SQRT(($E641-$E$1136)^2+($K641-$K$1136)^2),0)</f>
        <v>0.20090052678122758</v>
      </c>
      <c r="AY641" s="197" t="str">
        <f>IF(AX641&lt;=SMALL(AX$3:AX$1130,1),"MAS PARECIDO","NO")</f>
        <v>NO</v>
      </c>
      <c r="AZ641" s="197" t="str">
        <f>IF(AX641&lt;=SMALL(AX$3:AX$1130,5),"SIMILAR","NO")</f>
        <v>NO</v>
      </c>
      <c r="BA641" s="197" t="str">
        <f t="shared" si="490"/>
        <v>N/A</v>
      </c>
      <c r="BB641" s="197">
        <f t="shared" si="491"/>
        <v>0</v>
      </c>
      <c r="BC641" s="198">
        <f t="shared" si="492"/>
        <v>0</v>
      </c>
      <c r="BD641" s="196">
        <f>IFERROR(SQRT(($E641-$E$1136)^2+($O641-$O$1136)^2),0)</f>
        <v>1.9000570017100513E-2</v>
      </c>
      <c r="BE641" s="197" t="str">
        <f>IF(BD641&lt;=SMALL(BD$3:BD$1130,1),"MAS PARECIDO","NO")</f>
        <v>NO</v>
      </c>
      <c r="BF641" s="197" t="str">
        <f>IF(BD641&lt;=SMALL(BD$3:BD$1130,5),"SIMILAR","NO")</f>
        <v>NO</v>
      </c>
      <c r="BG641" s="197" t="str">
        <f t="shared" si="493"/>
        <v>N/A</v>
      </c>
      <c r="BH641" s="197">
        <f t="shared" si="494"/>
        <v>0</v>
      </c>
      <c r="BI641" s="198">
        <f t="shared" si="495"/>
        <v>0</v>
      </c>
      <c r="BJ641" s="199">
        <f>IFERROR(SQRT(($E641-$E$1136)^2+($R641-$R$1136)^2),0)</f>
        <v>1.9000570017100513E-2</v>
      </c>
      <c r="BK641" s="197" t="str">
        <f>IF(BJ641&lt;=SMALL(BJ$3:BJ$1130,1),"MAS PARECIDO","NO")</f>
        <v>NO</v>
      </c>
      <c r="BL641" s="197" t="str">
        <f>IF(BJ641&lt;=SMALL(BJ$3:BJ$1130,5),"SIMILAR","NO")</f>
        <v>NO</v>
      </c>
      <c r="BM641" s="197" t="str">
        <f t="shared" si="496"/>
        <v>N/A</v>
      </c>
      <c r="BN641" s="197">
        <f t="shared" si="497"/>
        <v>0</v>
      </c>
      <c r="BO641" s="198">
        <f t="shared" si="498"/>
        <v>0</v>
      </c>
      <c r="BP641" s="199">
        <f>IFERROR(SQRT(($E641-$E$1136)^2+($U641-$U$1136)^2),0)</f>
        <v>1.0001804945413477</v>
      </c>
      <c r="BQ641" s="197" t="str">
        <f>IF(BP641&lt;=SMALL(BP$3:BP$1130,1),"MAS PARECIDO","NO")</f>
        <v>NO</v>
      </c>
      <c r="BR641" s="197" t="str">
        <f>IF(BP641&lt;=SMALL(BP$3:BP$1130,5),"SIMILAR","NO")</f>
        <v>NO</v>
      </c>
      <c r="BS641" s="197" t="str">
        <f t="shared" si="499"/>
        <v>N/A</v>
      </c>
      <c r="BT641" s="197">
        <f t="shared" si="500"/>
        <v>0</v>
      </c>
      <c r="BU641" s="198">
        <f t="shared" si="501"/>
        <v>0</v>
      </c>
      <c r="BV641" s="199">
        <f>IFERROR(SQRT(($E641-$E$1136)^2+($X641-$X$1136)^2),0)</f>
        <v>1.9000570017100513E-2</v>
      </c>
      <c r="BW641" s="197" t="str">
        <f>IF(BV641&lt;=SMALL(BV$3:BV$1130,1),"MAS PARECIDO","NO")</f>
        <v>NO</v>
      </c>
      <c r="BX641" s="197" t="str">
        <f>IF(BV641&lt;=SMALL(BV$3:BV$1130,5),"SIMILAR","NO")</f>
        <v>NO</v>
      </c>
      <c r="BY641" s="197" t="str">
        <f t="shared" si="502"/>
        <v>N/A</v>
      </c>
      <c r="BZ641" s="197">
        <f t="shared" si="503"/>
        <v>0</v>
      </c>
      <c r="CA641" s="198">
        <f t="shared" si="504"/>
        <v>0</v>
      </c>
      <c r="CB641" s="199">
        <f>IFERROR(SQRT(($E641-$E$1136)^2+($AA641-$AA$1136)^2),0)</f>
        <v>1.0001804945413477</v>
      </c>
      <c r="CC641" s="197" t="str">
        <f>IF(CB641&lt;=SMALL(CB$3:CB$1130,1),"MAS PARECIDO","NO")</f>
        <v>NO</v>
      </c>
      <c r="CD641" s="197" t="str">
        <f>IF(CB641&lt;=SMALL(CB$3:CB$1130,5),"SIMILAR","NO")</f>
        <v>NO</v>
      </c>
      <c r="CE641" s="197" t="str">
        <f t="shared" si="505"/>
        <v>N/A</v>
      </c>
      <c r="CF641" s="197">
        <f t="shared" si="506"/>
        <v>0</v>
      </c>
      <c r="CG641" s="198">
        <f t="shared" si="507"/>
        <v>0</v>
      </c>
      <c r="CH641" s="199">
        <f>IFERROR(SQRT(($E641-$E$1136)^2+($AD641-$AD$1136)^2),0)</f>
        <v>1.9000570017100513E-2</v>
      </c>
      <c r="CI641" s="197" t="str">
        <f>IF(CH641&lt;=SMALL(CH$3:CH$1130,1),"MAS PARECIDO","NO")</f>
        <v>NO</v>
      </c>
      <c r="CJ641" s="197" t="str">
        <f>IF(CH641&lt;=SMALL(CH$3:CH$1130,5),"SIMILAR","NO")</f>
        <v>NO</v>
      </c>
      <c r="CK641" s="197" t="str">
        <f t="shared" si="508"/>
        <v>N/A</v>
      </c>
      <c r="CL641" s="197">
        <f t="shared" si="509"/>
        <v>0</v>
      </c>
      <c r="CM641" s="198">
        <f t="shared" si="510"/>
        <v>0</v>
      </c>
      <c r="CN641" s="199">
        <f>IFERROR(SQRT(($E641-$E$1136)^2+($AG641-$AG$1136)^2),0)</f>
        <v>1.0001804945413477</v>
      </c>
      <c r="CO641" s="197" t="str">
        <f>IF(CN641&lt;=SMALL(CN$3:CN$1130,1),"MAS PARECIDO","NO")</f>
        <v>NO</v>
      </c>
      <c r="CP641" s="197" t="str">
        <f>IF(CN641&lt;=SMALL(CN$3:CN$1130,5),"SIMILAR","NO")</f>
        <v>NO</v>
      </c>
      <c r="CQ641" s="197" t="str">
        <f t="shared" si="511"/>
        <v>N/A</v>
      </c>
      <c r="CR641" s="197">
        <f t="shared" si="512"/>
        <v>0</v>
      </c>
      <c r="CS641" s="198">
        <f t="shared" si="513"/>
        <v>0</v>
      </c>
      <c r="CT641" s="199">
        <f>IFERROR(SQRT(($E641-$E$1136)^2+($AJ641-$AJ$1136)^2),0)</f>
        <v>1.9000570017100513E-2</v>
      </c>
      <c r="CU641" s="197" t="str">
        <f>IF(CT641&lt;=SMALL(CT$3:CT$1130,1),"MAS PARECIDO","NO")</f>
        <v>NO</v>
      </c>
      <c r="CV641" s="197" t="str">
        <f>IF(CT641&lt;=SMALL(CT$3:CT$1130,5),"SIMILAR","NO")</f>
        <v>NO</v>
      </c>
      <c r="CW641" s="197" t="str">
        <f t="shared" si="514"/>
        <v>N/A</v>
      </c>
      <c r="CX641" s="197">
        <f t="shared" si="515"/>
        <v>0</v>
      </c>
      <c r="CY641" s="198">
        <f t="shared" si="516"/>
        <v>0</v>
      </c>
      <c r="CZ641" s="2" t="e">
        <v>#N/A</v>
      </c>
      <c r="DA641" s="2" t="s">
        <v>1276</v>
      </c>
      <c r="DB641" s="2">
        <v>0</v>
      </c>
      <c r="DC641" s="2" t="s">
        <v>189</v>
      </c>
    </row>
    <row r="642" spans="1:107">
      <c r="A642" s="24" t="s">
        <v>811</v>
      </c>
      <c r="B642" s="46">
        <v>64664.75</v>
      </c>
      <c r="C642" s="190">
        <f>(B642-$B$1132)/($B$1133-$B$1132)</f>
        <v>7.0322122438725598E-2</v>
      </c>
      <c r="D642" s="46">
        <v>15000</v>
      </c>
      <c r="E642" s="190">
        <f>(D642-$D$1132)/($D$1133-$D$1132)</f>
        <v>2.9970899126973809E-2</v>
      </c>
      <c r="F642" s="46" t="s">
        <v>191</v>
      </c>
      <c r="G642" s="192">
        <f>VLOOKUP(F642,'DATOS DE SOPORTE'!$Y$5:$Z$8,2,FALSE)</f>
        <v>1</v>
      </c>
      <c r="H642" s="190">
        <f>(G642-$G$1132)/($G$1133-$G$1132)</f>
        <v>0</v>
      </c>
      <c r="I642" s="50">
        <v>0</v>
      </c>
      <c r="J642" s="200">
        <f t="shared" si="476"/>
        <v>0</v>
      </c>
      <c r="K642" s="190">
        <f>(J642-$J$1132)/($J$1133-$J$1132)</f>
        <v>0</v>
      </c>
      <c r="L642" s="193" t="str">
        <f t="shared" si="477"/>
        <v>NO</v>
      </c>
      <c r="M642" s="46" t="s">
        <v>192</v>
      </c>
      <c r="N642" s="192">
        <f t="shared" si="478"/>
        <v>2</v>
      </c>
      <c r="O642" s="190">
        <f>(N642-N$1132)/(N$1133-N$1132)</f>
        <v>1</v>
      </c>
      <c r="P642" s="46" t="s">
        <v>193</v>
      </c>
      <c r="Q642" s="192">
        <f t="shared" si="479"/>
        <v>2</v>
      </c>
      <c r="R642" s="190">
        <f>(Q642-Q$1132)/(Q$1133-Q$1132)</f>
        <v>0.5</v>
      </c>
      <c r="S642" s="46" t="s">
        <v>194</v>
      </c>
      <c r="T642" s="192">
        <f t="shared" si="480"/>
        <v>1</v>
      </c>
      <c r="U642" s="190">
        <f>(T642-T$1132)/(T$1133-T$1132)</f>
        <v>0</v>
      </c>
      <c r="V642" s="46" t="s">
        <v>62</v>
      </c>
      <c r="W642" s="194">
        <f>VLOOKUP(V642,'DATOS DE SOPORTE'!$S$5:$T$10,2,FALSE)</f>
        <v>1</v>
      </c>
      <c r="X642" s="201">
        <f>(W642-W$1132)/(W$1133-W$1132)</f>
        <v>0</v>
      </c>
      <c r="Y642" s="46" t="s">
        <v>188</v>
      </c>
      <c r="Z642" s="194">
        <f t="shared" si="481"/>
        <v>1</v>
      </c>
      <c r="AA642" s="201">
        <f>(Z642-Z$1132)/(Z$1133-Z$1132)</f>
        <v>0</v>
      </c>
      <c r="AB642" s="46" t="s">
        <v>136</v>
      </c>
      <c r="AC642" s="194">
        <f t="shared" si="482"/>
        <v>2</v>
      </c>
      <c r="AD642" s="201">
        <f>(AC642-AC$1132)/(AC$1133-AC$1132)</f>
        <v>1</v>
      </c>
      <c r="AE642" s="46" t="s">
        <v>188</v>
      </c>
      <c r="AF642" s="194">
        <f t="shared" si="483"/>
        <v>1</v>
      </c>
      <c r="AG642" s="201">
        <f>(AF642-AF$1132)/(AF$1133-AF$1132)</f>
        <v>0</v>
      </c>
      <c r="AH642" s="24" t="s">
        <v>67</v>
      </c>
      <c r="AI642" s="194">
        <f>VLOOKUP(AH642,'DATOS DE SOPORTE'!$V$5:$W$8,2,FALSE)</f>
        <v>1</v>
      </c>
      <c r="AJ642" s="201">
        <f>(AI642-AI$1132)/(AI$1133-AI$1132)</f>
        <v>0</v>
      </c>
      <c r="AK642" s="58" t="str">
        <f t="shared" si="475"/>
        <v>Bueno</v>
      </c>
      <c r="AL642" s="196">
        <f>IFERROR(SQRT(($E642-$E$1136)^2+($C642-$C$1136)^2),0)</f>
        <v>0.1381146252270358</v>
      </c>
      <c r="AM642" s="197" t="str">
        <f>IF(AL642&lt;=SMALL($AL$3:$AL$1130,1),"MAS PARECIDO","NO")</f>
        <v>NO</v>
      </c>
      <c r="AN642" s="197" t="str">
        <f>IF(AL642&lt;=SMALL($AL$3:$AL$1130,5),"SIMILAR","NO")</f>
        <v>NO</v>
      </c>
      <c r="AO642" s="197" t="str">
        <f t="shared" si="484"/>
        <v>N/A</v>
      </c>
      <c r="AP642" s="197">
        <f t="shared" si="485"/>
        <v>0</v>
      </c>
      <c r="AQ642" s="198">
        <f t="shared" si="486"/>
        <v>0</v>
      </c>
      <c r="AR642" s="196">
        <f>IFERROR(SQRT(($E642-$E$1136)^2+($H642-$H$1136)^2),0)</f>
        <v>0.33468069127683658</v>
      </c>
      <c r="AS642" s="197" t="str">
        <f>IF(AR642&lt;=SMALL(AR$3:AR$1130,1),"MAS PARECIDO","NO")</f>
        <v>NO</v>
      </c>
      <c r="AT642" s="197" t="str">
        <f>IF(AR642&lt;=SMALL(AR$3:AR$1130,5),"SIMILAR","NO")</f>
        <v>NO</v>
      </c>
      <c r="AU642" s="197" t="str">
        <f t="shared" si="487"/>
        <v>N/A</v>
      </c>
      <c r="AV642" s="197">
        <f t="shared" si="488"/>
        <v>0</v>
      </c>
      <c r="AW642" s="198">
        <f t="shared" si="489"/>
        <v>0</v>
      </c>
      <c r="AX642" s="199">
        <f>IFERROR(SQRT(($E642-$E$1136)^2+($K642-$K$1136)^2),0)</f>
        <v>0.20223761767393844</v>
      </c>
      <c r="AY642" s="197" t="str">
        <f>IF(AX642&lt;=SMALL(AX$3:AX$1130,1),"MAS PARECIDO","NO")</f>
        <v>NO</v>
      </c>
      <c r="AZ642" s="197" t="str">
        <f>IF(AX642&lt;=SMALL(AX$3:AX$1130,5),"SIMILAR","NO")</f>
        <v>NO</v>
      </c>
      <c r="BA642" s="197" t="str">
        <f t="shared" si="490"/>
        <v>N/A</v>
      </c>
      <c r="BB642" s="197">
        <f t="shared" si="491"/>
        <v>0</v>
      </c>
      <c r="BC642" s="198">
        <f t="shared" si="492"/>
        <v>0</v>
      </c>
      <c r="BD642" s="196">
        <f>IFERROR(SQRT(($E642-$E$1136)^2+($O642-$O$1136)^2),0)</f>
        <v>3.0000900027000808E-2</v>
      </c>
      <c r="BE642" s="197" t="str">
        <f>IF(BD642&lt;=SMALL(BD$3:BD$1130,1),"MAS PARECIDO","NO")</f>
        <v>NO</v>
      </c>
      <c r="BF642" s="197" t="str">
        <f>IF(BD642&lt;=SMALL(BD$3:BD$1130,5),"SIMILAR","NO")</f>
        <v>NO</v>
      </c>
      <c r="BG642" s="197" t="str">
        <f t="shared" si="493"/>
        <v>N/A</v>
      </c>
      <c r="BH642" s="197">
        <f t="shared" si="494"/>
        <v>0</v>
      </c>
      <c r="BI642" s="198">
        <f t="shared" si="495"/>
        <v>0</v>
      </c>
      <c r="BJ642" s="199">
        <f>IFERROR(SQRT(($E642-$E$1136)^2+($R642-$R$1136)^2),0)</f>
        <v>3.0000900027000808E-2</v>
      </c>
      <c r="BK642" s="197" t="str">
        <f>IF(BJ642&lt;=SMALL(BJ$3:BJ$1130,1),"MAS PARECIDO","NO")</f>
        <v>NO</v>
      </c>
      <c r="BL642" s="197" t="str">
        <f>IF(BJ642&lt;=SMALL(BJ$3:BJ$1130,5),"SIMILAR","NO")</f>
        <v>NO</v>
      </c>
      <c r="BM642" s="197" t="str">
        <f t="shared" si="496"/>
        <v>N/A</v>
      </c>
      <c r="BN642" s="197">
        <f t="shared" si="497"/>
        <v>0</v>
      </c>
      <c r="BO642" s="198">
        <f t="shared" si="498"/>
        <v>0</v>
      </c>
      <c r="BP642" s="199">
        <f>IFERROR(SQRT(($E642-$E$1136)^2+($U642-$U$1136)^2),0)</f>
        <v>3.0000900027000808E-2</v>
      </c>
      <c r="BQ642" s="197" t="str">
        <f>IF(BP642&lt;=SMALL(BP$3:BP$1130,1),"MAS PARECIDO","NO")</f>
        <v>NO</v>
      </c>
      <c r="BR642" s="197" t="str">
        <f>IF(BP642&lt;=SMALL(BP$3:BP$1130,5),"SIMILAR","NO")</f>
        <v>NO</v>
      </c>
      <c r="BS642" s="197" t="str">
        <f t="shared" si="499"/>
        <v>N/A</v>
      </c>
      <c r="BT642" s="197">
        <f t="shared" si="500"/>
        <v>0</v>
      </c>
      <c r="BU642" s="198">
        <f t="shared" si="501"/>
        <v>0</v>
      </c>
      <c r="BV642" s="199">
        <f>IFERROR(SQRT(($E642-$E$1136)^2+($X642-$X$1136)^2),0)</f>
        <v>3.0000900027000808E-2</v>
      </c>
      <c r="BW642" s="197" t="str">
        <f>IF(BV642&lt;=SMALL(BV$3:BV$1130,1),"MAS PARECIDO","NO")</f>
        <v>NO</v>
      </c>
      <c r="BX642" s="197" t="str">
        <f>IF(BV642&lt;=SMALL(BV$3:BV$1130,5),"SIMILAR","NO")</f>
        <v>NO</v>
      </c>
      <c r="BY642" s="197" t="str">
        <f t="shared" si="502"/>
        <v>N/A</v>
      </c>
      <c r="BZ642" s="197">
        <f t="shared" si="503"/>
        <v>0</v>
      </c>
      <c r="CA642" s="198">
        <f t="shared" si="504"/>
        <v>0</v>
      </c>
      <c r="CB642" s="199">
        <f>IFERROR(SQRT(($E642-$E$1136)^2+($AA642-$AA$1136)^2),0)</f>
        <v>3.0000900027000808E-2</v>
      </c>
      <c r="CC642" s="197" t="str">
        <f>IF(CB642&lt;=SMALL(CB$3:CB$1130,1),"MAS PARECIDO","NO")</f>
        <v>NO</v>
      </c>
      <c r="CD642" s="197" t="str">
        <f>IF(CB642&lt;=SMALL(CB$3:CB$1130,5),"SIMILAR","NO")</f>
        <v>NO</v>
      </c>
      <c r="CE642" s="197" t="str">
        <f t="shared" si="505"/>
        <v>N/A</v>
      </c>
      <c r="CF642" s="197">
        <f t="shared" si="506"/>
        <v>0</v>
      </c>
      <c r="CG642" s="198">
        <f t="shared" si="507"/>
        <v>0</v>
      </c>
      <c r="CH642" s="199">
        <f>IFERROR(SQRT(($E642-$E$1136)^2+($AD642-$AD$1136)^2),0)</f>
        <v>3.0000900027000808E-2</v>
      </c>
      <c r="CI642" s="197" t="str">
        <f>IF(CH642&lt;=SMALL(CH$3:CH$1130,1),"MAS PARECIDO","NO")</f>
        <v>NO</v>
      </c>
      <c r="CJ642" s="197" t="str">
        <f>IF(CH642&lt;=SMALL(CH$3:CH$1130,5),"SIMILAR","NO")</f>
        <v>NO</v>
      </c>
      <c r="CK642" s="197" t="str">
        <f t="shared" si="508"/>
        <v>N/A</v>
      </c>
      <c r="CL642" s="197">
        <f t="shared" si="509"/>
        <v>0</v>
      </c>
      <c r="CM642" s="198">
        <f t="shared" si="510"/>
        <v>0</v>
      </c>
      <c r="CN642" s="199">
        <f>IFERROR(SQRT(($E642-$E$1136)^2+($AG642-$AG$1136)^2),0)</f>
        <v>1.0004499257846093</v>
      </c>
      <c r="CO642" s="197" t="str">
        <f>IF(CN642&lt;=SMALL(CN$3:CN$1130,1),"MAS PARECIDO","NO")</f>
        <v>NO</v>
      </c>
      <c r="CP642" s="197" t="str">
        <f>IF(CN642&lt;=SMALL(CN$3:CN$1130,5),"SIMILAR","NO")</f>
        <v>NO</v>
      </c>
      <c r="CQ642" s="197" t="str">
        <f t="shared" si="511"/>
        <v>N/A</v>
      </c>
      <c r="CR642" s="197">
        <f t="shared" si="512"/>
        <v>0</v>
      </c>
      <c r="CS642" s="198">
        <f t="shared" si="513"/>
        <v>0</v>
      </c>
      <c r="CT642" s="199">
        <f>IFERROR(SQRT(($E642-$E$1136)^2+($AJ642-$AJ$1136)^2),0)</f>
        <v>3.0000900027000808E-2</v>
      </c>
      <c r="CU642" s="197" t="str">
        <f>IF(CT642&lt;=SMALL(CT$3:CT$1130,1),"MAS PARECIDO","NO")</f>
        <v>NO</v>
      </c>
      <c r="CV642" s="197" t="str">
        <f>IF(CT642&lt;=SMALL(CT$3:CT$1130,5),"SIMILAR","NO")</f>
        <v>NO</v>
      </c>
      <c r="CW642" s="197" t="str">
        <f t="shared" si="514"/>
        <v>N/A</v>
      </c>
      <c r="CX642" s="197">
        <f t="shared" si="515"/>
        <v>0</v>
      </c>
      <c r="CY642" s="198">
        <f t="shared" si="516"/>
        <v>0</v>
      </c>
      <c r="CZ642" s="2" t="s">
        <v>2278</v>
      </c>
      <c r="DA642" s="2" t="s">
        <v>2279</v>
      </c>
      <c r="DB642" s="2">
        <v>0</v>
      </c>
      <c r="DC642" s="2" t="s">
        <v>189</v>
      </c>
    </row>
    <row r="643" spans="1:107">
      <c r="A643" s="24" t="s">
        <v>812</v>
      </c>
      <c r="B643" s="46">
        <v>73820.86</v>
      </c>
      <c r="C643" s="190">
        <f>(B643-$B$1132)/($B$1133-$B$1132)</f>
        <v>8.1024820340670156E-2</v>
      </c>
      <c r="D643" s="46">
        <v>9000</v>
      </c>
      <c r="E643" s="190">
        <f>(D643-$D$1132)/($D$1133-$D$1132)</f>
        <v>1.7970539116173485E-2</v>
      </c>
      <c r="F643" s="46" t="s">
        <v>203</v>
      </c>
      <c r="G643" s="192">
        <f>VLOOKUP(F643,'DATOS DE SOPORTE'!$Y$5:$Z$8,2,FALSE)</f>
        <v>3</v>
      </c>
      <c r="H643" s="190">
        <f>(G643-$G$1132)/($G$1133-$G$1132)</f>
        <v>0.66666666666666663</v>
      </c>
      <c r="I643" s="50">
        <v>1</v>
      </c>
      <c r="J643" s="200">
        <f t="shared" si="476"/>
        <v>1</v>
      </c>
      <c r="K643" s="190">
        <f>(J643-$J$1132)/($J$1133-$J$1132)</f>
        <v>0.2</v>
      </c>
      <c r="L643" s="193" t="str">
        <f t="shared" si="477"/>
        <v>SI</v>
      </c>
      <c r="M643" s="46" t="s">
        <v>192</v>
      </c>
      <c r="N643" s="192">
        <f t="shared" si="478"/>
        <v>2</v>
      </c>
      <c r="O643" s="190">
        <f>(N643-N$1132)/(N$1133-N$1132)</f>
        <v>1</v>
      </c>
      <c r="P643" s="46" t="s">
        <v>196</v>
      </c>
      <c r="Q643" s="192">
        <f t="shared" si="479"/>
        <v>1</v>
      </c>
      <c r="R643" s="190">
        <f>(Q643-Q$1132)/(Q$1133-Q$1132)</f>
        <v>0</v>
      </c>
      <c r="S643" s="46" t="s">
        <v>60</v>
      </c>
      <c r="T643" s="192">
        <f t="shared" si="480"/>
        <v>2</v>
      </c>
      <c r="U643" s="190">
        <f>(T643-T$1132)/(T$1133-T$1132)</f>
        <v>1</v>
      </c>
      <c r="V643" s="46" t="s">
        <v>212</v>
      </c>
      <c r="W643" s="194">
        <f>VLOOKUP(V643,'DATOS DE SOPORTE'!$S$5:$T$10,2,FALSE)</f>
        <v>3</v>
      </c>
      <c r="X643" s="201">
        <f>(W643-W$1132)/(W$1133-W$1132)</f>
        <v>0.4</v>
      </c>
      <c r="Y643" s="46" t="s">
        <v>188</v>
      </c>
      <c r="Z643" s="194">
        <f t="shared" si="481"/>
        <v>1</v>
      </c>
      <c r="AA643" s="201">
        <f>(Z643-Z$1132)/(Z$1133-Z$1132)</f>
        <v>0</v>
      </c>
      <c r="AB643" s="46" t="s">
        <v>188</v>
      </c>
      <c r="AC643" s="194">
        <f t="shared" si="482"/>
        <v>1</v>
      </c>
      <c r="AD643" s="201">
        <f>(AC643-AC$1132)/(AC$1133-AC$1132)</f>
        <v>0</v>
      </c>
      <c r="AE643" s="46" t="s">
        <v>136</v>
      </c>
      <c r="AF643" s="194">
        <f t="shared" si="483"/>
        <v>2</v>
      </c>
      <c r="AG643" s="201">
        <f>(AF643-AF$1132)/(AF$1133-AF$1132)</f>
        <v>1</v>
      </c>
      <c r="AH643" s="24" t="s">
        <v>67</v>
      </c>
      <c r="AI643" s="194">
        <f>VLOOKUP(AH643,'DATOS DE SOPORTE'!$V$5:$W$8,2,FALSE)</f>
        <v>1</v>
      </c>
      <c r="AJ643" s="201">
        <f>(AI643-AI$1132)/(AI$1133-AI$1132)</f>
        <v>0</v>
      </c>
      <c r="AK643" s="58" t="str">
        <f t="shared" si="475"/>
        <v>Bueno</v>
      </c>
      <c r="AL643" s="196">
        <f>IFERROR(SQRT(($E643-$E$1136)^2+($C643-$C$1136)^2),0)</f>
        <v>0.12541273397260905</v>
      </c>
      <c r="AM643" s="197" t="str">
        <f>IF(AL643&lt;=SMALL($AL$3:$AL$1130,1),"MAS PARECIDO","NO")</f>
        <v>NO</v>
      </c>
      <c r="AN643" s="197" t="str">
        <f>IF(AL643&lt;=SMALL($AL$3:$AL$1130,5),"SIMILAR","NO")</f>
        <v>NO</v>
      </c>
      <c r="AO643" s="197" t="str">
        <f t="shared" si="484"/>
        <v>N/A</v>
      </c>
      <c r="AP643" s="197">
        <f t="shared" si="485"/>
        <v>0</v>
      </c>
      <c r="AQ643" s="198">
        <f t="shared" si="486"/>
        <v>0</v>
      </c>
      <c r="AR643" s="196">
        <f>IFERROR(SQRT(($E643-$E$1136)^2+($H643-$H$1136)^2),0)</f>
        <v>0.33381900867384101</v>
      </c>
      <c r="AS643" s="197" t="str">
        <f>IF(AR643&lt;=SMALL(AR$3:AR$1130,1),"MAS PARECIDO","NO")</f>
        <v>NO</v>
      </c>
      <c r="AT643" s="197" t="str">
        <f>IF(AR643&lt;=SMALL(AR$3:AR$1130,5),"SIMILAR","NO")</f>
        <v>NO</v>
      </c>
      <c r="AU643" s="197" t="str">
        <f t="shared" si="487"/>
        <v>N/A</v>
      </c>
      <c r="AV643" s="197">
        <f t="shared" si="488"/>
        <v>0</v>
      </c>
      <c r="AW643" s="198">
        <f t="shared" si="489"/>
        <v>0</v>
      </c>
      <c r="AX643" s="199">
        <f>IFERROR(SQRT(($E643-$E$1136)^2+($K643-$K$1136)^2),0)</f>
        <v>1.8000540016200484E-2</v>
      </c>
      <c r="AY643" s="197" t="str">
        <f>IF(AX643&lt;=SMALL(AX$3:AX$1130,1),"MAS PARECIDO","NO")</f>
        <v>NO</v>
      </c>
      <c r="AZ643" s="197" t="str">
        <f>IF(AX643&lt;=SMALL(AX$3:AX$1130,5),"SIMILAR","NO")</f>
        <v>NO</v>
      </c>
      <c r="BA643" s="197" t="str">
        <f t="shared" si="490"/>
        <v>N/A</v>
      </c>
      <c r="BB643" s="197">
        <f t="shared" si="491"/>
        <v>0</v>
      </c>
      <c r="BC643" s="198">
        <f t="shared" si="492"/>
        <v>0</v>
      </c>
      <c r="BD643" s="196">
        <f>IFERROR(SQRT(($E643-$E$1136)^2+($O643-$O$1136)^2),0)</f>
        <v>1.8000540016200484E-2</v>
      </c>
      <c r="BE643" s="197" t="str">
        <f>IF(BD643&lt;=SMALL(BD$3:BD$1130,1),"MAS PARECIDO","NO")</f>
        <v>NO</v>
      </c>
      <c r="BF643" s="197" t="str">
        <f>IF(BD643&lt;=SMALL(BD$3:BD$1130,5),"SIMILAR","NO")</f>
        <v>NO</v>
      </c>
      <c r="BG643" s="197" t="str">
        <f t="shared" si="493"/>
        <v>N/A</v>
      </c>
      <c r="BH643" s="197">
        <f t="shared" si="494"/>
        <v>0</v>
      </c>
      <c r="BI643" s="198">
        <f t="shared" si="495"/>
        <v>0</v>
      </c>
      <c r="BJ643" s="199">
        <f>IFERROR(SQRT(($E643-$E$1136)^2+($R643-$R$1136)^2),0)</f>
        <v>0.50032391452025837</v>
      </c>
      <c r="BK643" s="197" t="str">
        <f>IF(BJ643&lt;=SMALL(BJ$3:BJ$1130,1),"MAS PARECIDO","NO")</f>
        <v>NO</v>
      </c>
      <c r="BL643" s="197" t="str">
        <f>IF(BJ643&lt;=SMALL(BJ$3:BJ$1130,5),"SIMILAR","NO")</f>
        <v>NO</v>
      </c>
      <c r="BM643" s="197" t="str">
        <f t="shared" si="496"/>
        <v>N/A</v>
      </c>
      <c r="BN643" s="197">
        <f t="shared" si="497"/>
        <v>0</v>
      </c>
      <c r="BO643" s="198">
        <f t="shared" si="498"/>
        <v>0</v>
      </c>
      <c r="BP643" s="199">
        <f>IFERROR(SQRT(($E643-$E$1136)^2+($U643-$U$1136)^2),0)</f>
        <v>1.0001619965989883</v>
      </c>
      <c r="BQ643" s="197" t="str">
        <f>IF(BP643&lt;=SMALL(BP$3:BP$1130,1),"MAS PARECIDO","NO")</f>
        <v>NO</v>
      </c>
      <c r="BR643" s="197" t="str">
        <f>IF(BP643&lt;=SMALL(BP$3:BP$1130,5),"SIMILAR","NO")</f>
        <v>NO</v>
      </c>
      <c r="BS643" s="197" t="str">
        <f t="shared" si="499"/>
        <v>N/A</v>
      </c>
      <c r="BT643" s="197">
        <f t="shared" si="500"/>
        <v>0</v>
      </c>
      <c r="BU643" s="198">
        <f t="shared" si="501"/>
        <v>0</v>
      </c>
      <c r="BV643" s="199">
        <f>IFERROR(SQRT(($E643-$E$1136)^2+($X643-$X$1136)^2),0)</f>
        <v>0.40040481945260709</v>
      </c>
      <c r="BW643" s="197" t="str">
        <f>IF(BV643&lt;=SMALL(BV$3:BV$1130,1),"MAS PARECIDO","NO")</f>
        <v>NO</v>
      </c>
      <c r="BX643" s="197" t="str">
        <f>IF(BV643&lt;=SMALL(BV$3:BV$1130,5),"SIMILAR","NO")</f>
        <v>NO</v>
      </c>
      <c r="BY643" s="197" t="str">
        <f t="shared" si="502"/>
        <v>N/A</v>
      </c>
      <c r="BZ643" s="197">
        <f t="shared" si="503"/>
        <v>0</v>
      </c>
      <c r="CA643" s="198">
        <f t="shared" si="504"/>
        <v>0</v>
      </c>
      <c r="CB643" s="199">
        <f>IFERROR(SQRT(($E643-$E$1136)^2+($AA643-$AA$1136)^2),0)</f>
        <v>1.8000540016200484E-2</v>
      </c>
      <c r="CC643" s="197" t="str">
        <f>IF(CB643&lt;=SMALL(CB$3:CB$1130,1),"MAS PARECIDO","NO")</f>
        <v>NO</v>
      </c>
      <c r="CD643" s="197" t="str">
        <f>IF(CB643&lt;=SMALL(CB$3:CB$1130,5),"SIMILAR","NO")</f>
        <v>NO</v>
      </c>
      <c r="CE643" s="197" t="str">
        <f t="shared" si="505"/>
        <v>N/A</v>
      </c>
      <c r="CF643" s="197">
        <f t="shared" si="506"/>
        <v>0</v>
      </c>
      <c r="CG643" s="198">
        <f t="shared" si="507"/>
        <v>0</v>
      </c>
      <c r="CH643" s="199">
        <f>IFERROR(SQRT(($E643-$E$1136)^2+($AD643-$AD$1136)^2),0)</f>
        <v>1.0001619965989883</v>
      </c>
      <c r="CI643" s="197" t="str">
        <f>IF(CH643&lt;=SMALL(CH$3:CH$1130,1),"MAS PARECIDO","NO")</f>
        <v>NO</v>
      </c>
      <c r="CJ643" s="197" t="str">
        <f>IF(CH643&lt;=SMALL(CH$3:CH$1130,5),"SIMILAR","NO")</f>
        <v>NO</v>
      </c>
      <c r="CK643" s="197" t="str">
        <f t="shared" si="508"/>
        <v>N/A</v>
      </c>
      <c r="CL643" s="197">
        <f t="shared" si="509"/>
        <v>0</v>
      </c>
      <c r="CM643" s="198">
        <f t="shared" si="510"/>
        <v>0</v>
      </c>
      <c r="CN643" s="199">
        <f>IFERROR(SQRT(($E643-$E$1136)^2+($AG643-$AG$1136)^2),0)</f>
        <v>1.8000540016200484E-2</v>
      </c>
      <c r="CO643" s="197" t="str">
        <f>IF(CN643&lt;=SMALL(CN$3:CN$1130,1),"MAS PARECIDO","NO")</f>
        <v>NO</v>
      </c>
      <c r="CP643" s="197" t="str">
        <f>IF(CN643&lt;=SMALL(CN$3:CN$1130,5),"SIMILAR","NO")</f>
        <v>NO</v>
      </c>
      <c r="CQ643" s="197" t="str">
        <f t="shared" si="511"/>
        <v>N/A</v>
      </c>
      <c r="CR643" s="197">
        <f t="shared" si="512"/>
        <v>0</v>
      </c>
      <c r="CS643" s="198">
        <f t="shared" si="513"/>
        <v>0</v>
      </c>
      <c r="CT643" s="199">
        <f>IFERROR(SQRT(($E643-$E$1136)^2+($AJ643-$AJ$1136)^2),0)</f>
        <v>1.8000540016200484E-2</v>
      </c>
      <c r="CU643" s="197" t="str">
        <f>IF(CT643&lt;=SMALL(CT$3:CT$1130,1),"MAS PARECIDO","NO")</f>
        <v>NO</v>
      </c>
      <c r="CV643" s="197" t="str">
        <f>IF(CT643&lt;=SMALL(CT$3:CT$1130,5),"SIMILAR","NO")</f>
        <v>NO</v>
      </c>
      <c r="CW643" s="197" t="str">
        <f t="shared" si="514"/>
        <v>N/A</v>
      </c>
      <c r="CX643" s="197">
        <f t="shared" si="515"/>
        <v>0</v>
      </c>
      <c r="CY643" s="198">
        <f t="shared" si="516"/>
        <v>0</v>
      </c>
      <c r="CZ643" s="2" t="s">
        <v>2280</v>
      </c>
      <c r="DA643" s="2" t="s">
        <v>2281</v>
      </c>
      <c r="DB643" s="2">
        <v>0</v>
      </c>
      <c r="DC643" s="2" t="s">
        <v>189</v>
      </c>
    </row>
    <row r="644" spans="1:107">
      <c r="A644" s="24" t="s">
        <v>813</v>
      </c>
      <c r="B644" s="46">
        <v>99324.95</v>
      </c>
      <c r="C644" s="190">
        <f>(B644-$B$1132)/($B$1133-$B$1132)</f>
        <v>0.11083688796917238</v>
      </c>
      <c r="D644" s="46">
        <v>14000</v>
      </c>
      <c r="E644" s="190">
        <f>(D644-$D$1132)/($D$1133-$D$1132)</f>
        <v>2.7970839125173754E-2</v>
      </c>
      <c r="F644" s="46" t="s">
        <v>53</v>
      </c>
      <c r="G644" s="192">
        <f>VLOOKUP(F644,'DATOS DE SOPORTE'!$Y$5:$Z$8,2,FALSE)</f>
        <v>2</v>
      </c>
      <c r="H644" s="190">
        <f>(G644-$G$1132)/($G$1133-$G$1132)</f>
        <v>0.33333333333333331</v>
      </c>
      <c r="I644" s="50">
        <v>4</v>
      </c>
      <c r="J644" s="200">
        <f t="shared" si="476"/>
        <v>4</v>
      </c>
      <c r="K644" s="190">
        <f>(J644-$J$1132)/($J$1133-$J$1132)</f>
        <v>0.8</v>
      </c>
      <c r="L644" s="193" t="str">
        <f t="shared" si="477"/>
        <v>SI</v>
      </c>
      <c r="M644" s="46" t="s">
        <v>192</v>
      </c>
      <c r="N644" s="192">
        <f t="shared" si="478"/>
        <v>2</v>
      </c>
      <c r="O644" s="190">
        <f>(N644-N$1132)/(N$1133-N$1132)</f>
        <v>1</v>
      </c>
      <c r="P644" s="46" t="s">
        <v>196</v>
      </c>
      <c r="Q644" s="192">
        <f t="shared" si="479"/>
        <v>1</v>
      </c>
      <c r="R644" s="190">
        <f>(Q644-Q$1132)/(Q$1133-Q$1132)</f>
        <v>0</v>
      </c>
      <c r="S644" s="46" t="s">
        <v>194</v>
      </c>
      <c r="T644" s="192">
        <f t="shared" si="480"/>
        <v>1</v>
      </c>
      <c r="U644" s="190">
        <f>(T644-T$1132)/(T$1133-T$1132)</f>
        <v>0</v>
      </c>
      <c r="V644" s="46" t="s">
        <v>62</v>
      </c>
      <c r="W644" s="194">
        <f>VLOOKUP(V644,'DATOS DE SOPORTE'!$S$5:$T$10,2,FALSE)</f>
        <v>1</v>
      </c>
      <c r="X644" s="201">
        <f>(W644-W$1132)/(W$1133-W$1132)</f>
        <v>0</v>
      </c>
      <c r="Y644" s="46" t="s">
        <v>188</v>
      </c>
      <c r="Z644" s="194">
        <f t="shared" si="481"/>
        <v>1</v>
      </c>
      <c r="AA644" s="201">
        <f>(Z644-Z$1132)/(Z$1133-Z$1132)</f>
        <v>0</v>
      </c>
      <c r="AB644" s="46" t="s">
        <v>136</v>
      </c>
      <c r="AC644" s="194">
        <f t="shared" si="482"/>
        <v>2</v>
      </c>
      <c r="AD644" s="201">
        <f>(AC644-AC$1132)/(AC$1133-AC$1132)</f>
        <v>1</v>
      </c>
      <c r="AE644" s="46" t="s">
        <v>136</v>
      </c>
      <c r="AF644" s="194">
        <f t="shared" si="483"/>
        <v>2</v>
      </c>
      <c r="AG644" s="201">
        <f>(AF644-AF$1132)/(AF$1133-AF$1132)</f>
        <v>1</v>
      </c>
      <c r="AH644" s="24" t="s">
        <v>67</v>
      </c>
      <c r="AI644" s="194">
        <f>VLOOKUP(AH644,'DATOS DE SOPORTE'!$V$5:$W$8,2,FALSE)</f>
        <v>1</v>
      </c>
      <c r="AJ644" s="201">
        <f>(AI644-AI$1132)/(AI$1133-AI$1132)</f>
        <v>0</v>
      </c>
      <c r="AK644" s="58" t="str">
        <f t="shared" ref="AK644:AK707" si="517">DC644</f>
        <v>Bueno</v>
      </c>
      <c r="AL644" s="196">
        <f>IFERROR(SQRT(($E644-$E$1136)^2+($C644-$C$1136)^2),0)</f>
        <v>9.8371434011876341E-2</v>
      </c>
      <c r="AM644" s="197" t="str">
        <f>IF(AL644&lt;=SMALL($AL$3:$AL$1130,1),"MAS PARECIDO","NO")</f>
        <v>NO</v>
      </c>
      <c r="AN644" s="197" t="str">
        <f>IF(AL644&lt;=SMALL($AL$3:$AL$1130,5),"SIMILAR","NO")</f>
        <v>NO</v>
      </c>
      <c r="AO644" s="197" t="str">
        <f t="shared" si="484"/>
        <v>N/A</v>
      </c>
      <c r="AP644" s="197">
        <f t="shared" si="485"/>
        <v>0</v>
      </c>
      <c r="AQ644" s="198">
        <f t="shared" si="486"/>
        <v>0</v>
      </c>
      <c r="AR644" s="196">
        <f>IFERROR(SQRT(($E644-$E$1136)^2+($H644-$H$1136)^2),0)</f>
        <v>2.8000840025200754E-2</v>
      </c>
      <c r="AS644" s="197" t="str">
        <f>IF(AR644&lt;=SMALL(AR$3:AR$1130,1),"MAS PARECIDO","NO")</f>
        <v>NO</v>
      </c>
      <c r="AT644" s="197" t="str">
        <f>IF(AR644&lt;=SMALL(AR$3:AR$1130,5),"SIMILAR","NO")</f>
        <v>NO</v>
      </c>
      <c r="AU644" s="197" t="str">
        <f t="shared" si="487"/>
        <v>N/A</v>
      </c>
      <c r="AV644" s="197">
        <f t="shared" si="488"/>
        <v>0</v>
      </c>
      <c r="AW644" s="198">
        <f t="shared" si="489"/>
        <v>0</v>
      </c>
      <c r="AX644" s="199">
        <f>IFERROR(SQRT(($E644-$E$1136)^2+($K644-$K$1136)^2),0)</f>
        <v>0.60065301717557118</v>
      </c>
      <c r="AY644" s="197" t="str">
        <f>IF(AX644&lt;=SMALL(AX$3:AX$1130,1),"MAS PARECIDO","NO")</f>
        <v>NO</v>
      </c>
      <c r="AZ644" s="197" t="str">
        <f>IF(AX644&lt;=SMALL(AX$3:AX$1130,5),"SIMILAR","NO")</f>
        <v>NO</v>
      </c>
      <c r="BA644" s="197" t="str">
        <f t="shared" si="490"/>
        <v>N/A</v>
      </c>
      <c r="BB644" s="197">
        <f t="shared" si="491"/>
        <v>0</v>
      </c>
      <c r="BC644" s="198">
        <f t="shared" si="492"/>
        <v>0</v>
      </c>
      <c r="BD644" s="196">
        <f>IFERROR(SQRT(($E644-$E$1136)^2+($O644-$O$1136)^2),0)</f>
        <v>2.8000840025200754E-2</v>
      </c>
      <c r="BE644" s="197" t="str">
        <f>IF(BD644&lt;=SMALL(BD$3:BD$1130,1),"MAS PARECIDO","NO")</f>
        <v>NO</v>
      </c>
      <c r="BF644" s="197" t="str">
        <f>IF(BD644&lt;=SMALL(BD$3:BD$1130,5),"SIMILAR","NO")</f>
        <v>NO</v>
      </c>
      <c r="BG644" s="197" t="str">
        <f t="shared" si="493"/>
        <v>N/A</v>
      </c>
      <c r="BH644" s="197">
        <f t="shared" si="494"/>
        <v>0</v>
      </c>
      <c r="BI644" s="198">
        <f t="shared" si="495"/>
        <v>0</v>
      </c>
      <c r="BJ644" s="199">
        <f>IFERROR(SQRT(($E644-$E$1136)^2+($R644-$R$1136)^2),0)</f>
        <v>0.50078343327442143</v>
      </c>
      <c r="BK644" s="197" t="str">
        <f>IF(BJ644&lt;=SMALL(BJ$3:BJ$1130,1),"MAS PARECIDO","NO")</f>
        <v>NO</v>
      </c>
      <c r="BL644" s="197" t="str">
        <f>IF(BJ644&lt;=SMALL(BJ$3:BJ$1130,5),"SIMILAR","NO")</f>
        <v>NO</v>
      </c>
      <c r="BM644" s="197" t="str">
        <f t="shared" si="496"/>
        <v>N/A</v>
      </c>
      <c r="BN644" s="197">
        <f t="shared" si="497"/>
        <v>0</v>
      </c>
      <c r="BO644" s="198">
        <f t="shared" si="498"/>
        <v>0</v>
      </c>
      <c r="BP644" s="199">
        <f>IFERROR(SQRT(($E644-$E$1136)^2+($U644-$U$1136)^2),0)</f>
        <v>2.8000840025200754E-2</v>
      </c>
      <c r="BQ644" s="197" t="str">
        <f>IF(BP644&lt;=SMALL(BP$3:BP$1130,1),"MAS PARECIDO","NO")</f>
        <v>NO</v>
      </c>
      <c r="BR644" s="197" t="str">
        <f>IF(BP644&lt;=SMALL(BP$3:BP$1130,5),"SIMILAR","NO")</f>
        <v>NO</v>
      </c>
      <c r="BS644" s="197" t="str">
        <f t="shared" si="499"/>
        <v>N/A</v>
      </c>
      <c r="BT644" s="197">
        <f t="shared" si="500"/>
        <v>0</v>
      </c>
      <c r="BU644" s="198">
        <f t="shared" si="501"/>
        <v>0</v>
      </c>
      <c r="BV644" s="199">
        <f>IFERROR(SQRT(($E644-$E$1136)^2+($X644-$X$1136)^2),0)</f>
        <v>2.8000840025200754E-2</v>
      </c>
      <c r="BW644" s="197" t="str">
        <f>IF(BV644&lt;=SMALL(BV$3:BV$1130,1),"MAS PARECIDO","NO")</f>
        <v>NO</v>
      </c>
      <c r="BX644" s="197" t="str">
        <f>IF(BV644&lt;=SMALL(BV$3:BV$1130,5),"SIMILAR","NO")</f>
        <v>NO</v>
      </c>
      <c r="BY644" s="197" t="str">
        <f t="shared" si="502"/>
        <v>N/A</v>
      </c>
      <c r="BZ644" s="197">
        <f t="shared" si="503"/>
        <v>0</v>
      </c>
      <c r="CA644" s="198">
        <f t="shared" si="504"/>
        <v>0</v>
      </c>
      <c r="CB644" s="199">
        <f>IFERROR(SQRT(($E644-$E$1136)^2+($AA644-$AA$1136)^2),0)</f>
        <v>2.8000840025200754E-2</v>
      </c>
      <c r="CC644" s="197" t="str">
        <f>IF(CB644&lt;=SMALL(CB$3:CB$1130,1),"MAS PARECIDO","NO")</f>
        <v>NO</v>
      </c>
      <c r="CD644" s="197" t="str">
        <f>IF(CB644&lt;=SMALL(CB$3:CB$1130,5),"SIMILAR","NO")</f>
        <v>NO</v>
      </c>
      <c r="CE644" s="197" t="str">
        <f t="shared" si="505"/>
        <v>N/A</v>
      </c>
      <c r="CF644" s="197">
        <f t="shared" si="506"/>
        <v>0</v>
      </c>
      <c r="CG644" s="198">
        <f t="shared" si="507"/>
        <v>0</v>
      </c>
      <c r="CH644" s="199">
        <f>IFERROR(SQRT(($E644-$E$1136)^2+($AD644-$AD$1136)^2),0)</f>
        <v>2.8000840025200754E-2</v>
      </c>
      <c r="CI644" s="197" t="str">
        <f>IF(CH644&lt;=SMALL(CH$3:CH$1130,1),"MAS PARECIDO","NO")</f>
        <v>NO</v>
      </c>
      <c r="CJ644" s="197" t="str">
        <f>IF(CH644&lt;=SMALL(CH$3:CH$1130,5),"SIMILAR","NO")</f>
        <v>NO</v>
      </c>
      <c r="CK644" s="197" t="str">
        <f t="shared" si="508"/>
        <v>N/A</v>
      </c>
      <c r="CL644" s="197">
        <f t="shared" si="509"/>
        <v>0</v>
      </c>
      <c r="CM644" s="198">
        <f t="shared" si="510"/>
        <v>0</v>
      </c>
      <c r="CN644" s="199">
        <f>IFERROR(SQRT(($E644-$E$1136)^2+($AG644-$AG$1136)^2),0)</f>
        <v>2.8000840025200754E-2</v>
      </c>
      <c r="CO644" s="197" t="str">
        <f>IF(CN644&lt;=SMALL(CN$3:CN$1130,1),"MAS PARECIDO","NO")</f>
        <v>NO</v>
      </c>
      <c r="CP644" s="197" t="str">
        <f>IF(CN644&lt;=SMALL(CN$3:CN$1130,5),"SIMILAR","NO")</f>
        <v>NO</v>
      </c>
      <c r="CQ644" s="197" t="str">
        <f t="shared" si="511"/>
        <v>N/A</v>
      </c>
      <c r="CR644" s="197">
        <f t="shared" si="512"/>
        <v>0</v>
      </c>
      <c r="CS644" s="198">
        <f t="shared" si="513"/>
        <v>0</v>
      </c>
      <c r="CT644" s="199">
        <f>IFERROR(SQRT(($E644-$E$1136)^2+($AJ644-$AJ$1136)^2),0)</f>
        <v>2.8000840025200754E-2</v>
      </c>
      <c r="CU644" s="197" t="str">
        <f>IF(CT644&lt;=SMALL(CT$3:CT$1130,1),"MAS PARECIDO","NO")</f>
        <v>NO</v>
      </c>
      <c r="CV644" s="197" t="str">
        <f>IF(CT644&lt;=SMALL(CT$3:CT$1130,5),"SIMILAR","NO")</f>
        <v>NO</v>
      </c>
      <c r="CW644" s="197" t="str">
        <f t="shared" si="514"/>
        <v>N/A</v>
      </c>
      <c r="CX644" s="197">
        <f t="shared" si="515"/>
        <v>0</v>
      </c>
      <c r="CY644" s="198">
        <f t="shared" si="516"/>
        <v>0</v>
      </c>
      <c r="CZ644" s="2" t="s">
        <v>2282</v>
      </c>
      <c r="DA644" s="2" t="s">
        <v>2283</v>
      </c>
      <c r="DB644" s="2">
        <v>0</v>
      </c>
      <c r="DC644" s="2" t="s">
        <v>189</v>
      </c>
    </row>
    <row r="645" spans="1:107">
      <c r="A645" s="24" t="s">
        <v>814</v>
      </c>
      <c r="B645" s="46">
        <v>141383.41</v>
      </c>
      <c r="C645" s="190">
        <f>(B645-$B$1132)/($B$1133-$B$1132)</f>
        <v>0.15999957732098444</v>
      </c>
      <c r="D645" s="46">
        <v>8000</v>
      </c>
      <c r="E645" s="190">
        <f>(D645-$D$1132)/($D$1133-$D$1132)</f>
        <v>1.597047911437343E-2</v>
      </c>
      <c r="F645" s="46" t="s">
        <v>53</v>
      </c>
      <c r="G645" s="192">
        <f>VLOOKUP(F645,'DATOS DE SOPORTE'!$Y$5:$Z$8,2,FALSE)</f>
        <v>2</v>
      </c>
      <c r="H645" s="190">
        <f>(G645-$G$1132)/($G$1133-$G$1132)</f>
        <v>0.33333333333333331</v>
      </c>
      <c r="I645" s="50">
        <v>1</v>
      </c>
      <c r="J645" s="200">
        <f t="shared" si="476"/>
        <v>1</v>
      </c>
      <c r="K645" s="190">
        <f>(J645-$J$1132)/($J$1133-$J$1132)</f>
        <v>0.2</v>
      </c>
      <c r="L645" s="193" t="str">
        <f t="shared" si="477"/>
        <v>SI</v>
      </c>
      <c r="M645" s="46" t="s">
        <v>192</v>
      </c>
      <c r="N645" s="192">
        <f t="shared" si="478"/>
        <v>2</v>
      </c>
      <c r="O645" s="190">
        <f>(N645-N$1132)/(N$1133-N$1132)</f>
        <v>1</v>
      </c>
      <c r="P645" s="46" t="s">
        <v>193</v>
      </c>
      <c r="Q645" s="192">
        <f t="shared" si="479"/>
        <v>2</v>
      </c>
      <c r="R645" s="190">
        <f>(Q645-Q$1132)/(Q$1133-Q$1132)</f>
        <v>0.5</v>
      </c>
      <c r="S645" s="46" t="s">
        <v>194</v>
      </c>
      <c r="T645" s="192">
        <f t="shared" si="480"/>
        <v>1</v>
      </c>
      <c r="U645" s="190">
        <f>(T645-T$1132)/(T$1133-T$1132)</f>
        <v>0</v>
      </c>
      <c r="V645" s="46" t="s">
        <v>212</v>
      </c>
      <c r="W645" s="194">
        <f>VLOOKUP(V645,'DATOS DE SOPORTE'!$S$5:$T$10,2,FALSE)</f>
        <v>3</v>
      </c>
      <c r="X645" s="201">
        <f>(W645-W$1132)/(W$1133-W$1132)</f>
        <v>0.4</v>
      </c>
      <c r="Y645" s="46" t="s">
        <v>188</v>
      </c>
      <c r="Z645" s="194">
        <f t="shared" si="481"/>
        <v>1</v>
      </c>
      <c r="AA645" s="201">
        <f>(Z645-Z$1132)/(Z$1133-Z$1132)</f>
        <v>0</v>
      </c>
      <c r="AB645" s="46" t="s">
        <v>136</v>
      </c>
      <c r="AC645" s="194">
        <f t="shared" si="482"/>
        <v>2</v>
      </c>
      <c r="AD645" s="201">
        <f>(AC645-AC$1132)/(AC$1133-AC$1132)</f>
        <v>1</v>
      </c>
      <c r="AE645" s="46" t="s">
        <v>188</v>
      </c>
      <c r="AF645" s="194">
        <f t="shared" si="483"/>
        <v>1</v>
      </c>
      <c r="AG645" s="201">
        <f>(AF645-AF$1132)/(AF$1133-AF$1132)</f>
        <v>0</v>
      </c>
      <c r="AH645" s="24" t="s">
        <v>67</v>
      </c>
      <c r="AI645" s="194">
        <f>VLOOKUP(AH645,'DATOS DE SOPORTE'!$V$5:$W$8,2,FALSE)</f>
        <v>1</v>
      </c>
      <c r="AJ645" s="201">
        <f>(AI645-AI$1132)/(AI$1133-AI$1132)</f>
        <v>0</v>
      </c>
      <c r="AK645" s="58" t="str">
        <f t="shared" si="517"/>
        <v>Regular</v>
      </c>
      <c r="AL645" s="196">
        <f>IFERROR(SQRT(($E645-$E$1136)^2+($C645-$C$1136)^2),0)</f>
        <v>4.7891383249195674E-2</v>
      </c>
      <c r="AM645" s="197" t="str">
        <f>IF(AL645&lt;=SMALL($AL$3:$AL$1130,1),"MAS PARECIDO","NO")</f>
        <v>NO</v>
      </c>
      <c r="AN645" s="197" t="str">
        <f>IF(AL645&lt;=SMALL($AL$3:$AL$1130,5),"SIMILAR","NO")</f>
        <v>NO</v>
      </c>
      <c r="AO645" s="197" t="str">
        <f t="shared" si="484"/>
        <v>N/A</v>
      </c>
      <c r="AP645" s="197">
        <f t="shared" si="485"/>
        <v>0</v>
      </c>
      <c r="AQ645" s="198">
        <f t="shared" si="486"/>
        <v>0</v>
      </c>
      <c r="AR645" s="196">
        <f>IFERROR(SQRT(($E645-$E$1136)^2+($H645-$H$1136)^2),0)</f>
        <v>1.600048001440043E-2</v>
      </c>
      <c r="AS645" s="197" t="str">
        <f>IF(AR645&lt;=SMALL(AR$3:AR$1130,1),"MAS PARECIDO","NO")</f>
        <v>NO</v>
      </c>
      <c r="AT645" s="197" t="str">
        <f>IF(AR645&lt;=SMALL(AR$3:AR$1130,5),"SIMILAR","NO")</f>
        <v>NO</v>
      </c>
      <c r="AU645" s="197" t="str">
        <f t="shared" si="487"/>
        <v>N/A</v>
      </c>
      <c r="AV645" s="197">
        <f t="shared" si="488"/>
        <v>0</v>
      </c>
      <c r="AW645" s="198">
        <f t="shared" si="489"/>
        <v>0</v>
      </c>
      <c r="AX645" s="199">
        <f>IFERROR(SQRT(($E645-$E$1136)^2+($K645-$K$1136)^2),0)</f>
        <v>1.600048001440043E-2</v>
      </c>
      <c r="AY645" s="197" t="str">
        <f>IF(AX645&lt;=SMALL(AX$3:AX$1130,1),"MAS PARECIDO","NO")</f>
        <v>NO</v>
      </c>
      <c r="AZ645" s="197" t="str">
        <f>IF(AX645&lt;=SMALL(AX$3:AX$1130,5),"SIMILAR","NO")</f>
        <v>NO</v>
      </c>
      <c r="BA645" s="197" t="str">
        <f t="shared" si="490"/>
        <v>N/A</v>
      </c>
      <c r="BB645" s="197">
        <f t="shared" si="491"/>
        <v>0</v>
      </c>
      <c r="BC645" s="198">
        <f t="shared" si="492"/>
        <v>0</v>
      </c>
      <c r="BD645" s="196">
        <f>IFERROR(SQRT(($E645-$E$1136)^2+($O645-$O$1136)^2),0)</f>
        <v>1.600048001440043E-2</v>
      </c>
      <c r="BE645" s="197" t="str">
        <f>IF(BD645&lt;=SMALL(BD$3:BD$1130,1),"MAS PARECIDO","NO")</f>
        <v>NO</v>
      </c>
      <c r="BF645" s="197" t="str">
        <f>IF(BD645&lt;=SMALL(BD$3:BD$1130,5),"SIMILAR","NO")</f>
        <v>NO</v>
      </c>
      <c r="BG645" s="197" t="str">
        <f t="shared" si="493"/>
        <v>N/A</v>
      </c>
      <c r="BH645" s="197">
        <f t="shared" si="494"/>
        <v>0</v>
      </c>
      <c r="BI645" s="198">
        <f t="shared" si="495"/>
        <v>0</v>
      </c>
      <c r="BJ645" s="199">
        <f>IFERROR(SQRT(($E645-$E$1136)^2+($R645-$R$1136)^2),0)</f>
        <v>1.600048001440043E-2</v>
      </c>
      <c r="BK645" s="197" t="str">
        <f>IF(BJ645&lt;=SMALL(BJ$3:BJ$1130,1),"MAS PARECIDO","NO")</f>
        <v>NO</v>
      </c>
      <c r="BL645" s="197" t="str">
        <f>IF(BJ645&lt;=SMALL(BJ$3:BJ$1130,5),"SIMILAR","NO")</f>
        <v>NO</v>
      </c>
      <c r="BM645" s="197" t="str">
        <f t="shared" si="496"/>
        <v>N/A</v>
      </c>
      <c r="BN645" s="197">
        <f t="shared" si="497"/>
        <v>0</v>
      </c>
      <c r="BO645" s="198">
        <f t="shared" si="498"/>
        <v>0</v>
      </c>
      <c r="BP645" s="199">
        <f>IFERROR(SQRT(($E645-$E$1136)^2+($U645-$U$1136)^2),0)</f>
        <v>1.600048001440043E-2</v>
      </c>
      <c r="BQ645" s="197" t="str">
        <f>IF(BP645&lt;=SMALL(BP$3:BP$1130,1),"MAS PARECIDO","NO")</f>
        <v>NO</v>
      </c>
      <c r="BR645" s="197" t="str">
        <f>IF(BP645&lt;=SMALL(BP$3:BP$1130,5),"SIMILAR","NO")</f>
        <v>NO</v>
      </c>
      <c r="BS645" s="197" t="str">
        <f t="shared" si="499"/>
        <v>N/A</v>
      </c>
      <c r="BT645" s="197">
        <f t="shared" si="500"/>
        <v>0</v>
      </c>
      <c r="BU645" s="198">
        <f t="shared" si="501"/>
        <v>0</v>
      </c>
      <c r="BV645" s="199">
        <f>IFERROR(SQRT(($E645-$E$1136)^2+($X645-$X$1136)^2),0)</f>
        <v>0.40031989128781903</v>
      </c>
      <c r="BW645" s="197" t="str">
        <f>IF(BV645&lt;=SMALL(BV$3:BV$1130,1),"MAS PARECIDO","NO")</f>
        <v>NO</v>
      </c>
      <c r="BX645" s="197" t="str">
        <f>IF(BV645&lt;=SMALL(BV$3:BV$1130,5),"SIMILAR","NO")</f>
        <v>NO</v>
      </c>
      <c r="BY645" s="197" t="str">
        <f t="shared" si="502"/>
        <v>N/A</v>
      </c>
      <c r="BZ645" s="197">
        <f t="shared" si="503"/>
        <v>0</v>
      </c>
      <c r="CA645" s="198">
        <f t="shared" si="504"/>
        <v>0</v>
      </c>
      <c r="CB645" s="199">
        <f>IFERROR(SQRT(($E645-$E$1136)^2+($AA645-$AA$1136)^2),0)</f>
        <v>1.600048001440043E-2</v>
      </c>
      <c r="CC645" s="197" t="str">
        <f>IF(CB645&lt;=SMALL(CB$3:CB$1130,1),"MAS PARECIDO","NO")</f>
        <v>NO</v>
      </c>
      <c r="CD645" s="197" t="str">
        <f>IF(CB645&lt;=SMALL(CB$3:CB$1130,5),"SIMILAR","NO")</f>
        <v>NO</v>
      </c>
      <c r="CE645" s="197" t="str">
        <f t="shared" si="505"/>
        <v>N/A</v>
      </c>
      <c r="CF645" s="197">
        <f t="shared" si="506"/>
        <v>0</v>
      </c>
      <c r="CG645" s="198">
        <f t="shared" si="507"/>
        <v>0</v>
      </c>
      <c r="CH645" s="199">
        <f>IFERROR(SQRT(($E645-$E$1136)^2+($AD645-$AD$1136)^2),0)</f>
        <v>1.600048001440043E-2</v>
      </c>
      <c r="CI645" s="197" t="str">
        <f>IF(CH645&lt;=SMALL(CH$3:CH$1130,1),"MAS PARECIDO","NO")</f>
        <v>NO</v>
      </c>
      <c r="CJ645" s="197" t="str">
        <f>IF(CH645&lt;=SMALL(CH$3:CH$1130,5),"SIMILAR","NO")</f>
        <v>NO</v>
      </c>
      <c r="CK645" s="197" t="str">
        <f t="shared" si="508"/>
        <v>N/A</v>
      </c>
      <c r="CL645" s="197">
        <f t="shared" si="509"/>
        <v>0</v>
      </c>
      <c r="CM645" s="198">
        <f t="shared" si="510"/>
        <v>0</v>
      </c>
      <c r="CN645" s="199">
        <f>IFERROR(SQRT(($E645-$E$1136)^2+($AG645-$AG$1136)^2),0)</f>
        <v>1.0001279994884111</v>
      </c>
      <c r="CO645" s="197" t="str">
        <f>IF(CN645&lt;=SMALL(CN$3:CN$1130,1),"MAS PARECIDO","NO")</f>
        <v>NO</v>
      </c>
      <c r="CP645" s="197" t="str">
        <f>IF(CN645&lt;=SMALL(CN$3:CN$1130,5),"SIMILAR","NO")</f>
        <v>NO</v>
      </c>
      <c r="CQ645" s="197" t="str">
        <f t="shared" si="511"/>
        <v>N/A</v>
      </c>
      <c r="CR645" s="197">
        <f t="shared" si="512"/>
        <v>0</v>
      </c>
      <c r="CS645" s="198">
        <f t="shared" si="513"/>
        <v>0</v>
      </c>
      <c r="CT645" s="199">
        <f>IFERROR(SQRT(($E645-$E$1136)^2+($AJ645-$AJ$1136)^2),0)</f>
        <v>1.600048001440043E-2</v>
      </c>
      <c r="CU645" s="197" t="str">
        <f>IF(CT645&lt;=SMALL(CT$3:CT$1130,1),"MAS PARECIDO","NO")</f>
        <v>NO</v>
      </c>
      <c r="CV645" s="197" t="str">
        <f>IF(CT645&lt;=SMALL(CT$3:CT$1130,5),"SIMILAR","NO")</f>
        <v>NO</v>
      </c>
      <c r="CW645" s="197" t="str">
        <f t="shared" si="514"/>
        <v>N/A</v>
      </c>
      <c r="CX645" s="197">
        <f t="shared" si="515"/>
        <v>0</v>
      </c>
      <c r="CY645" s="198">
        <f t="shared" si="516"/>
        <v>0</v>
      </c>
      <c r="CZ645" s="2" t="s">
        <v>2284</v>
      </c>
      <c r="DA645" s="2" t="s">
        <v>2285</v>
      </c>
      <c r="DB645" s="2">
        <v>1</v>
      </c>
      <c r="DC645" s="2" t="s">
        <v>346</v>
      </c>
    </row>
    <row r="646" spans="1:107">
      <c r="A646" s="24" t="s">
        <v>815</v>
      </c>
      <c r="B646" s="46">
        <v>111979.11</v>
      </c>
      <c r="C646" s="190">
        <f>(B646-$B$1132)/($B$1133-$B$1132)</f>
        <v>0.12562850271417556</v>
      </c>
      <c r="D646" s="46"/>
      <c r="E646" s="190">
        <f>(D646-$D$1132)/($D$1133-$D$1132)</f>
        <v>-3.0000900027000811E-5</v>
      </c>
      <c r="F646" s="46" t="s">
        <v>53</v>
      </c>
      <c r="G646" s="192">
        <f>VLOOKUP(F646,'DATOS DE SOPORTE'!$Y$5:$Z$8,2,FALSE)</f>
        <v>2</v>
      </c>
      <c r="H646" s="190">
        <f>(G646-$G$1132)/($G$1133-$G$1132)</f>
        <v>0.33333333333333331</v>
      </c>
      <c r="I646" s="50"/>
      <c r="J646" s="200">
        <f t="shared" si="476"/>
        <v>0</v>
      </c>
      <c r="K646" s="190">
        <f>(J646-$J$1132)/($J$1133-$J$1132)</f>
        <v>0</v>
      </c>
      <c r="L646" s="193" t="str">
        <f t="shared" si="477"/>
        <v>NO</v>
      </c>
      <c r="M646" s="46"/>
      <c r="N646" s="192">
        <f t="shared" si="478"/>
        <v>2</v>
      </c>
      <c r="O646" s="190">
        <f>(N646-N$1132)/(N$1133-N$1132)</f>
        <v>1</v>
      </c>
      <c r="P646" s="46">
        <v>0</v>
      </c>
      <c r="Q646" s="192">
        <f t="shared" si="479"/>
        <v>3</v>
      </c>
      <c r="R646" s="190">
        <f>(Q646-Q$1132)/(Q$1133-Q$1132)</f>
        <v>1</v>
      </c>
      <c r="S646" s="46" t="s">
        <v>60</v>
      </c>
      <c r="T646" s="192">
        <f t="shared" si="480"/>
        <v>2</v>
      </c>
      <c r="U646" s="190">
        <f>(T646-T$1132)/(T$1133-T$1132)</f>
        <v>1</v>
      </c>
      <c r="V646" s="46" t="s">
        <v>62</v>
      </c>
      <c r="W646" s="194">
        <f>VLOOKUP(V646,'DATOS DE SOPORTE'!$S$5:$T$10,2,FALSE)</f>
        <v>1</v>
      </c>
      <c r="X646" s="201">
        <f>(W646-W$1132)/(W$1133-W$1132)</f>
        <v>0</v>
      </c>
      <c r="Y646" s="46" t="s">
        <v>188</v>
      </c>
      <c r="Z646" s="194">
        <f t="shared" si="481"/>
        <v>1</v>
      </c>
      <c r="AA646" s="201">
        <f>(Z646-Z$1132)/(Z$1133-Z$1132)</f>
        <v>0</v>
      </c>
      <c r="AB646" s="46" t="s">
        <v>188</v>
      </c>
      <c r="AC646" s="194">
        <f t="shared" si="482"/>
        <v>1</v>
      </c>
      <c r="AD646" s="201">
        <f>(AC646-AC$1132)/(AC$1133-AC$1132)</f>
        <v>0</v>
      </c>
      <c r="AE646" s="46" t="s">
        <v>188</v>
      </c>
      <c r="AF646" s="194">
        <f t="shared" si="483"/>
        <v>1</v>
      </c>
      <c r="AG646" s="201">
        <f>(AF646-AF$1132)/(AF$1133-AF$1132)</f>
        <v>0</v>
      </c>
      <c r="AH646" s="24" t="s">
        <v>67</v>
      </c>
      <c r="AI646" s="194">
        <f>VLOOKUP(AH646,'DATOS DE SOPORTE'!$V$5:$W$8,2,FALSE)</f>
        <v>1</v>
      </c>
      <c r="AJ646" s="201">
        <f>(AI646-AI$1132)/(AI$1133-AI$1132)</f>
        <v>0</v>
      </c>
      <c r="AK646" s="58" t="str">
        <f t="shared" si="517"/>
        <v>Regular</v>
      </c>
      <c r="AL646" s="196">
        <f>IFERROR(SQRT(($E646-$E$1136)^2+($C646-$C$1136)^2),0)</f>
        <v>7.9510516659520525E-2</v>
      </c>
      <c r="AM646" s="197" t="str">
        <f>IF(AL646&lt;=SMALL($AL$3:$AL$1130,1),"MAS PARECIDO","NO")</f>
        <v>NO</v>
      </c>
      <c r="AN646" s="197" t="str">
        <f>IF(AL646&lt;=SMALL($AL$3:$AL$1130,5),"SIMILAR","NO")</f>
        <v>NO</v>
      </c>
      <c r="AO646" s="197" t="str">
        <f t="shared" si="484"/>
        <v>N/A</v>
      </c>
      <c r="AP646" s="197">
        <f t="shared" si="485"/>
        <v>0</v>
      </c>
      <c r="AQ646" s="198">
        <f t="shared" si="486"/>
        <v>0</v>
      </c>
      <c r="AR646" s="196">
        <f>IFERROR(SQRT(($E646-$E$1136)^2+($H646-$H$1136)^2),0)</f>
        <v>0</v>
      </c>
      <c r="AS646" s="197" t="str">
        <f>IF(AR646&lt;=SMALL(AR$3:AR$1130,1),"MAS PARECIDO","NO")</f>
        <v>MAS PARECIDO</v>
      </c>
      <c r="AT646" s="197" t="str">
        <f>IF(AR646&lt;=SMALL(AR$3:AR$1130,5),"SIMILAR","NO")</f>
        <v>SIMILAR</v>
      </c>
      <c r="AU646" s="197" t="str">
        <f t="shared" si="487"/>
        <v>Regular</v>
      </c>
      <c r="AV646" s="197">
        <f t="shared" si="488"/>
        <v>1</v>
      </c>
      <c r="AW646" s="198">
        <f t="shared" si="489"/>
        <v>111979.11</v>
      </c>
      <c r="AX646" s="199">
        <f>IFERROR(SQRT(($E646-$E$1136)^2+($K646-$K$1136)^2),0)</f>
        <v>0.2</v>
      </c>
      <c r="AY646" s="197" t="str">
        <f>IF(AX646&lt;=SMALL(AX$3:AX$1130,1),"MAS PARECIDO","NO")</f>
        <v>NO</v>
      </c>
      <c r="AZ646" s="197" t="str">
        <f>IF(AX646&lt;=SMALL(AX$3:AX$1130,5),"SIMILAR","NO")</f>
        <v>NO</v>
      </c>
      <c r="BA646" s="197" t="str">
        <f t="shared" si="490"/>
        <v>N/A</v>
      </c>
      <c r="BB646" s="197">
        <f t="shared" si="491"/>
        <v>0</v>
      </c>
      <c r="BC646" s="198">
        <f t="shared" si="492"/>
        <v>0</v>
      </c>
      <c r="BD646" s="196">
        <f>IFERROR(SQRT(($E646-$E$1136)^2+($O646-$O$1136)^2),0)</f>
        <v>0</v>
      </c>
      <c r="BE646" s="197" t="str">
        <f>IF(BD646&lt;=SMALL(BD$3:BD$1130,1),"MAS PARECIDO","NO")</f>
        <v>MAS PARECIDO</v>
      </c>
      <c r="BF646" s="197" t="str">
        <f>IF(BD646&lt;=SMALL(BD$3:BD$1130,5),"SIMILAR","NO")</f>
        <v>SIMILAR</v>
      </c>
      <c r="BG646" s="197" t="str">
        <f t="shared" si="493"/>
        <v>Regular</v>
      </c>
      <c r="BH646" s="197">
        <f t="shared" si="494"/>
        <v>1</v>
      </c>
      <c r="BI646" s="198">
        <f t="shared" si="495"/>
        <v>111979.11</v>
      </c>
      <c r="BJ646" s="199">
        <f>IFERROR(SQRT(($E646-$E$1136)^2+($R646-$R$1136)^2),0)</f>
        <v>0.5</v>
      </c>
      <c r="BK646" s="197" t="str">
        <f>IF(BJ646&lt;=SMALL(BJ$3:BJ$1130,1),"MAS PARECIDO","NO")</f>
        <v>NO</v>
      </c>
      <c r="BL646" s="197" t="str">
        <f>IF(BJ646&lt;=SMALL(BJ$3:BJ$1130,5),"SIMILAR","NO")</f>
        <v>NO</v>
      </c>
      <c r="BM646" s="197" t="str">
        <f t="shared" si="496"/>
        <v>N/A</v>
      </c>
      <c r="BN646" s="197">
        <f t="shared" si="497"/>
        <v>0</v>
      </c>
      <c r="BO646" s="198">
        <f t="shared" si="498"/>
        <v>0</v>
      </c>
      <c r="BP646" s="199">
        <f>IFERROR(SQRT(($E646-$E$1136)^2+($U646-$U$1136)^2),0)</f>
        <v>1</v>
      </c>
      <c r="BQ646" s="197" t="str">
        <f>IF(BP646&lt;=SMALL(BP$3:BP$1130,1),"MAS PARECIDO","NO")</f>
        <v>NO</v>
      </c>
      <c r="BR646" s="197" t="str">
        <f>IF(BP646&lt;=SMALL(BP$3:BP$1130,5),"SIMILAR","NO")</f>
        <v>NO</v>
      </c>
      <c r="BS646" s="197" t="str">
        <f t="shared" si="499"/>
        <v>N/A</v>
      </c>
      <c r="BT646" s="197">
        <f t="shared" si="500"/>
        <v>0</v>
      </c>
      <c r="BU646" s="198">
        <f t="shared" si="501"/>
        <v>0</v>
      </c>
      <c r="BV646" s="199">
        <f>IFERROR(SQRT(($E646-$E$1136)^2+($X646-$X$1136)^2),0)</f>
        <v>0</v>
      </c>
      <c r="BW646" s="197" t="str">
        <f>IF(BV646&lt;=SMALL(BV$3:BV$1130,1),"MAS PARECIDO","NO")</f>
        <v>MAS PARECIDO</v>
      </c>
      <c r="BX646" s="197" t="str">
        <f>IF(BV646&lt;=SMALL(BV$3:BV$1130,5),"SIMILAR","NO")</f>
        <v>SIMILAR</v>
      </c>
      <c r="BY646" s="197" t="str">
        <f t="shared" si="502"/>
        <v>Regular</v>
      </c>
      <c r="BZ646" s="197">
        <f t="shared" si="503"/>
        <v>1</v>
      </c>
      <c r="CA646" s="198">
        <f t="shared" si="504"/>
        <v>111979.11</v>
      </c>
      <c r="CB646" s="199">
        <f>IFERROR(SQRT(($E646-$E$1136)^2+($AA646-$AA$1136)^2),0)</f>
        <v>0</v>
      </c>
      <c r="CC646" s="197" t="str">
        <f>IF(CB646&lt;=SMALL(CB$3:CB$1130,1),"MAS PARECIDO","NO")</f>
        <v>MAS PARECIDO</v>
      </c>
      <c r="CD646" s="197" t="str">
        <f>IF(CB646&lt;=SMALL(CB$3:CB$1130,5),"SIMILAR","NO")</f>
        <v>SIMILAR</v>
      </c>
      <c r="CE646" s="197" t="str">
        <f t="shared" si="505"/>
        <v>Regular</v>
      </c>
      <c r="CF646" s="197">
        <f t="shared" si="506"/>
        <v>1</v>
      </c>
      <c r="CG646" s="198">
        <f t="shared" si="507"/>
        <v>111979.11</v>
      </c>
      <c r="CH646" s="199">
        <f>IFERROR(SQRT(($E646-$E$1136)^2+($AD646-$AD$1136)^2),0)</f>
        <v>1</v>
      </c>
      <c r="CI646" s="197" t="str">
        <f>IF(CH646&lt;=SMALL(CH$3:CH$1130,1),"MAS PARECIDO","NO")</f>
        <v>NO</v>
      </c>
      <c r="CJ646" s="197" t="str">
        <f>IF(CH646&lt;=SMALL(CH$3:CH$1130,5),"SIMILAR","NO")</f>
        <v>NO</v>
      </c>
      <c r="CK646" s="197" t="str">
        <f t="shared" si="508"/>
        <v>N/A</v>
      </c>
      <c r="CL646" s="197">
        <f t="shared" si="509"/>
        <v>0</v>
      </c>
      <c r="CM646" s="198">
        <f t="shared" si="510"/>
        <v>0</v>
      </c>
      <c r="CN646" s="199">
        <f>IFERROR(SQRT(($E646-$E$1136)^2+($AG646-$AG$1136)^2),0)</f>
        <v>1</v>
      </c>
      <c r="CO646" s="197" t="str">
        <f>IF(CN646&lt;=SMALL(CN$3:CN$1130,1),"MAS PARECIDO","NO")</f>
        <v>NO</v>
      </c>
      <c r="CP646" s="197" t="str">
        <f>IF(CN646&lt;=SMALL(CN$3:CN$1130,5),"SIMILAR","NO")</f>
        <v>NO</v>
      </c>
      <c r="CQ646" s="197" t="str">
        <f t="shared" si="511"/>
        <v>N/A</v>
      </c>
      <c r="CR646" s="197">
        <f t="shared" si="512"/>
        <v>0</v>
      </c>
      <c r="CS646" s="198">
        <f t="shared" si="513"/>
        <v>0</v>
      </c>
      <c r="CT646" s="199">
        <f>IFERROR(SQRT(($E646-$E$1136)^2+($AJ646-$AJ$1136)^2),0)</f>
        <v>0</v>
      </c>
      <c r="CU646" s="197" t="str">
        <f>IF(CT646&lt;=SMALL(CT$3:CT$1130,1),"MAS PARECIDO","NO")</f>
        <v>MAS PARECIDO</v>
      </c>
      <c r="CV646" s="197" t="str">
        <f>IF(CT646&lt;=SMALL(CT$3:CT$1130,5),"SIMILAR","NO")</f>
        <v>SIMILAR</v>
      </c>
      <c r="CW646" s="197" t="str">
        <f t="shared" si="514"/>
        <v>Regular</v>
      </c>
      <c r="CX646" s="197">
        <f t="shared" si="515"/>
        <v>1</v>
      </c>
      <c r="CY646" s="198">
        <f t="shared" si="516"/>
        <v>111979.11</v>
      </c>
      <c r="CZ646" s="2" t="s">
        <v>2286</v>
      </c>
      <c r="DA646" s="2" t="s">
        <v>2287</v>
      </c>
      <c r="DB646" s="2">
        <v>1</v>
      </c>
      <c r="DC646" s="2" t="s">
        <v>346</v>
      </c>
    </row>
    <row r="647" spans="1:107">
      <c r="A647" s="24" t="s">
        <v>816</v>
      </c>
      <c r="B647" s="46">
        <v>80008.509999999995</v>
      </c>
      <c r="C647" s="190">
        <f>(B647-$B$1132)/($B$1133-$B$1132)</f>
        <v>8.825764614474714E-2</v>
      </c>
      <c r="D647" s="46">
        <v>15000</v>
      </c>
      <c r="E647" s="190">
        <f>(D647-$D$1132)/($D$1133-$D$1132)</f>
        <v>2.9970899126973809E-2</v>
      </c>
      <c r="F647" s="46" t="s">
        <v>53</v>
      </c>
      <c r="G647" s="192">
        <f>VLOOKUP(F647,'DATOS DE SOPORTE'!$Y$5:$Z$8,2,FALSE)</f>
        <v>2</v>
      </c>
      <c r="H647" s="190">
        <f>(G647-$G$1132)/($G$1133-$G$1132)</f>
        <v>0.33333333333333331</v>
      </c>
      <c r="I647" s="50">
        <v>3</v>
      </c>
      <c r="J647" s="200">
        <f t="shared" si="476"/>
        <v>3</v>
      </c>
      <c r="K647" s="190">
        <f>(J647-$J$1132)/($J$1133-$J$1132)</f>
        <v>0.6</v>
      </c>
      <c r="L647" s="193" t="str">
        <f t="shared" si="477"/>
        <v>SI</v>
      </c>
      <c r="M647" s="46" t="s">
        <v>192</v>
      </c>
      <c r="N647" s="192">
        <f t="shared" si="478"/>
        <v>2</v>
      </c>
      <c r="O647" s="190">
        <f>(N647-N$1132)/(N$1133-N$1132)</f>
        <v>1</v>
      </c>
      <c r="P647" s="46" t="s">
        <v>193</v>
      </c>
      <c r="Q647" s="192">
        <f t="shared" si="479"/>
        <v>2</v>
      </c>
      <c r="R647" s="190">
        <f>(Q647-Q$1132)/(Q$1133-Q$1132)</f>
        <v>0.5</v>
      </c>
      <c r="S647" s="46" t="s">
        <v>194</v>
      </c>
      <c r="T647" s="192">
        <f t="shared" si="480"/>
        <v>1</v>
      </c>
      <c r="U647" s="190">
        <f>(T647-T$1132)/(T$1133-T$1132)</f>
        <v>0</v>
      </c>
      <c r="V647" s="46" t="s">
        <v>212</v>
      </c>
      <c r="W647" s="194">
        <f>VLOOKUP(V647,'DATOS DE SOPORTE'!$S$5:$T$10,2,FALSE)</f>
        <v>3</v>
      </c>
      <c r="X647" s="201">
        <f>(W647-W$1132)/(W$1133-W$1132)</f>
        <v>0.4</v>
      </c>
      <c r="Y647" s="46" t="s">
        <v>188</v>
      </c>
      <c r="Z647" s="194">
        <f t="shared" si="481"/>
        <v>1</v>
      </c>
      <c r="AA647" s="201">
        <f>(Z647-Z$1132)/(Z$1133-Z$1132)</f>
        <v>0</v>
      </c>
      <c r="AB647" s="46" t="s">
        <v>136</v>
      </c>
      <c r="AC647" s="194">
        <f t="shared" si="482"/>
        <v>2</v>
      </c>
      <c r="AD647" s="201">
        <f>(AC647-AC$1132)/(AC$1133-AC$1132)</f>
        <v>1</v>
      </c>
      <c r="AE647" s="46" t="s">
        <v>188</v>
      </c>
      <c r="AF647" s="194">
        <f t="shared" si="483"/>
        <v>1</v>
      </c>
      <c r="AG647" s="201">
        <f>(AF647-AF$1132)/(AF$1133-AF$1132)</f>
        <v>0</v>
      </c>
      <c r="AH647" s="24" t="s">
        <v>67</v>
      </c>
      <c r="AI647" s="194">
        <f>VLOOKUP(AH647,'DATOS DE SOPORTE'!$V$5:$W$8,2,FALSE)</f>
        <v>1</v>
      </c>
      <c r="AJ647" s="201">
        <f>(AI647-AI$1132)/(AI$1133-AI$1132)</f>
        <v>0</v>
      </c>
      <c r="AK647" s="58" t="str">
        <f t="shared" si="517"/>
        <v>Bueno</v>
      </c>
      <c r="AL647" s="196">
        <f>IFERROR(SQRT(($E647-$E$1136)^2+($C647-$C$1136)^2),0)</f>
        <v>0.12067025072616265</v>
      </c>
      <c r="AM647" s="197" t="str">
        <f>IF(AL647&lt;=SMALL($AL$3:$AL$1130,1),"MAS PARECIDO","NO")</f>
        <v>NO</v>
      </c>
      <c r="AN647" s="197" t="str">
        <f>IF(AL647&lt;=SMALL($AL$3:$AL$1130,5),"SIMILAR","NO")</f>
        <v>NO</v>
      </c>
      <c r="AO647" s="197" t="str">
        <f t="shared" si="484"/>
        <v>N/A</v>
      </c>
      <c r="AP647" s="197">
        <f t="shared" si="485"/>
        <v>0</v>
      </c>
      <c r="AQ647" s="198">
        <f t="shared" si="486"/>
        <v>0</v>
      </c>
      <c r="AR647" s="196">
        <f>IFERROR(SQRT(($E647-$E$1136)^2+($H647-$H$1136)^2),0)</f>
        <v>3.0000900027000808E-2</v>
      </c>
      <c r="AS647" s="197" t="str">
        <f>IF(AR647&lt;=SMALL(AR$3:AR$1130,1),"MAS PARECIDO","NO")</f>
        <v>NO</v>
      </c>
      <c r="AT647" s="197" t="str">
        <f>IF(AR647&lt;=SMALL(AR$3:AR$1130,5),"SIMILAR","NO")</f>
        <v>NO</v>
      </c>
      <c r="AU647" s="197" t="str">
        <f t="shared" si="487"/>
        <v>N/A</v>
      </c>
      <c r="AV647" s="197">
        <f t="shared" si="488"/>
        <v>0</v>
      </c>
      <c r="AW647" s="198">
        <f t="shared" si="489"/>
        <v>0</v>
      </c>
      <c r="AX647" s="199">
        <f>IFERROR(SQRT(($E647-$E$1136)^2+($K647-$K$1136)^2),0)</f>
        <v>0.40112348971660844</v>
      </c>
      <c r="AY647" s="197" t="str">
        <f>IF(AX647&lt;=SMALL(AX$3:AX$1130,1),"MAS PARECIDO","NO")</f>
        <v>NO</v>
      </c>
      <c r="AZ647" s="197" t="str">
        <f>IF(AX647&lt;=SMALL(AX$3:AX$1130,5),"SIMILAR","NO")</f>
        <v>NO</v>
      </c>
      <c r="BA647" s="197" t="str">
        <f t="shared" si="490"/>
        <v>N/A</v>
      </c>
      <c r="BB647" s="197">
        <f t="shared" si="491"/>
        <v>0</v>
      </c>
      <c r="BC647" s="198">
        <f t="shared" si="492"/>
        <v>0</v>
      </c>
      <c r="BD647" s="196">
        <f>IFERROR(SQRT(($E647-$E$1136)^2+($O647-$O$1136)^2),0)</f>
        <v>3.0000900027000808E-2</v>
      </c>
      <c r="BE647" s="197" t="str">
        <f>IF(BD647&lt;=SMALL(BD$3:BD$1130,1),"MAS PARECIDO","NO")</f>
        <v>NO</v>
      </c>
      <c r="BF647" s="197" t="str">
        <f>IF(BD647&lt;=SMALL(BD$3:BD$1130,5),"SIMILAR","NO")</f>
        <v>NO</v>
      </c>
      <c r="BG647" s="197" t="str">
        <f t="shared" si="493"/>
        <v>N/A</v>
      </c>
      <c r="BH647" s="197">
        <f t="shared" si="494"/>
        <v>0</v>
      </c>
      <c r="BI647" s="198">
        <f t="shared" si="495"/>
        <v>0</v>
      </c>
      <c r="BJ647" s="199">
        <f>IFERROR(SQRT(($E647-$E$1136)^2+($R647-$R$1136)^2),0)</f>
        <v>3.0000900027000808E-2</v>
      </c>
      <c r="BK647" s="197" t="str">
        <f>IF(BJ647&lt;=SMALL(BJ$3:BJ$1130,1),"MAS PARECIDO","NO")</f>
        <v>NO</v>
      </c>
      <c r="BL647" s="197" t="str">
        <f>IF(BJ647&lt;=SMALL(BJ$3:BJ$1130,5),"SIMILAR","NO")</f>
        <v>NO</v>
      </c>
      <c r="BM647" s="197" t="str">
        <f t="shared" si="496"/>
        <v>N/A</v>
      </c>
      <c r="BN647" s="197">
        <f t="shared" si="497"/>
        <v>0</v>
      </c>
      <c r="BO647" s="198">
        <f t="shared" si="498"/>
        <v>0</v>
      </c>
      <c r="BP647" s="199">
        <f>IFERROR(SQRT(($E647-$E$1136)^2+($U647-$U$1136)^2),0)</f>
        <v>3.0000900027000808E-2</v>
      </c>
      <c r="BQ647" s="197" t="str">
        <f>IF(BP647&lt;=SMALL(BP$3:BP$1130,1),"MAS PARECIDO","NO")</f>
        <v>NO</v>
      </c>
      <c r="BR647" s="197" t="str">
        <f>IF(BP647&lt;=SMALL(BP$3:BP$1130,5),"SIMILAR","NO")</f>
        <v>NO</v>
      </c>
      <c r="BS647" s="197" t="str">
        <f t="shared" si="499"/>
        <v>N/A</v>
      </c>
      <c r="BT647" s="197">
        <f t="shared" si="500"/>
        <v>0</v>
      </c>
      <c r="BU647" s="198">
        <f t="shared" si="501"/>
        <v>0</v>
      </c>
      <c r="BV647" s="199">
        <f>IFERROR(SQRT(($E647-$E$1136)^2+($X647-$X$1136)^2),0)</f>
        <v>0.40112348971660849</v>
      </c>
      <c r="BW647" s="197" t="str">
        <f>IF(BV647&lt;=SMALL(BV$3:BV$1130,1),"MAS PARECIDO","NO")</f>
        <v>NO</v>
      </c>
      <c r="BX647" s="197" t="str">
        <f>IF(BV647&lt;=SMALL(BV$3:BV$1130,5),"SIMILAR","NO")</f>
        <v>NO</v>
      </c>
      <c r="BY647" s="197" t="str">
        <f t="shared" si="502"/>
        <v>N/A</v>
      </c>
      <c r="BZ647" s="197">
        <f t="shared" si="503"/>
        <v>0</v>
      </c>
      <c r="CA647" s="198">
        <f t="shared" si="504"/>
        <v>0</v>
      </c>
      <c r="CB647" s="199">
        <f>IFERROR(SQRT(($E647-$E$1136)^2+($AA647-$AA$1136)^2),0)</f>
        <v>3.0000900027000808E-2</v>
      </c>
      <c r="CC647" s="197" t="str">
        <f>IF(CB647&lt;=SMALL(CB$3:CB$1130,1),"MAS PARECIDO","NO")</f>
        <v>NO</v>
      </c>
      <c r="CD647" s="197" t="str">
        <f>IF(CB647&lt;=SMALL(CB$3:CB$1130,5),"SIMILAR","NO")</f>
        <v>NO</v>
      </c>
      <c r="CE647" s="197" t="str">
        <f t="shared" si="505"/>
        <v>N/A</v>
      </c>
      <c r="CF647" s="197">
        <f t="shared" si="506"/>
        <v>0</v>
      </c>
      <c r="CG647" s="198">
        <f t="shared" si="507"/>
        <v>0</v>
      </c>
      <c r="CH647" s="199">
        <f>IFERROR(SQRT(($E647-$E$1136)^2+($AD647-$AD$1136)^2),0)</f>
        <v>3.0000900027000808E-2</v>
      </c>
      <c r="CI647" s="197" t="str">
        <f>IF(CH647&lt;=SMALL(CH$3:CH$1130,1),"MAS PARECIDO","NO")</f>
        <v>NO</v>
      </c>
      <c r="CJ647" s="197" t="str">
        <f>IF(CH647&lt;=SMALL(CH$3:CH$1130,5),"SIMILAR","NO")</f>
        <v>NO</v>
      </c>
      <c r="CK647" s="197" t="str">
        <f t="shared" si="508"/>
        <v>N/A</v>
      </c>
      <c r="CL647" s="197">
        <f t="shared" si="509"/>
        <v>0</v>
      </c>
      <c r="CM647" s="198">
        <f t="shared" si="510"/>
        <v>0</v>
      </c>
      <c r="CN647" s="199">
        <f>IFERROR(SQRT(($E647-$E$1136)^2+($AG647-$AG$1136)^2),0)</f>
        <v>1.0004499257846093</v>
      </c>
      <c r="CO647" s="197" t="str">
        <f>IF(CN647&lt;=SMALL(CN$3:CN$1130,1),"MAS PARECIDO","NO")</f>
        <v>NO</v>
      </c>
      <c r="CP647" s="197" t="str">
        <f>IF(CN647&lt;=SMALL(CN$3:CN$1130,5),"SIMILAR","NO")</f>
        <v>NO</v>
      </c>
      <c r="CQ647" s="197" t="str">
        <f t="shared" si="511"/>
        <v>N/A</v>
      </c>
      <c r="CR647" s="197">
        <f t="shared" si="512"/>
        <v>0</v>
      </c>
      <c r="CS647" s="198">
        <f t="shared" si="513"/>
        <v>0</v>
      </c>
      <c r="CT647" s="199">
        <f>IFERROR(SQRT(($E647-$E$1136)^2+($AJ647-$AJ$1136)^2),0)</f>
        <v>3.0000900027000808E-2</v>
      </c>
      <c r="CU647" s="197" t="str">
        <f>IF(CT647&lt;=SMALL(CT$3:CT$1130,1),"MAS PARECIDO","NO")</f>
        <v>NO</v>
      </c>
      <c r="CV647" s="197" t="str">
        <f>IF(CT647&lt;=SMALL(CT$3:CT$1130,5),"SIMILAR","NO")</f>
        <v>NO</v>
      </c>
      <c r="CW647" s="197" t="str">
        <f t="shared" si="514"/>
        <v>N/A</v>
      </c>
      <c r="CX647" s="197">
        <f t="shared" si="515"/>
        <v>0</v>
      </c>
      <c r="CY647" s="198">
        <f t="shared" si="516"/>
        <v>0</v>
      </c>
      <c r="CZ647" s="2" t="s">
        <v>2288</v>
      </c>
      <c r="DA647" s="2" t="s">
        <v>2289</v>
      </c>
      <c r="DB647" s="2">
        <v>0</v>
      </c>
      <c r="DC647" s="2" t="s">
        <v>189</v>
      </c>
    </row>
    <row r="648" spans="1:107">
      <c r="A648" s="24" t="s">
        <v>817</v>
      </c>
      <c r="B648" s="46">
        <v>58000</v>
      </c>
      <c r="C648" s="190">
        <f>(B648-$B$1132)/($B$1133-$B$1132)</f>
        <v>6.2531608143682721E-2</v>
      </c>
      <c r="D648" s="46">
        <v>5750</v>
      </c>
      <c r="E648" s="190">
        <f>(D648-$D$1132)/($D$1133-$D$1132)</f>
        <v>1.147034411032331E-2</v>
      </c>
      <c r="F648" s="46" t="s">
        <v>191</v>
      </c>
      <c r="G648" s="192">
        <f>VLOOKUP(F648,'DATOS DE SOPORTE'!$Y$5:$Z$8,2,FALSE)</f>
        <v>1</v>
      </c>
      <c r="H648" s="190">
        <f>(G648-$G$1132)/($G$1133-$G$1132)</f>
        <v>0</v>
      </c>
      <c r="I648" s="50">
        <v>0</v>
      </c>
      <c r="J648" s="200">
        <f t="shared" si="476"/>
        <v>0</v>
      </c>
      <c r="K648" s="190">
        <f>(J648-$J$1132)/($J$1133-$J$1132)</f>
        <v>0</v>
      </c>
      <c r="L648" s="193" t="str">
        <f t="shared" si="477"/>
        <v>NO</v>
      </c>
      <c r="M648" s="46" t="s">
        <v>192</v>
      </c>
      <c r="N648" s="192">
        <f t="shared" si="478"/>
        <v>2</v>
      </c>
      <c r="O648" s="190">
        <f>(N648-N$1132)/(N$1133-N$1132)</f>
        <v>1</v>
      </c>
      <c r="P648" s="46" t="s">
        <v>196</v>
      </c>
      <c r="Q648" s="192">
        <f t="shared" si="479"/>
        <v>1</v>
      </c>
      <c r="R648" s="190">
        <f>(Q648-Q$1132)/(Q$1133-Q$1132)</f>
        <v>0</v>
      </c>
      <c r="S648" s="46" t="s">
        <v>194</v>
      </c>
      <c r="T648" s="192">
        <f t="shared" si="480"/>
        <v>1</v>
      </c>
      <c r="U648" s="190">
        <f>(T648-T$1132)/(T$1133-T$1132)</f>
        <v>0</v>
      </c>
      <c r="V648" s="46" t="s">
        <v>212</v>
      </c>
      <c r="W648" s="194">
        <f>VLOOKUP(V648,'DATOS DE SOPORTE'!$S$5:$T$10,2,FALSE)</f>
        <v>3</v>
      </c>
      <c r="X648" s="201">
        <f>(W648-W$1132)/(W$1133-W$1132)</f>
        <v>0.4</v>
      </c>
      <c r="Y648" s="46" t="s">
        <v>188</v>
      </c>
      <c r="Z648" s="194">
        <f t="shared" si="481"/>
        <v>1</v>
      </c>
      <c r="AA648" s="201">
        <f>(Z648-Z$1132)/(Z$1133-Z$1132)</f>
        <v>0</v>
      </c>
      <c r="AB648" s="46" t="s">
        <v>136</v>
      </c>
      <c r="AC648" s="194">
        <f t="shared" si="482"/>
        <v>2</v>
      </c>
      <c r="AD648" s="201">
        <f>(AC648-AC$1132)/(AC$1133-AC$1132)</f>
        <v>1</v>
      </c>
      <c r="AE648" s="46" t="s">
        <v>136</v>
      </c>
      <c r="AF648" s="194">
        <f t="shared" si="483"/>
        <v>2</v>
      </c>
      <c r="AG648" s="201">
        <f>(AF648-AF$1132)/(AF$1133-AF$1132)</f>
        <v>1</v>
      </c>
      <c r="AH648" s="24" t="s">
        <v>67</v>
      </c>
      <c r="AI648" s="194">
        <f>VLOOKUP(AH648,'DATOS DE SOPORTE'!$V$5:$W$8,2,FALSE)</f>
        <v>1</v>
      </c>
      <c r="AJ648" s="201">
        <f>(AI648-AI$1132)/(AI$1133-AI$1132)</f>
        <v>0</v>
      </c>
      <c r="AK648" s="58" t="str">
        <f t="shared" si="517"/>
        <v>Muy malo</v>
      </c>
      <c r="AL648" s="196">
        <f>IFERROR(SQRT(($E648-$E$1136)^2+($C648-$C$1136)^2),0)</f>
        <v>0.14307037314931148</v>
      </c>
      <c r="AM648" s="197" t="str">
        <f>IF(AL648&lt;=SMALL($AL$3:$AL$1130,1),"MAS PARECIDO","NO")</f>
        <v>NO</v>
      </c>
      <c r="AN648" s="197" t="str">
        <f>IF(AL648&lt;=SMALL($AL$3:$AL$1130,5),"SIMILAR","NO")</f>
        <v>NO</v>
      </c>
      <c r="AO648" s="197" t="str">
        <f t="shared" si="484"/>
        <v>N/A</v>
      </c>
      <c r="AP648" s="197">
        <f t="shared" si="485"/>
        <v>0</v>
      </c>
      <c r="AQ648" s="198">
        <f t="shared" si="486"/>
        <v>0</v>
      </c>
      <c r="AR648" s="196">
        <f>IFERROR(SQRT(($E648-$E$1136)^2+($H648-$H$1136)^2),0)</f>
        <v>0.33353166123543382</v>
      </c>
      <c r="AS648" s="197" t="str">
        <f>IF(AR648&lt;=SMALL(AR$3:AR$1130,1),"MAS PARECIDO","NO")</f>
        <v>NO</v>
      </c>
      <c r="AT648" s="197" t="str">
        <f>IF(AR648&lt;=SMALL(AR$3:AR$1130,5),"SIMILAR","NO")</f>
        <v>NO</v>
      </c>
      <c r="AU648" s="197" t="str">
        <f t="shared" si="487"/>
        <v>N/A</v>
      </c>
      <c r="AV648" s="197">
        <f t="shared" si="488"/>
        <v>0</v>
      </c>
      <c r="AW648" s="198">
        <f t="shared" si="489"/>
        <v>0</v>
      </c>
      <c r="AX648" s="199">
        <f>IFERROR(SQRT(($E648-$E$1136)^2+($K648-$K$1136)^2),0)</f>
        <v>0.20033037197428924</v>
      </c>
      <c r="AY648" s="197" t="str">
        <f>IF(AX648&lt;=SMALL(AX$3:AX$1130,1),"MAS PARECIDO","NO")</f>
        <v>NO</v>
      </c>
      <c r="AZ648" s="197" t="str">
        <f>IF(AX648&lt;=SMALL(AX$3:AX$1130,5),"SIMILAR","NO")</f>
        <v>NO</v>
      </c>
      <c r="BA648" s="197" t="str">
        <f t="shared" si="490"/>
        <v>N/A</v>
      </c>
      <c r="BB648" s="197">
        <f t="shared" si="491"/>
        <v>0</v>
      </c>
      <c r="BC648" s="198">
        <f t="shared" si="492"/>
        <v>0</v>
      </c>
      <c r="BD648" s="196">
        <f>IFERROR(SQRT(($E648-$E$1136)^2+($O648-$O$1136)^2),0)</f>
        <v>1.1500345010350311E-2</v>
      </c>
      <c r="BE648" s="197" t="str">
        <f>IF(BD648&lt;=SMALL(BD$3:BD$1130,1),"MAS PARECIDO","NO")</f>
        <v>NO</v>
      </c>
      <c r="BF648" s="197" t="str">
        <f>IF(BD648&lt;=SMALL(BD$3:BD$1130,5),"SIMILAR","NO")</f>
        <v>NO</v>
      </c>
      <c r="BG648" s="197" t="str">
        <f t="shared" si="493"/>
        <v>N/A</v>
      </c>
      <c r="BH648" s="197">
        <f t="shared" si="494"/>
        <v>0</v>
      </c>
      <c r="BI648" s="198">
        <f t="shared" si="495"/>
        <v>0</v>
      </c>
      <c r="BJ648" s="199">
        <f>IFERROR(SQRT(($E648-$E$1136)^2+($R648-$R$1136)^2),0)</f>
        <v>0.50013224044782101</v>
      </c>
      <c r="BK648" s="197" t="str">
        <f>IF(BJ648&lt;=SMALL(BJ$3:BJ$1130,1),"MAS PARECIDO","NO")</f>
        <v>NO</v>
      </c>
      <c r="BL648" s="197" t="str">
        <f>IF(BJ648&lt;=SMALL(BJ$3:BJ$1130,5),"SIMILAR","NO")</f>
        <v>NO</v>
      </c>
      <c r="BM648" s="197" t="str">
        <f t="shared" si="496"/>
        <v>N/A</v>
      </c>
      <c r="BN648" s="197">
        <f t="shared" si="497"/>
        <v>0</v>
      </c>
      <c r="BO648" s="198">
        <f t="shared" si="498"/>
        <v>0</v>
      </c>
      <c r="BP648" s="199">
        <f>IFERROR(SQRT(($E648-$E$1136)^2+($U648-$U$1136)^2),0)</f>
        <v>1.1500345010350311E-2</v>
      </c>
      <c r="BQ648" s="197" t="str">
        <f>IF(BP648&lt;=SMALL(BP$3:BP$1130,1),"MAS PARECIDO","NO")</f>
        <v>NO</v>
      </c>
      <c r="BR648" s="197" t="str">
        <f>IF(BP648&lt;=SMALL(BP$3:BP$1130,5),"SIMILAR","NO")</f>
        <v>NO</v>
      </c>
      <c r="BS648" s="197" t="str">
        <f t="shared" si="499"/>
        <v>N/A</v>
      </c>
      <c r="BT648" s="197">
        <f t="shared" si="500"/>
        <v>0</v>
      </c>
      <c r="BU648" s="198">
        <f t="shared" si="501"/>
        <v>0</v>
      </c>
      <c r="BV648" s="199">
        <f>IFERROR(SQRT(($E648-$E$1136)^2+($X648-$X$1136)^2),0)</f>
        <v>0.40016528826893161</v>
      </c>
      <c r="BW648" s="197" t="str">
        <f>IF(BV648&lt;=SMALL(BV$3:BV$1130,1),"MAS PARECIDO","NO")</f>
        <v>NO</v>
      </c>
      <c r="BX648" s="197" t="str">
        <f>IF(BV648&lt;=SMALL(BV$3:BV$1130,5),"SIMILAR","NO")</f>
        <v>NO</v>
      </c>
      <c r="BY648" s="197" t="str">
        <f t="shared" si="502"/>
        <v>N/A</v>
      </c>
      <c r="BZ648" s="197">
        <f t="shared" si="503"/>
        <v>0</v>
      </c>
      <c r="CA648" s="198">
        <f t="shared" si="504"/>
        <v>0</v>
      </c>
      <c r="CB648" s="199">
        <f>IFERROR(SQRT(($E648-$E$1136)^2+($AA648-$AA$1136)^2),0)</f>
        <v>1.1500345010350311E-2</v>
      </c>
      <c r="CC648" s="197" t="str">
        <f>IF(CB648&lt;=SMALL(CB$3:CB$1130,1),"MAS PARECIDO","NO")</f>
        <v>NO</v>
      </c>
      <c r="CD648" s="197" t="str">
        <f>IF(CB648&lt;=SMALL(CB$3:CB$1130,5),"SIMILAR","NO")</f>
        <v>NO</v>
      </c>
      <c r="CE648" s="197" t="str">
        <f t="shared" si="505"/>
        <v>N/A</v>
      </c>
      <c r="CF648" s="197">
        <f t="shared" si="506"/>
        <v>0</v>
      </c>
      <c r="CG648" s="198">
        <f t="shared" si="507"/>
        <v>0</v>
      </c>
      <c r="CH648" s="199">
        <f>IFERROR(SQRT(($E648-$E$1136)^2+($AD648-$AD$1136)^2),0)</f>
        <v>1.1500345010350311E-2</v>
      </c>
      <c r="CI648" s="197" t="str">
        <f>IF(CH648&lt;=SMALL(CH$3:CH$1130,1),"MAS PARECIDO","NO")</f>
        <v>NO</v>
      </c>
      <c r="CJ648" s="197" t="str">
        <f>IF(CH648&lt;=SMALL(CH$3:CH$1130,5),"SIMILAR","NO")</f>
        <v>NO</v>
      </c>
      <c r="CK648" s="197" t="str">
        <f t="shared" si="508"/>
        <v>N/A</v>
      </c>
      <c r="CL648" s="197">
        <f t="shared" si="509"/>
        <v>0</v>
      </c>
      <c r="CM648" s="198">
        <f t="shared" si="510"/>
        <v>0</v>
      </c>
      <c r="CN648" s="199">
        <f>IFERROR(SQRT(($E648-$E$1136)^2+($AG648-$AG$1136)^2),0)</f>
        <v>1.1500345010350311E-2</v>
      </c>
      <c r="CO648" s="197" t="str">
        <f>IF(CN648&lt;=SMALL(CN$3:CN$1130,1),"MAS PARECIDO","NO")</f>
        <v>NO</v>
      </c>
      <c r="CP648" s="197" t="str">
        <f>IF(CN648&lt;=SMALL(CN$3:CN$1130,5),"SIMILAR","NO")</f>
        <v>NO</v>
      </c>
      <c r="CQ648" s="197" t="str">
        <f t="shared" si="511"/>
        <v>N/A</v>
      </c>
      <c r="CR648" s="197">
        <f t="shared" si="512"/>
        <v>0</v>
      </c>
      <c r="CS648" s="198">
        <f t="shared" si="513"/>
        <v>0</v>
      </c>
      <c r="CT648" s="199">
        <f>IFERROR(SQRT(($E648-$E$1136)^2+($AJ648-$AJ$1136)^2),0)</f>
        <v>1.1500345010350311E-2</v>
      </c>
      <c r="CU648" s="197" t="str">
        <f>IF(CT648&lt;=SMALL(CT$3:CT$1130,1),"MAS PARECIDO","NO")</f>
        <v>NO</v>
      </c>
      <c r="CV648" s="197" t="str">
        <f>IF(CT648&lt;=SMALL(CT$3:CT$1130,5),"SIMILAR","NO")</f>
        <v>NO</v>
      </c>
      <c r="CW648" s="197" t="str">
        <f t="shared" si="514"/>
        <v>N/A</v>
      </c>
      <c r="CX648" s="197">
        <f t="shared" si="515"/>
        <v>0</v>
      </c>
      <c r="CY648" s="198">
        <f t="shared" si="516"/>
        <v>0</v>
      </c>
      <c r="CZ648" s="2" t="s">
        <v>2290</v>
      </c>
      <c r="DA648" s="2" t="s">
        <v>2291</v>
      </c>
      <c r="DB648" s="2">
        <v>5</v>
      </c>
      <c r="DC648" s="2" t="s">
        <v>319</v>
      </c>
    </row>
    <row r="649" spans="1:107">
      <c r="A649" s="24" t="s">
        <v>818</v>
      </c>
      <c r="B649" s="46">
        <v>56299.62</v>
      </c>
      <c r="C649" s="190">
        <f>(B649-$B$1132)/($B$1133-$B$1132)</f>
        <v>6.0544011505098375E-2</v>
      </c>
      <c r="D649" s="46">
        <v>20000</v>
      </c>
      <c r="E649" s="190">
        <f>(D649-$D$1132)/($D$1133-$D$1132)</f>
        <v>3.9971199135974078E-2</v>
      </c>
      <c r="F649" s="46" t="s">
        <v>53</v>
      </c>
      <c r="G649" s="192">
        <f>VLOOKUP(F649,'DATOS DE SOPORTE'!$Y$5:$Z$8,2,FALSE)</f>
        <v>2</v>
      </c>
      <c r="H649" s="190">
        <f>(G649-$G$1132)/($G$1133-$G$1132)</f>
        <v>0.33333333333333331</v>
      </c>
      <c r="I649" s="50">
        <v>1</v>
      </c>
      <c r="J649" s="200">
        <f t="shared" ref="J649:J712" si="518">IF(I649="5+",5,I649)</f>
        <v>1</v>
      </c>
      <c r="K649" s="190">
        <f>(J649-$J$1132)/($J$1133-$J$1132)</f>
        <v>0.2</v>
      </c>
      <c r="L649" s="193" t="str">
        <f t="shared" ref="L649:L712" si="519">IF(I649=0,"NO","SI")</f>
        <v>SI</v>
      </c>
      <c r="M649" s="46" t="s">
        <v>192</v>
      </c>
      <c r="N649" s="192">
        <f t="shared" ref="N649:N712" si="520">IF(M649="Dueño",1,2)</f>
        <v>2</v>
      </c>
      <c r="O649" s="190">
        <f>(N649-N$1132)/(N$1133-N$1132)</f>
        <v>1</v>
      </c>
      <c r="P649" s="46" t="s">
        <v>196</v>
      </c>
      <c r="Q649" s="192">
        <f t="shared" ref="Q649:Q712" si="521">IF(P649="0-1 año",1,IF(P649="1-5 años",2,3))</f>
        <v>1</v>
      </c>
      <c r="R649" s="190">
        <f>(Q649-Q$1132)/(Q$1133-Q$1132)</f>
        <v>0</v>
      </c>
      <c r="S649" s="46" t="s">
        <v>60</v>
      </c>
      <c r="T649" s="192">
        <f t="shared" ref="T649:T712" si="522">IF(S649="Soltero",1,2)</f>
        <v>2</v>
      </c>
      <c r="U649" s="190">
        <f>(T649-T$1132)/(T$1133-T$1132)</f>
        <v>1</v>
      </c>
      <c r="V649" s="46" t="s">
        <v>62</v>
      </c>
      <c r="W649" s="194">
        <f>VLOOKUP(V649,'DATOS DE SOPORTE'!$S$5:$T$10,2,FALSE)</f>
        <v>1</v>
      </c>
      <c r="X649" s="201">
        <f>(W649-W$1132)/(W$1133-W$1132)</f>
        <v>0</v>
      </c>
      <c r="Y649" s="46" t="s">
        <v>136</v>
      </c>
      <c r="Z649" s="194">
        <f t="shared" ref="Z649:Z712" si="523">IF(Y649="Si",1,2)</f>
        <v>2</v>
      </c>
      <c r="AA649" s="201">
        <f>(Z649-Z$1132)/(Z$1133-Z$1132)</f>
        <v>1</v>
      </c>
      <c r="AB649" s="46" t="s">
        <v>136</v>
      </c>
      <c r="AC649" s="194">
        <f t="shared" ref="AC649:AC712" si="524">IF(AB649="Si",1,2)</f>
        <v>2</v>
      </c>
      <c r="AD649" s="201">
        <f>(AC649-AC$1132)/(AC$1133-AC$1132)</f>
        <v>1</v>
      </c>
      <c r="AE649" s="46" t="s">
        <v>188</v>
      </c>
      <c r="AF649" s="194">
        <f t="shared" ref="AF649:AF712" si="525">IF(AE649="Si",1,2)</f>
        <v>1</v>
      </c>
      <c r="AG649" s="201">
        <f>(AF649-AF$1132)/(AF$1133-AF$1132)</f>
        <v>0</v>
      </c>
      <c r="AH649" s="24" t="s">
        <v>67</v>
      </c>
      <c r="AI649" s="194">
        <f>VLOOKUP(AH649,'DATOS DE SOPORTE'!$V$5:$W$8,2,FALSE)</f>
        <v>1</v>
      </c>
      <c r="AJ649" s="201">
        <f>(AI649-AI$1132)/(AI$1133-AI$1132)</f>
        <v>0</v>
      </c>
      <c r="AK649" s="58" t="str">
        <f t="shared" si="517"/>
        <v>Bueno</v>
      </c>
      <c r="AL649" s="196">
        <f>IFERROR(SQRT(($E649-$E$1136)^2+($C649-$C$1136)^2),0)</f>
        <v>0.15002603875607726</v>
      </c>
      <c r="AM649" s="197" t="str">
        <f>IF(AL649&lt;=SMALL($AL$3:$AL$1130,1),"MAS PARECIDO","NO")</f>
        <v>NO</v>
      </c>
      <c r="AN649" s="197" t="str">
        <f>IF(AL649&lt;=SMALL($AL$3:$AL$1130,5),"SIMILAR","NO")</f>
        <v>NO</v>
      </c>
      <c r="AO649" s="197" t="str">
        <f t="shared" ref="AO649:AO712" si="526">IF(AN649="SIMILAR",AK649,"N/A")</f>
        <v>N/A</v>
      </c>
      <c r="AP649" s="197">
        <f t="shared" ref="AP649:AP712" si="527">IF(AO649="N/A",0,1)</f>
        <v>0</v>
      </c>
      <c r="AQ649" s="198">
        <f t="shared" ref="AQ649:AQ712" si="528">IF(AO649="N/A",0,B649)</f>
        <v>0</v>
      </c>
      <c r="AR649" s="196">
        <f>IFERROR(SQRT(($E649-$E$1136)^2+($H649-$H$1136)^2),0)</f>
        <v>4.0001200036001078E-2</v>
      </c>
      <c r="AS649" s="197" t="str">
        <f>IF(AR649&lt;=SMALL(AR$3:AR$1130,1),"MAS PARECIDO","NO")</f>
        <v>NO</v>
      </c>
      <c r="AT649" s="197" t="str">
        <f>IF(AR649&lt;=SMALL(AR$3:AR$1130,5),"SIMILAR","NO")</f>
        <v>NO</v>
      </c>
      <c r="AU649" s="197" t="str">
        <f t="shared" ref="AU649:AU712" si="529">IF(AT649="SIMILAR",$AK649,"N/A")</f>
        <v>N/A</v>
      </c>
      <c r="AV649" s="197">
        <f t="shared" ref="AV649:AV712" si="530">IF(AU649="N/A",0,1)</f>
        <v>0</v>
      </c>
      <c r="AW649" s="198">
        <f t="shared" ref="AW649:AW712" si="531">IF(AU649="N/A",0,$B649)</f>
        <v>0</v>
      </c>
      <c r="AX649" s="199">
        <f>IFERROR(SQRT(($E649-$E$1136)^2+($K649-$K$1136)^2),0)</f>
        <v>4.0001200036001078E-2</v>
      </c>
      <c r="AY649" s="197" t="str">
        <f>IF(AX649&lt;=SMALL(AX$3:AX$1130,1),"MAS PARECIDO","NO")</f>
        <v>NO</v>
      </c>
      <c r="AZ649" s="197" t="str">
        <f>IF(AX649&lt;=SMALL(AX$3:AX$1130,5),"SIMILAR","NO")</f>
        <v>NO</v>
      </c>
      <c r="BA649" s="197" t="str">
        <f t="shared" ref="BA649:BA712" si="532">IF(AZ649="SIMILAR",$AK649,"N/A")</f>
        <v>N/A</v>
      </c>
      <c r="BB649" s="197">
        <f t="shared" ref="BB649:BB712" si="533">IF(BA649="N/A",0,1)</f>
        <v>0</v>
      </c>
      <c r="BC649" s="198">
        <f t="shared" ref="BC649:BC712" si="534">IF(BA649="N/A",0,$B649)</f>
        <v>0</v>
      </c>
      <c r="BD649" s="196">
        <f>IFERROR(SQRT(($E649-$E$1136)^2+($O649-$O$1136)^2),0)</f>
        <v>4.0001200036001078E-2</v>
      </c>
      <c r="BE649" s="197" t="str">
        <f>IF(BD649&lt;=SMALL(BD$3:BD$1130,1),"MAS PARECIDO","NO")</f>
        <v>NO</v>
      </c>
      <c r="BF649" s="197" t="str">
        <f>IF(BD649&lt;=SMALL(BD$3:BD$1130,5),"SIMILAR","NO")</f>
        <v>NO</v>
      </c>
      <c r="BG649" s="197" t="str">
        <f t="shared" ref="BG649:BG712" si="535">IF(BF649="SIMILAR",$AK649,"N/A")</f>
        <v>N/A</v>
      </c>
      <c r="BH649" s="197">
        <f t="shared" ref="BH649:BH712" si="536">IF(BG649="N/A",0,1)</f>
        <v>0</v>
      </c>
      <c r="BI649" s="198">
        <f t="shared" ref="BI649:BI712" si="537">IF(BG649="N/A",0,$B649)</f>
        <v>0</v>
      </c>
      <c r="BJ649" s="199">
        <f>IFERROR(SQRT(($E649-$E$1136)^2+($R649-$R$1136)^2),0)</f>
        <v>0.50159754385794209</v>
      </c>
      <c r="BK649" s="197" t="str">
        <f>IF(BJ649&lt;=SMALL(BJ$3:BJ$1130,1),"MAS PARECIDO","NO")</f>
        <v>NO</v>
      </c>
      <c r="BL649" s="197" t="str">
        <f>IF(BJ649&lt;=SMALL(BJ$3:BJ$1130,5),"SIMILAR","NO")</f>
        <v>NO</v>
      </c>
      <c r="BM649" s="197" t="str">
        <f t="shared" ref="BM649:BM712" si="538">IF(BL649="SIMILAR",$AK649,"N/A")</f>
        <v>N/A</v>
      </c>
      <c r="BN649" s="197">
        <f t="shared" ref="BN649:BN712" si="539">IF(BM649="N/A",0,1)</f>
        <v>0</v>
      </c>
      <c r="BO649" s="198">
        <f t="shared" ref="BO649:BO712" si="540">IF(BM649="N/A",0,$B649)</f>
        <v>0</v>
      </c>
      <c r="BP649" s="199">
        <f>IFERROR(SQRT(($E649-$E$1136)^2+($U649-$U$1136)^2),0)</f>
        <v>1.0007997282195475</v>
      </c>
      <c r="BQ649" s="197" t="str">
        <f>IF(BP649&lt;=SMALL(BP$3:BP$1130,1),"MAS PARECIDO","NO")</f>
        <v>NO</v>
      </c>
      <c r="BR649" s="197" t="str">
        <f>IF(BP649&lt;=SMALL(BP$3:BP$1130,5),"SIMILAR","NO")</f>
        <v>NO</v>
      </c>
      <c r="BS649" s="197" t="str">
        <f t="shared" ref="BS649:BS712" si="541">IF(BR649="SIMILAR",$AK649,"N/A")</f>
        <v>N/A</v>
      </c>
      <c r="BT649" s="197">
        <f t="shared" ref="BT649:BT712" si="542">IF(BS649="N/A",0,1)</f>
        <v>0</v>
      </c>
      <c r="BU649" s="198">
        <f t="shared" ref="BU649:BU712" si="543">IF(BS649="N/A",0,$B649)</f>
        <v>0</v>
      </c>
      <c r="BV649" s="199">
        <f>IFERROR(SQRT(($E649-$E$1136)^2+($X649-$X$1136)^2),0)</f>
        <v>4.0001200036001078E-2</v>
      </c>
      <c r="BW649" s="197" t="str">
        <f>IF(BV649&lt;=SMALL(BV$3:BV$1130,1),"MAS PARECIDO","NO")</f>
        <v>NO</v>
      </c>
      <c r="BX649" s="197" t="str">
        <f>IF(BV649&lt;=SMALL(BV$3:BV$1130,5),"SIMILAR","NO")</f>
        <v>NO</v>
      </c>
      <c r="BY649" s="197" t="str">
        <f t="shared" ref="BY649:BY712" si="544">IF(BX649="SIMILAR",$AK649,"N/A")</f>
        <v>N/A</v>
      </c>
      <c r="BZ649" s="197">
        <f t="shared" ref="BZ649:BZ712" si="545">IF(BY649="N/A",0,1)</f>
        <v>0</v>
      </c>
      <c r="CA649" s="198">
        <f t="shared" ref="CA649:CA712" si="546">IF(BY649="N/A",0,$B649)</f>
        <v>0</v>
      </c>
      <c r="CB649" s="199">
        <f>IFERROR(SQRT(($E649-$E$1136)^2+($AA649-$AA$1136)^2),0)</f>
        <v>1.0007997282195475</v>
      </c>
      <c r="CC649" s="197" t="str">
        <f>IF(CB649&lt;=SMALL(CB$3:CB$1130,1),"MAS PARECIDO","NO")</f>
        <v>NO</v>
      </c>
      <c r="CD649" s="197" t="str">
        <f>IF(CB649&lt;=SMALL(CB$3:CB$1130,5),"SIMILAR","NO")</f>
        <v>NO</v>
      </c>
      <c r="CE649" s="197" t="str">
        <f t="shared" ref="CE649:CE712" si="547">IF(CD649="SIMILAR",$AK649,"N/A")</f>
        <v>N/A</v>
      </c>
      <c r="CF649" s="197">
        <f t="shared" ref="CF649:CF712" si="548">IF(CE649="N/A",0,1)</f>
        <v>0</v>
      </c>
      <c r="CG649" s="198">
        <f t="shared" ref="CG649:CG712" si="549">IF(CE649="N/A",0,$B649)</f>
        <v>0</v>
      </c>
      <c r="CH649" s="199">
        <f>IFERROR(SQRT(($E649-$E$1136)^2+($AD649-$AD$1136)^2),0)</f>
        <v>4.0001200036001078E-2</v>
      </c>
      <c r="CI649" s="197" t="str">
        <f>IF(CH649&lt;=SMALL(CH$3:CH$1130,1),"MAS PARECIDO","NO")</f>
        <v>NO</v>
      </c>
      <c r="CJ649" s="197" t="str">
        <f>IF(CH649&lt;=SMALL(CH$3:CH$1130,5),"SIMILAR","NO")</f>
        <v>NO</v>
      </c>
      <c r="CK649" s="197" t="str">
        <f t="shared" ref="CK649:CK712" si="550">IF(CJ649="SIMILAR",$AK649,"N/A")</f>
        <v>N/A</v>
      </c>
      <c r="CL649" s="197">
        <f t="shared" ref="CL649:CL712" si="551">IF(CK649="N/A",0,1)</f>
        <v>0</v>
      </c>
      <c r="CM649" s="198">
        <f t="shared" ref="CM649:CM712" si="552">IF(CK649="N/A",0,$B649)</f>
        <v>0</v>
      </c>
      <c r="CN649" s="199">
        <f>IFERROR(SQRT(($E649-$E$1136)^2+($AG649-$AG$1136)^2),0)</f>
        <v>1.0007997282195475</v>
      </c>
      <c r="CO649" s="197" t="str">
        <f>IF(CN649&lt;=SMALL(CN$3:CN$1130,1),"MAS PARECIDO","NO")</f>
        <v>NO</v>
      </c>
      <c r="CP649" s="197" t="str">
        <f>IF(CN649&lt;=SMALL(CN$3:CN$1130,5),"SIMILAR","NO")</f>
        <v>NO</v>
      </c>
      <c r="CQ649" s="197" t="str">
        <f t="shared" ref="CQ649:CQ712" si="553">IF(CP649="SIMILAR",$AK649,"N/A")</f>
        <v>N/A</v>
      </c>
      <c r="CR649" s="197">
        <f t="shared" ref="CR649:CR712" si="554">IF(CQ649="N/A",0,1)</f>
        <v>0</v>
      </c>
      <c r="CS649" s="198">
        <f t="shared" ref="CS649:CS712" si="555">IF(CQ649="N/A",0,$B649)</f>
        <v>0</v>
      </c>
      <c r="CT649" s="199">
        <f>IFERROR(SQRT(($E649-$E$1136)^2+($AJ649-$AJ$1136)^2),0)</f>
        <v>4.0001200036001078E-2</v>
      </c>
      <c r="CU649" s="197" t="str">
        <f>IF(CT649&lt;=SMALL(CT$3:CT$1130,1),"MAS PARECIDO","NO")</f>
        <v>NO</v>
      </c>
      <c r="CV649" s="197" t="str">
        <f>IF(CT649&lt;=SMALL(CT$3:CT$1130,5),"SIMILAR","NO")</f>
        <v>NO</v>
      </c>
      <c r="CW649" s="197" t="str">
        <f t="shared" ref="CW649:CW712" si="556">IF(CV649="SIMILAR",$AK649,"N/A")</f>
        <v>N/A</v>
      </c>
      <c r="CX649" s="197">
        <f t="shared" ref="CX649:CX712" si="557">IF(CW649="N/A",0,1)</f>
        <v>0</v>
      </c>
      <c r="CY649" s="198">
        <f t="shared" ref="CY649:CY712" si="558">IF(CW649="N/A",0,$B649)</f>
        <v>0</v>
      </c>
      <c r="CZ649" s="2" t="s">
        <v>2292</v>
      </c>
      <c r="DA649" s="2" t="s">
        <v>2293</v>
      </c>
      <c r="DB649" s="2">
        <v>0</v>
      </c>
      <c r="DC649" s="2" t="s">
        <v>189</v>
      </c>
    </row>
    <row r="650" spans="1:107">
      <c r="A650" s="24" t="s">
        <v>819</v>
      </c>
      <c r="B650" s="46">
        <v>50625.25</v>
      </c>
      <c r="C650" s="190">
        <f>(B650-$B$1132)/($B$1133-$B$1132)</f>
        <v>5.3911165471809436E-2</v>
      </c>
      <c r="D650" s="46"/>
      <c r="E650" s="190">
        <f>(D650-$D$1132)/($D$1133-$D$1132)</f>
        <v>-3.0000900027000811E-5</v>
      </c>
      <c r="F650" s="46" t="s">
        <v>53</v>
      </c>
      <c r="G650" s="192">
        <f>VLOOKUP(F650,'DATOS DE SOPORTE'!$Y$5:$Z$8,2,FALSE)</f>
        <v>2</v>
      </c>
      <c r="H650" s="190">
        <f>(G650-$G$1132)/($G$1133-$G$1132)</f>
        <v>0.33333333333333331</v>
      </c>
      <c r="I650" s="50"/>
      <c r="J650" s="200">
        <f t="shared" si="518"/>
        <v>0</v>
      </c>
      <c r="K650" s="190">
        <f>(J650-$J$1132)/($J$1133-$J$1132)</f>
        <v>0</v>
      </c>
      <c r="L650" s="193" t="str">
        <f t="shared" si="519"/>
        <v>NO</v>
      </c>
      <c r="M650" s="46"/>
      <c r="N650" s="192">
        <f t="shared" si="520"/>
        <v>2</v>
      </c>
      <c r="O650" s="190">
        <f>(N650-N$1132)/(N$1133-N$1132)</f>
        <v>1</v>
      </c>
      <c r="P650" s="46">
        <v>0</v>
      </c>
      <c r="Q650" s="192">
        <f t="shared" si="521"/>
        <v>3</v>
      </c>
      <c r="R650" s="190">
        <f>(Q650-Q$1132)/(Q$1133-Q$1132)</f>
        <v>1</v>
      </c>
      <c r="S650" s="46" t="s">
        <v>194</v>
      </c>
      <c r="T650" s="192">
        <f t="shared" si="522"/>
        <v>1</v>
      </c>
      <c r="U650" s="190">
        <f>(T650-T$1132)/(T$1133-T$1132)</f>
        <v>0</v>
      </c>
      <c r="V650" s="46" t="s">
        <v>62</v>
      </c>
      <c r="W650" s="194">
        <f>VLOOKUP(V650,'DATOS DE SOPORTE'!$S$5:$T$10,2,FALSE)</f>
        <v>1</v>
      </c>
      <c r="X650" s="201">
        <f>(W650-W$1132)/(W$1133-W$1132)</f>
        <v>0</v>
      </c>
      <c r="Y650" s="46" t="s">
        <v>136</v>
      </c>
      <c r="Z650" s="194">
        <f t="shared" si="523"/>
        <v>2</v>
      </c>
      <c r="AA650" s="201">
        <f>(Z650-Z$1132)/(Z$1133-Z$1132)</f>
        <v>1</v>
      </c>
      <c r="AB650" s="46" t="s">
        <v>136</v>
      </c>
      <c r="AC650" s="194">
        <f t="shared" si="524"/>
        <v>2</v>
      </c>
      <c r="AD650" s="201">
        <f>(AC650-AC$1132)/(AC$1133-AC$1132)</f>
        <v>1</v>
      </c>
      <c r="AE650" s="46" t="s">
        <v>188</v>
      </c>
      <c r="AF650" s="194">
        <f t="shared" si="525"/>
        <v>1</v>
      </c>
      <c r="AG650" s="201">
        <f>(AF650-AF$1132)/(AF$1133-AF$1132)</f>
        <v>0</v>
      </c>
      <c r="AH650" s="24" t="s">
        <v>67</v>
      </c>
      <c r="AI650" s="194">
        <f>VLOOKUP(AH650,'DATOS DE SOPORTE'!$V$5:$W$8,2,FALSE)</f>
        <v>1</v>
      </c>
      <c r="AJ650" s="201">
        <f>(AI650-AI$1132)/(AI$1133-AI$1132)</f>
        <v>0</v>
      </c>
      <c r="AK650" s="58" t="str">
        <f t="shared" si="517"/>
        <v>Regular</v>
      </c>
      <c r="AL650" s="196">
        <f>IFERROR(SQRT(($E650-$E$1136)^2+($C650-$C$1136)^2),0)</f>
        <v>0.15122785390188664</v>
      </c>
      <c r="AM650" s="197" t="str">
        <f>IF(AL650&lt;=SMALL($AL$3:$AL$1130,1),"MAS PARECIDO","NO")</f>
        <v>NO</v>
      </c>
      <c r="AN650" s="197" t="str">
        <f>IF(AL650&lt;=SMALL($AL$3:$AL$1130,5),"SIMILAR","NO")</f>
        <v>NO</v>
      </c>
      <c r="AO650" s="197" t="str">
        <f t="shared" si="526"/>
        <v>N/A</v>
      </c>
      <c r="AP650" s="197">
        <f t="shared" si="527"/>
        <v>0</v>
      </c>
      <c r="AQ650" s="198">
        <f t="shared" si="528"/>
        <v>0</v>
      </c>
      <c r="AR650" s="196">
        <f>IFERROR(SQRT(($E650-$E$1136)^2+($H650-$H$1136)^2),0)</f>
        <v>0</v>
      </c>
      <c r="AS650" s="197" t="str">
        <f>IF(AR650&lt;=SMALL(AR$3:AR$1130,1),"MAS PARECIDO","NO")</f>
        <v>MAS PARECIDO</v>
      </c>
      <c r="AT650" s="197" t="str">
        <f>IF(AR650&lt;=SMALL(AR$3:AR$1130,5),"SIMILAR","NO")</f>
        <v>SIMILAR</v>
      </c>
      <c r="AU650" s="197" t="str">
        <f t="shared" si="529"/>
        <v>Regular</v>
      </c>
      <c r="AV650" s="197">
        <f t="shared" si="530"/>
        <v>1</v>
      </c>
      <c r="AW650" s="198">
        <f t="shared" si="531"/>
        <v>50625.25</v>
      </c>
      <c r="AX650" s="199">
        <f>IFERROR(SQRT(($E650-$E$1136)^2+($K650-$K$1136)^2),0)</f>
        <v>0.2</v>
      </c>
      <c r="AY650" s="197" t="str">
        <f>IF(AX650&lt;=SMALL(AX$3:AX$1130,1),"MAS PARECIDO","NO")</f>
        <v>NO</v>
      </c>
      <c r="AZ650" s="197" t="str">
        <f>IF(AX650&lt;=SMALL(AX$3:AX$1130,5),"SIMILAR","NO")</f>
        <v>NO</v>
      </c>
      <c r="BA650" s="197" t="str">
        <f t="shared" si="532"/>
        <v>N/A</v>
      </c>
      <c r="BB650" s="197">
        <f t="shared" si="533"/>
        <v>0</v>
      </c>
      <c r="BC650" s="198">
        <f t="shared" si="534"/>
        <v>0</v>
      </c>
      <c r="BD650" s="196">
        <f>IFERROR(SQRT(($E650-$E$1136)^2+($O650-$O$1136)^2),0)</f>
        <v>0</v>
      </c>
      <c r="BE650" s="197" t="str">
        <f>IF(BD650&lt;=SMALL(BD$3:BD$1130,1),"MAS PARECIDO","NO")</f>
        <v>MAS PARECIDO</v>
      </c>
      <c r="BF650" s="197" t="str">
        <f>IF(BD650&lt;=SMALL(BD$3:BD$1130,5),"SIMILAR","NO")</f>
        <v>SIMILAR</v>
      </c>
      <c r="BG650" s="197" t="str">
        <f t="shared" si="535"/>
        <v>Regular</v>
      </c>
      <c r="BH650" s="197">
        <f t="shared" si="536"/>
        <v>1</v>
      </c>
      <c r="BI650" s="198">
        <f t="shared" si="537"/>
        <v>50625.25</v>
      </c>
      <c r="BJ650" s="199">
        <f>IFERROR(SQRT(($E650-$E$1136)^2+($R650-$R$1136)^2),0)</f>
        <v>0.5</v>
      </c>
      <c r="BK650" s="197" t="str">
        <f>IF(BJ650&lt;=SMALL(BJ$3:BJ$1130,1),"MAS PARECIDO","NO")</f>
        <v>NO</v>
      </c>
      <c r="BL650" s="197" t="str">
        <f>IF(BJ650&lt;=SMALL(BJ$3:BJ$1130,5),"SIMILAR","NO")</f>
        <v>NO</v>
      </c>
      <c r="BM650" s="197" t="str">
        <f t="shared" si="538"/>
        <v>N/A</v>
      </c>
      <c r="BN650" s="197">
        <f t="shared" si="539"/>
        <v>0</v>
      </c>
      <c r="BO650" s="198">
        <f t="shared" si="540"/>
        <v>0</v>
      </c>
      <c r="BP650" s="199">
        <f>IFERROR(SQRT(($E650-$E$1136)^2+($U650-$U$1136)^2),0)</f>
        <v>0</v>
      </c>
      <c r="BQ650" s="197" t="str">
        <f>IF(BP650&lt;=SMALL(BP$3:BP$1130,1),"MAS PARECIDO","NO")</f>
        <v>MAS PARECIDO</v>
      </c>
      <c r="BR650" s="197" t="str">
        <f>IF(BP650&lt;=SMALL(BP$3:BP$1130,5),"SIMILAR","NO")</f>
        <v>SIMILAR</v>
      </c>
      <c r="BS650" s="197" t="str">
        <f t="shared" si="541"/>
        <v>Regular</v>
      </c>
      <c r="BT650" s="197">
        <f t="shared" si="542"/>
        <v>1</v>
      </c>
      <c r="BU650" s="198">
        <f t="shared" si="543"/>
        <v>50625.25</v>
      </c>
      <c r="BV650" s="199">
        <f>IFERROR(SQRT(($E650-$E$1136)^2+($X650-$X$1136)^2),0)</f>
        <v>0</v>
      </c>
      <c r="BW650" s="197" t="str">
        <f>IF(BV650&lt;=SMALL(BV$3:BV$1130,1),"MAS PARECIDO","NO")</f>
        <v>MAS PARECIDO</v>
      </c>
      <c r="BX650" s="197" t="str">
        <f>IF(BV650&lt;=SMALL(BV$3:BV$1130,5),"SIMILAR","NO")</f>
        <v>SIMILAR</v>
      </c>
      <c r="BY650" s="197" t="str">
        <f t="shared" si="544"/>
        <v>Regular</v>
      </c>
      <c r="BZ650" s="197">
        <f t="shared" si="545"/>
        <v>1</v>
      </c>
      <c r="CA650" s="198">
        <f t="shared" si="546"/>
        <v>50625.25</v>
      </c>
      <c r="CB650" s="199">
        <f>IFERROR(SQRT(($E650-$E$1136)^2+($AA650-$AA$1136)^2),0)</f>
        <v>1</v>
      </c>
      <c r="CC650" s="197" t="str">
        <f>IF(CB650&lt;=SMALL(CB$3:CB$1130,1),"MAS PARECIDO","NO")</f>
        <v>NO</v>
      </c>
      <c r="CD650" s="197" t="str">
        <f>IF(CB650&lt;=SMALL(CB$3:CB$1130,5),"SIMILAR","NO")</f>
        <v>NO</v>
      </c>
      <c r="CE650" s="197" t="str">
        <f t="shared" si="547"/>
        <v>N/A</v>
      </c>
      <c r="CF650" s="197">
        <f t="shared" si="548"/>
        <v>0</v>
      </c>
      <c r="CG650" s="198">
        <f t="shared" si="549"/>
        <v>0</v>
      </c>
      <c r="CH650" s="199">
        <f>IFERROR(SQRT(($E650-$E$1136)^2+($AD650-$AD$1136)^2),0)</f>
        <v>0</v>
      </c>
      <c r="CI650" s="197" t="str">
        <f>IF(CH650&lt;=SMALL(CH$3:CH$1130,1),"MAS PARECIDO","NO")</f>
        <v>MAS PARECIDO</v>
      </c>
      <c r="CJ650" s="197" t="str">
        <f>IF(CH650&lt;=SMALL(CH$3:CH$1130,5),"SIMILAR","NO")</f>
        <v>SIMILAR</v>
      </c>
      <c r="CK650" s="197" t="str">
        <f t="shared" si="550"/>
        <v>Regular</v>
      </c>
      <c r="CL650" s="197">
        <f t="shared" si="551"/>
        <v>1</v>
      </c>
      <c r="CM650" s="198">
        <f t="shared" si="552"/>
        <v>50625.25</v>
      </c>
      <c r="CN650" s="199">
        <f>IFERROR(SQRT(($E650-$E$1136)^2+($AG650-$AG$1136)^2),0)</f>
        <v>1</v>
      </c>
      <c r="CO650" s="197" t="str">
        <f>IF(CN650&lt;=SMALL(CN$3:CN$1130,1),"MAS PARECIDO","NO")</f>
        <v>NO</v>
      </c>
      <c r="CP650" s="197" t="str">
        <f>IF(CN650&lt;=SMALL(CN$3:CN$1130,5),"SIMILAR","NO")</f>
        <v>NO</v>
      </c>
      <c r="CQ650" s="197" t="str">
        <f t="shared" si="553"/>
        <v>N/A</v>
      </c>
      <c r="CR650" s="197">
        <f t="shared" si="554"/>
        <v>0</v>
      </c>
      <c r="CS650" s="198">
        <f t="shared" si="555"/>
        <v>0</v>
      </c>
      <c r="CT650" s="199">
        <f>IFERROR(SQRT(($E650-$E$1136)^2+($AJ650-$AJ$1136)^2),0)</f>
        <v>0</v>
      </c>
      <c r="CU650" s="197" t="str">
        <f>IF(CT650&lt;=SMALL(CT$3:CT$1130,1),"MAS PARECIDO","NO")</f>
        <v>MAS PARECIDO</v>
      </c>
      <c r="CV650" s="197" t="str">
        <f>IF(CT650&lt;=SMALL(CT$3:CT$1130,5),"SIMILAR","NO")</f>
        <v>SIMILAR</v>
      </c>
      <c r="CW650" s="197" t="str">
        <f t="shared" si="556"/>
        <v>Regular</v>
      </c>
      <c r="CX650" s="197">
        <f t="shared" si="557"/>
        <v>1</v>
      </c>
      <c r="CY650" s="198">
        <f t="shared" si="558"/>
        <v>50625.25</v>
      </c>
      <c r="CZ650" s="2" t="s">
        <v>2294</v>
      </c>
      <c r="DA650" s="2" t="s">
        <v>2295</v>
      </c>
      <c r="DB650" s="2">
        <v>1</v>
      </c>
      <c r="DC650" s="2" t="s">
        <v>346</v>
      </c>
    </row>
    <row r="651" spans="1:107">
      <c r="A651" s="24" t="s">
        <v>820</v>
      </c>
      <c r="B651" s="46">
        <v>55157.279999999999</v>
      </c>
      <c r="C651" s="190">
        <f>(B651-$B$1132)/($B$1133-$B$1132)</f>
        <v>5.9208715192438588E-2</v>
      </c>
      <c r="D651" s="46">
        <v>32000</v>
      </c>
      <c r="E651" s="190">
        <f>(D651-$D$1132)/($D$1133-$D$1132)</f>
        <v>6.3971919157574733E-2</v>
      </c>
      <c r="F651" s="46" t="s">
        <v>187</v>
      </c>
      <c r="G651" s="192">
        <f>VLOOKUP(F651,'DATOS DE SOPORTE'!$Y$5:$Z$8,2,FALSE)</f>
        <v>4</v>
      </c>
      <c r="H651" s="190">
        <f>(G651-$G$1132)/($G$1133-$G$1132)</f>
        <v>1</v>
      </c>
      <c r="I651" s="50">
        <v>3</v>
      </c>
      <c r="J651" s="200">
        <f t="shared" si="518"/>
        <v>3</v>
      </c>
      <c r="K651" s="190">
        <f>(J651-$J$1132)/($J$1133-$J$1132)</f>
        <v>0.6</v>
      </c>
      <c r="L651" s="193" t="str">
        <f t="shared" si="519"/>
        <v>SI</v>
      </c>
      <c r="M651" s="46" t="s">
        <v>192</v>
      </c>
      <c r="N651" s="192">
        <f t="shared" si="520"/>
        <v>2</v>
      </c>
      <c r="O651" s="190">
        <f>(N651-N$1132)/(N$1133-N$1132)</f>
        <v>1</v>
      </c>
      <c r="P651" s="46" t="s">
        <v>58</v>
      </c>
      <c r="Q651" s="192">
        <f t="shared" si="521"/>
        <v>3</v>
      </c>
      <c r="R651" s="190">
        <f>(Q651-Q$1132)/(Q$1133-Q$1132)</f>
        <v>1</v>
      </c>
      <c r="S651" s="46" t="s">
        <v>60</v>
      </c>
      <c r="T651" s="192">
        <f t="shared" si="522"/>
        <v>2</v>
      </c>
      <c r="U651" s="190">
        <f>(T651-T$1132)/(T$1133-T$1132)</f>
        <v>1</v>
      </c>
      <c r="V651" s="46" t="s">
        <v>62</v>
      </c>
      <c r="W651" s="194">
        <f>VLOOKUP(V651,'DATOS DE SOPORTE'!$S$5:$T$10,2,FALSE)</f>
        <v>1</v>
      </c>
      <c r="X651" s="201">
        <f>(W651-W$1132)/(W$1133-W$1132)</f>
        <v>0</v>
      </c>
      <c r="Y651" s="46" t="s">
        <v>136</v>
      </c>
      <c r="Z651" s="194">
        <f t="shared" si="523"/>
        <v>2</v>
      </c>
      <c r="AA651" s="201">
        <f>(Z651-Z$1132)/(Z$1133-Z$1132)</f>
        <v>1</v>
      </c>
      <c r="AB651" s="46" t="s">
        <v>136</v>
      </c>
      <c r="AC651" s="194">
        <f t="shared" si="524"/>
        <v>2</v>
      </c>
      <c r="AD651" s="201">
        <f>(AC651-AC$1132)/(AC$1133-AC$1132)</f>
        <v>1</v>
      </c>
      <c r="AE651" s="46" t="s">
        <v>188</v>
      </c>
      <c r="AF651" s="194">
        <f t="shared" si="525"/>
        <v>1</v>
      </c>
      <c r="AG651" s="201">
        <f>(AF651-AF$1132)/(AF$1133-AF$1132)</f>
        <v>0</v>
      </c>
      <c r="AH651" s="24" t="s">
        <v>67</v>
      </c>
      <c r="AI651" s="194">
        <f>VLOOKUP(AH651,'DATOS DE SOPORTE'!$V$5:$W$8,2,FALSE)</f>
        <v>1</v>
      </c>
      <c r="AJ651" s="201">
        <f>(AI651-AI$1132)/(AI$1133-AI$1132)</f>
        <v>0</v>
      </c>
      <c r="AK651" s="58" t="str">
        <f t="shared" si="517"/>
        <v>Bueno</v>
      </c>
      <c r="AL651" s="196">
        <f>IFERROR(SQRT(($E651-$E$1136)^2+($C651-$C$1136)^2),0)</f>
        <v>0.15934835879134113</v>
      </c>
      <c r="AM651" s="197" t="str">
        <f>IF(AL651&lt;=SMALL($AL$3:$AL$1130,1),"MAS PARECIDO","NO")</f>
        <v>NO</v>
      </c>
      <c r="AN651" s="197" t="str">
        <f>IF(AL651&lt;=SMALL($AL$3:$AL$1130,5),"SIMILAR","NO")</f>
        <v>NO</v>
      </c>
      <c r="AO651" s="197" t="str">
        <f t="shared" si="526"/>
        <v>N/A</v>
      </c>
      <c r="AP651" s="197">
        <f t="shared" si="527"/>
        <v>0</v>
      </c>
      <c r="AQ651" s="198">
        <f t="shared" si="528"/>
        <v>0</v>
      </c>
      <c r="AR651" s="196">
        <f>IFERROR(SQRT(($E651-$E$1136)^2+($H651-$H$1136)^2),0)</f>
        <v>0.66973180469162741</v>
      </c>
      <c r="AS651" s="197" t="str">
        <f>IF(AR651&lt;=SMALL(AR$3:AR$1130,1),"MAS PARECIDO","NO")</f>
        <v>NO</v>
      </c>
      <c r="AT651" s="197" t="str">
        <f>IF(AR651&lt;=SMALL(AR$3:AR$1130,5),"SIMILAR","NO")</f>
        <v>NO</v>
      </c>
      <c r="AU651" s="197" t="str">
        <f t="shared" si="529"/>
        <v>N/A</v>
      </c>
      <c r="AV651" s="197">
        <f t="shared" si="530"/>
        <v>0</v>
      </c>
      <c r="AW651" s="198">
        <f t="shared" si="531"/>
        <v>0</v>
      </c>
      <c r="AX651" s="199">
        <f>IFERROR(SQRT(($E651-$E$1136)^2+($K651-$K$1136)^2),0)</f>
        <v>0.40508794819280863</v>
      </c>
      <c r="AY651" s="197" t="str">
        <f>IF(AX651&lt;=SMALL(AX$3:AX$1130,1),"MAS PARECIDO","NO")</f>
        <v>NO</v>
      </c>
      <c r="AZ651" s="197" t="str">
        <f>IF(AX651&lt;=SMALL(AX$3:AX$1130,5),"SIMILAR","NO")</f>
        <v>NO</v>
      </c>
      <c r="BA651" s="197" t="str">
        <f t="shared" si="532"/>
        <v>N/A</v>
      </c>
      <c r="BB651" s="197">
        <f t="shared" si="533"/>
        <v>0</v>
      </c>
      <c r="BC651" s="198">
        <f t="shared" si="534"/>
        <v>0</v>
      </c>
      <c r="BD651" s="196">
        <f>IFERROR(SQRT(($E651-$E$1136)^2+($O651-$O$1136)^2),0)</f>
        <v>6.4001920057601733E-2</v>
      </c>
      <c r="BE651" s="197" t="str">
        <f>IF(BD651&lt;=SMALL(BD$3:BD$1130,1),"MAS PARECIDO","NO")</f>
        <v>NO</v>
      </c>
      <c r="BF651" s="197" t="str">
        <f>IF(BD651&lt;=SMALL(BD$3:BD$1130,5),"SIMILAR","NO")</f>
        <v>NO</v>
      </c>
      <c r="BG651" s="197" t="str">
        <f t="shared" si="535"/>
        <v>N/A</v>
      </c>
      <c r="BH651" s="197">
        <f t="shared" si="536"/>
        <v>0</v>
      </c>
      <c r="BI651" s="198">
        <f t="shared" si="537"/>
        <v>0</v>
      </c>
      <c r="BJ651" s="199">
        <f>IFERROR(SQRT(($E651-$E$1136)^2+($R651-$R$1136)^2),0)</f>
        <v>0.50407960261357498</v>
      </c>
      <c r="BK651" s="197" t="str">
        <f>IF(BJ651&lt;=SMALL(BJ$3:BJ$1130,1),"MAS PARECIDO","NO")</f>
        <v>NO</v>
      </c>
      <c r="BL651" s="197" t="str">
        <f>IF(BJ651&lt;=SMALL(BJ$3:BJ$1130,5),"SIMILAR","NO")</f>
        <v>NO</v>
      </c>
      <c r="BM651" s="197" t="str">
        <f t="shared" si="538"/>
        <v>N/A</v>
      </c>
      <c r="BN651" s="197">
        <f t="shared" si="539"/>
        <v>0</v>
      </c>
      <c r="BO651" s="198">
        <f t="shared" si="540"/>
        <v>0</v>
      </c>
      <c r="BP651" s="199">
        <f>IFERROR(SQRT(($E651-$E$1136)^2+($U651-$U$1136)^2),0)</f>
        <v>1.0020460297666269</v>
      </c>
      <c r="BQ651" s="197" t="str">
        <f>IF(BP651&lt;=SMALL(BP$3:BP$1130,1),"MAS PARECIDO","NO")</f>
        <v>NO</v>
      </c>
      <c r="BR651" s="197" t="str">
        <f>IF(BP651&lt;=SMALL(BP$3:BP$1130,5),"SIMILAR","NO")</f>
        <v>NO</v>
      </c>
      <c r="BS651" s="197" t="str">
        <f t="shared" si="541"/>
        <v>N/A</v>
      </c>
      <c r="BT651" s="197">
        <f t="shared" si="542"/>
        <v>0</v>
      </c>
      <c r="BU651" s="198">
        <f t="shared" si="543"/>
        <v>0</v>
      </c>
      <c r="BV651" s="199">
        <f>IFERROR(SQRT(($E651-$E$1136)^2+($X651-$X$1136)^2),0)</f>
        <v>6.4001920057601733E-2</v>
      </c>
      <c r="BW651" s="197" t="str">
        <f>IF(BV651&lt;=SMALL(BV$3:BV$1130,1),"MAS PARECIDO","NO")</f>
        <v>NO</v>
      </c>
      <c r="BX651" s="197" t="str">
        <f>IF(BV651&lt;=SMALL(BV$3:BV$1130,5),"SIMILAR","NO")</f>
        <v>NO</v>
      </c>
      <c r="BY651" s="197" t="str">
        <f t="shared" si="544"/>
        <v>N/A</v>
      </c>
      <c r="BZ651" s="197">
        <f t="shared" si="545"/>
        <v>0</v>
      </c>
      <c r="CA651" s="198">
        <f t="shared" si="546"/>
        <v>0</v>
      </c>
      <c r="CB651" s="199">
        <f>IFERROR(SQRT(($E651-$E$1136)^2+($AA651-$AA$1136)^2),0)</f>
        <v>1.0020460297666269</v>
      </c>
      <c r="CC651" s="197" t="str">
        <f>IF(CB651&lt;=SMALL(CB$3:CB$1130,1),"MAS PARECIDO","NO")</f>
        <v>NO</v>
      </c>
      <c r="CD651" s="197" t="str">
        <f>IF(CB651&lt;=SMALL(CB$3:CB$1130,5),"SIMILAR","NO")</f>
        <v>NO</v>
      </c>
      <c r="CE651" s="197" t="str">
        <f t="shared" si="547"/>
        <v>N/A</v>
      </c>
      <c r="CF651" s="197">
        <f t="shared" si="548"/>
        <v>0</v>
      </c>
      <c r="CG651" s="198">
        <f t="shared" si="549"/>
        <v>0</v>
      </c>
      <c r="CH651" s="199">
        <f>IFERROR(SQRT(($E651-$E$1136)^2+($AD651-$AD$1136)^2),0)</f>
        <v>6.4001920057601733E-2</v>
      </c>
      <c r="CI651" s="197" t="str">
        <f>IF(CH651&lt;=SMALL(CH$3:CH$1130,1),"MAS PARECIDO","NO")</f>
        <v>NO</v>
      </c>
      <c r="CJ651" s="197" t="str">
        <f>IF(CH651&lt;=SMALL(CH$3:CH$1130,5),"SIMILAR","NO")</f>
        <v>NO</v>
      </c>
      <c r="CK651" s="197" t="str">
        <f t="shared" si="550"/>
        <v>N/A</v>
      </c>
      <c r="CL651" s="197">
        <f t="shared" si="551"/>
        <v>0</v>
      </c>
      <c r="CM651" s="198">
        <f t="shared" si="552"/>
        <v>0</v>
      </c>
      <c r="CN651" s="199">
        <f>IFERROR(SQRT(($E651-$E$1136)^2+($AG651-$AG$1136)^2),0)</f>
        <v>1.0020460297666269</v>
      </c>
      <c r="CO651" s="197" t="str">
        <f>IF(CN651&lt;=SMALL(CN$3:CN$1130,1),"MAS PARECIDO","NO")</f>
        <v>NO</v>
      </c>
      <c r="CP651" s="197" t="str">
        <f>IF(CN651&lt;=SMALL(CN$3:CN$1130,5),"SIMILAR","NO")</f>
        <v>NO</v>
      </c>
      <c r="CQ651" s="197" t="str">
        <f t="shared" si="553"/>
        <v>N/A</v>
      </c>
      <c r="CR651" s="197">
        <f t="shared" si="554"/>
        <v>0</v>
      </c>
      <c r="CS651" s="198">
        <f t="shared" si="555"/>
        <v>0</v>
      </c>
      <c r="CT651" s="199">
        <f>IFERROR(SQRT(($E651-$E$1136)^2+($AJ651-$AJ$1136)^2),0)</f>
        <v>6.4001920057601733E-2</v>
      </c>
      <c r="CU651" s="197" t="str">
        <f>IF(CT651&lt;=SMALL(CT$3:CT$1130,1),"MAS PARECIDO","NO")</f>
        <v>NO</v>
      </c>
      <c r="CV651" s="197" t="str">
        <f>IF(CT651&lt;=SMALL(CT$3:CT$1130,5),"SIMILAR","NO")</f>
        <v>NO</v>
      </c>
      <c r="CW651" s="197" t="str">
        <f t="shared" si="556"/>
        <v>N/A</v>
      </c>
      <c r="CX651" s="197">
        <f t="shared" si="557"/>
        <v>0</v>
      </c>
      <c r="CY651" s="198">
        <f t="shared" si="558"/>
        <v>0</v>
      </c>
      <c r="CZ651" s="2" t="s">
        <v>2296</v>
      </c>
      <c r="DA651" s="2" t="s">
        <v>2297</v>
      </c>
      <c r="DB651" s="2">
        <v>0</v>
      </c>
      <c r="DC651" s="2" t="s">
        <v>189</v>
      </c>
    </row>
    <row r="652" spans="1:107">
      <c r="A652" s="24" t="s">
        <v>821</v>
      </c>
      <c r="B652" s="46">
        <v>32960.44</v>
      </c>
      <c r="C652" s="190">
        <f>(B652-$B$1132)/($B$1133-$B$1132)</f>
        <v>3.3262535767136878E-2</v>
      </c>
      <c r="D652" s="46">
        <v>2500</v>
      </c>
      <c r="E652" s="190">
        <f>(D652-$D$1132)/($D$1133-$D$1132)</f>
        <v>4.9701491044731342E-3</v>
      </c>
      <c r="F652" s="46" t="s">
        <v>191</v>
      </c>
      <c r="G652" s="192">
        <f>VLOOKUP(F652,'DATOS DE SOPORTE'!$Y$5:$Z$8,2,FALSE)</f>
        <v>1</v>
      </c>
      <c r="H652" s="190">
        <f>(G652-$G$1132)/($G$1133-$G$1132)</f>
        <v>0</v>
      </c>
      <c r="I652" s="50">
        <v>2</v>
      </c>
      <c r="J652" s="200">
        <f t="shared" si="518"/>
        <v>2</v>
      </c>
      <c r="K652" s="190">
        <f>(J652-$J$1132)/($J$1133-$J$1132)</f>
        <v>0.4</v>
      </c>
      <c r="L652" s="193" t="str">
        <f t="shared" si="519"/>
        <v>SI</v>
      </c>
      <c r="M652" s="46" t="s">
        <v>192</v>
      </c>
      <c r="N652" s="192">
        <f t="shared" si="520"/>
        <v>2</v>
      </c>
      <c r="O652" s="190">
        <f>(N652-N$1132)/(N$1133-N$1132)</f>
        <v>1</v>
      </c>
      <c r="P652" s="46" t="s">
        <v>193</v>
      </c>
      <c r="Q652" s="192">
        <f t="shared" si="521"/>
        <v>2</v>
      </c>
      <c r="R652" s="190">
        <f>(Q652-Q$1132)/(Q$1133-Q$1132)</f>
        <v>0.5</v>
      </c>
      <c r="S652" s="46" t="s">
        <v>194</v>
      </c>
      <c r="T652" s="192">
        <f t="shared" si="522"/>
        <v>1</v>
      </c>
      <c r="U652" s="190">
        <f>(T652-T$1132)/(T$1133-T$1132)</f>
        <v>0</v>
      </c>
      <c r="V652" s="46" t="s">
        <v>62</v>
      </c>
      <c r="W652" s="194">
        <f>VLOOKUP(V652,'DATOS DE SOPORTE'!$S$5:$T$10,2,FALSE)</f>
        <v>1</v>
      </c>
      <c r="X652" s="201">
        <f>(W652-W$1132)/(W$1133-W$1132)</f>
        <v>0</v>
      </c>
      <c r="Y652" s="46" t="s">
        <v>188</v>
      </c>
      <c r="Z652" s="194">
        <f t="shared" si="523"/>
        <v>1</v>
      </c>
      <c r="AA652" s="201">
        <f>(Z652-Z$1132)/(Z$1133-Z$1132)</f>
        <v>0</v>
      </c>
      <c r="AB652" s="46" t="s">
        <v>136</v>
      </c>
      <c r="AC652" s="194">
        <f t="shared" si="524"/>
        <v>2</v>
      </c>
      <c r="AD652" s="201">
        <f>(AC652-AC$1132)/(AC$1133-AC$1132)</f>
        <v>1</v>
      </c>
      <c r="AE652" s="46" t="s">
        <v>188</v>
      </c>
      <c r="AF652" s="194">
        <f t="shared" si="525"/>
        <v>1</v>
      </c>
      <c r="AG652" s="201">
        <f>(AF652-AF$1132)/(AF$1133-AF$1132)</f>
        <v>0</v>
      </c>
      <c r="AH652" s="24" t="s">
        <v>67</v>
      </c>
      <c r="AI652" s="194">
        <f>VLOOKUP(AH652,'DATOS DE SOPORTE'!$V$5:$W$8,2,FALSE)</f>
        <v>1</v>
      </c>
      <c r="AJ652" s="201">
        <f>(AI652-AI$1132)/(AI$1133-AI$1132)</f>
        <v>0</v>
      </c>
      <c r="AK652" s="58" t="str">
        <f t="shared" si="517"/>
        <v>Bueno</v>
      </c>
      <c r="AL652" s="196">
        <f>IFERROR(SQRT(($E652-$E$1136)^2+($C652-$C$1136)^2),0)</f>
        <v>0.17194919923344604</v>
      </c>
      <c r="AM652" s="197" t="str">
        <f>IF(AL652&lt;=SMALL($AL$3:$AL$1130,1),"MAS PARECIDO","NO")</f>
        <v>NO</v>
      </c>
      <c r="AN652" s="197" t="str">
        <f>IF(AL652&lt;=SMALL($AL$3:$AL$1130,5),"SIMILAR","NO")</f>
        <v>NO</v>
      </c>
      <c r="AO652" s="197" t="str">
        <f t="shared" si="526"/>
        <v>N/A</v>
      </c>
      <c r="AP652" s="197">
        <f t="shared" si="527"/>
        <v>0</v>
      </c>
      <c r="AQ652" s="198">
        <f t="shared" si="528"/>
        <v>0</v>
      </c>
      <c r="AR652" s="196">
        <f>IFERROR(SQRT(($E652-$E$1136)^2+($H652-$H$1136)^2),0)</f>
        <v>0.33337083347404373</v>
      </c>
      <c r="AS652" s="197" t="str">
        <f>IF(AR652&lt;=SMALL(AR$3:AR$1130,1),"MAS PARECIDO","NO")</f>
        <v>NO</v>
      </c>
      <c r="AT652" s="197" t="str">
        <f>IF(AR652&lt;=SMALL(AR$3:AR$1130,5),"SIMILAR","NO")</f>
        <v>NO</v>
      </c>
      <c r="AU652" s="197" t="str">
        <f t="shared" si="529"/>
        <v>N/A</v>
      </c>
      <c r="AV652" s="197">
        <f t="shared" si="530"/>
        <v>0</v>
      </c>
      <c r="AW652" s="198">
        <f t="shared" si="531"/>
        <v>0</v>
      </c>
      <c r="AX652" s="199">
        <f>IFERROR(SQRT(($E652-$E$1136)^2+($K652-$K$1136)^2),0)</f>
        <v>0.20006249398642292</v>
      </c>
      <c r="AY652" s="197" t="str">
        <f>IF(AX652&lt;=SMALL(AX$3:AX$1130,1),"MAS PARECIDO","NO")</f>
        <v>NO</v>
      </c>
      <c r="AZ652" s="197" t="str">
        <f>IF(AX652&lt;=SMALL(AX$3:AX$1130,5),"SIMILAR","NO")</f>
        <v>NO</v>
      </c>
      <c r="BA652" s="197" t="str">
        <f t="shared" si="532"/>
        <v>N/A</v>
      </c>
      <c r="BB652" s="197">
        <f t="shared" si="533"/>
        <v>0</v>
      </c>
      <c r="BC652" s="198">
        <f t="shared" si="534"/>
        <v>0</v>
      </c>
      <c r="BD652" s="196">
        <f>IFERROR(SQRT(($E652-$E$1136)^2+($O652-$O$1136)^2),0)</f>
        <v>5.0001500045001347E-3</v>
      </c>
      <c r="BE652" s="197" t="str">
        <f>IF(BD652&lt;=SMALL(BD$3:BD$1130,1),"MAS PARECIDO","NO")</f>
        <v>NO</v>
      </c>
      <c r="BF652" s="197" t="str">
        <f>IF(BD652&lt;=SMALL(BD$3:BD$1130,5),"SIMILAR","NO")</f>
        <v>NO</v>
      </c>
      <c r="BG652" s="197" t="str">
        <f t="shared" si="535"/>
        <v>N/A</v>
      </c>
      <c r="BH652" s="197">
        <f t="shared" si="536"/>
        <v>0</v>
      </c>
      <c r="BI652" s="198">
        <f t="shared" si="537"/>
        <v>0</v>
      </c>
      <c r="BJ652" s="199">
        <f>IFERROR(SQRT(($E652-$E$1136)^2+($R652-$R$1136)^2),0)</f>
        <v>5.0001500045001347E-3</v>
      </c>
      <c r="BK652" s="197" t="str">
        <f>IF(BJ652&lt;=SMALL(BJ$3:BJ$1130,1),"MAS PARECIDO","NO")</f>
        <v>NO</v>
      </c>
      <c r="BL652" s="197" t="str">
        <f>IF(BJ652&lt;=SMALL(BJ$3:BJ$1130,5),"SIMILAR","NO")</f>
        <v>NO</v>
      </c>
      <c r="BM652" s="197" t="str">
        <f t="shared" si="538"/>
        <v>N/A</v>
      </c>
      <c r="BN652" s="197">
        <f t="shared" si="539"/>
        <v>0</v>
      </c>
      <c r="BO652" s="198">
        <f t="shared" si="540"/>
        <v>0</v>
      </c>
      <c r="BP652" s="199">
        <f>IFERROR(SQRT(($E652-$E$1136)^2+($U652-$U$1136)^2),0)</f>
        <v>5.0001500045001347E-3</v>
      </c>
      <c r="BQ652" s="197" t="str">
        <f>IF(BP652&lt;=SMALL(BP$3:BP$1130,1),"MAS PARECIDO","NO")</f>
        <v>NO</v>
      </c>
      <c r="BR652" s="197" t="str">
        <f>IF(BP652&lt;=SMALL(BP$3:BP$1130,5),"SIMILAR","NO")</f>
        <v>NO</v>
      </c>
      <c r="BS652" s="197" t="str">
        <f t="shared" si="541"/>
        <v>N/A</v>
      </c>
      <c r="BT652" s="197">
        <f t="shared" si="542"/>
        <v>0</v>
      </c>
      <c r="BU652" s="198">
        <f t="shared" si="543"/>
        <v>0</v>
      </c>
      <c r="BV652" s="199">
        <f>IFERROR(SQRT(($E652-$E$1136)^2+($X652-$X$1136)^2),0)</f>
        <v>5.0001500045001347E-3</v>
      </c>
      <c r="BW652" s="197" t="str">
        <f>IF(BV652&lt;=SMALL(BV$3:BV$1130,1),"MAS PARECIDO","NO")</f>
        <v>NO</v>
      </c>
      <c r="BX652" s="197" t="str">
        <f>IF(BV652&lt;=SMALL(BV$3:BV$1130,5),"SIMILAR","NO")</f>
        <v>NO</v>
      </c>
      <c r="BY652" s="197" t="str">
        <f t="shared" si="544"/>
        <v>N/A</v>
      </c>
      <c r="BZ652" s="197">
        <f t="shared" si="545"/>
        <v>0</v>
      </c>
      <c r="CA652" s="198">
        <f t="shared" si="546"/>
        <v>0</v>
      </c>
      <c r="CB652" s="199">
        <f>IFERROR(SQRT(($E652-$E$1136)^2+($AA652-$AA$1136)^2),0)</f>
        <v>5.0001500045001347E-3</v>
      </c>
      <c r="CC652" s="197" t="str">
        <f>IF(CB652&lt;=SMALL(CB$3:CB$1130,1),"MAS PARECIDO","NO")</f>
        <v>NO</v>
      </c>
      <c r="CD652" s="197" t="str">
        <f>IF(CB652&lt;=SMALL(CB$3:CB$1130,5),"SIMILAR","NO")</f>
        <v>NO</v>
      </c>
      <c r="CE652" s="197" t="str">
        <f t="shared" si="547"/>
        <v>N/A</v>
      </c>
      <c r="CF652" s="197">
        <f t="shared" si="548"/>
        <v>0</v>
      </c>
      <c r="CG652" s="198">
        <f t="shared" si="549"/>
        <v>0</v>
      </c>
      <c r="CH652" s="199">
        <f>IFERROR(SQRT(($E652-$E$1136)^2+($AD652-$AD$1136)^2),0)</f>
        <v>5.0001500045001347E-3</v>
      </c>
      <c r="CI652" s="197" t="str">
        <f>IF(CH652&lt;=SMALL(CH$3:CH$1130,1),"MAS PARECIDO","NO")</f>
        <v>NO</v>
      </c>
      <c r="CJ652" s="197" t="str">
        <f>IF(CH652&lt;=SMALL(CH$3:CH$1130,5),"SIMILAR","NO")</f>
        <v>NO</v>
      </c>
      <c r="CK652" s="197" t="str">
        <f t="shared" si="550"/>
        <v>N/A</v>
      </c>
      <c r="CL652" s="197">
        <f t="shared" si="551"/>
        <v>0</v>
      </c>
      <c r="CM652" s="198">
        <f t="shared" si="552"/>
        <v>0</v>
      </c>
      <c r="CN652" s="199">
        <f>IFERROR(SQRT(($E652-$E$1136)^2+($AG652-$AG$1136)^2),0)</f>
        <v>1.0000125006719003</v>
      </c>
      <c r="CO652" s="197" t="str">
        <f>IF(CN652&lt;=SMALL(CN$3:CN$1130,1),"MAS PARECIDO","NO")</f>
        <v>NO</v>
      </c>
      <c r="CP652" s="197" t="str">
        <f>IF(CN652&lt;=SMALL(CN$3:CN$1130,5),"SIMILAR","NO")</f>
        <v>NO</v>
      </c>
      <c r="CQ652" s="197" t="str">
        <f t="shared" si="553"/>
        <v>N/A</v>
      </c>
      <c r="CR652" s="197">
        <f t="shared" si="554"/>
        <v>0</v>
      </c>
      <c r="CS652" s="198">
        <f t="shared" si="555"/>
        <v>0</v>
      </c>
      <c r="CT652" s="199">
        <f>IFERROR(SQRT(($E652-$E$1136)^2+($AJ652-$AJ$1136)^2),0)</f>
        <v>5.0001500045001347E-3</v>
      </c>
      <c r="CU652" s="197" t="str">
        <f>IF(CT652&lt;=SMALL(CT$3:CT$1130,1),"MAS PARECIDO","NO")</f>
        <v>NO</v>
      </c>
      <c r="CV652" s="197" t="str">
        <f>IF(CT652&lt;=SMALL(CT$3:CT$1130,5),"SIMILAR","NO")</f>
        <v>NO</v>
      </c>
      <c r="CW652" s="197" t="str">
        <f t="shared" si="556"/>
        <v>N/A</v>
      </c>
      <c r="CX652" s="197">
        <f t="shared" si="557"/>
        <v>0</v>
      </c>
      <c r="CY652" s="198">
        <f t="shared" si="558"/>
        <v>0</v>
      </c>
      <c r="CZ652" s="2" t="s">
        <v>2298</v>
      </c>
      <c r="DA652" s="2" t="s">
        <v>2299</v>
      </c>
      <c r="DB652" s="2">
        <v>0</v>
      </c>
      <c r="DC652" s="2" t="s">
        <v>189</v>
      </c>
    </row>
    <row r="653" spans="1:107">
      <c r="A653" s="24" t="s">
        <v>822</v>
      </c>
      <c r="B653" s="46">
        <v>54777.25</v>
      </c>
      <c r="C653" s="190">
        <f>(B653-$B$1132)/($B$1133-$B$1132)</f>
        <v>5.8764493106457101E-2</v>
      </c>
      <c r="D653" s="46">
        <v>6000</v>
      </c>
      <c r="E653" s="190">
        <f>(D653-$D$1132)/($D$1133-$D$1132)</f>
        <v>1.1970359110773323E-2</v>
      </c>
      <c r="F653" s="46" t="s">
        <v>53</v>
      </c>
      <c r="G653" s="192">
        <f>VLOOKUP(F653,'DATOS DE SOPORTE'!$Y$5:$Z$8,2,FALSE)</f>
        <v>2</v>
      </c>
      <c r="H653" s="190">
        <f>(G653-$G$1132)/($G$1133-$G$1132)</f>
        <v>0.33333333333333331</v>
      </c>
      <c r="I653" s="50">
        <v>2</v>
      </c>
      <c r="J653" s="200">
        <f t="shared" si="518"/>
        <v>2</v>
      </c>
      <c r="K653" s="190">
        <f>(J653-$J$1132)/($J$1133-$J$1132)</f>
        <v>0.4</v>
      </c>
      <c r="L653" s="193" t="str">
        <f t="shared" si="519"/>
        <v>SI</v>
      </c>
      <c r="M653" s="46" t="s">
        <v>192</v>
      </c>
      <c r="N653" s="192">
        <f t="shared" si="520"/>
        <v>2</v>
      </c>
      <c r="O653" s="190">
        <f>(N653-N$1132)/(N$1133-N$1132)</f>
        <v>1</v>
      </c>
      <c r="P653" s="46" t="s">
        <v>193</v>
      </c>
      <c r="Q653" s="192">
        <f t="shared" si="521"/>
        <v>2</v>
      </c>
      <c r="R653" s="190">
        <f>(Q653-Q$1132)/(Q$1133-Q$1132)</f>
        <v>0.5</v>
      </c>
      <c r="S653" s="46" t="s">
        <v>194</v>
      </c>
      <c r="T653" s="192">
        <f t="shared" si="522"/>
        <v>1</v>
      </c>
      <c r="U653" s="190">
        <f>(T653-T$1132)/(T$1133-T$1132)</f>
        <v>0</v>
      </c>
      <c r="V653" s="46" t="s">
        <v>62</v>
      </c>
      <c r="W653" s="194">
        <f>VLOOKUP(V653,'DATOS DE SOPORTE'!$S$5:$T$10,2,FALSE)</f>
        <v>1</v>
      </c>
      <c r="X653" s="201">
        <f>(W653-W$1132)/(W$1133-W$1132)</f>
        <v>0</v>
      </c>
      <c r="Y653" s="46" t="s">
        <v>136</v>
      </c>
      <c r="Z653" s="194">
        <f t="shared" si="523"/>
        <v>2</v>
      </c>
      <c r="AA653" s="201">
        <f>(Z653-Z$1132)/(Z$1133-Z$1132)</f>
        <v>1</v>
      </c>
      <c r="AB653" s="46" t="s">
        <v>136</v>
      </c>
      <c r="AC653" s="194">
        <f t="shared" si="524"/>
        <v>2</v>
      </c>
      <c r="AD653" s="201">
        <f>(AC653-AC$1132)/(AC$1133-AC$1132)</f>
        <v>1</v>
      </c>
      <c r="AE653" s="46" t="s">
        <v>188</v>
      </c>
      <c r="AF653" s="194">
        <f t="shared" si="525"/>
        <v>1</v>
      </c>
      <c r="AG653" s="201">
        <f>(AF653-AF$1132)/(AF$1133-AF$1132)</f>
        <v>0</v>
      </c>
      <c r="AH653" s="24" t="s">
        <v>67</v>
      </c>
      <c r="AI653" s="194">
        <f>VLOOKUP(AH653,'DATOS DE SOPORTE'!$V$5:$W$8,2,FALSE)</f>
        <v>1</v>
      </c>
      <c r="AJ653" s="201">
        <f>(AI653-AI$1132)/(AI$1133-AI$1132)</f>
        <v>0</v>
      </c>
      <c r="AK653" s="58" t="str">
        <f t="shared" si="517"/>
        <v>Bueno</v>
      </c>
      <c r="AL653" s="196">
        <f>IFERROR(SQRT(($E653-$E$1136)^2+($C653-$C$1136)^2),0)</f>
        <v>0.14686562082511839</v>
      </c>
      <c r="AM653" s="197" t="str">
        <f>IF(AL653&lt;=SMALL($AL$3:$AL$1130,1),"MAS PARECIDO","NO")</f>
        <v>NO</v>
      </c>
      <c r="AN653" s="197" t="str">
        <f>IF(AL653&lt;=SMALL($AL$3:$AL$1130,5),"SIMILAR","NO")</f>
        <v>NO</v>
      </c>
      <c r="AO653" s="197" t="str">
        <f t="shared" si="526"/>
        <v>N/A</v>
      </c>
      <c r="AP653" s="197">
        <f t="shared" si="527"/>
        <v>0</v>
      </c>
      <c r="AQ653" s="198">
        <f t="shared" si="528"/>
        <v>0</v>
      </c>
      <c r="AR653" s="196">
        <f>IFERROR(SQRT(($E653-$E$1136)^2+($H653-$H$1136)^2),0)</f>
        <v>1.2000360010800324E-2</v>
      </c>
      <c r="AS653" s="197" t="str">
        <f>IF(AR653&lt;=SMALL(AR$3:AR$1130,1),"MAS PARECIDO","NO")</f>
        <v>NO</v>
      </c>
      <c r="AT653" s="197" t="str">
        <f>IF(AR653&lt;=SMALL(AR$3:AR$1130,5),"SIMILAR","NO")</f>
        <v>NO</v>
      </c>
      <c r="AU653" s="197" t="str">
        <f t="shared" si="529"/>
        <v>N/A</v>
      </c>
      <c r="AV653" s="197">
        <f t="shared" si="530"/>
        <v>0</v>
      </c>
      <c r="AW653" s="198">
        <f t="shared" si="531"/>
        <v>0</v>
      </c>
      <c r="AX653" s="199">
        <f>IFERROR(SQRT(($E653-$E$1136)^2+($K653-$K$1136)^2),0)</f>
        <v>0.20035969814408491</v>
      </c>
      <c r="AY653" s="197" t="str">
        <f>IF(AX653&lt;=SMALL(AX$3:AX$1130,1),"MAS PARECIDO","NO")</f>
        <v>NO</v>
      </c>
      <c r="AZ653" s="197" t="str">
        <f>IF(AX653&lt;=SMALL(AX$3:AX$1130,5),"SIMILAR","NO")</f>
        <v>NO</v>
      </c>
      <c r="BA653" s="197" t="str">
        <f t="shared" si="532"/>
        <v>N/A</v>
      </c>
      <c r="BB653" s="197">
        <f t="shared" si="533"/>
        <v>0</v>
      </c>
      <c r="BC653" s="198">
        <f t="shared" si="534"/>
        <v>0</v>
      </c>
      <c r="BD653" s="196">
        <f>IFERROR(SQRT(($E653-$E$1136)^2+($O653-$O$1136)^2),0)</f>
        <v>1.2000360010800324E-2</v>
      </c>
      <c r="BE653" s="197" t="str">
        <f>IF(BD653&lt;=SMALL(BD$3:BD$1130,1),"MAS PARECIDO","NO")</f>
        <v>NO</v>
      </c>
      <c r="BF653" s="197" t="str">
        <f>IF(BD653&lt;=SMALL(BD$3:BD$1130,5),"SIMILAR","NO")</f>
        <v>NO</v>
      </c>
      <c r="BG653" s="197" t="str">
        <f t="shared" si="535"/>
        <v>N/A</v>
      </c>
      <c r="BH653" s="197">
        <f t="shared" si="536"/>
        <v>0</v>
      </c>
      <c r="BI653" s="198">
        <f t="shared" si="537"/>
        <v>0</v>
      </c>
      <c r="BJ653" s="199">
        <f>IFERROR(SQRT(($E653-$E$1136)^2+($R653-$R$1136)^2),0)</f>
        <v>1.2000360010800324E-2</v>
      </c>
      <c r="BK653" s="197" t="str">
        <f>IF(BJ653&lt;=SMALL(BJ$3:BJ$1130,1),"MAS PARECIDO","NO")</f>
        <v>NO</v>
      </c>
      <c r="BL653" s="197" t="str">
        <f>IF(BJ653&lt;=SMALL(BJ$3:BJ$1130,5),"SIMILAR","NO")</f>
        <v>NO</v>
      </c>
      <c r="BM653" s="197" t="str">
        <f t="shared" si="538"/>
        <v>N/A</v>
      </c>
      <c r="BN653" s="197">
        <f t="shared" si="539"/>
        <v>0</v>
      </c>
      <c r="BO653" s="198">
        <f t="shared" si="540"/>
        <v>0</v>
      </c>
      <c r="BP653" s="199">
        <f>IFERROR(SQRT(($E653-$E$1136)^2+($U653-$U$1136)^2),0)</f>
        <v>1.2000360010800324E-2</v>
      </c>
      <c r="BQ653" s="197" t="str">
        <f>IF(BP653&lt;=SMALL(BP$3:BP$1130,1),"MAS PARECIDO","NO")</f>
        <v>NO</v>
      </c>
      <c r="BR653" s="197" t="str">
        <f>IF(BP653&lt;=SMALL(BP$3:BP$1130,5),"SIMILAR","NO")</f>
        <v>NO</v>
      </c>
      <c r="BS653" s="197" t="str">
        <f t="shared" si="541"/>
        <v>N/A</v>
      </c>
      <c r="BT653" s="197">
        <f t="shared" si="542"/>
        <v>0</v>
      </c>
      <c r="BU653" s="198">
        <f t="shared" si="543"/>
        <v>0</v>
      </c>
      <c r="BV653" s="199">
        <f>IFERROR(SQRT(($E653-$E$1136)^2+($X653-$X$1136)^2),0)</f>
        <v>1.2000360010800324E-2</v>
      </c>
      <c r="BW653" s="197" t="str">
        <f>IF(BV653&lt;=SMALL(BV$3:BV$1130,1),"MAS PARECIDO","NO")</f>
        <v>NO</v>
      </c>
      <c r="BX653" s="197" t="str">
        <f>IF(BV653&lt;=SMALL(BV$3:BV$1130,5),"SIMILAR","NO")</f>
        <v>NO</v>
      </c>
      <c r="BY653" s="197" t="str">
        <f t="shared" si="544"/>
        <v>N/A</v>
      </c>
      <c r="BZ653" s="197">
        <f t="shared" si="545"/>
        <v>0</v>
      </c>
      <c r="CA653" s="198">
        <f t="shared" si="546"/>
        <v>0</v>
      </c>
      <c r="CB653" s="199">
        <f>IFERROR(SQRT(($E653-$E$1136)^2+($AA653-$AA$1136)^2),0)</f>
        <v>1.00007200172807</v>
      </c>
      <c r="CC653" s="197" t="str">
        <f>IF(CB653&lt;=SMALL(CB$3:CB$1130,1),"MAS PARECIDO","NO")</f>
        <v>NO</v>
      </c>
      <c r="CD653" s="197" t="str">
        <f>IF(CB653&lt;=SMALL(CB$3:CB$1130,5),"SIMILAR","NO")</f>
        <v>NO</v>
      </c>
      <c r="CE653" s="197" t="str">
        <f t="shared" si="547"/>
        <v>N/A</v>
      </c>
      <c r="CF653" s="197">
        <f t="shared" si="548"/>
        <v>0</v>
      </c>
      <c r="CG653" s="198">
        <f t="shared" si="549"/>
        <v>0</v>
      </c>
      <c r="CH653" s="199">
        <f>IFERROR(SQRT(($E653-$E$1136)^2+($AD653-$AD$1136)^2),0)</f>
        <v>1.2000360010800324E-2</v>
      </c>
      <c r="CI653" s="197" t="str">
        <f>IF(CH653&lt;=SMALL(CH$3:CH$1130,1),"MAS PARECIDO","NO")</f>
        <v>NO</v>
      </c>
      <c r="CJ653" s="197" t="str">
        <f>IF(CH653&lt;=SMALL(CH$3:CH$1130,5),"SIMILAR","NO")</f>
        <v>NO</v>
      </c>
      <c r="CK653" s="197" t="str">
        <f t="shared" si="550"/>
        <v>N/A</v>
      </c>
      <c r="CL653" s="197">
        <f t="shared" si="551"/>
        <v>0</v>
      </c>
      <c r="CM653" s="198">
        <f t="shared" si="552"/>
        <v>0</v>
      </c>
      <c r="CN653" s="199">
        <f>IFERROR(SQRT(($E653-$E$1136)^2+($AG653-$AG$1136)^2),0)</f>
        <v>1.00007200172807</v>
      </c>
      <c r="CO653" s="197" t="str">
        <f>IF(CN653&lt;=SMALL(CN$3:CN$1130,1),"MAS PARECIDO","NO")</f>
        <v>NO</v>
      </c>
      <c r="CP653" s="197" t="str">
        <f>IF(CN653&lt;=SMALL(CN$3:CN$1130,5),"SIMILAR","NO")</f>
        <v>NO</v>
      </c>
      <c r="CQ653" s="197" t="str">
        <f t="shared" si="553"/>
        <v>N/A</v>
      </c>
      <c r="CR653" s="197">
        <f t="shared" si="554"/>
        <v>0</v>
      </c>
      <c r="CS653" s="198">
        <f t="shared" si="555"/>
        <v>0</v>
      </c>
      <c r="CT653" s="199">
        <f>IFERROR(SQRT(($E653-$E$1136)^2+($AJ653-$AJ$1136)^2),0)</f>
        <v>1.2000360010800324E-2</v>
      </c>
      <c r="CU653" s="197" t="str">
        <f>IF(CT653&lt;=SMALL(CT$3:CT$1130,1),"MAS PARECIDO","NO")</f>
        <v>NO</v>
      </c>
      <c r="CV653" s="197" t="str">
        <f>IF(CT653&lt;=SMALL(CT$3:CT$1130,5),"SIMILAR","NO")</f>
        <v>NO</v>
      </c>
      <c r="CW653" s="197" t="str">
        <f t="shared" si="556"/>
        <v>N/A</v>
      </c>
      <c r="CX653" s="197">
        <f t="shared" si="557"/>
        <v>0</v>
      </c>
      <c r="CY653" s="198">
        <f t="shared" si="558"/>
        <v>0</v>
      </c>
      <c r="CZ653" s="2" t="s">
        <v>2300</v>
      </c>
      <c r="DA653" s="2" t="s">
        <v>2301</v>
      </c>
      <c r="DB653" s="2">
        <v>0</v>
      </c>
      <c r="DC653" s="2" t="s">
        <v>189</v>
      </c>
    </row>
    <row r="654" spans="1:107">
      <c r="A654" s="24" t="s">
        <v>823</v>
      </c>
      <c r="B654" s="46">
        <v>44167.59</v>
      </c>
      <c r="C654" s="190">
        <f>(B654-$B$1132)/($B$1133-$B$1132)</f>
        <v>4.6362721412763465E-2</v>
      </c>
      <c r="D654" s="46"/>
      <c r="E654" s="190">
        <f>(D654-$D$1132)/($D$1133-$D$1132)</f>
        <v>-3.0000900027000811E-5</v>
      </c>
      <c r="F654" s="46" t="s">
        <v>203</v>
      </c>
      <c r="G654" s="192">
        <f>VLOOKUP(F654,'DATOS DE SOPORTE'!$Y$5:$Z$8,2,FALSE)</f>
        <v>3</v>
      </c>
      <c r="H654" s="190">
        <f>(G654-$G$1132)/($G$1133-$G$1132)</f>
        <v>0.66666666666666663</v>
      </c>
      <c r="I654" s="50">
        <v>1</v>
      </c>
      <c r="J654" s="200">
        <f t="shared" si="518"/>
        <v>1</v>
      </c>
      <c r="K654" s="190">
        <f>(J654-$J$1132)/($J$1133-$J$1132)</f>
        <v>0.2</v>
      </c>
      <c r="L654" s="193" t="str">
        <f t="shared" si="519"/>
        <v>SI</v>
      </c>
      <c r="M654" s="46" t="s">
        <v>192</v>
      </c>
      <c r="N654" s="192">
        <f t="shared" si="520"/>
        <v>2</v>
      </c>
      <c r="O654" s="190">
        <f>(N654-N$1132)/(N$1133-N$1132)</f>
        <v>1</v>
      </c>
      <c r="P654" s="46" t="s">
        <v>193</v>
      </c>
      <c r="Q654" s="192">
        <f t="shared" si="521"/>
        <v>2</v>
      </c>
      <c r="R654" s="190">
        <f>(Q654-Q$1132)/(Q$1133-Q$1132)</f>
        <v>0.5</v>
      </c>
      <c r="S654" s="46" t="s">
        <v>60</v>
      </c>
      <c r="T654" s="192">
        <f t="shared" si="522"/>
        <v>2</v>
      </c>
      <c r="U654" s="190">
        <f>(T654-T$1132)/(T$1133-T$1132)</f>
        <v>1</v>
      </c>
      <c r="V654" s="46" t="s">
        <v>62</v>
      </c>
      <c r="W654" s="194">
        <f>VLOOKUP(V654,'DATOS DE SOPORTE'!$S$5:$T$10,2,FALSE)</f>
        <v>1</v>
      </c>
      <c r="X654" s="201">
        <f>(W654-W$1132)/(W$1133-W$1132)</f>
        <v>0</v>
      </c>
      <c r="Y654" s="46" t="s">
        <v>188</v>
      </c>
      <c r="Z654" s="194">
        <f t="shared" si="523"/>
        <v>1</v>
      </c>
      <c r="AA654" s="201">
        <f>(Z654-Z$1132)/(Z$1133-Z$1132)</f>
        <v>0</v>
      </c>
      <c r="AB654" s="46" t="s">
        <v>136</v>
      </c>
      <c r="AC654" s="194">
        <f t="shared" si="524"/>
        <v>2</v>
      </c>
      <c r="AD654" s="201">
        <f>(AC654-AC$1132)/(AC$1133-AC$1132)</f>
        <v>1</v>
      </c>
      <c r="AE654" s="46" t="s">
        <v>188</v>
      </c>
      <c r="AF654" s="194">
        <f t="shared" si="525"/>
        <v>1</v>
      </c>
      <c r="AG654" s="201">
        <f>(AF654-AF$1132)/(AF$1133-AF$1132)</f>
        <v>0</v>
      </c>
      <c r="AH654" s="24" t="s">
        <v>67</v>
      </c>
      <c r="AI654" s="194">
        <f>VLOOKUP(AH654,'DATOS DE SOPORTE'!$V$5:$W$8,2,FALSE)</f>
        <v>1</v>
      </c>
      <c r="AJ654" s="201">
        <f>(AI654-AI$1132)/(AI$1133-AI$1132)</f>
        <v>0</v>
      </c>
      <c r="AK654" s="58" t="str">
        <f t="shared" si="517"/>
        <v>Bueno</v>
      </c>
      <c r="AL654" s="196">
        <f>IFERROR(SQRT(($E654-$E$1136)^2+($C654-$C$1136)^2),0)</f>
        <v>0.15877629796093262</v>
      </c>
      <c r="AM654" s="197" t="str">
        <f>IF(AL654&lt;=SMALL($AL$3:$AL$1130,1),"MAS PARECIDO","NO")</f>
        <v>NO</v>
      </c>
      <c r="AN654" s="197" t="str">
        <f>IF(AL654&lt;=SMALL($AL$3:$AL$1130,5),"SIMILAR","NO")</f>
        <v>NO</v>
      </c>
      <c r="AO654" s="197" t="str">
        <f t="shared" si="526"/>
        <v>N/A</v>
      </c>
      <c r="AP654" s="197">
        <f t="shared" si="527"/>
        <v>0</v>
      </c>
      <c r="AQ654" s="198">
        <f t="shared" si="528"/>
        <v>0</v>
      </c>
      <c r="AR654" s="196">
        <f>IFERROR(SQRT(($E654-$E$1136)^2+($H654-$H$1136)^2),0)</f>
        <v>0.33333333333333331</v>
      </c>
      <c r="AS654" s="197" t="str">
        <f>IF(AR654&lt;=SMALL(AR$3:AR$1130,1),"MAS PARECIDO","NO")</f>
        <v>NO</v>
      </c>
      <c r="AT654" s="197" t="str">
        <f>IF(AR654&lt;=SMALL(AR$3:AR$1130,5),"SIMILAR","NO")</f>
        <v>NO</v>
      </c>
      <c r="AU654" s="197" t="str">
        <f t="shared" si="529"/>
        <v>N/A</v>
      </c>
      <c r="AV654" s="197">
        <f t="shared" si="530"/>
        <v>0</v>
      </c>
      <c r="AW654" s="198">
        <f t="shared" si="531"/>
        <v>0</v>
      </c>
      <c r="AX654" s="199">
        <f>IFERROR(SQRT(($E654-$E$1136)^2+($K654-$K$1136)^2),0)</f>
        <v>0</v>
      </c>
      <c r="AY654" s="197" t="str">
        <f>IF(AX654&lt;=SMALL(AX$3:AX$1130,1),"MAS PARECIDO","NO")</f>
        <v>MAS PARECIDO</v>
      </c>
      <c r="AZ654" s="197" t="str">
        <f>IF(AX654&lt;=SMALL(AX$3:AX$1130,5),"SIMILAR","NO")</f>
        <v>SIMILAR</v>
      </c>
      <c r="BA654" s="197" t="str">
        <f t="shared" si="532"/>
        <v>Bueno</v>
      </c>
      <c r="BB654" s="197">
        <f t="shared" si="533"/>
        <v>1</v>
      </c>
      <c r="BC654" s="198">
        <f t="shared" si="534"/>
        <v>44167.59</v>
      </c>
      <c r="BD654" s="196">
        <f>IFERROR(SQRT(($E654-$E$1136)^2+($O654-$O$1136)^2),0)</f>
        <v>0</v>
      </c>
      <c r="BE654" s="197" t="str">
        <f>IF(BD654&lt;=SMALL(BD$3:BD$1130,1),"MAS PARECIDO","NO")</f>
        <v>MAS PARECIDO</v>
      </c>
      <c r="BF654" s="197" t="str">
        <f>IF(BD654&lt;=SMALL(BD$3:BD$1130,5),"SIMILAR","NO")</f>
        <v>SIMILAR</v>
      </c>
      <c r="BG654" s="197" t="str">
        <f t="shared" si="535"/>
        <v>Bueno</v>
      </c>
      <c r="BH654" s="197">
        <f t="shared" si="536"/>
        <v>1</v>
      </c>
      <c r="BI654" s="198">
        <f t="shared" si="537"/>
        <v>44167.59</v>
      </c>
      <c r="BJ654" s="199">
        <f>IFERROR(SQRT(($E654-$E$1136)^2+($R654-$R$1136)^2),0)</f>
        <v>0</v>
      </c>
      <c r="BK654" s="197" t="str">
        <f>IF(BJ654&lt;=SMALL(BJ$3:BJ$1130,1),"MAS PARECIDO","NO")</f>
        <v>MAS PARECIDO</v>
      </c>
      <c r="BL654" s="197" t="str">
        <f>IF(BJ654&lt;=SMALL(BJ$3:BJ$1130,5),"SIMILAR","NO")</f>
        <v>SIMILAR</v>
      </c>
      <c r="BM654" s="197" t="str">
        <f t="shared" si="538"/>
        <v>Bueno</v>
      </c>
      <c r="BN654" s="197">
        <f t="shared" si="539"/>
        <v>1</v>
      </c>
      <c r="BO654" s="198">
        <f t="shared" si="540"/>
        <v>44167.59</v>
      </c>
      <c r="BP654" s="199">
        <f>IFERROR(SQRT(($E654-$E$1136)^2+($U654-$U$1136)^2),0)</f>
        <v>1</v>
      </c>
      <c r="BQ654" s="197" t="str">
        <f>IF(BP654&lt;=SMALL(BP$3:BP$1130,1),"MAS PARECIDO","NO")</f>
        <v>NO</v>
      </c>
      <c r="BR654" s="197" t="str">
        <f>IF(BP654&lt;=SMALL(BP$3:BP$1130,5),"SIMILAR","NO")</f>
        <v>NO</v>
      </c>
      <c r="BS654" s="197" t="str">
        <f t="shared" si="541"/>
        <v>N/A</v>
      </c>
      <c r="BT654" s="197">
        <f t="shared" si="542"/>
        <v>0</v>
      </c>
      <c r="BU654" s="198">
        <f t="shared" si="543"/>
        <v>0</v>
      </c>
      <c r="BV654" s="199">
        <f>IFERROR(SQRT(($E654-$E$1136)^2+($X654-$X$1136)^2),0)</f>
        <v>0</v>
      </c>
      <c r="BW654" s="197" t="str">
        <f>IF(BV654&lt;=SMALL(BV$3:BV$1130,1),"MAS PARECIDO","NO")</f>
        <v>MAS PARECIDO</v>
      </c>
      <c r="BX654" s="197" t="str">
        <f>IF(BV654&lt;=SMALL(BV$3:BV$1130,5),"SIMILAR","NO")</f>
        <v>SIMILAR</v>
      </c>
      <c r="BY654" s="197" t="str">
        <f t="shared" si="544"/>
        <v>Bueno</v>
      </c>
      <c r="BZ654" s="197">
        <f t="shared" si="545"/>
        <v>1</v>
      </c>
      <c r="CA654" s="198">
        <f t="shared" si="546"/>
        <v>44167.59</v>
      </c>
      <c r="CB654" s="199">
        <f>IFERROR(SQRT(($E654-$E$1136)^2+($AA654-$AA$1136)^2),0)</f>
        <v>0</v>
      </c>
      <c r="CC654" s="197" t="str">
        <f>IF(CB654&lt;=SMALL(CB$3:CB$1130,1),"MAS PARECIDO","NO")</f>
        <v>MAS PARECIDO</v>
      </c>
      <c r="CD654" s="197" t="str">
        <f>IF(CB654&lt;=SMALL(CB$3:CB$1130,5),"SIMILAR","NO")</f>
        <v>SIMILAR</v>
      </c>
      <c r="CE654" s="197" t="str">
        <f t="shared" si="547"/>
        <v>Bueno</v>
      </c>
      <c r="CF654" s="197">
        <f t="shared" si="548"/>
        <v>1</v>
      </c>
      <c r="CG654" s="198">
        <f t="shared" si="549"/>
        <v>44167.59</v>
      </c>
      <c r="CH654" s="199">
        <f>IFERROR(SQRT(($E654-$E$1136)^2+($AD654-$AD$1136)^2),0)</f>
        <v>0</v>
      </c>
      <c r="CI654" s="197" t="str">
        <f>IF(CH654&lt;=SMALL(CH$3:CH$1130,1),"MAS PARECIDO","NO")</f>
        <v>MAS PARECIDO</v>
      </c>
      <c r="CJ654" s="197" t="str">
        <f>IF(CH654&lt;=SMALL(CH$3:CH$1130,5),"SIMILAR","NO")</f>
        <v>SIMILAR</v>
      </c>
      <c r="CK654" s="197" t="str">
        <f t="shared" si="550"/>
        <v>Bueno</v>
      </c>
      <c r="CL654" s="197">
        <f t="shared" si="551"/>
        <v>1</v>
      </c>
      <c r="CM654" s="198">
        <f t="shared" si="552"/>
        <v>44167.59</v>
      </c>
      <c r="CN654" s="199">
        <f>IFERROR(SQRT(($E654-$E$1136)^2+($AG654-$AG$1136)^2),0)</f>
        <v>1</v>
      </c>
      <c r="CO654" s="197" t="str">
        <f>IF(CN654&lt;=SMALL(CN$3:CN$1130,1),"MAS PARECIDO","NO")</f>
        <v>NO</v>
      </c>
      <c r="CP654" s="197" t="str">
        <f>IF(CN654&lt;=SMALL(CN$3:CN$1130,5),"SIMILAR","NO")</f>
        <v>NO</v>
      </c>
      <c r="CQ654" s="197" t="str">
        <f t="shared" si="553"/>
        <v>N/A</v>
      </c>
      <c r="CR654" s="197">
        <f t="shared" si="554"/>
        <v>0</v>
      </c>
      <c r="CS654" s="198">
        <f t="shared" si="555"/>
        <v>0</v>
      </c>
      <c r="CT654" s="199">
        <f>IFERROR(SQRT(($E654-$E$1136)^2+($AJ654-$AJ$1136)^2),0)</f>
        <v>0</v>
      </c>
      <c r="CU654" s="197" t="str">
        <f>IF(CT654&lt;=SMALL(CT$3:CT$1130,1),"MAS PARECIDO","NO")</f>
        <v>MAS PARECIDO</v>
      </c>
      <c r="CV654" s="197" t="str">
        <f>IF(CT654&lt;=SMALL(CT$3:CT$1130,5),"SIMILAR","NO")</f>
        <v>SIMILAR</v>
      </c>
      <c r="CW654" s="197" t="str">
        <f t="shared" si="556"/>
        <v>Bueno</v>
      </c>
      <c r="CX654" s="197">
        <f t="shared" si="557"/>
        <v>1</v>
      </c>
      <c r="CY654" s="198">
        <f t="shared" si="558"/>
        <v>44167.59</v>
      </c>
      <c r="CZ654" s="2" t="s">
        <v>2302</v>
      </c>
      <c r="DA654" s="2" t="s">
        <v>2303</v>
      </c>
      <c r="DB654" s="2">
        <v>0</v>
      </c>
      <c r="DC654" s="2" t="s">
        <v>189</v>
      </c>
    </row>
    <row r="655" spans="1:107">
      <c r="A655" s="24" t="s">
        <v>824</v>
      </c>
      <c r="B655" s="46">
        <v>72979.09</v>
      </c>
      <c r="C655" s="190">
        <f>(B655-$B$1132)/($B$1133-$B$1132)</f>
        <v>8.0040864270579271E-2</v>
      </c>
      <c r="D655" s="46">
        <v>70000</v>
      </c>
      <c r="E655" s="190">
        <f>(D655-$D$1132)/($D$1133-$D$1132)</f>
        <v>0.13997419922597679</v>
      </c>
      <c r="F655" s="46" t="s">
        <v>203</v>
      </c>
      <c r="G655" s="192">
        <f>VLOOKUP(F655,'DATOS DE SOPORTE'!$Y$5:$Z$8,2,FALSE)</f>
        <v>3</v>
      </c>
      <c r="H655" s="190">
        <f>(G655-$G$1132)/($G$1133-$G$1132)</f>
        <v>0.66666666666666663</v>
      </c>
      <c r="I655" s="50">
        <v>3</v>
      </c>
      <c r="J655" s="200">
        <f t="shared" si="518"/>
        <v>3</v>
      </c>
      <c r="K655" s="190">
        <f>(J655-$J$1132)/($J$1133-$J$1132)</f>
        <v>0.6</v>
      </c>
      <c r="L655" s="193" t="str">
        <f t="shared" si="519"/>
        <v>SI</v>
      </c>
      <c r="M655" s="46" t="s">
        <v>56</v>
      </c>
      <c r="N655" s="192">
        <f t="shared" si="520"/>
        <v>1</v>
      </c>
      <c r="O655" s="190">
        <f>(N655-N$1132)/(N$1133-N$1132)</f>
        <v>0</v>
      </c>
      <c r="P655" s="46" t="s">
        <v>58</v>
      </c>
      <c r="Q655" s="192">
        <f t="shared" si="521"/>
        <v>3</v>
      </c>
      <c r="R655" s="190">
        <f>(Q655-Q$1132)/(Q$1133-Q$1132)</f>
        <v>1</v>
      </c>
      <c r="S655" s="46" t="s">
        <v>60</v>
      </c>
      <c r="T655" s="192">
        <f t="shared" si="522"/>
        <v>2</v>
      </c>
      <c r="U655" s="190">
        <f>(T655-T$1132)/(T$1133-T$1132)</f>
        <v>1</v>
      </c>
      <c r="V655" s="46" t="s">
        <v>62</v>
      </c>
      <c r="W655" s="194">
        <f>VLOOKUP(V655,'DATOS DE SOPORTE'!$S$5:$T$10,2,FALSE)</f>
        <v>1</v>
      </c>
      <c r="X655" s="201">
        <f>(W655-W$1132)/(W$1133-W$1132)</f>
        <v>0</v>
      </c>
      <c r="Y655" s="46" t="s">
        <v>136</v>
      </c>
      <c r="Z655" s="194">
        <f t="shared" si="523"/>
        <v>2</v>
      </c>
      <c r="AA655" s="201">
        <f>(Z655-Z$1132)/(Z$1133-Z$1132)</f>
        <v>1</v>
      </c>
      <c r="AB655" s="46" t="s">
        <v>188</v>
      </c>
      <c r="AC655" s="194">
        <f t="shared" si="524"/>
        <v>1</v>
      </c>
      <c r="AD655" s="201">
        <f>(AC655-AC$1132)/(AC$1133-AC$1132)</f>
        <v>0</v>
      </c>
      <c r="AE655" s="46" t="s">
        <v>188</v>
      </c>
      <c r="AF655" s="194">
        <f t="shared" si="525"/>
        <v>1</v>
      </c>
      <c r="AG655" s="201">
        <f>(AF655-AF$1132)/(AF$1133-AF$1132)</f>
        <v>0</v>
      </c>
      <c r="AH655" s="24" t="s">
        <v>67</v>
      </c>
      <c r="AI655" s="194">
        <f>VLOOKUP(AH655,'DATOS DE SOPORTE'!$V$5:$W$8,2,FALSE)</f>
        <v>1</v>
      </c>
      <c r="AJ655" s="201">
        <f>(AI655-AI$1132)/(AI$1133-AI$1132)</f>
        <v>0</v>
      </c>
      <c r="AK655" s="58" t="str">
        <f t="shared" si="517"/>
        <v>Malo</v>
      </c>
      <c r="AL655" s="196">
        <f>IFERROR(SQRT(($E655-$E$1136)^2+($C655-$C$1136)^2),0)</f>
        <v>0.18775176287621267</v>
      </c>
      <c r="AM655" s="197" t="str">
        <f>IF(AL655&lt;=SMALL($AL$3:$AL$1130,1),"MAS PARECIDO","NO")</f>
        <v>NO</v>
      </c>
      <c r="AN655" s="197" t="str">
        <f>IF(AL655&lt;=SMALL($AL$3:$AL$1130,5),"SIMILAR","NO")</f>
        <v>NO</v>
      </c>
      <c r="AO655" s="197" t="str">
        <f t="shared" si="526"/>
        <v>N/A</v>
      </c>
      <c r="AP655" s="197">
        <f t="shared" si="527"/>
        <v>0</v>
      </c>
      <c r="AQ655" s="198">
        <f t="shared" si="528"/>
        <v>0</v>
      </c>
      <c r="AR655" s="196">
        <f>IFERROR(SQRT(($E655-$E$1136)^2+($H655-$H$1136)^2),0)</f>
        <v>0.36154154279146566</v>
      </c>
      <c r="AS655" s="197" t="str">
        <f>IF(AR655&lt;=SMALL(AR$3:AR$1130,1),"MAS PARECIDO","NO")</f>
        <v>NO</v>
      </c>
      <c r="AT655" s="197" t="str">
        <f>IF(AR655&lt;=SMALL(AR$3:AR$1130,5),"SIMILAR","NO")</f>
        <v>NO</v>
      </c>
      <c r="AU655" s="197" t="str">
        <f t="shared" si="529"/>
        <v>N/A</v>
      </c>
      <c r="AV655" s="197">
        <f t="shared" si="530"/>
        <v>0</v>
      </c>
      <c r="AW655" s="198">
        <f t="shared" si="531"/>
        <v>0</v>
      </c>
      <c r="AX655" s="199">
        <f>IFERROR(SQRT(($E655-$E$1136)^2+($K655-$K$1136)^2),0)</f>
        <v>0.4237937895402929</v>
      </c>
      <c r="AY655" s="197" t="str">
        <f>IF(AX655&lt;=SMALL(AX$3:AX$1130,1),"MAS PARECIDO","NO")</f>
        <v>NO</v>
      </c>
      <c r="AZ655" s="197" t="str">
        <f>IF(AX655&lt;=SMALL(AX$3:AX$1130,5),"SIMILAR","NO")</f>
        <v>NO</v>
      </c>
      <c r="BA655" s="197" t="str">
        <f t="shared" si="532"/>
        <v>N/A</v>
      </c>
      <c r="BB655" s="197">
        <f t="shared" si="533"/>
        <v>0</v>
      </c>
      <c r="BC655" s="198">
        <f t="shared" si="534"/>
        <v>0</v>
      </c>
      <c r="BD655" s="196">
        <f>IFERROR(SQRT(($E655-$E$1136)^2+($O655-$O$1136)^2),0)</f>
        <v>1.0097530272561317</v>
      </c>
      <c r="BE655" s="197" t="str">
        <f>IF(BD655&lt;=SMALL(BD$3:BD$1130,1),"MAS PARECIDO","NO")</f>
        <v>NO</v>
      </c>
      <c r="BF655" s="197" t="str">
        <f>IF(BD655&lt;=SMALL(BD$3:BD$1130,5),"SIMILAR","NO")</f>
        <v>NO</v>
      </c>
      <c r="BG655" s="197" t="str">
        <f t="shared" si="535"/>
        <v>N/A</v>
      </c>
      <c r="BH655" s="197">
        <f t="shared" si="536"/>
        <v>0</v>
      </c>
      <c r="BI655" s="198">
        <f t="shared" si="537"/>
        <v>0</v>
      </c>
      <c r="BJ655" s="199">
        <f>IFERROR(SQRT(($E655-$E$1136)^2+($R655-$R$1136)^2),0)</f>
        <v>0.51923133192530102</v>
      </c>
      <c r="BK655" s="197" t="str">
        <f>IF(BJ655&lt;=SMALL(BJ$3:BJ$1130,1),"MAS PARECIDO","NO")</f>
        <v>NO</v>
      </c>
      <c r="BL655" s="197" t="str">
        <f>IF(BJ655&lt;=SMALL(BJ$3:BJ$1130,5),"SIMILAR","NO")</f>
        <v>NO</v>
      </c>
      <c r="BM655" s="197" t="str">
        <f t="shared" si="538"/>
        <v>N/A</v>
      </c>
      <c r="BN655" s="197">
        <f t="shared" si="539"/>
        <v>0</v>
      </c>
      <c r="BO655" s="198">
        <f t="shared" si="540"/>
        <v>0</v>
      </c>
      <c r="BP655" s="199">
        <f>IFERROR(SQRT(($E655-$E$1136)^2+($U655-$U$1136)^2),0)</f>
        <v>1.0097530272561317</v>
      </c>
      <c r="BQ655" s="197" t="str">
        <f>IF(BP655&lt;=SMALL(BP$3:BP$1130,1),"MAS PARECIDO","NO")</f>
        <v>NO</v>
      </c>
      <c r="BR655" s="197" t="str">
        <f>IF(BP655&lt;=SMALL(BP$3:BP$1130,5),"SIMILAR","NO")</f>
        <v>NO</v>
      </c>
      <c r="BS655" s="197" t="str">
        <f t="shared" si="541"/>
        <v>N/A</v>
      </c>
      <c r="BT655" s="197">
        <f t="shared" si="542"/>
        <v>0</v>
      </c>
      <c r="BU655" s="198">
        <f t="shared" si="543"/>
        <v>0</v>
      </c>
      <c r="BV655" s="199">
        <f>IFERROR(SQRT(($E655-$E$1136)^2+($X655-$X$1136)^2),0)</f>
        <v>0.14000420012600379</v>
      </c>
      <c r="BW655" s="197" t="str">
        <f>IF(BV655&lt;=SMALL(BV$3:BV$1130,1),"MAS PARECIDO","NO")</f>
        <v>NO</v>
      </c>
      <c r="BX655" s="197" t="str">
        <f>IF(BV655&lt;=SMALL(BV$3:BV$1130,5),"SIMILAR","NO")</f>
        <v>NO</v>
      </c>
      <c r="BY655" s="197" t="str">
        <f t="shared" si="544"/>
        <v>N/A</v>
      </c>
      <c r="BZ655" s="197">
        <f t="shared" si="545"/>
        <v>0</v>
      </c>
      <c r="CA655" s="198">
        <f t="shared" si="546"/>
        <v>0</v>
      </c>
      <c r="CB655" s="199">
        <f>IFERROR(SQRT(($E655-$E$1136)^2+($AA655-$AA$1136)^2),0)</f>
        <v>1.0097530272561317</v>
      </c>
      <c r="CC655" s="197" t="str">
        <f>IF(CB655&lt;=SMALL(CB$3:CB$1130,1),"MAS PARECIDO","NO")</f>
        <v>NO</v>
      </c>
      <c r="CD655" s="197" t="str">
        <f>IF(CB655&lt;=SMALL(CB$3:CB$1130,5),"SIMILAR","NO")</f>
        <v>NO</v>
      </c>
      <c r="CE655" s="197" t="str">
        <f t="shared" si="547"/>
        <v>N/A</v>
      </c>
      <c r="CF655" s="197">
        <f t="shared" si="548"/>
        <v>0</v>
      </c>
      <c r="CG655" s="198">
        <f t="shared" si="549"/>
        <v>0</v>
      </c>
      <c r="CH655" s="199">
        <f>IFERROR(SQRT(($E655-$E$1136)^2+($AD655-$AD$1136)^2),0)</f>
        <v>1.0097530272561317</v>
      </c>
      <c r="CI655" s="197" t="str">
        <f>IF(CH655&lt;=SMALL(CH$3:CH$1130,1),"MAS PARECIDO","NO")</f>
        <v>NO</v>
      </c>
      <c r="CJ655" s="197" t="str">
        <f>IF(CH655&lt;=SMALL(CH$3:CH$1130,5),"SIMILAR","NO")</f>
        <v>NO</v>
      </c>
      <c r="CK655" s="197" t="str">
        <f t="shared" si="550"/>
        <v>N/A</v>
      </c>
      <c r="CL655" s="197">
        <f t="shared" si="551"/>
        <v>0</v>
      </c>
      <c r="CM655" s="198">
        <f t="shared" si="552"/>
        <v>0</v>
      </c>
      <c r="CN655" s="199">
        <f>IFERROR(SQRT(($E655-$E$1136)^2+($AG655-$AG$1136)^2),0)</f>
        <v>1.0097530272561317</v>
      </c>
      <c r="CO655" s="197" t="str">
        <f>IF(CN655&lt;=SMALL(CN$3:CN$1130,1),"MAS PARECIDO","NO")</f>
        <v>NO</v>
      </c>
      <c r="CP655" s="197" t="str">
        <f>IF(CN655&lt;=SMALL(CN$3:CN$1130,5),"SIMILAR","NO")</f>
        <v>NO</v>
      </c>
      <c r="CQ655" s="197" t="str">
        <f t="shared" si="553"/>
        <v>N/A</v>
      </c>
      <c r="CR655" s="197">
        <f t="shared" si="554"/>
        <v>0</v>
      </c>
      <c r="CS655" s="198">
        <f t="shared" si="555"/>
        <v>0</v>
      </c>
      <c r="CT655" s="199">
        <f>IFERROR(SQRT(($E655-$E$1136)^2+($AJ655-$AJ$1136)^2),0)</f>
        <v>0.14000420012600379</v>
      </c>
      <c r="CU655" s="197" t="str">
        <f>IF(CT655&lt;=SMALL(CT$3:CT$1130,1),"MAS PARECIDO","NO")</f>
        <v>NO</v>
      </c>
      <c r="CV655" s="197" t="str">
        <f>IF(CT655&lt;=SMALL(CT$3:CT$1130,5),"SIMILAR","NO")</f>
        <v>NO</v>
      </c>
      <c r="CW655" s="197" t="str">
        <f t="shared" si="556"/>
        <v>N/A</v>
      </c>
      <c r="CX655" s="197">
        <f t="shared" si="557"/>
        <v>0</v>
      </c>
      <c r="CY655" s="198">
        <f t="shared" si="558"/>
        <v>0</v>
      </c>
      <c r="CZ655" s="2" t="s">
        <v>2304</v>
      </c>
      <c r="DA655" s="2" t="s">
        <v>2305</v>
      </c>
      <c r="DB655" s="2">
        <v>2</v>
      </c>
      <c r="DC655" s="2" t="s">
        <v>310</v>
      </c>
    </row>
    <row r="656" spans="1:107">
      <c r="A656" s="24" t="s">
        <v>825</v>
      </c>
      <c r="B656" s="46">
        <v>60459.75</v>
      </c>
      <c r="C656" s="190">
        <f>(B656-$B$1132)/($B$1133-$B$1132)</f>
        <v>6.5406842404117357E-2</v>
      </c>
      <c r="D656" s="46">
        <v>8500</v>
      </c>
      <c r="E656" s="190">
        <f>(D656-$D$1132)/($D$1133-$D$1132)</f>
        <v>1.6970509115273459E-2</v>
      </c>
      <c r="F656" s="46" t="s">
        <v>203</v>
      </c>
      <c r="G656" s="192">
        <f>VLOOKUP(F656,'DATOS DE SOPORTE'!$Y$5:$Z$8,2,FALSE)</f>
        <v>3</v>
      </c>
      <c r="H656" s="190">
        <f>(G656-$G$1132)/($G$1133-$G$1132)</f>
        <v>0.66666666666666663</v>
      </c>
      <c r="I656" s="50">
        <v>1</v>
      </c>
      <c r="J656" s="200">
        <f t="shared" si="518"/>
        <v>1</v>
      </c>
      <c r="K656" s="190">
        <f>(J656-$J$1132)/($J$1133-$J$1132)</f>
        <v>0.2</v>
      </c>
      <c r="L656" s="193" t="str">
        <f t="shared" si="519"/>
        <v>SI</v>
      </c>
      <c r="M656" s="46" t="s">
        <v>192</v>
      </c>
      <c r="N656" s="192">
        <f t="shared" si="520"/>
        <v>2</v>
      </c>
      <c r="O656" s="190">
        <f>(N656-N$1132)/(N$1133-N$1132)</f>
        <v>1</v>
      </c>
      <c r="P656" s="46" t="s">
        <v>193</v>
      </c>
      <c r="Q656" s="192">
        <f t="shared" si="521"/>
        <v>2</v>
      </c>
      <c r="R656" s="190">
        <f>(Q656-Q$1132)/(Q$1133-Q$1132)</f>
        <v>0.5</v>
      </c>
      <c r="S656" s="46" t="s">
        <v>60</v>
      </c>
      <c r="T656" s="192">
        <f t="shared" si="522"/>
        <v>2</v>
      </c>
      <c r="U656" s="190">
        <f>(T656-T$1132)/(T$1133-T$1132)</f>
        <v>1</v>
      </c>
      <c r="V656" s="46" t="s">
        <v>212</v>
      </c>
      <c r="W656" s="194">
        <f>VLOOKUP(V656,'DATOS DE SOPORTE'!$S$5:$T$10,2,FALSE)</f>
        <v>3</v>
      </c>
      <c r="X656" s="201">
        <f>(W656-W$1132)/(W$1133-W$1132)</f>
        <v>0.4</v>
      </c>
      <c r="Y656" s="46" t="s">
        <v>188</v>
      </c>
      <c r="Z656" s="194">
        <f t="shared" si="523"/>
        <v>1</v>
      </c>
      <c r="AA656" s="201">
        <f>(Z656-Z$1132)/(Z$1133-Z$1132)</f>
        <v>0</v>
      </c>
      <c r="AB656" s="46" t="s">
        <v>136</v>
      </c>
      <c r="AC656" s="194">
        <f t="shared" si="524"/>
        <v>2</v>
      </c>
      <c r="AD656" s="201">
        <f>(AC656-AC$1132)/(AC$1133-AC$1132)</f>
        <v>1</v>
      </c>
      <c r="AE656" s="46" t="s">
        <v>136</v>
      </c>
      <c r="AF656" s="194">
        <f t="shared" si="525"/>
        <v>2</v>
      </c>
      <c r="AG656" s="201">
        <f>(AF656-AF$1132)/(AF$1133-AF$1132)</f>
        <v>1</v>
      </c>
      <c r="AH656" s="24" t="s">
        <v>67</v>
      </c>
      <c r="AI656" s="194">
        <f>VLOOKUP(AH656,'DATOS DE SOPORTE'!$V$5:$W$8,2,FALSE)</f>
        <v>1</v>
      </c>
      <c r="AJ656" s="201">
        <f>(AI656-AI$1132)/(AI$1133-AI$1132)</f>
        <v>0</v>
      </c>
      <c r="AK656" s="58" t="str">
        <f t="shared" si="517"/>
        <v>Bueno</v>
      </c>
      <c r="AL656" s="196">
        <f>IFERROR(SQRT(($E656-$E$1136)^2+($C656-$C$1136)^2),0)</f>
        <v>0.14076256114975316</v>
      </c>
      <c r="AM656" s="197" t="str">
        <f>IF(AL656&lt;=SMALL($AL$3:$AL$1130,1),"MAS PARECIDO","NO")</f>
        <v>NO</v>
      </c>
      <c r="AN656" s="197" t="str">
        <f>IF(AL656&lt;=SMALL($AL$3:$AL$1130,5),"SIMILAR","NO")</f>
        <v>NO</v>
      </c>
      <c r="AO656" s="197" t="str">
        <f t="shared" si="526"/>
        <v>N/A</v>
      </c>
      <c r="AP656" s="197">
        <f t="shared" si="527"/>
        <v>0</v>
      </c>
      <c r="AQ656" s="198">
        <f t="shared" si="528"/>
        <v>0</v>
      </c>
      <c r="AR656" s="196">
        <f>IFERROR(SQRT(($E656-$E$1136)^2+($H656-$H$1136)^2),0)</f>
        <v>0.33376657779336061</v>
      </c>
      <c r="AS656" s="197" t="str">
        <f>IF(AR656&lt;=SMALL(AR$3:AR$1130,1),"MAS PARECIDO","NO")</f>
        <v>NO</v>
      </c>
      <c r="AT656" s="197" t="str">
        <f>IF(AR656&lt;=SMALL(AR$3:AR$1130,5),"SIMILAR","NO")</f>
        <v>NO</v>
      </c>
      <c r="AU656" s="197" t="str">
        <f t="shared" si="529"/>
        <v>N/A</v>
      </c>
      <c r="AV656" s="197">
        <f t="shared" si="530"/>
        <v>0</v>
      </c>
      <c r="AW656" s="198">
        <f t="shared" si="531"/>
        <v>0</v>
      </c>
      <c r="AX656" s="199">
        <f>IFERROR(SQRT(($E656-$E$1136)^2+($K656-$K$1136)^2),0)</f>
        <v>1.7000510015300459E-2</v>
      </c>
      <c r="AY656" s="197" t="str">
        <f>IF(AX656&lt;=SMALL(AX$3:AX$1130,1),"MAS PARECIDO","NO")</f>
        <v>NO</v>
      </c>
      <c r="AZ656" s="197" t="str">
        <f>IF(AX656&lt;=SMALL(AX$3:AX$1130,5),"SIMILAR","NO")</f>
        <v>NO</v>
      </c>
      <c r="BA656" s="197" t="str">
        <f t="shared" si="532"/>
        <v>N/A</v>
      </c>
      <c r="BB656" s="197">
        <f t="shared" si="533"/>
        <v>0</v>
      </c>
      <c r="BC656" s="198">
        <f t="shared" si="534"/>
        <v>0</v>
      </c>
      <c r="BD656" s="196">
        <f>IFERROR(SQRT(($E656-$E$1136)^2+($O656-$O$1136)^2),0)</f>
        <v>1.7000510015300459E-2</v>
      </c>
      <c r="BE656" s="197" t="str">
        <f>IF(BD656&lt;=SMALL(BD$3:BD$1130,1),"MAS PARECIDO","NO")</f>
        <v>NO</v>
      </c>
      <c r="BF656" s="197" t="str">
        <f>IF(BD656&lt;=SMALL(BD$3:BD$1130,5),"SIMILAR","NO")</f>
        <v>NO</v>
      </c>
      <c r="BG656" s="197" t="str">
        <f t="shared" si="535"/>
        <v>N/A</v>
      </c>
      <c r="BH656" s="197">
        <f t="shared" si="536"/>
        <v>0</v>
      </c>
      <c r="BI656" s="198">
        <f t="shared" si="537"/>
        <v>0</v>
      </c>
      <c r="BJ656" s="199">
        <f>IFERROR(SQRT(($E656-$E$1136)^2+($R656-$R$1136)^2),0)</f>
        <v>1.7000510015300459E-2</v>
      </c>
      <c r="BK656" s="197" t="str">
        <f>IF(BJ656&lt;=SMALL(BJ$3:BJ$1130,1),"MAS PARECIDO","NO")</f>
        <v>NO</v>
      </c>
      <c r="BL656" s="197" t="str">
        <f>IF(BJ656&lt;=SMALL(BJ$3:BJ$1130,5),"SIMILAR","NO")</f>
        <v>NO</v>
      </c>
      <c r="BM656" s="197" t="str">
        <f t="shared" si="538"/>
        <v>N/A</v>
      </c>
      <c r="BN656" s="197">
        <f t="shared" si="539"/>
        <v>0</v>
      </c>
      <c r="BO656" s="198">
        <f t="shared" si="540"/>
        <v>0</v>
      </c>
      <c r="BP656" s="199">
        <f>IFERROR(SQRT(($E656-$E$1136)^2+($U656-$U$1136)^2),0)</f>
        <v>1.0001444982305208</v>
      </c>
      <c r="BQ656" s="197" t="str">
        <f>IF(BP656&lt;=SMALL(BP$3:BP$1130,1),"MAS PARECIDO","NO")</f>
        <v>NO</v>
      </c>
      <c r="BR656" s="197" t="str">
        <f>IF(BP656&lt;=SMALL(BP$3:BP$1130,5),"SIMILAR","NO")</f>
        <v>NO</v>
      </c>
      <c r="BS656" s="197" t="str">
        <f t="shared" si="541"/>
        <v>N/A</v>
      </c>
      <c r="BT656" s="197">
        <f t="shared" si="542"/>
        <v>0</v>
      </c>
      <c r="BU656" s="198">
        <f t="shared" si="543"/>
        <v>0</v>
      </c>
      <c r="BV656" s="199">
        <f>IFERROR(SQRT(($E656-$E$1136)^2+($X656-$X$1136)^2),0)</f>
        <v>0.40036110867663</v>
      </c>
      <c r="BW656" s="197" t="str">
        <f>IF(BV656&lt;=SMALL(BV$3:BV$1130,1),"MAS PARECIDO","NO")</f>
        <v>NO</v>
      </c>
      <c r="BX656" s="197" t="str">
        <f>IF(BV656&lt;=SMALL(BV$3:BV$1130,5),"SIMILAR","NO")</f>
        <v>NO</v>
      </c>
      <c r="BY656" s="197" t="str">
        <f t="shared" si="544"/>
        <v>N/A</v>
      </c>
      <c r="BZ656" s="197">
        <f t="shared" si="545"/>
        <v>0</v>
      </c>
      <c r="CA656" s="198">
        <f t="shared" si="546"/>
        <v>0</v>
      </c>
      <c r="CB656" s="199">
        <f>IFERROR(SQRT(($E656-$E$1136)^2+($AA656-$AA$1136)^2),0)</f>
        <v>1.7000510015300459E-2</v>
      </c>
      <c r="CC656" s="197" t="str">
        <f>IF(CB656&lt;=SMALL(CB$3:CB$1130,1),"MAS PARECIDO","NO")</f>
        <v>NO</v>
      </c>
      <c r="CD656" s="197" t="str">
        <f>IF(CB656&lt;=SMALL(CB$3:CB$1130,5),"SIMILAR","NO")</f>
        <v>NO</v>
      </c>
      <c r="CE656" s="197" t="str">
        <f t="shared" si="547"/>
        <v>N/A</v>
      </c>
      <c r="CF656" s="197">
        <f t="shared" si="548"/>
        <v>0</v>
      </c>
      <c r="CG656" s="198">
        <f t="shared" si="549"/>
        <v>0</v>
      </c>
      <c r="CH656" s="199">
        <f>IFERROR(SQRT(($E656-$E$1136)^2+($AD656-$AD$1136)^2),0)</f>
        <v>1.7000510015300459E-2</v>
      </c>
      <c r="CI656" s="197" t="str">
        <f>IF(CH656&lt;=SMALL(CH$3:CH$1130,1),"MAS PARECIDO","NO")</f>
        <v>NO</v>
      </c>
      <c r="CJ656" s="197" t="str">
        <f>IF(CH656&lt;=SMALL(CH$3:CH$1130,5),"SIMILAR","NO")</f>
        <v>NO</v>
      </c>
      <c r="CK656" s="197" t="str">
        <f t="shared" si="550"/>
        <v>N/A</v>
      </c>
      <c r="CL656" s="197">
        <f t="shared" si="551"/>
        <v>0</v>
      </c>
      <c r="CM656" s="198">
        <f t="shared" si="552"/>
        <v>0</v>
      </c>
      <c r="CN656" s="199">
        <f>IFERROR(SQRT(($E656-$E$1136)^2+($AG656-$AG$1136)^2),0)</f>
        <v>1.7000510015300459E-2</v>
      </c>
      <c r="CO656" s="197" t="str">
        <f>IF(CN656&lt;=SMALL(CN$3:CN$1130,1),"MAS PARECIDO","NO")</f>
        <v>NO</v>
      </c>
      <c r="CP656" s="197" t="str">
        <f>IF(CN656&lt;=SMALL(CN$3:CN$1130,5),"SIMILAR","NO")</f>
        <v>NO</v>
      </c>
      <c r="CQ656" s="197" t="str">
        <f t="shared" si="553"/>
        <v>N/A</v>
      </c>
      <c r="CR656" s="197">
        <f t="shared" si="554"/>
        <v>0</v>
      </c>
      <c r="CS656" s="198">
        <f t="shared" si="555"/>
        <v>0</v>
      </c>
      <c r="CT656" s="199">
        <f>IFERROR(SQRT(($E656-$E$1136)^2+($AJ656-$AJ$1136)^2),0)</f>
        <v>1.7000510015300459E-2</v>
      </c>
      <c r="CU656" s="197" t="str">
        <f>IF(CT656&lt;=SMALL(CT$3:CT$1130,1),"MAS PARECIDO","NO")</f>
        <v>NO</v>
      </c>
      <c r="CV656" s="197" t="str">
        <f>IF(CT656&lt;=SMALL(CT$3:CT$1130,5),"SIMILAR","NO")</f>
        <v>NO</v>
      </c>
      <c r="CW656" s="197" t="str">
        <f t="shared" si="556"/>
        <v>N/A</v>
      </c>
      <c r="CX656" s="197">
        <f t="shared" si="557"/>
        <v>0</v>
      </c>
      <c r="CY656" s="198">
        <f t="shared" si="558"/>
        <v>0</v>
      </c>
      <c r="CZ656" s="2" t="s">
        <v>2306</v>
      </c>
      <c r="DA656" s="2" t="s">
        <v>2307</v>
      </c>
      <c r="DB656" s="2">
        <v>0</v>
      </c>
      <c r="DC656" s="2" t="s">
        <v>189</v>
      </c>
    </row>
    <row r="657" spans="1:107">
      <c r="A657" s="24" t="s">
        <v>826</v>
      </c>
      <c r="B657" s="46">
        <v>36424.44</v>
      </c>
      <c r="C657" s="190">
        <f>(B657-$B$1132)/($B$1133-$B$1132)</f>
        <v>3.7311651115503816E-2</v>
      </c>
      <c r="D657" s="46">
        <v>6500</v>
      </c>
      <c r="E657" s="190">
        <f>(D657-$D$1132)/($D$1133-$D$1132)</f>
        <v>1.297038911167335E-2</v>
      </c>
      <c r="F657" s="46" t="s">
        <v>191</v>
      </c>
      <c r="G657" s="192">
        <f>VLOOKUP(F657,'DATOS DE SOPORTE'!$Y$5:$Z$8,2,FALSE)</f>
        <v>1</v>
      </c>
      <c r="H657" s="190">
        <f>(G657-$G$1132)/($G$1133-$G$1132)</f>
        <v>0</v>
      </c>
      <c r="I657" s="50">
        <v>1</v>
      </c>
      <c r="J657" s="200">
        <f t="shared" si="518"/>
        <v>1</v>
      </c>
      <c r="K657" s="190">
        <f>(J657-$J$1132)/($J$1133-$J$1132)</f>
        <v>0.2</v>
      </c>
      <c r="L657" s="193" t="str">
        <f t="shared" si="519"/>
        <v>SI</v>
      </c>
      <c r="M657" s="46" t="s">
        <v>192</v>
      </c>
      <c r="N657" s="192">
        <f t="shared" si="520"/>
        <v>2</v>
      </c>
      <c r="O657" s="190">
        <f>(N657-N$1132)/(N$1133-N$1132)</f>
        <v>1</v>
      </c>
      <c r="P657" s="46" t="s">
        <v>196</v>
      </c>
      <c r="Q657" s="192">
        <f t="shared" si="521"/>
        <v>1</v>
      </c>
      <c r="R657" s="190">
        <f>(Q657-Q$1132)/(Q$1133-Q$1132)</f>
        <v>0</v>
      </c>
      <c r="S657" s="46" t="s">
        <v>60</v>
      </c>
      <c r="T657" s="192">
        <f t="shared" si="522"/>
        <v>2</v>
      </c>
      <c r="U657" s="190">
        <f>(T657-T$1132)/(T$1133-T$1132)</f>
        <v>1</v>
      </c>
      <c r="V657" s="46" t="s">
        <v>62</v>
      </c>
      <c r="W657" s="194">
        <f>VLOOKUP(V657,'DATOS DE SOPORTE'!$S$5:$T$10,2,FALSE)</f>
        <v>1</v>
      </c>
      <c r="X657" s="201">
        <f>(W657-W$1132)/(W$1133-W$1132)</f>
        <v>0</v>
      </c>
      <c r="Y657" s="46" t="s">
        <v>136</v>
      </c>
      <c r="Z657" s="194">
        <f t="shared" si="523"/>
        <v>2</v>
      </c>
      <c r="AA657" s="201">
        <f>(Z657-Z$1132)/(Z$1133-Z$1132)</f>
        <v>1</v>
      </c>
      <c r="AB657" s="46" t="s">
        <v>136</v>
      </c>
      <c r="AC657" s="194">
        <f t="shared" si="524"/>
        <v>2</v>
      </c>
      <c r="AD657" s="201">
        <f>(AC657-AC$1132)/(AC$1133-AC$1132)</f>
        <v>1</v>
      </c>
      <c r="AE657" s="46" t="s">
        <v>188</v>
      </c>
      <c r="AF657" s="194">
        <f t="shared" si="525"/>
        <v>1</v>
      </c>
      <c r="AG657" s="201">
        <f>(AF657-AF$1132)/(AF$1133-AF$1132)</f>
        <v>0</v>
      </c>
      <c r="AH657" s="24" t="s">
        <v>67</v>
      </c>
      <c r="AI657" s="194">
        <f>VLOOKUP(AH657,'DATOS DE SOPORTE'!$V$5:$W$8,2,FALSE)</f>
        <v>1</v>
      </c>
      <c r="AJ657" s="201">
        <f>(AI657-AI$1132)/(AI$1133-AI$1132)</f>
        <v>0</v>
      </c>
      <c r="AK657" s="58" t="str">
        <f t="shared" si="517"/>
        <v>Muy malo</v>
      </c>
      <c r="AL657" s="196">
        <f>IFERROR(SQRT(($E657-$E$1136)^2+($C657-$C$1136)^2),0)</f>
        <v>0.16833013894406196</v>
      </c>
      <c r="AM657" s="197" t="str">
        <f>IF(AL657&lt;=SMALL($AL$3:$AL$1130,1),"MAS PARECIDO","NO")</f>
        <v>NO</v>
      </c>
      <c r="AN657" s="197" t="str">
        <f>IF(AL657&lt;=SMALL($AL$3:$AL$1130,5),"SIMILAR","NO")</f>
        <v>NO</v>
      </c>
      <c r="AO657" s="197" t="str">
        <f t="shared" si="526"/>
        <v>N/A</v>
      </c>
      <c r="AP657" s="197">
        <f t="shared" si="527"/>
        <v>0</v>
      </c>
      <c r="AQ657" s="198">
        <f t="shared" si="528"/>
        <v>0</v>
      </c>
      <c r="AR657" s="196">
        <f>IFERROR(SQRT(($E657-$E$1136)^2+($H657-$H$1136)^2),0)</f>
        <v>0.33358675221232548</v>
      </c>
      <c r="AS657" s="197" t="str">
        <f>IF(AR657&lt;=SMALL(AR$3:AR$1130,1),"MAS PARECIDO","NO")</f>
        <v>NO</v>
      </c>
      <c r="AT657" s="197" t="str">
        <f>IF(AR657&lt;=SMALL(AR$3:AR$1130,5),"SIMILAR","NO")</f>
        <v>NO</v>
      </c>
      <c r="AU657" s="197" t="str">
        <f t="shared" si="529"/>
        <v>N/A</v>
      </c>
      <c r="AV657" s="197">
        <f t="shared" si="530"/>
        <v>0</v>
      </c>
      <c r="AW657" s="198">
        <f t="shared" si="531"/>
        <v>0</v>
      </c>
      <c r="AX657" s="199">
        <f>IFERROR(SQRT(($E657-$E$1136)^2+($K657-$K$1136)^2),0)</f>
        <v>1.3000390011700351E-2</v>
      </c>
      <c r="AY657" s="197" t="str">
        <f>IF(AX657&lt;=SMALL(AX$3:AX$1130,1),"MAS PARECIDO","NO")</f>
        <v>NO</v>
      </c>
      <c r="AZ657" s="197" t="str">
        <f>IF(AX657&lt;=SMALL(AX$3:AX$1130,5),"SIMILAR","NO")</f>
        <v>NO</v>
      </c>
      <c r="BA657" s="197" t="str">
        <f t="shared" si="532"/>
        <v>N/A</v>
      </c>
      <c r="BB657" s="197">
        <f t="shared" si="533"/>
        <v>0</v>
      </c>
      <c r="BC657" s="198">
        <f t="shared" si="534"/>
        <v>0</v>
      </c>
      <c r="BD657" s="196">
        <f>IFERROR(SQRT(($E657-$E$1136)^2+($O657-$O$1136)^2),0)</f>
        <v>1.3000390011700351E-2</v>
      </c>
      <c r="BE657" s="197" t="str">
        <f>IF(BD657&lt;=SMALL(BD$3:BD$1130,1),"MAS PARECIDO","NO")</f>
        <v>NO</v>
      </c>
      <c r="BF657" s="197" t="str">
        <f>IF(BD657&lt;=SMALL(BD$3:BD$1130,5),"SIMILAR","NO")</f>
        <v>NO</v>
      </c>
      <c r="BG657" s="197" t="str">
        <f t="shared" si="535"/>
        <v>N/A</v>
      </c>
      <c r="BH657" s="197">
        <f t="shared" si="536"/>
        <v>0</v>
      </c>
      <c r="BI657" s="198">
        <f t="shared" si="537"/>
        <v>0</v>
      </c>
      <c r="BJ657" s="199">
        <f>IFERROR(SQRT(($E657-$E$1136)^2+($R657-$R$1136)^2),0)</f>
        <v>0.50016898158568002</v>
      </c>
      <c r="BK657" s="197" t="str">
        <f>IF(BJ657&lt;=SMALL(BJ$3:BJ$1130,1),"MAS PARECIDO","NO")</f>
        <v>NO</v>
      </c>
      <c r="BL657" s="197" t="str">
        <f>IF(BJ657&lt;=SMALL(BJ$3:BJ$1130,5),"SIMILAR","NO")</f>
        <v>NO</v>
      </c>
      <c r="BM657" s="197" t="str">
        <f t="shared" si="538"/>
        <v>N/A</v>
      </c>
      <c r="BN657" s="197">
        <f t="shared" si="539"/>
        <v>0</v>
      </c>
      <c r="BO657" s="198">
        <f t="shared" si="540"/>
        <v>0</v>
      </c>
      <c r="BP657" s="199">
        <f>IFERROR(SQRT(($E657-$E$1136)^2+($U657-$U$1136)^2),0)</f>
        <v>1.0000845014999764</v>
      </c>
      <c r="BQ657" s="197" t="str">
        <f>IF(BP657&lt;=SMALL(BP$3:BP$1130,1),"MAS PARECIDO","NO")</f>
        <v>NO</v>
      </c>
      <c r="BR657" s="197" t="str">
        <f>IF(BP657&lt;=SMALL(BP$3:BP$1130,5),"SIMILAR","NO")</f>
        <v>NO</v>
      </c>
      <c r="BS657" s="197" t="str">
        <f t="shared" si="541"/>
        <v>N/A</v>
      </c>
      <c r="BT657" s="197">
        <f t="shared" si="542"/>
        <v>0</v>
      </c>
      <c r="BU657" s="198">
        <f t="shared" si="543"/>
        <v>0</v>
      </c>
      <c r="BV657" s="199">
        <f>IFERROR(SQRT(($E657-$E$1136)^2+($X657-$X$1136)^2),0)</f>
        <v>1.3000390011700351E-2</v>
      </c>
      <c r="BW657" s="197" t="str">
        <f>IF(BV657&lt;=SMALL(BV$3:BV$1130,1),"MAS PARECIDO","NO")</f>
        <v>NO</v>
      </c>
      <c r="BX657" s="197" t="str">
        <f>IF(BV657&lt;=SMALL(BV$3:BV$1130,5),"SIMILAR","NO")</f>
        <v>NO</v>
      </c>
      <c r="BY657" s="197" t="str">
        <f t="shared" si="544"/>
        <v>N/A</v>
      </c>
      <c r="BZ657" s="197">
        <f t="shared" si="545"/>
        <v>0</v>
      </c>
      <c r="CA657" s="198">
        <f t="shared" si="546"/>
        <v>0</v>
      </c>
      <c r="CB657" s="199">
        <f>IFERROR(SQRT(($E657-$E$1136)^2+($AA657-$AA$1136)^2),0)</f>
        <v>1.0000845014999764</v>
      </c>
      <c r="CC657" s="197" t="str">
        <f>IF(CB657&lt;=SMALL(CB$3:CB$1130,1),"MAS PARECIDO","NO")</f>
        <v>NO</v>
      </c>
      <c r="CD657" s="197" t="str">
        <f>IF(CB657&lt;=SMALL(CB$3:CB$1130,5),"SIMILAR","NO")</f>
        <v>NO</v>
      </c>
      <c r="CE657" s="197" t="str">
        <f t="shared" si="547"/>
        <v>N/A</v>
      </c>
      <c r="CF657" s="197">
        <f t="shared" si="548"/>
        <v>0</v>
      </c>
      <c r="CG657" s="198">
        <f t="shared" si="549"/>
        <v>0</v>
      </c>
      <c r="CH657" s="199">
        <f>IFERROR(SQRT(($E657-$E$1136)^2+($AD657-$AD$1136)^2),0)</f>
        <v>1.3000390011700351E-2</v>
      </c>
      <c r="CI657" s="197" t="str">
        <f>IF(CH657&lt;=SMALL(CH$3:CH$1130,1),"MAS PARECIDO","NO")</f>
        <v>NO</v>
      </c>
      <c r="CJ657" s="197" t="str">
        <f>IF(CH657&lt;=SMALL(CH$3:CH$1130,5),"SIMILAR","NO")</f>
        <v>NO</v>
      </c>
      <c r="CK657" s="197" t="str">
        <f t="shared" si="550"/>
        <v>N/A</v>
      </c>
      <c r="CL657" s="197">
        <f t="shared" si="551"/>
        <v>0</v>
      </c>
      <c r="CM657" s="198">
        <f t="shared" si="552"/>
        <v>0</v>
      </c>
      <c r="CN657" s="199">
        <f>IFERROR(SQRT(($E657-$E$1136)^2+($AG657-$AG$1136)^2),0)</f>
        <v>1.0000845014999764</v>
      </c>
      <c r="CO657" s="197" t="str">
        <f>IF(CN657&lt;=SMALL(CN$3:CN$1130,1),"MAS PARECIDO","NO")</f>
        <v>NO</v>
      </c>
      <c r="CP657" s="197" t="str">
        <f>IF(CN657&lt;=SMALL(CN$3:CN$1130,5),"SIMILAR","NO")</f>
        <v>NO</v>
      </c>
      <c r="CQ657" s="197" t="str">
        <f t="shared" si="553"/>
        <v>N/A</v>
      </c>
      <c r="CR657" s="197">
        <f t="shared" si="554"/>
        <v>0</v>
      </c>
      <c r="CS657" s="198">
        <f t="shared" si="555"/>
        <v>0</v>
      </c>
      <c r="CT657" s="199">
        <f>IFERROR(SQRT(($E657-$E$1136)^2+($AJ657-$AJ$1136)^2),0)</f>
        <v>1.3000390011700351E-2</v>
      </c>
      <c r="CU657" s="197" t="str">
        <f>IF(CT657&lt;=SMALL(CT$3:CT$1130,1),"MAS PARECIDO","NO")</f>
        <v>NO</v>
      </c>
      <c r="CV657" s="197" t="str">
        <f>IF(CT657&lt;=SMALL(CT$3:CT$1130,5),"SIMILAR","NO")</f>
        <v>NO</v>
      </c>
      <c r="CW657" s="197" t="str">
        <f t="shared" si="556"/>
        <v>N/A</v>
      </c>
      <c r="CX657" s="197">
        <f t="shared" si="557"/>
        <v>0</v>
      </c>
      <c r="CY657" s="198">
        <f t="shared" si="558"/>
        <v>0</v>
      </c>
      <c r="CZ657" s="2" t="s">
        <v>2308</v>
      </c>
      <c r="DA657" s="2" t="s">
        <v>2309</v>
      </c>
      <c r="DB657" s="2">
        <v>4</v>
      </c>
      <c r="DC657" s="2" t="s">
        <v>319</v>
      </c>
    </row>
    <row r="658" spans="1:107">
      <c r="A658" s="24" t="s">
        <v>262</v>
      </c>
      <c r="B658" s="46">
        <v>5082.75</v>
      </c>
      <c r="C658" s="190">
        <f>(B658-$B$1132)/($B$1133-$B$1132)</f>
        <v>6.7593575096612751E-4</v>
      </c>
      <c r="D658" s="46">
        <v>10000</v>
      </c>
      <c r="E658" s="190">
        <f>(D658-$D$1132)/($D$1133-$D$1132)</f>
        <v>1.9970599117973539E-2</v>
      </c>
      <c r="F658" s="46" t="s">
        <v>53</v>
      </c>
      <c r="G658" s="192">
        <f>VLOOKUP(F658,'DATOS DE SOPORTE'!$Y$5:$Z$8,2,FALSE)</f>
        <v>2</v>
      </c>
      <c r="H658" s="190">
        <f>(G658-$G$1132)/($G$1133-$G$1132)</f>
        <v>0.33333333333333331</v>
      </c>
      <c r="I658" s="50">
        <v>2</v>
      </c>
      <c r="J658" s="200">
        <f t="shared" si="518"/>
        <v>2</v>
      </c>
      <c r="K658" s="190">
        <f>(J658-$J$1132)/($J$1133-$J$1132)</f>
        <v>0.4</v>
      </c>
      <c r="L658" s="193" t="str">
        <f t="shared" si="519"/>
        <v>SI</v>
      </c>
      <c r="M658" s="46" t="s">
        <v>192</v>
      </c>
      <c r="N658" s="192">
        <f t="shared" si="520"/>
        <v>2</v>
      </c>
      <c r="O658" s="190">
        <f>(N658-N$1132)/(N$1133-N$1132)</f>
        <v>1</v>
      </c>
      <c r="P658" s="46" t="s">
        <v>193</v>
      </c>
      <c r="Q658" s="192">
        <f t="shared" si="521"/>
        <v>2</v>
      </c>
      <c r="R658" s="190">
        <f>(Q658-Q$1132)/(Q$1133-Q$1132)</f>
        <v>0.5</v>
      </c>
      <c r="S658" s="46" t="s">
        <v>194</v>
      </c>
      <c r="T658" s="192">
        <f t="shared" si="522"/>
        <v>1</v>
      </c>
      <c r="U658" s="190">
        <f>(T658-T$1132)/(T$1133-T$1132)</f>
        <v>0</v>
      </c>
      <c r="V658" s="46" t="s">
        <v>62</v>
      </c>
      <c r="W658" s="194">
        <f>VLOOKUP(V658,'DATOS DE SOPORTE'!$S$5:$T$10,2,FALSE)</f>
        <v>1</v>
      </c>
      <c r="X658" s="201">
        <f>(W658-W$1132)/(W$1133-W$1132)</f>
        <v>0</v>
      </c>
      <c r="Y658" s="46"/>
      <c r="Z658" s="194">
        <f t="shared" si="523"/>
        <v>2</v>
      </c>
      <c r="AA658" s="201">
        <f>(Z658-Z$1132)/(Z$1133-Z$1132)</f>
        <v>1</v>
      </c>
      <c r="AB658" s="46"/>
      <c r="AC658" s="194">
        <f t="shared" si="524"/>
        <v>2</v>
      </c>
      <c r="AD658" s="201">
        <f>(AC658-AC$1132)/(AC$1133-AC$1132)</f>
        <v>1</v>
      </c>
      <c r="AE658" s="46"/>
      <c r="AF658" s="194">
        <f t="shared" si="525"/>
        <v>2</v>
      </c>
      <c r="AG658" s="201">
        <f>(AF658-AF$1132)/(AF$1133-AF$1132)</f>
        <v>1</v>
      </c>
      <c r="AH658" s="24" t="s">
        <v>199</v>
      </c>
      <c r="AI658" s="194">
        <f>VLOOKUP(AH658,'DATOS DE SOPORTE'!$V$5:$W$8,2,FALSE)</f>
        <v>2</v>
      </c>
      <c r="AJ658" s="201">
        <f>(AI658-AI$1132)/(AI$1133-AI$1132)</f>
        <v>0.33333333333333331</v>
      </c>
      <c r="AK658" s="58" t="str">
        <f t="shared" si="517"/>
        <v>Regular</v>
      </c>
      <c r="AL658" s="196">
        <f>IFERROR(SQRT(($E658-$E$1136)^2+($C658-$C$1136)^2),0)</f>
        <v>0.20543898501889921</v>
      </c>
      <c r="AM658" s="197" t="str">
        <f>IF(AL658&lt;=SMALL($AL$3:$AL$1130,1),"MAS PARECIDO","NO")</f>
        <v>NO</v>
      </c>
      <c r="AN658" s="197" t="str">
        <f>IF(AL658&lt;=SMALL($AL$3:$AL$1130,5),"SIMILAR","NO")</f>
        <v>NO</v>
      </c>
      <c r="AO658" s="197" t="str">
        <f t="shared" si="526"/>
        <v>N/A</v>
      </c>
      <c r="AP658" s="197">
        <f t="shared" si="527"/>
        <v>0</v>
      </c>
      <c r="AQ658" s="198">
        <f t="shared" si="528"/>
        <v>0</v>
      </c>
      <c r="AR658" s="196">
        <f>IFERROR(SQRT(($E658-$E$1136)^2+($H658-$H$1136)^2),0)</f>
        <v>2.0000600018000539E-2</v>
      </c>
      <c r="AS658" s="197" t="str">
        <f>IF(AR658&lt;=SMALL(AR$3:AR$1130,1),"MAS PARECIDO","NO")</f>
        <v>NO</v>
      </c>
      <c r="AT658" s="197" t="str">
        <f>IF(AR658&lt;=SMALL(AR$3:AR$1130,5),"SIMILAR","NO")</f>
        <v>NO</v>
      </c>
      <c r="AU658" s="197" t="str">
        <f t="shared" si="529"/>
        <v>N/A</v>
      </c>
      <c r="AV658" s="197">
        <f t="shared" si="530"/>
        <v>0</v>
      </c>
      <c r="AW658" s="198">
        <f t="shared" si="531"/>
        <v>0</v>
      </c>
      <c r="AX658" s="199">
        <f>IFERROR(SQRT(($E658-$E$1136)^2+($K658-$K$1136)^2),0)</f>
        <v>0.20099757212732708</v>
      </c>
      <c r="AY658" s="197" t="str">
        <f>IF(AX658&lt;=SMALL(AX$3:AX$1130,1),"MAS PARECIDO","NO")</f>
        <v>NO</v>
      </c>
      <c r="AZ658" s="197" t="str">
        <f>IF(AX658&lt;=SMALL(AX$3:AX$1130,5),"SIMILAR","NO")</f>
        <v>NO</v>
      </c>
      <c r="BA658" s="197" t="str">
        <f t="shared" si="532"/>
        <v>N/A</v>
      </c>
      <c r="BB658" s="197">
        <f t="shared" si="533"/>
        <v>0</v>
      </c>
      <c r="BC658" s="198">
        <f t="shared" si="534"/>
        <v>0</v>
      </c>
      <c r="BD658" s="196">
        <f>IFERROR(SQRT(($E658-$E$1136)^2+($O658-$O$1136)^2),0)</f>
        <v>2.0000600018000539E-2</v>
      </c>
      <c r="BE658" s="197" t="str">
        <f>IF(BD658&lt;=SMALL(BD$3:BD$1130,1),"MAS PARECIDO","NO")</f>
        <v>NO</v>
      </c>
      <c r="BF658" s="197" t="str">
        <f>IF(BD658&lt;=SMALL(BD$3:BD$1130,5),"SIMILAR","NO")</f>
        <v>NO</v>
      </c>
      <c r="BG658" s="197" t="str">
        <f t="shared" si="535"/>
        <v>N/A</v>
      </c>
      <c r="BH658" s="197">
        <f t="shared" si="536"/>
        <v>0</v>
      </c>
      <c r="BI658" s="198">
        <f t="shared" si="537"/>
        <v>0</v>
      </c>
      <c r="BJ658" s="199">
        <f>IFERROR(SQRT(($E658-$E$1136)^2+($R658-$R$1136)^2),0)</f>
        <v>2.0000600018000539E-2</v>
      </c>
      <c r="BK658" s="197" t="str">
        <f>IF(BJ658&lt;=SMALL(BJ$3:BJ$1130,1),"MAS PARECIDO","NO")</f>
        <v>NO</v>
      </c>
      <c r="BL658" s="197" t="str">
        <f>IF(BJ658&lt;=SMALL(BJ$3:BJ$1130,5),"SIMILAR","NO")</f>
        <v>NO</v>
      </c>
      <c r="BM658" s="197" t="str">
        <f t="shared" si="538"/>
        <v>N/A</v>
      </c>
      <c r="BN658" s="197">
        <f t="shared" si="539"/>
        <v>0</v>
      </c>
      <c r="BO658" s="198">
        <f t="shared" si="540"/>
        <v>0</v>
      </c>
      <c r="BP658" s="199">
        <f>IFERROR(SQRT(($E658-$E$1136)^2+($U658-$U$1136)^2),0)</f>
        <v>2.0000600018000539E-2</v>
      </c>
      <c r="BQ658" s="197" t="str">
        <f>IF(BP658&lt;=SMALL(BP$3:BP$1130,1),"MAS PARECIDO","NO")</f>
        <v>NO</v>
      </c>
      <c r="BR658" s="197" t="str">
        <f>IF(BP658&lt;=SMALL(BP$3:BP$1130,5),"SIMILAR","NO")</f>
        <v>NO</v>
      </c>
      <c r="BS658" s="197" t="str">
        <f t="shared" si="541"/>
        <v>N/A</v>
      </c>
      <c r="BT658" s="197">
        <f t="shared" si="542"/>
        <v>0</v>
      </c>
      <c r="BU658" s="198">
        <f t="shared" si="543"/>
        <v>0</v>
      </c>
      <c r="BV658" s="199">
        <f>IFERROR(SQRT(($E658-$E$1136)^2+($X658-$X$1136)^2),0)</f>
        <v>2.0000600018000539E-2</v>
      </c>
      <c r="BW658" s="197" t="str">
        <f>IF(BV658&lt;=SMALL(BV$3:BV$1130,1),"MAS PARECIDO","NO")</f>
        <v>NO</v>
      </c>
      <c r="BX658" s="197" t="str">
        <f>IF(BV658&lt;=SMALL(BV$3:BV$1130,5),"SIMILAR","NO")</f>
        <v>NO</v>
      </c>
      <c r="BY658" s="197" t="str">
        <f t="shared" si="544"/>
        <v>N/A</v>
      </c>
      <c r="BZ658" s="197">
        <f t="shared" si="545"/>
        <v>0</v>
      </c>
      <c r="CA658" s="198">
        <f t="shared" si="546"/>
        <v>0</v>
      </c>
      <c r="CB658" s="199">
        <f>IFERROR(SQRT(($E658-$E$1136)^2+($AA658-$AA$1136)^2),0)</f>
        <v>1.0001999920021396</v>
      </c>
      <c r="CC658" s="197" t="str">
        <f>IF(CB658&lt;=SMALL(CB$3:CB$1130,1),"MAS PARECIDO","NO")</f>
        <v>NO</v>
      </c>
      <c r="CD658" s="197" t="str">
        <f>IF(CB658&lt;=SMALL(CB$3:CB$1130,5),"SIMILAR","NO")</f>
        <v>NO</v>
      </c>
      <c r="CE658" s="197" t="str">
        <f t="shared" si="547"/>
        <v>N/A</v>
      </c>
      <c r="CF658" s="197">
        <f t="shared" si="548"/>
        <v>0</v>
      </c>
      <c r="CG658" s="198">
        <f t="shared" si="549"/>
        <v>0</v>
      </c>
      <c r="CH658" s="199">
        <f>IFERROR(SQRT(($E658-$E$1136)^2+($AD658-$AD$1136)^2),0)</f>
        <v>2.0000600018000539E-2</v>
      </c>
      <c r="CI658" s="197" t="str">
        <f>IF(CH658&lt;=SMALL(CH$3:CH$1130,1),"MAS PARECIDO","NO")</f>
        <v>NO</v>
      </c>
      <c r="CJ658" s="197" t="str">
        <f>IF(CH658&lt;=SMALL(CH$3:CH$1130,5),"SIMILAR","NO")</f>
        <v>NO</v>
      </c>
      <c r="CK658" s="197" t="str">
        <f t="shared" si="550"/>
        <v>N/A</v>
      </c>
      <c r="CL658" s="197">
        <f t="shared" si="551"/>
        <v>0</v>
      </c>
      <c r="CM658" s="198">
        <f t="shared" si="552"/>
        <v>0</v>
      </c>
      <c r="CN658" s="199">
        <f>IFERROR(SQRT(($E658-$E$1136)^2+($AG658-$AG$1136)^2),0)</f>
        <v>2.0000600018000539E-2</v>
      </c>
      <c r="CO658" s="197" t="str">
        <f>IF(CN658&lt;=SMALL(CN$3:CN$1130,1),"MAS PARECIDO","NO")</f>
        <v>NO</v>
      </c>
      <c r="CP658" s="197" t="str">
        <f>IF(CN658&lt;=SMALL(CN$3:CN$1130,5),"SIMILAR","NO")</f>
        <v>NO</v>
      </c>
      <c r="CQ658" s="197" t="str">
        <f t="shared" si="553"/>
        <v>N/A</v>
      </c>
      <c r="CR658" s="197">
        <f t="shared" si="554"/>
        <v>0</v>
      </c>
      <c r="CS658" s="198">
        <f t="shared" si="555"/>
        <v>0</v>
      </c>
      <c r="CT658" s="199">
        <f>IFERROR(SQRT(($E658-$E$1136)^2+($AJ658-$AJ$1136)^2),0)</f>
        <v>0.33393283024014148</v>
      </c>
      <c r="CU658" s="197" t="str">
        <f>IF(CT658&lt;=SMALL(CT$3:CT$1130,1),"MAS PARECIDO","NO")</f>
        <v>NO</v>
      </c>
      <c r="CV658" s="197" t="str">
        <f>IF(CT658&lt;=SMALL(CT$3:CT$1130,5),"SIMILAR","NO")</f>
        <v>NO</v>
      </c>
      <c r="CW658" s="197" t="str">
        <f t="shared" si="556"/>
        <v>N/A</v>
      </c>
      <c r="CX658" s="197">
        <f t="shared" si="557"/>
        <v>0</v>
      </c>
      <c r="CY658" s="198">
        <f t="shared" si="558"/>
        <v>0</v>
      </c>
      <c r="CZ658" s="2" t="s">
        <v>1402</v>
      </c>
      <c r="DA658" s="2" t="s">
        <v>1403</v>
      </c>
      <c r="DB658" s="2">
        <v>1</v>
      </c>
      <c r="DC658" s="2" t="s">
        <v>346</v>
      </c>
    </row>
    <row r="659" spans="1:107">
      <c r="A659" s="24" t="s">
        <v>367</v>
      </c>
      <c r="B659" s="46">
        <v>5442.8</v>
      </c>
      <c r="C659" s="190">
        <f>(B659-$B$1132)/($B$1133-$B$1132)</f>
        <v>1.0968029510756876E-3</v>
      </c>
      <c r="D659" s="46">
        <v>10000</v>
      </c>
      <c r="E659" s="190">
        <f>(D659-$D$1132)/($D$1133-$D$1132)</f>
        <v>1.9970599117973539E-2</v>
      </c>
      <c r="F659" s="46" t="s">
        <v>53</v>
      </c>
      <c r="G659" s="192">
        <f>VLOOKUP(F659,'DATOS DE SOPORTE'!$Y$5:$Z$8,2,FALSE)</f>
        <v>2</v>
      </c>
      <c r="H659" s="190">
        <f>(G659-$G$1132)/($G$1133-$G$1132)</f>
        <v>0.33333333333333331</v>
      </c>
      <c r="I659" s="50">
        <v>0</v>
      </c>
      <c r="J659" s="200">
        <f t="shared" si="518"/>
        <v>0</v>
      </c>
      <c r="K659" s="190">
        <f>(J659-$J$1132)/($J$1133-$J$1132)</f>
        <v>0</v>
      </c>
      <c r="L659" s="193" t="str">
        <f t="shared" si="519"/>
        <v>NO</v>
      </c>
      <c r="M659" s="46" t="s">
        <v>192</v>
      </c>
      <c r="N659" s="192">
        <f t="shared" si="520"/>
        <v>2</v>
      </c>
      <c r="O659" s="190">
        <f>(N659-N$1132)/(N$1133-N$1132)</f>
        <v>1</v>
      </c>
      <c r="P659" s="46" t="s">
        <v>193</v>
      </c>
      <c r="Q659" s="192">
        <f t="shared" si="521"/>
        <v>2</v>
      </c>
      <c r="R659" s="190">
        <f>(Q659-Q$1132)/(Q$1133-Q$1132)</f>
        <v>0.5</v>
      </c>
      <c r="S659" s="46" t="s">
        <v>194</v>
      </c>
      <c r="T659" s="192">
        <f t="shared" si="522"/>
        <v>1</v>
      </c>
      <c r="U659" s="190">
        <f>(T659-T$1132)/(T$1133-T$1132)</f>
        <v>0</v>
      </c>
      <c r="V659" s="46" t="s">
        <v>62</v>
      </c>
      <c r="W659" s="194">
        <f>VLOOKUP(V659,'DATOS DE SOPORTE'!$S$5:$T$10,2,FALSE)</f>
        <v>1</v>
      </c>
      <c r="X659" s="201">
        <f>(W659-W$1132)/(W$1133-W$1132)</f>
        <v>0</v>
      </c>
      <c r="Y659" s="46"/>
      <c r="Z659" s="194">
        <f t="shared" si="523"/>
        <v>2</v>
      </c>
      <c r="AA659" s="201">
        <f>(Z659-Z$1132)/(Z$1133-Z$1132)</f>
        <v>1</v>
      </c>
      <c r="AB659" s="46"/>
      <c r="AC659" s="194">
        <f t="shared" si="524"/>
        <v>2</v>
      </c>
      <c r="AD659" s="201">
        <f>(AC659-AC$1132)/(AC$1133-AC$1132)</f>
        <v>1</v>
      </c>
      <c r="AE659" s="46"/>
      <c r="AF659" s="194">
        <f t="shared" si="525"/>
        <v>2</v>
      </c>
      <c r="AG659" s="201">
        <f>(AF659-AF$1132)/(AF$1133-AF$1132)</f>
        <v>1</v>
      </c>
      <c r="AH659" s="24" t="s">
        <v>67</v>
      </c>
      <c r="AI659" s="194">
        <f>VLOOKUP(AH659,'DATOS DE SOPORTE'!$V$5:$W$8,2,FALSE)</f>
        <v>1</v>
      </c>
      <c r="AJ659" s="201">
        <f>(AI659-AI$1132)/(AI$1133-AI$1132)</f>
        <v>0</v>
      </c>
      <c r="AK659" s="58" t="str">
        <f t="shared" si="517"/>
        <v>Bueno</v>
      </c>
      <c r="AL659" s="196">
        <f>IFERROR(SQRT(($E659-$E$1136)^2+($C659-$C$1136)^2),0)</f>
        <v>0.2050201211679856</v>
      </c>
      <c r="AM659" s="197" t="str">
        <f>IF(AL659&lt;=SMALL($AL$3:$AL$1130,1),"MAS PARECIDO","NO")</f>
        <v>NO</v>
      </c>
      <c r="AN659" s="197" t="str">
        <f>IF(AL659&lt;=SMALL($AL$3:$AL$1130,5),"SIMILAR","NO")</f>
        <v>NO</v>
      </c>
      <c r="AO659" s="197" t="str">
        <f t="shared" si="526"/>
        <v>N/A</v>
      </c>
      <c r="AP659" s="197">
        <f t="shared" si="527"/>
        <v>0</v>
      </c>
      <c r="AQ659" s="198">
        <f t="shared" si="528"/>
        <v>0</v>
      </c>
      <c r="AR659" s="196">
        <f>IFERROR(SQRT(($E659-$E$1136)^2+($H659-$H$1136)^2),0)</f>
        <v>2.0000600018000539E-2</v>
      </c>
      <c r="AS659" s="197" t="str">
        <f>IF(AR659&lt;=SMALL(AR$3:AR$1130,1),"MAS PARECIDO","NO")</f>
        <v>NO</v>
      </c>
      <c r="AT659" s="197" t="str">
        <f>IF(AR659&lt;=SMALL(AR$3:AR$1130,5),"SIMILAR","NO")</f>
        <v>NO</v>
      </c>
      <c r="AU659" s="197" t="str">
        <f t="shared" si="529"/>
        <v>N/A</v>
      </c>
      <c r="AV659" s="197">
        <f t="shared" si="530"/>
        <v>0</v>
      </c>
      <c r="AW659" s="198">
        <f t="shared" si="531"/>
        <v>0</v>
      </c>
      <c r="AX659" s="199">
        <f>IFERROR(SQRT(($E659-$E$1136)^2+($K659-$K$1136)^2),0)</f>
        <v>0.20099757212732708</v>
      </c>
      <c r="AY659" s="197" t="str">
        <f>IF(AX659&lt;=SMALL(AX$3:AX$1130,1),"MAS PARECIDO","NO")</f>
        <v>NO</v>
      </c>
      <c r="AZ659" s="197" t="str">
        <f>IF(AX659&lt;=SMALL(AX$3:AX$1130,5),"SIMILAR","NO")</f>
        <v>NO</v>
      </c>
      <c r="BA659" s="197" t="str">
        <f t="shared" si="532"/>
        <v>N/A</v>
      </c>
      <c r="BB659" s="197">
        <f t="shared" si="533"/>
        <v>0</v>
      </c>
      <c r="BC659" s="198">
        <f t="shared" si="534"/>
        <v>0</v>
      </c>
      <c r="BD659" s="196">
        <f>IFERROR(SQRT(($E659-$E$1136)^2+($O659-$O$1136)^2),0)</f>
        <v>2.0000600018000539E-2</v>
      </c>
      <c r="BE659" s="197" t="str">
        <f>IF(BD659&lt;=SMALL(BD$3:BD$1130,1),"MAS PARECIDO","NO")</f>
        <v>NO</v>
      </c>
      <c r="BF659" s="197" t="str">
        <f>IF(BD659&lt;=SMALL(BD$3:BD$1130,5),"SIMILAR","NO")</f>
        <v>NO</v>
      </c>
      <c r="BG659" s="197" t="str">
        <f t="shared" si="535"/>
        <v>N/A</v>
      </c>
      <c r="BH659" s="197">
        <f t="shared" si="536"/>
        <v>0</v>
      </c>
      <c r="BI659" s="198">
        <f t="shared" si="537"/>
        <v>0</v>
      </c>
      <c r="BJ659" s="199">
        <f>IFERROR(SQRT(($E659-$E$1136)^2+($R659-$R$1136)^2),0)</f>
        <v>2.0000600018000539E-2</v>
      </c>
      <c r="BK659" s="197" t="str">
        <f>IF(BJ659&lt;=SMALL(BJ$3:BJ$1130,1),"MAS PARECIDO","NO")</f>
        <v>NO</v>
      </c>
      <c r="BL659" s="197" t="str">
        <f>IF(BJ659&lt;=SMALL(BJ$3:BJ$1130,5),"SIMILAR","NO")</f>
        <v>NO</v>
      </c>
      <c r="BM659" s="197" t="str">
        <f t="shared" si="538"/>
        <v>N/A</v>
      </c>
      <c r="BN659" s="197">
        <f t="shared" si="539"/>
        <v>0</v>
      </c>
      <c r="BO659" s="198">
        <f t="shared" si="540"/>
        <v>0</v>
      </c>
      <c r="BP659" s="199">
        <f>IFERROR(SQRT(($E659-$E$1136)^2+($U659-$U$1136)^2),0)</f>
        <v>2.0000600018000539E-2</v>
      </c>
      <c r="BQ659" s="197" t="str">
        <f>IF(BP659&lt;=SMALL(BP$3:BP$1130,1),"MAS PARECIDO","NO")</f>
        <v>NO</v>
      </c>
      <c r="BR659" s="197" t="str">
        <f>IF(BP659&lt;=SMALL(BP$3:BP$1130,5),"SIMILAR","NO")</f>
        <v>NO</v>
      </c>
      <c r="BS659" s="197" t="str">
        <f t="shared" si="541"/>
        <v>N/A</v>
      </c>
      <c r="BT659" s="197">
        <f t="shared" si="542"/>
        <v>0</v>
      </c>
      <c r="BU659" s="198">
        <f t="shared" si="543"/>
        <v>0</v>
      </c>
      <c r="BV659" s="199">
        <f>IFERROR(SQRT(($E659-$E$1136)^2+($X659-$X$1136)^2),0)</f>
        <v>2.0000600018000539E-2</v>
      </c>
      <c r="BW659" s="197" t="str">
        <f>IF(BV659&lt;=SMALL(BV$3:BV$1130,1),"MAS PARECIDO","NO")</f>
        <v>NO</v>
      </c>
      <c r="BX659" s="197" t="str">
        <f>IF(BV659&lt;=SMALL(BV$3:BV$1130,5),"SIMILAR","NO")</f>
        <v>NO</v>
      </c>
      <c r="BY659" s="197" t="str">
        <f t="shared" si="544"/>
        <v>N/A</v>
      </c>
      <c r="BZ659" s="197">
        <f t="shared" si="545"/>
        <v>0</v>
      </c>
      <c r="CA659" s="198">
        <f t="shared" si="546"/>
        <v>0</v>
      </c>
      <c r="CB659" s="199">
        <f>IFERROR(SQRT(($E659-$E$1136)^2+($AA659-$AA$1136)^2),0)</f>
        <v>1.0001999920021396</v>
      </c>
      <c r="CC659" s="197" t="str">
        <f>IF(CB659&lt;=SMALL(CB$3:CB$1130,1),"MAS PARECIDO","NO")</f>
        <v>NO</v>
      </c>
      <c r="CD659" s="197" t="str">
        <f>IF(CB659&lt;=SMALL(CB$3:CB$1130,5),"SIMILAR","NO")</f>
        <v>NO</v>
      </c>
      <c r="CE659" s="197" t="str">
        <f t="shared" si="547"/>
        <v>N/A</v>
      </c>
      <c r="CF659" s="197">
        <f t="shared" si="548"/>
        <v>0</v>
      </c>
      <c r="CG659" s="198">
        <f t="shared" si="549"/>
        <v>0</v>
      </c>
      <c r="CH659" s="199">
        <f>IFERROR(SQRT(($E659-$E$1136)^2+($AD659-$AD$1136)^2),0)</f>
        <v>2.0000600018000539E-2</v>
      </c>
      <c r="CI659" s="197" t="str">
        <f>IF(CH659&lt;=SMALL(CH$3:CH$1130,1),"MAS PARECIDO","NO")</f>
        <v>NO</v>
      </c>
      <c r="CJ659" s="197" t="str">
        <f>IF(CH659&lt;=SMALL(CH$3:CH$1130,5),"SIMILAR","NO")</f>
        <v>NO</v>
      </c>
      <c r="CK659" s="197" t="str">
        <f t="shared" si="550"/>
        <v>N/A</v>
      </c>
      <c r="CL659" s="197">
        <f t="shared" si="551"/>
        <v>0</v>
      </c>
      <c r="CM659" s="198">
        <f t="shared" si="552"/>
        <v>0</v>
      </c>
      <c r="CN659" s="199">
        <f>IFERROR(SQRT(($E659-$E$1136)^2+($AG659-$AG$1136)^2),0)</f>
        <v>2.0000600018000539E-2</v>
      </c>
      <c r="CO659" s="197" t="str">
        <f>IF(CN659&lt;=SMALL(CN$3:CN$1130,1),"MAS PARECIDO","NO")</f>
        <v>NO</v>
      </c>
      <c r="CP659" s="197" t="str">
        <f>IF(CN659&lt;=SMALL(CN$3:CN$1130,5),"SIMILAR","NO")</f>
        <v>NO</v>
      </c>
      <c r="CQ659" s="197" t="str">
        <f t="shared" si="553"/>
        <v>N/A</v>
      </c>
      <c r="CR659" s="197">
        <f t="shared" si="554"/>
        <v>0</v>
      </c>
      <c r="CS659" s="198">
        <f t="shared" si="555"/>
        <v>0</v>
      </c>
      <c r="CT659" s="199">
        <f>IFERROR(SQRT(($E659-$E$1136)^2+($AJ659-$AJ$1136)^2),0)</f>
        <v>2.0000600018000539E-2</v>
      </c>
      <c r="CU659" s="197" t="str">
        <f>IF(CT659&lt;=SMALL(CT$3:CT$1130,1),"MAS PARECIDO","NO")</f>
        <v>NO</v>
      </c>
      <c r="CV659" s="197" t="str">
        <f>IF(CT659&lt;=SMALL(CT$3:CT$1130,5),"SIMILAR","NO")</f>
        <v>NO</v>
      </c>
      <c r="CW659" s="197" t="str">
        <f t="shared" si="556"/>
        <v>N/A</v>
      </c>
      <c r="CX659" s="197">
        <f t="shared" si="557"/>
        <v>0</v>
      </c>
      <c r="CY659" s="198">
        <f t="shared" si="558"/>
        <v>0</v>
      </c>
      <c r="CZ659" s="2" t="s">
        <v>1594</v>
      </c>
      <c r="DA659" s="2" t="s">
        <v>1595</v>
      </c>
      <c r="DB659" s="2">
        <v>0</v>
      </c>
      <c r="DC659" s="2" t="s">
        <v>189</v>
      </c>
    </row>
    <row r="660" spans="1:107">
      <c r="A660" s="24" t="s">
        <v>827</v>
      </c>
      <c r="B660" s="46">
        <v>40789.11</v>
      </c>
      <c r="C660" s="190">
        <f>(B660-$B$1132)/($B$1133-$B$1132)</f>
        <v>4.2413571521842358E-2</v>
      </c>
      <c r="D660" s="46">
        <v>20000</v>
      </c>
      <c r="E660" s="190">
        <f>(D660-$D$1132)/($D$1133-$D$1132)</f>
        <v>3.9971199135974078E-2</v>
      </c>
      <c r="F660" s="46" t="s">
        <v>191</v>
      </c>
      <c r="G660" s="192">
        <f>VLOOKUP(F660,'DATOS DE SOPORTE'!$Y$5:$Z$8,2,FALSE)</f>
        <v>1</v>
      </c>
      <c r="H660" s="190">
        <f>(G660-$G$1132)/($G$1133-$G$1132)</f>
        <v>0</v>
      </c>
      <c r="I660" s="50">
        <v>0</v>
      </c>
      <c r="J660" s="200">
        <f t="shared" si="518"/>
        <v>0</v>
      </c>
      <c r="K660" s="190">
        <f>(J660-$J$1132)/($J$1133-$J$1132)</f>
        <v>0</v>
      </c>
      <c r="L660" s="193" t="str">
        <f t="shared" si="519"/>
        <v>NO</v>
      </c>
      <c r="M660" s="46" t="s">
        <v>56</v>
      </c>
      <c r="N660" s="192">
        <f t="shared" si="520"/>
        <v>1</v>
      </c>
      <c r="O660" s="190">
        <f>(N660-N$1132)/(N$1133-N$1132)</f>
        <v>0</v>
      </c>
      <c r="P660" s="46" t="s">
        <v>193</v>
      </c>
      <c r="Q660" s="192">
        <f t="shared" si="521"/>
        <v>2</v>
      </c>
      <c r="R660" s="190">
        <f>(Q660-Q$1132)/(Q$1133-Q$1132)</f>
        <v>0.5</v>
      </c>
      <c r="S660" s="46" t="s">
        <v>194</v>
      </c>
      <c r="T660" s="192">
        <f t="shared" si="522"/>
        <v>1</v>
      </c>
      <c r="U660" s="190">
        <f>(T660-T$1132)/(T$1133-T$1132)</f>
        <v>0</v>
      </c>
      <c r="V660" s="46" t="s">
        <v>62</v>
      </c>
      <c r="W660" s="194">
        <f>VLOOKUP(V660,'DATOS DE SOPORTE'!$S$5:$T$10,2,FALSE)</f>
        <v>1</v>
      </c>
      <c r="X660" s="201">
        <f>(W660-W$1132)/(W$1133-W$1132)</f>
        <v>0</v>
      </c>
      <c r="Y660" s="46" t="s">
        <v>136</v>
      </c>
      <c r="Z660" s="194">
        <f t="shared" si="523"/>
        <v>2</v>
      </c>
      <c r="AA660" s="201">
        <f>(Z660-Z$1132)/(Z$1133-Z$1132)</f>
        <v>1</v>
      </c>
      <c r="AB660" s="46" t="s">
        <v>136</v>
      </c>
      <c r="AC660" s="194">
        <f t="shared" si="524"/>
        <v>2</v>
      </c>
      <c r="AD660" s="201">
        <f>(AC660-AC$1132)/(AC$1133-AC$1132)</f>
        <v>1</v>
      </c>
      <c r="AE660" s="46" t="s">
        <v>188</v>
      </c>
      <c r="AF660" s="194">
        <f t="shared" si="525"/>
        <v>1</v>
      </c>
      <c r="AG660" s="201">
        <f>(AF660-AF$1132)/(AF$1133-AF$1132)</f>
        <v>0</v>
      </c>
      <c r="AH660" s="24" t="s">
        <v>67</v>
      </c>
      <c r="AI660" s="194">
        <f>VLOOKUP(AH660,'DATOS DE SOPORTE'!$V$5:$W$8,2,FALSE)</f>
        <v>1</v>
      </c>
      <c r="AJ660" s="201">
        <f>(AI660-AI$1132)/(AI$1133-AI$1132)</f>
        <v>0</v>
      </c>
      <c r="AK660" s="58" t="str">
        <f t="shared" si="517"/>
        <v>Bueno</v>
      </c>
      <c r="AL660" s="196">
        <f>IFERROR(SQRT(($E660-$E$1136)^2+($C660-$C$1136)^2),0)</f>
        <v>0.16756988805542164</v>
      </c>
      <c r="AM660" s="197" t="str">
        <f>IF(AL660&lt;=SMALL($AL$3:$AL$1130,1),"MAS PARECIDO","NO")</f>
        <v>NO</v>
      </c>
      <c r="AN660" s="197" t="str">
        <f>IF(AL660&lt;=SMALL($AL$3:$AL$1130,5),"SIMILAR","NO")</f>
        <v>NO</v>
      </c>
      <c r="AO660" s="197" t="str">
        <f t="shared" si="526"/>
        <v>N/A</v>
      </c>
      <c r="AP660" s="197">
        <f t="shared" si="527"/>
        <v>0</v>
      </c>
      <c r="AQ660" s="198">
        <f t="shared" si="528"/>
        <v>0</v>
      </c>
      <c r="AR660" s="196">
        <f>IFERROR(SQRT(($E660-$E$1136)^2+($H660-$H$1136)^2),0)</f>
        <v>0.33572489796771299</v>
      </c>
      <c r="AS660" s="197" t="str">
        <f>IF(AR660&lt;=SMALL(AR$3:AR$1130,1),"MAS PARECIDO","NO")</f>
        <v>NO</v>
      </c>
      <c r="AT660" s="197" t="str">
        <f>IF(AR660&lt;=SMALL(AR$3:AR$1130,5),"SIMILAR","NO")</f>
        <v>NO</v>
      </c>
      <c r="AU660" s="197" t="str">
        <f t="shared" si="529"/>
        <v>N/A</v>
      </c>
      <c r="AV660" s="197">
        <f t="shared" si="530"/>
        <v>0</v>
      </c>
      <c r="AW660" s="198">
        <f t="shared" si="531"/>
        <v>0</v>
      </c>
      <c r="AX660" s="199">
        <f>IFERROR(SQRT(($E660-$E$1136)^2+($K660-$K$1136)^2),0)</f>
        <v>0.2039610158935285</v>
      </c>
      <c r="AY660" s="197" t="str">
        <f>IF(AX660&lt;=SMALL(AX$3:AX$1130,1),"MAS PARECIDO","NO")</f>
        <v>NO</v>
      </c>
      <c r="AZ660" s="197" t="str">
        <f>IF(AX660&lt;=SMALL(AX$3:AX$1130,5),"SIMILAR","NO")</f>
        <v>NO</v>
      </c>
      <c r="BA660" s="197" t="str">
        <f t="shared" si="532"/>
        <v>N/A</v>
      </c>
      <c r="BB660" s="197">
        <f t="shared" si="533"/>
        <v>0</v>
      </c>
      <c r="BC660" s="198">
        <f t="shared" si="534"/>
        <v>0</v>
      </c>
      <c r="BD660" s="196">
        <f>IFERROR(SQRT(($E660-$E$1136)^2+($O660-$O$1136)^2),0)</f>
        <v>1.0007997282195475</v>
      </c>
      <c r="BE660" s="197" t="str">
        <f>IF(BD660&lt;=SMALL(BD$3:BD$1130,1),"MAS PARECIDO","NO")</f>
        <v>NO</v>
      </c>
      <c r="BF660" s="197" t="str">
        <f>IF(BD660&lt;=SMALL(BD$3:BD$1130,5),"SIMILAR","NO")</f>
        <v>NO</v>
      </c>
      <c r="BG660" s="197" t="str">
        <f t="shared" si="535"/>
        <v>N/A</v>
      </c>
      <c r="BH660" s="197">
        <f t="shared" si="536"/>
        <v>0</v>
      </c>
      <c r="BI660" s="198">
        <f t="shared" si="537"/>
        <v>0</v>
      </c>
      <c r="BJ660" s="199">
        <f>IFERROR(SQRT(($E660-$E$1136)^2+($R660-$R$1136)^2),0)</f>
        <v>4.0001200036001078E-2</v>
      </c>
      <c r="BK660" s="197" t="str">
        <f>IF(BJ660&lt;=SMALL(BJ$3:BJ$1130,1),"MAS PARECIDO","NO")</f>
        <v>NO</v>
      </c>
      <c r="BL660" s="197" t="str">
        <f>IF(BJ660&lt;=SMALL(BJ$3:BJ$1130,5),"SIMILAR","NO")</f>
        <v>NO</v>
      </c>
      <c r="BM660" s="197" t="str">
        <f t="shared" si="538"/>
        <v>N/A</v>
      </c>
      <c r="BN660" s="197">
        <f t="shared" si="539"/>
        <v>0</v>
      </c>
      <c r="BO660" s="198">
        <f t="shared" si="540"/>
        <v>0</v>
      </c>
      <c r="BP660" s="199">
        <f>IFERROR(SQRT(($E660-$E$1136)^2+($U660-$U$1136)^2),0)</f>
        <v>4.0001200036001078E-2</v>
      </c>
      <c r="BQ660" s="197" t="str">
        <f>IF(BP660&lt;=SMALL(BP$3:BP$1130,1),"MAS PARECIDO","NO")</f>
        <v>NO</v>
      </c>
      <c r="BR660" s="197" t="str">
        <f>IF(BP660&lt;=SMALL(BP$3:BP$1130,5),"SIMILAR","NO")</f>
        <v>NO</v>
      </c>
      <c r="BS660" s="197" t="str">
        <f t="shared" si="541"/>
        <v>N/A</v>
      </c>
      <c r="BT660" s="197">
        <f t="shared" si="542"/>
        <v>0</v>
      </c>
      <c r="BU660" s="198">
        <f t="shared" si="543"/>
        <v>0</v>
      </c>
      <c r="BV660" s="199">
        <f>IFERROR(SQRT(($E660-$E$1136)^2+($X660-$X$1136)^2),0)</f>
        <v>4.0001200036001078E-2</v>
      </c>
      <c r="BW660" s="197" t="str">
        <f>IF(BV660&lt;=SMALL(BV$3:BV$1130,1),"MAS PARECIDO","NO")</f>
        <v>NO</v>
      </c>
      <c r="BX660" s="197" t="str">
        <f>IF(BV660&lt;=SMALL(BV$3:BV$1130,5),"SIMILAR","NO")</f>
        <v>NO</v>
      </c>
      <c r="BY660" s="197" t="str">
        <f t="shared" si="544"/>
        <v>N/A</v>
      </c>
      <c r="BZ660" s="197">
        <f t="shared" si="545"/>
        <v>0</v>
      </c>
      <c r="CA660" s="198">
        <f t="shared" si="546"/>
        <v>0</v>
      </c>
      <c r="CB660" s="199">
        <f>IFERROR(SQRT(($E660-$E$1136)^2+($AA660-$AA$1136)^2),0)</f>
        <v>1.0007997282195475</v>
      </c>
      <c r="CC660" s="197" t="str">
        <f>IF(CB660&lt;=SMALL(CB$3:CB$1130,1),"MAS PARECIDO","NO")</f>
        <v>NO</v>
      </c>
      <c r="CD660" s="197" t="str">
        <f>IF(CB660&lt;=SMALL(CB$3:CB$1130,5),"SIMILAR","NO")</f>
        <v>NO</v>
      </c>
      <c r="CE660" s="197" t="str">
        <f t="shared" si="547"/>
        <v>N/A</v>
      </c>
      <c r="CF660" s="197">
        <f t="shared" si="548"/>
        <v>0</v>
      </c>
      <c r="CG660" s="198">
        <f t="shared" si="549"/>
        <v>0</v>
      </c>
      <c r="CH660" s="199">
        <f>IFERROR(SQRT(($E660-$E$1136)^2+($AD660-$AD$1136)^2),0)</f>
        <v>4.0001200036001078E-2</v>
      </c>
      <c r="CI660" s="197" t="str">
        <f>IF(CH660&lt;=SMALL(CH$3:CH$1130,1),"MAS PARECIDO","NO")</f>
        <v>NO</v>
      </c>
      <c r="CJ660" s="197" t="str">
        <f>IF(CH660&lt;=SMALL(CH$3:CH$1130,5),"SIMILAR","NO")</f>
        <v>NO</v>
      </c>
      <c r="CK660" s="197" t="str">
        <f t="shared" si="550"/>
        <v>N/A</v>
      </c>
      <c r="CL660" s="197">
        <f t="shared" si="551"/>
        <v>0</v>
      </c>
      <c r="CM660" s="198">
        <f t="shared" si="552"/>
        <v>0</v>
      </c>
      <c r="CN660" s="199">
        <f>IFERROR(SQRT(($E660-$E$1136)^2+($AG660-$AG$1136)^2),0)</f>
        <v>1.0007997282195475</v>
      </c>
      <c r="CO660" s="197" t="str">
        <f>IF(CN660&lt;=SMALL(CN$3:CN$1130,1),"MAS PARECIDO","NO")</f>
        <v>NO</v>
      </c>
      <c r="CP660" s="197" t="str">
        <f>IF(CN660&lt;=SMALL(CN$3:CN$1130,5),"SIMILAR","NO")</f>
        <v>NO</v>
      </c>
      <c r="CQ660" s="197" t="str">
        <f t="shared" si="553"/>
        <v>N/A</v>
      </c>
      <c r="CR660" s="197">
        <f t="shared" si="554"/>
        <v>0</v>
      </c>
      <c r="CS660" s="198">
        <f t="shared" si="555"/>
        <v>0</v>
      </c>
      <c r="CT660" s="199">
        <f>IFERROR(SQRT(($E660-$E$1136)^2+($AJ660-$AJ$1136)^2),0)</f>
        <v>4.0001200036001078E-2</v>
      </c>
      <c r="CU660" s="197" t="str">
        <f>IF(CT660&lt;=SMALL(CT$3:CT$1130,1),"MAS PARECIDO","NO")</f>
        <v>NO</v>
      </c>
      <c r="CV660" s="197" t="str">
        <f>IF(CT660&lt;=SMALL(CT$3:CT$1130,5),"SIMILAR","NO")</f>
        <v>NO</v>
      </c>
      <c r="CW660" s="197" t="str">
        <f t="shared" si="556"/>
        <v>N/A</v>
      </c>
      <c r="CX660" s="197">
        <f t="shared" si="557"/>
        <v>0</v>
      </c>
      <c r="CY660" s="198">
        <f t="shared" si="558"/>
        <v>0</v>
      </c>
      <c r="CZ660" s="2" t="s">
        <v>2310</v>
      </c>
      <c r="DA660" s="2" t="s">
        <v>2311</v>
      </c>
      <c r="DB660" s="2">
        <v>0</v>
      </c>
      <c r="DC660" s="2" t="s">
        <v>189</v>
      </c>
    </row>
    <row r="661" spans="1:107">
      <c r="A661" s="24" t="s">
        <v>828</v>
      </c>
      <c r="B661" s="46">
        <v>37006.44</v>
      </c>
      <c r="C661" s="190">
        <f>(B661-$B$1132)/($B$1133-$B$1132)</f>
        <v>3.7991958601863385E-2</v>
      </c>
      <c r="D661" s="46">
        <v>9000</v>
      </c>
      <c r="E661" s="190">
        <f>(D661-$D$1132)/($D$1133-$D$1132)</f>
        <v>1.7970539116173485E-2</v>
      </c>
      <c r="F661" s="46" t="s">
        <v>203</v>
      </c>
      <c r="G661" s="192">
        <f>VLOOKUP(F661,'DATOS DE SOPORTE'!$Y$5:$Z$8,2,FALSE)</f>
        <v>3</v>
      </c>
      <c r="H661" s="190">
        <f>(G661-$G$1132)/($G$1133-$G$1132)</f>
        <v>0.66666666666666663</v>
      </c>
      <c r="I661" s="50">
        <v>3</v>
      </c>
      <c r="J661" s="200">
        <f t="shared" si="518"/>
        <v>3</v>
      </c>
      <c r="K661" s="190">
        <f>(J661-$J$1132)/($J$1133-$J$1132)</f>
        <v>0.6</v>
      </c>
      <c r="L661" s="193" t="str">
        <f t="shared" si="519"/>
        <v>SI</v>
      </c>
      <c r="M661" s="46" t="s">
        <v>192</v>
      </c>
      <c r="N661" s="192">
        <f t="shared" si="520"/>
        <v>2</v>
      </c>
      <c r="O661" s="190">
        <f>(N661-N$1132)/(N$1133-N$1132)</f>
        <v>1</v>
      </c>
      <c r="P661" s="46" t="s">
        <v>58</v>
      </c>
      <c r="Q661" s="192">
        <f t="shared" si="521"/>
        <v>3</v>
      </c>
      <c r="R661" s="190">
        <f>(Q661-Q$1132)/(Q$1133-Q$1132)</f>
        <v>1</v>
      </c>
      <c r="S661" s="46" t="s">
        <v>60</v>
      </c>
      <c r="T661" s="192">
        <f t="shared" si="522"/>
        <v>2</v>
      </c>
      <c r="U661" s="190">
        <f>(T661-T$1132)/(T$1133-T$1132)</f>
        <v>1</v>
      </c>
      <c r="V661" s="46" t="s">
        <v>62</v>
      </c>
      <c r="W661" s="194">
        <f>VLOOKUP(V661,'DATOS DE SOPORTE'!$S$5:$T$10,2,FALSE)</f>
        <v>1</v>
      </c>
      <c r="X661" s="201">
        <f>(W661-W$1132)/(W$1133-W$1132)</f>
        <v>0</v>
      </c>
      <c r="Y661" s="46" t="s">
        <v>136</v>
      </c>
      <c r="Z661" s="194">
        <f t="shared" si="523"/>
        <v>2</v>
      </c>
      <c r="AA661" s="201">
        <f>(Z661-Z$1132)/(Z$1133-Z$1132)</f>
        <v>1</v>
      </c>
      <c r="AB661" s="46" t="s">
        <v>136</v>
      </c>
      <c r="AC661" s="194">
        <f t="shared" si="524"/>
        <v>2</v>
      </c>
      <c r="AD661" s="201">
        <f>(AC661-AC$1132)/(AC$1133-AC$1132)</f>
        <v>1</v>
      </c>
      <c r="AE661" s="46" t="s">
        <v>188</v>
      </c>
      <c r="AF661" s="194">
        <f t="shared" si="525"/>
        <v>1</v>
      </c>
      <c r="AG661" s="201">
        <f>(AF661-AF$1132)/(AF$1133-AF$1132)</f>
        <v>0</v>
      </c>
      <c r="AH661" s="24" t="s">
        <v>67</v>
      </c>
      <c r="AI661" s="194">
        <f>VLOOKUP(AH661,'DATOS DE SOPORTE'!$V$5:$W$8,2,FALSE)</f>
        <v>1</v>
      </c>
      <c r="AJ661" s="201">
        <f>(AI661-AI$1132)/(AI$1133-AI$1132)</f>
        <v>0</v>
      </c>
      <c r="AK661" s="58" t="str">
        <f t="shared" si="517"/>
        <v>Bueno</v>
      </c>
      <c r="AL661" s="196">
        <f>IFERROR(SQRT(($E661-$E$1136)^2+($C661-$C$1136)^2),0)</f>
        <v>0.1681135311791932</v>
      </c>
      <c r="AM661" s="197" t="str">
        <f>IF(AL661&lt;=SMALL($AL$3:$AL$1130,1),"MAS PARECIDO","NO")</f>
        <v>NO</v>
      </c>
      <c r="AN661" s="197" t="str">
        <f>IF(AL661&lt;=SMALL($AL$3:$AL$1130,5),"SIMILAR","NO")</f>
        <v>NO</v>
      </c>
      <c r="AO661" s="197" t="str">
        <f t="shared" si="526"/>
        <v>N/A</v>
      </c>
      <c r="AP661" s="197">
        <f t="shared" si="527"/>
        <v>0</v>
      </c>
      <c r="AQ661" s="198">
        <f t="shared" si="528"/>
        <v>0</v>
      </c>
      <c r="AR661" s="196">
        <f>IFERROR(SQRT(($E661-$E$1136)^2+($H661-$H$1136)^2),0)</f>
        <v>0.33381900867384101</v>
      </c>
      <c r="AS661" s="197" t="str">
        <f>IF(AR661&lt;=SMALL(AR$3:AR$1130,1),"MAS PARECIDO","NO")</f>
        <v>NO</v>
      </c>
      <c r="AT661" s="197" t="str">
        <f>IF(AR661&lt;=SMALL(AR$3:AR$1130,5),"SIMILAR","NO")</f>
        <v>NO</v>
      </c>
      <c r="AU661" s="197" t="str">
        <f t="shared" si="529"/>
        <v>N/A</v>
      </c>
      <c r="AV661" s="197">
        <f t="shared" si="530"/>
        <v>0</v>
      </c>
      <c r="AW661" s="198">
        <f t="shared" si="531"/>
        <v>0</v>
      </c>
      <c r="AX661" s="199">
        <f>IFERROR(SQRT(($E661-$E$1136)^2+($K661-$K$1136)^2),0)</f>
        <v>0.40040481945260703</v>
      </c>
      <c r="AY661" s="197" t="str">
        <f>IF(AX661&lt;=SMALL(AX$3:AX$1130,1),"MAS PARECIDO","NO")</f>
        <v>NO</v>
      </c>
      <c r="AZ661" s="197" t="str">
        <f>IF(AX661&lt;=SMALL(AX$3:AX$1130,5),"SIMILAR","NO")</f>
        <v>NO</v>
      </c>
      <c r="BA661" s="197" t="str">
        <f t="shared" si="532"/>
        <v>N/A</v>
      </c>
      <c r="BB661" s="197">
        <f t="shared" si="533"/>
        <v>0</v>
      </c>
      <c r="BC661" s="198">
        <f t="shared" si="534"/>
        <v>0</v>
      </c>
      <c r="BD661" s="196">
        <f>IFERROR(SQRT(($E661-$E$1136)^2+($O661-$O$1136)^2),0)</f>
        <v>1.8000540016200484E-2</v>
      </c>
      <c r="BE661" s="197" t="str">
        <f>IF(BD661&lt;=SMALL(BD$3:BD$1130,1),"MAS PARECIDO","NO")</f>
        <v>NO</v>
      </c>
      <c r="BF661" s="197" t="str">
        <f>IF(BD661&lt;=SMALL(BD$3:BD$1130,5),"SIMILAR","NO")</f>
        <v>NO</v>
      </c>
      <c r="BG661" s="197" t="str">
        <f t="shared" si="535"/>
        <v>N/A</v>
      </c>
      <c r="BH661" s="197">
        <f t="shared" si="536"/>
        <v>0</v>
      </c>
      <c r="BI661" s="198">
        <f t="shared" si="537"/>
        <v>0</v>
      </c>
      <c r="BJ661" s="199">
        <f>IFERROR(SQRT(($E661-$E$1136)^2+($R661-$R$1136)^2),0)</f>
        <v>0.50032391452025837</v>
      </c>
      <c r="BK661" s="197" t="str">
        <f>IF(BJ661&lt;=SMALL(BJ$3:BJ$1130,1),"MAS PARECIDO","NO")</f>
        <v>NO</v>
      </c>
      <c r="BL661" s="197" t="str">
        <f>IF(BJ661&lt;=SMALL(BJ$3:BJ$1130,5),"SIMILAR","NO")</f>
        <v>NO</v>
      </c>
      <c r="BM661" s="197" t="str">
        <f t="shared" si="538"/>
        <v>N/A</v>
      </c>
      <c r="BN661" s="197">
        <f t="shared" si="539"/>
        <v>0</v>
      </c>
      <c r="BO661" s="198">
        <f t="shared" si="540"/>
        <v>0</v>
      </c>
      <c r="BP661" s="199">
        <f>IFERROR(SQRT(($E661-$E$1136)^2+($U661-$U$1136)^2),0)</f>
        <v>1.0001619965989883</v>
      </c>
      <c r="BQ661" s="197" t="str">
        <f>IF(BP661&lt;=SMALL(BP$3:BP$1130,1),"MAS PARECIDO","NO")</f>
        <v>NO</v>
      </c>
      <c r="BR661" s="197" t="str">
        <f>IF(BP661&lt;=SMALL(BP$3:BP$1130,5),"SIMILAR","NO")</f>
        <v>NO</v>
      </c>
      <c r="BS661" s="197" t="str">
        <f t="shared" si="541"/>
        <v>N/A</v>
      </c>
      <c r="BT661" s="197">
        <f t="shared" si="542"/>
        <v>0</v>
      </c>
      <c r="BU661" s="198">
        <f t="shared" si="543"/>
        <v>0</v>
      </c>
      <c r="BV661" s="199">
        <f>IFERROR(SQRT(($E661-$E$1136)^2+($X661-$X$1136)^2),0)</f>
        <v>1.8000540016200484E-2</v>
      </c>
      <c r="BW661" s="197" t="str">
        <f>IF(BV661&lt;=SMALL(BV$3:BV$1130,1),"MAS PARECIDO","NO")</f>
        <v>NO</v>
      </c>
      <c r="BX661" s="197" t="str">
        <f>IF(BV661&lt;=SMALL(BV$3:BV$1130,5),"SIMILAR","NO")</f>
        <v>NO</v>
      </c>
      <c r="BY661" s="197" t="str">
        <f t="shared" si="544"/>
        <v>N/A</v>
      </c>
      <c r="BZ661" s="197">
        <f t="shared" si="545"/>
        <v>0</v>
      </c>
      <c r="CA661" s="198">
        <f t="shared" si="546"/>
        <v>0</v>
      </c>
      <c r="CB661" s="199">
        <f>IFERROR(SQRT(($E661-$E$1136)^2+($AA661-$AA$1136)^2),0)</f>
        <v>1.0001619965989883</v>
      </c>
      <c r="CC661" s="197" t="str">
        <f>IF(CB661&lt;=SMALL(CB$3:CB$1130,1),"MAS PARECIDO","NO")</f>
        <v>NO</v>
      </c>
      <c r="CD661" s="197" t="str">
        <f>IF(CB661&lt;=SMALL(CB$3:CB$1130,5),"SIMILAR","NO")</f>
        <v>NO</v>
      </c>
      <c r="CE661" s="197" t="str">
        <f t="shared" si="547"/>
        <v>N/A</v>
      </c>
      <c r="CF661" s="197">
        <f t="shared" si="548"/>
        <v>0</v>
      </c>
      <c r="CG661" s="198">
        <f t="shared" si="549"/>
        <v>0</v>
      </c>
      <c r="CH661" s="199">
        <f>IFERROR(SQRT(($E661-$E$1136)^2+($AD661-$AD$1136)^2),0)</f>
        <v>1.8000540016200484E-2</v>
      </c>
      <c r="CI661" s="197" t="str">
        <f>IF(CH661&lt;=SMALL(CH$3:CH$1130,1),"MAS PARECIDO","NO")</f>
        <v>NO</v>
      </c>
      <c r="CJ661" s="197" t="str">
        <f>IF(CH661&lt;=SMALL(CH$3:CH$1130,5),"SIMILAR","NO")</f>
        <v>NO</v>
      </c>
      <c r="CK661" s="197" t="str">
        <f t="shared" si="550"/>
        <v>N/A</v>
      </c>
      <c r="CL661" s="197">
        <f t="shared" si="551"/>
        <v>0</v>
      </c>
      <c r="CM661" s="198">
        <f t="shared" si="552"/>
        <v>0</v>
      </c>
      <c r="CN661" s="199">
        <f>IFERROR(SQRT(($E661-$E$1136)^2+($AG661-$AG$1136)^2),0)</f>
        <v>1.0001619965989883</v>
      </c>
      <c r="CO661" s="197" t="str">
        <f>IF(CN661&lt;=SMALL(CN$3:CN$1130,1),"MAS PARECIDO","NO")</f>
        <v>NO</v>
      </c>
      <c r="CP661" s="197" t="str">
        <f>IF(CN661&lt;=SMALL(CN$3:CN$1130,5),"SIMILAR","NO")</f>
        <v>NO</v>
      </c>
      <c r="CQ661" s="197" t="str">
        <f t="shared" si="553"/>
        <v>N/A</v>
      </c>
      <c r="CR661" s="197">
        <f t="shared" si="554"/>
        <v>0</v>
      </c>
      <c r="CS661" s="198">
        <f t="shared" si="555"/>
        <v>0</v>
      </c>
      <c r="CT661" s="199">
        <f>IFERROR(SQRT(($E661-$E$1136)^2+($AJ661-$AJ$1136)^2),0)</f>
        <v>1.8000540016200484E-2</v>
      </c>
      <c r="CU661" s="197" t="str">
        <f>IF(CT661&lt;=SMALL(CT$3:CT$1130,1),"MAS PARECIDO","NO")</f>
        <v>NO</v>
      </c>
      <c r="CV661" s="197" t="str">
        <f>IF(CT661&lt;=SMALL(CT$3:CT$1130,5),"SIMILAR","NO")</f>
        <v>NO</v>
      </c>
      <c r="CW661" s="197" t="str">
        <f t="shared" si="556"/>
        <v>N/A</v>
      </c>
      <c r="CX661" s="197">
        <f t="shared" si="557"/>
        <v>0</v>
      </c>
      <c r="CY661" s="198">
        <f t="shared" si="558"/>
        <v>0</v>
      </c>
      <c r="CZ661" s="2" t="s">
        <v>2034</v>
      </c>
      <c r="DA661" s="2" t="s">
        <v>2312</v>
      </c>
      <c r="DB661" s="2">
        <v>0</v>
      </c>
      <c r="DC661" s="2" t="s">
        <v>189</v>
      </c>
    </row>
    <row r="662" spans="1:107">
      <c r="A662" s="24" t="s">
        <v>829</v>
      </c>
      <c r="B662" s="46">
        <v>42639.25</v>
      </c>
      <c r="C662" s="190">
        <f>(B662-$B$1132)/($B$1133-$B$1132)</f>
        <v>4.4576224602277573E-2</v>
      </c>
      <c r="D662" s="46">
        <v>10000</v>
      </c>
      <c r="E662" s="190">
        <f>(D662-$D$1132)/($D$1133-$D$1132)</f>
        <v>1.9970599117973539E-2</v>
      </c>
      <c r="F662" s="46" t="s">
        <v>53</v>
      </c>
      <c r="G662" s="192">
        <f>VLOOKUP(F662,'DATOS DE SOPORTE'!$Y$5:$Z$8,2,FALSE)</f>
        <v>2</v>
      </c>
      <c r="H662" s="190">
        <f>(G662-$G$1132)/($G$1133-$G$1132)</f>
        <v>0.33333333333333331</v>
      </c>
      <c r="I662" s="50">
        <v>2</v>
      </c>
      <c r="J662" s="200">
        <f t="shared" si="518"/>
        <v>2</v>
      </c>
      <c r="K662" s="190">
        <f>(J662-$J$1132)/($J$1133-$J$1132)</f>
        <v>0.4</v>
      </c>
      <c r="L662" s="193" t="str">
        <f t="shared" si="519"/>
        <v>SI</v>
      </c>
      <c r="M662" s="46" t="s">
        <v>192</v>
      </c>
      <c r="N662" s="192">
        <f t="shared" si="520"/>
        <v>2</v>
      </c>
      <c r="O662" s="190">
        <f>(N662-N$1132)/(N$1133-N$1132)</f>
        <v>1</v>
      </c>
      <c r="P662" s="46" t="s">
        <v>58</v>
      </c>
      <c r="Q662" s="192">
        <f t="shared" si="521"/>
        <v>3</v>
      </c>
      <c r="R662" s="190">
        <f>(Q662-Q$1132)/(Q$1133-Q$1132)</f>
        <v>1</v>
      </c>
      <c r="S662" s="46" t="s">
        <v>60</v>
      </c>
      <c r="T662" s="192">
        <f t="shared" si="522"/>
        <v>2</v>
      </c>
      <c r="U662" s="190">
        <f>(T662-T$1132)/(T$1133-T$1132)</f>
        <v>1</v>
      </c>
      <c r="V662" s="46" t="s">
        <v>62</v>
      </c>
      <c r="W662" s="194">
        <f>VLOOKUP(V662,'DATOS DE SOPORTE'!$S$5:$T$10,2,FALSE)</f>
        <v>1</v>
      </c>
      <c r="X662" s="201">
        <f>(W662-W$1132)/(W$1133-W$1132)</f>
        <v>0</v>
      </c>
      <c r="Y662" s="46" t="s">
        <v>136</v>
      </c>
      <c r="Z662" s="194">
        <f t="shared" si="523"/>
        <v>2</v>
      </c>
      <c r="AA662" s="201">
        <f>(Z662-Z$1132)/(Z$1133-Z$1132)</f>
        <v>1</v>
      </c>
      <c r="AB662" s="46" t="s">
        <v>136</v>
      </c>
      <c r="AC662" s="194">
        <f t="shared" si="524"/>
        <v>2</v>
      </c>
      <c r="AD662" s="201">
        <f>(AC662-AC$1132)/(AC$1133-AC$1132)</f>
        <v>1</v>
      </c>
      <c r="AE662" s="46" t="s">
        <v>188</v>
      </c>
      <c r="AF662" s="194">
        <f t="shared" si="525"/>
        <v>1</v>
      </c>
      <c r="AG662" s="201">
        <f>(AF662-AF$1132)/(AF$1133-AF$1132)</f>
        <v>0</v>
      </c>
      <c r="AH662" s="24" t="s">
        <v>67</v>
      </c>
      <c r="AI662" s="194">
        <f>VLOOKUP(AH662,'DATOS DE SOPORTE'!$V$5:$W$8,2,FALSE)</f>
        <v>1</v>
      </c>
      <c r="AJ662" s="201">
        <f>(AI662-AI$1132)/(AI$1133-AI$1132)</f>
        <v>0</v>
      </c>
      <c r="AK662" s="58" t="str">
        <f t="shared" si="517"/>
        <v>Bueno</v>
      </c>
      <c r="AL662" s="196">
        <f>IFERROR(SQRT(($E662-$E$1136)^2+($C662-$C$1136)^2),0)</f>
        <v>0.16180369299212147</v>
      </c>
      <c r="AM662" s="197" t="str">
        <f>IF(AL662&lt;=SMALL($AL$3:$AL$1130,1),"MAS PARECIDO","NO")</f>
        <v>NO</v>
      </c>
      <c r="AN662" s="197" t="str">
        <f>IF(AL662&lt;=SMALL($AL$3:$AL$1130,5),"SIMILAR","NO")</f>
        <v>NO</v>
      </c>
      <c r="AO662" s="197" t="str">
        <f t="shared" si="526"/>
        <v>N/A</v>
      </c>
      <c r="AP662" s="197">
        <f t="shared" si="527"/>
        <v>0</v>
      </c>
      <c r="AQ662" s="198">
        <f t="shared" si="528"/>
        <v>0</v>
      </c>
      <c r="AR662" s="196">
        <f>IFERROR(SQRT(($E662-$E$1136)^2+($H662-$H$1136)^2),0)</f>
        <v>2.0000600018000539E-2</v>
      </c>
      <c r="AS662" s="197" t="str">
        <f>IF(AR662&lt;=SMALL(AR$3:AR$1130,1),"MAS PARECIDO","NO")</f>
        <v>NO</v>
      </c>
      <c r="AT662" s="197" t="str">
        <f>IF(AR662&lt;=SMALL(AR$3:AR$1130,5),"SIMILAR","NO")</f>
        <v>NO</v>
      </c>
      <c r="AU662" s="197" t="str">
        <f t="shared" si="529"/>
        <v>N/A</v>
      </c>
      <c r="AV662" s="197">
        <f t="shared" si="530"/>
        <v>0</v>
      </c>
      <c r="AW662" s="198">
        <f t="shared" si="531"/>
        <v>0</v>
      </c>
      <c r="AX662" s="199">
        <f>IFERROR(SQRT(($E662-$E$1136)^2+($K662-$K$1136)^2),0)</f>
        <v>0.20099757212732708</v>
      </c>
      <c r="AY662" s="197" t="str">
        <f>IF(AX662&lt;=SMALL(AX$3:AX$1130,1),"MAS PARECIDO","NO")</f>
        <v>NO</v>
      </c>
      <c r="AZ662" s="197" t="str">
        <f>IF(AX662&lt;=SMALL(AX$3:AX$1130,5),"SIMILAR","NO")</f>
        <v>NO</v>
      </c>
      <c r="BA662" s="197" t="str">
        <f t="shared" si="532"/>
        <v>N/A</v>
      </c>
      <c r="BB662" s="197">
        <f t="shared" si="533"/>
        <v>0</v>
      </c>
      <c r="BC662" s="198">
        <f t="shared" si="534"/>
        <v>0</v>
      </c>
      <c r="BD662" s="196">
        <f>IFERROR(SQRT(($E662-$E$1136)^2+($O662-$O$1136)^2),0)</f>
        <v>2.0000600018000539E-2</v>
      </c>
      <c r="BE662" s="197" t="str">
        <f>IF(BD662&lt;=SMALL(BD$3:BD$1130,1),"MAS PARECIDO","NO")</f>
        <v>NO</v>
      </c>
      <c r="BF662" s="197" t="str">
        <f>IF(BD662&lt;=SMALL(BD$3:BD$1130,5),"SIMILAR","NO")</f>
        <v>NO</v>
      </c>
      <c r="BG662" s="197" t="str">
        <f t="shared" si="535"/>
        <v>N/A</v>
      </c>
      <c r="BH662" s="197">
        <f t="shared" si="536"/>
        <v>0</v>
      </c>
      <c r="BI662" s="198">
        <f t="shared" si="537"/>
        <v>0</v>
      </c>
      <c r="BJ662" s="199">
        <f>IFERROR(SQRT(($E662-$E$1136)^2+($R662-$R$1136)^2),0)</f>
        <v>0.50039986410977377</v>
      </c>
      <c r="BK662" s="197" t="str">
        <f>IF(BJ662&lt;=SMALL(BJ$3:BJ$1130,1),"MAS PARECIDO","NO")</f>
        <v>NO</v>
      </c>
      <c r="BL662" s="197" t="str">
        <f>IF(BJ662&lt;=SMALL(BJ$3:BJ$1130,5),"SIMILAR","NO")</f>
        <v>NO</v>
      </c>
      <c r="BM662" s="197" t="str">
        <f t="shared" si="538"/>
        <v>N/A</v>
      </c>
      <c r="BN662" s="197">
        <f t="shared" si="539"/>
        <v>0</v>
      </c>
      <c r="BO662" s="198">
        <f t="shared" si="540"/>
        <v>0</v>
      </c>
      <c r="BP662" s="199">
        <f>IFERROR(SQRT(($E662-$E$1136)^2+($U662-$U$1136)^2),0)</f>
        <v>1.0001999920021396</v>
      </c>
      <c r="BQ662" s="197" t="str">
        <f>IF(BP662&lt;=SMALL(BP$3:BP$1130,1),"MAS PARECIDO","NO")</f>
        <v>NO</v>
      </c>
      <c r="BR662" s="197" t="str">
        <f>IF(BP662&lt;=SMALL(BP$3:BP$1130,5),"SIMILAR","NO")</f>
        <v>NO</v>
      </c>
      <c r="BS662" s="197" t="str">
        <f t="shared" si="541"/>
        <v>N/A</v>
      </c>
      <c r="BT662" s="197">
        <f t="shared" si="542"/>
        <v>0</v>
      </c>
      <c r="BU662" s="198">
        <f t="shared" si="543"/>
        <v>0</v>
      </c>
      <c r="BV662" s="199">
        <f>IFERROR(SQRT(($E662-$E$1136)^2+($X662-$X$1136)^2),0)</f>
        <v>2.0000600018000539E-2</v>
      </c>
      <c r="BW662" s="197" t="str">
        <f>IF(BV662&lt;=SMALL(BV$3:BV$1130,1),"MAS PARECIDO","NO")</f>
        <v>NO</v>
      </c>
      <c r="BX662" s="197" t="str">
        <f>IF(BV662&lt;=SMALL(BV$3:BV$1130,5),"SIMILAR","NO")</f>
        <v>NO</v>
      </c>
      <c r="BY662" s="197" t="str">
        <f t="shared" si="544"/>
        <v>N/A</v>
      </c>
      <c r="BZ662" s="197">
        <f t="shared" si="545"/>
        <v>0</v>
      </c>
      <c r="CA662" s="198">
        <f t="shared" si="546"/>
        <v>0</v>
      </c>
      <c r="CB662" s="199">
        <f>IFERROR(SQRT(($E662-$E$1136)^2+($AA662-$AA$1136)^2),0)</f>
        <v>1.0001999920021396</v>
      </c>
      <c r="CC662" s="197" t="str">
        <f>IF(CB662&lt;=SMALL(CB$3:CB$1130,1),"MAS PARECIDO","NO")</f>
        <v>NO</v>
      </c>
      <c r="CD662" s="197" t="str">
        <f>IF(CB662&lt;=SMALL(CB$3:CB$1130,5),"SIMILAR","NO")</f>
        <v>NO</v>
      </c>
      <c r="CE662" s="197" t="str">
        <f t="shared" si="547"/>
        <v>N/A</v>
      </c>
      <c r="CF662" s="197">
        <f t="shared" si="548"/>
        <v>0</v>
      </c>
      <c r="CG662" s="198">
        <f t="shared" si="549"/>
        <v>0</v>
      </c>
      <c r="CH662" s="199">
        <f>IFERROR(SQRT(($E662-$E$1136)^2+($AD662-$AD$1136)^2),0)</f>
        <v>2.0000600018000539E-2</v>
      </c>
      <c r="CI662" s="197" t="str">
        <f>IF(CH662&lt;=SMALL(CH$3:CH$1130,1),"MAS PARECIDO","NO")</f>
        <v>NO</v>
      </c>
      <c r="CJ662" s="197" t="str">
        <f>IF(CH662&lt;=SMALL(CH$3:CH$1130,5),"SIMILAR","NO")</f>
        <v>NO</v>
      </c>
      <c r="CK662" s="197" t="str">
        <f t="shared" si="550"/>
        <v>N/A</v>
      </c>
      <c r="CL662" s="197">
        <f t="shared" si="551"/>
        <v>0</v>
      </c>
      <c r="CM662" s="198">
        <f t="shared" si="552"/>
        <v>0</v>
      </c>
      <c r="CN662" s="199">
        <f>IFERROR(SQRT(($E662-$E$1136)^2+($AG662-$AG$1136)^2),0)</f>
        <v>1.0001999920021396</v>
      </c>
      <c r="CO662" s="197" t="str">
        <f>IF(CN662&lt;=SMALL(CN$3:CN$1130,1),"MAS PARECIDO","NO")</f>
        <v>NO</v>
      </c>
      <c r="CP662" s="197" t="str">
        <f>IF(CN662&lt;=SMALL(CN$3:CN$1130,5),"SIMILAR","NO")</f>
        <v>NO</v>
      </c>
      <c r="CQ662" s="197" t="str">
        <f t="shared" si="553"/>
        <v>N/A</v>
      </c>
      <c r="CR662" s="197">
        <f t="shared" si="554"/>
        <v>0</v>
      </c>
      <c r="CS662" s="198">
        <f t="shared" si="555"/>
        <v>0</v>
      </c>
      <c r="CT662" s="199">
        <f>IFERROR(SQRT(($E662-$E$1136)^2+($AJ662-$AJ$1136)^2),0)</f>
        <v>2.0000600018000539E-2</v>
      </c>
      <c r="CU662" s="197" t="str">
        <f>IF(CT662&lt;=SMALL(CT$3:CT$1130,1),"MAS PARECIDO","NO")</f>
        <v>NO</v>
      </c>
      <c r="CV662" s="197" t="str">
        <f>IF(CT662&lt;=SMALL(CT$3:CT$1130,5),"SIMILAR","NO")</f>
        <v>NO</v>
      </c>
      <c r="CW662" s="197" t="str">
        <f t="shared" si="556"/>
        <v>N/A</v>
      </c>
      <c r="CX662" s="197">
        <f t="shared" si="557"/>
        <v>0</v>
      </c>
      <c r="CY662" s="198">
        <f t="shared" si="558"/>
        <v>0</v>
      </c>
      <c r="CZ662" s="2" t="s">
        <v>2313</v>
      </c>
      <c r="DA662" s="2" t="s">
        <v>2314</v>
      </c>
      <c r="DB662" s="2">
        <v>0</v>
      </c>
      <c r="DC662" s="2" t="s">
        <v>189</v>
      </c>
    </row>
    <row r="663" spans="1:107">
      <c r="A663" s="24" t="s">
        <v>830</v>
      </c>
      <c r="B663" s="46">
        <v>63934.09</v>
      </c>
      <c r="C663" s="190">
        <f>(B663-$B$1132)/($B$1133-$B$1132)</f>
        <v>6.9468044315042637E-2</v>
      </c>
      <c r="D663" s="46"/>
      <c r="E663" s="190">
        <f>(D663-$D$1132)/($D$1133-$D$1132)</f>
        <v>-3.0000900027000811E-5</v>
      </c>
      <c r="F663" s="46" t="s">
        <v>187</v>
      </c>
      <c r="G663" s="192">
        <f>VLOOKUP(F663,'DATOS DE SOPORTE'!$Y$5:$Z$8,2,FALSE)</f>
        <v>4</v>
      </c>
      <c r="H663" s="190">
        <f>(G663-$G$1132)/($G$1133-$G$1132)</f>
        <v>1</v>
      </c>
      <c r="I663" s="50">
        <v>3</v>
      </c>
      <c r="J663" s="200">
        <f t="shared" si="518"/>
        <v>3</v>
      </c>
      <c r="K663" s="190">
        <f>(J663-$J$1132)/($J$1133-$J$1132)</f>
        <v>0.6</v>
      </c>
      <c r="L663" s="193" t="str">
        <f t="shared" si="519"/>
        <v>SI</v>
      </c>
      <c r="M663" s="46" t="s">
        <v>192</v>
      </c>
      <c r="N663" s="192">
        <f t="shared" si="520"/>
        <v>2</v>
      </c>
      <c r="O663" s="190">
        <f>(N663-N$1132)/(N$1133-N$1132)</f>
        <v>1</v>
      </c>
      <c r="P663" s="46">
        <v>0</v>
      </c>
      <c r="Q663" s="192">
        <f t="shared" si="521"/>
        <v>3</v>
      </c>
      <c r="R663" s="190">
        <f>(Q663-Q$1132)/(Q$1133-Q$1132)</f>
        <v>1</v>
      </c>
      <c r="S663" s="46" t="s">
        <v>60</v>
      </c>
      <c r="T663" s="192">
        <f t="shared" si="522"/>
        <v>2</v>
      </c>
      <c r="U663" s="190">
        <f>(T663-T$1132)/(T$1133-T$1132)</f>
        <v>1</v>
      </c>
      <c r="V663" s="46" t="s">
        <v>62</v>
      </c>
      <c r="W663" s="194">
        <f>VLOOKUP(V663,'DATOS DE SOPORTE'!$S$5:$T$10,2,FALSE)</f>
        <v>1</v>
      </c>
      <c r="X663" s="201">
        <f>(W663-W$1132)/(W$1133-W$1132)</f>
        <v>0</v>
      </c>
      <c r="Y663" s="46" t="s">
        <v>188</v>
      </c>
      <c r="Z663" s="194">
        <f t="shared" si="523"/>
        <v>1</v>
      </c>
      <c r="AA663" s="201">
        <f>(Z663-Z$1132)/(Z$1133-Z$1132)</f>
        <v>0</v>
      </c>
      <c r="AB663" s="46" t="s">
        <v>136</v>
      </c>
      <c r="AC663" s="194">
        <f t="shared" si="524"/>
        <v>2</v>
      </c>
      <c r="AD663" s="201">
        <f>(AC663-AC$1132)/(AC$1133-AC$1132)</f>
        <v>1</v>
      </c>
      <c r="AE663" s="46" t="s">
        <v>136</v>
      </c>
      <c r="AF663" s="194">
        <f t="shared" si="525"/>
        <v>2</v>
      </c>
      <c r="AG663" s="201">
        <f>(AF663-AF$1132)/(AF$1133-AF$1132)</f>
        <v>1</v>
      </c>
      <c r="AH663" s="24" t="s">
        <v>67</v>
      </c>
      <c r="AI663" s="194">
        <f>VLOOKUP(AH663,'DATOS DE SOPORTE'!$V$5:$W$8,2,FALSE)</f>
        <v>1</v>
      </c>
      <c r="AJ663" s="201">
        <f>(AI663-AI$1132)/(AI$1133-AI$1132)</f>
        <v>0</v>
      </c>
      <c r="AK663" s="58" t="str">
        <f t="shared" si="517"/>
        <v>Bueno</v>
      </c>
      <c r="AL663" s="196">
        <f>IFERROR(SQRT(($E663-$E$1136)^2+($C663-$C$1136)^2),0)</f>
        <v>0.13567097505865344</v>
      </c>
      <c r="AM663" s="197" t="str">
        <f>IF(AL663&lt;=SMALL($AL$3:$AL$1130,1),"MAS PARECIDO","NO")</f>
        <v>NO</v>
      </c>
      <c r="AN663" s="197" t="str">
        <f>IF(AL663&lt;=SMALL($AL$3:$AL$1130,5),"SIMILAR","NO")</f>
        <v>NO</v>
      </c>
      <c r="AO663" s="197" t="str">
        <f t="shared" si="526"/>
        <v>N/A</v>
      </c>
      <c r="AP663" s="197">
        <f t="shared" si="527"/>
        <v>0</v>
      </c>
      <c r="AQ663" s="198">
        <f t="shared" si="528"/>
        <v>0</v>
      </c>
      <c r="AR663" s="196">
        <f>IFERROR(SQRT(($E663-$E$1136)^2+($H663-$H$1136)^2),0)</f>
        <v>0.66666666666666674</v>
      </c>
      <c r="AS663" s="197" t="str">
        <f>IF(AR663&lt;=SMALL(AR$3:AR$1130,1),"MAS PARECIDO","NO")</f>
        <v>NO</v>
      </c>
      <c r="AT663" s="197" t="str">
        <f>IF(AR663&lt;=SMALL(AR$3:AR$1130,5),"SIMILAR","NO")</f>
        <v>NO</v>
      </c>
      <c r="AU663" s="197" t="str">
        <f t="shared" si="529"/>
        <v>N/A</v>
      </c>
      <c r="AV663" s="197">
        <f t="shared" si="530"/>
        <v>0</v>
      </c>
      <c r="AW663" s="198">
        <f t="shared" si="531"/>
        <v>0</v>
      </c>
      <c r="AX663" s="199">
        <f>IFERROR(SQRT(($E663-$E$1136)^2+($K663-$K$1136)^2),0)</f>
        <v>0.39999999999999997</v>
      </c>
      <c r="AY663" s="197" t="str">
        <f>IF(AX663&lt;=SMALL(AX$3:AX$1130,1),"MAS PARECIDO","NO")</f>
        <v>NO</v>
      </c>
      <c r="AZ663" s="197" t="str">
        <f>IF(AX663&lt;=SMALL(AX$3:AX$1130,5),"SIMILAR","NO")</f>
        <v>NO</v>
      </c>
      <c r="BA663" s="197" t="str">
        <f t="shared" si="532"/>
        <v>N/A</v>
      </c>
      <c r="BB663" s="197">
        <f t="shared" si="533"/>
        <v>0</v>
      </c>
      <c r="BC663" s="198">
        <f t="shared" si="534"/>
        <v>0</v>
      </c>
      <c r="BD663" s="196">
        <f>IFERROR(SQRT(($E663-$E$1136)^2+($O663-$O$1136)^2),0)</f>
        <v>0</v>
      </c>
      <c r="BE663" s="197" t="str">
        <f>IF(BD663&lt;=SMALL(BD$3:BD$1130,1),"MAS PARECIDO","NO")</f>
        <v>MAS PARECIDO</v>
      </c>
      <c r="BF663" s="197" t="str">
        <f>IF(BD663&lt;=SMALL(BD$3:BD$1130,5),"SIMILAR","NO")</f>
        <v>SIMILAR</v>
      </c>
      <c r="BG663" s="197" t="str">
        <f t="shared" si="535"/>
        <v>Bueno</v>
      </c>
      <c r="BH663" s="197">
        <f t="shared" si="536"/>
        <v>1</v>
      </c>
      <c r="BI663" s="198">
        <f t="shared" si="537"/>
        <v>63934.09</v>
      </c>
      <c r="BJ663" s="199">
        <f>IFERROR(SQRT(($E663-$E$1136)^2+($R663-$R$1136)^2),0)</f>
        <v>0.5</v>
      </c>
      <c r="BK663" s="197" t="str">
        <f>IF(BJ663&lt;=SMALL(BJ$3:BJ$1130,1),"MAS PARECIDO","NO")</f>
        <v>NO</v>
      </c>
      <c r="BL663" s="197" t="str">
        <f>IF(BJ663&lt;=SMALL(BJ$3:BJ$1130,5),"SIMILAR","NO")</f>
        <v>NO</v>
      </c>
      <c r="BM663" s="197" t="str">
        <f t="shared" si="538"/>
        <v>N/A</v>
      </c>
      <c r="BN663" s="197">
        <f t="shared" si="539"/>
        <v>0</v>
      </c>
      <c r="BO663" s="198">
        <f t="shared" si="540"/>
        <v>0</v>
      </c>
      <c r="BP663" s="199">
        <f>IFERROR(SQRT(($E663-$E$1136)^2+($U663-$U$1136)^2),0)</f>
        <v>1</v>
      </c>
      <c r="BQ663" s="197" t="str">
        <f>IF(BP663&lt;=SMALL(BP$3:BP$1130,1),"MAS PARECIDO","NO")</f>
        <v>NO</v>
      </c>
      <c r="BR663" s="197" t="str">
        <f>IF(BP663&lt;=SMALL(BP$3:BP$1130,5),"SIMILAR","NO")</f>
        <v>NO</v>
      </c>
      <c r="BS663" s="197" t="str">
        <f t="shared" si="541"/>
        <v>N/A</v>
      </c>
      <c r="BT663" s="197">
        <f t="shared" si="542"/>
        <v>0</v>
      </c>
      <c r="BU663" s="198">
        <f t="shared" si="543"/>
        <v>0</v>
      </c>
      <c r="BV663" s="199">
        <f>IFERROR(SQRT(($E663-$E$1136)^2+($X663-$X$1136)^2),0)</f>
        <v>0</v>
      </c>
      <c r="BW663" s="197" t="str">
        <f>IF(BV663&lt;=SMALL(BV$3:BV$1130,1),"MAS PARECIDO","NO")</f>
        <v>MAS PARECIDO</v>
      </c>
      <c r="BX663" s="197" t="str">
        <f>IF(BV663&lt;=SMALL(BV$3:BV$1130,5),"SIMILAR","NO")</f>
        <v>SIMILAR</v>
      </c>
      <c r="BY663" s="197" t="str">
        <f t="shared" si="544"/>
        <v>Bueno</v>
      </c>
      <c r="BZ663" s="197">
        <f t="shared" si="545"/>
        <v>1</v>
      </c>
      <c r="CA663" s="198">
        <f t="shared" si="546"/>
        <v>63934.09</v>
      </c>
      <c r="CB663" s="199">
        <f>IFERROR(SQRT(($E663-$E$1136)^2+($AA663-$AA$1136)^2),0)</f>
        <v>0</v>
      </c>
      <c r="CC663" s="197" t="str">
        <f>IF(CB663&lt;=SMALL(CB$3:CB$1130,1),"MAS PARECIDO","NO")</f>
        <v>MAS PARECIDO</v>
      </c>
      <c r="CD663" s="197" t="str">
        <f>IF(CB663&lt;=SMALL(CB$3:CB$1130,5),"SIMILAR","NO")</f>
        <v>SIMILAR</v>
      </c>
      <c r="CE663" s="197" t="str">
        <f t="shared" si="547"/>
        <v>Bueno</v>
      </c>
      <c r="CF663" s="197">
        <f t="shared" si="548"/>
        <v>1</v>
      </c>
      <c r="CG663" s="198">
        <f t="shared" si="549"/>
        <v>63934.09</v>
      </c>
      <c r="CH663" s="199">
        <f>IFERROR(SQRT(($E663-$E$1136)^2+($AD663-$AD$1136)^2),0)</f>
        <v>0</v>
      </c>
      <c r="CI663" s="197" t="str">
        <f>IF(CH663&lt;=SMALL(CH$3:CH$1130,1),"MAS PARECIDO","NO")</f>
        <v>MAS PARECIDO</v>
      </c>
      <c r="CJ663" s="197" t="str">
        <f>IF(CH663&lt;=SMALL(CH$3:CH$1130,5),"SIMILAR","NO")</f>
        <v>SIMILAR</v>
      </c>
      <c r="CK663" s="197" t="str">
        <f t="shared" si="550"/>
        <v>Bueno</v>
      </c>
      <c r="CL663" s="197">
        <f t="shared" si="551"/>
        <v>1</v>
      </c>
      <c r="CM663" s="198">
        <f t="shared" si="552"/>
        <v>63934.09</v>
      </c>
      <c r="CN663" s="199">
        <f>IFERROR(SQRT(($E663-$E$1136)^2+($AG663-$AG$1136)^2),0)</f>
        <v>0</v>
      </c>
      <c r="CO663" s="197" t="str">
        <f>IF(CN663&lt;=SMALL(CN$3:CN$1130,1),"MAS PARECIDO","NO")</f>
        <v>MAS PARECIDO</v>
      </c>
      <c r="CP663" s="197" t="str">
        <f>IF(CN663&lt;=SMALL(CN$3:CN$1130,5),"SIMILAR","NO")</f>
        <v>SIMILAR</v>
      </c>
      <c r="CQ663" s="197" t="str">
        <f t="shared" si="553"/>
        <v>Bueno</v>
      </c>
      <c r="CR663" s="197">
        <f t="shared" si="554"/>
        <v>1</v>
      </c>
      <c r="CS663" s="198">
        <f t="shared" si="555"/>
        <v>63934.09</v>
      </c>
      <c r="CT663" s="199">
        <f>IFERROR(SQRT(($E663-$E$1136)^2+($AJ663-$AJ$1136)^2),0)</f>
        <v>0</v>
      </c>
      <c r="CU663" s="197" t="str">
        <f>IF(CT663&lt;=SMALL(CT$3:CT$1130,1),"MAS PARECIDO","NO")</f>
        <v>MAS PARECIDO</v>
      </c>
      <c r="CV663" s="197" t="str">
        <f>IF(CT663&lt;=SMALL(CT$3:CT$1130,5),"SIMILAR","NO")</f>
        <v>SIMILAR</v>
      </c>
      <c r="CW663" s="197" t="str">
        <f t="shared" si="556"/>
        <v>Bueno</v>
      </c>
      <c r="CX663" s="197">
        <f t="shared" si="557"/>
        <v>1</v>
      </c>
      <c r="CY663" s="198">
        <f t="shared" si="558"/>
        <v>63934.09</v>
      </c>
      <c r="CZ663" s="2" t="s">
        <v>2315</v>
      </c>
      <c r="DA663" s="2" t="s">
        <v>2316</v>
      </c>
      <c r="DB663" s="2">
        <v>0</v>
      </c>
      <c r="DC663" s="2" t="s">
        <v>189</v>
      </c>
    </row>
    <row r="664" spans="1:107">
      <c r="A664" s="24" t="s">
        <v>831</v>
      </c>
      <c r="B664" s="46">
        <v>38719.589999999997</v>
      </c>
      <c r="C664" s="190">
        <f>(B664-$B$1132)/($B$1133-$B$1132)</f>
        <v>3.9994482262098605E-2</v>
      </c>
      <c r="D664" s="46">
        <v>5000</v>
      </c>
      <c r="E664" s="190">
        <f>(D664-$D$1132)/($D$1133-$D$1132)</f>
        <v>9.9702991089732698E-3</v>
      </c>
      <c r="F664" s="46" t="s">
        <v>191</v>
      </c>
      <c r="G664" s="192">
        <f>VLOOKUP(F664,'DATOS DE SOPORTE'!$Y$5:$Z$8,2,FALSE)</f>
        <v>1</v>
      </c>
      <c r="H664" s="190">
        <f>(G664-$G$1132)/($G$1133-$G$1132)</f>
        <v>0</v>
      </c>
      <c r="I664" s="50">
        <v>0</v>
      </c>
      <c r="J664" s="200">
        <f t="shared" si="518"/>
        <v>0</v>
      </c>
      <c r="K664" s="190">
        <f>(J664-$J$1132)/($J$1133-$J$1132)</f>
        <v>0</v>
      </c>
      <c r="L664" s="193" t="str">
        <f t="shared" si="519"/>
        <v>NO</v>
      </c>
      <c r="M664" s="46" t="s">
        <v>192</v>
      </c>
      <c r="N664" s="192">
        <f t="shared" si="520"/>
        <v>2</v>
      </c>
      <c r="O664" s="190">
        <f>(N664-N$1132)/(N$1133-N$1132)</f>
        <v>1</v>
      </c>
      <c r="P664" s="46" t="s">
        <v>196</v>
      </c>
      <c r="Q664" s="192">
        <f t="shared" si="521"/>
        <v>1</v>
      </c>
      <c r="R664" s="190">
        <f>(Q664-Q$1132)/(Q$1133-Q$1132)</f>
        <v>0</v>
      </c>
      <c r="S664" s="46" t="s">
        <v>194</v>
      </c>
      <c r="T664" s="192">
        <f t="shared" si="522"/>
        <v>1</v>
      </c>
      <c r="U664" s="190">
        <f>(T664-T$1132)/(T$1133-T$1132)</f>
        <v>0</v>
      </c>
      <c r="V664" s="46" t="s">
        <v>212</v>
      </c>
      <c r="W664" s="194">
        <f>VLOOKUP(V664,'DATOS DE SOPORTE'!$S$5:$T$10,2,FALSE)</f>
        <v>3</v>
      </c>
      <c r="X664" s="201">
        <f>(W664-W$1132)/(W$1133-W$1132)</f>
        <v>0.4</v>
      </c>
      <c r="Y664" s="46" t="s">
        <v>188</v>
      </c>
      <c r="Z664" s="194">
        <f t="shared" si="523"/>
        <v>1</v>
      </c>
      <c r="AA664" s="201">
        <f>(Z664-Z$1132)/(Z$1133-Z$1132)</f>
        <v>0</v>
      </c>
      <c r="AB664" s="46" t="s">
        <v>136</v>
      </c>
      <c r="AC664" s="194">
        <f t="shared" si="524"/>
        <v>2</v>
      </c>
      <c r="AD664" s="201">
        <f>(AC664-AC$1132)/(AC$1133-AC$1132)</f>
        <v>1</v>
      </c>
      <c r="AE664" s="46" t="s">
        <v>136</v>
      </c>
      <c r="AF664" s="194">
        <f t="shared" si="525"/>
        <v>2</v>
      </c>
      <c r="AG664" s="201">
        <f>(AF664-AF$1132)/(AF$1133-AF$1132)</f>
        <v>1</v>
      </c>
      <c r="AH664" s="24" t="s">
        <v>67</v>
      </c>
      <c r="AI664" s="194">
        <f>VLOOKUP(AH664,'DATOS DE SOPORTE'!$V$5:$W$8,2,FALSE)</f>
        <v>1</v>
      </c>
      <c r="AJ664" s="201">
        <f>(AI664-AI$1132)/(AI$1133-AI$1132)</f>
        <v>0</v>
      </c>
      <c r="AK664" s="58" t="str">
        <f t="shared" si="517"/>
        <v>Bueno</v>
      </c>
      <c r="AL664" s="196">
        <f>IFERROR(SQRT(($E664-$E$1136)^2+($C664-$C$1136)^2),0)</f>
        <v>0.16544704330411533</v>
      </c>
      <c r="AM664" s="197" t="str">
        <f>IF(AL664&lt;=SMALL($AL$3:$AL$1130,1),"MAS PARECIDO","NO")</f>
        <v>NO</v>
      </c>
      <c r="AN664" s="197" t="str">
        <f>IF(AL664&lt;=SMALL($AL$3:$AL$1130,5),"SIMILAR","NO")</f>
        <v>NO</v>
      </c>
      <c r="AO664" s="197" t="str">
        <f t="shared" si="526"/>
        <v>N/A</v>
      </c>
      <c r="AP664" s="197">
        <f t="shared" si="527"/>
        <v>0</v>
      </c>
      <c r="AQ664" s="198">
        <f t="shared" si="528"/>
        <v>0</v>
      </c>
      <c r="AR664" s="196">
        <f>IFERROR(SQRT(($E664-$E$1136)^2+($H664-$H$1136)^2),0)</f>
        <v>0.33348330859486974</v>
      </c>
      <c r="AS664" s="197" t="str">
        <f>IF(AR664&lt;=SMALL(AR$3:AR$1130,1),"MAS PARECIDO","NO")</f>
        <v>NO</v>
      </c>
      <c r="AT664" s="197" t="str">
        <f>IF(AR664&lt;=SMALL(AR$3:AR$1130,5),"SIMILAR","NO")</f>
        <v>NO</v>
      </c>
      <c r="AU664" s="197" t="str">
        <f t="shared" si="529"/>
        <v>N/A</v>
      </c>
      <c r="AV664" s="197">
        <f t="shared" si="530"/>
        <v>0</v>
      </c>
      <c r="AW664" s="198">
        <f t="shared" si="531"/>
        <v>0</v>
      </c>
      <c r="AX664" s="199">
        <f>IFERROR(SQRT(($E664-$E$1136)^2+($K664-$K$1136)^2),0)</f>
        <v>0.20024985892696659</v>
      </c>
      <c r="AY664" s="197" t="str">
        <f>IF(AX664&lt;=SMALL(AX$3:AX$1130,1),"MAS PARECIDO","NO")</f>
        <v>NO</v>
      </c>
      <c r="AZ664" s="197" t="str">
        <f>IF(AX664&lt;=SMALL(AX$3:AX$1130,5),"SIMILAR","NO")</f>
        <v>NO</v>
      </c>
      <c r="BA664" s="197" t="str">
        <f t="shared" si="532"/>
        <v>N/A</v>
      </c>
      <c r="BB664" s="197">
        <f t="shared" si="533"/>
        <v>0</v>
      </c>
      <c r="BC664" s="198">
        <f t="shared" si="534"/>
        <v>0</v>
      </c>
      <c r="BD664" s="196">
        <f>IFERROR(SQRT(($E664-$E$1136)^2+($O664-$O$1136)^2),0)</f>
        <v>1.0000300009000271E-2</v>
      </c>
      <c r="BE664" s="197" t="str">
        <f>IF(BD664&lt;=SMALL(BD$3:BD$1130,1),"MAS PARECIDO","NO")</f>
        <v>NO</v>
      </c>
      <c r="BF664" s="197" t="str">
        <f>IF(BD664&lt;=SMALL(BD$3:BD$1130,5),"SIMILAR","NO")</f>
        <v>NO</v>
      </c>
      <c r="BG664" s="197" t="str">
        <f t="shared" si="535"/>
        <v>N/A</v>
      </c>
      <c r="BH664" s="197">
        <f t="shared" si="536"/>
        <v>0</v>
      </c>
      <c r="BI664" s="198">
        <f t="shared" si="537"/>
        <v>0</v>
      </c>
      <c r="BJ664" s="199">
        <f>IFERROR(SQRT(($E664-$E$1136)^2+($R664-$R$1136)^2),0)</f>
        <v>0.5000999960010698</v>
      </c>
      <c r="BK664" s="197" t="str">
        <f>IF(BJ664&lt;=SMALL(BJ$3:BJ$1130,1),"MAS PARECIDO","NO")</f>
        <v>NO</v>
      </c>
      <c r="BL664" s="197" t="str">
        <f>IF(BJ664&lt;=SMALL(BJ$3:BJ$1130,5),"SIMILAR","NO")</f>
        <v>NO</v>
      </c>
      <c r="BM664" s="197" t="str">
        <f t="shared" si="538"/>
        <v>N/A</v>
      </c>
      <c r="BN664" s="197">
        <f t="shared" si="539"/>
        <v>0</v>
      </c>
      <c r="BO664" s="198">
        <f t="shared" si="540"/>
        <v>0</v>
      </c>
      <c r="BP664" s="199">
        <f>IFERROR(SQRT(($E664-$E$1136)^2+($U664-$U$1136)^2),0)</f>
        <v>1.0000300009000271E-2</v>
      </c>
      <c r="BQ664" s="197" t="str">
        <f>IF(BP664&lt;=SMALL(BP$3:BP$1130,1),"MAS PARECIDO","NO")</f>
        <v>NO</v>
      </c>
      <c r="BR664" s="197" t="str">
        <f>IF(BP664&lt;=SMALL(BP$3:BP$1130,5),"SIMILAR","NO")</f>
        <v>NO</v>
      </c>
      <c r="BS664" s="197" t="str">
        <f t="shared" si="541"/>
        <v>N/A</v>
      </c>
      <c r="BT664" s="197">
        <f t="shared" si="542"/>
        <v>0</v>
      </c>
      <c r="BU664" s="198">
        <f t="shared" si="543"/>
        <v>0</v>
      </c>
      <c r="BV664" s="199">
        <f>IFERROR(SQRT(($E664-$E$1136)^2+($X664-$X$1136)^2),0)</f>
        <v>0.40012498797284585</v>
      </c>
      <c r="BW664" s="197" t="str">
        <f>IF(BV664&lt;=SMALL(BV$3:BV$1130,1),"MAS PARECIDO","NO")</f>
        <v>NO</v>
      </c>
      <c r="BX664" s="197" t="str">
        <f>IF(BV664&lt;=SMALL(BV$3:BV$1130,5),"SIMILAR","NO")</f>
        <v>NO</v>
      </c>
      <c r="BY664" s="197" t="str">
        <f t="shared" si="544"/>
        <v>N/A</v>
      </c>
      <c r="BZ664" s="197">
        <f t="shared" si="545"/>
        <v>0</v>
      </c>
      <c r="CA664" s="198">
        <f t="shared" si="546"/>
        <v>0</v>
      </c>
      <c r="CB664" s="199">
        <f>IFERROR(SQRT(($E664-$E$1136)^2+($AA664-$AA$1136)^2),0)</f>
        <v>1.0000300009000271E-2</v>
      </c>
      <c r="CC664" s="197" t="str">
        <f>IF(CB664&lt;=SMALL(CB$3:CB$1130,1),"MAS PARECIDO","NO")</f>
        <v>NO</v>
      </c>
      <c r="CD664" s="197" t="str">
        <f>IF(CB664&lt;=SMALL(CB$3:CB$1130,5),"SIMILAR","NO")</f>
        <v>NO</v>
      </c>
      <c r="CE664" s="197" t="str">
        <f t="shared" si="547"/>
        <v>N/A</v>
      </c>
      <c r="CF664" s="197">
        <f t="shared" si="548"/>
        <v>0</v>
      </c>
      <c r="CG664" s="198">
        <f t="shared" si="549"/>
        <v>0</v>
      </c>
      <c r="CH664" s="199">
        <f>IFERROR(SQRT(($E664-$E$1136)^2+($AD664-$AD$1136)^2),0)</f>
        <v>1.0000300009000271E-2</v>
      </c>
      <c r="CI664" s="197" t="str">
        <f>IF(CH664&lt;=SMALL(CH$3:CH$1130,1),"MAS PARECIDO","NO")</f>
        <v>NO</v>
      </c>
      <c r="CJ664" s="197" t="str">
        <f>IF(CH664&lt;=SMALL(CH$3:CH$1130,5),"SIMILAR","NO")</f>
        <v>NO</v>
      </c>
      <c r="CK664" s="197" t="str">
        <f t="shared" si="550"/>
        <v>N/A</v>
      </c>
      <c r="CL664" s="197">
        <f t="shared" si="551"/>
        <v>0</v>
      </c>
      <c r="CM664" s="198">
        <f t="shared" si="552"/>
        <v>0</v>
      </c>
      <c r="CN664" s="199">
        <f>IFERROR(SQRT(($E664-$E$1136)^2+($AG664-$AG$1136)^2),0)</f>
        <v>1.0000300009000271E-2</v>
      </c>
      <c r="CO664" s="197" t="str">
        <f>IF(CN664&lt;=SMALL(CN$3:CN$1130,1),"MAS PARECIDO","NO")</f>
        <v>NO</v>
      </c>
      <c r="CP664" s="197" t="str">
        <f>IF(CN664&lt;=SMALL(CN$3:CN$1130,5),"SIMILAR","NO")</f>
        <v>NO</v>
      </c>
      <c r="CQ664" s="197" t="str">
        <f t="shared" si="553"/>
        <v>N/A</v>
      </c>
      <c r="CR664" s="197">
        <f t="shared" si="554"/>
        <v>0</v>
      </c>
      <c r="CS664" s="198">
        <f t="shared" si="555"/>
        <v>0</v>
      </c>
      <c r="CT664" s="199">
        <f>IFERROR(SQRT(($E664-$E$1136)^2+($AJ664-$AJ$1136)^2),0)</f>
        <v>1.0000300009000271E-2</v>
      </c>
      <c r="CU664" s="197" t="str">
        <f>IF(CT664&lt;=SMALL(CT$3:CT$1130,1),"MAS PARECIDO","NO")</f>
        <v>NO</v>
      </c>
      <c r="CV664" s="197" t="str">
        <f>IF(CT664&lt;=SMALL(CT$3:CT$1130,5),"SIMILAR","NO")</f>
        <v>NO</v>
      </c>
      <c r="CW664" s="197" t="str">
        <f t="shared" si="556"/>
        <v>N/A</v>
      </c>
      <c r="CX664" s="197">
        <f t="shared" si="557"/>
        <v>0</v>
      </c>
      <c r="CY664" s="198">
        <f t="shared" si="558"/>
        <v>0</v>
      </c>
      <c r="CZ664" s="2" t="s">
        <v>2317</v>
      </c>
      <c r="DA664" s="2" t="s">
        <v>2318</v>
      </c>
      <c r="DB664" s="2">
        <v>0</v>
      </c>
      <c r="DC664" s="2" t="s">
        <v>189</v>
      </c>
    </row>
    <row r="665" spans="1:107">
      <c r="A665" s="24" t="s">
        <v>832</v>
      </c>
      <c r="B665" s="46">
        <v>73947.350000000006</v>
      </c>
      <c r="C665" s="190">
        <f>(B665-$B$1132)/($B$1133-$B$1132)</f>
        <v>8.1172676172198727E-2</v>
      </c>
      <c r="D665" s="46">
        <v>17250</v>
      </c>
      <c r="E665" s="190">
        <f>(D665-$D$1132)/($D$1133-$D$1132)</f>
        <v>3.4471034131023932E-2</v>
      </c>
      <c r="F665" s="46" t="s">
        <v>53</v>
      </c>
      <c r="G665" s="192">
        <f>VLOOKUP(F665,'DATOS DE SOPORTE'!$Y$5:$Z$8,2,FALSE)</f>
        <v>2</v>
      </c>
      <c r="H665" s="190">
        <f>(G665-$G$1132)/($G$1133-$G$1132)</f>
        <v>0.33333333333333331</v>
      </c>
      <c r="I665" s="50">
        <v>1</v>
      </c>
      <c r="J665" s="200">
        <f t="shared" si="518"/>
        <v>1</v>
      </c>
      <c r="K665" s="190">
        <f>(J665-$J$1132)/($J$1133-$J$1132)</f>
        <v>0.2</v>
      </c>
      <c r="L665" s="193" t="str">
        <f t="shared" si="519"/>
        <v>SI</v>
      </c>
      <c r="M665" s="46" t="s">
        <v>192</v>
      </c>
      <c r="N665" s="192">
        <f t="shared" si="520"/>
        <v>2</v>
      </c>
      <c r="O665" s="190">
        <f>(N665-N$1132)/(N$1133-N$1132)</f>
        <v>1</v>
      </c>
      <c r="P665" s="46" t="s">
        <v>193</v>
      </c>
      <c r="Q665" s="192">
        <f t="shared" si="521"/>
        <v>2</v>
      </c>
      <c r="R665" s="190">
        <f>(Q665-Q$1132)/(Q$1133-Q$1132)</f>
        <v>0.5</v>
      </c>
      <c r="S665" s="46" t="s">
        <v>60</v>
      </c>
      <c r="T665" s="192">
        <f t="shared" si="522"/>
        <v>2</v>
      </c>
      <c r="U665" s="190">
        <f>(T665-T$1132)/(T$1133-T$1132)</f>
        <v>1</v>
      </c>
      <c r="V665" s="46" t="s">
        <v>62</v>
      </c>
      <c r="W665" s="194">
        <f>VLOOKUP(V665,'DATOS DE SOPORTE'!$S$5:$T$10,2,FALSE)</f>
        <v>1</v>
      </c>
      <c r="X665" s="201">
        <f>(W665-W$1132)/(W$1133-W$1132)</f>
        <v>0</v>
      </c>
      <c r="Y665" s="46" t="s">
        <v>136</v>
      </c>
      <c r="Z665" s="194">
        <f t="shared" si="523"/>
        <v>2</v>
      </c>
      <c r="AA665" s="201">
        <f>(Z665-Z$1132)/(Z$1133-Z$1132)</f>
        <v>1</v>
      </c>
      <c r="AB665" s="46" t="s">
        <v>136</v>
      </c>
      <c r="AC665" s="194">
        <f t="shared" si="524"/>
        <v>2</v>
      </c>
      <c r="AD665" s="201">
        <f>(AC665-AC$1132)/(AC$1133-AC$1132)</f>
        <v>1</v>
      </c>
      <c r="AE665" s="46" t="s">
        <v>188</v>
      </c>
      <c r="AF665" s="194">
        <f t="shared" si="525"/>
        <v>1</v>
      </c>
      <c r="AG665" s="201">
        <f>(AF665-AF$1132)/(AF$1133-AF$1132)</f>
        <v>0</v>
      </c>
      <c r="AH665" s="24" t="s">
        <v>67</v>
      </c>
      <c r="AI665" s="194">
        <f>VLOOKUP(AH665,'DATOS DE SOPORTE'!$V$5:$W$8,2,FALSE)</f>
        <v>1</v>
      </c>
      <c r="AJ665" s="201">
        <f>(AI665-AI$1132)/(AI$1133-AI$1132)</f>
        <v>0</v>
      </c>
      <c r="AK665" s="58" t="str">
        <f t="shared" si="517"/>
        <v>Bueno</v>
      </c>
      <c r="AL665" s="196">
        <f>IFERROR(SQRT(($E665-$E$1136)^2+($C665-$C$1136)^2),0)</f>
        <v>0.12867779787113717</v>
      </c>
      <c r="AM665" s="197" t="str">
        <f>IF(AL665&lt;=SMALL($AL$3:$AL$1130,1),"MAS PARECIDO","NO")</f>
        <v>NO</v>
      </c>
      <c r="AN665" s="197" t="str">
        <f>IF(AL665&lt;=SMALL($AL$3:$AL$1130,5),"SIMILAR","NO")</f>
        <v>NO</v>
      </c>
      <c r="AO665" s="197" t="str">
        <f t="shared" si="526"/>
        <v>N/A</v>
      </c>
      <c r="AP665" s="197">
        <f t="shared" si="527"/>
        <v>0</v>
      </c>
      <c r="AQ665" s="198">
        <f t="shared" si="528"/>
        <v>0</v>
      </c>
      <c r="AR665" s="196">
        <f>IFERROR(SQRT(($E665-$E$1136)^2+($H665-$H$1136)^2),0)</f>
        <v>3.4501035031050932E-2</v>
      </c>
      <c r="AS665" s="197" t="str">
        <f>IF(AR665&lt;=SMALL(AR$3:AR$1130,1),"MAS PARECIDO","NO")</f>
        <v>NO</v>
      </c>
      <c r="AT665" s="197" t="str">
        <f>IF(AR665&lt;=SMALL(AR$3:AR$1130,5),"SIMILAR","NO")</f>
        <v>NO</v>
      </c>
      <c r="AU665" s="197" t="str">
        <f t="shared" si="529"/>
        <v>N/A</v>
      </c>
      <c r="AV665" s="197">
        <f t="shared" si="530"/>
        <v>0</v>
      </c>
      <c r="AW665" s="198">
        <f t="shared" si="531"/>
        <v>0</v>
      </c>
      <c r="AX665" s="199">
        <f>IFERROR(SQRT(($E665-$E$1136)^2+($K665-$K$1136)^2),0)</f>
        <v>3.4501035031050932E-2</v>
      </c>
      <c r="AY665" s="197" t="str">
        <f>IF(AX665&lt;=SMALL(AX$3:AX$1130,1),"MAS PARECIDO","NO")</f>
        <v>NO</v>
      </c>
      <c r="AZ665" s="197" t="str">
        <f>IF(AX665&lt;=SMALL(AX$3:AX$1130,5),"SIMILAR","NO")</f>
        <v>NO</v>
      </c>
      <c r="BA665" s="197" t="str">
        <f t="shared" si="532"/>
        <v>N/A</v>
      </c>
      <c r="BB665" s="197">
        <f t="shared" si="533"/>
        <v>0</v>
      </c>
      <c r="BC665" s="198">
        <f t="shared" si="534"/>
        <v>0</v>
      </c>
      <c r="BD665" s="196">
        <f>IFERROR(SQRT(($E665-$E$1136)^2+($O665-$O$1136)^2),0)</f>
        <v>3.4501035031050932E-2</v>
      </c>
      <c r="BE665" s="197" t="str">
        <f>IF(BD665&lt;=SMALL(BD$3:BD$1130,1),"MAS PARECIDO","NO")</f>
        <v>NO</v>
      </c>
      <c r="BF665" s="197" t="str">
        <f>IF(BD665&lt;=SMALL(BD$3:BD$1130,5),"SIMILAR","NO")</f>
        <v>NO</v>
      </c>
      <c r="BG665" s="197" t="str">
        <f t="shared" si="535"/>
        <v>N/A</v>
      </c>
      <c r="BH665" s="197">
        <f t="shared" si="536"/>
        <v>0</v>
      </c>
      <c r="BI665" s="198">
        <f t="shared" si="537"/>
        <v>0</v>
      </c>
      <c r="BJ665" s="199">
        <f>IFERROR(SQRT(($E665-$E$1136)^2+($R665-$R$1136)^2),0)</f>
        <v>3.4501035031050932E-2</v>
      </c>
      <c r="BK665" s="197" t="str">
        <f>IF(BJ665&lt;=SMALL(BJ$3:BJ$1130,1),"MAS PARECIDO","NO")</f>
        <v>NO</v>
      </c>
      <c r="BL665" s="197" t="str">
        <f>IF(BJ665&lt;=SMALL(BJ$3:BJ$1130,5),"SIMILAR","NO")</f>
        <v>NO</v>
      </c>
      <c r="BM665" s="197" t="str">
        <f t="shared" si="538"/>
        <v>N/A</v>
      </c>
      <c r="BN665" s="197">
        <f t="shared" si="539"/>
        <v>0</v>
      </c>
      <c r="BO665" s="198">
        <f t="shared" si="540"/>
        <v>0</v>
      </c>
      <c r="BP665" s="199">
        <f>IFERROR(SQRT(($E665-$E$1136)^2+($U665-$U$1136)^2),0)</f>
        <v>1.0005949837063015</v>
      </c>
      <c r="BQ665" s="197" t="str">
        <f>IF(BP665&lt;=SMALL(BP$3:BP$1130,1),"MAS PARECIDO","NO")</f>
        <v>NO</v>
      </c>
      <c r="BR665" s="197" t="str">
        <f>IF(BP665&lt;=SMALL(BP$3:BP$1130,5),"SIMILAR","NO")</f>
        <v>NO</v>
      </c>
      <c r="BS665" s="197" t="str">
        <f t="shared" si="541"/>
        <v>N/A</v>
      </c>
      <c r="BT665" s="197">
        <f t="shared" si="542"/>
        <v>0</v>
      </c>
      <c r="BU665" s="198">
        <f t="shared" si="543"/>
        <v>0</v>
      </c>
      <c r="BV665" s="199">
        <f>IFERROR(SQRT(($E665-$E$1136)^2+($X665-$X$1136)^2),0)</f>
        <v>3.4501035031050932E-2</v>
      </c>
      <c r="BW665" s="197" t="str">
        <f>IF(BV665&lt;=SMALL(BV$3:BV$1130,1),"MAS PARECIDO","NO")</f>
        <v>NO</v>
      </c>
      <c r="BX665" s="197" t="str">
        <f>IF(BV665&lt;=SMALL(BV$3:BV$1130,5),"SIMILAR","NO")</f>
        <v>NO</v>
      </c>
      <c r="BY665" s="197" t="str">
        <f t="shared" si="544"/>
        <v>N/A</v>
      </c>
      <c r="BZ665" s="197">
        <f t="shared" si="545"/>
        <v>0</v>
      </c>
      <c r="CA665" s="198">
        <f t="shared" si="546"/>
        <v>0</v>
      </c>
      <c r="CB665" s="199">
        <f>IFERROR(SQRT(($E665-$E$1136)^2+($AA665-$AA$1136)^2),0)</f>
        <v>1.0005949837063015</v>
      </c>
      <c r="CC665" s="197" t="str">
        <f>IF(CB665&lt;=SMALL(CB$3:CB$1130,1),"MAS PARECIDO","NO")</f>
        <v>NO</v>
      </c>
      <c r="CD665" s="197" t="str">
        <f>IF(CB665&lt;=SMALL(CB$3:CB$1130,5),"SIMILAR","NO")</f>
        <v>NO</v>
      </c>
      <c r="CE665" s="197" t="str">
        <f t="shared" si="547"/>
        <v>N/A</v>
      </c>
      <c r="CF665" s="197">
        <f t="shared" si="548"/>
        <v>0</v>
      </c>
      <c r="CG665" s="198">
        <f t="shared" si="549"/>
        <v>0</v>
      </c>
      <c r="CH665" s="199">
        <f>IFERROR(SQRT(($E665-$E$1136)^2+($AD665-$AD$1136)^2),0)</f>
        <v>3.4501035031050932E-2</v>
      </c>
      <c r="CI665" s="197" t="str">
        <f>IF(CH665&lt;=SMALL(CH$3:CH$1130,1),"MAS PARECIDO","NO")</f>
        <v>NO</v>
      </c>
      <c r="CJ665" s="197" t="str">
        <f>IF(CH665&lt;=SMALL(CH$3:CH$1130,5),"SIMILAR","NO")</f>
        <v>NO</v>
      </c>
      <c r="CK665" s="197" t="str">
        <f t="shared" si="550"/>
        <v>N/A</v>
      </c>
      <c r="CL665" s="197">
        <f t="shared" si="551"/>
        <v>0</v>
      </c>
      <c r="CM665" s="198">
        <f t="shared" si="552"/>
        <v>0</v>
      </c>
      <c r="CN665" s="199">
        <f>IFERROR(SQRT(($E665-$E$1136)^2+($AG665-$AG$1136)^2),0)</f>
        <v>1.0005949837063015</v>
      </c>
      <c r="CO665" s="197" t="str">
        <f>IF(CN665&lt;=SMALL(CN$3:CN$1130,1),"MAS PARECIDO","NO")</f>
        <v>NO</v>
      </c>
      <c r="CP665" s="197" t="str">
        <f>IF(CN665&lt;=SMALL(CN$3:CN$1130,5),"SIMILAR","NO")</f>
        <v>NO</v>
      </c>
      <c r="CQ665" s="197" t="str">
        <f t="shared" si="553"/>
        <v>N/A</v>
      </c>
      <c r="CR665" s="197">
        <f t="shared" si="554"/>
        <v>0</v>
      </c>
      <c r="CS665" s="198">
        <f t="shared" si="555"/>
        <v>0</v>
      </c>
      <c r="CT665" s="199">
        <f>IFERROR(SQRT(($E665-$E$1136)^2+($AJ665-$AJ$1136)^2),0)</f>
        <v>3.4501035031050932E-2</v>
      </c>
      <c r="CU665" s="197" t="str">
        <f>IF(CT665&lt;=SMALL(CT$3:CT$1130,1),"MAS PARECIDO","NO")</f>
        <v>NO</v>
      </c>
      <c r="CV665" s="197" t="str">
        <f>IF(CT665&lt;=SMALL(CT$3:CT$1130,5),"SIMILAR","NO")</f>
        <v>NO</v>
      </c>
      <c r="CW665" s="197" t="str">
        <f t="shared" si="556"/>
        <v>N/A</v>
      </c>
      <c r="CX665" s="197">
        <f t="shared" si="557"/>
        <v>0</v>
      </c>
      <c r="CY665" s="198">
        <f t="shared" si="558"/>
        <v>0</v>
      </c>
      <c r="CZ665" s="2" t="s">
        <v>2319</v>
      </c>
      <c r="DA665" s="2" t="s">
        <v>2320</v>
      </c>
      <c r="DB665" s="2">
        <v>0</v>
      </c>
      <c r="DC665" s="2" t="s">
        <v>189</v>
      </c>
    </row>
    <row r="666" spans="1:107">
      <c r="A666" s="24" t="s">
        <v>833</v>
      </c>
      <c r="B666" s="46">
        <v>35922.44</v>
      </c>
      <c r="C666" s="190">
        <f>(B666-$B$1132)/($B$1133-$B$1132)</f>
        <v>3.6724856685688513E-2</v>
      </c>
      <c r="D666" s="46">
        <v>10000</v>
      </c>
      <c r="E666" s="190">
        <f>(D666-$D$1132)/($D$1133-$D$1132)</f>
        <v>1.9970599117973539E-2</v>
      </c>
      <c r="F666" s="46" t="s">
        <v>191</v>
      </c>
      <c r="G666" s="192">
        <f>VLOOKUP(F666,'DATOS DE SOPORTE'!$Y$5:$Z$8,2,FALSE)</f>
        <v>1</v>
      </c>
      <c r="H666" s="190">
        <f>(G666-$G$1132)/($G$1133-$G$1132)</f>
        <v>0</v>
      </c>
      <c r="I666" s="50">
        <v>0</v>
      </c>
      <c r="J666" s="200">
        <f t="shared" si="518"/>
        <v>0</v>
      </c>
      <c r="K666" s="190">
        <f>(J666-$J$1132)/($J$1133-$J$1132)</f>
        <v>0</v>
      </c>
      <c r="L666" s="193" t="str">
        <f t="shared" si="519"/>
        <v>NO</v>
      </c>
      <c r="M666" s="46" t="s">
        <v>192</v>
      </c>
      <c r="N666" s="192">
        <f t="shared" si="520"/>
        <v>2</v>
      </c>
      <c r="O666" s="190">
        <f>(N666-N$1132)/(N$1133-N$1132)</f>
        <v>1</v>
      </c>
      <c r="P666" s="46" t="s">
        <v>196</v>
      </c>
      <c r="Q666" s="192">
        <f t="shared" si="521"/>
        <v>1</v>
      </c>
      <c r="R666" s="190">
        <f>(Q666-Q$1132)/(Q$1133-Q$1132)</f>
        <v>0</v>
      </c>
      <c r="S666" s="46" t="s">
        <v>194</v>
      </c>
      <c r="T666" s="192">
        <f t="shared" si="522"/>
        <v>1</v>
      </c>
      <c r="U666" s="190">
        <f>(T666-T$1132)/(T$1133-T$1132)</f>
        <v>0</v>
      </c>
      <c r="V666" s="46" t="s">
        <v>62</v>
      </c>
      <c r="W666" s="194">
        <f>VLOOKUP(V666,'DATOS DE SOPORTE'!$S$5:$T$10,2,FALSE)</f>
        <v>1</v>
      </c>
      <c r="X666" s="201">
        <f>(W666-W$1132)/(W$1133-W$1132)</f>
        <v>0</v>
      </c>
      <c r="Y666" s="46" t="s">
        <v>188</v>
      </c>
      <c r="Z666" s="194">
        <f t="shared" si="523"/>
        <v>1</v>
      </c>
      <c r="AA666" s="201">
        <f>(Z666-Z$1132)/(Z$1133-Z$1132)</f>
        <v>0</v>
      </c>
      <c r="AB666" s="46" t="s">
        <v>136</v>
      </c>
      <c r="AC666" s="194">
        <f t="shared" si="524"/>
        <v>2</v>
      </c>
      <c r="AD666" s="201">
        <f>(AC666-AC$1132)/(AC$1133-AC$1132)</f>
        <v>1</v>
      </c>
      <c r="AE666" s="46" t="s">
        <v>136</v>
      </c>
      <c r="AF666" s="194">
        <f t="shared" si="525"/>
        <v>2</v>
      </c>
      <c r="AG666" s="201">
        <f>(AF666-AF$1132)/(AF$1133-AF$1132)</f>
        <v>1</v>
      </c>
      <c r="AH666" s="24" t="s">
        <v>67</v>
      </c>
      <c r="AI666" s="194">
        <f>VLOOKUP(AH666,'DATOS DE SOPORTE'!$V$5:$W$8,2,FALSE)</f>
        <v>1</v>
      </c>
      <c r="AJ666" s="201">
        <f>(AI666-AI$1132)/(AI$1133-AI$1132)</f>
        <v>0</v>
      </c>
      <c r="AK666" s="58" t="str">
        <f t="shared" si="517"/>
        <v>Bueno</v>
      </c>
      <c r="AL666" s="196">
        <f>IFERROR(SQRT(($E666-$E$1136)^2+($C666-$C$1136)^2),0)</f>
        <v>0.16959762437894796</v>
      </c>
      <c r="AM666" s="197" t="str">
        <f>IF(AL666&lt;=SMALL($AL$3:$AL$1130,1),"MAS PARECIDO","NO")</f>
        <v>NO</v>
      </c>
      <c r="AN666" s="197" t="str">
        <f>IF(AL666&lt;=SMALL($AL$3:$AL$1130,5),"SIMILAR","NO")</f>
        <v>NO</v>
      </c>
      <c r="AO666" s="197" t="str">
        <f t="shared" si="526"/>
        <v>N/A</v>
      </c>
      <c r="AP666" s="197">
        <f t="shared" si="527"/>
        <v>0</v>
      </c>
      <c r="AQ666" s="198">
        <f t="shared" si="528"/>
        <v>0</v>
      </c>
      <c r="AR666" s="196">
        <f>IFERROR(SQRT(($E666-$E$1136)^2+($H666-$H$1136)^2),0)</f>
        <v>0.33393283024014148</v>
      </c>
      <c r="AS666" s="197" t="str">
        <f>IF(AR666&lt;=SMALL(AR$3:AR$1130,1),"MAS PARECIDO","NO")</f>
        <v>NO</v>
      </c>
      <c r="AT666" s="197" t="str">
        <f>IF(AR666&lt;=SMALL(AR$3:AR$1130,5),"SIMILAR","NO")</f>
        <v>NO</v>
      </c>
      <c r="AU666" s="197" t="str">
        <f t="shared" si="529"/>
        <v>N/A</v>
      </c>
      <c r="AV666" s="197">
        <f t="shared" si="530"/>
        <v>0</v>
      </c>
      <c r="AW666" s="198">
        <f t="shared" si="531"/>
        <v>0</v>
      </c>
      <c r="AX666" s="199">
        <f>IFERROR(SQRT(($E666-$E$1136)^2+($K666-$K$1136)^2),0)</f>
        <v>0.20099757212732708</v>
      </c>
      <c r="AY666" s="197" t="str">
        <f>IF(AX666&lt;=SMALL(AX$3:AX$1130,1),"MAS PARECIDO","NO")</f>
        <v>NO</v>
      </c>
      <c r="AZ666" s="197" t="str">
        <f>IF(AX666&lt;=SMALL(AX$3:AX$1130,5),"SIMILAR","NO")</f>
        <v>NO</v>
      </c>
      <c r="BA666" s="197" t="str">
        <f t="shared" si="532"/>
        <v>N/A</v>
      </c>
      <c r="BB666" s="197">
        <f t="shared" si="533"/>
        <v>0</v>
      </c>
      <c r="BC666" s="198">
        <f t="shared" si="534"/>
        <v>0</v>
      </c>
      <c r="BD666" s="196">
        <f>IFERROR(SQRT(($E666-$E$1136)^2+($O666-$O$1136)^2),0)</f>
        <v>2.0000600018000539E-2</v>
      </c>
      <c r="BE666" s="197" t="str">
        <f>IF(BD666&lt;=SMALL(BD$3:BD$1130,1),"MAS PARECIDO","NO")</f>
        <v>NO</v>
      </c>
      <c r="BF666" s="197" t="str">
        <f>IF(BD666&lt;=SMALL(BD$3:BD$1130,5),"SIMILAR","NO")</f>
        <v>NO</v>
      </c>
      <c r="BG666" s="197" t="str">
        <f t="shared" si="535"/>
        <v>N/A</v>
      </c>
      <c r="BH666" s="197">
        <f t="shared" si="536"/>
        <v>0</v>
      </c>
      <c r="BI666" s="198">
        <f t="shared" si="537"/>
        <v>0</v>
      </c>
      <c r="BJ666" s="199">
        <f>IFERROR(SQRT(($E666-$E$1136)^2+($R666-$R$1136)^2),0)</f>
        <v>0.50039986410977377</v>
      </c>
      <c r="BK666" s="197" t="str">
        <f>IF(BJ666&lt;=SMALL(BJ$3:BJ$1130,1),"MAS PARECIDO","NO")</f>
        <v>NO</v>
      </c>
      <c r="BL666" s="197" t="str">
        <f>IF(BJ666&lt;=SMALL(BJ$3:BJ$1130,5),"SIMILAR","NO")</f>
        <v>NO</v>
      </c>
      <c r="BM666" s="197" t="str">
        <f t="shared" si="538"/>
        <v>N/A</v>
      </c>
      <c r="BN666" s="197">
        <f t="shared" si="539"/>
        <v>0</v>
      </c>
      <c r="BO666" s="198">
        <f t="shared" si="540"/>
        <v>0</v>
      </c>
      <c r="BP666" s="199">
        <f>IFERROR(SQRT(($E666-$E$1136)^2+($U666-$U$1136)^2),0)</f>
        <v>2.0000600018000539E-2</v>
      </c>
      <c r="BQ666" s="197" t="str">
        <f>IF(BP666&lt;=SMALL(BP$3:BP$1130,1),"MAS PARECIDO","NO")</f>
        <v>NO</v>
      </c>
      <c r="BR666" s="197" t="str">
        <f>IF(BP666&lt;=SMALL(BP$3:BP$1130,5),"SIMILAR","NO")</f>
        <v>NO</v>
      </c>
      <c r="BS666" s="197" t="str">
        <f t="shared" si="541"/>
        <v>N/A</v>
      </c>
      <c r="BT666" s="197">
        <f t="shared" si="542"/>
        <v>0</v>
      </c>
      <c r="BU666" s="198">
        <f t="shared" si="543"/>
        <v>0</v>
      </c>
      <c r="BV666" s="199">
        <f>IFERROR(SQRT(($E666-$E$1136)^2+($X666-$X$1136)^2),0)</f>
        <v>2.0000600018000539E-2</v>
      </c>
      <c r="BW666" s="197" t="str">
        <f>IF(BV666&lt;=SMALL(BV$3:BV$1130,1),"MAS PARECIDO","NO")</f>
        <v>NO</v>
      </c>
      <c r="BX666" s="197" t="str">
        <f>IF(BV666&lt;=SMALL(BV$3:BV$1130,5),"SIMILAR","NO")</f>
        <v>NO</v>
      </c>
      <c r="BY666" s="197" t="str">
        <f t="shared" si="544"/>
        <v>N/A</v>
      </c>
      <c r="BZ666" s="197">
        <f t="shared" si="545"/>
        <v>0</v>
      </c>
      <c r="CA666" s="198">
        <f t="shared" si="546"/>
        <v>0</v>
      </c>
      <c r="CB666" s="199">
        <f>IFERROR(SQRT(($E666-$E$1136)^2+($AA666-$AA$1136)^2),0)</f>
        <v>2.0000600018000539E-2</v>
      </c>
      <c r="CC666" s="197" t="str">
        <f>IF(CB666&lt;=SMALL(CB$3:CB$1130,1),"MAS PARECIDO","NO")</f>
        <v>NO</v>
      </c>
      <c r="CD666" s="197" t="str">
        <f>IF(CB666&lt;=SMALL(CB$3:CB$1130,5),"SIMILAR","NO")</f>
        <v>NO</v>
      </c>
      <c r="CE666" s="197" t="str">
        <f t="shared" si="547"/>
        <v>N/A</v>
      </c>
      <c r="CF666" s="197">
        <f t="shared" si="548"/>
        <v>0</v>
      </c>
      <c r="CG666" s="198">
        <f t="shared" si="549"/>
        <v>0</v>
      </c>
      <c r="CH666" s="199">
        <f>IFERROR(SQRT(($E666-$E$1136)^2+($AD666-$AD$1136)^2),0)</f>
        <v>2.0000600018000539E-2</v>
      </c>
      <c r="CI666" s="197" t="str">
        <f>IF(CH666&lt;=SMALL(CH$3:CH$1130,1),"MAS PARECIDO","NO")</f>
        <v>NO</v>
      </c>
      <c r="CJ666" s="197" t="str">
        <f>IF(CH666&lt;=SMALL(CH$3:CH$1130,5),"SIMILAR","NO")</f>
        <v>NO</v>
      </c>
      <c r="CK666" s="197" t="str">
        <f t="shared" si="550"/>
        <v>N/A</v>
      </c>
      <c r="CL666" s="197">
        <f t="shared" si="551"/>
        <v>0</v>
      </c>
      <c r="CM666" s="198">
        <f t="shared" si="552"/>
        <v>0</v>
      </c>
      <c r="CN666" s="199">
        <f>IFERROR(SQRT(($E666-$E$1136)^2+($AG666-$AG$1136)^2),0)</f>
        <v>2.0000600018000539E-2</v>
      </c>
      <c r="CO666" s="197" t="str">
        <f>IF(CN666&lt;=SMALL(CN$3:CN$1130,1),"MAS PARECIDO","NO")</f>
        <v>NO</v>
      </c>
      <c r="CP666" s="197" t="str">
        <f>IF(CN666&lt;=SMALL(CN$3:CN$1130,5),"SIMILAR","NO")</f>
        <v>NO</v>
      </c>
      <c r="CQ666" s="197" t="str">
        <f t="shared" si="553"/>
        <v>N/A</v>
      </c>
      <c r="CR666" s="197">
        <f t="shared" si="554"/>
        <v>0</v>
      </c>
      <c r="CS666" s="198">
        <f t="shared" si="555"/>
        <v>0</v>
      </c>
      <c r="CT666" s="199">
        <f>IFERROR(SQRT(($E666-$E$1136)^2+($AJ666-$AJ$1136)^2),0)</f>
        <v>2.0000600018000539E-2</v>
      </c>
      <c r="CU666" s="197" t="str">
        <f>IF(CT666&lt;=SMALL(CT$3:CT$1130,1),"MAS PARECIDO","NO")</f>
        <v>NO</v>
      </c>
      <c r="CV666" s="197" t="str">
        <f>IF(CT666&lt;=SMALL(CT$3:CT$1130,5),"SIMILAR","NO")</f>
        <v>NO</v>
      </c>
      <c r="CW666" s="197" t="str">
        <f t="shared" si="556"/>
        <v>N/A</v>
      </c>
      <c r="CX666" s="197">
        <f t="shared" si="557"/>
        <v>0</v>
      </c>
      <c r="CY666" s="198">
        <f t="shared" si="558"/>
        <v>0</v>
      </c>
      <c r="CZ666" s="2" t="s">
        <v>2321</v>
      </c>
      <c r="DA666" s="2" t="s">
        <v>2322</v>
      </c>
      <c r="DB666" s="2">
        <v>0</v>
      </c>
      <c r="DC666" s="2" t="s">
        <v>189</v>
      </c>
    </row>
    <row r="667" spans="1:107">
      <c r="A667" s="24" t="s">
        <v>834</v>
      </c>
      <c r="B667" s="46">
        <v>45383.59</v>
      </c>
      <c r="C667" s="190">
        <f>(B667-$B$1132)/($B$1133-$B$1132)</f>
        <v>4.778411987223638E-2</v>
      </c>
      <c r="D667" s="46">
        <v>7000</v>
      </c>
      <c r="E667" s="190">
        <f>(D667-$D$1132)/($D$1133-$D$1132)</f>
        <v>1.3970419112573377E-2</v>
      </c>
      <c r="F667" s="46" t="s">
        <v>53</v>
      </c>
      <c r="G667" s="192">
        <f>VLOOKUP(F667,'DATOS DE SOPORTE'!$Y$5:$Z$8,2,FALSE)</f>
        <v>2</v>
      </c>
      <c r="H667" s="190">
        <f>(G667-$G$1132)/($G$1133-$G$1132)</f>
        <v>0.33333333333333331</v>
      </c>
      <c r="I667" s="50">
        <v>0</v>
      </c>
      <c r="J667" s="200">
        <f t="shared" si="518"/>
        <v>0</v>
      </c>
      <c r="K667" s="190">
        <f>(J667-$J$1132)/($J$1133-$J$1132)</f>
        <v>0</v>
      </c>
      <c r="L667" s="193" t="str">
        <f t="shared" si="519"/>
        <v>NO</v>
      </c>
      <c r="M667" s="46" t="s">
        <v>192</v>
      </c>
      <c r="N667" s="192">
        <f t="shared" si="520"/>
        <v>2</v>
      </c>
      <c r="O667" s="190">
        <f>(N667-N$1132)/(N$1133-N$1132)</f>
        <v>1</v>
      </c>
      <c r="P667" s="46" t="s">
        <v>193</v>
      </c>
      <c r="Q667" s="192">
        <f t="shared" si="521"/>
        <v>2</v>
      </c>
      <c r="R667" s="190">
        <f>(Q667-Q$1132)/(Q$1133-Q$1132)</f>
        <v>0.5</v>
      </c>
      <c r="S667" s="46" t="s">
        <v>60</v>
      </c>
      <c r="T667" s="192">
        <f t="shared" si="522"/>
        <v>2</v>
      </c>
      <c r="U667" s="190">
        <f>(T667-T$1132)/(T$1133-T$1132)</f>
        <v>1</v>
      </c>
      <c r="V667" s="46" t="s">
        <v>62</v>
      </c>
      <c r="W667" s="194">
        <f>VLOOKUP(V667,'DATOS DE SOPORTE'!$S$5:$T$10,2,FALSE)</f>
        <v>1</v>
      </c>
      <c r="X667" s="201">
        <f>(W667-W$1132)/(W$1133-W$1132)</f>
        <v>0</v>
      </c>
      <c r="Y667" s="46" t="s">
        <v>188</v>
      </c>
      <c r="Z667" s="194">
        <f t="shared" si="523"/>
        <v>1</v>
      </c>
      <c r="AA667" s="201">
        <f>(Z667-Z$1132)/(Z$1133-Z$1132)</f>
        <v>0</v>
      </c>
      <c r="AB667" s="46" t="s">
        <v>136</v>
      </c>
      <c r="AC667" s="194">
        <f t="shared" si="524"/>
        <v>2</v>
      </c>
      <c r="AD667" s="201">
        <f>(AC667-AC$1132)/(AC$1133-AC$1132)</f>
        <v>1</v>
      </c>
      <c r="AE667" s="46" t="s">
        <v>136</v>
      </c>
      <c r="AF667" s="194">
        <f t="shared" si="525"/>
        <v>2</v>
      </c>
      <c r="AG667" s="201">
        <f>(AF667-AF$1132)/(AF$1133-AF$1132)</f>
        <v>1</v>
      </c>
      <c r="AH667" s="24" t="s">
        <v>67</v>
      </c>
      <c r="AI667" s="194">
        <f>VLOOKUP(AH667,'DATOS DE SOPORTE'!$V$5:$W$8,2,FALSE)</f>
        <v>1</v>
      </c>
      <c r="AJ667" s="201">
        <f>(AI667-AI$1132)/(AI$1133-AI$1132)</f>
        <v>0</v>
      </c>
      <c r="AK667" s="58" t="str">
        <f t="shared" si="517"/>
        <v>Bueno</v>
      </c>
      <c r="AL667" s="196">
        <f>IFERROR(SQRT(($E667-$E$1136)^2+($C667-$C$1136)^2),0)</f>
        <v>0.15797650508111549</v>
      </c>
      <c r="AM667" s="197" t="str">
        <f>IF(AL667&lt;=SMALL($AL$3:$AL$1130,1),"MAS PARECIDO","NO")</f>
        <v>NO</v>
      </c>
      <c r="AN667" s="197" t="str">
        <f>IF(AL667&lt;=SMALL($AL$3:$AL$1130,5),"SIMILAR","NO")</f>
        <v>NO</v>
      </c>
      <c r="AO667" s="197" t="str">
        <f t="shared" si="526"/>
        <v>N/A</v>
      </c>
      <c r="AP667" s="197">
        <f t="shared" si="527"/>
        <v>0</v>
      </c>
      <c r="AQ667" s="198">
        <f t="shared" si="528"/>
        <v>0</v>
      </c>
      <c r="AR667" s="196">
        <f>IFERROR(SQRT(($E667-$E$1136)^2+($H667-$H$1136)^2),0)</f>
        <v>1.4000420012600379E-2</v>
      </c>
      <c r="AS667" s="197" t="str">
        <f>IF(AR667&lt;=SMALL(AR$3:AR$1130,1),"MAS PARECIDO","NO")</f>
        <v>NO</v>
      </c>
      <c r="AT667" s="197" t="str">
        <f>IF(AR667&lt;=SMALL(AR$3:AR$1130,5),"SIMILAR","NO")</f>
        <v>NO</v>
      </c>
      <c r="AU667" s="197" t="str">
        <f t="shared" si="529"/>
        <v>N/A</v>
      </c>
      <c r="AV667" s="197">
        <f t="shared" si="530"/>
        <v>0</v>
      </c>
      <c r="AW667" s="198">
        <f t="shared" si="531"/>
        <v>0</v>
      </c>
      <c r="AX667" s="199">
        <f>IFERROR(SQRT(($E667-$E$1136)^2+($K667-$K$1136)^2),0)</f>
        <v>0.20048943054567547</v>
      </c>
      <c r="AY667" s="197" t="str">
        <f>IF(AX667&lt;=SMALL(AX$3:AX$1130,1),"MAS PARECIDO","NO")</f>
        <v>NO</v>
      </c>
      <c r="AZ667" s="197" t="str">
        <f>IF(AX667&lt;=SMALL(AX$3:AX$1130,5),"SIMILAR","NO")</f>
        <v>NO</v>
      </c>
      <c r="BA667" s="197" t="str">
        <f t="shared" si="532"/>
        <v>N/A</v>
      </c>
      <c r="BB667" s="197">
        <f t="shared" si="533"/>
        <v>0</v>
      </c>
      <c r="BC667" s="198">
        <f t="shared" si="534"/>
        <v>0</v>
      </c>
      <c r="BD667" s="196">
        <f>IFERROR(SQRT(($E667-$E$1136)^2+($O667-$O$1136)^2),0)</f>
        <v>1.4000420012600379E-2</v>
      </c>
      <c r="BE667" s="197" t="str">
        <f>IF(BD667&lt;=SMALL(BD$3:BD$1130,1),"MAS PARECIDO","NO")</f>
        <v>NO</v>
      </c>
      <c r="BF667" s="197" t="str">
        <f>IF(BD667&lt;=SMALL(BD$3:BD$1130,5),"SIMILAR","NO")</f>
        <v>NO</v>
      </c>
      <c r="BG667" s="197" t="str">
        <f t="shared" si="535"/>
        <v>N/A</v>
      </c>
      <c r="BH667" s="197">
        <f t="shared" si="536"/>
        <v>0</v>
      </c>
      <c r="BI667" s="198">
        <f t="shared" si="537"/>
        <v>0</v>
      </c>
      <c r="BJ667" s="199">
        <f>IFERROR(SQRT(($E667-$E$1136)^2+($R667-$R$1136)^2),0)</f>
        <v>1.4000420012600379E-2</v>
      </c>
      <c r="BK667" s="197" t="str">
        <f>IF(BJ667&lt;=SMALL(BJ$3:BJ$1130,1),"MAS PARECIDO","NO")</f>
        <v>NO</v>
      </c>
      <c r="BL667" s="197" t="str">
        <f>IF(BJ667&lt;=SMALL(BJ$3:BJ$1130,5),"SIMILAR","NO")</f>
        <v>NO</v>
      </c>
      <c r="BM667" s="197" t="str">
        <f t="shared" si="538"/>
        <v>N/A</v>
      </c>
      <c r="BN667" s="197">
        <f t="shared" si="539"/>
        <v>0</v>
      </c>
      <c r="BO667" s="198">
        <f t="shared" si="540"/>
        <v>0</v>
      </c>
      <c r="BP667" s="199">
        <f>IFERROR(SQRT(($E667-$E$1136)^2+($U667-$U$1136)^2),0)</f>
        <v>1.000098001078159</v>
      </c>
      <c r="BQ667" s="197" t="str">
        <f>IF(BP667&lt;=SMALL(BP$3:BP$1130,1),"MAS PARECIDO","NO")</f>
        <v>NO</v>
      </c>
      <c r="BR667" s="197" t="str">
        <f>IF(BP667&lt;=SMALL(BP$3:BP$1130,5),"SIMILAR","NO")</f>
        <v>NO</v>
      </c>
      <c r="BS667" s="197" t="str">
        <f t="shared" si="541"/>
        <v>N/A</v>
      </c>
      <c r="BT667" s="197">
        <f t="shared" si="542"/>
        <v>0</v>
      </c>
      <c r="BU667" s="198">
        <f t="shared" si="543"/>
        <v>0</v>
      </c>
      <c r="BV667" s="199">
        <f>IFERROR(SQRT(($E667-$E$1136)^2+($X667-$X$1136)^2),0)</f>
        <v>1.4000420012600379E-2</v>
      </c>
      <c r="BW667" s="197" t="str">
        <f>IF(BV667&lt;=SMALL(BV$3:BV$1130,1),"MAS PARECIDO","NO")</f>
        <v>NO</v>
      </c>
      <c r="BX667" s="197" t="str">
        <f>IF(BV667&lt;=SMALL(BV$3:BV$1130,5),"SIMILAR","NO")</f>
        <v>NO</v>
      </c>
      <c r="BY667" s="197" t="str">
        <f t="shared" si="544"/>
        <v>N/A</v>
      </c>
      <c r="BZ667" s="197">
        <f t="shared" si="545"/>
        <v>0</v>
      </c>
      <c r="CA667" s="198">
        <f t="shared" si="546"/>
        <v>0</v>
      </c>
      <c r="CB667" s="199">
        <f>IFERROR(SQRT(($E667-$E$1136)^2+($AA667-$AA$1136)^2),0)</f>
        <v>1.4000420012600379E-2</v>
      </c>
      <c r="CC667" s="197" t="str">
        <f>IF(CB667&lt;=SMALL(CB$3:CB$1130,1),"MAS PARECIDO","NO")</f>
        <v>NO</v>
      </c>
      <c r="CD667" s="197" t="str">
        <f>IF(CB667&lt;=SMALL(CB$3:CB$1130,5),"SIMILAR","NO")</f>
        <v>NO</v>
      </c>
      <c r="CE667" s="197" t="str">
        <f t="shared" si="547"/>
        <v>N/A</v>
      </c>
      <c r="CF667" s="197">
        <f t="shared" si="548"/>
        <v>0</v>
      </c>
      <c r="CG667" s="198">
        <f t="shared" si="549"/>
        <v>0</v>
      </c>
      <c r="CH667" s="199">
        <f>IFERROR(SQRT(($E667-$E$1136)^2+($AD667-$AD$1136)^2),0)</f>
        <v>1.4000420012600379E-2</v>
      </c>
      <c r="CI667" s="197" t="str">
        <f>IF(CH667&lt;=SMALL(CH$3:CH$1130,1),"MAS PARECIDO","NO")</f>
        <v>NO</v>
      </c>
      <c r="CJ667" s="197" t="str">
        <f>IF(CH667&lt;=SMALL(CH$3:CH$1130,5),"SIMILAR","NO")</f>
        <v>NO</v>
      </c>
      <c r="CK667" s="197" t="str">
        <f t="shared" si="550"/>
        <v>N/A</v>
      </c>
      <c r="CL667" s="197">
        <f t="shared" si="551"/>
        <v>0</v>
      </c>
      <c r="CM667" s="198">
        <f t="shared" si="552"/>
        <v>0</v>
      </c>
      <c r="CN667" s="199">
        <f>IFERROR(SQRT(($E667-$E$1136)^2+($AG667-$AG$1136)^2),0)</f>
        <v>1.4000420012600379E-2</v>
      </c>
      <c r="CO667" s="197" t="str">
        <f>IF(CN667&lt;=SMALL(CN$3:CN$1130,1),"MAS PARECIDO","NO")</f>
        <v>NO</v>
      </c>
      <c r="CP667" s="197" t="str">
        <f>IF(CN667&lt;=SMALL(CN$3:CN$1130,5),"SIMILAR","NO")</f>
        <v>NO</v>
      </c>
      <c r="CQ667" s="197" t="str">
        <f t="shared" si="553"/>
        <v>N/A</v>
      </c>
      <c r="CR667" s="197">
        <f t="shared" si="554"/>
        <v>0</v>
      </c>
      <c r="CS667" s="198">
        <f t="shared" si="555"/>
        <v>0</v>
      </c>
      <c r="CT667" s="199">
        <f>IFERROR(SQRT(($E667-$E$1136)^2+($AJ667-$AJ$1136)^2),0)</f>
        <v>1.4000420012600379E-2</v>
      </c>
      <c r="CU667" s="197" t="str">
        <f>IF(CT667&lt;=SMALL(CT$3:CT$1130,1),"MAS PARECIDO","NO")</f>
        <v>NO</v>
      </c>
      <c r="CV667" s="197" t="str">
        <f>IF(CT667&lt;=SMALL(CT$3:CT$1130,5),"SIMILAR","NO")</f>
        <v>NO</v>
      </c>
      <c r="CW667" s="197" t="str">
        <f t="shared" si="556"/>
        <v>N/A</v>
      </c>
      <c r="CX667" s="197">
        <f t="shared" si="557"/>
        <v>0</v>
      </c>
      <c r="CY667" s="198">
        <f t="shared" si="558"/>
        <v>0</v>
      </c>
      <c r="CZ667" s="2" t="s">
        <v>2080</v>
      </c>
      <c r="DA667" s="2" t="s">
        <v>2323</v>
      </c>
      <c r="DB667" s="2">
        <v>0</v>
      </c>
      <c r="DC667" s="2" t="s">
        <v>189</v>
      </c>
    </row>
    <row r="668" spans="1:107">
      <c r="A668" s="24" t="s">
        <v>835</v>
      </c>
      <c r="B668" s="46">
        <v>83816.86</v>
      </c>
      <c r="C668" s="190">
        <f>(B668-$B$1132)/($B$1133-$B$1132)</f>
        <v>9.2709276755876827E-2</v>
      </c>
      <c r="D668" s="46">
        <v>13500</v>
      </c>
      <c r="E668" s="190">
        <f>(D668-$D$1132)/($D$1133-$D$1132)</f>
        <v>2.6970809124273729E-2</v>
      </c>
      <c r="F668" s="46" t="s">
        <v>53</v>
      </c>
      <c r="G668" s="192">
        <f>VLOOKUP(F668,'DATOS DE SOPORTE'!$Y$5:$Z$8,2,FALSE)</f>
        <v>2</v>
      </c>
      <c r="H668" s="190">
        <f>(G668-$G$1132)/($G$1133-$G$1132)</f>
        <v>0.33333333333333331</v>
      </c>
      <c r="I668" s="50">
        <v>2</v>
      </c>
      <c r="J668" s="200">
        <f t="shared" si="518"/>
        <v>2</v>
      </c>
      <c r="K668" s="190">
        <f>(J668-$J$1132)/($J$1133-$J$1132)</f>
        <v>0.4</v>
      </c>
      <c r="L668" s="193" t="str">
        <f t="shared" si="519"/>
        <v>SI</v>
      </c>
      <c r="M668" s="46" t="s">
        <v>192</v>
      </c>
      <c r="N668" s="192">
        <f t="shared" si="520"/>
        <v>2</v>
      </c>
      <c r="O668" s="190">
        <f>(N668-N$1132)/(N$1133-N$1132)</f>
        <v>1</v>
      </c>
      <c r="P668" s="46" t="s">
        <v>193</v>
      </c>
      <c r="Q668" s="192">
        <f t="shared" si="521"/>
        <v>2</v>
      </c>
      <c r="R668" s="190">
        <f>(Q668-Q$1132)/(Q$1133-Q$1132)</f>
        <v>0.5</v>
      </c>
      <c r="S668" s="46" t="s">
        <v>194</v>
      </c>
      <c r="T668" s="192">
        <f t="shared" si="522"/>
        <v>1</v>
      </c>
      <c r="U668" s="190">
        <f>(T668-T$1132)/(T$1133-T$1132)</f>
        <v>0</v>
      </c>
      <c r="V668" s="46" t="s">
        <v>62</v>
      </c>
      <c r="W668" s="194">
        <f>VLOOKUP(V668,'DATOS DE SOPORTE'!$S$5:$T$10,2,FALSE)</f>
        <v>1</v>
      </c>
      <c r="X668" s="201">
        <f>(W668-W$1132)/(W$1133-W$1132)</f>
        <v>0</v>
      </c>
      <c r="Y668" s="46" t="s">
        <v>188</v>
      </c>
      <c r="Z668" s="194">
        <f t="shared" si="523"/>
        <v>1</v>
      </c>
      <c r="AA668" s="201">
        <f>(Z668-Z$1132)/(Z$1133-Z$1132)</f>
        <v>0</v>
      </c>
      <c r="AB668" s="46" t="s">
        <v>136</v>
      </c>
      <c r="AC668" s="194">
        <f t="shared" si="524"/>
        <v>2</v>
      </c>
      <c r="AD668" s="201">
        <f>(AC668-AC$1132)/(AC$1133-AC$1132)</f>
        <v>1</v>
      </c>
      <c r="AE668" s="46" t="s">
        <v>188</v>
      </c>
      <c r="AF668" s="194">
        <f t="shared" si="525"/>
        <v>1</v>
      </c>
      <c r="AG668" s="201">
        <f>(AF668-AF$1132)/(AF$1133-AF$1132)</f>
        <v>0</v>
      </c>
      <c r="AH668" s="24" t="s">
        <v>67</v>
      </c>
      <c r="AI668" s="194">
        <f>VLOOKUP(AH668,'DATOS DE SOPORTE'!$V$5:$W$8,2,FALSE)</f>
        <v>1</v>
      </c>
      <c r="AJ668" s="201">
        <f>(AI668-AI$1132)/(AI$1133-AI$1132)</f>
        <v>0</v>
      </c>
      <c r="AK668" s="58" t="str">
        <f t="shared" si="517"/>
        <v>Regular</v>
      </c>
      <c r="AL668" s="196">
        <f>IFERROR(SQRT(($E668-$E$1136)^2+($C668-$C$1136)^2),0)</f>
        <v>0.1156265141179888</v>
      </c>
      <c r="AM668" s="197" t="str">
        <f>IF(AL668&lt;=SMALL($AL$3:$AL$1130,1),"MAS PARECIDO","NO")</f>
        <v>NO</v>
      </c>
      <c r="AN668" s="197" t="str">
        <f>IF(AL668&lt;=SMALL($AL$3:$AL$1130,5),"SIMILAR","NO")</f>
        <v>NO</v>
      </c>
      <c r="AO668" s="197" t="str">
        <f t="shared" si="526"/>
        <v>N/A</v>
      </c>
      <c r="AP668" s="197">
        <f t="shared" si="527"/>
        <v>0</v>
      </c>
      <c r="AQ668" s="198">
        <f t="shared" si="528"/>
        <v>0</v>
      </c>
      <c r="AR668" s="196">
        <f>IFERROR(SQRT(($E668-$E$1136)^2+($H668-$H$1136)^2),0)</f>
        <v>2.7000810024300728E-2</v>
      </c>
      <c r="AS668" s="197" t="str">
        <f>IF(AR668&lt;=SMALL(AR$3:AR$1130,1),"MAS PARECIDO","NO")</f>
        <v>NO</v>
      </c>
      <c r="AT668" s="197" t="str">
        <f>IF(AR668&lt;=SMALL(AR$3:AR$1130,5),"SIMILAR","NO")</f>
        <v>NO</v>
      </c>
      <c r="AU668" s="197" t="str">
        <f t="shared" si="529"/>
        <v>N/A</v>
      </c>
      <c r="AV668" s="197">
        <f t="shared" si="530"/>
        <v>0</v>
      </c>
      <c r="AW668" s="198">
        <f t="shared" si="531"/>
        <v>0</v>
      </c>
      <c r="AX668" s="199">
        <f>IFERROR(SQRT(($E668-$E$1136)^2+($K668-$K$1136)^2),0)</f>
        <v>0.20181437942319272</v>
      </c>
      <c r="AY668" s="197" t="str">
        <f>IF(AX668&lt;=SMALL(AX$3:AX$1130,1),"MAS PARECIDO","NO")</f>
        <v>NO</v>
      </c>
      <c r="AZ668" s="197" t="str">
        <f>IF(AX668&lt;=SMALL(AX$3:AX$1130,5),"SIMILAR","NO")</f>
        <v>NO</v>
      </c>
      <c r="BA668" s="197" t="str">
        <f t="shared" si="532"/>
        <v>N/A</v>
      </c>
      <c r="BB668" s="197">
        <f t="shared" si="533"/>
        <v>0</v>
      </c>
      <c r="BC668" s="198">
        <f t="shared" si="534"/>
        <v>0</v>
      </c>
      <c r="BD668" s="196">
        <f>IFERROR(SQRT(($E668-$E$1136)^2+($O668-$O$1136)^2),0)</f>
        <v>2.7000810024300728E-2</v>
      </c>
      <c r="BE668" s="197" t="str">
        <f>IF(BD668&lt;=SMALL(BD$3:BD$1130,1),"MAS PARECIDO","NO")</f>
        <v>NO</v>
      </c>
      <c r="BF668" s="197" t="str">
        <f>IF(BD668&lt;=SMALL(BD$3:BD$1130,5),"SIMILAR","NO")</f>
        <v>NO</v>
      </c>
      <c r="BG668" s="197" t="str">
        <f t="shared" si="535"/>
        <v>N/A</v>
      </c>
      <c r="BH668" s="197">
        <f t="shared" si="536"/>
        <v>0</v>
      </c>
      <c r="BI668" s="198">
        <f t="shared" si="537"/>
        <v>0</v>
      </c>
      <c r="BJ668" s="199">
        <f>IFERROR(SQRT(($E668-$E$1136)^2+($R668-$R$1136)^2),0)</f>
        <v>2.7000810024300728E-2</v>
      </c>
      <c r="BK668" s="197" t="str">
        <f>IF(BJ668&lt;=SMALL(BJ$3:BJ$1130,1),"MAS PARECIDO","NO")</f>
        <v>NO</v>
      </c>
      <c r="BL668" s="197" t="str">
        <f>IF(BJ668&lt;=SMALL(BJ$3:BJ$1130,5),"SIMILAR","NO")</f>
        <v>NO</v>
      </c>
      <c r="BM668" s="197" t="str">
        <f t="shared" si="538"/>
        <v>N/A</v>
      </c>
      <c r="BN668" s="197">
        <f t="shared" si="539"/>
        <v>0</v>
      </c>
      <c r="BO668" s="198">
        <f t="shared" si="540"/>
        <v>0</v>
      </c>
      <c r="BP668" s="199">
        <f>IFERROR(SQRT(($E668-$E$1136)^2+($U668-$U$1136)^2),0)</f>
        <v>2.7000810024300728E-2</v>
      </c>
      <c r="BQ668" s="197" t="str">
        <f>IF(BP668&lt;=SMALL(BP$3:BP$1130,1),"MAS PARECIDO","NO")</f>
        <v>NO</v>
      </c>
      <c r="BR668" s="197" t="str">
        <f>IF(BP668&lt;=SMALL(BP$3:BP$1130,5),"SIMILAR","NO")</f>
        <v>NO</v>
      </c>
      <c r="BS668" s="197" t="str">
        <f t="shared" si="541"/>
        <v>N/A</v>
      </c>
      <c r="BT668" s="197">
        <f t="shared" si="542"/>
        <v>0</v>
      </c>
      <c r="BU668" s="198">
        <f t="shared" si="543"/>
        <v>0</v>
      </c>
      <c r="BV668" s="199">
        <f>IFERROR(SQRT(($E668-$E$1136)^2+($X668-$X$1136)^2),0)</f>
        <v>2.7000810024300728E-2</v>
      </c>
      <c r="BW668" s="197" t="str">
        <f>IF(BV668&lt;=SMALL(BV$3:BV$1130,1),"MAS PARECIDO","NO")</f>
        <v>NO</v>
      </c>
      <c r="BX668" s="197" t="str">
        <f>IF(BV668&lt;=SMALL(BV$3:BV$1130,5),"SIMILAR","NO")</f>
        <v>NO</v>
      </c>
      <c r="BY668" s="197" t="str">
        <f t="shared" si="544"/>
        <v>N/A</v>
      </c>
      <c r="BZ668" s="197">
        <f t="shared" si="545"/>
        <v>0</v>
      </c>
      <c r="CA668" s="198">
        <f t="shared" si="546"/>
        <v>0</v>
      </c>
      <c r="CB668" s="199">
        <f>IFERROR(SQRT(($E668-$E$1136)^2+($AA668-$AA$1136)^2),0)</f>
        <v>2.7000810024300728E-2</v>
      </c>
      <c r="CC668" s="197" t="str">
        <f>IF(CB668&lt;=SMALL(CB$3:CB$1130,1),"MAS PARECIDO","NO")</f>
        <v>NO</v>
      </c>
      <c r="CD668" s="197" t="str">
        <f>IF(CB668&lt;=SMALL(CB$3:CB$1130,5),"SIMILAR","NO")</f>
        <v>NO</v>
      </c>
      <c r="CE668" s="197" t="str">
        <f t="shared" si="547"/>
        <v>N/A</v>
      </c>
      <c r="CF668" s="197">
        <f t="shared" si="548"/>
        <v>0</v>
      </c>
      <c r="CG668" s="198">
        <f t="shared" si="549"/>
        <v>0</v>
      </c>
      <c r="CH668" s="199">
        <f>IFERROR(SQRT(($E668-$E$1136)^2+($AD668-$AD$1136)^2),0)</f>
        <v>2.7000810024300728E-2</v>
      </c>
      <c r="CI668" s="197" t="str">
        <f>IF(CH668&lt;=SMALL(CH$3:CH$1130,1),"MAS PARECIDO","NO")</f>
        <v>NO</v>
      </c>
      <c r="CJ668" s="197" t="str">
        <f>IF(CH668&lt;=SMALL(CH$3:CH$1130,5),"SIMILAR","NO")</f>
        <v>NO</v>
      </c>
      <c r="CK668" s="197" t="str">
        <f t="shared" si="550"/>
        <v>N/A</v>
      </c>
      <c r="CL668" s="197">
        <f t="shared" si="551"/>
        <v>0</v>
      </c>
      <c r="CM668" s="198">
        <f t="shared" si="552"/>
        <v>0</v>
      </c>
      <c r="CN668" s="199">
        <f>IFERROR(SQRT(($E668-$E$1136)^2+($AG668-$AG$1136)^2),0)</f>
        <v>1.0003644554570941</v>
      </c>
      <c r="CO668" s="197" t="str">
        <f>IF(CN668&lt;=SMALL(CN$3:CN$1130,1),"MAS PARECIDO","NO")</f>
        <v>NO</v>
      </c>
      <c r="CP668" s="197" t="str">
        <f>IF(CN668&lt;=SMALL(CN$3:CN$1130,5),"SIMILAR","NO")</f>
        <v>NO</v>
      </c>
      <c r="CQ668" s="197" t="str">
        <f t="shared" si="553"/>
        <v>N/A</v>
      </c>
      <c r="CR668" s="197">
        <f t="shared" si="554"/>
        <v>0</v>
      </c>
      <c r="CS668" s="198">
        <f t="shared" si="555"/>
        <v>0</v>
      </c>
      <c r="CT668" s="199">
        <f>IFERROR(SQRT(($E668-$E$1136)^2+($AJ668-$AJ$1136)^2),0)</f>
        <v>2.7000810024300728E-2</v>
      </c>
      <c r="CU668" s="197" t="str">
        <f>IF(CT668&lt;=SMALL(CT$3:CT$1130,1),"MAS PARECIDO","NO")</f>
        <v>NO</v>
      </c>
      <c r="CV668" s="197" t="str">
        <f>IF(CT668&lt;=SMALL(CT$3:CT$1130,5),"SIMILAR","NO")</f>
        <v>NO</v>
      </c>
      <c r="CW668" s="197" t="str">
        <f t="shared" si="556"/>
        <v>N/A</v>
      </c>
      <c r="CX668" s="197">
        <f t="shared" si="557"/>
        <v>0</v>
      </c>
      <c r="CY668" s="198">
        <f t="shared" si="558"/>
        <v>0</v>
      </c>
      <c r="CZ668" s="2" t="s">
        <v>2324</v>
      </c>
      <c r="DA668" s="2" t="s">
        <v>2325</v>
      </c>
      <c r="DB668" s="2">
        <v>1</v>
      </c>
      <c r="DC668" s="2" t="s">
        <v>346</v>
      </c>
    </row>
    <row r="669" spans="1:107">
      <c r="A669" s="24" t="s">
        <v>836</v>
      </c>
      <c r="B669" s="46">
        <v>34277.440000000002</v>
      </c>
      <c r="C669" s="190">
        <f>(B669-$B$1132)/($B$1133-$B$1132)</f>
        <v>3.4801994460496942E-2</v>
      </c>
      <c r="D669" s="46">
        <v>6000</v>
      </c>
      <c r="E669" s="190">
        <f>(D669-$D$1132)/($D$1133-$D$1132)</f>
        <v>1.1970359110773323E-2</v>
      </c>
      <c r="F669" s="46" t="s">
        <v>191</v>
      </c>
      <c r="G669" s="192">
        <f>VLOOKUP(F669,'DATOS DE SOPORTE'!$Y$5:$Z$8,2,FALSE)</f>
        <v>1</v>
      </c>
      <c r="H669" s="190">
        <f>(G669-$G$1132)/($G$1133-$G$1132)</f>
        <v>0</v>
      </c>
      <c r="I669" s="50">
        <v>0</v>
      </c>
      <c r="J669" s="200">
        <f t="shared" si="518"/>
        <v>0</v>
      </c>
      <c r="K669" s="190">
        <f>(J669-$J$1132)/($J$1133-$J$1132)</f>
        <v>0</v>
      </c>
      <c r="L669" s="193" t="str">
        <f t="shared" si="519"/>
        <v>NO</v>
      </c>
      <c r="M669" s="46" t="s">
        <v>192</v>
      </c>
      <c r="N669" s="192">
        <f t="shared" si="520"/>
        <v>2</v>
      </c>
      <c r="O669" s="190">
        <f>(N669-N$1132)/(N$1133-N$1132)</f>
        <v>1</v>
      </c>
      <c r="P669" s="46" t="s">
        <v>193</v>
      </c>
      <c r="Q669" s="192">
        <f t="shared" si="521"/>
        <v>2</v>
      </c>
      <c r="R669" s="190">
        <f>(Q669-Q$1132)/(Q$1133-Q$1132)</f>
        <v>0.5</v>
      </c>
      <c r="S669" s="46" t="s">
        <v>194</v>
      </c>
      <c r="T669" s="192">
        <f t="shared" si="522"/>
        <v>1</v>
      </c>
      <c r="U669" s="190">
        <f>(T669-T$1132)/(T$1133-T$1132)</f>
        <v>0</v>
      </c>
      <c r="V669" s="46" t="s">
        <v>212</v>
      </c>
      <c r="W669" s="194">
        <f>VLOOKUP(V669,'DATOS DE SOPORTE'!$S$5:$T$10,2,FALSE)</f>
        <v>3</v>
      </c>
      <c r="X669" s="201">
        <f>(W669-W$1132)/(W$1133-W$1132)</f>
        <v>0.4</v>
      </c>
      <c r="Y669" s="46" t="s">
        <v>188</v>
      </c>
      <c r="Z669" s="194">
        <f t="shared" si="523"/>
        <v>1</v>
      </c>
      <c r="AA669" s="201">
        <f>(Z669-Z$1132)/(Z$1133-Z$1132)</f>
        <v>0</v>
      </c>
      <c r="AB669" s="46" t="s">
        <v>136</v>
      </c>
      <c r="AC669" s="194">
        <f t="shared" si="524"/>
        <v>2</v>
      </c>
      <c r="AD669" s="201">
        <f>(AC669-AC$1132)/(AC$1133-AC$1132)</f>
        <v>1</v>
      </c>
      <c r="AE669" s="46" t="s">
        <v>136</v>
      </c>
      <c r="AF669" s="194">
        <f t="shared" si="525"/>
        <v>2</v>
      </c>
      <c r="AG669" s="201">
        <f>(AF669-AF$1132)/(AF$1133-AF$1132)</f>
        <v>1</v>
      </c>
      <c r="AH669" s="24" t="s">
        <v>67</v>
      </c>
      <c r="AI669" s="194">
        <f>VLOOKUP(AH669,'DATOS DE SOPORTE'!$V$5:$W$8,2,FALSE)</f>
        <v>1</v>
      </c>
      <c r="AJ669" s="201">
        <f>(AI669-AI$1132)/(AI$1133-AI$1132)</f>
        <v>0</v>
      </c>
      <c r="AK669" s="58" t="str">
        <f t="shared" si="517"/>
        <v>Regular</v>
      </c>
      <c r="AL669" s="196">
        <f>IFERROR(SQRT(($E669-$E$1136)^2+($C669-$C$1136)^2),0)</f>
        <v>0.17075921848224956</v>
      </c>
      <c r="AM669" s="197" t="str">
        <f>IF(AL669&lt;=SMALL($AL$3:$AL$1130,1),"MAS PARECIDO","NO")</f>
        <v>NO</v>
      </c>
      <c r="AN669" s="197" t="str">
        <f>IF(AL669&lt;=SMALL($AL$3:$AL$1130,5),"SIMILAR","NO")</f>
        <v>NO</v>
      </c>
      <c r="AO669" s="197" t="str">
        <f t="shared" si="526"/>
        <v>N/A</v>
      </c>
      <c r="AP669" s="197">
        <f t="shared" si="527"/>
        <v>0</v>
      </c>
      <c r="AQ669" s="198">
        <f t="shared" si="528"/>
        <v>0</v>
      </c>
      <c r="AR669" s="196">
        <f>IFERROR(SQRT(($E669-$E$1136)^2+($H669-$H$1136)^2),0)</f>
        <v>0.3335492763468389</v>
      </c>
      <c r="AS669" s="197" t="str">
        <f>IF(AR669&lt;=SMALL(AR$3:AR$1130,1),"MAS PARECIDO","NO")</f>
        <v>NO</v>
      </c>
      <c r="AT669" s="197" t="str">
        <f>IF(AR669&lt;=SMALL(AR$3:AR$1130,5),"SIMILAR","NO")</f>
        <v>NO</v>
      </c>
      <c r="AU669" s="197" t="str">
        <f t="shared" si="529"/>
        <v>N/A</v>
      </c>
      <c r="AV669" s="197">
        <f t="shared" si="530"/>
        <v>0</v>
      </c>
      <c r="AW669" s="198">
        <f t="shared" si="531"/>
        <v>0</v>
      </c>
      <c r="AX669" s="199">
        <f>IFERROR(SQRT(($E669-$E$1136)^2+($K669-$K$1136)^2),0)</f>
        <v>0.20035969814408491</v>
      </c>
      <c r="AY669" s="197" t="str">
        <f>IF(AX669&lt;=SMALL(AX$3:AX$1130,1),"MAS PARECIDO","NO")</f>
        <v>NO</v>
      </c>
      <c r="AZ669" s="197" t="str">
        <f>IF(AX669&lt;=SMALL(AX$3:AX$1130,5),"SIMILAR","NO")</f>
        <v>NO</v>
      </c>
      <c r="BA669" s="197" t="str">
        <f t="shared" si="532"/>
        <v>N/A</v>
      </c>
      <c r="BB669" s="197">
        <f t="shared" si="533"/>
        <v>0</v>
      </c>
      <c r="BC669" s="198">
        <f t="shared" si="534"/>
        <v>0</v>
      </c>
      <c r="BD669" s="196">
        <f>IFERROR(SQRT(($E669-$E$1136)^2+($O669-$O$1136)^2),0)</f>
        <v>1.2000360010800324E-2</v>
      </c>
      <c r="BE669" s="197" t="str">
        <f>IF(BD669&lt;=SMALL(BD$3:BD$1130,1),"MAS PARECIDO","NO")</f>
        <v>NO</v>
      </c>
      <c r="BF669" s="197" t="str">
        <f>IF(BD669&lt;=SMALL(BD$3:BD$1130,5),"SIMILAR","NO")</f>
        <v>NO</v>
      </c>
      <c r="BG669" s="197" t="str">
        <f t="shared" si="535"/>
        <v>N/A</v>
      </c>
      <c r="BH669" s="197">
        <f t="shared" si="536"/>
        <v>0</v>
      </c>
      <c r="BI669" s="198">
        <f t="shared" si="537"/>
        <v>0</v>
      </c>
      <c r="BJ669" s="199">
        <f>IFERROR(SQRT(($E669-$E$1136)^2+($R669-$R$1136)^2),0)</f>
        <v>1.2000360010800324E-2</v>
      </c>
      <c r="BK669" s="197" t="str">
        <f>IF(BJ669&lt;=SMALL(BJ$3:BJ$1130,1),"MAS PARECIDO","NO")</f>
        <v>NO</v>
      </c>
      <c r="BL669" s="197" t="str">
        <f>IF(BJ669&lt;=SMALL(BJ$3:BJ$1130,5),"SIMILAR","NO")</f>
        <v>NO</v>
      </c>
      <c r="BM669" s="197" t="str">
        <f t="shared" si="538"/>
        <v>N/A</v>
      </c>
      <c r="BN669" s="197">
        <f t="shared" si="539"/>
        <v>0</v>
      </c>
      <c r="BO669" s="198">
        <f t="shared" si="540"/>
        <v>0</v>
      </c>
      <c r="BP669" s="199">
        <f>IFERROR(SQRT(($E669-$E$1136)^2+($U669-$U$1136)^2),0)</f>
        <v>1.2000360010800324E-2</v>
      </c>
      <c r="BQ669" s="197" t="str">
        <f>IF(BP669&lt;=SMALL(BP$3:BP$1130,1),"MAS PARECIDO","NO")</f>
        <v>NO</v>
      </c>
      <c r="BR669" s="197" t="str">
        <f>IF(BP669&lt;=SMALL(BP$3:BP$1130,5),"SIMILAR","NO")</f>
        <v>NO</v>
      </c>
      <c r="BS669" s="197" t="str">
        <f t="shared" si="541"/>
        <v>N/A</v>
      </c>
      <c r="BT669" s="197">
        <f t="shared" si="542"/>
        <v>0</v>
      </c>
      <c r="BU669" s="198">
        <f t="shared" si="543"/>
        <v>0</v>
      </c>
      <c r="BV669" s="199">
        <f>IFERROR(SQRT(($E669-$E$1136)^2+($X669-$X$1136)^2),0)</f>
        <v>0.40017997031384372</v>
      </c>
      <c r="BW669" s="197" t="str">
        <f>IF(BV669&lt;=SMALL(BV$3:BV$1130,1),"MAS PARECIDO","NO")</f>
        <v>NO</v>
      </c>
      <c r="BX669" s="197" t="str">
        <f>IF(BV669&lt;=SMALL(BV$3:BV$1130,5),"SIMILAR","NO")</f>
        <v>NO</v>
      </c>
      <c r="BY669" s="197" t="str">
        <f t="shared" si="544"/>
        <v>N/A</v>
      </c>
      <c r="BZ669" s="197">
        <f t="shared" si="545"/>
        <v>0</v>
      </c>
      <c r="CA669" s="198">
        <f t="shared" si="546"/>
        <v>0</v>
      </c>
      <c r="CB669" s="199">
        <f>IFERROR(SQRT(($E669-$E$1136)^2+($AA669-$AA$1136)^2),0)</f>
        <v>1.2000360010800324E-2</v>
      </c>
      <c r="CC669" s="197" t="str">
        <f>IF(CB669&lt;=SMALL(CB$3:CB$1130,1),"MAS PARECIDO","NO")</f>
        <v>NO</v>
      </c>
      <c r="CD669" s="197" t="str">
        <f>IF(CB669&lt;=SMALL(CB$3:CB$1130,5),"SIMILAR","NO")</f>
        <v>NO</v>
      </c>
      <c r="CE669" s="197" t="str">
        <f t="shared" si="547"/>
        <v>N/A</v>
      </c>
      <c r="CF669" s="197">
        <f t="shared" si="548"/>
        <v>0</v>
      </c>
      <c r="CG669" s="198">
        <f t="shared" si="549"/>
        <v>0</v>
      </c>
      <c r="CH669" s="199">
        <f>IFERROR(SQRT(($E669-$E$1136)^2+($AD669-$AD$1136)^2),0)</f>
        <v>1.2000360010800324E-2</v>
      </c>
      <c r="CI669" s="197" t="str">
        <f>IF(CH669&lt;=SMALL(CH$3:CH$1130,1),"MAS PARECIDO","NO")</f>
        <v>NO</v>
      </c>
      <c r="CJ669" s="197" t="str">
        <f>IF(CH669&lt;=SMALL(CH$3:CH$1130,5),"SIMILAR","NO")</f>
        <v>NO</v>
      </c>
      <c r="CK669" s="197" t="str">
        <f t="shared" si="550"/>
        <v>N/A</v>
      </c>
      <c r="CL669" s="197">
        <f t="shared" si="551"/>
        <v>0</v>
      </c>
      <c r="CM669" s="198">
        <f t="shared" si="552"/>
        <v>0</v>
      </c>
      <c r="CN669" s="199">
        <f>IFERROR(SQRT(($E669-$E$1136)^2+($AG669-$AG$1136)^2),0)</f>
        <v>1.2000360010800324E-2</v>
      </c>
      <c r="CO669" s="197" t="str">
        <f>IF(CN669&lt;=SMALL(CN$3:CN$1130,1),"MAS PARECIDO","NO")</f>
        <v>NO</v>
      </c>
      <c r="CP669" s="197" t="str">
        <f>IF(CN669&lt;=SMALL(CN$3:CN$1130,5),"SIMILAR","NO")</f>
        <v>NO</v>
      </c>
      <c r="CQ669" s="197" t="str">
        <f t="shared" si="553"/>
        <v>N/A</v>
      </c>
      <c r="CR669" s="197">
        <f t="shared" si="554"/>
        <v>0</v>
      </c>
      <c r="CS669" s="198">
        <f t="shared" si="555"/>
        <v>0</v>
      </c>
      <c r="CT669" s="199">
        <f>IFERROR(SQRT(($E669-$E$1136)^2+($AJ669-$AJ$1136)^2),0)</f>
        <v>1.2000360010800324E-2</v>
      </c>
      <c r="CU669" s="197" t="str">
        <f>IF(CT669&lt;=SMALL(CT$3:CT$1130,1),"MAS PARECIDO","NO")</f>
        <v>NO</v>
      </c>
      <c r="CV669" s="197" t="str">
        <f>IF(CT669&lt;=SMALL(CT$3:CT$1130,5),"SIMILAR","NO")</f>
        <v>NO</v>
      </c>
      <c r="CW669" s="197" t="str">
        <f t="shared" si="556"/>
        <v>N/A</v>
      </c>
      <c r="CX669" s="197">
        <f t="shared" si="557"/>
        <v>0</v>
      </c>
      <c r="CY669" s="198">
        <f t="shared" si="558"/>
        <v>0</v>
      </c>
      <c r="CZ669" s="2" t="s">
        <v>2326</v>
      </c>
      <c r="DA669" s="2" t="s">
        <v>2327</v>
      </c>
      <c r="DB669" s="2">
        <v>1</v>
      </c>
      <c r="DC669" s="2" t="s">
        <v>346</v>
      </c>
    </row>
    <row r="670" spans="1:107">
      <c r="A670" s="24" t="s">
        <v>837</v>
      </c>
      <c r="B670" s="46">
        <v>64903.35</v>
      </c>
      <c r="C670" s="190">
        <f>(B670-$B$1132)/($B$1133-$B$1132)</f>
        <v>7.0601025129868891E-2</v>
      </c>
      <c r="D670" s="46">
        <v>9000</v>
      </c>
      <c r="E670" s="190">
        <f>(D670-$D$1132)/($D$1133-$D$1132)</f>
        <v>1.7970539116173485E-2</v>
      </c>
      <c r="F670" s="46" t="s">
        <v>53</v>
      </c>
      <c r="G670" s="192">
        <f>VLOOKUP(F670,'DATOS DE SOPORTE'!$Y$5:$Z$8,2,FALSE)</f>
        <v>2</v>
      </c>
      <c r="H670" s="190">
        <f>(G670-$G$1132)/($G$1133-$G$1132)</f>
        <v>0.33333333333333331</v>
      </c>
      <c r="I670" s="50">
        <v>1</v>
      </c>
      <c r="J670" s="200">
        <f t="shared" si="518"/>
        <v>1</v>
      </c>
      <c r="K670" s="190">
        <f>(J670-$J$1132)/($J$1133-$J$1132)</f>
        <v>0.2</v>
      </c>
      <c r="L670" s="193" t="str">
        <f t="shared" si="519"/>
        <v>SI</v>
      </c>
      <c r="M670" s="46" t="s">
        <v>192</v>
      </c>
      <c r="N670" s="192">
        <f t="shared" si="520"/>
        <v>2</v>
      </c>
      <c r="O670" s="190">
        <f>(N670-N$1132)/(N$1133-N$1132)</f>
        <v>1</v>
      </c>
      <c r="P670" s="46" t="s">
        <v>193</v>
      </c>
      <c r="Q670" s="192">
        <f t="shared" si="521"/>
        <v>2</v>
      </c>
      <c r="R670" s="190">
        <f>(Q670-Q$1132)/(Q$1133-Q$1132)</f>
        <v>0.5</v>
      </c>
      <c r="S670" s="46" t="s">
        <v>194</v>
      </c>
      <c r="T670" s="192">
        <f t="shared" si="522"/>
        <v>1</v>
      </c>
      <c r="U670" s="190">
        <f>(T670-T$1132)/(T$1133-T$1132)</f>
        <v>0</v>
      </c>
      <c r="V670" s="46" t="s">
        <v>62</v>
      </c>
      <c r="W670" s="194">
        <f>VLOOKUP(V670,'DATOS DE SOPORTE'!$S$5:$T$10,2,FALSE)</f>
        <v>1</v>
      </c>
      <c r="X670" s="201">
        <f>(W670-W$1132)/(W$1133-W$1132)</f>
        <v>0</v>
      </c>
      <c r="Y670" s="46" t="s">
        <v>188</v>
      </c>
      <c r="Z670" s="194">
        <f t="shared" si="523"/>
        <v>1</v>
      </c>
      <c r="AA670" s="201">
        <f>(Z670-Z$1132)/(Z$1133-Z$1132)</f>
        <v>0</v>
      </c>
      <c r="AB670" s="46" t="s">
        <v>136</v>
      </c>
      <c r="AC670" s="194">
        <f t="shared" si="524"/>
        <v>2</v>
      </c>
      <c r="AD670" s="201">
        <f>(AC670-AC$1132)/(AC$1133-AC$1132)</f>
        <v>1</v>
      </c>
      <c r="AE670" s="46" t="s">
        <v>136</v>
      </c>
      <c r="AF670" s="194">
        <f t="shared" si="525"/>
        <v>2</v>
      </c>
      <c r="AG670" s="201">
        <f>(AF670-AF$1132)/(AF$1133-AF$1132)</f>
        <v>1</v>
      </c>
      <c r="AH670" s="24" t="s">
        <v>67</v>
      </c>
      <c r="AI670" s="194">
        <f>VLOOKUP(AH670,'DATOS DE SOPORTE'!$V$5:$W$8,2,FALSE)</f>
        <v>1</v>
      </c>
      <c r="AJ670" s="201">
        <f>(AI670-AI$1132)/(AI$1133-AI$1132)</f>
        <v>0</v>
      </c>
      <c r="AK670" s="58" t="str">
        <f t="shared" si="517"/>
        <v>Bueno</v>
      </c>
      <c r="AL670" s="196">
        <f>IFERROR(SQRT(($E670-$E$1136)^2+($C670-$C$1136)^2),0)</f>
        <v>0.13573684590422347</v>
      </c>
      <c r="AM670" s="197" t="str">
        <f>IF(AL670&lt;=SMALL($AL$3:$AL$1130,1),"MAS PARECIDO","NO")</f>
        <v>NO</v>
      </c>
      <c r="AN670" s="197" t="str">
        <f>IF(AL670&lt;=SMALL($AL$3:$AL$1130,5),"SIMILAR","NO")</f>
        <v>NO</v>
      </c>
      <c r="AO670" s="197" t="str">
        <f t="shared" si="526"/>
        <v>N/A</v>
      </c>
      <c r="AP670" s="197">
        <f t="shared" si="527"/>
        <v>0</v>
      </c>
      <c r="AQ670" s="198">
        <f t="shared" si="528"/>
        <v>0</v>
      </c>
      <c r="AR670" s="196">
        <f>IFERROR(SQRT(($E670-$E$1136)^2+($H670-$H$1136)^2),0)</f>
        <v>1.8000540016200484E-2</v>
      </c>
      <c r="AS670" s="197" t="str">
        <f>IF(AR670&lt;=SMALL(AR$3:AR$1130,1),"MAS PARECIDO","NO")</f>
        <v>NO</v>
      </c>
      <c r="AT670" s="197" t="str">
        <f>IF(AR670&lt;=SMALL(AR$3:AR$1130,5),"SIMILAR","NO")</f>
        <v>NO</v>
      </c>
      <c r="AU670" s="197" t="str">
        <f t="shared" si="529"/>
        <v>N/A</v>
      </c>
      <c r="AV670" s="197">
        <f t="shared" si="530"/>
        <v>0</v>
      </c>
      <c r="AW670" s="198">
        <f t="shared" si="531"/>
        <v>0</v>
      </c>
      <c r="AX670" s="199">
        <f>IFERROR(SQRT(($E670-$E$1136)^2+($K670-$K$1136)^2),0)</f>
        <v>1.8000540016200484E-2</v>
      </c>
      <c r="AY670" s="197" t="str">
        <f>IF(AX670&lt;=SMALL(AX$3:AX$1130,1),"MAS PARECIDO","NO")</f>
        <v>NO</v>
      </c>
      <c r="AZ670" s="197" t="str">
        <f>IF(AX670&lt;=SMALL(AX$3:AX$1130,5),"SIMILAR","NO")</f>
        <v>NO</v>
      </c>
      <c r="BA670" s="197" t="str">
        <f t="shared" si="532"/>
        <v>N/A</v>
      </c>
      <c r="BB670" s="197">
        <f t="shared" si="533"/>
        <v>0</v>
      </c>
      <c r="BC670" s="198">
        <f t="shared" si="534"/>
        <v>0</v>
      </c>
      <c r="BD670" s="196">
        <f>IFERROR(SQRT(($E670-$E$1136)^2+($O670-$O$1136)^2),0)</f>
        <v>1.8000540016200484E-2</v>
      </c>
      <c r="BE670" s="197" t="str">
        <f>IF(BD670&lt;=SMALL(BD$3:BD$1130,1),"MAS PARECIDO","NO")</f>
        <v>NO</v>
      </c>
      <c r="BF670" s="197" t="str">
        <f>IF(BD670&lt;=SMALL(BD$3:BD$1130,5),"SIMILAR","NO")</f>
        <v>NO</v>
      </c>
      <c r="BG670" s="197" t="str">
        <f t="shared" si="535"/>
        <v>N/A</v>
      </c>
      <c r="BH670" s="197">
        <f t="shared" si="536"/>
        <v>0</v>
      </c>
      <c r="BI670" s="198">
        <f t="shared" si="537"/>
        <v>0</v>
      </c>
      <c r="BJ670" s="199">
        <f>IFERROR(SQRT(($E670-$E$1136)^2+($R670-$R$1136)^2),0)</f>
        <v>1.8000540016200484E-2</v>
      </c>
      <c r="BK670" s="197" t="str">
        <f>IF(BJ670&lt;=SMALL(BJ$3:BJ$1130,1),"MAS PARECIDO","NO")</f>
        <v>NO</v>
      </c>
      <c r="BL670" s="197" t="str">
        <f>IF(BJ670&lt;=SMALL(BJ$3:BJ$1130,5),"SIMILAR","NO")</f>
        <v>NO</v>
      </c>
      <c r="BM670" s="197" t="str">
        <f t="shared" si="538"/>
        <v>N/A</v>
      </c>
      <c r="BN670" s="197">
        <f t="shared" si="539"/>
        <v>0</v>
      </c>
      <c r="BO670" s="198">
        <f t="shared" si="540"/>
        <v>0</v>
      </c>
      <c r="BP670" s="199">
        <f>IFERROR(SQRT(($E670-$E$1136)^2+($U670-$U$1136)^2),0)</f>
        <v>1.8000540016200484E-2</v>
      </c>
      <c r="BQ670" s="197" t="str">
        <f>IF(BP670&lt;=SMALL(BP$3:BP$1130,1),"MAS PARECIDO","NO")</f>
        <v>NO</v>
      </c>
      <c r="BR670" s="197" t="str">
        <f>IF(BP670&lt;=SMALL(BP$3:BP$1130,5),"SIMILAR","NO")</f>
        <v>NO</v>
      </c>
      <c r="BS670" s="197" t="str">
        <f t="shared" si="541"/>
        <v>N/A</v>
      </c>
      <c r="BT670" s="197">
        <f t="shared" si="542"/>
        <v>0</v>
      </c>
      <c r="BU670" s="198">
        <f t="shared" si="543"/>
        <v>0</v>
      </c>
      <c r="BV670" s="199">
        <f>IFERROR(SQRT(($E670-$E$1136)^2+($X670-$X$1136)^2),0)</f>
        <v>1.8000540016200484E-2</v>
      </c>
      <c r="BW670" s="197" t="str">
        <f>IF(BV670&lt;=SMALL(BV$3:BV$1130,1),"MAS PARECIDO","NO")</f>
        <v>NO</v>
      </c>
      <c r="BX670" s="197" t="str">
        <f>IF(BV670&lt;=SMALL(BV$3:BV$1130,5),"SIMILAR","NO")</f>
        <v>NO</v>
      </c>
      <c r="BY670" s="197" t="str">
        <f t="shared" si="544"/>
        <v>N/A</v>
      </c>
      <c r="BZ670" s="197">
        <f t="shared" si="545"/>
        <v>0</v>
      </c>
      <c r="CA670" s="198">
        <f t="shared" si="546"/>
        <v>0</v>
      </c>
      <c r="CB670" s="199">
        <f>IFERROR(SQRT(($E670-$E$1136)^2+($AA670-$AA$1136)^2),0)</f>
        <v>1.8000540016200484E-2</v>
      </c>
      <c r="CC670" s="197" t="str">
        <f>IF(CB670&lt;=SMALL(CB$3:CB$1130,1),"MAS PARECIDO","NO")</f>
        <v>NO</v>
      </c>
      <c r="CD670" s="197" t="str">
        <f>IF(CB670&lt;=SMALL(CB$3:CB$1130,5),"SIMILAR","NO")</f>
        <v>NO</v>
      </c>
      <c r="CE670" s="197" t="str">
        <f t="shared" si="547"/>
        <v>N/A</v>
      </c>
      <c r="CF670" s="197">
        <f t="shared" si="548"/>
        <v>0</v>
      </c>
      <c r="CG670" s="198">
        <f t="shared" si="549"/>
        <v>0</v>
      </c>
      <c r="CH670" s="199">
        <f>IFERROR(SQRT(($E670-$E$1136)^2+($AD670-$AD$1136)^2),0)</f>
        <v>1.8000540016200484E-2</v>
      </c>
      <c r="CI670" s="197" t="str">
        <f>IF(CH670&lt;=SMALL(CH$3:CH$1130,1),"MAS PARECIDO","NO")</f>
        <v>NO</v>
      </c>
      <c r="CJ670" s="197" t="str">
        <f>IF(CH670&lt;=SMALL(CH$3:CH$1130,5),"SIMILAR","NO")</f>
        <v>NO</v>
      </c>
      <c r="CK670" s="197" t="str">
        <f t="shared" si="550"/>
        <v>N/A</v>
      </c>
      <c r="CL670" s="197">
        <f t="shared" si="551"/>
        <v>0</v>
      </c>
      <c r="CM670" s="198">
        <f t="shared" si="552"/>
        <v>0</v>
      </c>
      <c r="CN670" s="199">
        <f>IFERROR(SQRT(($E670-$E$1136)^2+($AG670-$AG$1136)^2),0)</f>
        <v>1.8000540016200484E-2</v>
      </c>
      <c r="CO670" s="197" t="str">
        <f>IF(CN670&lt;=SMALL(CN$3:CN$1130,1),"MAS PARECIDO","NO")</f>
        <v>NO</v>
      </c>
      <c r="CP670" s="197" t="str">
        <f>IF(CN670&lt;=SMALL(CN$3:CN$1130,5),"SIMILAR","NO")</f>
        <v>NO</v>
      </c>
      <c r="CQ670" s="197" t="str">
        <f t="shared" si="553"/>
        <v>N/A</v>
      </c>
      <c r="CR670" s="197">
        <f t="shared" si="554"/>
        <v>0</v>
      </c>
      <c r="CS670" s="198">
        <f t="shared" si="555"/>
        <v>0</v>
      </c>
      <c r="CT670" s="199">
        <f>IFERROR(SQRT(($E670-$E$1136)^2+($AJ670-$AJ$1136)^2),0)</f>
        <v>1.8000540016200484E-2</v>
      </c>
      <c r="CU670" s="197" t="str">
        <f>IF(CT670&lt;=SMALL(CT$3:CT$1130,1),"MAS PARECIDO","NO")</f>
        <v>NO</v>
      </c>
      <c r="CV670" s="197" t="str">
        <f>IF(CT670&lt;=SMALL(CT$3:CT$1130,5),"SIMILAR","NO")</f>
        <v>NO</v>
      </c>
      <c r="CW670" s="197" t="str">
        <f t="shared" si="556"/>
        <v>N/A</v>
      </c>
      <c r="CX670" s="197">
        <f t="shared" si="557"/>
        <v>0</v>
      </c>
      <c r="CY670" s="198">
        <f t="shared" si="558"/>
        <v>0</v>
      </c>
      <c r="CZ670" s="2" t="s">
        <v>2328</v>
      </c>
      <c r="DA670" s="2" t="s">
        <v>2329</v>
      </c>
      <c r="DB670" s="2">
        <v>0</v>
      </c>
      <c r="DC670" s="2" t="s">
        <v>189</v>
      </c>
    </row>
    <row r="671" spans="1:107">
      <c r="A671" s="24" t="s">
        <v>838</v>
      </c>
      <c r="B671" s="46">
        <v>44067.25</v>
      </c>
      <c r="C671" s="190">
        <f>(B671-$B$1132)/($B$1133-$B$1132)</f>
        <v>4.6245432661592811E-2</v>
      </c>
      <c r="D671" s="46">
        <v>29000</v>
      </c>
      <c r="E671" s="190">
        <f>(D671-$D$1132)/($D$1133-$D$1132)</f>
        <v>5.7971739152174566E-2</v>
      </c>
      <c r="F671" s="46" t="s">
        <v>203</v>
      </c>
      <c r="G671" s="192">
        <f>VLOOKUP(F671,'DATOS DE SOPORTE'!$Y$5:$Z$8,2,FALSE)</f>
        <v>3</v>
      </c>
      <c r="H671" s="190">
        <f>(G671-$G$1132)/($G$1133-$G$1132)</f>
        <v>0.66666666666666663</v>
      </c>
      <c r="I671" s="50">
        <v>3</v>
      </c>
      <c r="J671" s="200">
        <f t="shared" si="518"/>
        <v>3</v>
      </c>
      <c r="K671" s="190">
        <f>(J671-$J$1132)/($J$1133-$J$1132)</f>
        <v>0.6</v>
      </c>
      <c r="L671" s="193" t="str">
        <f t="shared" si="519"/>
        <v>SI</v>
      </c>
      <c r="M671" s="46" t="s">
        <v>192</v>
      </c>
      <c r="N671" s="192">
        <f t="shared" si="520"/>
        <v>2</v>
      </c>
      <c r="O671" s="190">
        <f>(N671-N$1132)/(N$1133-N$1132)</f>
        <v>1</v>
      </c>
      <c r="P671" s="46" t="s">
        <v>193</v>
      </c>
      <c r="Q671" s="192">
        <f t="shared" si="521"/>
        <v>2</v>
      </c>
      <c r="R671" s="190">
        <f>(Q671-Q$1132)/(Q$1133-Q$1132)</f>
        <v>0.5</v>
      </c>
      <c r="S671" s="46" t="s">
        <v>60</v>
      </c>
      <c r="T671" s="192">
        <f t="shared" si="522"/>
        <v>2</v>
      </c>
      <c r="U671" s="190">
        <f>(T671-T$1132)/(T$1133-T$1132)</f>
        <v>1</v>
      </c>
      <c r="V671" s="46" t="s">
        <v>62</v>
      </c>
      <c r="W671" s="194">
        <f>VLOOKUP(V671,'DATOS DE SOPORTE'!$S$5:$T$10,2,FALSE)</f>
        <v>1</v>
      </c>
      <c r="X671" s="201">
        <f>(W671-W$1132)/(W$1133-W$1132)</f>
        <v>0</v>
      </c>
      <c r="Y671" s="46" t="s">
        <v>136</v>
      </c>
      <c r="Z671" s="194">
        <f t="shared" si="523"/>
        <v>2</v>
      </c>
      <c r="AA671" s="201">
        <f>(Z671-Z$1132)/(Z$1133-Z$1132)</f>
        <v>1</v>
      </c>
      <c r="AB671" s="46" t="s">
        <v>136</v>
      </c>
      <c r="AC671" s="194">
        <f t="shared" si="524"/>
        <v>2</v>
      </c>
      <c r="AD671" s="201">
        <f>(AC671-AC$1132)/(AC$1133-AC$1132)</f>
        <v>1</v>
      </c>
      <c r="AE671" s="46" t="s">
        <v>188</v>
      </c>
      <c r="AF671" s="194">
        <f t="shared" si="525"/>
        <v>1</v>
      </c>
      <c r="AG671" s="201">
        <f>(AF671-AF$1132)/(AF$1133-AF$1132)</f>
        <v>0</v>
      </c>
      <c r="AH671" s="24" t="s">
        <v>67</v>
      </c>
      <c r="AI671" s="194">
        <f>VLOOKUP(AH671,'DATOS DE SOPORTE'!$V$5:$W$8,2,FALSE)</f>
        <v>1</v>
      </c>
      <c r="AJ671" s="201">
        <f>(AI671-AI$1132)/(AI$1133-AI$1132)</f>
        <v>0</v>
      </c>
      <c r="AK671" s="58" t="str">
        <f t="shared" si="517"/>
        <v>Bueno</v>
      </c>
      <c r="AL671" s="196">
        <f>IFERROR(SQRT(($E671-$E$1136)^2+($C671-$C$1136)^2),0)</f>
        <v>0.16914896909919327</v>
      </c>
      <c r="AM671" s="197" t="str">
        <f>IF(AL671&lt;=SMALL($AL$3:$AL$1130,1),"MAS PARECIDO","NO")</f>
        <v>NO</v>
      </c>
      <c r="AN671" s="197" t="str">
        <f>IF(AL671&lt;=SMALL($AL$3:$AL$1130,5),"SIMILAR","NO")</f>
        <v>NO</v>
      </c>
      <c r="AO671" s="197" t="str">
        <f t="shared" si="526"/>
        <v>N/A</v>
      </c>
      <c r="AP671" s="197">
        <f t="shared" si="527"/>
        <v>0</v>
      </c>
      <c r="AQ671" s="198">
        <f t="shared" si="528"/>
        <v>0</v>
      </c>
      <c r="AR671" s="196">
        <f>IFERROR(SQRT(($E671-$E$1136)^2+($H671-$H$1136)^2),0)</f>
        <v>0.33834200590555447</v>
      </c>
      <c r="AS671" s="197" t="str">
        <f>IF(AR671&lt;=SMALL(AR$3:AR$1130,1),"MAS PARECIDO","NO")</f>
        <v>NO</v>
      </c>
      <c r="AT671" s="197" t="str">
        <f>IF(AR671&lt;=SMALL(AR$3:AR$1130,5),"SIMILAR","NO")</f>
        <v>NO</v>
      </c>
      <c r="AU671" s="197" t="str">
        <f t="shared" si="529"/>
        <v>N/A</v>
      </c>
      <c r="AV671" s="197">
        <f t="shared" si="530"/>
        <v>0</v>
      </c>
      <c r="AW671" s="198">
        <f t="shared" si="531"/>
        <v>0</v>
      </c>
      <c r="AX671" s="199">
        <f>IFERROR(SQRT(($E671-$E$1136)^2+($K671-$K$1136)^2),0)</f>
        <v>0.40418337651254677</v>
      </c>
      <c r="AY671" s="197" t="str">
        <f>IF(AX671&lt;=SMALL(AX$3:AX$1130,1),"MAS PARECIDO","NO")</f>
        <v>NO</v>
      </c>
      <c r="AZ671" s="197" t="str">
        <f>IF(AX671&lt;=SMALL(AX$3:AX$1130,5),"SIMILAR","NO")</f>
        <v>NO</v>
      </c>
      <c r="BA671" s="197" t="str">
        <f t="shared" si="532"/>
        <v>N/A</v>
      </c>
      <c r="BB671" s="197">
        <f t="shared" si="533"/>
        <v>0</v>
      </c>
      <c r="BC671" s="198">
        <f t="shared" si="534"/>
        <v>0</v>
      </c>
      <c r="BD671" s="196">
        <f>IFERROR(SQRT(($E671-$E$1136)^2+($O671-$O$1136)^2),0)</f>
        <v>5.8001740052201566E-2</v>
      </c>
      <c r="BE671" s="197" t="str">
        <f>IF(BD671&lt;=SMALL(BD$3:BD$1130,1),"MAS PARECIDO","NO")</f>
        <v>NO</v>
      </c>
      <c r="BF671" s="197" t="str">
        <f>IF(BD671&lt;=SMALL(BD$3:BD$1130,5),"SIMILAR","NO")</f>
        <v>NO</v>
      </c>
      <c r="BG671" s="197" t="str">
        <f t="shared" si="535"/>
        <v>N/A</v>
      </c>
      <c r="BH671" s="197">
        <f t="shared" si="536"/>
        <v>0</v>
      </c>
      <c r="BI671" s="198">
        <f t="shared" si="537"/>
        <v>0</v>
      </c>
      <c r="BJ671" s="199">
        <f>IFERROR(SQRT(($E671-$E$1136)^2+($R671-$R$1136)^2),0)</f>
        <v>5.8001740052201566E-2</v>
      </c>
      <c r="BK671" s="197" t="str">
        <f>IF(BJ671&lt;=SMALL(BJ$3:BJ$1130,1),"MAS PARECIDO","NO")</f>
        <v>NO</v>
      </c>
      <c r="BL671" s="197" t="str">
        <f>IF(BJ671&lt;=SMALL(BJ$3:BJ$1130,5),"SIMILAR","NO")</f>
        <v>NO</v>
      </c>
      <c r="BM671" s="197" t="str">
        <f t="shared" si="538"/>
        <v>N/A</v>
      </c>
      <c r="BN671" s="197">
        <f t="shared" si="539"/>
        <v>0</v>
      </c>
      <c r="BO671" s="198">
        <f t="shared" si="540"/>
        <v>0</v>
      </c>
      <c r="BP671" s="199">
        <f>IFERROR(SQRT(($E671-$E$1136)^2+($U671-$U$1136)^2),0)</f>
        <v>1.0016806885675111</v>
      </c>
      <c r="BQ671" s="197" t="str">
        <f>IF(BP671&lt;=SMALL(BP$3:BP$1130,1),"MAS PARECIDO","NO")</f>
        <v>NO</v>
      </c>
      <c r="BR671" s="197" t="str">
        <f>IF(BP671&lt;=SMALL(BP$3:BP$1130,5),"SIMILAR","NO")</f>
        <v>NO</v>
      </c>
      <c r="BS671" s="197" t="str">
        <f t="shared" si="541"/>
        <v>N/A</v>
      </c>
      <c r="BT671" s="197">
        <f t="shared" si="542"/>
        <v>0</v>
      </c>
      <c r="BU671" s="198">
        <f t="shared" si="543"/>
        <v>0</v>
      </c>
      <c r="BV671" s="199">
        <f>IFERROR(SQRT(($E671-$E$1136)^2+($X671-$X$1136)^2),0)</f>
        <v>5.8001740052201566E-2</v>
      </c>
      <c r="BW671" s="197" t="str">
        <f>IF(BV671&lt;=SMALL(BV$3:BV$1130,1),"MAS PARECIDO","NO")</f>
        <v>NO</v>
      </c>
      <c r="BX671" s="197" t="str">
        <f>IF(BV671&lt;=SMALL(BV$3:BV$1130,5),"SIMILAR","NO")</f>
        <v>NO</v>
      </c>
      <c r="BY671" s="197" t="str">
        <f t="shared" si="544"/>
        <v>N/A</v>
      </c>
      <c r="BZ671" s="197">
        <f t="shared" si="545"/>
        <v>0</v>
      </c>
      <c r="CA671" s="198">
        <f t="shared" si="546"/>
        <v>0</v>
      </c>
      <c r="CB671" s="199">
        <f>IFERROR(SQRT(($E671-$E$1136)^2+($AA671-$AA$1136)^2),0)</f>
        <v>1.0016806885675111</v>
      </c>
      <c r="CC671" s="197" t="str">
        <f>IF(CB671&lt;=SMALL(CB$3:CB$1130,1),"MAS PARECIDO","NO")</f>
        <v>NO</v>
      </c>
      <c r="CD671" s="197" t="str">
        <f>IF(CB671&lt;=SMALL(CB$3:CB$1130,5),"SIMILAR","NO")</f>
        <v>NO</v>
      </c>
      <c r="CE671" s="197" t="str">
        <f t="shared" si="547"/>
        <v>N/A</v>
      </c>
      <c r="CF671" s="197">
        <f t="shared" si="548"/>
        <v>0</v>
      </c>
      <c r="CG671" s="198">
        <f t="shared" si="549"/>
        <v>0</v>
      </c>
      <c r="CH671" s="199">
        <f>IFERROR(SQRT(($E671-$E$1136)^2+($AD671-$AD$1136)^2),0)</f>
        <v>5.8001740052201566E-2</v>
      </c>
      <c r="CI671" s="197" t="str">
        <f>IF(CH671&lt;=SMALL(CH$3:CH$1130,1),"MAS PARECIDO","NO")</f>
        <v>NO</v>
      </c>
      <c r="CJ671" s="197" t="str">
        <f>IF(CH671&lt;=SMALL(CH$3:CH$1130,5),"SIMILAR","NO")</f>
        <v>NO</v>
      </c>
      <c r="CK671" s="197" t="str">
        <f t="shared" si="550"/>
        <v>N/A</v>
      </c>
      <c r="CL671" s="197">
        <f t="shared" si="551"/>
        <v>0</v>
      </c>
      <c r="CM671" s="198">
        <f t="shared" si="552"/>
        <v>0</v>
      </c>
      <c r="CN671" s="199">
        <f>IFERROR(SQRT(($E671-$E$1136)^2+($AG671-$AG$1136)^2),0)</f>
        <v>1.0016806885675111</v>
      </c>
      <c r="CO671" s="197" t="str">
        <f>IF(CN671&lt;=SMALL(CN$3:CN$1130,1),"MAS PARECIDO","NO")</f>
        <v>NO</v>
      </c>
      <c r="CP671" s="197" t="str">
        <f>IF(CN671&lt;=SMALL(CN$3:CN$1130,5),"SIMILAR","NO")</f>
        <v>NO</v>
      </c>
      <c r="CQ671" s="197" t="str">
        <f t="shared" si="553"/>
        <v>N/A</v>
      </c>
      <c r="CR671" s="197">
        <f t="shared" si="554"/>
        <v>0</v>
      </c>
      <c r="CS671" s="198">
        <f t="shared" si="555"/>
        <v>0</v>
      </c>
      <c r="CT671" s="199">
        <f>IFERROR(SQRT(($E671-$E$1136)^2+($AJ671-$AJ$1136)^2),0)</f>
        <v>5.8001740052201566E-2</v>
      </c>
      <c r="CU671" s="197" t="str">
        <f>IF(CT671&lt;=SMALL(CT$3:CT$1130,1),"MAS PARECIDO","NO")</f>
        <v>NO</v>
      </c>
      <c r="CV671" s="197" t="str">
        <f>IF(CT671&lt;=SMALL(CT$3:CT$1130,5),"SIMILAR","NO")</f>
        <v>NO</v>
      </c>
      <c r="CW671" s="197" t="str">
        <f t="shared" si="556"/>
        <v>N/A</v>
      </c>
      <c r="CX671" s="197">
        <f t="shared" si="557"/>
        <v>0</v>
      </c>
      <c r="CY671" s="198">
        <f t="shared" si="558"/>
        <v>0</v>
      </c>
      <c r="CZ671" s="2" t="s">
        <v>2330</v>
      </c>
      <c r="DA671" s="2" t="s">
        <v>2331</v>
      </c>
      <c r="DB671" s="2">
        <v>0</v>
      </c>
      <c r="DC671" s="2" t="s">
        <v>189</v>
      </c>
    </row>
    <row r="672" spans="1:107">
      <c r="A672" s="24" t="s">
        <v>293</v>
      </c>
      <c r="B672" s="46">
        <v>235889.3</v>
      </c>
      <c r="C672" s="190">
        <f>(B672-$B$1132)/($B$1133-$B$1132)</f>
        <v>0.27046876026269268</v>
      </c>
      <c r="D672" s="46">
        <v>110000</v>
      </c>
      <c r="E672" s="190">
        <f>(D672-$D$1132)/($D$1133-$D$1132)</f>
        <v>0.21997659929797894</v>
      </c>
      <c r="F672" s="46" t="s">
        <v>53</v>
      </c>
      <c r="G672" s="192">
        <f>VLOOKUP(F672,'DATOS DE SOPORTE'!$Y$5:$Z$8,2,FALSE)</f>
        <v>2</v>
      </c>
      <c r="H672" s="190">
        <f>(G672-$G$1132)/($G$1133-$G$1132)</f>
        <v>0.33333333333333331</v>
      </c>
      <c r="I672" s="50">
        <v>0</v>
      </c>
      <c r="J672" s="200">
        <f t="shared" si="518"/>
        <v>0</v>
      </c>
      <c r="K672" s="190">
        <f>(J672-$J$1132)/($J$1133-$J$1132)</f>
        <v>0</v>
      </c>
      <c r="L672" s="193" t="str">
        <f t="shared" si="519"/>
        <v>NO</v>
      </c>
      <c r="M672" s="46" t="s">
        <v>192</v>
      </c>
      <c r="N672" s="192">
        <f t="shared" si="520"/>
        <v>2</v>
      </c>
      <c r="O672" s="190">
        <f>(N672-N$1132)/(N$1133-N$1132)</f>
        <v>1</v>
      </c>
      <c r="P672" s="46" t="s">
        <v>193</v>
      </c>
      <c r="Q672" s="192">
        <f t="shared" si="521"/>
        <v>2</v>
      </c>
      <c r="R672" s="190">
        <f>(Q672-Q$1132)/(Q$1133-Q$1132)</f>
        <v>0.5</v>
      </c>
      <c r="S672" s="46" t="s">
        <v>194</v>
      </c>
      <c r="T672" s="192">
        <f t="shared" si="522"/>
        <v>1</v>
      </c>
      <c r="U672" s="190">
        <f>(T672-T$1132)/(T$1133-T$1132)</f>
        <v>0</v>
      </c>
      <c r="V672" s="46" t="s">
        <v>62</v>
      </c>
      <c r="W672" s="194">
        <f>VLOOKUP(V672,'DATOS DE SOPORTE'!$S$5:$T$10,2,FALSE)</f>
        <v>1</v>
      </c>
      <c r="X672" s="201">
        <f>(W672-W$1132)/(W$1133-W$1132)</f>
        <v>0</v>
      </c>
      <c r="Y672" s="46" t="s">
        <v>136</v>
      </c>
      <c r="Z672" s="194">
        <f t="shared" si="523"/>
        <v>2</v>
      </c>
      <c r="AA672" s="201">
        <f>(Z672-Z$1132)/(Z$1133-Z$1132)</f>
        <v>1</v>
      </c>
      <c r="AB672" s="46" t="s">
        <v>188</v>
      </c>
      <c r="AC672" s="194">
        <f t="shared" si="524"/>
        <v>1</v>
      </c>
      <c r="AD672" s="201">
        <f>(AC672-AC$1132)/(AC$1133-AC$1132)</f>
        <v>0</v>
      </c>
      <c r="AE672" s="46" t="s">
        <v>188</v>
      </c>
      <c r="AF672" s="194">
        <f t="shared" si="525"/>
        <v>1</v>
      </c>
      <c r="AG672" s="201">
        <f>(AF672-AF$1132)/(AF$1133-AF$1132)</f>
        <v>0</v>
      </c>
      <c r="AH672" s="24" t="s">
        <v>67</v>
      </c>
      <c r="AI672" s="194">
        <f>VLOOKUP(AH672,'DATOS DE SOPORTE'!$V$5:$W$8,2,FALSE)</f>
        <v>1</v>
      </c>
      <c r="AJ672" s="201">
        <f>(AI672-AI$1132)/(AI$1133-AI$1132)</f>
        <v>0</v>
      </c>
      <c r="AK672" s="58" t="str">
        <f t="shared" si="517"/>
        <v>Bueno</v>
      </c>
      <c r="AL672" s="196">
        <f>IFERROR(SQRT(($E672-$E$1136)^2+($C672-$C$1136)^2),0)</f>
        <v>0.22950137074821286</v>
      </c>
      <c r="AM672" s="197" t="str">
        <f>IF(AL672&lt;=SMALL($AL$3:$AL$1130,1),"MAS PARECIDO","NO")</f>
        <v>NO</v>
      </c>
      <c r="AN672" s="197" t="str">
        <f>IF(AL672&lt;=SMALL($AL$3:$AL$1130,5),"SIMILAR","NO")</f>
        <v>NO</v>
      </c>
      <c r="AO672" s="197" t="str">
        <f t="shared" si="526"/>
        <v>N/A</v>
      </c>
      <c r="AP672" s="197">
        <f t="shared" si="527"/>
        <v>0</v>
      </c>
      <c r="AQ672" s="198">
        <f t="shared" si="528"/>
        <v>0</v>
      </c>
      <c r="AR672" s="196">
        <f>IFERROR(SQRT(($E672-$E$1136)^2+($H672-$H$1136)^2),0)</f>
        <v>0.22000660019800594</v>
      </c>
      <c r="AS672" s="197" t="str">
        <f>IF(AR672&lt;=SMALL(AR$3:AR$1130,1),"MAS PARECIDO","NO")</f>
        <v>NO</v>
      </c>
      <c r="AT672" s="197" t="str">
        <f>IF(AR672&lt;=SMALL(AR$3:AR$1130,5),"SIMILAR","NO")</f>
        <v>NO</v>
      </c>
      <c r="AU672" s="197" t="str">
        <f t="shared" si="529"/>
        <v>N/A</v>
      </c>
      <c r="AV672" s="197">
        <f t="shared" si="530"/>
        <v>0</v>
      </c>
      <c r="AW672" s="198">
        <f t="shared" si="531"/>
        <v>0</v>
      </c>
      <c r="AX672" s="199">
        <f>IFERROR(SQRT(($E672-$E$1136)^2+($K672-$K$1136)^2),0)</f>
        <v>0.29732625873051516</v>
      </c>
      <c r="AY672" s="197" t="str">
        <f>IF(AX672&lt;=SMALL(AX$3:AX$1130,1),"MAS PARECIDO","NO")</f>
        <v>NO</v>
      </c>
      <c r="AZ672" s="197" t="str">
        <f>IF(AX672&lt;=SMALL(AX$3:AX$1130,5),"SIMILAR","NO")</f>
        <v>NO</v>
      </c>
      <c r="BA672" s="197" t="str">
        <f t="shared" si="532"/>
        <v>N/A</v>
      </c>
      <c r="BB672" s="197">
        <f t="shared" si="533"/>
        <v>0</v>
      </c>
      <c r="BC672" s="198">
        <f t="shared" si="534"/>
        <v>0</v>
      </c>
      <c r="BD672" s="196">
        <f>IFERROR(SQRT(($E672-$E$1136)^2+($O672-$O$1136)^2),0)</f>
        <v>0.22000660019800594</v>
      </c>
      <c r="BE672" s="197" t="str">
        <f>IF(BD672&lt;=SMALL(BD$3:BD$1130,1),"MAS PARECIDO","NO")</f>
        <v>NO</v>
      </c>
      <c r="BF672" s="197" t="str">
        <f>IF(BD672&lt;=SMALL(BD$3:BD$1130,5),"SIMILAR","NO")</f>
        <v>NO</v>
      </c>
      <c r="BG672" s="197" t="str">
        <f t="shared" si="535"/>
        <v>N/A</v>
      </c>
      <c r="BH672" s="197">
        <f t="shared" si="536"/>
        <v>0</v>
      </c>
      <c r="BI672" s="198">
        <f t="shared" si="537"/>
        <v>0</v>
      </c>
      <c r="BJ672" s="199">
        <f>IFERROR(SQRT(($E672-$E$1136)^2+($R672-$R$1136)^2),0)</f>
        <v>0.22000660019800594</v>
      </c>
      <c r="BK672" s="197" t="str">
        <f>IF(BJ672&lt;=SMALL(BJ$3:BJ$1130,1),"MAS PARECIDO","NO")</f>
        <v>NO</v>
      </c>
      <c r="BL672" s="197" t="str">
        <f>IF(BJ672&lt;=SMALL(BJ$3:BJ$1130,5),"SIMILAR","NO")</f>
        <v>NO</v>
      </c>
      <c r="BM672" s="197" t="str">
        <f t="shared" si="538"/>
        <v>N/A</v>
      </c>
      <c r="BN672" s="197">
        <f t="shared" si="539"/>
        <v>0</v>
      </c>
      <c r="BO672" s="198">
        <f t="shared" si="540"/>
        <v>0</v>
      </c>
      <c r="BP672" s="199">
        <f>IFERROR(SQRT(($E672-$E$1136)^2+($U672-$U$1136)^2),0)</f>
        <v>0.22000660019800594</v>
      </c>
      <c r="BQ672" s="197" t="str">
        <f>IF(BP672&lt;=SMALL(BP$3:BP$1130,1),"MAS PARECIDO","NO")</f>
        <v>NO</v>
      </c>
      <c r="BR672" s="197" t="str">
        <f>IF(BP672&lt;=SMALL(BP$3:BP$1130,5),"SIMILAR","NO")</f>
        <v>NO</v>
      </c>
      <c r="BS672" s="197" t="str">
        <f t="shared" si="541"/>
        <v>N/A</v>
      </c>
      <c r="BT672" s="197">
        <f t="shared" si="542"/>
        <v>0</v>
      </c>
      <c r="BU672" s="198">
        <f t="shared" si="543"/>
        <v>0</v>
      </c>
      <c r="BV672" s="199">
        <f>IFERROR(SQRT(($E672-$E$1136)^2+($X672-$X$1136)^2),0)</f>
        <v>0.22000660019800594</v>
      </c>
      <c r="BW672" s="197" t="str">
        <f>IF(BV672&lt;=SMALL(BV$3:BV$1130,1),"MAS PARECIDO","NO")</f>
        <v>NO</v>
      </c>
      <c r="BX672" s="197" t="str">
        <f>IF(BV672&lt;=SMALL(BV$3:BV$1130,5),"SIMILAR","NO")</f>
        <v>NO</v>
      </c>
      <c r="BY672" s="197" t="str">
        <f t="shared" si="544"/>
        <v>N/A</v>
      </c>
      <c r="BZ672" s="197">
        <f t="shared" si="545"/>
        <v>0</v>
      </c>
      <c r="CA672" s="198">
        <f t="shared" si="546"/>
        <v>0</v>
      </c>
      <c r="CB672" s="199">
        <f>IFERROR(SQRT(($E672-$E$1136)^2+($AA672-$AA$1136)^2),0)</f>
        <v>1.0239154770442165</v>
      </c>
      <c r="CC672" s="197" t="str">
        <f>IF(CB672&lt;=SMALL(CB$3:CB$1130,1),"MAS PARECIDO","NO")</f>
        <v>NO</v>
      </c>
      <c r="CD672" s="197" t="str">
        <f>IF(CB672&lt;=SMALL(CB$3:CB$1130,5),"SIMILAR","NO")</f>
        <v>NO</v>
      </c>
      <c r="CE672" s="197" t="str">
        <f t="shared" si="547"/>
        <v>N/A</v>
      </c>
      <c r="CF672" s="197">
        <f t="shared" si="548"/>
        <v>0</v>
      </c>
      <c r="CG672" s="198">
        <f t="shared" si="549"/>
        <v>0</v>
      </c>
      <c r="CH672" s="199">
        <f>IFERROR(SQRT(($E672-$E$1136)^2+($AD672-$AD$1136)^2),0)</f>
        <v>1.0239154770442165</v>
      </c>
      <c r="CI672" s="197" t="str">
        <f>IF(CH672&lt;=SMALL(CH$3:CH$1130,1),"MAS PARECIDO","NO")</f>
        <v>NO</v>
      </c>
      <c r="CJ672" s="197" t="str">
        <f>IF(CH672&lt;=SMALL(CH$3:CH$1130,5),"SIMILAR","NO")</f>
        <v>NO</v>
      </c>
      <c r="CK672" s="197" t="str">
        <f t="shared" si="550"/>
        <v>N/A</v>
      </c>
      <c r="CL672" s="197">
        <f t="shared" si="551"/>
        <v>0</v>
      </c>
      <c r="CM672" s="198">
        <f t="shared" si="552"/>
        <v>0</v>
      </c>
      <c r="CN672" s="199">
        <f>IFERROR(SQRT(($E672-$E$1136)^2+($AG672-$AG$1136)^2),0)</f>
        <v>1.0239154770442165</v>
      </c>
      <c r="CO672" s="197" t="str">
        <f>IF(CN672&lt;=SMALL(CN$3:CN$1130,1),"MAS PARECIDO","NO")</f>
        <v>NO</v>
      </c>
      <c r="CP672" s="197" t="str">
        <f>IF(CN672&lt;=SMALL(CN$3:CN$1130,5),"SIMILAR","NO")</f>
        <v>NO</v>
      </c>
      <c r="CQ672" s="197" t="str">
        <f t="shared" si="553"/>
        <v>N/A</v>
      </c>
      <c r="CR672" s="197">
        <f t="shared" si="554"/>
        <v>0</v>
      </c>
      <c r="CS672" s="198">
        <f t="shared" si="555"/>
        <v>0</v>
      </c>
      <c r="CT672" s="199">
        <f>IFERROR(SQRT(($E672-$E$1136)^2+($AJ672-$AJ$1136)^2),0)</f>
        <v>0.22000660019800594</v>
      </c>
      <c r="CU672" s="197" t="str">
        <f>IF(CT672&lt;=SMALL(CT$3:CT$1130,1),"MAS PARECIDO","NO")</f>
        <v>NO</v>
      </c>
      <c r="CV672" s="197" t="str">
        <f>IF(CT672&lt;=SMALL(CT$3:CT$1130,5),"SIMILAR","NO")</f>
        <v>NO</v>
      </c>
      <c r="CW672" s="197" t="str">
        <f t="shared" si="556"/>
        <v>N/A</v>
      </c>
      <c r="CX672" s="197">
        <f t="shared" si="557"/>
        <v>0</v>
      </c>
      <c r="CY672" s="198">
        <f t="shared" si="558"/>
        <v>0</v>
      </c>
      <c r="CZ672" s="2" t="s">
        <v>1462</v>
      </c>
      <c r="DA672" s="2" t="s">
        <v>1463</v>
      </c>
      <c r="DB672" s="2">
        <v>0</v>
      </c>
      <c r="DC672" s="2" t="s">
        <v>189</v>
      </c>
    </row>
    <row r="673" spans="1:107">
      <c r="A673" s="24" t="s">
        <v>201</v>
      </c>
      <c r="B673" s="46">
        <v>40035.589999999997</v>
      </c>
      <c r="C673" s="190">
        <f>(B673-$B$1132)/($B$1133-$B$1132)</f>
        <v>4.1532772042251864E-2</v>
      </c>
      <c r="D673" s="46">
        <v>5000</v>
      </c>
      <c r="E673" s="190">
        <f>(D673-$D$1132)/($D$1133-$D$1132)</f>
        <v>9.9702991089732698E-3</v>
      </c>
      <c r="F673" s="46" t="s">
        <v>53</v>
      </c>
      <c r="G673" s="192">
        <f>VLOOKUP(F673,'DATOS DE SOPORTE'!$Y$5:$Z$8,2,FALSE)</f>
        <v>2</v>
      </c>
      <c r="H673" s="190">
        <f>(G673-$G$1132)/($G$1133-$G$1132)</f>
        <v>0.33333333333333331</v>
      </c>
      <c r="I673" s="50">
        <v>1</v>
      </c>
      <c r="J673" s="200">
        <f t="shared" si="518"/>
        <v>1</v>
      </c>
      <c r="K673" s="190">
        <f>(J673-$J$1132)/($J$1133-$J$1132)</f>
        <v>0.2</v>
      </c>
      <c r="L673" s="193" t="str">
        <f t="shared" si="519"/>
        <v>SI</v>
      </c>
      <c r="M673" s="46" t="s">
        <v>192</v>
      </c>
      <c r="N673" s="192">
        <f t="shared" si="520"/>
        <v>2</v>
      </c>
      <c r="O673" s="190">
        <f>(N673-N$1132)/(N$1133-N$1132)</f>
        <v>1</v>
      </c>
      <c r="P673" s="46" t="s">
        <v>58</v>
      </c>
      <c r="Q673" s="192">
        <f t="shared" si="521"/>
        <v>3</v>
      </c>
      <c r="R673" s="190">
        <f>(Q673-Q$1132)/(Q$1133-Q$1132)</f>
        <v>1</v>
      </c>
      <c r="S673" s="46" t="s">
        <v>60</v>
      </c>
      <c r="T673" s="192">
        <f t="shared" si="522"/>
        <v>2</v>
      </c>
      <c r="U673" s="190">
        <f>(T673-T$1132)/(T$1133-T$1132)</f>
        <v>1</v>
      </c>
      <c r="V673" s="46" t="s">
        <v>62</v>
      </c>
      <c r="W673" s="194">
        <f>VLOOKUP(V673,'DATOS DE SOPORTE'!$S$5:$T$10,2,FALSE)</f>
        <v>1</v>
      </c>
      <c r="X673" s="201">
        <f>(W673-W$1132)/(W$1133-W$1132)</f>
        <v>0</v>
      </c>
      <c r="Y673" s="46" t="s">
        <v>136</v>
      </c>
      <c r="Z673" s="194">
        <f t="shared" si="523"/>
        <v>2</v>
      </c>
      <c r="AA673" s="201">
        <f>(Z673-Z$1132)/(Z$1133-Z$1132)</f>
        <v>1</v>
      </c>
      <c r="AB673" s="46" t="s">
        <v>136</v>
      </c>
      <c r="AC673" s="194">
        <f t="shared" si="524"/>
        <v>2</v>
      </c>
      <c r="AD673" s="201">
        <f>(AC673-AC$1132)/(AC$1133-AC$1132)</f>
        <v>1</v>
      </c>
      <c r="AE673" s="46" t="s">
        <v>188</v>
      </c>
      <c r="AF673" s="194">
        <f t="shared" si="525"/>
        <v>1</v>
      </c>
      <c r="AG673" s="201">
        <f>(AF673-AF$1132)/(AF$1133-AF$1132)</f>
        <v>0</v>
      </c>
      <c r="AH673" s="24" t="s">
        <v>67</v>
      </c>
      <c r="AI673" s="194">
        <f>VLOOKUP(AH673,'DATOS DE SOPORTE'!$V$5:$W$8,2,FALSE)</f>
        <v>1</v>
      </c>
      <c r="AJ673" s="201">
        <f>(AI673-AI$1132)/(AI$1133-AI$1132)</f>
        <v>0</v>
      </c>
      <c r="AK673" s="58" t="str">
        <f t="shared" si="517"/>
        <v>Bueno</v>
      </c>
      <c r="AL673" s="196">
        <f>IFERROR(SQRT(($E673-$E$1136)^2+($C673-$C$1136)^2),0)</f>
        <v>0.16391159253130239</v>
      </c>
      <c r="AM673" s="197" t="str">
        <f>IF(AL673&lt;=SMALL($AL$3:$AL$1130,1),"MAS PARECIDO","NO")</f>
        <v>NO</v>
      </c>
      <c r="AN673" s="197" t="str">
        <f>IF(AL673&lt;=SMALL($AL$3:$AL$1130,5),"SIMILAR","NO")</f>
        <v>NO</v>
      </c>
      <c r="AO673" s="197" t="str">
        <f t="shared" si="526"/>
        <v>N/A</v>
      </c>
      <c r="AP673" s="197">
        <f t="shared" si="527"/>
        <v>0</v>
      </c>
      <c r="AQ673" s="198">
        <f t="shared" si="528"/>
        <v>0</v>
      </c>
      <c r="AR673" s="196">
        <f>IFERROR(SQRT(($E673-$E$1136)^2+($H673-$H$1136)^2),0)</f>
        <v>1.0000300009000271E-2</v>
      </c>
      <c r="AS673" s="197" t="str">
        <f>IF(AR673&lt;=SMALL(AR$3:AR$1130,1),"MAS PARECIDO","NO")</f>
        <v>NO</v>
      </c>
      <c r="AT673" s="197" t="str">
        <f>IF(AR673&lt;=SMALL(AR$3:AR$1130,5),"SIMILAR","NO")</f>
        <v>NO</v>
      </c>
      <c r="AU673" s="197" t="str">
        <f t="shared" si="529"/>
        <v>N/A</v>
      </c>
      <c r="AV673" s="197">
        <f t="shared" si="530"/>
        <v>0</v>
      </c>
      <c r="AW673" s="198">
        <f t="shared" si="531"/>
        <v>0</v>
      </c>
      <c r="AX673" s="199">
        <f>IFERROR(SQRT(($E673-$E$1136)^2+($K673-$K$1136)^2),0)</f>
        <v>1.0000300009000271E-2</v>
      </c>
      <c r="AY673" s="197" t="str">
        <f>IF(AX673&lt;=SMALL(AX$3:AX$1130,1),"MAS PARECIDO","NO")</f>
        <v>NO</v>
      </c>
      <c r="AZ673" s="197" t="str">
        <f>IF(AX673&lt;=SMALL(AX$3:AX$1130,5),"SIMILAR","NO")</f>
        <v>NO</v>
      </c>
      <c r="BA673" s="197" t="str">
        <f t="shared" si="532"/>
        <v>N/A</v>
      </c>
      <c r="BB673" s="197">
        <f t="shared" si="533"/>
        <v>0</v>
      </c>
      <c r="BC673" s="198">
        <f t="shared" si="534"/>
        <v>0</v>
      </c>
      <c r="BD673" s="196">
        <f>IFERROR(SQRT(($E673-$E$1136)^2+($O673-$O$1136)^2),0)</f>
        <v>1.0000300009000271E-2</v>
      </c>
      <c r="BE673" s="197" t="str">
        <f>IF(BD673&lt;=SMALL(BD$3:BD$1130,1),"MAS PARECIDO","NO")</f>
        <v>NO</v>
      </c>
      <c r="BF673" s="197" t="str">
        <f>IF(BD673&lt;=SMALL(BD$3:BD$1130,5),"SIMILAR","NO")</f>
        <v>NO</v>
      </c>
      <c r="BG673" s="197" t="str">
        <f t="shared" si="535"/>
        <v>N/A</v>
      </c>
      <c r="BH673" s="197">
        <f t="shared" si="536"/>
        <v>0</v>
      </c>
      <c r="BI673" s="198">
        <f t="shared" si="537"/>
        <v>0</v>
      </c>
      <c r="BJ673" s="199">
        <f>IFERROR(SQRT(($E673-$E$1136)^2+($R673-$R$1136)^2),0)</f>
        <v>0.5000999960010698</v>
      </c>
      <c r="BK673" s="197" t="str">
        <f>IF(BJ673&lt;=SMALL(BJ$3:BJ$1130,1),"MAS PARECIDO","NO")</f>
        <v>NO</v>
      </c>
      <c r="BL673" s="197" t="str">
        <f>IF(BJ673&lt;=SMALL(BJ$3:BJ$1130,5),"SIMILAR","NO")</f>
        <v>NO</v>
      </c>
      <c r="BM673" s="197" t="str">
        <f t="shared" si="538"/>
        <v>N/A</v>
      </c>
      <c r="BN673" s="197">
        <f t="shared" si="539"/>
        <v>0</v>
      </c>
      <c r="BO673" s="198">
        <f t="shared" si="540"/>
        <v>0</v>
      </c>
      <c r="BP673" s="199">
        <f>IFERROR(SQRT(($E673-$E$1136)^2+($U673-$U$1136)^2),0)</f>
        <v>1.0000500017500475</v>
      </c>
      <c r="BQ673" s="197" t="str">
        <f>IF(BP673&lt;=SMALL(BP$3:BP$1130,1),"MAS PARECIDO","NO")</f>
        <v>NO</v>
      </c>
      <c r="BR673" s="197" t="str">
        <f>IF(BP673&lt;=SMALL(BP$3:BP$1130,5),"SIMILAR","NO")</f>
        <v>NO</v>
      </c>
      <c r="BS673" s="197" t="str">
        <f t="shared" si="541"/>
        <v>N/A</v>
      </c>
      <c r="BT673" s="197">
        <f t="shared" si="542"/>
        <v>0</v>
      </c>
      <c r="BU673" s="198">
        <f t="shared" si="543"/>
        <v>0</v>
      </c>
      <c r="BV673" s="199">
        <f>IFERROR(SQRT(($E673-$E$1136)^2+($X673-$X$1136)^2),0)</f>
        <v>1.0000300009000271E-2</v>
      </c>
      <c r="BW673" s="197" t="str">
        <f>IF(BV673&lt;=SMALL(BV$3:BV$1130,1),"MAS PARECIDO","NO")</f>
        <v>NO</v>
      </c>
      <c r="BX673" s="197" t="str">
        <f>IF(BV673&lt;=SMALL(BV$3:BV$1130,5),"SIMILAR","NO")</f>
        <v>NO</v>
      </c>
      <c r="BY673" s="197" t="str">
        <f t="shared" si="544"/>
        <v>N/A</v>
      </c>
      <c r="BZ673" s="197">
        <f t="shared" si="545"/>
        <v>0</v>
      </c>
      <c r="CA673" s="198">
        <f t="shared" si="546"/>
        <v>0</v>
      </c>
      <c r="CB673" s="199">
        <f>IFERROR(SQRT(($E673-$E$1136)^2+($AA673-$AA$1136)^2),0)</f>
        <v>1.0000500017500475</v>
      </c>
      <c r="CC673" s="197" t="str">
        <f>IF(CB673&lt;=SMALL(CB$3:CB$1130,1),"MAS PARECIDO","NO")</f>
        <v>NO</v>
      </c>
      <c r="CD673" s="197" t="str">
        <f>IF(CB673&lt;=SMALL(CB$3:CB$1130,5),"SIMILAR","NO")</f>
        <v>NO</v>
      </c>
      <c r="CE673" s="197" t="str">
        <f t="shared" si="547"/>
        <v>N/A</v>
      </c>
      <c r="CF673" s="197">
        <f t="shared" si="548"/>
        <v>0</v>
      </c>
      <c r="CG673" s="198">
        <f t="shared" si="549"/>
        <v>0</v>
      </c>
      <c r="CH673" s="199">
        <f>IFERROR(SQRT(($E673-$E$1136)^2+($AD673-$AD$1136)^2),0)</f>
        <v>1.0000300009000271E-2</v>
      </c>
      <c r="CI673" s="197" t="str">
        <f>IF(CH673&lt;=SMALL(CH$3:CH$1130,1),"MAS PARECIDO","NO")</f>
        <v>NO</v>
      </c>
      <c r="CJ673" s="197" t="str">
        <f>IF(CH673&lt;=SMALL(CH$3:CH$1130,5),"SIMILAR","NO")</f>
        <v>NO</v>
      </c>
      <c r="CK673" s="197" t="str">
        <f t="shared" si="550"/>
        <v>N/A</v>
      </c>
      <c r="CL673" s="197">
        <f t="shared" si="551"/>
        <v>0</v>
      </c>
      <c r="CM673" s="198">
        <f t="shared" si="552"/>
        <v>0</v>
      </c>
      <c r="CN673" s="199">
        <f>IFERROR(SQRT(($E673-$E$1136)^2+($AG673-$AG$1136)^2),0)</f>
        <v>1.0000500017500475</v>
      </c>
      <c r="CO673" s="197" t="str">
        <f>IF(CN673&lt;=SMALL(CN$3:CN$1130,1),"MAS PARECIDO","NO")</f>
        <v>NO</v>
      </c>
      <c r="CP673" s="197" t="str">
        <f>IF(CN673&lt;=SMALL(CN$3:CN$1130,5),"SIMILAR","NO")</f>
        <v>NO</v>
      </c>
      <c r="CQ673" s="197" t="str">
        <f t="shared" si="553"/>
        <v>N/A</v>
      </c>
      <c r="CR673" s="197">
        <f t="shared" si="554"/>
        <v>0</v>
      </c>
      <c r="CS673" s="198">
        <f t="shared" si="555"/>
        <v>0</v>
      </c>
      <c r="CT673" s="199">
        <f>IFERROR(SQRT(($E673-$E$1136)^2+($AJ673-$AJ$1136)^2),0)</f>
        <v>1.0000300009000271E-2</v>
      </c>
      <c r="CU673" s="197" t="str">
        <f>IF(CT673&lt;=SMALL(CT$3:CT$1130,1),"MAS PARECIDO","NO")</f>
        <v>NO</v>
      </c>
      <c r="CV673" s="197" t="str">
        <f>IF(CT673&lt;=SMALL(CT$3:CT$1130,5),"SIMILAR","NO")</f>
        <v>NO</v>
      </c>
      <c r="CW673" s="197" t="str">
        <f t="shared" si="556"/>
        <v>N/A</v>
      </c>
      <c r="CX673" s="197">
        <f t="shared" si="557"/>
        <v>0</v>
      </c>
      <c r="CY673" s="198">
        <f t="shared" si="558"/>
        <v>0</v>
      </c>
      <c r="CZ673" s="2" t="s">
        <v>1292</v>
      </c>
      <c r="DA673" s="2" t="s">
        <v>1293</v>
      </c>
      <c r="DB673" s="2">
        <v>0</v>
      </c>
      <c r="DC673" s="2" t="s">
        <v>189</v>
      </c>
    </row>
    <row r="674" spans="1:107">
      <c r="A674" s="24" t="s">
        <v>839</v>
      </c>
      <c r="B674" s="46">
        <v>108474.95</v>
      </c>
      <c r="C674" s="190">
        <f>(B674-$B$1132)/($B$1133-$B$1132)</f>
        <v>0.12153244381142338</v>
      </c>
      <c r="D674" s="46">
        <v>20000</v>
      </c>
      <c r="E674" s="190">
        <f>(D674-$D$1132)/($D$1133-$D$1132)</f>
        <v>3.9971199135974078E-2</v>
      </c>
      <c r="F674" s="46" t="s">
        <v>191</v>
      </c>
      <c r="G674" s="192">
        <f>VLOOKUP(F674,'DATOS DE SOPORTE'!$Y$5:$Z$8,2,FALSE)</f>
        <v>1</v>
      </c>
      <c r="H674" s="190">
        <f>(G674-$G$1132)/($G$1133-$G$1132)</f>
        <v>0</v>
      </c>
      <c r="I674" s="50">
        <v>1</v>
      </c>
      <c r="J674" s="200">
        <f t="shared" si="518"/>
        <v>1</v>
      </c>
      <c r="K674" s="190">
        <f>(J674-$J$1132)/($J$1133-$J$1132)</f>
        <v>0.2</v>
      </c>
      <c r="L674" s="193" t="str">
        <f t="shared" si="519"/>
        <v>SI</v>
      </c>
      <c r="M674" s="46" t="s">
        <v>192</v>
      </c>
      <c r="N674" s="192">
        <f t="shared" si="520"/>
        <v>2</v>
      </c>
      <c r="O674" s="190">
        <f>(N674-N$1132)/(N$1133-N$1132)</f>
        <v>1</v>
      </c>
      <c r="P674" s="46" t="s">
        <v>193</v>
      </c>
      <c r="Q674" s="192">
        <f t="shared" si="521"/>
        <v>2</v>
      </c>
      <c r="R674" s="190">
        <f>(Q674-Q$1132)/(Q$1133-Q$1132)</f>
        <v>0.5</v>
      </c>
      <c r="S674" s="46" t="s">
        <v>194</v>
      </c>
      <c r="T674" s="192">
        <f t="shared" si="522"/>
        <v>1</v>
      </c>
      <c r="U674" s="190">
        <f>(T674-T$1132)/(T$1133-T$1132)</f>
        <v>0</v>
      </c>
      <c r="V674" s="46" t="s">
        <v>62</v>
      </c>
      <c r="W674" s="194">
        <f>VLOOKUP(V674,'DATOS DE SOPORTE'!$S$5:$T$10,2,FALSE)</f>
        <v>1</v>
      </c>
      <c r="X674" s="201">
        <f>(W674-W$1132)/(W$1133-W$1132)</f>
        <v>0</v>
      </c>
      <c r="Y674" s="46" t="s">
        <v>188</v>
      </c>
      <c r="Z674" s="194">
        <f t="shared" si="523"/>
        <v>1</v>
      </c>
      <c r="AA674" s="201">
        <f>(Z674-Z$1132)/(Z$1133-Z$1132)</f>
        <v>0</v>
      </c>
      <c r="AB674" s="46" t="s">
        <v>136</v>
      </c>
      <c r="AC674" s="194">
        <f t="shared" si="524"/>
        <v>2</v>
      </c>
      <c r="AD674" s="201">
        <f>(AC674-AC$1132)/(AC$1133-AC$1132)</f>
        <v>1</v>
      </c>
      <c r="AE674" s="46" t="s">
        <v>136</v>
      </c>
      <c r="AF674" s="194">
        <f t="shared" si="525"/>
        <v>2</v>
      </c>
      <c r="AG674" s="201">
        <f>(AF674-AF$1132)/(AF$1133-AF$1132)</f>
        <v>1</v>
      </c>
      <c r="AH674" s="24" t="s">
        <v>67</v>
      </c>
      <c r="AI674" s="194">
        <f>VLOOKUP(AH674,'DATOS DE SOPORTE'!$V$5:$W$8,2,FALSE)</f>
        <v>1</v>
      </c>
      <c r="AJ674" s="201">
        <f>(AI674-AI$1132)/(AI$1133-AI$1132)</f>
        <v>0</v>
      </c>
      <c r="AK674" s="58" t="str">
        <f t="shared" si="517"/>
        <v>Bueno</v>
      </c>
      <c r="AL674" s="196">
        <f>IFERROR(SQRT(($E674-$E$1136)^2+($C674-$C$1136)^2),0)</f>
        <v>9.2683091670326734E-2</v>
      </c>
      <c r="AM674" s="197" t="str">
        <f>IF(AL674&lt;=SMALL($AL$3:$AL$1130,1),"MAS PARECIDO","NO")</f>
        <v>NO</v>
      </c>
      <c r="AN674" s="197" t="str">
        <f>IF(AL674&lt;=SMALL($AL$3:$AL$1130,5),"SIMILAR","NO")</f>
        <v>NO</v>
      </c>
      <c r="AO674" s="197" t="str">
        <f t="shared" si="526"/>
        <v>N/A</v>
      </c>
      <c r="AP674" s="197">
        <f t="shared" si="527"/>
        <v>0</v>
      </c>
      <c r="AQ674" s="198">
        <f t="shared" si="528"/>
        <v>0</v>
      </c>
      <c r="AR674" s="196">
        <f>IFERROR(SQRT(($E674-$E$1136)^2+($H674-$H$1136)^2),0)</f>
        <v>0.33572489796771299</v>
      </c>
      <c r="AS674" s="197" t="str">
        <f>IF(AR674&lt;=SMALL(AR$3:AR$1130,1),"MAS PARECIDO","NO")</f>
        <v>NO</v>
      </c>
      <c r="AT674" s="197" t="str">
        <f>IF(AR674&lt;=SMALL(AR$3:AR$1130,5),"SIMILAR","NO")</f>
        <v>NO</v>
      </c>
      <c r="AU674" s="197" t="str">
        <f t="shared" si="529"/>
        <v>N/A</v>
      </c>
      <c r="AV674" s="197">
        <f t="shared" si="530"/>
        <v>0</v>
      </c>
      <c r="AW674" s="198">
        <f t="shared" si="531"/>
        <v>0</v>
      </c>
      <c r="AX674" s="199">
        <f>IFERROR(SQRT(($E674-$E$1136)^2+($K674-$K$1136)^2),0)</f>
        <v>4.0001200036001078E-2</v>
      </c>
      <c r="AY674" s="197" t="str">
        <f>IF(AX674&lt;=SMALL(AX$3:AX$1130,1),"MAS PARECIDO","NO")</f>
        <v>NO</v>
      </c>
      <c r="AZ674" s="197" t="str">
        <f>IF(AX674&lt;=SMALL(AX$3:AX$1130,5),"SIMILAR","NO")</f>
        <v>NO</v>
      </c>
      <c r="BA674" s="197" t="str">
        <f t="shared" si="532"/>
        <v>N/A</v>
      </c>
      <c r="BB674" s="197">
        <f t="shared" si="533"/>
        <v>0</v>
      </c>
      <c r="BC674" s="198">
        <f t="shared" si="534"/>
        <v>0</v>
      </c>
      <c r="BD674" s="196">
        <f>IFERROR(SQRT(($E674-$E$1136)^2+($O674-$O$1136)^2),0)</f>
        <v>4.0001200036001078E-2</v>
      </c>
      <c r="BE674" s="197" t="str">
        <f>IF(BD674&lt;=SMALL(BD$3:BD$1130,1),"MAS PARECIDO","NO")</f>
        <v>NO</v>
      </c>
      <c r="BF674" s="197" t="str">
        <f>IF(BD674&lt;=SMALL(BD$3:BD$1130,5),"SIMILAR","NO")</f>
        <v>NO</v>
      </c>
      <c r="BG674" s="197" t="str">
        <f t="shared" si="535"/>
        <v>N/A</v>
      </c>
      <c r="BH674" s="197">
        <f t="shared" si="536"/>
        <v>0</v>
      </c>
      <c r="BI674" s="198">
        <f t="shared" si="537"/>
        <v>0</v>
      </c>
      <c r="BJ674" s="199">
        <f>IFERROR(SQRT(($E674-$E$1136)^2+($R674-$R$1136)^2),0)</f>
        <v>4.0001200036001078E-2</v>
      </c>
      <c r="BK674" s="197" t="str">
        <f>IF(BJ674&lt;=SMALL(BJ$3:BJ$1130,1),"MAS PARECIDO","NO")</f>
        <v>NO</v>
      </c>
      <c r="BL674" s="197" t="str">
        <f>IF(BJ674&lt;=SMALL(BJ$3:BJ$1130,5),"SIMILAR","NO")</f>
        <v>NO</v>
      </c>
      <c r="BM674" s="197" t="str">
        <f t="shared" si="538"/>
        <v>N/A</v>
      </c>
      <c r="BN674" s="197">
        <f t="shared" si="539"/>
        <v>0</v>
      </c>
      <c r="BO674" s="198">
        <f t="shared" si="540"/>
        <v>0</v>
      </c>
      <c r="BP674" s="199">
        <f>IFERROR(SQRT(($E674-$E$1136)^2+($U674-$U$1136)^2),0)</f>
        <v>4.0001200036001078E-2</v>
      </c>
      <c r="BQ674" s="197" t="str">
        <f>IF(BP674&lt;=SMALL(BP$3:BP$1130,1),"MAS PARECIDO","NO")</f>
        <v>NO</v>
      </c>
      <c r="BR674" s="197" t="str">
        <f>IF(BP674&lt;=SMALL(BP$3:BP$1130,5),"SIMILAR","NO")</f>
        <v>NO</v>
      </c>
      <c r="BS674" s="197" t="str">
        <f t="shared" si="541"/>
        <v>N/A</v>
      </c>
      <c r="BT674" s="197">
        <f t="shared" si="542"/>
        <v>0</v>
      </c>
      <c r="BU674" s="198">
        <f t="shared" si="543"/>
        <v>0</v>
      </c>
      <c r="BV674" s="199">
        <f>IFERROR(SQRT(($E674-$E$1136)^2+($X674-$X$1136)^2),0)</f>
        <v>4.0001200036001078E-2</v>
      </c>
      <c r="BW674" s="197" t="str">
        <f>IF(BV674&lt;=SMALL(BV$3:BV$1130,1),"MAS PARECIDO","NO")</f>
        <v>NO</v>
      </c>
      <c r="BX674" s="197" t="str">
        <f>IF(BV674&lt;=SMALL(BV$3:BV$1130,5),"SIMILAR","NO")</f>
        <v>NO</v>
      </c>
      <c r="BY674" s="197" t="str">
        <f t="shared" si="544"/>
        <v>N/A</v>
      </c>
      <c r="BZ674" s="197">
        <f t="shared" si="545"/>
        <v>0</v>
      </c>
      <c r="CA674" s="198">
        <f t="shared" si="546"/>
        <v>0</v>
      </c>
      <c r="CB674" s="199">
        <f>IFERROR(SQRT(($E674-$E$1136)^2+($AA674-$AA$1136)^2),0)</f>
        <v>4.0001200036001078E-2</v>
      </c>
      <c r="CC674" s="197" t="str">
        <f>IF(CB674&lt;=SMALL(CB$3:CB$1130,1),"MAS PARECIDO","NO")</f>
        <v>NO</v>
      </c>
      <c r="CD674" s="197" t="str">
        <f>IF(CB674&lt;=SMALL(CB$3:CB$1130,5),"SIMILAR","NO")</f>
        <v>NO</v>
      </c>
      <c r="CE674" s="197" t="str">
        <f t="shared" si="547"/>
        <v>N/A</v>
      </c>
      <c r="CF674" s="197">
        <f t="shared" si="548"/>
        <v>0</v>
      </c>
      <c r="CG674" s="198">
        <f t="shared" si="549"/>
        <v>0</v>
      </c>
      <c r="CH674" s="199">
        <f>IFERROR(SQRT(($E674-$E$1136)^2+($AD674-$AD$1136)^2),0)</f>
        <v>4.0001200036001078E-2</v>
      </c>
      <c r="CI674" s="197" t="str">
        <f>IF(CH674&lt;=SMALL(CH$3:CH$1130,1),"MAS PARECIDO","NO")</f>
        <v>NO</v>
      </c>
      <c r="CJ674" s="197" t="str">
        <f>IF(CH674&lt;=SMALL(CH$3:CH$1130,5),"SIMILAR","NO")</f>
        <v>NO</v>
      </c>
      <c r="CK674" s="197" t="str">
        <f t="shared" si="550"/>
        <v>N/A</v>
      </c>
      <c r="CL674" s="197">
        <f t="shared" si="551"/>
        <v>0</v>
      </c>
      <c r="CM674" s="198">
        <f t="shared" si="552"/>
        <v>0</v>
      </c>
      <c r="CN674" s="199">
        <f>IFERROR(SQRT(($E674-$E$1136)^2+($AG674-$AG$1136)^2),0)</f>
        <v>4.0001200036001078E-2</v>
      </c>
      <c r="CO674" s="197" t="str">
        <f>IF(CN674&lt;=SMALL(CN$3:CN$1130,1),"MAS PARECIDO","NO")</f>
        <v>NO</v>
      </c>
      <c r="CP674" s="197" t="str">
        <f>IF(CN674&lt;=SMALL(CN$3:CN$1130,5),"SIMILAR","NO")</f>
        <v>NO</v>
      </c>
      <c r="CQ674" s="197" t="str">
        <f t="shared" si="553"/>
        <v>N/A</v>
      </c>
      <c r="CR674" s="197">
        <f t="shared" si="554"/>
        <v>0</v>
      </c>
      <c r="CS674" s="198">
        <f t="shared" si="555"/>
        <v>0</v>
      </c>
      <c r="CT674" s="199">
        <f>IFERROR(SQRT(($E674-$E$1136)^2+($AJ674-$AJ$1136)^2),0)</f>
        <v>4.0001200036001078E-2</v>
      </c>
      <c r="CU674" s="197" t="str">
        <f>IF(CT674&lt;=SMALL(CT$3:CT$1130,1),"MAS PARECIDO","NO")</f>
        <v>NO</v>
      </c>
      <c r="CV674" s="197" t="str">
        <f>IF(CT674&lt;=SMALL(CT$3:CT$1130,5),"SIMILAR","NO")</f>
        <v>NO</v>
      </c>
      <c r="CW674" s="197" t="str">
        <f t="shared" si="556"/>
        <v>N/A</v>
      </c>
      <c r="CX674" s="197">
        <f t="shared" si="557"/>
        <v>0</v>
      </c>
      <c r="CY674" s="198">
        <f t="shared" si="558"/>
        <v>0</v>
      </c>
      <c r="CZ674" s="2" t="s">
        <v>2332</v>
      </c>
      <c r="DA674" s="2" t="s">
        <v>2333</v>
      </c>
      <c r="DB674" s="2">
        <v>0</v>
      </c>
      <c r="DC674" s="2" t="s">
        <v>189</v>
      </c>
    </row>
    <row r="675" spans="1:107">
      <c r="A675" s="24" t="s">
        <v>840</v>
      </c>
      <c r="B675" s="46">
        <v>77945.86</v>
      </c>
      <c r="C675" s="190">
        <f>(B675-$B$1132)/($B$1133-$B$1132)</f>
        <v>8.5846587318734138E-2</v>
      </c>
      <c r="D675" s="46">
        <v>13000</v>
      </c>
      <c r="E675" s="190">
        <f>(D675-$D$1132)/($D$1133-$D$1132)</f>
        <v>2.59707791233737E-2</v>
      </c>
      <c r="F675" s="46" t="s">
        <v>53</v>
      </c>
      <c r="G675" s="192">
        <f>VLOOKUP(F675,'DATOS DE SOPORTE'!$Y$5:$Z$8,2,FALSE)</f>
        <v>2</v>
      </c>
      <c r="H675" s="190">
        <f>(G675-$G$1132)/($G$1133-$G$1132)</f>
        <v>0.33333333333333331</v>
      </c>
      <c r="I675" s="50">
        <v>1</v>
      </c>
      <c r="J675" s="200">
        <f t="shared" si="518"/>
        <v>1</v>
      </c>
      <c r="K675" s="190">
        <f>(J675-$J$1132)/($J$1133-$J$1132)</f>
        <v>0.2</v>
      </c>
      <c r="L675" s="193" t="str">
        <f t="shared" si="519"/>
        <v>SI</v>
      </c>
      <c r="M675" s="46" t="s">
        <v>56</v>
      </c>
      <c r="N675" s="192">
        <f t="shared" si="520"/>
        <v>1</v>
      </c>
      <c r="O675" s="190">
        <f>(N675-N$1132)/(N$1133-N$1132)</f>
        <v>0</v>
      </c>
      <c r="P675" s="46" t="s">
        <v>193</v>
      </c>
      <c r="Q675" s="192">
        <f t="shared" si="521"/>
        <v>2</v>
      </c>
      <c r="R675" s="190">
        <f>(Q675-Q$1132)/(Q$1133-Q$1132)</f>
        <v>0.5</v>
      </c>
      <c r="S675" s="46" t="s">
        <v>194</v>
      </c>
      <c r="T675" s="192">
        <f t="shared" si="522"/>
        <v>1</v>
      </c>
      <c r="U675" s="190">
        <f>(T675-T$1132)/(T$1133-T$1132)</f>
        <v>0</v>
      </c>
      <c r="V675" s="46" t="s">
        <v>62</v>
      </c>
      <c r="W675" s="194">
        <f>VLOOKUP(V675,'DATOS DE SOPORTE'!$S$5:$T$10,2,FALSE)</f>
        <v>1</v>
      </c>
      <c r="X675" s="201">
        <f>(W675-W$1132)/(W$1133-W$1132)</f>
        <v>0</v>
      </c>
      <c r="Y675" s="46" t="s">
        <v>136</v>
      </c>
      <c r="Z675" s="194">
        <f t="shared" si="523"/>
        <v>2</v>
      </c>
      <c r="AA675" s="201">
        <f>(Z675-Z$1132)/(Z$1133-Z$1132)</f>
        <v>1</v>
      </c>
      <c r="AB675" s="46" t="s">
        <v>136</v>
      </c>
      <c r="AC675" s="194">
        <f t="shared" si="524"/>
        <v>2</v>
      </c>
      <c r="AD675" s="201">
        <f>(AC675-AC$1132)/(AC$1133-AC$1132)</f>
        <v>1</v>
      </c>
      <c r="AE675" s="46" t="s">
        <v>188</v>
      </c>
      <c r="AF675" s="194">
        <f t="shared" si="525"/>
        <v>1</v>
      </c>
      <c r="AG675" s="201">
        <f>(AF675-AF$1132)/(AF$1133-AF$1132)</f>
        <v>0</v>
      </c>
      <c r="AH675" s="24" t="s">
        <v>67</v>
      </c>
      <c r="AI675" s="194">
        <f>VLOOKUP(AH675,'DATOS DE SOPORTE'!$V$5:$W$8,2,FALSE)</f>
        <v>1</v>
      </c>
      <c r="AJ675" s="201">
        <f>(AI675-AI$1132)/(AI$1133-AI$1132)</f>
        <v>0</v>
      </c>
      <c r="AK675" s="58" t="str">
        <f t="shared" si="517"/>
        <v>Bueno</v>
      </c>
      <c r="AL675" s="196">
        <f>IFERROR(SQRT(($E675-$E$1136)^2+($C675-$C$1136)^2),0)</f>
        <v>0.12209309934395549</v>
      </c>
      <c r="AM675" s="197" t="str">
        <f>IF(AL675&lt;=SMALL($AL$3:$AL$1130,1),"MAS PARECIDO","NO")</f>
        <v>NO</v>
      </c>
      <c r="AN675" s="197" t="str">
        <f>IF(AL675&lt;=SMALL($AL$3:$AL$1130,5),"SIMILAR","NO")</f>
        <v>NO</v>
      </c>
      <c r="AO675" s="197" t="str">
        <f t="shared" si="526"/>
        <v>N/A</v>
      </c>
      <c r="AP675" s="197">
        <f t="shared" si="527"/>
        <v>0</v>
      </c>
      <c r="AQ675" s="198">
        <f t="shared" si="528"/>
        <v>0</v>
      </c>
      <c r="AR675" s="196">
        <f>IFERROR(SQRT(($E675-$E$1136)^2+($H675-$H$1136)^2),0)</f>
        <v>2.6000780023400699E-2</v>
      </c>
      <c r="AS675" s="197" t="str">
        <f>IF(AR675&lt;=SMALL(AR$3:AR$1130,1),"MAS PARECIDO","NO")</f>
        <v>NO</v>
      </c>
      <c r="AT675" s="197" t="str">
        <f>IF(AR675&lt;=SMALL(AR$3:AR$1130,5),"SIMILAR","NO")</f>
        <v>NO</v>
      </c>
      <c r="AU675" s="197" t="str">
        <f t="shared" si="529"/>
        <v>N/A</v>
      </c>
      <c r="AV675" s="197">
        <f t="shared" si="530"/>
        <v>0</v>
      </c>
      <c r="AW675" s="198">
        <f t="shared" si="531"/>
        <v>0</v>
      </c>
      <c r="AX675" s="199">
        <f>IFERROR(SQRT(($E675-$E$1136)^2+($K675-$K$1136)^2),0)</f>
        <v>2.6000780023400699E-2</v>
      </c>
      <c r="AY675" s="197" t="str">
        <f>IF(AX675&lt;=SMALL(AX$3:AX$1130,1),"MAS PARECIDO","NO")</f>
        <v>NO</v>
      </c>
      <c r="AZ675" s="197" t="str">
        <f>IF(AX675&lt;=SMALL(AX$3:AX$1130,5),"SIMILAR","NO")</f>
        <v>NO</v>
      </c>
      <c r="BA675" s="197" t="str">
        <f t="shared" si="532"/>
        <v>N/A</v>
      </c>
      <c r="BB675" s="197">
        <f t="shared" si="533"/>
        <v>0</v>
      </c>
      <c r="BC675" s="198">
        <f t="shared" si="534"/>
        <v>0</v>
      </c>
      <c r="BD675" s="196">
        <f>IFERROR(SQRT(($E675-$E$1136)^2+($O675-$O$1136)^2),0)</f>
        <v>1.00033796317136</v>
      </c>
      <c r="BE675" s="197" t="str">
        <f>IF(BD675&lt;=SMALL(BD$3:BD$1130,1),"MAS PARECIDO","NO")</f>
        <v>NO</v>
      </c>
      <c r="BF675" s="197" t="str">
        <f>IF(BD675&lt;=SMALL(BD$3:BD$1130,5),"SIMILAR","NO")</f>
        <v>NO</v>
      </c>
      <c r="BG675" s="197" t="str">
        <f t="shared" si="535"/>
        <v>N/A</v>
      </c>
      <c r="BH675" s="197">
        <f t="shared" si="536"/>
        <v>0</v>
      </c>
      <c r="BI675" s="198">
        <f t="shared" si="537"/>
        <v>0</v>
      </c>
      <c r="BJ675" s="199">
        <f>IFERROR(SQRT(($E675-$E$1136)^2+($R675-$R$1136)^2),0)</f>
        <v>2.6000780023400699E-2</v>
      </c>
      <c r="BK675" s="197" t="str">
        <f>IF(BJ675&lt;=SMALL(BJ$3:BJ$1130,1),"MAS PARECIDO","NO")</f>
        <v>NO</v>
      </c>
      <c r="BL675" s="197" t="str">
        <f>IF(BJ675&lt;=SMALL(BJ$3:BJ$1130,5),"SIMILAR","NO")</f>
        <v>NO</v>
      </c>
      <c r="BM675" s="197" t="str">
        <f t="shared" si="538"/>
        <v>N/A</v>
      </c>
      <c r="BN675" s="197">
        <f t="shared" si="539"/>
        <v>0</v>
      </c>
      <c r="BO675" s="198">
        <f t="shared" si="540"/>
        <v>0</v>
      </c>
      <c r="BP675" s="199">
        <f>IFERROR(SQRT(($E675-$E$1136)^2+($U675-$U$1136)^2),0)</f>
        <v>2.6000780023400699E-2</v>
      </c>
      <c r="BQ675" s="197" t="str">
        <f>IF(BP675&lt;=SMALL(BP$3:BP$1130,1),"MAS PARECIDO","NO")</f>
        <v>NO</v>
      </c>
      <c r="BR675" s="197" t="str">
        <f>IF(BP675&lt;=SMALL(BP$3:BP$1130,5),"SIMILAR","NO")</f>
        <v>NO</v>
      </c>
      <c r="BS675" s="197" t="str">
        <f t="shared" si="541"/>
        <v>N/A</v>
      </c>
      <c r="BT675" s="197">
        <f t="shared" si="542"/>
        <v>0</v>
      </c>
      <c r="BU675" s="198">
        <f t="shared" si="543"/>
        <v>0</v>
      </c>
      <c r="BV675" s="199">
        <f>IFERROR(SQRT(($E675-$E$1136)^2+($X675-$X$1136)^2),0)</f>
        <v>2.6000780023400699E-2</v>
      </c>
      <c r="BW675" s="197" t="str">
        <f>IF(BV675&lt;=SMALL(BV$3:BV$1130,1),"MAS PARECIDO","NO")</f>
        <v>NO</v>
      </c>
      <c r="BX675" s="197" t="str">
        <f>IF(BV675&lt;=SMALL(BV$3:BV$1130,5),"SIMILAR","NO")</f>
        <v>NO</v>
      </c>
      <c r="BY675" s="197" t="str">
        <f t="shared" si="544"/>
        <v>N/A</v>
      </c>
      <c r="BZ675" s="197">
        <f t="shared" si="545"/>
        <v>0</v>
      </c>
      <c r="CA675" s="198">
        <f t="shared" si="546"/>
        <v>0</v>
      </c>
      <c r="CB675" s="199">
        <f>IFERROR(SQRT(($E675-$E$1136)^2+($AA675-$AA$1136)^2),0)</f>
        <v>1.00033796317136</v>
      </c>
      <c r="CC675" s="197" t="str">
        <f>IF(CB675&lt;=SMALL(CB$3:CB$1130,1),"MAS PARECIDO","NO")</f>
        <v>NO</v>
      </c>
      <c r="CD675" s="197" t="str">
        <f>IF(CB675&lt;=SMALL(CB$3:CB$1130,5),"SIMILAR","NO")</f>
        <v>NO</v>
      </c>
      <c r="CE675" s="197" t="str">
        <f t="shared" si="547"/>
        <v>N/A</v>
      </c>
      <c r="CF675" s="197">
        <f t="shared" si="548"/>
        <v>0</v>
      </c>
      <c r="CG675" s="198">
        <f t="shared" si="549"/>
        <v>0</v>
      </c>
      <c r="CH675" s="199">
        <f>IFERROR(SQRT(($E675-$E$1136)^2+($AD675-$AD$1136)^2),0)</f>
        <v>2.6000780023400699E-2</v>
      </c>
      <c r="CI675" s="197" t="str">
        <f>IF(CH675&lt;=SMALL(CH$3:CH$1130,1),"MAS PARECIDO","NO")</f>
        <v>NO</v>
      </c>
      <c r="CJ675" s="197" t="str">
        <f>IF(CH675&lt;=SMALL(CH$3:CH$1130,5),"SIMILAR","NO")</f>
        <v>NO</v>
      </c>
      <c r="CK675" s="197" t="str">
        <f t="shared" si="550"/>
        <v>N/A</v>
      </c>
      <c r="CL675" s="197">
        <f t="shared" si="551"/>
        <v>0</v>
      </c>
      <c r="CM675" s="198">
        <f t="shared" si="552"/>
        <v>0</v>
      </c>
      <c r="CN675" s="199">
        <f>IFERROR(SQRT(($E675-$E$1136)^2+($AG675-$AG$1136)^2),0)</f>
        <v>1.00033796317136</v>
      </c>
      <c r="CO675" s="197" t="str">
        <f>IF(CN675&lt;=SMALL(CN$3:CN$1130,1),"MAS PARECIDO","NO")</f>
        <v>NO</v>
      </c>
      <c r="CP675" s="197" t="str">
        <f>IF(CN675&lt;=SMALL(CN$3:CN$1130,5),"SIMILAR","NO")</f>
        <v>NO</v>
      </c>
      <c r="CQ675" s="197" t="str">
        <f t="shared" si="553"/>
        <v>N/A</v>
      </c>
      <c r="CR675" s="197">
        <f t="shared" si="554"/>
        <v>0</v>
      </c>
      <c r="CS675" s="198">
        <f t="shared" si="555"/>
        <v>0</v>
      </c>
      <c r="CT675" s="199">
        <f>IFERROR(SQRT(($E675-$E$1136)^2+($AJ675-$AJ$1136)^2),0)</f>
        <v>2.6000780023400699E-2</v>
      </c>
      <c r="CU675" s="197" t="str">
        <f>IF(CT675&lt;=SMALL(CT$3:CT$1130,1),"MAS PARECIDO","NO")</f>
        <v>NO</v>
      </c>
      <c r="CV675" s="197" t="str">
        <f>IF(CT675&lt;=SMALL(CT$3:CT$1130,5),"SIMILAR","NO")</f>
        <v>NO</v>
      </c>
      <c r="CW675" s="197" t="str">
        <f t="shared" si="556"/>
        <v>N/A</v>
      </c>
      <c r="CX675" s="197">
        <f t="shared" si="557"/>
        <v>0</v>
      </c>
      <c r="CY675" s="198">
        <f t="shared" si="558"/>
        <v>0</v>
      </c>
      <c r="CZ675" s="2" t="s">
        <v>2334</v>
      </c>
      <c r="DA675" s="2" t="s">
        <v>2335</v>
      </c>
      <c r="DB675" s="2">
        <v>0</v>
      </c>
      <c r="DC675" s="2" t="s">
        <v>189</v>
      </c>
    </row>
    <row r="676" spans="1:107">
      <c r="A676" s="24" t="s">
        <v>566</v>
      </c>
      <c r="B676" s="46">
        <v>61250.96</v>
      </c>
      <c r="C676" s="190">
        <f>(B676-$B$1132)/($B$1133-$B$1132)</f>
        <v>6.6331698222472257E-2</v>
      </c>
      <c r="D676" s="46">
        <v>15000</v>
      </c>
      <c r="E676" s="190">
        <f>(D676-$D$1132)/($D$1133-$D$1132)</f>
        <v>2.9970899126973809E-2</v>
      </c>
      <c r="F676" s="46" t="s">
        <v>53</v>
      </c>
      <c r="G676" s="192">
        <f>VLOOKUP(F676,'DATOS DE SOPORTE'!$Y$5:$Z$8,2,FALSE)</f>
        <v>2</v>
      </c>
      <c r="H676" s="190">
        <f>(G676-$G$1132)/($G$1133-$G$1132)</f>
        <v>0.33333333333333331</v>
      </c>
      <c r="I676" s="50">
        <v>1</v>
      </c>
      <c r="J676" s="200">
        <f t="shared" si="518"/>
        <v>1</v>
      </c>
      <c r="K676" s="190">
        <f>(J676-$J$1132)/($J$1133-$J$1132)</f>
        <v>0.2</v>
      </c>
      <c r="L676" s="193" t="str">
        <f t="shared" si="519"/>
        <v>SI</v>
      </c>
      <c r="M676" s="46"/>
      <c r="N676" s="192">
        <f t="shared" si="520"/>
        <v>2</v>
      </c>
      <c r="O676" s="190">
        <f>(N676-N$1132)/(N$1133-N$1132)</f>
        <v>1</v>
      </c>
      <c r="P676" s="46">
        <v>0</v>
      </c>
      <c r="Q676" s="192">
        <f t="shared" si="521"/>
        <v>3</v>
      </c>
      <c r="R676" s="190">
        <f>(Q676-Q$1132)/(Q$1133-Q$1132)</f>
        <v>1</v>
      </c>
      <c r="S676" s="46" t="s">
        <v>194</v>
      </c>
      <c r="T676" s="192">
        <f t="shared" si="522"/>
        <v>1</v>
      </c>
      <c r="U676" s="190">
        <f>(T676-T$1132)/(T$1133-T$1132)</f>
        <v>0</v>
      </c>
      <c r="V676" s="46" t="s">
        <v>212</v>
      </c>
      <c r="W676" s="194">
        <f>VLOOKUP(V676,'DATOS DE SOPORTE'!$S$5:$T$10,2,FALSE)</f>
        <v>3</v>
      </c>
      <c r="X676" s="201">
        <f>(W676-W$1132)/(W$1133-W$1132)</f>
        <v>0.4</v>
      </c>
      <c r="Y676" s="46" t="s">
        <v>188</v>
      </c>
      <c r="Z676" s="194">
        <f t="shared" si="523"/>
        <v>1</v>
      </c>
      <c r="AA676" s="201">
        <f>(Z676-Z$1132)/(Z$1133-Z$1132)</f>
        <v>0</v>
      </c>
      <c r="AB676" s="46" t="s">
        <v>188</v>
      </c>
      <c r="AC676" s="194">
        <f t="shared" si="524"/>
        <v>1</v>
      </c>
      <c r="AD676" s="201">
        <f>(AC676-AC$1132)/(AC$1133-AC$1132)</f>
        <v>0</v>
      </c>
      <c r="AE676" s="46" t="s">
        <v>188</v>
      </c>
      <c r="AF676" s="194">
        <f t="shared" si="525"/>
        <v>1</v>
      </c>
      <c r="AG676" s="201">
        <f>(AF676-AF$1132)/(AF$1133-AF$1132)</f>
        <v>0</v>
      </c>
      <c r="AH676" s="24" t="s">
        <v>67</v>
      </c>
      <c r="AI676" s="194">
        <f>VLOOKUP(AH676,'DATOS DE SOPORTE'!$V$5:$W$8,2,FALSE)</f>
        <v>1</v>
      </c>
      <c r="AJ676" s="201">
        <f>(AI676-AI$1132)/(AI$1133-AI$1132)</f>
        <v>0</v>
      </c>
      <c r="AK676" s="58" t="str">
        <f t="shared" si="517"/>
        <v>Bueno</v>
      </c>
      <c r="AL676" s="196">
        <f>IFERROR(SQRT(($E676-$E$1136)^2+($C676-$C$1136)^2),0)</f>
        <v>0.14201241638536077</v>
      </c>
      <c r="AM676" s="197" t="str">
        <f>IF(AL676&lt;=SMALL($AL$3:$AL$1130,1),"MAS PARECIDO","NO")</f>
        <v>NO</v>
      </c>
      <c r="AN676" s="197" t="str">
        <f>IF(AL676&lt;=SMALL($AL$3:$AL$1130,5),"SIMILAR","NO")</f>
        <v>NO</v>
      </c>
      <c r="AO676" s="197" t="str">
        <f t="shared" si="526"/>
        <v>N/A</v>
      </c>
      <c r="AP676" s="197">
        <f t="shared" si="527"/>
        <v>0</v>
      </c>
      <c r="AQ676" s="198">
        <f t="shared" si="528"/>
        <v>0</v>
      </c>
      <c r="AR676" s="196">
        <f>IFERROR(SQRT(($E676-$E$1136)^2+($H676-$H$1136)^2),0)</f>
        <v>3.0000900027000808E-2</v>
      </c>
      <c r="AS676" s="197" t="str">
        <f>IF(AR676&lt;=SMALL(AR$3:AR$1130,1),"MAS PARECIDO","NO")</f>
        <v>NO</v>
      </c>
      <c r="AT676" s="197" t="str">
        <f>IF(AR676&lt;=SMALL(AR$3:AR$1130,5),"SIMILAR","NO")</f>
        <v>NO</v>
      </c>
      <c r="AU676" s="197" t="str">
        <f t="shared" si="529"/>
        <v>N/A</v>
      </c>
      <c r="AV676" s="197">
        <f t="shared" si="530"/>
        <v>0</v>
      </c>
      <c r="AW676" s="198">
        <f t="shared" si="531"/>
        <v>0</v>
      </c>
      <c r="AX676" s="199">
        <f>IFERROR(SQRT(($E676-$E$1136)^2+($K676-$K$1136)^2),0)</f>
        <v>3.0000900027000808E-2</v>
      </c>
      <c r="AY676" s="197" t="str">
        <f>IF(AX676&lt;=SMALL(AX$3:AX$1130,1),"MAS PARECIDO","NO")</f>
        <v>NO</v>
      </c>
      <c r="AZ676" s="197" t="str">
        <f>IF(AX676&lt;=SMALL(AX$3:AX$1130,5),"SIMILAR","NO")</f>
        <v>NO</v>
      </c>
      <c r="BA676" s="197" t="str">
        <f t="shared" si="532"/>
        <v>N/A</v>
      </c>
      <c r="BB676" s="197">
        <f t="shared" si="533"/>
        <v>0</v>
      </c>
      <c r="BC676" s="198">
        <f t="shared" si="534"/>
        <v>0</v>
      </c>
      <c r="BD676" s="196">
        <f>IFERROR(SQRT(($E676-$E$1136)^2+($O676-$O$1136)^2),0)</f>
        <v>3.0000900027000808E-2</v>
      </c>
      <c r="BE676" s="197" t="str">
        <f>IF(BD676&lt;=SMALL(BD$3:BD$1130,1),"MAS PARECIDO","NO")</f>
        <v>NO</v>
      </c>
      <c r="BF676" s="197" t="str">
        <f>IF(BD676&lt;=SMALL(BD$3:BD$1130,5),"SIMILAR","NO")</f>
        <v>NO</v>
      </c>
      <c r="BG676" s="197" t="str">
        <f t="shared" si="535"/>
        <v>N/A</v>
      </c>
      <c r="BH676" s="197">
        <f t="shared" si="536"/>
        <v>0</v>
      </c>
      <c r="BI676" s="198">
        <f t="shared" si="537"/>
        <v>0</v>
      </c>
      <c r="BJ676" s="199">
        <f>IFERROR(SQRT(($E676-$E$1136)^2+($R676-$R$1136)^2),0)</f>
        <v>0.50089924536021224</v>
      </c>
      <c r="BK676" s="197" t="str">
        <f>IF(BJ676&lt;=SMALL(BJ$3:BJ$1130,1),"MAS PARECIDO","NO")</f>
        <v>NO</v>
      </c>
      <c r="BL676" s="197" t="str">
        <f>IF(BJ676&lt;=SMALL(BJ$3:BJ$1130,5),"SIMILAR","NO")</f>
        <v>NO</v>
      </c>
      <c r="BM676" s="197" t="str">
        <f t="shared" si="538"/>
        <v>N/A</v>
      </c>
      <c r="BN676" s="197">
        <f t="shared" si="539"/>
        <v>0</v>
      </c>
      <c r="BO676" s="198">
        <f t="shared" si="540"/>
        <v>0</v>
      </c>
      <c r="BP676" s="199">
        <f>IFERROR(SQRT(($E676-$E$1136)^2+($U676-$U$1136)^2),0)</f>
        <v>3.0000900027000808E-2</v>
      </c>
      <c r="BQ676" s="197" t="str">
        <f>IF(BP676&lt;=SMALL(BP$3:BP$1130,1),"MAS PARECIDO","NO")</f>
        <v>NO</v>
      </c>
      <c r="BR676" s="197" t="str">
        <f>IF(BP676&lt;=SMALL(BP$3:BP$1130,5),"SIMILAR","NO")</f>
        <v>NO</v>
      </c>
      <c r="BS676" s="197" t="str">
        <f t="shared" si="541"/>
        <v>N/A</v>
      </c>
      <c r="BT676" s="197">
        <f t="shared" si="542"/>
        <v>0</v>
      </c>
      <c r="BU676" s="198">
        <f t="shared" si="543"/>
        <v>0</v>
      </c>
      <c r="BV676" s="199">
        <f>IFERROR(SQRT(($E676-$E$1136)^2+($X676-$X$1136)^2),0)</f>
        <v>0.40112348971660849</v>
      </c>
      <c r="BW676" s="197" t="str">
        <f>IF(BV676&lt;=SMALL(BV$3:BV$1130,1),"MAS PARECIDO","NO")</f>
        <v>NO</v>
      </c>
      <c r="BX676" s="197" t="str">
        <f>IF(BV676&lt;=SMALL(BV$3:BV$1130,5),"SIMILAR","NO")</f>
        <v>NO</v>
      </c>
      <c r="BY676" s="197" t="str">
        <f t="shared" si="544"/>
        <v>N/A</v>
      </c>
      <c r="BZ676" s="197">
        <f t="shared" si="545"/>
        <v>0</v>
      </c>
      <c r="CA676" s="198">
        <f t="shared" si="546"/>
        <v>0</v>
      </c>
      <c r="CB676" s="199">
        <f>IFERROR(SQRT(($E676-$E$1136)^2+($AA676-$AA$1136)^2),0)</f>
        <v>3.0000900027000808E-2</v>
      </c>
      <c r="CC676" s="197" t="str">
        <f>IF(CB676&lt;=SMALL(CB$3:CB$1130,1),"MAS PARECIDO","NO")</f>
        <v>NO</v>
      </c>
      <c r="CD676" s="197" t="str">
        <f>IF(CB676&lt;=SMALL(CB$3:CB$1130,5),"SIMILAR","NO")</f>
        <v>NO</v>
      </c>
      <c r="CE676" s="197" t="str">
        <f t="shared" si="547"/>
        <v>N/A</v>
      </c>
      <c r="CF676" s="197">
        <f t="shared" si="548"/>
        <v>0</v>
      </c>
      <c r="CG676" s="198">
        <f t="shared" si="549"/>
        <v>0</v>
      </c>
      <c r="CH676" s="199">
        <f>IFERROR(SQRT(($E676-$E$1136)^2+($AD676-$AD$1136)^2),0)</f>
        <v>1.0004499257846093</v>
      </c>
      <c r="CI676" s="197" t="str">
        <f>IF(CH676&lt;=SMALL(CH$3:CH$1130,1),"MAS PARECIDO","NO")</f>
        <v>NO</v>
      </c>
      <c r="CJ676" s="197" t="str">
        <f>IF(CH676&lt;=SMALL(CH$3:CH$1130,5),"SIMILAR","NO")</f>
        <v>NO</v>
      </c>
      <c r="CK676" s="197" t="str">
        <f t="shared" si="550"/>
        <v>N/A</v>
      </c>
      <c r="CL676" s="197">
        <f t="shared" si="551"/>
        <v>0</v>
      </c>
      <c r="CM676" s="198">
        <f t="shared" si="552"/>
        <v>0</v>
      </c>
      <c r="CN676" s="199">
        <f>IFERROR(SQRT(($E676-$E$1136)^2+($AG676-$AG$1136)^2),0)</f>
        <v>1.0004499257846093</v>
      </c>
      <c r="CO676" s="197" t="str">
        <f>IF(CN676&lt;=SMALL(CN$3:CN$1130,1),"MAS PARECIDO","NO")</f>
        <v>NO</v>
      </c>
      <c r="CP676" s="197" t="str">
        <f>IF(CN676&lt;=SMALL(CN$3:CN$1130,5),"SIMILAR","NO")</f>
        <v>NO</v>
      </c>
      <c r="CQ676" s="197" t="str">
        <f t="shared" si="553"/>
        <v>N/A</v>
      </c>
      <c r="CR676" s="197">
        <f t="shared" si="554"/>
        <v>0</v>
      </c>
      <c r="CS676" s="198">
        <f t="shared" si="555"/>
        <v>0</v>
      </c>
      <c r="CT676" s="199">
        <f>IFERROR(SQRT(($E676-$E$1136)^2+($AJ676-$AJ$1136)^2),0)</f>
        <v>3.0000900027000808E-2</v>
      </c>
      <c r="CU676" s="197" t="str">
        <f>IF(CT676&lt;=SMALL(CT$3:CT$1130,1),"MAS PARECIDO","NO")</f>
        <v>NO</v>
      </c>
      <c r="CV676" s="197" t="str">
        <f>IF(CT676&lt;=SMALL(CT$3:CT$1130,5),"SIMILAR","NO")</f>
        <v>NO</v>
      </c>
      <c r="CW676" s="197" t="str">
        <f t="shared" si="556"/>
        <v>N/A</v>
      </c>
      <c r="CX676" s="197">
        <f t="shared" si="557"/>
        <v>0</v>
      </c>
      <c r="CY676" s="198">
        <f t="shared" si="558"/>
        <v>0</v>
      </c>
      <c r="CZ676" s="2" t="s">
        <v>1860</v>
      </c>
      <c r="DA676" s="2" t="s">
        <v>1861</v>
      </c>
      <c r="DB676" s="2">
        <v>0</v>
      </c>
      <c r="DC676" s="2" t="s">
        <v>189</v>
      </c>
    </row>
    <row r="677" spans="1:107">
      <c r="A677" s="24" t="s">
        <v>841</v>
      </c>
      <c r="B677" s="46">
        <v>53662.75</v>
      </c>
      <c r="C677" s="190">
        <f>(B677-$B$1132)/($B$1133-$B$1132)</f>
        <v>5.7461739337474727E-2</v>
      </c>
      <c r="D677" s="46">
        <v>15000</v>
      </c>
      <c r="E677" s="190">
        <f>(D677-$D$1132)/($D$1133-$D$1132)</f>
        <v>2.9970899126973809E-2</v>
      </c>
      <c r="F677" s="46" t="s">
        <v>203</v>
      </c>
      <c r="G677" s="192">
        <f>VLOOKUP(F677,'DATOS DE SOPORTE'!$Y$5:$Z$8,2,FALSE)</f>
        <v>3</v>
      </c>
      <c r="H677" s="190">
        <f>(G677-$G$1132)/($G$1133-$G$1132)</f>
        <v>0.66666666666666663</v>
      </c>
      <c r="I677" s="50">
        <v>1</v>
      </c>
      <c r="J677" s="200">
        <f t="shared" si="518"/>
        <v>1</v>
      </c>
      <c r="K677" s="190">
        <f>(J677-$J$1132)/($J$1133-$J$1132)</f>
        <v>0.2</v>
      </c>
      <c r="L677" s="193" t="str">
        <f t="shared" si="519"/>
        <v>SI</v>
      </c>
      <c r="M677" s="46" t="s">
        <v>192</v>
      </c>
      <c r="N677" s="192">
        <f t="shared" si="520"/>
        <v>2</v>
      </c>
      <c r="O677" s="190">
        <f>(N677-N$1132)/(N$1133-N$1132)</f>
        <v>1</v>
      </c>
      <c r="P677" s="46" t="s">
        <v>193</v>
      </c>
      <c r="Q677" s="192">
        <f t="shared" si="521"/>
        <v>2</v>
      </c>
      <c r="R677" s="190">
        <f>(Q677-Q$1132)/(Q$1133-Q$1132)</f>
        <v>0.5</v>
      </c>
      <c r="S677" s="46" t="s">
        <v>60</v>
      </c>
      <c r="T677" s="192">
        <f t="shared" si="522"/>
        <v>2</v>
      </c>
      <c r="U677" s="190">
        <f>(T677-T$1132)/(T$1133-T$1132)</f>
        <v>1</v>
      </c>
      <c r="V677" s="46" t="s">
        <v>62</v>
      </c>
      <c r="W677" s="194">
        <f>VLOOKUP(V677,'DATOS DE SOPORTE'!$S$5:$T$10,2,FALSE)</f>
        <v>1</v>
      </c>
      <c r="X677" s="201">
        <f>(W677-W$1132)/(W$1133-W$1132)</f>
        <v>0</v>
      </c>
      <c r="Y677" s="46" t="s">
        <v>188</v>
      </c>
      <c r="Z677" s="194">
        <f t="shared" si="523"/>
        <v>1</v>
      </c>
      <c r="AA677" s="201">
        <f>(Z677-Z$1132)/(Z$1133-Z$1132)</f>
        <v>0</v>
      </c>
      <c r="AB677" s="46" t="s">
        <v>136</v>
      </c>
      <c r="AC677" s="194">
        <f t="shared" si="524"/>
        <v>2</v>
      </c>
      <c r="AD677" s="201">
        <f>(AC677-AC$1132)/(AC$1133-AC$1132)</f>
        <v>1</v>
      </c>
      <c r="AE677" s="46" t="s">
        <v>188</v>
      </c>
      <c r="AF677" s="194">
        <f t="shared" si="525"/>
        <v>1</v>
      </c>
      <c r="AG677" s="201">
        <f>(AF677-AF$1132)/(AF$1133-AF$1132)</f>
        <v>0</v>
      </c>
      <c r="AH677" s="24" t="s">
        <v>67</v>
      </c>
      <c r="AI677" s="194">
        <f>VLOOKUP(AH677,'DATOS DE SOPORTE'!$V$5:$W$8,2,FALSE)</f>
        <v>1</v>
      </c>
      <c r="AJ677" s="201">
        <f>(AI677-AI$1132)/(AI$1133-AI$1132)</f>
        <v>0</v>
      </c>
      <c r="AK677" s="58" t="str">
        <f t="shared" si="517"/>
        <v>Bueno</v>
      </c>
      <c r="AL677" s="196">
        <f>IFERROR(SQRT(($E677-$E$1136)^2+($C677-$C$1136)^2),0)</f>
        <v>0.15069383876365564</v>
      </c>
      <c r="AM677" s="197" t="str">
        <f>IF(AL677&lt;=SMALL($AL$3:$AL$1130,1),"MAS PARECIDO","NO")</f>
        <v>NO</v>
      </c>
      <c r="AN677" s="197" t="str">
        <f>IF(AL677&lt;=SMALL($AL$3:$AL$1130,5),"SIMILAR","NO")</f>
        <v>NO</v>
      </c>
      <c r="AO677" s="197" t="str">
        <f t="shared" si="526"/>
        <v>N/A</v>
      </c>
      <c r="AP677" s="197">
        <f t="shared" si="527"/>
        <v>0</v>
      </c>
      <c r="AQ677" s="198">
        <f t="shared" si="528"/>
        <v>0</v>
      </c>
      <c r="AR677" s="196">
        <f>IFERROR(SQRT(($E677-$E$1136)^2+($H677-$H$1136)^2),0)</f>
        <v>0.33468069127683658</v>
      </c>
      <c r="AS677" s="197" t="str">
        <f>IF(AR677&lt;=SMALL(AR$3:AR$1130,1),"MAS PARECIDO","NO")</f>
        <v>NO</v>
      </c>
      <c r="AT677" s="197" t="str">
        <f>IF(AR677&lt;=SMALL(AR$3:AR$1130,5),"SIMILAR","NO")</f>
        <v>NO</v>
      </c>
      <c r="AU677" s="197" t="str">
        <f t="shared" si="529"/>
        <v>N/A</v>
      </c>
      <c r="AV677" s="197">
        <f t="shared" si="530"/>
        <v>0</v>
      </c>
      <c r="AW677" s="198">
        <f t="shared" si="531"/>
        <v>0</v>
      </c>
      <c r="AX677" s="199">
        <f>IFERROR(SQRT(($E677-$E$1136)^2+($K677-$K$1136)^2),0)</f>
        <v>3.0000900027000808E-2</v>
      </c>
      <c r="AY677" s="197" t="str">
        <f>IF(AX677&lt;=SMALL(AX$3:AX$1130,1),"MAS PARECIDO","NO")</f>
        <v>NO</v>
      </c>
      <c r="AZ677" s="197" t="str">
        <f>IF(AX677&lt;=SMALL(AX$3:AX$1130,5),"SIMILAR","NO")</f>
        <v>NO</v>
      </c>
      <c r="BA677" s="197" t="str">
        <f t="shared" si="532"/>
        <v>N/A</v>
      </c>
      <c r="BB677" s="197">
        <f t="shared" si="533"/>
        <v>0</v>
      </c>
      <c r="BC677" s="198">
        <f t="shared" si="534"/>
        <v>0</v>
      </c>
      <c r="BD677" s="196">
        <f>IFERROR(SQRT(($E677-$E$1136)^2+($O677-$O$1136)^2),0)</f>
        <v>3.0000900027000808E-2</v>
      </c>
      <c r="BE677" s="197" t="str">
        <f>IF(BD677&lt;=SMALL(BD$3:BD$1130,1),"MAS PARECIDO","NO")</f>
        <v>NO</v>
      </c>
      <c r="BF677" s="197" t="str">
        <f>IF(BD677&lt;=SMALL(BD$3:BD$1130,5),"SIMILAR","NO")</f>
        <v>NO</v>
      </c>
      <c r="BG677" s="197" t="str">
        <f t="shared" si="535"/>
        <v>N/A</v>
      </c>
      <c r="BH677" s="197">
        <f t="shared" si="536"/>
        <v>0</v>
      </c>
      <c r="BI677" s="198">
        <f t="shared" si="537"/>
        <v>0</v>
      </c>
      <c r="BJ677" s="199">
        <f>IFERROR(SQRT(($E677-$E$1136)^2+($R677-$R$1136)^2),0)</f>
        <v>3.0000900027000808E-2</v>
      </c>
      <c r="BK677" s="197" t="str">
        <f>IF(BJ677&lt;=SMALL(BJ$3:BJ$1130,1),"MAS PARECIDO","NO")</f>
        <v>NO</v>
      </c>
      <c r="BL677" s="197" t="str">
        <f>IF(BJ677&lt;=SMALL(BJ$3:BJ$1130,5),"SIMILAR","NO")</f>
        <v>NO</v>
      </c>
      <c r="BM677" s="197" t="str">
        <f t="shared" si="538"/>
        <v>N/A</v>
      </c>
      <c r="BN677" s="197">
        <f t="shared" si="539"/>
        <v>0</v>
      </c>
      <c r="BO677" s="198">
        <f t="shared" si="540"/>
        <v>0</v>
      </c>
      <c r="BP677" s="199">
        <f>IFERROR(SQRT(($E677-$E$1136)^2+($U677-$U$1136)^2),0)</f>
        <v>1.0004499257846093</v>
      </c>
      <c r="BQ677" s="197" t="str">
        <f>IF(BP677&lt;=SMALL(BP$3:BP$1130,1),"MAS PARECIDO","NO")</f>
        <v>NO</v>
      </c>
      <c r="BR677" s="197" t="str">
        <f>IF(BP677&lt;=SMALL(BP$3:BP$1130,5),"SIMILAR","NO")</f>
        <v>NO</v>
      </c>
      <c r="BS677" s="197" t="str">
        <f t="shared" si="541"/>
        <v>N/A</v>
      </c>
      <c r="BT677" s="197">
        <f t="shared" si="542"/>
        <v>0</v>
      </c>
      <c r="BU677" s="198">
        <f t="shared" si="543"/>
        <v>0</v>
      </c>
      <c r="BV677" s="199">
        <f>IFERROR(SQRT(($E677-$E$1136)^2+($X677-$X$1136)^2),0)</f>
        <v>3.0000900027000808E-2</v>
      </c>
      <c r="BW677" s="197" t="str">
        <f>IF(BV677&lt;=SMALL(BV$3:BV$1130,1),"MAS PARECIDO","NO")</f>
        <v>NO</v>
      </c>
      <c r="BX677" s="197" t="str">
        <f>IF(BV677&lt;=SMALL(BV$3:BV$1130,5),"SIMILAR","NO")</f>
        <v>NO</v>
      </c>
      <c r="BY677" s="197" t="str">
        <f t="shared" si="544"/>
        <v>N/A</v>
      </c>
      <c r="BZ677" s="197">
        <f t="shared" si="545"/>
        <v>0</v>
      </c>
      <c r="CA677" s="198">
        <f t="shared" si="546"/>
        <v>0</v>
      </c>
      <c r="CB677" s="199">
        <f>IFERROR(SQRT(($E677-$E$1136)^2+($AA677-$AA$1136)^2),0)</f>
        <v>3.0000900027000808E-2</v>
      </c>
      <c r="CC677" s="197" t="str">
        <f>IF(CB677&lt;=SMALL(CB$3:CB$1130,1),"MAS PARECIDO","NO")</f>
        <v>NO</v>
      </c>
      <c r="CD677" s="197" t="str">
        <f>IF(CB677&lt;=SMALL(CB$3:CB$1130,5),"SIMILAR","NO")</f>
        <v>NO</v>
      </c>
      <c r="CE677" s="197" t="str">
        <f t="shared" si="547"/>
        <v>N/A</v>
      </c>
      <c r="CF677" s="197">
        <f t="shared" si="548"/>
        <v>0</v>
      </c>
      <c r="CG677" s="198">
        <f t="shared" si="549"/>
        <v>0</v>
      </c>
      <c r="CH677" s="199">
        <f>IFERROR(SQRT(($E677-$E$1136)^2+($AD677-$AD$1136)^2),0)</f>
        <v>3.0000900027000808E-2</v>
      </c>
      <c r="CI677" s="197" t="str">
        <f>IF(CH677&lt;=SMALL(CH$3:CH$1130,1),"MAS PARECIDO","NO")</f>
        <v>NO</v>
      </c>
      <c r="CJ677" s="197" t="str">
        <f>IF(CH677&lt;=SMALL(CH$3:CH$1130,5),"SIMILAR","NO")</f>
        <v>NO</v>
      </c>
      <c r="CK677" s="197" t="str">
        <f t="shared" si="550"/>
        <v>N/A</v>
      </c>
      <c r="CL677" s="197">
        <f t="shared" si="551"/>
        <v>0</v>
      </c>
      <c r="CM677" s="198">
        <f t="shared" si="552"/>
        <v>0</v>
      </c>
      <c r="CN677" s="199">
        <f>IFERROR(SQRT(($E677-$E$1136)^2+($AG677-$AG$1136)^2),0)</f>
        <v>1.0004499257846093</v>
      </c>
      <c r="CO677" s="197" t="str">
        <f>IF(CN677&lt;=SMALL(CN$3:CN$1130,1),"MAS PARECIDO","NO")</f>
        <v>NO</v>
      </c>
      <c r="CP677" s="197" t="str">
        <f>IF(CN677&lt;=SMALL(CN$3:CN$1130,5),"SIMILAR","NO")</f>
        <v>NO</v>
      </c>
      <c r="CQ677" s="197" t="str">
        <f t="shared" si="553"/>
        <v>N/A</v>
      </c>
      <c r="CR677" s="197">
        <f t="shared" si="554"/>
        <v>0</v>
      </c>
      <c r="CS677" s="198">
        <f t="shared" si="555"/>
        <v>0</v>
      </c>
      <c r="CT677" s="199">
        <f>IFERROR(SQRT(($E677-$E$1136)^2+($AJ677-$AJ$1136)^2),0)</f>
        <v>3.0000900027000808E-2</v>
      </c>
      <c r="CU677" s="197" t="str">
        <f>IF(CT677&lt;=SMALL(CT$3:CT$1130,1),"MAS PARECIDO","NO")</f>
        <v>NO</v>
      </c>
      <c r="CV677" s="197" t="str">
        <f>IF(CT677&lt;=SMALL(CT$3:CT$1130,5),"SIMILAR","NO")</f>
        <v>NO</v>
      </c>
      <c r="CW677" s="197" t="str">
        <f t="shared" si="556"/>
        <v>N/A</v>
      </c>
      <c r="CX677" s="197">
        <f t="shared" si="557"/>
        <v>0</v>
      </c>
      <c r="CY677" s="198">
        <f t="shared" si="558"/>
        <v>0</v>
      </c>
      <c r="CZ677" s="2" t="s">
        <v>2336</v>
      </c>
      <c r="DA677" s="2" t="s">
        <v>2337</v>
      </c>
      <c r="DB677" s="2">
        <v>0</v>
      </c>
      <c r="DC677" s="2" t="s">
        <v>189</v>
      </c>
    </row>
    <row r="678" spans="1:107">
      <c r="A678" s="24" t="s">
        <v>526</v>
      </c>
      <c r="B678" s="46">
        <v>161000</v>
      </c>
      <c r="C678" s="190">
        <f>(B678-$B$1132)/($B$1133-$B$1132)</f>
        <v>0.1829296684444317</v>
      </c>
      <c r="D678" s="46">
        <v>60000</v>
      </c>
      <c r="E678" s="190">
        <f>(D678-$D$1132)/($D$1133-$D$1132)</f>
        <v>0.11997359920797623</v>
      </c>
      <c r="F678" s="46" t="s">
        <v>53</v>
      </c>
      <c r="G678" s="192">
        <f>VLOOKUP(F678,'DATOS DE SOPORTE'!$Y$5:$Z$8,2,FALSE)</f>
        <v>2</v>
      </c>
      <c r="H678" s="190">
        <f>(G678-$G$1132)/($G$1133-$G$1132)</f>
        <v>0.33333333333333331</v>
      </c>
      <c r="I678" s="50">
        <v>3</v>
      </c>
      <c r="J678" s="200">
        <f t="shared" si="518"/>
        <v>3</v>
      </c>
      <c r="K678" s="190">
        <f>(J678-$J$1132)/($J$1133-$J$1132)</f>
        <v>0.6</v>
      </c>
      <c r="L678" s="193" t="str">
        <f t="shared" si="519"/>
        <v>SI</v>
      </c>
      <c r="M678" s="46" t="s">
        <v>56</v>
      </c>
      <c r="N678" s="192">
        <f t="shared" si="520"/>
        <v>1</v>
      </c>
      <c r="O678" s="190">
        <f>(N678-N$1132)/(N$1133-N$1132)</f>
        <v>0</v>
      </c>
      <c r="P678" s="46" t="s">
        <v>58</v>
      </c>
      <c r="Q678" s="192">
        <f t="shared" si="521"/>
        <v>3</v>
      </c>
      <c r="R678" s="190">
        <f>(Q678-Q$1132)/(Q$1133-Q$1132)</f>
        <v>1</v>
      </c>
      <c r="S678" s="46" t="s">
        <v>194</v>
      </c>
      <c r="T678" s="192">
        <f t="shared" si="522"/>
        <v>1</v>
      </c>
      <c r="U678" s="190">
        <f>(T678-T$1132)/(T$1133-T$1132)</f>
        <v>0</v>
      </c>
      <c r="V678" s="46" t="s">
        <v>212</v>
      </c>
      <c r="W678" s="194">
        <f>VLOOKUP(V678,'DATOS DE SOPORTE'!$S$5:$T$10,2,FALSE)</f>
        <v>3</v>
      </c>
      <c r="X678" s="201">
        <f>(W678-W$1132)/(W$1133-W$1132)</f>
        <v>0.4</v>
      </c>
      <c r="Y678" s="46" t="s">
        <v>188</v>
      </c>
      <c r="Z678" s="194">
        <f t="shared" si="523"/>
        <v>1</v>
      </c>
      <c r="AA678" s="201">
        <f>(Z678-Z$1132)/(Z$1133-Z$1132)</f>
        <v>0</v>
      </c>
      <c r="AB678" s="46" t="s">
        <v>188</v>
      </c>
      <c r="AC678" s="194">
        <f t="shared" si="524"/>
        <v>1</v>
      </c>
      <c r="AD678" s="201">
        <f>(AC678-AC$1132)/(AC$1133-AC$1132)</f>
        <v>0</v>
      </c>
      <c r="AE678" s="46" t="s">
        <v>188</v>
      </c>
      <c r="AF678" s="194">
        <f t="shared" si="525"/>
        <v>1</v>
      </c>
      <c r="AG678" s="201">
        <f>(AF678-AF$1132)/(AF$1133-AF$1132)</f>
        <v>0</v>
      </c>
      <c r="AH678" s="24" t="s">
        <v>199</v>
      </c>
      <c r="AI678" s="194">
        <f>VLOOKUP(AH678,'DATOS DE SOPORTE'!$V$5:$W$8,2,FALSE)</f>
        <v>2</v>
      </c>
      <c r="AJ678" s="201">
        <f>(AI678-AI$1132)/(AI$1133-AI$1132)</f>
        <v>0.33333333333333331</v>
      </c>
      <c r="AK678" s="58" t="str">
        <f t="shared" si="517"/>
        <v>Bueno</v>
      </c>
      <c r="AL678" s="196">
        <f>IFERROR(SQRT(($E678-$E$1136)^2+($C678-$C$1136)^2),0)</f>
        <v>0.12204146552537286</v>
      </c>
      <c r="AM678" s="197" t="str">
        <f>IF(AL678&lt;=SMALL($AL$3:$AL$1130,1),"MAS PARECIDO","NO")</f>
        <v>NO</v>
      </c>
      <c r="AN678" s="197" t="str">
        <f>IF(AL678&lt;=SMALL($AL$3:$AL$1130,5),"SIMILAR","NO")</f>
        <v>NO</v>
      </c>
      <c r="AO678" s="197" t="str">
        <f t="shared" si="526"/>
        <v>N/A</v>
      </c>
      <c r="AP678" s="197">
        <f t="shared" si="527"/>
        <v>0</v>
      </c>
      <c r="AQ678" s="198">
        <f t="shared" si="528"/>
        <v>0</v>
      </c>
      <c r="AR678" s="196">
        <f>IFERROR(SQRT(($E678-$E$1136)^2+($H678-$H$1136)^2),0)</f>
        <v>0.12000360010800323</v>
      </c>
      <c r="AS678" s="197" t="str">
        <f>IF(AR678&lt;=SMALL(AR$3:AR$1130,1),"MAS PARECIDO","NO")</f>
        <v>NO</v>
      </c>
      <c r="AT678" s="197" t="str">
        <f>IF(AR678&lt;=SMALL(AR$3:AR$1130,5),"SIMILAR","NO")</f>
        <v>NO</v>
      </c>
      <c r="AU678" s="197" t="str">
        <f t="shared" si="529"/>
        <v>N/A</v>
      </c>
      <c r="AV678" s="197">
        <f t="shared" si="530"/>
        <v>0</v>
      </c>
      <c r="AW678" s="198">
        <f t="shared" si="531"/>
        <v>0</v>
      </c>
      <c r="AX678" s="199">
        <f>IFERROR(SQRT(($E678-$E$1136)^2+($K678-$K$1136)^2),0)</f>
        <v>0.41761329485408094</v>
      </c>
      <c r="AY678" s="197" t="str">
        <f>IF(AX678&lt;=SMALL(AX$3:AX$1130,1),"MAS PARECIDO","NO")</f>
        <v>NO</v>
      </c>
      <c r="AZ678" s="197" t="str">
        <f>IF(AX678&lt;=SMALL(AX$3:AX$1130,5),"SIMILAR","NO")</f>
        <v>NO</v>
      </c>
      <c r="BA678" s="197" t="str">
        <f t="shared" si="532"/>
        <v>N/A</v>
      </c>
      <c r="BB678" s="197">
        <f t="shared" si="533"/>
        <v>0</v>
      </c>
      <c r="BC678" s="198">
        <f t="shared" si="534"/>
        <v>0</v>
      </c>
      <c r="BD678" s="196">
        <f>IFERROR(SQRT(($E678-$E$1136)^2+($O678-$O$1136)^2),0)</f>
        <v>1.007174693903139</v>
      </c>
      <c r="BE678" s="197" t="str">
        <f>IF(BD678&lt;=SMALL(BD$3:BD$1130,1),"MAS PARECIDO","NO")</f>
        <v>NO</v>
      </c>
      <c r="BF678" s="197" t="str">
        <f>IF(BD678&lt;=SMALL(BD$3:BD$1130,5),"SIMILAR","NO")</f>
        <v>NO</v>
      </c>
      <c r="BG678" s="197" t="str">
        <f t="shared" si="535"/>
        <v>N/A</v>
      </c>
      <c r="BH678" s="197">
        <f t="shared" si="536"/>
        <v>0</v>
      </c>
      <c r="BI678" s="198">
        <f t="shared" si="537"/>
        <v>0</v>
      </c>
      <c r="BJ678" s="199">
        <f>IFERROR(SQRT(($E678-$E$1136)^2+($R678-$R$1136)^2),0)</f>
        <v>0.51419924546704809</v>
      </c>
      <c r="BK678" s="197" t="str">
        <f>IF(BJ678&lt;=SMALL(BJ$3:BJ$1130,1),"MAS PARECIDO","NO")</f>
        <v>NO</v>
      </c>
      <c r="BL678" s="197" t="str">
        <f>IF(BJ678&lt;=SMALL(BJ$3:BJ$1130,5),"SIMILAR","NO")</f>
        <v>NO</v>
      </c>
      <c r="BM678" s="197" t="str">
        <f t="shared" si="538"/>
        <v>N/A</v>
      </c>
      <c r="BN678" s="197">
        <f t="shared" si="539"/>
        <v>0</v>
      </c>
      <c r="BO678" s="198">
        <f t="shared" si="540"/>
        <v>0</v>
      </c>
      <c r="BP678" s="199">
        <f>IFERROR(SQRT(($E678-$E$1136)^2+($U678-$U$1136)^2),0)</f>
        <v>0.12000360010800323</v>
      </c>
      <c r="BQ678" s="197" t="str">
        <f>IF(BP678&lt;=SMALL(BP$3:BP$1130,1),"MAS PARECIDO","NO")</f>
        <v>NO</v>
      </c>
      <c r="BR678" s="197" t="str">
        <f>IF(BP678&lt;=SMALL(BP$3:BP$1130,5),"SIMILAR","NO")</f>
        <v>NO</v>
      </c>
      <c r="BS678" s="197" t="str">
        <f t="shared" si="541"/>
        <v>N/A</v>
      </c>
      <c r="BT678" s="197">
        <f t="shared" si="542"/>
        <v>0</v>
      </c>
      <c r="BU678" s="198">
        <f t="shared" si="543"/>
        <v>0</v>
      </c>
      <c r="BV678" s="199">
        <f>IFERROR(SQRT(($E678-$E$1136)^2+($X678-$X$1136)^2),0)</f>
        <v>0.417613294854081</v>
      </c>
      <c r="BW678" s="197" t="str">
        <f>IF(BV678&lt;=SMALL(BV$3:BV$1130,1),"MAS PARECIDO","NO")</f>
        <v>NO</v>
      </c>
      <c r="BX678" s="197" t="str">
        <f>IF(BV678&lt;=SMALL(BV$3:BV$1130,5),"SIMILAR","NO")</f>
        <v>NO</v>
      </c>
      <c r="BY678" s="197" t="str">
        <f t="shared" si="544"/>
        <v>N/A</v>
      </c>
      <c r="BZ678" s="197">
        <f t="shared" si="545"/>
        <v>0</v>
      </c>
      <c r="CA678" s="198">
        <f t="shared" si="546"/>
        <v>0</v>
      </c>
      <c r="CB678" s="199">
        <f>IFERROR(SQRT(($E678-$E$1136)^2+($AA678-$AA$1136)^2),0)</f>
        <v>0.12000360010800323</v>
      </c>
      <c r="CC678" s="197" t="str">
        <f>IF(CB678&lt;=SMALL(CB$3:CB$1130,1),"MAS PARECIDO","NO")</f>
        <v>NO</v>
      </c>
      <c r="CD678" s="197" t="str">
        <f>IF(CB678&lt;=SMALL(CB$3:CB$1130,5),"SIMILAR","NO")</f>
        <v>NO</v>
      </c>
      <c r="CE678" s="197" t="str">
        <f t="shared" si="547"/>
        <v>N/A</v>
      </c>
      <c r="CF678" s="197">
        <f t="shared" si="548"/>
        <v>0</v>
      </c>
      <c r="CG678" s="198">
        <f t="shared" si="549"/>
        <v>0</v>
      </c>
      <c r="CH678" s="199">
        <f>IFERROR(SQRT(($E678-$E$1136)^2+($AD678-$AD$1136)^2),0)</f>
        <v>1.007174693903139</v>
      </c>
      <c r="CI678" s="197" t="str">
        <f>IF(CH678&lt;=SMALL(CH$3:CH$1130,1),"MAS PARECIDO","NO")</f>
        <v>NO</v>
      </c>
      <c r="CJ678" s="197" t="str">
        <f>IF(CH678&lt;=SMALL(CH$3:CH$1130,5),"SIMILAR","NO")</f>
        <v>NO</v>
      </c>
      <c r="CK678" s="197" t="str">
        <f t="shared" si="550"/>
        <v>N/A</v>
      </c>
      <c r="CL678" s="197">
        <f t="shared" si="551"/>
        <v>0</v>
      </c>
      <c r="CM678" s="198">
        <f t="shared" si="552"/>
        <v>0</v>
      </c>
      <c r="CN678" s="199">
        <f>IFERROR(SQRT(($E678-$E$1136)^2+($AG678-$AG$1136)^2),0)</f>
        <v>1.007174693903139</v>
      </c>
      <c r="CO678" s="197" t="str">
        <f>IF(CN678&lt;=SMALL(CN$3:CN$1130,1),"MAS PARECIDO","NO")</f>
        <v>NO</v>
      </c>
      <c r="CP678" s="197" t="str">
        <f>IF(CN678&lt;=SMALL(CN$3:CN$1130,5),"SIMILAR","NO")</f>
        <v>NO</v>
      </c>
      <c r="CQ678" s="197" t="str">
        <f t="shared" si="553"/>
        <v>N/A</v>
      </c>
      <c r="CR678" s="197">
        <f t="shared" si="554"/>
        <v>0</v>
      </c>
      <c r="CS678" s="198">
        <f t="shared" si="555"/>
        <v>0</v>
      </c>
      <c r="CT678" s="199">
        <f>IFERROR(SQRT(($E678-$E$1136)^2+($AJ678-$AJ$1136)^2),0)</f>
        <v>0.35427669292516639</v>
      </c>
      <c r="CU678" s="197" t="str">
        <f>IF(CT678&lt;=SMALL(CT$3:CT$1130,1),"MAS PARECIDO","NO")</f>
        <v>NO</v>
      </c>
      <c r="CV678" s="197" t="str">
        <f>IF(CT678&lt;=SMALL(CT$3:CT$1130,5),"SIMILAR","NO")</f>
        <v>NO</v>
      </c>
      <c r="CW678" s="197" t="str">
        <f t="shared" si="556"/>
        <v>N/A</v>
      </c>
      <c r="CX678" s="197">
        <f t="shared" si="557"/>
        <v>0</v>
      </c>
      <c r="CY678" s="198">
        <f t="shared" si="558"/>
        <v>0</v>
      </c>
      <c r="CZ678" s="2" t="s">
        <v>1780</v>
      </c>
      <c r="DA678" s="2" t="s">
        <v>1781</v>
      </c>
      <c r="DB678" s="2">
        <v>0</v>
      </c>
      <c r="DC678" s="2" t="s">
        <v>189</v>
      </c>
    </row>
    <row r="679" spans="1:107">
      <c r="A679" s="24" t="s">
        <v>842</v>
      </c>
      <c r="B679" s="46">
        <v>29893.439999999999</v>
      </c>
      <c r="C679" s="190">
        <f>(B679-$B$1132)/($B$1133-$B$1132)</f>
        <v>2.9677478961870878E-2</v>
      </c>
      <c r="D679" s="46">
        <v>1600</v>
      </c>
      <c r="E679" s="190">
        <f>(D679-$D$1132)/($D$1133-$D$1132)</f>
        <v>3.1700951028530858E-3</v>
      </c>
      <c r="F679" s="46" t="s">
        <v>53</v>
      </c>
      <c r="G679" s="192">
        <f>VLOOKUP(F679,'DATOS DE SOPORTE'!$Y$5:$Z$8,2,FALSE)</f>
        <v>2</v>
      </c>
      <c r="H679" s="190">
        <f>(G679-$G$1132)/($G$1133-$G$1132)</f>
        <v>0.33333333333333331</v>
      </c>
      <c r="I679" s="50">
        <v>0</v>
      </c>
      <c r="J679" s="200">
        <f t="shared" si="518"/>
        <v>0</v>
      </c>
      <c r="K679" s="190">
        <f>(J679-$J$1132)/($J$1133-$J$1132)</f>
        <v>0</v>
      </c>
      <c r="L679" s="193" t="str">
        <f t="shared" si="519"/>
        <v>NO</v>
      </c>
      <c r="M679" s="46" t="s">
        <v>192</v>
      </c>
      <c r="N679" s="192">
        <f t="shared" si="520"/>
        <v>2</v>
      </c>
      <c r="O679" s="190">
        <f>(N679-N$1132)/(N$1133-N$1132)</f>
        <v>1</v>
      </c>
      <c r="P679" s="46" t="s">
        <v>196</v>
      </c>
      <c r="Q679" s="192">
        <f t="shared" si="521"/>
        <v>1</v>
      </c>
      <c r="R679" s="190">
        <f>(Q679-Q$1132)/(Q$1133-Q$1132)</f>
        <v>0</v>
      </c>
      <c r="S679" s="46" t="s">
        <v>194</v>
      </c>
      <c r="T679" s="192">
        <f t="shared" si="522"/>
        <v>1</v>
      </c>
      <c r="U679" s="190">
        <f>(T679-T$1132)/(T$1133-T$1132)</f>
        <v>0</v>
      </c>
      <c r="V679" s="46" t="s">
        <v>62</v>
      </c>
      <c r="W679" s="194">
        <f>VLOOKUP(V679,'DATOS DE SOPORTE'!$S$5:$T$10,2,FALSE)</f>
        <v>1</v>
      </c>
      <c r="X679" s="201">
        <f>(W679-W$1132)/(W$1133-W$1132)</f>
        <v>0</v>
      </c>
      <c r="Y679" s="46" t="s">
        <v>136</v>
      </c>
      <c r="Z679" s="194">
        <f t="shared" si="523"/>
        <v>2</v>
      </c>
      <c r="AA679" s="201">
        <f>(Z679-Z$1132)/(Z$1133-Z$1132)</f>
        <v>1</v>
      </c>
      <c r="AB679" s="46" t="s">
        <v>136</v>
      </c>
      <c r="AC679" s="194">
        <f t="shared" si="524"/>
        <v>2</v>
      </c>
      <c r="AD679" s="201">
        <f>(AC679-AC$1132)/(AC$1133-AC$1132)</f>
        <v>1</v>
      </c>
      <c r="AE679" s="46" t="s">
        <v>188</v>
      </c>
      <c r="AF679" s="194">
        <f t="shared" si="525"/>
        <v>1</v>
      </c>
      <c r="AG679" s="201">
        <f>(AF679-AF$1132)/(AF$1133-AF$1132)</f>
        <v>0</v>
      </c>
      <c r="AH679" s="24" t="s">
        <v>67</v>
      </c>
      <c r="AI679" s="194">
        <f>VLOOKUP(AH679,'DATOS DE SOPORTE'!$V$5:$W$8,2,FALSE)</f>
        <v>1</v>
      </c>
      <c r="AJ679" s="201">
        <f>(AI679-AI$1132)/(AI$1133-AI$1132)</f>
        <v>0</v>
      </c>
      <c r="AK679" s="58" t="str">
        <f t="shared" si="517"/>
        <v>Bueno</v>
      </c>
      <c r="AL679" s="196">
        <f>IFERROR(SQRT(($E679-$E$1136)^2+($C679-$C$1136)^2),0)</f>
        <v>0.17549071992022319</v>
      </c>
      <c r="AM679" s="197" t="str">
        <f>IF(AL679&lt;=SMALL($AL$3:$AL$1130,1),"MAS PARECIDO","NO")</f>
        <v>NO</v>
      </c>
      <c r="AN679" s="197" t="str">
        <f>IF(AL679&lt;=SMALL($AL$3:$AL$1130,5),"SIMILAR","NO")</f>
        <v>NO</v>
      </c>
      <c r="AO679" s="197" t="str">
        <f t="shared" si="526"/>
        <v>N/A</v>
      </c>
      <c r="AP679" s="197">
        <f t="shared" si="527"/>
        <v>0</v>
      </c>
      <c r="AQ679" s="198">
        <f t="shared" si="528"/>
        <v>0</v>
      </c>
      <c r="AR679" s="196">
        <f>IFERROR(SQRT(($E679-$E$1136)^2+($H679-$H$1136)^2),0)</f>
        <v>3.2000960028800867E-3</v>
      </c>
      <c r="AS679" s="197" t="str">
        <f>IF(AR679&lt;=SMALL(AR$3:AR$1130,1),"MAS PARECIDO","NO")</f>
        <v>NO</v>
      </c>
      <c r="AT679" s="197" t="str">
        <f>IF(AR679&lt;=SMALL(AR$3:AR$1130,5),"SIMILAR","NO")</f>
        <v>NO</v>
      </c>
      <c r="AU679" s="197" t="str">
        <f t="shared" si="529"/>
        <v>N/A</v>
      </c>
      <c r="AV679" s="197">
        <f t="shared" si="530"/>
        <v>0</v>
      </c>
      <c r="AW679" s="198">
        <f t="shared" si="531"/>
        <v>0</v>
      </c>
      <c r="AX679" s="199">
        <f>IFERROR(SQRT(($E679-$E$1136)^2+($K679-$K$1136)^2),0)</f>
        <v>0.20002559989768223</v>
      </c>
      <c r="AY679" s="197" t="str">
        <f>IF(AX679&lt;=SMALL(AX$3:AX$1130,1),"MAS PARECIDO","NO")</f>
        <v>NO</v>
      </c>
      <c r="AZ679" s="197" t="str">
        <f>IF(AX679&lt;=SMALL(AX$3:AX$1130,5),"SIMILAR","NO")</f>
        <v>NO</v>
      </c>
      <c r="BA679" s="197" t="str">
        <f t="shared" si="532"/>
        <v>N/A</v>
      </c>
      <c r="BB679" s="197">
        <f t="shared" si="533"/>
        <v>0</v>
      </c>
      <c r="BC679" s="198">
        <f t="shared" si="534"/>
        <v>0</v>
      </c>
      <c r="BD679" s="196">
        <f>IFERROR(SQRT(($E679-$E$1136)^2+($O679-$O$1136)^2),0)</f>
        <v>3.2000960028800867E-3</v>
      </c>
      <c r="BE679" s="197" t="str">
        <f>IF(BD679&lt;=SMALL(BD$3:BD$1130,1),"MAS PARECIDO","NO")</f>
        <v>NO</v>
      </c>
      <c r="BF679" s="197" t="str">
        <f>IF(BD679&lt;=SMALL(BD$3:BD$1130,5),"SIMILAR","NO")</f>
        <v>NO</v>
      </c>
      <c r="BG679" s="197" t="str">
        <f t="shared" si="535"/>
        <v>N/A</v>
      </c>
      <c r="BH679" s="197">
        <f t="shared" si="536"/>
        <v>0</v>
      </c>
      <c r="BI679" s="198">
        <f t="shared" si="537"/>
        <v>0</v>
      </c>
      <c r="BJ679" s="199">
        <f>IFERROR(SQRT(($E679-$E$1136)^2+($R679-$R$1136)^2),0)</f>
        <v>0.50001024050955967</v>
      </c>
      <c r="BK679" s="197" t="str">
        <f>IF(BJ679&lt;=SMALL(BJ$3:BJ$1130,1),"MAS PARECIDO","NO")</f>
        <v>NO</v>
      </c>
      <c r="BL679" s="197" t="str">
        <f>IF(BJ679&lt;=SMALL(BJ$3:BJ$1130,5),"SIMILAR","NO")</f>
        <v>NO</v>
      </c>
      <c r="BM679" s="197" t="str">
        <f t="shared" si="538"/>
        <v>N/A</v>
      </c>
      <c r="BN679" s="197">
        <f t="shared" si="539"/>
        <v>0</v>
      </c>
      <c r="BO679" s="198">
        <f t="shared" si="540"/>
        <v>0</v>
      </c>
      <c r="BP679" s="199">
        <f>IFERROR(SQRT(($E679-$E$1136)^2+($U679-$U$1136)^2),0)</f>
        <v>3.2000960028800867E-3</v>
      </c>
      <c r="BQ679" s="197" t="str">
        <f>IF(BP679&lt;=SMALL(BP$3:BP$1130,1),"MAS PARECIDO","NO")</f>
        <v>NO</v>
      </c>
      <c r="BR679" s="197" t="str">
        <f>IF(BP679&lt;=SMALL(BP$3:BP$1130,5),"SIMILAR","NO")</f>
        <v>NO</v>
      </c>
      <c r="BS679" s="197" t="str">
        <f t="shared" si="541"/>
        <v>N/A</v>
      </c>
      <c r="BT679" s="197">
        <f t="shared" si="542"/>
        <v>0</v>
      </c>
      <c r="BU679" s="198">
        <f t="shared" si="543"/>
        <v>0</v>
      </c>
      <c r="BV679" s="199">
        <f>IFERROR(SQRT(($E679-$E$1136)^2+($X679-$X$1136)^2),0)</f>
        <v>3.2000960028800867E-3</v>
      </c>
      <c r="BW679" s="197" t="str">
        <f>IF(BV679&lt;=SMALL(BV$3:BV$1130,1),"MAS PARECIDO","NO")</f>
        <v>NO</v>
      </c>
      <c r="BX679" s="197" t="str">
        <f>IF(BV679&lt;=SMALL(BV$3:BV$1130,5),"SIMILAR","NO")</f>
        <v>NO</v>
      </c>
      <c r="BY679" s="197" t="str">
        <f t="shared" si="544"/>
        <v>N/A</v>
      </c>
      <c r="BZ679" s="197">
        <f t="shared" si="545"/>
        <v>0</v>
      </c>
      <c r="CA679" s="198">
        <f t="shared" si="546"/>
        <v>0</v>
      </c>
      <c r="CB679" s="199">
        <f>IFERROR(SQRT(($E679-$E$1136)^2+($AA679-$AA$1136)^2),0)</f>
        <v>1.0000051202941052</v>
      </c>
      <c r="CC679" s="197" t="str">
        <f>IF(CB679&lt;=SMALL(CB$3:CB$1130,1),"MAS PARECIDO","NO")</f>
        <v>NO</v>
      </c>
      <c r="CD679" s="197" t="str">
        <f>IF(CB679&lt;=SMALL(CB$3:CB$1130,5),"SIMILAR","NO")</f>
        <v>NO</v>
      </c>
      <c r="CE679" s="197" t="str">
        <f t="shared" si="547"/>
        <v>N/A</v>
      </c>
      <c r="CF679" s="197">
        <f t="shared" si="548"/>
        <v>0</v>
      </c>
      <c r="CG679" s="198">
        <f t="shared" si="549"/>
        <v>0</v>
      </c>
      <c r="CH679" s="199">
        <f>IFERROR(SQRT(($E679-$E$1136)^2+($AD679-$AD$1136)^2),0)</f>
        <v>3.2000960028800867E-3</v>
      </c>
      <c r="CI679" s="197" t="str">
        <f>IF(CH679&lt;=SMALL(CH$3:CH$1130,1),"MAS PARECIDO","NO")</f>
        <v>NO</v>
      </c>
      <c r="CJ679" s="197" t="str">
        <f>IF(CH679&lt;=SMALL(CH$3:CH$1130,5),"SIMILAR","NO")</f>
        <v>NO</v>
      </c>
      <c r="CK679" s="197" t="str">
        <f t="shared" si="550"/>
        <v>N/A</v>
      </c>
      <c r="CL679" s="197">
        <f t="shared" si="551"/>
        <v>0</v>
      </c>
      <c r="CM679" s="198">
        <f t="shared" si="552"/>
        <v>0</v>
      </c>
      <c r="CN679" s="199">
        <f>IFERROR(SQRT(($E679-$E$1136)^2+($AG679-$AG$1136)^2),0)</f>
        <v>1.0000051202941052</v>
      </c>
      <c r="CO679" s="197" t="str">
        <f>IF(CN679&lt;=SMALL(CN$3:CN$1130,1),"MAS PARECIDO","NO")</f>
        <v>NO</v>
      </c>
      <c r="CP679" s="197" t="str">
        <f>IF(CN679&lt;=SMALL(CN$3:CN$1130,5),"SIMILAR","NO")</f>
        <v>NO</v>
      </c>
      <c r="CQ679" s="197" t="str">
        <f t="shared" si="553"/>
        <v>N/A</v>
      </c>
      <c r="CR679" s="197">
        <f t="shared" si="554"/>
        <v>0</v>
      </c>
      <c r="CS679" s="198">
        <f t="shared" si="555"/>
        <v>0</v>
      </c>
      <c r="CT679" s="199">
        <f>IFERROR(SQRT(($E679-$E$1136)^2+($AJ679-$AJ$1136)^2),0)</f>
        <v>3.2000960028800867E-3</v>
      </c>
      <c r="CU679" s="197" t="str">
        <f>IF(CT679&lt;=SMALL(CT$3:CT$1130,1),"MAS PARECIDO","NO")</f>
        <v>NO</v>
      </c>
      <c r="CV679" s="197" t="str">
        <f>IF(CT679&lt;=SMALL(CT$3:CT$1130,5),"SIMILAR","NO")</f>
        <v>NO</v>
      </c>
      <c r="CW679" s="197" t="str">
        <f t="shared" si="556"/>
        <v>N/A</v>
      </c>
      <c r="CX679" s="197">
        <f t="shared" si="557"/>
        <v>0</v>
      </c>
      <c r="CY679" s="198">
        <f t="shared" si="558"/>
        <v>0</v>
      </c>
      <c r="CZ679" s="2" t="s">
        <v>2338</v>
      </c>
      <c r="DA679" s="2" t="s">
        <v>2339</v>
      </c>
      <c r="DB679" s="2">
        <v>0</v>
      </c>
      <c r="DC679" s="2" t="s">
        <v>189</v>
      </c>
    </row>
    <row r="680" spans="1:107">
      <c r="A680" s="24" t="s">
        <v>843</v>
      </c>
      <c r="B680" s="46">
        <v>62601.75</v>
      </c>
      <c r="C680" s="190">
        <f>(B680-$B$1132)/($B$1133-$B$1132)</f>
        <v>6.7910654493090208E-2</v>
      </c>
      <c r="D680" s="46">
        <v>10000</v>
      </c>
      <c r="E680" s="190">
        <f>(D680-$D$1132)/($D$1133-$D$1132)</f>
        <v>1.9970599117973539E-2</v>
      </c>
      <c r="F680" s="46" t="s">
        <v>191</v>
      </c>
      <c r="G680" s="192">
        <f>VLOOKUP(F680,'DATOS DE SOPORTE'!$Y$5:$Z$8,2,FALSE)</f>
        <v>1</v>
      </c>
      <c r="H680" s="190">
        <f>(G680-$G$1132)/($G$1133-$G$1132)</f>
        <v>0</v>
      </c>
      <c r="I680" s="50">
        <v>0</v>
      </c>
      <c r="J680" s="200">
        <f t="shared" si="518"/>
        <v>0</v>
      </c>
      <c r="K680" s="190">
        <f>(J680-$J$1132)/($J$1133-$J$1132)</f>
        <v>0</v>
      </c>
      <c r="L680" s="193" t="str">
        <f t="shared" si="519"/>
        <v>NO</v>
      </c>
      <c r="M680" s="46" t="s">
        <v>56</v>
      </c>
      <c r="N680" s="192">
        <f t="shared" si="520"/>
        <v>1</v>
      </c>
      <c r="O680" s="190">
        <f>(N680-N$1132)/(N$1133-N$1132)</f>
        <v>0</v>
      </c>
      <c r="P680" s="46" t="s">
        <v>193</v>
      </c>
      <c r="Q680" s="192">
        <f t="shared" si="521"/>
        <v>2</v>
      </c>
      <c r="R680" s="190">
        <f>(Q680-Q$1132)/(Q$1133-Q$1132)</f>
        <v>0.5</v>
      </c>
      <c r="S680" s="46" t="s">
        <v>194</v>
      </c>
      <c r="T680" s="192">
        <f t="shared" si="522"/>
        <v>1</v>
      </c>
      <c r="U680" s="190">
        <f>(T680-T$1132)/(T$1133-T$1132)</f>
        <v>0</v>
      </c>
      <c r="V680" s="46" t="s">
        <v>212</v>
      </c>
      <c r="W680" s="194">
        <f>VLOOKUP(V680,'DATOS DE SOPORTE'!$S$5:$T$10,2,FALSE)</f>
        <v>3</v>
      </c>
      <c r="X680" s="201">
        <f>(W680-W$1132)/(W$1133-W$1132)</f>
        <v>0.4</v>
      </c>
      <c r="Y680" s="46" t="s">
        <v>188</v>
      </c>
      <c r="Z680" s="194">
        <f t="shared" si="523"/>
        <v>1</v>
      </c>
      <c r="AA680" s="201">
        <f>(Z680-Z$1132)/(Z$1133-Z$1132)</f>
        <v>0</v>
      </c>
      <c r="AB680" s="46" t="s">
        <v>136</v>
      </c>
      <c r="AC680" s="194">
        <f t="shared" si="524"/>
        <v>2</v>
      </c>
      <c r="AD680" s="201">
        <f>(AC680-AC$1132)/(AC$1133-AC$1132)</f>
        <v>1</v>
      </c>
      <c r="AE680" s="46" t="s">
        <v>136</v>
      </c>
      <c r="AF680" s="194">
        <f t="shared" si="525"/>
        <v>2</v>
      </c>
      <c r="AG680" s="201">
        <f>(AF680-AF$1132)/(AF$1133-AF$1132)</f>
        <v>1</v>
      </c>
      <c r="AH680" s="24" t="s">
        <v>67</v>
      </c>
      <c r="AI680" s="194">
        <f>VLOOKUP(AH680,'DATOS DE SOPORTE'!$V$5:$W$8,2,FALSE)</f>
        <v>1</v>
      </c>
      <c r="AJ680" s="201">
        <f>(AI680-AI$1132)/(AI$1133-AI$1132)</f>
        <v>0</v>
      </c>
      <c r="AK680" s="58" t="str">
        <f t="shared" si="517"/>
        <v>Bueno</v>
      </c>
      <c r="AL680" s="196">
        <f>IFERROR(SQRT(($E680-$E$1136)^2+($C680-$C$1136)^2),0)</f>
        <v>0.13867821793232255</v>
      </c>
      <c r="AM680" s="197" t="str">
        <f>IF(AL680&lt;=SMALL($AL$3:$AL$1130,1),"MAS PARECIDO","NO")</f>
        <v>NO</v>
      </c>
      <c r="AN680" s="197" t="str">
        <f>IF(AL680&lt;=SMALL($AL$3:$AL$1130,5),"SIMILAR","NO")</f>
        <v>NO</v>
      </c>
      <c r="AO680" s="197" t="str">
        <f t="shared" si="526"/>
        <v>N/A</v>
      </c>
      <c r="AP680" s="197">
        <f t="shared" si="527"/>
        <v>0</v>
      </c>
      <c r="AQ680" s="198">
        <f t="shared" si="528"/>
        <v>0</v>
      </c>
      <c r="AR680" s="196">
        <f>IFERROR(SQRT(($E680-$E$1136)^2+($H680-$H$1136)^2),0)</f>
        <v>0.33393283024014148</v>
      </c>
      <c r="AS680" s="197" t="str">
        <f>IF(AR680&lt;=SMALL(AR$3:AR$1130,1),"MAS PARECIDO","NO")</f>
        <v>NO</v>
      </c>
      <c r="AT680" s="197" t="str">
        <f>IF(AR680&lt;=SMALL(AR$3:AR$1130,5),"SIMILAR","NO")</f>
        <v>NO</v>
      </c>
      <c r="AU680" s="197" t="str">
        <f t="shared" si="529"/>
        <v>N/A</v>
      </c>
      <c r="AV680" s="197">
        <f t="shared" si="530"/>
        <v>0</v>
      </c>
      <c r="AW680" s="198">
        <f t="shared" si="531"/>
        <v>0</v>
      </c>
      <c r="AX680" s="199">
        <f>IFERROR(SQRT(($E680-$E$1136)^2+($K680-$K$1136)^2),0)</f>
        <v>0.20099757212732708</v>
      </c>
      <c r="AY680" s="197" t="str">
        <f>IF(AX680&lt;=SMALL(AX$3:AX$1130,1),"MAS PARECIDO","NO")</f>
        <v>NO</v>
      </c>
      <c r="AZ680" s="197" t="str">
        <f>IF(AX680&lt;=SMALL(AX$3:AX$1130,5),"SIMILAR","NO")</f>
        <v>NO</v>
      </c>
      <c r="BA680" s="197" t="str">
        <f t="shared" si="532"/>
        <v>N/A</v>
      </c>
      <c r="BB680" s="197">
        <f t="shared" si="533"/>
        <v>0</v>
      </c>
      <c r="BC680" s="198">
        <f t="shared" si="534"/>
        <v>0</v>
      </c>
      <c r="BD680" s="196">
        <f>IFERROR(SQRT(($E680-$E$1136)^2+($O680-$O$1136)^2),0)</f>
        <v>1.0001999920021396</v>
      </c>
      <c r="BE680" s="197" t="str">
        <f>IF(BD680&lt;=SMALL(BD$3:BD$1130,1),"MAS PARECIDO","NO")</f>
        <v>NO</v>
      </c>
      <c r="BF680" s="197" t="str">
        <f>IF(BD680&lt;=SMALL(BD$3:BD$1130,5),"SIMILAR","NO")</f>
        <v>NO</v>
      </c>
      <c r="BG680" s="197" t="str">
        <f t="shared" si="535"/>
        <v>N/A</v>
      </c>
      <c r="BH680" s="197">
        <f t="shared" si="536"/>
        <v>0</v>
      </c>
      <c r="BI680" s="198">
        <f t="shared" si="537"/>
        <v>0</v>
      </c>
      <c r="BJ680" s="199">
        <f>IFERROR(SQRT(($E680-$E$1136)^2+($R680-$R$1136)^2),0)</f>
        <v>2.0000600018000539E-2</v>
      </c>
      <c r="BK680" s="197" t="str">
        <f>IF(BJ680&lt;=SMALL(BJ$3:BJ$1130,1),"MAS PARECIDO","NO")</f>
        <v>NO</v>
      </c>
      <c r="BL680" s="197" t="str">
        <f>IF(BJ680&lt;=SMALL(BJ$3:BJ$1130,5),"SIMILAR","NO")</f>
        <v>NO</v>
      </c>
      <c r="BM680" s="197" t="str">
        <f t="shared" si="538"/>
        <v>N/A</v>
      </c>
      <c r="BN680" s="197">
        <f t="shared" si="539"/>
        <v>0</v>
      </c>
      <c r="BO680" s="198">
        <f t="shared" si="540"/>
        <v>0</v>
      </c>
      <c r="BP680" s="199">
        <f>IFERROR(SQRT(($E680-$E$1136)^2+($U680-$U$1136)^2),0)</f>
        <v>2.0000600018000539E-2</v>
      </c>
      <c r="BQ680" s="197" t="str">
        <f>IF(BP680&lt;=SMALL(BP$3:BP$1130,1),"MAS PARECIDO","NO")</f>
        <v>NO</v>
      </c>
      <c r="BR680" s="197" t="str">
        <f>IF(BP680&lt;=SMALL(BP$3:BP$1130,5),"SIMILAR","NO")</f>
        <v>NO</v>
      </c>
      <c r="BS680" s="197" t="str">
        <f t="shared" si="541"/>
        <v>N/A</v>
      </c>
      <c r="BT680" s="197">
        <f t="shared" si="542"/>
        <v>0</v>
      </c>
      <c r="BU680" s="198">
        <f t="shared" si="543"/>
        <v>0</v>
      </c>
      <c r="BV680" s="199">
        <f>IFERROR(SQRT(($E680-$E$1136)^2+($X680-$X$1136)^2),0)</f>
        <v>0.40049971785393318</v>
      </c>
      <c r="BW680" s="197" t="str">
        <f>IF(BV680&lt;=SMALL(BV$3:BV$1130,1),"MAS PARECIDO","NO")</f>
        <v>NO</v>
      </c>
      <c r="BX680" s="197" t="str">
        <f>IF(BV680&lt;=SMALL(BV$3:BV$1130,5),"SIMILAR","NO")</f>
        <v>NO</v>
      </c>
      <c r="BY680" s="197" t="str">
        <f t="shared" si="544"/>
        <v>N/A</v>
      </c>
      <c r="BZ680" s="197">
        <f t="shared" si="545"/>
        <v>0</v>
      </c>
      <c r="CA680" s="198">
        <f t="shared" si="546"/>
        <v>0</v>
      </c>
      <c r="CB680" s="199">
        <f>IFERROR(SQRT(($E680-$E$1136)^2+($AA680-$AA$1136)^2),0)</f>
        <v>2.0000600018000539E-2</v>
      </c>
      <c r="CC680" s="197" t="str">
        <f>IF(CB680&lt;=SMALL(CB$3:CB$1130,1),"MAS PARECIDO","NO")</f>
        <v>NO</v>
      </c>
      <c r="CD680" s="197" t="str">
        <f>IF(CB680&lt;=SMALL(CB$3:CB$1130,5),"SIMILAR","NO")</f>
        <v>NO</v>
      </c>
      <c r="CE680" s="197" t="str">
        <f t="shared" si="547"/>
        <v>N/A</v>
      </c>
      <c r="CF680" s="197">
        <f t="shared" si="548"/>
        <v>0</v>
      </c>
      <c r="CG680" s="198">
        <f t="shared" si="549"/>
        <v>0</v>
      </c>
      <c r="CH680" s="199">
        <f>IFERROR(SQRT(($E680-$E$1136)^2+($AD680-$AD$1136)^2),0)</f>
        <v>2.0000600018000539E-2</v>
      </c>
      <c r="CI680" s="197" t="str">
        <f>IF(CH680&lt;=SMALL(CH$3:CH$1130,1),"MAS PARECIDO","NO")</f>
        <v>NO</v>
      </c>
      <c r="CJ680" s="197" t="str">
        <f>IF(CH680&lt;=SMALL(CH$3:CH$1130,5),"SIMILAR","NO")</f>
        <v>NO</v>
      </c>
      <c r="CK680" s="197" t="str">
        <f t="shared" si="550"/>
        <v>N/A</v>
      </c>
      <c r="CL680" s="197">
        <f t="shared" si="551"/>
        <v>0</v>
      </c>
      <c r="CM680" s="198">
        <f t="shared" si="552"/>
        <v>0</v>
      </c>
      <c r="CN680" s="199">
        <f>IFERROR(SQRT(($E680-$E$1136)^2+($AG680-$AG$1136)^2),0)</f>
        <v>2.0000600018000539E-2</v>
      </c>
      <c r="CO680" s="197" t="str">
        <f>IF(CN680&lt;=SMALL(CN$3:CN$1130,1),"MAS PARECIDO","NO")</f>
        <v>NO</v>
      </c>
      <c r="CP680" s="197" t="str">
        <f>IF(CN680&lt;=SMALL(CN$3:CN$1130,5),"SIMILAR","NO")</f>
        <v>NO</v>
      </c>
      <c r="CQ680" s="197" t="str">
        <f t="shared" si="553"/>
        <v>N/A</v>
      </c>
      <c r="CR680" s="197">
        <f t="shared" si="554"/>
        <v>0</v>
      </c>
      <c r="CS680" s="198">
        <f t="shared" si="555"/>
        <v>0</v>
      </c>
      <c r="CT680" s="199">
        <f>IFERROR(SQRT(($E680-$E$1136)^2+($AJ680-$AJ$1136)^2),0)</f>
        <v>2.0000600018000539E-2</v>
      </c>
      <c r="CU680" s="197" t="str">
        <f>IF(CT680&lt;=SMALL(CT$3:CT$1130,1),"MAS PARECIDO","NO")</f>
        <v>NO</v>
      </c>
      <c r="CV680" s="197" t="str">
        <f>IF(CT680&lt;=SMALL(CT$3:CT$1130,5),"SIMILAR","NO")</f>
        <v>NO</v>
      </c>
      <c r="CW680" s="197" t="str">
        <f t="shared" si="556"/>
        <v>N/A</v>
      </c>
      <c r="CX680" s="197">
        <f t="shared" si="557"/>
        <v>0</v>
      </c>
      <c r="CY680" s="198">
        <f t="shared" si="558"/>
        <v>0</v>
      </c>
      <c r="CZ680" s="2" t="s">
        <v>2340</v>
      </c>
      <c r="DA680" s="2" t="s">
        <v>2341</v>
      </c>
      <c r="DB680" s="2">
        <v>0</v>
      </c>
      <c r="DC680" s="2" t="s">
        <v>189</v>
      </c>
    </row>
    <row r="681" spans="1:107">
      <c r="A681" s="24" t="s">
        <v>844</v>
      </c>
      <c r="B681" s="46">
        <v>33383.440000000002</v>
      </c>
      <c r="C681" s="190">
        <f>(B681-$B$1132)/($B$1133-$B$1132)</f>
        <v>3.3756986053614713E-2</v>
      </c>
      <c r="D681" s="46">
        <v>8000</v>
      </c>
      <c r="E681" s="190">
        <f>(D681-$D$1132)/($D$1133-$D$1132)</f>
        <v>1.597047911437343E-2</v>
      </c>
      <c r="F681" s="46" t="s">
        <v>53</v>
      </c>
      <c r="G681" s="192">
        <f>VLOOKUP(F681,'DATOS DE SOPORTE'!$Y$5:$Z$8,2,FALSE)</f>
        <v>2</v>
      </c>
      <c r="H681" s="190">
        <f>(G681-$G$1132)/($G$1133-$G$1132)</f>
        <v>0.33333333333333331</v>
      </c>
      <c r="I681" s="50">
        <v>2</v>
      </c>
      <c r="J681" s="200">
        <f t="shared" si="518"/>
        <v>2</v>
      </c>
      <c r="K681" s="190">
        <f>(J681-$J$1132)/($J$1133-$J$1132)</f>
        <v>0.4</v>
      </c>
      <c r="L681" s="193" t="str">
        <f t="shared" si="519"/>
        <v>SI</v>
      </c>
      <c r="M681" s="46" t="s">
        <v>192</v>
      </c>
      <c r="N681" s="192">
        <f t="shared" si="520"/>
        <v>2</v>
      </c>
      <c r="O681" s="190">
        <f>(N681-N$1132)/(N$1133-N$1132)</f>
        <v>1</v>
      </c>
      <c r="P681" s="46" t="s">
        <v>193</v>
      </c>
      <c r="Q681" s="192">
        <f t="shared" si="521"/>
        <v>2</v>
      </c>
      <c r="R681" s="190">
        <f>(Q681-Q$1132)/(Q$1133-Q$1132)</f>
        <v>0.5</v>
      </c>
      <c r="S681" s="46" t="s">
        <v>194</v>
      </c>
      <c r="T681" s="192">
        <f t="shared" si="522"/>
        <v>1</v>
      </c>
      <c r="U681" s="190">
        <f>(T681-T$1132)/(T$1133-T$1132)</f>
        <v>0</v>
      </c>
      <c r="V681" s="46" t="s">
        <v>62</v>
      </c>
      <c r="W681" s="194">
        <f>VLOOKUP(V681,'DATOS DE SOPORTE'!$S$5:$T$10,2,FALSE)</f>
        <v>1</v>
      </c>
      <c r="X681" s="201">
        <f>(W681-W$1132)/(W$1133-W$1132)</f>
        <v>0</v>
      </c>
      <c r="Y681" s="46" t="s">
        <v>188</v>
      </c>
      <c r="Z681" s="194">
        <f t="shared" si="523"/>
        <v>1</v>
      </c>
      <c r="AA681" s="201">
        <f>(Z681-Z$1132)/(Z$1133-Z$1132)</f>
        <v>0</v>
      </c>
      <c r="AB681" s="46" t="s">
        <v>136</v>
      </c>
      <c r="AC681" s="194">
        <f t="shared" si="524"/>
        <v>2</v>
      </c>
      <c r="AD681" s="201">
        <f>(AC681-AC$1132)/(AC$1133-AC$1132)</f>
        <v>1</v>
      </c>
      <c r="AE681" s="46" t="s">
        <v>136</v>
      </c>
      <c r="AF681" s="194">
        <f t="shared" si="525"/>
        <v>2</v>
      </c>
      <c r="AG681" s="201">
        <f>(AF681-AF$1132)/(AF$1133-AF$1132)</f>
        <v>1</v>
      </c>
      <c r="AH681" s="24" t="s">
        <v>67</v>
      </c>
      <c r="AI681" s="194">
        <f>VLOOKUP(AH681,'DATOS DE SOPORTE'!$V$5:$W$8,2,FALSE)</f>
        <v>1</v>
      </c>
      <c r="AJ681" s="201">
        <f>(AI681-AI$1132)/(AI$1133-AI$1132)</f>
        <v>0</v>
      </c>
      <c r="AK681" s="58" t="str">
        <f t="shared" si="517"/>
        <v>Bueno</v>
      </c>
      <c r="AL681" s="196">
        <f>IFERROR(SQRT(($E681-$E$1136)^2+($C681-$C$1136)^2),0)</f>
        <v>0.17212732701583647</v>
      </c>
      <c r="AM681" s="197" t="str">
        <f>IF(AL681&lt;=SMALL($AL$3:$AL$1130,1),"MAS PARECIDO","NO")</f>
        <v>NO</v>
      </c>
      <c r="AN681" s="197" t="str">
        <f>IF(AL681&lt;=SMALL($AL$3:$AL$1130,5),"SIMILAR","NO")</f>
        <v>NO</v>
      </c>
      <c r="AO681" s="197" t="str">
        <f t="shared" si="526"/>
        <v>N/A</v>
      </c>
      <c r="AP681" s="197">
        <f t="shared" si="527"/>
        <v>0</v>
      </c>
      <c r="AQ681" s="198">
        <f t="shared" si="528"/>
        <v>0</v>
      </c>
      <c r="AR681" s="196">
        <f>IFERROR(SQRT(($E681-$E$1136)^2+($H681-$H$1136)^2),0)</f>
        <v>1.600048001440043E-2</v>
      </c>
      <c r="AS681" s="197" t="str">
        <f>IF(AR681&lt;=SMALL(AR$3:AR$1130,1),"MAS PARECIDO","NO")</f>
        <v>NO</v>
      </c>
      <c r="AT681" s="197" t="str">
        <f>IF(AR681&lt;=SMALL(AR$3:AR$1130,5),"SIMILAR","NO")</f>
        <v>NO</v>
      </c>
      <c r="AU681" s="197" t="str">
        <f t="shared" si="529"/>
        <v>N/A</v>
      </c>
      <c r="AV681" s="197">
        <f t="shared" si="530"/>
        <v>0</v>
      </c>
      <c r="AW681" s="198">
        <f t="shared" si="531"/>
        <v>0</v>
      </c>
      <c r="AX681" s="199">
        <f>IFERROR(SQRT(($E681-$E$1136)^2+($K681-$K$1136)^2),0)</f>
        <v>0.20063901754317687</v>
      </c>
      <c r="AY681" s="197" t="str">
        <f>IF(AX681&lt;=SMALL(AX$3:AX$1130,1),"MAS PARECIDO","NO")</f>
        <v>NO</v>
      </c>
      <c r="AZ681" s="197" t="str">
        <f>IF(AX681&lt;=SMALL(AX$3:AX$1130,5),"SIMILAR","NO")</f>
        <v>NO</v>
      </c>
      <c r="BA681" s="197" t="str">
        <f t="shared" si="532"/>
        <v>N/A</v>
      </c>
      <c r="BB681" s="197">
        <f t="shared" si="533"/>
        <v>0</v>
      </c>
      <c r="BC681" s="198">
        <f t="shared" si="534"/>
        <v>0</v>
      </c>
      <c r="BD681" s="196">
        <f>IFERROR(SQRT(($E681-$E$1136)^2+($O681-$O$1136)^2),0)</f>
        <v>1.600048001440043E-2</v>
      </c>
      <c r="BE681" s="197" t="str">
        <f>IF(BD681&lt;=SMALL(BD$3:BD$1130,1),"MAS PARECIDO","NO")</f>
        <v>NO</v>
      </c>
      <c r="BF681" s="197" t="str">
        <f>IF(BD681&lt;=SMALL(BD$3:BD$1130,5),"SIMILAR","NO")</f>
        <v>NO</v>
      </c>
      <c r="BG681" s="197" t="str">
        <f t="shared" si="535"/>
        <v>N/A</v>
      </c>
      <c r="BH681" s="197">
        <f t="shared" si="536"/>
        <v>0</v>
      </c>
      <c r="BI681" s="198">
        <f t="shared" si="537"/>
        <v>0</v>
      </c>
      <c r="BJ681" s="199">
        <f>IFERROR(SQRT(($E681-$E$1136)^2+($R681-$R$1136)^2),0)</f>
        <v>1.600048001440043E-2</v>
      </c>
      <c r="BK681" s="197" t="str">
        <f>IF(BJ681&lt;=SMALL(BJ$3:BJ$1130,1),"MAS PARECIDO","NO")</f>
        <v>NO</v>
      </c>
      <c r="BL681" s="197" t="str">
        <f>IF(BJ681&lt;=SMALL(BJ$3:BJ$1130,5),"SIMILAR","NO")</f>
        <v>NO</v>
      </c>
      <c r="BM681" s="197" t="str">
        <f t="shared" si="538"/>
        <v>N/A</v>
      </c>
      <c r="BN681" s="197">
        <f t="shared" si="539"/>
        <v>0</v>
      </c>
      <c r="BO681" s="198">
        <f t="shared" si="540"/>
        <v>0</v>
      </c>
      <c r="BP681" s="199">
        <f>IFERROR(SQRT(($E681-$E$1136)^2+($U681-$U$1136)^2),0)</f>
        <v>1.600048001440043E-2</v>
      </c>
      <c r="BQ681" s="197" t="str">
        <f>IF(BP681&lt;=SMALL(BP$3:BP$1130,1),"MAS PARECIDO","NO")</f>
        <v>NO</v>
      </c>
      <c r="BR681" s="197" t="str">
        <f>IF(BP681&lt;=SMALL(BP$3:BP$1130,5),"SIMILAR","NO")</f>
        <v>NO</v>
      </c>
      <c r="BS681" s="197" t="str">
        <f t="shared" si="541"/>
        <v>N/A</v>
      </c>
      <c r="BT681" s="197">
        <f t="shared" si="542"/>
        <v>0</v>
      </c>
      <c r="BU681" s="198">
        <f t="shared" si="543"/>
        <v>0</v>
      </c>
      <c r="BV681" s="199">
        <f>IFERROR(SQRT(($E681-$E$1136)^2+($X681-$X$1136)^2),0)</f>
        <v>1.600048001440043E-2</v>
      </c>
      <c r="BW681" s="197" t="str">
        <f>IF(BV681&lt;=SMALL(BV$3:BV$1130,1),"MAS PARECIDO","NO")</f>
        <v>NO</v>
      </c>
      <c r="BX681" s="197" t="str">
        <f>IF(BV681&lt;=SMALL(BV$3:BV$1130,5),"SIMILAR","NO")</f>
        <v>NO</v>
      </c>
      <c r="BY681" s="197" t="str">
        <f t="shared" si="544"/>
        <v>N/A</v>
      </c>
      <c r="BZ681" s="197">
        <f t="shared" si="545"/>
        <v>0</v>
      </c>
      <c r="CA681" s="198">
        <f t="shared" si="546"/>
        <v>0</v>
      </c>
      <c r="CB681" s="199">
        <f>IFERROR(SQRT(($E681-$E$1136)^2+($AA681-$AA$1136)^2),0)</f>
        <v>1.600048001440043E-2</v>
      </c>
      <c r="CC681" s="197" t="str">
        <f>IF(CB681&lt;=SMALL(CB$3:CB$1130,1),"MAS PARECIDO","NO")</f>
        <v>NO</v>
      </c>
      <c r="CD681" s="197" t="str">
        <f>IF(CB681&lt;=SMALL(CB$3:CB$1130,5),"SIMILAR","NO")</f>
        <v>NO</v>
      </c>
      <c r="CE681" s="197" t="str">
        <f t="shared" si="547"/>
        <v>N/A</v>
      </c>
      <c r="CF681" s="197">
        <f t="shared" si="548"/>
        <v>0</v>
      </c>
      <c r="CG681" s="198">
        <f t="shared" si="549"/>
        <v>0</v>
      </c>
      <c r="CH681" s="199">
        <f>IFERROR(SQRT(($E681-$E$1136)^2+($AD681-$AD$1136)^2),0)</f>
        <v>1.600048001440043E-2</v>
      </c>
      <c r="CI681" s="197" t="str">
        <f>IF(CH681&lt;=SMALL(CH$3:CH$1130,1),"MAS PARECIDO","NO")</f>
        <v>NO</v>
      </c>
      <c r="CJ681" s="197" t="str">
        <f>IF(CH681&lt;=SMALL(CH$3:CH$1130,5),"SIMILAR","NO")</f>
        <v>NO</v>
      </c>
      <c r="CK681" s="197" t="str">
        <f t="shared" si="550"/>
        <v>N/A</v>
      </c>
      <c r="CL681" s="197">
        <f t="shared" si="551"/>
        <v>0</v>
      </c>
      <c r="CM681" s="198">
        <f t="shared" si="552"/>
        <v>0</v>
      </c>
      <c r="CN681" s="199">
        <f>IFERROR(SQRT(($E681-$E$1136)^2+($AG681-$AG$1136)^2),0)</f>
        <v>1.600048001440043E-2</v>
      </c>
      <c r="CO681" s="197" t="str">
        <f>IF(CN681&lt;=SMALL(CN$3:CN$1130,1),"MAS PARECIDO","NO")</f>
        <v>NO</v>
      </c>
      <c r="CP681" s="197" t="str">
        <f>IF(CN681&lt;=SMALL(CN$3:CN$1130,5),"SIMILAR","NO")</f>
        <v>NO</v>
      </c>
      <c r="CQ681" s="197" t="str">
        <f t="shared" si="553"/>
        <v>N/A</v>
      </c>
      <c r="CR681" s="197">
        <f t="shared" si="554"/>
        <v>0</v>
      </c>
      <c r="CS681" s="198">
        <f t="shared" si="555"/>
        <v>0</v>
      </c>
      <c r="CT681" s="199">
        <f>IFERROR(SQRT(($E681-$E$1136)^2+($AJ681-$AJ$1136)^2),0)</f>
        <v>1.600048001440043E-2</v>
      </c>
      <c r="CU681" s="197" t="str">
        <f>IF(CT681&lt;=SMALL(CT$3:CT$1130,1),"MAS PARECIDO","NO")</f>
        <v>NO</v>
      </c>
      <c r="CV681" s="197" t="str">
        <f>IF(CT681&lt;=SMALL(CT$3:CT$1130,5),"SIMILAR","NO")</f>
        <v>NO</v>
      </c>
      <c r="CW681" s="197" t="str">
        <f t="shared" si="556"/>
        <v>N/A</v>
      </c>
      <c r="CX681" s="197">
        <f t="shared" si="557"/>
        <v>0</v>
      </c>
      <c r="CY681" s="198">
        <f t="shared" si="558"/>
        <v>0</v>
      </c>
      <c r="CZ681" s="2" t="s">
        <v>2342</v>
      </c>
      <c r="DA681" s="2" t="s">
        <v>2343</v>
      </c>
      <c r="DB681" s="2">
        <v>0</v>
      </c>
      <c r="DC681" s="2" t="s">
        <v>189</v>
      </c>
    </row>
    <row r="682" spans="1:107">
      <c r="A682" s="24" t="s">
        <v>845</v>
      </c>
      <c r="B682" s="46">
        <v>58242.25</v>
      </c>
      <c r="C682" s="190">
        <f>(B682-$B$1132)/($B$1133-$B$1132)</f>
        <v>6.2814777368030844E-2</v>
      </c>
      <c r="D682" s="46">
        <v>16000</v>
      </c>
      <c r="E682" s="190">
        <f>(D682-$D$1132)/($D$1133-$D$1132)</f>
        <v>3.197095912877386E-2</v>
      </c>
      <c r="F682" s="46" t="s">
        <v>191</v>
      </c>
      <c r="G682" s="192">
        <f>VLOOKUP(F682,'DATOS DE SOPORTE'!$Y$5:$Z$8,2,FALSE)</f>
        <v>1</v>
      </c>
      <c r="H682" s="190">
        <f>(G682-$G$1132)/($G$1133-$G$1132)</f>
        <v>0</v>
      </c>
      <c r="I682" s="50">
        <v>1</v>
      </c>
      <c r="J682" s="200">
        <f t="shared" si="518"/>
        <v>1</v>
      </c>
      <c r="K682" s="190">
        <f>(J682-$J$1132)/($J$1133-$J$1132)</f>
        <v>0.2</v>
      </c>
      <c r="L682" s="193" t="str">
        <f t="shared" si="519"/>
        <v>SI</v>
      </c>
      <c r="M682" s="46" t="s">
        <v>192</v>
      </c>
      <c r="N682" s="192">
        <f t="shared" si="520"/>
        <v>2</v>
      </c>
      <c r="O682" s="190">
        <f>(N682-N$1132)/(N$1133-N$1132)</f>
        <v>1</v>
      </c>
      <c r="P682" s="46" t="s">
        <v>196</v>
      </c>
      <c r="Q682" s="192">
        <f t="shared" si="521"/>
        <v>1</v>
      </c>
      <c r="R682" s="190">
        <f>(Q682-Q$1132)/(Q$1133-Q$1132)</f>
        <v>0</v>
      </c>
      <c r="S682" s="46" t="s">
        <v>60</v>
      </c>
      <c r="T682" s="192">
        <f t="shared" si="522"/>
        <v>2</v>
      </c>
      <c r="U682" s="190">
        <f>(T682-T$1132)/(T$1133-T$1132)</f>
        <v>1</v>
      </c>
      <c r="V682" s="46" t="s">
        <v>62</v>
      </c>
      <c r="W682" s="194">
        <f>VLOOKUP(V682,'DATOS DE SOPORTE'!$S$5:$T$10,2,FALSE)</f>
        <v>1</v>
      </c>
      <c r="X682" s="201">
        <f>(W682-W$1132)/(W$1133-W$1132)</f>
        <v>0</v>
      </c>
      <c r="Y682" s="46"/>
      <c r="Z682" s="194">
        <f t="shared" si="523"/>
        <v>2</v>
      </c>
      <c r="AA682" s="201">
        <f>(Z682-Z$1132)/(Z$1133-Z$1132)</f>
        <v>1</v>
      </c>
      <c r="AB682" s="46" t="s">
        <v>136</v>
      </c>
      <c r="AC682" s="194">
        <f t="shared" si="524"/>
        <v>2</v>
      </c>
      <c r="AD682" s="201">
        <f>(AC682-AC$1132)/(AC$1133-AC$1132)</f>
        <v>1</v>
      </c>
      <c r="AE682" s="46" t="s">
        <v>136</v>
      </c>
      <c r="AF682" s="194">
        <f t="shared" si="525"/>
        <v>2</v>
      </c>
      <c r="AG682" s="201">
        <f>(AF682-AF$1132)/(AF$1133-AF$1132)</f>
        <v>1</v>
      </c>
      <c r="AH682" s="24" t="s">
        <v>67</v>
      </c>
      <c r="AI682" s="194">
        <f>VLOOKUP(AH682,'DATOS DE SOPORTE'!$V$5:$W$8,2,FALSE)</f>
        <v>1</v>
      </c>
      <c r="AJ682" s="201">
        <f>(AI682-AI$1132)/(AI$1133-AI$1132)</f>
        <v>0</v>
      </c>
      <c r="AK682" s="58" t="str">
        <f t="shared" si="517"/>
        <v>Regular</v>
      </c>
      <c r="AL682" s="196">
        <f>IFERROR(SQRT(($E682-$E$1136)^2+($C682-$C$1136)^2),0)</f>
        <v>0.14587752159003825</v>
      </c>
      <c r="AM682" s="197" t="str">
        <f>IF(AL682&lt;=SMALL($AL$3:$AL$1130,1),"MAS PARECIDO","NO")</f>
        <v>NO</v>
      </c>
      <c r="AN682" s="197" t="str">
        <f>IF(AL682&lt;=SMALL($AL$3:$AL$1130,5),"SIMILAR","NO")</f>
        <v>NO</v>
      </c>
      <c r="AO682" s="197" t="str">
        <f t="shared" si="526"/>
        <v>N/A</v>
      </c>
      <c r="AP682" s="197">
        <f t="shared" si="527"/>
        <v>0</v>
      </c>
      <c r="AQ682" s="198">
        <f t="shared" si="528"/>
        <v>0</v>
      </c>
      <c r="AR682" s="196">
        <f>IFERROR(SQRT(($E682-$E$1136)^2+($H682-$H$1136)^2),0)</f>
        <v>0.33486590234581365</v>
      </c>
      <c r="AS682" s="197" t="str">
        <f>IF(AR682&lt;=SMALL(AR$3:AR$1130,1),"MAS PARECIDO","NO")</f>
        <v>NO</v>
      </c>
      <c r="AT682" s="197" t="str">
        <f>IF(AR682&lt;=SMALL(AR$3:AR$1130,5),"SIMILAR","NO")</f>
        <v>NO</v>
      </c>
      <c r="AU682" s="197" t="str">
        <f t="shared" si="529"/>
        <v>N/A</v>
      </c>
      <c r="AV682" s="197">
        <f t="shared" si="530"/>
        <v>0</v>
      </c>
      <c r="AW682" s="198">
        <f t="shared" si="531"/>
        <v>0</v>
      </c>
      <c r="AX682" s="199">
        <f>IFERROR(SQRT(($E682-$E$1136)^2+($K682-$K$1136)^2),0)</f>
        <v>3.2000960028800859E-2</v>
      </c>
      <c r="AY682" s="197" t="str">
        <f>IF(AX682&lt;=SMALL(AX$3:AX$1130,1),"MAS PARECIDO","NO")</f>
        <v>NO</v>
      </c>
      <c r="AZ682" s="197" t="str">
        <f>IF(AX682&lt;=SMALL(AX$3:AX$1130,5),"SIMILAR","NO")</f>
        <v>NO</v>
      </c>
      <c r="BA682" s="197" t="str">
        <f t="shared" si="532"/>
        <v>N/A</v>
      </c>
      <c r="BB682" s="197">
        <f t="shared" si="533"/>
        <v>0</v>
      </c>
      <c r="BC682" s="198">
        <f t="shared" si="534"/>
        <v>0</v>
      </c>
      <c r="BD682" s="196">
        <f>IFERROR(SQRT(($E682-$E$1136)^2+($O682-$O$1136)^2),0)</f>
        <v>3.2000960028800859E-2</v>
      </c>
      <c r="BE682" s="197" t="str">
        <f>IF(BD682&lt;=SMALL(BD$3:BD$1130,1),"MAS PARECIDO","NO")</f>
        <v>NO</v>
      </c>
      <c r="BF682" s="197" t="str">
        <f>IF(BD682&lt;=SMALL(BD$3:BD$1130,5),"SIMILAR","NO")</f>
        <v>NO</v>
      </c>
      <c r="BG682" s="197" t="str">
        <f t="shared" si="535"/>
        <v>N/A</v>
      </c>
      <c r="BH682" s="197">
        <f t="shared" si="536"/>
        <v>0</v>
      </c>
      <c r="BI682" s="198">
        <f t="shared" si="537"/>
        <v>0</v>
      </c>
      <c r="BJ682" s="199">
        <f>IFERROR(SQRT(($E682-$E$1136)^2+($R682-$R$1136)^2),0)</f>
        <v>0.50102301488331347</v>
      </c>
      <c r="BK682" s="197" t="str">
        <f>IF(BJ682&lt;=SMALL(BJ$3:BJ$1130,1),"MAS PARECIDO","NO")</f>
        <v>NO</v>
      </c>
      <c r="BL682" s="197" t="str">
        <f>IF(BJ682&lt;=SMALL(BJ$3:BJ$1130,5),"SIMILAR","NO")</f>
        <v>NO</v>
      </c>
      <c r="BM682" s="197" t="str">
        <f t="shared" si="538"/>
        <v>N/A</v>
      </c>
      <c r="BN682" s="197">
        <f t="shared" si="539"/>
        <v>0</v>
      </c>
      <c r="BO682" s="198">
        <f t="shared" si="540"/>
        <v>0</v>
      </c>
      <c r="BP682" s="199">
        <f>IFERROR(SQRT(($E682-$E$1136)^2+($U682-$U$1136)^2),0)</f>
        <v>1.0005118997007307</v>
      </c>
      <c r="BQ682" s="197" t="str">
        <f>IF(BP682&lt;=SMALL(BP$3:BP$1130,1),"MAS PARECIDO","NO")</f>
        <v>NO</v>
      </c>
      <c r="BR682" s="197" t="str">
        <f>IF(BP682&lt;=SMALL(BP$3:BP$1130,5),"SIMILAR","NO")</f>
        <v>NO</v>
      </c>
      <c r="BS682" s="197" t="str">
        <f t="shared" si="541"/>
        <v>N/A</v>
      </c>
      <c r="BT682" s="197">
        <f t="shared" si="542"/>
        <v>0</v>
      </c>
      <c r="BU682" s="198">
        <f t="shared" si="543"/>
        <v>0</v>
      </c>
      <c r="BV682" s="199">
        <f>IFERROR(SQRT(($E682-$E$1136)^2+($X682-$X$1136)^2),0)</f>
        <v>3.2000960028800859E-2</v>
      </c>
      <c r="BW682" s="197" t="str">
        <f>IF(BV682&lt;=SMALL(BV$3:BV$1130,1),"MAS PARECIDO","NO")</f>
        <v>NO</v>
      </c>
      <c r="BX682" s="197" t="str">
        <f>IF(BV682&lt;=SMALL(BV$3:BV$1130,5),"SIMILAR","NO")</f>
        <v>NO</v>
      </c>
      <c r="BY682" s="197" t="str">
        <f t="shared" si="544"/>
        <v>N/A</v>
      </c>
      <c r="BZ682" s="197">
        <f t="shared" si="545"/>
        <v>0</v>
      </c>
      <c r="CA682" s="198">
        <f t="shared" si="546"/>
        <v>0</v>
      </c>
      <c r="CB682" s="199">
        <f>IFERROR(SQRT(($E682-$E$1136)^2+($AA682-$AA$1136)^2),0)</f>
        <v>1.0005118997007307</v>
      </c>
      <c r="CC682" s="197" t="str">
        <f>IF(CB682&lt;=SMALL(CB$3:CB$1130,1),"MAS PARECIDO","NO")</f>
        <v>NO</v>
      </c>
      <c r="CD682" s="197" t="str">
        <f>IF(CB682&lt;=SMALL(CB$3:CB$1130,5),"SIMILAR","NO")</f>
        <v>NO</v>
      </c>
      <c r="CE682" s="197" t="str">
        <f t="shared" si="547"/>
        <v>N/A</v>
      </c>
      <c r="CF682" s="197">
        <f t="shared" si="548"/>
        <v>0</v>
      </c>
      <c r="CG682" s="198">
        <f t="shared" si="549"/>
        <v>0</v>
      </c>
      <c r="CH682" s="199">
        <f>IFERROR(SQRT(($E682-$E$1136)^2+($AD682-$AD$1136)^2),0)</f>
        <v>3.2000960028800859E-2</v>
      </c>
      <c r="CI682" s="197" t="str">
        <f>IF(CH682&lt;=SMALL(CH$3:CH$1130,1),"MAS PARECIDO","NO")</f>
        <v>NO</v>
      </c>
      <c r="CJ682" s="197" t="str">
        <f>IF(CH682&lt;=SMALL(CH$3:CH$1130,5),"SIMILAR","NO")</f>
        <v>NO</v>
      </c>
      <c r="CK682" s="197" t="str">
        <f t="shared" si="550"/>
        <v>N/A</v>
      </c>
      <c r="CL682" s="197">
        <f t="shared" si="551"/>
        <v>0</v>
      </c>
      <c r="CM682" s="198">
        <f t="shared" si="552"/>
        <v>0</v>
      </c>
      <c r="CN682" s="199">
        <f>IFERROR(SQRT(($E682-$E$1136)^2+($AG682-$AG$1136)^2),0)</f>
        <v>3.2000960028800859E-2</v>
      </c>
      <c r="CO682" s="197" t="str">
        <f>IF(CN682&lt;=SMALL(CN$3:CN$1130,1),"MAS PARECIDO","NO")</f>
        <v>NO</v>
      </c>
      <c r="CP682" s="197" t="str">
        <f>IF(CN682&lt;=SMALL(CN$3:CN$1130,5),"SIMILAR","NO")</f>
        <v>NO</v>
      </c>
      <c r="CQ682" s="197" t="str">
        <f t="shared" si="553"/>
        <v>N/A</v>
      </c>
      <c r="CR682" s="197">
        <f t="shared" si="554"/>
        <v>0</v>
      </c>
      <c r="CS682" s="198">
        <f t="shared" si="555"/>
        <v>0</v>
      </c>
      <c r="CT682" s="199">
        <f>IFERROR(SQRT(($E682-$E$1136)^2+($AJ682-$AJ$1136)^2),0)</f>
        <v>3.2000960028800859E-2</v>
      </c>
      <c r="CU682" s="197" t="str">
        <f>IF(CT682&lt;=SMALL(CT$3:CT$1130,1),"MAS PARECIDO","NO")</f>
        <v>NO</v>
      </c>
      <c r="CV682" s="197" t="str">
        <f>IF(CT682&lt;=SMALL(CT$3:CT$1130,5),"SIMILAR","NO")</f>
        <v>NO</v>
      </c>
      <c r="CW682" s="197" t="str">
        <f t="shared" si="556"/>
        <v>N/A</v>
      </c>
      <c r="CX682" s="197">
        <f t="shared" si="557"/>
        <v>0</v>
      </c>
      <c r="CY682" s="198">
        <f t="shared" si="558"/>
        <v>0</v>
      </c>
      <c r="CZ682" s="2" t="s">
        <v>2344</v>
      </c>
      <c r="DA682" s="2" t="s">
        <v>2345</v>
      </c>
      <c r="DB682" s="2">
        <v>1</v>
      </c>
      <c r="DC682" s="2" t="s">
        <v>346</v>
      </c>
    </row>
    <row r="683" spans="1:107">
      <c r="A683" s="24" t="s">
        <v>846</v>
      </c>
      <c r="B683" s="46">
        <v>51911.75</v>
      </c>
      <c r="C683" s="190">
        <f>(B683-$B$1132)/($B$1133-$B$1132)</f>
        <v>5.541497231236199E-2</v>
      </c>
      <c r="D683" s="46">
        <v>25000</v>
      </c>
      <c r="E683" s="190">
        <f>(D683-$D$1132)/($D$1133-$D$1132)</f>
        <v>4.9971499144974348E-2</v>
      </c>
      <c r="F683" s="46" t="s">
        <v>53</v>
      </c>
      <c r="G683" s="192">
        <f>VLOOKUP(F683,'DATOS DE SOPORTE'!$Y$5:$Z$8,2,FALSE)</f>
        <v>2</v>
      </c>
      <c r="H683" s="190">
        <f>(G683-$G$1132)/($G$1133-$G$1132)</f>
        <v>0.33333333333333331</v>
      </c>
      <c r="I683" s="50">
        <v>1</v>
      </c>
      <c r="J683" s="200">
        <f t="shared" si="518"/>
        <v>1</v>
      </c>
      <c r="K683" s="190">
        <f>(J683-$J$1132)/($J$1133-$J$1132)</f>
        <v>0.2</v>
      </c>
      <c r="L683" s="193" t="str">
        <f t="shared" si="519"/>
        <v>SI</v>
      </c>
      <c r="M683" s="46" t="s">
        <v>56</v>
      </c>
      <c r="N683" s="192">
        <f t="shared" si="520"/>
        <v>1</v>
      </c>
      <c r="O683" s="190">
        <f>(N683-N$1132)/(N$1133-N$1132)</f>
        <v>0</v>
      </c>
      <c r="P683" s="46" t="s">
        <v>193</v>
      </c>
      <c r="Q683" s="192">
        <f t="shared" si="521"/>
        <v>2</v>
      </c>
      <c r="R683" s="190">
        <f>(Q683-Q$1132)/(Q$1133-Q$1132)</f>
        <v>0.5</v>
      </c>
      <c r="S683" s="46" t="s">
        <v>194</v>
      </c>
      <c r="T683" s="192">
        <f t="shared" si="522"/>
        <v>1</v>
      </c>
      <c r="U683" s="190">
        <f>(T683-T$1132)/(T$1133-T$1132)</f>
        <v>0</v>
      </c>
      <c r="V683" s="46" t="s">
        <v>62</v>
      </c>
      <c r="W683" s="194">
        <f>VLOOKUP(V683,'DATOS DE SOPORTE'!$S$5:$T$10,2,FALSE)</f>
        <v>1</v>
      </c>
      <c r="X683" s="201">
        <f>(W683-W$1132)/(W$1133-W$1132)</f>
        <v>0</v>
      </c>
      <c r="Y683" s="46" t="s">
        <v>136</v>
      </c>
      <c r="Z683" s="194">
        <f t="shared" si="523"/>
        <v>2</v>
      </c>
      <c r="AA683" s="201">
        <f>(Z683-Z$1132)/(Z$1133-Z$1132)</f>
        <v>1</v>
      </c>
      <c r="AB683" s="46" t="s">
        <v>136</v>
      </c>
      <c r="AC683" s="194">
        <f t="shared" si="524"/>
        <v>2</v>
      </c>
      <c r="AD683" s="201">
        <f>(AC683-AC$1132)/(AC$1133-AC$1132)</f>
        <v>1</v>
      </c>
      <c r="AE683" s="46" t="s">
        <v>188</v>
      </c>
      <c r="AF683" s="194">
        <f t="shared" si="525"/>
        <v>1</v>
      </c>
      <c r="AG683" s="201">
        <f>(AF683-AF$1132)/(AF$1133-AF$1132)</f>
        <v>0</v>
      </c>
      <c r="AH683" s="24" t="s">
        <v>67</v>
      </c>
      <c r="AI683" s="194">
        <f>VLOOKUP(AH683,'DATOS DE SOPORTE'!$V$5:$W$8,2,FALSE)</f>
        <v>1</v>
      </c>
      <c r="AJ683" s="201">
        <f>(AI683-AI$1132)/(AI$1133-AI$1132)</f>
        <v>0</v>
      </c>
      <c r="AK683" s="58" t="str">
        <f t="shared" si="517"/>
        <v>Bueno</v>
      </c>
      <c r="AL683" s="196">
        <f>IFERROR(SQRT(($E683-$E$1136)^2+($C683-$C$1136)^2),0)</f>
        <v>0.15785259033406721</v>
      </c>
      <c r="AM683" s="197" t="str">
        <f>IF(AL683&lt;=SMALL($AL$3:$AL$1130,1),"MAS PARECIDO","NO")</f>
        <v>NO</v>
      </c>
      <c r="AN683" s="197" t="str">
        <f>IF(AL683&lt;=SMALL($AL$3:$AL$1130,5),"SIMILAR","NO")</f>
        <v>NO</v>
      </c>
      <c r="AO683" s="197" t="str">
        <f t="shared" si="526"/>
        <v>N/A</v>
      </c>
      <c r="AP683" s="197">
        <f t="shared" si="527"/>
        <v>0</v>
      </c>
      <c r="AQ683" s="198">
        <f t="shared" si="528"/>
        <v>0</v>
      </c>
      <c r="AR683" s="196">
        <f>IFERROR(SQRT(($E683-$E$1136)^2+($H683-$H$1136)^2),0)</f>
        <v>5.0001500045001347E-2</v>
      </c>
      <c r="AS683" s="197" t="str">
        <f>IF(AR683&lt;=SMALL(AR$3:AR$1130,1),"MAS PARECIDO","NO")</f>
        <v>NO</v>
      </c>
      <c r="AT683" s="197" t="str">
        <f>IF(AR683&lt;=SMALL(AR$3:AR$1130,5),"SIMILAR","NO")</f>
        <v>NO</v>
      </c>
      <c r="AU683" s="197" t="str">
        <f t="shared" si="529"/>
        <v>N/A</v>
      </c>
      <c r="AV683" s="197">
        <f t="shared" si="530"/>
        <v>0</v>
      </c>
      <c r="AW683" s="198">
        <f t="shared" si="531"/>
        <v>0</v>
      </c>
      <c r="AX683" s="199">
        <f>IFERROR(SQRT(($E683-$E$1136)^2+($K683-$K$1136)^2),0)</f>
        <v>5.0001500045001347E-2</v>
      </c>
      <c r="AY683" s="197" t="str">
        <f>IF(AX683&lt;=SMALL(AX$3:AX$1130,1),"MAS PARECIDO","NO")</f>
        <v>NO</v>
      </c>
      <c r="AZ683" s="197" t="str">
        <f>IF(AX683&lt;=SMALL(AX$3:AX$1130,5),"SIMILAR","NO")</f>
        <v>NO</v>
      </c>
      <c r="BA683" s="197" t="str">
        <f t="shared" si="532"/>
        <v>N/A</v>
      </c>
      <c r="BB683" s="197">
        <f t="shared" si="533"/>
        <v>0</v>
      </c>
      <c r="BC683" s="198">
        <f t="shared" si="534"/>
        <v>0</v>
      </c>
      <c r="BD683" s="196">
        <f>IFERROR(SQRT(($E683-$E$1136)^2+($O683-$O$1136)^2),0)</f>
        <v>1.0012492946348328</v>
      </c>
      <c r="BE683" s="197" t="str">
        <f>IF(BD683&lt;=SMALL(BD$3:BD$1130,1),"MAS PARECIDO","NO")</f>
        <v>NO</v>
      </c>
      <c r="BF683" s="197" t="str">
        <f>IF(BD683&lt;=SMALL(BD$3:BD$1130,5),"SIMILAR","NO")</f>
        <v>NO</v>
      </c>
      <c r="BG683" s="197" t="str">
        <f t="shared" si="535"/>
        <v>N/A</v>
      </c>
      <c r="BH683" s="197">
        <f t="shared" si="536"/>
        <v>0</v>
      </c>
      <c r="BI683" s="198">
        <f t="shared" si="537"/>
        <v>0</v>
      </c>
      <c r="BJ683" s="199">
        <f>IFERROR(SQRT(($E683-$E$1136)^2+($R683-$R$1136)^2),0)</f>
        <v>5.0001500045001347E-2</v>
      </c>
      <c r="BK683" s="197" t="str">
        <f>IF(BJ683&lt;=SMALL(BJ$3:BJ$1130,1),"MAS PARECIDO","NO")</f>
        <v>NO</v>
      </c>
      <c r="BL683" s="197" t="str">
        <f>IF(BJ683&lt;=SMALL(BJ$3:BJ$1130,5),"SIMILAR","NO")</f>
        <v>NO</v>
      </c>
      <c r="BM683" s="197" t="str">
        <f t="shared" si="538"/>
        <v>N/A</v>
      </c>
      <c r="BN683" s="197">
        <f t="shared" si="539"/>
        <v>0</v>
      </c>
      <c r="BO683" s="198">
        <f t="shared" si="540"/>
        <v>0</v>
      </c>
      <c r="BP683" s="199">
        <f>IFERROR(SQRT(($E683-$E$1136)^2+($U683-$U$1136)^2),0)</f>
        <v>5.0001500045001347E-2</v>
      </c>
      <c r="BQ683" s="197" t="str">
        <f>IF(BP683&lt;=SMALL(BP$3:BP$1130,1),"MAS PARECIDO","NO")</f>
        <v>NO</v>
      </c>
      <c r="BR683" s="197" t="str">
        <f>IF(BP683&lt;=SMALL(BP$3:BP$1130,5),"SIMILAR","NO")</f>
        <v>NO</v>
      </c>
      <c r="BS683" s="197" t="str">
        <f t="shared" si="541"/>
        <v>N/A</v>
      </c>
      <c r="BT683" s="197">
        <f t="shared" si="542"/>
        <v>0</v>
      </c>
      <c r="BU683" s="198">
        <f t="shared" si="543"/>
        <v>0</v>
      </c>
      <c r="BV683" s="199">
        <f>IFERROR(SQRT(($E683-$E$1136)^2+($X683-$X$1136)^2),0)</f>
        <v>5.0001500045001347E-2</v>
      </c>
      <c r="BW683" s="197" t="str">
        <f>IF(BV683&lt;=SMALL(BV$3:BV$1130,1),"MAS PARECIDO","NO")</f>
        <v>NO</v>
      </c>
      <c r="BX683" s="197" t="str">
        <f>IF(BV683&lt;=SMALL(BV$3:BV$1130,5),"SIMILAR","NO")</f>
        <v>NO</v>
      </c>
      <c r="BY683" s="197" t="str">
        <f t="shared" si="544"/>
        <v>N/A</v>
      </c>
      <c r="BZ683" s="197">
        <f t="shared" si="545"/>
        <v>0</v>
      </c>
      <c r="CA683" s="198">
        <f t="shared" si="546"/>
        <v>0</v>
      </c>
      <c r="CB683" s="199">
        <f>IFERROR(SQRT(($E683-$E$1136)^2+($AA683-$AA$1136)^2),0)</f>
        <v>1.0012492946348328</v>
      </c>
      <c r="CC683" s="197" t="str">
        <f>IF(CB683&lt;=SMALL(CB$3:CB$1130,1),"MAS PARECIDO","NO")</f>
        <v>NO</v>
      </c>
      <c r="CD683" s="197" t="str">
        <f>IF(CB683&lt;=SMALL(CB$3:CB$1130,5),"SIMILAR","NO")</f>
        <v>NO</v>
      </c>
      <c r="CE683" s="197" t="str">
        <f t="shared" si="547"/>
        <v>N/A</v>
      </c>
      <c r="CF683" s="197">
        <f t="shared" si="548"/>
        <v>0</v>
      </c>
      <c r="CG683" s="198">
        <f t="shared" si="549"/>
        <v>0</v>
      </c>
      <c r="CH683" s="199">
        <f>IFERROR(SQRT(($E683-$E$1136)^2+($AD683-$AD$1136)^2),0)</f>
        <v>5.0001500045001347E-2</v>
      </c>
      <c r="CI683" s="197" t="str">
        <f>IF(CH683&lt;=SMALL(CH$3:CH$1130,1),"MAS PARECIDO","NO")</f>
        <v>NO</v>
      </c>
      <c r="CJ683" s="197" t="str">
        <f>IF(CH683&lt;=SMALL(CH$3:CH$1130,5),"SIMILAR","NO")</f>
        <v>NO</v>
      </c>
      <c r="CK683" s="197" t="str">
        <f t="shared" si="550"/>
        <v>N/A</v>
      </c>
      <c r="CL683" s="197">
        <f t="shared" si="551"/>
        <v>0</v>
      </c>
      <c r="CM683" s="198">
        <f t="shared" si="552"/>
        <v>0</v>
      </c>
      <c r="CN683" s="199">
        <f>IFERROR(SQRT(($E683-$E$1136)^2+($AG683-$AG$1136)^2),0)</f>
        <v>1.0012492946348328</v>
      </c>
      <c r="CO683" s="197" t="str">
        <f>IF(CN683&lt;=SMALL(CN$3:CN$1130,1),"MAS PARECIDO","NO")</f>
        <v>NO</v>
      </c>
      <c r="CP683" s="197" t="str">
        <f>IF(CN683&lt;=SMALL(CN$3:CN$1130,5),"SIMILAR","NO")</f>
        <v>NO</v>
      </c>
      <c r="CQ683" s="197" t="str">
        <f t="shared" si="553"/>
        <v>N/A</v>
      </c>
      <c r="CR683" s="197">
        <f t="shared" si="554"/>
        <v>0</v>
      </c>
      <c r="CS683" s="198">
        <f t="shared" si="555"/>
        <v>0</v>
      </c>
      <c r="CT683" s="199">
        <f>IFERROR(SQRT(($E683-$E$1136)^2+($AJ683-$AJ$1136)^2),0)</f>
        <v>5.0001500045001347E-2</v>
      </c>
      <c r="CU683" s="197" t="str">
        <f>IF(CT683&lt;=SMALL(CT$3:CT$1130,1),"MAS PARECIDO","NO")</f>
        <v>NO</v>
      </c>
      <c r="CV683" s="197" t="str">
        <f>IF(CT683&lt;=SMALL(CT$3:CT$1130,5),"SIMILAR","NO")</f>
        <v>NO</v>
      </c>
      <c r="CW683" s="197" t="str">
        <f t="shared" si="556"/>
        <v>N/A</v>
      </c>
      <c r="CX683" s="197">
        <f t="shared" si="557"/>
        <v>0</v>
      </c>
      <c r="CY683" s="198">
        <f t="shared" si="558"/>
        <v>0</v>
      </c>
      <c r="CZ683" s="2" t="s">
        <v>2346</v>
      </c>
      <c r="DA683" s="2" t="s">
        <v>2347</v>
      </c>
      <c r="DB683" s="2">
        <v>0</v>
      </c>
      <c r="DC683" s="2" t="s">
        <v>189</v>
      </c>
    </row>
    <row r="684" spans="1:107">
      <c r="A684" s="24" t="s">
        <v>847</v>
      </c>
      <c r="B684" s="46">
        <v>50520.25</v>
      </c>
      <c r="C684" s="190">
        <f>(B684-$B$1132)/($B$1133-$B$1132)</f>
        <v>5.3788429585095075E-2</v>
      </c>
      <c r="D684" s="46">
        <v>9000</v>
      </c>
      <c r="E684" s="190">
        <f>(D684-$D$1132)/($D$1133-$D$1132)</f>
        <v>1.7970539116173485E-2</v>
      </c>
      <c r="F684" s="46" t="s">
        <v>203</v>
      </c>
      <c r="G684" s="192">
        <f>VLOOKUP(F684,'DATOS DE SOPORTE'!$Y$5:$Z$8,2,FALSE)</f>
        <v>3</v>
      </c>
      <c r="H684" s="190">
        <f>(G684-$G$1132)/($G$1133-$G$1132)</f>
        <v>0.66666666666666663</v>
      </c>
      <c r="I684" s="50">
        <v>4</v>
      </c>
      <c r="J684" s="200">
        <f t="shared" si="518"/>
        <v>4</v>
      </c>
      <c r="K684" s="190">
        <f>(J684-$J$1132)/($J$1133-$J$1132)</f>
        <v>0.8</v>
      </c>
      <c r="L684" s="193" t="str">
        <f t="shared" si="519"/>
        <v>SI</v>
      </c>
      <c r="M684" s="46" t="s">
        <v>192</v>
      </c>
      <c r="N684" s="192">
        <f t="shared" si="520"/>
        <v>2</v>
      </c>
      <c r="O684" s="190">
        <f>(N684-N$1132)/(N$1133-N$1132)</f>
        <v>1</v>
      </c>
      <c r="P684" s="46" t="s">
        <v>58</v>
      </c>
      <c r="Q684" s="192">
        <f t="shared" si="521"/>
        <v>3</v>
      </c>
      <c r="R684" s="190">
        <f>(Q684-Q$1132)/(Q$1133-Q$1132)</f>
        <v>1</v>
      </c>
      <c r="S684" s="46" t="s">
        <v>194</v>
      </c>
      <c r="T684" s="192">
        <f t="shared" si="522"/>
        <v>1</v>
      </c>
      <c r="U684" s="190">
        <f>(T684-T$1132)/(T$1133-T$1132)</f>
        <v>0</v>
      </c>
      <c r="V684" s="46" t="s">
        <v>212</v>
      </c>
      <c r="W684" s="194">
        <f>VLOOKUP(V684,'DATOS DE SOPORTE'!$S$5:$T$10,2,FALSE)</f>
        <v>3</v>
      </c>
      <c r="X684" s="201">
        <f>(W684-W$1132)/(W$1133-W$1132)</f>
        <v>0.4</v>
      </c>
      <c r="Y684" s="46" t="s">
        <v>188</v>
      </c>
      <c r="Z684" s="194">
        <f t="shared" si="523"/>
        <v>1</v>
      </c>
      <c r="AA684" s="201">
        <f>(Z684-Z$1132)/(Z$1133-Z$1132)</f>
        <v>0</v>
      </c>
      <c r="AB684" s="46" t="s">
        <v>136</v>
      </c>
      <c r="AC684" s="194">
        <f t="shared" si="524"/>
        <v>2</v>
      </c>
      <c r="AD684" s="201">
        <f>(AC684-AC$1132)/(AC$1133-AC$1132)</f>
        <v>1</v>
      </c>
      <c r="AE684" s="46" t="s">
        <v>136</v>
      </c>
      <c r="AF684" s="194">
        <f t="shared" si="525"/>
        <v>2</v>
      </c>
      <c r="AG684" s="201">
        <f>(AF684-AF$1132)/(AF$1133-AF$1132)</f>
        <v>1</v>
      </c>
      <c r="AH684" s="24" t="s">
        <v>67</v>
      </c>
      <c r="AI684" s="194">
        <f>VLOOKUP(AH684,'DATOS DE SOPORTE'!$V$5:$W$8,2,FALSE)</f>
        <v>1</v>
      </c>
      <c r="AJ684" s="201">
        <f>(AI684-AI$1132)/(AI$1133-AI$1132)</f>
        <v>0</v>
      </c>
      <c r="AK684" s="58" t="str">
        <f t="shared" si="517"/>
        <v>Bueno</v>
      </c>
      <c r="AL684" s="196">
        <f>IFERROR(SQRT(($E684-$E$1136)^2+($C684-$C$1136)^2),0)</f>
        <v>0.15241725778346824</v>
      </c>
      <c r="AM684" s="197" t="str">
        <f>IF(AL684&lt;=SMALL($AL$3:$AL$1130,1),"MAS PARECIDO","NO")</f>
        <v>NO</v>
      </c>
      <c r="AN684" s="197" t="str">
        <f>IF(AL684&lt;=SMALL($AL$3:$AL$1130,5),"SIMILAR","NO")</f>
        <v>NO</v>
      </c>
      <c r="AO684" s="197" t="str">
        <f t="shared" si="526"/>
        <v>N/A</v>
      </c>
      <c r="AP684" s="197">
        <f t="shared" si="527"/>
        <v>0</v>
      </c>
      <c r="AQ684" s="198">
        <f t="shared" si="528"/>
        <v>0</v>
      </c>
      <c r="AR684" s="196">
        <f>IFERROR(SQRT(($E684-$E$1136)^2+($H684-$H$1136)^2),0)</f>
        <v>0.33381900867384101</v>
      </c>
      <c r="AS684" s="197" t="str">
        <f>IF(AR684&lt;=SMALL(AR$3:AR$1130,1),"MAS PARECIDO","NO")</f>
        <v>NO</v>
      </c>
      <c r="AT684" s="197" t="str">
        <f>IF(AR684&lt;=SMALL(AR$3:AR$1130,5),"SIMILAR","NO")</f>
        <v>NO</v>
      </c>
      <c r="AU684" s="197" t="str">
        <f t="shared" si="529"/>
        <v>N/A</v>
      </c>
      <c r="AV684" s="197">
        <f t="shared" si="530"/>
        <v>0</v>
      </c>
      <c r="AW684" s="198">
        <f t="shared" si="531"/>
        <v>0</v>
      </c>
      <c r="AX684" s="199">
        <f>IFERROR(SQRT(($E684-$E$1136)^2+($K684-$K$1136)^2),0)</f>
        <v>0.60026995547076567</v>
      </c>
      <c r="AY684" s="197" t="str">
        <f>IF(AX684&lt;=SMALL(AX$3:AX$1130,1),"MAS PARECIDO","NO")</f>
        <v>NO</v>
      </c>
      <c r="AZ684" s="197" t="str">
        <f>IF(AX684&lt;=SMALL(AX$3:AX$1130,5),"SIMILAR","NO")</f>
        <v>NO</v>
      </c>
      <c r="BA684" s="197" t="str">
        <f t="shared" si="532"/>
        <v>N/A</v>
      </c>
      <c r="BB684" s="197">
        <f t="shared" si="533"/>
        <v>0</v>
      </c>
      <c r="BC684" s="198">
        <f t="shared" si="534"/>
        <v>0</v>
      </c>
      <c r="BD684" s="196">
        <f>IFERROR(SQRT(($E684-$E$1136)^2+($O684-$O$1136)^2),0)</f>
        <v>1.8000540016200484E-2</v>
      </c>
      <c r="BE684" s="197" t="str">
        <f>IF(BD684&lt;=SMALL(BD$3:BD$1130,1),"MAS PARECIDO","NO")</f>
        <v>NO</v>
      </c>
      <c r="BF684" s="197" t="str">
        <f>IF(BD684&lt;=SMALL(BD$3:BD$1130,5),"SIMILAR","NO")</f>
        <v>NO</v>
      </c>
      <c r="BG684" s="197" t="str">
        <f t="shared" si="535"/>
        <v>N/A</v>
      </c>
      <c r="BH684" s="197">
        <f t="shared" si="536"/>
        <v>0</v>
      </c>
      <c r="BI684" s="198">
        <f t="shared" si="537"/>
        <v>0</v>
      </c>
      <c r="BJ684" s="199">
        <f>IFERROR(SQRT(($E684-$E$1136)^2+($R684-$R$1136)^2),0)</f>
        <v>0.50032391452025837</v>
      </c>
      <c r="BK684" s="197" t="str">
        <f>IF(BJ684&lt;=SMALL(BJ$3:BJ$1130,1),"MAS PARECIDO","NO")</f>
        <v>NO</v>
      </c>
      <c r="BL684" s="197" t="str">
        <f>IF(BJ684&lt;=SMALL(BJ$3:BJ$1130,5),"SIMILAR","NO")</f>
        <v>NO</v>
      </c>
      <c r="BM684" s="197" t="str">
        <f t="shared" si="538"/>
        <v>N/A</v>
      </c>
      <c r="BN684" s="197">
        <f t="shared" si="539"/>
        <v>0</v>
      </c>
      <c r="BO684" s="198">
        <f t="shared" si="540"/>
        <v>0</v>
      </c>
      <c r="BP684" s="199">
        <f>IFERROR(SQRT(($E684-$E$1136)^2+($U684-$U$1136)^2),0)</f>
        <v>1.8000540016200484E-2</v>
      </c>
      <c r="BQ684" s="197" t="str">
        <f>IF(BP684&lt;=SMALL(BP$3:BP$1130,1),"MAS PARECIDO","NO")</f>
        <v>NO</v>
      </c>
      <c r="BR684" s="197" t="str">
        <f>IF(BP684&lt;=SMALL(BP$3:BP$1130,5),"SIMILAR","NO")</f>
        <v>NO</v>
      </c>
      <c r="BS684" s="197" t="str">
        <f t="shared" si="541"/>
        <v>N/A</v>
      </c>
      <c r="BT684" s="197">
        <f t="shared" si="542"/>
        <v>0</v>
      </c>
      <c r="BU684" s="198">
        <f t="shared" si="543"/>
        <v>0</v>
      </c>
      <c r="BV684" s="199">
        <f>IFERROR(SQRT(($E684-$E$1136)^2+($X684-$X$1136)^2),0)</f>
        <v>0.40040481945260709</v>
      </c>
      <c r="BW684" s="197" t="str">
        <f>IF(BV684&lt;=SMALL(BV$3:BV$1130,1),"MAS PARECIDO","NO")</f>
        <v>NO</v>
      </c>
      <c r="BX684" s="197" t="str">
        <f>IF(BV684&lt;=SMALL(BV$3:BV$1130,5),"SIMILAR","NO")</f>
        <v>NO</v>
      </c>
      <c r="BY684" s="197" t="str">
        <f t="shared" si="544"/>
        <v>N/A</v>
      </c>
      <c r="BZ684" s="197">
        <f t="shared" si="545"/>
        <v>0</v>
      </c>
      <c r="CA684" s="198">
        <f t="shared" si="546"/>
        <v>0</v>
      </c>
      <c r="CB684" s="199">
        <f>IFERROR(SQRT(($E684-$E$1136)^2+($AA684-$AA$1136)^2),0)</f>
        <v>1.8000540016200484E-2</v>
      </c>
      <c r="CC684" s="197" t="str">
        <f>IF(CB684&lt;=SMALL(CB$3:CB$1130,1),"MAS PARECIDO","NO")</f>
        <v>NO</v>
      </c>
      <c r="CD684" s="197" t="str">
        <f>IF(CB684&lt;=SMALL(CB$3:CB$1130,5),"SIMILAR","NO")</f>
        <v>NO</v>
      </c>
      <c r="CE684" s="197" t="str">
        <f t="shared" si="547"/>
        <v>N/A</v>
      </c>
      <c r="CF684" s="197">
        <f t="shared" si="548"/>
        <v>0</v>
      </c>
      <c r="CG684" s="198">
        <f t="shared" si="549"/>
        <v>0</v>
      </c>
      <c r="CH684" s="199">
        <f>IFERROR(SQRT(($E684-$E$1136)^2+($AD684-$AD$1136)^2),0)</f>
        <v>1.8000540016200484E-2</v>
      </c>
      <c r="CI684" s="197" t="str">
        <f>IF(CH684&lt;=SMALL(CH$3:CH$1130,1),"MAS PARECIDO","NO")</f>
        <v>NO</v>
      </c>
      <c r="CJ684" s="197" t="str">
        <f>IF(CH684&lt;=SMALL(CH$3:CH$1130,5),"SIMILAR","NO")</f>
        <v>NO</v>
      </c>
      <c r="CK684" s="197" t="str">
        <f t="shared" si="550"/>
        <v>N/A</v>
      </c>
      <c r="CL684" s="197">
        <f t="shared" si="551"/>
        <v>0</v>
      </c>
      <c r="CM684" s="198">
        <f t="shared" si="552"/>
        <v>0</v>
      </c>
      <c r="CN684" s="199">
        <f>IFERROR(SQRT(($E684-$E$1136)^2+($AG684-$AG$1136)^2),0)</f>
        <v>1.8000540016200484E-2</v>
      </c>
      <c r="CO684" s="197" t="str">
        <f>IF(CN684&lt;=SMALL(CN$3:CN$1130,1),"MAS PARECIDO","NO")</f>
        <v>NO</v>
      </c>
      <c r="CP684" s="197" t="str">
        <f>IF(CN684&lt;=SMALL(CN$3:CN$1130,5),"SIMILAR","NO")</f>
        <v>NO</v>
      </c>
      <c r="CQ684" s="197" t="str">
        <f t="shared" si="553"/>
        <v>N/A</v>
      </c>
      <c r="CR684" s="197">
        <f t="shared" si="554"/>
        <v>0</v>
      </c>
      <c r="CS684" s="198">
        <f t="shared" si="555"/>
        <v>0</v>
      </c>
      <c r="CT684" s="199">
        <f>IFERROR(SQRT(($E684-$E$1136)^2+($AJ684-$AJ$1136)^2),0)</f>
        <v>1.8000540016200484E-2</v>
      </c>
      <c r="CU684" s="197" t="str">
        <f>IF(CT684&lt;=SMALL(CT$3:CT$1130,1),"MAS PARECIDO","NO")</f>
        <v>NO</v>
      </c>
      <c r="CV684" s="197" t="str">
        <f>IF(CT684&lt;=SMALL(CT$3:CT$1130,5),"SIMILAR","NO")</f>
        <v>NO</v>
      </c>
      <c r="CW684" s="197" t="str">
        <f t="shared" si="556"/>
        <v>N/A</v>
      </c>
      <c r="CX684" s="197">
        <f t="shared" si="557"/>
        <v>0</v>
      </c>
      <c r="CY684" s="198">
        <f t="shared" si="558"/>
        <v>0</v>
      </c>
      <c r="CZ684" s="2" t="s">
        <v>2348</v>
      </c>
      <c r="DA684" s="2" t="s">
        <v>2349</v>
      </c>
      <c r="DB684" s="2">
        <v>0</v>
      </c>
      <c r="DC684" s="2" t="s">
        <v>189</v>
      </c>
    </row>
    <row r="685" spans="1:107">
      <c r="A685" s="24" t="s">
        <v>848</v>
      </c>
      <c r="B685" s="46">
        <v>62072.75</v>
      </c>
      <c r="C685" s="190">
        <f>(B685-$B$1132)/($B$1133-$B$1132)</f>
        <v>6.7292299406691222E-2</v>
      </c>
      <c r="D685" s="46">
        <v>6000</v>
      </c>
      <c r="E685" s="190">
        <f>(D685-$D$1132)/($D$1133-$D$1132)</f>
        <v>1.1970359110773323E-2</v>
      </c>
      <c r="F685" s="46" t="s">
        <v>53</v>
      </c>
      <c r="G685" s="192">
        <f>VLOOKUP(F685,'DATOS DE SOPORTE'!$Y$5:$Z$8,2,FALSE)</f>
        <v>2</v>
      </c>
      <c r="H685" s="190">
        <f>(G685-$G$1132)/($G$1133-$G$1132)</f>
        <v>0.33333333333333331</v>
      </c>
      <c r="I685" s="50">
        <v>3</v>
      </c>
      <c r="J685" s="200">
        <f t="shared" si="518"/>
        <v>3</v>
      </c>
      <c r="K685" s="190">
        <f>(J685-$J$1132)/($J$1133-$J$1132)</f>
        <v>0.6</v>
      </c>
      <c r="L685" s="193" t="str">
        <f t="shared" si="519"/>
        <v>SI</v>
      </c>
      <c r="M685" s="46" t="s">
        <v>56</v>
      </c>
      <c r="N685" s="192">
        <f t="shared" si="520"/>
        <v>1</v>
      </c>
      <c r="O685" s="190">
        <f>(N685-N$1132)/(N$1133-N$1132)</f>
        <v>0</v>
      </c>
      <c r="P685" s="46" t="s">
        <v>58</v>
      </c>
      <c r="Q685" s="192">
        <f t="shared" si="521"/>
        <v>3</v>
      </c>
      <c r="R685" s="190">
        <f>(Q685-Q$1132)/(Q$1133-Q$1132)</f>
        <v>1</v>
      </c>
      <c r="S685" s="46" t="s">
        <v>194</v>
      </c>
      <c r="T685" s="192">
        <f t="shared" si="522"/>
        <v>1</v>
      </c>
      <c r="U685" s="190">
        <f>(T685-T$1132)/(T$1133-T$1132)</f>
        <v>0</v>
      </c>
      <c r="V685" s="46" t="s">
        <v>62</v>
      </c>
      <c r="W685" s="194">
        <f>VLOOKUP(V685,'DATOS DE SOPORTE'!$S$5:$T$10,2,FALSE)</f>
        <v>1</v>
      </c>
      <c r="X685" s="201">
        <f>(W685-W$1132)/(W$1133-W$1132)</f>
        <v>0</v>
      </c>
      <c r="Y685" s="46" t="s">
        <v>136</v>
      </c>
      <c r="Z685" s="194">
        <f t="shared" si="523"/>
        <v>2</v>
      </c>
      <c r="AA685" s="201">
        <f>(Z685-Z$1132)/(Z$1133-Z$1132)</f>
        <v>1</v>
      </c>
      <c r="AB685" s="46" t="s">
        <v>136</v>
      </c>
      <c r="AC685" s="194">
        <f t="shared" si="524"/>
        <v>2</v>
      </c>
      <c r="AD685" s="201">
        <f>(AC685-AC$1132)/(AC$1133-AC$1132)</f>
        <v>1</v>
      </c>
      <c r="AE685" s="46" t="s">
        <v>188</v>
      </c>
      <c r="AF685" s="194">
        <f t="shared" si="525"/>
        <v>1</v>
      </c>
      <c r="AG685" s="201">
        <f>(AF685-AF$1132)/(AF$1133-AF$1132)</f>
        <v>0</v>
      </c>
      <c r="AH685" s="24" t="s">
        <v>67</v>
      </c>
      <c r="AI685" s="194">
        <f>VLOOKUP(AH685,'DATOS DE SOPORTE'!$V$5:$W$8,2,FALSE)</f>
        <v>1</v>
      </c>
      <c r="AJ685" s="201">
        <f>(AI685-AI$1132)/(AI$1133-AI$1132)</f>
        <v>0</v>
      </c>
      <c r="AK685" s="58" t="str">
        <f t="shared" si="517"/>
        <v>Regular</v>
      </c>
      <c r="AL685" s="196">
        <f>IFERROR(SQRT(($E685-$E$1136)^2+($C685-$C$1136)^2),0)</f>
        <v>0.13836808463677841</v>
      </c>
      <c r="AM685" s="197" t="str">
        <f>IF(AL685&lt;=SMALL($AL$3:$AL$1130,1),"MAS PARECIDO","NO")</f>
        <v>NO</v>
      </c>
      <c r="AN685" s="197" t="str">
        <f>IF(AL685&lt;=SMALL($AL$3:$AL$1130,5),"SIMILAR","NO")</f>
        <v>NO</v>
      </c>
      <c r="AO685" s="197" t="str">
        <f t="shared" si="526"/>
        <v>N/A</v>
      </c>
      <c r="AP685" s="197">
        <f t="shared" si="527"/>
        <v>0</v>
      </c>
      <c r="AQ685" s="198">
        <f t="shared" si="528"/>
        <v>0</v>
      </c>
      <c r="AR685" s="196">
        <f>IFERROR(SQRT(($E685-$E$1136)^2+($H685-$H$1136)^2),0)</f>
        <v>1.2000360010800324E-2</v>
      </c>
      <c r="AS685" s="197" t="str">
        <f>IF(AR685&lt;=SMALL(AR$3:AR$1130,1),"MAS PARECIDO","NO")</f>
        <v>NO</v>
      </c>
      <c r="AT685" s="197" t="str">
        <f>IF(AR685&lt;=SMALL(AR$3:AR$1130,5),"SIMILAR","NO")</f>
        <v>NO</v>
      </c>
      <c r="AU685" s="197" t="str">
        <f t="shared" si="529"/>
        <v>N/A</v>
      </c>
      <c r="AV685" s="197">
        <f t="shared" si="530"/>
        <v>0</v>
      </c>
      <c r="AW685" s="198">
        <f t="shared" si="531"/>
        <v>0</v>
      </c>
      <c r="AX685" s="199">
        <f>IFERROR(SQRT(($E685-$E$1136)^2+($K685-$K$1136)^2),0)</f>
        <v>0.40017997031384367</v>
      </c>
      <c r="AY685" s="197" t="str">
        <f>IF(AX685&lt;=SMALL(AX$3:AX$1130,1),"MAS PARECIDO","NO")</f>
        <v>NO</v>
      </c>
      <c r="AZ685" s="197" t="str">
        <f>IF(AX685&lt;=SMALL(AX$3:AX$1130,5),"SIMILAR","NO")</f>
        <v>NO</v>
      </c>
      <c r="BA685" s="197" t="str">
        <f t="shared" si="532"/>
        <v>N/A</v>
      </c>
      <c r="BB685" s="197">
        <f t="shared" si="533"/>
        <v>0</v>
      </c>
      <c r="BC685" s="198">
        <f t="shared" si="534"/>
        <v>0</v>
      </c>
      <c r="BD685" s="196">
        <f>IFERROR(SQRT(($E685-$E$1136)^2+($O685-$O$1136)^2),0)</f>
        <v>1.00007200172807</v>
      </c>
      <c r="BE685" s="197" t="str">
        <f>IF(BD685&lt;=SMALL(BD$3:BD$1130,1),"MAS PARECIDO","NO")</f>
        <v>NO</v>
      </c>
      <c r="BF685" s="197" t="str">
        <f>IF(BD685&lt;=SMALL(BD$3:BD$1130,5),"SIMILAR","NO")</f>
        <v>NO</v>
      </c>
      <c r="BG685" s="197" t="str">
        <f t="shared" si="535"/>
        <v>N/A</v>
      </c>
      <c r="BH685" s="197">
        <f t="shared" si="536"/>
        <v>0</v>
      </c>
      <c r="BI685" s="198">
        <f t="shared" si="537"/>
        <v>0</v>
      </c>
      <c r="BJ685" s="199">
        <f>IFERROR(SQRT(($E685-$E$1136)^2+($R685-$R$1136)^2),0)</f>
        <v>0.50014398790787118</v>
      </c>
      <c r="BK685" s="197" t="str">
        <f>IF(BJ685&lt;=SMALL(BJ$3:BJ$1130,1),"MAS PARECIDO","NO")</f>
        <v>NO</v>
      </c>
      <c r="BL685" s="197" t="str">
        <f>IF(BJ685&lt;=SMALL(BJ$3:BJ$1130,5),"SIMILAR","NO")</f>
        <v>NO</v>
      </c>
      <c r="BM685" s="197" t="str">
        <f t="shared" si="538"/>
        <v>N/A</v>
      </c>
      <c r="BN685" s="197">
        <f t="shared" si="539"/>
        <v>0</v>
      </c>
      <c r="BO685" s="198">
        <f t="shared" si="540"/>
        <v>0</v>
      </c>
      <c r="BP685" s="199">
        <f>IFERROR(SQRT(($E685-$E$1136)^2+($U685-$U$1136)^2),0)</f>
        <v>1.2000360010800324E-2</v>
      </c>
      <c r="BQ685" s="197" t="str">
        <f>IF(BP685&lt;=SMALL(BP$3:BP$1130,1),"MAS PARECIDO","NO")</f>
        <v>NO</v>
      </c>
      <c r="BR685" s="197" t="str">
        <f>IF(BP685&lt;=SMALL(BP$3:BP$1130,5),"SIMILAR","NO")</f>
        <v>NO</v>
      </c>
      <c r="BS685" s="197" t="str">
        <f t="shared" si="541"/>
        <v>N/A</v>
      </c>
      <c r="BT685" s="197">
        <f t="shared" si="542"/>
        <v>0</v>
      </c>
      <c r="BU685" s="198">
        <f t="shared" si="543"/>
        <v>0</v>
      </c>
      <c r="BV685" s="199">
        <f>IFERROR(SQRT(($E685-$E$1136)^2+($X685-$X$1136)^2),0)</f>
        <v>1.2000360010800324E-2</v>
      </c>
      <c r="BW685" s="197" t="str">
        <f>IF(BV685&lt;=SMALL(BV$3:BV$1130,1),"MAS PARECIDO","NO")</f>
        <v>NO</v>
      </c>
      <c r="BX685" s="197" t="str">
        <f>IF(BV685&lt;=SMALL(BV$3:BV$1130,5),"SIMILAR","NO")</f>
        <v>NO</v>
      </c>
      <c r="BY685" s="197" t="str">
        <f t="shared" si="544"/>
        <v>N/A</v>
      </c>
      <c r="BZ685" s="197">
        <f t="shared" si="545"/>
        <v>0</v>
      </c>
      <c r="CA685" s="198">
        <f t="shared" si="546"/>
        <v>0</v>
      </c>
      <c r="CB685" s="199">
        <f>IFERROR(SQRT(($E685-$E$1136)^2+($AA685-$AA$1136)^2),0)</f>
        <v>1.00007200172807</v>
      </c>
      <c r="CC685" s="197" t="str">
        <f>IF(CB685&lt;=SMALL(CB$3:CB$1130,1),"MAS PARECIDO","NO")</f>
        <v>NO</v>
      </c>
      <c r="CD685" s="197" t="str">
        <f>IF(CB685&lt;=SMALL(CB$3:CB$1130,5),"SIMILAR","NO")</f>
        <v>NO</v>
      </c>
      <c r="CE685" s="197" t="str">
        <f t="shared" si="547"/>
        <v>N/A</v>
      </c>
      <c r="CF685" s="197">
        <f t="shared" si="548"/>
        <v>0</v>
      </c>
      <c r="CG685" s="198">
        <f t="shared" si="549"/>
        <v>0</v>
      </c>
      <c r="CH685" s="199">
        <f>IFERROR(SQRT(($E685-$E$1136)^2+($AD685-$AD$1136)^2),0)</f>
        <v>1.2000360010800324E-2</v>
      </c>
      <c r="CI685" s="197" t="str">
        <f>IF(CH685&lt;=SMALL(CH$3:CH$1130,1),"MAS PARECIDO","NO")</f>
        <v>NO</v>
      </c>
      <c r="CJ685" s="197" t="str">
        <f>IF(CH685&lt;=SMALL(CH$3:CH$1130,5),"SIMILAR","NO")</f>
        <v>NO</v>
      </c>
      <c r="CK685" s="197" t="str">
        <f t="shared" si="550"/>
        <v>N/A</v>
      </c>
      <c r="CL685" s="197">
        <f t="shared" si="551"/>
        <v>0</v>
      </c>
      <c r="CM685" s="198">
        <f t="shared" si="552"/>
        <v>0</v>
      </c>
      <c r="CN685" s="199">
        <f>IFERROR(SQRT(($E685-$E$1136)^2+($AG685-$AG$1136)^2),0)</f>
        <v>1.00007200172807</v>
      </c>
      <c r="CO685" s="197" t="str">
        <f>IF(CN685&lt;=SMALL(CN$3:CN$1130,1),"MAS PARECIDO","NO")</f>
        <v>NO</v>
      </c>
      <c r="CP685" s="197" t="str">
        <f>IF(CN685&lt;=SMALL(CN$3:CN$1130,5),"SIMILAR","NO")</f>
        <v>NO</v>
      </c>
      <c r="CQ685" s="197" t="str">
        <f t="shared" si="553"/>
        <v>N/A</v>
      </c>
      <c r="CR685" s="197">
        <f t="shared" si="554"/>
        <v>0</v>
      </c>
      <c r="CS685" s="198">
        <f t="shared" si="555"/>
        <v>0</v>
      </c>
      <c r="CT685" s="199">
        <f>IFERROR(SQRT(($E685-$E$1136)^2+($AJ685-$AJ$1136)^2),0)</f>
        <v>1.2000360010800324E-2</v>
      </c>
      <c r="CU685" s="197" t="str">
        <f>IF(CT685&lt;=SMALL(CT$3:CT$1130,1),"MAS PARECIDO","NO")</f>
        <v>NO</v>
      </c>
      <c r="CV685" s="197" t="str">
        <f>IF(CT685&lt;=SMALL(CT$3:CT$1130,5),"SIMILAR","NO")</f>
        <v>NO</v>
      </c>
      <c r="CW685" s="197" t="str">
        <f t="shared" si="556"/>
        <v>N/A</v>
      </c>
      <c r="CX685" s="197">
        <f t="shared" si="557"/>
        <v>0</v>
      </c>
      <c r="CY685" s="198">
        <f t="shared" si="558"/>
        <v>0</v>
      </c>
      <c r="CZ685" s="2" t="s">
        <v>2350</v>
      </c>
      <c r="DA685" s="2" t="s">
        <v>2351</v>
      </c>
      <c r="DB685" s="2">
        <v>1</v>
      </c>
      <c r="DC685" s="2" t="s">
        <v>346</v>
      </c>
    </row>
    <row r="686" spans="1:107">
      <c r="A686" s="24" t="s">
        <v>849</v>
      </c>
      <c r="B686" s="46">
        <v>105420.11</v>
      </c>
      <c r="C686" s="190">
        <f>(B686-$B$1132)/($B$1133-$B$1132)</f>
        <v>0.11796160099075212</v>
      </c>
      <c r="D686" s="46">
        <v>50000</v>
      </c>
      <c r="E686" s="190">
        <f>(D686-$D$1132)/($D$1133-$D$1132)</f>
        <v>9.9972999189975695E-2</v>
      </c>
      <c r="F686" s="46" t="s">
        <v>203</v>
      </c>
      <c r="G686" s="192">
        <f>VLOOKUP(F686,'DATOS DE SOPORTE'!$Y$5:$Z$8,2,FALSE)</f>
        <v>3</v>
      </c>
      <c r="H686" s="190">
        <f>(G686-$G$1132)/($G$1133-$G$1132)</f>
        <v>0.66666666666666663</v>
      </c>
      <c r="I686" s="50">
        <v>3</v>
      </c>
      <c r="J686" s="200">
        <f t="shared" si="518"/>
        <v>3</v>
      </c>
      <c r="K686" s="190">
        <f>(J686-$J$1132)/($J$1133-$J$1132)</f>
        <v>0.6</v>
      </c>
      <c r="L686" s="193" t="str">
        <f t="shared" si="519"/>
        <v>SI</v>
      </c>
      <c r="M686" s="46" t="s">
        <v>192</v>
      </c>
      <c r="N686" s="192">
        <f t="shared" si="520"/>
        <v>2</v>
      </c>
      <c r="O686" s="190">
        <f>(N686-N$1132)/(N$1133-N$1132)</f>
        <v>1</v>
      </c>
      <c r="P686" s="46" t="s">
        <v>58</v>
      </c>
      <c r="Q686" s="192">
        <f t="shared" si="521"/>
        <v>3</v>
      </c>
      <c r="R686" s="190">
        <f>(Q686-Q$1132)/(Q$1133-Q$1132)</f>
        <v>1</v>
      </c>
      <c r="S686" s="46" t="s">
        <v>60</v>
      </c>
      <c r="T686" s="192">
        <f t="shared" si="522"/>
        <v>2</v>
      </c>
      <c r="U686" s="190">
        <f>(T686-T$1132)/(T$1133-T$1132)</f>
        <v>1</v>
      </c>
      <c r="V686" s="46" t="s">
        <v>62</v>
      </c>
      <c r="W686" s="194">
        <f>VLOOKUP(V686,'DATOS DE SOPORTE'!$S$5:$T$10,2,FALSE)</f>
        <v>1</v>
      </c>
      <c r="X686" s="201">
        <f>(W686-W$1132)/(W$1133-W$1132)</f>
        <v>0</v>
      </c>
      <c r="Y686" s="46" t="s">
        <v>188</v>
      </c>
      <c r="Z686" s="194">
        <f t="shared" si="523"/>
        <v>1</v>
      </c>
      <c r="AA686" s="201">
        <f>(Z686-Z$1132)/(Z$1133-Z$1132)</f>
        <v>0</v>
      </c>
      <c r="AB686" s="46" t="s">
        <v>136</v>
      </c>
      <c r="AC686" s="194">
        <f t="shared" si="524"/>
        <v>2</v>
      </c>
      <c r="AD686" s="201">
        <f>(AC686-AC$1132)/(AC$1133-AC$1132)</f>
        <v>1</v>
      </c>
      <c r="AE686" s="46" t="s">
        <v>188</v>
      </c>
      <c r="AF686" s="194">
        <f t="shared" si="525"/>
        <v>1</v>
      </c>
      <c r="AG686" s="201">
        <f>(AF686-AF$1132)/(AF$1133-AF$1132)</f>
        <v>0</v>
      </c>
      <c r="AH686" s="24" t="s">
        <v>67</v>
      </c>
      <c r="AI686" s="194">
        <f>VLOOKUP(AH686,'DATOS DE SOPORTE'!$V$5:$W$8,2,FALSE)</f>
        <v>1</v>
      </c>
      <c r="AJ686" s="201">
        <f>(AI686-AI$1132)/(AI$1133-AI$1132)</f>
        <v>0</v>
      </c>
      <c r="AK686" s="58" t="str">
        <f t="shared" si="517"/>
        <v>Bueno</v>
      </c>
      <c r="AL686" s="196">
        <f>IFERROR(SQRT(($E686-$E$1136)^2+($C686-$C$1136)^2),0)</f>
        <v>0.13266688472605337</v>
      </c>
      <c r="AM686" s="197" t="str">
        <f>IF(AL686&lt;=SMALL($AL$3:$AL$1130,1),"MAS PARECIDO","NO")</f>
        <v>NO</v>
      </c>
      <c r="AN686" s="197" t="str">
        <f>IF(AL686&lt;=SMALL($AL$3:$AL$1130,5),"SIMILAR","NO")</f>
        <v>NO</v>
      </c>
      <c r="AO686" s="197" t="str">
        <f t="shared" si="526"/>
        <v>N/A</v>
      </c>
      <c r="AP686" s="197">
        <f t="shared" si="527"/>
        <v>0</v>
      </c>
      <c r="AQ686" s="198">
        <f t="shared" si="528"/>
        <v>0</v>
      </c>
      <c r="AR686" s="196">
        <f>IFERROR(SQRT(($E686-$E$1136)^2+($H686-$H$1136)^2),0)</f>
        <v>0.34801107904506745</v>
      </c>
      <c r="AS686" s="197" t="str">
        <f>IF(AR686&lt;=SMALL(AR$3:AR$1130,1),"MAS PARECIDO","NO")</f>
        <v>NO</v>
      </c>
      <c r="AT686" s="197" t="str">
        <f>IF(AR686&lt;=SMALL(AR$3:AR$1130,5),"SIMILAR","NO")</f>
        <v>NO</v>
      </c>
      <c r="AU686" s="197" t="str">
        <f t="shared" si="529"/>
        <v>N/A</v>
      </c>
      <c r="AV686" s="197">
        <f t="shared" si="530"/>
        <v>0</v>
      </c>
      <c r="AW686" s="198">
        <f t="shared" si="531"/>
        <v>0</v>
      </c>
      <c r="AX686" s="199">
        <f>IFERROR(SQRT(($E686-$E$1136)^2+($K686-$K$1136)^2),0)</f>
        <v>0.4123112902007427</v>
      </c>
      <c r="AY686" s="197" t="str">
        <f>IF(AX686&lt;=SMALL(AX$3:AX$1130,1),"MAS PARECIDO","NO")</f>
        <v>NO</v>
      </c>
      <c r="AZ686" s="197" t="str">
        <f>IF(AX686&lt;=SMALL(AX$3:AX$1130,5),"SIMILAR","NO")</f>
        <v>NO</v>
      </c>
      <c r="BA686" s="197" t="str">
        <f t="shared" si="532"/>
        <v>N/A</v>
      </c>
      <c r="BB686" s="197">
        <f t="shared" si="533"/>
        <v>0</v>
      </c>
      <c r="BC686" s="198">
        <f t="shared" si="534"/>
        <v>0</v>
      </c>
      <c r="BD686" s="196">
        <f>IFERROR(SQRT(($E686-$E$1136)^2+($O686-$O$1136)^2),0)</f>
        <v>0.10000300009000269</v>
      </c>
      <c r="BE686" s="197" t="str">
        <f>IF(BD686&lt;=SMALL(BD$3:BD$1130,1),"MAS PARECIDO","NO")</f>
        <v>NO</v>
      </c>
      <c r="BF686" s="197" t="str">
        <f>IF(BD686&lt;=SMALL(BD$3:BD$1130,5),"SIMILAR","NO")</f>
        <v>NO</v>
      </c>
      <c r="BG686" s="197" t="str">
        <f t="shared" si="535"/>
        <v>N/A</v>
      </c>
      <c r="BH686" s="197">
        <f t="shared" si="536"/>
        <v>0</v>
      </c>
      <c r="BI686" s="198">
        <f t="shared" si="537"/>
        <v>0</v>
      </c>
      <c r="BJ686" s="199">
        <f>IFERROR(SQRT(($E686-$E$1136)^2+($R686-$R$1136)^2),0)</f>
        <v>0.50990253973382116</v>
      </c>
      <c r="BK686" s="197" t="str">
        <f>IF(BJ686&lt;=SMALL(BJ$3:BJ$1130,1),"MAS PARECIDO","NO")</f>
        <v>NO</v>
      </c>
      <c r="BL686" s="197" t="str">
        <f>IF(BJ686&lt;=SMALL(BJ$3:BJ$1130,5),"SIMILAR","NO")</f>
        <v>NO</v>
      </c>
      <c r="BM686" s="197" t="str">
        <f t="shared" si="538"/>
        <v>N/A</v>
      </c>
      <c r="BN686" s="197">
        <f t="shared" si="539"/>
        <v>0</v>
      </c>
      <c r="BO686" s="198">
        <f t="shared" si="540"/>
        <v>0</v>
      </c>
      <c r="BP686" s="199">
        <f>IFERROR(SQRT(($E686-$E$1136)^2+($U686-$U$1136)^2),0)</f>
        <v>1.0049878606366351</v>
      </c>
      <c r="BQ686" s="197" t="str">
        <f>IF(BP686&lt;=SMALL(BP$3:BP$1130,1),"MAS PARECIDO","NO")</f>
        <v>NO</v>
      </c>
      <c r="BR686" s="197" t="str">
        <f>IF(BP686&lt;=SMALL(BP$3:BP$1130,5),"SIMILAR","NO")</f>
        <v>NO</v>
      </c>
      <c r="BS686" s="197" t="str">
        <f t="shared" si="541"/>
        <v>N/A</v>
      </c>
      <c r="BT686" s="197">
        <f t="shared" si="542"/>
        <v>0</v>
      </c>
      <c r="BU686" s="198">
        <f t="shared" si="543"/>
        <v>0</v>
      </c>
      <c r="BV686" s="199">
        <f>IFERROR(SQRT(($E686-$E$1136)^2+($X686-$X$1136)^2),0)</f>
        <v>0.10000300009000269</v>
      </c>
      <c r="BW686" s="197" t="str">
        <f>IF(BV686&lt;=SMALL(BV$3:BV$1130,1),"MAS PARECIDO","NO")</f>
        <v>NO</v>
      </c>
      <c r="BX686" s="197" t="str">
        <f>IF(BV686&lt;=SMALL(BV$3:BV$1130,5),"SIMILAR","NO")</f>
        <v>NO</v>
      </c>
      <c r="BY686" s="197" t="str">
        <f t="shared" si="544"/>
        <v>N/A</v>
      </c>
      <c r="BZ686" s="197">
        <f t="shared" si="545"/>
        <v>0</v>
      </c>
      <c r="CA686" s="198">
        <f t="shared" si="546"/>
        <v>0</v>
      </c>
      <c r="CB686" s="199">
        <f>IFERROR(SQRT(($E686-$E$1136)^2+($AA686-$AA$1136)^2),0)</f>
        <v>0.10000300009000269</v>
      </c>
      <c r="CC686" s="197" t="str">
        <f>IF(CB686&lt;=SMALL(CB$3:CB$1130,1),"MAS PARECIDO","NO")</f>
        <v>NO</v>
      </c>
      <c r="CD686" s="197" t="str">
        <f>IF(CB686&lt;=SMALL(CB$3:CB$1130,5),"SIMILAR","NO")</f>
        <v>NO</v>
      </c>
      <c r="CE686" s="197" t="str">
        <f t="shared" si="547"/>
        <v>N/A</v>
      </c>
      <c r="CF686" s="197">
        <f t="shared" si="548"/>
        <v>0</v>
      </c>
      <c r="CG686" s="198">
        <f t="shared" si="549"/>
        <v>0</v>
      </c>
      <c r="CH686" s="199">
        <f>IFERROR(SQRT(($E686-$E$1136)^2+($AD686-$AD$1136)^2),0)</f>
        <v>0.10000300009000269</v>
      </c>
      <c r="CI686" s="197" t="str">
        <f>IF(CH686&lt;=SMALL(CH$3:CH$1130,1),"MAS PARECIDO","NO")</f>
        <v>NO</v>
      </c>
      <c r="CJ686" s="197" t="str">
        <f>IF(CH686&lt;=SMALL(CH$3:CH$1130,5),"SIMILAR","NO")</f>
        <v>NO</v>
      </c>
      <c r="CK686" s="197" t="str">
        <f t="shared" si="550"/>
        <v>N/A</v>
      </c>
      <c r="CL686" s="197">
        <f t="shared" si="551"/>
        <v>0</v>
      </c>
      <c r="CM686" s="198">
        <f t="shared" si="552"/>
        <v>0</v>
      </c>
      <c r="CN686" s="199">
        <f>IFERROR(SQRT(($E686-$E$1136)^2+($AG686-$AG$1136)^2),0)</f>
        <v>1.0049878606366351</v>
      </c>
      <c r="CO686" s="197" t="str">
        <f>IF(CN686&lt;=SMALL(CN$3:CN$1130,1),"MAS PARECIDO","NO")</f>
        <v>NO</v>
      </c>
      <c r="CP686" s="197" t="str">
        <f>IF(CN686&lt;=SMALL(CN$3:CN$1130,5),"SIMILAR","NO")</f>
        <v>NO</v>
      </c>
      <c r="CQ686" s="197" t="str">
        <f t="shared" si="553"/>
        <v>N/A</v>
      </c>
      <c r="CR686" s="197">
        <f t="shared" si="554"/>
        <v>0</v>
      </c>
      <c r="CS686" s="198">
        <f t="shared" si="555"/>
        <v>0</v>
      </c>
      <c r="CT686" s="199">
        <f>IFERROR(SQRT(($E686-$E$1136)^2+($AJ686-$AJ$1136)^2),0)</f>
        <v>0.10000300009000269</v>
      </c>
      <c r="CU686" s="197" t="str">
        <f>IF(CT686&lt;=SMALL(CT$3:CT$1130,1),"MAS PARECIDO","NO")</f>
        <v>NO</v>
      </c>
      <c r="CV686" s="197" t="str">
        <f>IF(CT686&lt;=SMALL(CT$3:CT$1130,5),"SIMILAR","NO")</f>
        <v>NO</v>
      </c>
      <c r="CW686" s="197" t="str">
        <f t="shared" si="556"/>
        <v>N/A</v>
      </c>
      <c r="CX686" s="197">
        <f t="shared" si="557"/>
        <v>0</v>
      </c>
      <c r="CY686" s="198">
        <f t="shared" si="558"/>
        <v>0</v>
      </c>
      <c r="CZ686" s="2" t="s">
        <v>2352</v>
      </c>
      <c r="DA686" s="2" t="s">
        <v>2353</v>
      </c>
      <c r="DB686" s="2">
        <v>0</v>
      </c>
      <c r="DC686" s="2" t="s">
        <v>189</v>
      </c>
    </row>
    <row r="687" spans="1:107">
      <c r="A687" s="24" t="s">
        <v>249</v>
      </c>
      <c r="B687" s="46">
        <v>54715</v>
      </c>
      <c r="C687" s="190">
        <f>(B687-$B$1132)/($B$1133-$B$1132)</f>
        <v>5.8691728259333588E-2</v>
      </c>
      <c r="D687" s="46">
        <v>3400</v>
      </c>
      <c r="E687" s="190">
        <f>(D687-$D$1132)/($D$1133-$D$1132)</f>
        <v>6.7702031060931827E-3</v>
      </c>
      <c r="F687" s="46" t="s">
        <v>191</v>
      </c>
      <c r="G687" s="192">
        <f>VLOOKUP(F687,'DATOS DE SOPORTE'!$Y$5:$Z$8,2,FALSE)</f>
        <v>1</v>
      </c>
      <c r="H687" s="190">
        <f>(G687-$G$1132)/($G$1133-$G$1132)</f>
        <v>0</v>
      </c>
      <c r="I687" s="50">
        <v>1</v>
      </c>
      <c r="J687" s="200">
        <f t="shared" si="518"/>
        <v>1</v>
      </c>
      <c r="K687" s="190">
        <f>(J687-$J$1132)/($J$1133-$J$1132)</f>
        <v>0.2</v>
      </c>
      <c r="L687" s="193" t="str">
        <f t="shared" si="519"/>
        <v>SI</v>
      </c>
      <c r="M687" s="46" t="s">
        <v>192</v>
      </c>
      <c r="N687" s="192">
        <f t="shared" si="520"/>
        <v>2</v>
      </c>
      <c r="O687" s="190">
        <f>(N687-N$1132)/(N$1133-N$1132)</f>
        <v>1</v>
      </c>
      <c r="P687" s="46" t="s">
        <v>193</v>
      </c>
      <c r="Q687" s="192">
        <f t="shared" si="521"/>
        <v>2</v>
      </c>
      <c r="R687" s="190">
        <f>(Q687-Q$1132)/(Q$1133-Q$1132)</f>
        <v>0.5</v>
      </c>
      <c r="S687" s="46" t="s">
        <v>194</v>
      </c>
      <c r="T687" s="192">
        <f t="shared" si="522"/>
        <v>1</v>
      </c>
      <c r="U687" s="190">
        <f>(T687-T$1132)/(T$1133-T$1132)</f>
        <v>0</v>
      </c>
      <c r="V687" s="46" t="s">
        <v>62</v>
      </c>
      <c r="W687" s="194">
        <f>VLOOKUP(V687,'DATOS DE SOPORTE'!$S$5:$T$10,2,FALSE)</f>
        <v>1</v>
      </c>
      <c r="X687" s="201">
        <f>(W687-W$1132)/(W$1133-W$1132)</f>
        <v>0</v>
      </c>
      <c r="Y687" s="46" t="s">
        <v>136</v>
      </c>
      <c r="Z687" s="194">
        <f t="shared" si="523"/>
        <v>2</v>
      </c>
      <c r="AA687" s="201">
        <f>(Z687-Z$1132)/(Z$1133-Z$1132)</f>
        <v>1</v>
      </c>
      <c r="AB687" s="46" t="s">
        <v>188</v>
      </c>
      <c r="AC687" s="194">
        <f t="shared" si="524"/>
        <v>1</v>
      </c>
      <c r="AD687" s="201">
        <f>(AC687-AC$1132)/(AC$1133-AC$1132)</f>
        <v>0</v>
      </c>
      <c r="AE687" s="46" t="s">
        <v>188</v>
      </c>
      <c r="AF687" s="194">
        <f t="shared" si="525"/>
        <v>1</v>
      </c>
      <c r="AG687" s="201">
        <f>(AF687-AF$1132)/(AF$1133-AF$1132)</f>
        <v>0</v>
      </c>
      <c r="AH687" s="24" t="s">
        <v>67</v>
      </c>
      <c r="AI687" s="194">
        <f>VLOOKUP(AH687,'DATOS DE SOPORTE'!$V$5:$W$8,2,FALSE)</f>
        <v>1</v>
      </c>
      <c r="AJ687" s="201">
        <f>(AI687-AI$1132)/(AI$1133-AI$1132)</f>
        <v>0</v>
      </c>
      <c r="AK687" s="58" t="str">
        <f t="shared" si="517"/>
        <v>Bueno</v>
      </c>
      <c r="AL687" s="196">
        <f>IFERROR(SQRT(($E687-$E$1136)^2+($C687-$C$1136)^2),0)</f>
        <v>0.14660508807425371</v>
      </c>
      <c r="AM687" s="197" t="str">
        <f>IF(AL687&lt;=SMALL($AL$3:$AL$1130,1),"MAS PARECIDO","NO")</f>
        <v>NO</v>
      </c>
      <c r="AN687" s="197" t="str">
        <f>IF(AL687&lt;=SMALL($AL$3:$AL$1130,5),"SIMILAR","NO")</f>
        <v>NO</v>
      </c>
      <c r="AO687" s="197" t="str">
        <f t="shared" si="526"/>
        <v>N/A</v>
      </c>
      <c r="AP687" s="197">
        <f t="shared" si="527"/>
        <v>0</v>
      </c>
      <c r="AQ687" s="198">
        <f t="shared" si="528"/>
        <v>0</v>
      </c>
      <c r="AR687" s="196">
        <f>IFERROR(SQRT(($E687-$E$1136)^2+($H687-$H$1136)^2),0)</f>
        <v>0.33340269027954161</v>
      </c>
      <c r="AS687" s="197" t="str">
        <f>IF(AR687&lt;=SMALL(AR$3:AR$1130,1),"MAS PARECIDO","NO")</f>
        <v>NO</v>
      </c>
      <c r="AT687" s="197" t="str">
        <f>IF(AR687&lt;=SMALL(AR$3:AR$1130,5),"SIMILAR","NO")</f>
        <v>NO</v>
      </c>
      <c r="AU687" s="197" t="str">
        <f t="shared" si="529"/>
        <v>N/A</v>
      </c>
      <c r="AV687" s="197">
        <f t="shared" si="530"/>
        <v>0</v>
      </c>
      <c r="AW687" s="198">
        <f t="shared" si="531"/>
        <v>0</v>
      </c>
      <c r="AX687" s="199">
        <f>IFERROR(SQRT(($E687-$E$1136)^2+($K687-$K$1136)^2),0)</f>
        <v>6.8002040061201832E-3</v>
      </c>
      <c r="AY687" s="197" t="str">
        <f>IF(AX687&lt;=SMALL(AX$3:AX$1130,1),"MAS PARECIDO","NO")</f>
        <v>NO</v>
      </c>
      <c r="AZ687" s="197" t="str">
        <f>IF(AX687&lt;=SMALL(AX$3:AX$1130,5),"SIMILAR","NO")</f>
        <v>NO</v>
      </c>
      <c r="BA687" s="197" t="str">
        <f t="shared" si="532"/>
        <v>N/A</v>
      </c>
      <c r="BB687" s="197">
        <f t="shared" si="533"/>
        <v>0</v>
      </c>
      <c r="BC687" s="198">
        <f t="shared" si="534"/>
        <v>0</v>
      </c>
      <c r="BD687" s="196">
        <f>IFERROR(SQRT(($E687-$E$1136)^2+($O687-$O$1136)^2),0)</f>
        <v>6.8002040061201832E-3</v>
      </c>
      <c r="BE687" s="197" t="str">
        <f>IF(BD687&lt;=SMALL(BD$3:BD$1130,1),"MAS PARECIDO","NO")</f>
        <v>NO</v>
      </c>
      <c r="BF687" s="197" t="str">
        <f>IF(BD687&lt;=SMALL(BD$3:BD$1130,5),"SIMILAR","NO")</f>
        <v>NO</v>
      </c>
      <c r="BG687" s="197" t="str">
        <f t="shared" si="535"/>
        <v>N/A</v>
      </c>
      <c r="BH687" s="197">
        <f t="shared" si="536"/>
        <v>0</v>
      </c>
      <c r="BI687" s="198">
        <f t="shared" si="537"/>
        <v>0</v>
      </c>
      <c r="BJ687" s="199">
        <f>IFERROR(SQRT(($E687-$E$1136)^2+($R687-$R$1136)^2),0)</f>
        <v>6.8002040061201832E-3</v>
      </c>
      <c r="BK687" s="197" t="str">
        <f>IF(BJ687&lt;=SMALL(BJ$3:BJ$1130,1),"MAS PARECIDO","NO")</f>
        <v>NO</v>
      </c>
      <c r="BL687" s="197" t="str">
        <f>IF(BJ687&lt;=SMALL(BJ$3:BJ$1130,5),"SIMILAR","NO")</f>
        <v>NO</v>
      </c>
      <c r="BM687" s="197" t="str">
        <f t="shared" si="538"/>
        <v>N/A</v>
      </c>
      <c r="BN687" s="197">
        <f t="shared" si="539"/>
        <v>0</v>
      </c>
      <c r="BO687" s="198">
        <f t="shared" si="540"/>
        <v>0</v>
      </c>
      <c r="BP687" s="199">
        <f>IFERROR(SQRT(($E687-$E$1136)^2+($U687-$U$1136)^2),0)</f>
        <v>6.8002040061201832E-3</v>
      </c>
      <c r="BQ687" s="197" t="str">
        <f>IF(BP687&lt;=SMALL(BP$3:BP$1130,1),"MAS PARECIDO","NO")</f>
        <v>NO</v>
      </c>
      <c r="BR687" s="197" t="str">
        <f>IF(BP687&lt;=SMALL(BP$3:BP$1130,5),"SIMILAR","NO")</f>
        <v>NO</v>
      </c>
      <c r="BS687" s="197" t="str">
        <f t="shared" si="541"/>
        <v>N/A</v>
      </c>
      <c r="BT687" s="197">
        <f t="shared" si="542"/>
        <v>0</v>
      </c>
      <c r="BU687" s="198">
        <f t="shared" si="543"/>
        <v>0</v>
      </c>
      <c r="BV687" s="199">
        <f>IFERROR(SQRT(($E687-$E$1136)^2+($X687-$X$1136)^2),0)</f>
        <v>6.8002040061201832E-3</v>
      </c>
      <c r="BW687" s="197" t="str">
        <f>IF(BV687&lt;=SMALL(BV$3:BV$1130,1),"MAS PARECIDO","NO")</f>
        <v>NO</v>
      </c>
      <c r="BX687" s="197" t="str">
        <f>IF(BV687&lt;=SMALL(BV$3:BV$1130,5),"SIMILAR","NO")</f>
        <v>NO</v>
      </c>
      <c r="BY687" s="197" t="str">
        <f t="shared" si="544"/>
        <v>N/A</v>
      </c>
      <c r="BZ687" s="197">
        <f t="shared" si="545"/>
        <v>0</v>
      </c>
      <c r="CA687" s="198">
        <f t="shared" si="546"/>
        <v>0</v>
      </c>
      <c r="CB687" s="199">
        <f>IFERROR(SQRT(($E687-$E$1136)^2+($AA687-$AA$1136)^2),0)</f>
        <v>1.0000231211199693</v>
      </c>
      <c r="CC687" s="197" t="str">
        <f>IF(CB687&lt;=SMALL(CB$3:CB$1130,1),"MAS PARECIDO","NO")</f>
        <v>NO</v>
      </c>
      <c r="CD687" s="197" t="str">
        <f>IF(CB687&lt;=SMALL(CB$3:CB$1130,5),"SIMILAR","NO")</f>
        <v>NO</v>
      </c>
      <c r="CE687" s="197" t="str">
        <f t="shared" si="547"/>
        <v>N/A</v>
      </c>
      <c r="CF687" s="197">
        <f t="shared" si="548"/>
        <v>0</v>
      </c>
      <c r="CG687" s="198">
        <f t="shared" si="549"/>
        <v>0</v>
      </c>
      <c r="CH687" s="199">
        <f>IFERROR(SQRT(($E687-$E$1136)^2+($AD687-$AD$1136)^2),0)</f>
        <v>1.0000231211199693</v>
      </c>
      <c r="CI687" s="197" t="str">
        <f>IF(CH687&lt;=SMALL(CH$3:CH$1130,1),"MAS PARECIDO","NO")</f>
        <v>NO</v>
      </c>
      <c r="CJ687" s="197" t="str">
        <f>IF(CH687&lt;=SMALL(CH$3:CH$1130,5),"SIMILAR","NO")</f>
        <v>NO</v>
      </c>
      <c r="CK687" s="197" t="str">
        <f t="shared" si="550"/>
        <v>N/A</v>
      </c>
      <c r="CL687" s="197">
        <f t="shared" si="551"/>
        <v>0</v>
      </c>
      <c r="CM687" s="198">
        <f t="shared" si="552"/>
        <v>0</v>
      </c>
      <c r="CN687" s="199">
        <f>IFERROR(SQRT(($E687-$E$1136)^2+($AG687-$AG$1136)^2),0)</f>
        <v>1.0000231211199693</v>
      </c>
      <c r="CO687" s="197" t="str">
        <f>IF(CN687&lt;=SMALL(CN$3:CN$1130,1),"MAS PARECIDO","NO")</f>
        <v>NO</v>
      </c>
      <c r="CP687" s="197" t="str">
        <f>IF(CN687&lt;=SMALL(CN$3:CN$1130,5),"SIMILAR","NO")</f>
        <v>NO</v>
      </c>
      <c r="CQ687" s="197" t="str">
        <f t="shared" si="553"/>
        <v>N/A</v>
      </c>
      <c r="CR687" s="197">
        <f t="shared" si="554"/>
        <v>0</v>
      </c>
      <c r="CS687" s="198">
        <f t="shared" si="555"/>
        <v>0</v>
      </c>
      <c r="CT687" s="199">
        <f>IFERROR(SQRT(($E687-$E$1136)^2+($AJ687-$AJ$1136)^2),0)</f>
        <v>6.8002040061201832E-3</v>
      </c>
      <c r="CU687" s="197" t="str">
        <f>IF(CT687&lt;=SMALL(CT$3:CT$1130,1),"MAS PARECIDO","NO")</f>
        <v>NO</v>
      </c>
      <c r="CV687" s="197" t="str">
        <f>IF(CT687&lt;=SMALL(CT$3:CT$1130,5),"SIMILAR","NO")</f>
        <v>NO</v>
      </c>
      <c r="CW687" s="197" t="str">
        <f t="shared" si="556"/>
        <v>N/A</v>
      </c>
      <c r="CX687" s="197">
        <f t="shared" si="557"/>
        <v>0</v>
      </c>
      <c r="CY687" s="198">
        <f t="shared" si="558"/>
        <v>0</v>
      </c>
      <c r="CZ687" s="2" t="s">
        <v>1376</v>
      </c>
      <c r="DA687" s="2" t="s">
        <v>1377</v>
      </c>
      <c r="DB687" s="2">
        <v>0</v>
      </c>
      <c r="DC687" s="2" t="s">
        <v>189</v>
      </c>
    </row>
    <row r="688" spans="1:107">
      <c r="A688" s="24" t="s">
        <v>850</v>
      </c>
      <c r="B688" s="46">
        <v>80996.61</v>
      </c>
      <c r="C688" s="190">
        <f>(B688-$B$1132)/($B$1133-$B$1132)</f>
        <v>8.9412649284389578E-2</v>
      </c>
      <c r="D688" s="46">
        <v>15000</v>
      </c>
      <c r="E688" s="190">
        <f>(D688-$D$1132)/($D$1133-$D$1132)</f>
        <v>2.9970899126973809E-2</v>
      </c>
      <c r="F688" s="46" t="s">
        <v>53</v>
      </c>
      <c r="G688" s="192">
        <f>VLOOKUP(F688,'DATOS DE SOPORTE'!$Y$5:$Z$8,2,FALSE)</f>
        <v>2</v>
      </c>
      <c r="H688" s="190">
        <f>(G688-$G$1132)/($G$1133-$G$1132)</f>
        <v>0.33333333333333331</v>
      </c>
      <c r="I688" s="50">
        <v>2</v>
      </c>
      <c r="J688" s="200">
        <f t="shared" si="518"/>
        <v>2</v>
      </c>
      <c r="K688" s="190">
        <f>(J688-$J$1132)/($J$1133-$J$1132)</f>
        <v>0.4</v>
      </c>
      <c r="L688" s="193" t="str">
        <f t="shared" si="519"/>
        <v>SI</v>
      </c>
      <c r="M688" s="46" t="s">
        <v>192</v>
      </c>
      <c r="N688" s="192">
        <f t="shared" si="520"/>
        <v>2</v>
      </c>
      <c r="O688" s="190">
        <f>(N688-N$1132)/(N$1133-N$1132)</f>
        <v>1</v>
      </c>
      <c r="P688" s="46" t="s">
        <v>196</v>
      </c>
      <c r="Q688" s="192">
        <f t="shared" si="521"/>
        <v>1</v>
      </c>
      <c r="R688" s="190">
        <f>(Q688-Q$1132)/(Q$1133-Q$1132)</f>
        <v>0</v>
      </c>
      <c r="S688" s="46" t="s">
        <v>60</v>
      </c>
      <c r="T688" s="192">
        <f t="shared" si="522"/>
        <v>2</v>
      </c>
      <c r="U688" s="190">
        <f>(T688-T$1132)/(T$1133-T$1132)</f>
        <v>1</v>
      </c>
      <c r="V688" s="46" t="s">
        <v>62</v>
      </c>
      <c r="W688" s="194">
        <f>VLOOKUP(V688,'DATOS DE SOPORTE'!$S$5:$T$10,2,FALSE)</f>
        <v>1</v>
      </c>
      <c r="X688" s="201">
        <f>(W688-W$1132)/(W$1133-W$1132)</f>
        <v>0</v>
      </c>
      <c r="Y688" s="46" t="s">
        <v>188</v>
      </c>
      <c r="Z688" s="194">
        <f t="shared" si="523"/>
        <v>1</v>
      </c>
      <c r="AA688" s="201">
        <f>(Z688-Z$1132)/(Z$1133-Z$1132)</f>
        <v>0</v>
      </c>
      <c r="AB688" s="46" t="s">
        <v>188</v>
      </c>
      <c r="AC688" s="194">
        <f t="shared" si="524"/>
        <v>1</v>
      </c>
      <c r="AD688" s="201">
        <f>(AC688-AC$1132)/(AC$1133-AC$1132)</f>
        <v>0</v>
      </c>
      <c r="AE688" s="46" t="s">
        <v>136</v>
      </c>
      <c r="AF688" s="194">
        <f t="shared" si="525"/>
        <v>2</v>
      </c>
      <c r="AG688" s="201">
        <f>(AF688-AF$1132)/(AF$1133-AF$1132)</f>
        <v>1</v>
      </c>
      <c r="AH688" s="24" t="s">
        <v>67</v>
      </c>
      <c r="AI688" s="194">
        <f>VLOOKUP(AH688,'DATOS DE SOPORTE'!$V$5:$W$8,2,FALSE)</f>
        <v>1</v>
      </c>
      <c r="AJ688" s="201">
        <f>(AI688-AI$1132)/(AI$1133-AI$1132)</f>
        <v>0</v>
      </c>
      <c r="AK688" s="58" t="str">
        <f t="shared" si="517"/>
        <v>Regular</v>
      </c>
      <c r="AL688" s="196">
        <f>IFERROR(SQRT(($E688-$E$1136)^2+($C688-$C$1136)^2),0)</f>
        <v>0.11955185793820701</v>
      </c>
      <c r="AM688" s="197" t="str">
        <f>IF(AL688&lt;=SMALL($AL$3:$AL$1130,1),"MAS PARECIDO","NO")</f>
        <v>NO</v>
      </c>
      <c r="AN688" s="197" t="str">
        <f>IF(AL688&lt;=SMALL($AL$3:$AL$1130,5),"SIMILAR","NO")</f>
        <v>NO</v>
      </c>
      <c r="AO688" s="197" t="str">
        <f t="shared" si="526"/>
        <v>N/A</v>
      </c>
      <c r="AP688" s="197">
        <f t="shared" si="527"/>
        <v>0</v>
      </c>
      <c r="AQ688" s="198">
        <f t="shared" si="528"/>
        <v>0</v>
      </c>
      <c r="AR688" s="196">
        <f>IFERROR(SQRT(($E688-$E$1136)^2+($H688-$H$1136)^2),0)</f>
        <v>3.0000900027000808E-2</v>
      </c>
      <c r="AS688" s="197" t="str">
        <f>IF(AR688&lt;=SMALL(AR$3:AR$1130,1),"MAS PARECIDO","NO")</f>
        <v>NO</v>
      </c>
      <c r="AT688" s="197" t="str">
        <f>IF(AR688&lt;=SMALL(AR$3:AR$1130,5),"SIMILAR","NO")</f>
        <v>NO</v>
      </c>
      <c r="AU688" s="197" t="str">
        <f t="shared" si="529"/>
        <v>N/A</v>
      </c>
      <c r="AV688" s="197">
        <f t="shared" si="530"/>
        <v>0</v>
      </c>
      <c r="AW688" s="198">
        <f t="shared" si="531"/>
        <v>0</v>
      </c>
      <c r="AX688" s="199">
        <f>IFERROR(SQRT(($E688-$E$1136)^2+($K688-$K$1136)^2),0)</f>
        <v>0.20223761767393844</v>
      </c>
      <c r="AY688" s="197" t="str">
        <f>IF(AX688&lt;=SMALL(AX$3:AX$1130,1),"MAS PARECIDO","NO")</f>
        <v>NO</v>
      </c>
      <c r="AZ688" s="197" t="str">
        <f>IF(AX688&lt;=SMALL(AX$3:AX$1130,5),"SIMILAR","NO")</f>
        <v>NO</v>
      </c>
      <c r="BA688" s="197" t="str">
        <f t="shared" si="532"/>
        <v>N/A</v>
      </c>
      <c r="BB688" s="197">
        <f t="shared" si="533"/>
        <v>0</v>
      </c>
      <c r="BC688" s="198">
        <f t="shared" si="534"/>
        <v>0</v>
      </c>
      <c r="BD688" s="196">
        <f>IFERROR(SQRT(($E688-$E$1136)^2+($O688-$O$1136)^2),0)</f>
        <v>3.0000900027000808E-2</v>
      </c>
      <c r="BE688" s="197" t="str">
        <f>IF(BD688&lt;=SMALL(BD$3:BD$1130,1),"MAS PARECIDO","NO")</f>
        <v>NO</v>
      </c>
      <c r="BF688" s="197" t="str">
        <f>IF(BD688&lt;=SMALL(BD$3:BD$1130,5),"SIMILAR","NO")</f>
        <v>NO</v>
      </c>
      <c r="BG688" s="197" t="str">
        <f t="shared" si="535"/>
        <v>N/A</v>
      </c>
      <c r="BH688" s="197">
        <f t="shared" si="536"/>
        <v>0</v>
      </c>
      <c r="BI688" s="198">
        <f t="shared" si="537"/>
        <v>0</v>
      </c>
      <c r="BJ688" s="199">
        <f>IFERROR(SQRT(($E688-$E$1136)^2+($R688-$R$1136)^2),0)</f>
        <v>0.50089924536021224</v>
      </c>
      <c r="BK688" s="197" t="str">
        <f>IF(BJ688&lt;=SMALL(BJ$3:BJ$1130,1),"MAS PARECIDO","NO")</f>
        <v>NO</v>
      </c>
      <c r="BL688" s="197" t="str">
        <f>IF(BJ688&lt;=SMALL(BJ$3:BJ$1130,5),"SIMILAR","NO")</f>
        <v>NO</v>
      </c>
      <c r="BM688" s="197" t="str">
        <f t="shared" si="538"/>
        <v>N/A</v>
      </c>
      <c r="BN688" s="197">
        <f t="shared" si="539"/>
        <v>0</v>
      </c>
      <c r="BO688" s="198">
        <f t="shared" si="540"/>
        <v>0</v>
      </c>
      <c r="BP688" s="199">
        <f>IFERROR(SQRT(($E688-$E$1136)^2+($U688-$U$1136)^2),0)</f>
        <v>1.0004499257846093</v>
      </c>
      <c r="BQ688" s="197" t="str">
        <f>IF(BP688&lt;=SMALL(BP$3:BP$1130,1),"MAS PARECIDO","NO")</f>
        <v>NO</v>
      </c>
      <c r="BR688" s="197" t="str">
        <f>IF(BP688&lt;=SMALL(BP$3:BP$1130,5),"SIMILAR","NO")</f>
        <v>NO</v>
      </c>
      <c r="BS688" s="197" t="str">
        <f t="shared" si="541"/>
        <v>N/A</v>
      </c>
      <c r="BT688" s="197">
        <f t="shared" si="542"/>
        <v>0</v>
      </c>
      <c r="BU688" s="198">
        <f t="shared" si="543"/>
        <v>0</v>
      </c>
      <c r="BV688" s="199">
        <f>IFERROR(SQRT(($E688-$E$1136)^2+($X688-$X$1136)^2),0)</f>
        <v>3.0000900027000808E-2</v>
      </c>
      <c r="BW688" s="197" t="str">
        <f>IF(BV688&lt;=SMALL(BV$3:BV$1130,1),"MAS PARECIDO","NO")</f>
        <v>NO</v>
      </c>
      <c r="BX688" s="197" t="str">
        <f>IF(BV688&lt;=SMALL(BV$3:BV$1130,5),"SIMILAR","NO")</f>
        <v>NO</v>
      </c>
      <c r="BY688" s="197" t="str">
        <f t="shared" si="544"/>
        <v>N/A</v>
      </c>
      <c r="BZ688" s="197">
        <f t="shared" si="545"/>
        <v>0</v>
      </c>
      <c r="CA688" s="198">
        <f t="shared" si="546"/>
        <v>0</v>
      </c>
      <c r="CB688" s="199">
        <f>IFERROR(SQRT(($E688-$E$1136)^2+($AA688-$AA$1136)^2),0)</f>
        <v>3.0000900027000808E-2</v>
      </c>
      <c r="CC688" s="197" t="str">
        <f>IF(CB688&lt;=SMALL(CB$3:CB$1130,1),"MAS PARECIDO","NO")</f>
        <v>NO</v>
      </c>
      <c r="CD688" s="197" t="str">
        <f>IF(CB688&lt;=SMALL(CB$3:CB$1130,5),"SIMILAR","NO")</f>
        <v>NO</v>
      </c>
      <c r="CE688" s="197" t="str">
        <f t="shared" si="547"/>
        <v>N/A</v>
      </c>
      <c r="CF688" s="197">
        <f t="shared" si="548"/>
        <v>0</v>
      </c>
      <c r="CG688" s="198">
        <f t="shared" si="549"/>
        <v>0</v>
      </c>
      <c r="CH688" s="199">
        <f>IFERROR(SQRT(($E688-$E$1136)^2+($AD688-$AD$1136)^2),0)</f>
        <v>1.0004499257846093</v>
      </c>
      <c r="CI688" s="197" t="str">
        <f>IF(CH688&lt;=SMALL(CH$3:CH$1130,1),"MAS PARECIDO","NO")</f>
        <v>NO</v>
      </c>
      <c r="CJ688" s="197" t="str">
        <f>IF(CH688&lt;=SMALL(CH$3:CH$1130,5),"SIMILAR","NO")</f>
        <v>NO</v>
      </c>
      <c r="CK688" s="197" t="str">
        <f t="shared" si="550"/>
        <v>N/A</v>
      </c>
      <c r="CL688" s="197">
        <f t="shared" si="551"/>
        <v>0</v>
      </c>
      <c r="CM688" s="198">
        <f t="shared" si="552"/>
        <v>0</v>
      </c>
      <c r="CN688" s="199">
        <f>IFERROR(SQRT(($E688-$E$1136)^2+($AG688-$AG$1136)^2),0)</f>
        <v>3.0000900027000808E-2</v>
      </c>
      <c r="CO688" s="197" t="str">
        <f>IF(CN688&lt;=SMALL(CN$3:CN$1130,1),"MAS PARECIDO","NO")</f>
        <v>NO</v>
      </c>
      <c r="CP688" s="197" t="str">
        <f>IF(CN688&lt;=SMALL(CN$3:CN$1130,5),"SIMILAR","NO")</f>
        <v>NO</v>
      </c>
      <c r="CQ688" s="197" t="str">
        <f t="shared" si="553"/>
        <v>N/A</v>
      </c>
      <c r="CR688" s="197">
        <f t="shared" si="554"/>
        <v>0</v>
      </c>
      <c r="CS688" s="198">
        <f t="shared" si="555"/>
        <v>0</v>
      </c>
      <c r="CT688" s="199">
        <f>IFERROR(SQRT(($E688-$E$1136)^2+($AJ688-$AJ$1136)^2),0)</f>
        <v>3.0000900027000808E-2</v>
      </c>
      <c r="CU688" s="197" t="str">
        <f>IF(CT688&lt;=SMALL(CT$3:CT$1130,1),"MAS PARECIDO","NO")</f>
        <v>NO</v>
      </c>
      <c r="CV688" s="197" t="str">
        <f>IF(CT688&lt;=SMALL(CT$3:CT$1130,5),"SIMILAR","NO")</f>
        <v>NO</v>
      </c>
      <c r="CW688" s="197" t="str">
        <f t="shared" si="556"/>
        <v>N/A</v>
      </c>
      <c r="CX688" s="197">
        <f t="shared" si="557"/>
        <v>0</v>
      </c>
      <c r="CY688" s="198">
        <f t="shared" si="558"/>
        <v>0</v>
      </c>
      <c r="CZ688" s="2" t="s">
        <v>2354</v>
      </c>
      <c r="DA688" s="2" t="s">
        <v>2355</v>
      </c>
      <c r="DB688" s="2">
        <v>1</v>
      </c>
      <c r="DC688" s="2" t="s">
        <v>346</v>
      </c>
    </row>
    <row r="689" spans="1:107">
      <c r="A689" s="24" t="s">
        <v>851</v>
      </c>
      <c r="B689" s="46">
        <v>62971.75</v>
      </c>
      <c r="C689" s="190">
        <f>(B689-$B$1132)/($B$1133-$B$1132)</f>
        <v>6.8343152379607461E-2</v>
      </c>
      <c r="D689" s="46">
        <v>10000</v>
      </c>
      <c r="E689" s="190">
        <f>(D689-$D$1132)/($D$1133-$D$1132)</f>
        <v>1.9970599117973539E-2</v>
      </c>
      <c r="F689" s="46" t="s">
        <v>53</v>
      </c>
      <c r="G689" s="192">
        <f>VLOOKUP(F689,'DATOS DE SOPORTE'!$Y$5:$Z$8,2,FALSE)</f>
        <v>2</v>
      </c>
      <c r="H689" s="190">
        <f>(G689-$G$1132)/($G$1133-$G$1132)</f>
        <v>0.33333333333333331</v>
      </c>
      <c r="I689" s="50">
        <v>3</v>
      </c>
      <c r="J689" s="200">
        <f t="shared" si="518"/>
        <v>3</v>
      </c>
      <c r="K689" s="190">
        <f>(J689-$J$1132)/($J$1133-$J$1132)</f>
        <v>0.6</v>
      </c>
      <c r="L689" s="193" t="str">
        <f t="shared" si="519"/>
        <v>SI</v>
      </c>
      <c r="M689" s="46" t="s">
        <v>192</v>
      </c>
      <c r="N689" s="192">
        <f t="shared" si="520"/>
        <v>2</v>
      </c>
      <c r="O689" s="190">
        <f>(N689-N$1132)/(N$1133-N$1132)</f>
        <v>1</v>
      </c>
      <c r="P689" s="46" t="s">
        <v>193</v>
      </c>
      <c r="Q689" s="192">
        <f t="shared" si="521"/>
        <v>2</v>
      </c>
      <c r="R689" s="190">
        <f>(Q689-Q$1132)/(Q$1133-Q$1132)</f>
        <v>0.5</v>
      </c>
      <c r="S689" s="46" t="s">
        <v>60</v>
      </c>
      <c r="T689" s="192">
        <f t="shared" si="522"/>
        <v>2</v>
      </c>
      <c r="U689" s="190">
        <f>(T689-T$1132)/(T$1133-T$1132)</f>
        <v>1</v>
      </c>
      <c r="V689" s="46" t="s">
        <v>62</v>
      </c>
      <c r="W689" s="194">
        <f>VLOOKUP(V689,'DATOS DE SOPORTE'!$S$5:$T$10,2,FALSE)</f>
        <v>1</v>
      </c>
      <c r="X689" s="201">
        <f>(W689-W$1132)/(W$1133-W$1132)</f>
        <v>0</v>
      </c>
      <c r="Y689" s="46" t="s">
        <v>188</v>
      </c>
      <c r="Z689" s="194">
        <f t="shared" si="523"/>
        <v>1</v>
      </c>
      <c r="AA689" s="201">
        <f>(Z689-Z$1132)/(Z$1133-Z$1132)</f>
        <v>0</v>
      </c>
      <c r="AB689" s="46" t="s">
        <v>136</v>
      </c>
      <c r="AC689" s="194">
        <f t="shared" si="524"/>
        <v>2</v>
      </c>
      <c r="AD689" s="201">
        <f>(AC689-AC$1132)/(AC$1133-AC$1132)</f>
        <v>1</v>
      </c>
      <c r="AE689" s="46" t="s">
        <v>188</v>
      </c>
      <c r="AF689" s="194">
        <f t="shared" si="525"/>
        <v>1</v>
      </c>
      <c r="AG689" s="201">
        <f>(AF689-AF$1132)/(AF$1133-AF$1132)</f>
        <v>0</v>
      </c>
      <c r="AH689" s="24" t="s">
        <v>67</v>
      </c>
      <c r="AI689" s="194">
        <f>VLOOKUP(AH689,'DATOS DE SOPORTE'!$V$5:$W$8,2,FALSE)</f>
        <v>1</v>
      </c>
      <c r="AJ689" s="201">
        <f>(AI689-AI$1132)/(AI$1133-AI$1132)</f>
        <v>0</v>
      </c>
      <c r="AK689" s="58" t="str">
        <f t="shared" si="517"/>
        <v>Regular</v>
      </c>
      <c r="AL689" s="196">
        <f>IFERROR(SQRT(($E689-$E$1136)^2+($C689-$C$1136)^2),0)</f>
        <v>0.13825025579630743</v>
      </c>
      <c r="AM689" s="197" t="str">
        <f>IF(AL689&lt;=SMALL($AL$3:$AL$1130,1),"MAS PARECIDO","NO")</f>
        <v>NO</v>
      </c>
      <c r="AN689" s="197" t="str">
        <f>IF(AL689&lt;=SMALL($AL$3:$AL$1130,5),"SIMILAR","NO")</f>
        <v>NO</v>
      </c>
      <c r="AO689" s="197" t="str">
        <f t="shared" si="526"/>
        <v>N/A</v>
      </c>
      <c r="AP689" s="197">
        <f t="shared" si="527"/>
        <v>0</v>
      </c>
      <c r="AQ689" s="198">
        <f t="shared" si="528"/>
        <v>0</v>
      </c>
      <c r="AR689" s="196">
        <f>IFERROR(SQRT(($E689-$E$1136)^2+($H689-$H$1136)^2),0)</f>
        <v>2.0000600018000539E-2</v>
      </c>
      <c r="AS689" s="197" t="str">
        <f>IF(AR689&lt;=SMALL(AR$3:AR$1130,1),"MAS PARECIDO","NO")</f>
        <v>NO</v>
      </c>
      <c r="AT689" s="197" t="str">
        <f>IF(AR689&lt;=SMALL(AR$3:AR$1130,5),"SIMILAR","NO")</f>
        <v>NO</v>
      </c>
      <c r="AU689" s="197" t="str">
        <f t="shared" si="529"/>
        <v>N/A</v>
      </c>
      <c r="AV689" s="197">
        <f t="shared" si="530"/>
        <v>0</v>
      </c>
      <c r="AW689" s="198">
        <f t="shared" si="531"/>
        <v>0</v>
      </c>
      <c r="AX689" s="199">
        <f>IFERROR(SQRT(($E689-$E$1136)^2+($K689-$K$1136)^2),0)</f>
        <v>0.40049971785393312</v>
      </c>
      <c r="AY689" s="197" t="str">
        <f>IF(AX689&lt;=SMALL(AX$3:AX$1130,1),"MAS PARECIDO","NO")</f>
        <v>NO</v>
      </c>
      <c r="AZ689" s="197" t="str">
        <f>IF(AX689&lt;=SMALL(AX$3:AX$1130,5),"SIMILAR","NO")</f>
        <v>NO</v>
      </c>
      <c r="BA689" s="197" t="str">
        <f t="shared" si="532"/>
        <v>N/A</v>
      </c>
      <c r="BB689" s="197">
        <f t="shared" si="533"/>
        <v>0</v>
      </c>
      <c r="BC689" s="198">
        <f t="shared" si="534"/>
        <v>0</v>
      </c>
      <c r="BD689" s="196">
        <f>IFERROR(SQRT(($E689-$E$1136)^2+($O689-$O$1136)^2),0)</f>
        <v>2.0000600018000539E-2</v>
      </c>
      <c r="BE689" s="197" t="str">
        <f>IF(BD689&lt;=SMALL(BD$3:BD$1130,1),"MAS PARECIDO","NO")</f>
        <v>NO</v>
      </c>
      <c r="BF689" s="197" t="str">
        <f>IF(BD689&lt;=SMALL(BD$3:BD$1130,5),"SIMILAR","NO")</f>
        <v>NO</v>
      </c>
      <c r="BG689" s="197" t="str">
        <f t="shared" si="535"/>
        <v>N/A</v>
      </c>
      <c r="BH689" s="197">
        <f t="shared" si="536"/>
        <v>0</v>
      </c>
      <c r="BI689" s="198">
        <f t="shared" si="537"/>
        <v>0</v>
      </c>
      <c r="BJ689" s="199">
        <f>IFERROR(SQRT(($E689-$E$1136)^2+($R689-$R$1136)^2),0)</f>
        <v>2.0000600018000539E-2</v>
      </c>
      <c r="BK689" s="197" t="str">
        <f>IF(BJ689&lt;=SMALL(BJ$3:BJ$1130,1),"MAS PARECIDO","NO")</f>
        <v>NO</v>
      </c>
      <c r="BL689" s="197" t="str">
        <f>IF(BJ689&lt;=SMALL(BJ$3:BJ$1130,5),"SIMILAR","NO")</f>
        <v>NO</v>
      </c>
      <c r="BM689" s="197" t="str">
        <f t="shared" si="538"/>
        <v>N/A</v>
      </c>
      <c r="BN689" s="197">
        <f t="shared" si="539"/>
        <v>0</v>
      </c>
      <c r="BO689" s="198">
        <f t="shared" si="540"/>
        <v>0</v>
      </c>
      <c r="BP689" s="199">
        <f>IFERROR(SQRT(($E689-$E$1136)^2+($U689-$U$1136)^2),0)</f>
        <v>1.0001999920021396</v>
      </c>
      <c r="BQ689" s="197" t="str">
        <f>IF(BP689&lt;=SMALL(BP$3:BP$1130,1),"MAS PARECIDO","NO")</f>
        <v>NO</v>
      </c>
      <c r="BR689" s="197" t="str">
        <f>IF(BP689&lt;=SMALL(BP$3:BP$1130,5),"SIMILAR","NO")</f>
        <v>NO</v>
      </c>
      <c r="BS689" s="197" t="str">
        <f t="shared" si="541"/>
        <v>N/A</v>
      </c>
      <c r="BT689" s="197">
        <f t="shared" si="542"/>
        <v>0</v>
      </c>
      <c r="BU689" s="198">
        <f t="shared" si="543"/>
        <v>0</v>
      </c>
      <c r="BV689" s="199">
        <f>IFERROR(SQRT(($E689-$E$1136)^2+($X689-$X$1136)^2),0)</f>
        <v>2.0000600018000539E-2</v>
      </c>
      <c r="BW689" s="197" t="str">
        <f>IF(BV689&lt;=SMALL(BV$3:BV$1130,1),"MAS PARECIDO","NO")</f>
        <v>NO</v>
      </c>
      <c r="BX689" s="197" t="str">
        <f>IF(BV689&lt;=SMALL(BV$3:BV$1130,5),"SIMILAR","NO")</f>
        <v>NO</v>
      </c>
      <c r="BY689" s="197" t="str">
        <f t="shared" si="544"/>
        <v>N/A</v>
      </c>
      <c r="BZ689" s="197">
        <f t="shared" si="545"/>
        <v>0</v>
      </c>
      <c r="CA689" s="198">
        <f t="shared" si="546"/>
        <v>0</v>
      </c>
      <c r="CB689" s="199">
        <f>IFERROR(SQRT(($E689-$E$1136)^2+($AA689-$AA$1136)^2),0)</f>
        <v>2.0000600018000539E-2</v>
      </c>
      <c r="CC689" s="197" t="str">
        <f>IF(CB689&lt;=SMALL(CB$3:CB$1130,1),"MAS PARECIDO","NO")</f>
        <v>NO</v>
      </c>
      <c r="CD689" s="197" t="str">
        <f>IF(CB689&lt;=SMALL(CB$3:CB$1130,5),"SIMILAR","NO")</f>
        <v>NO</v>
      </c>
      <c r="CE689" s="197" t="str">
        <f t="shared" si="547"/>
        <v>N/A</v>
      </c>
      <c r="CF689" s="197">
        <f t="shared" si="548"/>
        <v>0</v>
      </c>
      <c r="CG689" s="198">
        <f t="shared" si="549"/>
        <v>0</v>
      </c>
      <c r="CH689" s="199">
        <f>IFERROR(SQRT(($E689-$E$1136)^2+($AD689-$AD$1136)^2),0)</f>
        <v>2.0000600018000539E-2</v>
      </c>
      <c r="CI689" s="197" t="str">
        <f>IF(CH689&lt;=SMALL(CH$3:CH$1130,1),"MAS PARECIDO","NO")</f>
        <v>NO</v>
      </c>
      <c r="CJ689" s="197" t="str">
        <f>IF(CH689&lt;=SMALL(CH$3:CH$1130,5),"SIMILAR","NO")</f>
        <v>NO</v>
      </c>
      <c r="CK689" s="197" t="str">
        <f t="shared" si="550"/>
        <v>N/A</v>
      </c>
      <c r="CL689" s="197">
        <f t="shared" si="551"/>
        <v>0</v>
      </c>
      <c r="CM689" s="198">
        <f t="shared" si="552"/>
        <v>0</v>
      </c>
      <c r="CN689" s="199">
        <f>IFERROR(SQRT(($E689-$E$1136)^2+($AG689-$AG$1136)^2),0)</f>
        <v>1.0001999920021396</v>
      </c>
      <c r="CO689" s="197" t="str">
        <f>IF(CN689&lt;=SMALL(CN$3:CN$1130,1),"MAS PARECIDO","NO")</f>
        <v>NO</v>
      </c>
      <c r="CP689" s="197" t="str">
        <f>IF(CN689&lt;=SMALL(CN$3:CN$1130,5),"SIMILAR","NO")</f>
        <v>NO</v>
      </c>
      <c r="CQ689" s="197" t="str">
        <f t="shared" si="553"/>
        <v>N/A</v>
      </c>
      <c r="CR689" s="197">
        <f t="shared" si="554"/>
        <v>0</v>
      </c>
      <c r="CS689" s="198">
        <f t="shared" si="555"/>
        <v>0</v>
      </c>
      <c r="CT689" s="199">
        <f>IFERROR(SQRT(($E689-$E$1136)^2+($AJ689-$AJ$1136)^2),0)</f>
        <v>2.0000600018000539E-2</v>
      </c>
      <c r="CU689" s="197" t="str">
        <f>IF(CT689&lt;=SMALL(CT$3:CT$1130,1),"MAS PARECIDO","NO")</f>
        <v>NO</v>
      </c>
      <c r="CV689" s="197" t="str">
        <f>IF(CT689&lt;=SMALL(CT$3:CT$1130,5),"SIMILAR","NO")</f>
        <v>NO</v>
      </c>
      <c r="CW689" s="197" t="str">
        <f t="shared" si="556"/>
        <v>N/A</v>
      </c>
      <c r="CX689" s="197">
        <f t="shared" si="557"/>
        <v>0</v>
      </c>
      <c r="CY689" s="198">
        <f t="shared" si="558"/>
        <v>0</v>
      </c>
      <c r="CZ689" s="2" t="s">
        <v>2356</v>
      </c>
      <c r="DA689" s="2" t="s">
        <v>2357</v>
      </c>
      <c r="DB689" s="2">
        <v>1</v>
      </c>
      <c r="DC689" s="2" t="s">
        <v>346</v>
      </c>
    </row>
    <row r="690" spans="1:107">
      <c r="A690" s="24" t="s">
        <v>852</v>
      </c>
      <c r="B690" s="46">
        <v>34441.440000000002</v>
      </c>
      <c r="C690" s="190">
        <f>(B690-$B$1132)/($B$1133-$B$1132)</f>
        <v>3.4993696226412692E-2</v>
      </c>
      <c r="D690" s="46">
        <v>11500</v>
      </c>
      <c r="E690" s="190">
        <f>(D690-$D$1132)/($D$1133-$D$1132)</f>
        <v>2.2970689120673619E-2</v>
      </c>
      <c r="F690" s="46" t="s">
        <v>53</v>
      </c>
      <c r="G690" s="192">
        <f>VLOOKUP(F690,'DATOS DE SOPORTE'!$Y$5:$Z$8,2,FALSE)</f>
        <v>2</v>
      </c>
      <c r="H690" s="190">
        <f>(G690-$G$1132)/($G$1133-$G$1132)</f>
        <v>0.33333333333333331</v>
      </c>
      <c r="I690" s="50">
        <v>0</v>
      </c>
      <c r="J690" s="200">
        <f t="shared" si="518"/>
        <v>0</v>
      </c>
      <c r="K690" s="190">
        <f>(J690-$J$1132)/($J$1133-$J$1132)</f>
        <v>0</v>
      </c>
      <c r="L690" s="193" t="str">
        <f t="shared" si="519"/>
        <v>NO</v>
      </c>
      <c r="M690" s="46" t="s">
        <v>192</v>
      </c>
      <c r="N690" s="192">
        <f t="shared" si="520"/>
        <v>2</v>
      </c>
      <c r="O690" s="190">
        <f>(N690-N$1132)/(N$1133-N$1132)</f>
        <v>1</v>
      </c>
      <c r="P690" s="46" t="s">
        <v>196</v>
      </c>
      <c r="Q690" s="192">
        <f t="shared" si="521"/>
        <v>1</v>
      </c>
      <c r="R690" s="190">
        <f>(Q690-Q$1132)/(Q$1133-Q$1132)</f>
        <v>0</v>
      </c>
      <c r="S690" s="46" t="s">
        <v>60</v>
      </c>
      <c r="T690" s="192">
        <f t="shared" si="522"/>
        <v>2</v>
      </c>
      <c r="U690" s="190">
        <f>(T690-T$1132)/(T$1133-T$1132)</f>
        <v>1</v>
      </c>
      <c r="V690" s="46" t="s">
        <v>62</v>
      </c>
      <c r="W690" s="194">
        <f>VLOOKUP(V690,'DATOS DE SOPORTE'!$S$5:$T$10,2,FALSE)</f>
        <v>1</v>
      </c>
      <c r="X690" s="201">
        <f>(W690-W$1132)/(W$1133-W$1132)</f>
        <v>0</v>
      </c>
      <c r="Y690" s="46" t="s">
        <v>188</v>
      </c>
      <c r="Z690" s="194">
        <f t="shared" si="523"/>
        <v>1</v>
      </c>
      <c r="AA690" s="201">
        <f>(Z690-Z$1132)/(Z$1133-Z$1132)</f>
        <v>0</v>
      </c>
      <c r="AB690" s="46" t="s">
        <v>136</v>
      </c>
      <c r="AC690" s="194">
        <f t="shared" si="524"/>
        <v>2</v>
      </c>
      <c r="AD690" s="201">
        <f>(AC690-AC$1132)/(AC$1133-AC$1132)</f>
        <v>1</v>
      </c>
      <c r="AE690" s="46" t="s">
        <v>188</v>
      </c>
      <c r="AF690" s="194">
        <f t="shared" si="525"/>
        <v>1</v>
      </c>
      <c r="AG690" s="201">
        <f>(AF690-AF$1132)/(AF$1133-AF$1132)</f>
        <v>0</v>
      </c>
      <c r="AH690" s="24" t="s">
        <v>67</v>
      </c>
      <c r="AI690" s="194">
        <f>VLOOKUP(AH690,'DATOS DE SOPORTE'!$V$5:$W$8,2,FALSE)</f>
        <v>1</v>
      </c>
      <c r="AJ690" s="201">
        <f>(AI690-AI$1132)/(AI$1133-AI$1132)</f>
        <v>0</v>
      </c>
      <c r="AK690" s="58" t="str">
        <f t="shared" si="517"/>
        <v>Bueno</v>
      </c>
      <c r="AL690" s="196">
        <f>IFERROR(SQRT(($E690-$E$1136)^2+($C690-$C$1136)^2),0)</f>
        <v>0.17169293150948831</v>
      </c>
      <c r="AM690" s="197" t="str">
        <f>IF(AL690&lt;=SMALL($AL$3:$AL$1130,1),"MAS PARECIDO","NO")</f>
        <v>NO</v>
      </c>
      <c r="AN690" s="197" t="str">
        <f>IF(AL690&lt;=SMALL($AL$3:$AL$1130,5),"SIMILAR","NO")</f>
        <v>NO</v>
      </c>
      <c r="AO690" s="197" t="str">
        <f t="shared" si="526"/>
        <v>N/A</v>
      </c>
      <c r="AP690" s="197">
        <f t="shared" si="527"/>
        <v>0</v>
      </c>
      <c r="AQ690" s="198">
        <f t="shared" si="528"/>
        <v>0</v>
      </c>
      <c r="AR690" s="196">
        <f>IFERROR(SQRT(($E690-$E$1136)^2+($H690-$H$1136)^2),0)</f>
        <v>2.3000690020700619E-2</v>
      </c>
      <c r="AS690" s="197" t="str">
        <f>IF(AR690&lt;=SMALL(AR$3:AR$1130,1),"MAS PARECIDO","NO")</f>
        <v>NO</v>
      </c>
      <c r="AT690" s="197" t="str">
        <f>IF(AR690&lt;=SMALL(AR$3:AR$1130,5),"SIMILAR","NO")</f>
        <v>NO</v>
      </c>
      <c r="AU690" s="197" t="str">
        <f t="shared" si="529"/>
        <v>N/A</v>
      </c>
      <c r="AV690" s="197">
        <f t="shared" si="530"/>
        <v>0</v>
      </c>
      <c r="AW690" s="198">
        <f t="shared" si="531"/>
        <v>0</v>
      </c>
      <c r="AX690" s="199">
        <f>IFERROR(SQRT(($E690-$E$1136)^2+($K690-$K$1136)^2),0)</f>
        <v>0.20131823499481702</v>
      </c>
      <c r="AY690" s="197" t="str">
        <f>IF(AX690&lt;=SMALL(AX$3:AX$1130,1),"MAS PARECIDO","NO")</f>
        <v>NO</v>
      </c>
      <c r="AZ690" s="197" t="str">
        <f>IF(AX690&lt;=SMALL(AX$3:AX$1130,5),"SIMILAR","NO")</f>
        <v>NO</v>
      </c>
      <c r="BA690" s="197" t="str">
        <f t="shared" si="532"/>
        <v>N/A</v>
      </c>
      <c r="BB690" s="197">
        <f t="shared" si="533"/>
        <v>0</v>
      </c>
      <c r="BC690" s="198">
        <f t="shared" si="534"/>
        <v>0</v>
      </c>
      <c r="BD690" s="196">
        <f>IFERROR(SQRT(($E690-$E$1136)^2+($O690-$O$1136)^2),0)</f>
        <v>2.3000690020700619E-2</v>
      </c>
      <c r="BE690" s="197" t="str">
        <f>IF(BD690&lt;=SMALL(BD$3:BD$1130,1),"MAS PARECIDO","NO")</f>
        <v>NO</v>
      </c>
      <c r="BF690" s="197" t="str">
        <f>IF(BD690&lt;=SMALL(BD$3:BD$1130,5),"SIMILAR","NO")</f>
        <v>NO</v>
      </c>
      <c r="BG690" s="197" t="str">
        <f t="shared" si="535"/>
        <v>N/A</v>
      </c>
      <c r="BH690" s="197">
        <f t="shared" si="536"/>
        <v>0</v>
      </c>
      <c r="BI690" s="198">
        <f t="shared" si="537"/>
        <v>0</v>
      </c>
      <c r="BJ690" s="199">
        <f>IFERROR(SQRT(($E690-$E$1136)^2+($R690-$R$1136)^2),0)</f>
        <v>0.50052875216257897</v>
      </c>
      <c r="BK690" s="197" t="str">
        <f>IF(BJ690&lt;=SMALL(BJ$3:BJ$1130,1),"MAS PARECIDO","NO")</f>
        <v>NO</v>
      </c>
      <c r="BL690" s="197" t="str">
        <f>IF(BJ690&lt;=SMALL(BJ$3:BJ$1130,5),"SIMILAR","NO")</f>
        <v>NO</v>
      </c>
      <c r="BM690" s="197" t="str">
        <f t="shared" si="538"/>
        <v>N/A</v>
      </c>
      <c r="BN690" s="197">
        <f t="shared" si="539"/>
        <v>0</v>
      </c>
      <c r="BO690" s="198">
        <f t="shared" si="540"/>
        <v>0</v>
      </c>
      <c r="BP690" s="199">
        <f>IFERROR(SQRT(($E690-$E$1136)^2+($U690-$U$1136)^2),0)</f>
        <v>1.000264480895642</v>
      </c>
      <c r="BQ690" s="197" t="str">
        <f>IF(BP690&lt;=SMALL(BP$3:BP$1130,1),"MAS PARECIDO","NO")</f>
        <v>NO</v>
      </c>
      <c r="BR690" s="197" t="str">
        <f>IF(BP690&lt;=SMALL(BP$3:BP$1130,5),"SIMILAR","NO")</f>
        <v>NO</v>
      </c>
      <c r="BS690" s="197" t="str">
        <f t="shared" si="541"/>
        <v>N/A</v>
      </c>
      <c r="BT690" s="197">
        <f t="shared" si="542"/>
        <v>0</v>
      </c>
      <c r="BU690" s="198">
        <f t="shared" si="543"/>
        <v>0</v>
      </c>
      <c r="BV690" s="199">
        <f>IFERROR(SQRT(($E690-$E$1136)^2+($X690-$X$1136)^2),0)</f>
        <v>2.3000690020700619E-2</v>
      </c>
      <c r="BW690" s="197" t="str">
        <f>IF(BV690&lt;=SMALL(BV$3:BV$1130,1),"MAS PARECIDO","NO")</f>
        <v>NO</v>
      </c>
      <c r="BX690" s="197" t="str">
        <f>IF(BV690&lt;=SMALL(BV$3:BV$1130,5),"SIMILAR","NO")</f>
        <v>NO</v>
      </c>
      <c r="BY690" s="197" t="str">
        <f t="shared" si="544"/>
        <v>N/A</v>
      </c>
      <c r="BZ690" s="197">
        <f t="shared" si="545"/>
        <v>0</v>
      </c>
      <c r="CA690" s="198">
        <f t="shared" si="546"/>
        <v>0</v>
      </c>
      <c r="CB690" s="199">
        <f>IFERROR(SQRT(($E690-$E$1136)^2+($AA690-$AA$1136)^2),0)</f>
        <v>2.3000690020700619E-2</v>
      </c>
      <c r="CC690" s="197" t="str">
        <f>IF(CB690&lt;=SMALL(CB$3:CB$1130,1),"MAS PARECIDO","NO")</f>
        <v>NO</v>
      </c>
      <c r="CD690" s="197" t="str">
        <f>IF(CB690&lt;=SMALL(CB$3:CB$1130,5),"SIMILAR","NO")</f>
        <v>NO</v>
      </c>
      <c r="CE690" s="197" t="str">
        <f t="shared" si="547"/>
        <v>N/A</v>
      </c>
      <c r="CF690" s="197">
        <f t="shared" si="548"/>
        <v>0</v>
      </c>
      <c r="CG690" s="198">
        <f t="shared" si="549"/>
        <v>0</v>
      </c>
      <c r="CH690" s="199">
        <f>IFERROR(SQRT(($E690-$E$1136)^2+($AD690-$AD$1136)^2),0)</f>
        <v>2.3000690020700619E-2</v>
      </c>
      <c r="CI690" s="197" t="str">
        <f>IF(CH690&lt;=SMALL(CH$3:CH$1130,1),"MAS PARECIDO","NO")</f>
        <v>NO</v>
      </c>
      <c r="CJ690" s="197" t="str">
        <f>IF(CH690&lt;=SMALL(CH$3:CH$1130,5),"SIMILAR","NO")</f>
        <v>NO</v>
      </c>
      <c r="CK690" s="197" t="str">
        <f t="shared" si="550"/>
        <v>N/A</v>
      </c>
      <c r="CL690" s="197">
        <f t="shared" si="551"/>
        <v>0</v>
      </c>
      <c r="CM690" s="198">
        <f t="shared" si="552"/>
        <v>0</v>
      </c>
      <c r="CN690" s="199">
        <f>IFERROR(SQRT(($E690-$E$1136)^2+($AG690-$AG$1136)^2),0)</f>
        <v>1.000264480895642</v>
      </c>
      <c r="CO690" s="197" t="str">
        <f>IF(CN690&lt;=SMALL(CN$3:CN$1130,1),"MAS PARECIDO","NO")</f>
        <v>NO</v>
      </c>
      <c r="CP690" s="197" t="str">
        <f>IF(CN690&lt;=SMALL(CN$3:CN$1130,5),"SIMILAR","NO")</f>
        <v>NO</v>
      </c>
      <c r="CQ690" s="197" t="str">
        <f t="shared" si="553"/>
        <v>N/A</v>
      </c>
      <c r="CR690" s="197">
        <f t="shared" si="554"/>
        <v>0</v>
      </c>
      <c r="CS690" s="198">
        <f t="shared" si="555"/>
        <v>0</v>
      </c>
      <c r="CT690" s="199">
        <f>IFERROR(SQRT(($E690-$E$1136)^2+($AJ690-$AJ$1136)^2),0)</f>
        <v>2.3000690020700619E-2</v>
      </c>
      <c r="CU690" s="197" t="str">
        <f>IF(CT690&lt;=SMALL(CT$3:CT$1130,1),"MAS PARECIDO","NO")</f>
        <v>NO</v>
      </c>
      <c r="CV690" s="197" t="str">
        <f>IF(CT690&lt;=SMALL(CT$3:CT$1130,5),"SIMILAR","NO")</f>
        <v>NO</v>
      </c>
      <c r="CW690" s="197" t="str">
        <f t="shared" si="556"/>
        <v>N/A</v>
      </c>
      <c r="CX690" s="197">
        <f t="shared" si="557"/>
        <v>0</v>
      </c>
      <c r="CY690" s="198">
        <f t="shared" si="558"/>
        <v>0</v>
      </c>
      <c r="CZ690" s="2" t="s">
        <v>2358</v>
      </c>
      <c r="DA690" s="2" t="s">
        <v>2359</v>
      </c>
      <c r="DB690" s="2">
        <v>0</v>
      </c>
      <c r="DC690" s="2" t="s">
        <v>189</v>
      </c>
    </row>
    <row r="691" spans="1:107">
      <c r="A691" s="24" t="s">
        <v>853</v>
      </c>
      <c r="B691" s="46">
        <v>194924.52</v>
      </c>
      <c r="C691" s="190">
        <f>(B691-$B$1132)/($B$1133-$B$1132)</f>
        <v>0.22258448790689736</v>
      </c>
      <c r="D691" s="46">
        <v>13386.11</v>
      </c>
      <c r="E691" s="190">
        <f>(D691-$D$1132)/($D$1133-$D$1132)</f>
        <v>2.674302229066872E-2</v>
      </c>
      <c r="F691" s="46" t="s">
        <v>191</v>
      </c>
      <c r="G691" s="192">
        <f>VLOOKUP(F691,'DATOS DE SOPORTE'!$Y$5:$Z$8,2,FALSE)</f>
        <v>1</v>
      </c>
      <c r="H691" s="190">
        <f>(G691-$G$1132)/($G$1133-$G$1132)</f>
        <v>0</v>
      </c>
      <c r="I691" s="50">
        <v>0</v>
      </c>
      <c r="J691" s="200">
        <f t="shared" si="518"/>
        <v>0</v>
      </c>
      <c r="K691" s="190">
        <f>(J691-$J$1132)/($J$1133-$J$1132)</f>
        <v>0</v>
      </c>
      <c r="L691" s="193" t="str">
        <f t="shared" si="519"/>
        <v>NO</v>
      </c>
      <c r="M691" s="46" t="s">
        <v>192</v>
      </c>
      <c r="N691" s="192">
        <f t="shared" si="520"/>
        <v>2</v>
      </c>
      <c r="O691" s="190">
        <f>(N691-N$1132)/(N$1133-N$1132)</f>
        <v>1</v>
      </c>
      <c r="P691" s="46" t="s">
        <v>193</v>
      </c>
      <c r="Q691" s="192">
        <f t="shared" si="521"/>
        <v>2</v>
      </c>
      <c r="R691" s="190">
        <f>(Q691-Q$1132)/(Q$1133-Q$1132)</f>
        <v>0.5</v>
      </c>
      <c r="S691" s="46" t="s">
        <v>194</v>
      </c>
      <c r="T691" s="192">
        <f t="shared" si="522"/>
        <v>1</v>
      </c>
      <c r="U691" s="190">
        <f>(T691-T$1132)/(T$1133-T$1132)</f>
        <v>0</v>
      </c>
      <c r="V691" s="46" t="s">
        <v>62</v>
      </c>
      <c r="W691" s="194">
        <f>VLOOKUP(V691,'DATOS DE SOPORTE'!$S$5:$T$10,2,FALSE)</f>
        <v>1</v>
      </c>
      <c r="X691" s="201">
        <f>(W691-W$1132)/(W$1133-W$1132)</f>
        <v>0</v>
      </c>
      <c r="Y691" s="46" t="s">
        <v>136</v>
      </c>
      <c r="Z691" s="194">
        <f t="shared" si="523"/>
        <v>2</v>
      </c>
      <c r="AA691" s="201">
        <f>(Z691-Z$1132)/(Z$1133-Z$1132)</f>
        <v>1</v>
      </c>
      <c r="AB691" s="46" t="s">
        <v>136</v>
      </c>
      <c r="AC691" s="194">
        <f t="shared" si="524"/>
        <v>2</v>
      </c>
      <c r="AD691" s="201">
        <f>(AC691-AC$1132)/(AC$1133-AC$1132)</f>
        <v>1</v>
      </c>
      <c r="AE691" s="46" t="s">
        <v>188</v>
      </c>
      <c r="AF691" s="194">
        <f t="shared" si="525"/>
        <v>1</v>
      </c>
      <c r="AG691" s="201">
        <f>(AF691-AF$1132)/(AF$1133-AF$1132)</f>
        <v>0</v>
      </c>
      <c r="AH691" s="24" t="s">
        <v>67</v>
      </c>
      <c r="AI691" s="194">
        <f>VLOOKUP(AH691,'DATOS DE SOPORTE'!$V$5:$W$8,2,FALSE)</f>
        <v>1</v>
      </c>
      <c r="AJ691" s="201">
        <f>(AI691-AI$1132)/(AI$1133-AI$1132)</f>
        <v>0</v>
      </c>
      <c r="AK691" s="58" t="str">
        <f t="shared" si="517"/>
        <v>Malo</v>
      </c>
      <c r="AL691" s="196">
        <f>IFERROR(SQRT(($E691-$E$1136)^2+($C691-$C$1136)^2),0)</f>
        <v>3.1955267846044522E-2</v>
      </c>
      <c r="AM691" s="197" t="str">
        <f>IF(AL691&lt;=SMALL($AL$3:$AL$1130,1),"MAS PARECIDO","NO")</f>
        <v>NO</v>
      </c>
      <c r="AN691" s="197" t="str">
        <f>IF(AL691&lt;=SMALL($AL$3:$AL$1130,5),"SIMILAR","NO")</f>
        <v>NO</v>
      </c>
      <c r="AO691" s="197" t="str">
        <f t="shared" si="526"/>
        <v>N/A</v>
      </c>
      <c r="AP691" s="197">
        <f t="shared" si="527"/>
        <v>0</v>
      </c>
      <c r="AQ691" s="198">
        <f t="shared" si="528"/>
        <v>0</v>
      </c>
      <c r="AR691" s="196">
        <f>IFERROR(SQRT(($E691-$E$1136)^2+($H691-$H$1136)^2),0)</f>
        <v>0.3344067970031121</v>
      </c>
      <c r="AS691" s="197" t="str">
        <f>IF(AR691&lt;=SMALL(AR$3:AR$1130,1),"MAS PARECIDO","NO")</f>
        <v>NO</v>
      </c>
      <c r="AT691" s="197" t="str">
        <f>IF(AR691&lt;=SMALL(AR$3:AR$1130,5),"SIMILAR","NO")</f>
        <v>NO</v>
      </c>
      <c r="AU691" s="197" t="str">
        <f t="shared" si="529"/>
        <v>N/A</v>
      </c>
      <c r="AV691" s="197">
        <f t="shared" si="530"/>
        <v>0</v>
      </c>
      <c r="AW691" s="198">
        <f t="shared" si="531"/>
        <v>0</v>
      </c>
      <c r="AX691" s="199">
        <f>IFERROR(SQRT(($E691-$E$1136)^2+($K691-$K$1136)^2),0)</f>
        <v>0.20178403001915077</v>
      </c>
      <c r="AY691" s="197" t="str">
        <f>IF(AX691&lt;=SMALL(AX$3:AX$1130,1),"MAS PARECIDO","NO")</f>
        <v>NO</v>
      </c>
      <c r="AZ691" s="197" t="str">
        <f>IF(AX691&lt;=SMALL(AX$3:AX$1130,5),"SIMILAR","NO")</f>
        <v>NO</v>
      </c>
      <c r="BA691" s="197" t="str">
        <f t="shared" si="532"/>
        <v>N/A</v>
      </c>
      <c r="BB691" s="197">
        <f t="shared" si="533"/>
        <v>0</v>
      </c>
      <c r="BC691" s="198">
        <f t="shared" si="534"/>
        <v>0</v>
      </c>
      <c r="BD691" s="196">
        <f>IFERROR(SQRT(($E691-$E$1136)^2+($O691-$O$1136)^2),0)</f>
        <v>2.677302319069572E-2</v>
      </c>
      <c r="BE691" s="197" t="str">
        <f>IF(BD691&lt;=SMALL(BD$3:BD$1130,1),"MAS PARECIDO","NO")</f>
        <v>NO</v>
      </c>
      <c r="BF691" s="197" t="str">
        <f>IF(BD691&lt;=SMALL(BD$3:BD$1130,5),"SIMILAR","NO")</f>
        <v>NO</v>
      </c>
      <c r="BG691" s="197" t="str">
        <f t="shared" si="535"/>
        <v>N/A</v>
      </c>
      <c r="BH691" s="197">
        <f t="shared" si="536"/>
        <v>0</v>
      </c>
      <c r="BI691" s="198">
        <f t="shared" si="537"/>
        <v>0</v>
      </c>
      <c r="BJ691" s="199">
        <f>IFERROR(SQRT(($E691-$E$1136)^2+($R691-$R$1136)^2),0)</f>
        <v>2.677302319069572E-2</v>
      </c>
      <c r="BK691" s="197" t="str">
        <f>IF(BJ691&lt;=SMALL(BJ$3:BJ$1130,1),"MAS PARECIDO","NO")</f>
        <v>NO</v>
      </c>
      <c r="BL691" s="197" t="str">
        <f>IF(BJ691&lt;=SMALL(BJ$3:BJ$1130,5),"SIMILAR","NO")</f>
        <v>NO</v>
      </c>
      <c r="BM691" s="197" t="str">
        <f t="shared" si="538"/>
        <v>N/A</v>
      </c>
      <c r="BN691" s="197">
        <f t="shared" si="539"/>
        <v>0</v>
      </c>
      <c r="BO691" s="198">
        <f t="shared" si="540"/>
        <v>0</v>
      </c>
      <c r="BP691" s="199">
        <f>IFERROR(SQRT(($E691-$E$1136)^2+($U691-$U$1136)^2),0)</f>
        <v>2.677302319069572E-2</v>
      </c>
      <c r="BQ691" s="197" t="str">
        <f>IF(BP691&lt;=SMALL(BP$3:BP$1130,1),"MAS PARECIDO","NO")</f>
        <v>NO</v>
      </c>
      <c r="BR691" s="197" t="str">
        <f>IF(BP691&lt;=SMALL(BP$3:BP$1130,5),"SIMILAR","NO")</f>
        <v>NO</v>
      </c>
      <c r="BS691" s="197" t="str">
        <f t="shared" si="541"/>
        <v>N/A</v>
      </c>
      <c r="BT691" s="197">
        <f t="shared" si="542"/>
        <v>0</v>
      </c>
      <c r="BU691" s="198">
        <f t="shared" si="543"/>
        <v>0</v>
      </c>
      <c r="BV691" s="199">
        <f>IFERROR(SQRT(($E691-$E$1136)^2+($X691-$X$1136)^2),0)</f>
        <v>2.677302319069572E-2</v>
      </c>
      <c r="BW691" s="197" t="str">
        <f>IF(BV691&lt;=SMALL(BV$3:BV$1130,1),"MAS PARECIDO","NO")</f>
        <v>NO</v>
      </c>
      <c r="BX691" s="197" t="str">
        <f>IF(BV691&lt;=SMALL(BV$3:BV$1130,5),"SIMILAR","NO")</f>
        <v>NO</v>
      </c>
      <c r="BY691" s="197" t="str">
        <f t="shared" si="544"/>
        <v>N/A</v>
      </c>
      <c r="BZ691" s="197">
        <f t="shared" si="545"/>
        <v>0</v>
      </c>
      <c r="CA691" s="198">
        <f t="shared" si="546"/>
        <v>0</v>
      </c>
      <c r="CB691" s="199">
        <f>IFERROR(SQRT(($E691-$E$1136)^2+($AA691-$AA$1136)^2),0)</f>
        <v>1.0003583331840493</v>
      </c>
      <c r="CC691" s="197" t="str">
        <f>IF(CB691&lt;=SMALL(CB$3:CB$1130,1),"MAS PARECIDO","NO")</f>
        <v>NO</v>
      </c>
      <c r="CD691" s="197" t="str">
        <f>IF(CB691&lt;=SMALL(CB$3:CB$1130,5),"SIMILAR","NO")</f>
        <v>NO</v>
      </c>
      <c r="CE691" s="197" t="str">
        <f t="shared" si="547"/>
        <v>N/A</v>
      </c>
      <c r="CF691" s="197">
        <f t="shared" si="548"/>
        <v>0</v>
      </c>
      <c r="CG691" s="198">
        <f t="shared" si="549"/>
        <v>0</v>
      </c>
      <c r="CH691" s="199">
        <f>IFERROR(SQRT(($E691-$E$1136)^2+($AD691-$AD$1136)^2),0)</f>
        <v>2.677302319069572E-2</v>
      </c>
      <c r="CI691" s="197" t="str">
        <f>IF(CH691&lt;=SMALL(CH$3:CH$1130,1),"MAS PARECIDO","NO")</f>
        <v>NO</v>
      </c>
      <c r="CJ691" s="197" t="str">
        <f>IF(CH691&lt;=SMALL(CH$3:CH$1130,5),"SIMILAR","NO")</f>
        <v>NO</v>
      </c>
      <c r="CK691" s="197" t="str">
        <f t="shared" si="550"/>
        <v>N/A</v>
      </c>
      <c r="CL691" s="197">
        <f t="shared" si="551"/>
        <v>0</v>
      </c>
      <c r="CM691" s="198">
        <f t="shared" si="552"/>
        <v>0</v>
      </c>
      <c r="CN691" s="199">
        <f>IFERROR(SQRT(($E691-$E$1136)^2+($AG691-$AG$1136)^2),0)</f>
        <v>1.0003583331840493</v>
      </c>
      <c r="CO691" s="197" t="str">
        <f>IF(CN691&lt;=SMALL(CN$3:CN$1130,1),"MAS PARECIDO","NO")</f>
        <v>NO</v>
      </c>
      <c r="CP691" s="197" t="str">
        <f>IF(CN691&lt;=SMALL(CN$3:CN$1130,5),"SIMILAR","NO")</f>
        <v>NO</v>
      </c>
      <c r="CQ691" s="197" t="str">
        <f t="shared" si="553"/>
        <v>N/A</v>
      </c>
      <c r="CR691" s="197">
        <f t="shared" si="554"/>
        <v>0</v>
      </c>
      <c r="CS691" s="198">
        <f t="shared" si="555"/>
        <v>0</v>
      </c>
      <c r="CT691" s="199">
        <f>IFERROR(SQRT(($E691-$E$1136)^2+($AJ691-$AJ$1136)^2),0)</f>
        <v>2.677302319069572E-2</v>
      </c>
      <c r="CU691" s="197" t="str">
        <f>IF(CT691&lt;=SMALL(CT$3:CT$1130,1),"MAS PARECIDO","NO")</f>
        <v>NO</v>
      </c>
      <c r="CV691" s="197" t="str">
        <f>IF(CT691&lt;=SMALL(CT$3:CT$1130,5),"SIMILAR","NO")</f>
        <v>NO</v>
      </c>
      <c r="CW691" s="197" t="str">
        <f t="shared" si="556"/>
        <v>N/A</v>
      </c>
      <c r="CX691" s="197">
        <f t="shared" si="557"/>
        <v>0</v>
      </c>
      <c r="CY691" s="198">
        <f t="shared" si="558"/>
        <v>0</v>
      </c>
      <c r="CZ691" s="2" t="s">
        <v>2360</v>
      </c>
      <c r="DA691" s="2" t="s">
        <v>2361</v>
      </c>
      <c r="DB691" s="2">
        <v>2</v>
      </c>
      <c r="DC691" s="2" t="s">
        <v>310</v>
      </c>
    </row>
    <row r="692" spans="1:107">
      <c r="A692" s="24" t="s">
        <v>608</v>
      </c>
      <c r="B692" s="46">
        <v>180493.39</v>
      </c>
      <c r="C692" s="190">
        <f>(B692-$B$1132)/($B$1133-$B$1132)</f>
        <v>0.20571574946080082</v>
      </c>
      <c r="D692" s="46">
        <v>4200</v>
      </c>
      <c r="E692" s="190">
        <f>(D692-$D$1132)/($D$1133-$D$1132)</f>
        <v>8.3702511075332258E-3</v>
      </c>
      <c r="F692" s="46" t="s">
        <v>191</v>
      </c>
      <c r="G692" s="192">
        <f>VLOOKUP(F692,'DATOS DE SOPORTE'!$Y$5:$Z$8,2,FALSE)</f>
        <v>1</v>
      </c>
      <c r="H692" s="190">
        <f>(G692-$G$1132)/($G$1133-$G$1132)</f>
        <v>0</v>
      </c>
      <c r="I692" s="50">
        <v>0</v>
      </c>
      <c r="J692" s="200">
        <f t="shared" si="518"/>
        <v>0</v>
      </c>
      <c r="K692" s="190">
        <f>(J692-$J$1132)/($J$1133-$J$1132)</f>
        <v>0</v>
      </c>
      <c r="L692" s="193" t="str">
        <f t="shared" si="519"/>
        <v>NO</v>
      </c>
      <c r="M692" s="46" t="s">
        <v>192</v>
      </c>
      <c r="N692" s="192">
        <f t="shared" si="520"/>
        <v>2</v>
      </c>
      <c r="O692" s="190">
        <f>(N692-N$1132)/(N$1133-N$1132)</f>
        <v>1</v>
      </c>
      <c r="P692" s="46" t="s">
        <v>196</v>
      </c>
      <c r="Q692" s="192">
        <f t="shared" si="521"/>
        <v>1</v>
      </c>
      <c r="R692" s="190">
        <f>(Q692-Q$1132)/(Q$1133-Q$1132)</f>
        <v>0</v>
      </c>
      <c r="S692" s="46" t="s">
        <v>194</v>
      </c>
      <c r="T692" s="192">
        <f t="shared" si="522"/>
        <v>1</v>
      </c>
      <c r="U692" s="190">
        <f>(T692-T$1132)/(T$1133-T$1132)</f>
        <v>0</v>
      </c>
      <c r="V692" s="46" t="s">
        <v>62</v>
      </c>
      <c r="W692" s="194">
        <f>VLOOKUP(V692,'DATOS DE SOPORTE'!$S$5:$T$10,2,FALSE)</f>
        <v>1</v>
      </c>
      <c r="X692" s="201">
        <f>(W692-W$1132)/(W$1133-W$1132)</f>
        <v>0</v>
      </c>
      <c r="Y692" s="46" t="s">
        <v>136</v>
      </c>
      <c r="Z692" s="194">
        <f t="shared" si="523"/>
        <v>2</v>
      </c>
      <c r="AA692" s="201">
        <f>(Z692-Z$1132)/(Z$1133-Z$1132)</f>
        <v>1</v>
      </c>
      <c r="AB692" s="46" t="s">
        <v>188</v>
      </c>
      <c r="AC692" s="194">
        <f t="shared" si="524"/>
        <v>1</v>
      </c>
      <c r="AD692" s="201">
        <f>(AC692-AC$1132)/(AC$1133-AC$1132)</f>
        <v>0</v>
      </c>
      <c r="AE692" s="46" t="s">
        <v>188</v>
      </c>
      <c r="AF692" s="194">
        <f t="shared" si="525"/>
        <v>1</v>
      </c>
      <c r="AG692" s="201">
        <f>(AF692-AF$1132)/(AF$1133-AF$1132)</f>
        <v>0</v>
      </c>
      <c r="AH692" s="24" t="s">
        <v>67</v>
      </c>
      <c r="AI692" s="194">
        <f>VLOOKUP(AH692,'DATOS DE SOPORTE'!$V$5:$W$8,2,FALSE)</f>
        <v>1</v>
      </c>
      <c r="AJ692" s="201">
        <f>(AI692-AI$1132)/(AI$1133-AI$1132)</f>
        <v>0</v>
      </c>
      <c r="AK692" s="58" t="str">
        <f t="shared" si="517"/>
        <v>Bueno</v>
      </c>
      <c r="AL692" s="196">
        <f>IFERROR(SQRT(($E692-$E$1136)^2+($C692-$C$1136)^2),0)</f>
        <v>8.4200268042264256E-3</v>
      </c>
      <c r="AM692" s="197" t="str">
        <f>IF(AL692&lt;=SMALL($AL$3:$AL$1130,1),"MAS PARECIDO","NO")</f>
        <v>MAS PARECIDO</v>
      </c>
      <c r="AN692" s="197" t="str">
        <f>IF(AL692&lt;=SMALL($AL$3:$AL$1130,5),"SIMILAR","NO")</f>
        <v>SIMILAR</v>
      </c>
      <c r="AO692" s="197" t="str">
        <f t="shared" si="526"/>
        <v>Bueno</v>
      </c>
      <c r="AP692" s="197">
        <f t="shared" si="527"/>
        <v>1</v>
      </c>
      <c r="AQ692" s="198">
        <f t="shared" si="528"/>
        <v>180493.39</v>
      </c>
      <c r="AR692" s="196">
        <f>IFERROR(SQRT(($E692-$E$1136)^2+($H692-$H$1136)^2),0)</f>
        <v>0.33343916288417835</v>
      </c>
      <c r="AS692" s="197" t="str">
        <f>IF(AR692&lt;=SMALL(AR$3:AR$1130,1),"MAS PARECIDO","NO")</f>
        <v>NO</v>
      </c>
      <c r="AT692" s="197" t="str">
        <f>IF(AR692&lt;=SMALL(AR$3:AR$1130,5),"SIMILAR","NO")</f>
        <v>NO</v>
      </c>
      <c r="AU692" s="197" t="str">
        <f t="shared" si="529"/>
        <v>N/A</v>
      </c>
      <c r="AV692" s="197">
        <f t="shared" si="530"/>
        <v>0</v>
      </c>
      <c r="AW692" s="198">
        <f t="shared" si="531"/>
        <v>0</v>
      </c>
      <c r="AX692" s="199">
        <f>IFERROR(SQRT(($E692-$E$1136)^2+($K692-$K$1136)^2),0)</f>
        <v>0.20017633285129019</v>
      </c>
      <c r="AY692" s="197" t="str">
        <f>IF(AX692&lt;=SMALL(AX$3:AX$1130,1),"MAS PARECIDO","NO")</f>
        <v>NO</v>
      </c>
      <c r="AZ692" s="197" t="str">
        <f>IF(AX692&lt;=SMALL(AX$3:AX$1130,5),"SIMILAR","NO")</f>
        <v>NO</v>
      </c>
      <c r="BA692" s="197" t="str">
        <f t="shared" si="532"/>
        <v>N/A</v>
      </c>
      <c r="BB692" s="197">
        <f t="shared" si="533"/>
        <v>0</v>
      </c>
      <c r="BC692" s="198">
        <f t="shared" si="534"/>
        <v>0</v>
      </c>
      <c r="BD692" s="196">
        <f>IFERROR(SQRT(($E692-$E$1136)^2+($O692-$O$1136)^2),0)</f>
        <v>8.4002520075602272E-3</v>
      </c>
      <c r="BE692" s="197" t="str">
        <f>IF(BD692&lt;=SMALL(BD$3:BD$1130,1),"MAS PARECIDO","NO")</f>
        <v>NO</v>
      </c>
      <c r="BF692" s="197" t="str">
        <f>IF(BD692&lt;=SMALL(BD$3:BD$1130,5),"SIMILAR","NO")</f>
        <v>NO</v>
      </c>
      <c r="BG692" s="197" t="str">
        <f t="shared" si="535"/>
        <v>N/A</v>
      </c>
      <c r="BH692" s="197">
        <f t="shared" si="536"/>
        <v>0</v>
      </c>
      <c r="BI692" s="198">
        <f t="shared" si="537"/>
        <v>0</v>
      </c>
      <c r="BJ692" s="199">
        <f>IFERROR(SQRT(($E692-$E$1136)^2+($R692-$R$1136)^2),0)</f>
        <v>0.50007055925518207</v>
      </c>
      <c r="BK692" s="197" t="str">
        <f>IF(BJ692&lt;=SMALL(BJ$3:BJ$1130,1),"MAS PARECIDO","NO")</f>
        <v>NO</v>
      </c>
      <c r="BL692" s="197" t="str">
        <f>IF(BJ692&lt;=SMALL(BJ$3:BJ$1130,5),"SIMILAR","NO")</f>
        <v>NO</v>
      </c>
      <c r="BM692" s="197" t="str">
        <f t="shared" si="538"/>
        <v>N/A</v>
      </c>
      <c r="BN692" s="197">
        <f t="shared" si="539"/>
        <v>0</v>
      </c>
      <c r="BO692" s="198">
        <f t="shared" si="540"/>
        <v>0</v>
      </c>
      <c r="BP692" s="199">
        <f>IFERROR(SQRT(($E692-$E$1136)^2+($U692-$U$1136)^2),0)</f>
        <v>8.4002520075602272E-3</v>
      </c>
      <c r="BQ692" s="197" t="str">
        <f>IF(BP692&lt;=SMALL(BP$3:BP$1130,1),"MAS PARECIDO","NO")</f>
        <v>NO</v>
      </c>
      <c r="BR692" s="197" t="str">
        <f>IF(BP692&lt;=SMALL(BP$3:BP$1130,5),"SIMILAR","NO")</f>
        <v>NO</v>
      </c>
      <c r="BS692" s="197" t="str">
        <f t="shared" si="541"/>
        <v>N/A</v>
      </c>
      <c r="BT692" s="197">
        <f t="shared" si="542"/>
        <v>0</v>
      </c>
      <c r="BU692" s="198">
        <f t="shared" si="543"/>
        <v>0</v>
      </c>
      <c r="BV692" s="199">
        <f>IFERROR(SQRT(($E692-$E$1136)^2+($X692-$X$1136)^2),0)</f>
        <v>8.4002520075602272E-3</v>
      </c>
      <c r="BW692" s="197" t="str">
        <f>IF(BV692&lt;=SMALL(BV$3:BV$1130,1),"MAS PARECIDO","NO")</f>
        <v>NO</v>
      </c>
      <c r="BX692" s="197" t="str">
        <f>IF(BV692&lt;=SMALL(BV$3:BV$1130,5),"SIMILAR","NO")</f>
        <v>NO</v>
      </c>
      <c r="BY692" s="197" t="str">
        <f t="shared" si="544"/>
        <v>N/A</v>
      </c>
      <c r="BZ692" s="197">
        <f t="shared" si="545"/>
        <v>0</v>
      </c>
      <c r="CA692" s="198">
        <f t="shared" si="546"/>
        <v>0</v>
      </c>
      <c r="CB692" s="199">
        <f>IFERROR(SQRT(($E692-$E$1136)^2+($AA692-$AA$1136)^2),0)</f>
        <v>1.0000352814945033</v>
      </c>
      <c r="CC692" s="197" t="str">
        <f>IF(CB692&lt;=SMALL(CB$3:CB$1130,1),"MAS PARECIDO","NO")</f>
        <v>NO</v>
      </c>
      <c r="CD692" s="197" t="str">
        <f>IF(CB692&lt;=SMALL(CB$3:CB$1130,5),"SIMILAR","NO")</f>
        <v>NO</v>
      </c>
      <c r="CE692" s="197" t="str">
        <f t="shared" si="547"/>
        <v>N/A</v>
      </c>
      <c r="CF692" s="197">
        <f t="shared" si="548"/>
        <v>0</v>
      </c>
      <c r="CG692" s="198">
        <f t="shared" si="549"/>
        <v>0</v>
      </c>
      <c r="CH692" s="199">
        <f>IFERROR(SQRT(($E692-$E$1136)^2+($AD692-$AD$1136)^2),0)</f>
        <v>1.0000352814945033</v>
      </c>
      <c r="CI692" s="197" t="str">
        <f>IF(CH692&lt;=SMALL(CH$3:CH$1130,1),"MAS PARECIDO","NO")</f>
        <v>NO</v>
      </c>
      <c r="CJ692" s="197" t="str">
        <f>IF(CH692&lt;=SMALL(CH$3:CH$1130,5),"SIMILAR","NO")</f>
        <v>NO</v>
      </c>
      <c r="CK692" s="197" t="str">
        <f t="shared" si="550"/>
        <v>N/A</v>
      </c>
      <c r="CL692" s="197">
        <f t="shared" si="551"/>
        <v>0</v>
      </c>
      <c r="CM692" s="198">
        <f t="shared" si="552"/>
        <v>0</v>
      </c>
      <c r="CN692" s="199">
        <f>IFERROR(SQRT(($E692-$E$1136)^2+($AG692-$AG$1136)^2),0)</f>
        <v>1.0000352814945033</v>
      </c>
      <c r="CO692" s="197" t="str">
        <f>IF(CN692&lt;=SMALL(CN$3:CN$1130,1),"MAS PARECIDO","NO")</f>
        <v>NO</v>
      </c>
      <c r="CP692" s="197" t="str">
        <f>IF(CN692&lt;=SMALL(CN$3:CN$1130,5),"SIMILAR","NO")</f>
        <v>NO</v>
      </c>
      <c r="CQ692" s="197" t="str">
        <f t="shared" si="553"/>
        <v>N/A</v>
      </c>
      <c r="CR692" s="197">
        <f t="shared" si="554"/>
        <v>0</v>
      </c>
      <c r="CS692" s="198">
        <f t="shared" si="555"/>
        <v>0</v>
      </c>
      <c r="CT692" s="199">
        <f>IFERROR(SQRT(($E692-$E$1136)^2+($AJ692-$AJ$1136)^2),0)</f>
        <v>8.4002520075602272E-3</v>
      </c>
      <c r="CU692" s="197" t="str">
        <f>IF(CT692&lt;=SMALL(CT$3:CT$1130,1),"MAS PARECIDO","NO")</f>
        <v>NO</v>
      </c>
      <c r="CV692" s="197" t="str">
        <f>IF(CT692&lt;=SMALL(CT$3:CT$1130,5),"SIMILAR","NO")</f>
        <v>NO</v>
      </c>
      <c r="CW692" s="197" t="str">
        <f t="shared" si="556"/>
        <v>N/A</v>
      </c>
      <c r="CX692" s="197">
        <f t="shared" si="557"/>
        <v>0</v>
      </c>
      <c r="CY692" s="198">
        <f t="shared" si="558"/>
        <v>0</v>
      </c>
      <c r="CZ692" s="2" t="s">
        <v>1944</v>
      </c>
      <c r="DA692" s="2" t="s">
        <v>1945</v>
      </c>
      <c r="DB692" s="2">
        <v>0</v>
      </c>
      <c r="DC692" s="2" t="s">
        <v>189</v>
      </c>
    </row>
    <row r="693" spans="1:107">
      <c r="A693" s="24" t="s">
        <v>854</v>
      </c>
      <c r="B693" s="46">
        <v>228364.91</v>
      </c>
      <c r="C693" s="190">
        <f>(B693-$B$1132)/($B$1133-$B$1132)</f>
        <v>0.26167340141855333</v>
      </c>
      <c r="D693" s="46">
        <v>50000</v>
      </c>
      <c r="E693" s="190">
        <f>(D693-$D$1132)/($D$1133-$D$1132)</f>
        <v>9.9972999189975695E-2</v>
      </c>
      <c r="F693" s="46" t="s">
        <v>203</v>
      </c>
      <c r="G693" s="192">
        <f>VLOOKUP(F693,'DATOS DE SOPORTE'!$Y$5:$Z$8,2,FALSE)</f>
        <v>3</v>
      </c>
      <c r="H693" s="190">
        <f>(G693-$G$1132)/($G$1133-$G$1132)</f>
        <v>0.66666666666666663</v>
      </c>
      <c r="I693" s="50">
        <v>1</v>
      </c>
      <c r="J693" s="200">
        <f t="shared" si="518"/>
        <v>1</v>
      </c>
      <c r="K693" s="190">
        <f>(J693-$J$1132)/($J$1133-$J$1132)</f>
        <v>0.2</v>
      </c>
      <c r="L693" s="193" t="str">
        <f t="shared" si="519"/>
        <v>SI</v>
      </c>
      <c r="M693" s="46" t="s">
        <v>56</v>
      </c>
      <c r="N693" s="192">
        <f t="shared" si="520"/>
        <v>1</v>
      </c>
      <c r="O693" s="190">
        <f>(N693-N$1132)/(N$1133-N$1132)</f>
        <v>0</v>
      </c>
      <c r="P693" s="46" t="s">
        <v>193</v>
      </c>
      <c r="Q693" s="192">
        <f t="shared" si="521"/>
        <v>2</v>
      </c>
      <c r="R693" s="190">
        <f>(Q693-Q$1132)/(Q$1133-Q$1132)</f>
        <v>0.5</v>
      </c>
      <c r="S693" s="46" t="s">
        <v>60</v>
      </c>
      <c r="T693" s="192">
        <f t="shared" si="522"/>
        <v>2</v>
      </c>
      <c r="U693" s="190">
        <f>(T693-T$1132)/(T$1133-T$1132)</f>
        <v>1</v>
      </c>
      <c r="V693" s="46" t="s">
        <v>62</v>
      </c>
      <c r="W693" s="194">
        <f>VLOOKUP(V693,'DATOS DE SOPORTE'!$S$5:$T$10,2,FALSE)</f>
        <v>1</v>
      </c>
      <c r="X693" s="201">
        <f>(W693-W$1132)/(W$1133-W$1132)</f>
        <v>0</v>
      </c>
      <c r="Y693" s="46" t="s">
        <v>188</v>
      </c>
      <c r="Z693" s="194">
        <f t="shared" si="523"/>
        <v>1</v>
      </c>
      <c r="AA693" s="201">
        <f>(Z693-Z$1132)/(Z$1133-Z$1132)</f>
        <v>0</v>
      </c>
      <c r="AB693" s="46" t="s">
        <v>136</v>
      </c>
      <c r="AC693" s="194">
        <f t="shared" si="524"/>
        <v>2</v>
      </c>
      <c r="AD693" s="201">
        <f>(AC693-AC$1132)/(AC$1133-AC$1132)</f>
        <v>1</v>
      </c>
      <c r="AE693" s="46" t="s">
        <v>188</v>
      </c>
      <c r="AF693" s="194">
        <f t="shared" si="525"/>
        <v>1</v>
      </c>
      <c r="AG693" s="201">
        <f>(AF693-AF$1132)/(AF$1133-AF$1132)</f>
        <v>0</v>
      </c>
      <c r="AH693" s="24" t="s">
        <v>67</v>
      </c>
      <c r="AI693" s="194">
        <f>VLOOKUP(AH693,'DATOS DE SOPORTE'!$V$5:$W$8,2,FALSE)</f>
        <v>1</v>
      </c>
      <c r="AJ693" s="201">
        <f>(AI693-AI$1132)/(AI$1133-AI$1132)</f>
        <v>0</v>
      </c>
      <c r="AK693" s="58" t="str">
        <f t="shared" si="517"/>
        <v>Bueno</v>
      </c>
      <c r="AL693" s="196">
        <f>IFERROR(SQRT(($E693-$E$1136)^2+($C693-$C$1136)^2),0)</f>
        <v>0.11487704897060577</v>
      </c>
      <c r="AM693" s="197" t="str">
        <f>IF(AL693&lt;=SMALL($AL$3:$AL$1130,1),"MAS PARECIDO","NO")</f>
        <v>NO</v>
      </c>
      <c r="AN693" s="197" t="str">
        <f>IF(AL693&lt;=SMALL($AL$3:$AL$1130,5),"SIMILAR","NO")</f>
        <v>NO</v>
      </c>
      <c r="AO693" s="197" t="str">
        <f t="shared" si="526"/>
        <v>N/A</v>
      </c>
      <c r="AP693" s="197">
        <f t="shared" si="527"/>
        <v>0</v>
      </c>
      <c r="AQ693" s="198">
        <f t="shared" si="528"/>
        <v>0</v>
      </c>
      <c r="AR693" s="196">
        <f>IFERROR(SQRT(($E693-$E$1136)^2+($H693-$H$1136)^2),0)</f>
        <v>0.34801107904506745</v>
      </c>
      <c r="AS693" s="197" t="str">
        <f>IF(AR693&lt;=SMALL(AR$3:AR$1130,1),"MAS PARECIDO","NO")</f>
        <v>NO</v>
      </c>
      <c r="AT693" s="197" t="str">
        <f>IF(AR693&lt;=SMALL(AR$3:AR$1130,5),"SIMILAR","NO")</f>
        <v>NO</v>
      </c>
      <c r="AU693" s="197" t="str">
        <f t="shared" si="529"/>
        <v>N/A</v>
      </c>
      <c r="AV693" s="197">
        <f t="shared" si="530"/>
        <v>0</v>
      </c>
      <c r="AW693" s="198">
        <f t="shared" si="531"/>
        <v>0</v>
      </c>
      <c r="AX693" s="199">
        <f>IFERROR(SQRT(($E693-$E$1136)^2+($K693-$K$1136)^2),0)</f>
        <v>0.10000300009000269</v>
      </c>
      <c r="AY693" s="197" t="str">
        <f>IF(AX693&lt;=SMALL(AX$3:AX$1130,1),"MAS PARECIDO","NO")</f>
        <v>NO</v>
      </c>
      <c r="AZ693" s="197" t="str">
        <f>IF(AX693&lt;=SMALL(AX$3:AX$1130,5),"SIMILAR","NO")</f>
        <v>NO</v>
      </c>
      <c r="BA693" s="197" t="str">
        <f t="shared" si="532"/>
        <v>N/A</v>
      </c>
      <c r="BB693" s="197">
        <f t="shared" si="533"/>
        <v>0</v>
      </c>
      <c r="BC693" s="198">
        <f t="shared" si="534"/>
        <v>0</v>
      </c>
      <c r="BD693" s="196">
        <f>IFERROR(SQRT(($E693-$E$1136)^2+($O693-$O$1136)^2),0)</f>
        <v>1.0049878606366351</v>
      </c>
      <c r="BE693" s="197" t="str">
        <f>IF(BD693&lt;=SMALL(BD$3:BD$1130,1),"MAS PARECIDO","NO")</f>
        <v>NO</v>
      </c>
      <c r="BF693" s="197" t="str">
        <f>IF(BD693&lt;=SMALL(BD$3:BD$1130,5),"SIMILAR","NO")</f>
        <v>NO</v>
      </c>
      <c r="BG693" s="197" t="str">
        <f t="shared" si="535"/>
        <v>N/A</v>
      </c>
      <c r="BH693" s="197">
        <f t="shared" si="536"/>
        <v>0</v>
      </c>
      <c r="BI693" s="198">
        <f t="shared" si="537"/>
        <v>0</v>
      </c>
      <c r="BJ693" s="199">
        <f>IFERROR(SQRT(($E693-$E$1136)^2+($R693-$R$1136)^2),0)</f>
        <v>0.10000300009000269</v>
      </c>
      <c r="BK693" s="197" t="str">
        <f>IF(BJ693&lt;=SMALL(BJ$3:BJ$1130,1),"MAS PARECIDO","NO")</f>
        <v>NO</v>
      </c>
      <c r="BL693" s="197" t="str">
        <f>IF(BJ693&lt;=SMALL(BJ$3:BJ$1130,5),"SIMILAR","NO")</f>
        <v>NO</v>
      </c>
      <c r="BM693" s="197" t="str">
        <f t="shared" si="538"/>
        <v>N/A</v>
      </c>
      <c r="BN693" s="197">
        <f t="shared" si="539"/>
        <v>0</v>
      </c>
      <c r="BO693" s="198">
        <f t="shared" si="540"/>
        <v>0</v>
      </c>
      <c r="BP693" s="199">
        <f>IFERROR(SQRT(($E693-$E$1136)^2+($U693-$U$1136)^2),0)</f>
        <v>1.0049878606366351</v>
      </c>
      <c r="BQ693" s="197" t="str">
        <f>IF(BP693&lt;=SMALL(BP$3:BP$1130,1),"MAS PARECIDO","NO")</f>
        <v>NO</v>
      </c>
      <c r="BR693" s="197" t="str">
        <f>IF(BP693&lt;=SMALL(BP$3:BP$1130,5),"SIMILAR","NO")</f>
        <v>NO</v>
      </c>
      <c r="BS693" s="197" t="str">
        <f t="shared" si="541"/>
        <v>N/A</v>
      </c>
      <c r="BT693" s="197">
        <f t="shared" si="542"/>
        <v>0</v>
      </c>
      <c r="BU693" s="198">
        <f t="shared" si="543"/>
        <v>0</v>
      </c>
      <c r="BV693" s="199">
        <f>IFERROR(SQRT(($E693-$E$1136)^2+($X693-$X$1136)^2),0)</f>
        <v>0.10000300009000269</v>
      </c>
      <c r="BW693" s="197" t="str">
        <f>IF(BV693&lt;=SMALL(BV$3:BV$1130,1),"MAS PARECIDO","NO")</f>
        <v>NO</v>
      </c>
      <c r="BX693" s="197" t="str">
        <f>IF(BV693&lt;=SMALL(BV$3:BV$1130,5),"SIMILAR","NO")</f>
        <v>NO</v>
      </c>
      <c r="BY693" s="197" t="str">
        <f t="shared" si="544"/>
        <v>N/A</v>
      </c>
      <c r="BZ693" s="197">
        <f t="shared" si="545"/>
        <v>0</v>
      </c>
      <c r="CA693" s="198">
        <f t="shared" si="546"/>
        <v>0</v>
      </c>
      <c r="CB693" s="199">
        <f>IFERROR(SQRT(($E693-$E$1136)^2+($AA693-$AA$1136)^2),0)</f>
        <v>0.10000300009000269</v>
      </c>
      <c r="CC693" s="197" t="str">
        <f>IF(CB693&lt;=SMALL(CB$3:CB$1130,1),"MAS PARECIDO","NO")</f>
        <v>NO</v>
      </c>
      <c r="CD693" s="197" t="str">
        <f>IF(CB693&lt;=SMALL(CB$3:CB$1130,5),"SIMILAR","NO")</f>
        <v>NO</v>
      </c>
      <c r="CE693" s="197" t="str">
        <f t="shared" si="547"/>
        <v>N/A</v>
      </c>
      <c r="CF693" s="197">
        <f t="shared" si="548"/>
        <v>0</v>
      </c>
      <c r="CG693" s="198">
        <f t="shared" si="549"/>
        <v>0</v>
      </c>
      <c r="CH693" s="199">
        <f>IFERROR(SQRT(($E693-$E$1136)^2+($AD693-$AD$1136)^2),0)</f>
        <v>0.10000300009000269</v>
      </c>
      <c r="CI693" s="197" t="str">
        <f>IF(CH693&lt;=SMALL(CH$3:CH$1130,1),"MAS PARECIDO","NO")</f>
        <v>NO</v>
      </c>
      <c r="CJ693" s="197" t="str">
        <f>IF(CH693&lt;=SMALL(CH$3:CH$1130,5),"SIMILAR","NO")</f>
        <v>NO</v>
      </c>
      <c r="CK693" s="197" t="str">
        <f t="shared" si="550"/>
        <v>N/A</v>
      </c>
      <c r="CL693" s="197">
        <f t="shared" si="551"/>
        <v>0</v>
      </c>
      <c r="CM693" s="198">
        <f t="shared" si="552"/>
        <v>0</v>
      </c>
      <c r="CN693" s="199">
        <f>IFERROR(SQRT(($E693-$E$1136)^2+($AG693-$AG$1136)^2),0)</f>
        <v>1.0049878606366351</v>
      </c>
      <c r="CO693" s="197" t="str">
        <f>IF(CN693&lt;=SMALL(CN$3:CN$1130,1),"MAS PARECIDO","NO")</f>
        <v>NO</v>
      </c>
      <c r="CP693" s="197" t="str">
        <f>IF(CN693&lt;=SMALL(CN$3:CN$1130,5),"SIMILAR","NO")</f>
        <v>NO</v>
      </c>
      <c r="CQ693" s="197" t="str">
        <f t="shared" si="553"/>
        <v>N/A</v>
      </c>
      <c r="CR693" s="197">
        <f t="shared" si="554"/>
        <v>0</v>
      </c>
      <c r="CS693" s="198">
        <f t="shared" si="555"/>
        <v>0</v>
      </c>
      <c r="CT693" s="199">
        <f>IFERROR(SQRT(($E693-$E$1136)^2+($AJ693-$AJ$1136)^2),0)</f>
        <v>0.10000300009000269</v>
      </c>
      <c r="CU693" s="197" t="str">
        <f>IF(CT693&lt;=SMALL(CT$3:CT$1130,1),"MAS PARECIDO","NO")</f>
        <v>NO</v>
      </c>
      <c r="CV693" s="197" t="str">
        <f>IF(CT693&lt;=SMALL(CT$3:CT$1130,5),"SIMILAR","NO")</f>
        <v>NO</v>
      </c>
      <c r="CW693" s="197" t="str">
        <f t="shared" si="556"/>
        <v>N/A</v>
      </c>
      <c r="CX693" s="197">
        <f t="shared" si="557"/>
        <v>0</v>
      </c>
      <c r="CY693" s="198">
        <f t="shared" si="558"/>
        <v>0</v>
      </c>
      <c r="CZ693" s="2" t="s">
        <v>2362</v>
      </c>
      <c r="DA693" s="2" t="s">
        <v>2363</v>
      </c>
      <c r="DB693" s="2">
        <v>0</v>
      </c>
      <c r="DC693" s="2" t="s">
        <v>189</v>
      </c>
    </row>
    <row r="694" spans="1:107">
      <c r="A694" s="24" t="s">
        <v>855</v>
      </c>
      <c r="B694" s="46">
        <v>94123.78</v>
      </c>
      <c r="C694" s="190">
        <f>(B694-$B$1132)/($B$1133-$B$1132)</f>
        <v>0.1047571716653428</v>
      </c>
      <c r="D694" s="46">
        <v>15000</v>
      </c>
      <c r="E694" s="190">
        <f>(D694-$D$1132)/($D$1133-$D$1132)</f>
        <v>2.9970899126973809E-2</v>
      </c>
      <c r="F694" s="46" t="s">
        <v>203</v>
      </c>
      <c r="G694" s="192">
        <f>VLOOKUP(F694,'DATOS DE SOPORTE'!$Y$5:$Z$8,2,FALSE)</f>
        <v>3</v>
      </c>
      <c r="H694" s="190">
        <f>(G694-$G$1132)/($G$1133-$G$1132)</f>
        <v>0.66666666666666663</v>
      </c>
      <c r="I694" s="50">
        <v>1</v>
      </c>
      <c r="J694" s="200">
        <f t="shared" si="518"/>
        <v>1</v>
      </c>
      <c r="K694" s="190">
        <f>(J694-$J$1132)/($J$1133-$J$1132)</f>
        <v>0.2</v>
      </c>
      <c r="L694" s="193" t="str">
        <f t="shared" si="519"/>
        <v>SI</v>
      </c>
      <c r="M694" s="46" t="s">
        <v>192</v>
      </c>
      <c r="N694" s="192">
        <f t="shared" si="520"/>
        <v>2</v>
      </c>
      <c r="O694" s="190">
        <f>(N694-N$1132)/(N$1133-N$1132)</f>
        <v>1</v>
      </c>
      <c r="P694" s="46" t="s">
        <v>193</v>
      </c>
      <c r="Q694" s="192">
        <f t="shared" si="521"/>
        <v>2</v>
      </c>
      <c r="R694" s="190">
        <f>(Q694-Q$1132)/(Q$1133-Q$1132)</f>
        <v>0.5</v>
      </c>
      <c r="S694" s="46" t="s">
        <v>194</v>
      </c>
      <c r="T694" s="192">
        <f t="shared" si="522"/>
        <v>1</v>
      </c>
      <c r="U694" s="190">
        <f>(T694-T$1132)/(T$1133-T$1132)</f>
        <v>0</v>
      </c>
      <c r="V694" s="46" t="s">
        <v>62</v>
      </c>
      <c r="W694" s="194">
        <f>VLOOKUP(V694,'DATOS DE SOPORTE'!$S$5:$T$10,2,FALSE)</f>
        <v>1</v>
      </c>
      <c r="X694" s="201">
        <f>(W694-W$1132)/(W$1133-W$1132)</f>
        <v>0</v>
      </c>
      <c r="Y694" s="46" t="s">
        <v>136</v>
      </c>
      <c r="Z694" s="194">
        <f t="shared" si="523"/>
        <v>2</v>
      </c>
      <c r="AA694" s="201">
        <f>(Z694-Z$1132)/(Z$1133-Z$1132)</f>
        <v>1</v>
      </c>
      <c r="AB694" s="46" t="s">
        <v>188</v>
      </c>
      <c r="AC694" s="194">
        <f t="shared" si="524"/>
        <v>1</v>
      </c>
      <c r="AD694" s="201">
        <f>(AC694-AC$1132)/(AC$1133-AC$1132)</f>
        <v>0</v>
      </c>
      <c r="AE694" s="46" t="s">
        <v>188</v>
      </c>
      <c r="AF694" s="194">
        <f t="shared" si="525"/>
        <v>1</v>
      </c>
      <c r="AG694" s="201">
        <f>(AF694-AF$1132)/(AF$1133-AF$1132)</f>
        <v>0</v>
      </c>
      <c r="AH694" s="24" t="s">
        <v>67</v>
      </c>
      <c r="AI694" s="194">
        <f>VLOOKUP(AH694,'DATOS DE SOPORTE'!$V$5:$W$8,2,FALSE)</f>
        <v>1</v>
      </c>
      <c r="AJ694" s="201">
        <f>(AI694-AI$1132)/(AI$1133-AI$1132)</f>
        <v>0</v>
      </c>
      <c r="AK694" s="58" t="str">
        <f t="shared" si="517"/>
        <v>Regular</v>
      </c>
      <c r="AL694" s="196">
        <f>IFERROR(SQRT(($E694-$E$1136)^2+($C694-$C$1136)^2),0)</f>
        <v>0.10476912403839753</v>
      </c>
      <c r="AM694" s="197" t="str">
        <f>IF(AL694&lt;=SMALL($AL$3:$AL$1130,1),"MAS PARECIDO","NO")</f>
        <v>NO</v>
      </c>
      <c r="AN694" s="197" t="str">
        <f>IF(AL694&lt;=SMALL($AL$3:$AL$1130,5),"SIMILAR","NO")</f>
        <v>NO</v>
      </c>
      <c r="AO694" s="197" t="str">
        <f t="shared" si="526"/>
        <v>N/A</v>
      </c>
      <c r="AP694" s="197">
        <f t="shared" si="527"/>
        <v>0</v>
      </c>
      <c r="AQ694" s="198">
        <f t="shared" si="528"/>
        <v>0</v>
      </c>
      <c r="AR694" s="196">
        <f>IFERROR(SQRT(($E694-$E$1136)^2+($H694-$H$1136)^2),0)</f>
        <v>0.33468069127683658</v>
      </c>
      <c r="AS694" s="197" t="str">
        <f>IF(AR694&lt;=SMALL(AR$3:AR$1130,1),"MAS PARECIDO","NO")</f>
        <v>NO</v>
      </c>
      <c r="AT694" s="197" t="str">
        <f>IF(AR694&lt;=SMALL(AR$3:AR$1130,5),"SIMILAR","NO")</f>
        <v>NO</v>
      </c>
      <c r="AU694" s="197" t="str">
        <f t="shared" si="529"/>
        <v>N/A</v>
      </c>
      <c r="AV694" s="197">
        <f t="shared" si="530"/>
        <v>0</v>
      </c>
      <c r="AW694" s="198">
        <f t="shared" si="531"/>
        <v>0</v>
      </c>
      <c r="AX694" s="199">
        <f>IFERROR(SQRT(($E694-$E$1136)^2+($K694-$K$1136)^2),0)</f>
        <v>3.0000900027000808E-2</v>
      </c>
      <c r="AY694" s="197" t="str">
        <f>IF(AX694&lt;=SMALL(AX$3:AX$1130,1),"MAS PARECIDO","NO")</f>
        <v>NO</v>
      </c>
      <c r="AZ694" s="197" t="str">
        <f>IF(AX694&lt;=SMALL(AX$3:AX$1130,5),"SIMILAR","NO")</f>
        <v>NO</v>
      </c>
      <c r="BA694" s="197" t="str">
        <f t="shared" si="532"/>
        <v>N/A</v>
      </c>
      <c r="BB694" s="197">
        <f t="shared" si="533"/>
        <v>0</v>
      </c>
      <c r="BC694" s="198">
        <f t="shared" si="534"/>
        <v>0</v>
      </c>
      <c r="BD694" s="196">
        <f>IFERROR(SQRT(($E694-$E$1136)^2+($O694-$O$1136)^2),0)</f>
        <v>3.0000900027000808E-2</v>
      </c>
      <c r="BE694" s="197" t="str">
        <f>IF(BD694&lt;=SMALL(BD$3:BD$1130,1),"MAS PARECIDO","NO")</f>
        <v>NO</v>
      </c>
      <c r="BF694" s="197" t="str">
        <f>IF(BD694&lt;=SMALL(BD$3:BD$1130,5),"SIMILAR","NO")</f>
        <v>NO</v>
      </c>
      <c r="BG694" s="197" t="str">
        <f t="shared" si="535"/>
        <v>N/A</v>
      </c>
      <c r="BH694" s="197">
        <f t="shared" si="536"/>
        <v>0</v>
      </c>
      <c r="BI694" s="198">
        <f t="shared" si="537"/>
        <v>0</v>
      </c>
      <c r="BJ694" s="199">
        <f>IFERROR(SQRT(($E694-$E$1136)^2+($R694-$R$1136)^2),0)</f>
        <v>3.0000900027000808E-2</v>
      </c>
      <c r="BK694" s="197" t="str">
        <f>IF(BJ694&lt;=SMALL(BJ$3:BJ$1130,1),"MAS PARECIDO","NO")</f>
        <v>NO</v>
      </c>
      <c r="BL694" s="197" t="str">
        <f>IF(BJ694&lt;=SMALL(BJ$3:BJ$1130,5),"SIMILAR","NO")</f>
        <v>NO</v>
      </c>
      <c r="BM694" s="197" t="str">
        <f t="shared" si="538"/>
        <v>N/A</v>
      </c>
      <c r="BN694" s="197">
        <f t="shared" si="539"/>
        <v>0</v>
      </c>
      <c r="BO694" s="198">
        <f t="shared" si="540"/>
        <v>0</v>
      </c>
      <c r="BP694" s="199">
        <f>IFERROR(SQRT(($E694-$E$1136)^2+($U694-$U$1136)^2),0)</f>
        <v>3.0000900027000808E-2</v>
      </c>
      <c r="BQ694" s="197" t="str">
        <f>IF(BP694&lt;=SMALL(BP$3:BP$1130,1),"MAS PARECIDO","NO")</f>
        <v>NO</v>
      </c>
      <c r="BR694" s="197" t="str">
        <f>IF(BP694&lt;=SMALL(BP$3:BP$1130,5),"SIMILAR","NO")</f>
        <v>NO</v>
      </c>
      <c r="BS694" s="197" t="str">
        <f t="shared" si="541"/>
        <v>N/A</v>
      </c>
      <c r="BT694" s="197">
        <f t="shared" si="542"/>
        <v>0</v>
      </c>
      <c r="BU694" s="198">
        <f t="shared" si="543"/>
        <v>0</v>
      </c>
      <c r="BV694" s="199">
        <f>IFERROR(SQRT(($E694-$E$1136)^2+($X694-$X$1136)^2),0)</f>
        <v>3.0000900027000808E-2</v>
      </c>
      <c r="BW694" s="197" t="str">
        <f>IF(BV694&lt;=SMALL(BV$3:BV$1130,1),"MAS PARECIDO","NO")</f>
        <v>NO</v>
      </c>
      <c r="BX694" s="197" t="str">
        <f>IF(BV694&lt;=SMALL(BV$3:BV$1130,5),"SIMILAR","NO")</f>
        <v>NO</v>
      </c>
      <c r="BY694" s="197" t="str">
        <f t="shared" si="544"/>
        <v>N/A</v>
      </c>
      <c r="BZ694" s="197">
        <f t="shared" si="545"/>
        <v>0</v>
      </c>
      <c r="CA694" s="198">
        <f t="shared" si="546"/>
        <v>0</v>
      </c>
      <c r="CB694" s="199">
        <f>IFERROR(SQRT(($E694-$E$1136)^2+($AA694-$AA$1136)^2),0)</f>
        <v>1.0004499257846093</v>
      </c>
      <c r="CC694" s="197" t="str">
        <f>IF(CB694&lt;=SMALL(CB$3:CB$1130,1),"MAS PARECIDO","NO")</f>
        <v>NO</v>
      </c>
      <c r="CD694" s="197" t="str">
        <f>IF(CB694&lt;=SMALL(CB$3:CB$1130,5),"SIMILAR","NO")</f>
        <v>NO</v>
      </c>
      <c r="CE694" s="197" t="str">
        <f t="shared" si="547"/>
        <v>N/A</v>
      </c>
      <c r="CF694" s="197">
        <f t="shared" si="548"/>
        <v>0</v>
      </c>
      <c r="CG694" s="198">
        <f t="shared" si="549"/>
        <v>0</v>
      </c>
      <c r="CH694" s="199">
        <f>IFERROR(SQRT(($E694-$E$1136)^2+($AD694-$AD$1136)^2),0)</f>
        <v>1.0004499257846093</v>
      </c>
      <c r="CI694" s="197" t="str">
        <f>IF(CH694&lt;=SMALL(CH$3:CH$1130,1),"MAS PARECIDO","NO")</f>
        <v>NO</v>
      </c>
      <c r="CJ694" s="197" t="str">
        <f>IF(CH694&lt;=SMALL(CH$3:CH$1130,5),"SIMILAR","NO")</f>
        <v>NO</v>
      </c>
      <c r="CK694" s="197" t="str">
        <f t="shared" si="550"/>
        <v>N/A</v>
      </c>
      <c r="CL694" s="197">
        <f t="shared" si="551"/>
        <v>0</v>
      </c>
      <c r="CM694" s="198">
        <f t="shared" si="552"/>
        <v>0</v>
      </c>
      <c r="CN694" s="199">
        <f>IFERROR(SQRT(($E694-$E$1136)^2+($AG694-$AG$1136)^2),0)</f>
        <v>1.0004499257846093</v>
      </c>
      <c r="CO694" s="197" t="str">
        <f>IF(CN694&lt;=SMALL(CN$3:CN$1130,1),"MAS PARECIDO","NO")</f>
        <v>NO</v>
      </c>
      <c r="CP694" s="197" t="str">
        <f>IF(CN694&lt;=SMALL(CN$3:CN$1130,5),"SIMILAR","NO")</f>
        <v>NO</v>
      </c>
      <c r="CQ694" s="197" t="str">
        <f t="shared" si="553"/>
        <v>N/A</v>
      </c>
      <c r="CR694" s="197">
        <f t="shared" si="554"/>
        <v>0</v>
      </c>
      <c r="CS694" s="198">
        <f t="shared" si="555"/>
        <v>0</v>
      </c>
      <c r="CT694" s="199">
        <f>IFERROR(SQRT(($E694-$E$1136)^2+($AJ694-$AJ$1136)^2),0)</f>
        <v>3.0000900027000808E-2</v>
      </c>
      <c r="CU694" s="197" t="str">
        <f>IF(CT694&lt;=SMALL(CT$3:CT$1130,1),"MAS PARECIDO","NO")</f>
        <v>NO</v>
      </c>
      <c r="CV694" s="197" t="str">
        <f>IF(CT694&lt;=SMALL(CT$3:CT$1130,5),"SIMILAR","NO")</f>
        <v>NO</v>
      </c>
      <c r="CW694" s="197" t="str">
        <f t="shared" si="556"/>
        <v>N/A</v>
      </c>
      <c r="CX694" s="197">
        <f t="shared" si="557"/>
        <v>0</v>
      </c>
      <c r="CY694" s="198">
        <f t="shared" si="558"/>
        <v>0</v>
      </c>
      <c r="CZ694" s="2" t="s">
        <v>2364</v>
      </c>
      <c r="DA694" s="2" t="s">
        <v>2365</v>
      </c>
      <c r="DB694" s="2">
        <v>1</v>
      </c>
      <c r="DC694" s="2" t="s">
        <v>346</v>
      </c>
    </row>
    <row r="695" spans="1:107">
      <c r="A695" s="24" t="s">
        <v>856</v>
      </c>
      <c r="B695" s="46">
        <v>43009.25</v>
      </c>
      <c r="C695" s="190">
        <f>(B695-$B$1132)/($B$1133-$B$1132)</f>
        <v>4.5008722488794832E-2</v>
      </c>
      <c r="D695" s="46">
        <v>8000</v>
      </c>
      <c r="E695" s="190">
        <f>(D695-$D$1132)/($D$1133-$D$1132)</f>
        <v>1.597047911437343E-2</v>
      </c>
      <c r="F695" s="46" t="s">
        <v>203</v>
      </c>
      <c r="G695" s="192">
        <f>VLOOKUP(F695,'DATOS DE SOPORTE'!$Y$5:$Z$8,2,FALSE)</f>
        <v>3</v>
      </c>
      <c r="H695" s="190">
        <f>(G695-$G$1132)/($G$1133-$G$1132)</f>
        <v>0.66666666666666663</v>
      </c>
      <c r="I695" s="50">
        <v>0</v>
      </c>
      <c r="J695" s="200">
        <f t="shared" si="518"/>
        <v>0</v>
      </c>
      <c r="K695" s="190">
        <f>(J695-$J$1132)/($J$1133-$J$1132)</f>
        <v>0</v>
      </c>
      <c r="L695" s="193" t="str">
        <f t="shared" si="519"/>
        <v>NO</v>
      </c>
      <c r="M695" s="46" t="s">
        <v>192</v>
      </c>
      <c r="N695" s="192">
        <f t="shared" si="520"/>
        <v>2</v>
      </c>
      <c r="O695" s="190">
        <f>(N695-N$1132)/(N$1133-N$1132)</f>
        <v>1</v>
      </c>
      <c r="P695" s="46" t="s">
        <v>193</v>
      </c>
      <c r="Q695" s="192">
        <f t="shared" si="521"/>
        <v>2</v>
      </c>
      <c r="R695" s="190">
        <f>(Q695-Q$1132)/(Q$1133-Q$1132)</f>
        <v>0.5</v>
      </c>
      <c r="S695" s="46" t="s">
        <v>194</v>
      </c>
      <c r="T695" s="192">
        <f t="shared" si="522"/>
        <v>1</v>
      </c>
      <c r="U695" s="190">
        <f>(T695-T$1132)/(T$1133-T$1132)</f>
        <v>0</v>
      </c>
      <c r="V695" s="46" t="s">
        <v>62</v>
      </c>
      <c r="W695" s="194">
        <f>VLOOKUP(V695,'DATOS DE SOPORTE'!$S$5:$T$10,2,FALSE)</f>
        <v>1</v>
      </c>
      <c r="X695" s="201">
        <f>(W695-W$1132)/(W$1133-W$1132)</f>
        <v>0</v>
      </c>
      <c r="Y695" s="46" t="s">
        <v>188</v>
      </c>
      <c r="Z695" s="194">
        <f t="shared" si="523"/>
        <v>1</v>
      </c>
      <c r="AA695" s="201">
        <f>(Z695-Z$1132)/(Z$1133-Z$1132)</f>
        <v>0</v>
      </c>
      <c r="AB695" s="46" t="s">
        <v>188</v>
      </c>
      <c r="AC695" s="194">
        <f t="shared" si="524"/>
        <v>1</v>
      </c>
      <c r="AD695" s="201">
        <f>(AC695-AC$1132)/(AC$1133-AC$1132)</f>
        <v>0</v>
      </c>
      <c r="AE695" s="46" t="s">
        <v>188</v>
      </c>
      <c r="AF695" s="194">
        <f t="shared" si="525"/>
        <v>1</v>
      </c>
      <c r="AG695" s="201">
        <f>(AF695-AF$1132)/(AF$1133-AF$1132)</f>
        <v>0</v>
      </c>
      <c r="AH695" s="24" t="s">
        <v>67</v>
      </c>
      <c r="AI695" s="194">
        <f>VLOOKUP(AH695,'DATOS DE SOPORTE'!$V$5:$W$8,2,FALSE)</f>
        <v>1</v>
      </c>
      <c r="AJ695" s="201">
        <f>(AI695-AI$1132)/(AI$1133-AI$1132)</f>
        <v>0</v>
      </c>
      <c r="AK695" s="58" t="str">
        <f t="shared" si="517"/>
        <v>Bueno</v>
      </c>
      <c r="AL695" s="196">
        <f>IFERROR(SQRT(($E695-$E$1136)^2+($C695-$C$1136)^2),0)</f>
        <v>0.16092770843188514</v>
      </c>
      <c r="AM695" s="197" t="str">
        <f>IF(AL695&lt;=SMALL($AL$3:$AL$1130,1),"MAS PARECIDO","NO")</f>
        <v>NO</v>
      </c>
      <c r="AN695" s="197" t="str">
        <f>IF(AL695&lt;=SMALL($AL$3:$AL$1130,5),"SIMILAR","NO")</f>
        <v>NO</v>
      </c>
      <c r="AO695" s="197" t="str">
        <f t="shared" si="526"/>
        <v>N/A</v>
      </c>
      <c r="AP695" s="197">
        <f t="shared" si="527"/>
        <v>0</v>
      </c>
      <c r="AQ695" s="198">
        <f t="shared" si="528"/>
        <v>0</v>
      </c>
      <c r="AR695" s="196">
        <f>IFERROR(SQRT(($E695-$E$1136)^2+($H695-$H$1136)^2),0)</f>
        <v>0.3337171354183095</v>
      </c>
      <c r="AS695" s="197" t="str">
        <f>IF(AR695&lt;=SMALL(AR$3:AR$1130,1),"MAS PARECIDO","NO")</f>
        <v>NO</v>
      </c>
      <c r="AT695" s="197" t="str">
        <f>IF(AR695&lt;=SMALL(AR$3:AR$1130,5),"SIMILAR","NO")</f>
        <v>NO</v>
      </c>
      <c r="AU695" s="197" t="str">
        <f t="shared" si="529"/>
        <v>N/A</v>
      </c>
      <c r="AV695" s="197">
        <f t="shared" si="530"/>
        <v>0</v>
      </c>
      <c r="AW695" s="198">
        <f t="shared" si="531"/>
        <v>0</v>
      </c>
      <c r="AX695" s="199">
        <f>IFERROR(SQRT(($E695-$E$1136)^2+($K695-$K$1136)^2),0)</f>
        <v>0.20063901754317687</v>
      </c>
      <c r="AY695" s="197" t="str">
        <f>IF(AX695&lt;=SMALL(AX$3:AX$1130,1),"MAS PARECIDO","NO")</f>
        <v>NO</v>
      </c>
      <c r="AZ695" s="197" t="str">
        <f>IF(AX695&lt;=SMALL(AX$3:AX$1130,5),"SIMILAR","NO")</f>
        <v>NO</v>
      </c>
      <c r="BA695" s="197" t="str">
        <f t="shared" si="532"/>
        <v>N/A</v>
      </c>
      <c r="BB695" s="197">
        <f t="shared" si="533"/>
        <v>0</v>
      </c>
      <c r="BC695" s="198">
        <f t="shared" si="534"/>
        <v>0</v>
      </c>
      <c r="BD695" s="196">
        <f>IFERROR(SQRT(($E695-$E$1136)^2+($O695-$O$1136)^2),0)</f>
        <v>1.600048001440043E-2</v>
      </c>
      <c r="BE695" s="197" t="str">
        <f>IF(BD695&lt;=SMALL(BD$3:BD$1130,1),"MAS PARECIDO","NO")</f>
        <v>NO</v>
      </c>
      <c r="BF695" s="197" t="str">
        <f>IF(BD695&lt;=SMALL(BD$3:BD$1130,5),"SIMILAR","NO")</f>
        <v>NO</v>
      </c>
      <c r="BG695" s="197" t="str">
        <f t="shared" si="535"/>
        <v>N/A</v>
      </c>
      <c r="BH695" s="197">
        <f t="shared" si="536"/>
        <v>0</v>
      </c>
      <c r="BI695" s="198">
        <f t="shared" si="537"/>
        <v>0</v>
      </c>
      <c r="BJ695" s="199">
        <f>IFERROR(SQRT(($E695-$E$1136)^2+($R695-$R$1136)^2),0)</f>
        <v>1.600048001440043E-2</v>
      </c>
      <c r="BK695" s="197" t="str">
        <f>IF(BJ695&lt;=SMALL(BJ$3:BJ$1130,1),"MAS PARECIDO","NO")</f>
        <v>NO</v>
      </c>
      <c r="BL695" s="197" t="str">
        <f>IF(BJ695&lt;=SMALL(BJ$3:BJ$1130,5),"SIMILAR","NO")</f>
        <v>NO</v>
      </c>
      <c r="BM695" s="197" t="str">
        <f t="shared" si="538"/>
        <v>N/A</v>
      </c>
      <c r="BN695" s="197">
        <f t="shared" si="539"/>
        <v>0</v>
      </c>
      <c r="BO695" s="198">
        <f t="shared" si="540"/>
        <v>0</v>
      </c>
      <c r="BP695" s="199">
        <f>IFERROR(SQRT(($E695-$E$1136)^2+($U695-$U$1136)^2),0)</f>
        <v>1.600048001440043E-2</v>
      </c>
      <c r="BQ695" s="197" t="str">
        <f>IF(BP695&lt;=SMALL(BP$3:BP$1130,1),"MAS PARECIDO","NO")</f>
        <v>NO</v>
      </c>
      <c r="BR695" s="197" t="str">
        <f>IF(BP695&lt;=SMALL(BP$3:BP$1130,5),"SIMILAR","NO")</f>
        <v>NO</v>
      </c>
      <c r="BS695" s="197" t="str">
        <f t="shared" si="541"/>
        <v>N/A</v>
      </c>
      <c r="BT695" s="197">
        <f t="shared" si="542"/>
        <v>0</v>
      </c>
      <c r="BU695" s="198">
        <f t="shared" si="543"/>
        <v>0</v>
      </c>
      <c r="BV695" s="199">
        <f>IFERROR(SQRT(($E695-$E$1136)^2+($X695-$X$1136)^2),0)</f>
        <v>1.600048001440043E-2</v>
      </c>
      <c r="BW695" s="197" t="str">
        <f>IF(BV695&lt;=SMALL(BV$3:BV$1130,1),"MAS PARECIDO","NO")</f>
        <v>NO</v>
      </c>
      <c r="BX695" s="197" t="str">
        <f>IF(BV695&lt;=SMALL(BV$3:BV$1130,5),"SIMILAR","NO")</f>
        <v>NO</v>
      </c>
      <c r="BY695" s="197" t="str">
        <f t="shared" si="544"/>
        <v>N/A</v>
      </c>
      <c r="BZ695" s="197">
        <f t="shared" si="545"/>
        <v>0</v>
      </c>
      <c r="CA695" s="198">
        <f t="shared" si="546"/>
        <v>0</v>
      </c>
      <c r="CB695" s="199">
        <f>IFERROR(SQRT(($E695-$E$1136)^2+($AA695-$AA$1136)^2),0)</f>
        <v>1.600048001440043E-2</v>
      </c>
      <c r="CC695" s="197" t="str">
        <f>IF(CB695&lt;=SMALL(CB$3:CB$1130,1),"MAS PARECIDO","NO")</f>
        <v>NO</v>
      </c>
      <c r="CD695" s="197" t="str">
        <f>IF(CB695&lt;=SMALL(CB$3:CB$1130,5),"SIMILAR","NO")</f>
        <v>NO</v>
      </c>
      <c r="CE695" s="197" t="str">
        <f t="shared" si="547"/>
        <v>N/A</v>
      </c>
      <c r="CF695" s="197">
        <f t="shared" si="548"/>
        <v>0</v>
      </c>
      <c r="CG695" s="198">
        <f t="shared" si="549"/>
        <v>0</v>
      </c>
      <c r="CH695" s="199">
        <f>IFERROR(SQRT(($E695-$E$1136)^2+($AD695-$AD$1136)^2),0)</f>
        <v>1.0001279994884111</v>
      </c>
      <c r="CI695" s="197" t="str">
        <f>IF(CH695&lt;=SMALL(CH$3:CH$1130,1),"MAS PARECIDO","NO")</f>
        <v>NO</v>
      </c>
      <c r="CJ695" s="197" t="str">
        <f>IF(CH695&lt;=SMALL(CH$3:CH$1130,5),"SIMILAR","NO")</f>
        <v>NO</v>
      </c>
      <c r="CK695" s="197" t="str">
        <f t="shared" si="550"/>
        <v>N/A</v>
      </c>
      <c r="CL695" s="197">
        <f t="shared" si="551"/>
        <v>0</v>
      </c>
      <c r="CM695" s="198">
        <f t="shared" si="552"/>
        <v>0</v>
      </c>
      <c r="CN695" s="199">
        <f>IFERROR(SQRT(($E695-$E$1136)^2+($AG695-$AG$1136)^2),0)</f>
        <v>1.0001279994884111</v>
      </c>
      <c r="CO695" s="197" t="str">
        <f>IF(CN695&lt;=SMALL(CN$3:CN$1130,1),"MAS PARECIDO","NO")</f>
        <v>NO</v>
      </c>
      <c r="CP695" s="197" t="str">
        <f>IF(CN695&lt;=SMALL(CN$3:CN$1130,5),"SIMILAR","NO")</f>
        <v>NO</v>
      </c>
      <c r="CQ695" s="197" t="str">
        <f t="shared" si="553"/>
        <v>N/A</v>
      </c>
      <c r="CR695" s="197">
        <f t="shared" si="554"/>
        <v>0</v>
      </c>
      <c r="CS695" s="198">
        <f t="shared" si="555"/>
        <v>0</v>
      </c>
      <c r="CT695" s="199">
        <f>IFERROR(SQRT(($E695-$E$1136)^2+($AJ695-$AJ$1136)^2),0)</f>
        <v>1.600048001440043E-2</v>
      </c>
      <c r="CU695" s="197" t="str">
        <f>IF(CT695&lt;=SMALL(CT$3:CT$1130,1),"MAS PARECIDO","NO")</f>
        <v>NO</v>
      </c>
      <c r="CV695" s="197" t="str">
        <f>IF(CT695&lt;=SMALL(CT$3:CT$1130,5),"SIMILAR","NO")</f>
        <v>NO</v>
      </c>
      <c r="CW695" s="197" t="str">
        <f t="shared" si="556"/>
        <v>N/A</v>
      </c>
      <c r="CX695" s="197">
        <f t="shared" si="557"/>
        <v>0</v>
      </c>
      <c r="CY695" s="198">
        <f t="shared" si="558"/>
        <v>0</v>
      </c>
      <c r="CZ695" s="2" t="s">
        <v>2366</v>
      </c>
      <c r="DA695" s="2" t="s">
        <v>2367</v>
      </c>
      <c r="DB695" s="2">
        <v>0</v>
      </c>
      <c r="DC695" s="2" t="s">
        <v>189</v>
      </c>
    </row>
    <row r="696" spans="1:107">
      <c r="A696" s="24" t="s">
        <v>857</v>
      </c>
      <c r="B696" s="46">
        <v>96211.43</v>
      </c>
      <c r="C696" s="190">
        <f>(B696-$B$1132)/($B$1133-$B$1132)</f>
        <v>0.10719745332152589</v>
      </c>
      <c r="D696" s="46">
        <v>25000</v>
      </c>
      <c r="E696" s="190">
        <f>(D696-$D$1132)/($D$1133-$D$1132)</f>
        <v>4.9971499144974348E-2</v>
      </c>
      <c r="F696" s="46" t="s">
        <v>53</v>
      </c>
      <c r="G696" s="192">
        <f>VLOOKUP(F696,'DATOS DE SOPORTE'!$Y$5:$Z$8,2,FALSE)</f>
        <v>2</v>
      </c>
      <c r="H696" s="190">
        <f>(G696-$G$1132)/($G$1133-$G$1132)</f>
        <v>0.33333333333333331</v>
      </c>
      <c r="I696" s="50">
        <v>1</v>
      </c>
      <c r="J696" s="200">
        <f t="shared" si="518"/>
        <v>1</v>
      </c>
      <c r="K696" s="190">
        <f>(J696-$J$1132)/($J$1133-$J$1132)</f>
        <v>0.2</v>
      </c>
      <c r="L696" s="193" t="str">
        <f t="shared" si="519"/>
        <v>SI</v>
      </c>
      <c r="M696" s="46" t="s">
        <v>192</v>
      </c>
      <c r="N696" s="192">
        <f t="shared" si="520"/>
        <v>2</v>
      </c>
      <c r="O696" s="190">
        <f>(N696-N$1132)/(N$1133-N$1132)</f>
        <v>1</v>
      </c>
      <c r="P696" s="46" t="s">
        <v>193</v>
      </c>
      <c r="Q696" s="192">
        <f t="shared" si="521"/>
        <v>2</v>
      </c>
      <c r="R696" s="190">
        <f>(Q696-Q$1132)/(Q$1133-Q$1132)</f>
        <v>0.5</v>
      </c>
      <c r="S696" s="46" t="s">
        <v>194</v>
      </c>
      <c r="T696" s="192">
        <f t="shared" si="522"/>
        <v>1</v>
      </c>
      <c r="U696" s="190">
        <f>(T696-T$1132)/(T$1133-T$1132)</f>
        <v>0</v>
      </c>
      <c r="V696" s="46" t="s">
        <v>62</v>
      </c>
      <c r="W696" s="194">
        <f>VLOOKUP(V696,'DATOS DE SOPORTE'!$S$5:$T$10,2,FALSE)</f>
        <v>1</v>
      </c>
      <c r="X696" s="201">
        <f>(W696-W$1132)/(W$1133-W$1132)</f>
        <v>0</v>
      </c>
      <c r="Y696" s="46" t="s">
        <v>188</v>
      </c>
      <c r="Z696" s="194">
        <f t="shared" si="523"/>
        <v>1</v>
      </c>
      <c r="AA696" s="201">
        <f>(Z696-Z$1132)/(Z$1133-Z$1132)</f>
        <v>0</v>
      </c>
      <c r="AB696" s="46" t="s">
        <v>188</v>
      </c>
      <c r="AC696" s="194">
        <f t="shared" si="524"/>
        <v>1</v>
      </c>
      <c r="AD696" s="201">
        <f>(AC696-AC$1132)/(AC$1133-AC$1132)</f>
        <v>0</v>
      </c>
      <c r="AE696" s="46" t="s">
        <v>136</v>
      </c>
      <c r="AF696" s="194">
        <f t="shared" si="525"/>
        <v>2</v>
      </c>
      <c r="AG696" s="201">
        <f>(AF696-AF$1132)/(AF$1133-AF$1132)</f>
        <v>1</v>
      </c>
      <c r="AH696" s="24" t="s">
        <v>67</v>
      </c>
      <c r="AI696" s="194">
        <f>VLOOKUP(AH696,'DATOS DE SOPORTE'!$V$5:$W$8,2,FALSE)</f>
        <v>1</v>
      </c>
      <c r="AJ696" s="201">
        <f>(AI696-AI$1132)/(AI$1133-AI$1132)</f>
        <v>0</v>
      </c>
      <c r="AK696" s="58" t="str">
        <f t="shared" si="517"/>
        <v>Malo</v>
      </c>
      <c r="AL696" s="196">
        <f>IFERROR(SQRT(($E696-$E$1136)^2+($C696-$C$1136)^2),0)</f>
        <v>0.10996681484657944</v>
      </c>
      <c r="AM696" s="197" t="str">
        <f>IF(AL696&lt;=SMALL($AL$3:$AL$1130,1),"MAS PARECIDO","NO")</f>
        <v>NO</v>
      </c>
      <c r="AN696" s="197" t="str">
        <f>IF(AL696&lt;=SMALL($AL$3:$AL$1130,5),"SIMILAR","NO")</f>
        <v>NO</v>
      </c>
      <c r="AO696" s="197" t="str">
        <f t="shared" si="526"/>
        <v>N/A</v>
      </c>
      <c r="AP696" s="197">
        <f t="shared" si="527"/>
        <v>0</v>
      </c>
      <c r="AQ696" s="198">
        <f t="shared" si="528"/>
        <v>0</v>
      </c>
      <c r="AR696" s="196">
        <f>IFERROR(SQRT(($E696-$E$1136)^2+($H696-$H$1136)^2),0)</f>
        <v>5.0001500045001347E-2</v>
      </c>
      <c r="AS696" s="197" t="str">
        <f>IF(AR696&lt;=SMALL(AR$3:AR$1130,1),"MAS PARECIDO","NO")</f>
        <v>NO</v>
      </c>
      <c r="AT696" s="197" t="str">
        <f>IF(AR696&lt;=SMALL(AR$3:AR$1130,5),"SIMILAR","NO")</f>
        <v>NO</v>
      </c>
      <c r="AU696" s="197" t="str">
        <f t="shared" si="529"/>
        <v>N/A</v>
      </c>
      <c r="AV696" s="197">
        <f t="shared" si="530"/>
        <v>0</v>
      </c>
      <c r="AW696" s="198">
        <f t="shared" si="531"/>
        <v>0</v>
      </c>
      <c r="AX696" s="199">
        <f>IFERROR(SQRT(($E696-$E$1136)^2+($K696-$K$1136)^2),0)</f>
        <v>5.0001500045001347E-2</v>
      </c>
      <c r="AY696" s="197" t="str">
        <f>IF(AX696&lt;=SMALL(AX$3:AX$1130,1),"MAS PARECIDO","NO")</f>
        <v>NO</v>
      </c>
      <c r="AZ696" s="197" t="str">
        <f>IF(AX696&lt;=SMALL(AX$3:AX$1130,5),"SIMILAR","NO")</f>
        <v>NO</v>
      </c>
      <c r="BA696" s="197" t="str">
        <f t="shared" si="532"/>
        <v>N/A</v>
      </c>
      <c r="BB696" s="197">
        <f t="shared" si="533"/>
        <v>0</v>
      </c>
      <c r="BC696" s="198">
        <f t="shared" si="534"/>
        <v>0</v>
      </c>
      <c r="BD696" s="196">
        <f>IFERROR(SQRT(($E696-$E$1136)^2+($O696-$O$1136)^2),0)</f>
        <v>5.0001500045001347E-2</v>
      </c>
      <c r="BE696" s="197" t="str">
        <f>IF(BD696&lt;=SMALL(BD$3:BD$1130,1),"MAS PARECIDO","NO")</f>
        <v>NO</v>
      </c>
      <c r="BF696" s="197" t="str">
        <f>IF(BD696&lt;=SMALL(BD$3:BD$1130,5),"SIMILAR","NO")</f>
        <v>NO</v>
      </c>
      <c r="BG696" s="197" t="str">
        <f t="shared" si="535"/>
        <v>N/A</v>
      </c>
      <c r="BH696" s="197">
        <f t="shared" si="536"/>
        <v>0</v>
      </c>
      <c r="BI696" s="198">
        <f t="shared" si="537"/>
        <v>0</v>
      </c>
      <c r="BJ696" s="199">
        <f>IFERROR(SQRT(($E696-$E$1136)^2+($R696-$R$1136)^2),0)</f>
        <v>5.0001500045001347E-2</v>
      </c>
      <c r="BK696" s="197" t="str">
        <f>IF(BJ696&lt;=SMALL(BJ$3:BJ$1130,1),"MAS PARECIDO","NO")</f>
        <v>NO</v>
      </c>
      <c r="BL696" s="197" t="str">
        <f>IF(BJ696&lt;=SMALL(BJ$3:BJ$1130,5),"SIMILAR","NO")</f>
        <v>NO</v>
      </c>
      <c r="BM696" s="197" t="str">
        <f t="shared" si="538"/>
        <v>N/A</v>
      </c>
      <c r="BN696" s="197">
        <f t="shared" si="539"/>
        <v>0</v>
      </c>
      <c r="BO696" s="198">
        <f t="shared" si="540"/>
        <v>0</v>
      </c>
      <c r="BP696" s="199">
        <f>IFERROR(SQRT(($E696-$E$1136)^2+($U696-$U$1136)^2),0)</f>
        <v>5.0001500045001347E-2</v>
      </c>
      <c r="BQ696" s="197" t="str">
        <f>IF(BP696&lt;=SMALL(BP$3:BP$1130,1),"MAS PARECIDO","NO")</f>
        <v>NO</v>
      </c>
      <c r="BR696" s="197" t="str">
        <f>IF(BP696&lt;=SMALL(BP$3:BP$1130,5),"SIMILAR","NO")</f>
        <v>NO</v>
      </c>
      <c r="BS696" s="197" t="str">
        <f t="shared" si="541"/>
        <v>N/A</v>
      </c>
      <c r="BT696" s="197">
        <f t="shared" si="542"/>
        <v>0</v>
      </c>
      <c r="BU696" s="198">
        <f t="shared" si="543"/>
        <v>0</v>
      </c>
      <c r="BV696" s="199">
        <f>IFERROR(SQRT(($E696-$E$1136)^2+($X696-$X$1136)^2),0)</f>
        <v>5.0001500045001347E-2</v>
      </c>
      <c r="BW696" s="197" t="str">
        <f>IF(BV696&lt;=SMALL(BV$3:BV$1130,1),"MAS PARECIDO","NO")</f>
        <v>NO</v>
      </c>
      <c r="BX696" s="197" t="str">
        <f>IF(BV696&lt;=SMALL(BV$3:BV$1130,5),"SIMILAR","NO")</f>
        <v>NO</v>
      </c>
      <c r="BY696" s="197" t="str">
        <f t="shared" si="544"/>
        <v>N/A</v>
      </c>
      <c r="BZ696" s="197">
        <f t="shared" si="545"/>
        <v>0</v>
      </c>
      <c r="CA696" s="198">
        <f t="shared" si="546"/>
        <v>0</v>
      </c>
      <c r="CB696" s="199">
        <f>IFERROR(SQRT(($E696-$E$1136)^2+($AA696-$AA$1136)^2),0)</f>
        <v>5.0001500045001347E-2</v>
      </c>
      <c r="CC696" s="197" t="str">
        <f>IF(CB696&lt;=SMALL(CB$3:CB$1130,1),"MAS PARECIDO","NO")</f>
        <v>NO</v>
      </c>
      <c r="CD696" s="197" t="str">
        <f>IF(CB696&lt;=SMALL(CB$3:CB$1130,5),"SIMILAR","NO")</f>
        <v>NO</v>
      </c>
      <c r="CE696" s="197" t="str">
        <f t="shared" si="547"/>
        <v>N/A</v>
      </c>
      <c r="CF696" s="197">
        <f t="shared" si="548"/>
        <v>0</v>
      </c>
      <c r="CG696" s="198">
        <f t="shared" si="549"/>
        <v>0</v>
      </c>
      <c r="CH696" s="199">
        <f>IFERROR(SQRT(($E696-$E$1136)^2+($AD696-$AD$1136)^2),0)</f>
        <v>1.0012492946348328</v>
      </c>
      <c r="CI696" s="197" t="str">
        <f>IF(CH696&lt;=SMALL(CH$3:CH$1130,1),"MAS PARECIDO","NO")</f>
        <v>NO</v>
      </c>
      <c r="CJ696" s="197" t="str">
        <f>IF(CH696&lt;=SMALL(CH$3:CH$1130,5),"SIMILAR","NO")</f>
        <v>NO</v>
      </c>
      <c r="CK696" s="197" t="str">
        <f t="shared" si="550"/>
        <v>N/A</v>
      </c>
      <c r="CL696" s="197">
        <f t="shared" si="551"/>
        <v>0</v>
      </c>
      <c r="CM696" s="198">
        <f t="shared" si="552"/>
        <v>0</v>
      </c>
      <c r="CN696" s="199">
        <f>IFERROR(SQRT(($E696-$E$1136)^2+($AG696-$AG$1136)^2),0)</f>
        <v>5.0001500045001347E-2</v>
      </c>
      <c r="CO696" s="197" t="str">
        <f>IF(CN696&lt;=SMALL(CN$3:CN$1130,1),"MAS PARECIDO","NO")</f>
        <v>NO</v>
      </c>
      <c r="CP696" s="197" t="str">
        <f>IF(CN696&lt;=SMALL(CN$3:CN$1130,5),"SIMILAR","NO")</f>
        <v>NO</v>
      </c>
      <c r="CQ696" s="197" t="str">
        <f t="shared" si="553"/>
        <v>N/A</v>
      </c>
      <c r="CR696" s="197">
        <f t="shared" si="554"/>
        <v>0</v>
      </c>
      <c r="CS696" s="198">
        <f t="shared" si="555"/>
        <v>0</v>
      </c>
      <c r="CT696" s="199">
        <f>IFERROR(SQRT(($E696-$E$1136)^2+($AJ696-$AJ$1136)^2),0)</f>
        <v>5.0001500045001347E-2</v>
      </c>
      <c r="CU696" s="197" t="str">
        <f>IF(CT696&lt;=SMALL(CT$3:CT$1130,1),"MAS PARECIDO","NO")</f>
        <v>NO</v>
      </c>
      <c r="CV696" s="197" t="str">
        <f>IF(CT696&lt;=SMALL(CT$3:CT$1130,5),"SIMILAR","NO")</f>
        <v>NO</v>
      </c>
      <c r="CW696" s="197" t="str">
        <f t="shared" si="556"/>
        <v>N/A</v>
      </c>
      <c r="CX696" s="197">
        <f t="shared" si="557"/>
        <v>0</v>
      </c>
      <c r="CY696" s="198">
        <f t="shared" si="558"/>
        <v>0</v>
      </c>
      <c r="CZ696" s="2" t="s">
        <v>2368</v>
      </c>
      <c r="DA696" s="2" t="s">
        <v>2369</v>
      </c>
      <c r="DB696" s="2">
        <v>2</v>
      </c>
      <c r="DC696" s="2" t="s">
        <v>310</v>
      </c>
    </row>
    <row r="697" spans="1:107">
      <c r="A697" s="24" t="s">
        <v>858</v>
      </c>
      <c r="B697" s="46">
        <v>79994.62</v>
      </c>
      <c r="C697" s="190">
        <f>(B697-$B$1132)/($B$1133-$B$1132)</f>
        <v>8.8241409940304646E-2</v>
      </c>
      <c r="D697" s="46">
        <v>100000</v>
      </c>
      <c r="E697" s="190">
        <f>(D697-$D$1132)/($D$1133-$D$1132)</f>
        <v>0.19997599927997839</v>
      </c>
      <c r="F697" s="46" t="s">
        <v>53</v>
      </c>
      <c r="G697" s="192">
        <f>VLOOKUP(F697,'DATOS DE SOPORTE'!$Y$5:$Z$8,2,FALSE)</f>
        <v>2</v>
      </c>
      <c r="H697" s="190">
        <f>(G697-$G$1132)/($G$1133-$G$1132)</f>
        <v>0.33333333333333331</v>
      </c>
      <c r="I697" s="50">
        <v>2</v>
      </c>
      <c r="J697" s="200">
        <f t="shared" si="518"/>
        <v>2</v>
      </c>
      <c r="K697" s="190">
        <f>(J697-$J$1132)/($J$1133-$J$1132)</f>
        <v>0.4</v>
      </c>
      <c r="L697" s="193" t="str">
        <f t="shared" si="519"/>
        <v>SI</v>
      </c>
      <c r="M697" s="46" t="s">
        <v>192</v>
      </c>
      <c r="N697" s="192">
        <f t="shared" si="520"/>
        <v>2</v>
      </c>
      <c r="O697" s="190">
        <f>(N697-N$1132)/(N$1133-N$1132)</f>
        <v>1</v>
      </c>
      <c r="P697" s="46" t="s">
        <v>58</v>
      </c>
      <c r="Q697" s="192">
        <f t="shared" si="521"/>
        <v>3</v>
      </c>
      <c r="R697" s="190">
        <f>(Q697-Q$1132)/(Q$1133-Q$1132)</f>
        <v>1</v>
      </c>
      <c r="S697" s="46" t="s">
        <v>60</v>
      </c>
      <c r="T697" s="192">
        <f t="shared" si="522"/>
        <v>2</v>
      </c>
      <c r="U697" s="190">
        <f>(T697-T$1132)/(T$1133-T$1132)</f>
        <v>1</v>
      </c>
      <c r="V697" s="46" t="s">
        <v>212</v>
      </c>
      <c r="W697" s="194">
        <f>VLOOKUP(V697,'DATOS DE SOPORTE'!$S$5:$T$10,2,FALSE)</f>
        <v>3</v>
      </c>
      <c r="X697" s="201">
        <f>(W697-W$1132)/(W$1133-W$1132)</f>
        <v>0.4</v>
      </c>
      <c r="Y697" s="46" t="s">
        <v>188</v>
      </c>
      <c r="Z697" s="194">
        <f t="shared" si="523"/>
        <v>1</v>
      </c>
      <c r="AA697" s="201">
        <f>(Z697-Z$1132)/(Z$1133-Z$1132)</f>
        <v>0</v>
      </c>
      <c r="AB697" s="46" t="s">
        <v>136</v>
      </c>
      <c r="AC697" s="194">
        <f t="shared" si="524"/>
        <v>2</v>
      </c>
      <c r="AD697" s="201">
        <f>(AC697-AC$1132)/(AC$1133-AC$1132)</f>
        <v>1</v>
      </c>
      <c r="AE697" s="46" t="s">
        <v>136</v>
      </c>
      <c r="AF697" s="194">
        <f t="shared" si="525"/>
        <v>2</v>
      </c>
      <c r="AG697" s="201">
        <f>(AF697-AF$1132)/(AF$1133-AF$1132)</f>
        <v>1</v>
      </c>
      <c r="AH697" s="24" t="s">
        <v>67</v>
      </c>
      <c r="AI697" s="194">
        <f>VLOOKUP(AH697,'DATOS DE SOPORTE'!$V$5:$W$8,2,FALSE)</f>
        <v>1</v>
      </c>
      <c r="AJ697" s="201">
        <f>(AI697-AI$1132)/(AI$1133-AI$1132)</f>
        <v>0</v>
      </c>
      <c r="AK697" s="58" t="str">
        <f t="shared" si="517"/>
        <v>Regular</v>
      </c>
      <c r="AL697" s="196">
        <f>IFERROR(SQRT(($E697-$E$1136)^2+($C697-$C$1136)^2),0)</f>
        <v>0.2316623646586688</v>
      </c>
      <c r="AM697" s="197" t="str">
        <f>IF(AL697&lt;=SMALL($AL$3:$AL$1130,1),"MAS PARECIDO","NO")</f>
        <v>NO</v>
      </c>
      <c r="AN697" s="197" t="str">
        <f>IF(AL697&lt;=SMALL($AL$3:$AL$1130,5),"SIMILAR","NO")</f>
        <v>NO</v>
      </c>
      <c r="AO697" s="197" t="str">
        <f t="shared" si="526"/>
        <v>N/A</v>
      </c>
      <c r="AP697" s="197">
        <f t="shared" si="527"/>
        <v>0</v>
      </c>
      <c r="AQ697" s="198">
        <f t="shared" si="528"/>
        <v>0</v>
      </c>
      <c r="AR697" s="196">
        <f>IFERROR(SQRT(($E697-$E$1136)^2+($H697-$H$1136)^2),0)</f>
        <v>0.20000600018000539</v>
      </c>
      <c r="AS697" s="197" t="str">
        <f>IF(AR697&lt;=SMALL(AR$3:AR$1130,1),"MAS PARECIDO","NO")</f>
        <v>NO</v>
      </c>
      <c r="AT697" s="197" t="str">
        <f>IF(AR697&lt;=SMALL(AR$3:AR$1130,5),"SIMILAR","NO")</f>
        <v>NO</v>
      </c>
      <c r="AU697" s="197" t="str">
        <f t="shared" si="529"/>
        <v>N/A</v>
      </c>
      <c r="AV697" s="197">
        <f t="shared" si="530"/>
        <v>0</v>
      </c>
      <c r="AW697" s="198">
        <f t="shared" si="531"/>
        <v>0</v>
      </c>
      <c r="AX697" s="199">
        <f>IFERROR(SQRT(($E697-$E$1136)^2+($K697-$K$1136)^2),0)</f>
        <v>0.28284695527441039</v>
      </c>
      <c r="AY697" s="197" t="str">
        <f>IF(AX697&lt;=SMALL(AX$3:AX$1130,1),"MAS PARECIDO","NO")</f>
        <v>NO</v>
      </c>
      <c r="AZ697" s="197" t="str">
        <f>IF(AX697&lt;=SMALL(AX$3:AX$1130,5),"SIMILAR","NO")</f>
        <v>NO</v>
      </c>
      <c r="BA697" s="197" t="str">
        <f t="shared" si="532"/>
        <v>N/A</v>
      </c>
      <c r="BB697" s="197">
        <f t="shared" si="533"/>
        <v>0</v>
      </c>
      <c r="BC697" s="198">
        <f t="shared" si="534"/>
        <v>0</v>
      </c>
      <c r="BD697" s="196">
        <f>IFERROR(SQRT(($E697-$E$1136)^2+($O697-$O$1136)^2),0)</f>
        <v>0.20000600018000539</v>
      </c>
      <c r="BE697" s="197" t="str">
        <f>IF(BD697&lt;=SMALL(BD$3:BD$1130,1),"MAS PARECIDO","NO")</f>
        <v>NO</v>
      </c>
      <c r="BF697" s="197" t="str">
        <f>IF(BD697&lt;=SMALL(BD$3:BD$1130,5),"SIMILAR","NO")</f>
        <v>NO</v>
      </c>
      <c r="BG697" s="197" t="str">
        <f t="shared" si="535"/>
        <v>N/A</v>
      </c>
      <c r="BH697" s="197">
        <f t="shared" si="536"/>
        <v>0</v>
      </c>
      <c r="BI697" s="198">
        <f t="shared" si="537"/>
        <v>0</v>
      </c>
      <c r="BJ697" s="199">
        <f>IFERROR(SQRT(($E697-$E$1136)^2+($R697-$R$1136)^2),0)</f>
        <v>0.53851870915317723</v>
      </c>
      <c r="BK697" s="197" t="str">
        <f>IF(BJ697&lt;=SMALL(BJ$3:BJ$1130,1),"MAS PARECIDO","NO")</f>
        <v>NO</v>
      </c>
      <c r="BL697" s="197" t="str">
        <f>IF(BJ697&lt;=SMALL(BJ$3:BJ$1130,5),"SIMILAR","NO")</f>
        <v>NO</v>
      </c>
      <c r="BM697" s="197" t="str">
        <f t="shared" si="538"/>
        <v>N/A</v>
      </c>
      <c r="BN697" s="197">
        <f t="shared" si="539"/>
        <v>0</v>
      </c>
      <c r="BO697" s="198">
        <f t="shared" si="540"/>
        <v>0</v>
      </c>
      <c r="BP697" s="199">
        <f>IFERROR(SQRT(($E697-$E$1136)^2+($U697-$U$1136)^2),0)</f>
        <v>1.0198050794676423</v>
      </c>
      <c r="BQ697" s="197" t="str">
        <f>IF(BP697&lt;=SMALL(BP$3:BP$1130,1),"MAS PARECIDO","NO")</f>
        <v>NO</v>
      </c>
      <c r="BR697" s="197" t="str">
        <f>IF(BP697&lt;=SMALL(BP$3:BP$1130,5),"SIMILAR","NO")</f>
        <v>NO</v>
      </c>
      <c r="BS697" s="197" t="str">
        <f t="shared" si="541"/>
        <v>N/A</v>
      </c>
      <c r="BT697" s="197">
        <f t="shared" si="542"/>
        <v>0</v>
      </c>
      <c r="BU697" s="198">
        <f t="shared" si="543"/>
        <v>0</v>
      </c>
      <c r="BV697" s="199">
        <f>IFERROR(SQRT(($E697-$E$1136)^2+($X697-$X$1136)^2),0)</f>
        <v>0.44721627889423293</v>
      </c>
      <c r="BW697" s="197" t="str">
        <f>IF(BV697&lt;=SMALL(BV$3:BV$1130,1),"MAS PARECIDO","NO")</f>
        <v>NO</v>
      </c>
      <c r="BX697" s="197" t="str">
        <f>IF(BV697&lt;=SMALL(BV$3:BV$1130,5),"SIMILAR","NO")</f>
        <v>NO</v>
      </c>
      <c r="BY697" s="197" t="str">
        <f t="shared" si="544"/>
        <v>N/A</v>
      </c>
      <c r="BZ697" s="197">
        <f t="shared" si="545"/>
        <v>0</v>
      </c>
      <c r="CA697" s="198">
        <f t="shared" si="546"/>
        <v>0</v>
      </c>
      <c r="CB697" s="199">
        <f>IFERROR(SQRT(($E697-$E$1136)^2+($AA697-$AA$1136)^2),0)</f>
        <v>0.20000600018000539</v>
      </c>
      <c r="CC697" s="197" t="str">
        <f>IF(CB697&lt;=SMALL(CB$3:CB$1130,1),"MAS PARECIDO","NO")</f>
        <v>NO</v>
      </c>
      <c r="CD697" s="197" t="str">
        <f>IF(CB697&lt;=SMALL(CB$3:CB$1130,5),"SIMILAR","NO")</f>
        <v>NO</v>
      </c>
      <c r="CE697" s="197" t="str">
        <f t="shared" si="547"/>
        <v>N/A</v>
      </c>
      <c r="CF697" s="197">
        <f t="shared" si="548"/>
        <v>0</v>
      </c>
      <c r="CG697" s="198">
        <f t="shared" si="549"/>
        <v>0</v>
      </c>
      <c r="CH697" s="199">
        <f>IFERROR(SQRT(($E697-$E$1136)^2+($AD697-$AD$1136)^2),0)</f>
        <v>0.20000600018000539</v>
      </c>
      <c r="CI697" s="197" t="str">
        <f>IF(CH697&lt;=SMALL(CH$3:CH$1130,1),"MAS PARECIDO","NO")</f>
        <v>NO</v>
      </c>
      <c r="CJ697" s="197" t="str">
        <f>IF(CH697&lt;=SMALL(CH$3:CH$1130,5),"SIMILAR","NO")</f>
        <v>NO</v>
      </c>
      <c r="CK697" s="197" t="str">
        <f t="shared" si="550"/>
        <v>N/A</v>
      </c>
      <c r="CL697" s="197">
        <f t="shared" si="551"/>
        <v>0</v>
      </c>
      <c r="CM697" s="198">
        <f t="shared" si="552"/>
        <v>0</v>
      </c>
      <c r="CN697" s="199">
        <f>IFERROR(SQRT(($E697-$E$1136)^2+($AG697-$AG$1136)^2),0)</f>
        <v>0.20000600018000539</v>
      </c>
      <c r="CO697" s="197" t="str">
        <f>IF(CN697&lt;=SMALL(CN$3:CN$1130,1),"MAS PARECIDO","NO")</f>
        <v>NO</v>
      </c>
      <c r="CP697" s="197" t="str">
        <f>IF(CN697&lt;=SMALL(CN$3:CN$1130,5),"SIMILAR","NO")</f>
        <v>NO</v>
      </c>
      <c r="CQ697" s="197" t="str">
        <f t="shared" si="553"/>
        <v>N/A</v>
      </c>
      <c r="CR697" s="197">
        <f t="shared" si="554"/>
        <v>0</v>
      </c>
      <c r="CS697" s="198">
        <f t="shared" si="555"/>
        <v>0</v>
      </c>
      <c r="CT697" s="199">
        <f>IFERROR(SQRT(($E697-$E$1136)^2+($AJ697-$AJ$1136)^2),0)</f>
        <v>0.20000600018000539</v>
      </c>
      <c r="CU697" s="197" t="str">
        <f>IF(CT697&lt;=SMALL(CT$3:CT$1130,1),"MAS PARECIDO","NO")</f>
        <v>NO</v>
      </c>
      <c r="CV697" s="197" t="str">
        <f>IF(CT697&lt;=SMALL(CT$3:CT$1130,5),"SIMILAR","NO")</f>
        <v>NO</v>
      </c>
      <c r="CW697" s="197" t="str">
        <f t="shared" si="556"/>
        <v>N/A</v>
      </c>
      <c r="CX697" s="197">
        <f t="shared" si="557"/>
        <v>0</v>
      </c>
      <c r="CY697" s="198">
        <f t="shared" si="558"/>
        <v>0</v>
      </c>
      <c r="CZ697" s="2" t="s">
        <v>2370</v>
      </c>
      <c r="DA697" s="2" t="s">
        <v>2371</v>
      </c>
      <c r="DB697" s="2">
        <v>1</v>
      </c>
      <c r="DC697" s="2" t="s">
        <v>346</v>
      </c>
    </row>
    <row r="698" spans="1:107">
      <c r="A698" s="24" t="s">
        <v>859</v>
      </c>
      <c r="B698" s="46">
        <v>64374.35</v>
      </c>
      <c r="C698" s="190">
        <f>(B698-$B$1132)/($B$1133-$B$1132)</f>
        <v>6.9982670043469891E-2</v>
      </c>
      <c r="D698" s="46">
        <v>8500</v>
      </c>
      <c r="E698" s="190">
        <f>(D698-$D$1132)/($D$1133-$D$1132)</f>
        <v>1.6970509115273459E-2</v>
      </c>
      <c r="F698" s="46" t="s">
        <v>191</v>
      </c>
      <c r="G698" s="192">
        <f>VLOOKUP(F698,'DATOS DE SOPORTE'!$Y$5:$Z$8,2,FALSE)</f>
        <v>1</v>
      </c>
      <c r="H698" s="190">
        <f>(G698-$G$1132)/($G$1133-$G$1132)</f>
        <v>0</v>
      </c>
      <c r="I698" s="50">
        <v>1</v>
      </c>
      <c r="J698" s="200">
        <f t="shared" si="518"/>
        <v>1</v>
      </c>
      <c r="K698" s="190">
        <f>(J698-$J$1132)/($J$1133-$J$1132)</f>
        <v>0.2</v>
      </c>
      <c r="L698" s="193" t="str">
        <f t="shared" si="519"/>
        <v>SI</v>
      </c>
      <c r="M698" s="46" t="s">
        <v>192</v>
      </c>
      <c r="N698" s="192">
        <f t="shared" si="520"/>
        <v>2</v>
      </c>
      <c r="O698" s="190">
        <f>(N698-N$1132)/(N$1133-N$1132)</f>
        <v>1</v>
      </c>
      <c r="P698" s="46" t="s">
        <v>196</v>
      </c>
      <c r="Q698" s="192">
        <f t="shared" si="521"/>
        <v>1</v>
      </c>
      <c r="R698" s="190">
        <f>(Q698-Q$1132)/(Q$1133-Q$1132)</f>
        <v>0</v>
      </c>
      <c r="S698" s="46" t="s">
        <v>194</v>
      </c>
      <c r="T698" s="192">
        <f t="shared" si="522"/>
        <v>1</v>
      </c>
      <c r="U698" s="190">
        <f>(T698-T$1132)/(T$1133-T$1132)</f>
        <v>0</v>
      </c>
      <c r="V698" s="46" t="s">
        <v>62</v>
      </c>
      <c r="W698" s="194">
        <f>VLOOKUP(V698,'DATOS DE SOPORTE'!$S$5:$T$10,2,FALSE)</f>
        <v>1</v>
      </c>
      <c r="X698" s="201">
        <f>(W698-W$1132)/(W$1133-W$1132)</f>
        <v>0</v>
      </c>
      <c r="Y698" s="46" t="s">
        <v>188</v>
      </c>
      <c r="Z698" s="194">
        <f t="shared" si="523"/>
        <v>1</v>
      </c>
      <c r="AA698" s="201">
        <f>(Z698-Z$1132)/(Z$1133-Z$1132)</f>
        <v>0</v>
      </c>
      <c r="AB698" s="46" t="s">
        <v>136</v>
      </c>
      <c r="AC698" s="194">
        <f t="shared" si="524"/>
        <v>2</v>
      </c>
      <c r="AD698" s="201">
        <f>(AC698-AC$1132)/(AC$1133-AC$1132)</f>
        <v>1</v>
      </c>
      <c r="AE698" s="46" t="s">
        <v>136</v>
      </c>
      <c r="AF698" s="194">
        <f t="shared" si="525"/>
        <v>2</v>
      </c>
      <c r="AG698" s="201">
        <f>(AF698-AF$1132)/(AF$1133-AF$1132)</f>
        <v>1</v>
      </c>
      <c r="AH698" s="24" t="s">
        <v>67</v>
      </c>
      <c r="AI698" s="194">
        <f>VLOOKUP(AH698,'DATOS DE SOPORTE'!$V$5:$W$8,2,FALSE)</f>
        <v>1</v>
      </c>
      <c r="AJ698" s="201">
        <f>(AI698-AI$1132)/(AI$1133-AI$1132)</f>
        <v>0</v>
      </c>
      <c r="AK698" s="58" t="str">
        <f t="shared" si="517"/>
        <v>Bueno</v>
      </c>
      <c r="AL698" s="196">
        <f>IFERROR(SQRT(($E698-$E$1136)^2+($C698-$C$1136)^2),0)</f>
        <v>0.13622134966683622</v>
      </c>
      <c r="AM698" s="197" t="str">
        <f>IF(AL698&lt;=SMALL($AL$3:$AL$1130,1),"MAS PARECIDO","NO")</f>
        <v>NO</v>
      </c>
      <c r="AN698" s="197" t="str">
        <f>IF(AL698&lt;=SMALL($AL$3:$AL$1130,5),"SIMILAR","NO")</f>
        <v>NO</v>
      </c>
      <c r="AO698" s="197" t="str">
        <f t="shared" si="526"/>
        <v>N/A</v>
      </c>
      <c r="AP698" s="197">
        <f t="shared" si="527"/>
        <v>0</v>
      </c>
      <c r="AQ698" s="198">
        <f t="shared" si="528"/>
        <v>0</v>
      </c>
      <c r="AR698" s="196">
        <f>IFERROR(SQRT(($E698-$E$1136)^2+($H698-$H$1136)^2),0)</f>
        <v>0.33376657779336061</v>
      </c>
      <c r="AS698" s="197" t="str">
        <f>IF(AR698&lt;=SMALL(AR$3:AR$1130,1),"MAS PARECIDO","NO")</f>
        <v>NO</v>
      </c>
      <c r="AT698" s="197" t="str">
        <f>IF(AR698&lt;=SMALL(AR$3:AR$1130,5),"SIMILAR","NO")</f>
        <v>NO</v>
      </c>
      <c r="AU698" s="197" t="str">
        <f t="shared" si="529"/>
        <v>N/A</v>
      </c>
      <c r="AV698" s="197">
        <f t="shared" si="530"/>
        <v>0</v>
      </c>
      <c r="AW698" s="198">
        <f t="shared" si="531"/>
        <v>0</v>
      </c>
      <c r="AX698" s="199">
        <f>IFERROR(SQRT(($E698-$E$1136)^2+($K698-$K$1136)^2),0)</f>
        <v>1.7000510015300459E-2</v>
      </c>
      <c r="AY698" s="197" t="str">
        <f>IF(AX698&lt;=SMALL(AX$3:AX$1130,1),"MAS PARECIDO","NO")</f>
        <v>NO</v>
      </c>
      <c r="AZ698" s="197" t="str">
        <f>IF(AX698&lt;=SMALL(AX$3:AX$1130,5),"SIMILAR","NO")</f>
        <v>NO</v>
      </c>
      <c r="BA698" s="197" t="str">
        <f t="shared" si="532"/>
        <v>N/A</v>
      </c>
      <c r="BB698" s="197">
        <f t="shared" si="533"/>
        <v>0</v>
      </c>
      <c r="BC698" s="198">
        <f t="shared" si="534"/>
        <v>0</v>
      </c>
      <c r="BD698" s="196">
        <f>IFERROR(SQRT(($E698-$E$1136)^2+($O698-$O$1136)^2),0)</f>
        <v>1.7000510015300459E-2</v>
      </c>
      <c r="BE698" s="197" t="str">
        <f>IF(BD698&lt;=SMALL(BD$3:BD$1130,1),"MAS PARECIDO","NO")</f>
        <v>NO</v>
      </c>
      <c r="BF698" s="197" t="str">
        <f>IF(BD698&lt;=SMALL(BD$3:BD$1130,5),"SIMILAR","NO")</f>
        <v>NO</v>
      </c>
      <c r="BG698" s="197" t="str">
        <f t="shared" si="535"/>
        <v>N/A</v>
      </c>
      <c r="BH698" s="197">
        <f t="shared" si="536"/>
        <v>0</v>
      </c>
      <c r="BI698" s="198">
        <f t="shared" si="537"/>
        <v>0</v>
      </c>
      <c r="BJ698" s="199">
        <f>IFERROR(SQRT(($E698-$E$1136)^2+($R698-$R$1136)^2),0)</f>
        <v>0.5002889338580061</v>
      </c>
      <c r="BK698" s="197" t="str">
        <f>IF(BJ698&lt;=SMALL(BJ$3:BJ$1130,1),"MAS PARECIDO","NO")</f>
        <v>NO</v>
      </c>
      <c r="BL698" s="197" t="str">
        <f>IF(BJ698&lt;=SMALL(BJ$3:BJ$1130,5),"SIMILAR","NO")</f>
        <v>NO</v>
      </c>
      <c r="BM698" s="197" t="str">
        <f t="shared" si="538"/>
        <v>N/A</v>
      </c>
      <c r="BN698" s="197">
        <f t="shared" si="539"/>
        <v>0</v>
      </c>
      <c r="BO698" s="198">
        <f t="shared" si="540"/>
        <v>0</v>
      </c>
      <c r="BP698" s="199">
        <f>IFERROR(SQRT(($E698-$E$1136)^2+($U698-$U$1136)^2),0)</f>
        <v>1.7000510015300459E-2</v>
      </c>
      <c r="BQ698" s="197" t="str">
        <f>IF(BP698&lt;=SMALL(BP$3:BP$1130,1),"MAS PARECIDO","NO")</f>
        <v>NO</v>
      </c>
      <c r="BR698" s="197" t="str">
        <f>IF(BP698&lt;=SMALL(BP$3:BP$1130,5),"SIMILAR","NO")</f>
        <v>NO</v>
      </c>
      <c r="BS698" s="197" t="str">
        <f t="shared" si="541"/>
        <v>N/A</v>
      </c>
      <c r="BT698" s="197">
        <f t="shared" si="542"/>
        <v>0</v>
      </c>
      <c r="BU698" s="198">
        <f t="shared" si="543"/>
        <v>0</v>
      </c>
      <c r="BV698" s="199">
        <f>IFERROR(SQRT(($E698-$E$1136)^2+($X698-$X$1136)^2),0)</f>
        <v>1.7000510015300459E-2</v>
      </c>
      <c r="BW698" s="197" t="str">
        <f>IF(BV698&lt;=SMALL(BV$3:BV$1130,1),"MAS PARECIDO","NO")</f>
        <v>NO</v>
      </c>
      <c r="BX698" s="197" t="str">
        <f>IF(BV698&lt;=SMALL(BV$3:BV$1130,5),"SIMILAR","NO")</f>
        <v>NO</v>
      </c>
      <c r="BY698" s="197" t="str">
        <f t="shared" si="544"/>
        <v>N/A</v>
      </c>
      <c r="BZ698" s="197">
        <f t="shared" si="545"/>
        <v>0</v>
      </c>
      <c r="CA698" s="198">
        <f t="shared" si="546"/>
        <v>0</v>
      </c>
      <c r="CB698" s="199">
        <f>IFERROR(SQRT(($E698-$E$1136)^2+($AA698-$AA$1136)^2),0)</f>
        <v>1.7000510015300459E-2</v>
      </c>
      <c r="CC698" s="197" t="str">
        <f>IF(CB698&lt;=SMALL(CB$3:CB$1130,1),"MAS PARECIDO","NO")</f>
        <v>NO</v>
      </c>
      <c r="CD698" s="197" t="str">
        <f>IF(CB698&lt;=SMALL(CB$3:CB$1130,5),"SIMILAR","NO")</f>
        <v>NO</v>
      </c>
      <c r="CE698" s="197" t="str">
        <f t="shared" si="547"/>
        <v>N/A</v>
      </c>
      <c r="CF698" s="197">
        <f t="shared" si="548"/>
        <v>0</v>
      </c>
      <c r="CG698" s="198">
        <f t="shared" si="549"/>
        <v>0</v>
      </c>
      <c r="CH698" s="199">
        <f>IFERROR(SQRT(($E698-$E$1136)^2+($AD698-$AD$1136)^2),0)</f>
        <v>1.7000510015300459E-2</v>
      </c>
      <c r="CI698" s="197" t="str">
        <f>IF(CH698&lt;=SMALL(CH$3:CH$1130,1),"MAS PARECIDO","NO")</f>
        <v>NO</v>
      </c>
      <c r="CJ698" s="197" t="str">
        <f>IF(CH698&lt;=SMALL(CH$3:CH$1130,5),"SIMILAR","NO")</f>
        <v>NO</v>
      </c>
      <c r="CK698" s="197" t="str">
        <f t="shared" si="550"/>
        <v>N/A</v>
      </c>
      <c r="CL698" s="197">
        <f t="shared" si="551"/>
        <v>0</v>
      </c>
      <c r="CM698" s="198">
        <f t="shared" si="552"/>
        <v>0</v>
      </c>
      <c r="CN698" s="199">
        <f>IFERROR(SQRT(($E698-$E$1136)^2+($AG698-$AG$1136)^2),0)</f>
        <v>1.7000510015300459E-2</v>
      </c>
      <c r="CO698" s="197" t="str">
        <f>IF(CN698&lt;=SMALL(CN$3:CN$1130,1),"MAS PARECIDO","NO")</f>
        <v>NO</v>
      </c>
      <c r="CP698" s="197" t="str">
        <f>IF(CN698&lt;=SMALL(CN$3:CN$1130,5),"SIMILAR","NO")</f>
        <v>NO</v>
      </c>
      <c r="CQ698" s="197" t="str">
        <f t="shared" si="553"/>
        <v>N/A</v>
      </c>
      <c r="CR698" s="197">
        <f t="shared" si="554"/>
        <v>0</v>
      </c>
      <c r="CS698" s="198">
        <f t="shared" si="555"/>
        <v>0</v>
      </c>
      <c r="CT698" s="199">
        <f>IFERROR(SQRT(($E698-$E$1136)^2+($AJ698-$AJ$1136)^2),0)</f>
        <v>1.7000510015300459E-2</v>
      </c>
      <c r="CU698" s="197" t="str">
        <f>IF(CT698&lt;=SMALL(CT$3:CT$1130,1),"MAS PARECIDO","NO")</f>
        <v>NO</v>
      </c>
      <c r="CV698" s="197" t="str">
        <f>IF(CT698&lt;=SMALL(CT$3:CT$1130,5),"SIMILAR","NO")</f>
        <v>NO</v>
      </c>
      <c r="CW698" s="197" t="str">
        <f t="shared" si="556"/>
        <v>N/A</v>
      </c>
      <c r="CX698" s="197">
        <f t="shared" si="557"/>
        <v>0</v>
      </c>
      <c r="CY698" s="198">
        <f t="shared" si="558"/>
        <v>0</v>
      </c>
      <c r="CZ698" s="2" t="s">
        <v>2372</v>
      </c>
      <c r="DA698" s="2" t="s">
        <v>2373</v>
      </c>
      <c r="DB698" s="2">
        <v>0</v>
      </c>
      <c r="DC698" s="2" t="s">
        <v>189</v>
      </c>
    </row>
    <row r="699" spans="1:107">
      <c r="A699" s="24" t="s">
        <v>860</v>
      </c>
      <c r="B699" s="46">
        <v>53957.25</v>
      </c>
      <c r="C699" s="190">
        <f>(B699-$B$1132)/($B$1133-$B$1132)</f>
        <v>5.7805984276878324E-2</v>
      </c>
      <c r="D699" s="46">
        <v>5000</v>
      </c>
      <c r="E699" s="190">
        <f>(D699-$D$1132)/($D$1133-$D$1132)</f>
        <v>9.9702991089732698E-3</v>
      </c>
      <c r="F699" s="46" t="s">
        <v>191</v>
      </c>
      <c r="G699" s="192">
        <f>VLOOKUP(F699,'DATOS DE SOPORTE'!$Y$5:$Z$8,2,FALSE)</f>
        <v>1</v>
      </c>
      <c r="H699" s="190">
        <f>(G699-$G$1132)/($G$1133-$G$1132)</f>
        <v>0</v>
      </c>
      <c r="I699" s="50">
        <v>0</v>
      </c>
      <c r="J699" s="200">
        <f t="shared" si="518"/>
        <v>0</v>
      </c>
      <c r="K699" s="190">
        <f>(J699-$J$1132)/($J$1133-$J$1132)</f>
        <v>0</v>
      </c>
      <c r="L699" s="193" t="str">
        <f t="shared" si="519"/>
        <v>NO</v>
      </c>
      <c r="M699" s="46" t="s">
        <v>192</v>
      </c>
      <c r="N699" s="192">
        <f t="shared" si="520"/>
        <v>2</v>
      </c>
      <c r="O699" s="190">
        <f>(N699-N$1132)/(N$1133-N$1132)</f>
        <v>1</v>
      </c>
      <c r="P699" s="46" t="s">
        <v>58</v>
      </c>
      <c r="Q699" s="192">
        <f t="shared" si="521"/>
        <v>3</v>
      </c>
      <c r="R699" s="190">
        <f>(Q699-Q$1132)/(Q$1133-Q$1132)</f>
        <v>1</v>
      </c>
      <c r="S699" s="46" t="s">
        <v>194</v>
      </c>
      <c r="T699" s="192">
        <f t="shared" si="522"/>
        <v>1</v>
      </c>
      <c r="U699" s="190">
        <f>(T699-T$1132)/(T$1133-T$1132)</f>
        <v>0</v>
      </c>
      <c r="V699" s="46" t="s">
        <v>62</v>
      </c>
      <c r="W699" s="194">
        <f>VLOOKUP(V699,'DATOS DE SOPORTE'!$S$5:$T$10,2,FALSE)</f>
        <v>1</v>
      </c>
      <c r="X699" s="201">
        <f>(W699-W$1132)/(W$1133-W$1132)</f>
        <v>0</v>
      </c>
      <c r="Y699" s="46" t="s">
        <v>136</v>
      </c>
      <c r="Z699" s="194">
        <f t="shared" si="523"/>
        <v>2</v>
      </c>
      <c r="AA699" s="201">
        <f>(Z699-Z$1132)/(Z$1133-Z$1132)</f>
        <v>1</v>
      </c>
      <c r="AB699" s="46" t="s">
        <v>136</v>
      </c>
      <c r="AC699" s="194">
        <f t="shared" si="524"/>
        <v>2</v>
      </c>
      <c r="AD699" s="201">
        <f>(AC699-AC$1132)/(AC$1133-AC$1132)</f>
        <v>1</v>
      </c>
      <c r="AE699" s="46" t="s">
        <v>188</v>
      </c>
      <c r="AF699" s="194">
        <f t="shared" si="525"/>
        <v>1</v>
      </c>
      <c r="AG699" s="201">
        <f>(AF699-AF$1132)/(AF$1133-AF$1132)</f>
        <v>0</v>
      </c>
      <c r="AH699" s="24" t="s">
        <v>67</v>
      </c>
      <c r="AI699" s="194">
        <f>VLOOKUP(AH699,'DATOS DE SOPORTE'!$V$5:$W$8,2,FALSE)</f>
        <v>1</v>
      </c>
      <c r="AJ699" s="201">
        <f>(AI699-AI$1132)/(AI$1133-AI$1132)</f>
        <v>0</v>
      </c>
      <c r="AK699" s="58" t="str">
        <f t="shared" si="517"/>
        <v>Malo</v>
      </c>
      <c r="AL699" s="196">
        <f>IFERROR(SQRT(($E699-$E$1136)^2+($C699-$C$1136)^2),0)</f>
        <v>0.14767203266397513</v>
      </c>
      <c r="AM699" s="197" t="str">
        <f>IF(AL699&lt;=SMALL($AL$3:$AL$1130,1),"MAS PARECIDO","NO")</f>
        <v>NO</v>
      </c>
      <c r="AN699" s="197" t="str">
        <f>IF(AL699&lt;=SMALL($AL$3:$AL$1130,5),"SIMILAR","NO")</f>
        <v>NO</v>
      </c>
      <c r="AO699" s="197" t="str">
        <f t="shared" si="526"/>
        <v>N/A</v>
      </c>
      <c r="AP699" s="197">
        <f t="shared" si="527"/>
        <v>0</v>
      </c>
      <c r="AQ699" s="198">
        <f t="shared" si="528"/>
        <v>0</v>
      </c>
      <c r="AR699" s="196">
        <f>IFERROR(SQRT(($E699-$E$1136)^2+($H699-$H$1136)^2),0)</f>
        <v>0.33348330859486974</v>
      </c>
      <c r="AS699" s="197" t="str">
        <f>IF(AR699&lt;=SMALL(AR$3:AR$1130,1),"MAS PARECIDO","NO")</f>
        <v>NO</v>
      </c>
      <c r="AT699" s="197" t="str">
        <f>IF(AR699&lt;=SMALL(AR$3:AR$1130,5),"SIMILAR","NO")</f>
        <v>NO</v>
      </c>
      <c r="AU699" s="197" t="str">
        <f t="shared" si="529"/>
        <v>N/A</v>
      </c>
      <c r="AV699" s="197">
        <f t="shared" si="530"/>
        <v>0</v>
      </c>
      <c r="AW699" s="198">
        <f t="shared" si="531"/>
        <v>0</v>
      </c>
      <c r="AX699" s="199">
        <f>IFERROR(SQRT(($E699-$E$1136)^2+($K699-$K$1136)^2),0)</f>
        <v>0.20024985892696659</v>
      </c>
      <c r="AY699" s="197" t="str">
        <f>IF(AX699&lt;=SMALL(AX$3:AX$1130,1),"MAS PARECIDO","NO")</f>
        <v>NO</v>
      </c>
      <c r="AZ699" s="197" t="str">
        <f>IF(AX699&lt;=SMALL(AX$3:AX$1130,5),"SIMILAR","NO")</f>
        <v>NO</v>
      </c>
      <c r="BA699" s="197" t="str">
        <f t="shared" si="532"/>
        <v>N/A</v>
      </c>
      <c r="BB699" s="197">
        <f t="shared" si="533"/>
        <v>0</v>
      </c>
      <c r="BC699" s="198">
        <f t="shared" si="534"/>
        <v>0</v>
      </c>
      <c r="BD699" s="196">
        <f>IFERROR(SQRT(($E699-$E$1136)^2+($O699-$O$1136)^2),0)</f>
        <v>1.0000300009000271E-2</v>
      </c>
      <c r="BE699" s="197" t="str">
        <f>IF(BD699&lt;=SMALL(BD$3:BD$1130,1),"MAS PARECIDO","NO")</f>
        <v>NO</v>
      </c>
      <c r="BF699" s="197" t="str">
        <f>IF(BD699&lt;=SMALL(BD$3:BD$1130,5),"SIMILAR","NO")</f>
        <v>NO</v>
      </c>
      <c r="BG699" s="197" t="str">
        <f t="shared" si="535"/>
        <v>N/A</v>
      </c>
      <c r="BH699" s="197">
        <f t="shared" si="536"/>
        <v>0</v>
      </c>
      <c r="BI699" s="198">
        <f t="shared" si="537"/>
        <v>0</v>
      </c>
      <c r="BJ699" s="199">
        <f>IFERROR(SQRT(($E699-$E$1136)^2+($R699-$R$1136)^2),0)</f>
        <v>0.5000999960010698</v>
      </c>
      <c r="BK699" s="197" t="str">
        <f>IF(BJ699&lt;=SMALL(BJ$3:BJ$1130,1),"MAS PARECIDO","NO")</f>
        <v>NO</v>
      </c>
      <c r="BL699" s="197" t="str">
        <f>IF(BJ699&lt;=SMALL(BJ$3:BJ$1130,5),"SIMILAR","NO")</f>
        <v>NO</v>
      </c>
      <c r="BM699" s="197" t="str">
        <f t="shared" si="538"/>
        <v>N/A</v>
      </c>
      <c r="BN699" s="197">
        <f t="shared" si="539"/>
        <v>0</v>
      </c>
      <c r="BO699" s="198">
        <f t="shared" si="540"/>
        <v>0</v>
      </c>
      <c r="BP699" s="199">
        <f>IFERROR(SQRT(($E699-$E$1136)^2+($U699-$U$1136)^2),0)</f>
        <v>1.0000300009000271E-2</v>
      </c>
      <c r="BQ699" s="197" t="str">
        <f>IF(BP699&lt;=SMALL(BP$3:BP$1130,1),"MAS PARECIDO","NO")</f>
        <v>NO</v>
      </c>
      <c r="BR699" s="197" t="str">
        <f>IF(BP699&lt;=SMALL(BP$3:BP$1130,5),"SIMILAR","NO")</f>
        <v>NO</v>
      </c>
      <c r="BS699" s="197" t="str">
        <f t="shared" si="541"/>
        <v>N/A</v>
      </c>
      <c r="BT699" s="197">
        <f t="shared" si="542"/>
        <v>0</v>
      </c>
      <c r="BU699" s="198">
        <f t="shared" si="543"/>
        <v>0</v>
      </c>
      <c r="BV699" s="199">
        <f>IFERROR(SQRT(($E699-$E$1136)^2+($X699-$X$1136)^2),0)</f>
        <v>1.0000300009000271E-2</v>
      </c>
      <c r="BW699" s="197" t="str">
        <f>IF(BV699&lt;=SMALL(BV$3:BV$1130,1),"MAS PARECIDO","NO")</f>
        <v>NO</v>
      </c>
      <c r="BX699" s="197" t="str">
        <f>IF(BV699&lt;=SMALL(BV$3:BV$1130,5),"SIMILAR","NO")</f>
        <v>NO</v>
      </c>
      <c r="BY699" s="197" t="str">
        <f t="shared" si="544"/>
        <v>N/A</v>
      </c>
      <c r="BZ699" s="197">
        <f t="shared" si="545"/>
        <v>0</v>
      </c>
      <c r="CA699" s="198">
        <f t="shared" si="546"/>
        <v>0</v>
      </c>
      <c r="CB699" s="199">
        <f>IFERROR(SQRT(($E699-$E$1136)^2+($AA699-$AA$1136)^2),0)</f>
        <v>1.0000500017500475</v>
      </c>
      <c r="CC699" s="197" t="str">
        <f>IF(CB699&lt;=SMALL(CB$3:CB$1130,1),"MAS PARECIDO","NO")</f>
        <v>NO</v>
      </c>
      <c r="CD699" s="197" t="str">
        <f>IF(CB699&lt;=SMALL(CB$3:CB$1130,5),"SIMILAR","NO")</f>
        <v>NO</v>
      </c>
      <c r="CE699" s="197" t="str">
        <f t="shared" si="547"/>
        <v>N/A</v>
      </c>
      <c r="CF699" s="197">
        <f t="shared" si="548"/>
        <v>0</v>
      </c>
      <c r="CG699" s="198">
        <f t="shared" si="549"/>
        <v>0</v>
      </c>
      <c r="CH699" s="199">
        <f>IFERROR(SQRT(($E699-$E$1136)^2+($AD699-$AD$1136)^2),0)</f>
        <v>1.0000300009000271E-2</v>
      </c>
      <c r="CI699" s="197" t="str">
        <f>IF(CH699&lt;=SMALL(CH$3:CH$1130,1),"MAS PARECIDO","NO")</f>
        <v>NO</v>
      </c>
      <c r="CJ699" s="197" t="str">
        <f>IF(CH699&lt;=SMALL(CH$3:CH$1130,5),"SIMILAR","NO")</f>
        <v>NO</v>
      </c>
      <c r="CK699" s="197" t="str">
        <f t="shared" si="550"/>
        <v>N/A</v>
      </c>
      <c r="CL699" s="197">
        <f t="shared" si="551"/>
        <v>0</v>
      </c>
      <c r="CM699" s="198">
        <f t="shared" si="552"/>
        <v>0</v>
      </c>
      <c r="CN699" s="199">
        <f>IFERROR(SQRT(($E699-$E$1136)^2+($AG699-$AG$1136)^2),0)</f>
        <v>1.0000500017500475</v>
      </c>
      <c r="CO699" s="197" t="str">
        <f>IF(CN699&lt;=SMALL(CN$3:CN$1130,1),"MAS PARECIDO","NO")</f>
        <v>NO</v>
      </c>
      <c r="CP699" s="197" t="str">
        <f>IF(CN699&lt;=SMALL(CN$3:CN$1130,5),"SIMILAR","NO")</f>
        <v>NO</v>
      </c>
      <c r="CQ699" s="197" t="str">
        <f t="shared" si="553"/>
        <v>N/A</v>
      </c>
      <c r="CR699" s="197">
        <f t="shared" si="554"/>
        <v>0</v>
      </c>
      <c r="CS699" s="198">
        <f t="shared" si="555"/>
        <v>0</v>
      </c>
      <c r="CT699" s="199">
        <f>IFERROR(SQRT(($E699-$E$1136)^2+($AJ699-$AJ$1136)^2),0)</f>
        <v>1.0000300009000271E-2</v>
      </c>
      <c r="CU699" s="197" t="str">
        <f>IF(CT699&lt;=SMALL(CT$3:CT$1130,1),"MAS PARECIDO","NO")</f>
        <v>NO</v>
      </c>
      <c r="CV699" s="197" t="str">
        <f>IF(CT699&lt;=SMALL(CT$3:CT$1130,5),"SIMILAR","NO")</f>
        <v>NO</v>
      </c>
      <c r="CW699" s="197" t="str">
        <f t="shared" si="556"/>
        <v>N/A</v>
      </c>
      <c r="CX699" s="197">
        <f t="shared" si="557"/>
        <v>0</v>
      </c>
      <c r="CY699" s="198">
        <f t="shared" si="558"/>
        <v>0</v>
      </c>
      <c r="CZ699" s="2" t="s">
        <v>2374</v>
      </c>
      <c r="DA699" s="2" t="s">
        <v>2375</v>
      </c>
      <c r="DB699" s="2">
        <v>2</v>
      </c>
      <c r="DC699" s="2" t="s">
        <v>310</v>
      </c>
    </row>
    <row r="700" spans="1:107">
      <c r="A700" s="24" t="s">
        <v>861</v>
      </c>
      <c r="B700" s="46">
        <v>75777.86</v>
      </c>
      <c r="C700" s="190">
        <f>(B700-$B$1132)/($B$1133-$B$1132)</f>
        <v>8.3312383486384395E-2</v>
      </c>
      <c r="D700" s="46">
        <v>18500</v>
      </c>
      <c r="E700" s="190">
        <f>(D700-$D$1132)/($D$1133-$D$1132)</f>
        <v>3.6971109133273998E-2</v>
      </c>
      <c r="F700" s="46" t="s">
        <v>203</v>
      </c>
      <c r="G700" s="192">
        <f>VLOOKUP(F700,'DATOS DE SOPORTE'!$Y$5:$Z$8,2,FALSE)</f>
        <v>3</v>
      </c>
      <c r="H700" s="190">
        <f>(G700-$G$1132)/($G$1133-$G$1132)</f>
        <v>0.66666666666666663</v>
      </c>
      <c r="I700" s="50">
        <v>3</v>
      </c>
      <c r="J700" s="200">
        <f t="shared" si="518"/>
        <v>3</v>
      </c>
      <c r="K700" s="190">
        <f>(J700-$J$1132)/($J$1133-$J$1132)</f>
        <v>0.6</v>
      </c>
      <c r="L700" s="193" t="str">
        <f t="shared" si="519"/>
        <v>SI</v>
      </c>
      <c r="M700" s="46" t="s">
        <v>192</v>
      </c>
      <c r="N700" s="192">
        <f t="shared" si="520"/>
        <v>2</v>
      </c>
      <c r="O700" s="190">
        <f>(N700-N$1132)/(N$1133-N$1132)</f>
        <v>1</v>
      </c>
      <c r="P700" s="46" t="s">
        <v>58</v>
      </c>
      <c r="Q700" s="192">
        <f t="shared" si="521"/>
        <v>3</v>
      </c>
      <c r="R700" s="190">
        <f>(Q700-Q$1132)/(Q$1133-Q$1132)</f>
        <v>1</v>
      </c>
      <c r="S700" s="46" t="s">
        <v>60</v>
      </c>
      <c r="T700" s="192">
        <f t="shared" si="522"/>
        <v>2</v>
      </c>
      <c r="U700" s="190">
        <f>(T700-T$1132)/(T$1133-T$1132)</f>
        <v>1</v>
      </c>
      <c r="V700" s="46" t="s">
        <v>62</v>
      </c>
      <c r="W700" s="194">
        <f>VLOOKUP(V700,'DATOS DE SOPORTE'!$S$5:$T$10,2,FALSE)</f>
        <v>1</v>
      </c>
      <c r="X700" s="201">
        <f>(W700-W$1132)/(W$1133-W$1132)</f>
        <v>0</v>
      </c>
      <c r="Y700" s="46" t="s">
        <v>188</v>
      </c>
      <c r="Z700" s="194">
        <f t="shared" si="523"/>
        <v>1</v>
      </c>
      <c r="AA700" s="201">
        <f>(Z700-Z$1132)/(Z$1133-Z$1132)</f>
        <v>0</v>
      </c>
      <c r="AB700" s="46" t="s">
        <v>136</v>
      </c>
      <c r="AC700" s="194">
        <f t="shared" si="524"/>
        <v>2</v>
      </c>
      <c r="AD700" s="201">
        <f>(AC700-AC$1132)/(AC$1133-AC$1132)</f>
        <v>1</v>
      </c>
      <c r="AE700" s="46" t="s">
        <v>188</v>
      </c>
      <c r="AF700" s="194">
        <f t="shared" si="525"/>
        <v>1</v>
      </c>
      <c r="AG700" s="201">
        <f>(AF700-AF$1132)/(AF$1133-AF$1132)</f>
        <v>0</v>
      </c>
      <c r="AH700" s="24" t="s">
        <v>67</v>
      </c>
      <c r="AI700" s="194">
        <f>VLOOKUP(AH700,'DATOS DE SOPORTE'!$V$5:$W$8,2,FALSE)</f>
        <v>1</v>
      </c>
      <c r="AJ700" s="201">
        <f>(AI700-AI$1132)/(AI$1133-AI$1132)</f>
        <v>0</v>
      </c>
      <c r="AK700" s="58" t="str">
        <f t="shared" si="517"/>
        <v>Bueno</v>
      </c>
      <c r="AL700" s="196">
        <f>IFERROR(SQRT(($E700-$E$1136)^2+($C700-$C$1136)^2),0)</f>
        <v>0.1273216845447627</v>
      </c>
      <c r="AM700" s="197" t="str">
        <f>IF(AL700&lt;=SMALL($AL$3:$AL$1130,1),"MAS PARECIDO","NO")</f>
        <v>NO</v>
      </c>
      <c r="AN700" s="197" t="str">
        <f>IF(AL700&lt;=SMALL($AL$3:$AL$1130,5),"SIMILAR","NO")</f>
        <v>NO</v>
      </c>
      <c r="AO700" s="197" t="str">
        <f t="shared" si="526"/>
        <v>N/A</v>
      </c>
      <c r="AP700" s="197">
        <f t="shared" si="527"/>
        <v>0</v>
      </c>
      <c r="AQ700" s="198">
        <f t="shared" si="528"/>
        <v>0</v>
      </c>
      <c r="AR700" s="196">
        <f>IFERROR(SQRT(($E700-$E$1136)^2+($H700-$H$1136)^2),0)</f>
        <v>0.33538066917281856</v>
      </c>
      <c r="AS700" s="197" t="str">
        <f>IF(AR700&lt;=SMALL(AR$3:AR$1130,1),"MAS PARECIDO","NO")</f>
        <v>NO</v>
      </c>
      <c r="AT700" s="197" t="str">
        <f>IF(AR700&lt;=SMALL(AR$3:AR$1130,5),"SIMILAR","NO")</f>
        <v>NO</v>
      </c>
      <c r="AU700" s="197" t="str">
        <f t="shared" si="529"/>
        <v>N/A</v>
      </c>
      <c r="AV700" s="197">
        <f t="shared" si="530"/>
        <v>0</v>
      </c>
      <c r="AW700" s="198">
        <f t="shared" si="531"/>
        <v>0</v>
      </c>
      <c r="AX700" s="199">
        <f>IFERROR(SQRT(($E700-$E$1136)^2+($K700-$K$1136)^2),0)</f>
        <v>0.40170770734913264</v>
      </c>
      <c r="AY700" s="197" t="str">
        <f>IF(AX700&lt;=SMALL(AX$3:AX$1130,1),"MAS PARECIDO","NO")</f>
        <v>NO</v>
      </c>
      <c r="AZ700" s="197" t="str">
        <f>IF(AX700&lt;=SMALL(AX$3:AX$1130,5),"SIMILAR","NO")</f>
        <v>NO</v>
      </c>
      <c r="BA700" s="197" t="str">
        <f t="shared" si="532"/>
        <v>N/A</v>
      </c>
      <c r="BB700" s="197">
        <f t="shared" si="533"/>
        <v>0</v>
      </c>
      <c r="BC700" s="198">
        <f t="shared" si="534"/>
        <v>0</v>
      </c>
      <c r="BD700" s="196">
        <f>IFERROR(SQRT(($E700-$E$1136)^2+($O700-$O$1136)^2),0)</f>
        <v>3.7001110033300998E-2</v>
      </c>
      <c r="BE700" s="197" t="str">
        <f>IF(BD700&lt;=SMALL(BD$3:BD$1130,1),"MAS PARECIDO","NO")</f>
        <v>NO</v>
      </c>
      <c r="BF700" s="197" t="str">
        <f>IF(BD700&lt;=SMALL(BD$3:BD$1130,5),"SIMILAR","NO")</f>
        <v>NO</v>
      </c>
      <c r="BG700" s="197" t="str">
        <f t="shared" si="535"/>
        <v>N/A</v>
      </c>
      <c r="BH700" s="197">
        <f t="shared" si="536"/>
        <v>0</v>
      </c>
      <c r="BI700" s="198">
        <f t="shared" si="537"/>
        <v>0</v>
      </c>
      <c r="BJ700" s="199">
        <f>IFERROR(SQRT(($E700-$E$1136)^2+($R700-$R$1136)^2),0)</f>
        <v>0.50136721287265729</v>
      </c>
      <c r="BK700" s="197" t="str">
        <f>IF(BJ700&lt;=SMALL(BJ$3:BJ$1130,1),"MAS PARECIDO","NO")</f>
        <v>NO</v>
      </c>
      <c r="BL700" s="197" t="str">
        <f>IF(BJ700&lt;=SMALL(BJ$3:BJ$1130,5),"SIMILAR","NO")</f>
        <v>NO</v>
      </c>
      <c r="BM700" s="197" t="str">
        <f t="shared" si="538"/>
        <v>N/A</v>
      </c>
      <c r="BN700" s="197">
        <f t="shared" si="539"/>
        <v>0</v>
      </c>
      <c r="BO700" s="198">
        <f t="shared" si="540"/>
        <v>0</v>
      </c>
      <c r="BP700" s="199">
        <f>IFERROR(SQRT(($E700-$E$1136)^2+($U700-$U$1136)^2),0)</f>
        <v>1.0006843069338585</v>
      </c>
      <c r="BQ700" s="197" t="str">
        <f>IF(BP700&lt;=SMALL(BP$3:BP$1130,1),"MAS PARECIDO","NO")</f>
        <v>NO</v>
      </c>
      <c r="BR700" s="197" t="str">
        <f>IF(BP700&lt;=SMALL(BP$3:BP$1130,5),"SIMILAR","NO")</f>
        <v>NO</v>
      </c>
      <c r="BS700" s="197" t="str">
        <f t="shared" si="541"/>
        <v>N/A</v>
      </c>
      <c r="BT700" s="197">
        <f t="shared" si="542"/>
        <v>0</v>
      </c>
      <c r="BU700" s="198">
        <f t="shared" si="543"/>
        <v>0</v>
      </c>
      <c r="BV700" s="199">
        <f>IFERROR(SQRT(($E700-$E$1136)^2+($X700-$X$1136)^2),0)</f>
        <v>3.7001110033300998E-2</v>
      </c>
      <c r="BW700" s="197" t="str">
        <f>IF(BV700&lt;=SMALL(BV$3:BV$1130,1),"MAS PARECIDO","NO")</f>
        <v>NO</v>
      </c>
      <c r="BX700" s="197" t="str">
        <f>IF(BV700&lt;=SMALL(BV$3:BV$1130,5),"SIMILAR","NO")</f>
        <v>NO</v>
      </c>
      <c r="BY700" s="197" t="str">
        <f t="shared" si="544"/>
        <v>N/A</v>
      </c>
      <c r="BZ700" s="197">
        <f t="shared" si="545"/>
        <v>0</v>
      </c>
      <c r="CA700" s="198">
        <f t="shared" si="546"/>
        <v>0</v>
      </c>
      <c r="CB700" s="199">
        <f>IFERROR(SQRT(($E700-$E$1136)^2+($AA700-$AA$1136)^2),0)</f>
        <v>3.7001110033300998E-2</v>
      </c>
      <c r="CC700" s="197" t="str">
        <f>IF(CB700&lt;=SMALL(CB$3:CB$1130,1),"MAS PARECIDO","NO")</f>
        <v>NO</v>
      </c>
      <c r="CD700" s="197" t="str">
        <f>IF(CB700&lt;=SMALL(CB$3:CB$1130,5),"SIMILAR","NO")</f>
        <v>NO</v>
      </c>
      <c r="CE700" s="197" t="str">
        <f t="shared" si="547"/>
        <v>N/A</v>
      </c>
      <c r="CF700" s="197">
        <f t="shared" si="548"/>
        <v>0</v>
      </c>
      <c r="CG700" s="198">
        <f t="shared" si="549"/>
        <v>0</v>
      </c>
      <c r="CH700" s="199">
        <f>IFERROR(SQRT(($E700-$E$1136)^2+($AD700-$AD$1136)^2),0)</f>
        <v>3.7001110033300998E-2</v>
      </c>
      <c r="CI700" s="197" t="str">
        <f>IF(CH700&lt;=SMALL(CH$3:CH$1130,1),"MAS PARECIDO","NO")</f>
        <v>NO</v>
      </c>
      <c r="CJ700" s="197" t="str">
        <f>IF(CH700&lt;=SMALL(CH$3:CH$1130,5),"SIMILAR","NO")</f>
        <v>NO</v>
      </c>
      <c r="CK700" s="197" t="str">
        <f t="shared" si="550"/>
        <v>N/A</v>
      </c>
      <c r="CL700" s="197">
        <f t="shared" si="551"/>
        <v>0</v>
      </c>
      <c r="CM700" s="198">
        <f t="shared" si="552"/>
        <v>0</v>
      </c>
      <c r="CN700" s="199">
        <f>IFERROR(SQRT(($E700-$E$1136)^2+($AG700-$AG$1136)^2),0)</f>
        <v>1.0006843069338585</v>
      </c>
      <c r="CO700" s="197" t="str">
        <f>IF(CN700&lt;=SMALL(CN$3:CN$1130,1),"MAS PARECIDO","NO")</f>
        <v>NO</v>
      </c>
      <c r="CP700" s="197" t="str">
        <f>IF(CN700&lt;=SMALL(CN$3:CN$1130,5),"SIMILAR","NO")</f>
        <v>NO</v>
      </c>
      <c r="CQ700" s="197" t="str">
        <f t="shared" si="553"/>
        <v>N/A</v>
      </c>
      <c r="CR700" s="197">
        <f t="shared" si="554"/>
        <v>0</v>
      </c>
      <c r="CS700" s="198">
        <f t="shared" si="555"/>
        <v>0</v>
      </c>
      <c r="CT700" s="199">
        <f>IFERROR(SQRT(($E700-$E$1136)^2+($AJ700-$AJ$1136)^2),0)</f>
        <v>3.7001110033300998E-2</v>
      </c>
      <c r="CU700" s="197" t="str">
        <f>IF(CT700&lt;=SMALL(CT$3:CT$1130,1),"MAS PARECIDO","NO")</f>
        <v>NO</v>
      </c>
      <c r="CV700" s="197" t="str">
        <f>IF(CT700&lt;=SMALL(CT$3:CT$1130,5),"SIMILAR","NO")</f>
        <v>NO</v>
      </c>
      <c r="CW700" s="197" t="str">
        <f t="shared" si="556"/>
        <v>N/A</v>
      </c>
      <c r="CX700" s="197">
        <f t="shared" si="557"/>
        <v>0</v>
      </c>
      <c r="CY700" s="198">
        <f t="shared" si="558"/>
        <v>0</v>
      </c>
      <c r="CZ700" s="2" t="s">
        <v>2376</v>
      </c>
      <c r="DA700" s="2" t="s">
        <v>2377</v>
      </c>
      <c r="DB700" s="2">
        <v>0</v>
      </c>
      <c r="DC700" s="2" t="s">
        <v>189</v>
      </c>
    </row>
    <row r="701" spans="1:107">
      <c r="A701" s="24" t="s">
        <v>862</v>
      </c>
      <c r="B701" s="46">
        <v>67615.61</v>
      </c>
      <c r="C701" s="190">
        <f>(B701-$B$1132)/($B$1133-$B$1132)</f>
        <v>7.3771421664153444E-2</v>
      </c>
      <c r="D701" s="46">
        <v>9000</v>
      </c>
      <c r="E701" s="190">
        <f>(D701-$D$1132)/($D$1133-$D$1132)</f>
        <v>1.7970539116173485E-2</v>
      </c>
      <c r="F701" s="46" t="s">
        <v>203</v>
      </c>
      <c r="G701" s="192">
        <f>VLOOKUP(F701,'DATOS DE SOPORTE'!$Y$5:$Z$8,2,FALSE)</f>
        <v>3</v>
      </c>
      <c r="H701" s="190">
        <f>(G701-$G$1132)/($G$1133-$G$1132)</f>
        <v>0.66666666666666663</v>
      </c>
      <c r="I701" s="50">
        <v>1</v>
      </c>
      <c r="J701" s="200">
        <f t="shared" si="518"/>
        <v>1</v>
      </c>
      <c r="K701" s="190">
        <f>(J701-$J$1132)/($J$1133-$J$1132)</f>
        <v>0.2</v>
      </c>
      <c r="L701" s="193" t="str">
        <f t="shared" si="519"/>
        <v>SI</v>
      </c>
      <c r="M701" s="46" t="s">
        <v>192</v>
      </c>
      <c r="N701" s="192">
        <f t="shared" si="520"/>
        <v>2</v>
      </c>
      <c r="O701" s="190">
        <f>(N701-N$1132)/(N$1133-N$1132)</f>
        <v>1</v>
      </c>
      <c r="P701" s="46" t="s">
        <v>193</v>
      </c>
      <c r="Q701" s="192">
        <f t="shared" si="521"/>
        <v>2</v>
      </c>
      <c r="R701" s="190">
        <f>(Q701-Q$1132)/(Q$1133-Q$1132)</f>
        <v>0.5</v>
      </c>
      <c r="S701" s="46" t="s">
        <v>194</v>
      </c>
      <c r="T701" s="192">
        <f t="shared" si="522"/>
        <v>1</v>
      </c>
      <c r="U701" s="190">
        <f>(T701-T$1132)/(T$1133-T$1132)</f>
        <v>0</v>
      </c>
      <c r="V701" s="46" t="s">
        <v>62</v>
      </c>
      <c r="W701" s="194">
        <f>VLOOKUP(V701,'DATOS DE SOPORTE'!$S$5:$T$10,2,FALSE)</f>
        <v>1</v>
      </c>
      <c r="X701" s="201">
        <f>(W701-W$1132)/(W$1133-W$1132)</f>
        <v>0</v>
      </c>
      <c r="Y701" s="46" t="s">
        <v>136</v>
      </c>
      <c r="Z701" s="194">
        <f t="shared" si="523"/>
        <v>2</v>
      </c>
      <c r="AA701" s="201">
        <f>(Z701-Z$1132)/(Z$1133-Z$1132)</f>
        <v>1</v>
      </c>
      <c r="AB701" s="46" t="s">
        <v>136</v>
      </c>
      <c r="AC701" s="194">
        <f t="shared" si="524"/>
        <v>2</v>
      </c>
      <c r="AD701" s="201">
        <f>(AC701-AC$1132)/(AC$1133-AC$1132)</f>
        <v>1</v>
      </c>
      <c r="AE701" s="46" t="s">
        <v>188</v>
      </c>
      <c r="AF701" s="194">
        <f t="shared" si="525"/>
        <v>1</v>
      </c>
      <c r="AG701" s="201">
        <f>(AF701-AF$1132)/(AF$1133-AF$1132)</f>
        <v>0</v>
      </c>
      <c r="AH701" s="24" t="s">
        <v>67</v>
      </c>
      <c r="AI701" s="194">
        <f>VLOOKUP(AH701,'DATOS DE SOPORTE'!$V$5:$W$8,2,FALSE)</f>
        <v>1</v>
      </c>
      <c r="AJ701" s="201">
        <f>(AI701-AI$1132)/(AI$1133-AI$1132)</f>
        <v>0</v>
      </c>
      <c r="AK701" s="58" t="str">
        <f t="shared" si="517"/>
        <v>Bueno</v>
      </c>
      <c r="AL701" s="196">
        <f>IFERROR(SQRT(($E701-$E$1136)^2+($C701-$C$1136)^2),0)</f>
        <v>0.1325951174397122</v>
      </c>
      <c r="AM701" s="197" t="str">
        <f>IF(AL701&lt;=SMALL($AL$3:$AL$1130,1),"MAS PARECIDO","NO")</f>
        <v>NO</v>
      </c>
      <c r="AN701" s="197" t="str">
        <f>IF(AL701&lt;=SMALL($AL$3:$AL$1130,5),"SIMILAR","NO")</f>
        <v>NO</v>
      </c>
      <c r="AO701" s="197" t="str">
        <f t="shared" si="526"/>
        <v>N/A</v>
      </c>
      <c r="AP701" s="197">
        <f t="shared" si="527"/>
        <v>0</v>
      </c>
      <c r="AQ701" s="198">
        <f t="shared" si="528"/>
        <v>0</v>
      </c>
      <c r="AR701" s="196">
        <f>IFERROR(SQRT(($E701-$E$1136)^2+($H701-$H$1136)^2),0)</f>
        <v>0.33381900867384101</v>
      </c>
      <c r="AS701" s="197" t="str">
        <f>IF(AR701&lt;=SMALL(AR$3:AR$1130,1),"MAS PARECIDO","NO")</f>
        <v>NO</v>
      </c>
      <c r="AT701" s="197" t="str">
        <f>IF(AR701&lt;=SMALL(AR$3:AR$1130,5),"SIMILAR","NO")</f>
        <v>NO</v>
      </c>
      <c r="AU701" s="197" t="str">
        <f t="shared" si="529"/>
        <v>N/A</v>
      </c>
      <c r="AV701" s="197">
        <f t="shared" si="530"/>
        <v>0</v>
      </c>
      <c r="AW701" s="198">
        <f t="shared" si="531"/>
        <v>0</v>
      </c>
      <c r="AX701" s="199">
        <f>IFERROR(SQRT(($E701-$E$1136)^2+($K701-$K$1136)^2),0)</f>
        <v>1.8000540016200484E-2</v>
      </c>
      <c r="AY701" s="197" t="str">
        <f>IF(AX701&lt;=SMALL(AX$3:AX$1130,1),"MAS PARECIDO","NO")</f>
        <v>NO</v>
      </c>
      <c r="AZ701" s="197" t="str">
        <f>IF(AX701&lt;=SMALL(AX$3:AX$1130,5),"SIMILAR","NO")</f>
        <v>NO</v>
      </c>
      <c r="BA701" s="197" t="str">
        <f t="shared" si="532"/>
        <v>N/A</v>
      </c>
      <c r="BB701" s="197">
        <f t="shared" si="533"/>
        <v>0</v>
      </c>
      <c r="BC701" s="198">
        <f t="shared" si="534"/>
        <v>0</v>
      </c>
      <c r="BD701" s="196">
        <f>IFERROR(SQRT(($E701-$E$1136)^2+($O701-$O$1136)^2),0)</f>
        <v>1.8000540016200484E-2</v>
      </c>
      <c r="BE701" s="197" t="str">
        <f>IF(BD701&lt;=SMALL(BD$3:BD$1130,1),"MAS PARECIDO","NO")</f>
        <v>NO</v>
      </c>
      <c r="BF701" s="197" t="str">
        <f>IF(BD701&lt;=SMALL(BD$3:BD$1130,5),"SIMILAR","NO")</f>
        <v>NO</v>
      </c>
      <c r="BG701" s="197" t="str">
        <f t="shared" si="535"/>
        <v>N/A</v>
      </c>
      <c r="BH701" s="197">
        <f t="shared" si="536"/>
        <v>0</v>
      </c>
      <c r="BI701" s="198">
        <f t="shared" si="537"/>
        <v>0</v>
      </c>
      <c r="BJ701" s="199">
        <f>IFERROR(SQRT(($E701-$E$1136)^2+($R701-$R$1136)^2),0)</f>
        <v>1.8000540016200484E-2</v>
      </c>
      <c r="BK701" s="197" t="str">
        <f>IF(BJ701&lt;=SMALL(BJ$3:BJ$1130,1),"MAS PARECIDO","NO")</f>
        <v>NO</v>
      </c>
      <c r="BL701" s="197" t="str">
        <f>IF(BJ701&lt;=SMALL(BJ$3:BJ$1130,5),"SIMILAR","NO")</f>
        <v>NO</v>
      </c>
      <c r="BM701" s="197" t="str">
        <f t="shared" si="538"/>
        <v>N/A</v>
      </c>
      <c r="BN701" s="197">
        <f t="shared" si="539"/>
        <v>0</v>
      </c>
      <c r="BO701" s="198">
        <f t="shared" si="540"/>
        <v>0</v>
      </c>
      <c r="BP701" s="199">
        <f>IFERROR(SQRT(($E701-$E$1136)^2+($U701-$U$1136)^2),0)</f>
        <v>1.8000540016200484E-2</v>
      </c>
      <c r="BQ701" s="197" t="str">
        <f>IF(BP701&lt;=SMALL(BP$3:BP$1130,1),"MAS PARECIDO","NO")</f>
        <v>NO</v>
      </c>
      <c r="BR701" s="197" t="str">
        <f>IF(BP701&lt;=SMALL(BP$3:BP$1130,5),"SIMILAR","NO")</f>
        <v>NO</v>
      </c>
      <c r="BS701" s="197" t="str">
        <f t="shared" si="541"/>
        <v>N/A</v>
      </c>
      <c r="BT701" s="197">
        <f t="shared" si="542"/>
        <v>0</v>
      </c>
      <c r="BU701" s="198">
        <f t="shared" si="543"/>
        <v>0</v>
      </c>
      <c r="BV701" s="199">
        <f>IFERROR(SQRT(($E701-$E$1136)^2+($X701-$X$1136)^2),0)</f>
        <v>1.8000540016200484E-2</v>
      </c>
      <c r="BW701" s="197" t="str">
        <f>IF(BV701&lt;=SMALL(BV$3:BV$1130,1),"MAS PARECIDO","NO")</f>
        <v>NO</v>
      </c>
      <c r="BX701" s="197" t="str">
        <f>IF(BV701&lt;=SMALL(BV$3:BV$1130,5),"SIMILAR","NO")</f>
        <v>NO</v>
      </c>
      <c r="BY701" s="197" t="str">
        <f t="shared" si="544"/>
        <v>N/A</v>
      </c>
      <c r="BZ701" s="197">
        <f t="shared" si="545"/>
        <v>0</v>
      </c>
      <c r="CA701" s="198">
        <f t="shared" si="546"/>
        <v>0</v>
      </c>
      <c r="CB701" s="199">
        <f>IFERROR(SQRT(($E701-$E$1136)^2+($AA701-$AA$1136)^2),0)</f>
        <v>1.0001619965989883</v>
      </c>
      <c r="CC701" s="197" t="str">
        <f>IF(CB701&lt;=SMALL(CB$3:CB$1130,1),"MAS PARECIDO","NO")</f>
        <v>NO</v>
      </c>
      <c r="CD701" s="197" t="str">
        <f>IF(CB701&lt;=SMALL(CB$3:CB$1130,5),"SIMILAR","NO")</f>
        <v>NO</v>
      </c>
      <c r="CE701" s="197" t="str">
        <f t="shared" si="547"/>
        <v>N/A</v>
      </c>
      <c r="CF701" s="197">
        <f t="shared" si="548"/>
        <v>0</v>
      </c>
      <c r="CG701" s="198">
        <f t="shared" si="549"/>
        <v>0</v>
      </c>
      <c r="CH701" s="199">
        <f>IFERROR(SQRT(($E701-$E$1136)^2+($AD701-$AD$1136)^2),0)</f>
        <v>1.8000540016200484E-2</v>
      </c>
      <c r="CI701" s="197" t="str">
        <f>IF(CH701&lt;=SMALL(CH$3:CH$1130,1),"MAS PARECIDO","NO")</f>
        <v>NO</v>
      </c>
      <c r="CJ701" s="197" t="str">
        <f>IF(CH701&lt;=SMALL(CH$3:CH$1130,5),"SIMILAR","NO")</f>
        <v>NO</v>
      </c>
      <c r="CK701" s="197" t="str">
        <f t="shared" si="550"/>
        <v>N/A</v>
      </c>
      <c r="CL701" s="197">
        <f t="shared" si="551"/>
        <v>0</v>
      </c>
      <c r="CM701" s="198">
        <f t="shared" si="552"/>
        <v>0</v>
      </c>
      <c r="CN701" s="199">
        <f>IFERROR(SQRT(($E701-$E$1136)^2+($AG701-$AG$1136)^2),0)</f>
        <v>1.0001619965989883</v>
      </c>
      <c r="CO701" s="197" t="str">
        <f>IF(CN701&lt;=SMALL(CN$3:CN$1130,1),"MAS PARECIDO","NO")</f>
        <v>NO</v>
      </c>
      <c r="CP701" s="197" t="str">
        <f>IF(CN701&lt;=SMALL(CN$3:CN$1130,5),"SIMILAR","NO")</f>
        <v>NO</v>
      </c>
      <c r="CQ701" s="197" t="str">
        <f t="shared" si="553"/>
        <v>N/A</v>
      </c>
      <c r="CR701" s="197">
        <f t="shared" si="554"/>
        <v>0</v>
      </c>
      <c r="CS701" s="198">
        <f t="shared" si="555"/>
        <v>0</v>
      </c>
      <c r="CT701" s="199">
        <f>IFERROR(SQRT(($E701-$E$1136)^2+($AJ701-$AJ$1136)^2),0)</f>
        <v>1.8000540016200484E-2</v>
      </c>
      <c r="CU701" s="197" t="str">
        <f>IF(CT701&lt;=SMALL(CT$3:CT$1130,1),"MAS PARECIDO","NO")</f>
        <v>NO</v>
      </c>
      <c r="CV701" s="197" t="str">
        <f>IF(CT701&lt;=SMALL(CT$3:CT$1130,5),"SIMILAR","NO")</f>
        <v>NO</v>
      </c>
      <c r="CW701" s="197" t="str">
        <f t="shared" si="556"/>
        <v>N/A</v>
      </c>
      <c r="CX701" s="197">
        <f t="shared" si="557"/>
        <v>0</v>
      </c>
      <c r="CY701" s="198">
        <f t="shared" si="558"/>
        <v>0</v>
      </c>
      <c r="CZ701" s="2" t="s">
        <v>2378</v>
      </c>
      <c r="DA701" s="2" t="s">
        <v>2379</v>
      </c>
      <c r="DB701" s="2">
        <v>0</v>
      </c>
      <c r="DC701" s="2" t="s">
        <v>189</v>
      </c>
    </row>
    <row r="702" spans="1:107">
      <c r="A702" s="24" t="s">
        <v>863</v>
      </c>
      <c r="B702" s="46">
        <v>72608.09</v>
      </c>
      <c r="C702" s="190">
        <f>(B702-$B$1132)/($B$1133-$B$1132)</f>
        <v>7.9607197470855207E-2</v>
      </c>
      <c r="D702" s="46">
        <v>21000</v>
      </c>
      <c r="E702" s="190">
        <f>(D702-$D$1132)/($D$1133-$D$1132)</f>
        <v>4.1971259137774136E-2</v>
      </c>
      <c r="F702" s="46" t="s">
        <v>191</v>
      </c>
      <c r="G702" s="192">
        <f>VLOOKUP(F702,'DATOS DE SOPORTE'!$Y$5:$Z$8,2,FALSE)</f>
        <v>1</v>
      </c>
      <c r="H702" s="190">
        <f>(G702-$G$1132)/($G$1133-$G$1132)</f>
        <v>0</v>
      </c>
      <c r="I702" s="50">
        <v>0</v>
      </c>
      <c r="J702" s="200">
        <f t="shared" si="518"/>
        <v>0</v>
      </c>
      <c r="K702" s="190">
        <f>(J702-$J$1132)/($J$1133-$J$1132)</f>
        <v>0</v>
      </c>
      <c r="L702" s="193" t="str">
        <f t="shared" si="519"/>
        <v>NO</v>
      </c>
      <c r="M702" s="46" t="s">
        <v>192</v>
      </c>
      <c r="N702" s="192">
        <f t="shared" si="520"/>
        <v>2</v>
      </c>
      <c r="O702" s="190">
        <f>(N702-N$1132)/(N$1133-N$1132)</f>
        <v>1</v>
      </c>
      <c r="P702" s="46" t="s">
        <v>193</v>
      </c>
      <c r="Q702" s="192">
        <f t="shared" si="521"/>
        <v>2</v>
      </c>
      <c r="R702" s="190">
        <f>(Q702-Q$1132)/(Q$1133-Q$1132)</f>
        <v>0.5</v>
      </c>
      <c r="S702" s="46" t="s">
        <v>194</v>
      </c>
      <c r="T702" s="192">
        <f t="shared" si="522"/>
        <v>1</v>
      </c>
      <c r="U702" s="190">
        <f>(T702-T$1132)/(T$1133-T$1132)</f>
        <v>0</v>
      </c>
      <c r="V702" s="46" t="s">
        <v>62</v>
      </c>
      <c r="W702" s="194">
        <f>VLOOKUP(V702,'DATOS DE SOPORTE'!$S$5:$T$10,2,FALSE)</f>
        <v>1</v>
      </c>
      <c r="X702" s="201">
        <f>(W702-W$1132)/(W$1133-W$1132)</f>
        <v>0</v>
      </c>
      <c r="Y702" s="46" t="s">
        <v>136</v>
      </c>
      <c r="Z702" s="194">
        <f t="shared" si="523"/>
        <v>2</v>
      </c>
      <c r="AA702" s="201">
        <f>(Z702-Z$1132)/(Z$1133-Z$1132)</f>
        <v>1</v>
      </c>
      <c r="AB702" s="46" t="s">
        <v>136</v>
      </c>
      <c r="AC702" s="194">
        <f t="shared" si="524"/>
        <v>2</v>
      </c>
      <c r="AD702" s="201">
        <f>(AC702-AC$1132)/(AC$1133-AC$1132)</f>
        <v>1</v>
      </c>
      <c r="AE702" s="46" t="s">
        <v>188</v>
      </c>
      <c r="AF702" s="194">
        <f t="shared" si="525"/>
        <v>1</v>
      </c>
      <c r="AG702" s="201">
        <f>(AF702-AF$1132)/(AF$1133-AF$1132)</f>
        <v>0</v>
      </c>
      <c r="AH702" s="24" t="s">
        <v>67</v>
      </c>
      <c r="AI702" s="194">
        <f>VLOOKUP(AH702,'DATOS DE SOPORTE'!$V$5:$W$8,2,FALSE)</f>
        <v>1</v>
      </c>
      <c r="AJ702" s="201">
        <f>(AI702-AI$1132)/(AI$1133-AI$1132)</f>
        <v>0</v>
      </c>
      <c r="AK702" s="58" t="str">
        <f t="shared" si="517"/>
        <v>Bueno</v>
      </c>
      <c r="AL702" s="196">
        <f>IFERROR(SQRT(($E702-$E$1136)^2+($C702-$C$1136)^2),0)</f>
        <v>0.13237199158058155</v>
      </c>
      <c r="AM702" s="197" t="str">
        <f>IF(AL702&lt;=SMALL($AL$3:$AL$1130,1),"MAS PARECIDO","NO")</f>
        <v>NO</v>
      </c>
      <c r="AN702" s="197" t="str">
        <f>IF(AL702&lt;=SMALL($AL$3:$AL$1130,5),"SIMILAR","NO")</f>
        <v>NO</v>
      </c>
      <c r="AO702" s="197" t="str">
        <f t="shared" si="526"/>
        <v>N/A</v>
      </c>
      <c r="AP702" s="197">
        <f t="shared" si="527"/>
        <v>0</v>
      </c>
      <c r="AQ702" s="198">
        <f t="shared" si="528"/>
        <v>0</v>
      </c>
      <c r="AR702" s="196">
        <f>IFERROR(SQRT(($E702-$E$1136)^2+($H702-$H$1136)^2),0)</f>
        <v>0.33596907142752608</v>
      </c>
      <c r="AS702" s="197" t="str">
        <f>IF(AR702&lt;=SMALL(AR$3:AR$1130,1),"MAS PARECIDO","NO")</f>
        <v>NO</v>
      </c>
      <c r="AT702" s="197" t="str">
        <f>IF(AR702&lt;=SMALL(AR$3:AR$1130,5),"SIMILAR","NO")</f>
        <v>NO</v>
      </c>
      <c r="AU702" s="197" t="str">
        <f t="shared" si="529"/>
        <v>N/A</v>
      </c>
      <c r="AV702" s="197">
        <f t="shared" si="530"/>
        <v>0</v>
      </c>
      <c r="AW702" s="198">
        <f t="shared" si="531"/>
        <v>0</v>
      </c>
      <c r="AX702" s="199">
        <f>IFERROR(SQRT(($E702-$E$1136)^2+($K702-$K$1136)^2),0)</f>
        <v>0.20436268212362793</v>
      </c>
      <c r="AY702" s="197" t="str">
        <f>IF(AX702&lt;=SMALL(AX$3:AX$1130,1),"MAS PARECIDO","NO")</f>
        <v>NO</v>
      </c>
      <c r="AZ702" s="197" t="str">
        <f>IF(AX702&lt;=SMALL(AX$3:AX$1130,5),"SIMILAR","NO")</f>
        <v>NO</v>
      </c>
      <c r="BA702" s="197" t="str">
        <f t="shared" si="532"/>
        <v>N/A</v>
      </c>
      <c r="BB702" s="197">
        <f t="shared" si="533"/>
        <v>0</v>
      </c>
      <c r="BC702" s="198">
        <f t="shared" si="534"/>
        <v>0</v>
      </c>
      <c r="BD702" s="196">
        <f>IFERROR(SQRT(($E702-$E$1136)^2+($O702-$O$1136)^2),0)</f>
        <v>4.2001260037801136E-2</v>
      </c>
      <c r="BE702" s="197" t="str">
        <f>IF(BD702&lt;=SMALL(BD$3:BD$1130,1),"MAS PARECIDO","NO")</f>
        <v>NO</v>
      </c>
      <c r="BF702" s="197" t="str">
        <f>IF(BD702&lt;=SMALL(BD$3:BD$1130,5),"SIMILAR","NO")</f>
        <v>NO</v>
      </c>
      <c r="BG702" s="197" t="str">
        <f t="shared" si="535"/>
        <v>N/A</v>
      </c>
      <c r="BH702" s="197">
        <f t="shared" si="536"/>
        <v>0</v>
      </c>
      <c r="BI702" s="198">
        <f t="shared" si="537"/>
        <v>0</v>
      </c>
      <c r="BJ702" s="199">
        <f>IFERROR(SQRT(($E702-$E$1136)^2+($R702-$R$1136)^2),0)</f>
        <v>4.2001260037801136E-2</v>
      </c>
      <c r="BK702" s="197" t="str">
        <f>IF(BJ702&lt;=SMALL(BJ$3:BJ$1130,1),"MAS PARECIDO","NO")</f>
        <v>NO</v>
      </c>
      <c r="BL702" s="197" t="str">
        <f>IF(BJ702&lt;=SMALL(BJ$3:BJ$1130,5),"SIMILAR","NO")</f>
        <v>NO</v>
      </c>
      <c r="BM702" s="197" t="str">
        <f t="shared" si="538"/>
        <v>N/A</v>
      </c>
      <c r="BN702" s="197">
        <f t="shared" si="539"/>
        <v>0</v>
      </c>
      <c r="BO702" s="198">
        <f t="shared" si="540"/>
        <v>0</v>
      </c>
      <c r="BP702" s="199">
        <f>IFERROR(SQRT(($E702-$E$1136)^2+($U702-$U$1136)^2),0)</f>
        <v>4.2001260037801136E-2</v>
      </c>
      <c r="BQ702" s="197" t="str">
        <f>IF(BP702&lt;=SMALL(BP$3:BP$1130,1),"MAS PARECIDO","NO")</f>
        <v>NO</v>
      </c>
      <c r="BR702" s="197" t="str">
        <f>IF(BP702&lt;=SMALL(BP$3:BP$1130,5),"SIMILAR","NO")</f>
        <v>NO</v>
      </c>
      <c r="BS702" s="197" t="str">
        <f t="shared" si="541"/>
        <v>N/A</v>
      </c>
      <c r="BT702" s="197">
        <f t="shared" si="542"/>
        <v>0</v>
      </c>
      <c r="BU702" s="198">
        <f t="shared" si="543"/>
        <v>0</v>
      </c>
      <c r="BV702" s="199">
        <f>IFERROR(SQRT(($E702-$E$1136)^2+($X702-$X$1136)^2),0)</f>
        <v>4.2001260037801136E-2</v>
      </c>
      <c r="BW702" s="197" t="str">
        <f>IF(BV702&lt;=SMALL(BV$3:BV$1130,1),"MAS PARECIDO","NO")</f>
        <v>NO</v>
      </c>
      <c r="BX702" s="197" t="str">
        <f>IF(BV702&lt;=SMALL(BV$3:BV$1130,5),"SIMILAR","NO")</f>
        <v>NO</v>
      </c>
      <c r="BY702" s="197" t="str">
        <f t="shared" si="544"/>
        <v>N/A</v>
      </c>
      <c r="BZ702" s="197">
        <f t="shared" si="545"/>
        <v>0</v>
      </c>
      <c r="CA702" s="198">
        <f t="shared" si="546"/>
        <v>0</v>
      </c>
      <c r="CB702" s="199">
        <f>IFERROR(SQRT(($E702-$E$1136)^2+($AA702-$AA$1136)^2),0)</f>
        <v>1.0008816642564509</v>
      </c>
      <c r="CC702" s="197" t="str">
        <f>IF(CB702&lt;=SMALL(CB$3:CB$1130,1),"MAS PARECIDO","NO")</f>
        <v>NO</v>
      </c>
      <c r="CD702" s="197" t="str">
        <f>IF(CB702&lt;=SMALL(CB$3:CB$1130,5),"SIMILAR","NO")</f>
        <v>NO</v>
      </c>
      <c r="CE702" s="197" t="str">
        <f t="shared" si="547"/>
        <v>N/A</v>
      </c>
      <c r="CF702" s="197">
        <f t="shared" si="548"/>
        <v>0</v>
      </c>
      <c r="CG702" s="198">
        <f t="shared" si="549"/>
        <v>0</v>
      </c>
      <c r="CH702" s="199">
        <f>IFERROR(SQRT(($E702-$E$1136)^2+($AD702-$AD$1136)^2),0)</f>
        <v>4.2001260037801136E-2</v>
      </c>
      <c r="CI702" s="197" t="str">
        <f>IF(CH702&lt;=SMALL(CH$3:CH$1130,1),"MAS PARECIDO","NO")</f>
        <v>NO</v>
      </c>
      <c r="CJ702" s="197" t="str">
        <f>IF(CH702&lt;=SMALL(CH$3:CH$1130,5),"SIMILAR","NO")</f>
        <v>NO</v>
      </c>
      <c r="CK702" s="197" t="str">
        <f t="shared" si="550"/>
        <v>N/A</v>
      </c>
      <c r="CL702" s="197">
        <f t="shared" si="551"/>
        <v>0</v>
      </c>
      <c r="CM702" s="198">
        <f t="shared" si="552"/>
        <v>0</v>
      </c>
      <c r="CN702" s="199">
        <f>IFERROR(SQRT(($E702-$E$1136)^2+($AG702-$AG$1136)^2),0)</f>
        <v>1.0008816642564509</v>
      </c>
      <c r="CO702" s="197" t="str">
        <f>IF(CN702&lt;=SMALL(CN$3:CN$1130,1),"MAS PARECIDO","NO")</f>
        <v>NO</v>
      </c>
      <c r="CP702" s="197" t="str">
        <f>IF(CN702&lt;=SMALL(CN$3:CN$1130,5),"SIMILAR","NO")</f>
        <v>NO</v>
      </c>
      <c r="CQ702" s="197" t="str">
        <f t="shared" si="553"/>
        <v>N/A</v>
      </c>
      <c r="CR702" s="197">
        <f t="shared" si="554"/>
        <v>0</v>
      </c>
      <c r="CS702" s="198">
        <f t="shared" si="555"/>
        <v>0</v>
      </c>
      <c r="CT702" s="199">
        <f>IFERROR(SQRT(($E702-$E$1136)^2+($AJ702-$AJ$1136)^2),0)</f>
        <v>4.2001260037801136E-2</v>
      </c>
      <c r="CU702" s="197" t="str">
        <f>IF(CT702&lt;=SMALL(CT$3:CT$1130,1),"MAS PARECIDO","NO")</f>
        <v>NO</v>
      </c>
      <c r="CV702" s="197" t="str">
        <f>IF(CT702&lt;=SMALL(CT$3:CT$1130,5),"SIMILAR","NO")</f>
        <v>NO</v>
      </c>
      <c r="CW702" s="197" t="str">
        <f t="shared" si="556"/>
        <v>N/A</v>
      </c>
      <c r="CX702" s="197">
        <f t="shared" si="557"/>
        <v>0</v>
      </c>
      <c r="CY702" s="198">
        <f t="shared" si="558"/>
        <v>0</v>
      </c>
      <c r="CZ702" s="2" t="s">
        <v>2380</v>
      </c>
      <c r="DA702" s="2" t="s">
        <v>2381</v>
      </c>
      <c r="DB702" s="2">
        <v>0</v>
      </c>
      <c r="DC702" s="2" t="s">
        <v>189</v>
      </c>
    </row>
    <row r="703" spans="1:107">
      <c r="A703" s="24" t="s">
        <v>549</v>
      </c>
      <c r="B703" s="46">
        <v>116059.23</v>
      </c>
      <c r="C703" s="190">
        <f>(B703-$B$1132)/($B$1133-$B$1132)</f>
        <v>0.13039780886751817</v>
      </c>
      <c r="D703" s="46">
        <v>90000</v>
      </c>
      <c r="E703" s="190">
        <f>(D703-$D$1132)/($D$1133-$D$1132)</f>
        <v>0.17997539926197786</v>
      </c>
      <c r="F703" s="46" t="s">
        <v>53</v>
      </c>
      <c r="G703" s="192">
        <f>VLOOKUP(F703,'DATOS DE SOPORTE'!$Y$5:$Z$8,2,FALSE)</f>
        <v>2</v>
      </c>
      <c r="H703" s="190">
        <f>(G703-$G$1132)/($G$1133-$G$1132)</f>
        <v>0.33333333333333331</v>
      </c>
      <c r="I703" s="50">
        <v>2</v>
      </c>
      <c r="J703" s="200">
        <f t="shared" si="518"/>
        <v>2</v>
      </c>
      <c r="K703" s="190">
        <f>(J703-$J$1132)/($J$1133-$J$1132)</f>
        <v>0.4</v>
      </c>
      <c r="L703" s="193" t="str">
        <f t="shared" si="519"/>
        <v>SI</v>
      </c>
      <c r="M703" s="46" t="s">
        <v>56</v>
      </c>
      <c r="N703" s="192">
        <f t="shared" si="520"/>
        <v>1</v>
      </c>
      <c r="O703" s="190">
        <f>(N703-N$1132)/(N$1133-N$1132)</f>
        <v>0</v>
      </c>
      <c r="P703" s="46" t="s">
        <v>193</v>
      </c>
      <c r="Q703" s="192">
        <f t="shared" si="521"/>
        <v>2</v>
      </c>
      <c r="R703" s="190">
        <f>(Q703-Q$1132)/(Q$1133-Q$1132)</f>
        <v>0.5</v>
      </c>
      <c r="S703" s="46" t="s">
        <v>60</v>
      </c>
      <c r="T703" s="192">
        <f t="shared" si="522"/>
        <v>2</v>
      </c>
      <c r="U703" s="190">
        <f>(T703-T$1132)/(T$1133-T$1132)</f>
        <v>1</v>
      </c>
      <c r="V703" s="46" t="s">
        <v>62</v>
      </c>
      <c r="W703" s="194">
        <f>VLOOKUP(V703,'DATOS DE SOPORTE'!$S$5:$T$10,2,FALSE)</f>
        <v>1</v>
      </c>
      <c r="X703" s="201">
        <f>(W703-W$1132)/(W$1133-W$1132)</f>
        <v>0</v>
      </c>
      <c r="Y703" s="46" t="s">
        <v>188</v>
      </c>
      <c r="Z703" s="194">
        <f t="shared" si="523"/>
        <v>1</v>
      </c>
      <c r="AA703" s="201">
        <f>(Z703-Z$1132)/(Z$1133-Z$1132)</f>
        <v>0</v>
      </c>
      <c r="AB703" s="46" t="s">
        <v>188</v>
      </c>
      <c r="AC703" s="194">
        <f t="shared" si="524"/>
        <v>1</v>
      </c>
      <c r="AD703" s="201">
        <f>(AC703-AC$1132)/(AC$1133-AC$1132)</f>
        <v>0</v>
      </c>
      <c r="AE703" s="46" t="s">
        <v>188</v>
      </c>
      <c r="AF703" s="194">
        <f t="shared" si="525"/>
        <v>1</v>
      </c>
      <c r="AG703" s="201">
        <f>(AF703-AF$1132)/(AF$1133-AF$1132)</f>
        <v>0</v>
      </c>
      <c r="AH703" s="24" t="s">
        <v>67</v>
      </c>
      <c r="AI703" s="194">
        <f>VLOOKUP(AH703,'DATOS DE SOPORTE'!$V$5:$W$8,2,FALSE)</f>
        <v>1</v>
      </c>
      <c r="AJ703" s="201">
        <f>(AI703-AI$1132)/(AI$1133-AI$1132)</f>
        <v>0</v>
      </c>
      <c r="AK703" s="58" t="str">
        <f t="shared" si="517"/>
        <v>Bueno</v>
      </c>
      <c r="AL703" s="196">
        <f>IFERROR(SQRT(($E703-$E$1136)^2+($C703-$C$1136)^2),0)</f>
        <v>0.19490559929209911</v>
      </c>
      <c r="AM703" s="197" t="str">
        <f>IF(AL703&lt;=SMALL($AL$3:$AL$1130,1),"MAS PARECIDO","NO")</f>
        <v>NO</v>
      </c>
      <c r="AN703" s="197" t="str">
        <f>IF(AL703&lt;=SMALL($AL$3:$AL$1130,5),"SIMILAR","NO")</f>
        <v>NO</v>
      </c>
      <c r="AO703" s="197" t="str">
        <f t="shared" si="526"/>
        <v>N/A</v>
      </c>
      <c r="AP703" s="197">
        <f t="shared" si="527"/>
        <v>0</v>
      </c>
      <c r="AQ703" s="198">
        <f t="shared" si="528"/>
        <v>0</v>
      </c>
      <c r="AR703" s="196">
        <f>IFERROR(SQRT(($E703-$E$1136)^2+($H703-$H$1136)^2),0)</f>
        <v>0.18000540016200486</v>
      </c>
      <c r="AS703" s="197" t="str">
        <f>IF(AR703&lt;=SMALL(AR$3:AR$1130,1),"MAS PARECIDO","NO")</f>
        <v>NO</v>
      </c>
      <c r="AT703" s="197" t="str">
        <f>IF(AR703&lt;=SMALL(AR$3:AR$1130,5),"SIMILAR","NO")</f>
        <v>NO</v>
      </c>
      <c r="AU703" s="197" t="str">
        <f t="shared" si="529"/>
        <v>N/A</v>
      </c>
      <c r="AV703" s="197">
        <f t="shared" si="530"/>
        <v>0</v>
      </c>
      <c r="AW703" s="198">
        <f t="shared" si="531"/>
        <v>0</v>
      </c>
      <c r="AX703" s="199">
        <f>IFERROR(SQRT(($E703-$E$1136)^2+($K703-$K$1136)^2),0)</f>
        <v>0.26907609348933903</v>
      </c>
      <c r="AY703" s="197" t="str">
        <f>IF(AX703&lt;=SMALL(AX$3:AX$1130,1),"MAS PARECIDO","NO")</f>
        <v>NO</v>
      </c>
      <c r="AZ703" s="197" t="str">
        <f>IF(AX703&lt;=SMALL(AX$3:AX$1130,5),"SIMILAR","NO")</f>
        <v>NO</v>
      </c>
      <c r="BA703" s="197" t="str">
        <f t="shared" si="532"/>
        <v>N/A</v>
      </c>
      <c r="BB703" s="197">
        <f t="shared" si="533"/>
        <v>0</v>
      </c>
      <c r="BC703" s="198">
        <f t="shared" si="534"/>
        <v>0</v>
      </c>
      <c r="BD703" s="196">
        <f>IFERROR(SQRT(($E703-$E$1136)^2+($O703-$O$1136)^2),0)</f>
        <v>1.0160718203392334</v>
      </c>
      <c r="BE703" s="197" t="str">
        <f>IF(BD703&lt;=SMALL(BD$3:BD$1130,1),"MAS PARECIDO","NO")</f>
        <v>NO</v>
      </c>
      <c r="BF703" s="197" t="str">
        <f>IF(BD703&lt;=SMALL(BD$3:BD$1130,5),"SIMILAR","NO")</f>
        <v>NO</v>
      </c>
      <c r="BG703" s="197" t="str">
        <f t="shared" si="535"/>
        <v>N/A</v>
      </c>
      <c r="BH703" s="197">
        <f t="shared" si="536"/>
        <v>0</v>
      </c>
      <c r="BI703" s="198">
        <f t="shared" si="537"/>
        <v>0</v>
      </c>
      <c r="BJ703" s="199">
        <f>IFERROR(SQRT(($E703-$E$1136)^2+($R703-$R$1136)^2),0)</f>
        <v>0.18000540016200486</v>
      </c>
      <c r="BK703" s="197" t="str">
        <f>IF(BJ703&lt;=SMALL(BJ$3:BJ$1130,1),"MAS PARECIDO","NO")</f>
        <v>NO</v>
      </c>
      <c r="BL703" s="197" t="str">
        <f>IF(BJ703&lt;=SMALL(BJ$3:BJ$1130,5),"SIMILAR","NO")</f>
        <v>NO</v>
      </c>
      <c r="BM703" s="197" t="str">
        <f t="shared" si="538"/>
        <v>N/A</v>
      </c>
      <c r="BN703" s="197">
        <f t="shared" si="539"/>
        <v>0</v>
      </c>
      <c r="BO703" s="198">
        <f t="shared" si="540"/>
        <v>0</v>
      </c>
      <c r="BP703" s="199">
        <f>IFERROR(SQRT(($E703-$E$1136)^2+($U703-$U$1136)^2),0)</f>
        <v>1.0160718203392334</v>
      </c>
      <c r="BQ703" s="197" t="str">
        <f>IF(BP703&lt;=SMALL(BP$3:BP$1130,1),"MAS PARECIDO","NO")</f>
        <v>NO</v>
      </c>
      <c r="BR703" s="197" t="str">
        <f>IF(BP703&lt;=SMALL(BP$3:BP$1130,5),"SIMILAR","NO")</f>
        <v>NO</v>
      </c>
      <c r="BS703" s="197" t="str">
        <f t="shared" si="541"/>
        <v>N/A</v>
      </c>
      <c r="BT703" s="197">
        <f t="shared" si="542"/>
        <v>0</v>
      </c>
      <c r="BU703" s="198">
        <f t="shared" si="543"/>
        <v>0</v>
      </c>
      <c r="BV703" s="199">
        <f>IFERROR(SQRT(($E703-$E$1136)^2+($X703-$X$1136)^2),0)</f>
        <v>0.18000540016200486</v>
      </c>
      <c r="BW703" s="197" t="str">
        <f>IF(BV703&lt;=SMALL(BV$3:BV$1130,1),"MAS PARECIDO","NO")</f>
        <v>NO</v>
      </c>
      <c r="BX703" s="197" t="str">
        <f>IF(BV703&lt;=SMALL(BV$3:BV$1130,5),"SIMILAR","NO")</f>
        <v>NO</v>
      </c>
      <c r="BY703" s="197" t="str">
        <f t="shared" si="544"/>
        <v>N/A</v>
      </c>
      <c r="BZ703" s="197">
        <f t="shared" si="545"/>
        <v>0</v>
      </c>
      <c r="CA703" s="198">
        <f t="shared" si="546"/>
        <v>0</v>
      </c>
      <c r="CB703" s="199">
        <f>IFERROR(SQRT(($E703-$E$1136)^2+($AA703-$AA$1136)^2),0)</f>
        <v>0.18000540016200486</v>
      </c>
      <c r="CC703" s="197" t="str">
        <f>IF(CB703&lt;=SMALL(CB$3:CB$1130,1),"MAS PARECIDO","NO")</f>
        <v>NO</v>
      </c>
      <c r="CD703" s="197" t="str">
        <f>IF(CB703&lt;=SMALL(CB$3:CB$1130,5),"SIMILAR","NO")</f>
        <v>NO</v>
      </c>
      <c r="CE703" s="197" t="str">
        <f t="shared" si="547"/>
        <v>N/A</v>
      </c>
      <c r="CF703" s="197">
        <f t="shared" si="548"/>
        <v>0</v>
      </c>
      <c r="CG703" s="198">
        <f t="shared" si="549"/>
        <v>0</v>
      </c>
      <c r="CH703" s="199">
        <f>IFERROR(SQRT(($E703-$E$1136)^2+($AD703-$AD$1136)^2),0)</f>
        <v>1.0160718203392334</v>
      </c>
      <c r="CI703" s="197" t="str">
        <f>IF(CH703&lt;=SMALL(CH$3:CH$1130,1),"MAS PARECIDO","NO")</f>
        <v>NO</v>
      </c>
      <c r="CJ703" s="197" t="str">
        <f>IF(CH703&lt;=SMALL(CH$3:CH$1130,5),"SIMILAR","NO")</f>
        <v>NO</v>
      </c>
      <c r="CK703" s="197" t="str">
        <f t="shared" si="550"/>
        <v>N/A</v>
      </c>
      <c r="CL703" s="197">
        <f t="shared" si="551"/>
        <v>0</v>
      </c>
      <c r="CM703" s="198">
        <f t="shared" si="552"/>
        <v>0</v>
      </c>
      <c r="CN703" s="199">
        <f>IFERROR(SQRT(($E703-$E$1136)^2+($AG703-$AG$1136)^2),0)</f>
        <v>1.0160718203392334</v>
      </c>
      <c r="CO703" s="197" t="str">
        <f>IF(CN703&lt;=SMALL(CN$3:CN$1130,1),"MAS PARECIDO","NO")</f>
        <v>NO</v>
      </c>
      <c r="CP703" s="197" t="str">
        <f>IF(CN703&lt;=SMALL(CN$3:CN$1130,5),"SIMILAR","NO")</f>
        <v>NO</v>
      </c>
      <c r="CQ703" s="197" t="str">
        <f t="shared" si="553"/>
        <v>N/A</v>
      </c>
      <c r="CR703" s="197">
        <f t="shared" si="554"/>
        <v>0</v>
      </c>
      <c r="CS703" s="198">
        <f t="shared" si="555"/>
        <v>0</v>
      </c>
      <c r="CT703" s="199">
        <f>IFERROR(SQRT(($E703-$E$1136)^2+($AJ703-$AJ$1136)^2),0)</f>
        <v>0.18000540016200486</v>
      </c>
      <c r="CU703" s="197" t="str">
        <f>IF(CT703&lt;=SMALL(CT$3:CT$1130,1),"MAS PARECIDO","NO")</f>
        <v>NO</v>
      </c>
      <c r="CV703" s="197" t="str">
        <f>IF(CT703&lt;=SMALL(CT$3:CT$1130,5),"SIMILAR","NO")</f>
        <v>NO</v>
      </c>
      <c r="CW703" s="197" t="str">
        <f t="shared" si="556"/>
        <v>N/A</v>
      </c>
      <c r="CX703" s="197">
        <f t="shared" si="557"/>
        <v>0</v>
      </c>
      <c r="CY703" s="198">
        <f t="shared" si="558"/>
        <v>0</v>
      </c>
      <c r="CZ703" s="2" t="s">
        <v>1826</v>
      </c>
      <c r="DA703" s="2" t="s">
        <v>1827</v>
      </c>
      <c r="DB703" s="2">
        <v>0</v>
      </c>
      <c r="DC703" s="2" t="s">
        <v>189</v>
      </c>
    </row>
    <row r="704" spans="1:107">
      <c r="A704" s="24" t="s">
        <v>864</v>
      </c>
      <c r="B704" s="46">
        <v>36886.61</v>
      </c>
      <c r="C704" s="190">
        <f>(B704-$B$1132)/($B$1133-$B$1132)</f>
        <v>3.785188773229213E-2</v>
      </c>
      <c r="D704" s="46">
        <v>20000</v>
      </c>
      <c r="E704" s="190">
        <f>(D704-$D$1132)/($D$1133-$D$1132)</f>
        <v>3.9971199135974078E-2</v>
      </c>
      <c r="F704" s="46" t="s">
        <v>203</v>
      </c>
      <c r="G704" s="192">
        <f>VLOOKUP(F704,'DATOS DE SOPORTE'!$Y$5:$Z$8,2,FALSE)</f>
        <v>3</v>
      </c>
      <c r="H704" s="190">
        <f>(G704-$G$1132)/($G$1133-$G$1132)</f>
        <v>0.66666666666666663</v>
      </c>
      <c r="I704" s="50">
        <v>2</v>
      </c>
      <c r="J704" s="200">
        <f t="shared" si="518"/>
        <v>2</v>
      </c>
      <c r="K704" s="190">
        <f>(J704-$J$1132)/($J$1133-$J$1132)</f>
        <v>0.4</v>
      </c>
      <c r="L704" s="193" t="str">
        <f t="shared" si="519"/>
        <v>SI</v>
      </c>
      <c r="M704" s="46" t="s">
        <v>192</v>
      </c>
      <c r="N704" s="192">
        <f t="shared" si="520"/>
        <v>2</v>
      </c>
      <c r="O704" s="190">
        <f>(N704-N$1132)/(N$1133-N$1132)</f>
        <v>1</v>
      </c>
      <c r="P704" s="46" t="s">
        <v>196</v>
      </c>
      <c r="Q704" s="192">
        <f t="shared" si="521"/>
        <v>1</v>
      </c>
      <c r="R704" s="190">
        <f>(Q704-Q$1132)/(Q$1133-Q$1132)</f>
        <v>0</v>
      </c>
      <c r="S704" s="46" t="s">
        <v>60</v>
      </c>
      <c r="T704" s="192">
        <f t="shared" si="522"/>
        <v>2</v>
      </c>
      <c r="U704" s="190">
        <f>(T704-T$1132)/(T$1133-T$1132)</f>
        <v>1</v>
      </c>
      <c r="V704" s="46" t="s">
        <v>62</v>
      </c>
      <c r="W704" s="194">
        <f>VLOOKUP(V704,'DATOS DE SOPORTE'!$S$5:$T$10,2,FALSE)</f>
        <v>1</v>
      </c>
      <c r="X704" s="201">
        <f>(W704-W$1132)/(W$1133-W$1132)</f>
        <v>0</v>
      </c>
      <c r="Y704" s="46" t="s">
        <v>136</v>
      </c>
      <c r="Z704" s="194">
        <f t="shared" si="523"/>
        <v>2</v>
      </c>
      <c r="AA704" s="201">
        <f>(Z704-Z$1132)/(Z$1133-Z$1132)</f>
        <v>1</v>
      </c>
      <c r="AB704" s="46" t="s">
        <v>136</v>
      </c>
      <c r="AC704" s="194">
        <f t="shared" si="524"/>
        <v>2</v>
      </c>
      <c r="AD704" s="201">
        <f>(AC704-AC$1132)/(AC$1133-AC$1132)</f>
        <v>1</v>
      </c>
      <c r="AE704" s="46" t="s">
        <v>188</v>
      </c>
      <c r="AF704" s="194">
        <f t="shared" si="525"/>
        <v>1</v>
      </c>
      <c r="AG704" s="201">
        <f>(AF704-AF$1132)/(AF$1133-AF$1132)</f>
        <v>0</v>
      </c>
      <c r="AH704" s="24" t="s">
        <v>67</v>
      </c>
      <c r="AI704" s="194">
        <f>VLOOKUP(AH704,'DATOS DE SOPORTE'!$V$5:$W$8,2,FALSE)</f>
        <v>1</v>
      </c>
      <c r="AJ704" s="201">
        <f>(AI704-AI$1132)/(AI$1133-AI$1132)</f>
        <v>0</v>
      </c>
      <c r="AK704" s="58" t="str">
        <f t="shared" si="517"/>
        <v>Bueno</v>
      </c>
      <c r="AL704" s="196">
        <f>IFERROR(SQRT(($E704-$E$1136)^2+($C704-$C$1136)^2),0)</f>
        <v>0.17200314071879208</v>
      </c>
      <c r="AM704" s="197" t="str">
        <f>IF(AL704&lt;=SMALL($AL$3:$AL$1130,1),"MAS PARECIDO","NO")</f>
        <v>NO</v>
      </c>
      <c r="AN704" s="197" t="str">
        <f>IF(AL704&lt;=SMALL($AL$3:$AL$1130,5),"SIMILAR","NO")</f>
        <v>NO</v>
      </c>
      <c r="AO704" s="197" t="str">
        <f t="shared" si="526"/>
        <v>N/A</v>
      </c>
      <c r="AP704" s="197">
        <f t="shared" si="527"/>
        <v>0</v>
      </c>
      <c r="AQ704" s="198">
        <f t="shared" si="528"/>
        <v>0</v>
      </c>
      <c r="AR704" s="196">
        <f>IFERROR(SQRT(($E704-$E$1136)^2+($H704-$H$1136)^2),0)</f>
        <v>0.33572489796771299</v>
      </c>
      <c r="AS704" s="197" t="str">
        <f>IF(AR704&lt;=SMALL(AR$3:AR$1130,1),"MAS PARECIDO","NO")</f>
        <v>NO</v>
      </c>
      <c r="AT704" s="197" t="str">
        <f>IF(AR704&lt;=SMALL(AR$3:AR$1130,5),"SIMILAR","NO")</f>
        <v>NO</v>
      </c>
      <c r="AU704" s="197" t="str">
        <f t="shared" si="529"/>
        <v>N/A</v>
      </c>
      <c r="AV704" s="197">
        <f t="shared" si="530"/>
        <v>0</v>
      </c>
      <c r="AW704" s="198">
        <f t="shared" si="531"/>
        <v>0</v>
      </c>
      <c r="AX704" s="199">
        <f>IFERROR(SQRT(($E704-$E$1136)^2+($K704-$K$1136)^2),0)</f>
        <v>0.2039610158935285</v>
      </c>
      <c r="AY704" s="197" t="str">
        <f>IF(AX704&lt;=SMALL(AX$3:AX$1130,1),"MAS PARECIDO","NO")</f>
        <v>NO</v>
      </c>
      <c r="AZ704" s="197" t="str">
        <f>IF(AX704&lt;=SMALL(AX$3:AX$1130,5),"SIMILAR","NO")</f>
        <v>NO</v>
      </c>
      <c r="BA704" s="197" t="str">
        <f t="shared" si="532"/>
        <v>N/A</v>
      </c>
      <c r="BB704" s="197">
        <f t="shared" si="533"/>
        <v>0</v>
      </c>
      <c r="BC704" s="198">
        <f t="shared" si="534"/>
        <v>0</v>
      </c>
      <c r="BD704" s="196">
        <f>IFERROR(SQRT(($E704-$E$1136)^2+($O704-$O$1136)^2),0)</f>
        <v>4.0001200036001078E-2</v>
      </c>
      <c r="BE704" s="197" t="str">
        <f>IF(BD704&lt;=SMALL(BD$3:BD$1130,1),"MAS PARECIDO","NO")</f>
        <v>NO</v>
      </c>
      <c r="BF704" s="197" t="str">
        <f>IF(BD704&lt;=SMALL(BD$3:BD$1130,5),"SIMILAR","NO")</f>
        <v>NO</v>
      </c>
      <c r="BG704" s="197" t="str">
        <f t="shared" si="535"/>
        <v>N/A</v>
      </c>
      <c r="BH704" s="197">
        <f t="shared" si="536"/>
        <v>0</v>
      </c>
      <c r="BI704" s="198">
        <f t="shared" si="537"/>
        <v>0</v>
      </c>
      <c r="BJ704" s="199">
        <f>IFERROR(SQRT(($E704-$E$1136)^2+($R704-$R$1136)^2),0)</f>
        <v>0.50159754385794209</v>
      </c>
      <c r="BK704" s="197" t="str">
        <f>IF(BJ704&lt;=SMALL(BJ$3:BJ$1130,1),"MAS PARECIDO","NO")</f>
        <v>NO</v>
      </c>
      <c r="BL704" s="197" t="str">
        <f>IF(BJ704&lt;=SMALL(BJ$3:BJ$1130,5),"SIMILAR","NO")</f>
        <v>NO</v>
      </c>
      <c r="BM704" s="197" t="str">
        <f t="shared" si="538"/>
        <v>N/A</v>
      </c>
      <c r="BN704" s="197">
        <f t="shared" si="539"/>
        <v>0</v>
      </c>
      <c r="BO704" s="198">
        <f t="shared" si="540"/>
        <v>0</v>
      </c>
      <c r="BP704" s="199">
        <f>IFERROR(SQRT(($E704-$E$1136)^2+($U704-$U$1136)^2),0)</f>
        <v>1.0007997282195475</v>
      </c>
      <c r="BQ704" s="197" t="str">
        <f>IF(BP704&lt;=SMALL(BP$3:BP$1130,1),"MAS PARECIDO","NO")</f>
        <v>NO</v>
      </c>
      <c r="BR704" s="197" t="str">
        <f>IF(BP704&lt;=SMALL(BP$3:BP$1130,5),"SIMILAR","NO")</f>
        <v>NO</v>
      </c>
      <c r="BS704" s="197" t="str">
        <f t="shared" si="541"/>
        <v>N/A</v>
      </c>
      <c r="BT704" s="197">
        <f t="shared" si="542"/>
        <v>0</v>
      </c>
      <c r="BU704" s="198">
        <f t="shared" si="543"/>
        <v>0</v>
      </c>
      <c r="BV704" s="199">
        <f>IFERROR(SQRT(($E704-$E$1136)^2+($X704-$X$1136)^2),0)</f>
        <v>4.0001200036001078E-2</v>
      </c>
      <c r="BW704" s="197" t="str">
        <f>IF(BV704&lt;=SMALL(BV$3:BV$1130,1),"MAS PARECIDO","NO")</f>
        <v>NO</v>
      </c>
      <c r="BX704" s="197" t="str">
        <f>IF(BV704&lt;=SMALL(BV$3:BV$1130,5),"SIMILAR","NO")</f>
        <v>NO</v>
      </c>
      <c r="BY704" s="197" t="str">
        <f t="shared" si="544"/>
        <v>N/A</v>
      </c>
      <c r="BZ704" s="197">
        <f t="shared" si="545"/>
        <v>0</v>
      </c>
      <c r="CA704" s="198">
        <f t="shared" si="546"/>
        <v>0</v>
      </c>
      <c r="CB704" s="199">
        <f>IFERROR(SQRT(($E704-$E$1136)^2+($AA704-$AA$1136)^2),0)</f>
        <v>1.0007997282195475</v>
      </c>
      <c r="CC704" s="197" t="str">
        <f>IF(CB704&lt;=SMALL(CB$3:CB$1130,1),"MAS PARECIDO","NO")</f>
        <v>NO</v>
      </c>
      <c r="CD704" s="197" t="str">
        <f>IF(CB704&lt;=SMALL(CB$3:CB$1130,5),"SIMILAR","NO")</f>
        <v>NO</v>
      </c>
      <c r="CE704" s="197" t="str">
        <f t="shared" si="547"/>
        <v>N/A</v>
      </c>
      <c r="CF704" s="197">
        <f t="shared" si="548"/>
        <v>0</v>
      </c>
      <c r="CG704" s="198">
        <f t="shared" si="549"/>
        <v>0</v>
      </c>
      <c r="CH704" s="199">
        <f>IFERROR(SQRT(($E704-$E$1136)^2+($AD704-$AD$1136)^2),0)</f>
        <v>4.0001200036001078E-2</v>
      </c>
      <c r="CI704" s="197" t="str">
        <f>IF(CH704&lt;=SMALL(CH$3:CH$1130,1),"MAS PARECIDO","NO")</f>
        <v>NO</v>
      </c>
      <c r="CJ704" s="197" t="str">
        <f>IF(CH704&lt;=SMALL(CH$3:CH$1130,5),"SIMILAR","NO")</f>
        <v>NO</v>
      </c>
      <c r="CK704" s="197" t="str">
        <f t="shared" si="550"/>
        <v>N/A</v>
      </c>
      <c r="CL704" s="197">
        <f t="shared" si="551"/>
        <v>0</v>
      </c>
      <c r="CM704" s="198">
        <f t="shared" si="552"/>
        <v>0</v>
      </c>
      <c r="CN704" s="199">
        <f>IFERROR(SQRT(($E704-$E$1136)^2+($AG704-$AG$1136)^2),0)</f>
        <v>1.0007997282195475</v>
      </c>
      <c r="CO704" s="197" t="str">
        <f>IF(CN704&lt;=SMALL(CN$3:CN$1130,1),"MAS PARECIDO","NO")</f>
        <v>NO</v>
      </c>
      <c r="CP704" s="197" t="str">
        <f>IF(CN704&lt;=SMALL(CN$3:CN$1130,5),"SIMILAR","NO")</f>
        <v>NO</v>
      </c>
      <c r="CQ704" s="197" t="str">
        <f t="shared" si="553"/>
        <v>N/A</v>
      </c>
      <c r="CR704" s="197">
        <f t="shared" si="554"/>
        <v>0</v>
      </c>
      <c r="CS704" s="198">
        <f t="shared" si="555"/>
        <v>0</v>
      </c>
      <c r="CT704" s="199">
        <f>IFERROR(SQRT(($E704-$E$1136)^2+($AJ704-$AJ$1136)^2),0)</f>
        <v>4.0001200036001078E-2</v>
      </c>
      <c r="CU704" s="197" t="str">
        <f>IF(CT704&lt;=SMALL(CT$3:CT$1130,1),"MAS PARECIDO","NO")</f>
        <v>NO</v>
      </c>
      <c r="CV704" s="197" t="str">
        <f>IF(CT704&lt;=SMALL(CT$3:CT$1130,5),"SIMILAR","NO")</f>
        <v>NO</v>
      </c>
      <c r="CW704" s="197" t="str">
        <f t="shared" si="556"/>
        <v>N/A</v>
      </c>
      <c r="CX704" s="197">
        <f t="shared" si="557"/>
        <v>0</v>
      </c>
      <c r="CY704" s="198">
        <f t="shared" si="558"/>
        <v>0</v>
      </c>
      <c r="CZ704" s="2" t="s">
        <v>2251</v>
      </c>
      <c r="DA704" s="2" t="s">
        <v>2382</v>
      </c>
      <c r="DB704" s="2">
        <v>0</v>
      </c>
      <c r="DC704" s="2" t="s">
        <v>189</v>
      </c>
    </row>
    <row r="705" spans="1:107">
      <c r="A705" s="24" t="s">
        <v>865</v>
      </c>
      <c r="B705" s="46">
        <v>46388.59</v>
      </c>
      <c r="C705" s="190">
        <f>(B705-$B$1132)/($B$1133-$B$1132)</f>
        <v>4.8958877645073784E-2</v>
      </c>
      <c r="D705" s="46">
        <v>12000</v>
      </c>
      <c r="E705" s="190">
        <f>(D705-$D$1132)/($D$1133-$D$1132)</f>
        <v>2.3970719121573648E-2</v>
      </c>
      <c r="F705" s="46" t="s">
        <v>53</v>
      </c>
      <c r="G705" s="192">
        <f>VLOOKUP(F705,'DATOS DE SOPORTE'!$Y$5:$Z$8,2,FALSE)</f>
        <v>2</v>
      </c>
      <c r="H705" s="190">
        <f>(G705-$G$1132)/($G$1133-$G$1132)</f>
        <v>0.33333333333333331</v>
      </c>
      <c r="I705" s="50">
        <v>0</v>
      </c>
      <c r="J705" s="200">
        <f t="shared" si="518"/>
        <v>0</v>
      </c>
      <c r="K705" s="190">
        <f>(J705-$J$1132)/($J$1133-$J$1132)</f>
        <v>0</v>
      </c>
      <c r="L705" s="193" t="str">
        <f t="shared" si="519"/>
        <v>NO</v>
      </c>
      <c r="M705" s="46" t="s">
        <v>192</v>
      </c>
      <c r="N705" s="192">
        <f t="shared" si="520"/>
        <v>2</v>
      </c>
      <c r="O705" s="190">
        <f>(N705-N$1132)/(N$1133-N$1132)</f>
        <v>1</v>
      </c>
      <c r="P705" s="46" t="s">
        <v>193</v>
      </c>
      <c r="Q705" s="192">
        <f t="shared" si="521"/>
        <v>2</v>
      </c>
      <c r="R705" s="190">
        <f>(Q705-Q$1132)/(Q$1133-Q$1132)</f>
        <v>0.5</v>
      </c>
      <c r="S705" s="46" t="s">
        <v>194</v>
      </c>
      <c r="T705" s="192">
        <f t="shared" si="522"/>
        <v>1</v>
      </c>
      <c r="U705" s="190">
        <f>(T705-T$1132)/(T$1133-T$1132)</f>
        <v>0</v>
      </c>
      <c r="V705" s="46" t="s">
        <v>62</v>
      </c>
      <c r="W705" s="194">
        <f>VLOOKUP(V705,'DATOS DE SOPORTE'!$S$5:$T$10,2,FALSE)</f>
        <v>1</v>
      </c>
      <c r="X705" s="201">
        <f>(W705-W$1132)/(W$1133-W$1132)</f>
        <v>0</v>
      </c>
      <c r="Y705" s="46" t="s">
        <v>136</v>
      </c>
      <c r="Z705" s="194">
        <f t="shared" si="523"/>
        <v>2</v>
      </c>
      <c r="AA705" s="201">
        <f>(Z705-Z$1132)/(Z$1133-Z$1132)</f>
        <v>1</v>
      </c>
      <c r="AB705" s="46" t="s">
        <v>136</v>
      </c>
      <c r="AC705" s="194">
        <f t="shared" si="524"/>
        <v>2</v>
      </c>
      <c r="AD705" s="201">
        <f>(AC705-AC$1132)/(AC$1133-AC$1132)</f>
        <v>1</v>
      </c>
      <c r="AE705" s="46" t="s">
        <v>188</v>
      </c>
      <c r="AF705" s="194">
        <f t="shared" si="525"/>
        <v>1</v>
      </c>
      <c r="AG705" s="201">
        <f>(AF705-AF$1132)/(AF$1133-AF$1132)</f>
        <v>0</v>
      </c>
      <c r="AH705" s="24" t="s">
        <v>67</v>
      </c>
      <c r="AI705" s="194">
        <f>VLOOKUP(AH705,'DATOS DE SOPORTE'!$V$5:$W$8,2,FALSE)</f>
        <v>1</v>
      </c>
      <c r="AJ705" s="201">
        <f>(AI705-AI$1132)/(AI$1133-AI$1132)</f>
        <v>0</v>
      </c>
      <c r="AK705" s="58" t="str">
        <f t="shared" si="517"/>
        <v>Bueno</v>
      </c>
      <c r="AL705" s="196">
        <f>IFERROR(SQRT(($E705-$E$1136)^2+($C705-$C$1136)^2),0)</f>
        <v>0.15801351597862701</v>
      </c>
      <c r="AM705" s="197" t="str">
        <f>IF(AL705&lt;=SMALL($AL$3:$AL$1130,1),"MAS PARECIDO","NO")</f>
        <v>NO</v>
      </c>
      <c r="AN705" s="197" t="str">
        <f>IF(AL705&lt;=SMALL($AL$3:$AL$1130,5),"SIMILAR","NO")</f>
        <v>NO</v>
      </c>
      <c r="AO705" s="197" t="str">
        <f t="shared" si="526"/>
        <v>N/A</v>
      </c>
      <c r="AP705" s="197">
        <f t="shared" si="527"/>
        <v>0</v>
      </c>
      <c r="AQ705" s="198">
        <f t="shared" si="528"/>
        <v>0</v>
      </c>
      <c r="AR705" s="196">
        <f>IFERROR(SQRT(($E705-$E$1136)^2+($H705-$H$1136)^2),0)</f>
        <v>2.4000720021600648E-2</v>
      </c>
      <c r="AS705" s="197" t="str">
        <f>IF(AR705&lt;=SMALL(AR$3:AR$1130,1),"MAS PARECIDO","NO")</f>
        <v>NO</v>
      </c>
      <c r="AT705" s="197" t="str">
        <f>IF(AR705&lt;=SMALL(AR$3:AR$1130,5),"SIMILAR","NO")</f>
        <v>NO</v>
      </c>
      <c r="AU705" s="197" t="str">
        <f t="shared" si="529"/>
        <v>N/A</v>
      </c>
      <c r="AV705" s="197">
        <f t="shared" si="530"/>
        <v>0</v>
      </c>
      <c r="AW705" s="198">
        <f t="shared" si="531"/>
        <v>0</v>
      </c>
      <c r="AX705" s="199">
        <f>IFERROR(SQRT(($E705-$E$1136)^2+($K705-$K$1136)^2),0)</f>
        <v>0.20143493878062779</v>
      </c>
      <c r="AY705" s="197" t="str">
        <f>IF(AX705&lt;=SMALL(AX$3:AX$1130,1),"MAS PARECIDO","NO")</f>
        <v>NO</v>
      </c>
      <c r="AZ705" s="197" t="str">
        <f>IF(AX705&lt;=SMALL(AX$3:AX$1130,5),"SIMILAR","NO")</f>
        <v>NO</v>
      </c>
      <c r="BA705" s="197" t="str">
        <f t="shared" si="532"/>
        <v>N/A</v>
      </c>
      <c r="BB705" s="197">
        <f t="shared" si="533"/>
        <v>0</v>
      </c>
      <c r="BC705" s="198">
        <f t="shared" si="534"/>
        <v>0</v>
      </c>
      <c r="BD705" s="196">
        <f>IFERROR(SQRT(($E705-$E$1136)^2+($O705-$O$1136)^2),0)</f>
        <v>2.4000720021600648E-2</v>
      </c>
      <c r="BE705" s="197" t="str">
        <f>IF(BD705&lt;=SMALL(BD$3:BD$1130,1),"MAS PARECIDO","NO")</f>
        <v>NO</v>
      </c>
      <c r="BF705" s="197" t="str">
        <f>IF(BD705&lt;=SMALL(BD$3:BD$1130,5),"SIMILAR","NO")</f>
        <v>NO</v>
      </c>
      <c r="BG705" s="197" t="str">
        <f t="shared" si="535"/>
        <v>N/A</v>
      </c>
      <c r="BH705" s="197">
        <f t="shared" si="536"/>
        <v>0</v>
      </c>
      <c r="BI705" s="198">
        <f t="shared" si="537"/>
        <v>0</v>
      </c>
      <c r="BJ705" s="199">
        <f>IFERROR(SQRT(($E705-$E$1136)^2+($R705-$R$1136)^2),0)</f>
        <v>2.4000720021600648E-2</v>
      </c>
      <c r="BK705" s="197" t="str">
        <f>IF(BJ705&lt;=SMALL(BJ$3:BJ$1130,1),"MAS PARECIDO","NO")</f>
        <v>NO</v>
      </c>
      <c r="BL705" s="197" t="str">
        <f>IF(BJ705&lt;=SMALL(BJ$3:BJ$1130,5),"SIMILAR","NO")</f>
        <v>NO</v>
      </c>
      <c r="BM705" s="197" t="str">
        <f t="shared" si="538"/>
        <v>N/A</v>
      </c>
      <c r="BN705" s="197">
        <f t="shared" si="539"/>
        <v>0</v>
      </c>
      <c r="BO705" s="198">
        <f t="shared" si="540"/>
        <v>0</v>
      </c>
      <c r="BP705" s="199">
        <f>IFERROR(SQRT(($E705-$E$1136)^2+($U705-$U$1136)^2),0)</f>
        <v>2.4000720021600648E-2</v>
      </c>
      <c r="BQ705" s="197" t="str">
        <f>IF(BP705&lt;=SMALL(BP$3:BP$1130,1),"MAS PARECIDO","NO")</f>
        <v>NO</v>
      </c>
      <c r="BR705" s="197" t="str">
        <f>IF(BP705&lt;=SMALL(BP$3:BP$1130,5),"SIMILAR","NO")</f>
        <v>NO</v>
      </c>
      <c r="BS705" s="197" t="str">
        <f t="shared" si="541"/>
        <v>N/A</v>
      </c>
      <c r="BT705" s="197">
        <f t="shared" si="542"/>
        <v>0</v>
      </c>
      <c r="BU705" s="198">
        <f t="shared" si="543"/>
        <v>0</v>
      </c>
      <c r="BV705" s="199">
        <f>IFERROR(SQRT(($E705-$E$1136)^2+($X705-$X$1136)^2),0)</f>
        <v>2.4000720021600648E-2</v>
      </c>
      <c r="BW705" s="197" t="str">
        <f>IF(BV705&lt;=SMALL(BV$3:BV$1130,1),"MAS PARECIDO","NO")</f>
        <v>NO</v>
      </c>
      <c r="BX705" s="197" t="str">
        <f>IF(BV705&lt;=SMALL(BV$3:BV$1130,5),"SIMILAR","NO")</f>
        <v>NO</v>
      </c>
      <c r="BY705" s="197" t="str">
        <f t="shared" si="544"/>
        <v>N/A</v>
      </c>
      <c r="BZ705" s="197">
        <f t="shared" si="545"/>
        <v>0</v>
      </c>
      <c r="CA705" s="198">
        <f t="shared" si="546"/>
        <v>0</v>
      </c>
      <c r="CB705" s="199">
        <f>IFERROR(SQRT(($E705-$E$1136)^2+($AA705-$AA$1136)^2),0)</f>
        <v>1.0002879758157424</v>
      </c>
      <c r="CC705" s="197" t="str">
        <f>IF(CB705&lt;=SMALL(CB$3:CB$1130,1),"MAS PARECIDO","NO")</f>
        <v>NO</v>
      </c>
      <c r="CD705" s="197" t="str">
        <f>IF(CB705&lt;=SMALL(CB$3:CB$1130,5),"SIMILAR","NO")</f>
        <v>NO</v>
      </c>
      <c r="CE705" s="197" t="str">
        <f t="shared" si="547"/>
        <v>N/A</v>
      </c>
      <c r="CF705" s="197">
        <f t="shared" si="548"/>
        <v>0</v>
      </c>
      <c r="CG705" s="198">
        <f t="shared" si="549"/>
        <v>0</v>
      </c>
      <c r="CH705" s="199">
        <f>IFERROR(SQRT(($E705-$E$1136)^2+($AD705-$AD$1136)^2),0)</f>
        <v>2.4000720021600648E-2</v>
      </c>
      <c r="CI705" s="197" t="str">
        <f>IF(CH705&lt;=SMALL(CH$3:CH$1130,1),"MAS PARECIDO","NO")</f>
        <v>NO</v>
      </c>
      <c r="CJ705" s="197" t="str">
        <f>IF(CH705&lt;=SMALL(CH$3:CH$1130,5),"SIMILAR","NO")</f>
        <v>NO</v>
      </c>
      <c r="CK705" s="197" t="str">
        <f t="shared" si="550"/>
        <v>N/A</v>
      </c>
      <c r="CL705" s="197">
        <f t="shared" si="551"/>
        <v>0</v>
      </c>
      <c r="CM705" s="198">
        <f t="shared" si="552"/>
        <v>0</v>
      </c>
      <c r="CN705" s="199">
        <f>IFERROR(SQRT(($E705-$E$1136)^2+($AG705-$AG$1136)^2),0)</f>
        <v>1.0002879758157424</v>
      </c>
      <c r="CO705" s="197" t="str">
        <f>IF(CN705&lt;=SMALL(CN$3:CN$1130,1),"MAS PARECIDO","NO")</f>
        <v>NO</v>
      </c>
      <c r="CP705" s="197" t="str">
        <f>IF(CN705&lt;=SMALL(CN$3:CN$1130,5),"SIMILAR","NO")</f>
        <v>NO</v>
      </c>
      <c r="CQ705" s="197" t="str">
        <f t="shared" si="553"/>
        <v>N/A</v>
      </c>
      <c r="CR705" s="197">
        <f t="shared" si="554"/>
        <v>0</v>
      </c>
      <c r="CS705" s="198">
        <f t="shared" si="555"/>
        <v>0</v>
      </c>
      <c r="CT705" s="199">
        <f>IFERROR(SQRT(($E705-$E$1136)^2+($AJ705-$AJ$1136)^2),0)</f>
        <v>2.4000720021600648E-2</v>
      </c>
      <c r="CU705" s="197" t="str">
        <f>IF(CT705&lt;=SMALL(CT$3:CT$1130,1),"MAS PARECIDO","NO")</f>
        <v>NO</v>
      </c>
      <c r="CV705" s="197" t="str">
        <f>IF(CT705&lt;=SMALL(CT$3:CT$1130,5),"SIMILAR","NO")</f>
        <v>NO</v>
      </c>
      <c r="CW705" s="197" t="str">
        <f t="shared" si="556"/>
        <v>N/A</v>
      </c>
      <c r="CX705" s="197">
        <f t="shared" si="557"/>
        <v>0</v>
      </c>
      <c r="CY705" s="198">
        <f t="shared" si="558"/>
        <v>0</v>
      </c>
      <c r="CZ705" s="2" t="s">
        <v>2383</v>
      </c>
      <c r="DA705" s="2" t="s">
        <v>2384</v>
      </c>
      <c r="DB705" s="2">
        <v>0</v>
      </c>
      <c r="DC705" s="2" t="s">
        <v>189</v>
      </c>
    </row>
    <row r="706" spans="1:107">
      <c r="A706" s="24" t="s">
        <v>866</v>
      </c>
      <c r="B706" s="46">
        <v>90973.119999999995</v>
      </c>
      <c r="C706" s="190">
        <f>(B706-$B$1132)/($B$1133-$B$1132)</f>
        <v>0.10107432358119564</v>
      </c>
      <c r="D706" s="46">
        <v>9000</v>
      </c>
      <c r="E706" s="190">
        <f>(D706-$D$1132)/($D$1133-$D$1132)</f>
        <v>1.7970539116173485E-2</v>
      </c>
      <c r="F706" s="46" t="s">
        <v>53</v>
      </c>
      <c r="G706" s="192">
        <f>VLOOKUP(F706,'DATOS DE SOPORTE'!$Y$5:$Z$8,2,FALSE)</f>
        <v>2</v>
      </c>
      <c r="H706" s="190">
        <f>(G706-$G$1132)/($G$1133-$G$1132)</f>
        <v>0.33333333333333331</v>
      </c>
      <c r="I706" s="50">
        <v>2</v>
      </c>
      <c r="J706" s="200">
        <f t="shared" si="518"/>
        <v>2</v>
      </c>
      <c r="K706" s="190">
        <f>(J706-$J$1132)/($J$1133-$J$1132)</f>
        <v>0.4</v>
      </c>
      <c r="L706" s="193" t="str">
        <f t="shared" si="519"/>
        <v>SI</v>
      </c>
      <c r="M706" s="46" t="s">
        <v>192</v>
      </c>
      <c r="N706" s="192">
        <f t="shared" si="520"/>
        <v>2</v>
      </c>
      <c r="O706" s="190">
        <f>(N706-N$1132)/(N$1133-N$1132)</f>
        <v>1</v>
      </c>
      <c r="P706" s="46" t="s">
        <v>193</v>
      </c>
      <c r="Q706" s="192">
        <f t="shared" si="521"/>
        <v>2</v>
      </c>
      <c r="R706" s="190">
        <f>(Q706-Q$1132)/(Q$1133-Q$1132)</f>
        <v>0.5</v>
      </c>
      <c r="S706" s="46" t="s">
        <v>194</v>
      </c>
      <c r="T706" s="192">
        <f t="shared" si="522"/>
        <v>1</v>
      </c>
      <c r="U706" s="190">
        <f>(T706-T$1132)/(T$1133-T$1132)</f>
        <v>0</v>
      </c>
      <c r="V706" s="46" t="s">
        <v>62</v>
      </c>
      <c r="W706" s="194">
        <f>VLOOKUP(V706,'DATOS DE SOPORTE'!$S$5:$T$10,2,FALSE)</f>
        <v>1</v>
      </c>
      <c r="X706" s="201">
        <f>(W706-W$1132)/(W$1133-W$1132)</f>
        <v>0</v>
      </c>
      <c r="Y706" s="46" t="s">
        <v>136</v>
      </c>
      <c r="Z706" s="194">
        <f t="shared" si="523"/>
        <v>2</v>
      </c>
      <c r="AA706" s="201">
        <f>(Z706-Z$1132)/(Z$1133-Z$1132)</f>
        <v>1</v>
      </c>
      <c r="AB706" s="46" t="s">
        <v>136</v>
      </c>
      <c r="AC706" s="194">
        <f t="shared" si="524"/>
        <v>2</v>
      </c>
      <c r="AD706" s="201">
        <f>(AC706-AC$1132)/(AC$1133-AC$1132)</f>
        <v>1</v>
      </c>
      <c r="AE706" s="46" t="s">
        <v>188</v>
      </c>
      <c r="AF706" s="194">
        <f t="shared" si="525"/>
        <v>1</v>
      </c>
      <c r="AG706" s="201">
        <f>(AF706-AF$1132)/(AF$1133-AF$1132)</f>
        <v>0</v>
      </c>
      <c r="AH706" s="24" t="s">
        <v>67</v>
      </c>
      <c r="AI706" s="194">
        <f>VLOOKUP(AH706,'DATOS DE SOPORTE'!$V$5:$W$8,2,FALSE)</f>
        <v>1</v>
      </c>
      <c r="AJ706" s="201">
        <f>(AI706-AI$1132)/(AI$1133-AI$1132)</f>
        <v>0</v>
      </c>
      <c r="AK706" s="58" t="str">
        <f t="shared" si="517"/>
        <v>Bueno</v>
      </c>
      <c r="AL706" s="196">
        <f>IFERROR(SQRT(($E706-$E$1136)^2+($C706-$C$1136)^2),0)</f>
        <v>0.1056100390647617</v>
      </c>
      <c r="AM706" s="197" t="str">
        <f>IF(AL706&lt;=SMALL($AL$3:$AL$1130,1),"MAS PARECIDO","NO")</f>
        <v>NO</v>
      </c>
      <c r="AN706" s="197" t="str">
        <f>IF(AL706&lt;=SMALL($AL$3:$AL$1130,5),"SIMILAR","NO")</f>
        <v>NO</v>
      </c>
      <c r="AO706" s="197" t="str">
        <f t="shared" si="526"/>
        <v>N/A</v>
      </c>
      <c r="AP706" s="197">
        <f t="shared" si="527"/>
        <v>0</v>
      </c>
      <c r="AQ706" s="198">
        <f t="shared" si="528"/>
        <v>0</v>
      </c>
      <c r="AR706" s="196">
        <f>IFERROR(SQRT(($E706-$E$1136)^2+($H706-$H$1136)^2),0)</f>
        <v>1.8000540016200484E-2</v>
      </c>
      <c r="AS706" s="197" t="str">
        <f>IF(AR706&lt;=SMALL(AR$3:AR$1130,1),"MAS PARECIDO","NO")</f>
        <v>NO</v>
      </c>
      <c r="AT706" s="197" t="str">
        <f>IF(AR706&lt;=SMALL(AR$3:AR$1130,5),"SIMILAR","NO")</f>
        <v>NO</v>
      </c>
      <c r="AU706" s="197" t="str">
        <f t="shared" si="529"/>
        <v>N/A</v>
      </c>
      <c r="AV706" s="197">
        <f t="shared" si="530"/>
        <v>0</v>
      </c>
      <c r="AW706" s="198">
        <f t="shared" si="531"/>
        <v>0</v>
      </c>
      <c r="AX706" s="199">
        <f>IFERROR(SQRT(($E706-$E$1136)^2+($K706-$K$1136)^2),0)</f>
        <v>0.20080841476610198</v>
      </c>
      <c r="AY706" s="197" t="str">
        <f>IF(AX706&lt;=SMALL(AX$3:AX$1130,1),"MAS PARECIDO","NO")</f>
        <v>NO</v>
      </c>
      <c r="AZ706" s="197" t="str">
        <f>IF(AX706&lt;=SMALL(AX$3:AX$1130,5),"SIMILAR","NO")</f>
        <v>NO</v>
      </c>
      <c r="BA706" s="197" t="str">
        <f t="shared" si="532"/>
        <v>N/A</v>
      </c>
      <c r="BB706" s="197">
        <f t="shared" si="533"/>
        <v>0</v>
      </c>
      <c r="BC706" s="198">
        <f t="shared" si="534"/>
        <v>0</v>
      </c>
      <c r="BD706" s="196">
        <f>IFERROR(SQRT(($E706-$E$1136)^2+($O706-$O$1136)^2),0)</f>
        <v>1.8000540016200484E-2</v>
      </c>
      <c r="BE706" s="197" t="str">
        <f>IF(BD706&lt;=SMALL(BD$3:BD$1130,1),"MAS PARECIDO","NO")</f>
        <v>NO</v>
      </c>
      <c r="BF706" s="197" t="str">
        <f>IF(BD706&lt;=SMALL(BD$3:BD$1130,5),"SIMILAR","NO")</f>
        <v>NO</v>
      </c>
      <c r="BG706" s="197" t="str">
        <f t="shared" si="535"/>
        <v>N/A</v>
      </c>
      <c r="BH706" s="197">
        <f t="shared" si="536"/>
        <v>0</v>
      </c>
      <c r="BI706" s="198">
        <f t="shared" si="537"/>
        <v>0</v>
      </c>
      <c r="BJ706" s="199">
        <f>IFERROR(SQRT(($E706-$E$1136)^2+($R706-$R$1136)^2),0)</f>
        <v>1.8000540016200484E-2</v>
      </c>
      <c r="BK706" s="197" t="str">
        <f>IF(BJ706&lt;=SMALL(BJ$3:BJ$1130,1),"MAS PARECIDO","NO")</f>
        <v>NO</v>
      </c>
      <c r="BL706" s="197" t="str">
        <f>IF(BJ706&lt;=SMALL(BJ$3:BJ$1130,5),"SIMILAR","NO")</f>
        <v>NO</v>
      </c>
      <c r="BM706" s="197" t="str">
        <f t="shared" si="538"/>
        <v>N/A</v>
      </c>
      <c r="BN706" s="197">
        <f t="shared" si="539"/>
        <v>0</v>
      </c>
      <c r="BO706" s="198">
        <f t="shared" si="540"/>
        <v>0</v>
      </c>
      <c r="BP706" s="199">
        <f>IFERROR(SQRT(($E706-$E$1136)^2+($U706-$U$1136)^2),0)</f>
        <v>1.8000540016200484E-2</v>
      </c>
      <c r="BQ706" s="197" t="str">
        <f>IF(BP706&lt;=SMALL(BP$3:BP$1130,1),"MAS PARECIDO","NO")</f>
        <v>NO</v>
      </c>
      <c r="BR706" s="197" t="str">
        <f>IF(BP706&lt;=SMALL(BP$3:BP$1130,5),"SIMILAR","NO")</f>
        <v>NO</v>
      </c>
      <c r="BS706" s="197" t="str">
        <f t="shared" si="541"/>
        <v>N/A</v>
      </c>
      <c r="BT706" s="197">
        <f t="shared" si="542"/>
        <v>0</v>
      </c>
      <c r="BU706" s="198">
        <f t="shared" si="543"/>
        <v>0</v>
      </c>
      <c r="BV706" s="199">
        <f>IFERROR(SQRT(($E706-$E$1136)^2+($X706-$X$1136)^2),0)</f>
        <v>1.8000540016200484E-2</v>
      </c>
      <c r="BW706" s="197" t="str">
        <f>IF(BV706&lt;=SMALL(BV$3:BV$1130,1),"MAS PARECIDO","NO")</f>
        <v>NO</v>
      </c>
      <c r="BX706" s="197" t="str">
        <f>IF(BV706&lt;=SMALL(BV$3:BV$1130,5),"SIMILAR","NO")</f>
        <v>NO</v>
      </c>
      <c r="BY706" s="197" t="str">
        <f t="shared" si="544"/>
        <v>N/A</v>
      </c>
      <c r="BZ706" s="197">
        <f t="shared" si="545"/>
        <v>0</v>
      </c>
      <c r="CA706" s="198">
        <f t="shared" si="546"/>
        <v>0</v>
      </c>
      <c r="CB706" s="199">
        <f>IFERROR(SQRT(($E706-$E$1136)^2+($AA706-$AA$1136)^2),0)</f>
        <v>1.0001619965989883</v>
      </c>
      <c r="CC706" s="197" t="str">
        <f>IF(CB706&lt;=SMALL(CB$3:CB$1130,1),"MAS PARECIDO","NO")</f>
        <v>NO</v>
      </c>
      <c r="CD706" s="197" t="str">
        <f>IF(CB706&lt;=SMALL(CB$3:CB$1130,5),"SIMILAR","NO")</f>
        <v>NO</v>
      </c>
      <c r="CE706" s="197" t="str">
        <f t="shared" si="547"/>
        <v>N/A</v>
      </c>
      <c r="CF706" s="197">
        <f t="shared" si="548"/>
        <v>0</v>
      </c>
      <c r="CG706" s="198">
        <f t="shared" si="549"/>
        <v>0</v>
      </c>
      <c r="CH706" s="199">
        <f>IFERROR(SQRT(($E706-$E$1136)^2+($AD706-$AD$1136)^2),0)</f>
        <v>1.8000540016200484E-2</v>
      </c>
      <c r="CI706" s="197" t="str">
        <f>IF(CH706&lt;=SMALL(CH$3:CH$1130,1),"MAS PARECIDO","NO")</f>
        <v>NO</v>
      </c>
      <c r="CJ706" s="197" t="str">
        <f>IF(CH706&lt;=SMALL(CH$3:CH$1130,5),"SIMILAR","NO")</f>
        <v>NO</v>
      </c>
      <c r="CK706" s="197" t="str">
        <f t="shared" si="550"/>
        <v>N/A</v>
      </c>
      <c r="CL706" s="197">
        <f t="shared" si="551"/>
        <v>0</v>
      </c>
      <c r="CM706" s="198">
        <f t="shared" si="552"/>
        <v>0</v>
      </c>
      <c r="CN706" s="199">
        <f>IFERROR(SQRT(($E706-$E$1136)^2+($AG706-$AG$1136)^2),0)</f>
        <v>1.0001619965989883</v>
      </c>
      <c r="CO706" s="197" t="str">
        <f>IF(CN706&lt;=SMALL(CN$3:CN$1130,1),"MAS PARECIDO","NO")</f>
        <v>NO</v>
      </c>
      <c r="CP706" s="197" t="str">
        <f>IF(CN706&lt;=SMALL(CN$3:CN$1130,5),"SIMILAR","NO")</f>
        <v>NO</v>
      </c>
      <c r="CQ706" s="197" t="str">
        <f t="shared" si="553"/>
        <v>N/A</v>
      </c>
      <c r="CR706" s="197">
        <f t="shared" si="554"/>
        <v>0</v>
      </c>
      <c r="CS706" s="198">
        <f t="shared" si="555"/>
        <v>0</v>
      </c>
      <c r="CT706" s="199">
        <f>IFERROR(SQRT(($E706-$E$1136)^2+($AJ706-$AJ$1136)^2),0)</f>
        <v>1.8000540016200484E-2</v>
      </c>
      <c r="CU706" s="197" t="str">
        <f>IF(CT706&lt;=SMALL(CT$3:CT$1130,1),"MAS PARECIDO","NO")</f>
        <v>NO</v>
      </c>
      <c r="CV706" s="197" t="str">
        <f>IF(CT706&lt;=SMALL(CT$3:CT$1130,5),"SIMILAR","NO")</f>
        <v>NO</v>
      </c>
      <c r="CW706" s="197" t="str">
        <f t="shared" si="556"/>
        <v>N/A</v>
      </c>
      <c r="CX706" s="197">
        <f t="shared" si="557"/>
        <v>0</v>
      </c>
      <c r="CY706" s="198">
        <f t="shared" si="558"/>
        <v>0</v>
      </c>
      <c r="CZ706" s="2" t="s">
        <v>2385</v>
      </c>
      <c r="DA706" s="2" t="s">
        <v>2386</v>
      </c>
      <c r="DB706" s="2">
        <v>0</v>
      </c>
      <c r="DC706" s="2" t="s">
        <v>189</v>
      </c>
    </row>
    <row r="707" spans="1:107">
      <c r="A707" s="24" t="s">
        <v>867</v>
      </c>
      <c r="B707" s="46">
        <v>51472.25</v>
      </c>
      <c r="C707" s="190">
        <f>(B707-$B$1132)/($B$1133-$B$1132)</f>
        <v>5.4901234957971903E-2</v>
      </c>
      <c r="D707" s="46">
        <v>17000</v>
      </c>
      <c r="E707" s="190">
        <f>(D707-$D$1132)/($D$1133-$D$1132)</f>
        <v>3.3971019130573918E-2</v>
      </c>
      <c r="F707" s="46" t="s">
        <v>53</v>
      </c>
      <c r="G707" s="192">
        <f>VLOOKUP(F707,'DATOS DE SOPORTE'!$Y$5:$Z$8,2,FALSE)</f>
        <v>2</v>
      </c>
      <c r="H707" s="190">
        <f>(G707-$G$1132)/($G$1133-$G$1132)</f>
        <v>0.33333333333333331</v>
      </c>
      <c r="I707" s="50">
        <v>3</v>
      </c>
      <c r="J707" s="200">
        <f t="shared" si="518"/>
        <v>3</v>
      </c>
      <c r="K707" s="190">
        <f>(J707-$J$1132)/($J$1133-$J$1132)</f>
        <v>0.6</v>
      </c>
      <c r="L707" s="193" t="str">
        <f t="shared" si="519"/>
        <v>SI</v>
      </c>
      <c r="M707" s="46" t="s">
        <v>192</v>
      </c>
      <c r="N707" s="192">
        <f t="shared" si="520"/>
        <v>2</v>
      </c>
      <c r="O707" s="190">
        <f>(N707-N$1132)/(N$1133-N$1132)</f>
        <v>1</v>
      </c>
      <c r="P707" s="46" t="s">
        <v>196</v>
      </c>
      <c r="Q707" s="192">
        <f t="shared" si="521"/>
        <v>1</v>
      </c>
      <c r="R707" s="190">
        <f>(Q707-Q$1132)/(Q$1133-Q$1132)</f>
        <v>0</v>
      </c>
      <c r="S707" s="46" t="s">
        <v>60</v>
      </c>
      <c r="T707" s="192">
        <f t="shared" si="522"/>
        <v>2</v>
      </c>
      <c r="U707" s="190">
        <f>(T707-T$1132)/(T$1133-T$1132)</f>
        <v>1</v>
      </c>
      <c r="V707" s="46" t="s">
        <v>62</v>
      </c>
      <c r="W707" s="194">
        <f>VLOOKUP(V707,'DATOS DE SOPORTE'!$S$5:$T$10,2,FALSE)</f>
        <v>1</v>
      </c>
      <c r="X707" s="201">
        <f>(W707-W$1132)/(W$1133-W$1132)</f>
        <v>0</v>
      </c>
      <c r="Y707" s="46" t="s">
        <v>136</v>
      </c>
      <c r="Z707" s="194">
        <f t="shared" si="523"/>
        <v>2</v>
      </c>
      <c r="AA707" s="201">
        <f>(Z707-Z$1132)/(Z$1133-Z$1132)</f>
        <v>1</v>
      </c>
      <c r="AB707" s="46" t="s">
        <v>188</v>
      </c>
      <c r="AC707" s="194">
        <f t="shared" si="524"/>
        <v>1</v>
      </c>
      <c r="AD707" s="201">
        <f>(AC707-AC$1132)/(AC$1133-AC$1132)</f>
        <v>0</v>
      </c>
      <c r="AE707" s="46" t="s">
        <v>188</v>
      </c>
      <c r="AF707" s="194">
        <f t="shared" si="525"/>
        <v>1</v>
      </c>
      <c r="AG707" s="201">
        <f>(AF707-AF$1132)/(AF$1133-AF$1132)</f>
        <v>0</v>
      </c>
      <c r="AH707" s="24" t="s">
        <v>67</v>
      </c>
      <c r="AI707" s="194">
        <f>VLOOKUP(AH707,'DATOS DE SOPORTE'!$V$5:$W$8,2,FALSE)</f>
        <v>1</v>
      </c>
      <c r="AJ707" s="201">
        <f>(AI707-AI$1132)/(AI$1133-AI$1132)</f>
        <v>0</v>
      </c>
      <c r="AK707" s="58" t="str">
        <f t="shared" si="517"/>
        <v>Regular</v>
      </c>
      <c r="AL707" s="196">
        <f>IFERROR(SQRT(($E707-$E$1136)^2+($C707-$C$1136)^2),0)</f>
        <v>0.15403720728858639</v>
      </c>
      <c r="AM707" s="197" t="str">
        <f>IF(AL707&lt;=SMALL($AL$3:$AL$1130,1),"MAS PARECIDO","NO")</f>
        <v>NO</v>
      </c>
      <c r="AN707" s="197" t="str">
        <f>IF(AL707&lt;=SMALL($AL$3:$AL$1130,5),"SIMILAR","NO")</f>
        <v>NO</v>
      </c>
      <c r="AO707" s="197" t="str">
        <f t="shared" si="526"/>
        <v>N/A</v>
      </c>
      <c r="AP707" s="197">
        <f t="shared" si="527"/>
        <v>0</v>
      </c>
      <c r="AQ707" s="198">
        <f t="shared" si="528"/>
        <v>0</v>
      </c>
      <c r="AR707" s="196">
        <f>IFERROR(SQRT(($E707-$E$1136)^2+($H707-$H$1136)^2),0)</f>
        <v>3.4001020030600917E-2</v>
      </c>
      <c r="AS707" s="197" t="str">
        <f>IF(AR707&lt;=SMALL(AR$3:AR$1130,1),"MAS PARECIDO","NO")</f>
        <v>NO</v>
      </c>
      <c r="AT707" s="197" t="str">
        <f>IF(AR707&lt;=SMALL(AR$3:AR$1130,5),"SIMILAR","NO")</f>
        <v>NO</v>
      </c>
      <c r="AU707" s="197" t="str">
        <f t="shared" si="529"/>
        <v>N/A</v>
      </c>
      <c r="AV707" s="197">
        <f t="shared" si="530"/>
        <v>0</v>
      </c>
      <c r="AW707" s="198">
        <f t="shared" si="531"/>
        <v>0</v>
      </c>
      <c r="AX707" s="199">
        <f>IFERROR(SQRT(($E707-$E$1136)^2+($K707-$K$1136)^2),0)</f>
        <v>0.40144248574748698</v>
      </c>
      <c r="AY707" s="197" t="str">
        <f>IF(AX707&lt;=SMALL(AX$3:AX$1130,1),"MAS PARECIDO","NO")</f>
        <v>NO</v>
      </c>
      <c r="AZ707" s="197" t="str">
        <f>IF(AX707&lt;=SMALL(AX$3:AX$1130,5),"SIMILAR","NO")</f>
        <v>NO</v>
      </c>
      <c r="BA707" s="197" t="str">
        <f t="shared" si="532"/>
        <v>N/A</v>
      </c>
      <c r="BB707" s="197">
        <f t="shared" si="533"/>
        <v>0</v>
      </c>
      <c r="BC707" s="198">
        <f t="shared" si="534"/>
        <v>0</v>
      </c>
      <c r="BD707" s="196">
        <f>IFERROR(SQRT(($E707-$E$1136)^2+($O707-$O$1136)^2),0)</f>
        <v>3.4001020030600917E-2</v>
      </c>
      <c r="BE707" s="197" t="str">
        <f>IF(BD707&lt;=SMALL(BD$3:BD$1130,1),"MAS PARECIDO","NO")</f>
        <v>NO</v>
      </c>
      <c r="BF707" s="197" t="str">
        <f>IF(BD707&lt;=SMALL(BD$3:BD$1130,5),"SIMILAR","NO")</f>
        <v>NO</v>
      </c>
      <c r="BG707" s="197" t="str">
        <f t="shared" si="535"/>
        <v>N/A</v>
      </c>
      <c r="BH707" s="197">
        <f t="shared" si="536"/>
        <v>0</v>
      </c>
      <c r="BI707" s="198">
        <f t="shared" si="537"/>
        <v>0</v>
      </c>
      <c r="BJ707" s="199">
        <f>IFERROR(SQRT(($E707-$E$1136)^2+($R707-$R$1136)^2),0)</f>
        <v>0.50115473594801174</v>
      </c>
      <c r="BK707" s="197" t="str">
        <f>IF(BJ707&lt;=SMALL(BJ$3:BJ$1130,1),"MAS PARECIDO","NO")</f>
        <v>NO</v>
      </c>
      <c r="BL707" s="197" t="str">
        <f>IF(BJ707&lt;=SMALL(BJ$3:BJ$1130,5),"SIMILAR","NO")</f>
        <v>NO</v>
      </c>
      <c r="BM707" s="197" t="str">
        <f t="shared" si="538"/>
        <v>N/A</v>
      </c>
      <c r="BN707" s="197">
        <f t="shared" si="539"/>
        <v>0</v>
      </c>
      <c r="BO707" s="198">
        <f t="shared" si="540"/>
        <v>0</v>
      </c>
      <c r="BP707" s="199">
        <f>IFERROR(SQRT(($E707-$E$1136)^2+($U707-$U$1136)^2),0)</f>
        <v>1.0005778677160122</v>
      </c>
      <c r="BQ707" s="197" t="str">
        <f>IF(BP707&lt;=SMALL(BP$3:BP$1130,1),"MAS PARECIDO","NO")</f>
        <v>NO</v>
      </c>
      <c r="BR707" s="197" t="str">
        <f>IF(BP707&lt;=SMALL(BP$3:BP$1130,5),"SIMILAR","NO")</f>
        <v>NO</v>
      </c>
      <c r="BS707" s="197" t="str">
        <f t="shared" si="541"/>
        <v>N/A</v>
      </c>
      <c r="BT707" s="197">
        <f t="shared" si="542"/>
        <v>0</v>
      </c>
      <c r="BU707" s="198">
        <f t="shared" si="543"/>
        <v>0</v>
      </c>
      <c r="BV707" s="199">
        <f>IFERROR(SQRT(($E707-$E$1136)^2+($X707-$X$1136)^2),0)</f>
        <v>3.4001020030600917E-2</v>
      </c>
      <c r="BW707" s="197" t="str">
        <f>IF(BV707&lt;=SMALL(BV$3:BV$1130,1),"MAS PARECIDO","NO")</f>
        <v>NO</v>
      </c>
      <c r="BX707" s="197" t="str">
        <f>IF(BV707&lt;=SMALL(BV$3:BV$1130,5),"SIMILAR","NO")</f>
        <v>NO</v>
      </c>
      <c r="BY707" s="197" t="str">
        <f t="shared" si="544"/>
        <v>N/A</v>
      </c>
      <c r="BZ707" s="197">
        <f t="shared" si="545"/>
        <v>0</v>
      </c>
      <c r="CA707" s="198">
        <f t="shared" si="546"/>
        <v>0</v>
      </c>
      <c r="CB707" s="199">
        <f>IFERROR(SQRT(($E707-$E$1136)^2+($AA707-$AA$1136)^2),0)</f>
        <v>1.0005778677160122</v>
      </c>
      <c r="CC707" s="197" t="str">
        <f>IF(CB707&lt;=SMALL(CB$3:CB$1130,1),"MAS PARECIDO","NO")</f>
        <v>NO</v>
      </c>
      <c r="CD707" s="197" t="str">
        <f>IF(CB707&lt;=SMALL(CB$3:CB$1130,5),"SIMILAR","NO")</f>
        <v>NO</v>
      </c>
      <c r="CE707" s="197" t="str">
        <f t="shared" si="547"/>
        <v>N/A</v>
      </c>
      <c r="CF707" s="197">
        <f t="shared" si="548"/>
        <v>0</v>
      </c>
      <c r="CG707" s="198">
        <f t="shared" si="549"/>
        <v>0</v>
      </c>
      <c r="CH707" s="199">
        <f>IFERROR(SQRT(($E707-$E$1136)^2+($AD707-$AD$1136)^2),0)</f>
        <v>1.0005778677160122</v>
      </c>
      <c r="CI707" s="197" t="str">
        <f>IF(CH707&lt;=SMALL(CH$3:CH$1130,1),"MAS PARECIDO","NO")</f>
        <v>NO</v>
      </c>
      <c r="CJ707" s="197" t="str">
        <f>IF(CH707&lt;=SMALL(CH$3:CH$1130,5),"SIMILAR","NO")</f>
        <v>NO</v>
      </c>
      <c r="CK707" s="197" t="str">
        <f t="shared" si="550"/>
        <v>N/A</v>
      </c>
      <c r="CL707" s="197">
        <f t="shared" si="551"/>
        <v>0</v>
      </c>
      <c r="CM707" s="198">
        <f t="shared" si="552"/>
        <v>0</v>
      </c>
      <c r="CN707" s="199">
        <f>IFERROR(SQRT(($E707-$E$1136)^2+($AG707-$AG$1136)^2),0)</f>
        <v>1.0005778677160122</v>
      </c>
      <c r="CO707" s="197" t="str">
        <f>IF(CN707&lt;=SMALL(CN$3:CN$1130,1),"MAS PARECIDO","NO")</f>
        <v>NO</v>
      </c>
      <c r="CP707" s="197" t="str">
        <f>IF(CN707&lt;=SMALL(CN$3:CN$1130,5),"SIMILAR","NO")</f>
        <v>NO</v>
      </c>
      <c r="CQ707" s="197" t="str">
        <f t="shared" si="553"/>
        <v>N/A</v>
      </c>
      <c r="CR707" s="197">
        <f t="shared" si="554"/>
        <v>0</v>
      </c>
      <c r="CS707" s="198">
        <f t="shared" si="555"/>
        <v>0</v>
      </c>
      <c r="CT707" s="199">
        <f>IFERROR(SQRT(($E707-$E$1136)^2+($AJ707-$AJ$1136)^2),0)</f>
        <v>3.4001020030600917E-2</v>
      </c>
      <c r="CU707" s="197" t="str">
        <f>IF(CT707&lt;=SMALL(CT$3:CT$1130,1),"MAS PARECIDO","NO")</f>
        <v>NO</v>
      </c>
      <c r="CV707" s="197" t="str">
        <f>IF(CT707&lt;=SMALL(CT$3:CT$1130,5),"SIMILAR","NO")</f>
        <v>NO</v>
      </c>
      <c r="CW707" s="197" t="str">
        <f t="shared" si="556"/>
        <v>N/A</v>
      </c>
      <c r="CX707" s="197">
        <f t="shared" si="557"/>
        <v>0</v>
      </c>
      <c r="CY707" s="198">
        <f t="shared" si="558"/>
        <v>0</v>
      </c>
      <c r="CZ707" s="2" t="s">
        <v>2387</v>
      </c>
      <c r="DA707" s="2" t="s">
        <v>2388</v>
      </c>
      <c r="DB707" s="2">
        <v>1</v>
      </c>
      <c r="DC707" s="2" t="s">
        <v>346</v>
      </c>
    </row>
    <row r="708" spans="1:107">
      <c r="A708" s="24" t="s">
        <v>868</v>
      </c>
      <c r="B708" s="46">
        <v>41460.730000000003</v>
      </c>
      <c r="C708" s="190">
        <f>(B708-$B$1132)/($B$1133-$B$1132)</f>
        <v>4.3198637009795648E-2</v>
      </c>
      <c r="D708" s="46">
        <v>8000</v>
      </c>
      <c r="E708" s="190">
        <f>(D708-$D$1132)/($D$1133-$D$1132)</f>
        <v>1.597047911437343E-2</v>
      </c>
      <c r="F708" s="46" t="s">
        <v>53</v>
      </c>
      <c r="G708" s="192">
        <f>VLOOKUP(F708,'DATOS DE SOPORTE'!$Y$5:$Z$8,2,FALSE)</f>
        <v>2</v>
      </c>
      <c r="H708" s="190">
        <f>(G708-$G$1132)/($G$1133-$G$1132)</f>
        <v>0.33333333333333331</v>
      </c>
      <c r="I708" s="50">
        <v>2</v>
      </c>
      <c r="J708" s="200">
        <f t="shared" si="518"/>
        <v>2</v>
      </c>
      <c r="K708" s="190">
        <f>(J708-$J$1132)/($J$1133-$J$1132)</f>
        <v>0.4</v>
      </c>
      <c r="L708" s="193" t="str">
        <f t="shared" si="519"/>
        <v>SI</v>
      </c>
      <c r="M708" s="46" t="s">
        <v>192</v>
      </c>
      <c r="N708" s="192">
        <f t="shared" si="520"/>
        <v>2</v>
      </c>
      <c r="O708" s="190">
        <f>(N708-N$1132)/(N$1133-N$1132)</f>
        <v>1</v>
      </c>
      <c r="P708" s="46" t="s">
        <v>196</v>
      </c>
      <c r="Q708" s="192">
        <f t="shared" si="521"/>
        <v>1</v>
      </c>
      <c r="R708" s="190">
        <f>(Q708-Q$1132)/(Q$1133-Q$1132)</f>
        <v>0</v>
      </c>
      <c r="S708" s="46" t="s">
        <v>194</v>
      </c>
      <c r="T708" s="192">
        <f t="shared" si="522"/>
        <v>1</v>
      </c>
      <c r="U708" s="190">
        <f>(T708-T$1132)/(T$1133-T$1132)</f>
        <v>0</v>
      </c>
      <c r="V708" s="46" t="s">
        <v>62</v>
      </c>
      <c r="W708" s="194">
        <f>VLOOKUP(V708,'DATOS DE SOPORTE'!$S$5:$T$10,2,FALSE)</f>
        <v>1</v>
      </c>
      <c r="X708" s="201">
        <f>(W708-W$1132)/(W$1133-W$1132)</f>
        <v>0</v>
      </c>
      <c r="Y708" s="46" t="s">
        <v>136</v>
      </c>
      <c r="Z708" s="194">
        <f t="shared" si="523"/>
        <v>2</v>
      </c>
      <c r="AA708" s="201">
        <f>(Z708-Z$1132)/(Z$1133-Z$1132)</f>
        <v>1</v>
      </c>
      <c r="AB708" s="46" t="s">
        <v>136</v>
      </c>
      <c r="AC708" s="194">
        <f t="shared" si="524"/>
        <v>2</v>
      </c>
      <c r="AD708" s="201">
        <f>(AC708-AC$1132)/(AC$1133-AC$1132)</f>
        <v>1</v>
      </c>
      <c r="AE708" s="46" t="s">
        <v>188</v>
      </c>
      <c r="AF708" s="194">
        <f t="shared" si="525"/>
        <v>1</v>
      </c>
      <c r="AG708" s="201">
        <f>(AF708-AF$1132)/(AF$1133-AF$1132)</f>
        <v>0</v>
      </c>
      <c r="AH708" s="24" t="s">
        <v>67</v>
      </c>
      <c r="AI708" s="194">
        <f>VLOOKUP(AH708,'DATOS DE SOPORTE'!$V$5:$W$8,2,FALSE)</f>
        <v>1</v>
      </c>
      <c r="AJ708" s="201">
        <f>(AI708-AI$1132)/(AI$1133-AI$1132)</f>
        <v>0</v>
      </c>
      <c r="AK708" s="58" t="str">
        <f t="shared" ref="AK708:AK771" si="559">DC708</f>
        <v>Bueno</v>
      </c>
      <c r="AL708" s="196">
        <f>IFERROR(SQRT(($E708-$E$1136)^2+($C708-$C$1136)^2),0)</f>
        <v>0.16272892429085095</v>
      </c>
      <c r="AM708" s="197" t="str">
        <f>IF(AL708&lt;=SMALL($AL$3:$AL$1130,1),"MAS PARECIDO","NO")</f>
        <v>NO</v>
      </c>
      <c r="AN708" s="197" t="str">
        <f>IF(AL708&lt;=SMALL($AL$3:$AL$1130,5),"SIMILAR","NO")</f>
        <v>NO</v>
      </c>
      <c r="AO708" s="197" t="str">
        <f t="shared" si="526"/>
        <v>N/A</v>
      </c>
      <c r="AP708" s="197">
        <f t="shared" si="527"/>
        <v>0</v>
      </c>
      <c r="AQ708" s="198">
        <f t="shared" si="528"/>
        <v>0</v>
      </c>
      <c r="AR708" s="196">
        <f>IFERROR(SQRT(($E708-$E$1136)^2+($H708-$H$1136)^2),0)</f>
        <v>1.600048001440043E-2</v>
      </c>
      <c r="AS708" s="197" t="str">
        <f>IF(AR708&lt;=SMALL(AR$3:AR$1130,1),"MAS PARECIDO","NO")</f>
        <v>NO</v>
      </c>
      <c r="AT708" s="197" t="str">
        <f>IF(AR708&lt;=SMALL(AR$3:AR$1130,5),"SIMILAR","NO")</f>
        <v>NO</v>
      </c>
      <c r="AU708" s="197" t="str">
        <f t="shared" si="529"/>
        <v>N/A</v>
      </c>
      <c r="AV708" s="197">
        <f t="shared" si="530"/>
        <v>0</v>
      </c>
      <c r="AW708" s="198">
        <f t="shared" si="531"/>
        <v>0</v>
      </c>
      <c r="AX708" s="199">
        <f>IFERROR(SQRT(($E708-$E$1136)^2+($K708-$K$1136)^2),0)</f>
        <v>0.20063901754317687</v>
      </c>
      <c r="AY708" s="197" t="str">
        <f>IF(AX708&lt;=SMALL(AX$3:AX$1130,1),"MAS PARECIDO","NO")</f>
        <v>NO</v>
      </c>
      <c r="AZ708" s="197" t="str">
        <f>IF(AX708&lt;=SMALL(AX$3:AX$1130,5),"SIMILAR","NO")</f>
        <v>NO</v>
      </c>
      <c r="BA708" s="197" t="str">
        <f t="shared" si="532"/>
        <v>N/A</v>
      </c>
      <c r="BB708" s="197">
        <f t="shared" si="533"/>
        <v>0</v>
      </c>
      <c r="BC708" s="198">
        <f t="shared" si="534"/>
        <v>0</v>
      </c>
      <c r="BD708" s="196">
        <f>IFERROR(SQRT(($E708-$E$1136)^2+($O708-$O$1136)^2),0)</f>
        <v>1.600048001440043E-2</v>
      </c>
      <c r="BE708" s="197" t="str">
        <f>IF(BD708&lt;=SMALL(BD$3:BD$1130,1),"MAS PARECIDO","NO")</f>
        <v>NO</v>
      </c>
      <c r="BF708" s="197" t="str">
        <f>IF(BD708&lt;=SMALL(BD$3:BD$1130,5),"SIMILAR","NO")</f>
        <v>NO</v>
      </c>
      <c r="BG708" s="197" t="str">
        <f t="shared" si="535"/>
        <v>N/A</v>
      </c>
      <c r="BH708" s="197">
        <f t="shared" si="536"/>
        <v>0</v>
      </c>
      <c r="BI708" s="198">
        <f t="shared" si="537"/>
        <v>0</v>
      </c>
      <c r="BJ708" s="199">
        <f>IFERROR(SQRT(($E708-$E$1136)^2+($R708-$R$1136)^2),0)</f>
        <v>0.50025594985036537</v>
      </c>
      <c r="BK708" s="197" t="str">
        <f>IF(BJ708&lt;=SMALL(BJ$3:BJ$1130,1),"MAS PARECIDO","NO")</f>
        <v>NO</v>
      </c>
      <c r="BL708" s="197" t="str">
        <f>IF(BJ708&lt;=SMALL(BJ$3:BJ$1130,5),"SIMILAR","NO")</f>
        <v>NO</v>
      </c>
      <c r="BM708" s="197" t="str">
        <f t="shared" si="538"/>
        <v>N/A</v>
      </c>
      <c r="BN708" s="197">
        <f t="shared" si="539"/>
        <v>0</v>
      </c>
      <c r="BO708" s="198">
        <f t="shared" si="540"/>
        <v>0</v>
      </c>
      <c r="BP708" s="199">
        <f>IFERROR(SQRT(($E708-$E$1136)^2+($U708-$U$1136)^2),0)</f>
        <v>1.600048001440043E-2</v>
      </c>
      <c r="BQ708" s="197" t="str">
        <f>IF(BP708&lt;=SMALL(BP$3:BP$1130,1),"MAS PARECIDO","NO")</f>
        <v>NO</v>
      </c>
      <c r="BR708" s="197" t="str">
        <f>IF(BP708&lt;=SMALL(BP$3:BP$1130,5),"SIMILAR","NO")</f>
        <v>NO</v>
      </c>
      <c r="BS708" s="197" t="str">
        <f t="shared" si="541"/>
        <v>N/A</v>
      </c>
      <c r="BT708" s="197">
        <f t="shared" si="542"/>
        <v>0</v>
      </c>
      <c r="BU708" s="198">
        <f t="shared" si="543"/>
        <v>0</v>
      </c>
      <c r="BV708" s="199">
        <f>IFERROR(SQRT(($E708-$E$1136)^2+($X708-$X$1136)^2),0)</f>
        <v>1.600048001440043E-2</v>
      </c>
      <c r="BW708" s="197" t="str">
        <f>IF(BV708&lt;=SMALL(BV$3:BV$1130,1),"MAS PARECIDO","NO")</f>
        <v>NO</v>
      </c>
      <c r="BX708" s="197" t="str">
        <f>IF(BV708&lt;=SMALL(BV$3:BV$1130,5),"SIMILAR","NO")</f>
        <v>NO</v>
      </c>
      <c r="BY708" s="197" t="str">
        <f t="shared" si="544"/>
        <v>N/A</v>
      </c>
      <c r="BZ708" s="197">
        <f t="shared" si="545"/>
        <v>0</v>
      </c>
      <c r="CA708" s="198">
        <f t="shared" si="546"/>
        <v>0</v>
      </c>
      <c r="CB708" s="199">
        <f>IFERROR(SQRT(($E708-$E$1136)^2+($AA708-$AA$1136)^2),0)</f>
        <v>1.0001279994884111</v>
      </c>
      <c r="CC708" s="197" t="str">
        <f>IF(CB708&lt;=SMALL(CB$3:CB$1130,1),"MAS PARECIDO","NO")</f>
        <v>NO</v>
      </c>
      <c r="CD708" s="197" t="str">
        <f>IF(CB708&lt;=SMALL(CB$3:CB$1130,5),"SIMILAR","NO")</f>
        <v>NO</v>
      </c>
      <c r="CE708" s="197" t="str">
        <f t="shared" si="547"/>
        <v>N/A</v>
      </c>
      <c r="CF708" s="197">
        <f t="shared" si="548"/>
        <v>0</v>
      </c>
      <c r="CG708" s="198">
        <f t="shared" si="549"/>
        <v>0</v>
      </c>
      <c r="CH708" s="199">
        <f>IFERROR(SQRT(($E708-$E$1136)^2+($AD708-$AD$1136)^2),0)</f>
        <v>1.600048001440043E-2</v>
      </c>
      <c r="CI708" s="197" t="str">
        <f>IF(CH708&lt;=SMALL(CH$3:CH$1130,1),"MAS PARECIDO","NO")</f>
        <v>NO</v>
      </c>
      <c r="CJ708" s="197" t="str">
        <f>IF(CH708&lt;=SMALL(CH$3:CH$1130,5),"SIMILAR","NO")</f>
        <v>NO</v>
      </c>
      <c r="CK708" s="197" t="str">
        <f t="shared" si="550"/>
        <v>N/A</v>
      </c>
      <c r="CL708" s="197">
        <f t="shared" si="551"/>
        <v>0</v>
      </c>
      <c r="CM708" s="198">
        <f t="shared" si="552"/>
        <v>0</v>
      </c>
      <c r="CN708" s="199">
        <f>IFERROR(SQRT(($E708-$E$1136)^2+($AG708-$AG$1136)^2),0)</f>
        <v>1.0001279994884111</v>
      </c>
      <c r="CO708" s="197" t="str">
        <f>IF(CN708&lt;=SMALL(CN$3:CN$1130,1),"MAS PARECIDO","NO")</f>
        <v>NO</v>
      </c>
      <c r="CP708" s="197" t="str">
        <f>IF(CN708&lt;=SMALL(CN$3:CN$1130,5),"SIMILAR","NO")</f>
        <v>NO</v>
      </c>
      <c r="CQ708" s="197" t="str">
        <f t="shared" si="553"/>
        <v>N/A</v>
      </c>
      <c r="CR708" s="197">
        <f t="shared" si="554"/>
        <v>0</v>
      </c>
      <c r="CS708" s="198">
        <f t="shared" si="555"/>
        <v>0</v>
      </c>
      <c r="CT708" s="199">
        <f>IFERROR(SQRT(($E708-$E$1136)^2+($AJ708-$AJ$1136)^2),0)</f>
        <v>1.600048001440043E-2</v>
      </c>
      <c r="CU708" s="197" t="str">
        <f>IF(CT708&lt;=SMALL(CT$3:CT$1130,1),"MAS PARECIDO","NO")</f>
        <v>NO</v>
      </c>
      <c r="CV708" s="197" t="str">
        <f>IF(CT708&lt;=SMALL(CT$3:CT$1130,5),"SIMILAR","NO")</f>
        <v>NO</v>
      </c>
      <c r="CW708" s="197" t="str">
        <f t="shared" si="556"/>
        <v>N/A</v>
      </c>
      <c r="CX708" s="197">
        <f t="shared" si="557"/>
        <v>0</v>
      </c>
      <c r="CY708" s="198">
        <f t="shared" si="558"/>
        <v>0</v>
      </c>
      <c r="CZ708" s="2" t="s">
        <v>2389</v>
      </c>
      <c r="DA708" s="2" t="s">
        <v>2390</v>
      </c>
      <c r="DB708" s="2">
        <v>0</v>
      </c>
      <c r="DC708" s="2" t="s">
        <v>189</v>
      </c>
    </row>
    <row r="709" spans="1:107">
      <c r="A709" s="24" t="s">
        <v>869</v>
      </c>
      <c r="B709" s="46">
        <v>50927.73</v>
      </c>
      <c r="C709" s="190">
        <f>(B709-$B$1132)/($B$1133-$B$1132)</f>
        <v>5.4264738338603326E-2</v>
      </c>
      <c r="D709" s="46">
        <v>9000</v>
      </c>
      <c r="E709" s="190">
        <f>(D709-$D$1132)/($D$1133-$D$1132)</f>
        <v>1.7970539116173485E-2</v>
      </c>
      <c r="F709" s="46" t="s">
        <v>53</v>
      </c>
      <c r="G709" s="192">
        <f>VLOOKUP(F709,'DATOS DE SOPORTE'!$Y$5:$Z$8,2,FALSE)</f>
        <v>2</v>
      </c>
      <c r="H709" s="190">
        <f>(G709-$G$1132)/($G$1133-$G$1132)</f>
        <v>0.33333333333333331</v>
      </c>
      <c r="I709" s="50">
        <v>0</v>
      </c>
      <c r="J709" s="200">
        <f t="shared" si="518"/>
        <v>0</v>
      </c>
      <c r="K709" s="190">
        <f>(J709-$J$1132)/($J$1133-$J$1132)</f>
        <v>0</v>
      </c>
      <c r="L709" s="193" t="str">
        <f t="shared" si="519"/>
        <v>NO</v>
      </c>
      <c r="M709" s="46" t="s">
        <v>192</v>
      </c>
      <c r="N709" s="192">
        <f t="shared" si="520"/>
        <v>2</v>
      </c>
      <c r="O709" s="190">
        <f>(N709-N$1132)/(N$1133-N$1132)</f>
        <v>1</v>
      </c>
      <c r="P709" s="46" t="s">
        <v>193</v>
      </c>
      <c r="Q709" s="192">
        <f t="shared" si="521"/>
        <v>2</v>
      </c>
      <c r="R709" s="190">
        <f>(Q709-Q$1132)/(Q$1133-Q$1132)</f>
        <v>0.5</v>
      </c>
      <c r="S709" s="46" t="s">
        <v>194</v>
      </c>
      <c r="T709" s="192">
        <f t="shared" si="522"/>
        <v>1</v>
      </c>
      <c r="U709" s="190">
        <f>(T709-T$1132)/(T$1133-T$1132)</f>
        <v>0</v>
      </c>
      <c r="V709" s="46" t="s">
        <v>62</v>
      </c>
      <c r="W709" s="194">
        <f>VLOOKUP(V709,'DATOS DE SOPORTE'!$S$5:$T$10,2,FALSE)</f>
        <v>1</v>
      </c>
      <c r="X709" s="201">
        <f>(W709-W$1132)/(W$1133-W$1132)</f>
        <v>0</v>
      </c>
      <c r="Y709" s="46" t="s">
        <v>136</v>
      </c>
      <c r="Z709" s="194">
        <f t="shared" si="523"/>
        <v>2</v>
      </c>
      <c r="AA709" s="201">
        <f>(Z709-Z$1132)/(Z$1133-Z$1132)</f>
        <v>1</v>
      </c>
      <c r="AB709" s="46" t="s">
        <v>136</v>
      </c>
      <c r="AC709" s="194">
        <f t="shared" si="524"/>
        <v>2</v>
      </c>
      <c r="AD709" s="201">
        <f>(AC709-AC$1132)/(AC$1133-AC$1132)</f>
        <v>1</v>
      </c>
      <c r="AE709" s="46" t="s">
        <v>188</v>
      </c>
      <c r="AF709" s="194">
        <f t="shared" si="525"/>
        <v>1</v>
      </c>
      <c r="AG709" s="201">
        <f>(AF709-AF$1132)/(AF$1133-AF$1132)</f>
        <v>0</v>
      </c>
      <c r="AH709" s="24" t="s">
        <v>67</v>
      </c>
      <c r="AI709" s="194">
        <f>VLOOKUP(AH709,'DATOS DE SOPORTE'!$V$5:$W$8,2,FALSE)</f>
        <v>1</v>
      </c>
      <c r="AJ709" s="201">
        <f>(AI709-AI$1132)/(AI$1133-AI$1132)</f>
        <v>0</v>
      </c>
      <c r="AK709" s="58" t="str">
        <f t="shared" si="559"/>
        <v>Regular</v>
      </c>
      <c r="AL709" s="196">
        <f>IFERROR(SQRT(($E709-$E$1136)^2+($C709-$C$1136)^2),0)</f>
        <v>0.15194429281394872</v>
      </c>
      <c r="AM709" s="197" t="str">
        <f>IF(AL709&lt;=SMALL($AL$3:$AL$1130,1),"MAS PARECIDO","NO")</f>
        <v>NO</v>
      </c>
      <c r="AN709" s="197" t="str">
        <f>IF(AL709&lt;=SMALL($AL$3:$AL$1130,5),"SIMILAR","NO")</f>
        <v>NO</v>
      </c>
      <c r="AO709" s="197" t="str">
        <f t="shared" si="526"/>
        <v>N/A</v>
      </c>
      <c r="AP709" s="197">
        <f t="shared" si="527"/>
        <v>0</v>
      </c>
      <c r="AQ709" s="198">
        <f t="shared" si="528"/>
        <v>0</v>
      </c>
      <c r="AR709" s="196">
        <f>IFERROR(SQRT(($E709-$E$1136)^2+($H709-$H$1136)^2),0)</f>
        <v>1.8000540016200484E-2</v>
      </c>
      <c r="AS709" s="197" t="str">
        <f>IF(AR709&lt;=SMALL(AR$3:AR$1130,1),"MAS PARECIDO","NO")</f>
        <v>NO</v>
      </c>
      <c r="AT709" s="197" t="str">
        <f>IF(AR709&lt;=SMALL(AR$3:AR$1130,5),"SIMILAR","NO")</f>
        <v>NO</v>
      </c>
      <c r="AU709" s="197" t="str">
        <f t="shared" si="529"/>
        <v>N/A</v>
      </c>
      <c r="AV709" s="197">
        <f t="shared" si="530"/>
        <v>0</v>
      </c>
      <c r="AW709" s="198">
        <f t="shared" si="531"/>
        <v>0</v>
      </c>
      <c r="AX709" s="199">
        <f>IFERROR(SQRT(($E709-$E$1136)^2+($K709-$K$1136)^2),0)</f>
        <v>0.20080841476610198</v>
      </c>
      <c r="AY709" s="197" t="str">
        <f>IF(AX709&lt;=SMALL(AX$3:AX$1130,1),"MAS PARECIDO","NO")</f>
        <v>NO</v>
      </c>
      <c r="AZ709" s="197" t="str">
        <f>IF(AX709&lt;=SMALL(AX$3:AX$1130,5),"SIMILAR","NO")</f>
        <v>NO</v>
      </c>
      <c r="BA709" s="197" t="str">
        <f t="shared" si="532"/>
        <v>N/A</v>
      </c>
      <c r="BB709" s="197">
        <f t="shared" si="533"/>
        <v>0</v>
      </c>
      <c r="BC709" s="198">
        <f t="shared" si="534"/>
        <v>0</v>
      </c>
      <c r="BD709" s="196">
        <f>IFERROR(SQRT(($E709-$E$1136)^2+($O709-$O$1136)^2),0)</f>
        <v>1.8000540016200484E-2</v>
      </c>
      <c r="BE709" s="197" t="str">
        <f>IF(BD709&lt;=SMALL(BD$3:BD$1130,1),"MAS PARECIDO","NO")</f>
        <v>NO</v>
      </c>
      <c r="BF709" s="197" t="str">
        <f>IF(BD709&lt;=SMALL(BD$3:BD$1130,5),"SIMILAR","NO")</f>
        <v>NO</v>
      </c>
      <c r="BG709" s="197" t="str">
        <f t="shared" si="535"/>
        <v>N/A</v>
      </c>
      <c r="BH709" s="197">
        <f t="shared" si="536"/>
        <v>0</v>
      </c>
      <c r="BI709" s="198">
        <f t="shared" si="537"/>
        <v>0</v>
      </c>
      <c r="BJ709" s="199">
        <f>IFERROR(SQRT(($E709-$E$1136)^2+($R709-$R$1136)^2),0)</f>
        <v>1.8000540016200484E-2</v>
      </c>
      <c r="BK709" s="197" t="str">
        <f>IF(BJ709&lt;=SMALL(BJ$3:BJ$1130,1),"MAS PARECIDO","NO")</f>
        <v>NO</v>
      </c>
      <c r="BL709" s="197" t="str">
        <f>IF(BJ709&lt;=SMALL(BJ$3:BJ$1130,5),"SIMILAR","NO")</f>
        <v>NO</v>
      </c>
      <c r="BM709" s="197" t="str">
        <f t="shared" si="538"/>
        <v>N/A</v>
      </c>
      <c r="BN709" s="197">
        <f t="shared" si="539"/>
        <v>0</v>
      </c>
      <c r="BO709" s="198">
        <f t="shared" si="540"/>
        <v>0</v>
      </c>
      <c r="BP709" s="199">
        <f>IFERROR(SQRT(($E709-$E$1136)^2+($U709-$U$1136)^2),0)</f>
        <v>1.8000540016200484E-2</v>
      </c>
      <c r="BQ709" s="197" t="str">
        <f>IF(BP709&lt;=SMALL(BP$3:BP$1130,1),"MAS PARECIDO","NO")</f>
        <v>NO</v>
      </c>
      <c r="BR709" s="197" t="str">
        <f>IF(BP709&lt;=SMALL(BP$3:BP$1130,5),"SIMILAR","NO")</f>
        <v>NO</v>
      </c>
      <c r="BS709" s="197" t="str">
        <f t="shared" si="541"/>
        <v>N/A</v>
      </c>
      <c r="BT709" s="197">
        <f t="shared" si="542"/>
        <v>0</v>
      </c>
      <c r="BU709" s="198">
        <f t="shared" si="543"/>
        <v>0</v>
      </c>
      <c r="BV709" s="199">
        <f>IFERROR(SQRT(($E709-$E$1136)^2+($X709-$X$1136)^2),0)</f>
        <v>1.8000540016200484E-2</v>
      </c>
      <c r="BW709" s="197" t="str">
        <f>IF(BV709&lt;=SMALL(BV$3:BV$1130,1),"MAS PARECIDO","NO")</f>
        <v>NO</v>
      </c>
      <c r="BX709" s="197" t="str">
        <f>IF(BV709&lt;=SMALL(BV$3:BV$1130,5),"SIMILAR","NO")</f>
        <v>NO</v>
      </c>
      <c r="BY709" s="197" t="str">
        <f t="shared" si="544"/>
        <v>N/A</v>
      </c>
      <c r="BZ709" s="197">
        <f t="shared" si="545"/>
        <v>0</v>
      </c>
      <c r="CA709" s="198">
        <f t="shared" si="546"/>
        <v>0</v>
      </c>
      <c r="CB709" s="199">
        <f>IFERROR(SQRT(($E709-$E$1136)^2+($AA709-$AA$1136)^2),0)</f>
        <v>1.0001619965989883</v>
      </c>
      <c r="CC709" s="197" t="str">
        <f>IF(CB709&lt;=SMALL(CB$3:CB$1130,1),"MAS PARECIDO","NO")</f>
        <v>NO</v>
      </c>
      <c r="CD709" s="197" t="str">
        <f>IF(CB709&lt;=SMALL(CB$3:CB$1130,5),"SIMILAR","NO")</f>
        <v>NO</v>
      </c>
      <c r="CE709" s="197" t="str">
        <f t="shared" si="547"/>
        <v>N/A</v>
      </c>
      <c r="CF709" s="197">
        <f t="shared" si="548"/>
        <v>0</v>
      </c>
      <c r="CG709" s="198">
        <f t="shared" si="549"/>
        <v>0</v>
      </c>
      <c r="CH709" s="199">
        <f>IFERROR(SQRT(($E709-$E$1136)^2+($AD709-$AD$1136)^2),0)</f>
        <v>1.8000540016200484E-2</v>
      </c>
      <c r="CI709" s="197" t="str">
        <f>IF(CH709&lt;=SMALL(CH$3:CH$1130,1),"MAS PARECIDO","NO")</f>
        <v>NO</v>
      </c>
      <c r="CJ709" s="197" t="str">
        <f>IF(CH709&lt;=SMALL(CH$3:CH$1130,5),"SIMILAR","NO")</f>
        <v>NO</v>
      </c>
      <c r="CK709" s="197" t="str">
        <f t="shared" si="550"/>
        <v>N/A</v>
      </c>
      <c r="CL709" s="197">
        <f t="shared" si="551"/>
        <v>0</v>
      </c>
      <c r="CM709" s="198">
        <f t="shared" si="552"/>
        <v>0</v>
      </c>
      <c r="CN709" s="199">
        <f>IFERROR(SQRT(($E709-$E$1136)^2+($AG709-$AG$1136)^2),0)</f>
        <v>1.0001619965989883</v>
      </c>
      <c r="CO709" s="197" t="str">
        <f>IF(CN709&lt;=SMALL(CN$3:CN$1130,1),"MAS PARECIDO","NO")</f>
        <v>NO</v>
      </c>
      <c r="CP709" s="197" t="str">
        <f>IF(CN709&lt;=SMALL(CN$3:CN$1130,5),"SIMILAR","NO")</f>
        <v>NO</v>
      </c>
      <c r="CQ709" s="197" t="str">
        <f t="shared" si="553"/>
        <v>N/A</v>
      </c>
      <c r="CR709" s="197">
        <f t="shared" si="554"/>
        <v>0</v>
      </c>
      <c r="CS709" s="198">
        <f t="shared" si="555"/>
        <v>0</v>
      </c>
      <c r="CT709" s="199">
        <f>IFERROR(SQRT(($E709-$E$1136)^2+($AJ709-$AJ$1136)^2),0)</f>
        <v>1.8000540016200484E-2</v>
      </c>
      <c r="CU709" s="197" t="str">
        <f>IF(CT709&lt;=SMALL(CT$3:CT$1130,1),"MAS PARECIDO","NO")</f>
        <v>NO</v>
      </c>
      <c r="CV709" s="197" t="str">
        <f>IF(CT709&lt;=SMALL(CT$3:CT$1130,5),"SIMILAR","NO")</f>
        <v>NO</v>
      </c>
      <c r="CW709" s="197" t="str">
        <f t="shared" si="556"/>
        <v>N/A</v>
      </c>
      <c r="CX709" s="197">
        <f t="shared" si="557"/>
        <v>0</v>
      </c>
      <c r="CY709" s="198">
        <f t="shared" si="558"/>
        <v>0</v>
      </c>
      <c r="CZ709" s="2" t="s">
        <v>2391</v>
      </c>
      <c r="DA709" s="2" t="s">
        <v>2392</v>
      </c>
      <c r="DB709" s="2">
        <v>1</v>
      </c>
      <c r="DC709" s="2" t="s">
        <v>346</v>
      </c>
    </row>
    <row r="710" spans="1:107">
      <c r="A710" s="24" t="s">
        <v>870</v>
      </c>
      <c r="B710" s="46">
        <v>126931.6</v>
      </c>
      <c r="C710" s="190">
        <f>(B710-$B$1132)/($B$1133-$B$1132)</f>
        <v>0.14310666574977116</v>
      </c>
      <c r="D710" s="46">
        <v>20000</v>
      </c>
      <c r="E710" s="190">
        <f>(D710-$D$1132)/($D$1133-$D$1132)</f>
        <v>3.9971199135974078E-2</v>
      </c>
      <c r="F710" s="46" t="s">
        <v>191</v>
      </c>
      <c r="G710" s="192">
        <f>VLOOKUP(F710,'DATOS DE SOPORTE'!$Y$5:$Z$8,2,FALSE)</f>
        <v>1</v>
      </c>
      <c r="H710" s="190">
        <f>(G710-$G$1132)/($G$1133-$G$1132)</f>
        <v>0</v>
      </c>
      <c r="I710" s="50">
        <v>2</v>
      </c>
      <c r="J710" s="200">
        <f t="shared" si="518"/>
        <v>2</v>
      </c>
      <c r="K710" s="190">
        <f>(J710-$J$1132)/($J$1133-$J$1132)</f>
        <v>0.4</v>
      </c>
      <c r="L710" s="193" t="str">
        <f t="shared" si="519"/>
        <v>SI</v>
      </c>
      <c r="M710" s="46" t="s">
        <v>56</v>
      </c>
      <c r="N710" s="192">
        <f t="shared" si="520"/>
        <v>1</v>
      </c>
      <c r="O710" s="190">
        <f>(N710-N$1132)/(N$1133-N$1132)</f>
        <v>0</v>
      </c>
      <c r="P710" s="46" t="s">
        <v>193</v>
      </c>
      <c r="Q710" s="192">
        <f t="shared" si="521"/>
        <v>2</v>
      </c>
      <c r="R710" s="190">
        <f>(Q710-Q$1132)/(Q$1133-Q$1132)</f>
        <v>0.5</v>
      </c>
      <c r="S710" s="46" t="s">
        <v>194</v>
      </c>
      <c r="T710" s="192">
        <f t="shared" si="522"/>
        <v>1</v>
      </c>
      <c r="U710" s="190">
        <f>(T710-T$1132)/(T$1133-T$1132)</f>
        <v>0</v>
      </c>
      <c r="V710" s="46" t="s">
        <v>62</v>
      </c>
      <c r="W710" s="194">
        <f>VLOOKUP(V710,'DATOS DE SOPORTE'!$S$5:$T$10,2,FALSE)</f>
        <v>1</v>
      </c>
      <c r="X710" s="201">
        <f>(W710-W$1132)/(W$1133-W$1132)</f>
        <v>0</v>
      </c>
      <c r="Y710" s="46" t="s">
        <v>188</v>
      </c>
      <c r="Z710" s="194">
        <f t="shared" si="523"/>
        <v>1</v>
      </c>
      <c r="AA710" s="201">
        <f>(Z710-Z$1132)/(Z$1133-Z$1132)</f>
        <v>0</v>
      </c>
      <c r="AB710" s="46" t="s">
        <v>136</v>
      </c>
      <c r="AC710" s="194">
        <f t="shared" si="524"/>
        <v>2</v>
      </c>
      <c r="AD710" s="201">
        <f>(AC710-AC$1132)/(AC$1133-AC$1132)</f>
        <v>1</v>
      </c>
      <c r="AE710" s="46" t="s">
        <v>188</v>
      </c>
      <c r="AF710" s="194">
        <f t="shared" si="525"/>
        <v>1</v>
      </c>
      <c r="AG710" s="201">
        <f>(AF710-AF$1132)/(AF$1133-AF$1132)</f>
        <v>0</v>
      </c>
      <c r="AH710" s="24" t="s">
        <v>67</v>
      </c>
      <c r="AI710" s="194">
        <f>VLOOKUP(AH710,'DATOS DE SOPORTE'!$V$5:$W$8,2,FALSE)</f>
        <v>1</v>
      </c>
      <c r="AJ710" s="201">
        <f>(AI710-AI$1132)/(AI$1133-AI$1132)</f>
        <v>0</v>
      </c>
      <c r="AK710" s="58" t="str">
        <f t="shared" si="559"/>
        <v>Bueno</v>
      </c>
      <c r="AL710" s="196">
        <f>IFERROR(SQRT(($E710-$E$1136)^2+($C710-$C$1136)^2),0)</f>
        <v>7.3811306047541561E-2</v>
      </c>
      <c r="AM710" s="197" t="str">
        <f>IF(AL710&lt;=SMALL($AL$3:$AL$1130,1),"MAS PARECIDO","NO")</f>
        <v>NO</v>
      </c>
      <c r="AN710" s="197" t="str">
        <f>IF(AL710&lt;=SMALL($AL$3:$AL$1130,5),"SIMILAR","NO")</f>
        <v>NO</v>
      </c>
      <c r="AO710" s="197" t="str">
        <f t="shared" si="526"/>
        <v>N/A</v>
      </c>
      <c r="AP710" s="197">
        <f t="shared" si="527"/>
        <v>0</v>
      </c>
      <c r="AQ710" s="198">
        <f t="shared" si="528"/>
        <v>0</v>
      </c>
      <c r="AR710" s="196">
        <f>IFERROR(SQRT(($E710-$E$1136)^2+($H710-$H$1136)^2),0)</f>
        <v>0.33572489796771299</v>
      </c>
      <c r="AS710" s="197" t="str">
        <f>IF(AR710&lt;=SMALL(AR$3:AR$1130,1),"MAS PARECIDO","NO")</f>
        <v>NO</v>
      </c>
      <c r="AT710" s="197" t="str">
        <f>IF(AR710&lt;=SMALL(AR$3:AR$1130,5),"SIMILAR","NO")</f>
        <v>NO</v>
      </c>
      <c r="AU710" s="197" t="str">
        <f t="shared" si="529"/>
        <v>N/A</v>
      </c>
      <c r="AV710" s="197">
        <f t="shared" si="530"/>
        <v>0</v>
      </c>
      <c r="AW710" s="198">
        <f t="shared" si="531"/>
        <v>0</v>
      </c>
      <c r="AX710" s="199">
        <f>IFERROR(SQRT(($E710-$E$1136)^2+($K710-$K$1136)^2),0)</f>
        <v>0.2039610158935285</v>
      </c>
      <c r="AY710" s="197" t="str">
        <f>IF(AX710&lt;=SMALL(AX$3:AX$1130,1),"MAS PARECIDO","NO")</f>
        <v>NO</v>
      </c>
      <c r="AZ710" s="197" t="str">
        <f>IF(AX710&lt;=SMALL(AX$3:AX$1130,5),"SIMILAR","NO")</f>
        <v>NO</v>
      </c>
      <c r="BA710" s="197" t="str">
        <f t="shared" si="532"/>
        <v>N/A</v>
      </c>
      <c r="BB710" s="197">
        <f t="shared" si="533"/>
        <v>0</v>
      </c>
      <c r="BC710" s="198">
        <f t="shared" si="534"/>
        <v>0</v>
      </c>
      <c r="BD710" s="196">
        <f>IFERROR(SQRT(($E710-$E$1136)^2+($O710-$O$1136)^2),0)</f>
        <v>1.0007997282195475</v>
      </c>
      <c r="BE710" s="197" t="str">
        <f>IF(BD710&lt;=SMALL(BD$3:BD$1130,1),"MAS PARECIDO","NO")</f>
        <v>NO</v>
      </c>
      <c r="BF710" s="197" t="str">
        <f>IF(BD710&lt;=SMALL(BD$3:BD$1130,5),"SIMILAR","NO")</f>
        <v>NO</v>
      </c>
      <c r="BG710" s="197" t="str">
        <f t="shared" si="535"/>
        <v>N/A</v>
      </c>
      <c r="BH710" s="197">
        <f t="shared" si="536"/>
        <v>0</v>
      </c>
      <c r="BI710" s="198">
        <f t="shared" si="537"/>
        <v>0</v>
      </c>
      <c r="BJ710" s="199">
        <f>IFERROR(SQRT(($E710-$E$1136)^2+($R710-$R$1136)^2),0)</f>
        <v>4.0001200036001078E-2</v>
      </c>
      <c r="BK710" s="197" t="str">
        <f>IF(BJ710&lt;=SMALL(BJ$3:BJ$1130,1),"MAS PARECIDO","NO")</f>
        <v>NO</v>
      </c>
      <c r="BL710" s="197" t="str">
        <f>IF(BJ710&lt;=SMALL(BJ$3:BJ$1130,5),"SIMILAR","NO")</f>
        <v>NO</v>
      </c>
      <c r="BM710" s="197" t="str">
        <f t="shared" si="538"/>
        <v>N/A</v>
      </c>
      <c r="BN710" s="197">
        <f t="shared" si="539"/>
        <v>0</v>
      </c>
      <c r="BO710" s="198">
        <f t="shared" si="540"/>
        <v>0</v>
      </c>
      <c r="BP710" s="199">
        <f>IFERROR(SQRT(($E710-$E$1136)^2+($U710-$U$1136)^2),0)</f>
        <v>4.0001200036001078E-2</v>
      </c>
      <c r="BQ710" s="197" t="str">
        <f>IF(BP710&lt;=SMALL(BP$3:BP$1130,1),"MAS PARECIDO","NO")</f>
        <v>NO</v>
      </c>
      <c r="BR710" s="197" t="str">
        <f>IF(BP710&lt;=SMALL(BP$3:BP$1130,5),"SIMILAR","NO")</f>
        <v>NO</v>
      </c>
      <c r="BS710" s="197" t="str">
        <f t="shared" si="541"/>
        <v>N/A</v>
      </c>
      <c r="BT710" s="197">
        <f t="shared" si="542"/>
        <v>0</v>
      </c>
      <c r="BU710" s="198">
        <f t="shared" si="543"/>
        <v>0</v>
      </c>
      <c r="BV710" s="199">
        <f>IFERROR(SQRT(($E710-$E$1136)^2+($X710-$X$1136)^2),0)</f>
        <v>4.0001200036001078E-2</v>
      </c>
      <c r="BW710" s="197" t="str">
        <f>IF(BV710&lt;=SMALL(BV$3:BV$1130,1),"MAS PARECIDO","NO")</f>
        <v>NO</v>
      </c>
      <c r="BX710" s="197" t="str">
        <f>IF(BV710&lt;=SMALL(BV$3:BV$1130,5),"SIMILAR","NO")</f>
        <v>NO</v>
      </c>
      <c r="BY710" s="197" t="str">
        <f t="shared" si="544"/>
        <v>N/A</v>
      </c>
      <c r="BZ710" s="197">
        <f t="shared" si="545"/>
        <v>0</v>
      </c>
      <c r="CA710" s="198">
        <f t="shared" si="546"/>
        <v>0</v>
      </c>
      <c r="CB710" s="199">
        <f>IFERROR(SQRT(($E710-$E$1136)^2+($AA710-$AA$1136)^2),0)</f>
        <v>4.0001200036001078E-2</v>
      </c>
      <c r="CC710" s="197" t="str">
        <f>IF(CB710&lt;=SMALL(CB$3:CB$1130,1),"MAS PARECIDO","NO")</f>
        <v>NO</v>
      </c>
      <c r="CD710" s="197" t="str">
        <f>IF(CB710&lt;=SMALL(CB$3:CB$1130,5),"SIMILAR","NO")</f>
        <v>NO</v>
      </c>
      <c r="CE710" s="197" t="str">
        <f t="shared" si="547"/>
        <v>N/A</v>
      </c>
      <c r="CF710" s="197">
        <f t="shared" si="548"/>
        <v>0</v>
      </c>
      <c r="CG710" s="198">
        <f t="shared" si="549"/>
        <v>0</v>
      </c>
      <c r="CH710" s="199">
        <f>IFERROR(SQRT(($E710-$E$1136)^2+($AD710-$AD$1136)^2),0)</f>
        <v>4.0001200036001078E-2</v>
      </c>
      <c r="CI710" s="197" t="str">
        <f>IF(CH710&lt;=SMALL(CH$3:CH$1130,1),"MAS PARECIDO","NO")</f>
        <v>NO</v>
      </c>
      <c r="CJ710" s="197" t="str">
        <f>IF(CH710&lt;=SMALL(CH$3:CH$1130,5),"SIMILAR","NO")</f>
        <v>NO</v>
      </c>
      <c r="CK710" s="197" t="str">
        <f t="shared" si="550"/>
        <v>N/A</v>
      </c>
      <c r="CL710" s="197">
        <f t="shared" si="551"/>
        <v>0</v>
      </c>
      <c r="CM710" s="198">
        <f t="shared" si="552"/>
        <v>0</v>
      </c>
      <c r="CN710" s="199">
        <f>IFERROR(SQRT(($E710-$E$1136)^2+($AG710-$AG$1136)^2),0)</f>
        <v>1.0007997282195475</v>
      </c>
      <c r="CO710" s="197" t="str">
        <f>IF(CN710&lt;=SMALL(CN$3:CN$1130,1),"MAS PARECIDO","NO")</f>
        <v>NO</v>
      </c>
      <c r="CP710" s="197" t="str">
        <f>IF(CN710&lt;=SMALL(CN$3:CN$1130,5),"SIMILAR","NO")</f>
        <v>NO</v>
      </c>
      <c r="CQ710" s="197" t="str">
        <f t="shared" si="553"/>
        <v>N/A</v>
      </c>
      <c r="CR710" s="197">
        <f t="shared" si="554"/>
        <v>0</v>
      </c>
      <c r="CS710" s="198">
        <f t="shared" si="555"/>
        <v>0</v>
      </c>
      <c r="CT710" s="199">
        <f>IFERROR(SQRT(($E710-$E$1136)^2+($AJ710-$AJ$1136)^2),0)</f>
        <v>4.0001200036001078E-2</v>
      </c>
      <c r="CU710" s="197" t="str">
        <f>IF(CT710&lt;=SMALL(CT$3:CT$1130,1),"MAS PARECIDO","NO")</f>
        <v>NO</v>
      </c>
      <c r="CV710" s="197" t="str">
        <f>IF(CT710&lt;=SMALL(CT$3:CT$1130,5),"SIMILAR","NO")</f>
        <v>NO</v>
      </c>
      <c r="CW710" s="197" t="str">
        <f t="shared" si="556"/>
        <v>N/A</v>
      </c>
      <c r="CX710" s="197">
        <f t="shared" si="557"/>
        <v>0</v>
      </c>
      <c r="CY710" s="198">
        <f t="shared" si="558"/>
        <v>0</v>
      </c>
      <c r="CZ710" s="2" t="s">
        <v>2393</v>
      </c>
      <c r="DA710" s="2" t="s">
        <v>2394</v>
      </c>
      <c r="DB710" s="2">
        <v>0</v>
      </c>
      <c r="DC710" s="2" t="s">
        <v>189</v>
      </c>
    </row>
    <row r="711" spans="1:107">
      <c r="A711" s="24" t="s">
        <v>871</v>
      </c>
      <c r="B711" s="46">
        <v>80046.62</v>
      </c>
      <c r="C711" s="190">
        <f>(B711-$B$1132)/($B$1133-$B$1132)</f>
        <v>8.8302193427058417E-2</v>
      </c>
      <c r="D711" s="46">
        <v>50000</v>
      </c>
      <c r="E711" s="190">
        <f>(D711-$D$1132)/($D$1133-$D$1132)</f>
        <v>9.9972999189975695E-2</v>
      </c>
      <c r="F711" s="46" t="s">
        <v>191</v>
      </c>
      <c r="G711" s="192">
        <f>VLOOKUP(F711,'DATOS DE SOPORTE'!$Y$5:$Z$8,2,FALSE)</f>
        <v>1</v>
      </c>
      <c r="H711" s="190">
        <f>(G711-$G$1132)/($G$1133-$G$1132)</f>
        <v>0</v>
      </c>
      <c r="I711" s="50">
        <v>2</v>
      </c>
      <c r="J711" s="200">
        <f t="shared" si="518"/>
        <v>2</v>
      </c>
      <c r="K711" s="190">
        <f>(J711-$J$1132)/($J$1133-$J$1132)</f>
        <v>0.4</v>
      </c>
      <c r="L711" s="193" t="str">
        <f t="shared" si="519"/>
        <v>SI</v>
      </c>
      <c r="M711" s="46" t="s">
        <v>192</v>
      </c>
      <c r="N711" s="192">
        <f t="shared" si="520"/>
        <v>2</v>
      </c>
      <c r="O711" s="190">
        <f>(N711-N$1132)/(N$1133-N$1132)</f>
        <v>1</v>
      </c>
      <c r="P711" s="46" t="s">
        <v>193</v>
      </c>
      <c r="Q711" s="192">
        <f t="shared" si="521"/>
        <v>2</v>
      </c>
      <c r="R711" s="190">
        <f>(Q711-Q$1132)/(Q$1133-Q$1132)</f>
        <v>0.5</v>
      </c>
      <c r="S711" s="46" t="s">
        <v>194</v>
      </c>
      <c r="T711" s="192">
        <f t="shared" si="522"/>
        <v>1</v>
      </c>
      <c r="U711" s="190">
        <f>(T711-T$1132)/(T$1133-T$1132)</f>
        <v>0</v>
      </c>
      <c r="V711" s="46" t="s">
        <v>212</v>
      </c>
      <c r="W711" s="194">
        <f>VLOOKUP(V711,'DATOS DE SOPORTE'!$S$5:$T$10,2,FALSE)</f>
        <v>3</v>
      </c>
      <c r="X711" s="201">
        <f>(W711-W$1132)/(W$1133-W$1132)</f>
        <v>0.4</v>
      </c>
      <c r="Y711" s="46" t="s">
        <v>188</v>
      </c>
      <c r="Z711" s="194">
        <f t="shared" si="523"/>
        <v>1</v>
      </c>
      <c r="AA711" s="201">
        <f>(Z711-Z$1132)/(Z$1133-Z$1132)</f>
        <v>0</v>
      </c>
      <c r="AB711" s="46" t="s">
        <v>136</v>
      </c>
      <c r="AC711" s="194">
        <f t="shared" si="524"/>
        <v>2</v>
      </c>
      <c r="AD711" s="201">
        <f>(AC711-AC$1132)/(AC$1133-AC$1132)</f>
        <v>1</v>
      </c>
      <c r="AE711" s="46" t="s">
        <v>136</v>
      </c>
      <c r="AF711" s="194">
        <f t="shared" si="525"/>
        <v>2</v>
      </c>
      <c r="AG711" s="201">
        <f>(AF711-AF$1132)/(AF$1133-AF$1132)</f>
        <v>1</v>
      </c>
      <c r="AH711" s="24" t="s">
        <v>67</v>
      </c>
      <c r="AI711" s="194">
        <f>VLOOKUP(AH711,'DATOS DE SOPORTE'!$V$5:$W$8,2,FALSE)</f>
        <v>1</v>
      </c>
      <c r="AJ711" s="201">
        <f>(AI711-AI$1132)/(AI$1133-AI$1132)</f>
        <v>0</v>
      </c>
      <c r="AK711" s="58" t="str">
        <f t="shared" si="559"/>
        <v>Bueno</v>
      </c>
      <c r="AL711" s="196">
        <f>IFERROR(SQRT(($E711-$E$1136)^2+($C711-$C$1136)^2),0)</f>
        <v>0.15379025952343661</v>
      </c>
      <c r="AM711" s="197" t="str">
        <f>IF(AL711&lt;=SMALL($AL$3:$AL$1130,1),"MAS PARECIDO","NO")</f>
        <v>NO</v>
      </c>
      <c r="AN711" s="197" t="str">
        <f>IF(AL711&lt;=SMALL($AL$3:$AL$1130,5),"SIMILAR","NO")</f>
        <v>NO</v>
      </c>
      <c r="AO711" s="197" t="str">
        <f t="shared" si="526"/>
        <v>N/A</v>
      </c>
      <c r="AP711" s="197">
        <f t="shared" si="527"/>
        <v>0</v>
      </c>
      <c r="AQ711" s="198">
        <f t="shared" si="528"/>
        <v>0</v>
      </c>
      <c r="AR711" s="196">
        <f>IFERROR(SQRT(($E711-$E$1136)^2+($H711-$H$1136)^2),0)</f>
        <v>0.34801107904506745</v>
      </c>
      <c r="AS711" s="197" t="str">
        <f>IF(AR711&lt;=SMALL(AR$3:AR$1130,1),"MAS PARECIDO","NO")</f>
        <v>NO</v>
      </c>
      <c r="AT711" s="197" t="str">
        <f>IF(AR711&lt;=SMALL(AR$3:AR$1130,5),"SIMILAR","NO")</f>
        <v>NO</v>
      </c>
      <c r="AU711" s="197" t="str">
        <f t="shared" si="529"/>
        <v>N/A</v>
      </c>
      <c r="AV711" s="197">
        <f t="shared" si="530"/>
        <v>0</v>
      </c>
      <c r="AW711" s="198">
        <f t="shared" si="531"/>
        <v>0</v>
      </c>
      <c r="AX711" s="199">
        <f>IFERROR(SQRT(($E711-$E$1136)^2+($K711-$K$1136)^2),0)</f>
        <v>0.22360813944711647</v>
      </c>
      <c r="AY711" s="197" t="str">
        <f>IF(AX711&lt;=SMALL(AX$3:AX$1130,1),"MAS PARECIDO","NO")</f>
        <v>NO</v>
      </c>
      <c r="AZ711" s="197" t="str">
        <f>IF(AX711&lt;=SMALL(AX$3:AX$1130,5),"SIMILAR","NO")</f>
        <v>NO</v>
      </c>
      <c r="BA711" s="197" t="str">
        <f t="shared" si="532"/>
        <v>N/A</v>
      </c>
      <c r="BB711" s="197">
        <f t="shared" si="533"/>
        <v>0</v>
      </c>
      <c r="BC711" s="198">
        <f t="shared" si="534"/>
        <v>0</v>
      </c>
      <c r="BD711" s="196">
        <f>IFERROR(SQRT(($E711-$E$1136)^2+($O711-$O$1136)^2),0)</f>
        <v>0.10000300009000269</v>
      </c>
      <c r="BE711" s="197" t="str">
        <f>IF(BD711&lt;=SMALL(BD$3:BD$1130,1),"MAS PARECIDO","NO")</f>
        <v>NO</v>
      </c>
      <c r="BF711" s="197" t="str">
        <f>IF(BD711&lt;=SMALL(BD$3:BD$1130,5),"SIMILAR","NO")</f>
        <v>NO</v>
      </c>
      <c r="BG711" s="197" t="str">
        <f t="shared" si="535"/>
        <v>N/A</v>
      </c>
      <c r="BH711" s="197">
        <f t="shared" si="536"/>
        <v>0</v>
      </c>
      <c r="BI711" s="198">
        <f t="shared" si="537"/>
        <v>0</v>
      </c>
      <c r="BJ711" s="199">
        <f>IFERROR(SQRT(($E711-$E$1136)^2+($R711-$R$1136)^2),0)</f>
        <v>0.10000300009000269</v>
      </c>
      <c r="BK711" s="197" t="str">
        <f>IF(BJ711&lt;=SMALL(BJ$3:BJ$1130,1),"MAS PARECIDO","NO")</f>
        <v>NO</v>
      </c>
      <c r="BL711" s="197" t="str">
        <f>IF(BJ711&lt;=SMALL(BJ$3:BJ$1130,5),"SIMILAR","NO")</f>
        <v>NO</v>
      </c>
      <c r="BM711" s="197" t="str">
        <f t="shared" si="538"/>
        <v>N/A</v>
      </c>
      <c r="BN711" s="197">
        <f t="shared" si="539"/>
        <v>0</v>
      </c>
      <c r="BO711" s="198">
        <f t="shared" si="540"/>
        <v>0</v>
      </c>
      <c r="BP711" s="199">
        <f>IFERROR(SQRT(($E711-$E$1136)^2+($U711-$U$1136)^2),0)</f>
        <v>0.10000300009000269</v>
      </c>
      <c r="BQ711" s="197" t="str">
        <f>IF(BP711&lt;=SMALL(BP$3:BP$1130,1),"MAS PARECIDO","NO")</f>
        <v>NO</v>
      </c>
      <c r="BR711" s="197" t="str">
        <f>IF(BP711&lt;=SMALL(BP$3:BP$1130,5),"SIMILAR","NO")</f>
        <v>NO</v>
      </c>
      <c r="BS711" s="197" t="str">
        <f t="shared" si="541"/>
        <v>N/A</v>
      </c>
      <c r="BT711" s="197">
        <f t="shared" si="542"/>
        <v>0</v>
      </c>
      <c r="BU711" s="198">
        <f t="shared" si="543"/>
        <v>0</v>
      </c>
      <c r="BV711" s="199">
        <f>IFERROR(SQRT(($E711-$E$1136)^2+($X711-$X$1136)^2),0)</f>
        <v>0.41231129020074275</v>
      </c>
      <c r="BW711" s="197" t="str">
        <f>IF(BV711&lt;=SMALL(BV$3:BV$1130,1),"MAS PARECIDO","NO")</f>
        <v>NO</v>
      </c>
      <c r="BX711" s="197" t="str">
        <f>IF(BV711&lt;=SMALL(BV$3:BV$1130,5),"SIMILAR","NO")</f>
        <v>NO</v>
      </c>
      <c r="BY711" s="197" t="str">
        <f t="shared" si="544"/>
        <v>N/A</v>
      </c>
      <c r="BZ711" s="197">
        <f t="shared" si="545"/>
        <v>0</v>
      </c>
      <c r="CA711" s="198">
        <f t="shared" si="546"/>
        <v>0</v>
      </c>
      <c r="CB711" s="199">
        <f>IFERROR(SQRT(($E711-$E$1136)^2+($AA711-$AA$1136)^2),0)</f>
        <v>0.10000300009000269</v>
      </c>
      <c r="CC711" s="197" t="str">
        <f>IF(CB711&lt;=SMALL(CB$3:CB$1130,1),"MAS PARECIDO","NO")</f>
        <v>NO</v>
      </c>
      <c r="CD711" s="197" t="str">
        <f>IF(CB711&lt;=SMALL(CB$3:CB$1130,5),"SIMILAR","NO")</f>
        <v>NO</v>
      </c>
      <c r="CE711" s="197" t="str">
        <f t="shared" si="547"/>
        <v>N/A</v>
      </c>
      <c r="CF711" s="197">
        <f t="shared" si="548"/>
        <v>0</v>
      </c>
      <c r="CG711" s="198">
        <f t="shared" si="549"/>
        <v>0</v>
      </c>
      <c r="CH711" s="199">
        <f>IFERROR(SQRT(($E711-$E$1136)^2+($AD711-$AD$1136)^2),0)</f>
        <v>0.10000300009000269</v>
      </c>
      <c r="CI711" s="197" t="str">
        <f>IF(CH711&lt;=SMALL(CH$3:CH$1130,1),"MAS PARECIDO","NO")</f>
        <v>NO</v>
      </c>
      <c r="CJ711" s="197" t="str">
        <f>IF(CH711&lt;=SMALL(CH$3:CH$1130,5),"SIMILAR","NO")</f>
        <v>NO</v>
      </c>
      <c r="CK711" s="197" t="str">
        <f t="shared" si="550"/>
        <v>N/A</v>
      </c>
      <c r="CL711" s="197">
        <f t="shared" si="551"/>
        <v>0</v>
      </c>
      <c r="CM711" s="198">
        <f t="shared" si="552"/>
        <v>0</v>
      </c>
      <c r="CN711" s="199">
        <f>IFERROR(SQRT(($E711-$E$1136)^2+($AG711-$AG$1136)^2),0)</f>
        <v>0.10000300009000269</v>
      </c>
      <c r="CO711" s="197" t="str">
        <f>IF(CN711&lt;=SMALL(CN$3:CN$1130,1),"MAS PARECIDO","NO")</f>
        <v>NO</v>
      </c>
      <c r="CP711" s="197" t="str">
        <f>IF(CN711&lt;=SMALL(CN$3:CN$1130,5),"SIMILAR","NO")</f>
        <v>NO</v>
      </c>
      <c r="CQ711" s="197" t="str">
        <f t="shared" si="553"/>
        <v>N/A</v>
      </c>
      <c r="CR711" s="197">
        <f t="shared" si="554"/>
        <v>0</v>
      </c>
      <c r="CS711" s="198">
        <f t="shared" si="555"/>
        <v>0</v>
      </c>
      <c r="CT711" s="199">
        <f>IFERROR(SQRT(($E711-$E$1136)^2+($AJ711-$AJ$1136)^2),0)</f>
        <v>0.10000300009000269</v>
      </c>
      <c r="CU711" s="197" t="str">
        <f>IF(CT711&lt;=SMALL(CT$3:CT$1130,1),"MAS PARECIDO","NO")</f>
        <v>NO</v>
      </c>
      <c r="CV711" s="197" t="str">
        <f>IF(CT711&lt;=SMALL(CT$3:CT$1130,5),"SIMILAR","NO")</f>
        <v>NO</v>
      </c>
      <c r="CW711" s="197" t="str">
        <f t="shared" si="556"/>
        <v>N/A</v>
      </c>
      <c r="CX711" s="197">
        <f t="shared" si="557"/>
        <v>0</v>
      </c>
      <c r="CY711" s="198">
        <f t="shared" si="558"/>
        <v>0</v>
      </c>
      <c r="CZ711" s="2" t="s">
        <v>2395</v>
      </c>
      <c r="DA711" s="2" t="s">
        <v>2396</v>
      </c>
      <c r="DB711" s="2">
        <v>0</v>
      </c>
      <c r="DC711" s="2" t="s">
        <v>189</v>
      </c>
    </row>
    <row r="712" spans="1:107">
      <c r="A712" s="24" t="s">
        <v>872</v>
      </c>
      <c r="B712" s="46">
        <v>38613.589999999997</v>
      </c>
      <c r="C712" s="190">
        <f>(B712-$B$1132)/($B$1133-$B$1132)</f>
        <v>3.9870577462177446E-2</v>
      </c>
      <c r="D712" s="46">
        <v>14000</v>
      </c>
      <c r="E712" s="190">
        <f>(D712-$D$1132)/($D$1133-$D$1132)</f>
        <v>2.7970839125173754E-2</v>
      </c>
      <c r="F712" s="46" t="s">
        <v>191</v>
      </c>
      <c r="G712" s="192">
        <f>VLOOKUP(F712,'DATOS DE SOPORTE'!$Y$5:$Z$8,2,FALSE)</f>
        <v>1</v>
      </c>
      <c r="H712" s="190">
        <f>(G712-$G$1132)/($G$1133-$G$1132)</f>
        <v>0</v>
      </c>
      <c r="I712" s="50">
        <v>2</v>
      </c>
      <c r="J712" s="200">
        <f t="shared" si="518"/>
        <v>2</v>
      </c>
      <c r="K712" s="190">
        <f>(J712-$J$1132)/($J$1133-$J$1132)</f>
        <v>0.4</v>
      </c>
      <c r="L712" s="193" t="str">
        <f t="shared" si="519"/>
        <v>SI</v>
      </c>
      <c r="M712" s="46" t="s">
        <v>192</v>
      </c>
      <c r="N712" s="192">
        <f t="shared" si="520"/>
        <v>2</v>
      </c>
      <c r="O712" s="190">
        <f>(N712-N$1132)/(N$1133-N$1132)</f>
        <v>1</v>
      </c>
      <c r="P712" s="46" t="s">
        <v>193</v>
      </c>
      <c r="Q712" s="192">
        <f t="shared" si="521"/>
        <v>2</v>
      </c>
      <c r="R712" s="190">
        <f>(Q712-Q$1132)/(Q$1133-Q$1132)</f>
        <v>0.5</v>
      </c>
      <c r="S712" s="46" t="s">
        <v>194</v>
      </c>
      <c r="T712" s="192">
        <f t="shared" si="522"/>
        <v>1</v>
      </c>
      <c r="U712" s="190">
        <f>(T712-T$1132)/(T$1133-T$1132)</f>
        <v>0</v>
      </c>
      <c r="V712" s="46" t="s">
        <v>212</v>
      </c>
      <c r="W712" s="194">
        <f>VLOOKUP(V712,'DATOS DE SOPORTE'!$S$5:$T$10,2,FALSE)</f>
        <v>3</v>
      </c>
      <c r="X712" s="201">
        <f>(W712-W$1132)/(W$1133-W$1132)</f>
        <v>0.4</v>
      </c>
      <c r="Y712" s="46" t="s">
        <v>188</v>
      </c>
      <c r="Z712" s="194">
        <f t="shared" si="523"/>
        <v>1</v>
      </c>
      <c r="AA712" s="201">
        <f>(Z712-Z$1132)/(Z$1133-Z$1132)</f>
        <v>0</v>
      </c>
      <c r="AB712" s="46" t="s">
        <v>136</v>
      </c>
      <c r="AC712" s="194">
        <f t="shared" si="524"/>
        <v>2</v>
      </c>
      <c r="AD712" s="201">
        <f>(AC712-AC$1132)/(AC$1133-AC$1132)</f>
        <v>1</v>
      </c>
      <c r="AE712" s="46" t="s">
        <v>136</v>
      </c>
      <c r="AF712" s="194">
        <f t="shared" si="525"/>
        <v>2</v>
      </c>
      <c r="AG712" s="201">
        <f>(AF712-AF$1132)/(AF$1133-AF$1132)</f>
        <v>1</v>
      </c>
      <c r="AH712" s="24" t="s">
        <v>67</v>
      </c>
      <c r="AI712" s="194">
        <f>VLOOKUP(AH712,'DATOS DE SOPORTE'!$V$5:$W$8,2,FALSE)</f>
        <v>1</v>
      </c>
      <c r="AJ712" s="201">
        <f>(AI712-AI$1132)/(AI$1133-AI$1132)</f>
        <v>0</v>
      </c>
      <c r="AK712" s="58" t="str">
        <f t="shared" si="559"/>
        <v>Bueno</v>
      </c>
      <c r="AL712" s="196">
        <f>IFERROR(SQRT(($E712-$E$1136)^2+($C712-$C$1136)^2),0)</f>
        <v>0.16762370039459781</v>
      </c>
      <c r="AM712" s="197" t="str">
        <f>IF(AL712&lt;=SMALL($AL$3:$AL$1130,1),"MAS PARECIDO","NO")</f>
        <v>NO</v>
      </c>
      <c r="AN712" s="197" t="str">
        <f>IF(AL712&lt;=SMALL($AL$3:$AL$1130,5),"SIMILAR","NO")</f>
        <v>NO</v>
      </c>
      <c r="AO712" s="197" t="str">
        <f t="shared" si="526"/>
        <v>N/A</v>
      </c>
      <c r="AP712" s="197">
        <f t="shared" si="527"/>
        <v>0</v>
      </c>
      <c r="AQ712" s="198">
        <f t="shared" si="528"/>
        <v>0</v>
      </c>
      <c r="AR712" s="196">
        <f>IFERROR(SQRT(($E712-$E$1136)^2+($H712-$H$1136)^2),0)</f>
        <v>0.3345073364714562</v>
      </c>
      <c r="AS712" s="197" t="str">
        <f>IF(AR712&lt;=SMALL(AR$3:AR$1130,1),"MAS PARECIDO","NO")</f>
        <v>NO</v>
      </c>
      <c r="AT712" s="197" t="str">
        <f>IF(AR712&lt;=SMALL(AR$3:AR$1130,5),"SIMILAR","NO")</f>
        <v>NO</v>
      </c>
      <c r="AU712" s="197" t="str">
        <f t="shared" si="529"/>
        <v>N/A</v>
      </c>
      <c r="AV712" s="197">
        <f t="shared" si="530"/>
        <v>0</v>
      </c>
      <c r="AW712" s="198">
        <f t="shared" si="531"/>
        <v>0</v>
      </c>
      <c r="AX712" s="199">
        <f>IFERROR(SQRT(($E712-$E$1136)^2+($K712-$K$1136)^2),0)</f>
        <v>0.20195060545122634</v>
      </c>
      <c r="AY712" s="197" t="str">
        <f>IF(AX712&lt;=SMALL(AX$3:AX$1130,1),"MAS PARECIDO","NO")</f>
        <v>NO</v>
      </c>
      <c r="AZ712" s="197" t="str">
        <f>IF(AX712&lt;=SMALL(AX$3:AX$1130,5),"SIMILAR","NO")</f>
        <v>NO</v>
      </c>
      <c r="BA712" s="197" t="str">
        <f t="shared" si="532"/>
        <v>N/A</v>
      </c>
      <c r="BB712" s="197">
        <f t="shared" si="533"/>
        <v>0</v>
      </c>
      <c r="BC712" s="198">
        <f t="shared" si="534"/>
        <v>0</v>
      </c>
      <c r="BD712" s="196">
        <f>IFERROR(SQRT(($E712-$E$1136)^2+($O712-$O$1136)^2),0)</f>
        <v>2.8000840025200754E-2</v>
      </c>
      <c r="BE712" s="197" t="str">
        <f>IF(BD712&lt;=SMALL(BD$3:BD$1130,1),"MAS PARECIDO","NO")</f>
        <v>NO</v>
      </c>
      <c r="BF712" s="197" t="str">
        <f>IF(BD712&lt;=SMALL(BD$3:BD$1130,5),"SIMILAR","NO")</f>
        <v>NO</v>
      </c>
      <c r="BG712" s="197" t="str">
        <f t="shared" si="535"/>
        <v>N/A</v>
      </c>
      <c r="BH712" s="197">
        <f t="shared" si="536"/>
        <v>0</v>
      </c>
      <c r="BI712" s="198">
        <f t="shared" si="537"/>
        <v>0</v>
      </c>
      <c r="BJ712" s="199">
        <f>IFERROR(SQRT(($E712-$E$1136)^2+($R712-$R$1136)^2),0)</f>
        <v>2.8000840025200754E-2</v>
      </c>
      <c r="BK712" s="197" t="str">
        <f>IF(BJ712&lt;=SMALL(BJ$3:BJ$1130,1),"MAS PARECIDO","NO")</f>
        <v>NO</v>
      </c>
      <c r="BL712" s="197" t="str">
        <f>IF(BJ712&lt;=SMALL(BJ$3:BJ$1130,5),"SIMILAR","NO")</f>
        <v>NO</v>
      </c>
      <c r="BM712" s="197" t="str">
        <f t="shared" si="538"/>
        <v>N/A</v>
      </c>
      <c r="BN712" s="197">
        <f t="shared" si="539"/>
        <v>0</v>
      </c>
      <c r="BO712" s="198">
        <f t="shared" si="540"/>
        <v>0</v>
      </c>
      <c r="BP712" s="199">
        <f>IFERROR(SQRT(($E712-$E$1136)^2+($U712-$U$1136)^2),0)</f>
        <v>2.8000840025200754E-2</v>
      </c>
      <c r="BQ712" s="197" t="str">
        <f>IF(BP712&lt;=SMALL(BP$3:BP$1130,1),"MAS PARECIDO","NO")</f>
        <v>NO</v>
      </c>
      <c r="BR712" s="197" t="str">
        <f>IF(BP712&lt;=SMALL(BP$3:BP$1130,5),"SIMILAR","NO")</f>
        <v>NO</v>
      </c>
      <c r="BS712" s="197" t="str">
        <f t="shared" si="541"/>
        <v>N/A</v>
      </c>
      <c r="BT712" s="197">
        <f t="shared" si="542"/>
        <v>0</v>
      </c>
      <c r="BU712" s="198">
        <f t="shared" si="543"/>
        <v>0</v>
      </c>
      <c r="BV712" s="199">
        <f>IFERROR(SQRT(($E712-$E$1136)^2+($X712-$X$1136)^2),0)</f>
        <v>0.40097886109135095</v>
      </c>
      <c r="BW712" s="197" t="str">
        <f>IF(BV712&lt;=SMALL(BV$3:BV$1130,1),"MAS PARECIDO","NO")</f>
        <v>NO</v>
      </c>
      <c r="BX712" s="197" t="str">
        <f>IF(BV712&lt;=SMALL(BV$3:BV$1130,5),"SIMILAR","NO")</f>
        <v>NO</v>
      </c>
      <c r="BY712" s="197" t="str">
        <f t="shared" si="544"/>
        <v>N/A</v>
      </c>
      <c r="BZ712" s="197">
        <f t="shared" si="545"/>
        <v>0</v>
      </c>
      <c r="CA712" s="198">
        <f t="shared" si="546"/>
        <v>0</v>
      </c>
      <c r="CB712" s="199">
        <f>IFERROR(SQRT(($E712-$E$1136)^2+($AA712-$AA$1136)^2),0)</f>
        <v>2.8000840025200754E-2</v>
      </c>
      <c r="CC712" s="197" t="str">
        <f>IF(CB712&lt;=SMALL(CB$3:CB$1130,1),"MAS PARECIDO","NO")</f>
        <v>NO</v>
      </c>
      <c r="CD712" s="197" t="str">
        <f>IF(CB712&lt;=SMALL(CB$3:CB$1130,5),"SIMILAR","NO")</f>
        <v>NO</v>
      </c>
      <c r="CE712" s="197" t="str">
        <f t="shared" si="547"/>
        <v>N/A</v>
      </c>
      <c r="CF712" s="197">
        <f t="shared" si="548"/>
        <v>0</v>
      </c>
      <c r="CG712" s="198">
        <f t="shared" si="549"/>
        <v>0</v>
      </c>
      <c r="CH712" s="199">
        <f>IFERROR(SQRT(($E712-$E$1136)^2+($AD712-$AD$1136)^2),0)</f>
        <v>2.8000840025200754E-2</v>
      </c>
      <c r="CI712" s="197" t="str">
        <f>IF(CH712&lt;=SMALL(CH$3:CH$1130,1),"MAS PARECIDO","NO")</f>
        <v>NO</v>
      </c>
      <c r="CJ712" s="197" t="str">
        <f>IF(CH712&lt;=SMALL(CH$3:CH$1130,5),"SIMILAR","NO")</f>
        <v>NO</v>
      </c>
      <c r="CK712" s="197" t="str">
        <f t="shared" si="550"/>
        <v>N/A</v>
      </c>
      <c r="CL712" s="197">
        <f t="shared" si="551"/>
        <v>0</v>
      </c>
      <c r="CM712" s="198">
        <f t="shared" si="552"/>
        <v>0</v>
      </c>
      <c r="CN712" s="199">
        <f>IFERROR(SQRT(($E712-$E$1136)^2+($AG712-$AG$1136)^2),0)</f>
        <v>2.8000840025200754E-2</v>
      </c>
      <c r="CO712" s="197" t="str">
        <f>IF(CN712&lt;=SMALL(CN$3:CN$1130,1),"MAS PARECIDO","NO")</f>
        <v>NO</v>
      </c>
      <c r="CP712" s="197" t="str">
        <f>IF(CN712&lt;=SMALL(CN$3:CN$1130,5),"SIMILAR","NO")</f>
        <v>NO</v>
      </c>
      <c r="CQ712" s="197" t="str">
        <f t="shared" si="553"/>
        <v>N/A</v>
      </c>
      <c r="CR712" s="197">
        <f t="shared" si="554"/>
        <v>0</v>
      </c>
      <c r="CS712" s="198">
        <f t="shared" si="555"/>
        <v>0</v>
      </c>
      <c r="CT712" s="199">
        <f>IFERROR(SQRT(($E712-$E$1136)^2+($AJ712-$AJ$1136)^2),0)</f>
        <v>2.8000840025200754E-2</v>
      </c>
      <c r="CU712" s="197" t="str">
        <f>IF(CT712&lt;=SMALL(CT$3:CT$1130,1),"MAS PARECIDO","NO")</f>
        <v>NO</v>
      </c>
      <c r="CV712" s="197" t="str">
        <f>IF(CT712&lt;=SMALL(CT$3:CT$1130,5),"SIMILAR","NO")</f>
        <v>NO</v>
      </c>
      <c r="CW712" s="197" t="str">
        <f t="shared" si="556"/>
        <v>N/A</v>
      </c>
      <c r="CX712" s="197">
        <f t="shared" si="557"/>
        <v>0</v>
      </c>
      <c r="CY712" s="198">
        <f t="shared" si="558"/>
        <v>0</v>
      </c>
      <c r="CZ712" s="2" t="s">
        <v>2397</v>
      </c>
      <c r="DA712" s="2" t="s">
        <v>2398</v>
      </c>
      <c r="DB712" s="2">
        <v>0</v>
      </c>
      <c r="DC712" s="2" t="s">
        <v>189</v>
      </c>
    </row>
    <row r="713" spans="1:107">
      <c r="A713" s="24" t="s">
        <v>873</v>
      </c>
      <c r="B713" s="46">
        <v>65680.09</v>
      </c>
      <c r="C713" s="190">
        <f>(B713-$B$1132)/($B$1133-$B$1132)</f>
        <v>7.1508966774121344E-2</v>
      </c>
      <c r="D713" s="46">
        <v>11500</v>
      </c>
      <c r="E713" s="190">
        <f>(D713-$D$1132)/($D$1133-$D$1132)</f>
        <v>2.2970689120673619E-2</v>
      </c>
      <c r="F713" s="46" t="s">
        <v>53</v>
      </c>
      <c r="G713" s="192">
        <f>VLOOKUP(F713,'DATOS DE SOPORTE'!$Y$5:$Z$8,2,FALSE)</f>
        <v>2</v>
      </c>
      <c r="H713" s="190">
        <f>(G713-$G$1132)/($G$1133-$G$1132)</f>
        <v>0.33333333333333331</v>
      </c>
      <c r="I713" s="50">
        <v>3</v>
      </c>
      <c r="J713" s="200">
        <f t="shared" ref="J713:J776" si="560">IF(I713="5+",5,I713)</f>
        <v>3</v>
      </c>
      <c r="K713" s="190">
        <f>(J713-$J$1132)/($J$1133-$J$1132)</f>
        <v>0.6</v>
      </c>
      <c r="L713" s="193" t="str">
        <f t="shared" ref="L713:L776" si="561">IF(I713=0,"NO","SI")</f>
        <v>SI</v>
      </c>
      <c r="M713" s="46"/>
      <c r="N713" s="192">
        <f t="shared" ref="N713:N776" si="562">IF(M713="Dueño",1,2)</f>
        <v>2</v>
      </c>
      <c r="O713" s="190">
        <f>(N713-N$1132)/(N$1133-N$1132)</f>
        <v>1</v>
      </c>
      <c r="P713" s="46">
        <v>0</v>
      </c>
      <c r="Q713" s="192">
        <f t="shared" ref="Q713:Q776" si="563">IF(P713="0-1 año",1,IF(P713="1-5 años",2,3))</f>
        <v>3</v>
      </c>
      <c r="R713" s="190">
        <f>(Q713-Q$1132)/(Q$1133-Q$1132)</f>
        <v>1</v>
      </c>
      <c r="S713" s="46" t="s">
        <v>60</v>
      </c>
      <c r="T713" s="192">
        <f t="shared" ref="T713:T776" si="564">IF(S713="Soltero",1,2)</f>
        <v>2</v>
      </c>
      <c r="U713" s="190">
        <f>(T713-T$1132)/(T$1133-T$1132)</f>
        <v>1</v>
      </c>
      <c r="V713" s="46" t="s">
        <v>62</v>
      </c>
      <c r="W713" s="194">
        <f>VLOOKUP(V713,'DATOS DE SOPORTE'!$S$5:$T$10,2,FALSE)</f>
        <v>1</v>
      </c>
      <c r="X713" s="201">
        <f>(W713-W$1132)/(W$1133-W$1132)</f>
        <v>0</v>
      </c>
      <c r="Y713" s="46" t="s">
        <v>136</v>
      </c>
      <c r="Z713" s="194">
        <f t="shared" ref="Z713:Z776" si="565">IF(Y713="Si",1,2)</f>
        <v>2</v>
      </c>
      <c r="AA713" s="201">
        <f>(Z713-Z$1132)/(Z$1133-Z$1132)</f>
        <v>1</v>
      </c>
      <c r="AB713" s="46" t="s">
        <v>136</v>
      </c>
      <c r="AC713" s="194">
        <f t="shared" ref="AC713:AC776" si="566">IF(AB713="Si",1,2)</f>
        <v>2</v>
      </c>
      <c r="AD713" s="201">
        <f>(AC713-AC$1132)/(AC$1133-AC$1132)</f>
        <v>1</v>
      </c>
      <c r="AE713" s="46" t="s">
        <v>188</v>
      </c>
      <c r="AF713" s="194">
        <f t="shared" ref="AF713:AF776" si="567">IF(AE713="Si",1,2)</f>
        <v>1</v>
      </c>
      <c r="AG713" s="201">
        <f>(AF713-AF$1132)/(AF$1133-AF$1132)</f>
        <v>0</v>
      </c>
      <c r="AH713" s="24" t="s">
        <v>67</v>
      </c>
      <c r="AI713" s="194">
        <f>VLOOKUP(AH713,'DATOS DE SOPORTE'!$V$5:$W$8,2,FALSE)</f>
        <v>1</v>
      </c>
      <c r="AJ713" s="201">
        <f>(AI713-AI$1132)/(AI$1133-AI$1132)</f>
        <v>0</v>
      </c>
      <c r="AK713" s="58" t="str">
        <f t="shared" si="559"/>
        <v>Regular</v>
      </c>
      <c r="AL713" s="196">
        <f>IFERROR(SQRT(($E713-$E$1136)^2+($C713-$C$1136)^2),0)</f>
        <v>0.13559506886016712</v>
      </c>
      <c r="AM713" s="197" t="str">
        <f>IF(AL713&lt;=SMALL($AL$3:$AL$1130,1),"MAS PARECIDO","NO")</f>
        <v>NO</v>
      </c>
      <c r="AN713" s="197" t="str">
        <f>IF(AL713&lt;=SMALL($AL$3:$AL$1130,5),"SIMILAR","NO")</f>
        <v>NO</v>
      </c>
      <c r="AO713" s="197" t="str">
        <f t="shared" ref="AO713:AO776" si="568">IF(AN713="SIMILAR",AK713,"N/A")</f>
        <v>N/A</v>
      </c>
      <c r="AP713" s="197">
        <f t="shared" ref="AP713:AP776" si="569">IF(AO713="N/A",0,1)</f>
        <v>0</v>
      </c>
      <c r="AQ713" s="198">
        <f t="shared" ref="AQ713:AQ776" si="570">IF(AO713="N/A",0,B713)</f>
        <v>0</v>
      </c>
      <c r="AR713" s="196">
        <f>IFERROR(SQRT(($E713-$E$1136)^2+($H713-$H$1136)^2),0)</f>
        <v>2.3000690020700619E-2</v>
      </c>
      <c r="AS713" s="197" t="str">
        <f>IF(AR713&lt;=SMALL(AR$3:AR$1130,1),"MAS PARECIDO","NO")</f>
        <v>NO</v>
      </c>
      <c r="AT713" s="197" t="str">
        <f>IF(AR713&lt;=SMALL(AR$3:AR$1130,5),"SIMILAR","NO")</f>
        <v>NO</v>
      </c>
      <c r="AU713" s="197" t="str">
        <f t="shared" ref="AU713:AU776" si="571">IF(AT713="SIMILAR",$AK713,"N/A")</f>
        <v>N/A</v>
      </c>
      <c r="AV713" s="197">
        <f t="shared" ref="AV713:AV776" si="572">IF(AU713="N/A",0,1)</f>
        <v>0</v>
      </c>
      <c r="AW713" s="198">
        <f t="shared" ref="AW713:AW776" si="573">IF(AU713="N/A",0,$B713)</f>
        <v>0</v>
      </c>
      <c r="AX713" s="199">
        <f>IFERROR(SQRT(($E713-$E$1136)^2+($K713-$K$1136)^2),0)</f>
        <v>0.40066074394857842</v>
      </c>
      <c r="AY713" s="197" t="str">
        <f>IF(AX713&lt;=SMALL(AX$3:AX$1130,1),"MAS PARECIDO","NO")</f>
        <v>NO</v>
      </c>
      <c r="AZ713" s="197" t="str">
        <f>IF(AX713&lt;=SMALL(AX$3:AX$1130,5),"SIMILAR","NO")</f>
        <v>NO</v>
      </c>
      <c r="BA713" s="197" t="str">
        <f t="shared" ref="BA713:BA776" si="574">IF(AZ713="SIMILAR",$AK713,"N/A")</f>
        <v>N/A</v>
      </c>
      <c r="BB713" s="197">
        <f t="shared" ref="BB713:BB776" si="575">IF(BA713="N/A",0,1)</f>
        <v>0</v>
      </c>
      <c r="BC713" s="198">
        <f t="shared" ref="BC713:BC776" si="576">IF(BA713="N/A",0,$B713)</f>
        <v>0</v>
      </c>
      <c r="BD713" s="196">
        <f>IFERROR(SQRT(($E713-$E$1136)^2+($O713-$O$1136)^2),0)</f>
        <v>2.3000690020700619E-2</v>
      </c>
      <c r="BE713" s="197" t="str">
        <f>IF(BD713&lt;=SMALL(BD$3:BD$1130,1),"MAS PARECIDO","NO")</f>
        <v>NO</v>
      </c>
      <c r="BF713" s="197" t="str">
        <f>IF(BD713&lt;=SMALL(BD$3:BD$1130,5),"SIMILAR","NO")</f>
        <v>NO</v>
      </c>
      <c r="BG713" s="197" t="str">
        <f t="shared" ref="BG713:BG776" si="577">IF(BF713="SIMILAR",$AK713,"N/A")</f>
        <v>N/A</v>
      </c>
      <c r="BH713" s="197">
        <f t="shared" ref="BH713:BH776" si="578">IF(BG713="N/A",0,1)</f>
        <v>0</v>
      </c>
      <c r="BI713" s="198">
        <f t="shared" ref="BI713:BI776" si="579">IF(BG713="N/A",0,$B713)</f>
        <v>0</v>
      </c>
      <c r="BJ713" s="199">
        <f>IFERROR(SQRT(($E713-$E$1136)^2+($R713-$R$1136)^2),0)</f>
        <v>0.50052875216257897</v>
      </c>
      <c r="BK713" s="197" t="str">
        <f>IF(BJ713&lt;=SMALL(BJ$3:BJ$1130,1),"MAS PARECIDO","NO")</f>
        <v>NO</v>
      </c>
      <c r="BL713" s="197" t="str">
        <f>IF(BJ713&lt;=SMALL(BJ$3:BJ$1130,5),"SIMILAR","NO")</f>
        <v>NO</v>
      </c>
      <c r="BM713" s="197" t="str">
        <f t="shared" ref="BM713:BM776" si="580">IF(BL713="SIMILAR",$AK713,"N/A")</f>
        <v>N/A</v>
      </c>
      <c r="BN713" s="197">
        <f t="shared" ref="BN713:BN776" si="581">IF(BM713="N/A",0,1)</f>
        <v>0</v>
      </c>
      <c r="BO713" s="198">
        <f t="shared" ref="BO713:BO776" si="582">IF(BM713="N/A",0,$B713)</f>
        <v>0</v>
      </c>
      <c r="BP713" s="199">
        <f>IFERROR(SQRT(($E713-$E$1136)^2+($U713-$U$1136)^2),0)</f>
        <v>1.000264480895642</v>
      </c>
      <c r="BQ713" s="197" t="str">
        <f>IF(BP713&lt;=SMALL(BP$3:BP$1130,1),"MAS PARECIDO","NO")</f>
        <v>NO</v>
      </c>
      <c r="BR713" s="197" t="str">
        <f>IF(BP713&lt;=SMALL(BP$3:BP$1130,5),"SIMILAR","NO")</f>
        <v>NO</v>
      </c>
      <c r="BS713" s="197" t="str">
        <f t="shared" ref="BS713:BS776" si="583">IF(BR713="SIMILAR",$AK713,"N/A")</f>
        <v>N/A</v>
      </c>
      <c r="BT713" s="197">
        <f t="shared" ref="BT713:BT776" si="584">IF(BS713="N/A",0,1)</f>
        <v>0</v>
      </c>
      <c r="BU713" s="198">
        <f t="shared" ref="BU713:BU776" si="585">IF(BS713="N/A",0,$B713)</f>
        <v>0</v>
      </c>
      <c r="BV713" s="199">
        <f>IFERROR(SQRT(($E713-$E$1136)^2+($X713-$X$1136)^2),0)</f>
        <v>2.3000690020700619E-2</v>
      </c>
      <c r="BW713" s="197" t="str">
        <f>IF(BV713&lt;=SMALL(BV$3:BV$1130,1),"MAS PARECIDO","NO")</f>
        <v>NO</v>
      </c>
      <c r="BX713" s="197" t="str">
        <f>IF(BV713&lt;=SMALL(BV$3:BV$1130,5),"SIMILAR","NO")</f>
        <v>NO</v>
      </c>
      <c r="BY713" s="197" t="str">
        <f t="shared" ref="BY713:BY776" si="586">IF(BX713="SIMILAR",$AK713,"N/A")</f>
        <v>N/A</v>
      </c>
      <c r="BZ713" s="197">
        <f t="shared" ref="BZ713:BZ776" si="587">IF(BY713="N/A",0,1)</f>
        <v>0</v>
      </c>
      <c r="CA713" s="198">
        <f t="shared" ref="CA713:CA776" si="588">IF(BY713="N/A",0,$B713)</f>
        <v>0</v>
      </c>
      <c r="CB713" s="199">
        <f>IFERROR(SQRT(($E713-$E$1136)^2+($AA713-$AA$1136)^2),0)</f>
        <v>1.000264480895642</v>
      </c>
      <c r="CC713" s="197" t="str">
        <f>IF(CB713&lt;=SMALL(CB$3:CB$1130,1),"MAS PARECIDO","NO")</f>
        <v>NO</v>
      </c>
      <c r="CD713" s="197" t="str">
        <f>IF(CB713&lt;=SMALL(CB$3:CB$1130,5),"SIMILAR","NO")</f>
        <v>NO</v>
      </c>
      <c r="CE713" s="197" t="str">
        <f t="shared" ref="CE713:CE776" si="589">IF(CD713="SIMILAR",$AK713,"N/A")</f>
        <v>N/A</v>
      </c>
      <c r="CF713" s="197">
        <f t="shared" ref="CF713:CF776" si="590">IF(CE713="N/A",0,1)</f>
        <v>0</v>
      </c>
      <c r="CG713" s="198">
        <f t="shared" ref="CG713:CG776" si="591">IF(CE713="N/A",0,$B713)</f>
        <v>0</v>
      </c>
      <c r="CH713" s="199">
        <f>IFERROR(SQRT(($E713-$E$1136)^2+($AD713-$AD$1136)^2),0)</f>
        <v>2.3000690020700619E-2</v>
      </c>
      <c r="CI713" s="197" t="str">
        <f>IF(CH713&lt;=SMALL(CH$3:CH$1130,1),"MAS PARECIDO","NO")</f>
        <v>NO</v>
      </c>
      <c r="CJ713" s="197" t="str">
        <f>IF(CH713&lt;=SMALL(CH$3:CH$1130,5),"SIMILAR","NO")</f>
        <v>NO</v>
      </c>
      <c r="CK713" s="197" t="str">
        <f t="shared" ref="CK713:CK776" si="592">IF(CJ713="SIMILAR",$AK713,"N/A")</f>
        <v>N/A</v>
      </c>
      <c r="CL713" s="197">
        <f t="shared" ref="CL713:CL776" si="593">IF(CK713="N/A",0,1)</f>
        <v>0</v>
      </c>
      <c r="CM713" s="198">
        <f t="shared" ref="CM713:CM776" si="594">IF(CK713="N/A",0,$B713)</f>
        <v>0</v>
      </c>
      <c r="CN713" s="199">
        <f>IFERROR(SQRT(($E713-$E$1136)^2+($AG713-$AG$1136)^2),0)</f>
        <v>1.000264480895642</v>
      </c>
      <c r="CO713" s="197" t="str">
        <f>IF(CN713&lt;=SMALL(CN$3:CN$1130,1),"MAS PARECIDO","NO")</f>
        <v>NO</v>
      </c>
      <c r="CP713" s="197" t="str">
        <f>IF(CN713&lt;=SMALL(CN$3:CN$1130,5),"SIMILAR","NO")</f>
        <v>NO</v>
      </c>
      <c r="CQ713" s="197" t="str">
        <f t="shared" ref="CQ713:CQ776" si="595">IF(CP713="SIMILAR",$AK713,"N/A")</f>
        <v>N/A</v>
      </c>
      <c r="CR713" s="197">
        <f t="shared" ref="CR713:CR776" si="596">IF(CQ713="N/A",0,1)</f>
        <v>0</v>
      </c>
      <c r="CS713" s="198">
        <f t="shared" ref="CS713:CS776" si="597">IF(CQ713="N/A",0,$B713)</f>
        <v>0</v>
      </c>
      <c r="CT713" s="199">
        <f>IFERROR(SQRT(($E713-$E$1136)^2+($AJ713-$AJ$1136)^2),0)</f>
        <v>2.3000690020700619E-2</v>
      </c>
      <c r="CU713" s="197" t="str">
        <f>IF(CT713&lt;=SMALL(CT$3:CT$1130,1),"MAS PARECIDO","NO")</f>
        <v>NO</v>
      </c>
      <c r="CV713" s="197" t="str">
        <f>IF(CT713&lt;=SMALL(CT$3:CT$1130,5),"SIMILAR","NO")</f>
        <v>NO</v>
      </c>
      <c r="CW713" s="197" t="str">
        <f t="shared" ref="CW713:CW776" si="598">IF(CV713="SIMILAR",$AK713,"N/A")</f>
        <v>N/A</v>
      </c>
      <c r="CX713" s="197">
        <f t="shared" ref="CX713:CX776" si="599">IF(CW713="N/A",0,1)</f>
        <v>0</v>
      </c>
      <c r="CY713" s="198">
        <f t="shared" ref="CY713:CY776" si="600">IF(CW713="N/A",0,$B713)</f>
        <v>0</v>
      </c>
      <c r="CZ713" s="2" t="s">
        <v>2399</v>
      </c>
      <c r="DA713" s="2" t="s">
        <v>2400</v>
      </c>
      <c r="DB713" s="2">
        <v>1</v>
      </c>
      <c r="DC713" s="2" t="s">
        <v>346</v>
      </c>
    </row>
    <row r="714" spans="1:107">
      <c r="A714" s="24" t="s">
        <v>874</v>
      </c>
      <c r="B714" s="46">
        <v>59904.75</v>
      </c>
      <c r="C714" s="190">
        <f>(B714-$B$1132)/($B$1133-$B$1132)</f>
        <v>6.4758095574341479E-2</v>
      </c>
      <c r="D714" s="46">
        <v>35000</v>
      </c>
      <c r="E714" s="190">
        <f>(D714-$D$1132)/($D$1133-$D$1132)</f>
        <v>6.9972099162974893E-2</v>
      </c>
      <c r="F714" s="46" t="s">
        <v>53</v>
      </c>
      <c r="G714" s="192">
        <f>VLOOKUP(F714,'DATOS DE SOPORTE'!$Y$5:$Z$8,2,FALSE)</f>
        <v>2</v>
      </c>
      <c r="H714" s="190">
        <f>(G714-$G$1132)/($G$1133-$G$1132)</f>
        <v>0.33333333333333331</v>
      </c>
      <c r="I714" s="50">
        <v>3</v>
      </c>
      <c r="J714" s="200">
        <f t="shared" si="560"/>
        <v>3</v>
      </c>
      <c r="K714" s="190">
        <f>(J714-$J$1132)/($J$1133-$J$1132)</f>
        <v>0.6</v>
      </c>
      <c r="L714" s="193" t="str">
        <f t="shared" si="561"/>
        <v>SI</v>
      </c>
      <c r="M714" s="46" t="s">
        <v>192</v>
      </c>
      <c r="N714" s="192">
        <f t="shared" si="562"/>
        <v>2</v>
      </c>
      <c r="O714" s="190">
        <f>(N714-N$1132)/(N$1133-N$1132)</f>
        <v>1</v>
      </c>
      <c r="P714" s="46" t="s">
        <v>193</v>
      </c>
      <c r="Q714" s="192">
        <f t="shared" si="563"/>
        <v>2</v>
      </c>
      <c r="R714" s="190">
        <f>(Q714-Q$1132)/(Q$1133-Q$1132)</f>
        <v>0.5</v>
      </c>
      <c r="S714" s="46" t="s">
        <v>60</v>
      </c>
      <c r="T714" s="192">
        <f t="shared" si="564"/>
        <v>2</v>
      </c>
      <c r="U714" s="190">
        <f>(T714-T$1132)/(T$1133-T$1132)</f>
        <v>1</v>
      </c>
      <c r="V714" s="46" t="s">
        <v>62</v>
      </c>
      <c r="W714" s="194">
        <f>VLOOKUP(V714,'DATOS DE SOPORTE'!$S$5:$T$10,2,FALSE)</f>
        <v>1</v>
      </c>
      <c r="X714" s="201">
        <f>(W714-W$1132)/(W$1133-W$1132)</f>
        <v>0</v>
      </c>
      <c r="Y714" s="46" t="s">
        <v>136</v>
      </c>
      <c r="Z714" s="194">
        <f t="shared" si="565"/>
        <v>2</v>
      </c>
      <c r="AA714" s="201">
        <f>(Z714-Z$1132)/(Z$1133-Z$1132)</f>
        <v>1</v>
      </c>
      <c r="AB714" s="46" t="s">
        <v>136</v>
      </c>
      <c r="AC714" s="194">
        <f t="shared" si="566"/>
        <v>2</v>
      </c>
      <c r="AD714" s="201">
        <f>(AC714-AC$1132)/(AC$1133-AC$1132)</f>
        <v>1</v>
      </c>
      <c r="AE714" s="46" t="s">
        <v>188</v>
      </c>
      <c r="AF714" s="194">
        <f t="shared" si="567"/>
        <v>1</v>
      </c>
      <c r="AG714" s="201">
        <f>(AF714-AF$1132)/(AF$1133-AF$1132)</f>
        <v>0</v>
      </c>
      <c r="AH714" s="24" t="s">
        <v>67</v>
      </c>
      <c r="AI714" s="194">
        <f>VLOOKUP(AH714,'DATOS DE SOPORTE'!$V$5:$W$8,2,FALSE)</f>
        <v>1</v>
      </c>
      <c r="AJ714" s="201">
        <f>(AI714-AI$1132)/(AI$1133-AI$1132)</f>
        <v>0</v>
      </c>
      <c r="AK714" s="58" t="str">
        <f t="shared" si="559"/>
        <v>Regular</v>
      </c>
      <c r="AL714" s="196">
        <f>IFERROR(SQRT(($E714-$E$1136)^2+($C714-$C$1136)^2),0)</f>
        <v>0.15686649667787808</v>
      </c>
      <c r="AM714" s="197" t="str">
        <f>IF(AL714&lt;=SMALL($AL$3:$AL$1130,1),"MAS PARECIDO","NO")</f>
        <v>NO</v>
      </c>
      <c r="AN714" s="197" t="str">
        <f>IF(AL714&lt;=SMALL($AL$3:$AL$1130,5),"SIMILAR","NO")</f>
        <v>NO</v>
      </c>
      <c r="AO714" s="197" t="str">
        <f t="shared" si="568"/>
        <v>N/A</v>
      </c>
      <c r="AP714" s="197">
        <f t="shared" si="569"/>
        <v>0</v>
      </c>
      <c r="AQ714" s="198">
        <f t="shared" si="570"/>
        <v>0</v>
      </c>
      <c r="AR714" s="196">
        <f>IFERROR(SQRT(($E714-$E$1136)^2+($H714-$H$1136)^2),0)</f>
        <v>7.0002100063001893E-2</v>
      </c>
      <c r="AS714" s="197" t="str">
        <f>IF(AR714&lt;=SMALL(AR$3:AR$1130,1),"MAS PARECIDO","NO")</f>
        <v>NO</v>
      </c>
      <c r="AT714" s="197" t="str">
        <f>IF(AR714&lt;=SMALL(AR$3:AR$1130,5),"SIMILAR","NO")</f>
        <v>NO</v>
      </c>
      <c r="AU714" s="197" t="str">
        <f t="shared" si="571"/>
        <v>N/A</v>
      </c>
      <c r="AV714" s="197">
        <f t="shared" si="572"/>
        <v>0</v>
      </c>
      <c r="AW714" s="198">
        <f t="shared" si="573"/>
        <v>0</v>
      </c>
      <c r="AX714" s="199">
        <f>IFERROR(SQRT(($E714-$E$1136)^2+($K714-$K$1136)^2),0)</f>
        <v>0.40607917209976491</v>
      </c>
      <c r="AY714" s="197" t="str">
        <f>IF(AX714&lt;=SMALL(AX$3:AX$1130,1),"MAS PARECIDO","NO")</f>
        <v>NO</v>
      </c>
      <c r="AZ714" s="197" t="str">
        <f>IF(AX714&lt;=SMALL(AX$3:AX$1130,5),"SIMILAR","NO")</f>
        <v>NO</v>
      </c>
      <c r="BA714" s="197" t="str">
        <f t="shared" si="574"/>
        <v>N/A</v>
      </c>
      <c r="BB714" s="197">
        <f t="shared" si="575"/>
        <v>0</v>
      </c>
      <c r="BC714" s="198">
        <f t="shared" si="576"/>
        <v>0</v>
      </c>
      <c r="BD714" s="196">
        <f>IFERROR(SQRT(($E714-$E$1136)^2+($O714-$O$1136)^2),0)</f>
        <v>7.0002100063001893E-2</v>
      </c>
      <c r="BE714" s="197" t="str">
        <f>IF(BD714&lt;=SMALL(BD$3:BD$1130,1),"MAS PARECIDO","NO")</f>
        <v>NO</v>
      </c>
      <c r="BF714" s="197" t="str">
        <f>IF(BD714&lt;=SMALL(BD$3:BD$1130,5),"SIMILAR","NO")</f>
        <v>NO</v>
      </c>
      <c r="BG714" s="197" t="str">
        <f t="shared" si="577"/>
        <v>N/A</v>
      </c>
      <c r="BH714" s="197">
        <f t="shared" si="578"/>
        <v>0</v>
      </c>
      <c r="BI714" s="198">
        <f t="shared" si="579"/>
        <v>0</v>
      </c>
      <c r="BJ714" s="199">
        <f>IFERROR(SQRT(($E714-$E$1136)^2+($R714-$R$1136)^2),0)</f>
        <v>7.0002100063001893E-2</v>
      </c>
      <c r="BK714" s="197" t="str">
        <f>IF(BJ714&lt;=SMALL(BJ$3:BJ$1130,1),"MAS PARECIDO","NO")</f>
        <v>NO</v>
      </c>
      <c r="BL714" s="197" t="str">
        <f>IF(BJ714&lt;=SMALL(BJ$3:BJ$1130,5),"SIMILAR","NO")</f>
        <v>NO</v>
      </c>
      <c r="BM714" s="197" t="str">
        <f t="shared" si="580"/>
        <v>N/A</v>
      </c>
      <c r="BN714" s="197">
        <f t="shared" si="581"/>
        <v>0</v>
      </c>
      <c r="BO714" s="198">
        <f t="shared" si="582"/>
        <v>0</v>
      </c>
      <c r="BP714" s="199">
        <f>IFERROR(SQRT(($E714-$E$1136)^2+($U714-$U$1136)^2),0)</f>
        <v>1.0024471527283774</v>
      </c>
      <c r="BQ714" s="197" t="str">
        <f>IF(BP714&lt;=SMALL(BP$3:BP$1130,1),"MAS PARECIDO","NO")</f>
        <v>NO</v>
      </c>
      <c r="BR714" s="197" t="str">
        <f>IF(BP714&lt;=SMALL(BP$3:BP$1130,5),"SIMILAR","NO")</f>
        <v>NO</v>
      </c>
      <c r="BS714" s="197" t="str">
        <f t="shared" si="583"/>
        <v>N/A</v>
      </c>
      <c r="BT714" s="197">
        <f t="shared" si="584"/>
        <v>0</v>
      </c>
      <c r="BU714" s="198">
        <f t="shared" si="585"/>
        <v>0</v>
      </c>
      <c r="BV714" s="199">
        <f>IFERROR(SQRT(($E714-$E$1136)^2+($X714-$X$1136)^2),0)</f>
        <v>7.0002100063001893E-2</v>
      </c>
      <c r="BW714" s="197" t="str">
        <f>IF(BV714&lt;=SMALL(BV$3:BV$1130,1),"MAS PARECIDO","NO")</f>
        <v>NO</v>
      </c>
      <c r="BX714" s="197" t="str">
        <f>IF(BV714&lt;=SMALL(BV$3:BV$1130,5),"SIMILAR","NO")</f>
        <v>NO</v>
      </c>
      <c r="BY714" s="197" t="str">
        <f t="shared" si="586"/>
        <v>N/A</v>
      </c>
      <c r="BZ714" s="197">
        <f t="shared" si="587"/>
        <v>0</v>
      </c>
      <c r="CA714" s="198">
        <f t="shared" si="588"/>
        <v>0</v>
      </c>
      <c r="CB714" s="199">
        <f>IFERROR(SQRT(($E714-$E$1136)^2+($AA714-$AA$1136)^2),0)</f>
        <v>1.0024471527283774</v>
      </c>
      <c r="CC714" s="197" t="str">
        <f>IF(CB714&lt;=SMALL(CB$3:CB$1130,1),"MAS PARECIDO","NO")</f>
        <v>NO</v>
      </c>
      <c r="CD714" s="197" t="str">
        <f>IF(CB714&lt;=SMALL(CB$3:CB$1130,5),"SIMILAR","NO")</f>
        <v>NO</v>
      </c>
      <c r="CE714" s="197" t="str">
        <f t="shared" si="589"/>
        <v>N/A</v>
      </c>
      <c r="CF714" s="197">
        <f t="shared" si="590"/>
        <v>0</v>
      </c>
      <c r="CG714" s="198">
        <f t="shared" si="591"/>
        <v>0</v>
      </c>
      <c r="CH714" s="199">
        <f>IFERROR(SQRT(($E714-$E$1136)^2+($AD714-$AD$1136)^2),0)</f>
        <v>7.0002100063001893E-2</v>
      </c>
      <c r="CI714" s="197" t="str">
        <f>IF(CH714&lt;=SMALL(CH$3:CH$1130,1),"MAS PARECIDO","NO")</f>
        <v>NO</v>
      </c>
      <c r="CJ714" s="197" t="str">
        <f>IF(CH714&lt;=SMALL(CH$3:CH$1130,5),"SIMILAR","NO")</f>
        <v>NO</v>
      </c>
      <c r="CK714" s="197" t="str">
        <f t="shared" si="592"/>
        <v>N/A</v>
      </c>
      <c r="CL714" s="197">
        <f t="shared" si="593"/>
        <v>0</v>
      </c>
      <c r="CM714" s="198">
        <f t="shared" si="594"/>
        <v>0</v>
      </c>
      <c r="CN714" s="199">
        <f>IFERROR(SQRT(($E714-$E$1136)^2+($AG714-$AG$1136)^2),0)</f>
        <v>1.0024471527283774</v>
      </c>
      <c r="CO714" s="197" t="str">
        <f>IF(CN714&lt;=SMALL(CN$3:CN$1130,1),"MAS PARECIDO","NO")</f>
        <v>NO</v>
      </c>
      <c r="CP714" s="197" t="str">
        <f>IF(CN714&lt;=SMALL(CN$3:CN$1130,5),"SIMILAR","NO")</f>
        <v>NO</v>
      </c>
      <c r="CQ714" s="197" t="str">
        <f t="shared" si="595"/>
        <v>N/A</v>
      </c>
      <c r="CR714" s="197">
        <f t="shared" si="596"/>
        <v>0</v>
      </c>
      <c r="CS714" s="198">
        <f t="shared" si="597"/>
        <v>0</v>
      </c>
      <c r="CT714" s="199">
        <f>IFERROR(SQRT(($E714-$E$1136)^2+($AJ714-$AJ$1136)^2),0)</f>
        <v>7.0002100063001893E-2</v>
      </c>
      <c r="CU714" s="197" t="str">
        <f>IF(CT714&lt;=SMALL(CT$3:CT$1130,1),"MAS PARECIDO","NO")</f>
        <v>NO</v>
      </c>
      <c r="CV714" s="197" t="str">
        <f>IF(CT714&lt;=SMALL(CT$3:CT$1130,5),"SIMILAR","NO")</f>
        <v>NO</v>
      </c>
      <c r="CW714" s="197" t="str">
        <f t="shared" si="598"/>
        <v>N/A</v>
      </c>
      <c r="CX714" s="197">
        <f t="shared" si="599"/>
        <v>0</v>
      </c>
      <c r="CY714" s="198">
        <f t="shared" si="600"/>
        <v>0</v>
      </c>
      <c r="CZ714" s="2" t="s">
        <v>2401</v>
      </c>
      <c r="DA714" s="2" t="s">
        <v>2402</v>
      </c>
      <c r="DB714" s="2">
        <v>1</v>
      </c>
      <c r="DC714" s="2" t="s">
        <v>346</v>
      </c>
    </row>
    <row r="715" spans="1:107">
      <c r="A715" s="24" t="s">
        <v>875</v>
      </c>
      <c r="B715" s="46">
        <v>61777.35</v>
      </c>
      <c r="C715" s="190">
        <f>(B715-$B$1132)/($B$1133-$B$1132)</f>
        <v>6.6947002445401499E-2</v>
      </c>
      <c r="D715" s="46">
        <v>15000</v>
      </c>
      <c r="E715" s="190">
        <f>(D715-$D$1132)/($D$1133-$D$1132)</f>
        <v>2.9970899126973809E-2</v>
      </c>
      <c r="F715" s="46" t="s">
        <v>191</v>
      </c>
      <c r="G715" s="192">
        <f>VLOOKUP(F715,'DATOS DE SOPORTE'!$Y$5:$Z$8,2,FALSE)</f>
        <v>1</v>
      </c>
      <c r="H715" s="190">
        <f>(G715-$G$1132)/($G$1133-$G$1132)</f>
        <v>0</v>
      </c>
      <c r="I715" s="50">
        <v>0</v>
      </c>
      <c r="J715" s="200">
        <f t="shared" si="560"/>
        <v>0</v>
      </c>
      <c r="K715" s="190">
        <f>(J715-$J$1132)/($J$1133-$J$1132)</f>
        <v>0</v>
      </c>
      <c r="L715" s="193" t="str">
        <f t="shared" si="561"/>
        <v>NO</v>
      </c>
      <c r="M715" s="46" t="s">
        <v>192</v>
      </c>
      <c r="N715" s="192">
        <f t="shared" si="562"/>
        <v>2</v>
      </c>
      <c r="O715" s="190">
        <f>(N715-N$1132)/(N$1133-N$1132)</f>
        <v>1</v>
      </c>
      <c r="P715" s="46" t="s">
        <v>196</v>
      </c>
      <c r="Q715" s="192">
        <f t="shared" si="563"/>
        <v>1</v>
      </c>
      <c r="R715" s="190">
        <f>(Q715-Q$1132)/(Q$1133-Q$1132)</f>
        <v>0</v>
      </c>
      <c r="S715" s="46" t="s">
        <v>194</v>
      </c>
      <c r="T715" s="192">
        <f t="shared" si="564"/>
        <v>1</v>
      </c>
      <c r="U715" s="190">
        <f>(T715-T$1132)/(T$1133-T$1132)</f>
        <v>0</v>
      </c>
      <c r="V715" s="46" t="s">
        <v>212</v>
      </c>
      <c r="W715" s="194">
        <f>VLOOKUP(V715,'DATOS DE SOPORTE'!$S$5:$T$10,2,FALSE)</f>
        <v>3</v>
      </c>
      <c r="X715" s="201">
        <f>(W715-W$1132)/(W$1133-W$1132)</f>
        <v>0.4</v>
      </c>
      <c r="Y715" s="46" t="s">
        <v>188</v>
      </c>
      <c r="Z715" s="194">
        <f t="shared" si="565"/>
        <v>1</v>
      </c>
      <c r="AA715" s="201">
        <f>(Z715-Z$1132)/(Z$1133-Z$1132)</f>
        <v>0</v>
      </c>
      <c r="AB715" s="46" t="s">
        <v>136</v>
      </c>
      <c r="AC715" s="194">
        <f t="shared" si="566"/>
        <v>2</v>
      </c>
      <c r="AD715" s="201">
        <f>(AC715-AC$1132)/(AC$1133-AC$1132)</f>
        <v>1</v>
      </c>
      <c r="AE715" s="46" t="s">
        <v>136</v>
      </c>
      <c r="AF715" s="194">
        <f t="shared" si="567"/>
        <v>2</v>
      </c>
      <c r="AG715" s="201">
        <f>(AF715-AF$1132)/(AF$1133-AF$1132)</f>
        <v>1</v>
      </c>
      <c r="AH715" s="24" t="s">
        <v>67</v>
      </c>
      <c r="AI715" s="194">
        <f>VLOOKUP(AH715,'DATOS DE SOPORTE'!$V$5:$W$8,2,FALSE)</f>
        <v>1</v>
      </c>
      <c r="AJ715" s="201">
        <f>(AI715-AI$1132)/(AI$1133-AI$1132)</f>
        <v>0</v>
      </c>
      <c r="AK715" s="58" t="str">
        <f t="shared" si="559"/>
        <v>Bueno</v>
      </c>
      <c r="AL715" s="196">
        <f>IFERROR(SQRT(($E715-$E$1136)^2+($C715-$C$1136)^2),0)</f>
        <v>0.14141105877950336</v>
      </c>
      <c r="AM715" s="197" t="str">
        <f>IF(AL715&lt;=SMALL($AL$3:$AL$1130,1),"MAS PARECIDO","NO")</f>
        <v>NO</v>
      </c>
      <c r="AN715" s="197" t="str">
        <f>IF(AL715&lt;=SMALL($AL$3:$AL$1130,5),"SIMILAR","NO")</f>
        <v>NO</v>
      </c>
      <c r="AO715" s="197" t="str">
        <f t="shared" si="568"/>
        <v>N/A</v>
      </c>
      <c r="AP715" s="197">
        <f t="shared" si="569"/>
        <v>0</v>
      </c>
      <c r="AQ715" s="198">
        <f t="shared" si="570"/>
        <v>0</v>
      </c>
      <c r="AR715" s="196">
        <f>IFERROR(SQRT(($E715-$E$1136)^2+($H715-$H$1136)^2),0)</f>
        <v>0.33468069127683658</v>
      </c>
      <c r="AS715" s="197" t="str">
        <f>IF(AR715&lt;=SMALL(AR$3:AR$1130,1),"MAS PARECIDO","NO")</f>
        <v>NO</v>
      </c>
      <c r="AT715" s="197" t="str">
        <f>IF(AR715&lt;=SMALL(AR$3:AR$1130,5),"SIMILAR","NO")</f>
        <v>NO</v>
      </c>
      <c r="AU715" s="197" t="str">
        <f t="shared" si="571"/>
        <v>N/A</v>
      </c>
      <c r="AV715" s="197">
        <f t="shared" si="572"/>
        <v>0</v>
      </c>
      <c r="AW715" s="198">
        <f t="shared" si="573"/>
        <v>0</v>
      </c>
      <c r="AX715" s="199">
        <f>IFERROR(SQRT(($E715-$E$1136)^2+($K715-$K$1136)^2),0)</f>
        <v>0.20223761767393844</v>
      </c>
      <c r="AY715" s="197" t="str">
        <f>IF(AX715&lt;=SMALL(AX$3:AX$1130,1),"MAS PARECIDO","NO")</f>
        <v>NO</v>
      </c>
      <c r="AZ715" s="197" t="str">
        <f>IF(AX715&lt;=SMALL(AX$3:AX$1130,5),"SIMILAR","NO")</f>
        <v>NO</v>
      </c>
      <c r="BA715" s="197" t="str">
        <f t="shared" si="574"/>
        <v>N/A</v>
      </c>
      <c r="BB715" s="197">
        <f t="shared" si="575"/>
        <v>0</v>
      </c>
      <c r="BC715" s="198">
        <f t="shared" si="576"/>
        <v>0</v>
      </c>
      <c r="BD715" s="196">
        <f>IFERROR(SQRT(($E715-$E$1136)^2+($O715-$O$1136)^2),0)</f>
        <v>3.0000900027000808E-2</v>
      </c>
      <c r="BE715" s="197" t="str">
        <f>IF(BD715&lt;=SMALL(BD$3:BD$1130,1),"MAS PARECIDO","NO")</f>
        <v>NO</v>
      </c>
      <c r="BF715" s="197" t="str">
        <f>IF(BD715&lt;=SMALL(BD$3:BD$1130,5),"SIMILAR","NO")</f>
        <v>NO</v>
      </c>
      <c r="BG715" s="197" t="str">
        <f t="shared" si="577"/>
        <v>N/A</v>
      </c>
      <c r="BH715" s="197">
        <f t="shared" si="578"/>
        <v>0</v>
      </c>
      <c r="BI715" s="198">
        <f t="shared" si="579"/>
        <v>0</v>
      </c>
      <c r="BJ715" s="199">
        <f>IFERROR(SQRT(($E715-$E$1136)^2+($R715-$R$1136)^2),0)</f>
        <v>0.50089924536021224</v>
      </c>
      <c r="BK715" s="197" t="str">
        <f>IF(BJ715&lt;=SMALL(BJ$3:BJ$1130,1),"MAS PARECIDO","NO")</f>
        <v>NO</v>
      </c>
      <c r="BL715" s="197" t="str">
        <f>IF(BJ715&lt;=SMALL(BJ$3:BJ$1130,5),"SIMILAR","NO")</f>
        <v>NO</v>
      </c>
      <c r="BM715" s="197" t="str">
        <f t="shared" si="580"/>
        <v>N/A</v>
      </c>
      <c r="BN715" s="197">
        <f t="shared" si="581"/>
        <v>0</v>
      </c>
      <c r="BO715" s="198">
        <f t="shared" si="582"/>
        <v>0</v>
      </c>
      <c r="BP715" s="199">
        <f>IFERROR(SQRT(($E715-$E$1136)^2+($U715-$U$1136)^2),0)</f>
        <v>3.0000900027000808E-2</v>
      </c>
      <c r="BQ715" s="197" t="str">
        <f>IF(BP715&lt;=SMALL(BP$3:BP$1130,1),"MAS PARECIDO","NO")</f>
        <v>NO</v>
      </c>
      <c r="BR715" s="197" t="str">
        <f>IF(BP715&lt;=SMALL(BP$3:BP$1130,5),"SIMILAR","NO")</f>
        <v>NO</v>
      </c>
      <c r="BS715" s="197" t="str">
        <f t="shared" si="583"/>
        <v>N/A</v>
      </c>
      <c r="BT715" s="197">
        <f t="shared" si="584"/>
        <v>0</v>
      </c>
      <c r="BU715" s="198">
        <f t="shared" si="585"/>
        <v>0</v>
      </c>
      <c r="BV715" s="199">
        <f>IFERROR(SQRT(($E715-$E$1136)^2+($X715-$X$1136)^2),0)</f>
        <v>0.40112348971660849</v>
      </c>
      <c r="BW715" s="197" t="str">
        <f>IF(BV715&lt;=SMALL(BV$3:BV$1130,1),"MAS PARECIDO","NO")</f>
        <v>NO</v>
      </c>
      <c r="BX715" s="197" t="str">
        <f>IF(BV715&lt;=SMALL(BV$3:BV$1130,5),"SIMILAR","NO")</f>
        <v>NO</v>
      </c>
      <c r="BY715" s="197" t="str">
        <f t="shared" si="586"/>
        <v>N/A</v>
      </c>
      <c r="BZ715" s="197">
        <f t="shared" si="587"/>
        <v>0</v>
      </c>
      <c r="CA715" s="198">
        <f t="shared" si="588"/>
        <v>0</v>
      </c>
      <c r="CB715" s="199">
        <f>IFERROR(SQRT(($E715-$E$1136)^2+($AA715-$AA$1136)^2),0)</f>
        <v>3.0000900027000808E-2</v>
      </c>
      <c r="CC715" s="197" t="str">
        <f>IF(CB715&lt;=SMALL(CB$3:CB$1130,1),"MAS PARECIDO","NO")</f>
        <v>NO</v>
      </c>
      <c r="CD715" s="197" t="str">
        <f>IF(CB715&lt;=SMALL(CB$3:CB$1130,5),"SIMILAR","NO")</f>
        <v>NO</v>
      </c>
      <c r="CE715" s="197" t="str">
        <f t="shared" si="589"/>
        <v>N/A</v>
      </c>
      <c r="CF715" s="197">
        <f t="shared" si="590"/>
        <v>0</v>
      </c>
      <c r="CG715" s="198">
        <f t="shared" si="591"/>
        <v>0</v>
      </c>
      <c r="CH715" s="199">
        <f>IFERROR(SQRT(($E715-$E$1136)^2+($AD715-$AD$1136)^2),0)</f>
        <v>3.0000900027000808E-2</v>
      </c>
      <c r="CI715" s="197" t="str">
        <f>IF(CH715&lt;=SMALL(CH$3:CH$1130,1),"MAS PARECIDO","NO")</f>
        <v>NO</v>
      </c>
      <c r="CJ715" s="197" t="str">
        <f>IF(CH715&lt;=SMALL(CH$3:CH$1130,5),"SIMILAR","NO")</f>
        <v>NO</v>
      </c>
      <c r="CK715" s="197" t="str">
        <f t="shared" si="592"/>
        <v>N/A</v>
      </c>
      <c r="CL715" s="197">
        <f t="shared" si="593"/>
        <v>0</v>
      </c>
      <c r="CM715" s="198">
        <f t="shared" si="594"/>
        <v>0</v>
      </c>
      <c r="CN715" s="199">
        <f>IFERROR(SQRT(($E715-$E$1136)^2+($AG715-$AG$1136)^2),0)</f>
        <v>3.0000900027000808E-2</v>
      </c>
      <c r="CO715" s="197" t="str">
        <f>IF(CN715&lt;=SMALL(CN$3:CN$1130,1),"MAS PARECIDO","NO")</f>
        <v>NO</v>
      </c>
      <c r="CP715" s="197" t="str">
        <f>IF(CN715&lt;=SMALL(CN$3:CN$1130,5),"SIMILAR","NO")</f>
        <v>NO</v>
      </c>
      <c r="CQ715" s="197" t="str">
        <f t="shared" si="595"/>
        <v>N/A</v>
      </c>
      <c r="CR715" s="197">
        <f t="shared" si="596"/>
        <v>0</v>
      </c>
      <c r="CS715" s="198">
        <f t="shared" si="597"/>
        <v>0</v>
      </c>
      <c r="CT715" s="199">
        <f>IFERROR(SQRT(($E715-$E$1136)^2+($AJ715-$AJ$1136)^2),0)</f>
        <v>3.0000900027000808E-2</v>
      </c>
      <c r="CU715" s="197" t="str">
        <f>IF(CT715&lt;=SMALL(CT$3:CT$1130,1),"MAS PARECIDO","NO")</f>
        <v>NO</v>
      </c>
      <c r="CV715" s="197" t="str">
        <f>IF(CT715&lt;=SMALL(CT$3:CT$1130,5),"SIMILAR","NO")</f>
        <v>NO</v>
      </c>
      <c r="CW715" s="197" t="str">
        <f t="shared" si="598"/>
        <v>N/A</v>
      </c>
      <c r="CX715" s="197">
        <f t="shared" si="599"/>
        <v>0</v>
      </c>
      <c r="CY715" s="198">
        <f t="shared" si="600"/>
        <v>0</v>
      </c>
      <c r="CZ715" s="2" t="s">
        <v>2403</v>
      </c>
      <c r="DA715" s="2" t="s">
        <v>2404</v>
      </c>
      <c r="DB715" s="2">
        <v>0</v>
      </c>
      <c r="DC715" s="2" t="s">
        <v>189</v>
      </c>
    </row>
    <row r="716" spans="1:107">
      <c r="A716" s="24" t="s">
        <v>876</v>
      </c>
      <c r="B716" s="46">
        <v>44748.59</v>
      </c>
      <c r="C716" s="190">
        <f>(B716-$B$1132)/($B$1133-$B$1132)</f>
        <v>4.7041859985916229E-2</v>
      </c>
      <c r="D716" s="46">
        <v>13000</v>
      </c>
      <c r="E716" s="190">
        <f>(D716-$D$1132)/($D$1133-$D$1132)</f>
        <v>2.59707791233737E-2</v>
      </c>
      <c r="F716" s="46" t="s">
        <v>53</v>
      </c>
      <c r="G716" s="192">
        <f>VLOOKUP(F716,'DATOS DE SOPORTE'!$Y$5:$Z$8,2,FALSE)</f>
        <v>2</v>
      </c>
      <c r="H716" s="190">
        <f>(G716-$G$1132)/($G$1133-$G$1132)</f>
        <v>0.33333333333333331</v>
      </c>
      <c r="I716" s="50">
        <v>2</v>
      </c>
      <c r="J716" s="200">
        <f t="shared" si="560"/>
        <v>2</v>
      </c>
      <c r="K716" s="190">
        <f>(J716-$J$1132)/($J$1133-$J$1132)</f>
        <v>0.4</v>
      </c>
      <c r="L716" s="193" t="str">
        <f t="shared" si="561"/>
        <v>SI</v>
      </c>
      <c r="M716" s="46" t="s">
        <v>192</v>
      </c>
      <c r="N716" s="192">
        <f t="shared" si="562"/>
        <v>2</v>
      </c>
      <c r="O716" s="190">
        <f>(N716-N$1132)/(N$1133-N$1132)</f>
        <v>1</v>
      </c>
      <c r="P716" s="46" t="s">
        <v>58</v>
      </c>
      <c r="Q716" s="192">
        <f t="shared" si="563"/>
        <v>3</v>
      </c>
      <c r="R716" s="190">
        <f>(Q716-Q$1132)/(Q$1133-Q$1132)</f>
        <v>1</v>
      </c>
      <c r="S716" s="46" t="s">
        <v>60</v>
      </c>
      <c r="T716" s="192">
        <f t="shared" si="564"/>
        <v>2</v>
      </c>
      <c r="U716" s="190">
        <f>(T716-T$1132)/(T$1133-T$1132)</f>
        <v>1</v>
      </c>
      <c r="V716" s="46" t="s">
        <v>62</v>
      </c>
      <c r="W716" s="194">
        <f>VLOOKUP(V716,'DATOS DE SOPORTE'!$S$5:$T$10,2,FALSE)</f>
        <v>1</v>
      </c>
      <c r="X716" s="201">
        <f>(W716-W$1132)/(W$1133-W$1132)</f>
        <v>0</v>
      </c>
      <c r="Y716" s="46" t="s">
        <v>188</v>
      </c>
      <c r="Z716" s="194">
        <f t="shared" si="565"/>
        <v>1</v>
      </c>
      <c r="AA716" s="201">
        <f>(Z716-Z$1132)/(Z$1133-Z$1132)</f>
        <v>0</v>
      </c>
      <c r="AB716" s="46" t="s">
        <v>136</v>
      </c>
      <c r="AC716" s="194">
        <f t="shared" si="566"/>
        <v>2</v>
      </c>
      <c r="AD716" s="201">
        <f>(AC716-AC$1132)/(AC$1133-AC$1132)</f>
        <v>1</v>
      </c>
      <c r="AE716" s="46" t="s">
        <v>136</v>
      </c>
      <c r="AF716" s="194">
        <f t="shared" si="567"/>
        <v>2</v>
      </c>
      <c r="AG716" s="201">
        <f>(AF716-AF$1132)/(AF$1133-AF$1132)</f>
        <v>1</v>
      </c>
      <c r="AH716" s="24" t="s">
        <v>67</v>
      </c>
      <c r="AI716" s="194">
        <f>VLOOKUP(AH716,'DATOS DE SOPORTE'!$V$5:$W$8,2,FALSE)</f>
        <v>1</v>
      </c>
      <c r="AJ716" s="201">
        <f>(AI716-AI$1132)/(AI$1133-AI$1132)</f>
        <v>0</v>
      </c>
      <c r="AK716" s="58" t="str">
        <f t="shared" si="559"/>
        <v>Regular</v>
      </c>
      <c r="AL716" s="196">
        <f>IFERROR(SQRT(($E716-$E$1136)^2+($C716-$C$1136)^2),0)</f>
        <v>0.16022094859384131</v>
      </c>
      <c r="AM716" s="197" t="str">
        <f>IF(AL716&lt;=SMALL($AL$3:$AL$1130,1),"MAS PARECIDO","NO")</f>
        <v>NO</v>
      </c>
      <c r="AN716" s="197" t="str">
        <f>IF(AL716&lt;=SMALL($AL$3:$AL$1130,5),"SIMILAR","NO")</f>
        <v>NO</v>
      </c>
      <c r="AO716" s="197" t="str">
        <f t="shared" si="568"/>
        <v>N/A</v>
      </c>
      <c r="AP716" s="197">
        <f t="shared" si="569"/>
        <v>0</v>
      </c>
      <c r="AQ716" s="198">
        <f t="shared" si="570"/>
        <v>0</v>
      </c>
      <c r="AR716" s="196">
        <f>IFERROR(SQRT(($E716-$E$1136)^2+($H716-$H$1136)^2),0)</f>
        <v>2.6000780023400699E-2</v>
      </c>
      <c r="AS716" s="197" t="str">
        <f>IF(AR716&lt;=SMALL(AR$3:AR$1130,1),"MAS PARECIDO","NO")</f>
        <v>NO</v>
      </c>
      <c r="AT716" s="197" t="str">
        <f>IF(AR716&lt;=SMALL(AR$3:AR$1130,5),"SIMILAR","NO")</f>
        <v>NO</v>
      </c>
      <c r="AU716" s="197" t="str">
        <f t="shared" si="571"/>
        <v>N/A</v>
      </c>
      <c r="AV716" s="197">
        <f t="shared" si="572"/>
        <v>0</v>
      </c>
      <c r="AW716" s="198">
        <f t="shared" si="573"/>
        <v>0</v>
      </c>
      <c r="AX716" s="199">
        <f>IFERROR(SQRT(($E716-$E$1136)^2+($K716-$K$1136)^2),0)</f>
        <v>0.20168302001364735</v>
      </c>
      <c r="AY716" s="197" t="str">
        <f>IF(AX716&lt;=SMALL(AX$3:AX$1130,1),"MAS PARECIDO","NO")</f>
        <v>NO</v>
      </c>
      <c r="AZ716" s="197" t="str">
        <f>IF(AX716&lt;=SMALL(AX$3:AX$1130,5),"SIMILAR","NO")</f>
        <v>NO</v>
      </c>
      <c r="BA716" s="197" t="str">
        <f t="shared" si="574"/>
        <v>N/A</v>
      </c>
      <c r="BB716" s="197">
        <f t="shared" si="575"/>
        <v>0</v>
      </c>
      <c r="BC716" s="198">
        <f t="shared" si="576"/>
        <v>0</v>
      </c>
      <c r="BD716" s="196">
        <f>IFERROR(SQRT(($E716-$E$1136)^2+($O716-$O$1136)^2),0)</f>
        <v>2.6000780023400699E-2</v>
      </c>
      <c r="BE716" s="197" t="str">
        <f>IF(BD716&lt;=SMALL(BD$3:BD$1130,1),"MAS PARECIDO","NO")</f>
        <v>NO</v>
      </c>
      <c r="BF716" s="197" t="str">
        <f>IF(BD716&lt;=SMALL(BD$3:BD$1130,5),"SIMILAR","NO")</f>
        <v>NO</v>
      </c>
      <c r="BG716" s="197" t="str">
        <f t="shared" si="577"/>
        <v>N/A</v>
      </c>
      <c r="BH716" s="197">
        <f t="shared" si="578"/>
        <v>0</v>
      </c>
      <c r="BI716" s="198">
        <f t="shared" si="579"/>
        <v>0</v>
      </c>
      <c r="BJ716" s="199">
        <f>IFERROR(SQRT(($E716-$E$1136)^2+($R716-$R$1136)^2),0)</f>
        <v>0.50067558414788438</v>
      </c>
      <c r="BK716" s="197" t="str">
        <f>IF(BJ716&lt;=SMALL(BJ$3:BJ$1130,1),"MAS PARECIDO","NO")</f>
        <v>NO</v>
      </c>
      <c r="BL716" s="197" t="str">
        <f>IF(BJ716&lt;=SMALL(BJ$3:BJ$1130,5),"SIMILAR","NO")</f>
        <v>NO</v>
      </c>
      <c r="BM716" s="197" t="str">
        <f t="shared" si="580"/>
        <v>N/A</v>
      </c>
      <c r="BN716" s="197">
        <f t="shared" si="581"/>
        <v>0</v>
      </c>
      <c r="BO716" s="198">
        <f t="shared" si="582"/>
        <v>0</v>
      </c>
      <c r="BP716" s="199">
        <f>IFERROR(SQRT(($E716-$E$1136)^2+($U716-$U$1136)^2),0)</f>
        <v>1.00033796317136</v>
      </c>
      <c r="BQ716" s="197" t="str">
        <f>IF(BP716&lt;=SMALL(BP$3:BP$1130,1),"MAS PARECIDO","NO")</f>
        <v>NO</v>
      </c>
      <c r="BR716" s="197" t="str">
        <f>IF(BP716&lt;=SMALL(BP$3:BP$1130,5),"SIMILAR","NO")</f>
        <v>NO</v>
      </c>
      <c r="BS716" s="197" t="str">
        <f t="shared" si="583"/>
        <v>N/A</v>
      </c>
      <c r="BT716" s="197">
        <f t="shared" si="584"/>
        <v>0</v>
      </c>
      <c r="BU716" s="198">
        <f t="shared" si="585"/>
        <v>0</v>
      </c>
      <c r="BV716" s="199">
        <f>IFERROR(SQRT(($E716-$E$1136)^2+($X716-$X$1136)^2),0)</f>
        <v>2.6000780023400699E-2</v>
      </c>
      <c r="BW716" s="197" t="str">
        <f>IF(BV716&lt;=SMALL(BV$3:BV$1130,1),"MAS PARECIDO","NO")</f>
        <v>NO</v>
      </c>
      <c r="BX716" s="197" t="str">
        <f>IF(BV716&lt;=SMALL(BV$3:BV$1130,5),"SIMILAR","NO")</f>
        <v>NO</v>
      </c>
      <c r="BY716" s="197" t="str">
        <f t="shared" si="586"/>
        <v>N/A</v>
      </c>
      <c r="BZ716" s="197">
        <f t="shared" si="587"/>
        <v>0</v>
      </c>
      <c r="CA716" s="198">
        <f t="shared" si="588"/>
        <v>0</v>
      </c>
      <c r="CB716" s="199">
        <f>IFERROR(SQRT(($E716-$E$1136)^2+($AA716-$AA$1136)^2),0)</f>
        <v>2.6000780023400699E-2</v>
      </c>
      <c r="CC716" s="197" t="str">
        <f>IF(CB716&lt;=SMALL(CB$3:CB$1130,1),"MAS PARECIDO","NO")</f>
        <v>NO</v>
      </c>
      <c r="CD716" s="197" t="str">
        <f>IF(CB716&lt;=SMALL(CB$3:CB$1130,5),"SIMILAR","NO")</f>
        <v>NO</v>
      </c>
      <c r="CE716" s="197" t="str">
        <f t="shared" si="589"/>
        <v>N/A</v>
      </c>
      <c r="CF716" s="197">
        <f t="shared" si="590"/>
        <v>0</v>
      </c>
      <c r="CG716" s="198">
        <f t="shared" si="591"/>
        <v>0</v>
      </c>
      <c r="CH716" s="199">
        <f>IFERROR(SQRT(($E716-$E$1136)^2+($AD716-$AD$1136)^2),0)</f>
        <v>2.6000780023400699E-2</v>
      </c>
      <c r="CI716" s="197" t="str">
        <f>IF(CH716&lt;=SMALL(CH$3:CH$1130,1),"MAS PARECIDO","NO")</f>
        <v>NO</v>
      </c>
      <c r="CJ716" s="197" t="str">
        <f>IF(CH716&lt;=SMALL(CH$3:CH$1130,5),"SIMILAR","NO")</f>
        <v>NO</v>
      </c>
      <c r="CK716" s="197" t="str">
        <f t="shared" si="592"/>
        <v>N/A</v>
      </c>
      <c r="CL716" s="197">
        <f t="shared" si="593"/>
        <v>0</v>
      </c>
      <c r="CM716" s="198">
        <f t="shared" si="594"/>
        <v>0</v>
      </c>
      <c r="CN716" s="199">
        <f>IFERROR(SQRT(($E716-$E$1136)^2+($AG716-$AG$1136)^2),0)</f>
        <v>2.6000780023400699E-2</v>
      </c>
      <c r="CO716" s="197" t="str">
        <f>IF(CN716&lt;=SMALL(CN$3:CN$1130,1),"MAS PARECIDO","NO")</f>
        <v>NO</v>
      </c>
      <c r="CP716" s="197" t="str">
        <f>IF(CN716&lt;=SMALL(CN$3:CN$1130,5),"SIMILAR","NO")</f>
        <v>NO</v>
      </c>
      <c r="CQ716" s="197" t="str">
        <f t="shared" si="595"/>
        <v>N/A</v>
      </c>
      <c r="CR716" s="197">
        <f t="shared" si="596"/>
        <v>0</v>
      </c>
      <c r="CS716" s="198">
        <f t="shared" si="597"/>
        <v>0</v>
      </c>
      <c r="CT716" s="199">
        <f>IFERROR(SQRT(($E716-$E$1136)^2+($AJ716-$AJ$1136)^2),0)</f>
        <v>2.6000780023400699E-2</v>
      </c>
      <c r="CU716" s="197" t="str">
        <f>IF(CT716&lt;=SMALL(CT$3:CT$1130,1),"MAS PARECIDO","NO")</f>
        <v>NO</v>
      </c>
      <c r="CV716" s="197" t="str">
        <f>IF(CT716&lt;=SMALL(CT$3:CT$1130,5),"SIMILAR","NO")</f>
        <v>NO</v>
      </c>
      <c r="CW716" s="197" t="str">
        <f t="shared" si="598"/>
        <v>N/A</v>
      </c>
      <c r="CX716" s="197">
        <f t="shared" si="599"/>
        <v>0</v>
      </c>
      <c r="CY716" s="198">
        <f t="shared" si="600"/>
        <v>0</v>
      </c>
      <c r="CZ716" s="2" t="s">
        <v>2405</v>
      </c>
      <c r="DA716" s="2" t="s">
        <v>2406</v>
      </c>
      <c r="DB716" s="2">
        <v>1</v>
      </c>
      <c r="DC716" s="2" t="s">
        <v>346</v>
      </c>
    </row>
    <row r="717" spans="1:107">
      <c r="A717" s="24" t="s">
        <v>877</v>
      </c>
      <c r="B717" s="46">
        <v>174437.91</v>
      </c>
      <c r="C717" s="190">
        <f>(B717-$B$1132)/($B$1133-$B$1132)</f>
        <v>0.19863741891526704</v>
      </c>
      <c r="D717" s="46">
        <v>35000</v>
      </c>
      <c r="E717" s="190">
        <f>(D717-$D$1132)/($D$1133-$D$1132)</f>
        <v>6.9972099162974893E-2</v>
      </c>
      <c r="F717" s="46" t="s">
        <v>53</v>
      </c>
      <c r="G717" s="192">
        <f>VLOOKUP(F717,'DATOS DE SOPORTE'!$Y$5:$Z$8,2,FALSE)</f>
        <v>2</v>
      </c>
      <c r="H717" s="190">
        <f>(G717-$G$1132)/($G$1133-$G$1132)</f>
        <v>0.33333333333333331</v>
      </c>
      <c r="I717" s="50">
        <v>0</v>
      </c>
      <c r="J717" s="200">
        <f t="shared" si="560"/>
        <v>0</v>
      </c>
      <c r="K717" s="190">
        <f>(J717-$J$1132)/($J$1133-$J$1132)</f>
        <v>0</v>
      </c>
      <c r="L717" s="193" t="str">
        <f t="shared" si="561"/>
        <v>NO</v>
      </c>
      <c r="M717" s="46" t="s">
        <v>192</v>
      </c>
      <c r="N717" s="192">
        <f t="shared" si="562"/>
        <v>2</v>
      </c>
      <c r="O717" s="190">
        <f>(N717-N$1132)/(N$1133-N$1132)</f>
        <v>1</v>
      </c>
      <c r="P717" s="46" t="s">
        <v>58</v>
      </c>
      <c r="Q717" s="192">
        <f t="shared" si="563"/>
        <v>3</v>
      </c>
      <c r="R717" s="190">
        <f>(Q717-Q$1132)/(Q$1133-Q$1132)</f>
        <v>1</v>
      </c>
      <c r="S717" s="46" t="s">
        <v>194</v>
      </c>
      <c r="T717" s="192">
        <f t="shared" si="564"/>
        <v>1</v>
      </c>
      <c r="U717" s="190">
        <f>(T717-T$1132)/(T$1133-T$1132)</f>
        <v>0</v>
      </c>
      <c r="V717" s="46" t="s">
        <v>62</v>
      </c>
      <c r="W717" s="194">
        <f>VLOOKUP(V717,'DATOS DE SOPORTE'!$S$5:$T$10,2,FALSE)</f>
        <v>1</v>
      </c>
      <c r="X717" s="201">
        <f>(W717-W$1132)/(W$1133-W$1132)</f>
        <v>0</v>
      </c>
      <c r="Y717" s="46" t="s">
        <v>188</v>
      </c>
      <c r="Z717" s="194">
        <f t="shared" si="565"/>
        <v>1</v>
      </c>
      <c r="AA717" s="201">
        <f>(Z717-Z$1132)/(Z$1133-Z$1132)</f>
        <v>0</v>
      </c>
      <c r="AB717" s="46" t="s">
        <v>136</v>
      </c>
      <c r="AC717" s="194">
        <f t="shared" si="566"/>
        <v>2</v>
      </c>
      <c r="AD717" s="201">
        <f>(AC717-AC$1132)/(AC$1133-AC$1132)</f>
        <v>1</v>
      </c>
      <c r="AE717" s="46" t="s">
        <v>136</v>
      </c>
      <c r="AF717" s="194">
        <f t="shared" si="567"/>
        <v>2</v>
      </c>
      <c r="AG717" s="201">
        <f>(AF717-AF$1132)/(AF$1133-AF$1132)</f>
        <v>1</v>
      </c>
      <c r="AH717" s="24" t="s">
        <v>67</v>
      </c>
      <c r="AI717" s="194">
        <f>VLOOKUP(AH717,'DATOS DE SOPORTE'!$V$5:$W$8,2,FALSE)</f>
        <v>1</v>
      </c>
      <c r="AJ717" s="201">
        <f>(AI717-AI$1132)/(AI$1133-AI$1132)</f>
        <v>0</v>
      </c>
      <c r="AK717" s="58" t="str">
        <f t="shared" si="559"/>
        <v>Bueno</v>
      </c>
      <c r="AL717" s="196">
        <f>IFERROR(SQRT(($E717-$E$1136)^2+($C717-$C$1136)^2),0)</f>
        <v>7.030337702949678E-2</v>
      </c>
      <c r="AM717" s="197" t="str">
        <f>IF(AL717&lt;=SMALL($AL$3:$AL$1130,1),"MAS PARECIDO","NO")</f>
        <v>NO</v>
      </c>
      <c r="AN717" s="197" t="str">
        <f>IF(AL717&lt;=SMALL($AL$3:$AL$1130,5),"SIMILAR","NO")</f>
        <v>NO</v>
      </c>
      <c r="AO717" s="197" t="str">
        <f t="shared" si="568"/>
        <v>N/A</v>
      </c>
      <c r="AP717" s="197">
        <f t="shared" si="569"/>
        <v>0</v>
      </c>
      <c r="AQ717" s="198">
        <f t="shared" si="570"/>
        <v>0</v>
      </c>
      <c r="AR717" s="196">
        <f>IFERROR(SQRT(($E717-$E$1136)^2+($H717-$H$1136)^2),0)</f>
        <v>7.0002100063001893E-2</v>
      </c>
      <c r="AS717" s="197" t="str">
        <f>IF(AR717&lt;=SMALL(AR$3:AR$1130,1),"MAS PARECIDO","NO")</f>
        <v>NO</v>
      </c>
      <c r="AT717" s="197" t="str">
        <f>IF(AR717&lt;=SMALL(AR$3:AR$1130,5),"SIMILAR","NO")</f>
        <v>NO</v>
      </c>
      <c r="AU717" s="197" t="str">
        <f t="shared" si="571"/>
        <v>N/A</v>
      </c>
      <c r="AV717" s="197">
        <f t="shared" si="572"/>
        <v>0</v>
      </c>
      <c r="AW717" s="198">
        <f t="shared" si="573"/>
        <v>0</v>
      </c>
      <c r="AX717" s="199">
        <f>IFERROR(SQRT(($E717-$E$1136)^2+($K717-$K$1136)^2),0)</f>
        <v>0.21189689477014648</v>
      </c>
      <c r="AY717" s="197" t="str">
        <f>IF(AX717&lt;=SMALL(AX$3:AX$1130,1),"MAS PARECIDO","NO")</f>
        <v>NO</v>
      </c>
      <c r="AZ717" s="197" t="str">
        <f>IF(AX717&lt;=SMALL(AX$3:AX$1130,5),"SIMILAR","NO")</f>
        <v>NO</v>
      </c>
      <c r="BA717" s="197" t="str">
        <f t="shared" si="574"/>
        <v>N/A</v>
      </c>
      <c r="BB717" s="197">
        <f t="shared" si="575"/>
        <v>0</v>
      </c>
      <c r="BC717" s="198">
        <f t="shared" si="576"/>
        <v>0</v>
      </c>
      <c r="BD717" s="196">
        <f>IFERROR(SQRT(($E717-$E$1136)^2+($O717-$O$1136)^2),0)</f>
        <v>7.0002100063001893E-2</v>
      </c>
      <c r="BE717" s="197" t="str">
        <f>IF(BD717&lt;=SMALL(BD$3:BD$1130,1),"MAS PARECIDO","NO")</f>
        <v>NO</v>
      </c>
      <c r="BF717" s="197" t="str">
        <f>IF(BD717&lt;=SMALL(BD$3:BD$1130,5),"SIMILAR","NO")</f>
        <v>NO</v>
      </c>
      <c r="BG717" s="197" t="str">
        <f t="shared" si="577"/>
        <v>N/A</v>
      </c>
      <c r="BH717" s="197">
        <f t="shared" si="578"/>
        <v>0</v>
      </c>
      <c r="BI717" s="198">
        <f t="shared" si="579"/>
        <v>0</v>
      </c>
      <c r="BJ717" s="199">
        <f>IFERROR(SQRT(($E717-$E$1136)^2+($R717-$R$1136)^2),0)</f>
        <v>0.50487651362806585</v>
      </c>
      <c r="BK717" s="197" t="str">
        <f>IF(BJ717&lt;=SMALL(BJ$3:BJ$1130,1),"MAS PARECIDO","NO")</f>
        <v>NO</v>
      </c>
      <c r="BL717" s="197" t="str">
        <f>IF(BJ717&lt;=SMALL(BJ$3:BJ$1130,5),"SIMILAR","NO")</f>
        <v>NO</v>
      </c>
      <c r="BM717" s="197" t="str">
        <f t="shared" si="580"/>
        <v>N/A</v>
      </c>
      <c r="BN717" s="197">
        <f t="shared" si="581"/>
        <v>0</v>
      </c>
      <c r="BO717" s="198">
        <f t="shared" si="582"/>
        <v>0</v>
      </c>
      <c r="BP717" s="199">
        <f>IFERROR(SQRT(($E717-$E$1136)^2+($U717-$U$1136)^2),0)</f>
        <v>7.0002100063001893E-2</v>
      </c>
      <c r="BQ717" s="197" t="str">
        <f>IF(BP717&lt;=SMALL(BP$3:BP$1130,1),"MAS PARECIDO","NO")</f>
        <v>NO</v>
      </c>
      <c r="BR717" s="197" t="str">
        <f>IF(BP717&lt;=SMALL(BP$3:BP$1130,5),"SIMILAR","NO")</f>
        <v>NO</v>
      </c>
      <c r="BS717" s="197" t="str">
        <f t="shared" si="583"/>
        <v>N/A</v>
      </c>
      <c r="BT717" s="197">
        <f t="shared" si="584"/>
        <v>0</v>
      </c>
      <c r="BU717" s="198">
        <f t="shared" si="585"/>
        <v>0</v>
      </c>
      <c r="BV717" s="199">
        <f>IFERROR(SQRT(($E717-$E$1136)^2+($X717-$X$1136)^2),0)</f>
        <v>7.0002100063001893E-2</v>
      </c>
      <c r="BW717" s="197" t="str">
        <f>IF(BV717&lt;=SMALL(BV$3:BV$1130,1),"MAS PARECIDO","NO")</f>
        <v>NO</v>
      </c>
      <c r="BX717" s="197" t="str">
        <f>IF(BV717&lt;=SMALL(BV$3:BV$1130,5),"SIMILAR","NO")</f>
        <v>NO</v>
      </c>
      <c r="BY717" s="197" t="str">
        <f t="shared" si="586"/>
        <v>N/A</v>
      </c>
      <c r="BZ717" s="197">
        <f t="shared" si="587"/>
        <v>0</v>
      </c>
      <c r="CA717" s="198">
        <f t="shared" si="588"/>
        <v>0</v>
      </c>
      <c r="CB717" s="199">
        <f>IFERROR(SQRT(($E717-$E$1136)^2+($AA717-$AA$1136)^2),0)</f>
        <v>7.0002100063001893E-2</v>
      </c>
      <c r="CC717" s="197" t="str">
        <f>IF(CB717&lt;=SMALL(CB$3:CB$1130,1),"MAS PARECIDO","NO")</f>
        <v>NO</v>
      </c>
      <c r="CD717" s="197" t="str">
        <f>IF(CB717&lt;=SMALL(CB$3:CB$1130,5),"SIMILAR","NO")</f>
        <v>NO</v>
      </c>
      <c r="CE717" s="197" t="str">
        <f t="shared" si="589"/>
        <v>N/A</v>
      </c>
      <c r="CF717" s="197">
        <f t="shared" si="590"/>
        <v>0</v>
      </c>
      <c r="CG717" s="198">
        <f t="shared" si="591"/>
        <v>0</v>
      </c>
      <c r="CH717" s="199">
        <f>IFERROR(SQRT(($E717-$E$1136)^2+($AD717-$AD$1136)^2),0)</f>
        <v>7.0002100063001893E-2</v>
      </c>
      <c r="CI717" s="197" t="str">
        <f>IF(CH717&lt;=SMALL(CH$3:CH$1130,1),"MAS PARECIDO","NO")</f>
        <v>NO</v>
      </c>
      <c r="CJ717" s="197" t="str">
        <f>IF(CH717&lt;=SMALL(CH$3:CH$1130,5),"SIMILAR","NO")</f>
        <v>NO</v>
      </c>
      <c r="CK717" s="197" t="str">
        <f t="shared" si="592"/>
        <v>N/A</v>
      </c>
      <c r="CL717" s="197">
        <f t="shared" si="593"/>
        <v>0</v>
      </c>
      <c r="CM717" s="198">
        <f t="shared" si="594"/>
        <v>0</v>
      </c>
      <c r="CN717" s="199">
        <f>IFERROR(SQRT(($E717-$E$1136)^2+($AG717-$AG$1136)^2),0)</f>
        <v>7.0002100063001893E-2</v>
      </c>
      <c r="CO717" s="197" t="str">
        <f>IF(CN717&lt;=SMALL(CN$3:CN$1130,1),"MAS PARECIDO","NO")</f>
        <v>NO</v>
      </c>
      <c r="CP717" s="197" t="str">
        <f>IF(CN717&lt;=SMALL(CN$3:CN$1130,5),"SIMILAR","NO")</f>
        <v>NO</v>
      </c>
      <c r="CQ717" s="197" t="str">
        <f t="shared" si="595"/>
        <v>N/A</v>
      </c>
      <c r="CR717" s="197">
        <f t="shared" si="596"/>
        <v>0</v>
      </c>
      <c r="CS717" s="198">
        <f t="shared" si="597"/>
        <v>0</v>
      </c>
      <c r="CT717" s="199">
        <f>IFERROR(SQRT(($E717-$E$1136)^2+($AJ717-$AJ$1136)^2),0)</f>
        <v>7.0002100063001893E-2</v>
      </c>
      <c r="CU717" s="197" t="str">
        <f>IF(CT717&lt;=SMALL(CT$3:CT$1130,1),"MAS PARECIDO","NO")</f>
        <v>NO</v>
      </c>
      <c r="CV717" s="197" t="str">
        <f>IF(CT717&lt;=SMALL(CT$3:CT$1130,5),"SIMILAR","NO")</f>
        <v>NO</v>
      </c>
      <c r="CW717" s="197" t="str">
        <f t="shared" si="598"/>
        <v>N/A</v>
      </c>
      <c r="CX717" s="197">
        <f t="shared" si="599"/>
        <v>0</v>
      </c>
      <c r="CY717" s="198">
        <f t="shared" si="600"/>
        <v>0</v>
      </c>
      <c r="CZ717" s="2" t="s">
        <v>2407</v>
      </c>
      <c r="DA717" s="2" t="s">
        <v>2408</v>
      </c>
      <c r="DB717" s="2">
        <v>0</v>
      </c>
      <c r="DC717" s="2" t="s">
        <v>189</v>
      </c>
    </row>
    <row r="718" spans="1:107">
      <c r="A718" s="24" t="s">
        <v>878</v>
      </c>
      <c r="B718" s="46">
        <v>101150.62</v>
      </c>
      <c r="C718" s="190">
        <f>(B718-$B$1132)/($B$1133-$B$1132)</f>
        <v>0.11297093774343712</v>
      </c>
      <c r="D718" s="46">
        <v>9500</v>
      </c>
      <c r="E718" s="190">
        <f>(D718-$D$1132)/($D$1133-$D$1132)</f>
        <v>1.8970569117073514E-2</v>
      </c>
      <c r="F718" s="46" t="s">
        <v>53</v>
      </c>
      <c r="G718" s="192">
        <f>VLOOKUP(F718,'DATOS DE SOPORTE'!$Y$5:$Z$8,2,FALSE)</f>
        <v>2</v>
      </c>
      <c r="H718" s="190">
        <f>(G718-$G$1132)/($G$1133-$G$1132)</f>
        <v>0.33333333333333331</v>
      </c>
      <c r="I718" s="50">
        <v>1</v>
      </c>
      <c r="J718" s="200">
        <f t="shared" si="560"/>
        <v>1</v>
      </c>
      <c r="K718" s="190">
        <f>(J718-$J$1132)/($J$1133-$J$1132)</f>
        <v>0.2</v>
      </c>
      <c r="L718" s="193" t="str">
        <f t="shared" si="561"/>
        <v>SI</v>
      </c>
      <c r="M718" s="46" t="s">
        <v>192</v>
      </c>
      <c r="N718" s="192">
        <f t="shared" si="562"/>
        <v>2</v>
      </c>
      <c r="O718" s="190">
        <f>(N718-N$1132)/(N$1133-N$1132)</f>
        <v>1</v>
      </c>
      <c r="P718" s="46" t="s">
        <v>58</v>
      </c>
      <c r="Q718" s="192">
        <f t="shared" si="563"/>
        <v>3</v>
      </c>
      <c r="R718" s="190">
        <f>(Q718-Q$1132)/(Q$1133-Q$1132)</f>
        <v>1</v>
      </c>
      <c r="S718" s="46" t="s">
        <v>194</v>
      </c>
      <c r="T718" s="192">
        <f t="shared" si="564"/>
        <v>1</v>
      </c>
      <c r="U718" s="190">
        <f>(T718-T$1132)/(T$1133-T$1132)</f>
        <v>0</v>
      </c>
      <c r="V718" s="46" t="s">
        <v>62</v>
      </c>
      <c r="W718" s="194">
        <f>VLOOKUP(V718,'DATOS DE SOPORTE'!$S$5:$T$10,2,FALSE)</f>
        <v>1</v>
      </c>
      <c r="X718" s="201">
        <f>(W718-W$1132)/(W$1133-W$1132)</f>
        <v>0</v>
      </c>
      <c r="Y718" s="46" t="s">
        <v>136</v>
      </c>
      <c r="Z718" s="194">
        <f t="shared" si="565"/>
        <v>2</v>
      </c>
      <c r="AA718" s="201">
        <f>(Z718-Z$1132)/(Z$1133-Z$1132)</f>
        <v>1</v>
      </c>
      <c r="AB718" s="46" t="s">
        <v>188</v>
      </c>
      <c r="AC718" s="194">
        <f t="shared" si="566"/>
        <v>1</v>
      </c>
      <c r="AD718" s="201">
        <f>(AC718-AC$1132)/(AC$1133-AC$1132)</f>
        <v>0</v>
      </c>
      <c r="AE718" s="46" t="s">
        <v>188</v>
      </c>
      <c r="AF718" s="194">
        <f t="shared" si="567"/>
        <v>1</v>
      </c>
      <c r="AG718" s="201">
        <f>(AF718-AF$1132)/(AF$1133-AF$1132)</f>
        <v>0</v>
      </c>
      <c r="AH718" s="24" t="s">
        <v>67</v>
      </c>
      <c r="AI718" s="194">
        <f>VLOOKUP(AH718,'DATOS DE SOPORTE'!$V$5:$W$8,2,FALSE)</f>
        <v>1</v>
      </c>
      <c r="AJ718" s="201">
        <f>(AI718-AI$1132)/(AI$1133-AI$1132)</f>
        <v>0</v>
      </c>
      <c r="AK718" s="58" t="str">
        <f t="shared" si="559"/>
        <v>Regular</v>
      </c>
      <c r="AL718" s="196">
        <f>IFERROR(SQRT(($E718-$E$1136)^2+($C718-$C$1136)^2),0)</f>
        <v>9.4106200286574196E-2</v>
      </c>
      <c r="AM718" s="197" t="str">
        <f>IF(AL718&lt;=SMALL($AL$3:$AL$1130,1),"MAS PARECIDO","NO")</f>
        <v>NO</v>
      </c>
      <c r="AN718" s="197" t="str">
        <f>IF(AL718&lt;=SMALL($AL$3:$AL$1130,5),"SIMILAR","NO")</f>
        <v>NO</v>
      </c>
      <c r="AO718" s="197" t="str">
        <f t="shared" si="568"/>
        <v>N/A</v>
      </c>
      <c r="AP718" s="197">
        <f t="shared" si="569"/>
        <v>0</v>
      </c>
      <c r="AQ718" s="198">
        <f t="shared" si="570"/>
        <v>0</v>
      </c>
      <c r="AR718" s="196">
        <f>IFERROR(SQRT(($E718-$E$1136)^2+($H718-$H$1136)^2),0)</f>
        <v>1.9000570017100513E-2</v>
      </c>
      <c r="AS718" s="197" t="str">
        <f>IF(AR718&lt;=SMALL(AR$3:AR$1130,1),"MAS PARECIDO","NO")</f>
        <v>NO</v>
      </c>
      <c r="AT718" s="197" t="str">
        <f>IF(AR718&lt;=SMALL(AR$3:AR$1130,5),"SIMILAR","NO")</f>
        <v>NO</v>
      </c>
      <c r="AU718" s="197" t="str">
        <f t="shared" si="571"/>
        <v>N/A</v>
      </c>
      <c r="AV718" s="197">
        <f t="shared" si="572"/>
        <v>0</v>
      </c>
      <c r="AW718" s="198">
        <f t="shared" si="573"/>
        <v>0</v>
      </c>
      <c r="AX718" s="199">
        <f>IFERROR(SQRT(($E718-$E$1136)^2+($K718-$K$1136)^2),0)</f>
        <v>1.9000570017100513E-2</v>
      </c>
      <c r="AY718" s="197" t="str">
        <f>IF(AX718&lt;=SMALL(AX$3:AX$1130,1),"MAS PARECIDO","NO")</f>
        <v>NO</v>
      </c>
      <c r="AZ718" s="197" t="str">
        <f>IF(AX718&lt;=SMALL(AX$3:AX$1130,5),"SIMILAR","NO")</f>
        <v>NO</v>
      </c>
      <c r="BA718" s="197" t="str">
        <f t="shared" si="574"/>
        <v>N/A</v>
      </c>
      <c r="BB718" s="197">
        <f t="shared" si="575"/>
        <v>0</v>
      </c>
      <c r="BC718" s="198">
        <f t="shared" si="576"/>
        <v>0</v>
      </c>
      <c r="BD718" s="196">
        <f>IFERROR(SQRT(($E718-$E$1136)^2+($O718-$O$1136)^2),0)</f>
        <v>1.9000570017100513E-2</v>
      </c>
      <c r="BE718" s="197" t="str">
        <f>IF(BD718&lt;=SMALL(BD$3:BD$1130,1),"MAS PARECIDO","NO")</f>
        <v>NO</v>
      </c>
      <c r="BF718" s="197" t="str">
        <f>IF(BD718&lt;=SMALL(BD$3:BD$1130,5),"SIMILAR","NO")</f>
        <v>NO</v>
      </c>
      <c r="BG718" s="197" t="str">
        <f t="shared" si="577"/>
        <v>N/A</v>
      </c>
      <c r="BH718" s="197">
        <f t="shared" si="578"/>
        <v>0</v>
      </c>
      <c r="BI718" s="198">
        <f t="shared" si="579"/>
        <v>0</v>
      </c>
      <c r="BJ718" s="199">
        <f>IFERROR(SQRT(($E718-$E$1136)^2+($R718-$R$1136)^2),0)</f>
        <v>0.50036089141835893</v>
      </c>
      <c r="BK718" s="197" t="str">
        <f>IF(BJ718&lt;=SMALL(BJ$3:BJ$1130,1),"MAS PARECIDO","NO")</f>
        <v>NO</v>
      </c>
      <c r="BL718" s="197" t="str">
        <f>IF(BJ718&lt;=SMALL(BJ$3:BJ$1130,5),"SIMILAR","NO")</f>
        <v>NO</v>
      </c>
      <c r="BM718" s="197" t="str">
        <f t="shared" si="580"/>
        <v>N/A</v>
      </c>
      <c r="BN718" s="197">
        <f t="shared" si="581"/>
        <v>0</v>
      </c>
      <c r="BO718" s="198">
        <f t="shared" si="582"/>
        <v>0</v>
      </c>
      <c r="BP718" s="199">
        <f>IFERROR(SQRT(($E718-$E$1136)^2+($U718-$U$1136)^2),0)</f>
        <v>1.9000570017100513E-2</v>
      </c>
      <c r="BQ718" s="197" t="str">
        <f>IF(BP718&lt;=SMALL(BP$3:BP$1130,1),"MAS PARECIDO","NO")</f>
        <v>NO</v>
      </c>
      <c r="BR718" s="197" t="str">
        <f>IF(BP718&lt;=SMALL(BP$3:BP$1130,5),"SIMILAR","NO")</f>
        <v>NO</v>
      </c>
      <c r="BS718" s="197" t="str">
        <f t="shared" si="583"/>
        <v>N/A</v>
      </c>
      <c r="BT718" s="197">
        <f t="shared" si="584"/>
        <v>0</v>
      </c>
      <c r="BU718" s="198">
        <f t="shared" si="585"/>
        <v>0</v>
      </c>
      <c r="BV718" s="199">
        <f>IFERROR(SQRT(($E718-$E$1136)^2+($X718-$X$1136)^2),0)</f>
        <v>1.9000570017100513E-2</v>
      </c>
      <c r="BW718" s="197" t="str">
        <f>IF(BV718&lt;=SMALL(BV$3:BV$1130,1),"MAS PARECIDO","NO")</f>
        <v>NO</v>
      </c>
      <c r="BX718" s="197" t="str">
        <f>IF(BV718&lt;=SMALL(BV$3:BV$1130,5),"SIMILAR","NO")</f>
        <v>NO</v>
      </c>
      <c r="BY718" s="197" t="str">
        <f t="shared" si="586"/>
        <v>N/A</v>
      </c>
      <c r="BZ718" s="197">
        <f t="shared" si="587"/>
        <v>0</v>
      </c>
      <c r="CA718" s="198">
        <f t="shared" si="588"/>
        <v>0</v>
      </c>
      <c r="CB718" s="199">
        <f>IFERROR(SQRT(($E718-$E$1136)^2+($AA718-$AA$1136)^2),0)</f>
        <v>1.0001804945413477</v>
      </c>
      <c r="CC718" s="197" t="str">
        <f>IF(CB718&lt;=SMALL(CB$3:CB$1130,1),"MAS PARECIDO","NO")</f>
        <v>NO</v>
      </c>
      <c r="CD718" s="197" t="str">
        <f>IF(CB718&lt;=SMALL(CB$3:CB$1130,5),"SIMILAR","NO")</f>
        <v>NO</v>
      </c>
      <c r="CE718" s="197" t="str">
        <f t="shared" si="589"/>
        <v>N/A</v>
      </c>
      <c r="CF718" s="197">
        <f t="shared" si="590"/>
        <v>0</v>
      </c>
      <c r="CG718" s="198">
        <f t="shared" si="591"/>
        <v>0</v>
      </c>
      <c r="CH718" s="199">
        <f>IFERROR(SQRT(($E718-$E$1136)^2+($AD718-$AD$1136)^2),0)</f>
        <v>1.0001804945413477</v>
      </c>
      <c r="CI718" s="197" t="str">
        <f>IF(CH718&lt;=SMALL(CH$3:CH$1130,1),"MAS PARECIDO","NO")</f>
        <v>NO</v>
      </c>
      <c r="CJ718" s="197" t="str">
        <f>IF(CH718&lt;=SMALL(CH$3:CH$1130,5),"SIMILAR","NO")</f>
        <v>NO</v>
      </c>
      <c r="CK718" s="197" t="str">
        <f t="shared" si="592"/>
        <v>N/A</v>
      </c>
      <c r="CL718" s="197">
        <f t="shared" si="593"/>
        <v>0</v>
      </c>
      <c r="CM718" s="198">
        <f t="shared" si="594"/>
        <v>0</v>
      </c>
      <c r="CN718" s="199">
        <f>IFERROR(SQRT(($E718-$E$1136)^2+($AG718-$AG$1136)^2),0)</f>
        <v>1.0001804945413477</v>
      </c>
      <c r="CO718" s="197" t="str">
        <f>IF(CN718&lt;=SMALL(CN$3:CN$1130,1),"MAS PARECIDO","NO")</f>
        <v>NO</v>
      </c>
      <c r="CP718" s="197" t="str">
        <f>IF(CN718&lt;=SMALL(CN$3:CN$1130,5),"SIMILAR","NO")</f>
        <v>NO</v>
      </c>
      <c r="CQ718" s="197" t="str">
        <f t="shared" si="595"/>
        <v>N/A</v>
      </c>
      <c r="CR718" s="197">
        <f t="shared" si="596"/>
        <v>0</v>
      </c>
      <c r="CS718" s="198">
        <f t="shared" si="597"/>
        <v>0</v>
      </c>
      <c r="CT718" s="199">
        <f>IFERROR(SQRT(($E718-$E$1136)^2+($AJ718-$AJ$1136)^2),0)</f>
        <v>1.9000570017100513E-2</v>
      </c>
      <c r="CU718" s="197" t="str">
        <f>IF(CT718&lt;=SMALL(CT$3:CT$1130,1),"MAS PARECIDO","NO")</f>
        <v>NO</v>
      </c>
      <c r="CV718" s="197" t="str">
        <f>IF(CT718&lt;=SMALL(CT$3:CT$1130,5),"SIMILAR","NO")</f>
        <v>NO</v>
      </c>
      <c r="CW718" s="197" t="str">
        <f t="shared" si="598"/>
        <v>N/A</v>
      </c>
      <c r="CX718" s="197">
        <f t="shared" si="599"/>
        <v>0</v>
      </c>
      <c r="CY718" s="198">
        <f t="shared" si="600"/>
        <v>0</v>
      </c>
      <c r="CZ718" s="2" t="s">
        <v>2409</v>
      </c>
      <c r="DA718" s="2" t="s">
        <v>2410</v>
      </c>
      <c r="DB718" s="2">
        <v>1</v>
      </c>
      <c r="DC718" s="2" t="s">
        <v>346</v>
      </c>
    </row>
    <row r="719" spans="1:107">
      <c r="A719" s="24" t="s">
        <v>879</v>
      </c>
      <c r="B719" s="46">
        <v>133780.93</v>
      </c>
      <c r="C719" s="190">
        <f>(B719-$B$1132)/($B$1133-$B$1132)</f>
        <v>0.15111293804452577</v>
      </c>
      <c r="D719" s="46">
        <v>83000</v>
      </c>
      <c r="E719" s="190">
        <f>(D719-$D$1132)/($D$1133-$D$1132)</f>
        <v>0.16597497924937749</v>
      </c>
      <c r="F719" s="46" t="s">
        <v>187</v>
      </c>
      <c r="G719" s="192">
        <f>VLOOKUP(F719,'DATOS DE SOPORTE'!$Y$5:$Z$8,2,FALSE)</f>
        <v>4</v>
      </c>
      <c r="H719" s="190">
        <f>(G719-$G$1132)/($G$1133-$G$1132)</f>
        <v>1</v>
      </c>
      <c r="I719" s="50">
        <v>0</v>
      </c>
      <c r="J719" s="200">
        <f t="shared" si="560"/>
        <v>0</v>
      </c>
      <c r="K719" s="190">
        <f>(J719-$J$1132)/($J$1133-$J$1132)</f>
        <v>0</v>
      </c>
      <c r="L719" s="193" t="str">
        <f t="shared" si="561"/>
        <v>NO</v>
      </c>
      <c r="M719" s="46" t="s">
        <v>56</v>
      </c>
      <c r="N719" s="192">
        <f t="shared" si="562"/>
        <v>1</v>
      </c>
      <c r="O719" s="190">
        <f>(N719-N$1132)/(N$1133-N$1132)</f>
        <v>0</v>
      </c>
      <c r="P719" s="46" t="s">
        <v>58</v>
      </c>
      <c r="Q719" s="192">
        <f t="shared" si="563"/>
        <v>3</v>
      </c>
      <c r="R719" s="190">
        <f>(Q719-Q$1132)/(Q$1133-Q$1132)</f>
        <v>1</v>
      </c>
      <c r="S719" s="46" t="s">
        <v>194</v>
      </c>
      <c r="T719" s="192">
        <f t="shared" si="564"/>
        <v>1</v>
      </c>
      <c r="U719" s="190">
        <f>(T719-T$1132)/(T$1133-T$1132)</f>
        <v>0</v>
      </c>
      <c r="V719" s="46" t="s">
        <v>62</v>
      </c>
      <c r="W719" s="194">
        <f>VLOOKUP(V719,'DATOS DE SOPORTE'!$S$5:$T$10,2,FALSE)</f>
        <v>1</v>
      </c>
      <c r="X719" s="201">
        <f>(W719-W$1132)/(W$1133-W$1132)</f>
        <v>0</v>
      </c>
      <c r="Y719" s="46" t="s">
        <v>188</v>
      </c>
      <c r="Z719" s="194">
        <f t="shared" si="565"/>
        <v>1</v>
      </c>
      <c r="AA719" s="201">
        <f>(Z719-Z$1132)/(Z$1133-Z$1132)</f>
        <v>0</v>
      </c>
      <c r="AB719" s="46" t="s">
        <v>136</v>
      </c>
      <c r="AC719" s="194">
        <f t="shared" si="566"/>
        <v>2</v>
      </c>
      <c r="AD719" s="201">
        <f>(AC719-AC$1132)/(AC$1133-AC$1132)</f>
        <v>1</v>
      </c>
      <c r="AE719" s="46" t="s">
        <v>188</v>
      </c>
      <c r="AF719" s="194">
        <f t="shared" si="567"/>
        <v>1</v>
      </c>
      <c r="AG719" s="201">
        <f>(AF719-AF$1132)/(AF$1133-AF$1132)</f>
        <v>0</v>
      </c>
      <c r="AH719" s="24" t="s">
        <v>67</v>
      </c>
      <c r="AI719" s="194">
        <f>VLOOKUP(AH719,'DATOS DE SOPORTE'!$V$5:$W$8,2,FALSE)</f>
        <v>1</v>
      </c>
      <c r="AJ719" s="201">
        <f>(AI719-AI$1132)/(AI$1133-AI$1132)</f>
        <v>0</v>
      </c>
      <c r="AK719" s="58" t="str">
        <f t="shared" si="559"/>
        <v>Bueno</v>
      </c>
      <c r="AL719" s="196">
        <f>IFERROR(SQRT(($E719-$E$1136)^2+($C719-$C$1136)^2),0)</f>
        <v>0.17457511534634684</v>
      </c>
      <c r="AM719" s="197" t="str">
        <f>IF(AL719&lt;=SMALL($AL$3:$AL$1130,1),"MAS PARECIDO","NO")</f>
        <v>NO</v>
      </c>
      <c r="AN719" s="197" t="str">
        <f>IF(AL719&lt;=SMALL($AL$3:$AL$1130,5),"SIMILAR","NO")</f>
        <v>NO</v>
      </c>
      <c r="AO719" s="197" t="str">
        <f t="shared" si="568"/>
        <v>N/A</v>
      </c>
      <c r="AP719" s="197">
        <f t="shared" si="569"/>
        <v>0</v>
      </c>
      <c r="AQ719" s="198">
        <f t="shared" si="570"/>
        <v>0</v>
      </c>
      <c r="AR719" s="196">
        <f>IFERROR(SQRT(($E719-$E$1136)^2+($H719-$H$1136)^2),0)</f>
        <v>0.68702408828137074</v>
      </c>
      <c r="AS719" s="197" t="str">
        <f>IF(AR719&lt;=SMALL(AR$3:AR$1130,1),"MAS PARECIDO","NO")</f>
        <v>NO</v>
      </c>
      <c r="AT719" s="197" t="str">
        <f>IF(AR719&lt;=SMALL(AR$3:AR$1130,5),"SIMILAR","NO")</f>
        <v>NO</v>
      </c>
      <c r="AU719" s="197" t="str">
        <f t="shared" si="571"/>
        <v>N/A</v>
      </c>
      <c r="AV719" s="197">
        <f t="shared" si="572"/>
        <v>0</v>
      </c>
      <c r="AW719" s="198">
        <f t="shared" si="573"/>
        <v>0</v>
      </c>
      <c r="AX719" s="199">
        <f>IFERROR(SQRT(($E719-$E$1136)^2+($K719-$K$1136)^2),0)</f>
        <v>0.25991855153952398</v>
      </c>
      <c r="AY719" s="197" t="str">
        <f>IF(AX719&lt;=SMALL(AX$3:AX$1130,1),"MAS PARECIDO","NO")</f>
        <v>NO</v>
      </c>
      <c r="AZ719" s="197" t="str">
        <f>IF(AX719&lt;=SMALL(AX$3:AX$1130,5),"SIMILAR","NO")</f>
        <v>NO</v>
      </c>
      <c r="BA719" s="197" t="str">
        <f t="shared" si="574"/>
        <v>N/A</v>
      </c>
      <c r="BB719" s="197">
        <f t="shared" si="575"/>
        <v>0</v>
      </c>
      <c r="BC719" s="198">
        <f t="shared" si="576"/>
        <v>0</v>
      </c>
      <c r="BD719" s="196">
        <f>IFERROR(SQRT(($E719-$E$1136)^2+($O719-$O$1136)^2),0)</f>
        <v>1.0136851845787251</v>
      </c>
      <c r="BE719" s="197" t="str">
        <f>IF(BD719&lt;=SMALL(BD$3:BD$1130,1),"MAS PARECIDO","NO")</f>
        <v>NO</v>
      </c>
      <c r="BF719" s="197" t="str">
        <f>IF(BD719&lt;=SMALL(BD$3:BD$1130,5),"SIMILAR","NO")</f>
        <v>NO</v>
      </c>
      <c r="BG719" s="197" t="str">
        <f t="shared" si="577"/>
        <v>N/A</v>
      </c>
      <c r="BH719" s="197">
        <f t="shared" si="578"/>
        <v>0</v>
      </c>
      <c r="BI719" s="198">
        <f t="shared" si="579"/>
        <v>0</v>
      </c>
      <c r="BJ719" s="199">
        <f>IFERROR(SQRT(($E719-$E$1136)^2+($R719-$R$1136)^2),0)</f>
        <v>0.5268374070189058</v>
      </c>
      <c r="BK719" s="197" t="str">
        <f>IF(BJ719&lt;=SMALL(BJ$3:BJ$1130,1),"MAS PARECIDO","NO")</f>
        <v>NO</v>
      </c>
      <c r="BL719" s="197" t="str">
        <f>IF(BJ719&lt;=SMALL(BJ$3:BJ$1130,5),"SIMILAR","NO")</f>
        <v>NO</v>
      </c>
      <c r="BM719" s="197" t="str">
        <f t="shared" si="580"/>
        <v>N/A</v>
      </c>
      <c r="BN719" s="197">
        <f t="shared" si="581"/>
        <v>0</v>
      </c>
      <c r="BO719" s="198">
        <f t="shared" si="582"/>
        <v>0</v>
      </c>
      <c r="BP719" s="199">
        <f>IFERROR(SQRT(($E719-$E$1136)^2+($U719-$U$1136)^2),0)</f>
        <v>0.16600498014940449</v>
      </c>
      <c r="BQ719" s="197" t="str">
        <f>IF(BP719&lt;=SMALL(BP$3:BP$1130,1),"MAS PARECIDO","NO")</f>
        <v>NO</v>
      </c>
      <c r="BR719" s="197" t="str">
        <f>IF(BP719&lt;=SMALL(BP$3:BP$1130,5),"SIMILAR","NO")</f>
        <v>NO</v>
      </c>
      <c r="BS719" s="197" t="str">
        <f t="shared" si="583"/>
        <v>N/A</v>
      </c>
      <c r="BT719" s="197">
        <f t="shared" si="584"/>
        <v>0</v>
      </c>
      <c r="BU719" s="198">
        <f t="shared" si="585"/>
        <v>0</v>
      </c>
      <c r="BV719" s="199">
        <f>IFERROR(SQRT(($E719-$E$1136)^2+($X719-$X$1136)^2),0)</f>
        <v>0.16600498014940449</v>
      </c>
      <c r="BW719" s="197" t="str">
        <f>IF(BV719&lt;=SMALL(BV$3:BV$1130,1),"MAS PARECIDO","NO")</f>
        <v>NO</v>
      </c>
      <c r="BX719" s="197" t="str">
        <f>IF(BV719&lt;=SMALL(BV$3:BV$1130,5),"SIMILAR","NO")</f>
        <v>NO</v>
      </c>
      <c r="BY719" s="197" t="str">
        <f t="shared" si="586"/>
        <v>N/A</v>
      </c>
      <c r="BZ719" s="197">
        <f t="shared" si="587"/>
        <v>0</v>
      </c>
      <c r="CA719" s="198">
        <f t="shared" si="588"/>
        <v>0</v>
      </c>
      <c r="CB719" s="199">
        <f>IFERROR(SQRT(($E719-$E$1136)^2+($AA719-$AA$1136)^2),0)</f>
        <v>0.16600498014940449</v>
      </c>
      <c r="CC719" s="197" t="str">
        <f>IF(CB719&lt;=SMALL(CB$3:CB$1130,1),"MAS PARECIDO","NO")</f>
        <v>NO</v>
      </c>
      <c r="CD719" s="197" t="str">
        <f>IF(CB719&lt;=SMALL(CB$3:CB$1130,5),"SIMILAR","NO")</f>
        <v>NO</v>
      </c>
      <c r="CE719" s="197" t="str">
        <f t="shared" si="589"/>
        <v>N/A</v>
      </c>
      <c r="CF719" s="197">
        <f t="shared" si="590"/>
        <v>0</v>
      </c>
      <c r="CG719" s="198">
        <f t="shared" si="591"/>
        <v>0</v>
      </c>
      <c r="CH719" s="199">
        <f>IFERROR(SQRT(($E719-$E$1136)^2+($AD719-$AD$1136)^2),0)</f>
        <v>0.16600498014940449</v>
      </c>
      <c r="CI719" s="197" t="str">
        <f>IF(CH719&lt;=SMALL(CH$3:CH$1130,1),"MAS PARECIDO","NO")</f>
        <v>NO</v>
      </c>
      <c r="CJ719" s="197" t="str">
        <f>IF(CH719&lt;=SMALL(CH$3:CH$1130,5),"SIMILAR","NO")</f>
        <v>NO</v>
      </c>
      <c r="CK719" s="197" t="str">
        <f t="shared" si="592"/>
        <v>N/A</v>
      </c>
      <c r="CL719" s="197">
        <f t="shared" si="593"/>
        <v>0</v>
      </c>
      <c r="CM719" s="198">
        <f t="shared" si="594"/>
        <v>0</v>
      </c>
      <c r="CN719" s="199">
        <f>IFERROR(SQRT(($E719-$E$1136)^2+($AG719-$AG$1136)^2),0)</f>
        <v>1.0136851845787251</v>
      </c>
      <c r="CO719" s="197" t="str">
        <f>IF(CN719&lt;=SMALL(CN$3:CN$1130,1),"MAS PARECIDO","NO")</f>
        <v>NO</v>
      </c>
      <c r="CP719" s="197" t="str">
        <f>IF(CN719&lt;=SMALL(CN$3:CN$1130,5),"SIMILAR","NO")</f>
        <v>NO</v>
      </c>
      <c r="CQ719" s="197" t="str">
        <f t="shared" si="595"/>
        <v>N/A</v>
      </c>
      <c r="CR719" s="197">
        <f t="shared" si="596"/>
        <v>0</v>
      </c>
      <c r="CS719" s="198">
        <f t="shared" si="597"/>
        <v>0</v>
      </c>
      <c r="CT719" s="199">
        <f>IFERROR(SQRT(($E719-$E$1136)^2+($AJ719-$AJ$1136)^2),0)</f>
        <v>0.16600498014940449</v>
      </c>
      <c r="CU719" s="197" t="str">
        <f>IF(CT719&lt;=SMALL(CT$3:CT$1130,1),"MAS PARECIDO","NO")</f>
        <v>NO</v>
      </c>
      <c r="CV719" s="197" t="str">
        <f>IF(CT719&lt;=SMALL(CT$3:CT$1130,5),"SIMILAR","NO")</f>
        <v>NO</v>
      </c>
      <c r="CW719" s="197" t="str">
        <f t="shared" si="598"/>
        <v>N/A</v>
      </c>
      <c r="CX719" s="197">
        <f t="shared" si="599"/>
        <v>0</v>
      </c>
      <c r="CY719" s="198">
        <f t="shared" si="600"/>
        <v>0</v>
      </c>
      <c r="CZ719" s="2" t="s">
        <v>2411</v>
      </c>
      <c r="DA719" s="2" t="s">
        <v>2412</v>
      </c>
      <c r="DB719" s="2">
        <v>0</v>
      </c>
      <c r="DC719" s="2" t="s">
        <v>189</v>
      </c>
    </row>
    <row r="720" spans="1:107">
      <c r="A720" s="24" t="s">
        <v>880</v>
      </c>
      <c r="B720" s="46">
        <v>66952.639999999999</v>
      </c>
      <c r="C720" s="190">
        <f>(B720-$B$1132)/($B$1133-$B$1132)</f>
        <v>7.2996467275439E-2</v>
      </c>
      <c r="D720" s="46">
        <v>15000</v>
      </c>
      <c r="E720" s="190">
        <f>(D720-$D$1132)/($D$1133-$D$1132)</f>
        <v>2.9970899126973809E-2</v>
      </c>
      <c r="F720" s="46" t="s">
        <v>191</v>
      </c>
      <c r="G720" s="192">
        <f>VLOOKUP(F720,'DATOS DE SOPORTE'!$Y$5:$Z$8,2,FALSE)</f>
        <v>1</v>
      </c>
      <c r="H720" s="190">
        <f>(G720-$G$1132)/($G$1133-$G$1132)</f>
        <v>0</v>
      </c>
      <c r="I720" s="50">
        <v>1</v>
      </c>
      <c r="J720" s="200">
        <f t="shared" si="560"/>
        <v>1</v>
      </c>
      <c r="K720" s="190">
        <f>(J720-$J$1132)/($J$1133-$J$1132)</f>
        <v>0.2</v>
      </c>
      <c r="L720" s="193" t="str">
        <f t="shared" si="561"/>
        <v>SI</v>
      </c>
      <c r="M720" s="46" t="s">
        <v>56</v>
      </c>
      <c r="N720" s="192">
        <f t="shared" si="562"/>
        <v>1</v>
      </c>
      <c r="O720" s="190">
        <f>(N720-N$1132)/(N$1133-N$1132)</f>
        <v>0</v>
      </c>
      <c r="P720" s="46" t="s">
        <v>193</v>
      </c>
      <c r="Q720" s="192">
        <f t="shared" si="563"/>
        <v>2</v>
      </c>
      <c r="R720" s="190">
        <f>(Q720-Q$1132)/(Q$1133-Q$1132)</f>
        <v>0.5</v>
      </c>
      <c r="S720" s="46" t="s">
        <v>194</v>
      </c>
      <c r="T720" s="192">
        <f t="shared" si="564"/>
        <v>1</v>
      </c>
      <c r="U720" s="190">
        <f>(T720-T$1132)/(T$1133-T$1132)</f>
        <v>0</v>
      </c>
      <c r="V720" s="46" t="s">
        <v>62</v>
      </c>
      <c r="W720" s="194">
        <f>VLOOKUP(V720,'DATOS DE SOPORTE'!$S$5:$T$10,2,FALSE)</f>
        <v>1</v>
      </c>
      <c r="X720" s="201">
        <f>(W720-W$1132)/(W$1133-W$1132)</f>
        <v>0</v>
      </c>
      <c r="Y720" s="46" t="s">
        <v>136</v>
      </c>
      <c r="Z720" s="194">
        <f t="shared" si="565"/>
        <v>2</v>
      </c>
      <c r="AA720" s="201">
        <f>(Z720-Z$1132)/(Z$1133-Z$1132)</f>
        <v>1</v>
      </c>
      <c r="AB720" s="46" t="s">
        <v>136</v>
      </c>
      <c r="AC720" s="194">
        <f t="shared" si="566"/>
        <v>2</v>
      </c>
      <c r="AD720" s="201">
        <f>(AC720-AC$1132)/(AC$1133-AC$1132)</f>
        <v>1</v>
      </c>
      <c r="AE720" s="46" t="s">
        <v>188</v>
      </c>
      <c r="AF720" s="194">
        <f t="shared" si="567"/>
        <v>1</v>
      </c>
      <c r="AG720" s="201">
        <f>(AF720-AF$1132)/(AF$1133-AF$1132)</f>
        <v>0</v>
      </c>
      <c r="AH720" s="24" t="s">
        <v>67</v>
      </c>
      <c r="AI720" s="194">
        <f>VLOOKUP(AH720,'DATOS DE SOPORTE'!$V$5:$W$8,2,FALSE)</f>
        <v>1</v>
      </c>
      <c r="AJ720" s="201">
        <f>(AI720-AI$1132)/(AI$1133-AI$1132)</f>
        <v>0</v>
      </c>
      <c r="AK720" s="58" t="str">
        <f t="shared" si="559"/>
        <v>Bueno</v>
      </c>
      <c r="AL720" s="196">
        <f>IFERROR(SQRT(($E720-$E$1136)^2+($C720-$C$1136)^2),0)</f>
        <v>0.1355053802528545</v>
      </c>
      <c r="AM720" s="197" t="str">
        <f>IF(AL720&lt;=SMALL($AL$3:$AL$1130,1),"MAS PARECIDO","NO")</f>
        <v>NO</v>
      </c>
      <c r="AN720" s="197" t="str">
        <f>IF(AL720&lt;=SMALL($AL$3:$AL$1130,5),"SIMILAR","NO")</f>
        <v>NO</v>
      </c>
      <c r="AO720" s="197" t="str">
        <f t="shared" si="568"/>
        <v>N/A</v>
      </c>
      <c r="AP720" s="197">
        <f t="shared" si="569"/>
        <v>0</v>
      </c>
      <c r="AQ720" s="198">
        <f t="shared" si="570"/>
        <v>0</v>
      </c>
      <c r="AR720" s="196">
        <f>IFERROR(SQRT(($E720-$E$1136)^2+($H720-$H$1136)^2),0)</f>
        <v>0.33468069127683658</v>
      </c>
      <c r="AS720" s="197" t="str">
        <f>IF(AR720&lt;=SMALL(AR$3:AR$1130,1),"MAS PARECIDO","NO")</f>
        <v>NO</v>
      </c>
      <c r="AT720" s="197" t="str">
        <f>IF(AR720&lt;=SMALL(AR$3:AR$1130,5),"SIMILAR","NO")</f>
        <v>NO</v>
      </c>
      <c r="AU720" s="197" t="str">
        <f t="shared" si="571"/>
        <v>N/A</v>
      </c>
      <c r="AV720" s="197">
        <f t="shared" si="572"/>
        <v>0</v>
      </c>
      <c r="AW720" s="198">
        <f t="shared" si="573"/>
        <v>0</v>
      </c>
      <c r="AX720" s="199">
        <f>IFERROR(SQRT(($E720-$E$1136)^2+($K720-$K$1136)^2),0)</f>
        <v>3.0000900027000808E-2</v>
      </c>
      <c r="AY720" s="197" t="str">
        <f>IF(AX720&lt;=SMALL(AX$3:AX$1130,1),"MAS PARECIDO","NO")</f>
        <v>NO</v>
      </c>
      <c r="AZ720" s="197" t="str">
        <f>IF(AX720&lt;=SMALL(AX$3:AX$1130,5),"SIMILAR","NO")</f>
        <v>NO</v>
      </c>
      <c r="BA720" s="197" t="str">
        <f t="shared" si="574"/>
        <v>N/A</v>
      </c>
      <c r="BB720" s="197">
        <f t="shared" si="575"/>
        <v>0</v>
      </c>
      <c r="BC720" s="198">
        <f t="shared" si="576"/>
        <v>0</v>
      </c>
      <c r="BD720" s="196">
        <f>IFERROR(SQRT(($E720-$E$1136)^2+($O720-$O$1136)^2),0)</f>
        <v>1.0004499257846093</v>
      </c>
      <c r="BE720" s="197" t="str">
        <f>IF(BD720&lt;=SMALL(BD$3:BD$1130,1),"MAS PARECIDO","NO")</f>
        <v>NO</v>
      </c>
      <c r="BF720" s="197" t="str">
        <f>IF(BD720&lt;=SMALL(BD$3:BD$1130,5),"SIMILAR","NO")</f>
        <v>NO</v>
      </c>
      <c r="BG720" s="197" t="str">
        <f t="shared" si="577"/>
        <v>N/A</v>
      </c>
      <c r="BH720" s="197">
        <f t="shared" si="578"/>
        <v>0</v>
      </c>
      <c r="BI720" s="198">
        <f t="shared" si="579"/>
        <v>0</v>
      </c>
      <c r="BJ720" s="199">
        <f>IFERROR(SQRT(($E720-$E$1136)^2+($R720-$R$1136)^2),0)</f>
        <v>3.0000900027000808E-2</v>
      </c>
      <c r="BK720" s="197" t="str">
        <f>IF(BJ720&lt;=SMALL(BJ$3:BJ$1130,1),"MAS PARECIDO","NO")</f>
        <v>NO</v>
      </c>
      <c r="BL720" s="197" t="str">
        <f>IF(BJ720&lt;=SMALL(BJ$3:BJ$1130,5),"SIMILAR","NO")</f>
        <v>NO</v>
      </c>
      <c r="BM720" s="197" t="str">
        <f t="shared" si="580"/>
        <v>N/A</v>
      </c>
      <c r="BN720" s="197">
        <f t="shared" si="581"/>
        <v>0</v>
      </c>
      <c r="BO720" s="198">
        <f t="shared" si="582"/>
        <v>0</v>
      </c>
      <c r="BP720" s="199">
        <f>IFERROR(SQRT(($E720-$E$1136)^2+($U720-$U$1136)^2),0)</f>
        <v>3.0000900027000808E-2</v>
      </c>
      <c r="BQ720" s="197" t="str">
        <f>IF(BP720&lt;=SMALL(BP$3:BP$1130,1),"MAS PARECIDO","NO")</f>
        <v>NO</v>
      </c>
      <c r="BR720" s="197" t="str">
        <f>IF(BP720&lt;=SMALL(BP$3:BP$1130,5),"SIMILAR","NO")</f>
        <v>NO</v>
      </c>
      <c r="BS720" s="197" t="str">
        <f t="shared" si="583"/>
        <v>N/A</v>
      </c>
      <c r="BT720" s="197">
        <f t="shared" si="584"/>
        <v>0</v>
      </c>
      <c r="BU720" s="198">
        <f t="shared" si="585"/>
        <v>0</v>
      </c>
      <c r="BV720" s="199">
        <f>IFERROR(SQRT(($E720-$E$1136)^2+($X720-$X$1136)^2),0)</f>
        <v>3.0000900027000808E-2</v>
      </c>
      <c r="BW720" s="197" t="str">
        <f>IF(BV720&lt;=SMALL(BV$3:BV$1130,1),"MAS PARECIDO","NO")</f>
        <v>NO</v>
      </c>
      <c r="BX720" s="197" t="str">
        <f>IF(BV720&lt;=SMALL(BV$3:BV$1130,5),"SIMILAR","NO")</f>
        <v>NO</v>
      </c>
      <c r="BY720" s="197" t="str">
        <f t="shared" si="586"/>
        <v>N/A</v>
      </c>
      <c r="BZ720" s="197">
        <f t="shared" si="587"/>
        <v>0</v>
      </c>
      <c r="CA720" s="198">
        <f t="shared" si="588"/>
        <v>0</v>
      </c>
      <c r="CB720" s="199">
        <f>IFERROR(SQRT(($E720-$E$1136)^2+($AA720-$AA$1136)^2),0)</f>
        <v>1.0004499257846093</v>
      </c>
      <c r="CC720" s="197" t="str">
        <f>IF(CB720&lt;=SMALL(CB$3:CB$1130,1),"MAS PARECIDO","NO")</f>
        <v>NO</v>
      </c>
      <c r="CD720" s="197" t="str">
        <f>IF(CB720&lt;=SMALL(CB$3:CB$1130,5),"SIMILAR","NO")</f>
        <v>NO</v>
      </c>
      <c r="CE720" s="197" t="str">
        <f t="shared" si="589"/>
        <v>N/A</v>
      </c>
      <c r="CF720" s="197">
        <f t="shared" si="590"/>
        <v>0</v>
      </c>
      <c r="CG720" s="198">
        <f t="shared" si="591"/>
        <v>0</v>
      </c>
      <c r="CH720" s="199">
        <f>IFERROR(SQRT(($E720-$E$1136)^2+($AD720-$AD$1136)^2),0)</f>
        <v>3.0000900027000808E-2</v>
      </c>
      <c r="CI720" s="197" t="str">
        <f>IF(CH720&lt;=SMALL(CH$3:CH$1130,1),"MAS PARECIDO","NO")</f>
        <v>NO</v>
      </c>
      <c r="CJ720" s="197" t="str">
        <f>IF(CH720&lt;=SMALL(CH$3:CH$1130,5),"SIMILAR","NO")</f>
        <v>NO</v>
      </c>
      <c r="CK720" s="197" t="str">
        <f t="shared" si="592"/>
        <v>N/A</v>
      </c>
      <c r="CL720" s="197">
        <f t="shared" si="593"/>
        <v>0</v>
      </c>
      <c r="CM720" s="198">
        <f t="shared" si="594"/>
        <v>0</v>
      </c>
      <c r="CN720" s="199">
        <f>IFERROR(SQRT(($E720-$E$1136)^2+($AG720-$AG$1136)^2),0)</f>
        <v>1.0004499257846093</v>
      </c>
      <c r="CO720" s="197" t="str">
        <f>IF(CN720&lt;=SMALL(CN$3:CN$1130,1),"MAS PARECIDO","NO")</f>
        <v>NO</v>
      </c>
      <c r="CP720" s="197" t="str">
        <f>IF(CN720&lt;=SMALL(CN$3:CN$1130,5),"SIMILAR","NO")</f>
        <v>NO</v>
      </c>
      <c r="CQ720" s="197" t="str">
        <f t="shared" si="595"/>
        <v>N/A</v>
      </c>
      <c r="CR720" s="197">
        <f t="shared" si="596"/>
        <v>0</v>
      </c>
      <c r="CS720" s="198">
        <f t="shared" si="597"/>
        <v>0</v>
      </c>
      <c r="CT720" s="199">
        <f>IFERROR(SQRT(($E720-$E$1136)^2+($AJ720-$AJ$1136)^2),0)</f>
        <v>3.0000900027000808E-2</v>
      </c>
      <c r="CU720" s="197" t="str">
        <f>IF(CT720&lt;=SMALL(CT$3:CT$1130,1),"MAS PARECIDO","NO")</f>
        <v>NO</v>
      </c>
      <c r="CV720" s="197" t="str">
        <f>IF(CT720&lt;=SMALL(CT$3:CT$1130,5),"SIMILAR","NO")</f>
        <v>NO</v>
      </c>
      <c r="CW720" s="197" t="str">
        <f t="shared" si="598"/>
        <v>N/A</v>
      </c>
      <c r="CX720" s="197">
        <f t="shared" si="599"/>
        <v>0</v>
      </c>
      <c r="CY720" s="198">
        <f t="shared" si="600"/>
        <v>0</v>
      </c>
      <c r="CZ720" s="2" t="s">
        <v>2413</v>
      </c>
      <c r="DA720" s="2" t="s">
        <v>2414</v>
      </c>
      <c r="DB720" s="2">
        <v>0</v>
      </c>
      <c r="DC720" s="2" t="s">
        <v>189</v>
      </c>
    </row>
    <row r="721" spans="1:107">
      <c r="A721" s="24" t="s">
        <v>881</v>
      </c>
      <c r="B721" s="46">
        <v>70615.350000000006</v>
      </c>
      <c r="C721" s="190">
        <f>(B721-$B$1132)/($B$1133-$B$1132)</f>
        <v>7.7277857367129846E-2</v>
      </c>
      <c r="D721" s="46">
        <v>10000</v>
      </c>
      <c r="E721" s="190">
        <f>(D721-$D$1132)/($D$1133-$D$1132)</f>
        <v>1.9970599117973539E-2</v>
      </c>
      <c r="F721" s="46" t="s">
        <v>191</v>
      </c>
      <c r="G721" s="192">
        <f>VLOOKUP(F721,'DATOS DE SOPORTE'!$Y$5:$Z$8,2,FALSE)</f>
        <v>1</v>
      </c>
      <c r="H721" s="190">
        <f>(G721-$G$1132)/($G$1133-$G$1132)</f>
        <v>0</v>
      </c>
      <c r="I721" s="50">
        <v>0</v>
      </c>
      <c r="J721" s="200">
        <f t="shared" si="560"/>
        <v>0</v>
      </c>
      <c r="K721" s="190">
        <f>(J721-$J$1132)/($J$1133-$J$1132)</f>
        <v>0</v>
      </c>
      <c r="L721" s="193" t="str">
        <f t="shared" si="561"/>
        <v>NO</v>
      </c>
      <c r="M721" s="46" t="s">
        <v>192</v>
      </c>
      <c r="N721" s="192">
        <f t="shared" si="562"/>
        <v>2</v>
      </c>
      <c r="O721" s="190">
        <f>(N721-N$1132)/(N$1133-N$1132)</f>
        <v>1</v>
      </c>
      <c r="P721" s="46" t="s">
        <v>193</v>
      </c>
      <c r="Q721" s="192">
        <f t="shared" si="563"/>
        <v>2</v>
      </c>
      <c r="R721" s="190">
        <f>(Q721-Q$1132)/(Q$1133-Q$1132)</f>
        <v>0.5</v>
      </c>
      <c r="S721" s="46" t="s">
        <v>194</v>
      </c>
      <c r="T721" s="192">
        <f t="shared" si="564"/>
        <v>1</v>
      </c>
      <c r="U721" s="190">
        <f>(T721-T$1132)/(T$1133-T$1132)</f>
        <v>0</v>
      </c>
      <c r="V721" s="46" t="s">
        <v>62</v>
      </c>
      <c r="W721" s="194">
        <f>VLOOKUP(V721,'DATOS DE SOPORTE'!$S$5:$T$10,2,FALSE)</f>
        <v>1</v>
      </c>
      <c r="X721" s="201">
        <f>(W721-W$1132)/(W$1133-W$1132)</f>
        <v>0</v>
      </c>
      <c r="Y721" s="46" t="s">
        <v>136</v>
      </c>
      <c r="Z721" s="194">
        <f t="shared" si="565"/>
        <v>2</v>
      </c>
      <c r="AA721" s="201">
        <f>(Z721-Z$1132)/(Z$1133-Z$1132)</f>
        <v>1</v>
      </c>
      <c r="AB721" s="46" t="s">
        <v>188</v>
      </c>
      <c r="AC721" s="194">
        <f t="shared" si="566"/>
        <v>1</v>
      </c>
      <c r="AD721" s="201">
        <f>(AC721-AC$1132)/(AC$1133-AC$1132)</f>
        <v>0</v>
      </c>
      <c r="AE721" s="46" t="s">
        <v>188</v>
      </c>
      <c r="AF721" s="194">
        <f t="shared" si="567"/>
        <v>1</v>
      </c>
      <c r="AG721" s="201">
        <f>(AF721-AF$1132)/(AF$1133-AF$1132)</f>
        <v>0</v>
      </c>
      <c r="AH721" s="24" t="s">
        <v>67</v>
      </c>
      <c r="AI721" s="194">
        <f>VLOOKUP(AH721,'DATOS DE SOPORTE'!$V$5:$W$8,2,FALSE)</f>
        <v>1</v>
      </c>
      <c r="AJ721" s="201">
        <f>(AI721-AI$1132)/(AI$1133-AI$1132)</f>
        <v>0</v>
      </c>
      <c r="AK721" s="58" t="str">
        <f t="shared" si="559"/>
        <v>Regular</v>
      </c>
      <c r="AL721" s="196">
        <f>IFERROR(SQRT(($E721-$E$1136)^2+($C721-$C$1136)^2),0)</f>
        <v>0.12941599882066135</v>
      </c>
      <c r="AM721" s="197" t="str">
        <f>IF(AL721&lt;=SMALL($AL$3:$AL$1130,1),"MAS PARECIDO","NO")</f>
        <v>NO</v>
      </c>
      <c r="AN721" s="197" t="str">
        <f>IF(AL721&lt;=SMALL($AL$3:$AL$1130,5),"SIMILAR","NO")</f>
        <v>NO</v>
      </c>
      <c r="AO721" s="197" t="str">
        <f t="shared" si="568"/>
        <v>N/A</v>
      </c>
      <c r="AP721" s="197">
        <f t="shared" si="569"/>
        <v>0</v>
      </c>
      <c r="AQ721" s="198">
        <f t="shared" si="570"/>
        <v>0</v>
      </c>
      <c r="AR721" s="196">
        <f>IFERROR(SQRT(($E721-$E$1136)^2+($H721-$H$1136)^2),0)</f>
        <v>0.33393283024014148</v>
      </c>
      <c r="AS721" s="197" t="str">
        <f>IF(AR721&lt;=SMALL(AR$3:AR$1130,1),"MAS PARECIDO","NO")</f>
        <v>NO</v>
      </c>
      <c r="AT721" s="197" t="str">
        <f>IF(AR721&lt;=SMALL(AR$3:AR$1130,5),"SIMILAR","NO")</f>
        <v>NO</v>
      </c>
      <c r="AU721" s="197" t="str">
        <f t="shared" si="571"/>
        <v>N/A</v>
      </c>
      <c r="AV721" s="197">
        <f t="shared" si="572"/>
        <v>0</v>
      </c>
      <c r="AW721" s="198">
        <f t="shared" si="573"/>
        <v>0</v>
      </c>
      <c r="AX721" s="199">
        <f>IFERROR(SQRT(($E721-$E$1136)^2+($K721-$K$1136)^2),0)</f>
        <v>0.20099757212732708</v>
      </c>
      <c r="AY721" s="197" t="str">
        <f>IF(AX721&lt;=SMALL(AX$3:AX$1130,1),"MAS PARECIDO","NO")</f>
        <v>NO</v>
      </c>
      <c r="AZ721" s="197" t="str">
        <f>IF(AX721&lt;=SMALL(AX$3:AX$1130,5),"SIMILAR","NO")</f>
        <v>NO</v>
      </c>
      <c r="BA721" s="197" t="str">
        <f t="shared" si="574"/>
        <v>N/A</v>
      </c>
      <c r="BB721" s="197">
        <f t="shared" si="575"/>
        <v>0</v>
      </c>
      <c r="BC721" s="198">
        <f t="shared" si="576"/>
        <v>0</v>
      </c>
      <c r="BD721" s="196">
        <f>IFERROR(SQRT(($E721-$E$1136)^2+($O721-$O$1136)^2),0)</f>
        <v>2.0000600018000539E-2</v>
      </c>
      <c r="BE721" s="197" t="str">
        <f>IF(BD721&lt;=SMALL(BD$3:BD$1130,1),"MAS PARECIDO","NO")</f>
        <v>NO</v>
      </c>
      <c r="BF721" s="197" t="str">
        <f>IF(BD721&lt;=SMALL(BD$3:BD$1130,5),"SIMILAR","NO")</f>
        <v>NO</v>
      </c>
      <c r="BG721" s="197" t="str">
        <f t="shared" si="577"/>
        <v>N/A</v>
      </c>
      <c r="BH721" s="197">
        <f t="shared" si="578"/>
        <v>0</v>
      </c>
      <c r="BI721" s="198">
        <f t="shared" si="579"/>
        <v>0</v>
      </c>
      <c r="BJ721" s="199">
        <f>IFERROR(SQRT(($E721-$E$1136)^2+($R721-$R$1136)^2),0)</f>
        <v>2.0000600018000539E-2</v>
      </c>
      <c r="BK721" s="197" t="str">
        <f>IF(BJ721&lt;=SMALL(BJ$3:BJ$1130,1),"MAS PARECIDO","NO")</f>
        <v>NO</v>
      </c>
      <c r="BL721" s="197" t="str">
        <f>IF(BJ721&lt;=SMALL(BJ$3:BJ$1130,5),"SIMILAR","NO")</f>
        <v>NO</v>
      </c>
      <c r="BM721" s="197" t="str">
        <f t="shared" si="580"/>
        <v>N/A</v>
      </c>
      <c r="BN721" s="197">
        <f t="shared" si="581"/>
        <v>0</v>
      </c>
      <c r="BO721" s="198">
        <f t="shared" si="582"/>
        <v>0</v>
      </c>
      <c r="BP721" s="199">
        <f>IFERROR(SQRT(($E721-$E$1136)^2+($U721-$U$1136)^2),0)</f>
        <v>2.0000600018000539E-2</v>
      </c>
      <c r="BQ721" s="197" t="str">
        <f>IF(BP721&lt;=SMALL(BP$3:BP$1130,1),"MAS PARECIDO","NO")</f>
        <v>NO</v>
      </c>
      <c r="BR721" s="197" t="str">
        <f>IF(BP721&lt;=SMALL(BP$3:BP$1130,5),"SIMILAR","NO")</f>
        <v>NO</v>
      </c>
      <c r="BS721" s="197" t="str">
        <f t="shared" si="583"/>
        <v>N/A</v>
      </c>
      <c r="BT721" s="197">
        <f t="shared" si="584"/>
        <v>0</v>
      </c>
      <c r="BU721" s="198">
        <f t="shared" si="585"/>
        <v>0</v>
      </c>
      <c r="BV721" s="199">
        <f>IFERROR(SQRT(($E721-$E$1136)^2+($X721-$X$1136)^2),0)</f>
        <v>2.0000600018000539E-2</v>
      </c>
      <c r="BW721" s="197" t="str">
        <f>IF(BV721&lt;=SMALL(BV$3:BV$1130,1),"MAS PARECIDO","NO")</f>
        <v>NO</v>
      </c>
      <c r="BX721" s="197" t="str">
        <f>IF(BV721&lt;=SMALL(BV$3:BV$1130,5),"SIMILAR","NO")</f>
        <v>NO</v>
      </c>
      <c r="BY721" s="197" t="str">
        <f t="shared" si="586"/>
        <v>N/A</v>
      </c>
      <c r="BZ721" s="197">
        <f t="shared" si="587"/>
        <v>0</v>
      </c>
      <c r="CA721" s="198">
        <f t="shared" si="588"/>
        <v>0</v>
      </c>
      <c r="CB721" s="199">
        <f>IFERROR(SQRT(($E721-$E$1136)^2+($AA721-$AA$1136)^2),0)</f>
        <v>1.0001999920021396</v>
      </c>
      <c r="CC721" s="197" t="str">
        <f>IF(CB721&lt;=SMALL(CB$3:CB$1130,1),"MAS PARECIDO","NO")</f>
        <v>NO</v>
      </c>
      <c r="CD721" s="197" t="str">
        <f>IF(CB721&lt;=SMALL(CB$3:CB$1130,5),"SIMILAR","NO")</f>
        <v>NO</v>
      </c>
      <c r="CE721" s="197" t="str">
        <f t="shared" si="589"/>
        <v>N/A</v>
      </c>
      <c r="CF721" s="197">
        <f t="shared" si="590"/>
        <v>0</v>
      </c>
      <c r="CG721" s="198">
        <f t="shared" si="591"/>
        <v>0</v>
      </c>
      <c r="CH721" s="199">
        <f>IFERROR(SQRT(($E721-$E$1136)^2+($AD721-$AD$1136)^2),0)</f>
        <v>1.0001999920021396</v>
      </c>
      <c r="CI721" s="197" t="str">
        <f>IF(CH721&lt;=SMALL(CH$3:CH$1130,1),"MAS PARECIDO","NO")</f>
        <v>NO</v>
      </c>
      <c r="CJ721" s="197" t="str">
        <f>IF(CH721&lt;=SMALL(CH$3:CH$1130,5),"SIMILAR","NO")</f>
        <v>NO</v>
      </c>
      <c r="CK721" s="197" t="str">
        <f t="shared" si="592"/>
        <v>N/A</v>
      </c>
      <c r="CL721" s="197">
        <f t="shared" si="593"/>
        <v>0</v>
      </c>
      <c r="CM721" s="198">
        <f t="shared" si="594"/>
        <v>0</v>
      </c>
      <c r="CN721" s="199">
        <f>IFERROR(SQRT(($E721-$E$1136)^2+($AG721-$AG$1136)^2),0)</f>
        <v>1.0001999920021396</v>
      </c>
      <c r="CO721" s="197" t="str">
        <f>IF(CN721&lt;=SMALL(CN$3:CN$1130,1),"MAS PARECIDO","NO")</f>
        <v>NO</v>
      </c>
      <c r="CP721" s="197" t="str">
        <f>IF(CN721&lt;=SMALL(CN$3:CN$1130,5),"SIMILAR","NO")</f>
        <v>NO</v>
      </c>
      <c r="CQ721" s="197" t="str">
        <f t="shared" si="595"/>
        <v>N/A</v>
      </c>
      <c r="CR721" s="197">
        <f t="shared" si="596"/>
        <v>0</v>
      </c>
      <c r="CS721" s="198">
        <f t="shared" si="597"/>
        <v>0</v>
      </c>
      <c r="CT721" s="199">
        <f>IFERROR(SQRT(($E721-$E$1136)^2+($AJ721-$AJ$1136)^2),0)</f>
        <v>2.0000600018000539E-2</v>
      </c>
      <c r="CU721" s="197" t="str">
        <f>IF(CT721&lt;=SMALL(CT$3:CT$1130,1),"MAS PARECIDO","NO")</f>
        <v>NO</v>
      </c>
      <c r="CV721" s="197" t="str">
        <f>IF(CT721&lt;=SMALL(CT$3:CT$1130,5),"SIMILAR","NO")</f>
        <v>NO</v>
      </c>
      <c r="CW721" s="197" t="str">
        <f t="shared" si="598"/>
        <v>N/A</v>
      </c>
      <c r="CX721" s="197">
        <f t="shared" si="599"/>
        <v>0</v>
      </c>
      <c r="CY721" s="198">
        <f t="shared" si="600"/>
        <v>0</v>
      </c>
      <c r="CZ721" s="2" t="s">
        <v>2415</v>
      </c>
      <c r="DA721" s="2" t="s">
        <v>2416</v>
      </c>
      <c r="DB721" s="2">
        <v>1</v>
      </c>
      <c r="DC721" s="2" t="s">
        <v>346</v>
      </c>
    </row>
    <row r="722" spans="1:107">
      <c r="A722" s="24" t="s">
        <v>882</v>
      </c>
      <c r="B722" s="46">
        <v>52403.73</v>
      </c>
      <c r="C722" s="190">
        <f>(B722-$B$1132)/($B$1133-$B$1132)</f>
        <v>5.5990054231845124E-2</v>
      </c>
      <c r="D722" s="46">
        <v>8000</v>
      </c>
      <c r="E722" s="190">
        <f>(D722-$D$1132)/($D$1133-$D$1132)</f>
        <v>1.597047911437343E-2</v>
      </c>
      <c r="F722" s="46" t="s">
        <v>203</v>
      </c>
      <c r="G722" s="192">
        <f>VLOOKUP(F722,'DATOS DE SOPORTE'!$Y$5:$Z$8,2,FALSE)</f>
        <v>3</v>
      </c>
      <c r="H722" s="190">
        <f>(G722-$G$1132)/($G$1133-$G$1132)</f>
        <v>0.66666666666666663</v>
      </c>
      <c r="I722" s="50">
        <v>2</v>
      </c>
      <c r="J722" s="200">
        <f t="shared" si="560"/>
        <v>2</v>
      </c>
      <c r="K722" s="190">
        <f>(J722-$J$1132)/($J$1133-$J$1132)</f>
        <v>0.4</v>
      </c>
      <c r="L722" s="193" t="str">
        <f t="shared" si="561"/>
        <v>SI</v>
      </c>
      <c r="M722" s="46" t="s">
        <v>192</v>
      </c>
      <c r="N722" s="192">
        <f t="shared" si="562"/>
        <v>2</v>
      </c>
      <c r="O722" s="190">
        <f>(N722-N$1132)/(N$1133-N$1132)</f>
        <v>1</v>
      </c>
      <c r="P722" s="46" t="s">
        <v>58</v>
      </c>
      <c r="Q722" s="192">
        <f t="shared" si="563"/>
        <v>3</v>
      </c>
      <c r="R722" s="190">
        <f>(Q722-Q$1132)/(Q$1133-Q$1132)</f>
        <v>1</v>
      </c>
      <c r="S722" s="46" t="s">
        <v>60</v>
      </c>
      <c r="T722" s="192">
        <f t="shared" si="564"/>
        <v>2</v>
      </c>
      <c r="U722" s="190">
        <f>(T722-T$1132)/(T$1133-T$1132)</f>
        <v>1</v>
      </c>
      <c r="V722" s="46" t="s">
        <v>62</v>
      </c>
      <c r="W722" s="194">
        <f>VLOOKUP(V722,'DATOS DE SOPORTE'!$S$5:$T$10,2,FALSE)</f>
        <v>1</v>
      </c>
      <c r="X722" s="201">
        <f>(W722-W$1132)/(W$1133-W$1132)</f>
        <v>0</v>
      </c>
      <c r="Y722" s="46" t="s">
        <v>188</v>
      </c>
      <c r="Z722" s="194">
        <f t="shared" si="565"/>
        <v>1</v>
      </c>
      <c r="AA722" s="201">
        <f>(Z722-Z$1132)/(Z$1133-Z$1132)</f>
        <v>0</v>
      </c>
      <c r="AB722" s="46" t="s">
        <v>136</v>
      </c>
      <c r="AC722" s="194">
        <f t="shared" si="566"/>
        <v>2</v>
      </c>
      <c r="AD722" s="201">
        <f>(AC722-AC$1132)/(AC$1133-AC$1132)</f>
        <v>1</v>
      </c>
      <c r="AE722" s="46" t="s">
        <v>188</v>
      </c>
      <c r="AF722" s="194">
        <f t="shared" si="567"/>
        <v>1</v>
      </c>
      <c r="AG722" s="201">
        <f>(AF722-AF$1132)/(AF$1133-AF$1132)</f>
        <v>0</v>
      </c>
      <c r="AH722" s="24" t="s">
        <v>67</v>
      </c>
      <c r="AI722" s="194">
        <f>VLOOKUP(AH722,'DATOS DE SOPORTE'!$V$5:$W$8,2,FALSE)</f>
        <v>1</v>
      </c>
      <c r="AJ722" s="201">
        <f>(AI722-AI$1132)/(AI$1133-AI$1132)</f>
        <v>0</v>
      </c>
      <c r="AK722" s="58" t="str">
        <f t="shared" si="559"/>
        <v>Bueno</v>
      </c>
      <c r="AL722" s="196">
        <f>IFERROR(SQRT(($E722-$E$1136)^2+($C722-$C$1136)^2),0)</f>
        <v>0.15000476380294159</v>
      </c>
      <c r="AM722" s="197" t="str">
        <f>IF(AL722&lt;=SMALL($AL$3:$AL$1130,1),"MAS PARECIDO","NO")</f>
        <v>NO</v>
      </c>
      <c r="AN722" s="197" t="str">
        <f>IF(AL722&lt;=SMALL($AL$3:$AL$1130,5),"SIMILAR","NO")</f>
        <v>NO</v>
      </c>
      <c r="AO722" s="197" t="str">
        <f t="shared" si="568"/>
        <v>N/A</v>
      </c>
      <c r="AP722" s="197">
        <f t="shared" si="569"/>
        <v>0</v>
      </c>
      <c r="AQ722" s="198">
        <f t="shared" si="570"/>
        <v>0</v>
      </c>
      <c r="AR722" s="196">
        <f>IFERROR(SQRT(($E722-$E$1136)^2+($H722-$H$1136)^2),0)</f>
        <v>0.3337171354183095</v>
      </c>
      <c r="AS722" s="197" t="str">
        <f>IF(AR722&lt;=SMALL(AR$3:AR$1130,1),"MAS PARECIDO","NO")</f>
        <v>NO</v>
      </c>
      <c r="AT722" s="197" t="str">
        <f>IF(AR722&lt;=SMALL(AR$3:AR$1130,5),"SIMILAR","NO")</f>
        <v>NO</v>
      </c>
      <c r="AU722" s="197" t="str">
        <f t="shared" si="571"/>
        <v>N/A</v>
      </c>
      <c r="AV722" s="197">
        <f t="shared" si="572"/>
        <v>0</v>
      </c>
      <c r="AW722" s="198">
        <f t="shared" si="573"/>
        <v>0</v>
      </c>
      <c r="AX722" s="199">
        <f>IFERROR(SQRT(($E722-$E$1136)^2+($K722-$K$1136)^2),0)</f>
        <v>0.20063901754317687</v>
      </c>
      <c r="AY722" s="197" t="str">
        <f>IF(AX722&lt;=SMALL(AX$3:AX$1130,1),"MAS PARECIDO","NO")</f>
        <v>NO</v>
      </c>
      <c r="AZ722" s="197" t="str">
        <f>IF(AX722&lt;=SMALL(AX$3:AX$1130,5),"SIMILAR","NO")</f>
        <v>NO</v>
      </c>
      <c r="BA722" s="197" t="str">
        <f t="shared" si="574"/>
        <v>N/A</v>
      </c>
      <c r="BB722" s="197">
        <f t="shared" si="575"/>
        <v>0</v>
      </c>
      <c r="BC722" s="198">
        <f t="shared" si="576"/>
        <v>0</v>
      </c>
      <c r="BD722" s="196">
        <f>IFERROR(SQRT(($E722-$E$1136)^2+($O722-$O$1136)^2),0)</f>
        <v>1.600048001440043E-2</v>
      </c>
      <c r="BE722" s="197" t="str">
        <f>IF(BD722&lt;=SMALL(BD$3:BD$1130,1),"MAS PARECIDO","NO")</f>
        <v>NO</v>
      </c>
      <c r="BF722" s="197" t="str">
        <f>IF(BD722&lt;=SMALL(BD$3:BD$1130,5),"SIMILAR","NO")</f>
        <v>NO</v>
      </c>
      <c r="BG722" s="197" t="str">
        <f t="shared" si="577"/>
        <v>N/A</v>
      </c>
      <c r="BH722" s="197">
        <f t="shared" si="578"/>
        <v>0</v>
      </c>
      <c r="BI722" s="198">
        <f t="shared" si="579"/>
        <v>0</v>
      </c>
      <c r="BJ722" s="199">
        <f>IFERROR(SQRT(($E722-$E$1136)^2+($R722-$R$1136)^2),0)</f>
        <v>0.50025594985036537</v>
      </c>
      <c r="BK722" s="197" t="str">
        <f>IF(BJ722&lt;=SMALL(BJ$3:BJ$1130,1),"MAS PARECIDO","NO")</f>
        <v>NO</v>
      </c>
      <c r="BL722" s="197" t="str">
        <f>IF(BJ722&lt;=SMALL(BJ$3:BJ$1130,5),"SIMILAR","NO")</f>
        <v>NO</v>
      </c>
      <c r="BM722" s="197" t="str">
        <f t="shared" si="580"/>
        <v>N/A</v>
      </c>
      <c r="BN722" s="197">
        <f t="shared" si="581"/>
        <v>0</v>
      </c>
      <c r="BO722" s="198">
        <f t="shared" si="582"/>
        <v>0</v>
      </c>
      <c r="BP722" s="199">
        <f>IFERROR(SQRT(($E722-$E$1136)^2+($U722-$U$1136)^2),0)</f>
        <v>1.0001279994884111</v>
      </c>
      <c r="BQ722" s="197" t="str">
        <f>IF(BP722&lt;=SMALL(BP$3:BP$1130,1),"MAS PARECIDO","NO")</f>
        <v>NO</v>
      </c>
      <c r="BR722" s="197" t="str">
        <f>IF(BP722&lt;=SMALL(BP$3:BP$1130,5),"SIMILAR","NO")</f>
        <v>NO</v>
      </c>
      <c r="BS722" s="197" t="str">
        <f t="shared" si="583"/>
        <v>N/A</v>
      </c>
      <c r="BT722" s="197">
        <f t="shared" si="584"/>
        <v>0</v>
      </c>
      <c r="BU722" s="198">
        <f t="shared" si="585"/>
        <v>0</v>
      </c>
      <c r="BV722" s="199">
        <f>IFERROR(SQRT(($E722-$E$1136)^2+($X722-$X$1136)^2),0)</f>
        <v>1.600048001440043E-2</v>
      </c>
      <c r="BW722" s="197" t="str">
        <f>IF(BV722&lt;=SMALL(BV$3:BV$1130,1),"MAS PARECIDO","NO")</f>
        <v>NO</v>
      </c>
      <c r="BX722" s="197" t="str">
        <f>IF(BV722&lt;=SMALL(BV$3:BV$1130,5),"SIMILAR","NO")</f>
        <v>NO</v>
      </c>
      <c r="BY722" s="197" t="str">
        <f t="shared" si="586"/>
        <v>N/A</v>
      </c>
      <c r="BZ722" s="197">
        <f t="shared" si="587"/>
        <v>0</v>
      </c>
      <c r="CA722" s="198">
        <f t="shared" si="588"/>
        <v>0</v>
      </c>
      <c r="CB722" s="199">
        <f>IFERROR(SQRT(($E722-$E$1136)^2+($AA722-$AA$1136)^2),0)</f>
        <v>1.600048001440043E-2</v>
      </c>
      <c r="CC722" s="197" t="str">
        <f>IF(CB722&lt;=SMALL(CB$3:CB$1130,1),"MAS PARECIDO","NO")</f>
        <v>NO</v>
      </c>
      <c r="CD722" s="197" t="str">
        <f>IF(CB722&lt;=SMALL(CB$3:CB$1130,5),"SIMILAR","NO")</f>
        <v>NO</v>
      </c>
      <c r="CE722" s="197" t="str">
        <f t="shared" si="589"/>
        <v>N/A</v>
      </c>
      <c r="CF722" s="197">
        <f t="shared" si="590"/>
        <v>0</v>
      </c>
      <c r="CG722" s="198">
        <f t="shared" si="591"/>
        <v>0</v>
      </c>
      <c r="CH722" s="199">
        <f>IFERROR(SQRT(($E722-$E$1136)^2+($AD722-$AD$1136)^2),0)</f>
        <v>1.600048001440043E-2</v>
      </c>
      <c r="CI722" s="197" t="str">
        <f>IF(CH722&lt;=SMALL(CH$3:CH$1130,1),"MAS PARECIDO","NO")</f>
        <v>NO</v>
      </c>
      <c r="CJ722" s="197" t="str">
        <f>IF(CH722&lt;=SMALL(CH$3:CH$1130,5),"SIMILAR","NO")</f>
        <v>NO</v>
      </c>
      <c r="CK722" s="197" t="str">
        <f t="shared" si="592"/>
        <v>N/A</v>
      </c>
      <c r="CL722" s="197">
        <f t="shared" si="593"/>
        <v>0</v>
      </c>
      <c r="CM722" s="198">
        <f t="shared" si="594"/>
        <v>0</v>
      </c>
      <c r="CN722" s="199">
        <f>IFERROR(SQRT(($E722-$E$1136)^2+($AG722-$AG$1136)^2),0)</f>
        <v>1.0001279994884111</v>
      </c>
      <c r="CO722" s="197" t="str">
        <f>IF(CN722&lt;=SMALL(CN$3:CN$1130,1),"MAS PARECIDO","NO")</f>
        <v>NO</v>
      </c>
      <c r="CP722" s="197" t="str">
        <f>IF(CN722&lt;=SMALL(CN$3:CN$1130,5),"SIMILAR","NO")</f>
        <v>NO</v>
      </c>
      <c r="CQ722" s="197" t="str">
        <f t="shared" si="595"/>
        <v>N/A</v>
      </c>
      <c r="CR722" s="197">
        <f t="shared" si="596"/>
        <v>0</v>
      </c>
      <c r="CS722" s="198">
        <f t="shared" si="597"/>
        <v>0</v>
      </c>
      <c r="CT722" s="199">
        <f>IFERROR(SQRT(($E722-$E$1136)^2+($AJ722-$AJ$1136)^2),0)</f>
        <v>1.600048001440043E-2</v>
      </c>
      <c r="CU722" s="197" t="str">
        <f>IF(CT722&lt;=SMALL(CT$3:CT$1130,1),"MAS PARECIDO","NO")</f>
        <v>NO</v>
      </c>
      <c r="CV722" s="197" t="str">
        <f>IF(CT722&lt;=SMALL(CT$3:CT$1130,5),"SIMILAR","NO")</f>
        <v>NO</v>
      </c>
      <c r="CW722" s="197" t="str">
        <f t="shared" si="598"/>
        <v>N/A</v>
      </c>
      <c r="CX722" s="197">
        <f t="shared" si="599"/>
        <v>0</v>
      </c>
      <c r="CY722" s="198">
        <f t="shared" si="600"/>
        <v>0</v>
      </c>
      <c r="CZ722" s="2" t="s">
        <v>2417</v>
      </c>
      <c r="DA722" s="2" t="s">
        <v>2418</v>
      </c>
      <c r="DB722" s="2">
        <v>0</v>
      </c>
      <c r="DC722" s="2" t="s">
        <v>189</v>
      </c>
    </row>
    <row r="723" spans="1:107">
      <c r="A723" s="24" t="s">
        <v>883</v>
      </c>
      <c r="B723" s="46">
        <v>168922.55</v>
      </c>
      <c r="C723" s="190">
        <f>(B723-$B$1132)/($B$1133-$B$1132)</f>
        <v>0.19219044177099187</v>
      </c>
      <c r="D723" s="46">
        <v>5000</v>
      </c>
      <c r="E723" s="190">
        <f>(D723-$D$1132)/($D$1133-$D$1132)</f>
        <v>9.9702991089732698E-3</v>
      </c>
      <c r="F723" s="46" t="s">
        <v>53</v>
      </c>
      <c r="G723" s="192">
        <f>VLOOKUP(F723,'DATOS DE SOPORTE'!$Y$5:$Z$8,2,FALSE)</f>
        <v>2</v>
      </c>
      <c r="H723" s="190">
        <f>(G723-$G$1132)/($G$1133-$G$1132)</f>
        <v>0.33333333333333331</v>
      </c>
      <c r="I723" s="50">
        <v>0</v>
      </c>
      <c r="J723" s="200">
        <f t="shared" si="560"/>
        <v>0</v>
      </c>
      <c r="K723" s="190">
        <f>(J723-$J$1132)/($J$1133-$J$1132)</f>
        <v>0</v>
      </c>
      <c r="L723" s="193" t="str">
        <f t="shared" si="561"/>
        <v>NO</v>
      </c>
      <c r="M723" s="46" t="s">
        <v>192</v>
      </c>
      <c r="N723" s="192">
        <f t="shared" si="562"/>
        <v>2</v>
      </c>
      <c r="O723" s="190">
        <f>(N723-N$1132)/(N$1133-N$1132)</f>
        <v>1</v>
      </c>
      <c r="P723" s="46" t="s">
        <v>58</v>
      </c>
      <c r="Q723" s="192">
        <f t="shared" si="563"/>
        <v>3</v>
      </c>
      <c r="R723" s="190">
        <f>(Q723-Q$1132)/(Q$1133-Q$1132)</f>
        <v>1</v>
      </c>
      <c r="S723" s="46" t="s">
        <v>194</v>
      </c>
      <c r="T723" s="192">
        <f t="shared" si="564"/>
        <v>1</v>
      </c>
      <c r="U723" s="190">
        <f>(T723-T$1132)/(T$1133-T$1132)</f>
        <v>0</v>
      </c>
      <c r="V723" s="46" t="s">
        <v>212</v>
      </c>
      <c r="W723" s="194">
        <f>VLOOKUP(V723,'DATOS DE SOPORTE'!$S$5:$T$10,2,FALSE)</f>
        <v>3</v>
      </c>
      <c r="X723" s="201">
        <f>(W723-W$1132)/(W$1133-W$1132)</f>
        <v>0.4</v>
      </c>
      <c r="Y723" s="46" t="s">
        <v>188</v>
      </c>
      <c r="Z723" s="194">
        <f t="shared" si="565"/>
        <v>1</v>
      </c>
      <c r="AA723" s="201">
        <f>(Z723-Z$1132)/(Z$1133-Z$1132)</f>
        <v>0</v>
      </c>
      <c r="AB723" s="46" t="s">
        <v>136</v>
      </c>
      <c r="AC723" s="194">
        <f t="shared" si="566"/>
        <v>2</v>
      </c>
      <c r="AD723" s="201">
        <f>(AC723-AC$1132)/(AC$1133-AC$1132)</f>
        <v>1</v>
      </c>
      <c r="AE723" s="46" t="s">
        <v>188</v>
      </c>
      <c r="AF723" s="194">
        <f t="shared" si="567"/>
        <v>1</v>
      </c>
      <c r="AG723" s="201">
        <f>(AF723-AF$1132)/(AF$1133-AF$1132)</f>
        <v>0</v>
      </c>
      <c r="AH723" s="24" t="s">
        <v>67</v>
      </c>
      <c r="AI723" s="194">
        <f>VLOOKUP(AH723,'DATOS DE SOPORTE'!$V$5:$W$8,2,FALSE)</f>
        <v>1</v>
      </c>
      <c r="AJ723" s="201">
        <f>(AI723-AI$1132)/(AI$1133-AI$1132)</f>
        <v>0</v>
      </c>
      <c r="AK723" s="58" t="str">
        <f t="shared" si="559"/>
        <v>Bueno</v>
      </c>
      <c r="AL723" s="196">
        <f>IFERROR(SQRT(($E723-$E$1136)^2+($C723-$C$1136)^2),0)</f>
        <v>1.6360674258821484E-2</v>
      </c>
      <c r="AM723" s="197" t="str">
        <f>IF(AL723&lt;=SMALL($AL$3:$AL$1130,1),"MAS PARECIDO","NO")</f>
        <v>NO</v>
      </c>
      <c r="AN723" s="197" t="str">
        <f>IF(AL723&lt;=SMALL($AL$3:$AL$1130,5),"SIMILAR","NO")</f>
        <v>NO</v>
      </c>
      <c r="AO723" s="197" t="str">
        <f t="shared" si="568"/>
        <v>N/A</v>
      </c>
      <c r="AP723" s="197">
        <f t="shared" si="569"/>
        <v>0</v>
      </c>
      <c r="AQ723" s="198">
        <f t="shared" si="570"/>
        <v>0</v>
      </c>
      <c r="AR723" s="196">
        <f>IFERROR(SQRT(($E723-$E$1136)^2+($H723-$H$1136)^2),0)</f>
        <v>1.0000300009000271E-2</v>
      </c>
      <c r="AS723" s="197" t="str">
        <f>IF(AR723&lt;=SMALL(AR$3:AR$1130,1),"MAS PARECIDO","NO")</f>
        <v>NO</v>
      </c>
      <c r="AT723" s="197" t="str">
        <f>IF(AR723&lt;=SMALL(AR$3:AR$1130,5),"SIMILAR","NO")</f>
        <v>NO</v>
      </c>
      <c r="AU723" s="197" t="str">
        <f t="shared" si="571"/>
        <v>N/A</v>
      </c>
      <c r="AV723" s="197">
        <f t="shared" si="572"/>
        <v>0</v>
      </c>
      <c r="AW723" s="198">
        <f t="shared" si="573"/>
        <v>0</v>
      </c>
      <c r="AX723" s="199">
        <f>IFERROR(SQRT(($E723-$E$1136)^2+($K723-$K$1136)^2),0)</f>
        <v>0.20024985892696659</v>
      </c>
      <c r="AY723" s="197" t="str">
        <f>IF(AX723&lt;=SMALL(AX$3:AX$1130,1),"MAS PARECIDO","NO")</f>
        <v>NO</v>
      </c>
      <c r="AZ723" s="197" t="str">
        <f>IF(AX723&lt;=SMALL(AX$3:AX$1130,5),"SIMILAR","NO")</f>
        <v>NO</v>
      </c>
      <c r="BA723" s="197" t="str">
        <f t="shared" si="574"/>
        <v>N/A</v>
      </c>
      <c r="BB723" s="197">
        <f t="shared" si="575"/>
        <v>0</v>
      </c>
      <c r="BC723" s="198">
        <f t="shared" si="576"/>
        <v>0</v>
      </c>
      <c r="BD723" s="196">
        <f>IFERROR(SQRT(($E723-$E$1136)^2+($O723-$O$1136)^2),0)</f>
        <v>1.0000300009000271E-2</v>
      </c>
      <c r="BE723" s="197" t="str">
        <f>IF(BD723&lt;=SMALL(BD$3:BD$1130,1),"MAS PARECIDO","NO")</f>
        <v>NO</v>
      </c>
      <c r="BF723" s="197" t="str">
        <f>IF(BD723&lt;=SMALL(BD$3:BD$1130,5),"SIMILAR","NO")</f>
        <v>NO</v>
      </c>
      <c r="BG723" s="197" t="str">
        <f t="shared" si="577"/>
        <v>N/A</v>
      </c>
      <c r="BH723" s="197">
        <f t="shared" si="578"/>
        <v>0</v>
      </c>
      <c r="BI723" s="198">
        <f t="shared" si="579"/>
        <v>0</v>
      </c>
      <c r="BJ723" s="199">
        <f>IFERROR(SQRT(($E723-$E$1136)^2+($R723-$R$1136)^2),0)</f>
        <v>0.5000999960010698</v>
      </c>
      <c r="BK723" s="197" t="str">
        <f>IF(BJ723&lt;=SMALL(BJ$3:BJ$1130,1),"MAS PARECIDO","NO")</f>
        <v>NO</v>
      </c>
      <c r="BL723" s="197" t="str">
        <f>IF(BJ723&lt;=SMALL(BJ$3:BJ$1130,5),"SIMILAR","NO")</f>
        <v>NO</v>
      </c>
      <c r="BM723" s="197" t="str">
        <f t="shared" si="580"/>
        <v>N/A</v>
      </c>
      <c r="BN723" s="197">
        <f t="shared" si="581"/>
        <v>0</v>
      </c>
      <c r="BO723" s="198">
        <f t="shared" si="582"/>
        <v>0</v>
      </c>
      <c r="BP723" s="199">
        <f>IFERROR(SQRT(($E723-$E$1136)^2+($U723-$U$1136)^2),0)</f>
        <v>1.0000300009000271E-2</v>
      </c>
      <c r="BQ723" s="197" t="str">
        <f>IF(BP723&lt;=SMALL(BP$3:BP$1130,1),"MAS PARECIDO","NO")</f>
        <v>NO</v>
      </c>
      <c r="BR723" s="197" t="str">
        <f>IF(BP723&lt;=SMALL(BP$3:BP$1130,5),"SIMILAR","NO")</f>
        <v>NO</v>
      </c>
      <c r="BS723" s="197" t="str">
        <f t="shared" si="583"/>
        <v>N/A</v>
      </c>
      <c r="BT723" s="197">
        <f t="shared" si="584"/>
        <v>0</v>
      </c>
      <c r="BU723" s="198">
        <f t="shared" si="585"/>
        <v>0</v>
      </c>
      <c r="BV723" s="199">
        <f>IFERROR(SQRT(($E723-$E$1136)^2+($X723-$X$1136)^2),0)</f>
        <v>0.40012498797284585</v>
      </c>
      <c r="BW723" s="197" t="str">
        <f>IF(BV723&lt;=SMALL(BV$3:BV$1130,1),"MAS PARECIDO","NO")</f>
        <v>NO</v>
      </c>
      <c r="BX723" s="197" t="str">
        <f>IF(BV723&lt;=SMALL(BV$3:BV$1130,5),"SIMILAR","NO")</f>
        <v>NO</v>
      </c>
      <c r="BY723" s="197" t="str">
        <f t="shared" si="586"/>
        <v>N/A</v>
      </c>
      <c r="BZ723" s="197">
        <f t="shared" si="587"/>
        <v>0</v>
      </c>
      <c r="CA723" s="198">
        <f t="shared" si="588"/>
        <v>0</v>
      </c>
      <c r="CB723" s="199">
        <f>IFERROR(SQRT(($E723-$E$1136)^2+($AA723-$AA$1136)^2),0)</f>
        <v>1.0000300009000271E-2</v>
      </c>
      <c r="CC723" s="197" t="str">
        <f>IF(CB723&lt;=SMALL(CB$3:CB$1130,1),"MAS PARECIDO","NO")</f>
        <v>NO</v>
      </c>
      <c r="CD723" s="197" t="str">
        <f>IF(CB723&lt;=SMALL(CB$3:CB$1130,5),"SIMILAR","NO")</f>
        <v>NO</v>
      </c>
      <c r="CE723" s="197" t="str">
        <f t="shared" si="589"/>
        <v>N/A</v>
      </c>
      <c r="CF723" s="197">
        <f t="shared" si="590"/>
        <v>0</v>
      </c>
      <c r="CG723" s="198">
        <f t="shared" si="591"/>
        <v>0</v>
      </c>
      <c r="CH723" s="199">
        <f>IFERROR(SQRT(($E723-$E$1136)^2+($AD723-$AD$1136)^2),0)</f>
        <v>1.0000300009000271E-2</v>
      </c>
      <c r="CI723" s="197" t="str">
        <f>IF(CH723&lt;=SMALL(CH$3:CH$1130,1),"MAS PARECIDO","NO")</f>
        <v>NO</v>
      </c>
      <c r="CJ723" s="197" t="str">
        <f>IF(CH723&lt;=SMALL(CH$3:CH$1130,5),"SIMILAR","NO")</f>
        <v>NO</v>
      </c>
      <c r="CK723" s="197" t="str">
        <f t="shared" si="592"/>
        <v>N/A</v>
      </c>
      <c r="CL723" s="197">
        <f t="shared" si="593"/>
        <v>0</v>
      </c>
      <c r="CM723" s="198">
        <f t="shared" si="594"/>
        <v>0</v>
      </c>
      <c r="CN723" s="199">
        <f>IFERROR(SQRT(($E723-$E$1136)^2+($AG723-$AG$1136)^2),0)</f>
        <v>1.0000500017500475</v>
      </c>
      <c r="CO723" s="197" t="str">
        <f>IF(CN723&lt;=SMALL(CN$3:CN$1130,1),"MAS PARECIDO","NO")</f>
        <v>NO</v>
      </c>
      <c r="CP723" s="197" t="str">
        <f>IF(CN723&lt;=SMALL(CN$3:CN$1130,5),"SIMILAR","NO")</f>
        <v>NO</v>
      </c>
      <c r="CQ723" s="197" t="str">
        <f t="shared" si="595"/>
        <v>N/A</v>
      </c>
      <c r="CR723" s="197">
        <f t="shared" si="596"/>
        <v>0</v>
      </c>
      <c r="CS723" s="198">
        <f t="shared" si="597"/>
        <v>0</v>
      </c>
      <c r="CT723" s="199">
        <f>IFERROR(SQRT(($E723-$E$1136)^2+($AJ723-$AJ$1136)^2),0)</f>
        <v>1.0000300009000271E-2</v>
      </c>
      <c r="CU723" s="197" t="str">
        <f>IF(CT723&lt;=SMALL(CT$3:CT$1130,1),"MAS PARECIDO","NO")</f>
        <v>NO</v>
      </c>
      <c r="CV723" s="197" t="str">
        <f>IF(CT723&lt;=SMALL(CT$3:CT$1130,5),"SIMILAR","NO")</f>
        <v>NO</v>
      </c>
      <c r="CW723" s="197" t="str">
        <f t="shared" si="598"/>
        <v>N/A</v>
      </c>
      <c r="CX723" s="197">
        <f t="shared" si="599"/>
        <v>0</v>
      </c>
      <c r="CY723" s="198">
        <f t="shared" si="600"/>
        <v>0</v>
      </c>
      <c r="CZ723" s="2" t="s">
        <v>2419</v>
      </c>
      <c r="DA723" s="2" t="s">
        <v>2420</v>
      </c>
      <c r="DB723" s="2">
        <v>0</v>
      </c>
      <c r="DC723" s="2" t="s">
        <v>189</v>
      </c>
    </row>
    <row r="724" spans="1:107">
      <c r="A724" s="24" t="s">
        <v>884</v>
      </c>
      <c r="B724" s="46">
        <v>68906.09</v>
      </c>
      <c r="C724" s="190">
        <f>(B724-$B$1132)/($B$1133-$B$1132)</f>
        <v>7.5279880779269073E-2</v>
      </c>
      <c r="D724" s="46">
        <v>7500</v>
      </c>
      <c r="E724" s="190">
        <f>(D724-$D$1132)/($D$1133-$D$1132)</f>
        <v>1.4970449113473405E-2</v>
      </c>
      <c r="F724" s="46" t="s">
        <v>191</v>
      </c>
      <c r="G724" s="192">
        <f>VLOOKUP(F724,'DATOS DE SOPORTE'!$Y$5:$Z$8,2,FALSE)</f>
        <v>1</v>
      </c>
      <c r="H724" s="190">
        <f>(G724-$G$1132)/($G$1133-$G$1132)</f>
        <v>0</v>
      </c>
      <c r="I724" s="50">
        <v>0</v>
      </c>
      <c r="J724" s="200">
        <f t="shared" si="560"/>
        <v>0</v>
      </c>
      <c r="K724" s="190">
        <f>(J724-$J$1132)/($J$1133-$J$1132)</f>
        <v>0</v>
      </c>
      <c r="L724" s="193" t="str">
        <f t="shared" si="561"/>
        <v>NO</v>
      </c>
      <c r="M724" s="46" t="s">
        <v>192</v>
      </c>
      <c r="N724" s="192">
        <f t="shared" si="562"/>
        <v>2</v>
      </c>
      <c r="O724" s="190">
        <f>(N724-N$1132)/(N$1133-N$1132)</f>
        <v>1</v>
      </c>
      <c r="P724" s="46" t="s">
        <v>193</v>
      </c>
      <c r="Q724" s="192">
        <f t="shared" si="563"/>
        <v>2</v>
      </c>
      <c r="R724" s="190">
        <f>(Q724-Q$1132)/(Q$1133-Q$1132)</f>
        <v>0.5</v>
      </c>
      <c r="S724" s="46" t="s">
        <v>194</v>
      </c>
      <c r="T724" s="192">
        <f t="shared" si="564"/>
        <v>1</v>
      </c>
      <c r="U724" s="190">
        <f>(T724-T$1132)/(T$1133-T$1132)</f>
        <v>0</v>
      </c>
      <c r="V724" s="46" t="s">
        <v>62</v>
      </c>
      <c r="W724" s="194">
        <f>VLOOKUP(V724,'DATOS DE SOPORTE'!$S$5:$T$10,2,FALSE)</f>
        <v>1</v>
      </c>
      <c r="X724" s="201">
        <f>(W724-W$1132)/(W$1133-W$1132)</f>
        <v>0</v>
      </c>
      <c r="Y724" s="46" t="s">
        <v>136</v>
      </c>
      <c r="Z724" s="194">
        <f t="shared" si="565"/>
        <v>2</v>
      </c>
      <c r="AA724" s="201">
        <f>(Z724-Z$1132)/(Z$1133-Z$1132)</f>
        <v>1</v>
      </c>
      <c r="AB724" s="46" t="s">
        <v>136</v>
      </c>
      <c r="AC724" s="194">
        <f t="shared" si="566"/>
        <v>2</v>
      </c>
      <c r="AD724" s="201">
        <f>(AC724-AC$1132)/(AC$1133-AC$1132)</f>
        <v>1</v>
      </c>
      <c r="AE724" s="46" t="s">
        <v>188</v>
      </c>
      <c r="AF724" s="194">
        <f t="shared" si="567"/>
        <v>1</v>
      </c>
      <c r="AG724" s="201">
        <f>(AF724-AF$1132)/(AF$1133-AF$1132)</f>
        <v>0</v>
      </c>
      <c r="AH724" s="24" t="s">
        <v>67</v>
      </c>
      <c r="AI724" s="194">
        <f>VLOOKUP(AH724,'DATOS DE SOPORTE'!$V$5:$W$8,2,FALSE)</f>
        <v>1</v>
      </c>
      <c r="AJ724" s="201">
        <f>(AI724-AI$1132)/(AI$1133-AI$1132)</f>
        <v>0</v>
      </c>
      <c r="AK724" s="58" t="str">
        <f t="shared" si="559"/>
        <v>Regular</v>
      </c>
      <c r="AL724" s="196">
        <f>IFERROR(SQRT(($E724-$E$1136)^2+($C724-$C$1136)^2),0)</f>
        <v>0.13072264293952338</v>
      </c>
      <c r="AM724" s="197" t="str">
        <f>IF(AL724&lt;=SMALL($AL$3:$AL$1130,1),"MAS PARECIDO","NO")</f>
        <v>NO</v>
      </c>
      <c r="AN724" s="197" t="str">
        <f>IF(AL724&lt;=SMALL($AL$3:$AL$1130,5),"SIMILAR","NO")</f>
        <v>NO</v>
      </c>
      <c r="AO724" s="197" t="str">
        <f t="shared" si="568"/>
        <v>N/A</v>
      </c>
      <c r="AP724" s="197">
        <f t="shared" si="569"/>
        <v>0</v>
      </c>
      <c r="AQ724" s="198">
        <f t="shared" si="570"/>
        <v>0</v>
      </c>
      <c r="AR724" s="196">
        <f>IFERROR(SQRT(($E724-$E$1136)^2+($H724-$H$1136)^2),0)</f>
        <v>0.3336706828771725</v>
      </c>
      <c r="AS724" s="197" t="str">
        <f>IF(AR724&lt;=SMALL(AR$3:AR$1130,1),"MAS PARECIDO","NO")</f>
        <v>NO</v>
      </c>
      <c r="AT724" s="197" t="str">
        <f>IF(AR724&lt;=SMALL(AR$3:AR$1130,5),"SIMILAR","NO")</f>
        <v>NO</v>
      </c>
      <c r="AU724" s="197" t="str">
        <f t="shared" si="571"/>
        <v>N/A</v>
      </c>
      <c r="AV724" s="197">
        <f t="shared" si="572"/>
        <v>0</v>
      </c>
      <c r="AW724" s="198">
        <f t="shared" si="573"/>
        <v>0</v>
      </c>
      <c r="AX724" s="199">
        <f>IFERROR(SQRT(($E724-$E$1136)^2+($K724-$K$1136)^2),0)</f>
        <v>0.20056174485830425</v>
      </c>
      <c r="AY724" s="197" t="str">
        <f>IF(AX724&lt;=SMALL(AX$3:AX$1130,1),"MAS PARECIDO","NO")</f>
        <v>NO</v>
      </c>
      <c r="AZ724" s="197" t="str">
        <f>IF(AX724&lt;=SMALL(AX$3:AX$1130,5),"SIMILAR","NO")</f>
        <v>NO</v>
      </c>
      <c r="BA724" s="197" t="str">
        <f t="shared" si="574"/>
        <v>N/A</v>
      </c>
      <c r="BB724" s="197">
        <f t="shared" si="575"/>
        <v>0</v>
      </c>
      <c r="BC724" s="198">
        <f t="shared" si="576"/>
        <v>0</v>
      </c>
      <c r="BD724" s="196">
        <f>IFERROR(SQRT(($E724-$E$1136)^2+($O724-$O$1136)^2),0)</f>
        <v>1.5000450013500406E-2</v>
      </c>
      <c r="BE724" s="197" t="str">
        <f>IF(BD724&lt;=SMALL(BD$3:BD$1130,1),"MAS PARECIDO","NO")</f>
        <v>NO</v>
      </c>
      <c r="BF724" s="197" t="str">
        <f>IF(BD724&lt;=SMALL(BD$3:BD$1130,5),"SIMILAR","NO")</f>
        <v>NO</v>
      </c>
      <c r="BG724" s="197" t="str">
        <f t="shared" si="577"/>
        <v>N/A</v>
      </c>
      <c r="BH724" s="197">
        <f t="shared" si="578"/>
        <v>0</v>
      </c>
      <c r="BI724" s="198">
        <f t="shared" si="579"/>
        <v>0</v>
      </c>
      <c r="BJ724" s="199">
        <f>IFERROR(SQRT(($E724-$E$1136)^2+($R724-$R$1136)^2),0)</f>
        <v>1.5000450013500406E-2</v>
      </c>
      <c r="BK724" s="197" t="str">
        <f>IF(BJ724&lt;=SMALL(BJ$3:BJ$1130,1),"MAS PARECIDO","NO")</f>
        <v>NO</v>
      </c>
      <c r="BL724" s="197" t="str">
        <f>IF(BJ724&lt;=SMALL(BJ$3:BJ$1130,5),"SIMILAR","NO")</f>
        <v>NO</v>
      </c>
      <c r="BM724" s="197" t="str">
        <f t="shared" si="580"/>
        <v>N/A</v>
      </c>
      <c r="BN724" s="197">
        <f t="shared" si="581"/>
        <v>0</v>
      </c>
      <c r="BO724" s="198">
        <f t="shared" si="582"/>
        <v>0</v>
      </c>
      <c r="BP724" s="199">
        <f>IFERROR(SQRT(($E724-$E$1136)^2+($U724-$U$1136)^2),0)</f>
        <v>1.5000450013500406E-2</v>
      </c>
      <c r="BQ724" s="197" t="str">
        <f>IF(BP724&lt;=SMALL(BP$3:BP$1130,1),"MAS PARECIDO","NO")</f>
        <v>NO</v>
      </c>
      <c r="BR724" s="197" t="str">
        <f>IF(BP724&lt;=SMALL(BP$3:BP$1130,5),"SIMILAR","NO")</f>
        <v>NO</v>
      </c>
      <c r="BS724" s="197" t="str">
        <f t="shared" si="583"/>
        <v>N/A</v>
      </c>
      <c r="BT724" s="197">
        <f t="shared" si="584"/>
        <v>0</v>
      </c>
      <c r="BU724" s="198">
        <f t="shared" si="585"/>
        <v>0</v>
      </c>
      <c r="BV724" s="199">
        <f>IFERROR(SQRT(($E724-$E$1136)^2+($X724-$X$1136)^2),0)</f>
        <v>1.5000450013500406E-2</v>
      </c>
      <c r="BW724" s="197" t="str">
        <f>IF(BV724&lt;=SMALL(BV$3:BV$1130,1),"MAS PARECIDO","NO")</f>
        <v>NO</v>
      </c>
      <c r="BX724" s="197" t="str">
        <f>IF(BV724&lt;=SMALL(BV$3:BV$1130,5),"SIMILAR","NO")</f>
        <v>NO</v>
      </c>
      <c r="BY724" s="197" t="str">
        <f t="shared" si="586"/>
        <v>N/A</v>
      </c>
      <c r="BZ724" s="197">
        <f t="shared" si="587"/>
        <v>0</v>
      </c>
      <c r="CA724" s="198">
        <f t="shared" si="588"/>
        <v>0</v>
      </c>
      <c r="CB724" s="199">
        <f>IFERROR(SQRT(($E724-$E$1136)^2+($AA724-$AA$1136)^2),0)</f>
        <v>1.0001125004221312</v>
      </c>
      <c r="CC724" s="197" t="str">
        <f>IF(CB724&lt;=SMALL(CB$3:CB$1130,1),"MAS PARECIDO","NO")</f>
        <v>NO</v>
      </c>
      <c r="CD724" s="197" t="str">
        <f>IF(CB724&lt;=SMALL(CB$3:CB$1130,5),"SIMILAR","NO")</f>
        <v>NO</v>
      </c>
      <c r="CE724" s="197" t="str">
        <f t="shared" si="589"/>
        <v>N/A</v>
      </c>
      <c r="CF724" s="197">
        <f t="shared" si="590"/>
        <v>0</v>
      </c>
      <c r="CG724" s="198">
        <f t="shared" si="591"/>
        <v>0</v>
      </c>
      <c r="CH724" s="199">
        <f>IFERROR(SQRT(($E724-$E$1136)^2+($AD724-$AD$1136)^2),0)</f>
        <v>1.5000450013500406E-2</v>
      </c>
      <c r="CI724" s="197" t="str">
        <f>IF(CH724&lt;=SMALL(CH$3:CH$1130,1),"MAS PARECIDO","NO")</f>
        <v>NO</v>
      </c>
      <c r="CJ724" s="197" t="str">
        <f>IF(CH724&lt;=SMALL(CH$3:CH$1130,5),"SIMILAR","NO")</f>
        <v>NO</v>
      </c>
      <c r="CK724" s="197" t="str">
        <f t="shared" si="592"/>
        <v>N/A</v>
      </c>
      <c r="CL724" s="197">
        <f t="shared" si="593"/>
        <v>0</v>
      </c>
      <c r="CM724" s="198">
        <f t="shared" si="594"/>
        <v>0</v>
      </c>
      <c r="CN724" s="199">
        <f>IFERROR(SQRT(($E724-$E$1136)^2+($AG724-$AG$1136)^2),0)</f>
        <v>1.0001125004221312</v>
      </c>
      <c r="CO724" s="197" t="str">
        <f>IF(CN724&lt;=SMALL(CN$3:CN$1130,1),"MAS PARECIDO","NO")</f>
        <v>NO</v>
      </c>
      <c r="CP724" s="197" t="str">
        <f>IF(CN724&lt;=SMALL(CN$3:CN$1130,5),"SIMILAR","NO")</f>
        <v>NO</v>
      </c>
      <c r="CQ724" s="197" t="str">
        <f t="shared" si="595"/>
        <v>N/A</v>
      </c>
      <c r="CR724" s="197">
        <f t="shared" si="596"/>
        <v>0</v>
      </c>
      <c r="CS724" s="198">
        <f t="shared" si="597"/>
        <v>0</v>
      </c>
      <c r="CT724" s="199">
        <f>IFERROR(SQRT(($E724-$E$1136)^2+($AJ724-$AJ$1136)^2),0)</f>
        <v>1.5000450013500406E-2</v>
      </c>
      <c r="CU724" s="197" t="str">
        <f>IF(CT724&lt;=SMALL(CT$3:CT$1130,1),"MAS PARECIDO","NO")</f>
        <v>NO</v>
      </c>
      <c r="CV724" s="197" t="str">
        <f>IF(CT724&lt;=SMALL(CT$3:CT$1130,5),"SIMILAR","NO")</f>
        <v>NO</v>
      </c>
      <c r="CW724" s="197" t="str">
        <f t="shared" si="598"/>
        <v>N/A</v>
      </c>
      <c r="CX724" s="197">
        <f t="shared" si="599"/>
        <v>0</v>
      </c>
      <c r="CY724" s="198">
        <f t="shared" si="600"/>
        <v>0</v>
      </c>
      <c r="CZ724" s="2" t="s">
        <v>2421</v>
      </c>
      <c r="DA724" s="2" t="s">
        <v>2422</v>
      </c>
      <c r="DB724" s="2">
        <v>1</v>
      </c>
      <c r="DC724" s="2" t="s">
        <v>346</v>
      </c>
    </row>
    <row r="725" spans="1:107">
      <c r="A725" s="24" t="s">
        <v>885</v>
      </c>
      <c r="B725" s="46">
        <v>78140.61</v>
      </c>
      <c r="C725" s="190">
        <f>(B725-$B$1132)/($B$1133-$B$1132)</f>
        <v>8.6074233165759101E-2</v>
      </c>
      <c r="D725" s="46">
        <v>25000</v>
      </c>
      <c r="E725" s="190">
        <f>(D725-$D$1132)/($D$1133-$D$1132)</f>
        <v>4.9971499144974348E-2</v>
      </c>
      <c r="F725" s="46" t="s">
        <v>191</v>
      </c>
      <c r="G725" s="192">
        <f>VLOOKUP(F725,'DATOS DE SOPORTE'!$Y$5:$Z$8,2,FALSE)</f>
        <v>1</v>
      </c>
      <c r="H725" s="190">
        <f>(G725-$G$1132)/($G$1133-$G$1132)</f>
        <v>0</v>
      </c>
      <c r="I725" s="50">
        <v>2</v>
      </c>
      <c r="J725" s="200">
        <f t="shared" si="560"/>
        <v>2</v>
      </c>
      <c r="K725" s="190">
        <f>(J725-$J$1132)/($J$1133-$J$1132)</f>
        <v>0.4</v>
      </c>
      <c r="L725" s="193" t="str">
        <f t="shared" si="561"/>
        <v>SI</v>
      </c>
      <c r="M725" s="46" t="s">
        <v>56</v>
      </c>
      <c r="N725" s="192">
        <f t="shared" si="562"/>
        <v>1</v>
      </c>
      <c r="O725" s="190">
        <f>(N725-N$1132)/(N$1133-N$1132)</f>
        <v>0</v>
      </c>
      <c r="P725" s="46" t="s">
        <v>193</v>
      </c>
      <c r="Q725" s="192">
        <f t="shared" si="563"/>
        <v>2</v>
      </c>
      <c r="R725" s="190">
        <f>(Q725-Q$1132)/(Q$1133-Q$1132)</f>
        <v>0.5</v>
      </c>
      <c r="S725" s="46" t="s">
        <v>194</v>
      </c>
      <c r="T725" s="192">
        <f t="shared" si="564"/>
        <v>1</v>
      </c>
      <c r="U725" s="190">
        <f>(T725-T$1132)/(T$1133-T$1132)</f>
        <v>0</v>
      </c>
      <c r="V725" s="46" t="s">
        <v>212</v>
      </c>
      <c r="W725" s="194">
        <f>VLOOKUP(V725,'DATOS DE SOPORTE'!$S$5:$T$10,2,FALSE)</f>
        <v>3</v>
      </c>
      <c r="X725" s="201">
        <f>(W725-W$1132)/(W$1133-W$1132)</f>
        <v>0.4</v>
      </c>
      <c r="Y725" s="46" t="s">
        <v>188</v>
      </c>
      <c r="Z725" s="194">
        <f t="shared" si="565"/>
        <v>1</v>
      </c>
      <c r="AA725" s="201">
        <f>(Z725-Z$1132)/(Z$1133-Z$1132)</f>
        <v>0</v>
      </c>
      <c r="AB725" s="46" t="s">
        <v>136</v>
      </c>
      <c r="AC725" s="194">
        <f t="shared" si="566"/>
        <v>2</v>
      </c>
      <c r="AD725" s="201">
        <f>(AC725-AC$1132)/(AC$1133-AC$1132)</f>
        <v>1</v>
      </c>
      <c r="AE725" s="46" t="s">
        <v>136</v>
      </c>
      <c r="AF725" s="194">
        <f t="shared" si="567"/>
        <v>2</v>
      </c>
      <c r="AG725" s="201">
        <f>(AF725-AF$1132)/(AF$1133-AF$1132)</f>
        <v>1</v>
      </c>
      <c r="AH725" s="24" t="s">
        <v>67</v>
      </c>
      <c r="AI725" s="194">
        <f>VLOOKUP(AH725,'DATOS DE SOPORTE'!$V$5:$W$8,2,FALSE)</f>
        <v>1</v>
      </c>
      <c r="AJ725" s="201">
        <f>(AI725-AI$1132)/(AI$1133-AI$1132)</f>
        <v>0</v>
      </c>
      <c r="AK725" s="58" t="str">
        <f t="shared" si="559"/>
        <v>Bueno</v>
      </c>
      <c r="AL725" s="196">
        <f>IFERROR(SQRT(($E725-$E$1136)^2+($C725-$C$1136)^2),0)</f>
        <v>0.12913780748290568</v>
      </c>
      <c r="AM725" s="197" t="str">
        <f>IF(AL725&lt;=SMALL($AL$3:$AL$1130,1),"MAS PARECIDO","NO")</f>
        <v>NO</v>
      </c>
      <c r="AN725" s="197" t="str">
        <f>IF(AL725&lt;=SMALL($AL$3:$AL$1130,5),"SIMILAR","NO")</f>
        <v>NO</v>
      </c>
      <c r="AO725" s="197" t="str">
        <f t="shared" si="568"/>
        <v>N/A</v>
      </c>
      <c r="AP725" s="197">
        <f t="shared" si="569"/>
        <v>0</v>
      </c>
      <c r="AQ725" s="198">
        <f t="shared" si="570"/>
        <v>0</v>
      </c>
      <c r="AR725" s="196">
        <f>IFERROR(SQRT(($E725-$E$1136)^2+($H725-$H$1136)^2),0)</f>
        <v>0.33706269612323075</v>
      </c>
      <c r="AS725" s="197" t="str">
        <f>IF(AR725&lt;=SMALL(AR$3:AR$1130,1),"MAS PARECIDO","NO")</f>
        <v>NO</v>
      </c>
      <c r="AT725" s="197" t="str">
        <f>IF(AR725&lt;=SMALL(AR$3:AR$1130,5),"SIMILAR","NO")</f>
        <v>NO</v>
      </c>
      <c r="AU725" s="197" t="str">
        <f t="shared" si="571"/>
        <v>N/A</v>
      </c>
      <c r="AV725" s="197">
        <f t="shared" si="572"/>
        <v>0</v>
      </c>
      <c r="AW725" s="198">
        <f t="shared" si="573"/>
        <v>0</v>
      </c>
      <c r="AX725" s="199">
        <f>IFERROR(SQRT(($E725-$E$1136)^2+($K725-$K$1136)^2),0)</f>
        <v>0.20615564510037138</v>
      </c>
      <c r="AY725" s="197" t="str">
        <f>IF(AX725&lt;=SMALL(AX$3:AX$1130,1),"MAS PARECIDO","NO")</f>
        <v>NO</v>
      </c>
      <c r="AZ725" s="197" t="str">
        <f>IF(AX725&lt;=SMALL(AX$3:AX$1130,5),"SIMILAR","NO")</f>
        <v>NO</v>
      </c>
      <c r="BA725" s="197" t="str">
        <f t="shared" si="574"/>
        <v>N/A</v>
      </c>
      <c r="BB725" s="197">
        <f t="shared" si="575"/>
        <v>0</v>
      </c>
      <c r="BC725" s="198">
        <f t="shared" si="576"/>
        <v>0</v>
      </c>
      <c r="BD725" s="196">
        <f>IFERROR(SQRT(($E725-$E$1136)^2+($O725-$O$1136)^2),0)</f>
        <v>1.0012492946348328</v>
      </c>
      <c r="BE725" s="197" t="str">
        <f>IF(BD725&lt;=SMALL(BD$3:BD$1130,1),"MAS PARECIDO","NO")</f>
        <v>NO</v>
      </c>
      <c r="BF725" s="197" t="str">
        <f>IF(BD725&lt;=SMALL(BD$3:BD$1130,5),"SIMILAR","NO")</f>
        <v>NO</v>
      </c>
      <c r="BG725" s="197" t="str">
        <f t="shared" si="577"/>
        <v>N/A</v>
      </c>
      <c r="BH725" s="197">
        <f t="shared" si="578"/>
        <v>0</v>
      </c>
      <c r="BI725" s="198">
        <f t="shared" si="579"/>
        <v>0</v>
      </c>
      <c r="BJ725" s="199">
        <f>IFERROR(SQRT(($E725-$E$1136)^2+($R725-$R$1136)^2),0)</f>
        <v>5.0001500045001347E-2</v>
      </c>
      <c r="BK725" s="197" t="str">
        <f>IF(BJ725&lt;=SMALL(BJ$3:BJ$1130,1),"MAS PARECIDO","NO")</f>
        <v>NO</v>
      </c>
      <c r="BL725" s="197" t="str">
        <f>IF(BJ725&lt;=SMALL(BJ$3:BJ$1130,5),"SIMILAR","NO")</f>
        <v>NO</v>
      </c>
      <c r="BM725" s="197" t="str">
        <f t="shared" si="580"/>
        <v>N/A</v>
      </c>
      <c r="BN725" s="197">
        <f t="shared" si="581"/>
        <v>0</v>
      </c>
      <c r="BO725" s="198">
        <f t="shared" si="582"/>
        <v>0</v>
      </c>
      <c r="BP725" s="199">
        <f>IFERROR(SQRT(($E725-$E$1136)^2+($U725-$U$1136)^2),0)</f>
        <v>5.0001500045001347E-2</v>
      </c>
      <c r="BQ725" s="197" t="str">
        <f>IF(BP725&lt;=SMALL(BP$3:BP$1130,1),"MAS PARECIDO","NO")</f>
        <v>NO</v>
      </c>
      <c r="BR725" s="197" t="str">
        <f>IF(BP725&lt;=SMALL(BP$3:BP$1130,5),"SIMILAR","NO")</f>
        <v>NO</v>
      </c>
      <c r="BS725" s="197" t="str">
        <f t="shared" si="583"/>
        <v>N/A</v>
      </c>
      <c r="BT725" s="197">
        <f t="shared" si="584"/>
        <v>0</v>
      </c>
      <c r="BU725" s="198">
        <f t="shared" si="585"/>
        <v>0</v>
      </c>
      <c r="BV725" s="199">
        <f>IFERROR(SQRT(($E725-$E$1136)^2+($X725-$X$1136)^2),0)</f>
        <v>0.40311307347535913</v>
      </c>
      <c r="BW725" s="197" t="str">
        <f>IF(BV725&lt;=SMALL(BV$3:BV$1130,1),"MAS PARECIDO","NO")</f>
        <v>NO</v>
      </c>
      <c r="BX725" s="197" t="str">
        <f>IF(BV725&lt;=SMALL(BV$3:BV$1130,5),"SIMILAR","NO")</f>
        <v>NO</v>
      </c>
      <c r="BY725" s="197" t="str">
        <f t="shared" si="586"/>
        <v>N/A</v>
      </c>
      <c r="BZ725" s="197">
        <f t="shared" si="587"/>
        <v>0</v>
      </c>
      <c r="CA725" s="198">
        <f t="shared" si="588"/>
        <v>0</v>
      </c>
      <c r="CB725" s="199">
        <f>IFERROR(SQRT(($E725-$E$1136)^2+($AA725-$AA$1136)^2),0)</f>
        <v>5.0001500045001347E-2</v>
      </c>
      <c r="CC725" s="197" t="str">
        <f>IF(CB725&lt;=SMALL(CB$3:CB$1130,1),"MAS PARECIDO","NO")</f>
        <v>NO</v>
      </c>
      <c r="CD725" s="197" t="str">
        <f>IF(CB725&lt;=SMALL(CB$3:CB$1130,5),"SIMILAR","NO")</f>
        <v>NO</v>
      </c>
      <c r="CE725" s="197" t="str">
        <f t="shared" si="589"/>
        <v>N/A</v>
      </c>
      <c r="CF725" s="197">
        <f t="shared" si="590"/>
        <v>0</v>
      </c>
      <c r="CG725" s="198">
        <f t="shared" si="591"/>
        <v>0</v>
      </c>
      <c r="CH725" s="199">
        <f>IFERROR(SQRT(($E725-$E$1136)^2+($AD725-$AD$1136)^2),0)</f>
        <v>5.0001500045001347E-2</v>
      </c>
      <c r="CI725" s="197" t="str">
        <f>IF(CH725&lt;=SMALL(CH$3:CH$1130,1),"MAS PARECIDO","NO")</f>
        <v>NO</v>
      </c>
      <c r="CJ725" s="197" t="str">
        <f>IF(CH725&lt;=SMALL(CH$3:CH$1130,5),"SIMILAR","NO")</f>
        <v>NO</v>
      </c>
      <c r="CK725" s="197" t="str">
        <f t="shared" si="592"/>
        <v>N/A</v>
      </c>
      <c r="CL725" s="197">
        <f t="shared" si="593"/>
        <v>0</v>
      </c>
      <c r="CM725" s="198">
        <f t="shared" si="594"/>
        <v>0</v>
      </c>
      <c r="CN725" s="199">
        <f>IFERROR(SQRT(($E725-$E$1136)^2+($AG725-$AG$1136)^2),0)</f>
        <v>5.0001500045001347E-2</v>
      </c>
      <c r="CO725" s="197" t="str">
        <f>IF(CN725&lt;=SMALL(CN$3:CN$1130,1),"MAS PARECIDO","NO")</f>
        <v>NO</v>
      </c>
      <c r="CP725" s="197" t="str">
        <f>IF(CN725&lt;=SMALL(CN$3:CN$1130,5),"SIMILAR","NO")</f>
        <v>NO</v>
      </c>
      <c r="CQ725" s="197" t="str">
        <f t="shared" si="595"/>
        <v>N/A</v>
      </c>
      <c r="CR725" s="197">
        <f t="shared" si="596"/>
        <v>0</v>
      </c>
      <c r="CS725" s="198">
        <f t="shared" si="597"/>
        <v>0</v>
      </c>
      <c r="CT725" s="199">
        <f>IFERROR(SQRT(($E725-$E$1136)^2+($AJ725-$AJ$1136)^2),0)</f>
        <v>5.0001500045001347E-2</v>
      </c>
      <c r="CU725" s="197" t="str">
        <f>IF(CT725&lt;=SMALL(CT$3:CT$1130,1),"MAS PARECIDO","NO")</f>
        <v>NO</v>
      </c>
      <c r="CV725" s="197" t="str">
        <f>IF(CT725&lt;=SMALL(CT$3:CT$1130,5),"SIMILAR","NO")</f>
        <v>NO</v>
      </c>
      <c r="CW725" s="197" t="str">
        <f t="shared" si="598"/>
        <v>N/A</v>
      </c>
      <c r="CX725" s="197">
        <f t="shared" si="599"/>
        <v>0</v>
      </c>
      <c r="CY725" s="198">
        <f t="shared" si="600"/>
        <v>0</v>
      </c>
      <c r="CZ725" s="2" t="s">
        <v>2423</v>
      </c>
      <c r="DA725" s="2" t="s">
        <v>2424</v>
      </c>
      <c r="DB725" s="2">
        <v>0</v>
      </c>
      <c r="DC725" s="2" t="s">
        <v>189</v>
      </c>
    </row>
    <row r="726" spans="1:107">
      <c r="A726" s="24" t="s">
        <v>886</v>
      </c>
      <c r="B726" s="46">
        <v>63077.75</v>
      </c>
      <c r="C726" s="190">
        <f>(B726-$B$1132)/($B$1133-$B$1132)</f>
        <v>6.8467057179528626E-2</v>
      </c>
      <c r="D726" s="46">
        <v>20000</v>
      </c>
      <c r="E726" s="190">
        <f>(D726-$D$1132)/($D$1133-$D$1132)</f>
        <v>3.9971199135974078E-2</v>
      </c>
      <c r="F726" s="46" t="s">
        <v>187</v>
      </c>
      <c r="G726" s="192">
        <f>VLOOKUP(F726,'DATOS DE SOPORTE'!$Y$5:$Z$8,2,FALSE)</f>
        <v>4</v>
      </c>
      <c r="H726" s="190">
        <f>(G726-$G$1132)/($G$1133-$G$1132)</f>
        <v>1</v>
      </c>
      <c r="I726" s="50">
        <v>1</v>
      </c>
      <c r="J726" s="200">
        <f t="shared" si="560"/>
        <v>1</v>
      </c>
      <c r="K726" s="190">
        <f>(J726-$J$1132)/($J$1133-$J$1132)</f>
        <v>0.2</v>
      </c>
      <c r="L726" s="193" t="str">
        <f t="shared" si="561"/>
        <v>SI</v>
      </c>
      <c r="M726" s="46" t="s">
        <v>192</v>
      </c>
      <c r="N726" s="192">
        <f t="shared" si="562"/>
        <v>2</v>
      </c>
      <c r="O726" s="190">
        <f>(N726-N$1132)/(N$1133-N$1132)</f>
        <v>1</v>
      </c>
      <c r="P726" s="46" t="s">
        <v>196</v>
      </c>
      <c r="Q726" s="192">
        <f t="shared" si="563"/>
        <v>1</v>
      </c>
      <c r="R726" s="190">
        <f>(Q726-Q$1132)/(Q$1133-Q$1132)</f>
        <v>0</v>
      </c>
      <c r="S726" s="46" t="s">
        <v>60</v>
      </c>
      <c r="T726" s="192">
        <f t="shared" si="564"/>
        <v>2</v>
      </c>
      <c r="U726" s="190">
        <f>(T726-T$1132)/(T$1133-T$1132)</f>
        <v>1</v>
      </c>
      <c r="V726" s="46" t="s">
        <v>62</v>
      </c>
      <c r="W726" s="194">
        <f>VLOOKUP(V726,'DATOS DE SOPORTE'!$S$5:$T$10,2,FALSE)</f>
        <v>1</v>
      </c>
      <c r="X726" s="201">
        <f>(W726-W$1132)/(W$1133-W$1132)</f>
        <v>0</v>
      </c>
      <c r="Y726" s="46" t="s">
        <v>188</v>
      </c>
      <c r="Z726" s="194">
        <f t="shared" si="565"/>
        <v>1</v>
      </c>
      <c r="AA726" s="201">
        <f>(Z726-Z$1132)/(Z$1133-Z$1132)</f>
        <v>0</v>
      </c>
      <c r="AB726" s="46" t="s">
        <v>136</v>
      </c>
      <c r="AC726" s="194">
        <f t="shared" si="566"/>
        <v>2</v>
      </c>
      <c r="AD726" s="201">
        <f>(AC726-AC$1132)/(AC$1133-AC$1132)</f>
        <v>1</v>
      </c>
      <c r="AE726" s="46" t="s">
        <v>188</v>
      </c>
      <c r="AF726" s="194">
        <f t="shared" si="567"/>
        <v>1</v>
      </c>
      <c r="AG726" s="201">
        <f>(AF726-AF$1132)/(AF$1133-AF$1132)</f>
        <v>0</v>
      </c>
      <c r="AH726" s="24" t="s">
        <v>67</v>
      </c>
      <c r="AI726" s="194">
        <f>VLOOKUP(AH726,'DATOS DE SOPORTE'!$V$5:$W$8,2,FALSE)</f>
        <v>1</v>
      </c>
      <c r="AJ726" s="201">
        <f>(AI726-AI$1132)/(AI$1133-AI$1132)</f>
        <v>0</v>
      </c>
      <c r="AK726" s="58" t="str">
        <f t="shared" si="559"/>
        <v>Bueno</v>
      </c>
      <c r="AL726" s="196">
        <f>IFERROR(SQRT(($E726-$E$1136)^2+($C726-$C$1136)^2),0)</f>
        <v>0.14240548182680365</v>
      </c>
      <c r="AM726" s="197" t="str">
        <f>IF(AL726&lt;=SMALL($AL$3:$AL$1130,1),"MAS PARECIDO","NO")</f>
        <v>NO</v>
      </c>
      <c r="AN726" s="197" t="str">
        <f>IF(AL726&lt;=SMALL($AL$3:$AL$1130,5),"SIMILAR","NO")</f>
        <v>NO</v>
      </c>
      <c r="AO726" s="197" t="str">
        <f t="shared" si="568"/>
        <v>N/A</v>
      </c>
      <c r="AP726" s="197">
        <f t="shared" si="569"/>
        <v>0</v>
      </c>
      <c r="AQ726" s="198">
        <f t="shared" si="570"/>
        <v>0</v>
      </c>
      <c r="AR726" s="196">
        <f>IFERROR(SQRT(($E726-$E$1136)^2+($H726-$H$1136)^2),0)</f>
        <v>0.66786566048028306</v>
      </c>
      <c r="AS726" s="197" t="str">
        <f>IF(AR726&lt;=SMALL(AR$3:AR$1130,1),"MAS PARECIDO","NO")</f>
        <v>NO</v>
      </c>
      <c r="AT726" s="197" t="str">
        <f>IF(AR726&lt;=SMALL(AR$3:AR$1130,5),"SIMILAR","NO")</f>
        <v>NO</v>
      </c>
      <c r="AU726" s="197" t="str">
        <f t="shared" si="571"/>
        <v>N/A</v>
      </c>
      <c r="AV726" s="197">
        <f t="shared" si="572"/>
        <v>0</v>
      </c>
      <c r="AW726" s="198">
        <f t="shared" si="573"/>
        <v>0</v>
      </c>
      <c r="AX726" s="199">
        <f>IFERROR(SQRT(($E726-$E$1136)^2+($K726-$K$1136)^2),0)</f>
        <v>4.0001200036001078E-2</v>
      </c>
      <c r="AY726" s="197" t="str">
        <f>IF(AX726&lt;=SMALL(AX$3:AX$1130,1),"MAS PARECIDO","NO")</f>
        <v>NO</v>
      </c>
      <c r="AZ726" s="197" t="str">
        <f>IF(AX726&lt;=SMALL(AX$3:AX$1130,5),"SIMILAR","NO")</f>
        <v>NO</v>
      </c>
      <c r="BA726" s="197" t="str">
        <f t="shared" si="574"/>
        <v>N/A</v>
      </c>
      <c r="BB726" s="197">
        <f t="shared" si="575"/>
        <v>0</v>
      </c>
      <c r="BC726" s="198">
        <f t="shared" si="576"/>
        <v>0</v>
      </c>
      <c r="BD726" s="196">
        <f>IFERROR(SQRT(($E726-$E$1136)^2+($O726-$O$1136)^2),0)</f>
        <v>4.0001200036001078E-2</v>
      </c>
      <c r="BE726" s="197" t="str">
        <f>IF(BD726&lt;=SMALL(BD$3:BD$1130,1),"MAS PARECIDO","NO")</f>
        <v>NO</v>
      </c>
      <c r="BF726" s="197" t="str">
        <f>IF(BD726&lt;=SMALL(BD$3:BD$1130,5),"SIMILAR","NO")</f>
        <v>NO</v>
      </c>
      <c r="BG726" s="197" t="str">
        <f t="shared" si="577"/>
        <v>N/A</v>
      </c>
      <c r="BH726" s="197">
        <f t="shared" si="578"/>
        <v>0</v>
      </c>
      <c r="BI726" s="198">
        <f t="shared" si="579"/>
        <v>0</v>
      </c>
      <c r="BJ726" s="199">
        <f>IFERROR(SQRT(($E726-$E$1136)^2+($R726-$R$1136)^2),0)</f>
        <v>0.50159754385794209</v>
      </c>
      <c r="BK726" s="197" t="str">
        <f>IF(BJ726&lt;=SMALL(BJ$3:BJ$1130,1),"MAS PARECIDO","NO")</f>
        <v>NO</v>
      </c>
      <c r="BL726" s="197" t="str">
        <f>IF(BJ726&lt;=SMALL(BJ$3:BJ$1130,5),"SIMILAR","NO")</f>
        <v>NO</v>
      </c>
      <c r="BM726" s="197" t="str">
        <f t="shared" si="580"/>
        <v>N/A</v>
      </c>
      <c r="BN726" s="197">
        <f t="shared" si="581"/>
        <v>0</v>
      </c>
      <c r="BO726" s="198">
        <f t="shared" si="582"/>
        <v>0</v>
      </c>
      <c r="BP726" s="199">
        <f>IFERROR(SQRT(($E726-$E$1136)^2+($U726-$U$1136)^2),0)</f>
        <v>1.0007997282195475</v>
      </c>
      <c r="BQ726" s="197" t="str">
        <f>IF(BP726&lt;=SMALL(BP$3:BP$1130,1),"MAS PARECIDO","NO")</f>
        <v>NO</v>
      </c>
      <c r="BR726" s="197" t="str">
        <f>IF(BP726&lt;=SMALL(BP$3:BP$1130,5),"SIMILAR","NO")</f>
        <v>NO</v>
      </c>
      <c r="BS726" s="197" t="str">
        <f t="shared" si="583"/>
        <v>N/A</v>
      </c>
      <c r="BT726" s="197">
        <f t="shared" si="584"/>
        <v>0</v>
      </c>
      <c r="BU726" s="198">
        <f t="shared" si="585"/>
        <v>0</v>
      </c>
      <c r="BV726" s="199">
        <f>IFERROR(SQRT(($E726-$E$1136)^2+($X726-$X$1136)^2),0)</f>
        <v>4.0001200036001078E-2</v>
      </c>
      <c r="BW726" s="197" t="str">
        <f>IF(BV726&lt;=SMALL(BV$3:BV$1130,1),"MAS PARECIDO","NO")</f>
        <v>NO</v>
      </c>
      <c r="BX726" s="197" t="str">
        <f>IF(BV726&lt;=SMALL(BV$3:BV$1130,5),"SIMILAR","NO")</f>
        <v>NO</v>
      </c>
      <c r="BY726" s="197" t="str">
        <f t="shared" si="586"/>
        <v>N/A</v>
      </c>
      <c r="BZ726" s="197">
        <f t="shared" si="587"/>
        <v>0</v>
      </c>
      <c r="CA726" s="198">
        <f t="shared" si="588"/>
        <v>0</v>
      </c>
      <c r="CB726" s="199">
        <f>IFERROR(SQRT(($E726-$E$1136)^2+($AA726-$AA$1136)^2),0)</f>
        <v>4.0001200036001078E-2</v>
      </c>
      <c r="CC726" s="197" t="str">
        <f>IF(CB726&lt;=SMALL(CB$3:CB$1130,1),"MAS PARECIDO","NO")</f>
        <v>NO</v>
      </c>
      <c r="CD726" s="197" t="str">
        <f>IF(CB726&lt;=SMALL(CB$3:CB$1130,5),"SIMILAR","NO")</f>
        <v>NO</v>
      </c>
      <c r="CE726" s="197" t="str">
        <f t="shared" si="589"/>
        <v>N/A</v>
      </c>
      <c r="CF726" s="197">
        <f t="shared" si="590"/>
        <v>0</v>
      </c>
      <c r="CG726" s="198">
        <f t="shared" si="591"/>
        <v>0</v>
      </c>
      <c r="CH726" s="199">
        <f>IFERROR(SQRT(($E726-$E$1136)^2+($AD726-$AD$1136)^2),0)</f>
        <v>4.0001200036001078E-2</v>
      </c>
      <c r="CI726" s="197" t="str">
        <f>IF(CH726&lt;=SMALL(CH$3:CH$1130,1),"MAS PARECIDO","NO")</f>
        <v>NO</v>
      </c>
      <c r="CJ726" s="197" t="str">
        <f>IF(CH726&lt;=SMALL(CH$3:CH$1130,5),"SIMILAR","NO")</f>
        <v>NO</v>
      </c>
      <c r="CK726" s="197" t="str">
        <f t="shared" si="592"/>
        <v>N/A</v>
      </c>
      <c r="CL726" s="197">
        <f t="shared" si="593"/>
        <v>0</v>
      </c>
      <c r="CM726" s="198">
        <f t="shared" si="594"/>
        <v>0</v>
      </c>
      <c r="CN726" s="199">
        <f>IFERROR(SQRT(($E726-$E$1136)^2+($AG726-$AG$1136)^2),0)</f>
        <v>1.0007997282195475</v>
      </c>
      <c r="CO726" s="197" t="str">
        <f>IF(CN726&lt;=SMALL(CN$3:CN$1130,1),"MAS PARECIDO","NO")</f>
        <v>NO</v>
      </c>
      <c r="CP726" s="197" t="str">
        <f>IF(CN726&lt;=SMALL(CN$3:CN$1130,5),"SIMILAR","NO")</f>
        <v>NO</v>
      </c>
      <c r="CQ726" s="197" t="str">
        <f t="shared" si="595"/>
        <v>N/A</v>
      </c>
      <c r="CR726" s="197">
        <f t="shared" si="596"/>
        <v>0</v>
      </c>
      <c r="CS726" s="198">
        <f t="shared" si="597"/>
        <v>0</v>
      </c>
      <c r="CT726" s="199">
        <f>IFERROR(SQRT(($E726-$E$1136)^2+($AJ726-$AJ$1136)^2),0)</f>
        <v>4.0001200036001078E-2</v>
      </c>
      <c r="CU726" s="197" t="str">
        <f>IF(CT726&lt;=SMALL(CT$3:CT$1130,1),"MAS PARECIDO","NO")</f>
        <v>NO</v>
      </c>
      <c r="CV726" s="197" t="str">
        <f>IF(CT726&lt;=SMALL(CT$3:CT$1130,5),"SIMILAR","NO")</f>
        <v>NO</v>
      </c>
      <c r="CW726" s="197" t="str">
        <f t="shared" si="598"/>
        <v>N/A</v>
      </c>
      <c r="CX726" s="197">
        <f t="shared" si="599"/>
        <v>0</v>
      </c>
      <c r="CY726" s="198">
        <f t="shared" si="600"/>
        <v>0</v>
      </c>
      <c r="CZ726" s="2" t="s">
        <v>2425</v>
      </c>
      <c r="DA726" s="2" t="s">
        <v>2426</v>
      </c>
      <c r="DB726" s="2">
        <v>0</v>
      </c>
      <c r="DC726" s="2" t="s">
        <v>189</v>
      </c>
    </row>
    <row r="727" spans="1:107">
      <c r="A727" s="24" t="s">
        <v>887</v>
      </c>
      <c r="B727" s="46">
        <v>43279.57</v>
      </c>
      <c r="C727" s="190">
        <f>(B727-$B$1132)/($B$1133-$B$1132)</f>
        <v>4.5324703106857919E-2</v>
      </c>
      <c r="D727" s="46">
        <v>7500</v>
      </c>
      <c r="E727" s="190">
        <f>(D727-$D$1132)/($D$1133-$D$1132)</f>
        <v>1.4970449113473405E-2</v>
      </c>
      <c r="F727" s="46" t="s">
        <v>203</v>
      </c>
      <c r="G727" s="192">
        <f>VLOOKUP(F727,'DATOS DE SOPORTE'!$Y$5:$Z$8,2,FALSE)</f>
        <v>3</v>
      </c>
      <c r="H727" s="190">
        <f>(G727-$G$1132)/($G$1133-$G$1132)</f>
        <v>0.66666666666666663</v>
      </c>
      <c r="I727" s="50">
        <v>3</v>
      </c>
      <c r="J727" s="200">
        <f t="shared" si="560"/>
        <v>3</v>
      </c>
      <c r="K727" s="190">
        <f>(J727-$J$1132)/($J$1133-$J$1132)</f>
        <v>0.6</v>
      </c>
      <c r="L727" s="193" t="str">
        <f t="shared" si="561"/>
        <v>SI</v>
      </c>
      <c r="M727" s="46" t="s">
        <v>192</v>
      </c>
      <c r="N727" s="192">
        <f t="shared" si="562"/>
        <v>2</v>
      </c>
      <c r="O727" s="190">
        <f>(N727-N$1132)/(N$1133-N$1132)</f>
        <v>1</v>
      </c>
      <c r="P727" s="46" t="s">
        <v>58</v>
      </c>
      <c r="Q727" s="192">
        <f t="shared" si="563"/>
        <v>3</v>
      </c>
      <c r="R727" s="190">
        <f>(Q727-Q$1132)/(Q$1133-Q$1132)</f>
        <v>1</v>
      </c>
      <c r="S727" s="46" t="s">
        <v>194</v>
      </c>
      <c r="T727" s="192">
        <f t="shared" si="564"/>
        <v>1</v>
      </c>
      <c r="U727" s="190">
        <f>(T727-T$1132)/(T$1133-T$1132)</f>
        <v>0</v>
      </c>
      <c r="V727" s="46" t="s">
        <v>212</v>
      </c>
      <c r="W727" s="194">
        <f>VLOOKUP(V727,'DATOS DE SOPORTE'!$S$5:$T$10,2,FALSE)</f>
        <v>3</v>
      </c>
      <c r="X727" s="201">
        <f>(W727-W$1132)/(W$1133-W$1132)</f>
        <v>0.4</v>
      </c>
      <c r="Y727" s="46" t="s">
        <v>188</v>
      </c>
      <c r="Z727" s="194">
        <f t="shared" si="565"/>
        <v>1</v>
      </c>
      <c r="AA727" s="201">
        <f>(Z727-Z$1132)/(Z$1133-Z$1132)</f>
        <v>0</v>
      </c>
      <c r="AB727" s="46" t="s">
        <v>136</v>
      </c>
      <c r="AC727" s="194">
        <f t="shared" si="566"/>
        <v>2</v>
      </c>
      <c r="AD727" s="201">
        <f>(AC727-AC$1132)/(AC$1133-AC$1132)</f>
        <v>1</v>
      </c>
      <c r="AE727" s="46" t="s">
        <v>136</v>
      </c>
      <c r="AF727" s="194">
        <f t="shared" si="567"/>
        <v>2</v>
      </c>
      <c r="AG727" s="201">
        <f>(AF727-AF$1132)/(AF$1133-AF$1132)</f>
        <v>1</v>
      </c>
      <c r="AH727" s="24" t="s">
        <v>67</v>
      </c>
      <c r="AI727" s="194">
        <f>VLOOKUP(AH727,'DATOS DE SOPORTE'!$V$5:$W$8,2,FALSE)</f>
        <v>1</v>
      </c>
      <c r="AJ727" s="201">
        <f>(AI727-AI$1132)/(AI$1133-AI$1132)</f>
        <v>0</v>
      </c>
      <c r="AK727" s="58" t="str">
        <f t="shared" si="559"/>
        <v>Bueno</v>
      </c>
      <c r="AL727" s="196">
        <f>IFERROR(SQRT(($E727-$E$1136)^2+($C727-$C$1136)^2),0)</f>
        <v>0.16051675670921245</v>
      </c>
      <c r="AM727" s="197" t="str">
        <f>IF(AL727&lt;=SMALL($AL$3:$AL$1130,1),"MAS PARECIDO","NO")</f>
        <v>NO</v>
      </c>
      <c r="AN727" s="197" t="str">
        <f>IF(AL727&lt;=SMALL($AL$3:$AL$1130,5),"SIMILAR","NO")</f>
        <v>NO</v>
      </c>
      <c r="AO727" s="197" t="str">
        <f t="shared" si="568"/>
        <v>N/A</v>
      </c>
      <c r="AP727" s="197">
        <f t="shared" si="569"/>
        <v>0</v>
      </c>
      <c r="AQ727" s="198">
        <f t="shared" si="570"/>
        <v>0</v>
      </c>
      <c r="AR727" s="196">
        <f>IFERROR(SQRT(($E727-$E$1136)^2+($H727-$H$1136)^2),0)</f>
        <v>0.3336706828771725</v>
      </c>
      <c r="AS727" s="197" t="str">
        <f>IF(AR727&lt;=SMALL(AR$3:AR$1130,1),"MAS PARECIDO","NO")</f>
        <v>NO</v>
      </c>
      <c r="AT727" s="197" t="str">
        <f>IF(AR727&lt;=SMALL(AR$3:AR$1130,5),"SIMILAR","NO")</f>
        <v>NO</v>
      </c>
      <c r="AU727" s="197" t="str">
        <f t="shared" si="571"/>
        <v>N/A</v>
      </c>
      <c r="AV727" s="197">
        <f t="shared" si="572"/>
        <v>0</v>
      </c>
      <c r="AW727" s="198">
        <f t="shared" si="573"/>
        <v>0</v>
      </c>
      <c r="AX727" s="199">
        <f>IFERROR(SQRT(($E727-$E$1136)^2+($K727-$K$1136)^2),0)</f>
        <v>0.40028116805641445</v>
      </c>
      <c r="AY727" s="197" t="str">
        <f>IF(AX727&lt;=SMALL(AX$3:AX$1130,1),"MAS PARECIDO","NO")</f>
        <v>NO</v>
      </c>
      <c r="AZ727" s="197" t="str">
        <f>IF(AX727&lt;=SMALL(AX$3:AX$1130,5),"SIMILAR","NO")</f>
        <v>NO</v>
      </c>
      <c r="BA727" s="197" t="str">
        <f t="shared" si="574"/>
        <v>N/A</v>
      </c>
      <c r="BB727" s="197">
        <f t="shared" si="575"/>
        <v>0</v>
      </c>
      <c r="BC727" s="198">
        <f t="shared" si="576"/>
        <v>0</v>
      </c>
      <c r="BD727" s="196">
        <f>IFERROR(SQRT(($E727-$E$1136)^2+($O727-$O$1136)^2),0)</f>
        <v>1.5000450013500406E-2</v>
      </c>
      <c r="BE727" s="197" t="str">
        <f>IF(BD727&lt;=SMALL(BD$3:BD$1130,1),"MAS PARECIDO","NO")</f>
        <v>NO</v>
      </c>
      <c r="BF727" s="197" t="str">
        <f>IF(BD727&lt;=SMALL(BD$3:BD$1130,5),"SIMILAR","NO")</f>
        <v>NO</v>
      </c>
      <c r="BG727" s="197" t="str">
        <f t="shared" si="577"/>
        <v>N/A</v>
      </c>
      <c r="BH727" s="197">
        <f t="shared" si="578"/>
        <v>0</v>
      </c>
      <c r="BI727" s="198">
        <f t="shared" si="579"/>
        <v>0</v>
      </c>
      <c r="BJ727" s="199">
        <f>IFERROR(SQRT(($E727-$E$1136)^2+($R727-$R$1136)^2),0)</f>
        <v>0.50022496289230467</v>
      </c>
      <c r="BK727" s="197" t="str">
        <f>IF(BJ727&lt;=SMALL(BJ$3:BJ$1130,1),"MAS PARECIDO","NO")</f>
        <v>NO</v>
      </c>
      <c r="BL727" s="197" t="str">
        <f>IF(BJ727&lt;=SMALL(BJ$3:BJ$1130,5),"SIMILAR","NO")</f>
        <v>NO</v>
      </c>
      <c r="BM727" s="197" t="str">
        <f t="shared" si="580"/>
        <v>N/A</v>
      </c>
      <c r="BN727" s="197">
        <f t="shared" si="581"/>
        <v>0</v>
      </c>
      <c r="BO727" s="198">
        <f t="shared" si="582"/>
        <v>0</v>
      </c>
      <c r="BP727" s="199">
        <f>IFERROR(SQRT(($E727-$E$1136)^2+($U727-$U$1136)^2),0)</f>
        <v>1.5000450013500406E-2</v>
      </c>
      <c r="BQ727" s="197" t="str">
        <f>IF(BP727&lt;=SMALL(BP$3:BP$1130,1),"MAS PARECIDO","NO")</f>
        <v>NO</v>
      </c>
      <c r="BR727" s="197" t="str">
        <f>IF(BP727&lt;=SMALL(BP$3:BP$1130,5),"SIMILAR","NO")</f>
        <v>NO</v>
      </c>
      <c r="BS727" s="197" t="str">
        <f t="shared" si="583"/>
        <v>N/A</v>
      </c>
      <c r="BT727" s="197">
        <f t="shared" si="584"/>
        <v>0</v>
      </c>
      <c r="BU727" s="198">
        <f t="shared" si="585"/>
        <v>0</v>
      </c>
      <c r="BV727" s="199">
        <f>IFERROR(SQRT(($E727-$E$1136)^2+($X727-$X$1136)^2),0)</f>
        <v>0.4002811680564145</v>
      </c>
      <c r="BW727" s="197" t="str">
        <f>IF(BV727&lt;=SMALL(BV$3:BV$1130,1),"MAS PARECIDO","NO")</f>
        <v>NO</v>
      </c>
      <c r="BX727" s="197" t="str">
        <f>IF(BV727&lt;=SMALL(BV$3:BV$1130,5),"SIMILAR","NO")</f>
        <v>NO</v>
      </c>
      <c r="BY727" s="197" t="str">
        <f t="shared" si="586"/>
        <v>N/A</v>
      </c>
      <c r="BZ727" s="197">
        <f t="shared" si="587"/>
        <v>0</v>
      </c>
      <c r="CA727" s="198">
        <f t="shared" si="588"/>
        <v>0</v>
      </c>
      <c r="CB727" s="199">
        <f>IFERROR(SQRT(($E727-$E$1136)^2+($AA727-$AA$1136)^2),0)</f>
        <v>1.5000450013500406E-2</v>
      </c>
      <c r="CC727" s="197" t="str">
        <f>IF(CB727&lt;=SMALL(CB$3:CB$1130,1),"MAS PARECIDO","NO")</f>
        <v>NO</v>
      </c>
      <c r="CD727" s="197" t="str">
        <f>IF(CB727&lt;=SMALL(CB$3:CB$1130,5),"SIMILAR","NO")</f>
        <v>NO</v>
      </c>
      <c r="CE727" s="197" t="str">
        <f t="shared" si="589"/>
        <v>N/A</v>
      </c>
      <c r="CF727" s="197">
        <f t="shared" si="590"/>
        <v>0</v>
      </c>
      <c r="CG727" s="198">
        <f t="shared" si="591"/>
        <v>0</v>
      </c>
      <c r="CH727" s="199">
        <f>IFERROR(SQRT(($E727-$E$1136)^2+($AD727-$AD$1136)^2),0)</f>
        <v>1.5000450013500406E-2</v>
      </c>
      <c r="CI727" s="197" t="str">
        <f>IF(CH727&lt;=SMALL(CH$3:CH$1130,1),"MAS PARECIDO","NO")</f>
        <v>NO</v>
      </c>
      <c r="CJ727" s="197" t="str">
        <f>IF(CH727&lt;=SMALL(CH$3:CH$1130,5),"SIMILAR","NO")</f>
        <v>NO</v>
      </c>
      <c r="CK727" s="197" t="str">
        <f t="shared" si="592"/>
        <v>N/A</v>
      </c>
      <c r="CL727" s="197">
        <f t="shared" si="593"/>
        <v>0</v>
      </c>
      <c r="CM727" s="198">
        <f t="shared" si="594"/>
        <v>0</v>
      </c>
      <c r="CN727" s="199">
        <f>IFERROR(SQRT(($E727-$E$1136)^2+($AG727-$AG$1136)^2),0)</f>
        <v>1.5000450013500406E-2</v>
      </c>
      <c r="CO727" s="197" t="str">
        <f>IF(CN727&lt;=SMALL(CN$3:CN$1130,1),"MAS PARECIDO","NO")</f>
        <v>NO</v>
      </c>
      <c r="CP727" s="197" t="str">
        <f>IF(CN727&lt;=SMALL(CN$3:CN$1130,5),"SIMILAR","NO")</f>
        <v>NO</v>
      </c>
      <c r="CQ727" s="197" t="str">
        <f t="shared" si="595"/>
        <v>N/A</v>
      </c>
      <c r="CR727" s="197">
        <f t="shared" si="596"/>
        <v>0</v>
      </c>
      <c r="CS727" s="198">
        <f t="shared" si="597"/>
        <v>0</v>
      </c>
      <c r="CT727" s="199">
        <f>IFERROR(SQRT(($E727-$E$1136)^2+($AJ727-$AJ$1136)^2),0)</f>
        <v>1.5000450013500406E-2</v>
      </c>
      <c r="CU727" s="197" t="str">
        <f>IF(CT727&lt;=SMALL(CT$3:CT$1130,1),"MAS PARECIDO","NO")</f>
        <v>NO</v>
      </c>
      <c r="CV727" s="197" t="str">
        <f>IF(CT727&lt;=SMALL(CT$3:CT$1130,5),"SIMILAR","NO")</f>
        <v>NO</v>
      </c>
      <c r="CW727" s="197" t="str">
        <f t="shared" si="598"/>
        <v>N/A</v>
      </c>
      <c r="CX727" s="197">
        <f t="shared" si="599"/>
        <v>0</v>
      </c>
      <c r="CY727" s="198">
        <f t="shared" si="600"/>
        <v>0</v>
      </c>
      <c r="CZ727" s="2" t="s">
        <v>1570</v>
      </c>
      <c r="DA727" s="2" t="s">
        <v>2427</v>
      </c>
      <c r="DB727" s="2">
        <v>0</v>
      </c>
      <c r="DC727" s="2" t="s">
        <v>189</v>
      </c>
    </row>
    <row r="728" spans="1:107">
      <c r="A728" s="24" t="s">
        <v>888</v>
      </c>
      <c r="B728" s="46">
        <v>75058.350000000006</v>
      </c>
      <c r="C728" s="190">
        <f>(B728-$B$1132)/($B$1133-$B$1132)</f>
        <v>8.2471338744957295E-2</v>
      </c>
      <c r="D728" s="46">
        <v>16000</v>
      </c>
      <c r="E728" s="190">
        <f>(D728-$D$1132)/($D$1133-$D$1132)</f>
        <v>3.197095912877386E-2</v>
      </c>
      <c r="F728" s="46" t="s">
        <v>53</v>
      </c>
      <c r="G728" s="192">
        <f>VLOOKUP(F728,'DATOS DE SOPORTE'!$Y$5:$Z$8,2,FALSE)</f>
        <v>2</v>
      </c>
      <c r="H728" s="190">
        <f>(G728-$G$1132)/($G$1133-$G$1132)</f>
        <v>0.33333333333333331</v>
      </c>
      <c r="I728" s="50">
        <v>0</v>
      </c>
      <c r="J728" s="200">
        <f t="shared" si="560"/>
        <v>0</v>
      </c>
      <c r="K728" s="190">
        <f>(J728-$J$1132)/($J$1133-$J$1132)</f>
        <v>0</v>
      </c>
      <c r="L728" s="193" t="str">
        <f t="shared" si="561"/>
        <v>NO</v>
      </c>
      <c r="M728" s="46" t="s">
        <v>192</v>
      </c>
      <c r="N728" s="192">
        <f t="shared" si="562"/>
        <v>2</v>
      </c>
      <c r="O728" s="190">
        <f>(N728-N$1132)/(N$1133-N$1132)</f>
        <v>1</v>
      </c>
      <c r="P728" s="46" t="s">
        <v>196</v>
      </c>
      <c r="Q728" s="192">
        <f t="shared" si="563"/>
        <v>1</v>
      </c>
      <c r="R728" s="190">
        <f>(Q728-Q$1132)/(Q$1133-Q$1132)</f>
        <v>0</v>
      </c>
      <c r="S728" s="46" t="s">
        <v>194</v>
      </c>
      <c r="T728" s="192">
        <f t="shared" si="564"/>
        <v>1</v>
      </c>
      <c r="U728" s="190">
        <f>(T728-T$1132)/(T$1133-T$1132)</f>
        <v>0</v>
      </c>
      <c r="V728" s="46" t="s">
        <v>62</v>
      </c>
      <c r="W728" s="194">
        <f>VLOOKUP(V728,'DATOS DE SOPORTE'!$S$5:$T$10,2,FALSE)</f>
        <v>1</v>
      </c>
      <c r="X728" s="201">
        <f>(W728-W$1132)/(W$1133-W$1132)</f>
        <v>0</v>
      </c>
      <c r="Y728" s="46" t="s">
        <v>188</v>
      </c>
      <c r="Z728" s="194">
        <f t="shared" si="565"/>
        <v>1</v>
      </c>
      <c r="AA728" s="201">
        <f>(Z728-Z$1132)/(Z$1133-Z$1132)</f>
        <v>0</v>
      </c>
      <c r="AB728" s="46" t="s">
        <v>188</v>
      </c>
      <c r="AC728" s="194">
        <f t="shared" si="566"/>
        <v>1</v>
      </c>
      <c r="AD728" s="201">
        <f>(AC728-AC$1132)/(AC$1133-AC$1132)</f>
        <v>0</v>
      </c>
      <c r="AE728" s="46" t="s">
        <v>136</v>
      </c>
      <c r="AF728" s="194">
        <f t="shared" si="567"/>
        <v>2</v>
      </c>
      <c r="AG728" s="201">
        <f>(AF728-AF$1132)/(AF$1133-AF$1132)</f>
        <v>1</v>
      </c>
      <c r="AH728" s="24" t="s">
        <v>67</v>
      </c>
      <c r="AI728" s="194">
        <f>VLOOKUP(AH728,'DATOS DE SOPORTE'!$V$5:$W$8,2,FALSE)</f>
        <v>1</v>
      </c>
      <c r="AJ728" s="201">
        <f>(AI728-AI$1132)/(AI$1133-AI$1132)</f>
        <v>0</v>
      </c>
      <c r="AK728" s="58" t="str">
        <f t="shared" si="559"/>
        <v>Bueno</v>
      </c>
      <c r="AL728" s="196">
        <f>IFERROR(SQRT(($E728-$E$1136)^2+($C728-$C$1136)^2),0)</f>
        <v>0.12677310958400906</v>
      </c>
      <c r="AM728" s="197" t="str">
        <f>IF(AL728&lt;=SMALL($AL$3:$AL$1130,1),"MAS PARECIDO","NO")</f>
        <v>NO</v>
      </c>
      <c r="AN728" s="197" t="str">
        <f>IF(AL728&lt;=SMALL($AL$3:$AL$1130,5),"SIMILAR","NO")</f>
        <v>NO</v>
      </c>
      <c r="AO728" s="197" t="str">
        <f t="shared" si="568"/>
        <v>N/A</v>
      </c>
      <c r="AP728" s="197">
        <f t="shared" si="569"/>
        <v>0</v>
      </c>
      <c r="AQ728" s="198">
        <f t="shared" si="570"/>
        <v>0</v>
      </c>
      <c r="AR728" s="196">
        <f>IFERROR(SQRT(($E728-$E$1136)^2+($H728-$H$1136)^2),0)</f>
        <v>3.2000960028800859E-2</v>
      </c>
      <c r="AS728" s="197" t="str">
        <f>IF(AR728&lt;=SMALL(AR$3:AR$1130,1),"MAS PARECIDO","NO")</f>
        <v>NO</v>
      </c>
      <c r="AT728" s="197" t="str">
        <f>IF(AR728&lt;=SMALL(AR$3:AR$1130,5),"SIMILAR","NO")</f>
        <v>NO</v>
      </c>
      <c r="AU728" s="197" t="str">
        <f t="shared" si="571"/>
        <v>N/A</v>
      </c>
      <c r="AV728" s="197">
        <f t="shared" si="572"/>
        <v>0</v>
      </c>
      <c r="AW728" s="198">
        <f t="shared" si="573"/>
        <v>0</v>
      </c>
      <c r="AX728" s="199">
        <f>IFERROR(SQRT(($E728-$E$1136)^2+($K728-$K$1136)^2),0)</f>
        <v>0.20254397409640434</v>
      </c>
      <c r="AY728" s="197" t="str">
        <f>IF(AX728&lt;=SMALL(AX$3:AX$1130,1),"MAS PARECIDO","NO")</f>
        <v>NO</v>
      </c>
      <c r="AZ728" s="197" t="str">
        <f>IF(AX728&lt;=SMALL(AX$3:AX$1130,5),"SIMILAR","NO")</f>
        <v>NO</v>
      </c>
      <c r="BA728" s="197" t="str">
        <f t="shared" si="574"/>
        <v>N/A</v>
      </c>
      <c r="BB728" s="197">
        <f t="shared" si="575"/>
        <v>0</v>
      </c>
      <c r="BC728" s="198">
        <f t="shared" si="576"/>
        <v>0</v>
      </c>
      <c r="BD728" s="196">
        <f>IFERROR(SQRT(($E728-$E$1136)^2+($O728-$O$1136)^2),0)</f>
        <v>3.2000960028800859E-2</v>
      </c>
      <c r="BE728" s="197" t="str">
        <f>IF(BD728&lt;=SMALL(BD$3:BD$1130,1),"MAS PARECIDO","NO")</f>
        <v>NO</v>
      </c>
      <c r="BF728" s="197" t="str">
        <f>IF(BD728&lt;=SMALL(BD$3:BD$1130,5),"SIMILAR","NO")</f>
        <v>NO</v>
      </c>
      <c r="BG728" s="197" t="str">
        <f t="shared" si="577"/>
        <v>N/A</v>
      </c>
      <c r="BH728" s="197">
        <f t="shared" si="578"/>
        <v>0</v>
      </c>
      <c r="BI728" s="198">
        <f t="shared" si="579"/>
        <v>0</v>
      </c>
      <c r="BJ728" s="199">
        <f>IFERROR(SQRT(($E728-$E$1136)^2+($R728-$R$1136)^2),0)</f>
        <v>0.50102301488331347</v>
      </c>
      <c r="BK728" s="197" t="str">
        <f>IF(BJ728&lt;=SMALL(BJ$3:BJ$1130,1),"MAS PARECIDO","NO")</f>
        <v>NO</v>
      </c>
      <c r="BL728" s="197" t="str">
        <f>IF(BJ728&lt;=SMALL(BJ$3:BJ$1130,5),"SIMILAR","NO")</f>
        <v>NO</v>
      </c>
      <c r="BM728" s="197" t="str">
        <f t="shared" si="580"/>
        <v>N/A</v>
      </c>
      <c r="BN728" s="197">
        <f t="shared" si="581"/>
        <v>0</v>
      </c>
      <c r="BO728" s="198">
        <f t="shared" si="582"/>
        <v>0</v>
      </c>
      <c r="BP728" s="199">
        <f>IFERROR(SQRT(($E728-$E$1136)^2+($U728-$U$1136)^2),0)</f>
        <v>3.2000960028800859E-2</v>
      </c>
      <c r="BQ728" s="197" t="str">
        <f>IF(BP728&lt;=SMALL(BP$3:BP$1130,1),"MAS PARECIDO","NO")</f>
        <v>NO</v>
      </c>
      <c r="BR728" s="197" t="str">
        <f>IF(BP728&lt;=SMALL(BP$3:BP$1130,5),"SIMILAR","NO")</f>
        <v>NO</v>
      </c>
      <c r="BS728" s="197" t="str">
        <f t="shared" si="583"/>
        <v>N/A</v>
      </c>
      <c r="BT728" s="197">
        <f t="shared" si="584"/>
        <v>0</v>
      </c>
      <c r="BU728" s="198">
        <f t="shared" si="585"/>
        <v>0</v>
      </c>
      <c r="BV728" s="199">
        <f>IFERROR(SQRT(($E728-$E$1136)^2+($X728-$X$1136)^2),0)</f>
        <v>3.2000960028800859E-2</v>
      </c>
      <c r="BW728" s="197" t="str">
        <f>IF(BV728&lt;=SMALL(BV$3:BV$1130,1),"MAS PARECIDO","NO")</f>
        <v>NO</v>
      </c>
      <c r="BX728" s="197" t="str">
        <f>IF(BV728&lt;=SMALL(BV$3:BV$1130,5),"SIMILAR","NO")</f>
        <v>NO</v>
      </c>
      <c r="BY728" s="197" t="str">
        <f t="shared" si="586"/>
        <v>N/A</v>
      </c>
      <c r="BZ728" s="197">
        <f t="shared" si="587"/>
        <v>0</v>
      </c>
      <c r="CA728" s="198">
        <f t="shared" si="588"/>
        <v>0</v>
      </c>
      <c r="CB728" s="199">
        <f>IFERROR(SQRT(($E728-$E$1136)^2+($AA728-$AA$1136)^2),0)</f>
        <v>3.2000960028800859E-2</v>
      </c>
      <c r="CC728" s="197" t="str">
        <f>IF(CB728&lt;=SMALL(CB$3:CB$1130,1),"MAS PARECIDO","NO")</f>
        <v>NO</v>
      </c>
      <c r="CD728" s="197" t="str">
        <f>IF(CB728&lt;=SMALL(CB$3:CB$1130,5),"SIMILAR","NO")</f>
        <v>NO</v>
      </c>
      <c r="CE728" s="197" t="str">
        <f t="shared" si="589"/>
        <v>N/A</v>
      </c>
      <c r="CF728" s="197">
        <f t="shared" si="590"/>
        <v>0</v>
      </c>
      <c r="CG728" s="198">
        <f t="shared" si="591"/>
        <v>0</v>
      </c>
      <c r="CH728" s="199">
        <f>IFERROR(SQRT(($E728-$E$1136)^2+($AD728-$AD$1136)^2),0)</f>
        <v>1.0005118997007307</v>
      </c>
      <c r="CI728" s="197" t="str">
        <f>IF(CH728&lt;=SMALL(CH$3:CH$1130,1),"MAS PARECIDO","NO")</f>
        <v>NO</v>
      </c>
      <c r="CJ728" s="197" t="str">
        <f>IF(CH728&lt;=SMALL(CH$3:CH$1130,5),"SIMILAR","NO")</f>
        <v>NO</v>
      </c>
      <c r="CK728" s="197" t="str">
        <f t="shared" si="592"/>
        <v>N/A</v>
      </c>
      <c r="CL728" s="197">
        <f t="shared" si="593"/>
        <v>0</v>
      </c>
      <c r="CM728" s="198">
        <f t="shared" si="594"/>
        <v>0</v>
      </c>
      <c r="CN728" s="199">
        <f>IFERROR(SQRT(($E728-$E$1136)^2+($AG728-$AG$1136)^2),0)</f>
        <v>3.2000960028800859E-2</v>
      </c>
      <c r="CO728" s="197" t="str">
        <f>IF(CN728&lt;=SMALL(CN$3:CN$1130,1),"MAS PARECIDO","NO")</f>
        <v>NO</v>
      </c>
      <c r="CP728" s="197" t="str">
        <f>IF(CN728&lt;=SMALL(CN$3:CN$1130,5),"SIMILAR","NO")</f>
        <v>NO</v>
      </c>
      <c r="CQ728" s="197" t="str">
        <f t="shared" si="595"/>
        <v>N/A</v>
      </c>
      <c r="CR728" s="197">
        <f t="shared" si="596"/>
        <v>0</v>
      </c>
      <c r="CS728" s="198">
        <f t="shared" si="597"/>
        <v>0</v>
      </c>
      <c r="CT728" s="199">
        <f>IFERROR(SQRT(($E728-$E$1136)^2+($AJ728-$AJ$1136)^2),0)</f>
        <v>3.2000960028800859E-2</v>
      </c>
      <c r="CU728" s="197" t="str">
        <f>IF(CT728&lt;=SMALL(CT$3:CT$1130,1),"MAS PARECIDO","NO")</f>
        <v>NO</v>
      </c>
      <c r="CV728" s="197" t="str">
        <f>IF(CT728&lt;=SMALL(CT$3:CT$1130,5),"SIMILAR","NO")</f>
        <v>NO</v>
      </c>
      <c r="CW728" s="197" t="str">
        <f t="shared" si="598"/>
        <v>N/A</v>
      </c>
      <c r="CX728" s="197">
        <f t="shared" si="599"/>
        <v>0</v>
      </c>
      <c r="CY728" s="198">
        <f t="shared" si="600"/>
        <v>0</v>
      </c>
      <c r="CZ728" s="2" t="s">
        <v>1632</v>
      </c>
      <c r="DA728" s="2" t="s">
        <v>2428</v>
      </c>
      <c r="DB728" s="2">
        <v>0</v>
      </c>
      <c r="DC728" s="2" t="s">
        <v>189</v>
      </c>
    </row>
    <row r="729" spans="1:107">
      <c r="A729" s="24" t="s">
        <v>889</v>
      </c>
      <c r="B729" s="46">
        <v>42897.59</v>
      </c>
      <c r="C729" s="190">
        <f>(B729-$B$1132)/($B$1133-$B$1132)</f>
        <v>4.4878201640123155E-2</v>
      </c>
      <c r="D729" s="46">
        <v>6250</v>
      </c>
      <c r="E729" s="190">
        <f>(D729-$D$1132)/($D$1133-$D$1132)</f>
        <v>1.2470374111223337E-2</v>
      </c>
      <c r="F729" s="46" t="s">
        <v>53</v>
      </c>
      <c r="G729" s="192">
        <f>VLOOKUP(F729,'DATOS DE SOPORTE'!$Y$5:$Z$8,2,FALSE)</f>
        <v>2</v>
      </c>
      <c r="H729" s="190">
        <f>(G729-$G$1132)/($G$1133-$G$1132)</f>
        <v>0.33333333333333331</v>
      </c>
      <c r="I729" s="50">
        <v>2</v>
      </c>
      <c r="J729" s="200">
        <f t="shared" si="560"/>
        <v>2</v>
      </c>
      <c r="K729" s="190">
        <f>(J729-$J$1132)/($J$1133-$J$1132)</f>
        <v>0.4</v>
      </c>
      <c r="L729" s="193" t="str">
        <f t="shared" si="561"/>
        <v>SI</v>
      </c>
      <c r="M729" s="46" t="s">
        <v>192</v>
      </c>
      <c r="N729" s="192">
        <f t="shared" si="562"/>
        <v>2</v>
      </c>
      <c r="O729" s="190">
        <f>(N729-N$1132)/(N$1133-N$1132)</f>
        <v>1</v>
      </c>
      <c r="P729" s="46" t="s">
        <v>193</v>
      </c>
      <c r="Q729" s="192">
        <f t="shared" si="563"/>
        <v>2</v>
      </c>
      <c r="R729" s="190">
        <f>(Q729-Q$1132)/(Q$1133-Q$1132)</f>
        <v>0.5</v>
      </c>
      <c r="S729" s="46" t="s">
        <v>60</v>
      </c>
      <c r="T729" s="192">
        <f t="shared" si="564"/>
        <v>2</v>
      </c>
      <c r="U729" s="190">
        <f>(T729-T$1132)/(T$1133-T$1132)</f>
        <v>1</v>
      </c>
      <c r="V729" s="46" t="s">
        <v>212</v>
      </c>
      <c r="W729" s="194">
        <f>VLOOKUP(V729,'DATOS DE SOPORTE'!$S$5:$T$10,2,FALSE)</f>
        <v>3</v>
      </c>
      <c r="X729" s="201">
        <f>(W729-W$1132)/(W$1133-W$1132)</f>
        <v>0.4</v>
      </c>
      <c r="Y729" s="46" t="s">
        <v>188</v>
      </c>
      <c r="Z729" s="194">
        <f t="shared" si="565"/>
        <v>1</v>
      </c>
      <c r="AA729" s="201">
        <f>(Z729-Z$1132)/(Z$1133-Z$1132)</f>
        <v>0</v>
      </c>
      <c r="AB729" s="46" t="s">
        <v>136</v>
      </c>
      <c r="AC729" s="194">
        <f t="shared" si="566"/>
        <v>2</v>
      </c>
      <c r="AD729" s="201">
        <f>(AC729-AC$1132)/(AC$1133-AC$1132)</f>
        <v>1</v>
      </c>
      <c r="AE729" s="46" t="s">
        <v>136</v>
      </c>
      <c r="AF729" s="194">
        <f t="shared" si="567"/>
        <v>2</v>
      </c>
      <c r="AG729" s="201">
        <f>(AF729-AF$1132)/(AF$1133-AF$1132)</f>
        <v>1</v>
      </c>
      <c r="AH729" s="24" t="s">
        <v>67</v>
      </c>
      <c r="AI729" s="194">
        <f>VLOOKUP(AH729,'DATOS DE SOPORTE'!$V$5:$W$8,2,FALSE)</f>
        <v>1</v>
      </c>
      <c r="AJ729" s="201">
        <f>(AI729-AI$1132)/(AI$1133-AI$1132)</f>
        <v>0</v>
      </c>
      <c r="AK729" s="58" t="str">
        <f t="shared" si="559"/>
        <v>Bueno</v>
      </c>
      <c r="AL729" s="196">
        <f>IFERROR(SQRT(($E729-$E$1136)^2+($C729-$C$1136)^2),0)</f>
        <v>0.16074759430876523</v>
      </c>
      <c r="AM729" s="197" t="str">
        <f>IF(AL729&lt;=SMALL($AL$3:$AL$1130,1),"MAS PARECIDO","NO")</f>
        <v>NO</v>
      </c>
      <c r="AN729" s="197" t="str">
        <f>IF(AL729&lt;=SMALL($AL$3:$AL$1130,5),"SIMILAR","NO")</f>
        <v>NO</v>
      </c>
      <c r="AO729" s="197" t="str">
        <f t="shared" si="568"/>
        <v>N/A</v>
      </c>
      <c r="AP729" s="197">
        <f t="shared" si="569"/>
        <v>0</v>
      </c>
      <c r="AQ729" s="198">
        <f t="shared" si="570"/>
        <v>0</v>
      </c>
      <c r="AR729" s="196">
        <f>IFERROR(SQRT(($E729-$E$1136)^2+($H729-$H$1136)^2),0)</f>
        <v>1.2500375011250339E-2</v>
      </c>
      <c r="AS729" s="197" t="str">
        <f>IF(AR729&lt;=SMALL(AR$3:AR$1130,1),"MAS PARECIDO","NO")</f>
        <v>NO</v>
      </c>
      <c r="AT729" s="197" t="str">
        <f>IF(AR729&lt;=SMALL(AR$3:AR$1130,5),"SIMILAR","NO")</f>
        <v>NO</v>
      </c>
      <c r="AU729" s="197" t="str">
        <f t="shared" si="571"/>
        <v>N/A</v>
      </c>
      <c r="AV729" s="197">
        <f t="shared" si="572"/>
        <v>0</v>
      </c>
      <c r="AW729" s="198">
        <f t="shared" si="573"/>
        <v>0</v>
      </c>
      <c r="AX729" s="199">
        <f>IFERROR(SQRT(($E729-$E$1136)^2+($K729-$K$1136)^2),0)</f>
        <v>0.20039026766642612</v>
      </c>
      <c r="AY729" s="197" t="str">
        <f>IF(AX729&lt;=SMALL(AX$3:AX$1130,1),"MAS PARECIDO","NO")</f>
        <v>NO</v>
      </c>
      <c r="AZ729" s="197" t="str">
        <f>IF(AX729&lt;=SMALL(AX$3:AX$1130,5),"SIMILAR","NO")</f>
        <v>NO</v>
      </c>
      <c r="BA729" s="197" t="str">
        <f t="shared" si="574"/>
        <v>N/A</v>
      </c>
      <c r="BB729" s="197">
        <f t="shared" si="575"/>
        <v>0</v>
      </c>
      <c r="BC729" s="198">
        <f t="shared" si="576"/>
        <v>0</v>
      </c>
      <c r="BD729" s="196">
        <f>IFERROR(SQRT(($E729-$E$1136)^2+($O729-$O$1136)^2),0)</f>
        <v>1.2500375011250339E-2</v>
      </c>
      <c r="BE729" s="197" t="str">
        <f>IF(BD729&lt;=SMALL(BD$3:BD$1130,1),"MAS PARECIDO","NO")</f>
        <v>NO</v>
      </c>
      <c r="BF729" s="197" t="str">
        <f>IF(BD729&lt;=SMALL(BD$3:BD$1130,5),"SIMILAR","NO")</f>
        <v>NO</v>
      </c>
      <c r="BG729" s="197" t="str">
        <f t="shared" si="577"/>
        <v>N/A</v>
      </c>
      <c r="BH729" s="197">
        <f t="shared" si="578"/>
        <v>0</v>
      </c>
      <c r="BI729" s="198">
        <f t="shared" si="579"/>
        <v>0</v>
      </c>
      <c r="BJ729" s="199">
        <f>IFERROR(SQRT(($E729-$E$1136)^2+($R729-$R$1136)^2),0)</f>
        <v>1.2500375011250339E-2</v>
      </c>
      <c r="BK729" s="197" t="str">
        <f>IF(BJ729&lt;=SMALL(BJ$3:BJ$1130,1),"MAS PARECIDO","NO")</f>
        <v>NO</v>
      </c>
      <c r="BL729" s="197" t="str">
        <f>IF(BJ729&lt;=SMALL(BJ$3:BJ$1130,5),"SIMILAR","NO")</f>
        <v>NO</v>
      </c>
      <c r="BM729" s="197" t="str">
        <f t="shared" si="580"/>
        <v>N/A</v>
      </c>
      <c r="BN729" s="197">
        <f t="shared" si="581"/>
        <v>0</v>
      </c>
      <c r="BO729" s="198">
        <f t="shared" si="582"/>
        <v>0</v>
      </c>
      <c r="BP729" s="199">
        <f>IFERROR(SQRT(($E729-$E$1136)^2+($U729-$U$1136)^2),0)</f>
        <v>1.0000781266358254</v>
      </c>
      <c r="BQ729" s="197" t="str">
        <f>IF(BP729&lt;=SMALL(BP$3:BP$1130,1),"MAS PARECIDO","NO")</f>
        <v>NO</v>
      </c>
      <c r="BR729" s="197" t="str">
        <f>IF(BP729&lt;=SMALL(BP$3:BP$1130,5),"SIMILAR","NO")</f>
        <v>NO</v>
      </c>
      <c r="BS729" s="197" t="str">
        <f t="shared" si="583"/>
        <v>N/A</v>
      </c>
      <c r="BT729" s="197">
        <f t="shared" si="584"/>
        <v>0</v>
      </c>
      <c r="BU729" s="198">
        <f t="shared" si="585"/>
        <v>0</v>
      </c>
      <c r="BV729" s="199">
        <f>IFERROR(SQRT(($E729-$E$1136)^2+($X729-$X$1136)^2),0)</f>
        <v>0.40019527655311216</v>
      </c>
      <c r="BW729" s="197" t="str">
        <f>IF(BV729&lt;=SMALL(BV$3:BV$1130,1),"MAS PARECIDO","NO")</f>
        <v>NO</v>
      </c>
      <c r="BX729" s="197" t="str">
        <f>IF(BV729&lt;=SMALL(BV$3:BV$1130,5),"SIMILAR","NO")</f>
        <v>NO</v>
      </c>
      <c r="BY729" s="197" t="str">
        <f t="shared" si="586"/>
        <v>N/A</v>
      </c>
      <c r="BZ729" s="197">
        <f t="shared" si="587"/>
        <v>0</v>
      </c>
      <c r="CA729" s="198">
        <f t="shared" si="588"/>
        <v>0</v>
      </c>
      <c r="CB729" s="199">
        <f>IFERROR(SQRT(($E729-$E$1136)^2+($AA729-$AA$1136)^2),0)</f>
        <v>1.2500375011250339E-2</v>
      </c>
      <c r="CC729" s="197" t="str">
        <f>IF(CB729&lt;=SMALL(CB$3:CB$1130,1),"MAS PARECIDO","NO")</f>
        <v>NO</v>
      </c>
      <c r="CD729" s="197" t="str">
        <f>IF(CB729&lt;=SMALL(CB$3:CB$1130,5),"SIMILAR","NO")</f>
        <v>NO</v>
      </c>
      <c r="CE729" s="197" t="str">
        <f t="shared" si="589"/>
        <v>N/A</v>
      </c>
      <c r="CF729" s="197">
        <f t="shared" si="590"/>
        <v>0</v>
      </c>
      <c r="CG729" s="198">
        <f t="shared" si="591"/>
        <v>0</v>
      </c>
      <c r="CH729" s="199">
        <f>IFERROR(SQRT(($E729-$E$1136)^2+($AD729-$AD$1136)^2),0)</f>
        <v>1.2500375011250339E-2</v>
      </c>
      <c r="CI729" s="197" t="str">
        <f>IF(CH729&lt;=SMALL(CH$3:CH$1130,1),"MAS PARECIDO","NO")</f>
        <v>NO</v>
      </c>
      <c r="CJ729" s="197" t="str">
        <f>IF(CH729&lt;=SMALL(CH$3:CH$1130,5),"SIMILAR","NO")</f>
        <v>NO</v>
      </c>
      <c r="CK729" s="197" t="str">
        <f t="shared" si="592"/>
        <v>N/A</v>
      </c>
      <c r="CL729" s="197">
        <f t="shared" si="593"/>
        <v>0</v>
      </c>
      <c r="CM729" s="198">
        <f t="shared" si="594"/>
        <v>0</v>
      </c>
      <c r="CN729" s="199">
        <f>IFERROR(SQRT(($E729-$E$1136)^2+($AG729-$AG$1136)^2),0)</f>
        <v>1.2500375011250339E-2</v>
      </c>
      <c r="CO729" s="197" t="str">
        <f>IF(CN729&lt;=SMALL(CN$3:CN$1130,1),"MAS PARECIDO","NO")</f>
        <v>NO</v>
      </c>
      <c r="CP729" s="197" t="str">
        <f>IF(CN729&lt;=SMALL(CN$3:CN$1130,5),"SIMILAR","NO")</f>
        <v>NO</v>
      </c>
      <c r="CQ729" s="197" t="str">
        <f t="shared" si="595"/>
        <v>N/A</v>
      </c>
      <c r="CR729" s="197">
        <f t="shared" si="596"/>
        <v>0</v>
      </c>
      <c r="CS729" s="198">
        <f t="shared" si="597"/>
        <v>0</v>
      </c>
      <c r="CT729" s="199">
        <f>IFERROR(SQRT(($E729-$E$1136)^2+($AJ729-$AJ$1136)^2),0)</f>
        <v>1.2500375011250339E-2</v>
      </c>
      <c r="CU729" s="197" t="str">
        <f>IF(CT729&lt;=SMALL(CT$3:CT$1130,1),"MAS PARECIDO","NO")</f>
        <v>NO</v>
      </c>
      <c r="CV729" s="197" t="str">
        <f>IF(CT729&lt;=SMALL(CT$3:CT$1130,5),"SIMILAR","NO")</f>
        <v>NO</v>
      </c>
      <c r="CW729" s="197" t="str">
        <f t="shared" si="598"/>
        <v>N/A</v>
      </c>
      <c r="CX729" s="197">
        <f t="shared" si="599"/>
        <v>0</v>
      </c>
      <c r="CY729" s="198">
        <f t="shared" si="600"/>
        <v>0</v>
      </c>
      <c r="CZ729" s="2" t="s">
        <v>2429</v>
      </c>
      <c r="DA729" s="2" t="s">
        <v>2430</v>
      </c>
      <c r="DB729" s="2">
        <v>0</v>
      </c>
      <c r="DC729" s="2" t="s">
        <v>189</v>
      </c>
    </row>
    <row r="730" spans="1:107">
      <c r="A730" s="24" t="s">
        <v>890</v>
      </c>
      <c r="B730" s="46">
        <v>62932.639999999999</v>
      </c>
      <c r="C730" s="190">
        <f>(B730-$B$1132)/($B$1133-$B$1132)</f>
        <v>6.8297436184089386E-2</v>
      </c>
      <c r="D730" s="46">
        <v>30000</v>
      </c>
      <c r="E730" s="190">
        <f>(D730-$D$1132)/($D$1133-$D$1132)</f>
        <v>5.9971799153974617E-2</v>
      </c>
      <c r="F730" s="46" t="s">
        <v>203</v>
      </c>
      <c r="G730" s="192">
        <f>VLOOKUP(F730,'DATOS DE SOPORTE'!$Y$5:$Z$8,2,FALSE)</f>
        <v>3</v>
      </c>
      <c r="H730" s="190">
        <f>(G730-$G$1132)/($G$1133-$G$1132)</f>
        <v>0.66666666666666663</v>
      </c>
      <c r="I730" s="50">
        <v>0</v>
      </c>
      <c r="J730" s="200">
        <f t="shared" si="560"/>
        <v>0</v>
      </c>
      <c r="K730" s="190">
        <f>(J730-$J$1132)/($J$1133-$J$1132)</f>
        <v>0</v>
      </c>
      <c r="L730" s="193" t="str">
        <f t="shared" si="561"/>
        <v>NO</v>
      </c>
      <c r="M730" s="46" t="s">
        <v>192</v>
      </c>
      <c r="N730" s="192">
        <f t="shared" si="562"/>
        <v>2</v>
      </c>
      <c r="O730" s="190">
        <f>(N730-N$1132)/(N$1133-N$1132)</f>
        <v>1</v>
      </c>
      <c r="P730" s="46" t="s">
        <v>58</v>
      </c>
      <c r="Q730" s="192">
        <f t="shared" si="563"/>
        <v>3</v>
      </c>
      <c r="R730" s="190">
        <f>(Q730-Q$1132)/(Q$1133-Q$1132)</f>
        <v>1</v>
      </c>
      <c r="S730" s="46" t="s">
        <v>194</v>
      </c>
      <c r="T730" s="192">
        <f t="shared" si="564"/>
        <v>1</v>
      </c>
      <c r="U730" s="190">
        <f>(T730-T$1132)/(T$1133-T$1132)</f>
        <v>0</v>
      </c>
      <c r="V730" s="46" t="s">
        <v>212</v>
      </c>
      <c r="W730" s="194">
        <f>VLOOKUP(V730,'DATOS DE SOPORTE'!$S$5:$T$10,2,FALSE)</f>
        <v>3</v>
      </c>
      <c r="X730" s="201">
        <f>(W730-W$1132)/(W$1133-W$1132)</f>
        <v>0.4</v>
      </c>
      <c r="Y730" s="46" t="s">
        <v>188</v>
      </c>
      <c r="Z730" s="194">
        <f t="shared" si="565"/>
        <v>1</v>
      </c>
      <c r="AA730" s="201">
        <f>(Z730-Z$1132)/(Z$1133-Z$1132)</f>
        <v>0</v>
      </c>
      <c r="AB730" s="46" t="s">
        <v>136</v>
      </c>
      <c r="AC730" s="194">
        <f t="shared" si="566"/>
        <v>2</v>
      </c>
      <c r="AD730" s="201">
        <f>(AC730-AC$1132)/(AC$1133-AC$1132)</f>
        <v>1</v>
      </c>
      <c r="AE730" s="46" t="s">
        <v>188</v>
      </c>
      <c r="AF730" s="194">
        <f t="shared" si="567"/>
        <v>1</v>
      </c>
      <c r="AG730" s="201">
        <f>(AF730-AF$1132)/(AF$1133-AF$1132)</f>
        <v>0</v>
      </c>
      <c r="AH730" s="24" t="s">
        <v>67</v>
      </c>
      <c r="AI730" s="194">
        <f>VLOOKUP(AH730,'DATOS DE SOPORTE'!$V$5:$W$8,2,FALSE)</f>
        <v>1</v>
      </c>
      <c r="AJ730" s="201">
        <f>(AI730-AI$1132)/(AI$1133-AI$1132)</f>
        <v>0</v>
      </c>
      <c r="AK730" s="58" t="str">
        <f t="shared" si="559"/>
        <v>Bueno</v>
      </c>
      <c r="AL730" s="196">
        <f>IFERROR(SQRT(($E730-$E$1136)^2+($C730-$C$1136)^2),0)</f>
        <v>0.14941832183356377</v>
      </c>
      <c r="AM730" s="197" t="str">
        <f>IF(AL730&lt;=SMALL($AL$3:$AL$1130,1),"MAS PARECIDO","NO")</f>
        <v>NO</v>
      </c>
      <c r="AN730" s="197" t="str">
        <f>IF(AL730&lt;=SMALL($AL$3:$AL$1130,5),"SIMILAR","NO")</f>
        <v>NO</v>
      </c>
      <c r="AO730" s="197" t="str">
        <f t="shared" si="568"/>
        <v>N/A</v>
      </c>
      <c r="AP730" s="197">
        <f t="shared" si="569"/>
        <v>0</v>
      </c>
      <c r="AQ730" s="198">
        <f t="shared" si="570"/>
        <v>0</v>
      </c>
      <c r="AR730" s="196">
        <f>IFERROR(SQRT(($E730-$E$1136)^2+($H730-$H$1136)^2),0)</f>
        <v>0.3386906067797445</v>
      </c>
      <c r="AS730" s="197" t="str">
        <f>IF(AR730&lt;=SMALL(AR$3:AR$1130,1),"MAS PARECIDO","NO")</f>
        <v>NO</v>
      </c>
      <c r="AT730" s="197" t="str">
        <f>IF(AR730&lt;=SMALL(AR$3:AR$1130,5),"SIMILAR","NO")</f>
        <v>NO</v>
      </c>
      <c r="AU730" s="197" t="str">
        <f t="shared" si="571"/>
        <v>N/A</v>
      </c>
      <c r="AV730" s="197">
        <f t="shared" si="572"/>
        <v>0</v>
      </c>
      <c r="AW730" s="198">
        <f t="shared" si="573"/>
        <v>0</v>
      </c>
      <c r="AX730" s="199">
        <f>IFERROR(SQRT(($E730-$E$1136)^2+($K730-$K$1136)^2),0)</f>
        <v>0.2088066474270405</v>
      </c>
      <c r="AY730" s="197" t="str">
        <f>IF(AX730&lt;=SMALL(AX$3:AX$1130,1),"MAS PARECIDO","NO")</f>
        <v>NO</v>
      </c>
      <c r="AZ730" s="197" t="str">
        <f>IF(AX730&lt;=SMALL(AX$3:AX$1130,5),"SIMILAR","NO")</f>
        <v>NO</v>
      </c>
      <c r="BA730" s="197" t="str">
        <f t="shared" si="574"/>
        <v>N/A</v>
      </c>
      <c r="BB730" s="197">
        <f t="shared" si="575"/>
        <v>0</v>
      </c>
      <c r="BC730" s="198">
        <f t="shared" si="576"/>
        <v>0</v>
      </c>
      <c r="BD730" s="196">
        <f>IFERROR(SQRT(($E730-$E$1136)^2+($O730-$O$1136)^2),0)</f>
        <v>6.0001800054001617E-2</v>
      </c>
      <c r="BE730" s="197" t="str">
        <f>IF(BD730&lt;=SMALL(BD$3:BD$1130,1),"MAS PARECIDO","NO")</f>
        <v>NO</v>
      </c>
      <c r="BF730" s="197" t="str">
        <f>IF(BD730&lt;=SMALL(BD$3:BD$1130,5),"SIMILAR","NO")</f>
        <v>NO</v>
      </c>
      <c r="BG730" s="197" t="str">
        <f t="shared" si="577"/>
        <v>N/A</v>
      </c>
      <c r="BH730" s="197">
        <f t="shared" si="578"/>
        <v>0</v>
      </c>
      <c r="BI730" s="198">
        <f t="shared" si="579"/>
        <v>0</v>
      </c>
      <c r="BJ730" s="199">
        <f>IFERROR(SQRT(($E730-$E$1136)^2+($R730-$R$1136)^2),0)</f>
        <v>0.50358734695156948</v>
      </c>
      <c r="BK730" s="197" t="str">
        <f>IF(BJ730&lt;=SMALL(BJ$3:BJ$1130,1),"MAS PARECIDO","NO")</f>
        <v>NO</v>
      </c>
      <c r="BL730" s="197" t="str">
        <f>IF(BJ730&lt;=SMALL(BJ$3:BJ$1130,5),"SIMILAR","NO")</f>
        <v>NO</v>
      </c>
      <c r="BM730" s="197" t="str">
        <f t="shared" si="580"/>
        <v>N/A</v>
      </c>
      <c r="BN730" s="197">
        <f t="shared" si="581"/>
        <v>0</v>
      </c>
      <c r="BO730" s="198">
        <f t="shared" si="582"/>
        <v>0</v>
      </c>
      <c r="BP730" s="199">
        <f>IFERROR(SQRT(($E730-$E$1136)^2+($U730-$U$1136)^2),0)</f>
        <v>6.0001800054001617E-2</v>
      </c>
      <c r="BQ730" s="197" t="str">
        <f>IF(BP730&lt;=SMALL(BP$3:BP$1130,1),"MAS PARECIDO","NO")</f>
        <v>NO</v>
      </c>
      <c r="BR730" s="197" t="str">
        <f>IF(BP730&lt;=SMALL(BP$3:BP$1130,5),"SIMILAR","NO")</f>
        <v>NO</v>
      </c>
      <c r="BS730" s="197" t="str">
        <f t="shared" si="583"/>
        <v>N/A</v>
      </c>
      <c r="BT730" s="197">
        <f t="shared" si="584"/>
        <v>0</v>
      </c>
      <c r="BU730" s="198">
        <f t="shared" si="585"/>
        <v>0</v>
      </c>
      <c r="BV730" s="199">
        <f>IFERROR(SQRT(($E730-$E$1136)^2+($X730-$X$1136)^2),0)</f>
        <v>0.40447523534787688</v>
      </c>
      <c r="BW730" s="197" t="str">
        <f>IF(BV730&lt;=SMALL(BV$3:BV$1130,1),"MAS PARECIDO","NO")</f>
        <v>NO</v>
      </c>
      <c r="BX730" s="197" t="str">
        <f>IF(BV730&lt;=SMALL(BV$3:BV$1130,5),"SIMILAR","NO")</f>
        <v>NO</v>
      </c>
      <c r="BY730" s="197" t="str">
        <f t="shared" si="586"/>
        <v>N/A</v>
      </c>
      <c r="BZ730" s="197">
        <f t="shared" si="587"/>
        <v>0</v>
      </c>
      <c r="CA730" s="198">
        <f t="shared" si="588"/>
        <v>0</v>
      </c>
      <c r="CB730" s="199">
        <f>IFERROR(SQRT(($E730-$E$1136)^2+($AA730-$AA$1136)^2),0)</f>
        <v>6.0001800054001617E-2</v>
      </c>
      <c r="CC730" s="197" t="str">
        <f>IF(CB730&lt;=SMALL(CB$3:CB$1130,1),"MAS PARECIDO","NO")</f>
        <v>NO</v>
      </c>
      <c r="CD730" s="197" t="str">
        <f>IF(CB730&lt;=SMALL(CB$3:CB$1130,5),"SIMILAR","NO")</f>
        <v>NO</v>
      </c>
      <c r="CE730" s="197" t="str">
        <f t="shared" si="589"/>
        <v>N/A</v>
      </c>
      <c r="CF730" s="197">
        <f t="shared" si="590"/>
        <v>0</v>
      </c>
      <c r="CG730" s="198">
        <f t="shared" si="591"/>
        <v>0</v>
      </c>
      <c r="CH730" s="199">
        <f>IFERROR(SQRT(($E730-$E$1136)^2+($AD730-$AD$1136)^2),0)</f>
        <v>6.0001800054001617E-2</v>
      </c>
      <c r="CI730" s="197" t="str">
        <f>IF(CH730&lt;=SMALL(CH$3:CH$1130,1),"MAS PARECIDO","NO")</f>
        <v>NO</v>
      </c>
      <c r="CJ730" s="197" t="str">
        <f>IF(CH730&lt;=SMALL(CH$3:CH$1130,5),"SIMILAR","NO")</f>
        <v>NO</v>
      </c>
      <c r="CK730" s="197" t="str">
        <f t="shared" si="592"/>
        <v>N/A</v>
      </c>
      <c r="CL730" s="197">
        <f t="shared" si="593"/>
        <v>0</v>
      </c>
      <c r="CM730" s="198">
        <f t="shared" si="594"/>
        <v>0</v>
      </c>
      <c r="CN730" s="199">
        <f>IFERROR(SQRT(($E730-$E$1136)^2+($AG730-$AG$1136)^2),0)</f>
        <v>1.0017984907204245</v>
      </c>
      <c r="CO730" s="197" t="str">
        <f>IF(CN730&lt;=SMALL(CN$3:CN$1130,1),"MAS PARECIDO","NO")</f>
        <v>NO</v>
      </c>
      <c r="CP730" s="197" t="str">
        <f>IF(CN730&lt;=SMALL(CN$3:CN$1130,5),"SIMILAR","NO")</f>
        <v>NO</v>
      </c>
      <c r="CQ730" s="197" t="str">
        <f t="shared" si="595"/>
        <v>N/A</v>
      </c>
      <c r="CR730" s="197">
        <f t="shared" si="596"/>
        <v>0</v>
      </c>
      <c r="CS730" s="198">
        <f t="shared" si="597"/>
        <v>0</v>
      </c>
      <c r="CT730" s="199">
        <f>IFERROR(SQRT(($E730-$E$1136)^2+($AJ730-$AJ$1136)^2),0)</f>
        <v>6.0001800054001617E-2</v>
      </c>
      <c r="CU730" s="197" t="str">
        <f>IF(CT730&lt;=SMALL(CT$3:CT$1130,1),"MAS PARECIDO","NO")</f>
        <v>NO</v>
      </c>
      <c r="CV730" s="197" t="str">
        <f>IF(CT730&lt;=SMALL(CT$3:CT$1130,5),"SIMILAR","NO")</f>
        <v>NO</v>
      </c>
      <c r="CW730" s="197" t="str">
        <f t="shared" si="598"/>
        <v>N/A</v>
      </c>
      <c r="CX730" s="197">
        <f t="shared" si="599"/>
        <v>0</v>
      </c>
      <c r="CY730" s="198">
        <f t="shared" si="600"/>
        <v>0</v>
      </c>
      <c r="CZ730" s="2" t="s">
        <v>2431</v>
      </c>
      <c r="DA730" s="2" t="s">
        <v>2432</v>
      </c>
      <c r="DB730" s="2">
        <v>0</v>
      </c>
      <c r="DC730" s="2" t="s">
        <v>189</v>
      </c>
    </row>
    <row r="731" spans="1:107">
      <c r="A731" s="24" t="s">
        <v>605</v>
      </c>
      <c r="B731" s="46">
        <v>5775</v>
      </c>
      <c r="C731" s="190">
        <f>(B731-$B$1132)/($B$1133-$B$1132)</f>
        <v>1.485115918375773E-3</v>
      </c>
      <c r="D731" s="46">
        <v>4500</v>
      </c>
      <c r="E731" s="190">
        <f>(D731-$D$1132)/($D$1133-$D$1132)</f>
        <v>8.9702691080732425E-3</v>
      </c>
      <c r="F731" s="46" t="s">
        <v>191</v>
      </c>
      <c r="G731" s="192">
        <f>VLOOKUP(F731,'DATOS DE SOPORTE'!$Y$5:$Z$8,2,FALSE)</f>
        <v>1</v>
      </c>
      <c r="H731" s="190">
        <f>(G731-$G$1132)/($G$1133-$G$1132)</f>
        <v>0</v>
      </c>
      <c r="I731" s="50">
        <v>0</v>
      </c>
      <c r="J731" s="200">
        <f t="shared" si="560"/>
        <v>0</v>
      </c>
      <c r="K731" s="190">
        <f>(J731-$J$1132)/($J$1133-$J$1132)</f>
        <v>0</v>
      </c>
      <c r="L731" s="193" t="str">
        <f t="shared" si="561"/>
        <v>NO</v>
      </c>
      <c r="M731" s="46" t="s">
        <v>192</v>
      </c>
      <c r="N731" s="192">
        <f t="shared" si="562"/>
        <v>2</v>
      </c>
      <c r="O731" s="190">
        <f>(N731-N$1132)/(N$1133-N$1132)</f>
        <v>1</v>
      </c>
      <c r="P731" s="46" t="s">
        <v>196</v>
      </c>
      <c r="Q731" s="192">
        <f t="shared" si="563"/>
        <v>1</v>
      </c>
      <c r="R731" s="190">
        <f>(Q731-Q$1132)/(Q$1133-Q$1132)</f>
        <v>0</v>
      </c>
      <c r="S731" s="46" t="s">
        <v>194</v>
      </c>
      <c r="T731" s="192">
        <f t="shared" si="564"/>
        <v>1</v>
      </c>
      <c r="U731" s="190">
        <f>(T731-T$1132)/(T$1133-T$1132)</f>
        <v>0</v>
      </c>
      <c r="V731" s="46" t="s">
        <v>62</v>
      </c>
      <c r="W731" s="194">
        <f>VLOOKUP(V731,'DATOS DE SOPORTE'!$S$5:$T$10,2,FALSE)</f>
        <v>1</v>
      </c>
      <c r="X731" s="201">
        <f>(W731-W$1132)/(W$1133-W$1132)</f>
        <v>0</v>
      </c>
      <c r="Y731" s="46" t="s">
        <v>136</v>
      </c>
      <c r="Z731" s="194">
        <f t="shared" si="565"/>
        <v>2</v>
      </c>
      <c r="AA731" s="201">
        <f>(Z731-Z$1132)/(Z$1133-Z$1132)</f>
        <v>1</v>
      </c>
      <c r="AB731" s="46" t="s">
        <v>188</v>
      </c>
      <c r="AC731" s="194">
        <f t="shared" si="566"/>
        <v>1</v>
      </c>
      <c r="AD731" s="201">
        <f>(AC731-AC$1132)/(AC$1133-AC$1132)</f>
        <v>0</v>
      </c>
      <c r="AE731" s="46" t="s">
        <v>188</v>
      </c>
      <c r="AF731" s="194">
        <f t="shared" si="567"/>
        <v>1</v>
      </c>
      <c r="AG731" s="201">
        <f>(AF731-AF$1132)/(AF$1133-AF$1132)</f>
        <v>0</v>
      </c>
      <c r="AH731" s="24" t="s">
        <v>199</v>
      </c>
      <c r="AI731" s="194">
        <f>VLOOKUP(AH731,'DATOS DE SOPORTE'!$V$5:$W$8,2,FALSE)</f>
        <v>2</v>
      </c>
      <c r="AJ731" s="201">
        <f>(AI731-AI$1132)/(AI$1133-AI$1132)</f>
        <v>0.33333333333333331</v>
      </c>
      <c r="AK731" s="58" t="str">
        <f t="shared" si="559"/>
        <v>Bueno</v>
      </c>
      <c r="AL731" s="196">
        <f>IFERROR(SQRT(($E731-$E$1136)^2+($C731-$C$1136)^2),0)</f>
        <v>0.20385268517438673</v>
      </c>
      <c r="AM731" s="197" t="str">
        <f>IF(AL731&lt;=SMALL($AL$3:$AL$1130,1),"MAS PARECIDO","NO")</f>
        <v>NO</v>
      </c>
      <c r="AN731" s="197" t="str">
        <f>IF(AL731&lt;=SMALL($AL$3:$AL$1130,5),"SIMILAR","NO")</f>
        <v>NO</v>
      </c>
      <c r="AO731" s="197" t="str">
        <f t="shared" si="568"/>
        <v>N/A</v>
      </c>
      <c r="AP731" s="197">
        <f t="shared" si="569"/>
        <v>0</v>
      </c>
      <c r="AQ731" s="198">
        <f t="shared" si="570"/>
        <v>0</v>
      </c>
      <c r="AR731" s="196">
        <f>IFERROR(SQRT(($E731-$E$1136)^2+($H731-$H$1136)^2),0)</f>
        <v>0.33345481848569802</v>
      </c>
      <c r="AS731" s="197" t="str">
        <f>IF(AR731&lt;=SMALL(AR$3:AR$1130,1),"MAS PARECIDO","NO")</f>
        <v>NO</v>
      </c>
      <c r="AT731" s="197" t="str">
        <f>IF(AR731&lt;=SMALL(AR$3:AR$1130,5),"SIMILAR","NO")</f>
        <v>NO</v>
      </c>
      <c r="AU731" s="197" t="str">
        <f t="shared" si="571"/>
        <v>N/A</v>
      </c>
      <c r="AV731" s="197">
        <f t="shared" si="572"/>
        <v>0</v>
      </c>
      <c r="AW731" s="198">
        <f t="shared" si="573"/>
        <v>0</v>
      </c>
      <c r="AX731" s="199">
        <f>IFERROR(SQRT(($E731-$E$1136)^2+($K731-$K$1136)^2),0)</f>
        <v>0.20020240972630354</v>
      </c>
      <c r="AY731" s="197" t="str">
        <f>IF(AX731&lt;=SMALL(AX$3:AX$1130,1),"MAS PARECIDO","NO")</f>
        <v>NO</v>
      </c>
      <c r="AZ731" s="197" t="str">
        <f>IF(AX731&lt;=SMALL(AX$3:AX$1130,5),"SIMILAR","NO")</f>
        <v>NO</v>
      </c>
      <c r="BA731" s="197" t="str">
        <f t="shared" si="574"/>
        <v>N/A</v>
      </c>
      <c r="BB731" s="197">
        <f t="shared" si="575"/>
        <v>0</v>
      </c>
      <c r="BC731" s="198">
        <f t="shared" si="576"/>
        <v>0</v>
      </c>
      <c r="BD731" s="196">
        <f>IFERROR(SQRT(($E731-$E$1136)^2+($O731-$O$1136)^2),0)</f>
        <v>9.0002700081002439E-3</v>
      </c>
      <c r="BE731" s="197" t="str">
        <f>IF(BD731&lt;=SMALL(BD$3:BD$1130,1),"MAS PARECIDO","NO")</f>
        <v>NO</v>
      </c>
      <c r="BF731" s="197" t="str">
        <f>IF(BD731&lt;=SMALL(BD$3:BD$1130,5),"SIMILAR","NO")</f>
        <v>NO</v>
      </c>
      <c r="BG731" s="197" t="str">
        <f t="shared" si="577"/>
        <v>N/A</v>
      </c>
      <c r="BH731" s="197">
        <f t="shared" si="578"/>
        <v>0</v>
      </c>
      <c r="BI731" s="198">
        <f t="shared" si="579"/>
        <v>0</v>
      </c>
      <c r="BJ731" s="199">
        <f>IFERROR(SQRT(($E731-$E$1136)^2+($R731-$R$1136)^2),0)</f>
        <v>0.50008099829949415</v>
      </c>
      <c r="BK731" s="197" t="str">
        <f>IF(BJ731&lt;=SMALL(BJ$3:BJ$1130,1),"MAS PARECIDO","NO")</f>
        <v>NO</v>
      </c>
      <c r="BL731" s="197" t="str">
        <f>IF(BJ731&lt;=SMALL(BJ$3:BJ$1130,5),"SIMILAR","NO")</f>
        <v>NO</v>
      </c>
      <c r="BM731" s="197" t="str">
        <f t="shared" si="580"/>
        <v>N/A</v>
      </c>
      <c r="BN731" s="197">
        <f t="shared" si="581"/>
        <v>0</v>
      </c>
      <c r="BO731" s="198">
        <f t="shared" si="582"/>
        <v>0</v>
      </c>
      <c r="BP731" s="199">
        <f>IFERROR(SQRT(($E731-$E$1136)^2+($U731-$U$1136)^2),0)</f>
        <v>9.0002700081002439E-3</v>
      </c>
      <c r="BQ731" s="197" t="str">
        <f>IF(BP731&lt;=SMALL(BP$3:BP$1130,1),"MAS PARECIDO","NO")</f>
        <v>NO</v>
      </c>
      <c r="BR731" s="197" t="str">
        <f>IF(BP731&lt;=SMALL(BP$3:BP$1130,5),"SIMILAR","NO")</f>
        <v>NO</v>
      </c>
      <c r="BS731" s="197" t="str">
        <f t="shared" si="583"/>
        <v>N/A</v>
      </c>
      <c r="BT731" s="197">
        <f t="shared" si="584"/>
        <v>0</v>
      </c>
      <c r="BU731" s="198">
        <f t="shared" si="585"/>
        <v>0</v>
      </c>
      <c r="BV731" s="199">
        <f>IFERROR(SQRT(($E731-$E$1136)^2+($X731-$X$1136)^2),0)</f>
        <v>9.0002700081002439E-3</v>
      </c>
      <c r="BW731" s="197" t="str">
        <f>IF(BV731&lt;=SMALL(BV$3:BV$1130,1),"MAS PARECIDO","NO")</f>
        <v>NO</v>
      </c>
      <c r="BX731" s="197" t="str">
        <f>IF(BV731&lt;=SMALL(BV$3:BV$1130,5),"SIMILAR","NO")</f>
        <v>NO</v>
      </c>
      <c r="BY731" s="197" t="str">
        <f t="shared" si="586"/>
        <v>N/A</v>
      </c>
      <c r="BZ731" s="197">
        <f t="shared" si="587"/>
        <v>0</v>
      </c>
      <c r="CA731" s="198">
        <f t="shared" si="588"/>
        <v>0</v>
      </c>
      <c r="CB731" s="199">
        <f>IFERROR(SQRT(($E731-$E$1136)^2+($AA731-$AA$1136)^2),0)</f>
        <v>1.0000405016099192</v>
      </c>
      <c r="CC731" s="197" t="str">
        <f>IF(CB731&lt;=SMALL(CB$3:CB$1130,1),"MAS PARECIDO","NO")</f>
        <v>NO</v>
      </c>
      <c r="CD731" s="197" t="str">
        <f>IF(CB731&lt;=SMALL(CB$3:CB$1130,5),"SIMILAR","NO")</f>
        <v>NO</v>
      </c>
      <c r="CE731" s="197" t="str">
        <f t="shared" si="589"/>
        <v>N/A</v>
      </c>
      <c r="CF731" s="197">
        <f t="shared" si="590"/>
        <v>0</v>
      </c>
      <c r="CG731" s="198">
        <f t="shared" si="591"/>
        <v>0</v>
      </c>
      <c r="CH731" s="199">
        <f>IFERROR(SQRT(($E731-$E$1136)^2+($AD731-$AD$1136)^2),0)</f>
        <v>1.0000405016099192</v>
      </c>
      <c r="CI731" s="197" t="str">
        <f>IF(CH731&lt;=SMALL(CH$3:CH$1130,1),"MAS PARECIDO","NO")</f>
        <v>NO</v>
      </c>
      <c r="CJ731" s="197" t="str">
        <f>IF(CH731&lt;=SMALL(CH$3:CH$1130,5),"SIMILAR","NO")</f>
        <v>NO</v>
      </c>
      <c r="CK731" s="197" t="str">
        <f t="shared" si="592"/>
        <v>N/A</v>
      </c>
      <c r="CL731" s="197">
        <f t="shared" si="593"/>
        <v>0</v>
      </c>
      <c r="CM731" s="198">
        <f t="shared" si="594"/>
        <v>0</v>
      </c>
      <c r="CN731" s="199">
        <f>IFERROR(SQRT(($E731-$E$1136)^2+($AG731-$AG$1136)^2),0)</f>
        <v>1.0000405016099192</v>
      </c>
      <c r="CO731" s="197" t="str">
        <f>IF(CN731&lt;=SMALL(CN$3:CN$1130,1),"MAS PARECIDO","NO")</f>
        <v>NO</v>
      </c>
      <c r="CP731" s="197" t="str">
        <f>IF(CN731&lt;=SMALL(CN$3:CN$1130,5),"SIMILAR","NO")</f>
        <v>NO</v>
      </c>
      <c r="CQ731" s="197" t="str">
        <f t="shared" si="595"/>
        <v>N/A</v>
      </c>
      <c r="CR731" s="197">
        <f t="shared" si="596"/>
        <v>0</v>
      </c>
      <c r="CS731" s="198">
        <f t="shared" si="597"/>
        <v>0</v>
      </c>
      <c r="CT731" s="199">
        <f>IFERROR(SQRT(($E731-$E$1136)^2+($AJ731-$AJ$1136)^2),0)</f>
        <v>0.33345481848569802</v>
      </c>
      <c r="CU731" s="197" t="str">
        <f>IF(CT731&lt;=SMALL(CT$3:CT$1130,1),"MAS PARECIDO","NO")</f>
        <v>NO</v>
      </c>
      <c r="CV731" s="197" t="str">
        <f>IF(CT731&lt;=SMALL(CT$3:CT$1130,5),"SIMILAR","NO")</f>
        <v>NO</v>
      </c>
      <c r="CW731" s="197" t="str">
        <f t="shared" si="598"/>
        <v>N/A</v>
      </c>
      <c r="CX731" s="197">
        <f t="shared" si="599"/>
        <v>0</v>
      </c>
      <c r="CY731" s="198">
        <f t="shared" si="600"/>
        <v>0</v>
      </c>
      <c r="CZ731" s="2" t="s">
        <v>1938</v>
      </c>
      <c r="DA731" s="2" t="s">
        <v>1939</v>
      </c>
      <c r="DB731" s="2">
        <v>0</v>
      </c>
      <c r="DC731" s="2" t="s">
        <v>189</v>
      </c>
    </row>
    <row r="732" spans="1:107">
      <c r="A732" s="24" t="s">
        <v>891</v>
      </c>
      <c r="B732" s="46">
        <v>59812.639999999999</v>
      </c>
      <c r="C732" s="190">
        <f>(B732-$B$1132)/($B$1133-$B$1132)</f>
        <v>6.4650426978862807E-2</v>
      </c>
      <c r="D732" s="46">
        <v>7600</v>
      </c>
      <c r="E732" s="190">
        <f>(D732-$D$1132)/($D$1133-$D$1132)</f>
        <v>1.5170455113653409E-2</v>
      </c>
      <c r="F732" s="46" t="s">
        <v>53</v>
      </c>
      <c r="G732" s="192">
        <f>VLOOKUP(F732,'DATOS DE SOPORTE'!$Y$5:$Z$8,2,FALSE)</f>
        <v>2</v>
      </c>
      <c r="H732" s="190">
        <f>(G732-$G$1132)/($G$1133-$G$1132)</f>
        <v>0.33333333333333331</v>
      </c>
      <c r="I732" s="50">
        <v>1</v>
      </c>
      <c r="J732" s="200">
        <f t="shared" si="560"/>
        <v>1</v>
      </c>
      <c r="K732" s="190">
        <f>(J732-$J$1132)/($J$1133-$J$1132)</f>
        <v>0.2</v>
      </c>
      <c r="L732" s="193" t="str">
        <f t="shared" si="561"/>
        <v>SI</v>
      </c>
      <c r="M732" s="46" t="s">
        <v>192</v>
      </c>
      <c r="N732" s="192">
        <f t="shared" si="562"/>
        <v>2</v>
      </c>
      <c r="O732" s="190">
        <f>(N732-N$1132)/(N$1133-N$1132)</f>
        <v>1</v>
      </c>
      <c r="P732" s="46" t="s">
        <v>196</v>
      </c>
      <c r="Q732" s="192">
        <f t="shared" si="563"/>
        <v>1</v>
      </c>
      <c r="R732" s="190">
        <f>(Q732-Q$1132)/(Q$1133-Q$1132)</f>
        <v>0</v>
      </c>
      <c r="S732" s="46" t="s">
        <v>60</v>
      </c>
      <c r="T732" s="192">
        <f t="shared" si="564"/>
        <v>2</v>
      </c>
      <c r="U732" s="190">
        <f>(T732-T$1132)/(T$1133-T$1132)</f>
        <v>1</v>
      </c>
      <c r="V732" s="46" t="s">
        <v>62</v>
      </c>
      <c r="W732" s="194">
        <f>VLOOKUP(V732,'DATOS DE SOPORTE'!$S$5:$T$10,2,FALSE)</f>
        <v>1</v>
      </c>
      <c r="X732" s="201">
        <f>(W732-W$1132)/(W$1133-W$1132)</f>
        <v>0</v>
      </c>
      <c r="Y732" s="46" t="s">
        <v>136</v>
      </c>
      <c r="Z732" s="194">
        <f t="shared" si="565"/>
        <v>2</v>
      </c>
      <c r="AA732" s="201">
        <f>(Z732-Z$1132)/(Z$1133-Z$1132)</f>
        <v>1</v>
      </c>
      <c r="AB732" s="46" t="s">
        <v>136</v>
      </c>
      <c r="AC732" s="194">
        <f t="shared" si="566"/>
        <v>2</v>
      </c>
      <c r="AD732" s="201">
        <f>(AC732-AC$1132)/(AC$1133-AC$1132)</f>
        <v>1</v>
      </c>
      <c r="AE732" s="46" t="s">
        <v>188</v>
      </c>
      <c r="AF732" s="194">
        <f t="shared" si="567"/>
        <v>1</v>
      </c>
      <c r="AG732" s="201">
        <f>(AF732-AF$1132)/(AF$1133-AF$1132)</f>
        <v>0</v>
      </c>
      <c r="AH732" s="24" t="s">
        <v>67</v>
      </c>
      <c r="AI732" s="194">
        <f>VLOOKUP(AH732,'DATOS DE SOPORTE'!$V$5:$W$8,2,FALSE)</f>
        <v>1</v>
      </c>
      <c r="AJ732" s="201">
        <f>(AI732-AI$1132)/(AI$1133-AI$1132)</f>
        <v>0</v>
      </c>
      <c r="AK732" s="58" t="str">
        <f t="shared" si="559"/>
        <v>Bueno</v>
      </c>
      <c r="AL732" s="196">
        <f>IFERROR(SQRT(($E732-$E$1136)^2+($C732-$C$1136)^2),0)</f>
        <v>0.14130852223452567</v>
      </c>
      <c r="AM732" s="197" t="str">
        <f>IF(AL732&lt;=SMALL($AL$3:$AL$1130,1),"MAS PARECIDO","NO")</f>
        <v>NO</v>
      </c>
      <c r="AN732" s="197" t="str">
        <f>IF(AL732&lt;=SMALL($AL$3:$AL$1130,5),"SIMILAR","NO")</f>
        <v>NO</v>
      </c>
      <c r="AO732" s="197" t="str">
        <f t="shared" si="568"/>
        <v>N/A</v>
      </c>
      <c r="AP732" s="197">
        <f t="shared" si="569"/>
        <v>0</v>
      </c>
      <c r="AQ732" s="198">
        <f t="shared" si="570"/>
        <v>0</v>
      </c>
      <c r="AR732" s="196">
        <f>IFERROR(SQRT(($E732-$E$1136)^2+($H732-$H$1136)^2),0)</f>
        <v>1.520045601368041E-2</v>
      </c>
      <c r="AS732" s="197" t="str">
        <f>IF(AR732&lt;=SMALL(AR$3:AR$1130,1),"MAS PARECIDO","NO")</f>
        <v>NO</v>
      </c>
      <c r="AT732" s="197" t="str">
        <f>IF(AR732&lt;=SMALL(AR$3:AR$1130,5),"SIMILAR","NO")</f>
        <v>NO</v>
      </c>
      <c r="AU732" s="197" t="str">
        <f t="shared" si="571"/>
        <v>N/A</v>
      </c>
      <c r="AV732" s="197">
        <f t="shared" si="572"/>
        <v>0</v>
      </c>
      <c r="AW732" s="198">
        <f t="shared" si="573"/>
        <v>0</v>
      </c>
      <c r="AX732" s="199">
        <f>IFERROR(SQRT(($E732-$E$1136)^2+($K732-$K$1136)^2),0)</f>
        <v>1.520045601368041E-2</v>
      </c>
      <c r="AY732" s="197" t="str">
        <f>IF(AX732&lt;=SMALL(AX$3:AX$1130,1),"MAS PARECIDO","NO")</f>
        <v>NO</v>
      </c>
      <c r="AZ732" s="197" t="str">
        <f>IF(AX732&lt;=SMALL(AX$3:AX$1130,5),"SIMILAR","NO")</f>
        <v>NO</v>
      </c>
      <c r="BA732" s="197" t="str">
        <f t="shared" si="574"/>
        <v>N/A</v>
      </c>
      <c r="BB732" s="197">
        <f t="shared" si="575"/>
        <v>0</v>
      </c>
      <c r="BC732" s="198">
        <f t="shared" si="576"/>
        <v>0</v>
      </c>
      <c r="BD732" s="196">
        <f>IFERROR(SQRT(($E732-$E$1136)^2+($O732-$O$1136)^2),0)</f>
        <v>1.520045601368041E-2</v>
      </c>
      <c r="BE732" s="197" t="str">
        <f>IF(BD732&lt;=SMALL(BD$3:BD$1130,1),"MAS PARECIDO","NO")</f>
        <v>NO</v>
      </c>
      <c r="BF732" s="197" t="str">
        <f>IF(BD732&lt;=SMALL(BD$3:BD$1130,5),"SIMILAR","NO")</f>
        <v>NO</v>
      </c>
      <c r="BG732" s="197" t="str">
        <f t="shared" si="577"/>
        <v>N/A</v>
      </c>
      <c r="BH732" s="197">
        <f t="shared" si="578"/>
        <v>0</v>
      </c>
      <c r="BI732" s="198">
        <f t="shared" si="579"/>
        <v>0</v>
      </c>
      <c r="BJ732" s="199">
        <f>IFERROR(SQRT(($E732-$E$1136)^2+($R732-$R$1136)^2),0)</f>
        <v>0.50023100050179203</v>
      </c>
      <c r="BK732" s="197" t="str">
        <f>IF(BJ732&lt;=SMALL(BJ$3:BJ$1130,1),"MAS PARECIDO","NO")</f>
        <v>NO</v>
      </c>
      <c r="BL732" s="197" t="str">
        <f>IF(BJ732&lt;=SMALL(BJ$3:BJ$1130,5),"SIMILAR","NO")</f>
        <v>NO</v>
      </c>
      <c r="BM732" s="197" t="str">
        <f t="shared" si="580"/>
        <v>N/A</v>
      </c>
      <c r="BN732" s="197">
        <f t="shared" si="581"/>
        <v>0</v>
      </c>
      <c r="BO732" s="198">
        <f t="shared" si="582"/>
        <v>0</v>
      </c>
      <c r="BP732" s="199">
        <f>IFERROR(SQRT(($E732-$E$1136)^2+($U732-$U$1136)^2),0)</f>
        <v>1.0001155202590468</v>
      </c>
      <c r="BQ732" s="197" t="str">
        <f>IF(BP732&lt;=SMALL(BP$3:BP$1130,1),"MAS PARECIDO","NO")</f>
        <v>NO</v>
      </c>
      <c r="BR732" s="197" t="str">
        <f>IF(BP732&lt;=SMALL(BP$3:BP$1130,5),"SIMILAR","NO")</f>
        <v>NO</v>
      </c>
      <c r="BS732" s="197" t="str">
        <f t="shared" si="583"/>
        <v>N/A</v>
      </c>
      <c r="BT732" s="197">
        <f t="shared" si="584"/>
        <v>0</v>
      </c>
      <c r="BU732" s="198">
        <f t="shared" si="585"/>
        <v>0</v>
      </c>
      <c r="BV732" s="199">
        <f>IFERROR(SQRT(($E732-$E$1136)^2+($X732-$X$1136)^2),0)</f>
        <v>1.520045601368041E-2</v>
      </c>
      <c r="BW732" s="197" t="str">
        <f>IF(BV732&lt;=SMALL(BV$3:BV$1130,1),"MAS PARECIDO","NO")</f>
        <v>NO</v>
      </c>
      <c r="BX732" s="197" t="str">
        <f>IF(BV732&lt;=SMALL(BV$3:BV$1130,5),"SIMILAR","NO")</f>
        <v>NO</v>
      </c>
      <c r="BY732" s="197" t="str">
        <f t="shared" si="586"/>
        <v>N/A</v>
      </c>
      <c r="BZ732" s="197">
        <f t="shared" si="587"/>
        <v>0</v>
      </c>
      <c r="CA732" s="198">
        <f t="shared" si="588"/>
        <v>0</v>
      </c>
      <c r="CB732" s="199">
        <f>IFERROR(SQRT(($E732-$E$1136)^2+($AA732-$AA$1136)^2),0)</f>
        <v>1.0001155202590468</v>
      </c>
      <c r="CC732" s="197" t="str">
        <f>IF(CB732&lt;=SMALL(CB$3:CB$1130,1),"MAS PARECIDO","NO")</f>
        <v>NO</v>
      </c>
      <c r="CD732" s="197" t="str">
        <f>IF(CB732&lt;=SMALL(CB$3:CB$1130,5),"SIMILAR","NO")</f>
        <v>NO</v>
      </c>
      <c r="CE732" s="197" t="str">
        <f t="shared" si="589"/>
        <v>N/A</v>
      </c>
      <c r="CF732" s="197">
        <f t="shared" si="590"/>
        <v>0</v>
      </c>
      <c r="CG732" s="198">
        <f t="shared" si="591"/>
        <v>0</v>
      </c>
      <c r="CH732" s="199">
        <f>IFERROR(SQRT(($E732-$E$1136)^2+($AD732-$AD$1136)^2),0)</f>
        <v>1.520045601368041E-2</v>
      </c>
      <c r="CI732" s="197" t="str">
        <f>IF(CH732&lt;=SMALL(CH$3:CH$1130,1),"MAS PARECIDO","NO")</f>
        <v>NO</v>
      </c>
      <c r="CJ732" s="197" t="str">
        <f>IF(CH732&lt;=SMALL(CH$3:CH$1130,5),"SIMILAR","NO")</f>
        <v>NO</v>
      </c>
      <c r="CK732" s="197" t="str">
        <f t="shared" si="592"/>
        <v>N/A</v>
      </c>
      <c r="CL732" s="197">
        <f t="shared" si="593"/>
        <v>0</v>
      </c>
      <c r="CM732" s="198">
        <f t="shared" si="594"/>
        <v>0</v>
      </c>
      <c r="CN732" s="199">
        <f>IFERROR(SQRT(($E732-$E$1136)^2+($AG732-$AG$1136)^2),0)</f>
        <v>1.0001155202590468</v>
      </c>
      <c r="CO732" s="197" t="str">
        <f>IF(CN732&lt;=SMALL(CN$3:CN$1130,1),"MAS PARECIDO","NO")</f>
        <v>NO</v>
      </c>
      <c r="CP732" s="197" t="str">
        <f>IF(CN732&lt;=SMALL(CN$3:CN$1130,5),"SIMILAR","NO")</f>
        <v>NO</v>
      </c>
      <c r="CQ732" s="197" t="str">
        <f t="shared" si="595"/>
        <v>N/A</v>
      </c>
      <c r="CR732" s="197">
        <f t="shared" si="596"/>
        <v>0</v>
      </c>
      <c r="CS732" s="198">
        <f t="shared" si="597"/>
        <v>0</v>
      </c>
      <c r="CT732" s="199">
        <f>IFERROR(SQRT(($E732-$E$1136)^2+($AJ732-$AJ$1136)^2),0)</f>
        <v>1.520045601368041E-2</v>
      </c>
      <c r="CU732" s="197" t="str">
        <f>IF(CT732&lt;=SMALL(CT$3:CT$1130,1),"MAS PARECIDO","NO")</f>
        <v>NO</v>
      </c>
      <c r="CV732" s="197" t="str">
        <f>IF(CT732&lt;=SMALL(CT$3:CT$1130,5),"SIMILAR","NO")</f>
        <v>NO</v>
      </c>
      <c r="CW732" s="197" t="str">
        <f t="shared" si="598"/>
        <v>N/A</v>
      </c>
      <c r="CX732" s="197">
        <f t="shared" si="599"/>
        <v>0</v>
      </c>
      <c r="CY732" s="198">
        <f t="shared" si="600"/>
        <v>0</v>
      </c>
      <c r="CZ732" s="2" t="s">
        <v>2433</v>
      </c>
      <c r="DA732" s="2" t="s">
        <v>2434</v>
      </c>
      <c r="DB732" s="2">
        <v>0</v>
      </c>
      <c r="DC732" s="2" t="s">
        <v>189</v>
      </c>
    </row>
    <row r="733" spans="1:107">
      <c r="A733" s="24" t="s">
        <v>892</v>
      </c>
      <c r="B733" s="46">
        <v>12000</v>
      </c>
      <c r="C733" s="190">
        <f>(B733-$B$1132)/($B$1133-$B$1132)</f>
        <v>8.7616006307268644E-3</v>
      </c>
      <c r="D733" s="46">
        <v>5000</v>
      </c>
      <c r="E733" s="190">
        <f>(D733-$D$1132)/($D$1133-$D$1132)</f>
        <v>9.9702991089732698E-3</v>
      </c>
      <c r="F733" s="46" t="s">
        <v>53</v>
      </c>
      <c r="G733" s="192">
        <f>VLOOKUP(F733,'DATOS DE SOPORTE'!$Y$5:$Z$8,2,FALSE)</f>
        <v>2</v>
      </c>
      <c r="H733" s="190">
        <f>(G733-$G$1132)/($G$1133-$G$1132)</f>
        <v>0.33333333333333331</v>
      </c>
      <c r="I733" s="50">
        <v>3</v>
      </c>
      <c r="J733" s="200">
        <f t="shared" si="560"/>
        <v>3</v>
      </c>
      <c r="K733" s="190">
        <f>(J733-$J$1132)/($J$1133-$J$1132)</f>
        <v>0.6</v>
      </c>
      <c r="L733" s="193" t="str">
        <f t="shared" si="561"/>
        <v>SI</v>
      </c>
      <c r="M733" s="46" t="s">
        <v>192</v>
      </c>
      <c r="N733" s="192">
        <f t="shared" si="562"/>
        <v>2</v>
      </c>
      <c r="O733" s="190">
        <f>(N733-N$1132)/(N$1133-N$1132)</f>
        <v>1</v>
      </c>
      <c r="P733" s="46" t="s">
        <v>193</v>
      </c>
      <c r="Q733" s="192">
        <f t="shared" si="563"/>
        <v>2</v>
      </c>
      <c r="R733" s="190">
        <f>(Q733-Q$1132)/(Q$1133-Q$1132)</f>
        <v>0.5</v>
      </c>
      <c r="S733" s="46" t="s">
        <v>194</v>
      </c>
      <c r="T733" s="192">
        <f t="shared" si="564"/>
        <v>1</v>
      </c>
      <c r="U733" s="190">
        <f>(T733-T$1132)/(T$1133-T$1132)</f>
        <v>0</v>
      </c>
      <c r="V733" s="46" t="s">
        <v>62</v>
      </c>
      <c r="W733" s="194">
        <f>VLOOKUP(V733,'DATOS DE SOPORTE'!$S$5:$T$10,2,FALSE)</f>
        <v>1</v>
      </c>
      <c r="X733" s="201">
        <f>(W733-W$1132)/(W$1133-W$1132)</f>
        <v>0</v>
      </c>
      <c r="Y733" s="46"/>
      <c r="Z733" s="194">
        <f t="shared" si="565"/>
        <v>2</v>
      </c>
      <c r="AA733" s="201">
        <f>(Z733-Z$1132)/(Z$1133-Z$1132)</f>
        <v>1</v>
      </c>
      <c r="AB733" s="46"/>
      <c r="AC733" s="194">
        <f t="shared" si="566"/>
        <v>2</v>
      </c>
      <c r="AD733" s="201">
        <f>(AC733-AC$1132)/(AC$1133-AC$1132)</f>
        <v>1</v>
      </c>
      <c r="AE733" s="46"/>
      <c r="AF733" s="194">
        <f t="shared" si="567"/>
        <v>2</v>
      </c>
      <c r="AG733" s="201">
        <f>(AF733-AF$1132)/(AF$1133-AF$1132)</f>
        <v>1</v>
      </c>
      <c r="AH733" s="24" t="s">
        <v>67</v>
      </c>
      <c r="AI733" s="194">
        <f>VLOOKUP(AH733,'DATOS DE SOPORTE'!$V$5:$W$8,2,FALSE)</f>
        <v>1</v>
      </c>
      <c r="AJ733" s="201">
        <f>(AI733-AI$1132)/(AI$1133-AI$1132)</f>
        <v>0</v>
      </c>
      <c r="AK733" s="58" t="str">
        <f t="shared" si="559"/>
        <v>Bueno</v>
      </c>
      <c r="AL733" s="196">
        <f>IFERROR(SQRT(($E733-$E$1136)^2+($C733-$C$1136)^2),0)</f>
        <v>0.1966318809156376</v>
      </c>
      <c r="AM733" s="197" t="str">
        <f>IF(AL733&lt;=SMALL($AL$3:$AL$1130,1),"MAS PARECIDO","NO")</f>
        <v>NO</v>
      </c>
      <c r="AN733" s="197" t="str">
        <f>IF(AL733&lt;=SMALL($AL$3:$AL$1130,5),"SIMILAR","NO")</f>
        <v>NO</v>
      </c>
      <c r="AO733" s="197" t="str">
        <f t="shared" si="568"/>
        <v>N/A</v>
      </c>
      <c r="AP733" s="197">
        <f t="shared" si="569"/>
        <v>0</v>
      </c>
      <c r="AQ733" s="198">
        <f t="shared" si="570"/>
        <v>0</v>
      </c>
      <c r="AR733" s="196">
        <f>IFERROR(SQRT(($E733-$E$1136)^2+($H733-$H$1136)^2),0)</f>
        <v>1.0000300009000271E-2</v>
      </c>
      <c r="AS733" s="197" t="str">
        <f>IF(AR733&lt;=SMALL(AR$3:AR$1130,1),"MAS PARECIDO","NO")</f>
        <v>NO</v>
      </c>
      <c r="AT733" s="197" t="str">
        <f>IF(AR733&lt;=SMALL(AR$3:AR$1130,5),"SIMILAR","NO")</f>
        <v>NO</v>
      </c>
      <c r="AU733" s="197" t="str">
        <f t="shared" si="571"/>
        <v>N/A</v>
      </c>
      <c r="AV733" s="197">
        <f t="shared" si="572"/>
        <v>0</v>
      </c>
      <c r="AW733" s="198">
        <f t="shared" si="573"/>
        <v>0</v>
      </c>
      <c r="AX733" s="199">
        <f>IFERROR(SQRT(($E733-$E$1136)^2+($K733-$K$1136)^2),0)</f>
        <v>0.40012498797284579</v>
      </c>
      <c r="AY733" s="197" t="str">
        <f>IF(AX733&lt;=SMALL(AX$3:AX$1130,1),"MAS PARECIDO","NO")</f>
        <v>NO</v>
      </c>
      <c r="AZ733" s="197" t="str">
        <f>IF(AX733&lt;=SMALL(AX$3:AX$1130,5),"SIMILAR","NO")</f>
        <v>NO</v>
      </c>
      <c r="BA733" s="197" t="str">
        <f t="shared" si="574"/>
        <v>N/A</v>
      </c>
      <c r="BB733" s="197">
        <f t="shared" si="575"/>
        <v>0</v>
      </c>
      <c r="BC733" s="198">
        <f t="shared" si="576"/>
        <v>0</v>
      </c>
      <c r="BD733" s="196">
        <f>IFERROR(SQRT(($E733-$E$1136)^2+($O733-$O$1136)^2),0)</f>
        <v>1.0000300009000271E-2</v>
      </c>
      <c r="BE733" s="197" t="str">
        <f>IF(BD733&lt;=SMALL(BD$3:BD$1130,1),"MAS PARECIDO","NO")</f>
        <v>NO</v>
      </c>
      <c r="BF733" s="197" t="str">
        <f>IF(BD733&lt;=SMALL(BD$3:BD$1130,5),"SIMILAR","NO")</f>
        <v>NO</v>
      </c>
      <c r="BG733" s="197" t="str">
        <f t="shared" si="577"/>
        <v>N/A</v>
      </c>
      <c r="BH733" s="197">
        <f t="shared" si="578"/>
        <v>0</v>
      </c>
      <c r="BI733" s="198">
        <f t="shared" si="579"/>
        <v>0</v>
      </c>
      <c r="BJ733" s="199">
        <f>IFERROR(SQRT(($E733-$E$1136)^2+($R733-$R$1136)^2),0)</f>
        <v>1.0000300009000271E-2</v>
      </c>
      <c r="BK733" s="197" t="str">
        <f>IF(BJ733&lt;=SMALL(BJ$3:BJ$1130,1),"MAS PARECIDO","NO")</f>
        <v>NO</v>
      </c>
      <c r="BL733" s="197" t="str">
        <f>IF(BJ733&lt;=SMALL(BJ$3:BJ$1130,5),"SIMILAR","NO")</f>
        <v>NO</v>
      </c>
      <c r="BM733" s="197" t="str">
        <f t="shared" si="580"/>
        <v>N/A</v>
      </c>
      <c r="BN733" s="197">
        <f t="shared" si="581"/>
        <v>0</v>
      </c>
      <c r="BO733" s="198">
        <f t="shared" si="582"/>
        <v>0</v>
      </c>
      <c r="BP733" s="199">
        <f>IFERROR(SQRT(($E733-$E$1136)^2+($U733-$U$1136)^2),0)</f>
        <v>1.0000300009000271E-2</v>
      </c>
      <c r="BQ733" s="197" t="str">
        <f>IF(BP733&lt;=SMALL(BP$3:BP$1130,1),"MAS PARECIDO","NO")</f>
        <v>NO</v>
      </c>
      <c r="BR733" s="197" t="str">
        <f>IF(BP733&lt;=SMALL(BP$3:BP$1130,5),"SIMILAR","NO")</f>
        <v>NO</v>
      </c>
      <c r="BS733" s="197" t="str">
        <f t="shared" si="583"/>
        <v>N/A</v>
      </c>
      <c r="BT733" s="197">
        <f t="shared" si="584"/>
        <v>0</v>
      </c>
      <c r="BU733" s="198">
        <f t="shared" si="585"/>
        <v>0</v>
      </c>
      <c r="BV733" s="199">
        <f>IFERROR(SQRT(($E733-$E$1136)^2+($X733-$X$1136)^2),0)</f>
        <v>1.0000300009000271E-2</v>
      </c>
      <c r="BW733" s="197" t="str">
        <f>IF(BV733&lt;=SMALL(BV$3:BV$1130,1),"MAS PARECIDO","NO")</f>
        <v>NO</v>
      </c>
      <c r="BX733" s="197" t="str">
        <f>IF(BV733&lt;=SMALL(BV$3:BV$1130,5),"SIMILAR","NO")</f>
        <v>NO</v>
      </c>
      <c r="BY733" s="197" t="str">
        <f t="shared" si="586"/>
        <v>N/A</v>
      </c>
      <c r="BZ733" s="197">
        <f t="shared" si="587"/>
        <v>0</v>
      </c>
      <c r="CA733" s="198">
        <f t="shared" si="588"/>
        <v>0</v>
      </c>
      <c r="CB733" s="199">
        <f>IFERROR(SQRT(($E733-$E$1136)^2+($AA733-$AA$1136)^2),0)</f>
        <v>1.0000500017500475</v>
      </c>
      <c r="CC733" s="197" t="str">
        <f>IF(CB733&lt;=SMALL(CB$3:CB$1130,1),"MAS PARECIDO","NO")</f>
        <v>NO</v>
      </c>
      <c r="CD733" s="197" t="str">
        <f>IF(CB733&lt;=SMALL(CB$3:CB$1130,5),"SIMILAR","NO")</f>
        <v>NO</v>
      </c>
      <c r="CE733" s="197" t="str">
        <f t="shared" si="589"/>
        <v>N/A</v>
      </c>
      <c r="CF733" s="197">
        <f t="shared" si="590"/>
        <v>0</v>
      </c>
      <c r="CG733" s="198">
        <f t="shared" si="591"/>
        <v>0</v>
      </c>
      <c r="CH733" s="199">
        <f>IFERROR(SQRT(($E733-$E$1136)^2+($AD733-$AD$1136)^2),0)</f>
        <v>1.0000300009000271E-2</v>
      </c>
      <c r="CI733" s="197" t="str">
        <f>IF(CH733&lt;=SMALL(CH$3:CH$1130,1),"MAS PARECIDO","NO")</f>
        <v>NO</v>
      </c>
      <c r="CJ733" s="197" t="str">
        <f>IF(CH733&lt;=SMALL(CH$3:CH$1130,5),"SIMILAR","NO")</f>
        <v>NO</v>
      </c>
      <c r="CK733" s="197" t="str">
        <f t="shared" si="592"/>
        <v>N/A</v>
      </c>
      <c r="CL733" s="197">
        <f t="shared" si="593"/>
        <v>0</v>
      </c>
      <c r="CM733" s="198">
        <f t="shared" si="594"/>
        <v>0</v>
      </c>
      <c r="CN733" s="199">
        <f>IFERROR(SQRT(($E733-$E$1136)^2+($AG733-$AG$1136)^2),0)</f>
        <v>1.0000300009000271E-2</v>
      </c>
      <c r="CO733" s="197" t="str">
        <f>IF(CN733&lt;=SMALL(CN$3:CN$1130,1),"MAS PARECIDO","NO")</f>
        <v>NO</v>
      </c>
      <c r="CP733" s="197" t="str">
        <f>IF(CN733&lt;=SMALL(CN$3:CN$1130,5),"SIMILAR","NO")</f>
        <v>NO</v>
      </c>
      <c r="CQ733" s="197" t="str">
        <f t="shared" si="595"/>
        <v>N/A</v>
      </c>
      <c r="CR733" s="197">
        <f t="shared" si="596"/>
        <v>0</v>
      </c>
      <c r="CS733" s="198">
        <f t="shared" si="597"/>
        <v>0</v>
      </c>
      <c r="CT733" s="199">
        <f>IFERROR(SQRT(($E733-$E$1136)^2+($AJ733-$AJ$1136)^2),0)</f>
        <v>1.0000300009000271E-2</v>
      </c>
      <c r="CU733" s="197" t="str">
        <f>IF(CT733&lt;=SMALL(CT$3:CT$1130,1),"MAS PARECIDO","NO")</f>
        <v>NO</v>
      </c>
      <c r="CV733" s="197" t="str">
        <f>IF(CT733&lt;=SMALL(CT$3:CT$1130,5),"SIMILAR","NO")</f>
        <v>NO</v>
      </c>
      <c r="CW733" s="197" t="str">
        <f t="shared" si="598"/>
        <v>N/A</v>
      </c>
      <c r="CX733" s="197">
        <f t="shared" si="599"/>
        <v>0</v>
      </c>
      <c r="CY733" s="198">
        <f t="shared" si="600"/>
        <v>0</v>
      </c>
      <c r="CZ733" s="2" t="s">
        <v>2435</v>
      </c>
      <c r="DA733" s="2" t="s">
        <v>2436</v>
      </c>
      <c r="DB733" s="2">
        <v>0</v>
      </c>
      <c r="DC733" s="2" t="s">
        <v>189</v>
      </c>
    </row>
    <row r="734" spans="1:107">
      <c r="A734" s="24" t="s">
        <v>893</v>
      </c>
      <c r="B734" s="46">
        <v>162034.29999999999</v>
      </c>
      <c r="C734" s="190">
        <f>(B734-$B$1132)/($B$1133-$B$1132)</f>
        <v>0.18413867537422843</v>
      </c>
      <c r="D734" s="46">
        <v>30000</v>
      </c>
      <c r="E734" s="190">
        <f>(D734-$D$1132)/($D$1133-$D$1132)</f>
        <v>5.9971799153974617E-2</v>
      </c>
      <c r="F734" s="46" t="s">
        <v>53</v>
      </c>
      <c r="G734" s="192">
        <f>VLOOKUP(F734,'DATOS DE SOPORTE'!$Y$5:$Z$8,2,FALSE)</f>
        <v>2</v>
      </c>
      <c r="H734" s="190">
        <f>(G734-$G$1132)/($G$1133-$G$1132)</f>
        <v>0.33333333333333331</v>
      </c>
      <c r="I734" s="50">
        <v>2</v>
      </c>
      <c r="J734" s="200">
        <f t="shared" si="560"/>
        <v>2</v>
      </c>
      <c r="K734" s="190">
        <f>(J734-$J$1132)/($J$1133-$J$1132)</f>
        <v>0.4</v>
      </c>
      <c r="L734" s="193" t="str">
        <f t="shared" si="561"/>
        <v>SI</v>
      </c>
      <c r="M734" s="46" t="s">
        <v>192</v>
      </c>
      <c r="N734" s="192">
        <f t="shared" si="562"/>
        <v>2</v>
      </c>
      <c r="O734" s="190">
        <f>(N734-N$1132)/(N$1133-N$1132)</f>
        <v>1</v>
      </c>
      <c r="P734" s="46" t="s">
        <v>193</v>
      </c>
      <c r="Q734" s="192">
        <f t="shared" si="563"/>
        <v>2</v>
      </c>
      <c r="R734" s="190">
        <f>(Q734-Q$1132)/(Q$1133-Q$1132)</f>
        <v>0.5</v>
      </c>
      <c r="S734" s="46" t="s">
        <v>194</v>
      </c>
      <c r="T734" s="192">
        <f t="shared" si="564"/>
        <v>1</v>
      </c>
      <c r="U734" s="190">
        <f>(T734-T$1132)/(T$1133-T$1132)</f>
        <v>0</v>
      </c>
      <c r="V734" s="46" t="s">
        <v>62</v>
      </c>
      <c r="W734" s="194">
        <f>VLOOKUP(V734,'DATOS DE SOPORTE'!$S$5:$T$10,2,FALSE)</f>
        <v>1</v>
      </c>
      <c r="X734" s="201">
        <f>(W734-W$1132)/(W$1133-W$1132)</f>
        <v>0</v>
      </c>
      <c r="Y734" s="46" t="s">
        <v>188</v>
      </c>
      <c r="Z734" s="194">
        <f t="shared" si="565"/>
        <v>1</v>
      </c>
      <c r="AA734" s="201">
        <f>(Z734-Z$1132)/(Z$1133-Z$1132)</f>
        <v>0</v>
      </c>
      <c r="AB734" s="46" t="s">
        <v>188</v>
      </c>
      <c r="AC734" s="194">
        <f t="shared" si="566"/>
        <v>1</v>
      </c>
      <c r="AD734" s="201">
        <f>(AC734-AC$1132)/(AC$1133-AC$1132)</f>
        <v>0</v>
      </c>
      <c r="AE734" s="46" t="s">
        <v>188</v>
      </c>
      <c r="AF734" s="194">
        <f t="shared" si="567"/>
        <v>1</v>
      </c>
      <c r="AG734" s="201">
        <f>(AF734-AF$1132)/(AF$1133-AF$1132)</f>
        <v>0</v>
      </c>
      <c r="AH734" s="24" t="s">
        <v>67</v>
      </c>
      <c r="AI734" s="194">
        <f>VLOOKUP(AH734,'DATOS DE SOPORTE'!$V$5:$W$8,2,FALSE)</f>
        <v>1</v>
      </c>
      <c r="AJ734" s="201">
        <f>(AI734-AI$1132)/(AI$1133-AI$1132)</f>
        <v>0</v>
      </c>
      <c r="AK734" s="58" t="str">
        <f t="shared" si="559"/>
        <v>Bueno</v>
      </c>
      <c r="AL734" s="196">
        <f>IFERROR(SQRT(($E734-$E$1136)^2+($C734-$C$1136)^2),0)</f>
        <v>6.3570672938206063E-2</v>
      </c>
      <c r="AM734" s="197" t="str">
        <f>IF(AL734&lt;=SMALL($AL$3:$AL$1130,1),"MAS PARECIDO","NO")</f>
        <v>NO</v>
      </c>
      <c r="AN734" s="197" t="str">
        <f>IF(AL734&lt;=SMALL($AL$3:$AL$1130,5),"SIMILAR","NO")</f>
        <v>NO</v>
      </c>
      <c r="AO734" s="197" t="str">
        <f t="shared" si="568"/>
        <v>N/A</v>
      </c>
      <c r="AP734" s="197">
        <f t="shared" si="569"/>
        <v>0</v>
      </c>
      <c r="AQ734" s="198">
        <f t="shared" si="570"/>
        <v>0</v>
      </c>
      <c r="AR734" s="196">
        <f>IFERROR(SQRT(($E734-$E$1136)^2+($H734-$H$1136)^2),0)</f>
        <v>6.0001800054001617E-2</v>
      </c>
      <c r="AS734" s="197" t="str">
        <f>IF(AR734&lt;=SMALL(AR$3:AR$1130,1),"MAS PARECIDO","NO")</f>
        <v>NO</v>
      </c>
      <c r="AT734" s="197" t="str">
        <f>IF(AR734&lt;=SMALL(AR$3:AR$1130,5),"SIMILAR","NO")</f>
        <v>NO</v>
      </c>
      <c r="AU734" s="197" t="str">
        <f t="shared" si="571"/>
        <v>N/A</v>
      </c>
      <c r="AV734" s="197">
        <f t="shared" si="572"/>
        <v>0</v>
      </c>
      <c r="AW734" s="198">
        <f t="shared" si="573"/>
        <v>0</v>
      </c>
      <c r="AX734" s="199">
        <f>IFERROR(SQRT(($E734-$E$1136)^2+($K734-$K$1136)^2),0)</f>
        <v>0.2088066474270405</v>
      </c>
      <c r="AY734" s="197" t="str">
        <f>IF(AX734&lt;=SMALL(AX$3:AX$1130,1),"MAS PARECIDO","NO")</f>
        <v>NO</v>
      </c>
      <c r="AZ734" s="197" t="str">
        <f>IF(AX734&lt;=SMALL(AX$3:AX$1130,5),"SIMILAR","NO")</f>
        <v>NO</v>
      </c>
      <c r="BA734" s="197" t="str">
        <f t="shared" si="574"/>
        <v>N/A</v>
      </c>
      <c r="BB734" s="197">
        <f t="shared" si="575"/>
        <v>0</v>
      </c>
      <c r="BC734" s="198">
        <f t="shared" si="576"/>
        <v>0</v>
      </c>
      <c r="BD734" s="196">
        <f>IFERROR(SQRT(($E734-$E$1136)^2+($O734-$O$1136)^2),0)</f>
        <v>6.0001800054001617E-2</v>
      </c>
      <c r="BE734" s="197" t="str">
        <f>IF(BD734&lt;=SMALL(BD$3:BD$1130,1),"MAS PARECIDO","NO")</f>
        <v>NO</v>
      </c>
      <c r="BF734" s="197" t="str">
        <f>IF(BD734&lt;=SMALL(BD$3:BD$1130,5),"SIMILAR","NO")</f>
        <v>NO</v>
      </c>
      <c r="BG734" s="197" t="str">
        <f t="shared" si="577"/>
        <v>N/A</v>
      </c>
      <c r="BH734" s="197">
        <f t="shared" si="578"/>
        <v>0</v>
      </c>
      <c r="BI734" s="198">
        <f t="shared" si="579"/>
        <v>0</v>
      </c>
      <c r="BJ734" s="199">
        <f>IFERROR(SQRT(($E734-$E$1136)^2+($R734-$R$1136)^2),0)</f>
        <v>6.0001800054001617E-2</v>
      </c>
      <c r="BK734" s="197" t="str">
        <f>IF(BJ734&lt;=SMALL(BJ$3:BJ$1130,1),"MAS PARECIDO","NO")</f>
        <v>NO</v>
      </c>
      <c r="BL734" s="197" t="str">
        <f>IF(BJ734&lt;=SMALL(BJ$3:BJ$1130,5),"SIMILAR","NO")</f>
        <v>NO</v>
      </c>
      <c r="BM734" s="197" t="str">
        <f t="shared" si="580"/>
        <v>N/A</v>
      </c>
      <c r="BN734" s="197">
        <f t="shared" si="581"/>
        <v>0</v>
      </c>
      <c r="BO734" s="198">
        <f t="shared" si="582"/>
        <v>0</v>
      </c>
      <c r="BP734" s="199">
        <f>IFERROR(SQRT(($E734-$E$1136)^2+($U734-$U$1136)^2),0)</f>
        <v>6.0001800054001617E-2</v>
      </c>
      <c r="BQ734" s="197" t="str">
        <f>IF(BP734&lt;=SMALL(BP$3:BP$1130,1),"MAS PARECIDO","NO")</f>
        <v>NO</v>
      </c>
      <c r="BR734" s="197" t="str">
        <f>IF(BP734&lt;=SMALL(BP$3:BP$1130,5),"SIMILAR","NO")</f>
        <v>NO</v>
      </c>
      <c r="BS734" s="197" t="str">
        <f t="shared" si="583"/>
        <v>N/A</v>
      </c>
      <c r="BT734" s="197">
        <f t="shared" si="584"/>
        <v>0</v>
      </c>
      <c r="BU734" s="198">
        <f t="shared" si="585"/>
        <v>0</v>
      </c>
      <c r="BV734" s="199">
        <f>IFERROR(SQRT(($E734-$E$1136)^2+($X734-$X$1136)^2),0)</f>
        <v>6.0001800054001617E-2</v>
      </c>
      <c r="BW734" s="197" t="str">
        <f>IF(BV734&lt;=SMALL(BV$3:BV$1130,1),"MAS PARECIDO","NO")</f>
        <v>NO</v>
      </c>
      <c r="BX734" s="197" t="str">
        <f>IF(BV734&lt;=SMALL(BV$3:BV$1130,5),"SIMILAR","NO")</f>
        <v>NO</v>
      </c>
      <c r="BY734" s="197" t="str">
        <f t="shared" si="586"/>
        <v>N/A</v>
      </c>
      <c r="BZ734" s="197">
        <f t="shared" si="587"/>
        <v>0</v>
      </c>
      <c r="CA734" s="198">
        <f t="shared" si="588"/>
        <v>0</v>
      </c>
      <c r="CB734" s="199">
        <f>IFERROR(SQRT(($E734-$E$1136)^2+($AA734-$AA$1136)^2),0)</f>
        <v>6.0001800054001617E-2</v>
      </c>
      <c r="CC734" s="197" t="str">
        <f>IF(CB734&lt;=SMALL(CB$3:CB$1130,1),"MAS PARECIDO","NO")</f>
        <v>NO</v>
      </c>
      <c r="CD734" s="197" t="str">
        <f>IF(CB734&lt;=SMALL(CB$3:CB$1130,5),"SIMILAR","NO")</f>
        <v>NO</v>
      </c>
      <c r="CE734" s="197" t="str">
        <f t="shared" si="589"/>
        <v>N/A</v>
      </c>
      <c r="CF734" s="197">
        <f t="shared" si="590"/>
        <v>0</v>
      </c>
      <c r="CG734" s="198">
        <f t="shared" si="591"/>
        <v>0</v>
      </c>
      <c r="CH734" s="199">
        <f>IFERROR(SQRT(($E734-$E$1136)^2+($AD734-$AD$1136)^2),0)</f>
        <v>1.0017984907204245</v>
      </c>
      <c r="CI734" s="197" t="str">
        <f>IF(CH734&lt;=SMALL(CH$3:CH$1130,1),"MAS PARECIDO","NO")</f>
        <v>NO</v>
      </c>
      <c r="CJ734" s="197" t="str">
        <f>IF(CH734&lt;=SMALL(CH$3:CH$1130,5),"SIMILAR","NO")</f>
        <v>NO</v>
      </c>
      <c r="CK734" s="197" t="str">
        <f t="shared" si="592"/>
        <v>N/A</v>
      </c>
      <c r="CL734" s="197">
        <f t="shared" si="593"/>
        <v>0</v>
      </c>
      <c r="CM734" s="198">
        <f t="shared" si="594"/>
        <v>0</v>
      </c>
      <c r="CN734" s="199">
        <f>IFERROR(SQRT(($E734-$E$1136)^2+($AG734-$AG$1136)^2),0)</f>
        <v>1.0017984907204245</v>
      </c>
      <c r="CO734" s="197" t="str">
        <f>IF(CN734&lt;=SMALL(CN$3:CN$1130,1),"MAS PARECIDO","NO")</f>
        <v>NO</v>
      </c>
      <c r="CP734" s="197" t="str">
        <f>IF(CN734&lt;=SMALL(CN$3:CN$1130,5),"SIMILAR","NO")</f>
        <v>NO</v>
      </c>
      <c r="CQ734" s="197" t="str">
        <f t="shared" si="595"/>
        <v>N/A</v>
      </c>
      <c r="CR734" s="197">
        <f t="shared" si="596"/>
        <v>0</v>
      </c>
      <c r="CS734" s="198">
        <f t="shared" si="597"/>
        <v>0</v>
      </c>
      <c r="CT734" s="199">
        <f>IFERROR(SQRT(($E734-$E$1136)^2+($AJ734-$AJ$1136)^2),0)</f>
        <v>6.0001800054001617E-2</v>
      </c>
      <c r="CU734" s="197" t="str">
        <f>IF(CT734&lt;=SMALL(CT$3:CT$1130,1),"MAS PARECIDO","NO")</f>
        <v>NO</v>
      </c>
      <c r="CV734" s="197" t="str">
        <f>IF(CT734&lt;=SMALL(CT$3:CT$1130,5),"SIMILAR","NO")</f>
        <v>NO</v>
      </c>
      <c r="CW734" s="197" t="str">
        <f t="shared" si="598"/>
        <v>N/A</v>
      </c>
      <c r="CX734" s="197">
        <f t="shared" si="599"/>
        <v>0</v>
      </c>
      <c r="CY734" s="198">
        <f t="shared" si="600"/>
        <v>0</v>
      </c>
      <c r="CZ734" s="2" t="s">
        <v>1862</v>
      </c>
      <c r="DA734" s="2" t="s">
        <v>2437</v>
      </c>
      <c r="DB734" s="2">
        <v>0</v>
      </c>
      <c r="DC734" s="2" t="s">
        <v>189</v>
      </c>
    </row>
    <row r="735" spans="1:107">
      <c r="A735" s="24" t="s">
        <v>894</v>
      </c>
      <c r="B735" s="46">
        <v>73009.929999999993</v>
      </c>
      <c r="C735" s="190">
        <f>(B735-$B$1132)/($B$1133-$B$1132)</f>
        <v>8.0076913553877083E-2</v>
      </c>
      <c r="D735" s="46">
        <v>12000</v>
      </c>
      <c r="E735" s="190">
        <f>(D735-$D$1132)/($D$1133-$D$1132)</f>
        <v>2.3970719121573648E-2</v>
      </c>
      <c r="F735" s="46" t="s">
        <v>203</v>
      </c>
      <c r="G735" s="192">
        <f>VLOOKUP(F735,'DATOS DE SOPORTE'!$Y$5:$Z$8,2,FALSE)</f>
        <v>3</v>
      </c>
      <c r="H735" s="190">
        <f>(G735-$G$1132)/($G$1133-$G$1132)</f>
        <v>0.66666666666666663</v>
      </c>
      <c r="I735" s="50">
        <v>1</v>
      </c>
      <c r="J735" s="200">
        <f t="shared" si="560"/>
        <v>1</v>
      </c>
      <c r="K735" s="190">
        <f>(J735-$J$1132)/($J$1133-$J$1132)</f>
        <v>0.2</v>
      </c>
      <c r="L735" s="193" t="str">
        <f t="shared" si="561"/>
        <v>SI</v>
      </c>
      <c r="M735" s="46" t="s">
        <v>192</v>
      </c>
      <c r="N735" s="192">
        <f t="shared" si="562"/>
        <v>2</v>
      </c>
      <c r="O735" s="190">
        <f>(N735-N$1132)/(N$1133-N$1132)</f>
        <v>1</v>
      </c>
      <c r="P735" s="46" t="s">
        <v>193</v>
      </c>
      <c r="Q735" s="192">
        <f t="shared" si="563"/>
        <v>2</v>
      </c>
      <c r="R735" s="190">
        <f>(Q735-Q$1132)/(Q$1133-Q$1132)</f>
        <v>0.5</v>
      </c>
      <c r="S735" s="46" t="s">
        <v>194</v>
      </c>
      <c r="T735" s="192">
        <f t="shared" si="564"/>
        <v>1</v>
      </c>
      <c r="U735" s="190">
        <f>(T735-T$1132)/(T$1133-T$1132)</f>
        <v>0</v>
      </c>
      <c r="V735" s="46" t="s">
        <v>62</v>
      </c>
      <c r="W735" s="194">
        <f>VLOOKUP(V735,'DATOS DE SOPORTE'!$S$5:$T$10,2,FALSE)</f>
        <v>1</v>
      </c>
      <c r="X735" s="201">
        <f>(W735-W$1132)/(W$1133-W$1132)</f>
        <v>0</v>
      </c>
      <c r="Y735" s="46" t="s">
        <v>188</v>
      </c>
      <c r="Z735" s="194">
        <f t="shared" si="565"/>
        <v>1</v>
      </c>
      <c r="AA735" s="201">
        <f>(Z735-Z$1132)/(Z$1133-Z$1132)</f>
        <v>0</v>
      </c>
      <c r="AB735" s="46" t="s">
        <v>188</v>
      </c>
      <c r="AC735" s="194">
        <f t="shared" si="566"/>
        <v>1</v>
      </c>
      <c r="AD735" s="201">
        <f>(AC735-AC$1132)/(AC$1133-AC$1132)</f>
        <v>0</v>
      </c>
      <c r="AE735" s="46" t="s">
        <v>188</v>
      </c>
      <c r="AF735" s="194">
        <f t="shared" si="567"/>
        <v>1</v>
      </c>
      <c r="AG735" s="201">
        <f>(AF735-AF$1132)/(AF$1133-AF$1132)</f>
        <v>0</v>
      </c>
      <c r="AH735" s="24" t="s">
        <v>67</v>
      </c>
      <c r="AI735" s="194">
        <f>VLOOKUP(AH735,'DATOS DE SOPORTE'!$V$5:$W$8,2,FALSE)</f>
        <v>1</v>
      </c>
      <c r="AJ735" s="201">
        <f>(AI735-AI$1132)/(AI$1133-AI$1132)</f>
        <v>0</v>
      </c>
      <c r="AK735" s="58" t="str">
        <f t="shared" si="559"/>
        <v>Bueno</v>
      </c>
      <c r="AL735" s="196">
        <f>IFERROR(SQRT(($E735-$E$1136)^2+($C735-$C$1136)^2),0)</f>
        <v>0.12734427695677128</v>
      </c>
      <c r="AM735" s="197" t="str">
        <f>IF(AL735&lt;=SMALL($AL$3:$AL$1130,1),"MAS PARECIDO","NO")</f>
        <v>NO</v>
      </c>
      <c r="AN735" s="197" t="str">
        <f>IF(AL735&lt;=SMALL($AL$3:$AL$1130,5),"SIMILAR","NO")</f>
        <v>NO</v>
      </c>
      <c r="AO735" s="197" t="str">
        <f t="shared" si="568"/>
        <v>N/A</v>
      </c>
      <c r="AP735" s="197">
        <f t="shared" si="569"/>
        <v>0</v>
      </c>
      <c r="AQ735" s="198">
        <f t="shared" si="570"/>
        <v>0</v>
      </c>
      <c r="AR735" s="196">
        <f>IFERROR(SQRT(($E735-$E$1136)^2+($H735-$H$1136)^2),0)</f>
        <v>0.33419626819081383</v>
      </c>
      <c r="AS735" s="197" t="str">
        <f>IF(AR735&lt;=SMALL(AR$3:AR$1130,1),"MAS PARECIDO","NO")</f>
        <v>NO</v>
      </c>
      <c r="AT735" s="197" t="str">
        <f>IF(AR735&lt;=SMALL(AR$3:AR$1130,5),"SIMILAR","NO")</f>
        <v>NO</v>
      </c>
      <c r="AU735" s="197" t="str">
        <f t="shared" si="571"/>
        <v>N/A</v>
      </c>
      <c r="AV735" s="197">
        <f t="shared" si="572"/>
        <v>0</v>
      </c>
      <c r="AW735" s="198">
        <f t="shared" si="573"/>
        <v>0</v>
      </c>
      <c r="AX735" s="199">
        <f>IFERROR(SQRT(($E735-$E$1136)^2+($K735-$K$1136)^2),0)</f>
        <v>2.4000720021600648E-2</v>
      </c>
      <c r="AY735" s="197" t="str">
        <f>IF(AX735&lt;=SMALL(AX$3:AX$1130,1),"MAS PARECIDO","NO")</f>
        <v>NO</v>
      </c>
      <c r="AZ735" s="197" t="str">
        <f>IF(AX735&lt;=SMALL(AX$3:AX$1130,5),"SIMILAR","NO")</f>
        <v>NO</v>
      </c>
      <c r="BA735" s="197" t="str">
        <f t="shared" si="574"/>
        <v>N/A</v>
      </c>
      <c r="BB735" s="197">
        <f t="shared" si="575"/>
        <v>0</v>
      </c>
      <c r="BC735" s="198">
        <f t="shared" si="576"/>
        <v>0</v>
      </c>
      <c r="BD735" s="196">
        <f>IFERROR(SQRT(($E735-$E$1136)^2+($O735-$O$1136)^2),0)</f>
        <v>2.4000720021600648E-2</v>
      </c>
      <c r="BE735" s="197" t="str">
        <f>IF(BD735&lt;=SMALL(BD$3:BD$1130,1),"MAS PARECIDO","NO")</f>
        <v>NO</v>
      </c>
      <c r="BF735" s="197" t="str">
        <f>IF(BD735&lt;=SMALL(BD$3:BD$1130,5),"SIMILAR","NO")</f>
        <v>NO</v>
      </c>
      <c r="BG735" s="197" t="str">
        <f t="shared" si="577"/>
        <v>N/A</v>
      </c>
      <c r="BH735" s="197">
        <f t="shared" si="578"/>
        <v>0</v>
      </c>
      <c r="BI735" s="198">
        <f t="shared" si="579"/>
        <v>0</v>
      </c>
      <c r="BJ735" s="199">
        <f>IFERROR(SQRT(($E735-$E$1136)^2+($R735-$R$1136)^2),0)</f>
        <v>2.4000720021600648E-2</v>
      </c>
      <c r="BK735" s="197" t="str">
        <f>IF(BJ735&lt;=SMALL(BJ$3:BJ$1130,1),"MAS PARECIDO","NO")</f>
        <v>NO</v>
      </c>
      <c r="BL735" s="197" t="str">
        <f>IF(BJ735&lt;=SMALL(BJ$3:BJ$1130,5),"SIMILAR","NO")</f>
        <v>NO</v>
      </c>
      <c r="BM735" s="197" t="str">
        <f t="shared" si="580"/>
        <v>N/A</v>
      </c>
      <c r="BN735" s="197">
        <f t="shared" si="581"/>
        <v>0</v>
      </c>
      <c r="BO735" s="198">
        <f t="shared" si="582"/>
        <v>0</v>
      </c>
      <c r="BP735" s="199">
        <f>IFERROR(SQRT(($E735-$E$1136)^2+($U735-$U$1136)^2),0)</f>
        <v>2.4000720021600648E-2</v>
      </c>
      <c r="BQ735" s="197" t="str">
        <f>IF(BP735&lt;=SMALL(BP$3:BP$1130,1),"MAS PARECIDO","NO")</f>
        <v>NO</v>
      </c>
      <c r="BR735" s="197" t="str">
        <f>IF(BP735&lt;=SMALL(BP$3:BP$1130,5),"SIMILAR","NO")</f>
        <v>NO</v>
      </c>
      <c r="BS735" s="197" t="str">
        <f t="shared" si="583"/>
        <v>N/A</v>
      </c>
      <c r="BT735" s="197">
        <f t="shared" si="584"/>
        <v>0</v>
      </c>
      <c r="BU735" s="198">
        <f t="shared" si="585"/>
        <v>0</v>
      </c>
      <c r="BV735" s="199">
        <f>IFERROR(SQRT(($E735-$E$1136)^2+($X735-$X$1136)^2),0)</f>
        <v>2.4000720021600648E-2</v>
      </c>
      <c r="BW735" s="197" t="str">
        <f>IF(BV735&lt;=SMALL(BV$3:BV$1130,1),"MAS PARECIDO","NO")</f>
        <v>NO</v>
      </c>
      <c r="BX735" s="197" t="str">
        <f>IF(BV735&lt;=SMALL(BV$3:BV$1130,5),"SIMILAR","NO")</f>
        <v>NO</v>
      </c>
      <c r="BY735" s="197" t="str">
        <f t="shared" si="586"/>
        <v>N/A</v>
      </c>
      <c r="BZ735" s="197">
        <f t="shared" si="587"/>
        <v>0</v>
      </c>
      <c r="CA735" s="198">
        <f t="shared" si="588"/>
        <v>0</v>
      </c>
      <c r="CB735" s="199">
        <f>IFERROR(SQRT(($E735-$E$1136)^2+($AA735-$AA$1136)^2),0)</f>
        <v>2.4000720021600648E-2</v>
      </c>
      <c r="CC735" s="197" t="str">
        <f>IF(CB735&lt;=SMALL(CB$3:CB$1130,1),"MAS PARECIDO","NO")</f>
        <v>NO</v>
      </c>
      <c r="CD735" s="197" t="str">
        <f>IF(CB735&lt;=SMALL(CB$3:CB$1130,5),"SIMILAR","NO")</f>
        <v>NO</v>
      </c>
      <c r="CE735" s="197" t="str">
        <f t="shared" si="589"/>
        <v>N/A</v>
      </c>
      <c r="CF735" s="197">
        <f t="shared" si="590"/>
        <v>0</v>
      </c>
      <c r="CG735" s="198">
        <f t="shared" si="591"/>
        <v>0</v>
      </c>
      <c r="CH735" s="199">
        <f>IFERROR(SQRT(($E735-$E$1136)^2+($AD735-$AD$1136)^2),0)</f>
        <v>1.0002879758157424</v>
      </c>
      <c r="CI735" s="197" t="str">
        <f>IF(CH735&lt;=SMALL(CH$3:CH$1130,1),"MAS PARECIDO","NO")</f>
        <v>NO</v>
      </c>
      <c r="CJ735" s="197" t="str">
        <f>IF(CH735&lt;=SMALL(CH$3:CH$1130,5),"SIMILAR","NO")</f>
        <v>NO</v>
      </c>
      <c r="CK735" s="197" t="str">
        <f t="shared" si="592"/>
        <v>N/A</v>
      </c>
      <c r="CL735" s="197">
        <f t="shared" si="593"/>
        <v>0</v>
      </c>
      <c r="CM735" s="198">
        <f t="shared" si="594"/>
        <v>0</v>
      </c>
      <c r="CN735" s="199">
        <f>IFERROR(SQRT(($E735-$E$1136)^2+($AG735-$AG$1136)^2),0)</f>
        <v>1.0002879758157424</v>
      </c>
      <c r="CO735" s="197" t="str">
        <f>IF(CN735&lt;=SMALL(CN$3:CN$1130,1),"MAS PARECIDO","NO")</f>
        <v>NO</v>
      </c>
      <c r="CP735" s="197" t="str">
        <f>IF(CN735&lt;=SMALL(CN$3:CN$1130,5),"SIMILAR","NO")</f>
        <v>NO</v>
      </c>
      <c r="CQ735" s="197" t="str">
        <f t="shared" si="595"/>
        <v>N/A</v>
      </c>
      <c r="CR735" s="197">
        <f t="shared" si="596"/>
        <v>0</v>
      </c>
      <c r="CS735" s="198">
        <f t="shared" si="597"/>
        <v>0</v>
      </c>
      <c r="CT735" s="199">
        <f>IFERROR(SQRT(($E735-$E$1136)^2+($AJ735-$AJ$1136)^2),0)</f>
        <v>2.4000720021600648E-2</v>
      </c>
      <c r="CU735" s="197" t="str">
        <f>IF(CT735&lt;=SMALL(CT$3:CT$1130,1),"MAS PARECIDO","NO")</f>
        <v>NO</v>
      </c>
      <c r="CV735" s="197" t="str">
        <f>IF(CT735&lt;=SMALL(CT$3:CT$1130,5),"SIMILAR","NO")</f>
        <v>NO</v>
      </c>
      <c r="CW735" s="197" t="str">
        <f t="shared" si="598"/>
        <v>N/A</v>
      </c>
      <c r="CX735" s="197">
        <f t="shared" si="599"/>
        <v>0</v>
      </c>
      <c r="CY735" s="198">
        <f t="shared" si="600"/>
        <v>0</v>
      </c>
      <c r="CZ735" s="2" t="s">
        <v>2438</v>
      </c>
      <c r="DA735" s="2" t="s">
        <v>2439</v>
      </c>
      <c r="DB735" s="2">
        <v>0</v>
      </c>
      <c r="DC735" s="2" t="s">
        <v>189</v>
      </c>
    </row>
    <row r="736" spans="1:107">
      <c r="A736" s="24" t="s">
        <v>895</v>
      </c>
      <c r="B736" s="46">
        <v>60999.61</v>
      </c>
      <c r="C736" s="190">
        <f>(B736-$B$1132)/($B$1133-$B$1132)</f>
        <v>6.6037891887942235E-2</v>
      </c>
      <c r="D736" s="46">
        <v>35000</v>
      </c>
      <c r="E736" s="190">
        <f>(D736-$D$1132)/($D$1133-$D$1132)</f>
        <v>6.9972099162974893E-2</v>
      </c>
      <c r="F736" s="46" t="s">
        <v>203</v>
      </c>
      <c r="G736" s="192">
        <f>VLOOKUP(F736,'DATOS DE SOPORTE'!$Y$5:$Z$8,2,FALSE)</f>
        <v>3</v>
      </c>
      <c r="H736" s="190">
        <f>(G736-$G$1132)/($G$1133-$G$1132)</f>
        <v>0.66666666666666663</v>
      </c>
      <c r="I736" s="50">
        <v>2</v>
      </c>
      <c r="J736" s="200">
        <f t="shared" si="560"/>
        <v>2</v>
      </c>
      <c r="K736" s="190">
        <f>(J736-$J$1132)/($J$1133-$J$1132)</f>
        <v>0.4</v>
      </c>
      <c r="L736" s="193" t="str">
        <f t="shared" si="561"/>
        <v>SI</v>
      </c>
      <c r="M736" s="46" t="s">
        <v>56</v>
      </c>
      <c r="N736" s="192">
        <f t="shared" si="562"/>
        <v>1</v>
      </c>
      <c r="O736" s="190">
        <f>(N736-N$1132)/(N$1133-N$1132)</f>
        <v>0</v>
      </c>
      <c r="P736" s="46" t="s">
        <v>58</v>
      </c>
      <c r="Q736" s="192">
        <f t="shared" si="563"/>
        <v>3</v>
      </c>
      <c r="R736" s="190">
        <f>(Q736-Q$1132)/(Q$1133-Q$1132)</f>
        <v>1</v>
      </c>
      <c r="S736" s="46" t="s">
        <v>194</v>
      </c>
      <c r="T736" s="192">
        <f t="shared" si="564"/>
        <v>1</v>
      </c>
      <c r="U736" s="190">
        <f>(T736-T$1132)/(T$1133-T$1132)</f>
        <v>0</v>
      </c>
      <c r="V736" s="46" t="s">
        <v>212</v>
      </c>
      <c r="W736" s="194">
        <f>VLOOKUP(V736,'DATOS DE SOPORTE'!$S$5:$T$10,2,FALSE)</f>
        <v>3</v>
      </c>
      <c r="X736" s="201">
        <f>(W736-W$1132)/(W$1133-W$1132)</f>
        <v>0.4</v>
      </c>
      <c r="Y736" s="46" t="s">
        <v>188</v>
      </c>
      <c r="Z736" s="194">
        <f t="shared" si="565"/>
        <v>1</v>
      </c>
      <c r="AA736" s="201">
        <f>(Z736-Z$1132)/(Z$1133-Z$1132)</f>
        <v>0</v>
      </c>
      <c r="AB736" s="46" t="s">
        <v>136</v>
      </c>
      <c r="AC736" s="194">
        <f t="shared" si="566"/>
        <v>2</v>
      </c>
      <c r="AD736" s="201">
        <f>(AC736-AC$1132)/(AC$1133-AC$1132)</f>
        <v>1</v>
      </c>
      <c r="AE736" s="46" t="s">
        <v>136</v>
      </c>
      <c r="AF736" s="194">
        <f t="shared" si="567"/>
        <v>2</v>
      </c>
      <c r="AG736" s="201">
        <f>(AF736-AF$1132)/(AF$1133-AF$1132)</f>
        <v>1</v>
      </c>
      <c r="AH736" s="24" t="s">
        <v>67</v>
      </c>
      <c r="AI736" s="194">
        <f>VLOOKUP(AH736,'DATOS DE SOPORTE'!$V$5:$W$8,2,FALSE)</f>
        <v>1</v>
      </c>
      <c r="AJ736" s="201">
        <f>(AI736-AI$1132)/(AI$1133-AI$1132)</f>
        <v>0</v>
      </c>
      <c r="AK736" s="58" t="str">
        <f t="shared" si="559"/>
        <v>Bueno</v>
      </c>
      <c r="AL736" s="196">
        <f>IFERROR(SQRT(($E736-$E$1136)^2+($C736-$C$1136)^2),0)</f>
        <v>0.15572224529924578</v>
      </c>
      <c r="AM736" s="197" t="str">
        <f>IF(AL736&lt;=SMALL($AL$3:$AL$1130,1),"MAS PARECIDO","NO")</f>
        <v>NO</v>
      </c>
      <c r="AN736" s="197" t="str">
        <f>IF(AL736&lt;=SMALL($AL$3:$AL$1130,5),"SIMILAR","NO")</f>
        <v>NO</v>
      </c>
      <c r="AO736" s="197" t="str">
        <f t="shared" si="568"/>
        <v>N/A</v>
      </c>
      <c r="AP736" s="197">
        <f t="shared" si="569"/>
        <v>0</v>
      </c>
      <c r="AQ736" s="198">
        <f t="shared" si="570"/>
        <v>0</v>
      </c>
      <c r="AR736" s="196">
        <f>IFERROR(SQRT(($E736-$E$1136)^2+($H736-$H$1136)^2),0)</f>
        <v>0.34060447020604651</v>
      </c>
      <c r="AS736" s="197" t="str">
        <f>IF(AR736&lt;=SMALL(AR$3:AR$1130,1),"MAS PARECIDO","NO")</f>
        <v>NO</v>
      </c>
      <c r="AT736" s="197" t="str">
        <f>IF(AR736&lt;=SMALL(AR$3:AR$1130,5),"SIMILAR","NO")</f>
        <v>NO</v>
      </c>
      <c r="AU736" s="197" t="str">
        <f t="shared" si="571"/>
        <v>N/A</v>
      </c>
      <c r="AV736" s="197">
        <f t="shared" si="572"/>
        <v>0</v>
      </c>
      <c r="AW736" s="198">
        <f t="shared" si="573"/>
        <v>0</v>
      </c>
      <c r="AX736" s="199">
        <f>IFERROR(SQRT(($E736-$E$1136)^2+($K736-$K$1136)^2),0)</f>
        <v>0.21189689477014648</v>
      </c>
      <c r="AY736" s="197" t="str">
        <f>IF(AX736&lt;=SMALL(AX$3:AX$1130,1),"MAS PARECIDO","NO")</f>
        <v>NO</v>
      </c>
      <c r="AZ736" s="197" t="str">
        <f>IF(AX736&lt;=SMALL(AX$3:AX$1130,5),"SIMILAR","NO")</f>
        <v>NO</v>
      </c>
      <c r="BA736" s="197" t="str">
        <f t="shared" si="574"/>
        <v>N/A</v>
      </c>
      <c r="BB736" s="197">
        <f t="shared" si="575"/>
        <v>0</v>
      </c>
      <c r="BC736" s="198">
        <f t="shared" si="576"/>
        <v>0</v>
      </c>
      <c r="BD736" s="196">
        <f>IFERROR(SQRT(($E736-$E$1136)^2+($O736-$O$1136)^2),0)</f>
        <v>1.0024471527283774</v>
      </c>
      <c r="BE736" s="197" t="str">
        <f>IF(BD736&lt;=SMALL(BD$3:BD$1130,1),"MAS PARECIDO","NO")</f>
        <v>NO</v>
      </c>
      <c r="BF736" s="197" t="str">
        <f>IF(BD736&lt;=SMALL(BD$3:BD$1130,5),"SIMILAR","NO")</f>
        <v>NO</v>
      </c>
      <c r="BG736" s="197" t="str">
        <f t="shared" si="577"/>
        <v>N/A</v>
      </c>
      <c r="BH736" s="197">
        <f t="shared" si="578"/>
        <v>0</v>
      </c>
      <c r="BI736" s="198">
        <f t="shared" si="579"/>
        <v>0</v>
      </c>
      <c r="BJ736" s="199">
        <f>IFERROR(SQRT(($E736-$E$1136)^2+($R736-$R$1136)^2),0)</f>
        <v>0.50487651362806585</v>
      </c>
      <c r="BK736" s="197" t="str">
        <f>IF(BJ736&lt;=SMALL(BJ$3:BJ$1130,1),"MAS PARECIDO","NO")</f>
        <v>NO</v>
      </c>
      <c r="BL736" s="197" t="str">
        <f>IF(BJ736&lt;=SMALL(BJ$3:BJ$1130,5),"SIMILAR","NO")</f>
        <v>NO</v>
      </c>
      <c r="BM736" s="197" t="str">
        <f t="shared" si="580"/>
        <v>N/A</v>
      </c>
      <c r="BN736" s="197">
        <f t="shared" si="581"/>
        <v>0</v>
      </c>
      <c r="BO736" s="198">
        <f t="shared" si="582"/>
        <v>0</v>
      </c>
      <c r="BP736" s="199">
        <f>IFERROR(SQRT(($E736-$E$1136)^2+($U736-$U$1136)^2),0)</f>
        <v>7.0002100063001893E-2</v>
      </c>
      <c r="BQ736" s="197" t="str">
        <f>IF(BP736&lt;=SMALL(BP$3:BP$1130,1),"MAS PARECIDO","NO")</f>
        <v>NO</v>
      </c>
      <c r="BR736" s="197" t="str">
        <f>IF(BP736&lt;=SMALL(BP$3:BP$1130,5),"SIMILAR","NO")</f>
        <v>NO</v>
      </c>
      <c r="BS736" s="197" t="str">
        <f t="shared" si="583"/>
        <v>N/A</v>
      </c>
      <c r="BT736" s="197">
        <f t="shared" si="584"/>
        <v>0</v>
      </c>
      <c r="BU736" s="198">
        <f t="shared" si="585"/>
        <v>0</v>
      </c>
      <c r="BV736" s="199">
        <f>IFERROR(SQRT(($E736-$E$1136)^2+($X736-$X$1136)^2),0)</f>
        <v>0.40607917209976502</v>
      </c>
      <c r="BW736" s="197" t="str">
        <f>IF(BV736&lt;=SMALL(BV$3:BV$1130,1),"MAS PARECIDO","NO")</f>
        <v>NO</v>
      </c>
      <c r="BX736" s="197" t="str">
        <f>IF(BV736&lt;=SMALL(BV$3:BV$1130,5),"SIMILAR","NO")</f>
        <v>NO</v>
      </c>
      <c r="BY736" s="197" t="str">
        <f t="shared" si="586"/>
        <v>N/A</v>
      </c>
      <c r="BZ736" s="197">
        <f t="shared" si="587"/>
        <v>0</v>
      </c>
      <c r="CA736" s="198">
        <f t="shared" si="588"/>
        <v>0</v>
      </c>
      <c r="CB736" s="199">
        <f>IFERROR(SQRT(($E736-$E$1136)^2+($AA736-$AA$1136)^2),0)</f>
        <v>7.0002100063001893E-2</v>
      </c>
      <c r="CC736" s="197" t="str">
        <f>IF(CB736&lt;=SMALL(CB$3:CB$1130,1),"MAS PARECIDO","NO")</f>
        <v>NO</v>
      </c>
      <c r="CD736" s="197" t="str">
        <f>IF(CB736&lt;=SMALL(CB$3:CB$1130,5),"SIMILAR","NO")</f>
        <v>NO</v>
      </c>
      <c r="CE736" s="197" t="str">
        <f t="shared" si="589"/>
        <v>N/A</v>
      </c>
      <c r="CF736" s="197">
        <f t="shared" si="590"/>
        <v>0</v>
      </c>
      <c r="CG736" s="198">
        <f t="shared" si="591"/>
        <v>0</v>
      </c>
      <c r="CH736" s="199">
        <f>IFERROR(SQRT(($E736-$E$1136)^2+($AD736-$AD$1136)^2),0)</f>
        <v>7.0002100063001893E-2</v>
      </c>
      <c r="CI736" s="197" t="str">
        <f>IF(CH736&lt;=SMALL(CH$3:CH$1130,1),"MAS PARECIDO","NO")</f>
        <v>NO</v>
      </c>
      <c r="CJ736" s="197" t="str">
        <f>IF(CH736&lt;=SMALL(CH$3:CH$1130,5),"SIMILAR","NO")</f>
        <v>NO</v>
      </c>
      <c r="CK736" s="197" t="str">
        <f t="shared" si="592"/>
        <v>N/A</v>
      </c>
      <c r="CL736" s="197">
        <f t="shared" si="593"/>
        <v>0</v>
      </c>
      <c r="CM736" s="198">
        <f t="shared" si="594"/>
        <v>0</v>
      </c>
      <c r="CN736" s="199">
        <f>IFERROR(SQRT(($E736-$E$1136)^2+($AG736-$AG$1136)^2),0)</f>
        <v>7.0002100063001893E-2</v>
      </c>
      <c r="CO736" s="197" t="str">
        <f>IF(CN736&lt;=SMALL(CN$3:CN$1130,1),"MAS PARECIDO","NO")</f>
        <v>NO</v>
      </c>
      <c r="CP736" s="197" t="str">
        <f>IF(CN736&lt;=SMALL(CN$3:CN$1130,5),"SIMILAR","NO")</f>
        <v>NO</v>
      </c>
      <c r="CQ736" s="197" t="str">
        <f t="shared" si="595"/>
        <v>N/A</v>
      </c>
      <c r="CR736" s="197">
        <f t="shared" si="596"/>
        <v>0</v>
      </c>
      <c r="CS736" s="198">
        <f t="shared" si="597"/>
        <v>0</v>
      </c>
      <c r="CT736" s="199">
        <f>IFERROR(SQRT(($E736-$E$1136)^2+($AJ736-$AJ$1136)^2),0)</f>
        <v>7.0002100063001893E-2</v>
      </c>
      <c r="CU736" s="197" t="str">
        <f>IF(CT736&lt;=SMALL(CT$3:CT$1130,1),"MAS PARECIDO","NO")</f>
        <v>NO</v>
      </c>
      <c r="CV736" s="197" t="str">
        <f>IF(CT736&lt;=SMALL(CT$3:CT$1130,5),"SIMILAR","NO")</f>
        <v>NO</v>
      </c>
      <c r="CW736" s="197" t="str">
        <f t="shared" si="598"/>
        <v>N/A</v>
      </c>
      <c r="CX736" s="197">
        <f t="shared" si="599"/>
        <v>0</v>
      </c>
      <c r="CY736" s="198">
        <f t="shared" si="600"/>
        <v>0</v>
      </c>
      <c r="CZ736" s="2" t="s">
        <v>2440</v>
      </c>
      <c r="DA736" s="2" t="s">
        <v>2441</v>
      </c>
      <c r="DB736" s="2">
        <v>0</v>
      </c>
      <c r="DC736" s="2" t="s">
        <v>189</v>
      </c>
    </row>
    <row r="737" spans="1:107">
      <c r="A737" s="24" t="s">
        <v>896</v>
      </c>
      <c r="B737" s="46">
        <v>49960.75</v>
      </c>
      <c r="C737" s="190">
        <f>(B737-$B$1132)/($B$1133-$B$1132)</f>
        <v>5.3134422645888579E-2</v>
      </c>
      <c r="D737" s="46">
        <v>35000</v>
      </c>
      <c r="E737" s="190">
        <f>(D737-$D$1132)/($D$1133-$D$1132)</f>
        <v>6.9972099162974893E-2</v>
      </c>
      <c r="F737" s="46" t="s">
        <v>203</v>
      </c>
      <c r="G737" s="192">
        <f>VLOOKUP(F737,'DATOS DE SOPORTE'!$Y$5:$Z$8,2,FALSE)</f>
        <v>3</v>
      </c>
      <c r="H737" s="190">
        <f>(G737-$G$1132)/($G$1133-$G$1132)</f>
        <v>0.66666666666666663</v>
      </c>
      <c r="I737" s="50">
        <v>0</v>
      </c>
      <c r="J737" s="200">
        <f t="shared" si="560"/>
        <v>0</v>
      </c>
      <c r="K737" s="190">
        <f>(J737-$J$1132)/($J$1133-$J$1132)</f>
        <v>0</v>
      </c>
      <c r="L737" s="193" t="str">
        <f t="shared" si="561"/>
        <v>NO</v>
      </c>
      <c r="M737" s="46" t="s">
        <v>192</v>
      </c>
      <c r="N737" s="192">
        <f t="shared" si="562"/>
        <v>2</v>
      </c>
      <c r="O737" s="190">
        <f>(N737-N$1132)/(N$1133-N$1132)</f>
        <v>1</v>
      </c>
      <c r="P737" s="46" t="s">
        <v>196</v>
      </c>
      <c r="Q737" s="192">
        <f t="shared" si="563"/>
        <v>1</v>
      </c>
      <c r="R737" s="190">
        <f>(Q737-Q$1132)/(Q$1133-Q$1132)</f>
        <v>0</v>
      </c>
      <c r="S737" s="46" t="s">
        <v>60</v>
      </c>
      <c r="T737" s="192">
        <f t="shared" si="564"/>
        <v>2</v>
      </c>
      <c r="U737" s="190">
        <f>(T737-T$1132)/(T$1133-T$1132)</f>
        <v>1</v>
      </c>
      <c r="V737" s="46" t="s">
        <v>62</v>
      </c>
      <c r="W737" s="194">
        <f>VLOOKUP(V737,'DATOS DE SOPORTE'!$S$5:$T$10,2,FALSE)</f>
        <v>1</v>
      </c>
      <c r="X737" s="201">
        <f>(W737-W$1132)/(W$1133-W$1132)</f>
        <v>0</v>
      </c>
      <c r="Y737" s="46" t="s">
        <v>136</v>
      </c>
      <c r="Z737" s="194">
        <f t="shared" si="565"/>
        <v>2</v>
      </c>
      <c r="AA737" s="201">
        <f>(Z737-Z$1132)/(Z$1133-Z$1132)</f>
        <v>1</v>
      </c>
      <c r="AB737" s="46" t="s">
        <v>188</v>
      </c>
      <c r="AC737" s="194">
        <f t="shared" si="566"/>
        <v>1</v>
      </c>
      <c r="AD737" s="201">
        <f>(AC737-AC$1132)/(AC$1133-AC$1132)</f>
        <v>0</v>
      </c>
      <c r="AE737" s="46" t="s">
        <v>188</v>
      </c>
      <c r="AF737" s="194">
        <f t="shared" si="567"/>
        <v>1</v>
      </c>
      <c r="AG737" s="201">
        <f>(AF737-AF$1132)/(AF$1133-AF$1132)</f>
        <v>0</v>
      </c>
      <c r="AH737" s="24" t="s">
        <v>67</v>
      </c>
      <c r="AI737" s="194">
        <f>VLOOKUP(AH737,'DATOS DE SOPORTE'!$V$5:$W$8,2,FALSE)</f>
        <v>1</v>
      </c>
      <c r="AJ737" s="201">
        <f>(AI737-AI$1132)/(AI$1133-AI$1132)</f>
        <v>0</v>
      </c>
      <c r="AK737" s="58" t="str">
        <f t="shared" si="559"/>
        <v>Bueno</v>
      </c>
      <c r="AL737" s="196">
        <f>IFERROR(SQRT(($E737-$E$1136)^2+($C737-$C$1136)^2),0)</f>
        <v>0.16734901087133416</v>
      </c>
      <c r="AM737" s="197" t="str">
        <f>IF(AL737&lt;=SMALL($AL$3:$AL$1130,1),"MAS PARECIDO","NO")</f>
        <v>NO</v>
      </c>
      <c r="AN737" s="197" t="str">
        <f>IF(AL737&lt;=SMALL($AL$3:$AL$1130,5),"SIMILAR","NO")</f>
        <v>NO</v>
      </c>
      <c r="AO737" s="197" t="str">
        <f t="shared" si="568"/>
        <v>N/A</v>
      </c>
      <c r="AP737" s="197">
        <f t="shared" si="569"/>
        <v>0</v>
      </c>
      <c r="AQ737" s="198">
        <f t="shared" si="570"/>
        <v>0</v>
      </c>
      <c r="AR737" s="196">
        <f>IFERROR(SQRT(($E737-$E$1136)^2+($H737-$H$1136)^2),0)</f>
        <v>0.34060447020604651</v>
      </c>
      <c r="AS737" s="197" t="str">
        <f>IF(AR737&lt;=SMALL(AR$3:AR$1130,1),"MAS PARECIDO","NO")</f>
        <v>NO</v>
      </c>
      <c r="AT737" s="197" t="str">
        <f>IF(AR737&lt;=SMALL(AR$3:AR$1130,5),"SIMILAR","NO")</f>
        <v>NO</v>
      </c>
      <c r="AU737" s="197" t="str">
        <f t="shared" si="571"/>
        <v>N/A</v>
      </c>
      <c r="AV737" s="197">
        <f t="shared" si="572"/>
        <v>0</v>
      </c>
      <c r="AW737" s="198">
        <f t="shared" si="573"/>
        <v>0</v>
      </c>
      <c r="AX737" s="199">
        <f>IFERROR(SQRT(($E737-$E$1136)^2+($K737-$K$1136)^2),0)</f>
        <v>0.21189689477014648</v>
      </c>
      <c r="AY737" s="197" t="str">
        <f>IF(AX737&lt;=SMALL(AX$3:AX$1130,1),"MAS PARECIDO","NO")</f>
        <v>NO</v>
      </c>
      <c r="AZ737" s="197" t="str">
        <f>IF(AX737&lt;=SMALL(AX$3:AX$1130,5),"SIMILAR","NO")</f>
        <v>NO</v>
      </c>
      <c r="BA737" s="197" t="str">
        <f t="shared" si="574"/>
        <v>N/A</v>
      </c>
      <c r="BB737" s="197">
        <f t="shared" si="575"/>
        <v>0</v>
      </c>
      <c r="BC737" s="198">
        <f t="shared" si="576"/>
        <v>0</v>
      </c>
      <c r="BD737" s="196">
        <f>IFERROR(SQRT(($E737-$E$1136)^2+($O737-$O$1136)^2),0)</f>
        <v>7.0002100063001893E-2</v>
      </c>
      <c r="BE737" s="197" t="str">
        <f>IF(BD737&lt;=SMALL(BD$3:BD$1130,1),"MAS PARECIDO","NO")</f>
        <v>NO</v>
      </c>
      <c r="BF737" s="197" t="str">
        <f>IF(BD737&lt;=SMALL(BD$3:BD$1130,5),"SIMILAR","NO")</f>
        <v>NO</v>
      </c>
      <c r="BG737" s="197" t="str">
        <f t="shared" si="577"/>
        <v>N/A</v>
      </c>
      <c r="BH737" s="197">
        <f t="shared" si="578"/>
        <v>0</v>
      </c>
      <c r="BI737" s="198">
        <f t="shared" si="579"/>
        <v>0</v>
      </c>
      <c r="BJ737" s="199">
        <f>IFERROR(SQRT(($E737-$E$1136)^2+($R737-$R$1136)^2),0)</f>
        <v>0.50487651362806585</v>
      </c>
      <c r="BK737" s="197" t="str">
        <f>IF(BJ737&lt;=SMALL(BJ$3:BJ$1130,1),"MAS PARECIDO","NO")</f>
        <v>NO</v>
      </c>
      <c r="BL737" s="197" t="str">
        <f>IF(BJ737&lt;=SMALL(BJ$3:BJ$1130,5),"SIMILAR","NO")</f>
        <v>NO</v>
      </c>
      <c r="BM737" s="197" t="str">
        <f t="shared" si="580"/>
        <v>N/A</v>
      </c>
      <c r="BN737" s="197">
        <f t="shared" si="581"/>
        <v>0</v>
      </c>
      <c r="BO737" s="198">
        <f t="shared" si="582"/>
        <v>0</v>
      </c>
      <c r="BP737" s="199">
        <f>IFERROR(SQRT(($E737-$E$1136)^2+($U737-$U$1136)^2),0)</f>
        <v>1.0024471527283774</v>
      </c>
      <c r="BQ737" s="197" t="str">
        <f>IF(BP737&lt;=SMALL(BP$3:BP$1130,1),"MAS PARECIDO","NO")</f>
        <v>NO</v>
      </c>
      <c r="BR737" s="197" t="str">
        <f>IF(BP737&lt;=SMALL(BP$3:BP$1130,5),"SIMILAR","NO")</f>
        <v>NO</v>
      </c>
      <c r="BS737" s="197" t="str">
        <f t="shared" si="583"/>
        <v>N/A</v>
      </c>
      <c r="BT737" s="197">
        <f t="shared" si="584"/>
        <v>0</v>
      </c>
      <c r="BU737" s="198">
        <f t="shared" si="585"/>
        <v>0</v>
      </c>
      <c r="BV737" s="199">
        <f>IFERROR(SQRT(($E737-$E$1136)^2+($X737-$X$1136)^2),0)</f>
        <v>7.0002100063001893E-2</v>
      </c>
      <c r="BW737" s="197" t="str">
        <f>IF(BV737&lt;=SMALL(BV$3:BV$1130,1),"MAS PARECIDO","NO")</f>
        <v>NO</v>
      </c>
      <c r="BX737" s="197" t="str">
        <f>IF(BV737&lt;=SMALL(BV$3:BV$1130,5),"SIMILAR","NO")</f>
        <v>NO</v>
      </c>
      <c r="BY737" s="197" t="str">
        <f t="shared" si="586"/>
        <v>N/A</v>
      </c>
      <c r="BZ737" s="197">
        <f t="shared" si="587"/>
        <v>0</v>
      </c>
      <c r="CA737" s="198">
        <f t="shared" si="588"/>
        <v>0</v>
      </c>
      <c r="CB737" s="199">
        <f>IFERROR(SQRT(($E737-$E$1136)^2+($AA737-$AA$1136)^2),0)</f>
        <v>1.0024471527283774</v>
      </c>
      <c r="CC737" s="197" t="str">
        <f>IF(CB737&lt;=SMALL(CB$3:CB$1130,1),"MAS PARECIDO","NO")</f>
        <v>NO</v>
      </c>
      <c r="CD737" s="197" t="str">
        <f>IF(CB737&lt;=SMALL(CB$3:CB$1130,5),"SIMILAR","NO")</f>
        <v>NO</v>
      </c>
      <c r="CE737" s="197" t="str">
        <f t="shared" si="589"/>
        <v>N/A</v>
      </c>
      <c r="CF737" s="197">
        <f t="shared" si="590"/>
        <v>0</v>
      </c>
      <c r="CG737" s="198">
        <f t="shared" si="591"/>
        <v>0</v>
      </c>
      <c r="CH737" s="199">
        <f>IFERROR(SQRT(($E737-$E$1136)^2+($AD737-$AD$1136)^2),0)</f>
        <v>1.0024471527283774</v>
      </c>
      <c r="CI737" s="197" t="str">
        <f>IF(CH737&lt;=SMALL(CH$3:CH$1130,1),"MAS PARECIDO","NO")</f>
        <v>NO</v>
      </c>
      <c r="CJ737" s="197" t="str">
        <f>IF(CH737&lt;=SMALL(CH$3:CH$1130,5),"SIMILAR","NO")</f>
        <v>NO</v>
      </c>
      <c r="CK737" s="197" t="str">
        <f t="shared" si="592"/>
        <v>N/A</v>
      </c>
      <c r="CL737" s="197">
        <f t="shared" si="593"/>
        <v>0</v>
      </c>
      <c r="CM737" s="198">
        <f t="shared" si="594"/>
        <v>0</v>
      </c>
      <c r="CN737" s="199">
        <f>IFERROR(SQRT(($E737-$E$1136)^2+($AG737-$AG$1136)^2),0)</f>
        <v>1.0024471527283774</v>
      </c>
      <c r="CO737" s="197" t="str">
        <f>IF(CN737&lt;=SMALL(CN$3:CN$1130,1),"MAS PARECIDO","NO")</f>
        <v>NO</v>
      </c>
      <c r="CP737" s="197" t="str">
        <f>IF(CN737&lt;=SMALL(CN$3:CN$1130,5),"SIMILAR","NO")</f>
        <v>NO</v>
      </c>
      <c r="CQ737" s="197" t="str">
        <f t="shared" si="595"/>
        <v>N/A</v>
      </c>
      <c r="CR737" s="197">
        <f t="shared" si="596"/>
        <v>0</v>
      </c>
      <c r="CS737" s="198">
        <f t="shared" si="597"/>
        <v>0</v>
      </c>
      <c r="CT737" s="199">
        <f>IFERROR(SQRT(($E737-$E$1136)^2+($AJ737-$AJ$1136)^2),0)</f>
        <v>7.0002100063001893E-2</v>
      </c>
      <c r="CU737" s="197" t="str">
        <f>IF(CT737&lt;=SMALL(CT$3:CT$1130,1),"MAS PARECIDO","NO")</f>
        <v>NO</v>
      </c>
      <c r="CV737" s="197" t="str">
        <f>IF(CT737&lt;=SMALL(CT$3:CT$1130,5),"SIMILAR","NO")</f>
        <v>NO</v>
      </c>
      <c r="CW737" s="197" t="str">
        <f t="shared" si="598"/>
        <v>N/A</v>
      </c>
      <c r="CX737" s="197">
        <f t="shared" si="599"/>
        <v>0</v>
      </c>
      <c r="CY737" s="198">
        <f t="shared" si="600"/>
        <v>0</v>
      </c>
      <c r="CZ737" s="2" t="s">
        <v>2442</v>
      </c>
      <c r="DA737" s="2" t="s">
        <v>2443</v>
      </c>
      <c r="DB737" s="2">
        <v>0</v>
      </c>
      <c r="DC737" s="2" t="s">
        <v>189</v>
      </c>
    </row>
    <row r="738" spans="1:107">
      <c r="A738" s="24" t="s">
        <v>897</v>
      </c>
      <c r="B738" s="46">
        <v>72503.09</v>
      </c>
      <c r="C738" s="190">
        <f>(B738-$B$1132)/($B$1133-$B$1132)</f>
        <v>7.9484461584140853E-2</v>
      </c>
      <c r="D738" s="46">
        <v>10000</v>
      </c>
      <c r="E738" s="190">
        <f>(D738-$D$1132)/($D$1133-$D$1132)</f>
        <v>1.9970599117973539E-2</v>
      </c>
      <c r="F738" s="46" t="s">
        <v>191</v>
      </c>
      <c r="G738" s="192">
        <f>VLOOKUP(F738,'DATOS DE SOPORTE'!$Y$5:$Z$8,2,FALSE)</f>
        <v>1</v>
      </c>
      <c r="H738" s="190">
        <f>(G738-$G$1132)/($G$1133-$G$1132)</f>
        <v>0</v>
      </c>
      <c r="I738" s="50">
        <v>1</v>
      </c>
      <c r="J738" s="200">
        <f t="shared" si="560"/>
        <v>1</v>
      </c>
      <c r="K738" s="190">
        <f>(J738-$J$1132)/($J$1133-$J$1132)</f>
        <v>0.2</v>
      </c>
      <c r="L738" s="193" t="str">
        <f t="shared" si="561"/>
        <v>SI</v>
      </c>
      <c r="M738" s="46" t="s">
        <v>192</v>
      </c>
      <c r="N738" s="192">
        <f t="shared" si="562"/>
        <v>2</v>
      </c>
      <c r="O738" s="190">
        <f>(N738-N$1132)/(N$1133-N$1132)</f>
        <v>1</v>
      </c>
      <c r="P738" s="46" t="s">
        <v>196</v>
      </c>
      <c r="Q738" s="192">
        <f t="shared" si="563"/>
        <v>1</v>
      </c>
      <c r="R738" s="190">
        <f>(Q738-Q$1132)/(Q$1133-Q$1132)</f>
        <v>0</v>
      </c>
      <c r="S738" s="46" t="s">
        <v>60</v>
      </c>
      <c r="T738" s="192">
        <f t="shared" si="564"/>
        <v>2</v>
      </c>
      <c r="U738" s="190">
        <f>(T738-T$1132)/(T$1133-T$1132)</f>
        <v>1</v>
      </c>
      <c r="V738" s="46" t="s">
        <v>62</v>
      </c>
      <c r="W738" s="194">
        <f>VLOOKUP(V738,'DATOS DE SOPORTE'!$S$5:$T$10,2,FALSE)</f>
        <v>1</v>
      </c>
      <c r="X738" s="201">
        <f>(W738-W$1132)/(W$1133-W$1132)</f>
        <v>0</v>
      </c>
      <c r="Y738" s="46" t="s">
        <v>136</v>
      </c>
      <c r="Z738" s="194">
        <f t="shared" si="565"/>
        <v>2</v>
      </c>
      <c r="AA738" s="201">
        <f>(Z738-Z$1132)/(Z$1133-Z$1132)</f>
        <v>1</v>
      </c>
      <c r="AB738" s="46" t="s">
        <v>136</v>
      </c>
      <c r="AC738" s="194">
        <f t="shared" si="566"/>
        <v>2</v>
      </c>
      <c r="AD738" s="201">
        <f>(AC738-AC$1132)/(AC$1133-AC$1132)</f>
        <v>1</v>
      </c>
      <c r="AE738" s="46" t="s">
        <v>188</v>
      </c>
      <c r="AF738" s="194">
        <f t="shared" si="567"/>
        <v>1</v>
      </c>
      <c r="AG738" s="201">
        <f>(AF738-AF$1132)/(AF$1133-AF$1132)</f>
        <v>0</v>
      </c>
      <c r="AH738" s="24" t="s">
        <v>67</v>
      </c>
      <c r="AI738" s="194">
        <f>VLOOKUP(AH738,'DATOS DE SOPORTE'!$V$5:$W$8,2,FALSE)</f>
        <v>1</v>
      </c>
      <c r="AJ738" s="201">
        <f>(AI738-AI$1132)/(AI$1133-AI$1132)</f>
        <v>0</v>
      </c>
      <c r="AK738" s="58" t="str">
        <f t="shared" si="559"/>
        <v>Muy malo</v>
      </c>
      <c r="AL738" s="196">
        <f>IFERROR(SQRT(($E738-$E$1136)^2+($C738-$C$1136)^2),0)</f>
        <v>0.12723636231191426</v>
      </c>
      <c r="AM738" s="197" t="str">
        <f>IF(AL738&lt;=SMALL($AL$3:$AL$1130,1),"MAS PARECIDO","NO")</f>
        <v>NO</v>
      </c>
      <c r="AN738" s="197" t="str">
        <f>IF(AL738&lt;=SMALL($AL$3:$AL$1130,5),"SIMILAR","NO")</f>
        <v>NO</v>
      </c>
      <c r="AO738" s="197" t="str">
        <f t="shared" si="568"/>
        <v>N/A</v>
      </c>
      <c r="AP738" s="197">
        <f t="shared" si="569"/>
        <v>0</v>
      </c>
      <c r="AQ738" s="198">
        <f t="shared" si="570"/>
        <v>0</v>
      </c>
      <c r="AR738" s="196">
        <f>IFERROR(SQRT(($E738-$E$1136)^2+($H738-$H$1136)^2),0)</f>
        <v>0.33393283024014148</v>
      </c>
      <c r="AS738" s="197" t="str">
        <f>IF(AR738&lt;=SMALL(AR$3:AR$1130,1),"MAS PARECIDO","NO")</f>
        <v>NO</v>
      </c>
      <c r="AT738" s="197" t="str">
        <f>IF(AR738&lt;=SMALL(AR$3:AR$1130,5),"SIMILAR","NO")</f>
        <v>NO</v>
      </c>
      <c r="AU738" s="197" t="str">
        <f t="shared" si="571"/>
        <v>N/A</v>
      </c>
      <c r="AV738" s="197">
        <f t="shared" si="572"/>
        <v>0</v>
      </c>
      <c r="AW738" s="198">
        <f t="shared" si="573"/>
        <v>0</v>
      </c>
      <c r="AX738" s="199">
        <f>IFERROR(SQRT(($E738-$E$1136)^2+($K738-$K$1136)^2),0)</f>
        <v>2.0000600018000539E-2</v>
      </c>
      <c r="AY738" s="197" t="str">
        <f>IF(AX738&lt;=SMALL(AX$3:AX$1130,1),"MAS PARECIDO","NO")</f>
        <v>NO</v>
      </c>
      <c r="AZ738" s="197" t="str">
        <f>IF(AX738&lt;=SMALL(AX$3:AX$1130,5),"SIMILAR","NO")</f>
        <v>NO</v>
      </c>
      <c r="BA738" s="197" t="str">
        <f t="shared" si="574"/>
        <v>N/A</v>
      </c>
      <c r="BB738" s="197">
        <f t="shared" si="575"/>
        <v>0</v>
      </c>
      <c r="BC738" s="198">
        <f t="shared" si="576"/>
        <v>0</v>
      </c>
      <c r="BD738" s="196">
        <f>IFERROR(SQRT(($E738-$E$1136)^2+($O738-$O$1136)^2),0)</f>
        <v>2.0000600018000539E-2</v>
      </c>
      <c r="BE738" s="197" t="str">
        <f>IF(BD738&lt;=SMALL(BD$3:BD$1130,1),"MAS PARECIDO","NO")</f>
        <v>NO</v>
      </c>
      <c r="BF738" s="197" t="str">
        <f>IF(BD738&lt;=SMALL(BD$3:BD$1130,5),"SIMILAR","NO")</f>
        <v>NO</v>
      </c>
      <c r="BG738" s="197" t="str">
        <f t="shared" si="577"/>
        <v>N/A</v>
      </c>
      <c r="BH738" s="197">
        <f t="shared" si="578"/>
        <v>0</v>
      </c>
      <c r="BI738" s="198">
        <f t="shared" si="579"/>
        <v>0</v>
      </c>
      <c r="BJ738" s="199">
        <f>IFERROR(SQRT(($E738-$E$1136)^2+($R738-$R$1136)^2),0)</f>
        <v>0.50039986410977377</v>
      </c>
      <c r="BK738" s="197" t="str">
        <f>IF(BJ738&lt;=SMALL(BJ$3:BJ$1130,1),"MAS PARECIDO","NO")</f>
        <v>NO</v>
      </c>
      <c r="BL738" s="197" t="str">
        <f>IF(BJ738&lt;=SMALL(BJ$3:BJ$1130,5),"SIMILAR","NO")</f>
        <v>NO</v>
      </c>
      <c r="BM738" s="197" t="str">
        <f t="shared" si="580"/>
        <v>N/A</v>
      </c>
      <c r="BN738" s="197">
        <f t="shared" si="581"/>
        <v>0</v>
      </c>
      <c r="BO738" s="198">
        <f t="shared" si="582"/>
        <v>0</v>
      </c>
      <c r="BP738" s="199">
        <f>IFERROR(SQRT(($E738-$E$1136)^2+($U738-$U$1136)^2),0)</f>
        <v>1.0001999920021396</v>
      </c>
      <c r="BQ738" s="197" t="str">
        <f>IF(BP738&lt;=SMALL(BP$3:BP$1130,1),"MAS PARECIDO","NO")</f>
        <v>NO</v>
      </c>
      <c r="BR738" s="197" t="str">
        <f>IF(BP738&lt;=SMALL(BP$3:BP$1130,5),"SIMILAR","NO")</f>
        <v>NO</v>
      </c>
      <c r="BS738" s="197" t="str">
        <f t="shared" si="583"/>
        <v>N/A</v>
      </c>
      <c r="BT738" s="197">
        <f t="shared" si="584"/>
        <v>0</v>
      </c>
      <c r="BU738" s="198">
        <f t="shared" si="585"/>
        <v>0</v>
      </c>
      <c r="BV738" s="199">
        <f>IFERROR(SQRT(($E738-$E$1136)^2+($X738-$X$1136)^2),0)</f>
        <v>2.0000600018000539E-2</v>
      </c>
      <c r="BW738" s="197" t="str">
        <f>IF(BV738&lt;=SMALL(BV$3:BV$1130,1),"MAS PARECIDO","NO")</f>
        <v>NO</v>
      </c>
      <c r="BX738" s="197" t="str">
        <f>IF(BV738&lt;=SMALL(BV$3:BV$1130,5),"SIMILAR","NO")</f>
        <v>NO</v>
      </c>
      <c r="BY738" s="197" t="str">
        <f t="shared" si="586"/>
        <v>N/A</v>
      </c>
      <c r="BZ738" s="197">
        <f t="shared" si="587"/>
        <v>0</v>
      </c>
      <c r="CA738" s="198">
        <f t="shared" si="588"/>
        <v>0</v>
      </c>
      <c r="CB738" s="199">
        <f>IFERROR(SQRT(($E738-$E$1136)^2+($AA738-$AA$1136)^2),0)</f>
        <v>1.0001999920021396</v>
      </c>
      <c r="CC738" s="197" t="str">
        <f>IF(CB738&lt;=SMALL(CB$3:CB$1130,1),"MAS PARECIDO","NO")</f>
        <v>NO</v>
      </c>
      <c r="CD738" s="197" t="str">
        <f>IF(CB738&lt;=SMALL(CB$3:CB$1130,5),"SIMILAR","NO")</f>
        <v>NO</v>
      </c>
      <c r="CE738" s="197" t="str">
        <f t="shared" si="589"/>
        <v>N/A</v>
      </c>
      <c r="CF738" s="197">
        <f t="shared" si="590"/>
        <v>0</v>
      </c>
      <c r="CG738" s="198">
        <f t="shared" si="591"/>
        <v>0</v>
      </c>
      <c r="CH738" s="199">
        <f>IFERROR(SQRT(($E738-$E$1136)^2+($AD738-$AD$1136)^2),0)</f>
        <v>2.0000600018000539E-2</v>
      </c>
      <c r="CI738" s="197" t="str">
        <f>IF(CH738&lt;=SMALL(CH$3:CH$1130,1),"MAS PARECIDO","NO")</f>
        <v>NO</v>
      </c>
      <c r="CJ738" s="197" t="str">
        <f>IF(CH738&lt;=SMALL(CH$3:CH$1130,5),"SIMILAR","NO")</f>
        <v>NO</v>
      </c>
      <c r="CK738" s="197" t="str">
        <f t="shared" si="592"/>
        <v>N/A</v>
      </c>
      <c r="CL738" s="197">
        <f t="shared" si="593"/>
        <v>0</v>
      </c>
      <c r="CM738" s="198">
        <f t="shared" si="594"/>
        <v>0</v>
      </c>
      <c r="CN738" s="199">
        <f>IFERROR(SQRT(($E738-$E$1136)^2+($AG738-$AG$1136)^2),0)</f>
        <v>1.0001999920021396</v>
      </c>
      <c r="CO738" s="197" t="str">
        <f>IF(CN738&lt;=SMALL(CN$3:CN$1130,1),"MAS PARECIDO","NO")</f>
        <v>NO</v>
      </c>
      <c r="CP738" s="197" t="str">
        <f>IF(CN738&lt;=SMALL(CN$3:CN$1130,5),"SIMILAR","NO")</f>
        <v>NO</v>
      </c>
      <c r="CQ738" s="197" t="str">
        <f t="shared" si="595"/>
        <v>N/A</v>
      </c>
      <c r="CR738" s="197">
        <f t="shared" si="596"/>
        <v>0</v>
      </c>
      <c r="CS738" s="198">
        <f t="shared" si="597"/>
        <v>0</v>
      </c>
      <c r="CT738" s="199">
        <f>IFERROR(SQRT(($E738-$E$1136)^2+($AJ738-$AJ$1136)^2),0)</f>
        <v>2.0000600018000539E-2</v>
      </c>
      <c r="CU738" s="197" t="str">
        <f>IF(CT738&lt;=SMALL(CT$3:CT$1130,1),"MAS PARECIDO","NO")</f>
        <v>NO</v>
      </c>
      <c r="CV738" s="197" t="str">
        <f>IF(CT738&lt;=SMALL(CT$3:CT$1130,5),"SIMILAR","NO")</f>
        <v>NO</v>
      </c>
      <c r="CW738" s="197" t="str">
        <f t="shared" si="598"/>
        <v>N/A</v>
      </c>
      <c r="CX738" s="197">
        <f t="shared" si="599"/>
        <v>0</v>
      </c>
      <c r="CY738" s="198">
        <f t="shared" si="600"/>
        <v>0</v>
      </c>
      <c r="CZ738" s="2" t="s">
        <v>2444</v>
      </c>
      <c r="DA738" s="2" t="s">
        <v>2445</v>
      </c>
      <c r="DB738" s="2">
        <v>3</v>
      </c>
      <c r="DC738" s="2" t="s">
        <v>319</v>
      </c>
    </row>
    <row r="739" spans="1:107">
      <c r="A739" s="24" t="s">
        <v>898</v>
      </c>
      <c r="B739" s="46">
        <v>60146.25</v>
      </c>
      <c r="C739" s="190">
        <f>(B739-$B$1132)/($B$1133-$B$1132)</f>
        <v>6.5040388113784486E-2</v>
      </c>
      <c r="D739" s="46">
        <v>6800</v>
      </c>
      <c r="E739" s="190">
        <f>(D739-$D$1132)/($D$1133-$D$1132)</f>
        <v>1.3570407112213367E-2</v>
      </c>
      <c r="F739" s="46" t="s">
        <v>191</v>
      </c>
      <c r="G739" s="192">
        <f>VLOOKUP(F739,'DATOS DE SOPORTE'!$Y$5:$Z$8,2,FALSE)</f>
        <v>1</v>
      </c>
      <c r="H739" s="190">
        <f>(G739-$G$1132)/($G$1133-$G$1132)</f>
        <v>0</v>
      </c>
      <c r="I739" s="50">
        <v>0</v>
      </c>
      <c r="J739" s="200">
        <f t="shared" si="560"/>
        <v>0</v>
      </c>
      <c r="K739" s="190">
        <f>(J739-$J$1132)/($J$1133-$J$1132)</f>
        <v>0</v>
      </c>
      <c r="L739" s="193" t="str">
        <f t="shared" si="561"/>
        <v>NO</v>
      </c>
      <c r="M739" s="46" t="s">
        <v>192</v>
      </c>
      <c r="N739" s="192">
        <f t="shared" si="562"/>
        <v>2</v>
      </c>
      <c r="O739" s="190">
        <f>(N739-N$1132)/(N$1133-N$1132)</f>
        <v>1</v>
      </c>
      <c r="P739" s="46" t="s">
        <v>196</v>
      </c>
      <c r="Q739" s="192">
        <f t="shared" si="563"/>
        <v>1</v>
      </c>
      <c r="R739" s="190">
        <f>(Q739-Q$1132)/(Q$1133-Q$1132)</f>
        <v>0</v>
      </c>
      <c r="S739" s="46" t="s">
        <v>194</v>
      </c>
      <c r="T739" s="192">
        <f t="shared" si="564"/>
        <v>1</v>
      </c>
      <c r="U739" s="190">
        <f>(T739-T$1132)/(T$1133-T$1132)</f>
        <v>0</v>
      </c>
      <c r="V739" s="46" t="s">
        <v>62</v>
      </c>
      <c r="W739" s="194">
        <f>VLOOKUP(V739,'DATOS DE SOPORTE'!$S$5:$T$10,2,FALSE)</f>
        <v>1</v>
      </c>
      <c r="X739" s="201">
        <f>(W739-W$1132)/(W$1133-W$1132)</f>
        <v>0</v>
      </c>
      <c r="Y739" s="46" t="s">
        <v>188</v>
      </c>
      <c r="Z739" s="194">
        <f t="shared" si="565"/>
        <v>1</v>
      </c>
      <c r="AA739" s="201">
        <f>(Z739-Z$1132)/(Z$1133-Z$1132)</f>
        <v>0</v>
      </c>
      <c r="AB739" s="46" t="s">
        <v>136</v>
      </c>
      <c r="AC739" s="194">
        <f t="shared" si="566"/>
        <v>2</v>
      </c>
      <c r="AD739" s="201">
        <f>(AC739-AC$1132)/(AC$1133-AC$1132)</f>
        <v>1</v>
      </c>
      <c r="AE739" s="46" t="s">
        <v>136</v>
      </c>
      <c r="AF739" s="194">
        <f t="shared" si="567"/>
        <v>2</v>
      </c>
      <c r="AG739" s="201">
        <f>(AF739-AF$1132)/(AF$1133-AF$1132)</f>
        <v>1</v>
      </c>
      <c r="AH739" s="24" t="s">
        <v>67</v>
      </c>
      <c r="AI739" s="194">
        <f>VLOOKUP(AH739,'DATOS DE SOPORTE'!$V$5:$W$8,2,FALSE)</f>
        <v>1</v>
      </c>
      <c r="AJ739" s="201">
        <f>(AI739-AI$1132)/(AI$1133-AI$1132)</f>
        <v>0</v>
      </c>
      <c r="AK739" s="58" t="str">
        <f t="shared" si="559"/>
        <v>Bueno</v>
      </c>
      <c r="AL739" s="196">
        <f>IFERROR(SQRT(($E739-$E$1136)^2+($C739-$C$1136)^2),0)</f>
        <v>0.14075722922464798</v>
      </c>
      <c r="AM739" s="197" t="str">
        <f>IF(AL739&lt;=SMALL($AL$3:$AL$1130,1),"MAS PARECIDO","NO")</f>
        <v>NO</v>
      </c>
      <c r="AN739" s="197" t="str">
        <f>IF(AL739&lt;=SMALL($AL$3:$AL$1130,5),"SIMILAR","NO")</f>
        <v>NO</v>
      </c>
      <c r="AO739" s="197" t="str">
        <f t="shared" si="568"/>
        <v>N/A</v>
      </c>
      <c r="AP739" s="197">
        <f t="shared" si="569"/>
        <v>0</v>
      </c>
      <c r="AQ739" s="198">
        <f t="shared" si="570"/>
        <v>0</v>
      </c>
      <c r="AR739" s="196">
        <f>IFERROR(SQRT(($E739-$E$1136)^2+($H739-$H$1136)^2),0)</f>
        <v>0.33361067460321248</v>
      </c>
      <c r="AS739" s="197" t="str">
        <f>IF(AR739&lt;=SMALL(AR$3:AR$1130,1),"MAS PARECIDO","NO")</f>
        <v>NO</v>
      </c>
      <c r="AT739" s="197" t="str">
        <f>IF(AR739&lt;=SMALL(AR$3:AR$1130,5),"SIMILAR","NO")</f>
        <v>NO</v>
      </c>
      <c r="AU739" s="197" t="str">
        <f t="shared" si="571"/>
        <v>N/A</v>
      </c>
      <c r="AV739" s="197">
        <f t="shared" si="572"/>
        <v>0</v>
      </c>
      <c r="AW739" s="198">
        <f t="shared" si="573"/>
        <v>0</v>
      </c>
      <c r="AX739" s="199">
        <f>IFERROR(SQRT(($E739-$E$1136)^2+($K739-$K$1136)^2),0)</f>
        <v>0.2004618943792047</v>
      </c>
      <c r="AY739" s="197" t="str">
        <f>IF(AX739&lt;=SMALL(AX$3:AX$1130,1),"MAS PARECIDO","NO")</f>
        <v>NO</v>
      </c>
      <c r="AZ739" s="197" t="str">
        <f>IF(AX739&lt;=SMALL(AX$3:AX$1130,5),"SIMILAR","NO")</f>
        <v>NO</v>
      </c>
      <c r="BA739" s="197" t="str">
        <f t="shared" si="574"/>
        <v>N/A</v>
      </c>
      <c r="BB739" s="197">
        <f t="shared" si="575"/>
        <v>0</v>
      </c>
      <c r="BC739" s="198">
        <f t="shared" si="576"/>
        <v>0</v>
      </c>
      <c r="BD739" s="196">
        <f>IFERROR(SQRT(($E739-$E$1136)^2+($O739-$O$1136)^2),0)</f>
        <v>1.3600408012240368E-2</v>
      </c>
      <c r="BE739" s="197" t="str">
        <f>IF(BD739&lt;=SMALL(BD$3:BD$1130,1),"MAS PARECIDO","NO")</f>
        <v>NO</v>
      </c>
      <c r="BF739" s="197" t="str">
        <f>IF(BD739&lt;=SMALL(BD$3:BD$1130,5),"SIMILAR","NO")</f>
        <v>NO</v>
      </c>
      <c r="BG739" s="197" t="str">
        <f t="shared" si="577"/>
        <v>N/A</v>
      </c>
      <c r="BH739" s="197">
        <f t="shared" si="578"/>
        <v>0</v>
      </c>
      <c r="BI739" s="198">
        <f t="shared" si="579"/>
        <v>0</v>
      </c>
      <c r="BJ739" s="199">
        <f>IFERROR(SQRT(($E739-$E$1136)^2+($R739-$R$1136)^2),0)</f>
        <v>0.50018493689644372</v>
      </c>
      <c r="BK739" s="197" t="str">
        <f>IF(BJ739&lt;=SMALL(BJ$3:BJ$1130,1),"MAS PARECIDO","NO")</f>
        <v>NO</v>
      </c>
      <c r="BL739" s="197" t="str">
        <f>IF(BJ739&lt;=SMALL(BJ$3:BJ$1130,5),"SIMILAR","NO")</f>
        <v>NO</v>
      </c>
      <c r="BM739" s="197" t="str">
        <f t="shared" si="580"/>
        <v>N/A</v>
      </c>
      <c r="BN739" s="197">
        <f t="shared" si="581"/>
        <v>0</v>
      </c>
      <c r="BO739" s="198">
        <f t="shared" si="582"/>
        <v>0</v>
      </c>
      <c r="BP739" s="199">
        <f>IFERROR(SQRT(($E739-$E$1136)^2+($U739-$U$1136)^2),0)</f>
        <v>1.3600408012240368E-2</v>
      </c>
      <c r="BQ739" s="197" t="str">
        <f>IF(BP739&lt;=SMALL(BP$3:BP$1130,1),"MAS PARECIDO","NO")</f>
        <v>NO</v>
      </c>
      <c r="BR739" s="197" t="str">
        <f>IF(BP739&lt;=SMALL(BP$3:BP$1130,5),"SIMILAR","NO")</f>
        <v>NO</v>
      </c>
      <c r="BS739" s="197" t="str">
        <f t="shared" si="583"/>
        <v>N/A</v>
      </c>
      <c r="BT739" s="197">
        <f t="shared" si="584"/>
        <v>0</v>
      </c>
      <c r="BU739" s="198">
        <f t="shared" si="585"/>
        <v>0</v>
      </c>
      <c r="BV739" s="199">
        <f>IFERROR(SQRT(($E739-$E$1136)^2+($X739-$X$1136)^2),0)</f>
        <v>1.3600408012240368E-2</v>
      </c>
      <c r="BW739" s="197" t="str">
        <f>IF(BV739&lt;=SMALL(BV$3:BV$1130,1),"MAS PARECIDO","NO")</f>
        <v>NO</v>
      </c>
      <c r="BX739" s="197" t="str">
        <f>IF(BV739&lt;=SMALL(BV$3:BV$1130,5),"SIMILAR","NO")</f>
        <v>NO</v>
      </c>
      <c r="BY739" s="197" t="str">
        <f t="shared" si="586"/>
        <v>N/A</v>
      </c>
      <c r="BZ739" s="197">
        <f t="shared" si="587"/>
        <v>0</v>
      </c>
      <c r="CA739" s="198">
        <f t="shared" si="588"/>
        <v>0</v>
      </c>
      <c r="CB739" s="199">
        <f>IFERROR(SQRT(($E739-$E$1136)^2+($AA739-$AA$1136)^2),0)</f>
        <v>1.3600408012240368E-2</v>
      </c>
      <c r="CC739" s="197" t="str">
        <f>IF(CB739&lt;=SMALL(CB$3:CB$1130,1),"MAS PARECIDO","NO")</f>
        <v>NO</v>
      </c>
      <c r="CD739" s="197" t="str">
        <f>IF(CB739&lt;=SMALL(CB$3:CB$1130,5),"SIMILAR","NO")</f>
        <v>NO</v>
      </c>
      <c r="CE739" s="197" t="str">
        <f t="shared" si="589"/>
        <v>N/A</v>
      </c>
      <c r="CF739" s="197">
        <f t="shared" si="590"/>
        <v>0</v>
      </c>
      <c r="CG739" s="198">
        <f t="shared" si="591"/>
        <v>0</v>
      </c>
      <c r="CH739" s="199">
        <f>IFERROR(SQRT(($E739-$E$1136)^2+($AD739-$AD$1136)^2),0)</f>
        <v>1.3600408012240368E-2</v>
      </c>
      <c r="CI739" s="197" t="str">
        <f>IF(CH739&lt;=SMALL(CH$3:CH$1130,1),"MAS PARECIDO","NO")</f>
        <v>NO</v>
      </c>
      <c r="CJ739" s="197" t="str">
        <f>IF(CH739&lt;=SMALL(CH$3:CH$1130,5),"SIMILAR","NO")</f>
        <v>NO</v>
      </c>
      <c r="CK739" s="197" t="str">
        <f t="shared" si="592"/>
        <v>N/A</v>
      </c>
      <c r="CL739" s="197">
        <f t="shared" si="593"/>
        <v>0</v>
      </c>
      <c r="CM739" s="198">
        <f t="shared" si="594"/>
        <v>0</v>
      </c>
      <c r="CN739" s="199">
        <f>IFERROR(SQRT(($E739-$E$1136)^2+($AG739-$AG$1136)^2),0)</f>
        <v>1.3600408012240368E-2</v>
      </c>
      <c r="CO739" s="197" t="str">
        <f>IF(CN739&lt;=SMALL(CN$3:CN$1130,1),"MAS PARECIDO","NO")</f>
        <v>NO</v>
      </c>
      <c r="CP739" s="197" t="str">
        <f>IF(CN739&lt;=SMALL(CN$3:CN$1130,5),"SIMILAR","NO")</f>
        <v>NO</v>
      </c>
      <c r="CQ739" s="197" t="str">
        <f t="shared" si="595"/>
        <v>N/A</v>
      </c>
      <c r="CR739" s="197">
        <f t="shared" si="596"/>
        <v>0</v>
      </c>
      <c r="CS739" s="198">
        <f t="shared" si="597"/>
        <v>0</v>
      </c>
      <c r="CT739" s="199">
        <f>IFERROR(SQRT(($E739-$E$1136)^2+($AJ739-$AJ$1136)^2),0)</f>
        <v>1.3600408012240368E-2</v>
      </c>
      <c r="CU739" s="197" t="str">
        <f>IF(CT739&lt;=SMALL(CT$3:CT$1130,1),"MAS PARECIDO","NO")</f>
        <v>NO</v>
      </c>
      <c r="CV739" s="197" t="str">
        <f>IF(CT739&lt;=SMALL(CT$3:CT$1130,5),"SIMILAR","NO")</f>
        <v>NO</v>
      </c>
      <c r="CW739" s="197" t="str">
        <f t="shared" si="598"/>
        <v>N/A</v>
      </c>
      <c r="CX739" s="197">
        <f t="shared" si="599"/>
        <v>0</v>
      </c>
      <c r="CY739" s="198">
        <f t="shared" si="600"/>
        <v>0</v>
      </c>
      <c r="CZ739" s="2" t="s">
        <v>2002</v>
      </c>
      <c r="DA739" s="2" t="s">
        <v>2446</v>
      </c>
      <c r="DB739" s="2">
        <v>0</v>
      </c>
      <c r="DC739" s="2" t="s">
        <v>189</v>
      </c>
    </row>
    <row r="740" spans="1:107">
      <c r="A740" s="24" t="s">
        <v>899</v>
      </c>
      <c r="B740" s="46">
        <v>74877.86</v>
      </c>
      <c r="C740" s="190">
        <f>(B740-$B$1132)/($B$1133-$B$1132)</f>
        <v>8.2260361600261345E-2</v>
      </c>
      <c r="D740" s="46">
        <v>6000</v>
      </c>
      <c r="E740" s="190">
        <f>(D740-$D$1132)/($D$1133-$D$1132)</f>
        <v>1.1970359110773323E-2</v>
      </c>
      <c r="F740" s="46" t="s">
        <v>191</v>
      </c>
      <c r="G740" s="192">
        <f>VLOOKUP(F740,'DATOS DE SOPORTE'!$Y$5:$Z$8,2,FALSE)</f>
        <v>1</v>
      </c>
      <c r="H740" s="190">
        <f>(G740-$G$1132)/($G$1133-$G$1132)</f>
        <v>0</v>
      </c>
      <c r="I740" s="50">
        <v>0</v>
      </c>
      <c r="J740" s="200">
        <f t="shared" si="560"/>
        <v>0</v>
      </c>
      <c r="K740" s="190">
        <f>(J740-$J$1132)/($J$1133-$J$1132)</f>
        <v>0</v>
      </c>
      <c r="L740" s="193" t="str">
        <f t="shared" si="561"/>
        <v>NO</v>
      </c>
      <c r="M740" s="46" t="s">
        <v>192</v>
      </c>
      <c r="N740" s="192">
        <f t="shared" si="562"/>
        <v>2</v>
      </c>
      <c r="O740" s="190">
        <f>(N740-N$1132)/(N$1133-N$1132)</f>
        <v>1</v>
      </c>
      <c r="P740" s="46" t="s">
        <v>193</v>
      </c>
      <c r="Q740" s="192">
        <f t="shared" si="563"/>
        <v>2</v>
      </c>
      <c r="R740" s="190">
        <f>(Q740-Q$1132)/(Q$1133-Q$1132)</f>
        <v>0.5</v>
      </c>
      <c r="S740" s="46" t="s">
        <v>194</v>
      </c>
      <c r="T740" s="192">
        <f t="shared" si="564"/>
        <v>1</v>
      </c>
      <c r="U740" s="190">
        <f>(T740-T$1132)/(T$1133-T$1132)</f>
        <v>0</v>
      </c>
      <c r="V740" s="46" t="s">
        <v>62</v>
      </c>
      <c r="W740" s="194">
        <f>VLOOKUP(V740,'DATOS DE SOPORTE'!$S$5:$T$10,2,FALSE)</f>
        <v>1</v>
      </c>
      <c r="X740" s="201">
        <f>(W740-W$1132)/(W$1133-W$1132)</f>
        <v>0</v>
      </c>
      <c r="Y740" s="46" t="s">
        <v>188</v>
      </c>
      <c r="Z740" s="194">
        <f t="shared" si="565"/>
        <v>1</v>
      </c>
      <c r="AA740" s="201">
        <f>(Z740-Z$1132)/(Z$1133-Z$1132)</f>
        <v>0</v>
      </c>
      <c r="AB740" s="46" t="s">
        <v>188</v>
      </c>
      <c r="AC740" s="194">
        <f t="shared" si="566"/>
        <v>1</v>
      </c>
      <c r="AD740" s="201">
        <f>(AC740-AC$1132)/(AC$1133-AC$1132)</f>
        <v>0</v>
      </c>
      <c r="AE740" s="46" t="s">
        <v>188</v>
      </c>
      <c r="AF740" s="194">
        <f t="shared" si="567"/>
        <v>1</v>
      </c>
      <c r="AG740" s="201">
        <f>(AF740-AF$1132)/(AF$1133-AF$1132)</f>
        <v>0</v>
      </c>
      <c r="AH740" s="24" t="s">
        <v>67</v>
      </c>
      <c r="AI740" s="194">
        <f>VLOOKUP(AH740,'DATOS DE SOPORTE'!$V$5:$W$8,2,FALSE)</f>
        <v>1</v>
      </c>
      <c r="AJ740" s="201">
        <f>(AI740-AI$1132)/(AI$1133-AI$1132)</f>
        <v>0</v>
      </c>
      <c r="AK740" s="58" t="str">
        <f t="shared" si="559"/>
        <v>Bueno</v>
      </c>
      <c r="AL740" s="196">
        <f>IFERROR(SQRT(($E740-$E$1136)^2+($C740-$C$1136)^2),0)</f>
        <v>0.12346324625810594</v>
      </c>
      <c r="AM740" s="197" t="str">
        <f>IF(AL740&lt;=SMALL($AL$3:$AL$1130,1),"MAS PARECIDO","NO")</f>
        <v>NO</v>
      </c>
      <c r="AN740" s="197" t="str">
        <f>IF(AL740&lt;=SMALL($AL$3:$AL$1130,5),"SIMILAR","NO")</f>
        <v>NO</v>
      </c>
      <c r="AO740" s="197" t="str">
        <f t="shared" si="568"/>
        <v>N/A</v>
      </c>
      <c r="AP740" s="197">
        <f t="shared" si="569"/>
        <v>0</v>
      </c>
      <c r="AQ740" s="198">
        <f t="shared" si="570"/>
        <v>0</v>
      </c>
      <c r="AR740" s="196">
        <f>IFERROR(SQRT(($E740-$E$1136)^2+($H740-$H$1136)^2),0)</f>
        <v>0.3335492763468389</v>
      </c>
      <c r="AS740" s="197" t="str">
        <f>IF(AR740&lt;=SMALL(AR$3:AR$1130,1),"MAS PARECIDO","NO")</f>
        <v>NO</v>
      </c>
      <c r="AT740" s="197" t="str">
        <f>IF(AR740&lt;=SMALL(AR$3:AR$1130,5),"SIMILAR","NO")</f>
        <v>NO</v>
      </c>
      <c r="AU740" s="197" t="str">
        <f t="shared" si="571"/>
        <v>N/A</v>
      </c>
      <c r="AV740" s="197">
        <f t="shared" si="572"/>
        <v>0</v>
      </c>
      <c r="AW740" s="198">
        <f t="shared" si="573"/>
        <v>0</v>
      </c>
      <c r="AX740" s="199">
        <f>IFERROR(SQRT(($E740-$E$1136)^2+($K740-$K$1136)^2),0)</f>
        <v>0.20035969814408491</v>
      </c>
      <c r="AY740" s="197" t="str">
        <f>IF(AX740&lt;=SMALL(AX$3:AX$1130,1),"MAS PARECIDO","NO")</f>
        <v>NO</v>
      </c>
      <c r="AZ740" s="197" t="str">
        <f>IF(AX740&lt;=SMALL(AX$3:AX$1130,5),"SIMILAR","NO")</f>
        <v>NO</v>
      </c>
      <c r="BA740" s="197" t="str">
        <f t="shared" si="574"/>
        <v>N/A</v>
      </c>
      <c r="BB740" s="197">
        <f t="shared" si="575"/>
        <v>0</v>
      </c>
      <c r="BC740" s="198">
        <f t="shared" si="576"/>
        <v>0</v>
      </c>
      <c r="BD740" s="196">
        <f>IFERROR(SQRT(($E740-$E$1136)^2+($O740-$O$1136)^2),0)</f>
        <v>1.2000360010800324E-2</v>
      </c>
      <c r="BE740" s="197" t="str">
        <f>IF(BD740&lt;=SMALL(BD$3:BD$1130,1),"MAS PARECIDO","NO")</f>
        <v>NO</v>
      </c>
      <c r="BF740" s="197" t="str">
        <f>IF(BD740&lt;=SMALL(BD$3:BD$1130,5),"SIMILAR","NO")</f>
        <v>NO</v>
      </c>
      <c r="BG740" s="197" t="str">
        <f t="shared" si="577"/>
        <v>N/A</v>
      </c>
      <c r="BH740" s="197">
        <f t="shared" si="578"/>
        <v>0</v>
      </c>
      <c r="BI740" s="198">
        <f t="shared" si="579"/>
        <v>0</v>
      </c>
      <c r="BJ740" s="199">
        <f>IFERROR(SQRT(($E740-$E$1136)^2+($R740-$R$1136)^2),0)</f>
        <v>1.2000360010800324E-2</v>
      </c>
      <c r="BK740" s="197" t="str">
        <f>IF(BJ740&lt;=SMALL(BJ$3:BJ$1130,1),"MAS PARECIDO","NO")</f>
        <v>NO</v>
      </c>
      <c r="BL740" s="197" t="str">
        <f>IF(BJ740&lt;=SMALL(BJ$3:BJ$1130,5),"SIMILAR","NO")</f>
        <v>NO</v>
      </c>
      <c r="BM740" s="197" t="str">
        <f t="shared" si="580"/>
        <v>N/A</v>
      </c>
      <c r="BN740" s="197">
        <f t="shared" si="581"/>
        <v>0</v>
      </c>
      <c r="BO740" s="198">
        <f t="shared" si="582"/>
        <v>0</v>
      </c>
      <c r="BP740" s="199">
        <f>IFERROR(SQRT(($E740-$E$1136)^2+($U740-$U$1136)^2),0)</f>
        <v>1.2000360010800324E-2</v>
      </c>
      <c r="BQ740" s="197" t="str">
        <f>IF(BP740&lt;=SMALL(BP$3:BP$1130,1),"MAS PARECIDO","NO")</f>
        <v>NO</v>
      </c>
      <c r="BR740" s="197" t="str">
        <f>IF(BP740&lt;=SMALL(BP$3:BP$1130,5),"SIMILAR","NO")</f>
        <v>NO</v>
      </c>
      <c r="BS740" s="197" t="str">
        <f t="shared" si="583"/>
        <v>N/A</v>
      </c>
      <c r="BT740" s="197">
        <f t="shared" si="584"/>
        <v>0</v>
      </c>
      <c r="BU740" s="198">
        <f t="shared" si="585"/>
        <v>0</v>
      </c>
      <c r="BV740" s="199">
        <f>IFERROR(SQRT(($E740-$E$1136)^2+($X740-$X$1136)^2),0)</f>
        <v>1.2000360010800324E-2</v>
      </c>
      <c r="BW740" s="197" t="str">
        <f>IF(BV740&lt;=SMALL(BV$3:BV$1130,1),"MAS PARECIDO","NO")</f>
        <v>NO</v>
      </c>
      <c r="BX740" s="197" t="str">
        <f>IF(BV740&lt;=SMALL(BV$3:BV$1130,5),"SIMILAR","NO")</f>
        <v>NO</v>
      </c>
      <c r="BY740" s="197" t="str">
        <f t="shared" si="586"/>
        <v>N/A</v>
      </c>
      <c r="BZ740" s="197">
        <f t="shared" si="587"/>
        <v>0</v>
      </c>
      <c r="CA740" s="198">
        <f t="shared" si="588"/>
        <v>0</v>
      </c>
      <c r="CB740" s="199">
        <f>IFERROR(SQRT(($E740-$E$1136)^2+($AA740-$AA$1136)^2),0)</f>
        <v>1.2000360010800324E-2</v>
      </c>
      <c r="CC740" s="197" t="str">
        <f>IF(CB740&lt;=SMALL(CB$3:CB$1130,1),"MAS PARECIDO","NO")</f>
        <v>NO</v>
      </c>
      <c r="CD740" s="197" t="str">
        <f>IF(CB740&lt;=SMALL(CB$3:CB$1130,5),"SIMILAR","NO")</f>
        <v>NO</v>
      </c>
      <c r="CE740" s="197" t="str">
        <f t="shared" si="589"/>
        <v>N/A</v>
      </c>
      <c r="CF740" s="197">
        <f t="shared" si="590"/>
        <v>0</v>
      </c>
      <c r="CG740" s="198">
        <f t="shared" si="591"/>
        <v>0</v>
      </c>
      <c r="CH740" s="199">
        <f>IFERROR(SQRT(($E740-$E$1136)^2+($AD740-$AD$1136)^2),0)</f>
        <v>1.00007200172807</v>
      </c>
      <c r="CI740" s="197" t="str">
        <f>IF(CH740&lt;=SMALL(CH$3:CH$1130,1),"MAS PARECIDO","NO")</f>
        <v>NO</v>
      </c>
      <c r="CJ740" s="197" t="str">
        <f>IF(CH740&lt;=SMALL(CH$3:CH$1130,5),"SIMILAR","NO")</f>
        <v>NO</v>
      </c>
      <c r="CK740" s="197" t="str">
        <f t="shared" si="592"/>
        <v>N/A</v>
      </c>
      <c r="CL740" s="197">
        <f t="shared" si="593"/>
        <v>0</v>
      </c>
      <c r="CM740" s="198">
        <f t="shared" si="594"/>
        <v>0</v>
      </c>
      <c r="CN740" s="199">
        <f>IFERROR(SQRT(($E740-$E$1136)^2+($AG740-$AG$1136)^2),0)</f>
        <v>1.00007200172807</v>
      </c>
      <c r="CO740" s="197" t="str">
        <f>IF(CN740&lt;=SMALL(CN$3:CN$1130,1),"MAS PARECIDO","NO")</f>
        <v>NO</v>
      </c>
      <c r="CP740" s="197" t="str">
        <f>IF(CN740&lt;=SMALL(CN$3:CN$1130,5),"SIMILAR","NO")</f>
        <v>NO</v>
      </c>
      <c r="CQ740" s="197" t="str">
        <f t="shared" si="595"/>
        <v>N/A</v>
      </c>
      <c r="CR740" s="197">
        <f t="shared" si="596"/>
        <v>0</v>
      </c>
      <c r="CS740" s="198">
        <f t="shared" si="597"/>
        <v>0</v>
      </c>
      <c r="CT740" s="199">
        <f>IFERROR(SQRT(($E740-$E$1136)^2+($AJ740-$AJ$1136)^2),0)</f>
        <v>1.2000360010800324E-2</v>
      </c>
      <c r="CU740" s="197" t="str">
        <f>IF(CT740&lt;=SMALL(CT$3:CT$1130,1),"MAS PARECIDO","NO")</f>
        <v>NO</v>
      </c>
      <c r="CV740" s="197" t="str">
        <f>IF(CT740&lt;=SMALL(CT$3:CT$1130,5),"SIMILAR","NO")</f>
        <v>NO</v>
      </c>
      <c r="CW740" s="197" t="str">
        <f t="shared" si="598"/>
        <v>N/A</v>
      </c>
      <c r="CX740" s="197">
        <f t="shared" si="599"/>
        <v>0</v>
      </c>
      <c r="CY740" s="198">
        <f t="shared" si="600"/>
        <v>0</v>
      </c>
      <c r="CZ740" s="2" t="s">
        <v>2447</v>
      </c>
      <c r="DA740" s="2" t="s">
        <v>2448</v>
      </c>
      <c r="DB740" s="2">
        <v>0</v>
      </c>
      <c r="DC740" s="2" t="s">
        <v>189</v>
      </c>
    </row>
    <row r="741" spans="1:107">
      <c r="A741" s="24" t="s">
        <v>900</v>
      </c>
      <c r="B741" s="46">
        <v>40987.589999999997</v>
      </c>
      <c r="C741" s="190">
        <f>(B741-$B$1132)/($B$1133-$B$1132)</f>
        <v>4.2645577415128685E-2</v>
      </c>
      <c r="D741" s="46">
        <v>9000</v>
      </c>
      <c r="E741" s="190">
        <f>(D741-$D$1132)/($D$1133-$D$1132)</f>
        <v>1.7970539116173485E-2</v>
      </c>
      <c r="F741" s="46" t="s">
        <v>53</v>
      </c>
      <c r="G741" s="192">
        <f>VLOOKUP(F741,'DATOS DE SOPORTE'!$Y$5:$Z$8,2,FALSE)</f>
        <v>2</v>
      </c>
      <c r="H741" s="190">
        <f>(G741-$G$1132)/($G$1133-$G$1132)</f>
        <v>0.33333333333333331</v>
      </c>
      <c r="I741" s="50">
        <v>0</v>
      </c>
      <c r="J741" s="200">
        <f t="shared" si="560"/>
        <v>0</v>
      </c>
      <c r="K741" s="190">
        <f>(J741-$J$1132)/($J$1133-$J$1132)</f>
        <v>0</v>
      </c>
      <c r="L741" s="193" t="str">
        <f t="shared" si="561"/>
        <v>NO</v>
      </c>
      <c r="M741" s="46" t="s">
        <v>56</v>
      </c>
      <c r="N741" s="192">
        <f t="shared" si="562"/>
        <v>1</v>
      </c>
      <c r="O741" s="190">
        <f>(N741-N$1132)/(N$1133-N$1132)</f>
        <v>0</v>
      </c>
      <c r="P741" s="46" t="s">
        <v>193</v>
      </c>
      <c r="Q741" s="192">
        <f t="shared" si="563"/>
        <v>2</v>
      </c>
      <c r="R741" s="190">
        <f>(Q741-Q$1132)/(Q$1133-Q$1132)</f>
        <v>0.5</v>
      </c>
      <c r="S741" s="46" t="s">
        <v>194</v>
      </c>
      <c r="T741" s="192">
        <f t="shared" si="564"/>
        <v>1</v>
      </c>
      <c r="U741" s="190">
        <f>(T741-T$1132)/(T$1133-T$1132)</f>
        <v>0</v>
      </c>
      <c r="V741" s="46" t="s">
        <v>62</v>
      </c>
      <c r="W741" s="194">
        <f>VLOOKUP(V741,'DATOS DE SOPORTE'!$S$5:$T$10,2,FALSE)</f>
        <v>1</v>
      </c>
      <c r="X741" s="201">
        <f>(W741-W$1132)/(W$1133-W$1132)</f>
        <v>0</v>
      </c>
      <c r="Y741" s="46" t="s">
        <v>136</v>
      </c>
      <c r="Z741" s="194">
        <f t="shared" si="565"/>
        <v>2</v>
      </c>
      <c r="AA741" s="201">
        <f>(Z741-Z$1132)/(Z$1133-Z$1132)</f>
        <v>1</v>
      </c>
      <c r="AB741" s="46" t="s">
        <v>136</v>
      </c>
      <c r="AC741" s="194">
        <f t="shared" si="566"/>
        <v>2</v>
      </c>
      <c r="AD741" s="201">
        <f>(AC741-AC$1132)/(AC$1133-AC$1132)</f>
        <v>1</v>
      </c>
      <c r="AE741" s="46" t="s">
        <v>188</v>
      </c>
      <c r="AF741" s="194">
        <f t="shared" si="567"/>
        <v>1</v>
      </c>
      <c r="AG741" s="201">
        <f>(AF741-AF$1132)/(AF$1133-AF$1132)</f>
        <v>0</v>
      </c>
      <c r="AH741" s="24" t="s">
        <v>67</v>
      </c>
      <c r="AI741" s="194">
        <f>VLOOKUP(AH741,'DATOS DE SOPORTE'!$V$5:$W$8,2,FALSE)</f>
        <v>1</v>
      </c>
      <c r="AJ741" s="201">
        <f>(AI741-AI$1132)/(AI$1133-AI$1132)</f>
        <v>0</v>
      </c>
      <c r="AK741" s="58" t="str">
        <f t="shared" si="559"/>
        <v>Bueno</v>
      </c>
      <c r="AL741" s="196">
        <f>IFERROR(SQRT(($E741-$E$1136)^2+($C741-$C$1136)^2),0)</f>
        <v>0.16348742496111787</v>
      </c>
      <c r="AM741" s="197" t="str">
        <f>IF(AL741&lt;=SMALL($AL$3:$AL$1130,1),"MAS PARECIDO","NO")</f>
        <v>NO</v>
      </c>
      <c r="AN741" s="197" t="str">
        <f>IF(AL741&lt;=SMALL($AL$3:$AL$1130,5),"SIMILAR","NO")</f>
        <v>NO</v>
      </c>
      <c r="AO741" s="197" t="str">
        <f t="shared" si="568"/>
        <v>N/A</v>
      </c>
      <c r="AP741" s="197">
        <f t="shared" si="569"/>
        <v>0</v>
      </c>
      <c r="AQ741" s="198">
        <f t="shared" si="570"/>
        <v>0</v>
      </c>
      <c r="AR741" s="196">
        <f>IFERROR(SQRT(($E741-$E$1136)^2+($H741-$H$1136)^2),0)</f>
        <v>1.8000540016200484E-2</v>
      </c>
      <c r="AS741" s="197" t="str">
        <f>IF(AR741&lt;=SMALL(AR$3:AR$1130,1),"MAS PARECIDO","NO")</f>
        <v>NO</v>
      </c>
      <c r="AT741" s="197" t="str">
        <f>IF(AR741&lt;=SMALL(AR$3:AR$1130,5),"SIMILAR","NO")</f>
        <v>NO</v>
      </c>
      <c r="AU741" s="197" t="str">
        <f t="shared" si="571"/>
        <v>N/A</v>
      </c>
      <c r="AV741" s="197">
        <f t="shared" si="572"/>
        <v>0</v>
      </c>
      <c r="AW741" s="198">
        <f t="shared" si="573"/>
        <v>0</v>
      </c>
      <c r="AX741" s="199">
        <f>IFERROR(SQRT(($E741-$E$1136)^2+($K741-$K$1136)^2),0)</f>
        <v>0.20080841476610198</v>
      </c>
      <c r="AY741" s="197" t="str">
        <f>IF(AX741&lt;=SMALL(AX$3:AX$1130,1),"MAS PARECIDO","NO")</f>
        <v>NO</v>
      </c>
      <c r="AZ741" s="197" t="str">
        <f>IF(AX741&lt;=SMALL(AX$3:AX$1130,5),"SIMILAR","NO")</f>
        <v>NO</v>
      </c>
      <c r="BA741" s="197" t="str">
        <f t="shared" si="574"/>
        <v>N/A</v>
      </c>
      <c r="BB741" s="197">
        <f t="shared" si="575"/>
        <v>0</v>
      </c>
      <c r="BC741" s="198">
        <f t="shared" si="576"/>
        <v>0</v>
      </c>
      <c r="BD741" s="196">
        <f>IFERROR(SQRT(($E741-$E$1136)^2+($O741-$O$1136)^2),0)</f>
        <v>1.0001619965989883</v>
      </c>
      <c r="BE741" s="197" t="str">
        <f>IF(BD741&lt;=SMALL(BD$3:BD$1130,1),"MAS PARECIDO","NO")</f>
        <v>NO</v>
      </c>
      <c r="BF741" s="197" t="str">
        <f>IF(BD741&lt;=SMALL(BD$3:BD$1130,5),"SIMILAR","NO")</f>
        <v>NO</v>
      </c>
      <c r="BG741" s="197" t="str">
        <f t="shared" si="577"/>
        <v>N/A</v>
      </c>
      <c r="BH741" s="197">
        <f t="shared" si="578"/>
        <v>0</v>
      </c>
      <c r="BI741" s="198">
        <f t="shared" si="579"/>
        <v>0</v>
      </c>
      <c r="BJ741" s="199">
        <f>IFERROR(SQRT(($E741-$E$1136)^2+($R741-$R$1136)^2),0)</f>
        <v>1.8000540016200484E-2</v>
      </c>
      <c r="BK741" s="197" t="str">
        <f>IF(BJ741&lt;=SMALL(BJ$3:BJ$1130,1),"MAS PARECIDO","NO")</f>
        <v>NO</v>
      </c>
      <c r="BL741" s="197" t="str">
        <f>IF(BJ741&lt;=SMALL(BJ$3:BJ$1130,5),"SIMILAR","NO")</f>
        <v>NO</v>
      </c>
      <c r="BM741" s="197" t="str">
        <f t="shared" si="580"/>
        <v>N/A</v>
      </c>
      <c r="BN741" s="197">
        <f t="shared" si="581"/>
        <v>0</v>
      </c>
      <c r="BO741" s="198">
        <f t="shared" si="582"/>
        <v>0</v>
      </c>
      <c r="BP741" s="199">
        <f>IFERROR(SQRT(($E741-$E$1136)^2+($U741-$U$1136)^2),0)</f>
        <v>1.8000540016200484E-2</v>
      </c>
      <c r="BQ741" s="197" t="str">
        <f>IF(BP741&lt;=SMALL(BP$3:BP$1130,1),"MAS PARECIDO","NO")</f>
        <v>NO</v>
      </c>
      <c r="BR741" s="197" t="str">
        <f>IF(BP741&lt;=SMALL(BP$3:BP$1130,5),"SIMILAR","NO")</f>
        <v>NO</v>
      </c>
      <c r="BS741" s="197" t="str">
        <f t="shared" si="583"/>
        <v>N/A</v>
      </c>
      <c r="BT741" s="197">
        <f t="shared" si="584"/>
        <v>0</v>
      </c>
      <c r="BU741" s="198">
        <f t="shared" si="585"/>
        <v>0</v>
      </c>
      <c r="BV741" s="199">
        <f>IFERROR(SQRT(($E741-$E$1136)^2+($X741-$X$1136)^2),0)</f>
        <v>1.8000540016200484E-2</v>
      </c>
      <c r="BW741" s="197" t="str">
        <f>IF(BV741&lt;=SMALL(BV$3:BV$1130,1),"MAS PARECIDO","NO")</f>
        <v>NO</v>
      </c>
      <c r="BX741" s="197" t="str">
        <f>IF(BV741&lt;=SMALL(BV$3:BV$1130,5),"SIMILAR","NO")</f>
        <v>NO</v>
      </c>
      <c r="BY741" s="197" t="str">
        <f t="shared" si="586"/>
        <v>N/A</v>
      </c>
      <c r="BZ741" s="197">
        <f t="shared" si="587"/>
        <v>0</v>
      </c>
      <c r="CA741" s="198">
        <f t="shared" si="588"/>
        <v>0</v>
      </c>
      <c r="CB741" s="199">
        <f>IFERROR(SQRT(($E741-$E$1136)^2+($AA741-$AA$1136)^2),0)</f>
        <v>1.0001619965989883</v>
      </c>
      <c r="CC741" s="197" t="str">
        <f>IF(CB741&lt;=SMALL(CB$3:CB$1130,1),"MAS PARECIDO","NO")</f>
        <v>NO</v>
      </c>
      <c r="CD741" s="197" t="str">
        <f>IF(CB741&lt;=SMALL(CB$3:CB$1130,5),"SIMILAR","NO")</f>
        <v>NO</v>
      </c>
      <c r="CE741" s="197" t="str">
        <f t="shared" si="589"/>
        <v>N/A</v>
      </c>
      <c r="CF741" s="197">
        <f t="shared" si="590"/>
        <v>0</v>
      </c>
      <c r="CG741" s="198">
        <f t="shared" si="591"/>
        <v>0</v>
      </c>
      <c r="CH741" s="199">
        <f>IFERROR(SQRT(($E741-$E$1136)^2+($AD741-$AD$1136)^2),0)</f>
        <v>1.8000540016200484E-2</v>
      </c>
      <c r="CI741" s="197" t="str">
        <f>IF(CH741&lt;=SMALL(CH$3:CH$1130,1),"MAS PARECIDO","NO")</f>
        <v>NO</v>
      </c>
      <c r="CJ741" s="197" t="str">
        <f>IF(CH741&lt;=SMALL(CH$3:CH$1130,5),"SIMILAR","NO")</f>
        <v>NO</v>
      </c>
      <c r="CK741" s="197" t="str">
        <f t="shared" si="592"/>
        <v>N/A</v>
      </c>
      <c r="CL741" s="197">
        <f t="shared" si="593"/>
        <v>0</v>
      </c>
      <c r="CM741" s="198">
        <f t="shared" si="594"/>
        <v>0</v>
      </c>
      <c r="CN741" s="199">
        <f>IFERROR(SQRT(($E741-$E$1136)^2+($AG741-$AG$1136)^2),0)</f>
        <v>1.0001619965989883</v>
      </c>
      <c r="CO741" s="197" t="str">
        <f>IF(CN741&lt;=SMALL(CN$3:CN$1130,1),"MAS PARECIDO","NO")</f>
        <v>NO</v>
      </c>
      <c r="CP741" s="197" t="str">
        <f>IF(CN741&lt;=SMALL(CN$3:CN$1130,5),"SIMILAR","NO")</f>
        <v>NO</v>
      </c>
      <c r="CQ741" s="197" t="str">
        <f t="shared" si="595"/>
        <v>N/A</v>
      </c>
      <c r="CR741" s="197">
        <f t="shared" si="596"/>
        <v>0</v>
      </c>
      <c r="CS741" s="198">
        <f t="shared" si="597"/>
        <v>0</v>
      </c>
      <c r="CT741" s="199">
        <f>IFERROR(SQRT(($E741-$E$1136)^2+($AJ741-$AJ$1136)^2),0)</f>
        <v>1.8000540016200484E-2</v>
      </c>
      <c r="CU741" s="197" t="str">
        <f>IF(CT741&lt;=SMALL(CT$3:CT$1130,1),"MAS PARECIDO","NO")</f>
        <v>NO</v>
      </c>
      <c r="CV741" s="197" t="str">
        <f>IF(CT741&lt;=SMALL(CT$3:CT$1130,5),"SIMILAR","NO")</f>
        <v>NO</v>
      </c>
      <c r="CW741" s="197" t="str">
        <f t="shared" si="598"/>
        <v>N/A</v>
      </c>
      <c r="CX741" s="197">
        <f t="shared" si="599"/>
        <v>0</v>
      </c>
      <c r="CY741" s="198">
        <f t="shared" si="600"/>
        <v>0</v>
      </c>
      <c r="CZ741" s="2" t="s">
        <v>1298</v>
      </c>
      <c r="DA741" s="2" t="s">
        <v>2449</v>
      </c>
      <c r="DB741" s="2">
        <v>0</v>
      </c>
      <c r="DC741" s="2" t="s">
        <v>189</v>
      </c>
    </row>
    <row r="742" spans="1:107">
      <c r="A742" s="24" t="s">
        <v>901</v>
      </c>
      <c r="B742" s="46">
        <v>44702.25</v>
      </c>
      <c r="C742" s="190">
        <f>(B742-$B$1132)/($B$1133-$B$1132)</f>
        <v>4.6987692547912963E-2</v>
      </c>
      <c r="D742" s="46">
        <v>6000</v>
      </c>
      <c r="E742" s="190">
        <f>(D742-$D$1132)/($D$1133-$D$1132)</f>
        <v>1.1970359110773323E-2</v>
      </c>
      <c r="F742" s="46" t="s">
        <v>191</v>
      </c>
      <c r="G742" s="192">
        <f>VLOOKUP(F742,'DATOS DE SOPORTE'!$Y$5:$Z$8,2,FALSE)</f>
        <v>1</v>
      </c>
      <c r="H742" s="190">
        <f>(G742-$G$1132)/($G$1133-$G$1132)</f>
        <v>0</v>
      </c>
      <c r="I742" s="50">
        <v>1</v>
      </c>
      <c r="J742" s="200">
        <f t="shared" si="560"/>
        <v>1</v>
      </c>
      <c r="K742" s="190">
        <f>(J742-$J$1132)/($J$1133-$J$1132)</f>
        <v>0.2</v>
      </c>
      <c r="L742" s="193" t="str">
        <f t="shared" si="561"/>
        <v>SI</v>
      </c>
      <c r="M742" s="46" t="s">
        <v>192</v>
      </c>
      <c r="N742" s="192">
        <f t="shared" si="562"/>
        <v>2</v>
      </c>
      <c r="O742" s="190">
        <f>(N742-N$1132)/(N$1133-N$1132)</f>
        <v>1</v>
      </c>
      <c r="P742" s="46" t="s">
        <v>193</v>
      </c>
      <c r="Q742" s="192">
        <f t="shared" si="563"/>
        <v>2</v>
      </c>
      <c r="R742" s="190">
        <f>(Q742-Q$1132)/(Q$1133-Q$1132)</f>
        <v>0.5</v>
      </c>
      <c r="S742" s="46" t="s">
        <v>194</v>
      </c>
      <c r="T742" s="192">
        <f t="shared" si="564"/>
        <v>1</v>
      </c>
      <c r="U742" s="190">
        <f>(T742-T$1132)/(T$1133-T$1132)</f>
        <v>0</v>
      </c>
      <c r="V742" s="46" t="s">
        <v>212</v>
      </c>
      <c r="W742" s="194">
        <f>VLOOKUP(V742,'DATOS DE SOPORTE'!$S$5:$T$10,2,FALSE)</f>
        <v>3</v>
      </c>
      <c r="X742" s="201">
        <f>(W742-W$1132)/(W$1133-W$1132)</f>
        <v>0.4</v>
      </c>
      <c r="Y742" s="46" t="s">
        <v>188</v>
      </c>
      <c r="Z742" s="194">
        <f t="shared" si="565"/>
        <v>1</v>
      </c>
      <c r="AA742" s="201">
        <f>(Z742-Z$1132)/(Z$1133-Z$1132)</f>
        <v>0</v>
      </c>
      <c r="AB742" s="46" t="s">
        <v>188</v>
      </c>
      <c r="AC742" s="194">
        <f t="shared" si="566"/>
        <v>1</v>
      </c>
      <c r="AD742" s="201">
        <f>(AC742-AC$1132)/(AC$1133-AC$1132)</f>
        <v>0</v>
      </c>
      <c r="AE742" s="46" t="s">
        <v>136</v>
      </c>
      <c r="AF742" s="194">
        <f t="shared" si="567"/>
        <v>2</v>
      </c>
      <c r="AG742" s="201">
        <f>(AF742-AF$1132)/(AF$1133-AF$1132)</f>
        <v>1</v>
      </c>
      <c r="AH742" s="24" t="s">
        <v>67</v>
      </c>
      <c r="AI742" s="194">
        <f>VLOOKUP(AH742,'DATOS DE SOPORTE'!$V$5:$W$8,2,FALSE)</f>
        <v>1</v>
      </c>
      <c r="AJ742" s="201">
        <f>(AI742-AI$1132)/(AI$1133-AI$1132)</f>
        <v>0</v>
      </c>
      <c r="AK742" s="58" t="str">
        <f t="shared" si="559"/>
        <v>Muy malo</v>
      </c>
      <c r="AL742" s="196">
        <f>IFERROR(SQRT(($E742-$E$1136)^2+($C742-$C$1136)^2),0)</f>
        <v>0.15860596084997713</v>
      </c>
      <c r="AM742" s="197" t="str">
        <f>IF(AL742&lt;=SMALL($AL$3:$AL$1130,1),"MAS PARECIDO","NO")</f>
        <v>NO</v>
      </c>
      <c r="AN742" s="197" t="str">
        <f>IF(AL742&lt;=SMALL($AL$3:$AL$1130,5),"SIMILAR","NO")</f>
        <v>NO</v>
      </c>
      <c r="AO742" s="197" t="str">
        <f t="shared" si="568"/>
        <v>N/A</v>
      </c>
      <c r="AP742" s="197">
        <f t="shared" si="569"/>
        <v>0</v>
      </c>
      <c r="AQ742" s="198">
        <f t="shared" si="570"/>
        <v>0</v>
      </c>
      <c r="AR742" s="196">
        <f>IFERROR(SQRT(($E742-$E$1136)^2+($H742-$H$1136)^2),0)</f>
        <v>0.3335492763468389</v>
      </c>
      <c r="AS742" s="197" t="str">
        <f>IF(AR742&lt;=SMALL(AR$3:AR$1130,1),"MAS PARECIDO","NO")</f>
        <v>NO</v>
      </c>
      <c r="AT742" s="197" t="str">
        <f>IF(AR742&lt;=SMALL(AR$3:AR$1130,5),"SIMILAR","NO")</f>
        <v>NO</v>
      </c>
      <c r="AU742" s="197" t="str">
        <f t="shared" si="571"/>
        <v>N/A</v>
      </c>
      <c r="AV742" s="197">
        <f t="shared" si="572"/>
        <v>0</v>
      </c>
      <c r="AW742" s="198">
        <f t="shared" si="573"/>
        <v>0</v>
      </c>
      <c r="AX742" s="199">
        <f>IFERROR(SQRT(($E742-$E$1136)^2+($K742-$K$1136)^2),0)</f>
        <v>1.2000360010800324E-2</v>
      </c>
      <c r="AY742" s="197" t="str">
        <f>IF(AX742&lt;=SMALL(AX$3:AX$1130,1),"MAS PARECIDO","NO")</f>
        <v>NO</v>
      </c>
      <c r="AZ742" s="197" t="str">
        <f>IF(AX742&lt;=SMALL(AX$3:AX$1130,5),"SIMILAR","NO")</f>
        <v>NO</v>
      </c>
      <c r="BA742" s="197" t="str">
        <f t="shared" si="574"/>
        <v>N/A</v>
      </c>
      <c r="BB742" s="197">
        <f t="shared" si="575"/>
        <v>0</v>
      </c>
      <c r="BC742" s="198">
        <f t="shared" si="576"/>
        <v>0</v>
      </c>
      <c r="BD742" s="196">
        <f>IFERROR(SQRT(($E742-$E$1136)^2+($O742-$O$1136)^2),0)</f>
        <v>1.2000360010800324E-2</v>
      </c>
      <c r="BE742" s="197" t="str">
        <f>IF(BD742&lt;=SMALL(BD$3:BD$1130,1),"MAS PARECIDO","NO")</f>
        <v>NO</v>
      </c>
      <c r="BF742" s="197" t="str">
        <f>IF(BD742&lt;=SMALL(BD$3:BD$1130,5),"SIMILAR","NO")</f>
        <v>NO</v>
      </c>
      <c r="BG742" s="197" t="str">
        <f t="shared" si="577"/>
        <v>N/A</v>
      </c>
      <c r="BH742" s="197">
        <f t="shared" si="578"/>
        <v>0</v>
      </c>
      <c r="BI742" s="198">
        <f t="shared" si="579"/>
        <v>0</v>
      </c>
      <c r="BJ742" s="199">
        <f>IFERROR(SQRT(($E742-$E$1136)^2+($R742-$R$1136)^2),0)</f>
        <v>1.2000360010800324E-2</v>
      </c>
      <c r="BK742" s="197" t="str">
        <f>IF(BJ742&lt;=SMALL(BJ$3:BJ$1130,1),"MAS PARECIDO","NO")</f>
        <v>NO</v>
      </c>
      <c r="BL742" s="197" t="str">
        <f>IF(BJ742&lt;=SMALL(BJ$3:BJ$1130,5),"SIMILAR","NO")</f>
        <v>NO</v>
      </c>
      <c r="BM742" s="197" t="str">
        <f t="shared" si="580"/>
        <v>N/A</v>
      </c>
      <c r="BN742" s="197">
        <f t="shared" si="581"/>
        <v>0</v>
      </c>
      <c r="BO742" s="198">
        <f t="shared" si="582"/>
        <v>0</v>
      </c>
      <c r="BP742" s="199">
        <f>IFERROR(SQRT(($E742-$E$1136)^2+($U742-$U$1136)^2),0)</f>
        <v>1.2000360010800324E-2</v>
      </c>
      <c r="BQ742" s="197" t="str">
        <f>IF(BP742&lt;=SMALL(BP$3:BP$1130,1),"MAS PARECIDO","NO")</f>
        <v>NO</v>
      </c>
      <c r="BR742" s="197" t="str">
        <f>IF(BP742&lt;=SMALL(BP$3:BP$1130,5),"SIMILAR","NO")</f>
        <v>NO</v>
      </c>
      <c r="BS742" s="197" t="str">
        <f t="shared" si="583"/>
        <v>N/A</v>
      </c>
      <c r="BT742" s="197">
        <f t="shared" si="584"/>
        <v>0</v>
      </c>
      <c r="BU742" s="198">
        <f t="shared" si="585"/>
        <v>0</v>
      </c>
      <c r="BV742" s="199">
        <f>IFERROR(SQRT(($E742-$E$1136)^2+($X742-$X$1136)^2),0)</f>
        <v>0.40017997031384372</v>
      </c>
      <c r="BW742" s="197" t="str">
        <f>IF(BV742&lt;=SMALL(BV$3:BV$1130,1),"MAS PARECIDO","NO")</f>
        <v>NO</v>
      </c>
      <c r="BX742" s="197" t="str">
        <f>IF(BV742&lt;=SMALL(BV$3:BV$1130,5),"SIMILAR","NO")</f>
        <v>NO</v>
      </c>
      <c r="BY742" s="197" t="str">
        <f t="shared" si="586"/>
        <v>N/A</v>
      </c>
      <c r="BZ742" s="197">
        <f t="shared" si="587"/>
        <v>0</v>
      </c>
      <c r="CA742" s="198">
        <f t="shared" si="588"/>
        <v>0</v>
      </c>
      <c r="CB742" s="199">
        <f>IFERROR(SQRT(($E742-$E$1136)^2+($AA742-$AA$1136)^2),0)</f>
        <v>1.2000360010800324E-2</v>
      </c>
      <c r="CC742" s="197" t="str">
        <f>IF(CB742&lt;=SMALL(CB$3:CB$1130,1),"MAS PARECIDO","NO")</f>
        <v>NO</v>
      </c>
      <c r="CD742" s="197" t="str">
        <f>IF(CB742&lt;=SMALL(CB$3:CB$1130,5),"SIMILAR","NO")</f>
        <v>NO</v>
      </c>
      <c r="CE742" s="197" t="str">
        <f t="shared" si="589"/>
        <v>N/A</v>
      </c>
      <c r="CF742" s="197">
        <f t="shared" si="590"/>
        <v>0</v>
      </c>
      <c r="CG742" s="198">
        <f t="shared" si="591"/>
        <v>0</v>
      </c>
      <c r="CH742" s="199">
        <f>IFERROR(SQRT(($E742-$E$1136)^2+($AD742-$AD$1136)^2),0)</f>
        <v>1.00007200172807</v>
      </c>
      <c r="CI742" s="197" t="str">
        <f>IF(CH742&lt;=SMALL(CH$3:CH$1130,1),"MAS PARECIDO","NO")</f>
        <v>NO</v>
      </c>
      <c r="CJ742" s="197" t="str">
        <f>IF(CH742&lt;=SMALL(CH$3:CH$1130,5),"SIMILAR","NO")</f>
        <v>NO</v>
      </c>
      <c r="CK742" s="197" t="str">
        <f t="shared" si="592"/>
        <v>N/A</v>
      </c>
      <c r="CL742" s="197">
        <f t="shared" si="593"/>
        <v>0</v>
      </c>
      <c r="CM742" s="198">
        <f t="shared" si="594"/>
        <v>0</v>
      </c>
      <c r="CN742" s="199">
        <f>IFERROR(SQRT(($E742-$E$1136)^2+($AG742-$AG$1136)^2),0)</f>
        <v>1.2000360010800324E-2</v>
      </c>
      <c r="CO742" s="197" t="str">
        <f>IF(CN742&lt;=SMALL(CN$3:CN$1130,1),"MAS PARECIDO","NO")</f>
        <v>NO</v>
      </c>
      <c r="CP742" s="197" t="str">
        <f>IF(CN742&lt;=SMALL(CN$3:CN$1130,5),"SIMILAR","NO")</f>
        <v>NO</v>
      </c>
      <c r="CQ742" s="197" t="str">
        <f t="shared" si="595"/>
        <v>N/A</v>
      </c>
      <c r="CR742" s="197">
        <f t="shared" si="596"/>
        <v>0</v>
      </c>
      <c r="CS742" s="198">
        <f t="shared" si="597"/>
        <v>0</v>
      </c>
      <c r="CT742" s="199">
        <f>IFERROR(SQRT(($E742-$E$1136)^2+($AJ742-$AJ$1136)^2),0)</f>
        <v>1.2000360010800324E-2</v>
      </c>
      <c r="CU742" s="197" t="str">
        <f>IF(CT742&lt;=SMALL(CT$3:CT$1130,1),"MAS PARECIDO","NO")</f>
        <v>NO</v>
      </c>
      <c r="CV742" s="197" t="str">
        <f>IF(CT742&lt;=SMALL(CT$3:CT$1130,5),"SIMILAR","NO")</f>
        <v>NO</v>
      </c>
      <c r="CW742" s="197" t="str">
        <f t="shared" si="598"/>
        <v>N/A</v>
      </c>
      <c r="CX742" s="197">
        <f t="shared" si="599"/>
        <v>0</v>
      </c>
      <c r="CY742" s="198">
        <f t="shared" si="600"/>
        <v>0</v>
      </c>
      <c r="CZ742" s="2" t="s">
        <v>2450</v>
      </c>
      <c r="DA742" s="2" t="s">
        <v>2451</v>
      </c>
      <c r="DB742" s="2">
        <v>3</v>
      </c>
      <c r="DC742" s="2" t="s">
        <v>319</v>
      </c>
    </row>
    <row r="743" spans="1:107">
      <c r="A743" s="24" t="s">
        <v>902</v>
      </c>
      <c r="B743" s="46">
        <v>47387.67</v>
      </c>
      <c r="C743" s="190">
        <f>(B743-$B$1132)/($B$1133-$B$1132)</f>
        <v>5.0126715451726915E-2</v>
      </c>
      <c r="D743" s="46">
        <v>8000</v>
      </c>
      <c r="E743" s="190">
        <f>(D743-$D$1132)/($D$1133-$D$1132)</f>
        <v>1.597047911437343E-2</v>
      </c>
      <c r="F743" s="46" t="s">
        <v>53</v>
      </c>
      <c r="G743" s="192">
        <f>VLOOKUP(F743,'DATOS DE SOPORTE'!$Y$5:$Z$8,2,FALSE)</f>
        <v>2</v>
      </c>
      <c r="H743" s="190">
        <f>(G743-$G$1132)/($G$1133-$G$1132)</f>
        <v>0.33333333333333331</v>
      </c>
      <c r="I743" s="50">
        <v>0</v>
      </c>
      <c r="J743" s="200">
        <f t="shared" si="560"/>
        <v>0</v>
      </c>
      <c r="K743" s="190">
        <f>(J743-$J$1132)/($J$1133-$J$1132)</f>
        <v>0</v>
      </c>
      <c r="L743" s="193" t="str">
        <f t="shared" si="561"/>
        <v>NO</v>
      </c>
      <c r="M743" s="46" t="s">
        <v>192</v>
      </c>
      <c r="N743" s="192">
        <f t="shared" si="562"/>
        <v>2</v>
      </c>
      <c r="O743" s="190">
        <f>(N743-N$1132)/(N$1133-N$1132)</f>
        <v>1</v>
      </c>
      <c r="P743" s="46" t="s">
        <v>196</v>
      </c>
      <c r="Q743" s="192">
        <f t="shared" si="563"/>
        <v>1</v>
      </c>
      <c r="R743" s="190">
        <f>(Q743-Q$1132)/(Q$1133-Q$1132)</f>
        <v>0</v>
      </c>
      <c r="S743" s="46" t="s">
        <v>194</v>
      </c>
      <c r="T743" s="192">
        <f t="shared" si="564"/>
        <v>1</v>
      </c>
      <c r="U743" s="190">
        <f>(T743-T$1132)/(T$1133-T$1132)</f>
        <v>0</v>
      </c>
      <c r="V743" s="46" t="s">
        <v>62</v>
      </c>
      <c r="W743" s="194">
        <f>VLOOKUP(V743,'DATOS DE SOPORTE'!$S$5:$T$10,2,FALSE)</f>
        <v>1</v>
      </c>
      <c r="X743" s="201">
        <f>(W743-W$1132)/(W$1133-W$1132)</f>
        <v>0</v>
      </c>
      <c r="Y743" s="46" t="s">
        <v>188</v>
      </c>
      <c r="Z743" s="194">
        <f t="shared" si="565"/>
        <v>1</v>
      </c>
      <c r="AA743" s="201">
        <f>(Z743-Z$1132)/(Z$1133-Z$1132)</f>
        <v>0</v>
      </c>
      <c r="AB743" s="46" t="s">
        <v>136</v>
      </c>
      <c r="AC743" s="194">
        <f t="shared" si="566"/>
        <v>2</v>
      </c>
      <c r="AD743" s="201">
        <f>(AC743-AC$1132)/(AC$1133-AC$1132)</f>
        <v>1</v>
      </c>
      <c r="AE743" s="46" t="s">
        <v>136</v>
      </c>
      <c r="AF743" s="194">
        <f t="shared" si="567"/>
        <v>2</v>
      </c>
      <c r="AG743" s="201">
        <f>(AF743-AF$1132)/(AF$1133-AF$1132)</f>
        <v>1</v>
      </c>
      <c r="AH743" s="24" t="s">
        <v>67</v>
      </c>
      <c r="AI743" s="194">
        <f>VLOOKUP(AH743,'DATOS DE SOPORTE'!$V$5:$W$8,2,FALSE)</f>
        <v>1</v>
      </c>
      <c r="AJ743" s="201">
        <f>(AI743-AI$1132)/(AI$1133-AI$1132)</f>
        <v>0</v>
      </c>
      <c r="AK743" s="58" t="str">
        <f t="shared" si="559"/>
        <v>Bueno</v>
      </c>
      <c r="AL743" s="196">
        <f>IFERROR(SQRT(($E743-$E$1136)^2+($C743-$C$1136)^2),0)</f>
        <v>0.15583590641404876</v>
      </c>
      <c r="AM743" s="197" t="str">
        <f>IF(AL743&lt;=SMALL($AL$3:$AL$1130,1),"MAS PARECIDO","NO")</f>
        <v>NO</v>
      </c>
      <c r="AN743" s="197" t="str">
        <f>IF(AL743&lt;=SMALL($AL$3:$AL$1130,5),"SIMILAR","NO")</f>
        <v>NO</v>
      </c>
      <c r="AO743" s="197" t="str">
        <f t="shared" si="568"/>
        <v>N/A</v>
      </c>
      <c r="AP743" s="197">
        <f t="shared" si="569"/>
        <v>0</v>
      </c>
      <c r="AQ743" s="198">
        <f t="shared" si="570"/>
        <v>0</v>
      </c>
      <c r="AR743" s="196">
        <f>IFERROR(SQRT(($E743-$E$1136)^2+($H743-$H$1136)^2),0)</f>
        <v>1.600048001440043E-2</v>
      </c>
      <c r="AS743" s="197" t="str">
        <f>IF(AR743&lt;=SMALL(AR$3:AR$1130,1),"MAS PARECIDO","NO")</f>
        <v>NO</v>
      </c>
      <c r="AT743" s="197" t="str">
        <f>IF(AR743&lt;=SMALL(AR$3:AR$1130,5),"SIMILAR","NO")</f>
        <v>NO</v>
      </c>
      <c r="AU743" s="197" t="str">
        <f t="shared" si="571"/>
        <v>N/A</v>
      </c>
      <c r="AV743" s="197">
        <f t="shared" si="572"/>
        <v>0</v>
      </c>
      <c r="AW743" s="198">
        <f t="shared" si="573"/>
        <v>0</v>
      </c>
      <c r="AX743" s="199">
        <f>IFERROR(SQRT(($E743-$E$1136)^2+($K743-$K$1136)^2),0)</f>
        <v>0.20063901754317687</v>
      </c>
      <c r="AY743" s="197" t="str">
        <f>IF(AX743&lt;=SMALL(AX$3:AX$1130,1),"MAS PARECIDO","NO")</f>
        <v>NO</v>
      </c>
      <c r="AZ743" s="197" t="str">
        <f>IF(AX743&lt;=SMALL(AX$3:AX$1130,5),"SIMILAR","NO")</f>
        <v>NO</v>
      </c>
      <c r="BA743" s="197" t="str">
        <f t="shared" si="574"/>
        <v>N/A</v>
      </c>
      <c r="BB743" s="197">
        <f t="shared" si="575"/>
        <v>0</v>
      </c>
      <c r="BC743" s="198">
        <f t="shared" si="576"/>
        <v>0</v>
      </c>
      <c r="BD743" s="196">
        <f>IFERROR(SQRT(($E743-$E$1136)^2+($O743-$O$1136)^2),0)</f>
        <v>1.600048001440043E-2</v>
      </c>
      <c r="BE743" s="197" t="str">
        <f>IF(BD743&lt;=SMALL(BD$3:BD$1130,1),"MAS PARECIDO","NO")</f>
        <v>NO</v>
      </c>
      <c r="BF743" s="197" t="str">
        <f>IF(BD743&lt;=SMALL(BD$3:BD$1130,5),"SIMILAR","NO")</f>
        <v>NO</v>
      </c>
      <c r="BG743" s="197" t="str">
        <f t="shared" si="577"/>
        <v>N/A</v>
      </c>
      <c r="BH743" s="197">
        <f t="shared" si="578"/>
        <v>0</v>
      </c>
      <c r="BI743" s="198">
        <f t="shared" si="579"/>
        <v>0</v>
      </c>
      <c r="BJ743" s="199">
        <f>IFERROR(SQRT(($E743-$E$1136)^2+($R743-$R$1136)^2),0)</f>
        <v>0.50025594985036537</v>
      </c>
      <c r="BK743" s="197" t="str">
        <f>IF(BJ743&lt;=SMALL(BJ$3:BJ$1130,1),"MAS PARECIDO","NO")</f>
        <v>NO</v>
      </c>
      <c r="BL743" s="197" t="str">
        <f>IF(BJ743&lt;=SMALL(BJ$3:BJ$1130,5),"SIMILAR","NO")</f>
        <v>NO</v>
      </c>
      <c r="BM743" s="197" t="str">
        <f t="shared" si="580"/>
        <v>N/A</v>
      </c>
      <c r="BN743" s="197">
        <f t="shared" si="581"/>
        <v>0</v>
      </c>
      <c r="BO743" s="198">
        <f t="shared" si="582"/>
        <v>0</v>
      </c>
      <c r="BP743" s="199">
        <f>IFERROR(SQRT(($E743-$E$1136)^2+($U743-$U$1136)^2),0)</f>
        <v>1.600048001440043E-2</v>
      </c>
      <c r="BQ743" s="197" t="str">
        <f>IF(BP743&lt;=SMALL(BP$3:BP$1130,1),"MAS PARECIDO","NO")</f>
        <v>NO</v>
      </c>
      <c r="BR743" s="197" t="str">
        <f>IF(BP743&lt;=SMALL(BP$3:BP$1130,5),"SIMILAR","NO")</f>
        <v>NO</v>
      </c>
      <c r="BS743" s="197" t="str">
        <f t="shared" si="583"/>
        <v>N/A</v>
      </c>
      <c r="BT743" s="197">
        <f t="shared" si="584"/>
        <v>0</v>
      </c>
      <c r="BU743" s="198">
        <f t="shared" si="585"/>
        <v>0</v>
      </c>
      <c r="BV743" s="199">
        <f>IFERROR(SQRT(($E743-$E$1136)^2+($X743-$X$1136)^2),0)</f>
        <v>1.600048001440043E-2</v>
      </c>
      <c r="BW743" s="197" t="str">
        <f>IF(BV743&lt;=SMALL(BV$3:BV$1130,1),"MAS PARECIDO","NO")</f>
        <v>NO</v>
      </c>
      <c r="BX743" s="197" t="str">
        <f>IF(BV743&lt;=SMALL(BV$3:BV$1130,5),"SIMILAR","NO")</f>
        <v>NO</v>
      </c>
      <c r="BY743" s="197" t="str">
        <f t="shared" si="586"/>
        <v>N/A</v>
      </c>
      <c r="BZ743" s="197">
        <f t="shared" si="587"/>
        <v>0</v>
      </c>
      <c r="CA743" s="198">
        <f t="shared" si="588"/>
        <v>0</v>
      </c>
      <c r="CB743" s="199">
        <f>IFERROR(SQRT(($E743-$E$1136)^2+($AA743-$AA$1136)^2),0)</f>
        <v>1.600048001440043E-2</v>
      </c>
      <c r="CC743" s="197" t="str">
        <f>IF(CB743&lt;=SMALL(CB$3:CB$1130,1),"MAS PARECIDO","NO")</f>
        <v>NO</v>
      </c>
      <c r="CD743" s="197" t="str">
        <f>IF(CB743&lt;=SMALL(CB$3:CB$1130,5),"SIMILAR","NO")</f>
        <v>NO</v>
      </c>
      <c r="CE743" s="197" t="str">
        <f t="shared" si="589"/>
        <v>N/A</v>
      </c>
      <c r="CF743" s="197">
        <f t="shared" si="590"/>
        <v>0</v>
      </c>
      <c r="CG743" s="198">
        <f t="shared" si="591"/>
        <v>0</v>
      </c>
      <c r="CH743" s="199">
        <f>IFERROR(SQRT(($E743-$E$1136)^2+($AD743-$AD$1136)^2),0)</f>
        <v>1.600048001440043E-2</v>
      </c>
      <c r="CI743" s="197" t="str">
        <f>IF(CH743&lt;=SMALL(CH$3:CH$1130,1),"MAS PARECIDO","NO")</f>
        <v>NO</v>
      </c>
      <c r="CJ743" s="197" t="str">
        <f>IF(CH743&lt;=SMALL(CH$3:CH$1130,5),"SIMILAR","NO")</f>
        <v>NO</v>
      </c>
      <c r="CK743" s="197" t="str">
        <f t="shared" si="592"/>
        <v>N/A</v>
      </c>
      <c r="CL743" s="197">
        <f t="shared" si="593"/>
        <v>0</v>
      </c>
      <c r="CM743" s="198">
        <f t="shared" si="594"/>
        <v>0</v>
      </c>
      <c r="CN743" s="199">
        <f>IFERROR(SQRT(($E743-$E$1136)^2+($AG743-$AG$1136)^2),0)</f>
        <v>1.600048001440043E-2</v>
      </c>
      <c r="CO743" s="197" t="str">
        <f>IF(CN743&lt;=SMALL(CN$3:CN$1130,1),"MAS PARECIDO","NO")</f>
        <v>NO</v>
      </c>
      <c r="CP743" s="197" t="str">
        <f>IF(CN743&lt;=SMALL(CN$3:CN$1130,5),"SIMILAR","NO")</f>
        <v>NO</v>
      </c>
      <c r="CQ743" s="197" t="str">
        <f t="shared" si="595"/>
        <v>N/A</v>
      </c>
      <c r="CR743" s="197">
        <f t="shared" si="596"/>
        <v>0</v>
      </c>
      <c r="CS743" s="198">
        <f t="shared" si="597"/>
        <v>0</v>
      </c>
      <c r="CT743" s="199">
        <f>IFERROR(SQRT(($E743-$E$1136)^2+($AJ743-$AJ$1136)^2),0)</f>
        <v>1.600048001440043E-2</v>
      </c>
      <c r="CU743" s="197" t="str">
        <f>IF(CT743&lt;=SMALL(CT$3:CT$1130,1),"MAS PARECIDO","NO")</f>
        <v>NO</v>
      </c>
      <c r="CV743" s="197" t="str">
        <f>IF(CT743&lt;=SMALL(CT$3:CT$1130,5),"SIMILAR","NO")</f>
        <v>NO</v>
      </c>
      <c r="CW743" s="197" t="str">
        <f t="shared" si="598"/>
        <v>N/A</v>
      </c>
      <c r="CX743" s="197">
        <f t="shared" si="599"/>
        <v>0</v>
      </c>
      <c r="CY743" s="198">
        <f t="shared" si="600"/>
        <v>0</v>
      </c>
      <c r="CZ743" s="2" t="s">
        <v>2452</v>
      </c>
      <c r="DA743" s="2" t="s">
        <v>2453</v>
      </c>
      <c r="DB743" s="2">
        <v>0</v>
      </c>
      <c r="DC743" s="2" t="s">
        <v>189</v>
      </c>
    </row>
    <row r="744" spans="1:107">
      <c r="A744" s="24" t="s">
        <v>903</v>
      </c>
      <c r="B744" s="46">
        <v>61067.75</v>
      </c>
      <c r="C744" s="190">
        <f>(B744-$B$1132)/($B$1133-$B$1132)</f>
        <v>6.6117541633853819E-2</v>
      </c>
      <c r="D744" s="46">
        <v>12000</v>
      </c>
      <c r="E744" s="190">
        <f>(D744-$D$1132)/($D$1133-$D$1132)</f>
        <v>2.3970719121573648E-2</v>
      </c>
      <c r="F744" s="46" t="s">
        <v>53</v>
      </c>
      <c r="G744" s="192">
        <f>VLOOKUP(F744,'DATOS DE SOPORTE'!$Y$5:$Z$8,2,FALSE)</f>
        <v>2</v>
      </c>
      <c r="H744" s="190">
        <f>(G744-$G$1132)/($G$1133-$G$1132)</f>
        <v>0.33333333333333331</v>
      </c>
      <c r="I744" s="50">
        <v>2</v>
      </c>
      <c r="J744" s="200">
        <f t="shared" si="560"/>
        <v>2</v>
      </c>
      <c r="K744" s="190">
        <f>(J744-$J$1132)/($J$1133-$J$1132)</f>
        <v>0.4</v>
      </c>
      <c r="L744" s="193" t="str">
        <f t="shared" si="561"/>
        <v>SI</v>
      </c>
      <c r="M744" s="46" t="s">
        <v>192</v>
      </c>
      <c r="N744" s="192">
        <f t="shared" si="562"/>
        <v>2</v>
      </c>
      <c r="O744" s="190">
        <f>(N744-N$1132)/(N$1133-N$1132)</f>
        <v>1</v>
      </c>
      <c r="P744" s="46" t="s">
        <v>196</v>
      </c>
      <c r="Q744" s="192">
        <f t="shared" si="563"/>
        <v>1</v>
      </c>
      <c r="R744" s="190">
        <f>(Q744-Q$1132)/(Q$1133-Q$1132)</f>
        <v>0</v>
      </c>
      <c r="S744" s="46" t="s">
        <v>60</v>
      </c>
      <c r="T744" s="192">
        <f t="shared" si="564"/>
        <v>2</v>
      </c>
      <c r="U744" s="190">
        <f>(T744-T$1132)/(T$1133-T$1132)</f>
        <v>1</v>
      </c>
      <c r="V744" s="46" t="s">
        <v>212</v>
      </c>
      <c r="W744" s="194">
        <f>VLOOKUP(V744,'DATOS DE SOPORTE'!$S$5:$T$10,2,FALSE)</f>
        <v>3</v>
      </c>
      <c r="X744" s="201">
        <f>(W744-W$1132)/(W$1133-W$1132)</f>
        <v>0.4</v>
      </c>
      <c r="Y744" s="46" t="s">
        <v>188</v>
      </c>
      <c r="Z744" s="194">
        <f t="shared" si="565"/>
        <v>1</v>
      </c>
      <c r="AA744" s="201">
        <f>(Z744-Z$1132)/(Z$1133-Z$1132)</f>
        <v>0</v>
      </c>
      <c r="AB744" s="46" t="s">
        <v>136</v>
      </c>
      <c r="AC744" s="194">
        <f t="shared" si="566"/>
        <v>2</v>
      </c>
      <c r="AD744" s="201">
        <f>(AC744-AC$1132)/(AC$1133-AC$1132)</f>
        <v>1</v>
      </c>
      <c r="AE744" s="46" t="s">
        <v>188</v>
      </c>
      <c r="AF744" s="194">
        <f t="shared" si="567"/>
        <v>1</v>
      </c>
      <c r="AG744" s="201">
        <f>(AF744-AF$1132)/(AF$1133-AF$1132)</f>
        <v>0</v>
      </c>
      <c r="AH744" s="24" t="s">
        <v>67</v>
      </c>
      <c r="AI744" s="194">
        <f>VLOOKUP(AH744,'DATOS DE SOPORTE'!$V$5:$W$8,2,FALSE)</f>
        <v>1</v>
      </c>
      <c r="AJ744" s="201">
        <f>(AI744-AI$1132)/(AI$1133-AI$1132)</f>
        <v>0</v>
      </c>
      <c r="AK744" s="58" t="str">
        <f t="shared" si="559"/>
        <v>Regular</v>
      </c>
      <c r="AL744" s="196">
        <f>IFERROR(SQRT(($E744-$E$1136)^2+($C744-$C$1136)^2),0)</f>
        <v>0.14107801329237918</v>
      </c>
      <c r="AM744" s="197" t="str">
        <f>IF(AL744&lt;=SMALL($AL$3:$AL$1130,1),"MAS PARECIDO","NO")</f>
        <v>NO</v>
      </c>
      <c r="AN744" s="197" t="str">
        <f>IF(AL744&lt;=SMALL($AL$3:$AL$1130,5),"SIMILAR","NO")</f>
        <v>NO</v>
      </c>
      <c r="AO744" s="197" t="str">
        <f t="shared" si="568"/>
        <v>N/A</v>
      </c>
      <c r="AP744" s="197">
        <f t="shared" si="569"/>
        <v>0</v>
      </c>
      <c r="AQ744" s="198">
        <f t="shared" si="570"/>
        <v>0</v>
      </c>
      <c r="AR744" s="196">
        <f>IFERROR(SQRT(($E744-$E$1136)^2+($H744-$H$1136)^2),0)</f>
        <v>2.4000720021600648E-2</v>
      </c>
      <c r="AS744" s="197" t="str">
        <f>IF(AR744&lt;=SMALL(AR$3:AR$1130,1),"MAS PARECIDO","NO")</f>
        <v>NO</v>
      </c>
      <c r="AT744" s="197" t="str">
        <f>IF(AR744&lt;=SMALL(AR$3:AR$1130,5),"SIMILAR","NO")</f>
        <v>NO</v>
      </c>
      <c r="AU744" s="197" t="str">
        <f t="shared" si="571"/>
        <v>N/A</v>
      </c>
      <c r="AV744" s="197">
        <f t="shared" si="572"/>
        <v>0</v>
      </c>
      <c r="AW744" s="198">
        <f t="shared" si="573"/>
        <v>0</v>
      </c>
      <c r="AX744" s="199">
        <f>IFERROR(SQRT(($E744-$E$1136)^2+($K744-$K$1136)^2),0)</f>
        <v>0.20143493878062779</v>
      </c>
      <c r="AY744" s="197" t="str">
        <f>IF(AX744&lt;=SMALL(AX$3:AX$1130,1),"MAS PARECIDO","NO")</f>
        <v>NO</v>
      </c>
      <c r="AZ744" s="197" t="str">
        <f>IF(AX744&lt;=SMALL(AX$3:AX$1130,5),"SIMILAR","NO")</f>
        <v>NO</v>
      </c>
      <c r="BA744" s="197" t="str">
        <f t="shared" si="574"/>
        <v>N/A</v>
      </c>
      <c r="BB744" s="197">
        <f t="shared" si="575"/>
        <v>0</v>
      </c>
      <c r="BC744" s="198">
        <f t="shared" si="576"/>
        <v>0</v>
      </c>
      <c r="BD744" s="196">
        <f>IFERROR(SQRT(($E744-$E$1136)^2+($O744-$O$1136)^2),0)</f>
        <v>2.4000720021600648E-2</v>
      </c>
      <c r="BE744" s="197" t="str">
        <f>IF(BD744&lt;=SMALL(BD$3:BD$1130,1),"MAS PARECIDO","NO")</f>
        <v>NO</v>
      </c>
      <c r="BF744" s="197" t="str">
        <f>IF(BD744&lt;=SMALL(BD$3:BD$1130,5),"SIMILAR","NO")</f>
        <v>NO</v>
      </c>
      <c r="BG744" s="197" t="str">
        <f t="shared" si="577"/>
        <v>N/A</v>
      </c>
      <c r="BH744" s="197">
        <f t="shared" si="578"/>
        <v>0</v>
      </c>
      <c r="BI744" s="198">
        <f t="shared" si="579"/>
        <v>0</v>
      </c>
      <c r="BJ744" s="199">
        <f>IFERROR(SQRT(($E744-$E$1136)^2+($R744-$R$1136)^2),0)</f>
        <v>0.50057570312746424</v>
      </c>
      <c r="BK744" s="197" t="str">
        <f>IF(BJ744&lt;=SMALL(BJ$3:BJ$1130,1),"MAS PARECIDO","NO")</f>
        <v>NO</v>
      </c>
      <c r="BL744" s="197" t="str">
        <f>IF(BJ744&lt;=SMALL(BJ$3:BJ$1130,5),"SIMILAR","NO")</f>
        <v>NO</v>
      </c>
      <c r="BM744" s="197" t="str">
        <f t="shared" si="580"/>
        <v>N/A</v>
      </c>
      <c r="BN744" s="197">
        <f t="shared" si="581"/>
        <v>0</v>
      </c>
      <c r="BO744" s="198">
        <f t="shared" si="582"/>
        <v>0</v>
      </c>
      <c r="BP744" s="199">
        <f>IFERROR(SQRT(($E744-$E$1136)^2+($U744-$U$1136)^2),0)</f>
        <v>1.0002879758157424</v>
      </c>
      <c r="BQ744" s="197" t="str">
        <f>IF(BP744&lt;=SMALL(BP$3:BP$1130,1),"MAS PARECIDO","NO")</f>
        <v>NO</v>
      </c>
      <c r="BR744" s="197" t="str">
        <f>IF(BP744&lt;=SMALL(BP$3:BP$1130,5),"SIMILAR","NO")</f>
        <v>NO</v>
      </c>
      <c r="BS744" s="197" t="str">
        <f t="shared" si="583"/>
        <v>N/A</v>
      </c>
      <c r="BT744" s="197">
        <f t="shared" si="584"/>
        <v>0</v>
      </c>
      <c r="BU744" s="198">
        <f t="shared" si="585"/>
        <v>0</v>
      </c>
      <c r="BV744" s="199">
        <f>IFERROR(SQRT(($E744-$E$1136)^2+($X744-$X$1136)^2),0)</f>
        <v>0.40071939628816983</v>
      </c>
      <c r="BW744" s="197" t="str">
        <f>IF(BV744&lt;=SMALL(BV$3:BV$1130,1),"MAS PARECIDO","NO")</f>
        <v>NO</v>
      </c>
      <c r="BX744" s="197" t="str">
        <f>IF(BV744&lt;=SMALL(BV$3:BV$1130,5),"SIMILAR","NO")</f>
        <v>NO</v>
      </c>
      <c r="BY744" s="197" t="str">
        <f t="shared" si="586"/>
        <v>N/A</v>
      </c>
      <c r="BZ744" s="197">
        <f t="shared" si="587"/>
        <v>0</v>
      </c>
      <c r="CA744" s="198">
        <f t="shared" si="588"/>
        <v>0</v>
      </c>
      <c r="CB744" s="199">
        <f>IFERROR(SQRT(($E744-$E$1136)^2+($AA744-$AA$1136)^2),0)</f>
        <v>2.4000720021600648E-2</v>
      </c>
      <c r="CC744" s="197" t="str">
        <f>IF(CB744&lt;=SMALL(CB$3:CB$1130,1),"MAS PARECIDO","NO")</f>
        <v>NO</v>
      </c>
      <c r="CD744" s="197" t="str">
        <f>IF(CB744&lt;=SMALL(CB$3:CB$1130,5),"SIMILAR","NO")</f>
        <v>NO</v>
      </c>
      <c r="CE744" s="197" t="str">
        <f t="shared" si="589"/>
        <v>N/A</v>
      </c>
      <c r="CF744" s="197">
        <f t="shared" si="590"/>
        <v>0</v>
      </c>
      <c r="CG744" s="198">
        <f t="shared" si="591"/>
        <v>0</v>
      </c>
      <c r="CH744" s="199">
        <f>IFERROR(SQRT(($E744-$E$1136)^2+($AD744-$AD$1136)^2),0)</f>
        <v>2.4000720021600648E-2</v>
      </c>
      <c r="CI744" s="197" t="str">
        <f>IF(CH744&lt;=SMALL(CH$3:CH$1130,1),"MAS PARECIDO","NO")</f>
        <v>NO</v>
      </c>
      <c r="CJ744" s="197" t="str">
        <f>IF(CH744&lt;=SMALL(CH$3:CH$1130,5),"SIMILAR","NO")</f>
        <v>NO</v>
      </c>
      <c r="CK744" s="197" t="str">
        <f t="shared" si="592"/>
        <v>N/A</v>
      </c>
      <c r="CL744" s="197">
        <f t="shared" si="593"/>
        <v>0</v>
      </c>
      <c r="CM744" s="198">
        <f t="shared" si="594"/>
        <v>0</v>
      </c>
      <c r="CN744" s="199">
        <f>IFERROR(SQRT(($E744-$E$1136)^2+($AG744-$AG$1136)^2),0)</f>
        <v>1.0002879758157424</v>
      </c>
      <c r="CO744" s="197" t="str">
        <f>IF(CN744&lt;=SMALL(CN$3:CN$1130,1),"MAS PARECIDO","NO")</f>
        <v>NO</v>
      </c>
      <c r="CP744" s="197" t="str">
        <f>IF(CN744&lt;=SMALL(CN$3:CN$1130,5),"SIMILAR","NO")</f>
        <v>NO</v>
      </c>
      <c r="CQ744" s="197" t="str">
        <f t="shared" si="595"/>
        <v>N/A</v>
      </c>
      <c r="CR744" s="197">
        <f t="shared" si="596"/>
        <v>0</v>
      </c>
      <c r="CS744" s="198">
        <f t="shared" si="597"/>
        <v>0</v>
      </c>
      <c r="CT744" s="199">
        <f>IFERROR(SQRT(($E744-$E$1136)^2+($AJ744-$AJ$1136)^2),0)</f>
        <v>2.4000720021600648E-2</v>
      </c>
      <c r="CU744" s="197" t="str">
        <f>IF(CT744&lt;=SMALL(CT$3:CT$1130,1),"MAS PARECIDO","NO")</f>
        <v>NO</v>
      </c>
      <c r="CV744" s="197" t="str">
        <f>IF(CT744&lt;=SMALL(CT$3:CT$1130,5),"SIMILAR","NO")</f>
        <v>NO</v>
      </c>
      <c r="CW744" s="197" t="str">
        <f t="shared" si="598"/>
        <v>N/A</v>
      </c>
      <c r="CX744" s="197">
        <f t="shared" si="599"/>
        <v>0</v>
      </c>
      <c r="CY744" s="198">
        <f t="shared" si="600"/>
        <v>0</v>
      </c>
      <c r="CZ744" s="2" t="s">
        <v>2454</v>
      </c>
      <c r="DA744" s="2" t="s">
        <v>2455</v>
      </c>
      <c r="DB744" s="2">
        <v>1</v>
      </c>
      <c r="DC744" s="2" t="s">
        <v>346</v>
      </c>
    </row>
    <row r="745" spans="1:107">
      <c r="A745" s="24" t="s">
        <v>539</v>
      </c>
      <c r="B745" s="46">
        <v>130697.08</v>
      </c>
      <c r="C745" s="190">
        <f>(B745-$B$1132)/($B$1133-$B$1132)</f>
        <v>0.14750818505172517</v>
      </c>
      <c r="D745" s="46">
        <v>20000</v>
      </c>
      <c r="E745" s="190">
        <f>(D745-$D$1132)/($D$1133-$D$1132)</f>
        <v>3.9971199135974078E-2</v>
      </c>
      <c r="F745" s="46" t="s">
        <v>53</v>
      </c>
      <c r="G745" s="192">
        <f>VLOOKUP(F745,'DATOS DE SOPORTE'!$Y$5:$Z$8,2,FALSE)</f>
        <v>2</v>
      </c>
      <c r="H745" s="190">
        <f>(G745-$G$1132)/($G$1133-$G$1132)</f>
        <v>0.33333333333333331</v>
      </c>
      <c r="I745" s="50">
        <v>2</v>
      </c>
      <c r="J745" s="200">
        <f t="shared" si="560"/>
        <v>2</v>
      </c>
      <c r="K745" s="190">
        <f>(J745-$J$1132)/($J$1133-$J$1132)</f>
        <v>0.4</v>
      </c>
      <c r="L745" s="193" t="str">
        <f t="shared" si="561"/>
        <v>SI</v>
      </c>
      <c r="M745" s="46" t="s">
        <v>56</v>
      </c>
      <c r="N745" s="192">
        <f t="shared" si="562"/>
        <v>1</v>
      </c>
      <c r="O745" s="190">
        <f>(N745-N$1132)/(N$1133-N$1132)</f>
        <v>0</v>
      </c>
      <c r="P745" s="46" t="s">
        <v>196</v>
      </c>
      <c r="Q745" s="192">
        <f t="shared" si="563"/>
        <v>1</v>
      </c>
      <c r="R745" s="190">
        <f>(Q745-Q$1132)/(Q$1133-Q$1132)</f>
        <v>0</v>
      </c>
      <c r="S745" s="46" t="s">
        <v>194</v>
      </c>
      <c r="T745" s="192">
        <f t="shared" si="564"/>
        <v>1</v>
      </c>
      <c r="U745" s="190">
        <f>(T745-T$1132)/(T$1133-T$1132)</f>
        <v>0</v>
      </c>
      <c r="V745" s="46" t="s">
        <v>62</v>
      </c>
      <c r="W745" s="194">
        <f>VLOOKUP(V745,'DATOS DE SOPORTE'!$S$5:$T$10,2,FALSE)</f>
        <v>1</v>
      </c>
      <c r="X745" s="201">
        <f>(W745-W$1132)/(W$1133-W$1132)</f>
        <v>0</v>
      </c>
      <c r="Y745" s="46" t="s">
        <v>188</v>
      </c>
      <c r="Z745" s="194">
        <f t="shared" si="565"/>
        <v>1</v>
      </c>
      <c r="AA745" s="201">
        <f>(Z745-Z$1132)/(Z$1133-Z$1132)</f>
        <v>0</v>
      </c>
      <c r="AB745" s="46" t="s">
        <v>188</v>
      </c>
      <c r="AC745" s="194">
        <f t="shared" si="566"/>
        <v>1</v>
      </c>
      <c r="AD745" s="201">
        <f>(AC745-AC$1132)/(AC$1133-AC$1132)</f>
        <v>0</v>
      </c>
      <c r="AE745" s="46" t="s">
        <v>188</v>
      </c>
      <c r="AF745" s="194">
        <f t="shared" si="567"/>
        <v>1</v>
      </c>
      <c r="AG745" s="201">
        <f>(AF745-AF$1132)/(AF$1133-AF$1132)</f>
        <v>0</v>
      </c>
      <c r="AH745" s="24" t="s">
        <v>67</v>
      </c>
      <c r="AI745" s="194">
        <f>VLOOKUP(AH745,'DATOS DE SOPORTE'!$V$5:$W$8,2,FALSE)</f>
        <v>1</v>
      </c>
      <c r="AJ745" s="201">
        <f>(AI745-AI$1132)/(AI$1133-AI$1132)</f>
        <v>0</v>
      </c>
      <c r="AK745" s="58" t="str">
        <f t="shared" si="559"/>
        <v>Bueno</v>
      </c>
      <c r="AL745" s="196">
        <f>IFERROR(SQRT(($E745-$E$1136)^2+($C745-$C$1136)^2),0)</f>
        <v>7.0152755248576185E-2</v>
      </c>
      <c r="AM745" s="197" t="str">
        <f>IF(AL745&lt;=SMALL($AL$3:$AL$1130,1),"MAS PARECIDO","NO")</f>
        <v>NO</v>
      </c>
      <c r="AN745" s="197" t="str">
        <f>IF(AL745&lt;=SMALL($AL$3:$AL$1130,5),"SIMILAR","NO")</f>
        <v>NO</v>
      </c>
      <c r="AO745" s="197" t="str">
        <f t="shared" si="568"/>
        <v>N/A</v>
      </c>
      <c r="AP745" s="197">
        <f t="shared" si="569"/>
        <v>0</v>
      </c>
      <c r="AQ745" s="198">
        <f t="shared" si="570"/>
        <v>0</v>
      </c>
      <c r="AR745" s="196">
        <f>IFERROR(SQRT(($E745-$E$1136)^2+($H745-$H$1136)^2),0)</f>
        <v>4.0001200036001078E-2</v>
      </c>
      <c r="AS745" s="197" t="str">
        <f>IF(AR745&lt;=SMALL(AR$3:AR$1130,1),"MAS PARECIDO","NO")</f>
        <v>NO</v>
      </c>
      <c r="AT745" s="197" t="str">
        <f>IF(AR745&lt;=SMALL(AR$3:AR$1130,5),"SIMILAR","NO")</f>
        <v>NO</v>
      </c>
      <c r="AU745" s="197" t="str">
        <f t="shared" si="571"/>
        <v>N/A</v>
      </c>
      <c r="AV745" s="197">
        <f t="shared" si="572"/>
        <v>0</v>
      </c>
      <c r="AW745" s="198">
        <f t="shared" si="573"/>
        <v>0</v>
      </c>
      <c r="AX745" s="199">
        <f>IFERROR(SQRT(($E745-$E$1136)^2+($K745-$K$1136)^2),0)</f>
        <v>0.2039610158935285</v>
      </c>
      <c r="AY745" s="197" t="str">
        <f>IF(AX745&lt;=SMALL(AX$3:AX$1130,1),"MAS PARECIDO","NO")</f>
        <v>NO</v>
      </c>
      <c r="AZ745" s="197" t="str">
        <f>IF(AX745&lt;=SMALL(AX$3:AX$1130,5),"SIMILAR","NO")</f>
        <v>NO</v>
      </c>
      <c r="BA745" s="197" t="str">
        <f t="shared" si="574"/>
        <v>N/A</v>
      </c>
      <c r="BB745" s="197">
        <f t="shared" si="575"/>
        <v>0</v>
      </c>
      <c r="BC745" s="198">
        <f t="shared" si="576"/>
        <v>0</v>
      </c>
      <c r="BD745" s="196">
        <f>IFERROR(SQRT(($E745-$E$1136)^2+($O745-$O$1136)^2),0)</f>
        <v>1.0007997282195475</v>
      </c>
      <c r="BE745" s="197" t="str">
        <f>IF(BD745&lt;=SMALL(BD$3:BD$1130,1),"MAS PARECIDO","NO")</f>
        <v>NO</v>
      </c>
      <c r="BF745" s="197" t="str">
        <f>IF(BD745&lt;=SMALL(BD$3:BD$1130,5),"SIMILAR","NO")</f>
        <v>NO</v>
      </c>
      <c r="BG745" s="197" t="str">
        <f t="shared" si="577"/>
        <v>N/A</v>
      </c>
      <c r="BH745" s="197">
        <f t="shared" si="578"/>
        <v>0</v>
      </c>
      <c r="BI745" s="198">
        <f t="shared" si="579"/>
        <v>0</v>
      </c>
      <c r="BJ745" s="199">
        <f>IFERROR(SQRT(($E745-$E$1136)^2+($R745-$R$1136)^2),0)</f>
        <v>0.50159754385794209</v>
      </c>
      <c r="BK745" s="197" t="str">
        <f>IF(BJ745&lt;=SMALL(BJ$3:BJ$1130,1),"MAS PARECIDO","NO")</f>
        <v>NO</v>
      </c>
      <c r="BL745" s="197" t="str">
        <f>IF(BJ745&lt;=SMALL(BJ$3:BJ$1130,5),"SIMILAR","NO")</f>
        <v>NO</v>
      </c>
      <c r="BM745" s="197" t="str">
        <f t="shared" si="580"/>
        <v>N/A</v>
      </c>
      <c r="BN745" s="197">
        <f t="shared" si="581"/>
        <v>0</v>
      </c>
      <c r="BO745" s="198">
        <f t="shared" si="582"/>
        <v>0</v>
      </c>
      <c r="BP745" s="199">
        <f>IFERROR(SQRT(($E745-$E$1136)^2+($U745-$U$1136)^2),0)</f>
        <v>4.0001200036001078E-2</v>
      </c>
      <c r="BQ745" s="197" t="str">
        <f>IF(BP745&lt;=SMALL(BP$3:BP$1130,1),"MAS PARECIDO","NO")</f>
        <v>NO</v>
      </c>
      <c r="BR745" s="197" t="str">
        <f>IF(BP745&lt;=SMALL(BP$3:BP$1130,5),"SIMILAR","NO")</f>
        <v>NO</v>
      </c>
      <c r="BS745" s="197" t="str">
        <f t="shared" si="583"/>
        <v>N/A</v>
      </c>
      <c r="BT745" s="197">
        <f t="shared" si="584"/>
        <v>0</v>
      </c>
      <c r="BU745" s="198">
        <f t="shared" si="585"/>
        <v>0</v>
      </c>
      <c r="BV745" s="199">
        <f>IFERROR(SQRT(($E745-$E$1136)^2+($X745-$X$1136)^2),0)</f>
        <v>4.0001200036001078E-2</v>
      </c>
      <c r="BW745" s="197" t="str">
        <f>IF(BV745&lt;=SMALL(BV$3:BV$1130,1),"MAS PARECIDO","NO")</f>
        <v>NO</v>
      </c>
      <c r="BX745" s="197" t="str">
        <f>IF(BV745&lt;=SMALL(BV$3:BV$1130,5),"SIMILAR","NO")</f>
        <v>NO</v>
      </c>
      <c r="BY745" s="197" t="str">
        <f t="shared" si="586"/>
        <v>N/A</v>
      </c>
      <c r="BZ745" s="197">
        <f t="shared" si="587"/>
        <v>0</v>
      </c>
      <c r="CA745" s="198">
        <f t="shared" si="588"/>
        <v>0</v>
      </c>
      <c r="CB745" s="199">
        <f>IFERROR(SQRT(($E745-$E$1136)^2+($AA745-$AA$1136)^2),0)</f>
        <v>4.0001200036001078E-2</v>
      </c>
      <c r="CC745" s="197" t="str">
        <f>IF(CB745&lt;=SMALL(CB$3:CB$1130,1),"MAS PARECIDO","NO")</f>
        <v>NO</v>
      </c>
      <c r="CD745" s="197" t="str">
        <f>IF(CB745&lt;=SMALL(CB$3:CB$1130,5),"SIMILAR","NO")</f>
        <v>NO</v>
      </c>
      <c r="CE745" s="197" t="str">
        <f t="shared" si="589"/>
        <v>N/A</v>
      </c>
      <c r="CF745" s="197">
        <f t="shared" si="590"/>
        <v>0</v>
      </c>
      <c r="CG745" s="198">
        <f t="shared" si="591"/>
        <v>0</v>
      </c>
      <c r="CH745" s="199">
        <f>IFERROR(SQRT(($E745-$E$1136)^2+($AD745-$AD$1136)^2),0)</f>
        <v>1.0007997282195475</v>
      </c>
      <c r="CI745" s="197" t="str">
        <f>IF(CH745&lt;=SMALL(CH$3:CH$1130,1),"MAS PARECIDO","NO")</f>
        <v>NO</v>
      </c>
      <c r="CJ745" s="197" t="str">
        <f>IF(CH745&lt;=SMALL(CH$3:CH$1130,5),"SIMILAR","NO")</f>
        <v>NO</v>
      </c>
      <c r="CK745" s="197" t="str">
        <f t="shared" si="592"/>
        <v>N/A</v>
      </c>
      <c r="CL745" s="197">
        <f t="shared" si="593"/>
        <v>0</v>
      </c>
      <c r="CM745" s="198">
        <f t="shared" si="594"/>
        <v>0</v>
      </c>
      <c r="CN745" s="199">
        <f>IFERROR(SQRT(($E745-$E$1136)^2+($AG745-$AG$1136)^2),0)</f>
        <v>1.0007997282195475</v>
      </c>
      <c r="CO745" s="197" t="str">
        <f>IF(CN745&lt;=SMALL(CN$3:CN$1130,1),"MAS PARECIDO","NO")</f>
        <v>NO</v>
      </c>
      <c r="CP745" s="197" t="str">
        <f>IF(CN745&lt;=SMALL(CN$3:CN$1130,5),"SIMILAR","NO")</f>
        <v>NO</v>
      </c>
      <c r="CQ745" s="197" t="str">
        <f t="shared" si="595"/>
        <v>N/A</v>
      </c>
      <c r="CR745" s="197">
        <f t="shared" si="596"/>
        <v>0</v>
      </c>
      <c r="CS745" s="198">
        <f t="shared" si="597"/>
        <v>0</v>
      </c>
      <c r="CT745" s="199">
        <f>IFERROR(SQRT(($E745-$E$1136)^2+($AJ745-$AJ$1136)^2),0)</f>
        <v>4.0001200036001078E-2</v>
      </c>
      <c r="CU745" s="197" t="str">
        <f>IF(CT745&lt;=SMALL(CT$3:CT$1130,1),"MAS PARECIDO","NO")</f>
        <v>NO</v>
      </c>
      <c r="CV745" s="197" t="str">
        <f>IF(CT745&lt;=SMALL(CT$3:CT$1130,5),"SIMILAR","NO")</f>
        <v>NO</v>
      </c>
      <c r="CW745" s="197" t="str">
        <f t="shared" si="598"/>
        <v>N/A</v>
      </c>
      <c r="CX745" s="197">
        <f t="shared" si="599"/>
        <v>0</v>
      </c>
      <c r="CY745" s="198">
        <f t="shared" si="600"/>
        <v>0</v>
      </c>
      <c r="CZ745" s="2" t="s">
        <v>1806</v>
      </c>
      <c r="DA745" s="2" t="s">
        <v>1807</v>
      </c>
      <c r="DB745" s="2">
        <v>0</v>
      </c>
      <c r="DC745" s="2" t="s">
        <v>189</v>
      </c>
    </row>
    <row r="746" spans="1:107">
      <c r="A746" s="24" t="s">
        <v>904</v>
      </c>
      <c r="B746" s="46">
        <v>290405.67</v>
      </c>
      <c r="C746" s="190">
        <f>(B746-$B$1132)/($B$1133-$B$1132)</f>
        <v>0.33419366514267268</v>
      </c>
      <c r="D746" s="46">
        <v>25000</v>
      </c>
      <c r="E746" s="190">
        <f>(D746-$D$1132)/($D$1133-$D$1132)</f>
        <v>4.9971499144974348E-2</v>
      </c>
      <c r="F746" s="46" t="s">
        <v>53</v>
      </c>
      <c r="G746" s="192">
        <f>VLOOKUP(F746,'DATOS DE SOPORTE'!$Y$5:$Z$8,2,FALSE)</f>
        <v>2</v>
      </c>
      <c r="H746" s="190">
        <f>(G746-$G$1132)/($G$1133-$G$1132)</f>
        <v>0.33333333333333331</v>
      </c>
      <c r="I746" s="50">
        <v>3</v>
      </c>
      <c r="J746" s="200">
        <f t="shared" si="560"/>
        <v>3</v>
      </c>
      <c r="K746" s="190">
        <f>(J746-$J$1132)/($J$1133-$J$1132)</f>
        <v>0.6</v>
      </c>
      <c r="L746" s="193" t="str">
        <f t="shared" si="561"/>
        <v>SI</v>
      </c>
      <c r="M746" s="46" t="s">
        <v>192</v>
      </c>
      <c r="N746" s="192">
        <f t="shared" si="562"/>
        <v>2</v>
      </c>
      <c r="O746" s="190">
        <f>(N746-N$1132)/(N$1133-N$1132)</f>
        <v>1</v>
      </c>
      <c r="P746" s="46" t="s">
        <v>58</v>
      </c>
      <c r="Q746" s="192">
        <f t="shared" si="563"/>
        <v>3</v>
      </c>
      <c r="R746" s="190">
        <f>(Q746-Q$1132)/(Q$1133-Q$1132)</f>
        <v>1</v>
      </c>
      <c r="S746" s="46" t="s">
        <v>60</v>
      </c>
      <c r="T746" s="192">
        <f t="shared" si="564"/>
        <v>2</v>
      </c>
      <c r="U746" s="190">
        <f>(T746-T$1132)/(T$1133-T$1132)</f>
        <v>1</v>
      </c>
      <c r="V746" s="46" t="s">
        <v>62</v>
      </c>
      <c r="W746" s="194">
        <f>VLOOKUP(V746,'DATOS DE SOPORTE'!$S$5:$T$10,2,FALSE)</f>
        <v>1</v>
      </c>
      <c r="X746" s="201">
        <f>(W746-W$1132)/(W$1133-W$1132)</f>
        <v>0</v>
      </c>
      <c r="Y746" s="46" t="s">
        <v>188</v>
      </c>
      <c r="Z746" s="194">
        <f t="shared" si="565"/>
        <v>1</v>
      </c>
      <c r="AA746" s="201">
        <f>(Z746-Z$1132)/(Z$1133-Z$1132)</f>
        <v>0</v>
      </c>
      <c r="AB746" s="46" t="s">
        <v>188</v>
      </c>
      <c r="AC746" s="194">
        <f t="shared" si="566"/>
        <v>1</v>
      </c>
      <c r="AD746" s="201">
        <f>(AC746-AC$1132)/(AC$1133-AC$1132)</f>
        <v>0</v>
      </c>
      <c r="AE746" s="46" t="s">
        <v>136</v>
      </c>
      <c r="AF746" s="194">
        <f t="shared" si="567"/>
        <v>2</v>
      </c>
      <c r="AG746" s="201">
        <f>(AF746-AF$1132)/(AF$1133-AF$1132)</f>
        <v>1</v>
      </c>
      <c r="AH746" s="24" t="s">
        <v>67</v>
      </c>
      <c r="AI746" s="194">
        <f>VLOOKUP(AH746,'DATOS DE SOPORTE'!$V$5:$W$8,2,FALSE)</f>
        <v>1</v>
      </c>
      <c r="AJ746" s="201">
        <f>(AI746-AI$1132)/(AI$1133-AI$1132)</f>
        <v>0</v>
      </c>
      <c r="AK746" s="58" t="str">
        <f t="shared" si="559"/>
        <v>Malo</v>
      </c>
      <c r="AL746" s="196">
        <f>IFERROR(SQRT(($E746-$E$1136)^2+($C746-$C$1136)^2),0)</f>
        <v>0.13840249853707953</v>
      </c>
      <c r="AM746" s="197" t="str">
        <f>IF(AL746&lt;=SMALL($AL$3:$AL$1130,1),"MAS PARECIDO","NO")</f>
        <v>NO</v>
      </c>
      <c r="AN746" s="197" t="str">
        <f>IF(AL746&lt;=SMALL($AL$3:$AL$1130,5),"SIMILAR","NO")</f>
        <v>NO</v>
      </c>
      <c r="AO746" s="197" t="str">
        <f t="shared" si="568"/>
        <v>N/A</v>
      </c>
      <c r="AP746" s="197">
        <f t="shared" si="569"/>
        <v>0</v>
      </c>
      <c r="AQ746" s="198">
        <f t="shared" si="570"/>
        <v>0</v>
      </c>
      <c r="AR746" s="196">
        <f>IFERROR(SQRT(($E746-$E$1136)^2+($H746-$H$1136)^2),0)</f>
        <v>5.0001500045001347E-2</v>
      </c>
      <c r="AS746" s="197" t="str">
        <f>IF(AR746&lt;=SMALL(AR$3:AR$1130,1),"MAS PARECIDO","NO")</f>
        <v>NO</v>
      </c>
      <c r="AT746" s="197" t="str">
        <f>IF(AR746&lt;=SMALL(AR$3:AR$1130,5),"SIMILAR","NO")</f>
        <v>NO</v>
      </c>
      <c r="AU746" s="197" t="str">
        <f t="shared" si="571"/>
        <v>N/A</v>
      </c>
      <c r="AV746" s="197">
        <f t="shared" si="572"/>
        <v>0</v>
      </c>
      <c r="AW746" s="198">
        <f t="shared" si="573"/>
        <v>0</v>
      </c>
      <c r="AX746" s="199">
        <f>IFERROR(SQRT(($E746-$E$1136)^2+($K746-$K$1136)^2),0)</f>
        <v>0.40311307347535907</v>
      </c>
      <c r="AY746" s="197" t="str">
        <f>IF(AX746&lt;=SMALL(AX$3:AX$1130,1),"MAS PARECIDO","NO")</f>
        <v>NO</v>
      </c>
      <c r="AZ746" s="197" t="str">
        <f>IF(AX746&lt;=SMALL(AX$3:AX$1130,5),"SIMILAR","NO")</f>
        <v>NO</v>
      </c>
      <c r="BA746" s="197" t="str">
        <f t="shared" si="574"/>
        <v>N/A</v>
      </c>
      <c r="BB746" s="197">
        <f t="shared" si="575"/>
        <v>0</v>
      </c>
      <c r="BC746" s="198">
        <f t="shared" si="576"/>
        <v>0</v>
      </c>
      <c r="BD746" s="196">
        <f>IFERROR(SQRT(($E746-$E$1136)^2+($O746-$O$1136)^2),0)</f>
        <v>5.0001500045001347E-2</v>
      </c>
      <c r="BE746" s="197" t="str">
        <f>IF(BD746&lt;=SMALL(BD$3:BD$1130,1),"MAS PARECIDO","NO")</f>
        <v>NO</v>
      </c>
      <c r="BF746" s="197" t="str">
        <f>IF(BD746&lt;=SMALL(BD$3:BD$1130,5),"SIMILAR","NO")</f>
        <v>NO</v>
      </c>
      <c r="BG746" s="197" t="str">
        <f t="shared" si="577"/>
        <v>N/A</v>
      </c>
      <c r="BH746" s="197">
        <f t="shared" si="578"/>
        <v>0</v>
      </c>
      <c r="BI746" s="198">
        <f t="shared" si="579"/>
        <v>0</v>
      </c>
      <c r="BJ746" s="199">
        <f>IFERROR(SQRT(($E746-$E$1136)^2+($R746-$R$1136)^2),0)</f>
        <v>0.50249393031831757</v>
      </c>
      <c r="BK746" s="197" t="str">
        <f>IF(BJ746&lt;=SMALL(BJ$3:BJ$1130,1),"MAS PARECIDO","NO")</f>
        <v>NO</v>
      </c>
      <c r="BL746" s="197" t="str">
        <f>IF(BJ746&lt;=SMALL(BJ$3:BJ$1130,5),"SIMILAR","NO")</f>
        <v>NO</v>
      </c>
      <c r="BM746" s="197" t="str">
        <f t="shared" si="580"/>
        <v>N/A</v>
      </c>
      <c r="BN746" s="197">
        <f t="shared" si="581"/>
        <v>0</v>
      </c>
      <c r="BO746" s="198">
        <f t="shared" si="582"/>
        <v>0</v>
      </c>
      <c r="BP746" s="199">
        <f>IFERROR(SQRT(($E746-$E$1136)^2+($U746-$U$1136)^2),0)</f>
        <v>1.0012492946348328</v>
      </c>
      <c r="BQ746" s="197" t="str">
        <f>IF(BP746&lt;=SMALL(BP$3:BP$1130,1),"MAS PARECIDO","NO")</f>
        <v>NO</v>
      </c>
      <c r="BR746" s="197" t="str">
        <f>IF(BP746&lt;=SMALL(BP$3:BP$1130,5),"SIMILAR","NO")</f>
        <v>NO</v>
      </c>
      <c r="BS746" s="197" t="str">
        <f t="shared" si="583"/>
        <v>N/A</v>
      </c>
      <c r="BT746" s="197">
        <f t="shared" si="584"/>
        <v>0</v>
      </c>
      <c r="BU746" s="198">
        <f t="shared" si="585"/>
        <v>0</v>
      </c>
      <c r="BV746" s="199">
        <f>IFERROR(SQRT(($E746-$E$1136)^2+($X746-$X$1136)^2),0)</f>
        <v>5.0001500045001347E-2</v>
      </c>
      <c r="BW746" s="197" t="str">
        <f>IF(BV746&lt;=SMALL(BV$3:BV$1130,1),"MAS PARECIDO","NO")</f>
        <v>NO</v>
      </c>
      <c r="BX746" s="197" t="str">
        <f>IF(BV746&lt;=SMALL(BV$3:BV$1130,5),"SIMILAR","NO")</f>
        <v>NO</v>
      </c>
      <c r="BY746" s="197" t="str">
        <f t="shared" si="586"/>
        <v>N/A</v>
      </c>
      <c r="BZ746" s="197">
        <f t="shared" si="587"/>
        <v>0</v>
      </c>
      <c r="CA746" s="198">
        <f t="shared" si="588"/>
        <v>0</v>
      </c>
      <c r="CB746" s="199">
        <f>IFERROR(SQRT(($E746-$E$1136)^2+($AA746-$AA$1136)^2),0)</f>
        <v>5.0001500045001347E-2</v>
      </c>
      <c r="CC746" s="197" t="str">
        <f>IF(CB746&lt;=SMALL(CB$3:CB$1130,1),"MAS PARECIDO","NO")</f>
        <v>NO</v>
      </c>
      <c r="CD746" s="197" t="str">
        <f>IF(CB746&lt;=SMALL(CB$3:CB$1130,5),"SIMILAR","NO")</f>
        <v>NO</v>
      </c>
      <c r="CE746" s="197" t="str">
        <f t="shared" si="589"/>
        <v>N/A</v>
      </c>
      <c r="CF746" s="197">
        <f t="shared" si="590"/>
        <v>0</v>
      </c>
      <c r="CG746" s="198">
        <f t="shared" si="591"/>
        <v>0</v>
      </c>
      <c r="CH746" s="199">
        <f>IFERROR(SQRT(($E746-$E$1136)^2+($AD746-$AD$1136)^2),0)</f>
        <v>1.0012492946348328</v>
      </c>
      <c r="CI746" s="197" t="str">
        <f>IF(CH746&lt;=SMALL(CH$3:CH$1130,1),"MAS PARECIDO","NO")</f>
        <v>NO</v>
      </c>
      <c r="CJ746" s="197" t="str">
        <f>IF(CH746&lt;=SMALL(CH$3:CH$1130,5),"SIMILAR","NO")</f>
        <v>NO</v>
      </c>
      <c r="CK746" s="197" t="str">
        <f t="shared" si="592"/>
        <v>N/A</v>
      </c>
      <c r="CL746" s="197">
        <f t="shared" si="593"/>
        <v>0</v>
      </c>
      <c r="CM746" s="198">
        <f t="shared" si="594"/>
        <v>0</v>
      </c>
      <c r="CN746" s="199">
        <f>IFERROR(SQRT(($E746-$E$1136)^2+($AG746-$AG$1136)^2),0)</f>
        <v>5.0001500045001347E-2</v>
      </c>
      <c r="CO746" s="197" t="str">
        <f>IF(CN746&lt;=SMALL(CN$3:CN$1130,1),"MAS PARECIDO","NO")</f>
        <v>NO</v>
      </c>
      <c r="CP746" s="197" t="str">
        <f>IF(CN746&lt;=SMALL(CN$3:CN$1130,5),"SIMILAR","NO")</f>
        <v>NO</v>
      </c>
      <c r="CQ746" s="197" t="str">
        <f t="shared" si="595"/>
        <v>N/A</v>
      </c>
      <c r="CR746" s="197">
        <f t="shared" si="596"/>
        <v>0</v>
      </c>
      <c r="CS746" s="198">
        <f t="shared" si="597"/>
        <v>0</v>
      </c>
      <c r="CT746" s="199">
        <f>IFERROR(SQRT(($E746-$E$1136)^2+($AJ746-$AJ$1136)^2),0)</f>
        <v>5.0001500045001347E-2</v>
      </c>
      <c r="CU746" s="197" t="str">
        <f>IF(CT746&lt;=SMALL(CT$3:CT$1130,1),"MAS PARECIDO","NO")</f>
        <v>NO</v>
      </c>
      <c r="CV746" s="197" t="str">
        <f>IF(CT746&lt;=SMALL(CT$3:CT$1130,5),"SIMILAR","NO")</f>
        <v>NO</v>
      </c>
      <c r="CW746" s="197" t="str">
        <f t="shared" si="598"/>
        <v>N/A</v>
      </c>
      <c r="CX746" s="197">
        <f t="shared" si="599"/>
        <v>0</v>
      </c>
      <c r="CY746" s="198">
        <f t="shared" si="600"/>
        <v>0</v>
      </c>
      <c r="CZ746" s="2" t="s">
        <v>2407</v>
      </c>
      <c r="DA746" s="2" t="s">
        <v>2456</v>
      </c>
      <c r="DB746" s="2">
        <v>2</v>
      </c>
      <c r="DC746" s="2" t="s">
        <v>310</v>
      </c>
    </row>
    <row r="747" spans="1:107">
      <c r="A747" s="24" t="s">
        <v>905</v>
      </c>
      <c r="B747" s="46">
        <v>46902.64</v>
      </c>
      <c r="C747" s="190">
        <f>(B747-$B$1132)/($B$1133-$B$1132)</f>
        <v>4.9559757479031075E-2</v>
      </c>
      <c r="D747" s="46">
        <v>6000</v>
      </c>
      <c r="E747" s="190">
        <f>(D747-$D$1132)/($D$1133-$D$1132)</f>
        <v>1.1970359110773323E-2</v>
      </c>
      <c r="F747" s="46" t="s">
        <v>191</v>
      </c>
      <c r="G747" s="192">
        <f>VLOOKUP(F747,'DATOS DE SOPORTE'!$Y$5:$Z$8,2,FALSE)</f>
        <v>1</v>
      </c>
      <c r="H747" s="190">
        <f>(G747-$G$1132)/($G$1133-$G$1132)</f>
        <v>0</v>
      </c>
      <c r="I747" s="50">
        <v>0</v>
      </c>
      <c r="J747" s="200">
        <f t="shared" si="560"/>
        <v>0</v>
      </c>
      <c r="K747" s="190">
        <f>(J747-$J$1132)/($J$1133-$J$1132)</f>
        <v>0</v>
      </c>
      <c r="L747" s="193" t="str">
        <f t="shared" si="561"/>
        <v>NO</v>
      </c>
      <c r="M747" s="46" t="s">
        <v>192</v>
      </c>
      <c r="N747" s="192">
        <f t="shared" si="562"/>
        <v>2</v>
      </c>
      <c r="O747" s="190">
        <f>(N747-N$1132)/(N$1133-N$1132)</f>
        <v>1</v>
      </c>
      <c r="P747" s="46" t="s">
        <v>196</v>
      </c>
      <c r="Q747" s="192">
        <f t="shared" si="563"/>
        <v>1</v>
      </c>
      <c r="R747" s="190">
        <f>(Q747-Q$1132)/(Q$1133-Q$1132)</f>
        <v>0</v>
      </c>
      <c r="S747" s="46" t="s">
        <v>194</v>
      </c>
      <c r="T747" s="192">
        <f t="shared" si="564"/>
        <v>1</v>
      </c>
      <c r="U747" s="190">
        <f>(T747-T$1132)/(T$1133-T$1132)</f>
        <v>0</v>
      </c>
      <c r="V747" s="46" t="s">
        <v>62</v>
      </c>
      <c r="W747" s="194">
        <f>VLOOKUP(V747,'DATOS DE SOPORTE'!$S$5:$T$10,2,FALSE)</f>
        <v>1</v>
      </c>
      <c r="X747" s="201">
        <f>(W747-W$1132)/(W$1133-W$1132)</f>
        <v>0</v>
      </c>
      <c r="Y747" s="46" t="s">
        <v>136</v>
      </c>
      <c r="Z747" s="194">
        <f t="shared" si="565"/>
        <v>2</v>
      </c>
      <c r="AA747" s="201">
        <f>(Z747-Z$1132)/(Z$1133-Z$1132)</f>
        <v>1</v>
      </c>
      <c r="AB747" s="46" t="s">
        <v>136</v>
      </c>
      <c r="AC747" s="194">
        <f t="shared" si="566"/>
        <v>2</v>
      </c>
      <c r="AD747" s="201">
        <f>(AC747-AC$1132)/(AC$1133-AC$1132)</f>
        <v>1</v>
      </c>
      <c r="AE747" s="46" t="s">
        <v>188</v>
      </c>
      <c r="AF747" s="194">
        <f t="shared" si="567"/>
        <v>1</v>
      </c>
      <c r="AG747" s="201">
        <f>(AF747-AF$1132)/(AF$1133-AF$1132)</f>
        <v>0</v>
      </c>
      <c r="AH747" s="24" t="s">
        <v>67</v>
      </c>
      <c r="AI747" s="194">
        <f>VLOOKUP(AH747,'DATOS DE SOPORTE'!$V$5:$W$8,2,FALSE)</f>
        <v>1</v>
      </c>
      <c r="AJ747" s="201">
        <f>(AI747-AI$1132)/(AI$1133-AI$1132)</f>
        <v>0</v>
      </c>
      <c r="AK747" s="58" t="str">
        <f t="shared" si="559"/>
        <v>Bueno</v>
      </c>
      <c r="AL747" s="196">
        <f>IFERROR(SQRT(($E747-$E$1136)^2+($C747-$C$1136)^2),0)</f>
        <v>0.15604138993253547</v>
      </c>
      <c r="AM747" s="197" t="str">
        <f>IF(AL747&lt;=SMALL($AL$3:$AL$1130,1),"MAS PARECIDO","NO")</f>
        <v>NO</v>
      </c>
      <c r="AN747" s="197" t="str">
        <f>IF(AL747&lt;=SMALL($AL$3:$AL$1130,5),"SIMILAR","NO")</f>
        <v>NO</v>
      </c>
      <c r="AO747" s="197" t="str">
        <f t="shared" si="568"/>
        <v>N/A</v>
      </c>
      <c r="AP747" s="197">
        <f t="shared" si="569"/>
        <v>0</v>
      </c>
      <c r="AQ747" s="198">
        <f t="shared" si="570"/>
        <v>0</v>
      </c>
      <c r="AR747" s="196">
        <f>IFERROR(SQRT(($E747-$E$1136)^2+($H747-$H$1136)^2),0)</f>
        <v>0.3335492763468389</v>
      </c>
      <c r="AS747" s="197" t="str">
        <f>IF(AR747&lt;=SMALL(AR$3:AR$1130,1),"MAS PARECIDO","NO")</f>
        <v>NO</v>
      </c>
      <c r="AT747" s="197" t="str">
        <f>IF(AR747&lt;=SMALL(AR$3:AR$1130,5),"SIMILAR","NO")</f>
        <v>NO</v>
      </c>
      <c r="AU747" s="197" t="str">
        <f t="shared" si="571"/>
        <v>N/A</v>
      </c>
      <c r="AV747" s="197">
        <f t="shared" si="572"/>
        <v>0</v>
      </c>
      <c r="AW747" s="198">
        <f t="shared" si="573"/>
        <v>0</v>
      </c>
      <c r="AX747" s="199">
        <f>IFERROR(SQRT(($E747-$E$1136)^2+($K747-$K$1136)^2),0)</f>
        <v>0.20035969814408491</v>
      </c>
      <c r="AY747" s="197" t="str">
        <f>IF(AX747&lt;=SMALL(AX$3:AX$1130,1),"MAS PARECIDO","NO")</f>
        <v>NO</v>
      </c>
      <c r="AZ747" s="197" t="str">
        <f>IF(AX747&lt;=SMALL(AX$3:AX$1130,5),"SIMILAR","NO")</f>
        <v>NO</v>
      </c>
      <c r="BA747" s="197" t="str">
        <f t="shared" si="574"/>
        <v>N/A</v>
      </c>
      <c r="BB747" s="197">
        <f t="shared" si="575"/>
        <v>0</v>
      </c>
      <c r="BC747" s="198">
        <f t="shared" si="576"/>
        <v>0</v>
      </c>
      <c r="BD747" s="196">
        <f>IFERROR(SQRT(($E747-$E$1136)^2+($O747-$O$1136)^2),0)</f>
        <v>1.2000360010800324E-2</v>
      </c>
      <c r="BE747" s="197" t="str">
        <f>IF(BD747&lt;=SMALL(BD$3:BD$1130,1),"MAS PARECIDO","NO")</f>
        <v>NO</v>
      </c>
      <c r="BF747" s="197" t="str">
        <f>IF(BD747&lt;=SMALL(BD$3:BD$1130,5),"SIMILAR","NO")</f>
        <v>NO</v>
      </c>
      <c r="BG747" s="197" t="str">
        <f t="shared" si="577"/>
        <v>N/A</v>
      </c>
      <c r="BH747" s="197">
        <f t="shared" si="578"/>
        <v>0</v>
      </c>
      <c r="BI747" s="198">
        <f t="shared" si="579"/>
        <v>0</v>
      </c>
      <c r="BJ747" s="199">
        <f>IFERROR(SQRT(($E747-$E$1136)^2+($R747-$R$1136)^2),0)</f>
        <v>0.50014398790787118</v>
      </c>
      <c r="BK747" s="197" t="str">
        <f>IF(BJ747&lt;=SMALL(BJ$3:BJ$1130,1),"MAS PARECIDO","NO")</f>
        <v>NO</v>
      </c>
      <c r="BL747" s="197" t="str">
        <f>IF(BJ747&lt;=SMALL(BJ$3:BJ$1130,5),"SIMILAR","NO")</f>
        <v>NO</v>
      </c>
      <c r="BM747" s="197" t="str">
        <f t="shared" si="580"/>
        <v>N/A</v>
      </c>
      <c r="BN747" s="197">
        <f t="shared" si="581"/>
        <v>0</v>
      </c>
      <c r="BO747" s="198">
        <f t="shared" si="582"/>
        <v>0</v>
      </c>
      <c r="BP747" s="199">
        <f>IFERROR(SQRT(($E747-$E$1136)^2+($U747-$U$1136)^2),0)</f>
        <v>1.2000360010800324E-2</v>
      </c>
      <c r="BQ747" s="197" t="str">
        <f>IF(BP747&lt;=SMALL(BP$3:BP$1130,1),"MAS PARECIDO","NO")</f>
        <v>NO</v>
      </c>
      <c r="BR747" s="197" t="str">
        <f>IF(BP747&lt;=SMALL(BP$3:BP$1130,5),"SIMILAR","NO")</f>
        <v>NO</v>
      </c>
      <c r="BS747" s="197" t="str">
        <f t="shared" si="583"/>
        <v>N/A</v>
      </c>
      <c r="BT747" s="197">
        <f t="shared" si="584"/>
        <v>0</v>
      </c>
      <c r="BU747" s="198">
        <f t="shared" si="585"/>
        <v>0</v>
      </c>
      <c r="BV747" s="199">
        <f>IFERROR(SQRT(($E747-$E$1136)^2+($X747-$X$1136)^2),0)</f>
        <v>1.2000360010800324E-2</v>
      </c>
      <c r="BW747" s="197" t="str">
        <f>IF(BV747&lt;=SMALL(BV$3:BV$1130,1),"MAS PARECIDO","NO")</f>
        <v>NO</v>
      </c>
      <c r="BX747" s="197" t="str">
        <f>IF(BV747&lt;=SMALL(BV$3:BV$1130,5),"SIMILAR","NO")</f>
        <v>NO</v>
      </c>
      <c r="BY747" s="197" t="str">
        <f t="shared" si="586"/>
        <v>N/A</v>
      </c>
      <c r="BZ747" s="197">
        <f t="shared" si="587"/>
        <v>0</v>
      </c>
      <c r="CA747" s="198">
        <f t="shared" si="588"/>
        <v>0</v>
      </c>
      <c r="CB747" s="199">
        <f>IFERROR(SQRT(($E747-$E$1136)^2+($AA747-$AA$1136)^2),0)</f>
        <v>1.00007200172807</v>
      </c>
      <c r="CC747" s="197" t="str">
        <f>IF(CB747&lt;=SMALL(CB$3:CB$1130,1),"MAS PARECIDO","NO")</f>
        <v>NO</v>
      </c>
      <c r="CD747" s="197" t="str">
        <f>IF(CB747&lt;=SMALL(CB$3:CB$1130,5),"SIMILAR","NO")</f>
        <v>NO</v>
      </c>
      <c r="CE747" s="197" t="str">
        <f t="shared" si="589"/>
        <v>N/A</v>
      </c>
      <c r="CF747" s="197">
        <f t="shared" si="590"/>
        <v>0</v>
      </c>
      <c r="CG747" s="198">
        <f t="shared" si="591"/>
        <v>0</v>
      </c>
      <c r="CH747" s="199">
        <f>IFERROR(SQRT(($E747-$E$1136)^2+($AD747-$AD$1136)^2),0)</f>
        <v>1.2000360010800324E-2</v>
      </c>
      <c r="CI747" s="197" t="str">
        <f>IF(CH747&lt;=SMALL(CH$3:CH$1130,1),"MAS PARECIDO","NO")</f>
        <v>NO</v>
      </c>
      <c r="CJ747" s="197" t="str">
        <f>IF(CH747&lt;=SMALL(CH$3:CH$1130,5),"SIMILAR","NO")</f>
        <v>NO</v>
      </c>
      <c r="CK747" s="197" t="str">
        <f t="shared" si="592"/>
        <v>N/A</v>
      </c>
      <c r="CL747" s="197">
        <f t="shared" si="593"/>
        <v>0</v>
      </c>
      <c r="CM747" s="198">
        <f t="shared" si="594"/>
        <v>0</v>
      </c>
      <c r="CN747" s="199">
        <f>IFERROR(SQRT(($E747-$E$1136)^2+($AG747-$AG$1136)^2),0)</f>
        <v>1.00007200172807</v>
      </c>
      <c r="CO747" s="197" t="str">
        <f>IF(CN747&lt;=SMALL(CN$3:CN$1130,1),"MAS PARECIDO","NO")</f>
        <v>NO</v>
      </c>
      <c r="CP747" s="197" t="str">
        <f>IF(CN747&lt;=SMALL(CN$3:CN$1130,5),"SIMILAR","NO")</f>
        <v>NO</v>
      </c>
      <c r="CQ747" s="197" t="str">
        <f t="shared" si="595"/>
        <v>N/A</v>
      </c>
      <c r="CR747" s="197">
        <f t="shared" si="596"/>
        <v>0</v>
      </c>
      <c r="CS747" s="198">
        <f t="shared" si="597"/>
        <v>0</v>
      </c>
      <c r="CT747" s="199">
        <f>IFERROR(SQRT(($E747-$E$1136)^2+($AJ747-$AJ$1136)^2),0)</f>
        <v>1.2000360010800324E-2</v>
      </c>
      <c r="CU747" s="197" t="str">
        <f>IF(CT747&lt;=SMALL(CT$3:CT$1130,1),"MAS PARECIDO","NO")</f>
        <v>NO</v>
      </c>
      <c r="CV747" s="197" t="str">
        <f>IF(CT747&lt;=SMALL(CT$3:CT$1130,5),"SIMILAR","NO")</f>
        <v>NO</v>
      </c>
      <c r="CW747" s="197" t="str">
        <f t="shared" si="598"/>
        <v>N/A</v>
      </c>
      <c r="CX747" s="197">
        <f t="shared" si="599"/>
        <v>0</v>
      </c>
      <c r="CY747" s="198">
        <f t="shared" si="600"/>
        <v>0</v>
      </c>
      <c r="CZ747" s="2" t="s">
        <v>2457</v>
      </c>
      <c r="DA747" s="2" t="s">
        <v>2458</v>
      </c>
      <c r="DB747" s="2">
        <v>0</v>
      </c>
      <c r="DC747" s="2" t="s">
        <v>189</v>
      </c>
    </row>
    <row r="748" spans="1:107">
      <c r="A748" s="24" t="s">
        <v>906</v>
      </c>
      <c r="B748" s="46">
        <v>74906.37</v>
      </c>
      <c r="C748" s="190">
        <f>(B748-$B$1132)/($B$1133-$B$1132)</f>
        <v>8.2293687315787303E-2</v>
      </c>
      <c r="D748" s="46">
        <v>6530</v>
      </c>
      <c r="E748" s="190">
        <f>(D748-$D$1132)/($D$1133-$D$1132)</f>
        <v>1.3030390911727353E-2</v>
      </c>
      <c r="F748" s="46" t="s">
        <v>53</v>
      </c>
      <c r="G748" s="192">
        <f>VLOOKUP(F748,'DATOS DE SOPORTE'!$Y$5:$Z$8,2,FALSE)</f>
        <v>2</v>
      </c>
      <c r="H748" s="190">
        <f>(G748-$G$1132)/($G$1133-$G$1132)</f>
        <v>0.33333333333333331</v>
      </c>
      <c r="I748" s="50">
        <v>0</v>
      </c>
      <c r="J748" s="200">
        <f t="shared" si="560"/>
        <v>0</v>
      </c>
      <c r="K748" s="190">
        <f>(J748-$J$1132)/($J$1133-$J$1132)</f>
        <v>0</v>
      </c>
      <c r="L748" s="193" t="str">
        <f t="shared" si="561"/>
        <v>NO</v>
      </c>
      <c r="M748" s="46" t="s">
        <v>192</v>
      </c>
      <c r="N748" s="192">
        <f t="shared" si="562"/>
        <v>2</v>
      </c>
      <c r="O748" s="190">
        <f>(N748-N$1132)/(N$1133-N$1132)</f>
        <v>1</v>
      </c>
      <c r="P748" s="46" t="s">
        <v>193</v>
      </c>
      <c r="Q748" s="192">
        <f t="shared" si="563"/>
        <v>2</v>
      </c>
      <c r="R748" s="190">
        <f>(Q748-Q$1132)/(Q$1133-Q$1132)</f>
        <v>0.5</v>
      </c>
      <c r="S748" s="46" t="s">
        <v>194</v>
      </c>
      <c r="T748" s="192">
        <f t="shared" si="564"/>
        <v>1</v>
      </c>
      <c r="U748" s="190">
        <f>(T748-T$1132)/(T$1133-T$1132)</f>
        <v>0</v>
      </c>
      <c r="V748" s="46" t="s">
        <v>212</v>
      </c>
      <c r="W748" s="194">
        <f>VLOOKUP(V748,'DATOS DE SOPORTE'!$S$5:$T$10,2,FALSE)</f>
        <v>3</v>
      </c>
      <c r="X748" s="201">
        <f>(W748-W$1132)/(W$1133-W$1132)</f>
        <v>0.4</v>
      </c>
      <c r="Y748" s="46" t="s">
        <v>188</v>
      </c>
      <c r="Z748" s="194">
        <f t="shared" si="565"/>
        <v>1</v>
      </c>
      <c r="AA748" s="201">
        <f>(Z748-Z$1132)/(Z$1133-Z$1132)</f>
        <v>0</v>
      </c>
      <c r="AB748" s="46" t="s">
        <v>136</v>
      </c>
      <c r="AC748" s="194">
        <f t="shared" si="566"/>
        <v>2</v>
      </c>
      <c r="AD748" s="201">
        <f>(AC748-AC$1132)/(AC$1133-AC$1132)</f>
        <v>1</v>
      </c>
      <c r="AE748" s="46" t="s">
        <v>136</v>
      </c>
      <c r="AF748" s="194">
        <f t="shared" si="567"/>
        <v>2</v>
      </c>
      <c r="AG748" s="201">
        <f>(AF748-AF$1132)/(AF$1133-AF$1132)</f>
        <v>1</v>
      </c>
      <c r="AH748" s="24" t="s">
        <v>67</v>
      </c>
      <c r="AI748" s="194">
        <f>VLOOKUP(AH748,'DATOS DE SOPORTE'!$V$5:$W$8,2,FALSE)</f>
        <v>1</v>
      </c>
      <c r="AJ748" s="201">
        <f>(AI748-AI$1132)/(AI$1133-AI$1132)</f>
        <v>0</v>
      </c>
      <c r="AK748" s="58" t="str">
        <f t="shared" si="559"/>
        <v>Regular</v>
      </c>
      <c r="AL748" s="196">
        <f>IFERROR(SQRT(($E748-$E$1136)^2+($C748-$C$1136)^2),0)</f>
        <v>0.12353764382848821</v>
      </c>
      <c r="AM748" s="197" t="str">
        <f>IF(AL748&lt;=SMALL($AL$3:$AL$1130,1),"MAS PARECIDO","NO")</f>
        <v>NO</v>
      </c>
      <c r="AN748" s="197" t="str">
        <f>IF(AL748&lt;=SMALL($AL$3:$AL$1130,5),"SIMILAR","NO")</f>
        <v>NO</v>
      </c>
      <c r="AO748" s="197" t="str">
        <f t="shared" si="568"/>
        <v>N/A</v>
      </c>
      <c r="AP748" s="197">
        <f t="shared" si="569"/>
        <v>0</v>
      </c>
      <c r="AQ748" s="198">
        <f t="shared" si="570"/>
        <v>0</v>
      </c>
      <c r="AR748" s="196">
        <f>IFERROR(SQRT(($E748-$E$1136)^2+($H748-$H$1136)^2),0)</f>
        <v>1.3060391811754354E-2</v>
      </c>
      <c r="AS748" s="197" t="str">
        <f>IF(AR748&lt;=SMALL(AR$3:AR$1130,1),"MAS PARECIDO","NO")</f>
        <v>NO</v>
      </c>
      <c r="AT748" s="197" t="str">
        <f>IF(AR748&lt;=SMALL(AR$3:AR$1130,5),"SIMILAR","NO")</f>
        <v>NO</v>
      </c>
      <c r="AU748" s="197" t="str">
        <f t="shared" si="571"/>
        <v>N/A</v>
      </c>
      <c r="AV748" s="197">
        <f t="shared" si="572"/>
        <v>0</v>
      </c>
      <c r="AW748" s="198">
        <f t="shared" si="573"/>
        <v>0</v>
      </c>
      <c r="AX748" s="199">
        <f>IFERROR(SQRT(($E748-$E$1136)^2+($K748-$K$1136)^2),0)</f>
        <v>0.20042598093629616</v>
      </c>
      <c r="AY748" s="197" t="str">
        <f>IF(AX748&lt;=SMALL(AX$3:AX$1130,1),"MAS PARECIDO","NO")</f>
        <v>NO</v>
      </c>
      <c r="AZ748" s="197" t="str">
        <f>IF(AX748&lt;=SMALL(AX$3:AX$1130,5),"SIMILAR","NO")</f>
        <v>NO</v>
      </c>
      <c r="BA748" s="197" t="str">
        <f t="shared" si="574"/>
        <v>N/A</v>
      </c>
      <c r="BB748" s="197">
        <f t="shared" si="575"/>
        <v>0</v>
      </c>
      <c r="BC748" s="198">
        <f t="shared" si="576"/>
        <v>0</v>
      </c>
      <c r="BD748" s="196">
        <f>IFERROR(SQRT(($E748-$E$1136)^2+($O748-$O$1136)^2),0)</f>
        <v>1.3060391811754354E-2</v>
      </c>
      <c r="BE748" s="197" t="str">
        <f>IF(BD748&lt;=SMALL(BD$3:BD$1130,1),"MAS PARECIDO","NO")</f>
        <v>NO</v>
      </c>
      <c r="BF748" s="197" t="str">
        <f>IF(BD748&lt;=SMALL(BD$3:BD$1130,5),"SIMILAR","NO")</f>
        <v>NO</v>
      </c>
      <c r="BG748" s="197" t="str">
        <f t="shared" si="577"/>
        <v>N/A</v>
      </c>
      <c r="BH748" s="197">
        <f t="shared" si="578"/>
        <v>0</v>
      </c>
      <c r="BI748" s="198">
        <f t="shared" si="579"/>
        <v>0</v>
      </c>
      <c r="BJ748" s="199">
        <f>IFERROR(SQRT(($E748-$E$1136)^2+($R748-$R$1136)^2),0)</f>
        <v>1.3060391811754354E-2</v>
      </c>
      <c r="BK748" s="197" t="str">
        <f>IF(BJ748&lt;=SMALL(BJ$3:BJ$1130,1),"MAS PARECIDO","NO")</f>
        <v>NO</v>
      </c>
      <c r="BL748" s="197" t="str">
        <f>IF(BJ748&lt;=SMALL(BJ$3:BJ$1130,5),"SIMILAR","NO")</f>
        <v>NO</v>
      </c>
      <c r="BM748" s="197" t="str">
        <f t="shared" si="580"/>
        <v>N/A</v>
      </c>
      <c r="BN748" s="197">
        <f t="shared" si="581"/>
        <v>0</v>
      </c>
      <c r="BO748" s="198">
        <f t="shared" si="582"/>
        <v>0</v>
      </c>
      <c r="BP748" s="199">
        <f>IFERROR(SQRT(($E748-$E$1136)^2+($U748-$U$1136)^2),0)</f>
        <v>1.3060391811754354E-2</v>
      </c>
      <c r="BQ748" s="197" t="str">
        <f>IF(BP748&lt;=SMALL(BP$3:BP$1130,1),"MAS PARECIDO","NO")</f>
        <v>NO</v>
      </c>
      <c r="BR748" s="197" t="str">
        <f>IF(BP748&lt;=SMALL(BP$3:BP$1130,5),"SIMILAR","NO")</f>
        <v>NO</v>
      </c>
      <c r="BS748" s="197" t="str">
        <f t="shared" si="583"/>
        <v>N/A</v>
      </c>
      <c r="BT748" s="197">
        <f t="shared" si="584"/>
        <v>0</v>
      </c>
      <c r="BU748" s="198">
        <f t="shared" si="585"/>
        <v>0</v>
      </c>
      <c r="BV748" s="199">
        <f>IFERROR(SQRT(($E748-$E$1136)^2+($X748-$X$1136)^2),0)</f>
        <v>0.40021316049609934</v>
      </c>
      <c r="BW748" s="197" t="str">
        <f>IF(BV748&lt;=SMALL(BV$3:BV$1130,1),"MAS PARECIDO","NO")</f>
        <v>NO</v>
      </c>
      <c r="BX748" s="197" t="str">
        <f>IF(BV748&lt;=SMALL(BV$3:BV$1130,5),"SIMILAR","NO")</f>
        <v>NO</v>
      </c>
      <c r="BY748" s="197" t="str">
        <f t="shared" si="586"/>
        <v>N/A</v>
      </c>
      <c r="BZ748" s="197">
        <f t="shared" si="587"/>
        <v>0</v>
      </c>
      <c r="CA748" s="198">
        <f t="shared" si="588"/>
        <v>0</v>
      </c>
      <c r="CB748" s="199">
        <f>IFERROR(SQRT(($E748-$E$1136)^2+($AA748-$AA$1136)^2),0)</f>
        <v>1.3060391811754354E-2</v>
      </c>
      <c r="CC748" s="197" t="str">
        <f>IF(CB748&lt;=SMALL(CB$3:CB$1130,1),"MAS PARECIDO","NO")</f>
        <v>NO</v>
      </c>
      <c r="CD748" s="197" t="str">
        <f>IF(CB748&lt;=SMALL(CB$3:CB$1130,5),"SIMILAR","NO")</f>
        <v>NO</v>
      </c>
      <c r="CE748" s="197" t="str">
        <f t="shared" si="589"/>
        <v>N/A</v>
      </c>
      <c r="CF748" s="197">
        <f t="shared" si="590"/>
        <v>0</v>
      </c>
      <c r="CG748" s="198">
        <f t="shared" si="591"/>
        <v>0</v>
      </c>
      <c r="CH748" s="199">
        <f>IFERROR(SQRT(($E748-$E$1136)^2+($AD748-$AD$1136)^2),0)</f>
        <v>1.3060391811754354E-2</v>
      </c>
      <c r="CI748" s="197" t="str">
        <f>IF(CH748&lt;=SMALL(CH$3:CH$1130,1),"MAS PARECIDO","NO")</f>
        <v>NO</v>
      </c>
      <c r="CJ748" s="197" t="str">
        <f>IF(CH748&lt;=SMALL(CH$3:CH$1130,5),"SIMILAR","NO")</f>
        <v>NO</v>
      </c>
      <c r="CK748" s="197" t="str">
        <f t="shared" si="592"/>
        <v>N/A</v>
      </c>
      <c r="CL748" s="197">
        <f t="shared" si="593"/>
        <v>0</v>
      </c>
      <c r="CM748" s="198">
        <f t="shared" si="594"/>
        <v>0</v>
      </c>
      <c r="CN748" s="199">
        <f>IFERROR(SQRT(($E748-$E$1136)^2+($AG748-$AG$1136)^2),0)</f>
        <v>1.3060391811754354E-2</v>
      </c>
      <c r="CO748" s="197" t="str">
        <f>IF(CN748&lt;=SMALL(CN$3:CN$1130,1),"MAS PARECIDO","NO")</f>
        <v>NO</v>
      </c>
      <c r="CP748" s="197" t="str">
        <f>IF(CN748&lt;=SMALL(CN$3:CN$1130,5),"SIMILAR","NO")</f>
        <v>NO</v>
      </c>
      <c r="CQ748" s="197" t="str">
        <f t="shared" si="595"/>
        <v>N/A</v>
      </c>
      <c r="CR748" s="197">
        <f t="shared" si="596"/>
        <v>0</v>
      </c>
      <c r="CS748" s="198">
        <f t="shared" si="597"/>
        <v>0</v>
      </c>
      <c r="CT748" s="199">
        <f>IFERROR(SQRT(($E748-$E$1136)^2+($AJ748-$AJ$1136)^2),0)</f>
        <v>1.3060391811754354E-2</v>
      </c>
      <c r="CU748" s="197" t="str">
        <f>IF(CT748&lt;=SMALL(CT$3:CT$1130,1),"MAS PARECIDO","NO")</f>
        <v>NO</v>
      </c>
      <c r="CV748" s="197" t="str">
        <f>IF(CT748&lt;=SMALL(CT$3:CT$1130,5),"SIMILAR","NO")</f>
        <v>NO</v>
      </c>
      <c r="CW748" s="197" t="str">
        <f t="shared" si="598"/>
        <v>N/A</v>
      </c>
      <c r="CX748" s="197">
        <f t="shared" si="599"/>
        <v>0</v>
      </c>
      <c r="CY748" s="198">
        <f t="shared" si="600"/>
        <v>0</v>
      </c>
      <c r="CZ748" s="2" t="s">
        <v>1284</v>
      </c>
      <c r="DA748" s="2" t="s">
        <v>2459</v>
      </c>
      <c r="DB748" s="2">
        <v>1</v>
      </c>
      <c r="DC748" s="2" t="s">
        <v>346</v>
      </c>
    </row>
    <row r="749" spans="1:107">
      <c r="A749" s="24" t="s">
        <v>907</v>
      </c>
      <c r="B749" s="46">
        <v>61702.75</v>
      </c>
      <c r="C749" s="190">
        <f>(B749-$B$1132)/($B$1133-$B$1132)</f>
        <v>6.685980152017397E-2</v>
      </c>
      <c r="D749" s="46">
        <v>25000</v>
      </c>
      <c r="E749" s="190">
        <f>(D749-$D$1132)/($D$1133-$D$1132)</f>
        <v>4.9971499144974348E-2</v>
      </c>
      <c r="F749" s="46" t="s">
        <v>53</v>
      </c>
      <c r="G749" s="192">
        <f>VLOOKUP(F749,'DATOS DE SOPORTE'!$Y$5:$Z$8,2,FALSE)</f>
        <v>2</v>
      </c>
      <c r="H749" s="190">
        <f>(G749-$G$1132)/($G$1133-$G$1132)</f>
        <v>0.33333333333333331</v>
      </c>
      <c r="I749" s="50">
        <v>3</v>
      </c>
      <c r="J749" s="200">
        <f t="shared" si="560"/>
        <v>3</v>
      </c>
      <c r="K749" s="190">
        <f>(J749-$J$1132)/($J$1133-$J$1132)</f>
        <v>0.6</v>
      </c>
      <c r="L749" s="193" t="str">
        <f t="shared" si="561"/>
        <v>SI</v>
      </c>
      <c r="M749" s="46" t="s">
        <v>192</v>
      </c>
      <c r="N749" s="192">
        <f t="shared" si="562"/>
        <v>2</v>
      </c>
      <c r="O749" s="190">
        <f>(N749-N$1132)/(N$1133-N$1132)</f>
        <v>1</v>
      </c>
      <c r="P749" s="46" t="s">
        <v>58</v>
      </c>
      <c r="Q749" s="192">
        <f t="shared" si="563"/>
        <v>3</v>
      </c>
      <c r="R749" s="190">
        <f>(Q749-Q$1132)/(Q$1133-Q$1132)</f>
        <v>1</v>
      </c>
      <c r="S749" s="46" t="s">
        <v>60</v>
      </c>
      <c r="T749" s="192">
        <f t="shared" si="564"/>
        <v>2</v>
      </c>
      <c r="U749" s="190">
        <f>(T749-T$1132)/(T$1133-T$1132)</f>
        <v>1</v>
      </c>
      <c r="V749" s="46" t="s">
        <v>62</v>
      </c>
      <c r="W749" s="194">
        <f>VLOOKUP(V749,'DATOS DE SOPORTE'!$S$5:$T$10,2,FALSE)</f>
        <v>1</v>
      </c>
      <c r="X749" s="201">
        <f>(W749-W$1132)/(W$1133-W$1132)</f>
        <v>0</v>
      </c>
      <c r="Y749" s="46" t="s">
        <v>188</v>
      </c>
      <c r="Z749" s="194">
        <f t="shared" si="565"/>
        <v>1</v>
      </c>
      <c r="AA749" s="201">
        <f>(Z749-Z$1132)/(Z$1133-Z$1132)</f>
        <v>0</v>
      </c>
      <c r="AB749" s="46" t="s">
        <v>136</v>
      </c>
      <c r="AC749" s="194">
        <f t="shared" si="566"/>
        <v>2</v>
      </c>
      <c r="AD749" s="201">
        <f>(AC749-AC$1132)/(AC$1133-AC$1132)</f>
        <v>1</v>
      </c>
      <c r="AE749" s="46" t="s">
        <v>136</v>
      </c>
      <c r="AF749" s="194">
        <f t="shared" si="567"/>
        <v>2</v>
      </c>
      <c r="AG749" s="201">
        <f>(AF749-AF$1132)/(AF$1133-AF$1132)</f>
        <v>1</v>
      </c>
      <c r="AH749" s="24" t="s">
        <v>67</v>
      </c>
      <c r="AI749" s="194">
        <f>VLOOKUP(AH749,'DATOS DE SOPORTE'!$V$5:$W$8,2,FALSE)</f>
        <v>1</v>
      </c>
      <c r="AJ749" s="201">
        <f>(AI749-AI$1132)/(AI$1133-AI$1132)</f>
        <v>0</v>
      </c>
      <c r="AK749" s="58" t="str">
        <f t="shared" si="559"/>
        <v>Bueno</v>
      </c>
      <c r="AL749" s="196">
        <f>IFERROR(SQRT(($E749-$E$1136)^2+($C749-$C$1136)^2),0)</f>
        <v>0.14704180390940563</v>
      </c>
      <c r="AM749" s="197" t="str">
        <f>IF(AL749&lt;=SMALL($AL$3:$AL$1130,1),"MAS PARECIDO","NO")</f>
        <v>NO</v>
      </c>
      <c r="AN749" s="197" t="str">
        <f>IF(AL749&lt;=SMALL($AL$3:$AL$1130,5),"SIMILAR","NO")</f>
        <v>NO</v>
      </c>
      <c r="AO749" s="197" t="str">
        <f t="shared" si="568"/>
        <v>N/A</v>
      </c>
      <c r="AP749" s="197">
        <f t="shared" si="569"/>
        <v>0</v>
      </c>
      <c r="AQ749" s="198">
        <f t="shared" si="570"/>
        <v>0</v>
      </c>
      <c r="AR749" s="196">
        <f>IFERROR(SQRT(($E749-$E$1136)^2+($H749-$H$1136)^2),0)</f>
        <v>5.0001500045001347E-2</v>
      </c>
      <c r="AS749" s="197" t="str">
        <f>IF(AR749&lt;=SMALL(AR$3:AR$1130,1),"MAS PARECIDO","NO")</f>
        <v>NO</v>
      </c>
      <c r="AT749" s="197" t="str">
        <f>IF(AR749&lt;=SMALL(AR$3:AR$1130,5),"SIMILAR","NO")</f>
        <v>NO</v>
      </c>
      <c r="AU749" s="197" t="str">
        <f t="shared" si="571"/>
        <v>N/A</v>
      </c>
      <c r="AV749" s="197">
        <f t="shared" si="572"/>
        <v>0</v>
      </c>
      <c r="AW749" s="198">
        <f t="shared" si="573"/>
        <v>0</v>
      </c>
      <c r="AX749" s="199">
        <f>IFERROR(SQRT(($E749-$E$1136)^2+($K749-$K$1136)^2),0)</f>
        <v>0.40311307347535907</v>
      </c>
      <c r="AY749" s="197" t="str">
        <f>IF(AX749&lt;=SMALL(AX$3:AX$1130,1),"MAS PARECIDO","NO")</f>
        <v>NO</v>
      </c>
      <c r="AZ749" s="197" t="str">
        <f>IF(AX749&lt;=SMALL(AX$3:AX$1130,5),"SIMILAR","NO")</f>
        <v>NO</v>
      </c>
      <c r="BA749" s="197" t="str">
        <f t="shared" si="574"/>
        <v>N/A</v>
      </c>
      <c r="BB749" s="197">
        <f t="shared" si="575"/>
        <v>0</v>
      </c>
      <c r="BC749" s="198">
        <f t="shared" si="576"/>
        <v>0</v>
      </c>
      <c r="BD749" s="196">
        <f>IFERROR(SQRT(($E749-$E$1136)^2+($O749-$O$1136)^2),0)</f>
        <v>5.0001500045001347E-2</v>
      </c>
      <c r="BE749" s="197" t="str">
        <f>IF(BD749&lt;=SMALL(BD$3:BD$1130,1),"MAS PARECIDO","NO")</f>
        <v>NO</v>
      </c>
      <c r="BF749" s="197" t="str">
        <f>IF(BD749&lt;=SMALL(BD$3:BD$1130,5),"SIMILAR","NO")</f>
        <v>NO</v>
      </c>
      <c r="BG749" s="197" t="str">
        <f t="shared" si="577"/>
        <v>N/A</v>
      </c>
      <c r="BH749" s="197">
        <f t="shared" si="578"/>
        <v>0</v>
      </c>
      <c r="BI749" s="198">
        <f t="shared" si="579"/>
        <v>0</v>
      </c>
      <c r="BJ749" s="199">
        <f>IFERROR(SQRT(($E749-$E$1136)^2+($R749-$R$1136)^2),0)</f>
        <v>0.50249393031831757</v>
      </c>
      <c r="BK749" s="197" t="str">
        <f>IF(BJ749&lt;=SMALL(BJ$3:BJ$1130,1),"MAS PARECIDO","NO")</f>
        <v>NO</v>
      </c>
      <c r="BL749" s="197" t="str">
        <f>IF(BJ749&lt;=SMALL(BJ$3:BJ$1130,5),"SIMILAR","NO")</f>
        <v>NO</v>
      </c>
      <c r="BM749" s="197" t="str">
        <f t="shared" si="580"/>
        <v>N/A</v>
      </c>
      <c r="BN749" s="197">
        <f t="shared" si="581"/>
        <v>0</v>
      </c>
      <c r="BO749" s="198">
        <f t="shared" si="582"/>
        <v>0</v>
      </c>
      <c r="BP749" s="199">
        <f>IFERROR(SQRT(($E749-$E$1136)^2+($U749-$U$1136)^2),0)</f>
        <v>1.0012492946348328</v>
      </c>
      <c r="BQ749" s="197" t="str">
        <f>IF(BP749&lt;=SMALL(BP$3:BP$1130,1),"MAS PARECIDO","NO")</f>
        <v>NO</v>
      </c>
      <c r="BR749" s="197" t="str">
        <f>IF(BP749&lt;=SMALL(BP$3:BP$1130,5),"SIMILAR","NO")</f>
        <v>NO</v>
      </c>
      <c r="BS749" s="197" t="str">
        <f t="shared" si="583"/>
        <v>N/A</v>
      </c>
      <c r="BT749" s="197">
        <f t="shared" si="584"/>
        <v>0</v>
      </c>
      <c r="BU749" s="198">
        <f t="shared" si="585"/>
        <v>0</v>
      </c>
      <c r="BV749" s="199">
        <f>IFERROR(SQRT(($E749-$E$1136)^2+($X749-$X$1136)^2),0)</f>
        <v>5.0001500045001347E-2</v>
      </c>
      <c r="BW749" s="197" t="str">
        <f>IF(BV749&lt;=SMALL(BV$3:BV$1130,1),"MAS PARECIDO","NO")</f>
        <v>NO</v>
      </c>
      <c r="BX749" s="197" t="str">
        <f>IF(BV749&lt;=SMALL(BV$3:BV$1130,5),"SIMILAR","NO")</f>
        <v>NO</v>
      </c>
      <c r="BY749" s="197" t="str">
        <f t="shared" si="586"/>
        <v>N/A</v>
      </c>
      <c r="BZ749" s="197">
        <f t="shared" si="587"/>
        <v>0</v>
      </c>
      <c r="CA749" s="198">
        <f t="shared" si="588"/>
        <v>0</v>
      </c>
      <c r="CB749" s="199">
        <f>IFERROR(SQRT(($E749-$E$1136)^2+($AA749-$AA$1136)^2),0)</f>
        <v>5.0001500045001347E-2</v>
      </c>
      <c r="CC749" s="197" t="str">
        <f>IF(CB749&lt;=SMALL(CB$3:CB$1130,1),"MAS PARECIDO","NO")</f>
        <v>NO</v>
      </c>
      <c r="CD749" s="197" t="str">
        <f>IF(CB749&lt;=SMALL(CB$3:CB$1130,5),"SIMILAR","NO")</f>
        <v>NO</v>
      </c>
      <c r="CE749" s="197" t="str">
        <f t="shared" si="589"/>
        <v>N/A</v>
      </c>
      <c r="CF749" s="197">
        <f t="shared" si="590"/>
        <v>0</v>
      </c>
      <c r="CG749" s="198">
        <f t="shared" si="591"/>
        <v>0</v>
      </c>
      <c r="CH749" s="199">
        <f>IFERROR(SQRT(($E749-$E$1136)^2+($AD749-$AD$1136)^2),0)</f>
        <v>5.0001500045001347E-2</v>
      </c>
      <c r="CI749" s="197" t="str">
        <f>IF(CH749&lt;=SMALL(CH$3:CH$1130,1),"MAS PARECIDO","NO")</f>
        <v>NO</v>
      </c>
      <c r="CJ749" s="197" t="str">
        <f>IF(CH749&lt;=SMALL(CH$3:CH$1130,5),"SIMILAR","NO")</f>
        <v>NO</v>
      </c>
      <c r="CK749" s="197" t="str">
        <f t="shared" si="592"/>
        <v>N/A</v>
      </c>
      <c r="CL749" s="197">
        <f t="shared" si="593"/>
        <v>0</v>
      </c>
      <c r="CM749" s="198">
        <f t="shared" si="594"/>
        <v>0</v>
      </c>
      <c r="CN749" s="199">
        <f>IFERROR(SQRT(($E749-$E$1136)^2+($AG749-$AG$1136)^2),0)</f>
        <v>5.0001500045001347E-2</v>
      </c>
      <c r="CO749" s="197" t="str">
        <f>IF(CN749&lt;=SMALL(CN$3:CN$1130,1),"MAS PARECIDO","NO")</f>
        <v>NO</v>
      </c>
      <c r="CP749" s="197" t="str">
        <f>IF(CN749&lt;=SMALL(CN$3:CN$1130,5),"SIMILAR","NO")</f>
        <v>NO</v>
      </c>
      <c r="CQ749" s="197" t="str">
        <f t="shared" si="595"/>
        <v>N/A</v>
      </c>
      <c r="CR749" s="197">
        <f t="shared" si="596"/>
        <v>0</v>
      </c>
      <c r="CS749" s="198">
        <f t="shared" si="597"/>
        <v>0</v>
      </c>
      <c r="CT749" s="199">
        <f>IFERROR(SQRT(($E749-$E$1136)^2+($AJ749-$AJ$1136)^2),0)</f>
        <v>5.0001500045001347E-2</v>
      </c>
      <c r="CU749" s="197" t="str">
        <f>IF(CT749&lt;=SMALL(CT$3:CT$1130,1),"MAS PARECIDO","NO")</f>
        <v>NO</v>
      </c>
      <c r="CV749" s="197" t="str">
        <f>IF(CT749&lt;=SMALL(CT$3:CT$1130,5),"SIMILAR","NO")</f>
        <v>NO</v>
      </c>
      <c r="CW749" s="197" t="str">
        <f t="shared" si="598"/>
        <v>N/A</v>
      </c>
      <c r="CX749" s="197">
        <f t="shared" si="599"/>
        <v>0</v>
      </c>
      <c r="CY749" s="198">
        <f t="shared" si="600"/>
        <v>0</v>
      </c>
      <c r="CZ749" s="2" t="s">
        <v>2460</v>
      </c>
      <c r="DA749" s="2" t="s">
        <v>2461</v>
      </c>
      <c r="DB749" s="2">
        <v>0</v>
      </c>
      <c r="DC749" s="2" t="s">
        <v>189</v>
      </c>
    </row>
    <row r="750" spans="1:107">
      <c r="A750" s="24" t="s">
        <v>908</v>
      </c>
      <c r="B750" s="46">
        <v>80532.86</v>
      </c>
      <c r="C750" s="190">
        <f>(B750-$B$1132)/($B$1133-$B$1132)</f>
        <v>8.8870565784734498E-2</v>
      </c>
      <c r="D750" s="46">
        <v>7000</v>
      </c>
      <c r="E750" s="190">
        <f>(D750-$D$1132)/($D$1133-$D$1132)</f>
        <v>1.3970419112573377E-2</v>
      </c>
      <c r="F750" s="46" t="s">
        <v>53</v>
      </c>
      <c r="G750" s="192">
        <f>VLOOKUP(F750,'DATOS DE SOPORTE'!$Y$5:$Z$8,2,FALSE)</f>
        <v>2</v>
      </c>
      <c r="H750" s="190">
        <f>(G750-$G$1132)/($G$1133-$G$1132)</f>
        <v>0.33333333333333331</v>
      </c>
      <c r="I750" s="50">
        <v>1</v>
      </c>
      <c r="J750" s="200">
        <f t="shared" si="560"/>
        <v>1</v>
      </c>
      <c r="K750" s="190">
        <f>(J750-$J$1132)/($J$1133-$J$1132)</f>
        <v>0.2</v>
      </c>
      <c r="L750" s="193" t="str">
        <f t="shared" si="561"/>
        <v>SI</v>
      </c>
      <c r="M750" s="46" t="s">
        <v>192</v>
      </c>
      <c r="N750" s="192">
        <f t="shared" si="562"/>
        <v>2</v>
      </c>
      <c r="O750" s="190">
        <f>(N750-N$1132)/(N$1133-N$1132)</f>
        <v>1</v>
      </c>
      <c r="P750" s="46" t="s">
        <v>58</v>
      </c>
      <c r="Q750" s="192">
        <f t="shared" si="563"/>
        <v>3</v>
      </c>
      <c r="R750" s="190">
        <f>(Q750-Q$1132)/(Q$1133-Q$1132)</f>
        <v>1</v>
      </c>
      <c r="S750" s="46" t="s">
        <v>194</v>
      </c>
      <c r="T750" s="192">
        <f t="shared" si="564"/>
        <v>1</v>
      </c>
      <c r="U750" s="190">
        <f>(T750-T$1132)/(T$1133-T$1132)</f>
        <v>0</v>
      </c>
      <c r="V750" s="46" t="s">
        <v>62</v>
      </c>
      <c r="W750" s="194">
        <f>VLOOKUP(V750,'DATOS DE SOPORTE'!$S$5:$T$10,2,FALSE)</f>
        <v>1</v>
      </c>
      <c r="X750" s="201">
        <f>(W750-W$1132)/(W$1133-W$1132)</f>
        <v>0</v>
      </c>
      <c r="Y750" s="46" t="s">
        <v>188</v>
      </c>
      <c r="Z750" s="194">
        <f t="shared" si="565"/>
        <v>1</v>
      </c>
      <c r="AA750" s="201">
        <f>(Z750-Z$1132)/(Z$1133-Z$1132)</f>
        <v>0</v>
      </c>
      <c r="AB750" s="46" t="s">
        <v>136</v>
      </c>
      <c r="AC750" s="194">
        <f t="shared" si="566"/>
        <v>2</v>
      </c>
      <c r="AD750" s="201">
        <f>(AC750-AC$1132)/(AC$1133-AC$1132)</f>
        <v>1</v>
      </c>
      <c r="AE750" s="46" t="s">
        <v>188</v>
      </c>
      <c r="AF750" s="194">
        <f t="shared" si="567"/>
        <v>1</v>
      </c>
      <c r="AG750" s="201">
        <f>(AF750-AF$1132)/(AF$1133-AF$1132)</f>
        <v>0</v>
      </c>
      <c r="AH750" s="24" t="s">
        <v>67</v>
      </c>
      <c r="AI750" s="194">
        <f>VLOOKUP(AH750,'DATOS DE SOPORTE'!$V$5:$W$8,2,FALSE)</f>
        <v>1</v>
      </c>
      <c r="AJ750" s="201">
        <f>(AI750-AI$1132)/(AI$1133-AI$1132)</f>
        <v>0</v>
      </c>
      <c r="AK750" s="58" t="str">
        <f t="shared" si="559"/>
        <v>Regular</v>
      </c>
      <c r="AL750" s="196">
        <f>IFERROR(SQRT(($E750-$E$1136)^2+($C750-$C$1136)^2),0)</f>
        <v>0.11710834752697066</v>
      </c>
      <c r="AM750" s="197" t="str">
        <f>IF(AL750&lt;=SMALL($AL$3:$AL$1130,1),"MAS PARECIDO","NO")</f>
        <v>NO</v>
      </c>
      <c r="AN750" s="197" t="str">
        <f>IF(AL750&lt;=SMALL($AL$3:$AL$1130,5),"SIMILAR","NO")</f>
        <v>NO</v>
      </c>
      <c r="AO750" s="197" t="str">
        <f t="shared" si="568"/>
        <v>N/A</v>
      </c>
      <c r="AP750" s="197">
        <f t="shared" si="569"/>
        <v>0</v>
      </c>
      <c r="AQ750" s="198">
        <f t="shared" si="570"/>
        <v>0</v>
      </c>
      <c r="AR750" s="196">
        <f>IFERROR(SQRT(($E750-$E$1136)^2+($H750-$H$1136)^2),0)</f>
        <v>1.4000420012600379E-2</v>
      </c>
      <c r="AS750" s="197" t="str">
        <f>IF(AR750&lt;=SMALL(AR$3:AR$1130,1),"MAS PARECIDO","NO")</f>
        <v>NO</v>
      </c>
      <c r="AT750" s="197" t="str">
        <f>IF(AR750&lt;=SMALL(AR$3:AR$1130,5),"SIMILAR","NO")</f>
        <v>NO</v>
      </c>
      <c r="AU750" s="197" t="str">
        <f t="shared" si="571"/>
        <v>N/A</v>
      </c>
      <c r="AV750" s="197">
        <f t="shared" si="572"/>
        <v>0</v>
      </c>
      <c r="AW750" s="198">
        <f t="shared" si="573"/>
        <v>0</v>
      </c>
      <c r="AX750" s="199">
        <f>IFERROR(SQRT(($E750-$E$1136)^2+($K750-$K$1136)^2),0)</f>
        <v>1.4000420012600379E-2</v>
      </c>
      <c r="AY750" s="197" t="str">
        <f>IF(AX750&lt;=SMALL(AX$3:AX$1130,1),"MAS PARECIDO","NO")</f>
        <v>NO</v>
      </c>
      <c r="AZ750" s="197" t="str">
        <f>IF(AX750&lt;=SMALL(AX$3:AX$1130,5),"SIMILAR","NO")</f>
        <v>NO</v>
      </c>
      <c r="BA750" s="197" t="str">
        <f t="shared" si="574"/>
        <v>N/A</v>
      </c>
      <c r="BB750" s="197">
        <f t="shared" si="575"/>
        <v>0</v>
      </c>
      <c r="BC750" s="198">
        <f t="shared" si="576"/>
        <v>0</v>
      </c>
      <c r="BD750" s="196">
        <f>IFERROR(SQRT(($E750-$E$1136)^2+($O750-$O$1136)^2),0)</f>
        <v>1.4000420012600379E-2</v>
      </c>
      <c r="BE750" s="197" t="str">
        <f>IF(BD750&lt;=SMALL(BD$3:BD$1130,1),"MAS PARECIDO","NO")</f>
        <v>NO</v>
      </c>
      <c r="BF750" s="197" t="str">
        <f>IF(BD750&lt;=SMALL(BD$3:BD$1130,5),"SIMILAR","NO")</f>
        <v>NO</v>
      </c>
      <c r="BG750" s="197" t="str">
        <f t="shared" si="577"/>
        <v>N/A</v>
      </c>
      <c r="BH750" s="197">
        <f t="shared" si="578"/>
        <v>0</v>
      </c>
      <c r="BI750" s="198">
        <f t="shared" si="579"/>
        <v>0</v>
      </c>
      <c r="BJ750" s="199">
        <f>IFERROR(SQRT(($E750-$E$1136)^2+($R750-$R$1136)^2),0)</f>
        <v>0.50019597335497334</v>
      </c>
      <c r="BK750" s="197" t="str">
        <f>IF(BJ750&lt;=SMALL(BJ$3:BJ$1130,1),"MAS PARECIDO","NO")</f>
        <v>NO</v>
      </c>
      <c r="BL750" s="197" t="str">
        <f>IF(BJ750&lt;=SMALL(BJ$3:BJ$1130,5),"SIMILAR","NO")</f>
        <v>NO</v>
      </c>
      <c r="BM750" s="197" t="str">
        <f t="shared" si="580"/>
        <v>N/A</v>
      </c>
      <c r="BN750" s="197">
        <f t="shared" si="581"/>
        <v>0</v>
      </c>
      <c r="BO750" s="198">
        <f t="shared" si="582"/>
        <v>0</v>
      </c>
      <c r="BP750" s="199">
        <f>IFERROR(SQRT(($E750-$E$1136)^2+($U750-$U$1136)^2),0)</f>
        <v>1.4000420012600379E-2</v>
      </c>
      <c r="BQ750" s="197" t="str">
        <f>IF(BP750&lt;=SMALL(BP$3:BP$1130,1),"MAS PARECIDO","NO")</f>
        <v>NO</v>
      </c>
      <c r="BR750" s="197" t="str">
        <f>IF(BP750&lt;=SMALL(BP$3:BP$1130,5),"SIMILAR","NO")</f>
        <v>NO</v>
      </c>
      <c r="BS750" s="197" t="str">
        <f t="shared" si="583"/>
        <v>N/A</v>
      </c>
      <c r="BT750" s="197">
        <f t="shared" si="584"/>
        <v>0</v>
      </c>
      <c r="BU750" s="198">
        <f t="shared" si="585"/>
        <v>0</v>
      </c>
      <c r="BV750" s="199">
        <f>IFERROR(SQRT(($E750-$E$1136)^2+($X750-$X$1136)^2),0)</f>
        <v>1.4000420012600379E-2</v>
      </c>
      <c r="BW750" s="197" t="str">
        <f>IF(BV750&lt;=SMALL(BV$3:BV$1130,1),"MAS PARECIDO","NO")</f>
        <v>NO</v>
      </c>
      <c r="BX750" s="197" t="str">
        <f>IF(BV750&lt;=SMALL(BV$3:BV$1130,5),"SIMILAR","NO")</f>
        <v>NO</v>
      </c>
      <c r="BY750" s="197" t="str">
        <f t="shared" si="586"/>
        <v>N/A</v>
      </c>
      <c r="BZ750" s="197">
        <f t="shared" si="587"/>
        <v>0</v>
      </c>
      <c r="CA750" s="198">
        <f t="shared" si="588"/>
        <v>0</v>
      </c>
      <c r="CB750" s="199">
        <f>IFERROR(SQRT(($E750-$E$1136)^2+($AA750-$AA$1136)^2),0)</f>
        <v>1.4000420012600379E-2</v>
      </c>
      <c r="CC750" s="197" t="str">
        <f>IF(CB750&lt;=SMALL(CB$3:CB$1130,1),"MAS PARECIDO","NO")</f>
        <v>NO</v>
      </c>
      <c r="CD750" s="197" t="str">
        <f>IF(CB750&lt;=SMALL(CB$3:CB$1130,5),"SIMILAR","NO")</f>
        <v>NO</v>
      </c>
      <c r="CE750" s="197" t="str">
        <f t="shared" si="589"/>
        <v>N/A</v>
      </c>
      <c r="CF750" s="197">
        <f t="shared" si="590"/>
        <v>0</v>
      </c>
      <c r="CG750" s="198">
        <f t="shared" si="591"/>
        <v>0</v>
      </c>
      <c r="CH750" s="199">
        <f>IFERROR(SQRT(($E750-$E$1136)^2+($AD750-$AD$1136)^2),0)</f>
        <v>1.4000420012600379E-2</v>
      </c>
      <c r="CI750" s="197" t="str">
        <f>IF(CH750&lt;=SMALL(CH$3:CH$1130,1),"MAS PARECIDO","NO")</f>
        <v>NO</v>
      </c>
      <c r="CJ750" s="197" t="str">
        <f>IF(CH750&lt;=SMALL(CH$3:CH$1130,5),"SIMILAR","NO")</f>
        <v>NO</v>
      </c>
      <c r="CK750" s="197" t="str">
        <f t="shared" si="592"/>
        <v>N/A</v>
      </c>
      <c r="CL750" s="197">
        <f t="shared" si="593"/>
        <v>0</v>
      </c>
      <c r="CM750" s="198">
        <f t="shared" si="594"/>
        <v>0</v>
      </c>
      <c r="CN750" s="199">
        <f>IFERROR(SQRT(($E750-$E$1136)^2+($AG750-$AG$1136)^2),0)</f>
        <v>1.000098001078159</v>
      </c>
      <c r="CO750" s="197" t="str">
        <f>IF(CN750&lt;=SMALL(CN$3:CN$1130,1),"MAS PARECIDO","NO")</f>
        <v>NO</v>
      </c>
      <c r="CP750" s="197" t="str">
        <f>IF(CN750&lt;=SMALL(CN$3:CN$1130,5),"SIMILAR","NO")</f>
        <v>NO</v>
      </c>
      <c r="CQ750" s="197" t="str">
        <f t="shared" si="595"/>
        <v>N/A</v>
      </c>
      <c r="CR750" s="197">
        <f t="shared" si="596"/>
        <v>0</v>
      </c>
      <c r="CS750" s="198">
        <f t="shared" si="597"/>
        <v>0</v>
      </c>
      <c r="CT750" s="199">
        <f>IFERROR(SQRT(($E750-$E$1136)^2+($AJ750-$AJ$1136)^2),0)</f>
        <v>1.4000420012600379E-2</v>
      </c>
      <c r="CU750" s="197" t="str">
        <f>IF(CT750&lt;=SMALL(CT$3:CT$1130,1),"MAS PARECIDO","NO")</f>
        <v>NO</v>
      </c>
      <c r="CV750" s="197" t="str">
        <f>IF(CT750&lt;=SMALL(CT$3:CT$1130,5),"SIMILAR","NO")</f>
        <v>NO</v>
      </c>
      <c r="CW750" s="197" t="str">
        <f t="shared" si="598"/>
        <v>N/A</v>
      </c>
      <c r="CX750" s="197">
        <f t="shared" si="599"/>
        <v>0</v>
      </c>
      <c r="CY750" s="198">
        <f t="shared" si="600"/>
        <v>0</v>
      </c>
      <c r="CZ750" s="2" t="s">
        <v>2462</v>
      </c>
      <c r="DA750" s="2" t="s">
        <v>2463</v>
      </c>
      <c r="DB750" s="2">
        <v>1</v>
      </c>
      <c r="DC750" s="2" t="s">
        <v>346</v>
      </c>
    </row>
    <row r="751" spans="1:107">
      <c r="A751" s="24" t="s">
        <v>909</v>
      </c>
      <c r="B751" s="46">
        <v>108144.78</v>
      </c>
      <c r="C751" s="190">
        <f>(B751-$B$1132)/($B$1133-$B$1132)</f>
        <v>0.12114650373793311</v>
      </c>
      <c r="D751" s="46">
        <v>12000</v>
      </c>
      <c r="E751" s="190">
        <f>(D751-$D$1132)/($D$1133-$D$1132)</f>
        <v>2.3970719121573648E-2</v>
      </c>
      <c r="F751" s="46" t="s">
        <v>191</v>
      </c>
      <c r="G751" s="192">
        <f>VLOOKUP(F751,'DATOS DE SOPORTE'!$Y$5:$Z$8,2,FALSE)</f>
        <v>1</v>
      </c>
      <c r="H751" s="190">
        <f>(G751-$G$1132)/($G$1133-$G$1132)</f>
        <v>0</v>
      </c>
      <c r="I751" s="50">
        <v>0</v>
      </c>
      <c r="J751" s="200">
        <f t="shared" si="560"/>
        <v>0</v>
      </c>
      <c r="K751" s="190">
        <f>(J751-$J$1132)/($J$1133-$J$1132)</f>
        <v>0</v>
      </c>
      <c r="L751" s="193" t="str">
        <f t="shared" si="561"/>
        <v>NO</v>
      </c>
      <c r="M751" s="46" t="s">
        <v>192</v>
      </c>
      <c r="N751" s="192">
        <f t="shared" si="562"/>
        <v>2</v>
      </c>
      <c r="O751" s="190">
        <f>(N751-N$1132)/(N$1133-N$1132)</f>
        <v>1</v>
      </c>
      <c r="P751" s="46" t="s">
        <v>196</v>
      </c>
      <c r="Q751" s="192">
        <f t="shared" si="563"/>
        <v>1</v>
      </c>
      <c r="R751" s="190">
        <f>(Q751-Q$1132)/(Q$1133-Q$1132)</f>
        <v>0</v>
      </c>
      <c r="S751" s="46" t="s">
        <v>194</v>
      </c>
      <c r="T751" s="192">
        <f t="shared" si="564"/>
        <v>1</v>
      </c>
      <c r="U751" s="190">
        <f>(T751-T$1132)/(T$1133-T$1132)</f>
        <v>0</v>
      </c>
      <c r="V751" s="46" t="s">
        <v>62</v>
      </c>
      <c r="W751" s="194">
        <f>VLOOKUP(V751,'DATOS DE SOPORTE'!$S$5:$T$10,2,FALSE)</f>
        <v>1</v>
      </c>
      <c r="X751" s="201">
        <f>(W751-W$1132)/(W$1133-W$1132)</f>
        <v>0</v>
      </c>
      <c r="Y751" s="46" t="s">
        <v>136</v>
      </c>
      <c r="Z751" s="194">
        <f t="shared" si="565"/>
        <v>2</v>
      </c>
      <c r="AA751" s="201">
        <f>(Z751-Z$1132)/(Z$1133-Z$1132)</f>
        <v>1</v>
      </c>
      <c r="AB751" s="46" t="s">
        <v>136</v>
      </c>
      <c r="AC751" s="194">
        <f t="shared" si="566"/>
        <v>2</v>
      </c>
      <c r="AD751" s="201">
        <f>(AC751-AC$1132)/(AC$1133-AC$1132)</f>
        <v>1</v>
      </c>
      <c r="AE751" s="46" t="s">
        <v>188</v>
      </c>
      <c r="AF751" s="194">
        <f t="shared" si="567"/>
        <v>1</v>
      </c>
      <c r="AG751" s="201">
        <f>(AF751-AF$1132)/(AF$1133-AF$1132)</f>
        <v>0</v>
      </c>
      <c r="AH751" s="24" t="s">
        <v>67</v>
      </c>
      <c r="AI751" s="194">
        <f>VLOOKUP(AH751,'DATOS DE SOPORTE'!$V$5:$W$8,2,FALSE)</f>
        <v>1</v>
      </c>
      <c r="AJ751" s="201">
        <f>(AI751-AI$1132)/(AI$1133-AI$1132)</f>
        <v>0</v>
      </c>
      <c r="AK751" s="58" t="str">
        <f t="shared" si="559"/>
        <v>Bueno</v>
      </c>
      <c r="AL751" s="196">
        <f>IFERROR(SQRT(($E751-$E$1136)^2+($C751-$C$1136)^2),0)</f>
        <v>8.7354320124302665E-2</v>
      </c>
      <c r="AM751" s="197" t="str">
        <f>IF(AL751&lt;=SMALL($AL$3:$AL$1130,1),"MAS PARECIDO","NO")</f>
        <v>NO</v>
      </c>
      <c r="AN751" s="197" t="str">
        <f>IF(AL751&lt;=SMALL($AL$3:$AL$1130,5),"SIMILAR","NO")</f>
        <v>NO</v>
      </c>
      <c r="AO751" s="197" t="str">
        <f t="shared" si="568"/>
        <v>N/A</v>
      </c>
      <c r="AP751" s="197">
        <f t="shared" si="569"/>
        <v>0</v>
      </c>
      <c r="AQ751" s="198">
        <f t="shared" si="570"/>
        <v>0</v>
      </c>
      <c r="AR751" s="196">
        <f>IFERROR(SQRT(($E751-$E$1136)^2+($H751-$H$1136)^2),0)</f>
        <v>0.33419626819081383</v>
      </c>
      <c r="AS751" s="197" t="str">
        <f>IF(AR751&lt;=SMALL(AR$3:AR$1130,1),"MAS PARECIDO","NO")</f>
        <v>NO</v>
      </c>
      <c r="AT751" s="197" t="str">
        <f>IF(AR751&lt;=SMALL(AR$3:AR$1130,5),"SIMILAR","NO")</f>
        <v>NO</v>
      </c>
      <c r="AU751" s="197" t="str">
        <f t="shared" si="571"/>
        <v>N/A</v>
      </c>
      <c r="AV751" s="197">
        <f t="shared" si="572"/>
        <v>0</v>
      </c>
      <c r="AW751" s="198">
        <f t="shared" si="573"/>
        <v>0</v>
      </c>
      <c r="AX751" s="199">
        <f>IFERROR(SQRT(($E751-$E$1136)^2+($K751-$K$1136)^2),0)</f>
        <v>0.20143493878062779</v>
      </c>
      <c r="AY751" s="197" t="str">
        <f>IF(AX751&lt;=SMALL(AX$3:AX$1130,1),"MAS PARECIDO","NO")</f>
        <v>NO</v>
      </c>
      <c r="AZ751" s="197" t="str">
        <f>IF(AX751&lt;=SMALL(AX$3:AX$1130,5),"SIMILAR","NO")</f>
        <v>NO</v>
      </c>
      <c r="BA751" s="197" t="str">
        <f t="shared" si="574"/>
        <v>N/A</v>
      </c>
      <c r="BB751" s="197">
        <f t="shared" si="575"/>
        <v>0</v>
      </c>
      <c r="BC751" s="198">
        <f t="shared" si="576"/>
        <v>0</v>
      </c>
      <c r="BD751" s="196">
        <f>IFERROR(SQRT(($E751-$E$1136)^2+($O751-$O$1136)^2),0)</f>
        <v>2.4000720021600648E-2</v>
      </c>
      <c r="BE751" s="197" t="str">
        <f>IF(BD751&lt;=SMALL(BD$3:BD$1130,1),"MAS PARECIDO","NO")</f>
        <v>NO</v>
      </c>
      <c r="BF751" s="197" t="str">
        <f>IF(BD751&lt;=SMALL(BD$3:BD$1130,5),"SIMILAR","NO")</f>
        <v>NO</v>
      </c>
      <c r="BG751" s="197" t="str">
        <f t="shared" si="577"/>
        <v>N/A</v>
      </c>
      <c r="BH751" s="197">
        <f t="shared" si="578"/>
        <v>0</v>
      </c>
      <c r="BI751" s="198">
        <f t="shared" si="579"/>
        <v>0</v>
      </c>
      <c r="BJ751" s="199">
        <f>IFERROR(SQRT(($E751-$E$1136)^2+($R751-$R$1136)^2),0)</f>
        <v>0.50057570312746424</v>
      </c>
      <c r="BK751" s="197" t="str">
        <f>IF(BJ751&lt;=SMALL(BJ$3:BJ$1130,1),"MAS PARECIDO","NO")</f>
        <v>NO</v>
      </c>
      <c r="BL751" s="197" t="str">
        <f>IF(BJ751&lt;=SMALL(BJ$3:BJ$1130,5),"SIMILAR","NO")</f>
        <v>NO</v>
      </c>
      <c r="BM751" s="197" t="str">
        <f t="shared" si="580"/>
        <v>N/A</v>
      </c>
      <c r="BN751" s="197">
        <f t="shared" si="581"/>
        <v>0</v>
      </c>
      <c r="BO751" s="198">
        <f t="shared" si="582"/>
        <v>0</v>
      </c>
      <c r="BP751" s="199">
        <f>IFERROR(SQRT(($E751-$E$1136)^2+($U751-$U$1136)^2),0)</f>
        <v>2.4000720021600648E-2</v>
      </c>
      <c r="BQ751" s="197" t="str">
        <f>IF(BP751&lt;=SMALL(BP$3:BP$1130,1),"MAS PARECIDO","NO")</f>
        <v>NO</v>
      </c>
      <c r="BR751" s="197" t="str">
        <f>IF(BP751&lt;=SMALL(BP$3:BP$1130,5),"SIMILAR","NO")</f>
        <v>NO</v>
      </c>
      <c r="BS751" s="197" t="str">
        <f t="shared" si="583"/>
        <v>N/A</v>
      </c>
      <c r="BT751" s="197">
        <f t="shared" si="584"/>
        <v>0</v>
      </c>
      <c r="BU751" s="198">
        <f t="shared" si="585"/>
        <v>0</v>
      </c>
      <c r="BV751" s="199">
        <f>IFERROR(SQRT(($E751-$E$1136)^2+($X751-$X$1136)^2),0)</f>
        <v>2.4000720021600648E-2</v>
      </c>
      <c r="BW751" s="197" t="str">
        <f>IF(BV751&lt;=SMALL(BV$3:BV$1130,1),"MAS PARECIDO","NO")</f>
        <v>NO</v>
      </c>
      <c r="BX751" s="197" t="str">
        <f>IF(BV751&lt;=SMALL(BV$3:BV$1130,5),"SIMILAR","NO")</f>
        <v>NO</v>
      </c>
      <c r="BY751" s="197" t="str">
        <f t="shared" si="586"/>
        <v>N/A</v>
      </c>
      <c r="BZ751" s="197">
        <f t="shared" si="587"/>
        <v>0</v>
      </c>
      <c r="CA751" s="198">
        <f t="shared" si="588"/>
        <v>0</v>
      </c>
      <c r="CB751" s="199">
        <f>IFERROR(SQRT(($E751-$E$1136)^2+($AA751-$AA$1136)^2),0)</f>
        <v>1.0002879758157424</v>
      </c>
      <c r="CC751" s="197" t="str">
        <f>IF(CB751&lt;=SMALL(CB$3:CB$1130,1),"MAS PARECIDO","NO")</f>
        <v>NO</v>
      </c>
      <c r="CD751" s="197" t="str">
        <f>IF(CB751&lt;=SMALL(CB$3:CB$1130,5),"SIMILAR","NO")</f>
        <v>NO</v>
      </c>
      <c r="CE751" s="197" t="str">
        <f t="shared" si="589"/>
        <v>N/A</v>
      </c>
      <c r="CF751" s="197">
        <f t="shared" si="590"/>
        <v>0</v>
      </c>
      <c r="CG751" s="198">
        <f t="shared" si="591"/>
        <v>0</v>
      </c>
      <c r="CH751" s="199">
        <f>IFERROR(SQRT(($E751-$E$1136)^2+($AD751-$AD$1136)^2),0)</f>
        <v>2.4000720021600648E-2</v>
      </c>
      <c r="CI751" s="197" t="str">
        <f>IF(CH751&lt;=SMALL(CH$3:CH$1130,1),"MAS PARECIDO","NO")</f>
        <v>NO</v>
      </c>
      <c r="CJ751" s="197" t="str">
        <f>IF(CH751&lt;=SMALL(CH$3:CH$1130,5),"SIMILAR","NO")</f>
        <v>NO</v>
      </c>
      <c r="CK751" s="197" t="str">
        <f t="shared" si="592"/>
        <v>N/A</v>
      </c>
      <c r="CL751" s="197">
        <f t="shared" si="593"/>
        <v>0</v>
      </c>
      <c r="CM751" s="198">
        <f t="shared" si="594"/>
        <v>0</v>
      </c>
      <c r="CN751" s="199">
        <f>IFERROR(SQRT(($E751-$E$1136)^2+($AG751-$AG$1136)^2),0)</f>
        <v>1.0002879758157424</v>
      </c>
      <c r="CO751" s="197" t="str">
        <f>IF(CN751&lt;=SMALL(CN$3:CN$1130,1),"MAS PARECIDO","NO")</f>
        <v>NO</v>
      </c>
      <c r="CP751" s="197" t="str">
        <f>IF(CN751&lt;=SMALL(CN$3:CN$1130,5),"SIMILAR","NO")</f>
        <v>NO</v>
      </c>
      <c r="CQ751" s="197" t="str">
        <f t="shared" si="595"/>
        <v>N/A</v>
      </c>
      <c r="CR751" s="197">
        <f t="shared" si="596"/>
        <v>0</v>
      </c>
      <c r="CS751" s="198">
        <f t="shared" si="597"/>
        <v>0</v>
      </c>
      <c r="CT751" s="199">
        <f>IFERROR(SQRT(($E751-$E$1136)^2+($AJ751-$AJ$1136)^2),0)</f>
        <v>2.4000720021600648E-2</v>
      </c>
      <c r="CU751" s="197" t="str">
        <f>IF(CT751&lt;=SMALL(CT$3:CT$1130,1),"MAS PARECIDO","NO")</f>
        <v>NO</v>
      </c>
      <c r="CV751" s="197" t="str">
        <f>IF(CT751&lt;=SMALL(CT$3:CT$1130,5),"SIMILAR","NO")</f>
        <v>NO</v>
      </c>
      <c r="CW751" s="197" t="str">
        <f t="shared" si="598"/>
        <v>N/A</v>
      </c>
      <c r="CX751" s="197">
        <f t="shared" si="599"/>
        <v>0</v>
      </c>
      <c r="CY751" s="198">
        <f t="shared" si="600"/>
        <v>0</v>
      </c>
      <c r="CZ751" s="2" t="s">
        <v>2464</v>
      </c>
      <c r="DA751" s="2" t="s">
        <v>2465</v>
      </c>
      <c r="DB751" s="2">
        <v>0</v>
      </c>
      <c r="DC751" s="2" t="s">
        <v>189</v>
      </c>
    </row>
    <row r="752" spans="1:107">
      <c r="A752" s="24" t="s">
        <v>910</v>
      </c>
      <c r="B752" s="46">
        <v>79638.86</v>
      </c>
      <c r="C752" s="190">
        <f>(B752-$B$1132)/($B$1133-$B$1132)</f>
        <v>8.7825557377852276E-2</v>
      </c>
      <c r="D752" s="46">
        <v>12000</v>
      </c>
      <c r="E752" s="190">
        <f>(D752-$D$1132)/($D$1133-$D$1132)</f>
        <v>2.3970719121573648E-2</v>
      </c>
      <c r="F752" s="46" t="s">
        <v>191</v>
      </c>
      <c r="G752" s="192">
        <f>VLOOKUP(F752,'DATOS DE SOPORTE'!$Y$5:$Z$8,2,FALSE)</f>
        <v>1</v>
      </c>
      <c r="H752" s="190">
        <f>(G752-$G$1132)/($G$1133-$G$1132)</f>
        <v>0</v>
      </c>
      <c r="I752" s="50">
        <v>2</v>
      </c>
      <c r="J752" s="200">
        <f t="shared" si="560"/>
        <v>2</v>
      </c>
      <c r="K752" s="190">
        <f>(J752-$J$1132)/($J$1133-$J$1132)</f>
        <v>0.4</v>
      </c>
      <c r="L752" s="193" t="str">
        <f t="shared" si="561"/>
        <v>SI</v>
      </c>
      <c r="M752" s="46" t="s">
        <v>192</v>
      </c>
      <c r="N752" s="192">
        <f t="shared" si="562"/>
        <v>2</v>
      </c>
      <c r="O752" s="190">
        <f>(N752-N$1132)/(N$1133-N$1132)</f>
        <v>1</v>
      </c>
      <c r="P752" s="46" t="s">
        <v>58</v>
      </c>
      <c r="Q752" s="192">
        <f t="shared" si="563"/>
        <v>3</v>
      </c>
      <c r="R752" s="190">
        <f>(Q752-Q$1132)/(Q$1133-Q$1132)</f>
        <v>1</v>
      </c>
      <c r="S752" s="46" t="s">
        <v>194</v>
      </c>
      <c r="T752" s="192">
        <f t="shared" si="564"/>
        <v>1</v>
      </c>
      <c r="U752" s="190">
        <f>(T752-T$1132)/(T$1133-T$1132)</f>
        <v>0</v>
      </c>
      <c r="V752" s="46" t="s">
        <v>62</v>
      </c>
      <c r="W752" s="194">
        <f>VLOOKUP(V752,'DATOS DE SOPORTE'!$S$5:$T$10,2,FALSE)</f>
        <v>1</v>
      </c>
      <c r="X752" s="201">
        <f>(W752-W$1132)/(W$1133-W$1132)</f>
        <v>0</v>
      </c>
      <c r="Y752" s="46" t="s">
        <v>188</v>
      </c>
      <c r="Z752" s="194">
        <f t="shared" si="565"/>
        <v>1</v>
      </c>
      <c r="AA752" s="201">
        <f>(Z752-Z$1132)/(Z$1133-Z$1132)</f>
        <v>0</v>
      </c>
      <c r="AB752" s="46" t="s">
        <v>136</v>
      </c>
      <c r="AC752" s="194">
        <f t="shared" si="566"/>
        <v>2</v>
      </c>
      <c r="AD752" s="201">
        <f>(AC752-AC$1132)/(AC$1133-AC$1132)</f>
        <v>1</v>
      </c>
      <c r="AE752" s="46" t="s">
        <v>188</v>
      </c>
      <c r="AF752" s="194">
        <f t="shared" si="567"/>
        <v>1</v>
      </c>
      <c r="AG752" s="201">
        <f>(AF752-AF$1132)/(AF$1133-AF$1132)</f>
        <v>0</v>
      </c>
      <c r="AH752" s="24" t="s">
        <v>67</v>
      </c>
      <c r="AI752" s="194">
        <f>VLOOKUP(AH752,'DATOS DE SOPORTE'!$V$5:$W$8,2,FALSE)</f>
        <v>1</v>
      </c>
      <c r="AJ752" s="201">
        <f>(AI752-AI$1132)/(AI$1133-AI$1132)</f>
        <v>0</v>
      </c>
      <c r="AK752" s="58" t="str">
        <f t="shared" si="559"/>
        <v>Bueno</v>
      </c>
      <c r="AL752" s="196">
        <f>IFERROR(SQRT(($E752-$E$1136)^2+($C752-$C$1136)^2),0)</f>
        <v>0.11974340452403026</v>
      </c>
      <c r="AM752" s="197" t="str">
        <f>IF(AL752&lt;=SMALL($AL$3:$AL$1130,1),"MAS PARECIDO","NO")</f>
        <v>NO</v>
      </c>
      <c r="AN752" s="197" t="str">
        <f>IF(AL752&lt;=SMALL($AL$3:$AL$1130,5),"SIMILAR","NO")</f>
        <v>NO</v>
      </c>
      <c r="AO752" s="197" t="str">
        <f t="shared" si="568"/>
        <v>N/A</v>
      </c>
      <c r="AP752" s="197">
        <f t="shared" si="569"/>
        <v>0</v>
      </c>
      <c r="AQ752" s="198">
        <f t="shared" si="570"/>
        <v>0</v>
      </c>
      <c r="AR752" s="196">
        <f>IFERROR(SQRT(($E752-$E$1136)^2+($H752-$H$1136)^2),0)</f>
        <v>0.33419626819081383</v>
      </c>
      <c r="AS752" s="197" t="str">
        <f>IF(AR752&lt;=SMALL(AR$3:AR$1130,1),"MAS PARECIDO","NO")</f>
        <v>NO</v>
      </c>
      <c r="AT752" s="197" t="str">
        <f>IF(AR752&lt;=SMALL(AR$3:AR$1130,5),"SIMILAR","NO")</f>
        <v>NO</v>
      </c>
      <c r="AU752" s="197" t="str">
        <f t="shared" si="571"/>
        <v>N/A</v>
      </c>
      <c r="AV752" s="197">
        <f t="shared" si="572"/>
        <v>0</v>
      </c>
      <c r="AW752" s="198">
        <f t="shared" si="573"/>
        <v>0</v>
      </c>
      <c r="AX752" s="199">
        <f>IFERROR(SQRT(($E752-$E$1136)^2+($K752-$K$1136)^2),0)</f>
        <v>0.20143493878062779</v>
      </c>
      <c r="AY752" s="197" t="str">
        <f>IF(AX752&lt;=SMALL(AX$3:AX$1130,1),"MAS PARECIDO","NO")</f>
        <v>NO</v>
      </c>
      <c r="AZ752" s="197" t="str">
        <f>IF(AX752&lt;=SMALL(AX$3:AX$1130,5),"SIMILAR","NO")</f>
        <v>NO</v>
      </c>
      <c r="BA752" s="197" t="str">
        <f t="shared" si="574"/>
        <v>N/A</v>
      </c>
      <c r="BB752" s="197">
        <f t="shared" si="575"/>
        <v>0</v>
      </c>
      <c r="BC752" s="198">
        <f t="shared" si="576"/>
        <v>0</v>
      </c>
      <c r="BD752" s="196">
        <f>IFERROR(SQRT(($E752-$E$1136)^2+($O752-$O$1136)^2),0)</f>
        <v>2.4000720021600648E-2</v>
      </c>
      <c r="BE752" s="197" t="str">
        <f>IF(BD752&lt;=SMALL(BD$3:BD$1130,1),"MAS PARECIDO","NO")</f>
        <v>NO</v>
      </c>
      <c r="BF752" s="197" t="str">
        <f>IF(BD752&lt;=SMALL(BD$3:BD$1130,5),"SIMILAR","NO")</f>
        <v>NO</v>
      </c>
      <c r="BG752" s="197" t="str">
        <f t="shared" si="577"/>
        <v>N/A</v>
      </c>
      <c r="BH752" s="197">
        <f t="shared" si="578"/>
        <v>0</v>
      </c>
      <c r="BI752" s="198">
        <f t="shared" si="579"/>
        <v>0</v>
      </c>
      <c r="BJ752" s="199">
        <f>IFERROR(SQRT(($E752-$E$1136)^2+($R752-$R$1136)^2),0)</f>
        <v>0.50057570312746424</v>
      </c>
      <c r="BK752" s="197" t="str">
        <f>IF(BJ752&lt;=SMALL(BJ$3:BJ$1130,1),"MAS PARECIDO","NO")</f>
        <v>NO</v>
      </c>
      <c r="BL752" s="197" t="str">
        <f>IF(BJ752&lt;=SMALL(BJ$3:BJ$1130,5),"SIMILAR","NO")</f>
        <v>NO</v>
      </c>
      <c r="BM752" s="197" t="str">
        <f t="shared" si="580"/>
        <v>N/A</v>
      </c>
      <c r="BN752" s="197">
        <f t="shared" si="581"/>
        <v>0</v>
      </c>
      <c r="BO752" s="198">
        <f t="shared" si="582"/>
        <v>0</v>
      </c>
      <c r="BP752" s="199">
        <f>IFERROR(SQRT(($E752-$E$1136)^2+($U752-$U$1136)^2),0)</f>
        <v>2.4000720021600648E-2</v>
      </c>
      <c r="BQ752" s="197" t="str">
        <f>IF(BP752&lt;=SMALL(BP$3:BP$1130,1),"MAS PARECIDO","NO")</f>
        <v>NO</v>
      </c>
      <c r="BR752" s="197" t="str">
        <f>IF(BP752&lt;=SMALL(BP$3:BP$1130,5),"SIMILAR","NO")</f>
        <v>NO</v>
      </c>
      <c r="BS752" s="197" t="str">
        <f t="shared" si="583"/>
        <v>N/A</v>
      </c>
      <c r="BT752" s="197">
        <f t="shared" si="584"/>
        <v>0</v>
      </c>
      <c r="BU752" s="198">
        <f t="shared" si="585"/>
        <v>0</v>
      </c>
      <c r="BV752" s="199">
        <f>IFERROR(SQRT(($E752-$E$1136)^2+($X752-$X$1136)^2),0)</f>
        <v>2.4000720021600648E-2</v>
      </c>
      <c r="BW752" s="197" t="str">
        <f>IF(BV752&lt;=SMALL(BV$3:BV$1130,1),"MAS PARECIDO","NO")</f>
        <v>NO</v>
      </c>
      <c r="BX752" s="197" t="str">
        <f>IF(BV752&lt;=SMALL(BV$3:BV$1130,5),"SIMILAR","NO")</f>
        <v>NO</v>
      </c>
      <c r="BY752" s="197" t="str">
        <f t="shared" si="586"/>
        <v>N/A</v>
      </c>
      <c r="BZ752" s="197">
        <f t="shared" si="587"/>
        <v>0</v>
      </c>
      <c r="CA752" s="198">
        <f t="shared" si="588"/>
        <v>0</v>
      </c>
      <c r="CB752" s="199">
        <f>IFERROR(SQRT(($E752-$E$1136)^2+($AA752-$AA$1136)^2),0)</f>
        <v>2.4000720021600648E-2</v>
      </c>
      <c r="CC752" s="197" t="str">
        <f>IF(CB752&lt;=SMALL(CB$3:CB$1130,1),"MAS PARECIDO","NO")</f>
        <v>NO</v>
      </c>
      <c r="CD752" s="197" t="str">
        <f>IF(CB752&lt;=SMALL(CB$3:CB$1130,5),"SIMILAR","NO")</f>
        <v>NO</v>
      </c>
      <c r="CE752" s="197" t="str">
        <f t="shared" si="589"/>
        <v>N/A</v>
      </c>
      <c r="CF752" s="197">
        <f t="shared" si="590"/>
        <v>0</v>
      </c>
      <c r="CG752" s="198">
        <f t="shared" si="591"/>
        <v>0</v>
      </c>
      <c r="CH752" s="199">
        <f>IFERROR(SQRT(($E752-$E$1136)^2+($AD752-$AD$1136)^2),0)</f>
        <v>2.4000720021600648E-2</v>
      </c>
      <c r="CI752" s="197" t="str">
        <f>IF(CH752&lt;=SMALL(CH$3:CH$1130,1),"MAS PARECIDO","NO")</f>
        <v>NO</v>
      </c>
      <c r="CJ752" s="197" t="str">
        <f>IF(CH752&lt;=SMALL(CH$3:CH$1130,5),"SIMILAR","NO")</f>
        <v>NO</v>
      </c>
      <c r="CK752" s="197" t="str">
        <f t="shared" si="592"/>
        <v>N/A</v>
      </c>
      <c r="CL752" s="197">
        <f t="shared" si="593"/>
        <v>0</v>
      </c>
      <c r="CM752" s="198">
        <f t="shared" si="594"/>
        <v>0</v>
      </c>
      <c r="CN752" s="199">
        <f>IFERROR(SQRT(($E752-$E$1136)^2+($AG752-$AG$1136)^2),0)</f>
        <v>1.0002879758157424</v>
      </c>
      <c r="CO752" s="197" t="str">
        <f>IF(CN752&lt;=SMALL(CN$3:CN$1130,1),"MAS PARECIDO","NO")</f>
        <v>NO</v>
      </c>
      <c r="CP752" s="197" t="str">
        <f>IF(CN752&lt;=SMALL(CN$3:CN$1130,5),"SIMILAR","NO")</f>
        <v>NO</v>
      </c>
      <c r="CQ752" s="197" t="str">
        <f t="shared" si="595"/>
        <v>N/A</v>
      </c>
      <c r="CR752" s="197">
        <f t="shared" si="596"/>
        <v>0</v>
      </c>
      <c r="CS752" s="198">
        <f t="shared" si="597"/>
        <v>0</v>
      </c>
      <c r="CT752" s="199">
        <f>IFERROR(SQRT(($E752-$E$1136)^2+($AJ752-$AJ$1136)^2),0)</f>
        <v>2.4000720021600648E-2</v>
      </c>
      <c r="CU752" s="197" t="str">
        <f>IF(CT752&lt;=SMALL(CT$3:CT$1130,1),"MAS PARECIDO","NO")</f>
        <v>NO</v>
      </c>
      <c r="CV752" s="197" t="str">
        <f>IF(CT752&lt;=SMALL(CT$3:CT$1130,5),"SIMILAR","NO")</f>
        <v>NO</v>
      </c>
      <c r="CW752" s="197" t="str">
        <f t="shared" si="598"/>
        <v>N/A</v>
      </c>
      <c r="CX752" s="197">
        <f t="shared" si="599"/>
        <v>0</v>
      </c>
      <c r="CY752" s="198">
        <f t="shared" si="600"/>
        <v>0</v>
      </c>
      <c r="CZ752" s="2" t="s">
        <v>2466</v>
      </c>
      <c r="DA752" s="2" t="s">
        <v>2467</v>
      </c>
      <c r="DB752" s="2">
        <v>0</v>
      </c>
      <c r="DC752" s="2" t="s">
        <v>189</v>
      </c>
    </row>
    <row r="753" spans="1:107">
      <c r="A753" s="24" t="s">
        <v>911</v>
      </c>
      <c r="B753" s="46">
        <v>153336.41</v>
      </c>
      <c r="C753" s="190">
        <f>(B753-$B$1132)/($B$1133-$B$1132)</f>
        <v>0.17397159688190533</v>
      </c>
      <c r="D753" s="46">
        <v>20000</v>
      </c>
      <c r="E753" s="190">
        <f>(D753-$D$1132)/($D$1133-$D$1132)</f>
        <v>3.9971199135974078E-2</v>
      </c>
      <c r="F753" s="46" t="s">
        <v>53</v>
      </c>
      <c r="G753" s="192">
        <f>VLOOKUP(F753,'DATOS DE SOPORTE'!$Y$5:$Z$8,2,FALSE)</f>
        <v>2</v>
      </c>
      <c r="H753" s="190">
        <f>(G753-$G$1132)/($G$1133-$G$1132)</f>
        <v>0.33333333333333331</v>
      </c>
      <c r="I753" s="50">
        <v>1</v>
      </c>
      <c r="J753" s="200">
        <f t="shared" si="560"/>
        <v>1</v>
      </c>
      <c r="K753" s="190">
        <f>(J753-$J$1132)/($J$1133-$J$1132)</f>
        <v>0.2</v>
      </c>
      <c r="L753" s="193" t="str">
        <f t="shared" si="561"/>
        <v>SI</v>
      </c>
      <c r="M753" s="46" t="s">
        <v>56</v>
      </c>
      <c r="N753" s="192">
        <f t="shared" si="562"/>
        <v>1</v>
      </c>
      <c r="O753" s="190">
        <f>(N753-N$1132)/(N$1133-N$1132)</f>
        <v>0</v>
      </c>
      <c r="P753" s="46" t="s">
        <v>193</v>
      </c>
      <c r="Q753" s="192">
        <f t="shared" si="563"/>
        <v>2</v>
      </c>
      <c r="R753" s="190">
        <f>(Q753-Q$1132)/(Q$1133-Q$1132)</f>
        <v>0.5</v>
      </c>
      <c r="S753" s="46" t="s">
        <v>194</v>
      </c>
      <c r="T753" s="192">
        <f t="shared" si="564"/>
        <v>1</v>
      </c>
      <c r="U753" s="190">
        <f>(T753-T$1132)/(T$1133-T$1132)</f>
        <v>0</v>
      </c>
      <c r="V753" s="46" t="s">
        <v>212</v>
      </c>
      <c r="W753" s="194">
        <f>VLOOKUP(V753,'DATOS DE SOPORTE'!$S$5:$T$10,2,FALSE)</f>
        <v>3</v>
      </c>
      <c r="X753" s="201">
        <f>(W753-W$1132)/(W$1133-W$1132)</f>
        <v>0.4</v>
      </c>
      <c r="Y753" s="46" t="s">
        <v>188</v>
      </c>
      <c r="Z753" s="194">
        <f t="shared" si="565"/>
        <v>1</v>
      </c>
      <c r="AA753" s="201">
        <f>(Z753-Z$1132)/(Z$1133-Z$1132)</f>
        <v>0</v>
      </c>
      <c r="AB753" s="46" t="s">
        <v>188</v>
      </c>
      <c r="AC753" s="194">
        <f t="shared" si="566"/>
        <v>1</v>
      </c>
      <c r="AD753" s="201">
        <f>(AC753-AC$1132)/(AC$1133-AC$1132)</f>
        <v>0</v>
      </c>
      <c r="AE753" s="46" t="s">
        <v>136</v>
      </c>
      <c r="AF753" s="194">
        <f t="shared" si="567"/>
        <v>2</v>
      </c>
      <c r="AG753" s="201">
        <f>(AF753-AF$1132)/(AF$1133-AF$1132)</f>
        <v>1</v>
      </c>
      <c r="AH753" s="24" t="s">
        <v>67</v>
      </c>
      <c r="AI753" s="194">
        <f>VLOOKUP(AH753,'DATOS DE SOPORTE'!$V$5:$W$8,2,FALSE)</f>
        <v>1</v>
      </c>
      <c r="AJ753" s="201">
        <f>(AI753-AI$1132)/(AI$1133-AI$1132)</f>
        <v>0</v>
      </c>
      <c r="AK753" s="58" t="str">
        <f t="shared" si="559"/>
        <v>Malo</v>
      </c>
      <c r="AL753" s="196">
        <f>IFERROR(SQRT(($E753-$E$1136)^2+($C753-$C$1136)^2),0)</f>
        <v>5.0710001272943742E-2</v>
      </c>
      <c r="AM753" s="197" t="str">
        <f>IF(AL753&lt;=SMALL($AL$3:$AL$1130,1),"MAS PARECIDO","NO")</f>
        <v>NO</v>
      </c>
      <c r="AN753" s="197" t="str">
        <f>IF(AL753&lt;=SMALL($AL$3:$AL$1130,5),"SIMILAR","NO")</f>
        <v>NO</v>
      </c>
      <c r="AO753" s="197" t="str">
        <f t="shared" si="568"/>
        <v>N/A</v>
      </c>
      <c r="AP753" s="197">
        <f t="shared" si="569"/>
        <v>0</v>
      </c>
      <c r="AQ753" s="198">
        <f t="shared" si="570"/>
        <v>0</v>
      </c>
      <c r="AR753" s="196">
        <f>IFERROR(SQRT(($E753-$E$1136)^2+($H753-$H$1136)^2),0)</f>
        <v>4.0001200036001078E-2</v>
      </c>
      <c r="AS753" s="197" t="str">
        <f>IF(AR753&lt;=SMALL(AR$3:AR$1130,1),"MAS PARECIDO","NO")</f>
        <v>NO</v>
      </c>
      <c r="AT753" s="197" t="str">
        <f>IF(AR753&lt;=SMALL(AR$3:AR$1130,5),"SIMILAR","NO")</f>
        <v>NO</v>
      </c>
      <c r="AU753" s="197" t="str">
        <f t="shared" si="571"/>
        <v>N/A</v>
      </c>
      <c r="AV753" s="197">
        <f t="shared" si="572"/>
        <v>0</v>
      </c>
      <c r="AW753" s="198">
        <f t="shared" si="573"/>
        <v>0</v>
      </c>
      <c r="AX753" s="199">
        <f>IFERROR(SQRT(($E753-$E$1136)^2+($K753-$K$1136)^2),0)</f>
        <v>4.0001200036001078E-2</v>
      </c>
      <c r="AY753" s="197" t="str">
        <f>IF(AX753&lt;=SMALL(AX$3:AX$1130,1),"MAS PARECIDO","NO")</f>
        <v>NO</v>
      </c>
      <c r="AZ753" s="197" t="str">
        <f>IF(AX753&lt;=SMALL(AX$3:AX$1130,5),"SIMILAR","NO")</f>
        <v>NO</v>
      </c>
      <c r="BA753" s="197" t="str">
        <f t="shared" si="574"/>
        <v>N/A</v>
      </c>
      <c r="BB753" s="197">
        <f t="shared" si="575"/>
        <v>0</v>
      </c>
      <c r="BC753" s="198">
        <f t="shared" si="576"/>
        <v>0</v>
      </c>
      <c r="BD753" s="196">
        <f>IFERROR(SQRT(($E753-$E$1136)^2+($O753-$O$1136)^2),0)</f>
        <v>1.0007997282195475</v>
      </c>
      <c r="BE753" s="197" t="str">
        <f>IF(BD753&lt;=SMALL(BD$3:BD$1130,1),"MAS PARECIDO","NO")</f>
        <v>NO</v>
      </c>
      <c r="BF753" s="197" t="str">
        <f>IF(BD753&lt;=SMALL(BD$3:BD$1130,5),"SIMILAR","NO")</f>
        <v>NO</v>
      </c>
      <c r="BG753" s="197" t="str">
        <f t="shared" si="577"/>
        <v>N/A</v>
      </c>
      <c r="BH753" s="197">
        <f t="shared" si="578"/>
        <v>0</v>
      </c>
      <c r="BI753" s="198">
        <f t="shared" si="579"/>
        <v>0</v>
      </c>
      <c r="BJ753" s="199">
        <f>IFERROR(SQRT(($E753-$E$1136)^2+($R753-$R$1136)^2),0)</f>
        <v>4.0001200036001078E-2</v>
      </c>
      <c r="BK753" s="197" t="str">
        <f>IF(BJ753&lt;=SMALL(BJ$3:BJ$1130,1),"MAS PARECIDO","NO")</f>
        <v>NO</v>
      </c>
      <c r="BL753" s="197" t="str">
        <f>IF(BJ753&lt;=SMALL(BJ$3:BJ$1130,5),"SIMILAR","NO")</f>
        <v>NO</v>
      </c>
      <c r="BM753" s="197" t="str">
        <f t="shared" si="580"/>
        <v>N/A</v>
      </c>
      <c r="BN753" s="197">
        <f t="shared" si="581"/>
        <v>0</v>
      </c>
      <c r="BO753" s="198">
        <f t="shared" si="582"/>
        <v>0</v>
      </c>
      <c r="BP753" s="199">
        <f>IFERROR(SQRT(($E753-$E$1136)^2+($U753-$U$1136)^2),0)</f>
        <v>4.0001200036001078E-2</v>
      </c>
      <c r="BQ753" s="197" t="str">
        <f>IF(BP753&lt;=SMALL(BP$3:BP$1130,1),"MAS PARECIDO","NO")</f>
        <v>NO</v>
      </c>
      <c r="BR753" s="197" t="str">
        <f>IF(BP753&lt;=SMALL(BP$3:BP$1130,5),"SIMILAR","NO")</f>
        <v>NO</v>
      </c>
      <c r="BS753" s="197" t="str">
        <f t="shared" si="583"/>
        <v>N/A</v>
      </c>
      <c r="BT753" s="197">
        <f t="shared" si="584"/>
        <v>0</v>
      </c>
      <c r="BU753" s="198">
        <f t="shared" si="585"/>
        <v>0</v>
      </c>
      <c r="BV753" s="199">
        <f>IFERROR(SQRT(($E753-$E$1136)^2+($X753-$X$1136)^2),0)</f>
        <v>0.40199514425465416</v>
      </c>
      <c r="BW753" s="197" t="str">
        <f>IF(BV753&lt;=SMALL(BV$3:BV$1130,1),"MAS PARECIDO","NO")</f>
        <v>NO</v>
      </c>
      <c r="BX753" s="197" t="str">
        <f>IF(BV753&lt;=SMALL(BV$3:BV$1130,5),"SIMILAR","NO")</f>
        <v>NO</v>
      </c>
      <c r="BY753" s="197" t="str">
        <f t="shared" si="586"/>
        <v>N/A</v>
      </c>
      <c r="BZ753" s="197">
        <f t="shared" si="587"/>
        <v>0</v>
      </c>
      <c r="CA753" s="198">
        <f t="shared" si="588"/>
        <v>0</v>
      </c>
      <c r="CB753" s="199">
        <f>IFERROR(SQRT(($E753-$E$1136)^2+($AA753-$AA$1136)^2),0)</f>
        <v>4.0001200036001078E-2</v>
      </c>
      <c r="CC753" s="197" t="str">
        <f>IF(CB753&lt;=SMALL(CB$3:CB$1130,1),"MAS PARECIDO","NO")</f>
        <v>NO</v>
      </c>
      <c r="CD753" s="197" t="str">
        <f>IF(CB753&lt;=SMALL(CB$3:CB$1130,5),"SIMILAR","NO")</f>
        <v>NO</v>
      </c>
      <c r="CE753" s="197" t="str">
        <f t="shared" si="589"/>
        <v>N/A</v>
      </c>
      <c r="CF753" s="197">
        <f t="shared" si="590"/>
        <v>0</v>
      </c>
      <c r="CG753" s="198">
        <f t="shared" si="591"/>
        <v>0</v>
      </c>
      <c r="CH753" s="199">
        <f>IFERROR(SQRT(($E753-$E$1136)^2+($AD753-$AD$1136)^2),0)</f>
        <v>1.0007997282195475</v>
      </c>
      <c r="CI753" s="197" t="str">
        <f>IF(CH753&lt;=SMALL(CH$3:CH$1130,1),"MAS PARECIDO","NO")</f>
        <v>NO</v>
      </c>
      <c r="CJ753" s="197" t="str">
        <f>IF(CH753&lt;=SMALL(CH$3:CH$1130,5),"SIMILAR","NO")</f>
        <v>NO</v>
      </c>
      <c r="CK753" s="197" t="str">
        <f t="shared" si="592"/>
        <v>N/A</v>
      </c>
      <c r="CL753" s="197">
        <f t="shared" si="593"/>
        <v>0</v>
      </c>
      <c r="CM753" s="198">
        <f t="shared" si="594"/>
        <v>0</v>
      </c>
      <c r="CN753" s="199">
        <f>IFERROR(SQRT(($E753-$E$1136)^2+($AG753-$AG$1136)^2),0)</f>
        <v>4.0001200036001078E-2</v>
      </c>
      <c r="CO753" s="197" t="str">
        <f>IF(CN753&lt;=SMALL(CN$3:CN$1130,1),"MAS PARECIDO","NO")</f>
        <v>NO</v>
      </c>
      <c r="CP753" s="197" t="str">
        <f>IF(CN753&lt;=SMALL(CN$3:CN$1130,5),"SIMILAR","NO")</f>
        <v>NO</v>
      </c>
      <c r="CQ753" s="197" t="str">
        <f t="shared" si="595"/>
        <v>N/A</v>
      </c>
      <c r="CR753" s="197">
        <f t="shared" si="596"/>
        <v>0</v>
      </c>
      <c r="CS753" s="198">
        <f t="shared" si="597"/>
        <v>0</v>
      </c>
      <c r="CT753" s="199">
        <f>IFERROR(SQRT(($E753-$E$1136)^2+($AJ753-$AJ$1136)^2),0)</f>
        <v>4.0001200036001078E-2</v>
      </c>
      <c r="CU753" s="197" t="str">
        <f>IF(CT753&lt;=SMALL(CT$3:CT$1130,1),"MAS PARECIDO","NO")</f>
        <v>NO</v>
      </c>
      <c r="CV753" s="197" t="str">
        <f>IF(CT753&lt;=SMALL(CT$3:CT$1130,5),"SIMILAR","NO")</f>
        <v>NO</v>
      </c>
      <c r="CW753" s="197" t="str">
        <f t="shared" si="598"/>
        <v>N/A</v>
      </c>
      <c r="CX753" s="197">
        <f t="shared" si="599"/>
        <v>0</v>
      </c>
      <c r="CY753" s="198">
        <f t="shared" si="600"/>
        <v>0</v>
      </c>
      <c r="CZ753" s="2" t="s">
        <v>2468</v>
      </c>
      <c r="DA753" s="2" t="s">
        <v>2469</v>
      </c>
      <c r="DB753" s="2">
        <v>2</v>
      </c>
      <c r="DC753" s="2" t="s">
        <v>310</v>
      </c>
    </row>
    <row r="754" spans="1:107">
      <c r="A754" s="24" t="s">
        <v>912</v>
      </c>
      <c r="B754" s="46">
        <v>71741.61</v>
      </c>
      <c r="C754" s="190">
        <f>(B754-$B$1132)/($B$1133-$B$1132)</f>
        <v>7.8594357555424224E-2</v>
      </c>
      <c r="D754" s="46">
        <v>8000</v>
      </c>
      <c r="E754" s="190">
        <f>(D754-$D$1132)/($D$1133-$D$1132)</f>
        <v>1.597047911437343E-2</v>
      </c>
      <c r="F754" s="46" t="s">
        <v>53</v>
      </c>
      <c r="G754" s="192">
        <f>VLOOKUP(F754,'DATOS DE SOPORTE'!$Y$5:$Z$8,2,FALSE)</f>
        <v>2</v>
      </c>
      <c r="H754" s="190">
        <f>(G754-$G$1132)/($G$1133-$G$1132)</f>
        <v>0.33333333333333331</v>
      </c>
      <c r="I754" s="50">
        <v>2</v>
      </c>
      <c r="J754" s="200">
        <f t="shared" si="560"/>
        <v>2</v>
      </c>
      <c r="K754" s="190">
        <f>(J754-$J$1132)/($J$1133-$J$1132)</f>
        <v>0.4</v>
      </c>
      <c r="L754" s="193" t="str">
        <f t="shared" si="561"/>
        <v>SI</v>
      </c>
      <c r="M754" s="46" t="s">
        <v>192</v>
      </c>
      <c r="N754" s="192">
        <f t="shared" si="562"/>
        <v>2</v>
      </c>
      <c r="O754" s="190">
        <f>(N754-N$1132)/(N$1133-N$1132)</f>
        <v>1</v>
      </c>
      <c r="P754" s="46" t="s">
        <v>196</v>
      </c>
      <c r="Q754" s="192">
        <f t="shared" si="563"/>
        <v>1</v>
      </c>
      <c r="R754" s="190">
        <f>(Q754-Q$1132)/(Q$1133-Q$1132)</f>
        <v>0</v>
      </c>
      <c r="S754" s="46" t="s">
        <v>60</v>
      </c>
      <c r="T754" s="192">
        <f t="shared" si="564"/>
        <v>2</v>
      </c>
      <c r="U754" s="190">
        <f>(T754-T$1132)/(T$1133-T$1132)</f>
        <v>1</v>
      </c>
      <c r="V754" s="46" t="s">
        <v>212</v>
      </c>
      <c r="W754" s="194">
        <f>VLOOKUP(V754,'DATOS DE SOPORTE'!$S$5:$T$10,2,FALSE)</f>
        <v>3</v>
      </c>
      <c r="X754" s="201">
        <f>(W754-W$1132)/(W$1133-W$1132)</f>
        <v>0.4</v>
      </c>
      <c r="Y754" s="46" t="s">
        <v>188</v>
      </c>
      <c r="Z754" s="194">
        <f t="shared" si="565"/>
        <v>1</v>
      </c>
      <c r="AA754" s="201">
        <f>(Z754-Z$1132)/(Z$1133-Z$1132)</f>
        <v>0</v>
      </c>
      <c r="AB754" s="46" t="s">
        <v>136</v>
      </c>
      <c r="AC754" s="194">
        <f t="shared" si="566"/>
        <v>2</v>
      </c>
      <c r="AD754" s="201">
        <f>(AC754-AC$1132)/(AC$1133-AC$1132)</f>
        <v>1</v>
      </c>
      <c r="AE754" s="46" t="s">
        <v>136</v>
      </c>
      <c r="AF754" s="194">
        <f t="shared" si="567"/>
        <v>2</v>
      </c>
      <c r="AG754" s="201">
        <f>(AF754-AF$1132)/(AF$1133-AF$1132)</f>
        <v>1</v>
      </c>
      <c r="AH754" s="24" t="s">
        <v>67</v>
      </c>
      <c r="AI754" s="194">
        <f>VLOOKUP(AH754,'DATOS DE SOPORTE'!$V$5:$W$8,2,FALSE)</f>
        <v>1</v>
      </c>
      <c r="AJ754" s="201">
        <f>(AI754-AI$1132)/(AI$1133-AI$1132)</f>
        <v>0</v>
      </c>
      <c r="AK754" s="58" t="str">
        <f t="shared" si="559"/>
        <v>Bueno</v>
      </c>
      <c r="AL754" s="196">
        <f>IFERROR(SQRT(($E754-$E$1136)^2+($C754-$C$1136)^2),0)</f>
        <v>0.12755221203645201</v>
      </c>
      <c r="AM754" s="197" t="str">
        <f>IF(AL754&lt;=SMALL($AL$3:$AL$1130,1),"MAS PARECIDO","NO")</f>
        <v>NO</v>
      </c>
      <c r="AN754" s="197" t="str">
        <f>IF(AL754&lt;=SMALL($AL$3:$AL$1130,5),"SIMILAR","NO")</f>
        <v>NO</v>
      </c>
      <c r="AO754" s="197" t="str">
        <f t="shared" si="568"/>
        <v>N/A</v>
      </c>
      <c r="AP754" s="197">
        <f t="shared" si="569"/>
        <v>0</v>
      </c>
      <c r="AQ754" s="198">
        <f t="shared" si="570"/>
        <v>0</v>
      </c>
      <c r="AR754" s="196">
        <f>IFERROR(SQRT(($E754-$E$1136)^2+($H754-$H$1136)^2),0)</f>
        <v>1.600048001440043E-2</v>
      </c>
      <c r="AS754" s="197" t="str">
        <f>IF(AR754&lt;=SMALL(AR$3:AR$1130,1),"MAS PARECIDO","NO")</f>
        <v>NO</v>
      </c>
      <c r="AT754" s="197" t="str">
        <f>IF(AR754&lt;=SMALL(AR$3:AR$1130,5),"SIMILAR","NO")</f>
        <v>NO</v>
      </c>
      <c r="AU754" s="197" t="str">
        <f t="shared" si="571"/>
        <v>N/A</v>
      </c>
      <c r="AV754" s="197">
        <f t="shared" si="572"/>
        <v>0</v>
      </c>
      <c r="AW754" s="198">
        <f t="shared" si="573"/>
        <v>0</v>
      </c>
      <c r="AX754" s="199">
        <f>IFERROR(SQRT(($E754-$E$1136)^2+($K754-$K$1136)^2),0)</f>
        <v>0.20063901754317687</v>
      </c>
      <c r="AY754" s="197" t="str">
        <f>IF(AX754&lt;=SMALL(AX$3:AX$1130,1),"MAS PARECIDO","NO")</f>
        <v>NO</v>
      </c>
      <c r="AZ754" s="197" t="str">
        <f>IF(AX754&lt;=SMALL(AX$3:AX$1130,5),"SIMILAR","NO")</f>
        <v>NO</v>
      </c>
      <c r="BA754" s="197" t="str">
        <f t="shared" si="574"/>
        <v>N/A</v>
      </c>
      <c r="BB754" s="197">
        <f t="shared" si="575"/>
        <v>0</v>
      </c>
      <c r="BC754" s="198">
        <f t="shared" si="576"/>
        <v>0</v>
      </c>
      <c r="BD754" s="196">
        <f>IFERROR(SQRT(($E754-$E$1136)^2+($O754-$O$1136)^2),0)</f>
        <v>1.600048001440043E-2</v>
      </c>
      <c r="BE754" s="197" t="str">
        <f>IF(BD754&lt;=SMALL(BD$3:BD$1130,1),"MAS PARECIDO","NO")</f>
        <v>NO</v>
      </c>
      <c r="BF754" s="197" t="str">
        <f>IF(BD754&lt;=SMALL(BD$3:BD$1130,5),"SIMILAR","NO")</f>
        <v>NO</v>
      </c>
      <c r="BG754" s="197" t="str">
        <f t="shared" si="577"/>
        <v>N/A</v>
      </c>
      <c r="BH754" s="197">
        <f t="shared" si="578"/>
        <v>0</v>
      </c>
      <c r="BI754" s="198">
        <f t="shared" si="579"/>
        <v>0</v>
      </c>
      <c r="BJ754" s="199">
        <f>IFERROR(SQRT(($E754-$E$1136)^2+($R754-$R$1136)^2),0)</f>
        <v>0.50025594985036537</v>
      </c>
      <c r="BK754" s="197" t="str">
        <f>IF(BJ754&lt;=SMALL(BJ$3:BJ$1130,1),"MAS PARECIDO","NO")</f>
        <v>NO</v>
      </c>
      <c r="BL754" s="197" t="str">
        <f>IF(BJ754&lt;=SMALL(BJ$3:BJ$1130,5),"SIMILAR","NO")</f>
        <v>NO</v>
      </c>
      <c r="BM754" s="197" t="str">
        <f t="shared" si="580"/>
        <v>N/A</v>
      </c>
      <c r="BN754" s="197">
        <f t="shared" si="581"/>
        <v>0</v>
      </c>
      <c r="BO754" s="198">
        <f t="shared" si="582"/>
        <v>0</v>
      </c>
      <c r="BP754" s="199">
        <f>IFERROR(SQRT(($E754-$E$1136)^2+($U754-$U$1136)^2),0)</f>
        <v>1.0001279994884111</v>
      </c>
      <c r="BQ754" s="197" t="str">
        <f>IF(BP754&lt;=SMALL(BP$3:BP$1130,1),"MAS PARECIDO","NO")</f>
        <v>NO</v>
      </c>
      <c r="BR754" s="197" t="str">
        <f>IF(BP754&lt;=SMALL(BP$3:BP$1130,5),"SIMILAR","NO")</f>
        <v>NO</v>
      </c>
      <c r="BS754" s="197" t="str">
        <f t="shared" si="583"/>
        <v>N/A</v>
      </c>
      <c r="BT754" s="197">
        <f t="shared" si="584"/>
        <v>0</v>
      </c>
      <c r="BU754" s="198">
        <f t="shared" si="585"/>
        <v>0</v>
      </c>
      <c r="BV754" s="199">
        <f>IFERROR(SQRT(($E754-$E$1136)^2+($X754-$X$1136)^2),0)</f>
        <v>0.40031989128781903</v>
      </c>
      <c r="BW754" s="197" t="str">
        <f>IF(BV754&lt;=SMALL(BV$3:BV$1130,1),"MAS PARECIDO","NO")</f>
        <v>NO</v>
      </c>
      <c r="BX754" s="197" t="str">
        <f>IF(BV754&lt;=SMALL(BV$3:BV$1130,5),"SIMILAR","NO")</f>
        <v>NO</v>
      </c>
      <c r="BY754" s="197" t="str">
        <f t="shared" si="586"/>
        <v>N/A</v>
      </c>
      <c r="BZ754" s="197">
        <f t="shared" si="587"/>
        <v>0</v>
      </c>
      <c r="CA754" s="198">
        <f t="shared" si="588"/>
        <v>0</v>
      </c>
      <c r="CB754" s="199">
        <f>IFERROR(SQRT(($E754-$E$1136)^2+($AA754-$AA$1136)^2),0)</f>
        <v>1.600048001440043E-2</v>
      </c>
      <c r="CC754" s="197" t="str">
        <f>IF(CB754&lt;=SMALL(CB$3:CB$1130,1),"MAS PARECIDO","NO")</f>
        <v>NO</v>
      </c>
      <c r="CD754" s="197" t="str">
        <f>IF(CB754&lt;=SMALL(CB$3:CB$1130,5),"SIMILAR","NO")</f>
        <v>NO</v>
      </c>
      <c r="CE754" s="197" t="str">
        <f t="shared" si="589"/>
        <v>N/A</v>
      </c>
      <c r="CF754" s="197">
        <f t="shared" si="590"/>
        <v>0</v>
      </c>
      <c r="CG754" s="198">
        <f t="shared" si="591"/>
        <v>0</v>
      </c>
      <c r="CH754" s="199">
        <f>IFERROR(SQRT(($E754-$E$1136)^2+($AD754-$AD$1136)^2),0)</f>
        <v>1.600048001440043E-2</v>
      </c>
      <c r="CI754" s="197" t="str">
        <f>IF(CH754&lt;=SMALL(CH$3:CH$1130,1),"MAS PARECIDO","NO")</f>
        <v>NO</v>
      </c>
      <c r="CJ754" s="197" t="str">
        <f>IF(CH754&lt;=SMALL(CH$3:CH$1130,5),"SIMILAR","NO")</f>
        <v>NO</v>
      </c>
      <c r="CK754" s="197" t="str">
        <f t="shared" si="592"/>
        <v>N/A</v>
      </c>
      <c r="CL754" s="197">
        <f t="shared" si="593"/>
        <v>0</v>
      </c>
      <c r="CM754" s="198">
        <f t="shared" si="594"/>
        <v>0</v>
      </c>
      <c r="CN754" s="199">
        <f>IFERROR(SQRT(($E754-$E$1136)^2+($AG754-$AG$1136)^2),0)</f>
        <v>1.600048001440043E-2</v>
      </c>
      <c r="CO754" s="197" t="str">
        <f>IF(CN754&lt;=SMALL(CN$3:CN$1130,1),"MAS PARECIDO","NO")</f>
        <v>NO</v>
      </c>
      <c r="CP754" s="197" t="str">
        <f>IF(CN754&lt;=SMALL(CN$3:CN$1130,5),"SIMILAR","NO")</f>
        <v>NO</v>
      </c>
      <c r="CQ754" s="197" t="str">
        <f t="shared" si="595"/>
        <v>N/A</v>
      </c>
      <c r="CR754" s="197">
        <f t="shared" si="596"/>
        <v>0</v>
      </c>
      <c r="CS754" s="198">
        <f t="shared" si="597"/>
        <v>0</v>
      </c>
      <c r="CT754" s="199">
        <f>IFERROR(SQRT(($E754-$E$1136)^2+($AJ754-$AJ$1136)^2),0)</f>
        <v>1.600048001440043E-2</v>
      </c>
      <c r="CU754" s="197" t="str">
        <f>IF(CT754&lt;=SMALL(CT$3:CT$1130,1),"MAS PARECIDO","NO")</f>
        <v>NO</v>
      </c>
      <c r="CV754" s="197" t="str">
        <f>IF(CT754&lt;=SMALL(CT$3:CT$1130,5),"SIMILAR","NO")</f>
        <v>NO</v>
      </c>
      <c r="CW754" s="197" t="str">
        <f t="shared" si="598"/>
        <v>N/A</v>
      </c>
      <c r="CX754" s="197">
        <f t="shared" si="599"/>
        <v>0</v>
      </c>
      <c r="CY754" s="198">
        <f t="shared" si="600"/>
        <v>0</v>
      </c>
      <c r="CZ754" s="2" t="s">
        <v>2470</v>
      </c>
      <c r="DA754" s="2" t="s">
        <v>2471</v>
      </c>
      <c r="DB754" s="2">
        <v>0</v>
      </c>
      <c r="DC754" s="2" t="s">
        <v>189</v>
      </c>
    </row>
    <row r="755" spans="1:107">
      <c r="A755" s="24" t="s">
        <v>913</v>
      </c>
      <c r="B755" s="46">
        <v>110318.18</v>
      </c>
      <c r="C755" s="190">
        <f>(B755-$B$1132)/($B$1133-$B$1132)</f>
        <v>0.12368701970159959</v>
      </c>
      <c r="D755" s="46">
        <v>35000</v>
      </c>
      <c r="E755" s="190">
        <f>(D755-$D$1132)/($D$1133-$D$1132)</f>
        <v>6.9972099162974893E-2</v>
      </c>
      <c r="F755" s="46" t="s">
        <v>53</v>
      </c>
      <c r="G755" s="192">
        <f>VLOOKUP(F755,'DATOS DE SOPORTE'!$Y$5:$Z$8,2,FALSE)</f>
        <v>2</v>
      </c>
      <c r="H755" s="190">
        <f>(G755-$G$1132)/($G$1133-$G$1132)</f>
        <v>0.33333333333333331</v>
      </c>
      <c r="I755" s="50">
        <v>0</v>
      </c>
      <c r="J755" s="200">
        <f t="shared" si="560"/>
        <v>0</v>
      </c>
      <c r="K755" s="190">
        <f>(J755-$J$1132)/($J$1133-$J$1132)</f>
        <v>0</v>
      </c>
      <c r="L755" s="193" t="str">
        <f t="shared" si="561"/>
        <v>NO</v>
      </c>
      <c r="M755" s="46" t="s">
        <v>192</v>
      </c>
      <c r="N755" s="192">
        <f t="shared" si="562"/>
        <v>2</v>
      </c>
      <c r="O755" s="190">
        <f>(N755-N$1132)/(N$1133-N$1132)</f>
        <v>1</v>
      </c>
      <c r="P755" s="46" t="s">
        <v>193</v>
      </c>
      <c r="Q755" s="192">
        <f t="shared" si="563"/>
        <v>2</v>
      </c>
      <c r="R755" s="190">
        <f>(Q755-Q$1132)/(Q$1133-Q$1132)</f>
        <v>0.5</v>
      </c>
      <c r="S755" s="46" t="s">
        <v>194</v>
      </c>
      <c r="T755" s="192">
        <f t="shared" si="564"/>
        <v>1</v>
      </c>
      <c r="U755" s="190">
        <f>(T755-T$1132)/(T$1133-T$1132)</f>
        <v>0</v>
      </c>
      <c r="V755" s="46" t="s">
        <v>212</v>
      </c>
      <c r="W755" s="194">
        <f>VLOOKUP(V755,'DATOS DE SOPORTE'!$S$5:$T$10,2,FALSE)</f>
        <v>3</v>
      </c>
      <c r="X755" s="201">
        <f>(W755-W$1132)/(W$1133-W$1132)</f>
        <v>0.4</v>
      </c>
      <c r="Y755" s="46" t="s">
        <v>188</v>
      </c>
      <c r="Z755" s="194">
        <f t="shared" si="565"/>
        <v>1</v>
      </c>
      <c r="AA755" s="201">
        <f>(Z755-Z$1132)/(Z$1133-Z$1132)</f>
        <v>0</v>
      </c>
      <c r="AB755" s="46" t="s">
        <v>136</v>
      </c>
      <c r="AC755" s="194">
        <f t="shared" si="566"/>
        <v>2</v>
      </c>
      <c r="AD755" s="201">
        <f>(AC755-AC$1132)/(AC$1133-AC$1132)</f>
        <v>1</v>
      </c>
      <c r="AE755" s="46" t="s">
        <v>188</v>
      </c>
      <c r="AF755" s="194">
        <f t="shared" si="567"/>
        <v>1</v>
      </c>
      <c r="AG755" s="201">
        <f>(AF755-AF$1132)/(AF$1133-AF$1132)</f>
        <v>0</v>
      </c>
      <c r="AH755" s="24" t="s">
        <v>67</v>
      </c>
      <c r="AI755" s="194">
        <f>VLOOKUP(AH755,'DATOS DE SOPORTE'!$V$5:$W$8,2,FALSE)</f>
        <v>1</v>
      </c>
      <c r="AJ755" s="201">
        <f>(AI755-AI$1132)/(AI$1133-AI$1132)</f>
        <v>0</v>
      </c>
      <c r="AK755" s="58" t="str">
        <f t="shared" si="559"/>
        <v>Regular</v>
      </c>
      <c r="AL755" s="196">
        <f>IFERROR(SQRT(($E755-$E$1136)^2+($C755-$C$1136)^2),0)</f>
        <v>0.10739982431928712</v>
      </c>
      <c r="AM755" s="197" t="str">
        <f>IF(AL755&lt;=SMALL($AL$3:$AL$1130,1),"MAS PARECIDO","NO")</f>
        <v>NO</v>
      </c>
      <c r="AN755" s="197" t="str">
        <f>IF(AL755&lt;=SMALL($AL$3:$AL$1130,5),"SIMILAR","NO")</f>
        <v>NO</v>
      </c>
      <c r="AO755" s="197" t="str">
        <f t="shared" si="568"/>
        <v>N/A</v>
      </c>
      <c r="AP755" s="197">
        <f t="shared" si="569"/>
        <v>0</v>
      </c>
      <c r="AQ755" s="198">
        <f t="shared" si="570"/>
        <v>0</v>
      </c>
      <c r="AR755" s="196">
        <f>IFERROR(SQRT(($E755-$E$1136)^2+($H755-$H$1136)^2),0)</f>
        <v>7.0002100063001893E-2</v>
      </c>
      <c r="AS755" s="197" t="str">
        <f>IF(AR755&lt;=SMALL(AR$3:AR$1130,1),"MAS PARECIDO","NO")</f>
        <v>NO</v>
      </c>
      <c r="AT755" s="197" t="str">
        <f>IF(AR755&lt;=SMALL(AR$3:AR$1130,5),"SIMILAR","NO")</f>
        <v>NO</v>
      </c>
      <c r="AU755" s="197" t="str">
        <f t="shared" si="571"/>
        <v>N/A</v>
      </c>
      <c r="AV755" s="197">
        <f t="shared" si="572"/>
        <v>0</v>
      </c>
      <c r="AW755" s="198">
        <f t="shared" si="573"/>
        <v>0</v>
      </c>
      <c r="AX755" s="199">
        <f>IFERROR(SQRT(($E755-$E$1136)^2+($K755-$K$1136)^2),0)</f>
        <v>0.21189689477014648</v>
      </c>
      <c r="AY755" s="197" t="str">
        <f>IF(AX755&lt;=SMALL(AX$3:AX$1130,1),"MAS PARECIDO","NO")</f>
        <v>NO</v>
      </c>
      <c r="AZ755" s="197" t="str">
        <f>IF(AX755&lt;=SMALL(AX$3:AX$1130,5),"SIMILAR","NO")</f>
        <v>NO</v>
      </c>
      <c r="BA755" s="197" t="str">
        <f t="shared" si="574"/>
        <v>N/A</v>
      </c>
      <c r="BB755" s="197">
        <f t="shared" si="575"/>
        <v>0</v>
      </c>
      <c r="BC755" s="198">
        <f t="shared" si="576"/>
        <v>0</v>
      </c>
      <c r="BD755" s="196">
        <f>IFERROR(SQRT(($E755-$E$1136)^2+($O755-$O$1136)^2),0)</f>
        <v>7.0002100063001893E-2</v>
      </c>
      <c r="BE755" s="197" t="str">
        <f>IF(BD755&lt;=SMALL(BD$3:BD$1130,1),"MAS PARECIDO","NO")</f>
        <v>NO</v>
      </c>
      <c r="BF755" s="197" t="str">
        <f>IF(BD755&lt;=SMALL(BD$3:BD$1130,5),"SIMILAR","NO")</f>
        <v>NO</v>
      </c>
      <c r="BG755" s="197" t="str">
        <f t="shared" si="577"/>
        <v>N/A</v>
      </c>
      <c r="BH755" s="197">
        <f t="shared" si="578"/>
        <v>0</v>
      </c>
      <c r="BI755" s="198">
        <f t="shared" si="579"/>
        <v>0</v>
      </c>
      <c r="BJ755" s="199">
        <f>IFERROR(SQRT(($E755-$E$1136)^2+($R755-$R$1136)^2),0)</f>
        <v>7.0002100063001893E-2</v>
      </c>
      <c r="BK755" s="197" t="str">
        <f>IF(BJ755&lt;=SMALL(BJ$3:BJ$1130,1),"MAS PARECIDO","NO")</f>
        <v>NO</v>
      </c>
      <c r="BL755" s="197" t="str">
        <f>IF(BJ755&lt;=SMALL(BJ$3:BJ$1130,5),"SIMILAR","NO")</f>
        <v>NO</v>
      </c>
      <c r="BM755" s="197" t="str">
        <f t="shared" si="580"/>
        <v>N/A</v>
      </c>
      <c r="BN755" s="197">
        <f t="shared" si="581"/>
        <v>0</v>
      </c>
      <c r="BO755" s="198">
        <f t="shared" si="582"/>
        <v>0</v>
      </c>
      <c r="BP755" s="199">
        <f>IFERROR(SQRT(($E755-$E$1136)^2+($U755-$U$1136)^2),0)</f>
        <v>7.0002100063001893E-2</v>
      </c>
      <c r="BQ755" s="197" t="str">
        <f>IF(BP755&lt;=SMALL(BP$3:BP$1130,1),"MAS PARECIDO","NO")</f>
        <v>NO</v>
      </c>
      <c r="BR755" s="197" t="str">
        <f>IF(BP755&lt;=SMALL(BP$3:BP$1130,5),"SIMILAR","NO")</f>
        <v>NO</v>
      </c>
      <c r="BS755" s="197" t="str">
        <f t="shared" si="583"/>
        <v>N/A</v>
      </c>
      <c r="BT755" s="197">
        <f t="shared" si="584"/>
        <v>0</v>
      </c>
      <c r="BU755" s="198">
        <f t="shared" si="585"/>
        <v>0</v>
      </c>
      <c r="BV755" s="199">
        <f>IFERROR(SQRT(($E755-$E$1136)^2+($X755-$X$1136)^2),0)</f>
        <v>0.40607917209976502</v>
      </c>
      <c r="BW755" s="197" t="str">
        <f>IF(BV755&lt;=SMALL(BV$3:BV$1130,1),"MAS PARECIDO","NO")</f>
        <v>NO</v>
      </c>
      <c r="BX755" s="197" t="str">
        <f>IF(BV755&lt;=SMALL(BV$3:BV$1130,5),"SIMILAR","NO")</f>
        <v>NO</v>
      </c>
      <c r="BY755" s="197" t="str">
        <f t="shared" si="586"/>
        <v>N/A</v>
      </c>
      <c r="BZ755" s="197">
        <f t="shared" si="587"/>
        <v>0</v>
      </c>
      <c r="CA755" s="198">
        <f t="shared" si="588"/>
        <v>0</v>
      </c>
      <c r="CB755" s="199">
        <f>IFERROR(SQRT(($E755-$E$1136)^2+($AA755-$AA$1136)^2),0)</f>
        <v>7.0002100063001893E-2</v>
      </c>
      <c r="CC755" s="197" t="str">
        <f>IF(CB755&lt;=SMALL(CB$3:CB$1130,1),"MAS PARECIDO","NO")</f>
        <v>NO</v>
      </c>
      <c r="CD755" s="197" t="str">
        <f>IF(CB755&lt;=SMALL(CB$3:CB$1130,5),"SIMILAR","NO")</f>
        <v>NO</v>
      </c>
      <c r="CE755" s="197" t="str">
        <f t="shared" si="589"/>
        <v>N/A</v>
      </c>
      <c r="CF755" s="197">
        <f t="shared" si="590"/>
        <v>0</v>
      </c>
      <c r="CG755" s="198">
        <f t="shared" si="591"/>
        <v>0</v>
      </c>
      <c r="CH755" s="199">
        <f>IFERROR(SQRT(($E755-$E$1136)^2+($AD755-$AD$1136)^2),0)</f>
        <v>7.0002100063001893E-2</v>
      </c>
      <c r="CI755" s="197" t="str">
        <f>IF(CH755&lt;=SMALL(CH$3:CH$1130,1),"MAS PARECIDO","NO")</f>
        <v>NO</v>
      </c>
      <c r="CJ755" s="197" t="str">
        <f>IF(CH755&lt;=SMALL(CH$3:CH$1130,5),"SIMILAR","NO")</f>
        <v>NO</v>
      </c>
      <c r="CK755" s="197" t="str">
        <f t="shared" si="592"/>
        <v>N/A</v>
      </c>
      <c r="CL755" s="197">
        <f t="shared" si="593"/>
        <v>0</v>
      </c>
      <c r="CM755" s="198">
        <f t="shared" si="594"/>
        <v>0</v>
      </c>
      <c r="CN755" s="199">
        <f>IFERROR(SQRT(($E755-$E$1136)^2+($AG755-$AG$1136)^2),0)</f>
        <v>1.0024471527283774</v>
      </c>
      <c r="CO755" s="197" t="str">
        <f>IF(CN755&lt;=SMALL(CN$3:CN$1130,1),"MAS PARECIDO","NO")</f>
        <v>NO</v>
      </c>
      <c r="CP755" s="197" t="str">
        <f>IF(CN755&lt;=SMALL(CN$3:CN$1130,5),"SIMILAR","NO")</f>
        <v>NO</v>
      </c>
      <c r="CQ755" s="197" t="str">
        <f t="shared" si="595"/>
        <v>N/A</v>
      </c>
      <c r="CR755" s="197">
        <f t="shared" si="596"/>
        <v>0</v>
      </c>
      <c r="CS755" s="198">
        <f t="shared" si="597"/>
        <v>0</v>
      </c>
      <c r="CT755" s="199">
        <f>IFERROR(SQRT(($E755-$E$1136)^2+($AJ755-$AJ$1136)^2),0)</f>
        <v>7.0002100063001893E-2</v>
      </c>
      <c r="CU755" s="197" t="str">
        <f>IF(CT755&lt;=SMALL(CT$3:CT$1130,1),"MAS PARECIDO","NO")</f>
        <v>NO</v>
      </c>
      <c r="CV755" s="197" t="str">
        <f>IF(CT755&lt;=SMALL(CT$3:CT$1130,5),"SIMILAR","NO")</f>
        <v>NO</v>
      </c>
      <c r="CW755" s="197" t="str">
        <f t="shared" si="598"/>
        <v>N/A</v>
      </c>
      <c r="CX755" s="197">
        <f t="shared" si="599"/>
        <v>0</v>
      </c>
      <c r="CY755" s="198">
        <f t="shared" si="600"/>
        <v>0</v>
      </c>
      <c r="CZ755" s="2" t="s">
        <v>2472</v>
      </c>
      <c r="DA755" s="2" t="s">
        <v>2473</v>
      </c>
      <c r="DB755" s="2">
        <v>1</v>
      </c>
      <c r="DC755" s="2" t="s">
        <v>346</v>
      </c>
    </row>
    <row r="756" spans="1:107">
      <c r="A756" s="24" t="s">
        <v>914</v>
      </c>
      <c r="B756" s="46">
        <v>243369.96</v>
      </c>
      <c r="C756" s="190">
        <f>(B756-$B$1132)/($B$1133-$B$1132)</f>
        <v>0.27921300253229853</v>
      </c>
      <c r="D756" s="46">
        <v>125000</v>
      </c>
      <c r="E756" s="190">
        <f>(D756-$D$1132)/($D$1133-$D$1132)</f>
        <v>0.24997749932497976</v>
      </c>
      <c r="F756" s="46" t="s">
        <v>187</v>
      </c>
      <c r="G756" s="192">
        <f>VLOOKUP(F756,'DATOS DE SOPORTE'!$Y$5:$Z$8,2,FALSE)</f>
        <v>4</v>
      </c>
      <c r="H756" s="190">
        <f>(G756-$G$1132)/($G$1133-$G$1132)</f>
        <v>1</v>
      </c>
      <c r="I756" s="50">
        <v>1</v>
      </c>
      <c r="J756" s="200">
        <f t="shared" si="560"/>
        <v>1</v>
      </c>
      <c r="K756" s="190">
        <f>(J756-$J$1132)/($J$1133-$J$1132)</f>
        <v>0.2</v>
      </c>
      <c r="L756" s="193" t="str">
        <f t="shared" si="561"/>
        <v>SI</v>
      </c>
      <c r="M756" s="46"/>
      <c r="N756" s="192">
        <f t="shared" si="562"/>
        <v>2</v>
      </c>
      <c r="O756" s="190">
        <f>(N756-N$1132)/(N$1133-N$1132)</f>
        <v>1</v>
      </c>
      <c r="P756" s="46" t="s">
        <v>58</v>
      </c>
      <c r="Q756" s="192">
        <f t="shared" si="563"/>
        <v>3</v>
      </c>
      <c r="R756" s="190">
        <f>(Q756-Q$1132)/(Q$1133-Q$1132)</f>
        <v>1</v>
      </c>
      <c r="S756" s="46" t="s">
        <v>194</v>
      </c>
      <c r="T756" s="192">
        <f t="shared" si="564"/>
        <v>1</v>
      </c>
      <c r="U756" s="190">
        <f>(T756-T$1132)/(T$1133-T$1132)</f>
        <v>0</v>
      </c>
      <c r="V756" s="46" t="s">
        <v>62</v>
      </c>
      <c r="W756" s="194">
        <f>VLOOKUP(V756,'DATOS DE SOPORTE'!$S$5:$T$10,2,FALSE)</f>
        <v>1</v>
      </c>
      <c r="X756" s="201">
        <f>(W756-W$1132)/(W$1133-W$1132)</f>
        <v>0</v>
      </c>
      <c r="Y756" s="46"/>
      <c r="Z756" s="194">
        <f t="shared" si="565"/>
        <v>2</v>
      </c>
      <c r="AA756" s="201">
        <f>(Z756-Z$1132)/(Z$1133-Z$1132)</f>
        <v>1</v>
      </c>
      <c r="AB756" s="46" t="s">
        <v>188</v>
      </c>
      <c r="AC756" s="194">
        <f t="shared" si="566"/>
        <v>1</v>
      </c>
      <c r="AD756" s="201">
        <f>(AC756-AC$1132)/(AC$1133-AC$1132)</f>
        <v>0</v>
      </c>
      <c r="AE756" s="46" t="s">
        <v>188</v>
      </c>
      <c r="AF756" s="194">
        <f t="shared" si="567"/>
        <v>1</v>
      </c>
      <c r="AG756" s="201">
        <f>(AF756-AF$1132)/(AF$1133-AF$1132)</f>
        <v>0</v>
      </c>
      <c r="AH756" s="24" t="s">
        <v>67</v>
      </c>
      <c r="AI756" s="194">
        <f>VLOOKUP(AH756,'DATOS DE SOPORTE'!$V$5:$W$8,2,FALSE)</f>
        <v>1</v>
      </c>
      <c r="AJ756" s="201">
        <f>(AI756-AI$1132)/(AI$1133-AI$1132)</f>
        <v>0</v>
      </c>
      <c r="AK756" s="58" t="str">
        <f t="shared" si="559"/>
        <v>Regular</v>
      </c>
      <c r="AL756" s="196">
        <f>IFERROR(SQRT(($E756-$E$1136)^2+($C756-$C$1136)^2),0)</f>
        <v>0.26075027353722507</v>
      </c>
      <c r="AM756" s="197" t="str">
        <f>IF(AL756&lt;=SMALL($AL$3:$AL$1130,1),"MAS PARECIDO","NO")</f>
        <v>NO</v>
      </c>
      <c r="AN756" s="197" t="str">
        <f>IF(AL756&lt;=SMALL($AL$3:$AL$1130,5),"SIMILAR","NO")</f>
        <v>NO</v>
      </c>
      <c r="AO756" s="197" t="str">
        <f t="shared" si="568"/>
        <v>N/A</v>
      </c>
      <c r="AP756" s="197">
        <f t="shared" si="569"/>
        <v>0</v>
      </c>
      <c r="AQ756" s="198">
        <f t="shared" si="570"/>
        <v>0</v>
      </c>
      <c r="AR756" s="196">
        <f>IFERROR(SQRT(($E756-$E$1136)^2+($H756-$H$1136)^2),0)</f>
        <v>0.71200294564924471</v>
      </c>
      <c r="AS756" s="197" t="str">
        <f>IF(AR756&lt;=SMALL(AR$3:AR$1130,1),"MAS PARECIDO","NO")</f>
        <v>NO</v>
      </c>
      <c r="AT756" s="197" t="str">
        <f>IF(AR756&lt;=SMALL(AR$3:AR$1130,5),"SIMILAR","NO")</f>
        <v>NO</v>
      </c>
      <c r="AU756" s="197" t="str">
        <f t="shared" si="571"/>
        <v>N/A</v>
      </c>
      <c r="AV756" s="197">
        <f t="shared" si="572"/>
        <v>0</v>
      </c>
      <c r="AW756" s="198">
        <f t="shared" si="573"/>
        <v>0</v>
      </c>
      <c r="AX756" s="199">
        <f>IFERROR(SQRT(($E756-$E$1136)^2+($K756-$K$1136)^2),0)</f>
        <v>0.25000750022500678</v>
      </c>
      <c r="AY756" s="197" t="str">
        <f>IF(AX756&lt;=SMALL(AX$3:AX$1130,1),"MAS PARECIDO","NO")</f>
        <v>NO</v>
      </c>
      <c r="AZ756" s="197" t="str">
        <f>IF(AX756&lt;=SMALL(AX$3:AX$1130,5),"SIMILAR","NO")</f>
        <v>NO</v>
      </c>
      <c r="BA756" s="197" t="str">
        <f t="shared" si="574"/>
        <v>N/A</v>
      </c>
      <c r="BB756" s="197">
        <f t="shared" si="575"/>
        <v>0</v>
      </c>
      <c r="BC756" s="198">
        <f t="shared" si="576"/>
        <v>0</v>
      </c>
      <c r="BD756" s="196">
        <f>IFERROR(SQRT(($E756-$E$1136)^2+($O756-$O$1136)^2),0)</f>
        <v>0.25000750022500678</v>
      </c>
      <c r="BE756" s="197" t="str">
        <f>IF(BD756&lt;=SMALL(BD$3:BD$1130,1),"MAS PARECIDO","NO")</f>
        <v>NO</v>
      </c>
      <c r="BF756" s="197" t="str">
        <f>IF(BD756&lt;=SMALL(BD$3:BD$1130,5),"SIMILAR","NO")</f>
        <v>NO</v>
      </c>
      <c r="BG756" s="197" t="str">
        <f t="shared" si="577"/>
        <v>N/A</v>
      </c>
      <c r="BH756" s="197">
        <f t="shared" si="578"/>
        <v>0</v>
      </c>
      <c r="BI756" s="198">
        <f t="shared" si="579"/>
        <v>0</v>
      </c>
      <c r="BJ756" s="199">
        <f>IFERROR(SQRT(($E756-$E$1136)^2+($R756-$R$1136)^2),0)</f>
        <v>0.55902034861779115</v>
      </c>
      <c r="BK756" s="197" t="str">
        <f>IF(BJ756&lt;=SMALL(BJ$3:BJ$1130,1),"MAS PARECIDO","NO")</f>
        <v>NO</v>
      </c>
      <c r="BL756" s="197" t="str">
        <f>IF(BJ756&lt;=SMALL(BJ$3:BJ$1130,5),"SIMILAR","NO")</f>
        <v>NO</v>
      </c>
      <c r="BM756" s="197" t="str">
        <f t="shared" si="580"/>
        <v>N/A</v>
      </c>
      <c r="BN756" s="197">
        <f t="shared" si="581"/>
        <v>0</v>
      </c>
      <c r="BO756" s="198">
        <f t="shared" si="582"/>
        <v>0</v>
      </c>
      <c r="BP756" s="199">
        <f>IFERROR(SQRT(($E756-$E$1136)^2+($U756-$U$1136)^2),0)</f>
        <v>0.25000750022500678</v>
      </c>
      <c r="BQ756" s="197" t="str">
        <f>IF(BP756&lt;=SMALL(BP$3:BP$1130,1),"MAS PARECIDO","NO")</f>
        <v>NO</v>
      </c>
      <c r="BR756" s="197" t="str">
        <f>IF(BP756&lt;=SMALL(BP$3:BP$1130,5),"SIMILAR","NO")</f>
        <v>NO</v>
      </c>
      <c r="BS756" s="197" t="str">
        <f t="shared" si="583"/>
        <v>N/A</v>
      </c>
      <c r="BT756" s="197">
        <f t="shared" si="584"/>
        <v>0</v>
      </c>
      <c r="BU756" s="198">
        <f t="shared" si="585"/>
        <v>0</v>
      </c>
      <c r="BV756" s="199">
        <f>IFERROR(SQRT(($E756-$E$1136)^2+($X756-$X$1136)^2),0)</f>
        <v>0.25000750022500678</v>
      </c>
      <c r="BW756" s="197" t="str">
        <f>IF(BV756&lt;=SMALL(BV$3:BV$1130,1),"MAS PARECIDO","NO")</f>
        <v>NO</v>
      </c>
      <c r="BX756" s="197" t="str">
        <f>IF(BV756&lt;=SMALL(BV$3:BV$1130,5),"SIMILAR","NO")</f>
        <v>NO</v>
      </c>
      <c r="BY756" s="197" t="str">
        <f t="shared" si="586"/>
        <v>N/A</v>
      </c>
      <c r="BZ756" s="197">
        <f t="shared" si="587"/>
        <v>0</v>
      </c>
      <c r="CA756" s="198">
        <f t="shared" si="588"/>
        <v>0</v>
      </c>
      <c r="CB756" s="199">
        <f>IFERROR(SQRT(($E756-$E$1136)^2+($AA756-$AA$1136)^2),0)</f>
        <v>1.0307782255018569</v>
      </c>
      <c r="CC756" s="197" t="str">
        <f>IF(CB756&lt;=SMALL(CB$3:CB$1130,1),"MAS PARECIDO","NO")</f>
        <v>NO</v>
      </c>
      <c r="CD756" s="197" t="str">
        <f>IF(CB756&lt;=SMALL(CB$3:CB$1130,5),"SIMILAR","NO")</f>
        <v>NO</v>
      </c>
      <c r="CE756" s="197" t="str">
        <f t="shared" si="589"/>
        <v>N/A</v>
      </c>
      <c r="CF756" s="197">
        <f t="shared" si="590"/>
        <v>0</v>
      </c>
      <c r="CG756" s="198">
        <f t="shared" si="591"/>
        <v>0</v>
      </c>
      <c r="CH756" s="199">
        <f>IFERROR(SQRT(($E756-$E$1136)^2+($AD756-$AD$1136)^2),0)</f>
        <v>1.0307782255018569</v>
      </c>
      <c r="CI756" s="197" t="str">
        <f>IF(CH756&lt;=SMALL(CH$3:CH$1130,1),"MAS PARECIDO","NO")</f>
        <v>NO</v>
      </c>
      <c r="CJ756" s="197" t="str">
        <f>IF(CH756&lt;=SMALL(CH$3:CH$1130,5),"SIMILAR","NO")</f>
        <v>NO</v>
      </c>
      <c r="CK756" s="197" t="str">
        <f t="shared" si="592"/>
        <v>N/A</v>
      </c>
      <c r="CL756" s="197">
        <f t="shared" si="593"/>
        <v>0</v>
      </c>
      <c r="CM756" s="198">
        <f t="shared" si="594"/>
        <v>0</v>
      </c>
      <c r="CN756" s="199">
        <f>IFERROR(SQRT(($E756-$E$1136)^2+($AG756-$AG$1136)^2),0)</f>
        <v>1.0307782255018569</v>
      </c>
      <c r="CO756" s="197" t="str">
        <f>IF(CN756&lt;=SMALL(CN$3:CN$1130,1),"MAS PARECIDO","NO")</f>
        <v>NO</v>
      </c>
      <c r="CP756" s="197" t="str">
        <f>IF(CN756&lt;=SMALL(CN$3:CN$1130,5),"SIMILAR","NO")</f>
        <v>NO</v>
      </c>
      <c r="CQ756" s="197" t="str">
        <f t="shared" si="595"/>
        <v>N/A</v>
      </c>
      <c r="CR756" s="197">
        <f t="shared" si="596"/>
        <v>0</v>
      </c>
      <c r="CS756" s="198">
        <f t="shared" si="597"/>
        <v>0</v>
      </c>
      <c r="CT756" s="199">
        <f>IFERROR(SQRT(($E756-$E$1136)^2+($AJ756-$AJ$1136)^2),0)</f>
        <v>0.25000750022500678</v>
      </c>
      <c r="CU756" s="197" t="str">
        <f>IF(CT756&lt;=SMALL(CT$3:CT$1130,1),"MAS PARECIDO","NO")</f>
        <v>NO</v>
      </c>
      <c r="CV756" s="197" t="str">
        <f>IF(CT756&lt;=SMALL(CT$3:CT$1130,5),"SIMILAR","NO")</f>
        <v>NO</v>
      </c>
      <c r="CW756" s="197" t="str">
        <f t="shared" si="598"/>
        <v>N/A</v>
      </c>
      <c r="CX756" s="197">
        <f t="shared" si="599"/>
        <v>0</v>
      </c>
      <c r="CY756" s="198">
        <f t="shared" si="600"/>
        <v>0</v>
      </c>
      <c r="CZ756" s="2" t="s">
        <v>2407</v>
      </c>
      <c r="DA756" s="2" t="s">
        <v>2474</v>
      </c>
      <c r="DB756" s="2">
        <v>1</v>
      </c>
      <c r="DC756" s="2" t="s">
        <v>346</v>
      </c>
    </row>
    <row r="757" spans="1:107">
      <c r="A757" s="24" t="s">
        <v>915</v>
      </c>
      <c r="B757" s="46">
        <v>360128.47</v>
      </c>
      <c r="C757" s="190">
        <f>(B757-$B$1132)/($B$1133-$B$1132)</f>
        <v>0.41569356687798392</v>
      </c>
      <c r="D757" s="46"/>
      <c r="E757" s="190">
        <f>(D757-$D$1132)/($D$1133-$D$1132)</f>
        <v>-3.0000900027000811E-5</v>
      </c>
      <c r="F757" s="46" t="s">
        <v>203</v>
      </c>
      <c r="G757" s="192">
        <f>VLOOKUP(F757,'DATOS DE SOPORTE'!$Y$5:$Z$8,2,FALSE)</f>
        <v>3</v>
      </c>
      <c r="H757" s="190">
        <f>(G757-$G$1132)/($G$1133-$G$1132)</f>
        <v>0.66666666666666663</v>
      </c>
      <c r="I757" s="50"/>
      <c r="J757" s="200">
        <f t="shared" si="560"/>
        <v>0</v>
      </c>
      <c r="K757" s="190">
        <f>(J757-$J$1132)/($J$1133-$J$1132)</f>
        <v>0</v>
      </c>
      <c r="L757" s="193" t="str">
        <f t="shared" si="561"/>
        <v>NO</v>
      </c>
      <c r="M757" s="46"/>
      <c r="N757" s="192">
        <f t="shared" si="562"/>
        <v>2</v>
      </c>
      <c r="O757" s="190">
        <f>(N757-N$1132)/(N$1133-N$1132)</f>
        <v>1</v>
      </c>
      <c r="P757" s="46" t="s">
        <v>193</v>
      </c>
      <c r="Q757" s="192">
        <f t="shared" si="563"/>
        <v>2</v>
      </c>
      <c r="R757" s="190">
        <f>(Q757-Q$1132)/(Q$1133-Q$1132)</f>
        <v>0.5</v>
      </c>
      <c r="S757" s="46" t="s">
        <v>194</v>
      </c>
      <c r="T757" s="192">
        <f t="shared" si="564"/>
        <v>1</v>
      </c>
      <c r="U757" s="190">
        <f>(T757-T$1132)/(T$1133-T$1132)</f>
        <v>0</v>
      </c>
      <c r="V757" s="46" t="s">
        <v>62</v>
      </c>
      <c r="W757" s="194">
        <f>VLOOKUP(V757,'DATOS DE SOPORTE'!$S$5:$T$10,2,FALSE)</f>
        <v>1</v>
      </c>
      <c r="X757" s="201">
        <f>(W757-W$1132)/(W$1133-W$1132)</f>
        <v>0</v>
      </c>
      <c r="Y757" s="46" t="s">
        <v>188</v>
      </c>
      <c r="Z757" s="194">
        <f t="shared" si="565"/>
        <v>1</v>
      </c>
      <c r="AA757" s="201">
        <f>(Z757-Z$1132)/(Z$1133-Z$1132)</f>
        <v>0</v>
      </c>
      <c r="AB757" s="46" t="s">
        <v>188</v>
      </c>
      <c r="AC757" s="194">
        <f t="shared" si="566"/>
        <v>1</v>
      </c>
      <c r="AD757" s="201">
        <f>(AC757-AC$1132)/(AC$1133-AC$1132)</f>
        <v>0</v>
      </c>
      <c r="AE757" s="46" t="s">
        <v>188</v>
      </c>
      <c r="AF757" s="194">
        <f t="shared" si="567"/>
        <v>1</v>
      </c>
      <c r="AG757" s="201">
        <f>(AF757-AF$1132)/(AF$1133-AF$1132)</f>
        <v>0</v>
      </c>
      <c r="AH757" s="24" t="s">
        <v>67</v>
      </c>
      <c r="AI757" s="194">
        <f>VLOOKUP(AH757,'DATOS DE SOPORTE'!$V$5:$W$8,2,FALSE)</f>
        <v>1</v>
      </c>
      <c r="AJ757" s="201">
        <f>(AI757-AI$1132)/(AI$1133-AI$1132)</f>
        <v>0</v>
      </c>
      <c r="AK757" s="58" t="str">
        <f t="shared" si="559"/>
        <v>Bueno</v>
      </c>
      <c r="AL757" s="196">
        <f>IFERROR(SQRT(($E757-$E$1136)^2+($C757-$C$1136)^2),0)</f>
        <v>0.21055454750428784</v>
      </c>
      <c r="AM757" s="197" t="str">
        <f>IF(AL757&lt;=SMALL($AL$3:$AL$1130,1),"MAS PARECIDO","NO")</f>
        <v>NO</v>
      </c>
      <c r="AN757" s="197" t="str">
        <f>IF(AL757&lt;=SMALL($AL$3:$AL$1130,5),"SIMILAR","NO")</f>
        <v>NO</v>
      </c>
      <c r="AO757" s="197" t="str">
        <f t="shared" si="568"/>
        <v>N/A</v>
      </c>
      <c r="AP757" s="197">
        <f t="shared" si="569"/>
        <v>0</v>
      </c>
      <c r="AQ757" s="198">
        <f t="shared" si="570"/>
        <v>0</v>
      </c>
      <c r="AR757" s="196">
        <f>IFERROR(SQRT(($E757-$E$1136)^2+($H757-$H$1136)^2),0)</f>
        <v>0.33333333333333331</v>
      </c>
      <c r="AS757" s="197" t="str">
        <f>IF(AR757&lt;=SMALL(AR$3:AR$1130,1),"MAS PARECIDO","NO")</f>
        <v>NO</v>
      </c>
      <c r="AT757" s="197" t="str">
        <f>IF(AR757&lt;=SMALL(AR$3:AR$1130,5),"SIMILAR","NO")</f>
        <v>NO</v>
      </c>
      <c r="AU757" s="197" t="str">
        <f t="shared" si="571"/>
        <v>N/A</v>
      </c>
      <c r="AV757" s="197">
        <f t="shared" si="572"/>
        <v>0</v>
      </c>
      <c r="AW757" s="198">
        <f t="shared" si="573"/>
        <v>0</v>
      </c>
      <c r="AX757" s="199">
        <f>IFERROR(SQRT(($E757-$E$1136)^2+($K757-$K$1136)^2),0)</f>
        <v>0.2</v>
      </c>
      <c r="AY757" s="197" t="str">
        <f>IF(AX757&lt;=SMALL(AX$3:AX$1130,1),"MAS PARECIDO","NO")</f>
        <v>NO</v>
      </c>
      <c r="AZ757" s="197" t="str">
        <f>IF(AX757&lt;=SMALL(AX$3:AX$1130,5),"SIMILAR","NO")</f>
        <v>NO</v>
      </c>
      <c r="BA757" s="197" t="str">
        <f t="shared" si="574"/>
        <v>N/A</v>
      </c>
      <c r="BB757" s="197">
        <f t="shared" si="575"/>
        <v>0</v>
      </c>
      <c r="BC757" s="198">
        <f t="shared" si="576"/>
        <v>0</v>
      </c>
      <c r="BD757" s="196">
        <f>IFERROR(SQRT(($E757-$E$1136)^2+($O757-$O$1136)^2),0)</f>
        <v>0</v>
      </c>
      <c r="BE757" s="197" t="str">
        <f>IF(BD757&lt;=SMALL(BD$3:BD$1130,1),"MAS PARECIDO","NO")</f>
        <v>MAS PARECIDO</v>
      </c>
      <c r="BF757" s="197" t="str">
        <f>IF(BD757&lt;=SMALL(BD$3:BD$1130,5),"SIMILAR","NO")</f>
        <v>SIMILAR</v>
      </c>
      <c r="BG757" s="197" t="str">
        <f t="shared" si="577"/>
        <v>Bueno</v>
      </c>
      <c r="BH757" s="197">
        <f t="shared" si="578"/>
        <v>1</v>
      </c>
      <c r="BI757" s="198">
        <f t="shared" si="579"/>
        <v>360128.47</v>
      </c>
      <c r="BJ757" s="199">
        <f>IFERROR(SQRT(($E757-$E$1136)^2+($R757-$R$1136)^2),0)</f>
        <v>0</v>
      </c>
      <c r="BK757" s="197" t="str">
        <f>IF(BJ757&lt;=SMALL(BJ$3:BJ$1130,1),"MAS PARECIDO","NO")</f>
        <v>MAS PARECIDO</v>
      </c>
      <c r="BL757" s="197" t="str">
        <f>IF(BJ757&lt;=SMALL(BJ$3:BJ$1130,5),"SIMILAR","NO")</f>
        <v>SIMILAR</v>
      </c>
      <c r="BM757" s="197" t="str">
        <f t="shared" si="580"/>
        <v>Bueno</v>
      </c>
      <c r="BN757" s="197">
        <f t="shared" si="581"/>
        <v>1</v>
      </c>
      <c r="BO757" s="198">
        <f t="shared" si="582"/>
        <v>360128.47</v>
      </c>
      <c r="BP757" s="199">
        <f>IFERROR(SQRT(($E757-$E$1136)^2+($U757-$U$1136)^2),0)</f>
        <v>0</v>
      </c>
      <c r="BQ757" s="197" t="str">
        <f>IF(BP757&lt;=SMALL(BP$3:BP$1130,1),"MAS PARECIDO","NO")</f>
        <v>MAS PARECIDO</v>
      </c>
      <c r="BR757" s="197" t="str">
        <f>IF(BP757&lt;=SMALL(BP$3:BP$1130,5),"SIMILAR","NO")</f>
        <v>SIMILAR</v>
      </c>
      <c r="BS757" s="197" t="str">
        <f t="shared" si="583"/>
        <v>Bueno</v>
      </c>
      <c r="BT757" s="197">
        <f t="shared" si="584"/>
        <v>1</v>
      </c>
      <c r="BU757" s="198">
        <f t="shared" si="585"/>
        <v>360128.47</v>
      </c>
      <c r="BV757" s="199">
        <f>IFERROR(SQRT(($E757-$E$1136)^2+($X757-$X$1136)^2),0)</f>
        <v>0</v>
      </c>
      <c r="BW757" s="197" t="str">
        <f>IF(BV757&lt;=SMALL(BV$3:BV$1130,1),"MAS PARECIDO","NO")</f>
        <v>MAS PARECIDO</v>
      </c>
      <c r="BX757" s="197" t="str">
        <f>IF(BV757&lt;=SMALL(BV$3:BV$1130,5),"SIMILAR","NO")</f>
        <v>SIMILAR</v>
      </c>
      <c r="BY757" s="197" t="str">
        <f t="shared" si="586"/>
        <v>Bueno</v>
      </c>
      <c r="BZ757" s="197">
        <f t="shared" si="587"/>
        <v>1</v>
      </c>
      <c r="CA757" s="198">
        <f t="shared" si="588"/>
        <v>360128.47</v>
      </c>
      <c r="CB757" s="199">
        <f>IFERROR(SQRT(($E757-$E$1136)^2+($AA757-$AA$1136)^2),0)</f>
        <v>0</v>
      </c>
      <c r="CC757" s="197" t="str">
        <f>IF(CB757&lt;=SMALL(CB$3:CB$1130,1),"MAS PARECIDO","NO")</f>
        <v>MAS PARECIDO</v>
      </c>
      <c r="CD757" s="197" t="str">
        <f>IF(CB757&lt;=SMALL(CB$3:CB$1130,5),"SIMILAR","NO")</f>
        <v>SIMILAR</v>
      </c>
      <c r="CE757" s="197" t="str">
        <f t="shared" si="589"/>
        <v>Bueno</v>
      </c>
      <c r="CF757" s="197">
        <f t="shared" si="590"/>
        <v>1</v>
      </c>
      <c r="CG757" s="198">
        <f t="shared" si="591"/>
        <v>360128.47</v>
      </c>
      <c r="CH757" s="199">
        <f>IFERROR(SQRT(($E757-$E$1136)^2+($AD757-$AD$1136)^2),0)</f>
        <v>1</v>
      </c>
      <c r="CI757" s="197" t="str">
        <f>IF(CH757&lt;=SMALL(CH$3:CH$1130,1),"MAS PARECIDO","NO")</f>
        <v>NO</v>
      </c>
      <c r="CJ757" s="197" t="str">
        <f>IF(CH757&lt;=SMALL(CH$3:CH$1130,5),"SIMILAR","NO")</f>
        <v>NO</v>
      </c>
      <c r="CK757" s="197" t="str">
        <f t="shared" si="592"/>
        <v>N/A</v>
      </c>
      <c r="CL757" s="197">
        <f t="shared" si="593"/>
        <v>0</v>
      </c>
      <c r="CM757" s="198">
        <f t="shared" si="594"/>
        <v>0</v>
      </c>
      <c r="CN757" s="199">
        <f>IFERROR(SQRT(($E757-$E$1136)^2+($AG757-$AG$1136)^2),0)</f>
        <v>1</v>
      </c>
      <c r="CO757" s="197" t="str">
        <f>IF(CN757&lt;=SMALL(CN$3:CN$1130,1),"MAS PARECIDO","NO")</f>
        <v>NO</v>
      </c>
      <c r="CP757" s="197" t="str">
        <f>IF(CN757&lt;=SMALL(CN$3:CN$1130,5),"SIMILAR","NO")</f>
        <v>NO</v>
      </c>
      <c r="CQ757" s="197" t="str">
        <f t="shared" si="595"/>
        <v>N/A</v>
      </c>
      <c r="CR757" s="197">
        <f t="shared" si="596"/>
        <v>0</v>
      </c>
      <c r="CS757" s="198">
        <f t="shared" si="597"/>
        <v>0</v>
      </c>
      <c r="CT757" s="199">
        <f>IFERROR(SQRT(($E757-$E$1136)^2+($AJ757-$AJ$1136)^2),0)</f>
        <v>0</v>
      </c>
      <c r="CU757" s="197" t="str">
        <f>IF(CT757&lt;=SMALL(CT$3:CT$1130,1),"MAS PARECIDO","NO")</f>
        <v>MAS PARECIDO</v>
      </c>
      <c r="CV757" s="197" t="str">
        <f>IF(CT757&lt;=SMALL(CT$3:CT$1130,5),"SIMILAR","NO")</f>
        <v>SIMILAR</v>
      </c>
      <c r="CW757" s="197" t="str">
        <f t="shared" si="598"/>
        <v>Bueno</v>
      </c>
      <c r="CX757" s="197">
        <f t="shared" si="599"/>
        <v>1</v>
      </c>
      <c r="CY757" s="198">
        <f t="shared" si="600"/>
        <v>360128.47</v>
      </c>
      <c r="CZ757" s="2" t="s">
        <v>2475</v>
      </c>
      <c r="DA757" s="2" t="s">
        <v>2476</v>
      </c>
      <c r="DB757" s="2">
        <v>0</v>
      </c>
      <c r="DC757" s="2" t="s">
        <v>189</v>
      </c>
    </row>
    <row r="758" spans="1:107">
      <c r="A758" s="24" t="s">
        <v>916</v>
      </c>
      <c r="B758" s="46">
        <v>26000</v>
      </c>
      <c r="C758" s="190">
        <f>(B758-$B$1132)/($B$1133-$B$1132)</f>
        <v>2.51263855259743E-2</v>
      </c>
      <c r="D758" s="46">
        <v>15000</v>
      </c>
      <c r="E758" s="190">
        <f>(D758-$D$1132)/($D$1133-$D$1132)</f>
        <v>2.9970899126973809E-2</v>
      </c>
      <c r="F758" s="46" t="s">
        <v>187</v>
      </c>
      <c r="G758" s="192">
        <f>VLOOKUP(F758,'DATOS DE SOPORTE'!$Y$5:$Z$8,2,FALSE)</f>
        <v>4</v>
      </c>
      <c r="H758" s="190">
        <f>(G758-$G$1132)/($G$1133-$G$1132)</f>
        <v>1</v>
      </c>
      <c r="I758" s="50">
        <v>2</v>
      </c>
      <c r="J758" s="200">
        <f t="shared" si="560"/>
        <v>2</v>
      </c>
      <c r="K758" s="190">
        <f>(J758-$J$1132)/($J$1133-$J$1132)</f>
        <v>0.4</v>
      </c>
      <c r="L758" s="193" t="str">
        <f t="shared" si="561"/>
        <v>SI</v>
      </c>
      <c r="M758" s="46" t="s">
        <v>192</v>
      </c>
      <c r="N758" s="192">
        <f t="shared" si="562"/>
        <v>2</v>
      </c>
      <c r="O758" s="190">
        <f>(N758-N$1132)/(N$1133-N$1132)</f>
        <v>1</v>
      </c>
      <c r="P758" s="46" t="s">
        <v>196</v>
      </c>
      <c r="Q758" s="192">
        <f t="shared" si="563"/>
        <v>1</v>
      </c>
      <c r="R758" s="190">
        <f>(Q758-Q$1132)/(Q$1133-Q$1132)</f>
        <v>0</v>
      </c>
      <c r="S758" s="46" t="s">
        <v>60</v>
      </c>
      <c r="T758" s="192">
        <f t="shared" si="564"/>
        <v>2</v>
      </c>
      <c r="U758" s="190">
        <f>(T758-T$1132)/(T$1133-T$1132)</f>
        <v>1</v>
      </c>
      <c r="V758" s="46" t="s">
        <v>237</v>
      </c>
      <c r="W758" s="194">
        <f>VLOOKUP(V758,'DATOS DE SOPORTE'!$S$5:$T$10,2,FALSE)</f>
        <v>6</v>
      </c>
      <c r="X758" s="201">
        <f>(W758-W$1132)/(W$1133-W$1132)</f>
        <v>1</v>
      </c>
      <c r="Y758" s="46" t="s">
        <v>188</v>
      </c>
      <c r="Z758" s="194">
        <f t="shared" si="565"/>
        <v>1</v>
      </c>
      <c r="AA758" s="201">
        <f>(Z758-Z$1132)/(Z$1133-Z$1132)</f>
        <v>0</v>
      </c>
      <c r="AB758" s="46" t="s">
        <v>188</v>
      </c>
      <c r="AC758" s="194">
        <f t="shared" si="566"/>
        <v>1</v>
      </c>
      <c r="AD758" s="201">
        <f>(AC758-AC$1132)/(AC$1133-AC$1132)</f>
        <v>0</v>
      </c>
      <c r="AE758" s="46" t="s">
        <v>188</v>
      </c>
      <c r="AF758" s="194">
        <f t="shared" si="567"/>
        <v>1</v>
      </c>
      <c r="AG758" s="201">
        <f>(AF758-AF$1132)/(AF$1133-AF$1132)</f>
        <v>0</v>
      </c>
      <c r="AH758" s="24" t="s">
        <v>199</v>
      </c>
      <c r="AI758" s="194">
        <f>VLOOKUP(AH758,'DATOS DE SOPORTE'!$V$5:$W$8,2,FALSE)</f>
        <v>2</v>
      </c>
      <c r="AJ758" s="201">
        <f>(AI758-AI$1132)/(AI$1133-AI$1132)</f>
        <v>0.33333333333333331</v>
      </c>
      <c r="AK758" s="58" t="str">
        <f t="shared" si="559"/>
        <v>Bueno</v>
      </c>
      <c r="AL758" s="196">
        <f>IFERROR(SQRT(($E758-$E$1136)^2+($C758-$C$1136)^2),0)</f>
        <v>0.18249548582697611</v>
      </c>
      <c r="AM758" s="197" t="str">
        <f>IF(AL758&lt;=SMALL($AL$3:$AL$1130,1),"MAS PARECIDO","NO")</f>
        <v>NO</v>
      </c>
      <c r="AN758" s="197" t="str">
        <f>IF(AL758&lt;=SMALL($AL$3:$AL$1130,5),"SIMILAR","NO")</f>
        <v>NO</v>
      </c>
      <c r="AO758" s="197" t="str">
        <f t="shared" si="568"/>
        <v>N/A</v>
      </c>
      <c r="AP758" s="197">
        <f t="shared" si="569"/>
        <v>0</v>
      </c>
      <c r="AQ758" s="198">
        <f t="shared" si="570"/>
        <v>0</v>
      </c>
      <c r="AR758" s="196">
        <f>IFERROR(SQRT(($E758-$E$1136)^2+($H758-$H$1136)^2),0)</f>
        <v>0.66734136575434511</v>
      </c>
      <c r="AS758" s="197" t="str">
        <f>IF(AR758&lt;=SMALL(AR$3:AR$1130,1),"MAS PARECIDO","NO")</f>
        <v>NO</v>
      </c>
      <c r="AT758" s="197" t="str">
        <f>IF(AR758&lt;=SMALL(AR$3:AR$1130,5),"SIMILAR","NO")</f>
        <v>NO</v>
      </c>
      <c r="AU758" s="197" t="str">
        <f t="shared" si="571"/>
        <v>N/A</v>
      </c>
      <c r="AV758" s="197">
        <f t="shared" si="572"/>
        <v>0</v>
      </c>
      <c r="AW758" s="198">
        <f t="shared" si="573"/>
        <v>0</v>
      </c>
      <c r="AX758" s="199">
        <f>IFERROR(SQRT(($E758-$E$1136)^2+($K758-$K$1136)^2),0)</f>
        <v>0.20223761767393844</v>
      </c>
      <c r="AY758" s="197" t="str">
        <f>IF(AX758&lt;=SMALL(AX$3:AX$1130,1),"MAS PARECIDO","NO")</f>
        <v>NO</v>
      </c>
      <c r="AZ758" s="197" t="str">
        <f>IF(AX758&lt;=SMALL(AX$3:AX$1130,5),"SIMILAR","NO")</f>
        <v>NO</v>
      </c>
      <c r="BA758" s="197" t="str">
        <f t="shared" si="574"/>
        <v>N/A</v>
      </c>
      <c r="BB758" s="197">
        <f t="shared" si="575"/>
        <v>0</v>
      </c>
      <c r="BC758" s="198">
        <f t="shared" si="576"/>
        <v>0</v>
      </c>
      <c r="BD758" s="196">
        <f>IFERROR(SQRT(($E758-$E$1136)^2+($O758-$O$1136)^2),0)</f>
        <v>3.0000900027000808E-2</v>
      </c>
      <c r="BE758" s="197" t="str">
        <f>IF(BD758&lt;=SMALL(BD$3:BD$1130,1),"MAS PARECIDO","NO")</f>
        <v>NO</v>
      </c>
      <c r="BF758" s="197" t="str">
        <f>IF(BD758&lt;=SMALL(BD$3:BD$1130,5),"SIMILAR","NO")</f>
        <v>NO</v>
      </c>
      <c r="BG758" s="197" t="str">
        <f t="shared" si="577"/>
        <v>N/A</v>
      </c>
      <c r="BH758" s="197">
        <f t="shared" si="578"/>
        <v>0</v>
      </c>
      <c r="BI758" s="198">
        <f t="shared" si="579"/>
        <v>0</v>
      </c>
      <c r="BJ758" s="199">
        <f>IFERROR(SQRT(($E758-$E$1136)^2+($R758-$R$1136)^2),0)</f>
        <v>0.50089924536021224</v>
      </c>
      <c r="BK758" s="197" t="str">
        <f>IF(BJ758&lt;=SMALL(BJ$3:BJ$1130,1),"MAS PARECIDO","NO")</f>
        <v>NO</v>
      </c>
      <c r="BL758" s="197" t="str">
        <f>IF(BJ758&lt;=SMALL(BJ$3:BJ$1130,5),"SIMILAR","NO")</f>
        <v>NO</v>
      </c>
      <c r="BM758" s="197" t="str">
        <f t="shared" si="580"/>
        <v>N/A</v>
      </c>
      <c r="BN758" s="197">
        <f t="shared" si="581"/>
        <v>0</v>
      </c>
      <c r="BO758" s="198">
        <f t="shared" si="582"/>
        <v>0</v>
      </c>
      <c r="BP758" s="199">
        <f>IFERROR(SQRT(($E758-$E$1136)^2+($U758-$U$1136)^2),0)</f>
        <v>1.0004499257846093</v>
      </c>
      <c r="BQ758" s="197" t="str">
        <f>IF(BP758&lt;=SMALL(BP$3:BP$1130,1),"MAS PARECIDO","NO")</f>
        <v>NO</v>
      </c>
      <c r="BR758" s="197" t="str">
        <f>IF(BP758&lt;=SMALL(BP$3:BP$1130,5),"SIMILAR","NO")</f>
        <v>NO</v>
      </c>
      <c r="BS758" s="197" t="str">
        <f t="shared" si="583"/>
        <v>N/A</v>
      </c>
      <c r="BT758" s="197">
        <f t="shared" si="584"/>
        <v>0</v>
      </c>
      <c r="BU758" s="198">
        <f t="shared" si="585"/>
        <v>0</v>
      </c>
      <c r="BV758" s="199">
        <f>IFERROR(SQRT(($E758-$E$1136)^2+($X758-$X$1136)^2),0)</f>
        <v>1.0004499257846093</v>
      </c>
      <c r="BW758" s="197" t="str">
        <f>IF(BV758&lt;=SMALL(BV$3:BV$1130,1),"MAS PARECIDO","NO")</f>
        <v>NO</v>
      </c>
      <c r="BX758" s="197" t="str">
        <f>IF(BV758&lt;=SMALL(BV$3:BV$1130,5),"SIMILAR","NO")</f>
        <v>NO</v>
      </c>
      <c r="BY758" s="197" t="str">
        <f t="shared" si="586"/>
        <v>N/A</v>
      </c>
      <c r="BZ758" s="197">
        <f t="shared" si="587"/>
        <v>0</v>
      </c>
      <c r="CA758" s="198">
        <f t="shared" si="588"/>
        <v>0</v>
      </c>
      <c r="CB758" s="199">
        <f>IFERROR(SQRT(($E758-$E$1136)^2+($AA758-$AA$1136)^2),0)</f>
        <v>3.0000900027000808E-2</v>
      </c>
      <c r="CC758" s="197" t="str">
        <f>IF(CB758&lt;=SMALL(CB$3:CB$1130,1),"MAS PARECIDO","NO")</f>
        <v>NO</v>
      </c>
      <c r="CD758" s="197" t="str">
        <f>IF(CB758&lt;=SMALL(CB$3:CB$1130,5),"SIMILAR","NO")</f>
        <v>NO</v>
      </c>
      <c r="CE758" s="197" t="str">
        <f t="shared" si="589"/>
        <v>N/A</v>
      </c>
      <c r="CF758" s="197">
        <f t="shared" si="590"/>
        <v>0</v>
      </c>
      <c r="CG758" s="198">
        <f t="shared" si="591"/>
        <v>0</v>
      </c>
      <c r="CH758" s="199">
        <f>IFERROR(SQRT(($E758-$E$1136)^2+($AD758-$AD$1136)^2),0)</f>
        <v>1.0004499257846093</v>
      </c>
      <c r="CI758" s="197" t="str">
        <f>IF(CH758&lt;=SMALL(CH$3:CH$1130,1),"MAS PARECIDO","NO")</f>
        <v>NO</v>
      </c>
      <c r="CJ758" s="197" t="str">
        <f>IF(CH758&lt;=SMALL(CH$3:CH$1130,5),"SIMILAR","NO")</f>
        <v>NO</v>
      </c>
      <c r="CK758" s="197" t="str">
        <f t="shared" si="592"/>
        <v>N/A</v>
      </c>
      <c r="CL758" s="197">
        <f t="shared" si="593"/>
        <v>0</v>
      </c>
      <c r="CM758" s="198">
        <f t="shared" si="594"/>
        <v>0</v>
      </c>
      <c r="CN758" s="199">
        <f>IFERROR(SQRT(($E758-$E$1136)^2+($AG758-$AG$1136)^2),0)</f>
        <v>1.0004499257846093</v>
      </c>
      <c r="CO758" s="197" t="str">
        <f>IF(CN758&lt;=SMALL(CN$3:CN$1130,1),"MAS PARECIDO","NO")</f>
        <v>NO</v>
      </c>
      <c r="CP758" s="197" t="str">
        <f>IF(CN758&lt;=SMALL(CN$3:CN$1130,5),"SIMILAR","NO")</f>
        <v>NO</v>
      </c>
      <c r="CQ758" s="197" t="str">
        <f t="shared" si="595"/>
        <v>N/A</v>
      </c>
      <c r="CR758" s="197">
        <f t="shared" si="596"/>
        <v>0</v>
      </c>
      <c r="CS758" s="198">
        <f t="shared" si="597"/>
        <v>0</v>
      </c>
      <c r="CT758" s="199">
        <f>IFERROR(SQRT(($E758-$E$1136)^2+($AJ758-$AJ$1136)^2),0)</f>
        <v>0.33468069127683658</v>
      </c>
      <c r="CU758" s="197" t="str">
        <f>IF(CT758&lt;=SMALL(CT$3:CT$1130,1),"MAS PARECIDO","NO")</f>
        <v>NO</v>
      </c>
      <c r="CV758" s="197" t="str">
        <f>IF(CT758&lt;=SMALL(CT$3:CT$1130,5),"SIMILAR","NO")</f>
        <v>NO</v>
      </c>
      <c r="CW758" s="197" t="str">
        <f t="shared" si="598"/>
        <v>N/A</v>
      </c>
      <c r="CX758" s="197">
        <f t="shared" si="599"/>
        <v>0</v>
      </c>
      <c r="CY758" s="198">
        <f t="shared" si="600"/>
        <v>0</v>
      </c>
      <c r="CZ758" s="2" t="s">
        <v>2477</v>
      </c>
      <c r="DA758" s="2" t="s">
        <v>2478</v>
      </c>
      <c r="DB758" s="2">
        <v>0</v>
      </c>
      <c r="DC758" s="2" t="s">
        <v>189</v>
      </c>
    </row>
    <row r="759" spans="1:107">
      <c r="A759" s="24" t="s">
        <v>917</v>
      </c>
      <c r="B759" s="46">
        <v>47340.59</v>
      </c>
      <c r="C759" s="190">
        <f>(B759-$B$1132)/($B$1133-$B$1132)</f>
        <v>5.0071683017950612E-2</v>
      </c>
      <c r="D759" s="46"/>
      <c r="E759" s="190">
        <f>(D759-$D$1132)/($D$1133-$D$1132)</f>
        <v>-3.0000900027000811E-5</v>
      </c>
      <c r="F759" s="46" t="s">
        <v>53</v>
      </c>
      <c r="G759" s="192">
        <f>VLOOKUP(F759,'DATOS DE SOPORTE'!$Y$5:$Z$8,2,FALSE)</f>
        <v>2</v>
      </c>
      <c r="H759" s="190">
        <f>(G759-$G$1132)/($G$1133-$G$1132)</f>
        <v>0.33333333333333331</v>
      </c>
      <c r="I759" s="50"/>
      <c r="J759" s="200">
        <f t="shared" si="560"/>
        <v>0</v>
      </c>
      <c r="K759" s="190">
        <f>(J759-$J$1132)/($J$1133-$J$1132)</f>
        <v>0</v>
      </c>
      <c r="L759" s="193" t="str">
        <f t="shared" si="561"/>
        <v>NO</v>
      </c>
      <c r="M759" s="46"/>
      <c r="N759" s="192">
        <f t="shared" si="562"/>
        <v>2</v>
      </c>
      <c r="O759" s="190">
        <f>(N759-N$1132)/(N$1133-N$1132)</f>
        <v>1</v>
      </c>
      <c r="P759" s="46">
        <v>0</v>
      </c>
      <c r="Q759" s="192">
        <f t="shared" si="563"/>
        <v>3</v>
      </c>
      <c r="R759" s="190">
        <f>(Q759-Q$1132)/(Q$1133-Q$1132)</f>
        <v>1</v>
      </c>
      <c r="S759" s="46" t="s">
        <v>60</v>
      </c>
      <c r="T759" s="192">
        <f t="shared" si="564"/>
        <v>2</v>
      </c>
      <c r="U759" s="190">
        <f>(T759-T$1132)/(T$1133-T$1132)</f>
        <v>1</v>
      </c>
      <c r="V759" s="46" t="s">
        <v>62</v>
      </c>
      <c r="W759" s="194">
        <f>VLOOKUP(V759,'DATOS DE SOPORTE'!$S$5:$T$10,2,FALSE)</f>
        <v>1</v>
      </c>
      <c r="X759" s="201">
        <f>(W759-W$1132)/(W$1133-W$1132)</f>
        <v>0</v>
      </c>
      <c r="Y759" s="46" t="s">
        <v>136</v>
      </c>
      <c r="Z759" s="194">
        <f t="shared" si="565"/>
        <v>2</v>
      </c>
      <c r="AA759" s="201">
        <f>(Z759-Z$1132)/(Z$1133-Z$1132)</f>
        <v>1</v>
      </c>
      <c r="AB759" s="46" t="s">
        <v>136</v>
      </c>
      <c r="AC759" s="194">
        <f t="shared" si="566"/>
        <v>2</v>
      </c>
      <c r="AD759" s="201">
        <f>(AC759-AC$1132)/(AC$1133-AC$1132)</f>
        <v>1</v>
      </c>
      <c r="AE759" s="46" t="s">
        <v>188</v>
      </c>
      <c r="AF759" s="194">
        <f t="shared" si="567"/>
        <v>1</v>
      </c>
      <c r="AG759" s="201">
        <f>(AF759-AF$1132)/(AF$1133-AF$1132)</f>
        <v>0</v>
      </c>
      <c r="AH759" s="24" t="s">
        <v>67</v>
      </c>
      <c r="AI759" s="194">
        <f>VLOOKUP(AH759,'DATOS DE SOPORTE'!$V$5:$W$8,2,FALSE)</f>
        <v>1</v>
      </c>
      <c r="AJ759" s="201">
        <f>(AI759-AI$1132)/(AI$1133-AI$1132)</f>
        <v>0</v>
      </c>
      <c r="AK759" s="58" t="str">
        <f t="shared" si="559"/>
        <v>Bueno</v>
      </c>
      <c r="AL759" s="196">
        <f>IFERROR(SQRT(($E759-$E$1136)^2+($C759-$C$1136)^2),0)</f>
        <v>0.15506733635574546</v>
      </c>
      <c r="AM759" s="197" t="str">
        <f>IF(AL759&lt;=SMALL($AL$3:$AL$1130,1),"MAS PARECIDO","NO")</f>
        <v>NO</v>
      </c>
      <c r="AN759" s="197" t="str">
        <f>IF(AL759&lt;=SMALL($AL$3:$AL$1130,5),"SIMILAR","NO")</f>
        <v>NO</v>
      </c>
      <c r="AO759" s="197" t="str">
        <f t="shared" si="568"/>
        <v>N/A</v>
      </c>
      <c r="AP759" s="197">
        <f t="shared" si="569"/>
        <v>0</v>
      </c>
      <c r="AQ759" s="198">
        <f t="shared" si="570"/>
        <v>0</v>
      </c>
      <c r="AR759" s="196">
        <f>IFERROR(SQRT(($E759-$E$1136)^2+($H759-$H$1136)^2),0)</f>
        <v>0</v>
      </c>
      <c r="AS759" s="197" t="str">
        <f>IF(AR759&lt;=SMALL(AR$3:AR$1130,1),"MAS PARECIDO","NO")</f>
        <v>MAS PARECIDO</v>
      </c>
      <c r="AT759" s="197" t="str">
        <f>IF(AR759&lt;=SMALL(AR$3:AR$1130,5),"SIMILAR","NO")</f>
        <v>SIMILAR</v>
      </c>
      <c r="AU759" s="197" t="str">
        <f t="shared" si="571"/>
        <v>Bueno</v>
      </c>
      <c r="AV759" s="197">
        <f t="shared" si="572"/>
        <v>1</v>
      </c>
      <c r="AW759" s="198">
        <f t="shared" si="573"/>
        <v>47340.59</v>
      </c>
      <c r="AX759" s="199">
        <f>IFERROR(SQRT(($E759-$E$1136)^2+($K759-$K$1136)^2),0)</f>
        <v>0.2</v>
      </c>
      <c r="AY759" s="197" t="str">
        <f>IF(AX759&lt;=SMALL(AX$3:AX$1130,1),"MAS PARECIDO","NO")</f>
        <v>NO</v>
      </c>
      <c r="AZ759" s="197" t="str">
        <f>IF(AX759&lt;=SMALL(AX$3:AX$1130,5),"SIMILAR","NO")</f>
        <v>NO</v>
      </c>
      <c r="BA759" s="197" t="str">
        <f t="shared" si="574"/>
        <v>N/A</v>
      </c>
      <c r="BB759" s="197">
        <f t="shared" si="575"/>
        <v>0</v>
      </c>
      <c r="BC759" s="198">
        <f t="shared" si="576"/>
        <v>0</v>
      </c>
      <c r="BD759" s="196">
        <f>IFERROR(SQRT(($E759-$E$1136)^2+($O759-$O$1136)^2),0)</f>
        <v>0</v>
      </c>
      <c r="BE759" s="197" t="str">
        <f>IF(BD759&lt;=SMALL(BD$3:BD$1130,1),"MAS PARECIDO","NO")</f>
        <v>MAS PARECIDO</v>
      </c>
      <c r="BF759" s="197" t="str">
        <f>IF(BD759&lt;=SMALL(BD$3:BD$1130,5),"SIMILAR","NO")</f>
        <v>SIMILAR</v>
      </c>
      <c r="BG759" s="197" t="str">
        <f t="shared" si="577"/>
        <v>Bueno</v>
      </c>
      <c r="BH759" s="197">
        <f t="shared" si="578"/>
        <v>1</v>
      </c>
      <c r="BI759" s="198">
        <f t="shared" si="579"/>
        <v>47340.59</v>
      </c>
      <c r="BJ759" s="199">
        <f>IFERROR(SQRT(($E759-$E$1136)^2+($R759-$R$1136)^2),0)</f>
        <v>0.5</v>
      </c>
      <c r="BK759" s="197" t="str">
        <f>IF(BJ759&lt;=SMALL(BJ$3:BJ$1130,1),"MAS PARECIDO","NO")</f>
        <v>NO</v>
      </c>
      <c r="BL759" s="197" t="str">
        <f>IF(BJ759&lt;=SMALL(BJ$3:BJ$1130,5),"SIMILAR","NO")</f>
        <v>NO</v>
      </c>
      <c r="BM759" s="197" t="str">
        <f t="shared" si="580"/>
        <v>N/A</v>
      </c>
      <c r="BN759" s="197">
        <f t="shared" si="581"/>
        <v>0</v>
      </c>
      <c r="BO759" s="198">
        <f t="shared" si="582"/>
        <v>0</v>
      </c>
      <c r="BP759" s="199">
        <f>IFERROR(SQRT(($E759-$E$1136)^2+($U759-$U$1136)^2),0)</f>
        <v>1</v>
      </c>
      <c r="BQ759" s="197" t="str">
        <f>IF(BP759&lt;=SMALL(BP$3:BP$1130,1),"MAS PARECIDO","NO")</f>
        <v>NO</v>
      </c>
      <c r="BR759" s="197" t="str">
        <f>IF(BP759&lt;=SMALL(BP$3:BP$1130,5),"SIMILAR","NO")</f>
        <v>NO</v>
      </c>
      <c r="BS759" s="197" t="str">
        <f t="shared" si="583"/>
        <v>N/A</v>
      </c>
      <c r="BT759" s="197">
        <f t="shared" si="584"/>
        <v>0</v>
      </c>
      <c r="BU759" s="198">
        <f t="shared" si="585"/>
        <v>0</v>
      </c>
      <c r="BV759" s="199">
        <f>IFERROR(SQRT(($E759-$E$1136)^2+($X759-$X$1136)^2),0)</f>
        <v>0</v>
      </c>
      <c r="BW759" s="197" t="str">
        <f>IF(BV759&lt;=SMALL(BV$3:BV$1130,1),"MAS PARECIDO","NO")</f>
        <v>MAS PARECIDO</v>
      </c>
      <c r="BX759" s="197" t="str">
        <f>IF(BV759&lt;=SMALL(BV$3:BV$1130,5),"SIMILAR","NO")</f>
        <v>SIMILAR</v>
      </c>
      <c r="BY759" s="197" t="str">
        <f t="shared" si="586"/>
        <v>Bueno</v>
      </c>
      <c r="BZ759" s="197">
        <f t="shared" si="587"/>
        <v>1</v>
      </c>
      <c r="CA759" s="198">
        <f t="shared" si="588"/>
        <v>47340.59</v>
      </c>
      <c r="CB759" s="199">
        <f>IFERROR(SQRT(($E759-$E$1136)^2+($AA759-$AA$1136)^2),0)</f>
        <v>1</v>
      </c>
      <c r="CC759" s="197" t="str">
        <f>IF(CB759&lt;=SMALL(CB$3:CB$1130,1),"MAS PARECIDO","NO")</f>
        <v>NO</v>
      </c>
      <c r="CD759" s="197" t="str">
        <f>IF(CB759&lt;=SMALL(CB$3:CB$1130,5),"SIMILAR","NO")</f>
        <v>NO</v>
      </c>
      <c r="CE759" s="197" t="str">
        <f t="shared" si="589"/>
        <v>N/A</v>
      </c>
      <c r="CF759" s="197">
        <f t="shared" si="590"/>
        <v>0</v>
      </c>
      <c r="CG759" s="198">
        <f t="shared" si="591"/>
        <v>0</v>
      </c>
      <c r="CH759" s="199">
        <f>IFERROR(SQRT(($E759-$E$1136)^2+($AD759-$AD$1136)^2),0)</f>
        <v>0</v>
      </c>
      <c r="CI759" s="197" t="str">
        <f>IF(CH759&lt;=SMALL(CH$3:CH$1130,1),"MAS PARECIDO","NO")</f>
        <v>MAS PARECIDO</v>
      </c>
      <c r="CJ759" s="197" t="str">
        <f>IF(CH759&lt;=SMALL(CH$3:CH$1130,5),"SIMILAR","NO")</f>
        <v>SIMILAR</v>
      </c>
      <c r="CK759" s="197" t="str">
        <f t="shared" si="592"/>
        <v>Bueno</v>
      </c>
      <c r="CL759" s="197">
        <f t="shared" si="593"/>
        <v>1</v>
      </c>
      <c r="CM759" s="198">
        <f t="shared" si="594"/>
        <v>47340.59</v>
      </c>
      <c r="CN759" s="199">
        <f>IFERROR(SQRT(($E759-$E$1136)^2+($AG759-$AG$1136)^2),0)</f>
        <v>1</v>
      </c>
      <c r="CO759" s="197" t="str">
        <f>IF(CN759&lt;=SMALL(CN$3:CN$1130,1),"MAS PARECIDO","NO")</f>
        <v>NO</v>
      </c>
      <c r="CP759" s="197" t="str">
        <f>IF(CN759&lt;=SMALL(CN$3:CN$1130,5),"SIMILAR","NO")</f>
        <v>NO</v>
      </c>
      <c r="CQ759" s="197" t="str">
        <f t="shared" si="595"/>
        <v>N/A</v>
      </c>
      <c r="CR759" s="197">
        <f t="shared" si="596"/>
        <v>0</v>
      </c>
      <c r="CS759" s="198">
        <f t="shared" si="597"/>
        <v>0</v>
      </c>
      <c r="CT759" s="199">
        <f>IFERROR(SQRT(($E759-$E$1136)^2+($AJ759-$AJ$1136)^2),0)</f>
        <v>0</v>
      </c>
      <c r="CU759" s="197" t="str">
        <f>IF(CT759&lt;=SMALL(CT$3:CT$1130,1),"MAS PARECIDO","NO")</f>
        <v>MAS PARECIDO</v>
      </c>
      <c r="CV759" s="197" t="str">
        <f>IF(CT759&lt;=SMALL(CT$3:CT$1130,5),"SIMILAR","NO")</f>
        <v>SIMILAR</v>
      </c>
      <c r="CW759" s="197" t="str">
        <f t="shared" si="598"/>
        <v>Bueno</v>
      </c>
      <c r="CX759" s="197">
        <f t="shared" si="599"/>
        <v>1</v>
      </c>
      <c r="CY759" s="198">
        <f t="shared" si="600"/>
        <v>47340.59</v>
      </c>
      <c r="CZ759" s="2" t="s">
        <v>2479</v>
      </c>
      <c r="DA759" s="2" t="s">
        <v>2480</v>
      </c>
      <c r="DB759" s="2">
        <v>0</v>
      </c>
      <c r="DC759" s="2" t="s">
        <v>189</v>
      </c>
    </row>
    <row r="760" spans="1:107">
      <c r="A760" s="24" t="s">
        <v>918</v>
      </c>
      <c r="B760" s="46">
        <v>31902.44</v>
      </c>
      <c r="C760" s="190">
        <f>(B760-$B$1132)/($B$1133-$B$1132)</f>
        <v>3.2025825594338884E-2</v>
      </c>
      <c r="D760" s="46">
        <v>7100</v>
      </c>
      <c r="E760" s="190">
        <f>(D760-$D$1132)/($D$1133-$D$1132)</f>
        <v>1.4170425112753383E-2</v>
      </c>
      <c r="F760" s="46" t="s">
        <v>53</v>
      </c>
      <c r="G760" s="192">
        <f>VLOOKUP(F760,'DATOS DE SOPORTE'!$Y$5:$Z$8,2,FALSE)</f>
        <v>2</v>
      </c>
      <c r="H760" s="190">
        <f>(G760-$G$1132)/($G$1133-$G$1132)</f>
        <v>0.33333333333333331</v>
      </c>
      <c r="I760" s="50">
        <v>1</v>
      </c>
      <c r="J760" s="200">
        <f t="shared" si="560"/>
        <v>1</v>
      </c>
      <c r="K760" s="190">
        <f>(J760-$J$1132)/($J$1133-$J$1132)</f>
        <v>0.2</v>
      </c>
      <c r="L760" s="193" t="str">
        <f t="shared" si="561"/>
        <v>SI</v>
      </c>
      <c r="M760" s="46" t="s">
        <v>192</v>
      </c>
      <c r="N760" s="192">
        <f t="shared" si="562"/>
        <v>2</v>
      </c>
      <c r="O760" s="190">
        <f>(N760-N$1132)/(N$1133-N$1132)</f>
        <v>1</v>
      </c>
      <c r="P760" s="46" t="s">
        <v>193</v>
      </c>
      <c r="Q760" s="192">
        <f t="shared" si="563"/>
        <v>2</v>
      </c>
      <c r="R760" s="190">
        <f>(Q760-Q$1132)/(Q$1133-Q$1132)</f>
        <v>0.5</v>
      </c>
      <c r="S760" s="46" t="s">
        <v>194</v>
      </c>
      <c r="T760" s="192">
        <f t="shared" si="564"/>
        <v>1</v>
      </c>
      <c r="U760" s="190">
        <f>(T760-T$1132)/(T$1133-T$1132)</f>
        <v>0</v>
      </c>
      <c r="V760" s="46" t="s">
        <v>62</v>
      </c>
      <c r="W760" s="194">
        <f>VLOOKUP(V760,'DATOS DE SOPORTE'!$S$5:$T$10,2,FALSE)</f>
        <v>1</v>
      </c>
      <c r="X760" s="201">
        <f>(W760-W$1132)/(W$1133-W$1132)</f>
        <v>0</v>
      </c>
      <c r="Y760" s="46" t="s">
        <v>136</v>
      </c>
      <c r="Z760" s="194">
        <f t="shared" si="565"/>
        <v>2</v>
      </c>
      <c r="AA760" s="201">
        <f>(Z760-Z$1132)/(Z$1133-Z$1132)</f>
        <v>1</v>
      </c>
      <c r="AB760" s="46" t="s">
        <v>136</v>
      </c>
      <c r="AC760" s="194">
        <f t="shared" si="566"/>
        <v>2</v>
      </c>
      <c r="AD760" s="201">
        <f>(AC760-AC$1132)/(AC$1133-AC$1132)</f>
        <v>1</v>
      </c>
      <c r="AE760" s="46" t="s">
        <v>188</v>
      </c>
      <c r="AF760" s="194">
        <f t="shared" si="567"/>
        <v>1</v>
      </c>
      <c r="AG760" s="201">
        <f>(AF760-AF$1132)/(AF$1133-AF$1132)</f>
        <v>0</v>
      </c>
      <c r="AH760" s="24" t="s">
        <v>67</v>
      </c>
      <c r="AI760" s="194">
        <f>VLOOKUP(AH760,'DATOS DE SOPORTE'!$V$5:$W$8,2,FALSE)</f>
        <v>1</v>
      </c>
      <c r="AJ760" s="201">
        <f>(AI760-AI$1132)/(AI$1133-AI$1132)</f>
        <v>0</v>
      </c>
      <c r="AK760" s="58" t="str">
        <f t="shared" si="559"/>
        <v>Bueno</v>
      </c>
      <c r="AL760" s="196">
        <f>IFERROR(SQRT(($E760-$E$1136)^2+($C760-$C$1136)^2),0)</f>
        <v>0.17369464574198515</v>
      </c>
      <c r="AM760" s="197" t="str">
        <f>IF(AL760&lt;=SMALL($AL$3:$AL$1130,1),"MAS PARECIDO","NO")</f>
        <v>NO</v>
      </c>
      <c r="AN760" s="197" t="str">
        <f>IF(AL760&lt;=SMALL($AL$3:$AL$1130,5),"SIMILAR","NO")</f>
        <v>NO</v>
      </c>
      <c r="AO760" s="197" t="str">
        <f t="shared" si="568"/>
        <v>N/A</v>
      </c>
      <c r="AP760" s="197">
        <f t="shared" si="569"/>
        <v>0</v>
      </c>
      <c r="AQ760" s="198">
        <f t="shared" si="570"/>
        <v>0</v>
      </c>
      <c r="AR760" s="196">
        <f>IFERROR(SQRT(($E760-$E$1136)^2+($H760-$H$1136)^2),0)</f>
        <v>1.4200426012780385E-2</v>
      </c>
      <c r="AS760" s="197" t="str">
        <f>IF(AR760&lt;=SMALL(AR$3:AR$1130,1),"MAS PARECIDO","NO")</f>
        <v>NO</v>
      </c>
      <c r="AT760" s="197" t="str">
        <f>IF(AR760&lt;=SMALL(AR$3:AR$1130,5),"SIMILAR","NO")</f>
        <v>NO</v>
      </c>
      <c r="AU760" s="197" t="str">
        <f t="shared" si="571"/>
        <v>N/A</v>
      </c>
      <c r="AV760" s="197">
        <f t="shared" si="572"/>
        <v>0</v>
      </c>
      <c r="AW760" s="198">
        <f t="shared" si="573"/>
        <v>0</v>
      </c>
      <c r="AX760" s="199">
        <f>IFERROR(SQRT(($E760-$E$1136)^2+($K760-$K$1136)^2),0)</f>
        <v>1.4200426012780385E-2</v>
      </c>
      <c r="AY760" s="197" t="str">
        <f>IF(AX760&lt;=SMALL(AX$3:AX$1130,1),"MAS PARECIDO","NO")</f>
        <v>NO</v>
      </c>
      <c r="AZ760" s="197" t="str">
        <f>IF(AX760&lt;=SMALL(AX$3:AX$1130,5),"SIMILAR","NO")</f>
        <v>NO</v>
      </c>
      <c r="BA760" s="197" t="str">
        <f t="shared" si="574"/>
        <v>N/A</v>
      </c>
      <c r="BB760" s="197">
        <f t="shared" si="575"/>
        <v>0</v>
      </c>
      <c r="BC760" s="198">
        <f t="shared" si="576"/>
        <v>0</v>
      </c>
      <c r="BD760" s="196">
        <f>IFERROR(SQRT(($E760-$E$1136)^2+($O760-$O$1136)^2),0)</f>
        <v>1.4200426012780385E-2</v>
      </c>
      <c r="BE760" s="197" t="str">
        <f>IF(BD760&lt;=SMALL(BD$3:BD$1130,1),"MAS PARECIDO","NO")</f>
        <v>NO</v>
      </c>
      <c r="BF760" s="197" t="str">
        <f>IF(BD760&lt;=SMALL(BD$3:BD$1130,5),"SIMILAR","NO")</f>
        <v>NO</v>
      </c>
      <c r="BG760" s="197" t="str">
        <f t="shared" si="577"/>
        <v>N/A</v>
      </c>
      <c r="BH760" s="197">
        <f t="shared" si="578"/>
        <v>0</v>
      </c>
      <c r="BI760" s="198">
        <f t="shared" si="579"/>
        <v>0</v>
      </c>
      <c r="BJ760" s="199">
        <f>IFERROR(SQRT(($E760-$E$1136)^2+($R760-$R$1136)^2),0)</f>
        <v>1.4200426012780385E-2</v>
      </c>
      <c r="BK760" s="197" t="str">
        <f>IF(BJ760&lt;=SMALL(BJ$3:BJ$1130,1),"MAS PARECIDO","NO")</f>
        <v>NO</v>
      </c>
      <c r="BL760" s="197" t="str">
        <f>IF(BJ760&lt;=SMALL(BJ$3:BJ$1130,5),"SIMILAR","NO")</f>
        <v>NO</v>
      </c>
      <c r="BM760" s="197" t="str">
        <f t="shared" si="580"/>
        <v>N/A</v>
      </c>
      <c r="BN760" s="197">
        <f t="shared" si="581"/>
        <v>0</v>
      </c>
      <c r="BO760" s="198">
        <f t="shared" si="582"/>
        <v>0</v>
      </c>
      <c r="BP760" s="199">
        <f>IFERROR(SQRT(($E760-$E$1136)^2+($U760-$U$1136)^2),0)</f>
        <v>1.4200426012780385E-2</v>
      </c>
      <c r="BQ760" s="197" t="str">
        <f>IF(BP760&lt;=SMALL(BP$3:BP$1130,1),"MAS PARECIDO","NO")</f>
        <v>NO</v>
      </c>
      <c r="BR760" s="197" t="str">
        <f>IF(BP760&lt;=SMALL(BP$3:BP$1130,5),"SIMILAR","NO")</f>
        <v>NO</v>
      </c>
      <c r="BS760" s="197" t="str">
        <f t="shared" si="583"/>
        <v>N/A</v>
      </c>
      <c r="BT760" s="197">
        <f t="shared" si="584"/>
        <v>0</v>
      </c>
      <c r="BU760" s="198">
        <f t="shared" si="585"/>
        <v>0</v>
      </c>
      <c r="BV760" s="199">
        <f>IFERROR(SQRT(($E760-$E$1136)^2+($X760-$X$1136)^2),0)</f>
        <v>1.4200426012780385E-2</v>
      </c>
      <c r="BW760" s="197" t="str">
        <f>IF(BV760&lt;=SMALL(BV$3:BV$1130,1),"MAS PARECIDO","NO")</f>
        <v>NO</v>
      </c>
      <c r="BX760" s="197" t="str">
        <f>IF(BV760&lt;=SMALL(BV$3:BV$1130,5),"SIMILAR","NO")</f>
        <v>NO</v>
      </c>
      <c r="BY760" s="197" t="str">
        <f t="shared" si="586"/>
        <v>N/A</v>
      </c>
      <c r="BZ760" s="197">
        <f t="shared" si="587"/>
        <v>0</v>
      </c>
      <c r="CA760" s="198">
        <f t="shared" si="588"/>
        <v>0</v>
      </c>
      <c r="CB760" s="199">
        <f>IFERROR(SQRT(($E760-$E$1136)^2+($AA760-$AA$1136)^2),0)</f>
        <v>1.0001008209670386</v>
      </c>
      <c r="CC760" s="197" t="str">
        <f>IF(CB760&lt;=SMALL(CB$3:CB$1130,1),"MAS PARECIDO","NO")</f>
        <v>NO</v>
      </c>
      <c r="CD760" s="197" t="str">
        <f>IF(CB760&lt;=SMALL(CB$3:CB$1130,5),"SIMILAR","NO")</f>
        <v>NO</v>
      </c>
      <c r="CE760" s="197" t="str">
        <f t="shared" si="589"/>
        <v>N/A</v>
      </c>
      <c r="CF760" s="197">
        <f t="shared" si="590"/>
        <v>0</v>
      </c>
      <c r="CG760" s="198">
        <f t="shared" si="591"/>
        <v>0</v>
      </c>
      <c r="CH760" s="199">
        <f>IFERROR(SQRT(($E760-$E$1136)^2+($AD760-$AD$1136)^2),0)</f>
        <v>1.4200426012780385E-2</v>
      </c>
      <c r="CI760" s="197" t="str">
        <f>IF(CH760&lt;=SMALL(CH$3:CH$1130,1),"MAS PARECIDO","NO")</f>
        <v>NO</v>
      </c>
      <c r="CJ760" s="197" t="str">
        <f>IF(CH760&lt;=SMALL(CH$3:CH$1130,5),"SIMILAR","NO")</f>
        <v>NO</v>
      </c>
      <c r="CK760" s="197" t="str">
        <f t="shared" si="592"/>
        <v>N/A</v>
      </c>
      <c r="CL760" s="197">
        <f t="shared" si="593"/>
        <v>0</v>
      </c>
      <c r="CM760" s="198">
        <f t="shared" si="594"/>
        <v>0</v>
      </c>
      <c r="CN760" s="199">
        <f>IFERROR(SQRT(($E760-$E$1136)^2+($AG760-$AG$1136)^2),0)</f>
        <v>1.0001008209670386</v>
      </c>
      <c r="CO760" s="197" t="str">
        <f>IF(CN760&lt;=SMALL(CN$3:CN$1130,1),"MAS PARECIDO","NO")</f>
        <v>NO</v>
      </c>
      <c r="CP760" s="197" t="str">
        <f>IF(CN760&lt;=SMALL(CN$3:CN$1130,5),"SIMILAR","NO")</f>
        <v>NO</v>
      </c>
      <c r="CQ760" s="197" t="str">
        <f t="shared" si="595"/>
        <v>N/A</v>
      </c>
      <c r="CR760" s="197">
        <f t="shared" si="596"/>
        <v>0</v>
      </c>
      <c r="CS760" s="198">
        <f t="shared" si="597"/>
        <v>0</v>
      </c>
      <c r="CT760" s="199">
        <f>IFERROR(SQRT(($E760-$E$1136)^2+($AJ760-$AJ$1136)^2),0)</f>
        <v>1.4200426012780385E-2</v>
      </c>
      <c r="CU760" s="197" t="str">
        <f>IF(CT760&lt;=SMALL(CT$3:CT$1130,1),"MAS PARECIDO","NO")</f>
        <v>NO</v>
      </c>
      <c r="CV760" s="197" t="str">
        <f>IF(CT760&lt;=SMALL(CT$3:CT$1130,5),"SIMILAR","NO")</f>
        <v>NO</v>
      </c>
      <c r="CW760" s="197" t="str">
        <f t="shared" si="598"/>
        <v>N/A</v>
      </c>
      <c r="CX760" s="197">
        <f t="shared" si="599"/>
        <v>0</v>
      </c>
      <c r="CY760" s="198">
        <f t="shared" si="600"/>
        <v>0</v>
      </c>
      <c r="CZ760" s="2" t="s">
        <v>2481</v>
      </c>
      <c r="DA760" s="2" t="s">
        <v>2482</v>
      </c>
      <c r="DB760" s="2">
        <v>0</v>
      </c>
      <c r="DC760" s="2" t="s">
        <v>189</v>
      </c>
    </row>
    <row r="761" spans="1:107">
      <c r="A761" s="24" t="s">
        <v>919</v>
      </c>
      <c r="B761" s="46">
        <v>75968.38</v>
      </c>
      <c r="C761" s="190">
        <f>(B761-$B$1132)/($B$1133-$B$1132)</f>
        <v>8.3535084830544573E-2</v>
      </c>
      <c r="D761" s="46">
        <v>14000</v>
      </c>
      <c r="E761" s="190">
        <f>(D761-$D$1132)/($D$1133-$D$1132)</f>
        <v>2.7970839125173754E-2</v>
      </c>
      <c r="F761" s="46" t="s">
        <v>191</v>
      </c>
      <c r="G761" s="192">
        <f>VLOOKUP(F761,'DATOS DE SOPORTE'!$Y$5:$Z$8,2,FALSE)</f>
        <v>1</v>
      </c>
      <c r="H761" s="190">
        <f>(G761-$G$1132)/($G$1133-$G$1132)</f>
        <v>0</v>
      </c>
      <c r="I761" s="50">
        <v>0</v>
      </c>
      <c r="J761" s="200">
        <f t="shared" si="560"/>
        <v>0</v>
      </c>
      <c r="K761" s="190">
        <f>(J761-$J$1132)/($J$1133-$J$1132)</f>
        <v>0</v>
      </c>
      <c r="L761" s="193" t="str">
        <f t="shared" si="561"/>
        <v>NO</v>
      </c>
      <c r="M761" s="46" t="s">
        <v>192</v>
      </c>
      <c r="N761" s="192">
        <f t="shared" si="562"/>
        <v>2</v>
      </c>
      <c r="O761" s="190">
        <f>(N761-N$1132)/(N$1133-N$1132)</f>
        <v>1</v>
      </c>
      <c r="P761" s="46" t="s">
        <v>193</v>
      </c>
      <c r="Q761" s="192">
        <f t="shared" si="563"/>
        <v>2</v>
      </c>
      <c r="R761" s="190">
        <f>(Q761-Q$1132)/(Q$1133-Q$1132)</f>
        <v>0.5</v>
      </c>
      <c r="S761" s="46" t="s">
        <v>194</v>
      </c>
      <c r="T761" s="192">
        <f t="shared" si="564"/>
        <v>1</v>
      </c>
      <c r="U761" s="190">
        <f>(T761-T$1132)/(T$1133-T$1132)</f>
        <v>0</v>
      </c>
      <c r="V761" s="46" t="s">
        <v>62</v>
      </c>
      <c r="W761" s="194">
        <f>VLOOKUP(V761,'DATOS DE SOPORTE'!$S$5:$T$10,2,FALSE)</f>
        <v>1</v>
      </c>
      <c r="X761" s="201">
        <f>(W761-W$1132)/(W$1133-W$1132)</f>
        <v>0</v>
      </c>
      <c r="Y761" s="46" t="s">
        <v>188</v>
      </c>
      <c r="Z761" s="194">
        <f t="shared" si="565"/>
        <v>1</v>
      </c>
      <c r="AA761" s="201">
        <f>(Z761-Z$1132)/(Z$1133-Z$1132)</f>
        <v>0</v>
      </c>
      <c r="AB761" s="46" t="s">
        <v>136</v>
      </c>
      <c r="AC761" s="194">
        <f t="shared" si="566"/>
        <v>2</v>
      </c>
      <c r="AD761" s="201">
        <f>(AC761-AC$1132)/(AC$1133-AC$1132)</f>
        <v>1</v>
      </c>
      <c r="AE761" s="46" t="s">
        <v>188</v>
      </c>
      <c r="AF761" s="194">
        <f t="shared" si="567"/>
        <v>1</v>
      </c>
      <c r="AG761" s="201">
        <f>(AF761-AF$1132)/(AF$1133-AF$1132)</f>
        <v>0</v>
      </c>
      <c r="AH761" s="24" t="s">
        <v>67</v>
      </c>
      <c r="AI761" s="194">
        <f>VLOOKUP(AH761,'DATOS DE SOPORTE'!$V$5:$W$8,2,FALSE)</f>
        <v>1</v>
      </c>
      <c r="AJ761" s="201">
        <f>(AI761-AI$1132)/(AI$1133-AI$1132)</f>
        <v>0</v>
      </c>
      <c r="AK761" s="58" t="str">
        <f t="shared" si="559"/>
        <v>Muy malo</v>
      </c>
      <c r="AL761" s="196">
        <f>IFERROR(SQRT(($E761-$E$1136)^2+($C761-$C$1136)^2),0)</f>
        <v>0.12478607269439951</v>
      </c>
      <c r="AM761" s="197" t="str">
        <f>IF(AL761&lt;=SMALL($AL$3:$AL$1130,1),"MAS PARECIDO","NO")</f>
        <v>NO</v>
      </c>
      <c r="AN761" s="197" t="str">
        <f>IF(AL761&lt;=SMALL($AL$3:$AL$1130,5),"SIMILAR","NO")</f>
        <v>NO</v>
      </c>
      <c r="AO761" s="197" t="str">
        <f t="shared" si="568"/>
        <v>N/A</v>
      </c>
      <c r="AP761" s="197">
        <f t="shared" si="569"/>
        <v>0</v>
      </c>
      <c r="AQ761" s="198">
        <f t="shared" si="570"/>
        <v>0</v>
      </c>
      <c r="AR761" s="196">
        <f>IFERROR(SQRT(($E761-$E$1136)^2+($H761-$H$1136)^2),0)</f>
        <v>0.3345073364714562</v>
      </c>
      <c r="AS761" s="197" t="str">
        <f>IF(AR761&lt;=SMALL(AR$3:AR$1130,1),"MAS PARECIDO","NO")</f>
        <v>NO</v>
      </c>
      <c r="AT761" s="197" t="str">
        <f>IF(AR761&lt;=SMALL(AR$3:AR$1130,5),"SIMILAR","NO")</f>
        <v>NO</v>
      </c>
      <c r="AU761" s="197" t="str">
        <f t="shared" si="571"/>
        <v>N/A</v>
      </c>
      <c r="AV761" s="197">
        <f t="shared" si="572"/>
        <v>0</v>
      </c>
      <c r="AW761" s="198">
        <f t="shared" si="573"/>
        <v>0</v>
      </c>
      <c r="AX761" s="199">
        <f>IFERROR(SQRT(($E761-$E$1136)^2+($K761-$K$1136)^2),0)</f>
        <v>0.20195060545122634</v>
      </c>
      <c r="AY761" s="197" t="str">
        <f>IF(AX761&lt;=SMALL(AX$3:AX$1130,1),"MAS PARECIDO","NO")</f>
        <v>NO</v>
      </c>
      <c r="AZ761" s="197" t="str">
        <f>IF(AX761&lt;=SMALL(AX$3:AX$1130,5),"SIMILAR","NO")</f>
        <v>NO</v>
      </c>
      <c r="BA761" s="197" t="str">
        <f t="shared" si="574"/>
        <v>N/A</v>
      </c>
      <c r="BB761" s="197">
        <f t="shared" si="575"/>
        <v>0</v>
      </c>
      <c r="BC761" s="198">
        <f t="shared" si="576"/>
        <v>0</v>
      </c>
      <c r="BD761" s="196">
        <f>IFERROR(SQRT(($E761-$E$1136)^2+($O761-$O$1136)^2),0)</f>
        <v>2.8000840025200754E-2</v>
      </c>
      <c r="BE761" s="197" t="str">
        <f>IF(BD761&lt;=SMALL(BD$3:BD$1130,1),"MAS PARECIDO","NO")</f>
        <v>NO</v>
      </c>
      <c r="BF761" s="197" t="str">
        <f>IF(BD761&lt;=SMALL(BD$3:BD$1130,5),"SIMILAR","NO")</f>
        <v>NO</v>
      </c>
      <c r="BG761" s="197" t="str">
        <f t="shared" si="577"/>
        <v>N/A</v>
      </c>
      <c r="BH761" s="197">
        <f t="shared" si="578"/>
        <v>0</v>
      </c>
      <c r="BI761" s="198">
        <f t="shared" si="579"/>
        <v>0</v>
      </c>
      <c r="BJ761" s="199">
        <f>IFERROR(SQRT(($E761-$E$1136)^2+($R761-$R$1136)^2),0)</f>
        <v>2.8000840025200754E-2</v>
      </c>
      <c r="BK761" s="197" t="str">
        <f>IF(BJ761&lt;=SMALL(BJ$3:BJ$1130,1),"MAS PARECIDO","NO")</f>
        <v>NO</v>
      </c>
      <c r="BL761" s="197" t="str">
        <f>IF(BJ761&lt;=SMALL(BJ$3:BJ$1130,5),"SIMILAR","NO")</f>
        <v>NO</v>
      </c>
      <c r="BM761" s="197" t="str">
        <f t="shared" si="580"/>
        <v>N/A</v>
      </c>
      <c r="BN761" s="197">
        <f t="shared" si="581"/>
        <v>0</v>
      </c>
      <c r="BO761" s="198">
        <f t="shared" si="582"/>
        <v>0</v>
      </c>
      <c r="BP761" s="199">
        <f>IFERROR(SQRT(($E761-$E$1136)^2+($U761-$U$1136)^2),0)</f>
        <v>2.8000840025200754E-2</v>
      </c>
      <c r="BQ761" s="197" t="str">
        <f>IF(BP761&lt;=SMALL(BP$3:BP$1130,1),"MAS PARECIDO","NO")</f>
        <v>NO</v>
      </c>
      <c r="BR761" s="197" t="str">
        <f>IF(BP761&lt;=SMALL(BP$3:BP$1130,5),"SIMILAR","NO")</f>
        <v>NO</v>
      </c>
      <c r="BS761" s="197" t="str">
        <f t="shared" si="583"/>
        <v>N/A</v>
      </c>
      <c r="BT761" s="197">
        <f t="shared" si="584"/>
        <v>0</v>
      </c>
      <c r="BU761" s="198">
        <f t="shared" si="585"/>
        <v>0</v>
      </c>
      <c r="BV761" s="199">
        <f>IFERROR(SQRT(($E761-$E$1136)^2+($X761-$X$1136)^2),0)</f>
        <v>2.8000840025200754E-2</v>
      </c>
      <c r="BW761" s="197" t="str">
        <f>IF(BV761&lt;=SMALL(BV$3:BV$1130,1),"MAS PARECIDO","NO")</f>
        <v>NO</v>
      </c>
      <c r="BX761" s="197" t="str">
        <f>IF(BV761&lt;=SMALL(BV$3:BV$1130,5),"SIMILAR","NO")</f>
        <v>NO</v>
      </c>
      <c r="BY761" s="197" t="str">
        <f t="shared" si="586"/>
        <v>N/A</v>
      </c>
      <c r="BZ761" s="197">
        <f t="shared" si="587"/>
        <v>0</v>
      </c>
      <c r="CA761" s="198">
        <f t="shared" si="588"/>
        <v>0</v>
      </c>
      <c r="CB761" s="199">
        <f>IFERROR(SQRT(($E761-$E$1136)^2+($AA761-$AA$1136)^2),0)</f>
        <v>2.8000840025200754E-2</v>
      </c>
      <c r="CC761" s="197" t="str">
        <f>IF(CB761&lt;=SMALL(CB$3:CB$1130,1),"MAS PARECIDO","NO")</f>
        <v>NO</v>
      </c>
      <c r="CD761" s="197" t="str">
        <f>IF(CB761&lt;=SMALL(CB$3:CB$1130,5),"SIMILAR","NO")</f>
        <v>NO</v>
      </c>
      <c r="CE761" s="197" t="str">
        <f t="shared" si="589"/>
        <v>N/A</v>
      </c>
      <c r="CF761" s="197">
        <f t="shared" si="590"/>
        <v>0</v>
      </c>
      <c r="CG761" s="198">
        <f t="shared" si="591"/>
        <v>0</v>
      </c>
      <c r="CH761" s="199">
        <f>IFERROR(SQRT(($E761-$E$1136)^2+($AD761-$AD$1136)^2),0)</f>
        <v>2.8000840025200754E-2</v>
      </c>
      <c r="CI761" s="197" t="str">
        <f>IF(CH761&lt;=SMALL(CH$3:CH$1130,1),"MAS PARECIDO","NO")</f>
        <v>NO</v>
      </c>
      <c r="CJ761" s="197" t="str">
        <f>IF(CH761&lt;=SMALL(CH$3:CH$1130,5),"SIMILAR","NO")</f>
        <v>NO</v>
      </c>
      <c r="CK761" s="197" t="str">
        <f t="shared" si="592"/>
        <v>N/A</v>
      </c>
      <c r="CL761" s="197">
        <f t="shared" si="593"/>
        <v>0</v>
      </c>
      <c r="CM761" s="198">
        <f t="shared" si="594"/>
        <v>0</v>
      </c>
      <c r="CN761" s="199">
        <f>IFERROR(SQRT(($E761-$E$1136)^2+($AG761-$AG$1136)^2),0)</f>
        <v>1.0003919467099467</v>
      </c>
      <c r="CO761" s="197" t="str">
        <f>IF(CN761&lt;=SMALL(CN$3:CN$1130,1),"MAS PARECIDO","NO")</f>
        <v>NO</v>
      </c>
      <c r="CP761" s="197" t="str">
        <f>IF(CN761&lt;=SMALL(CN$3:CN$1130,5),"SIMILAR","NO")</f>
        <v>NO</v>
      </c>
      <c r="CQ761" s="197" t="str">
        <f t="shared" si="595"/>
        <v>N/A</v>
      </c>
      <c r="CR761" s="197">
        <f t="shared" si="596"/>
        <v>0</v>
      </c>
      <c r="CS761" s="198">
        <f t="shared" si="597"/>
        <v>0</v>
      </c>
      <c r="CT761" s="199">
        <f>IFERROR(SQRT(($E761-$E$1136)^2+($AJ761-$AJ$1136)^2),0)</f>
        <v>2.8000840025200754E-2</v>
      </c>
      <c r="CU761" s="197" t="str">
        <f>IF(CT761&lt;=SMALL(CT$3:CT$1130,1),"MAS PARECIDO","NO")</f>
        <v>NO</v>
      </c>
      <c r="CV761" s="197" t="str">
        <f>IF(CT761&lt;=SMALL(CT$3:CT$1130,5),"SIMILAR","NO")</f>
        <v>NO</v>
      </c>
      <c r="CW761" s="197" t="str">
        <f t="shared" si="598"/>
        <v>N/A</v>
      </c>
      <c r="CX761" s="197">
        <f t="shared" si="599"/>
        <v>0</v>
      </c>
      <c r="CY761" s="198">
        <f t="shared" si="600"/>
        <v>0</v>
      </c>
      <c r="CZ761" s="2" t="s">
        <v>2483</v>
      </c>
      <c r="DA761" s="2" t="s">
        <v>2484</v>
      </c>
      <c r="DB761" s="2">
        <v>3</v>
      </c>
      <c r="DC761" s="2" t="s">
        <v>319</v>
      </c>
    </row>
    <row r="762" spans="1:107">
      <c r="A762" s="24" t="s">
        <v>668</v>
      </c>
      <c r="B762" s="46">
        <v>241198.3</v>
      </c>
      <c r="C762" s="190">
        <f>(B762-$B$1132)/($B$1133-$B$1132)</f>
        <v>0.27667452047761187</v>
      </c>
      <c r="D762" s="46">
        <v>6000</v>
      </c>
      <c r="E762" s="190">
        <f>(D762-$D$1132)/($D$1133-$D$1132)</f>
        <v>1.1970359110773323E-2</v>
      </c>
      <c r="F762" s="46" t="s">
        <v>203</v>
      </c>
      <c r="G762" s="192">
        <f>VLOOKUP(F762,'DATOS DE SOPORTE'!$Y$5:$Z$8,2,FALSE)</f>
        <v>3</v>
      </c>
      <c r="H762" s="190">
        <f>(G762-$G$1132)/($G$1133-$G$1132)</f>
        <v>0.66666666666666663</v>
      </c>
      <c r="I762" s="50">
        <v>3</v>
      </c>
      <c r="J762" s="200">
        <f t="shared" si="560"/>
        <v>3</v>
      </c>
      <c r="K762" s="190">
        <f>(J762-$J$1132)/($J$1133-$J$1132)</f>
        <v>0.6</v>
      </c>
      <c r="L762" s="193" t="str">
        <f t="shared" si="561"/>
        <v>SI</v>
      </c>
      <c r="M762" s="46" t="s">
        <v>56</v>
      </c>
      <c r="N762" s="192">
        <f t="shared" si="562"/>
        <v>1</v>
      </c>
      <c r="O762" s="190">
        <f>(N762-N$1132)/(N$1133-N$1132)</f>
        <v>0</v>
      </c>
      <c r="P762" s="46" t="s">
        <v>193</v>
      </c>
      <c r="Q762" s="192">
        <f t="shared" si="563"/>
        <v>2</v>
      </c>
      <c r="R762" s="190">
        <f>(Q762-Q$1132)/(Q$1133-Q$1132)</f>
        <v>0.5</v>
      </c>
      <c r="S762" s="46" t="s">
        <v>60</v>
      </c>
      <c r="T762" s="192">
        <f t="shared" si="564"/>
        <v>2</v>
      </c>
      <c r="U762" s="190">
        <f>(T762-T$1132)/(T$1133-T$1132)</f>
        <v>1</v>
      </c>
      <c r="V762" s="46" t="s">
        <v>62</v>
      </c>
      <c r="W762" s="194">
        <f>VLOOKUP(V762,'DATOS DE SOPORTE'!$S$5:$T$10,2,FALSE)</f>
        <v>1</v>
      </c>
      <c r="X762" s="201">
        <f>(W762-W$1132)/(W$1133-W$1132)</f>
        <v>0</v>
      </c>
      <c r="Y762" s="46" t="s">
        <v>188</v>
      </c>
      <c r="Z762" s="194">
        <f t="shared" si="565"/>
        <v>1</v>
      </c>
      <c r="AA762" s="201">
        <f>(Z762-Z$1132)/(Z$1133-Z$1132)</f>
        <v>0</v>
      </c>
      <c r="AB762" s="46" t="s">
        <v>188</v>
      </c>
      <c r="AC762" s="194">
        <f t="shared" si="566"/>
        <v>1</v>
      </c>
      <c r="AD762" s="201">
        <f>(AC762-AC$1132)/(AC$1133-AC$1132)</f>
        <v>0</v>
      </c>
      <c r="AE762" s="46" t="s">
        <v>188</v>
      </c>
      <c r="AF762" s="194">
        <f t="shared" si="567"/>
        <v>1</v>
      </c>
      <c r="AG762" s="201">
        <f>(AF762-AF$1132)/(AF$1133-AF$1132)</f>
        <v>0</v>
      </c>
      <c r="AH762" s="24" t="s">
        <v>67</v>
      </c>
      <c r="AI762" s="194">
        <f>VLOOKUP(AH762,'DATOS DE SOPORTE'!$V$5:$W$8,2,FALSE)</f>
        <v>1</v>
      </c>
      <c r="AJ762" s="201">
        <f>(AI762-AI$1132)/(AI$1133-AI$1132)</f>
        <v>0</v>
      </c>
      <c r="AK762" s="58" t="str">
        <f t="shared" si="559"/>
        <v>Bueno</v>
      </c>
      <c r="AL762" s="196">
        <f>IFERROR(SQRT(($E762-$E$1136)^2+($C762-$C$1136)^2),0)</f>
        <v>7.2535071231626655E-2</v>
      </c>
      <c r="AM762" s="197" t="str">
        <f>IF(AL762&lt;=SMALL($AL$3:$AL$1130,1),"MAS PARECIDO","NO")</f>
        <v>NO</v>
      </c>
      <c r="AN762" s="197" t="str">
        <f>IF(AL762&lt;=SMALL($AL$3:$AL$1130,5),"SIMILAR","NO")</f>
        <v>NO</v>
      </c>
      <c r="AO762" s="197" t="str">
        <f t="shared" si="568"/>
        <v>N/A</v>
      </c>
      <c r="AP762" s="197">
        <f t="shared" si="569"/>
        <v>0</v>
      </c>
      <c r="AQ762" s="198">
        <f t="shared" si="570"/>
        <v>0</v>
      </c>
      <c r="AR762" s="196">
        <f>IFERROR(SQRT(($E762-$E$1136)^2+($H762-$H$1136)^2),0)</f>
        <v>0.3335492763468389</v>
      </c>
      <c r="AS762" s="197" t="str">
        <f>IF(AR762&lt;=SMALL(AR$3:AR$1130,1),"MAS PARECIDO","NO")</f>
        <v>NO</v>
      </c>
      <c r="AT762" s="197" t="str">
        <f>IF(AR762&lt;=SMALL(AR$3:AR$1130,5),"SIMILAR","NO")</f>
        <v>NO</v>
      </c>
      <c r="AU762" s="197" t="str">
        <f t="shared" si="571"/>
        <v>N/A</v>
      </c>
      <c r="AV762" s="197">
        <f t="shared" si="572"/>
        <v>0</v>
      </c>
      <c r="AW762" s="198">
        <f t="shared" si="573"/>
        <v>0</v>
      </c>
      <c r="AX762" s="199">
        <f>IFERROR(SQRT(($E762-$E$1136)^2+($K762-$K$1136)^2),0)</f>
        <v>0.40017997031384367</v>
      </c>
      <c r="AY762" s="197" t="str">
        <f>IF(AX762&lt;=SMALL(AX$3:AX$1130,1),"MAS PARECIDO","NO")</f>
        <v>NO</v>
      </c>
      <c r="AZ762" s="197" t="str">
        <f>IF(AX762&lt;=SMALL(AX$3:AX$1130,5),"SIMILAR","NO")</f>
        <v>NO</v>
      </c>
      <c r="BA762" s="197" t="str">
        <f t="shared" si="574"/>
        <v>N/A</v>
      </c>
      <c r="BB762" s="197">
        <f t="shared" si="575"/>
        <v>0</v>
      </c>
      <c r="BC762" s="198">
        <f t="shared" si="576"/>
        <v>0</v>
      </c>
      <c r="BD762" s="196">
        <f>IFERROR(SQRT(($E762-$E$1136)^2+($O762-$O$1136)^2),0)</f>
        <v>1.00007200172807</v>
      </c>
      <c r="BE762" s="197" t="str">
        <f>IF(BD762&lt;=SMALL(BD$3:BD$1130,1),"MAS PARECIDO","NO")</f>
        <v>NO</v>
      </c>
      <c r="BF762" s="197" t="str">
        <f>IF(BD762&lt;=SMALL(BD$3:BD$1130,5),"SIMILAR","NO")</f>
        <v>NO</v>
      </c>
      <c r="BG762" s="197" t="str">
        <f t="shared" si="577"/>
        <v>N/A</v>
      </c>
      <c r="BH762" s="197">
        <f t="shared" si="578"/>
        <v>0</v>
      </c>
      <c r="BI762" s="198">
        <f t="shared" si="579"/>
        <v>0</v>
      </c>
      <c r="BJ762" s="199">
        <f>IFERROR(SQRT(($E762-$E$1136)^2+($R762-$R$1136)^2),0)</f>
        <v>1.2000360010800324E-2</v>
      </c>
      <c r="BK762" s="197" t="str">
        <f>IF(BJ762&lt;=SMALL(BJ$3:BJ$1130,1),"MAS PARECIDO","NO")</f>
        <v>NO</v>
      </c>
      <c r="BL762" s="197" t="str">
        <f>IF(BJ762&lt;=SMALL(BJ$3:BJ$1130,5),"SIMILAR","NO")</f>
        <v>NO</v>
      </c>
      <c r="BM762" s="197" t="str">
        <f t="shared" si="580"/>
        <v>N/A</v>
      </c>
      <c r="BN762" s="197">
        <f t="shared" si="581"/>
        <v>0</v>
      </c>
      <c r="BO762" s="198">
        <f t="shared" si="582"/>
        <v>0</v>
      </c>
      <c r="BP762" s="199">
        <f>IFERROR(SQRT(($E762-$E$1136)^2+($U762-$U$1136)^2),0)</f>
        <v>1.00007200172807</v>
      </c>
      <c r="BQ762" s="197" t="str">
        <f>IF(BP762&lt;=SMALL(BP$3:BP$1130,1),"MAS PARECIDO","NO")</f>
        <v>NO</v>
      </c>
      <c r="BR762" s="197" t="str">
        <f>IF(BP762&lt;=SMALL(BP$3:BP$1130,5),"SIMILAR","NO")</f>
        <v>NO</v>
      </c>
      <c r="BS762" s="197" t="str">
        <f t="shared" si="583"/>
        <v>N/A</v>
      </c>
      <c r="BT762" s="197">
        <f t="shared" si="584"/>
        <v>0</v>
      </c>
      <c r="BU762" s="198">
        <f t="shared" si="585"/>
        <v>0</v>
      </c>
      <c r="BV762" s="199">
        <f>IFERROR(SQRT(($E762-$E$1136)^2+($X762-$X$1136)^2),0)</f>
        <v>1.2000360010800324E-2</v>
      </c>
      <c r="BW762" s="197" t="str">
        <f>IF(BV762&lt;=SMALL(BV$3:BV$1130,1),"MAS PARECIDO","NO")</f>
        <v>NO</v>
      </c>
      <c r="BX762" s="197" t="str">
        <f>IF(BV762&lt;=SMALL(BV$3:BV$1130,5),"SIMILAR","NO")</f>
        <v>NO</v>
      </c>
      <c r="BY762" s="197" t="str">
        <f t="shared" si="586"/>
        <v>N/A</v>
      </c>
      <c r="BZ762" s="197">
        <f t="shared" si="587"/>
        <v>0</v>
      </c>
      <c r="CA762" s="198">
        <f t="shared" si="588"/>
        <v>0</v>
      </c>
      <c r="CB762" s="199">
        <f>IFERROR(SQRT(($E762-$E$1136)^2+($AA762-$AA$1136)^2),0)</f>
        <v>1.2000360010800324E-2</v>
      </c>
      <c r="CC762" s="197" t="str">
        <f>IF(CB762&lt;=SMALL(CB$3:CB$1130,1),"MAS PARECIDO","NO")</f>
        <v>NO</v>
      </c>
      <c r="CD762" s="197" t="str">
        <f>IF(CB762&lt;=SMALL(CB$3:CB$1130,5),"SIMILAR","NO")</f>
        <v>NO</v>
      </c>
      <c r="CE762" s="197" t="str">
        <f t="shared" si="589"/>
        <v>N/A</v>
      </c>
      <c r="CF762" s="197">
        <f t="shared" si="590"/>
        <v>0</v>
      </c>
      <c r="CG762" s="198">
        <f t="shared" si="591"/>
        <v>0</v>
      </c>
      <c r="CH762" s="199">
        <f>IFERROR(SQRT(($E762-$E$1136)^2+($AD762-$AD$1136)^2),0)</f>
        <v>1.00007200172807</v>
      </c>
      <c r="CI762" s="197" t="str">
        <f>IF(CH762&lt;=SMALL(CH$3:CH$1130,1),"MAS PARECIDO","NO")</f>
        <v>NO</v>
      </c>
      <c r="CJ762" s="197" t="str">
        <f>IF(CH762&lt;=SMALL(CH$3:CH$1130,5),"SIMILAR","NO")</f>
        <v>NO</v>
      </c>
      <c r="CK762" s="197" t="str">
        <f t="shared" si="592"/>
        <v>N/A</v>
      </c>
      <c r="CL762" s="197">
        <f t="shared" si="593"/>
        <v>0</v>
      </c>
      <c r="CM762" s="198">
        <f t="shared" si="594"/>
        <v>0</v>
      </c>
      <c r="CN762" s="199">
        <f>IFERROR(SQRT(($E762-$E$1136)^2+($AG762-$AG$1136)^2),0)</f>
        <v>1.00007200172807</v>
      </c>
      <c r="CO762" s="197" t="str">
        <f>IF(CN762&lt;=SMALL(CN$3:CN$1130,1),"MAS PARECIDO","NO")</f>
        <v>NO</v>
      </c>
      <c r="CP762" s="197" t="str">
        <f>IF(CN762&lt;=SMALL(CN$3:CN$1130,5),"SIMILAR","NO")</f>
        <v>NO</v>
      </c>
      <c r="CQ762" s="197" t="str">
        <f t="shared" si="595"/>
        <v>N/A</v>
      </c>
      <c r="CR762" s="197">
        <f t="shared" si="596"/>
        <v>0</v>
      </c>
      <c r="CS762" s="198">
        <f t="shared" si="597"/>
        <v>0</v>
      </c>
      <c r="CT762" s="199">
        <f>IFERROR(SQRT(($E762-$E$1136)^2+($AJ762-$AJ$1136)^2),0)</f>
        <v>1.2000360010800324E-2</v>
      </c>
      <c r="CU762" s="197" t="str">
        <f>IF(CT762&lt;=SMALL(CT$3:CT$1130,1),"MAS PARECIDO","NO")</f>
        <v>NO</v>
      </c>
      <c r="CV762" s="197" t="str">
        <f>IF(CT762&lt;=SMALL(CT$3:CT$1130,5),"SIMILAR","NO")</f>
        <v>NO</v>
      </c>
      <c r="CW762" s="197" t="str">
        <f t="shared" si="598"/>
        <v>N/A</v>
      </c>
      <c r="CX762" s="197">
        <f t="shared" si="599"/>
        <v>0</v>
      </c>
      <c r="CY762" s="198">
        <f t="shared" si="600"/>
        <v>0</v>
      </c>
      <c r="CZ762" s="2" t="s">
        <v>2064</v>
      </c>
      <c r="DA762" s="2" t="s">
        <v>2065</v>
      </c>
      <c r="DB762" s="2">
        <v>0</v>
      </c>
      <c r="DC762" s="2" t="s">
        <v>189</v>
      </c>
    </row>
    <row r="763" spans="1:107">
      <c r="A763" s="24" t="s">
        <v>920</v>
      </c>
      <c r="B763" s="46">
        <v>78897.86</v>
      </c>
      <c r="C763" s="190">
        <f>(B763-$B$1132)/($B$1133-$B$1132)</f>
        <v>8.6959392691610959E-2</v>
      </c>
      <c r="D763" s="46">
        <v>8000</v>
      </c>
      <c r="E763" s="190">
        <f>(D763-$D$1132)/($D$1133-$D$1132)</f>
        <v>1.597047911437343E-2</v>
      </c>
      <c r="F763" s="46" t="s">
        <v>203</v>
      </c>
      <c r="G763" s="192">
        <f>VLOOKUP(F763,'DATOS DE SOPORTE'!$Y$5:$Z$8,2,FALSE)</f>
        <v>3</v>
      </c>
      <c r="H763" s="190">
        <f>(G763-$G$1132)/($G$1133-$G$1132)</f>
        <v>0.66666666666666663</v>
      </c>
      <c r="I763" s="50">
        <v>2</v>
      </c>
      <c r="J763" s="200">
        <f t="shared" si="560"/>
        <v>2</v>
      </c>
      <c r="K763" s="190">
        <f>(J763-$J$1132)/($J$1133-$J$1132)</f>
        <v>0.4</v>
      </c>
      <c r="L763" s="193" t="str">
        <f t="shared" si="561"/>
        <v>SI</v>
      </c>
      <c r="M763" s="46" t="s">
        <v>192</v>
      </c>
      <c r="N763" s="192">
        <f t="shared" si="562"/>
        <v>2</v>
      </c>
      <c r="O763" s="190">
        <f>(N763-N$1132)/(N$1133-N$1132)</f>
        <v>1</v>
      </c>
      <c r="P763" s="46" t="s">
        <v>196</v>
      </c>
      <c r="Q763" s="192">
        <f t="shared" si="563"/>
        <v>1</v>
      </c>
      <c r="R763" s="190">
        <f>(Q763-Q$1132)/(Q$1133-Q$1132)</f>
        <v>0</v>
      </c>
      <c r="S763" s="46" t="s">
        <v>60</v>
      </c>
      <c r="T763" s="192">
        <f t="shared" si="564"/>
        <v>2</v>
      </c>
      <c r="U763" s="190">
        <f>(T763-T$1132)/(T$1133-T$1132)</f>
        <v>1</v>
      </c>
      <c r="V763" s="46" t="s">
        <v>62</v>
      </c>
      <c r="W763" s="194">
        <f>VLOOKUP(V763,'DATOS DE SOPORTE'!$S$5:$T$10,2,FALSE)</f>
        <v>1</v>
      </c>
      <c r="X763" s="201">
        <f>(W763-W$1132)/(W$1133-W$1132)</f>
        <v>0</v>
      </c>
      <c r="Y763" s="46" t="s">
        <v>136</v>
      </c>
      <c r="Z763" s="194">
        <f t="shared" si="565"/>
        <v>2</v>
      </c>
      <c r="AA763" s="201">
        <f>(Z763-Z$1132)/(Z$1133-Z$1132)</f>
        <v>1</v>
      </c>
      <c r="AB763" s="46" t="s">
        <v>136</v>
      </c>
      <c r="AC763" s="194">
        <f t="shared" si="566"/>
        <v>2</v>
      </c>
      <c r="AD763" s="201">
        <f>(AC763-AC$1132)/(AC$1133-AC$1132)</f>
        <v>1</v>
      </c>
      <c r="AE763" s="46" t="s">
        <v>188</v>
      </c>
      <c r="AF763" s="194">
        <f t="shared" si="567"/>
        <v>1</v>
      </c>
      <c r="AG763" s="201">
        <f>(AF763-AF$1132)/(AF$1133-AF$1132)</f>
        <v>0</v>
      </c>
      <c r="AH763" s="24" t="s">
        <v>67</v>
      </c>
      <c r="AI763" s="194">
        <f>VLOOKUP(AH763,'DATOS DE SOPORTE'!$V$5:$W$8,2,FALSE)</f>
        <v>1</v>
      </c>
      <c r="AJ763" s="201">
        <f>(AI763-AI$1132)/(AI$1133-AI$1132)</f>
        <v>0</v>
      </c>
      <c r="AK763" s="58" t="str">
        <f t="shared" si="559"/>
        <v>Muy malo</v>
      </c>
      <c r="AL763" s="196">
        <f>IFERROR(SQRT(($E763-$E$1136)^2+($C763-$C$1136)^2),0)</f>
        <v>0.11925786985942786</v>
      </c>
      <c r="AM763" s="197" t="str">
        <f>IF(AL763&lt;=SMALL($AL$3:$AL$1130,1),"MAS PARECIDO","NO")</f>
        <v>NO</v>
      </c>
      <c r="AN763" s="197" t="str">
        <f>IF(AL763&lt;=SMALL($AL$3:$AL$1130,5),"SIMILAR","NO")</f>
        <v>NO</v>
      </c>
      <c r="AO763" s="197" t="str">
        <f t="shared" si="568"/>
        <v>N/A</v>
      </c>
      <c r="AP763" s="197">
        <f t="shared" si="569"/>
        <v>0</v>
      </c>
      <c r="AQ763" s="198">
        <f t="shared" si="570"/>
        <v>0</v>
      </c>
      <c r="AR763" s="196">
        <f>IFERROR(SQRT(($E763-$E$1136)^2+($H763-$H$1136)^2),0)</f>
        <v>0.3337171354183095</v>
      </c>
      <c r="AS763" s="197" t="str">
        <f>IF(AR763&lt;=SMALL(AR$3:AR$1130,1),"MAS PARECIDO","NO")</f>
        <v>NO</v>
      </c>
      <c r="AT763" s="197" t="str">
        <f>IF(AR763&lt;=SMALL(AR$3:AR$1130,5),"SIMILAR","NO")</f>
        <v>NO</v>
      </c>
      <c r="AU763" s="197" t="str">
        <f t="shared" si="571"/>
        <v>N/A</v>
      </c>
      <c r="AV763" s="197">
        <f t="shared" si="572"/>
        <v>0</v>
      </c>
      <c r="AW763" s="198">
        <f t="shared" si="573"/>
        <v>0</v>
      </c>
      <c r="AX763" s="199">
        <f>IFERROR(SQRT(($E763-$E$1136)^2+($K763-$K$1136)^2),0)</f>
        <v>0.20063901754317687</v>
      </c>
      <c r="AY763" s="197" t="str">
        <f>IF(AX763&lt;=SMALL(AX$3:AX$1130,1),"MAS PARECIDO","NO")</f>
        <v>NO</v>
      </c>
      <c r="AZ763" s="197" t="str">
        <f>IF(AX763&lt;=SMALL(AX$3:AX$1130,5),"SIMILAR","NO")</f>
        <v>NO</v>
      </c>
      <c r="BA763" s="197" t="str">
        <f t="shared" si="574"/>
        <v>N/A</v>
      </c>
      <c r="BB763" s="197">
        <f t="shared" si="575"/>
        <v>0</v>
      </c>
      <c r="BC763" s="198">
        <f t="shared" si="576"/>
        <v>0</v>
      </c>
      <c r="BD763" s="196">
        <f>IFERROR(SQRT(($E763-$E$1136)^2+($O763-$O$1136)^2),0)</f>
        <v>1.600048001440043E-2</v>
      </c>
      <c r="BE763" s="197" t="str">
        <f>IF(BD763&lt;=SMALL(BD$3:BD$1130,1),"MAS PARECIDO","NO")</f>
        <v>NO</v>
      </c>
      <c r="BF763" s="197" t="str">
        <f>IF(BD763&lt;=SMALL(BD$3:BD$1130,5),"SIMILAR","NO")</f>
        <v>NO</v>
      </c>
      <c r="BG763" s="197" t="str">
        <f t="shared" si="577"/>
        <v>N/A</v>
      </c>
      <c r="BH763" s="197">
        <f t="shared" si="578"/>
        <v>0</v>
      </c>
      <c r="BI763" s="198">
        <f t="shared" si="579"/>
        <v>0</v>
      </c>
      <c r="BJ763" s="199">
        <f>IFERROR(SQRT(($E763-$E$1136)^2+($R763-$R$1136)^2),0)</f>
        <v>0.50025594985036537</v>
      </c>
      <c r="BK763" s="197" t="str">
        <f>IF(BJ763&lt;=SMALL(BJ$3:BJ$1130,1),"MAS PARECIDO","NO")</f>
        <v>NO</v>
      </c>
      <c r="BL763" s="197" t="str">
        <f>IF(BJ763&lt;=SMALL(BJ$3:BJ$1130,5),"SIMILAR","NO")</f>
        <v>NO</v>
      </c>
      <c r="BM763" s="197" t="str">
        <f t="shared" si="580"/>
        <v>N/A</v>
      </c>
      <c r="BN763" s="197">
        <f t="shared" si="581"/>
        <v>0</v>
      </c>
      <c r="BO763" s="198">
        <f t="shared" si="582"/>
        <v>0</v>
      </c>
      <c r="BP763" s="199">
        <f>IFERROR(SQRT(($E763-$E$1136)^2+($U763-$U$1136)^2),0)</f>
        <v>1.0001279994884111</v>
      </c>
      <c r="BQ763" s="197" t="str">
        <f>IF(BP763&lt;=SMALL(BP$3:BP$1130,1),"MAS PARECIDO","NO")</f>
        <v>NO</v>
      </c>
      <c r="BR763" s="197" t="str">
        <f>IF(BP763&lt;=SMALL(BP$3:BP$1130,5),"SIMILAR","NO")</f>
        <v>NO</v>
      </c>
      <c r="BS763" s="197" t="str">
        <f t="shared" si="583"/>
        <v>N/A</v>
      </c>
      <c r="BT763" s="197">
        <f t="shared" si="584"/>
        <v>0</v>
      </c>
      <c r="BU763" s="198">
        <f t="shared" si="585"/>
        <v>0</v>
      </c>
      <c r="BV763" s="199">
        <f>IFERROR(SQRT(($E763-$E$1136)^2+($X763-$X$1136)^2),0)</f>
        <v>1.600048001440043E-2</v>
      </c>
      <c r="BW763" s="197" t="str">
        <f>IF(BV763&lt;=SMALL(BV$3:BV$1130,1),"MAS PARECIDO","NO")</f>
        <v>NO</v>
      </c>
      <c r="BX763" s="197" t="str">
        <f>IF(BV763&lt;=SMALL(BV$3:BV$1130,5),"SIMILAR","NO")</f>
        <v>NO</v>
      </c>
      <c r="BY763" s="197" t="str">
        <f t="shared" si="586"/>
        <v>N/A</v>
      </c>
      <c r="BZ763" s="197">
        <f t="shared" si="587"/>
        <v>0</v>
      </c>
      <c r="CA763" s="198">
        <f t="shared" si="588"/>
        <v>0</v>
      </c>
      <c r="CB763" s="199">
        <f>IFERROR(SQRT(($E763-$E$1136)^2+($AA763-$AA$1136)^2),0)</f>
        <v>1.0001279994884111</v>
      </c>
      <c r="CC763" s="197" t="str">
        <f>IF(CB763&lt;=SMALL(CB$3:CB$1130,1),"MAS PARECIDO","NO")</f>
        <v>NO</v>
      </c>
      <c r="CD763" s="197" t="str">
        <f>IF(CB763&lt;=SMALL(CB$3:CB$1130,5),"SIMILAR","NO")</f>
        <v>NO</v>
      </c>
      <c r="CE763" s="197" t="str">
        <f t="shared" si="589"/>
        <v>N/A</v>
      </c>
      <c r="CF763" s="197">
        <f t="shared" si="590"/>
        <v>0</v>
      </c>
      <c r="CG763" s="198">
        <f t="shared" si="591"/>
        <v>0</v>
      </c>
      <c r="CH763" s="199">
        <f>IFERROR(SQRT(($E763-$E$1136)^2+($AD763-$AD$1136)^2),0)</f>
        <v>1.600048001440043E-2</v>
      </c>
      <c r="CI763" s="197" t="str">
        <f>IF(CH763&lt;=SMALL(CH$3:CH$1130,1),"MAS PARECIDO","NO")</f>
        <v>NO</v>
      </c>
      <c r="CJ763" s="197" t="str">
        <f>IF(CH763&lt;=SMALL(CH$3:CH$1130,5),"SIMILAR","NO")</f>
        <v>NO</v>
      </c>
      <c r="CK763" s="197" t="str">
        <f t="shared" si="592"/>
        <v>N/A</v>
      </c>
      <c r="CL763" s="197">
        <f t="shared" si="593"/>
        <v>0</v>
      </c>
      <c r="CM763" s="198">
        <f t="shared" si="594"/>
        <v>0</v>
      </c>
      <c r="CN763" s="199">
        <f>IFERROR(SQRT(($E763-$E$1136)^2+($AG763-$AG$1136)^2),0)</f>
        <v>1.0001279994884111</v>
      </c>
      <c r="CO763" s="197" t="str">
        <f>IF(CN763&lt;=SMALL(CN$3:CN$1130,1),"MAS PARECIDO","NO")</f>
        <v>NO</v>
      </c>
      <c r="CP763" s="197" t="str">
        <f>IF(CN763&lt;=SMALL(CN$3:CN$1130,5),"SIMILAR","NO")</f>
        <v>NO</v>
      </c>
      <c r="CQ763" s="197" t="str">
        <f t="shared" si="595"/>
        <v>N/A</v>
      </c>
      <c r="CR763" s="197">
        <f t="shared" si="596"/>
        <v>0</v>
      </c>
      <c r="CS763" s="198">
        <f t="shared" si="597"/>
        <v>0</v>
      </c>
      <c r="CT763" s="199">
        <f>IFERROR(SQRT(($E763-$E$1136)^2+($AJ763-$AJ$1136)^2),0)</f>
        <v>1.600048001440043E-2</v>
      </c>
      <c r="CU763" s="197" t="str">
        <f>IF(CT763&lt;=SMALL(CT$3:CT$1130,1),"MAS PARECIDO","NO")</f>
        <v>NO</v>
      </c>
      <c r="CV763" s="197" t="str">
        <f>IF(CT763&lt;=SMALL(CT$3:CT$1130,5),"SIMILAR","NO")</f>
        <v>NO</v>
      </c>
      <c r="CW763" s="197" t="str">
        <f t="shared" si="598"/>
        <v>N/A</v>
      </c>
      <c r="CX763" s="197">
        <f t="shared" si="599"/>
        <v>0</v>
      </c>
      <c r="CY763" s="198">
        <f t="shared" si="600"/>
        <v>0</v>
      </c>
      <c r="CZ763" s="2" t="s">
        <v>2485</v>
      </c>
      <c r="DA763" s="2" t="s">
        <v>2486</v>
      </c>
      <c r="DB763" s="2">
        <v>5</v>
      </c>
      <c r="DC763" s="2" t="s">
        <v>319</v>
      </c>
    </row>
    <row r="764" spans="1:107">
      <c r="A764" s="24" t="s">
        <v>921</v>
      </c>
      <c r="B764" s="46">
        <v>38672.44</v>
      </c>
      <c r="C764" s="190">
        <f>(B764-$B$1132)/($B$1133-$B$1132)</f>
        <v>3.9939368004397832E-2</v>
      </c>
      <c r="D764" s="46">
        <v>10000</v>
      </c>
      <c r="E764" s="190">
        <f>(D764-$D$1132)/($D$1133-$D$1132)</f>
        <v>1.9970599117973539E-2</v>
      </c>
      <c r="F764" s="46" t="s">
        <v>53</v>
      </c>
      <c r="G764" s="192">
        <f>VLOOKUP(F764,'DATOS DE SOPORTE'!$Y$5:$Z$8,2,FALSE)</f>
        <v>2</v>
      </c>
      <c r="H764" s="190">
        <f>(G764-$G$1132)/($G$1133-$G$1132)</f>
        <v>0.33333333333333331</v>
      </c>
      <c r="I764" s="50">
        <v>3</v>
      </c>
      <c r="J764" s="200">
        <f t="shared" si="560"/>
        <v>3</v>
      </c>
      <c r="K764" s="190">
        <f>(J764-$J$1132)/($J$1133-$J$1132)</f>
        <v>0.6</v>
      </c>
      <c r="L764" s="193" t="str">
        <f t="shared" si="561"/>
        <v>SI</v>
      </c>
      <c r="M764" s="46" t="s">
        <v>192</v>
      </c>
      <c r="N764" s="192">
        <f t="shared" si="562"/>
        <v>2</v>
      </c>
      <c r="O764" s="190">
        <f>(N764-N$1132)/(N$1133-N$1132)</f>
        <v>1</v>
      </c>
      <c r="P764" s="46" t="s">
        <v>193</v>
      </c>
      <c r="Q764" s="192">
        <f t="shared" si="563"/>
        <v>2</v>
      </c>
      <c r="R764" s="190">
        <f>(Q764-Q$1132)/(Q$1133-Q$1132)</f>
        <v>0.5</v>
      </c>
      <c r="S764" s="46" t="s">
        <v>194</v>
      </c>
      <c r="T764" s="192">
        <f t="shared" si="564"/>
        <v>1</v>
      </c>
      <c r="U764" s="190">
        <f>(T764-T$1132)/(T$1133-T$1132)</f>
        <v>0</v>
      </c>
      <c r="V764" s="46" t="s">
        <v>62</v>
      </c>
      <c r="W764" s="194">
        <f>VLOOKUP(V764,'DATOS DE SOPORTE'!$S$5:$T$10,2,FALSE)</f>
        <v>1</v>
      </c>
      <c r="X764" s="201">
        <f>(W764-W$1132)/(W$1133-W$1132)</f>
        <v>0</v>
      </c>
      <c r="Y764" s="46" t="s">
        <v>136</v>
      </c>
      <c r="Z764" s="194">
        <f t="shared" si="565"/>
        <v>2</v>
      </c>
      <c r="AA764" s="201">
        <f>(Z764-Z$1132)/(Z$1133-Z$1132)</f>
        <v>1</v>
      </c>
      <c r="AB764" s="46" t="s">
        <v>136</v>
      </c>
      <c r="AC764" s="194">
        <f t="shared" si="566"/>
        <v>2</v>
      </c>
      <c r="AD764" s="201">
        <f>(AC764-AC$1132)/(AC$1133-AC$1132)</f>
        <v>1</v>
      </c>
      <c r="AE764" s="46" t="s">
        <v>188</v>
      </c>
      <c r="AF764" s="194">
        <f t="shared" si="567"/>
        <v>1</v>
      </c>
      <c r="AG764" s="201">
        <f>(AF764-AF$1132)/(AF$1133-AF$1132)</f>
        <v>0</v>
      </c>
      <c r="AH764" s="24" t="s">
        <v>67</v>
      </c>
      <c r="AI764" s="194">
        <f>VLOOKUP(AH764,'DATOS DE SOPORTE'!$V$5:$W$8,2,FALSE)</f>
        <v>1</v>
      </c>
      <c r="AJ764" s="201">
        <f>(AI764-AI$1132)/(AI$1133-AI$1132)</f>
        <v>0</v>
      </c>
      <c r="AK764" s="58" t="str">
        <f t="shared" si="559"/>
        <v>Bueno</v>
      </c>
      <c r="AL764" s="196">
        <f>IFERROR(SQRT(($E764-$E$1136)^2+($C764-$C$1136)^2),0)</f>
        <v>0.16640597589515146</v>
      </c>
      <c r="AM764" s="197" t="str">
        <f>IF(AL764&lt;=SMALL($AL$3:$AL$1130,1),"MAS PARECIDO","NO")</f>
        <v>NO</v>
      </c>
      <c r="AN764" s="197" t="str">
        <f>IF(AL764&lt;=SMALL($AL$3:$AL$1130,5),"SIMILAR","NO")</f>
        <v>NO</v>
      </c>
      <c r="AO764" s="197" t="str">
        <f t="shared" si="568"/>
        <v>N/A</v>
      </c>
      <c r="AP764" s="197">
        <f t="shared" si="569"/>
        <v>0</v>
      </c>
      <c r="AQ764" s="198">
        <f t="shared" si="570"/>
        <v>0</v>
      </c>
      <c r="AR764" s="196">
        <f>IFERROR(SQRT(($E764-$E$1136)^2+($H764-$H$1136)^2),0)</f>
        <v>2.0000600018000539E-2</v>
      </c>
      <c r="AS764" s="197" t="str">
        <f>IF(AR764&lt;=SMALL(AR$3:AR$1130,1),"MAS PARECIDO","NO")</f>
        <v>NO</v>
      </c>
      <c r="AT764" s="197" t="str">
        <f>IF(AR764&lt;=SMALL(AR$3:AR$1130,5),"SIMILAR","NO")</f>
        <v>NO</v>
      </c>
      <c r="AU764" s="197" t="str">
        <f t="shared" si="571"/>
        <v>N/A</v>
      </c>
      <c r="AV764" s="197">
        <f t="shared" si="572"/>
        <v>0</v>
      </c>
      <c r="AW764" s="198">
        <f t="shared" si="573"/>
        <v>0</v>
      </c>
      <c r="AX764" s="199">
        <f>IFERROR(SQRT(($E764-$E$1136)^2+($K764-$K$1136)^2),0)</f>
        <v>0.40049971785393312</v>
      </c>
      <c r="AY764" s="197" t="str">
        <f>IF(AX764&lt;=SMALL(AX$3:AX$1130,1),"MAS PARECIDO","NO")</f>
        <v>NO</v>
      </c>
      <c r="AZ764" s="197" t="str">
        <f>IF(AX764&lt;=SMALL(AX$3:AX$1130,5),"SIMILAR","NO")</f>
        <v>NO</v>
      </c>
      <c r="BA764" s="197" t="str">
        <f t="shared" si="574"/>
        <v>N/A</v>
      </c>
      <c r="BB764" s="197">
        <f t="shared" si="575"/>
        <v>0</v>
      </c>
      <c r="BC764" s="198">
        <f t="shared" si="576"/>
        <v>0</v>
      </c>
      <c r="BD764" s="196">
        <f>IFERROR(SQRT(($E764-$E$1136)^2+($O764-$O$1136)^2),0)</f>
        <v>2.0000600018000539E-2</v>
      </c>
      <c r="BE764" s="197" t="str">
        <f>IF(BD764&lt;=SMALL(BD$3:BD$1130,1),"MAS PARECIDO","NO")</f>
        <v>NO</v>
      </c>
      <c r="BF764" s="197" t="str">
        <f>IF(BD764&lt;=SMALL(BD$3:BD$1130,5),"SIMILAR","NO")</f>
        <v>NO</v>
      </c>
      <c r="BG764" s="197" t="str">
        <f t="shared" si="577"/>
        <v>N/A</v>
      </c>
      <c r="BH764" s="197">
        <f t="shared" si="578"/>
        <v>0</v>
      </c>
      <c r="BI764" s="198">
        <f t="shared" si="579"/>
        <v>0</v>
      </c>
      <c r="BJ764" s="199">
        <f>IFERROR(SQRT(($E764-$E$1136)^2+($R764-$R$1136)^2),0)</f>
        <v>2.0000600018000539E-2</v>
      </c>
      <c r="BK764" s="197" t="str">
        <f>IF(BJ764&lt;=SMALL(BJ$3:BJ$1130,1),"MAS PARECIDO","NO")</f>
        <v>NO</v>
      </c>
      <c r="BL764" s="197" t="str">
        <f>IF(BJ764&lt;=SMALL(BJ$3:BJ$1130,5),"SIMILAR","NO")</f>
        <v>NO</v>
      </c>
      <c r="BM764" s="197" t="str">
        <f t="shared" si="580"/>
        <v>N/A</v>
      </c>
      <c r="BN764" s="197">
        <f t="shared" si="581"/>
        <v>0</v>
      </c>
      <c r="BO764" s="198">
        <f t="shared" si="582"/>
        <v>0</v>
      </c>
      <c r="BP764" s="199">
        <f>IFERROR(SQRT(($E764-$E$1136)^2+($U764-$U$1136)^2),0)</f>
        <v>2.0000600018000539E-2</v>
      </c>
      <c r="BQ764" s="197" t="str">
        <f>IF(BP764&lt;=SMALL(BP$3:BP$1130,1),"MAS PARECIDO","NO")</f>
        <v>NO</v>
      </c>
      <c r="BR764" s="197" t="str">
        <f>IF(BP764&lt;=SMALL(BP$3:BP$1130,5),"SIMILAR","NO")</f>
        <v>NO</v>
      </c>
      <c r="BS764" s="197" t="str">
        <f t="shared" si="583"/>
        <v>N/A</v>
      </c>
      <c r="BT764" s="197">
        <f t="shared" si="584"/>
        <v>0</v>
      </c>
      <c r="BU764" s="198">
        <f t="shared" si="585"/>
        <v>0</v>
      </c>
      <c r="BV764" s="199">
        <f>IFERROR(SQRT(($E764-$E$1136)^2+($X764-$X$1136)^2),0)</f>
        <v>2.0000600018000539E-2</v>
      </c>
      <c r="BW764" s="197" t="str">
        <f>IF(BV764&lt;=SMALL(BV$3:BV$1130,1),"MAS PARECIDO","NO")</f>
        <v>NO</v>
      </c>
      <c r="BX764" s="197" t="str">
        <f>IF(BV764&lt;=SMALL(BV$3:BV$1130,5),"SIMILAR","NO")</f>
        <v>NO</v>
      </c>
      <c r="BY764" s="197" t="str">
        <f t="shared" si="586"/>
        <v>N/A</v>
      </c>
      <c r="BZ764" s="197">
        <f t="shared" si="587"/>
        <v>0</v>
      </c>
      <c r="CA764" s="198">
        <f t="shared" si="588"/>
        <v>0</v>
      </c>
      <c r="CB764" s="199">
        <f>IFERROR(SQRT(($E764-$E$1136)^2+($AA764-$AA$1136)^2),0)</f>
        <v>1.0001999920021396</v>
      </c>
      <c r="CC764" s="197" t="str">
        <f>IF(CB764&lt;=SMALL(CB$3:CB$1130,1),"MAS PARECIDO","NO")</f>
        <v>NO</v>
      </c>
      <c r="CD764" s="197" t="str">
        <f>IF(CB764&lt;=SMALL(CB$3:CB$1130,5),"SIMILAR","NO")</f>
        <v>NO</v>
      </c>
      <c r="CE764" s="197" t="str">
        <f t="shared" si="589"/>
        <v>N/A</v>
      </c>
      <c r="CF764" s="197">
        <f t="shared" si="590"/>
        <v>0</v>
      </c>
      <c r="CG764" s="198">
        <f t="shared" si="591"/>
        <v>0</v>
      </c>
      <c r="CH764" s="199">
        <f>IFERROR(SQRT(($E764-$E$1136)^2+($AD764-$AD$1136)^2),0)</f>
        <v>2.0000600018000539E-2</v>
      </c>
      <c r="CI764" s="197" t="str">
        <f>IF(CH764&lt;=SMALL(CH$3:CH$1130,1),"MAS PARECIDO","NO")</f>
        <v>NO</v>
      </c>
      <c r="CJ764" s="197" t="str">
        <f>IF(CH764&lt;=SMALL(CH$3:CH$1130,5),"SIMILAR","NO")</f>
        <v>NO</v>
      </c>
      <c r="CK764" s="197" t="str">
        <f t="shared" si="592"/>
        <v>N/A</v>
      </c>
      <c r="CL764" s="197">
        <f t="shared" si="593"/>
        <v>0</v>
      </c>
      <c r="CM764" s="198">
        <f t="shared" si="594"/>
        <v>0</v>
      </c>
      <c r="CN764" s="199">
        <f>IFERROR(SQRT(($E764-$E$1136)^2+($AG764-$AG$1136)^2),0)</f>
        <v>1.0001999920021396</v>
      </c>
      <c r="CO764" s="197" t="str">
        <f>IF(CN764&lt;=SMALL(CN$3:CN$1130,1),"MAS PARECIDO","NO")</f>
        <v>NO</v>
      </c>
      <c r="CP764" s="197" t="str">
        <f>IF(CN764&lt;=SMALL(CN$3:CN$1130,5),"SIMILAR","NO")</f>
        <v>NO</v>
      </c>
      <c r="CQ764" s="197" t="str">
        <f t="shared" si="595"/>
        <v>N/A</v>
      </c>
      <c r="CR764" s="197">
        <f t="shared" si="596"/>
        <v>0</v>
      </c>
      <c r="CS764" s="198">
        <f t="shared" si="597"/>
        <v>0</v>
      </c>
      <c r="CT764" s="199">
        <f>IFERROR(SQRT(($E764-$E$1136)^2+($AJ764-$AJ$1136)^2),0)</f>
        <v>2.0000600018000539E-2</v>
      </c>
      <c r="CU764" s="197" t="str">
        <f>IF(CT764&lt;=SMALL(CT$3:CT$1130,1),"MAS PARECIDO","NO")</f>
        <v>NO</v>
      </c>
      <c r="CV764" s="197" t="str">
        <f>IF(CT764&lt;=SMALL(CT$3:CT$1130,5),"SIMILAR","NO")</f>
        <v>NO</v>
      </c>
      <c r="CW764" s="197" t="str">
        <f t="shared" si="598"/>
        <v>N/A</v>
      </c>
      <c r="CX764" s="197">
        <f t="shared" si="599"/>
        <v>0</v>
      </c>
      <c r="CY764" s="198">
        <f t="shared" si="600"/>
        <v>0</v>
      </c>
      <c r="CZ764" s="2" t="s">
        <v>1556</v>
      </c>
      <c r="DA764" s="2" t="s">
        <v>2487</v>
      </c>
      <c r="DB764" s="2">
        <v>0</v>
      </c>
      <c r="DC764" s="2" t="s">
        <v>189</v>
      </c>
    </row>
    <row r="765" spans="1:107">
      <c r="A765" s="24" t="s">
        <v>922</v>
      </c>
      <c r="B765" s="46">
        <v>193536.26</v>
      </c>
      <c r="C765" s="190">
        <f>(B765-$B$1132)/($B$1133-$B$1132)</f>
        <v>0.22096173245842052</v>
      </c>
      <c r="D765" s="46">
        <v>20000</v>
      </c>
      <c r="E765" s="190">
        <f>(D765-$D$1132)/($D$1133-$D$1132)</f>
        <v>3.9971199135974078E-2</v>
      </c>
      <c r="F765" s="46" t="s">
        <v>53</v>
      </c>
      <c r="G765" s="192">
        <f>VLOOKUP(F765,'DATOS DE SOPORTE'!$Y$5:$Z$8,2,FALSE)</f>
        <v>2</v>
      </c>
      <c r="H765" s="190">
        <f>(G765-$G$1132)/($G$1133-$G$1132)</f>
        <v>0.33333333333333331</v>
      </c>
      <c r="I765" s="50">
        <v>2</v>
      </c>
      <c r="J765" s="200">
        <f t="shared" si="560"/>
        <v>2</v>
      </c>
      <c r="K765" s="190">
        <f>(J765-$J$1132)/($J$1133-$J$1132)</f>
        <v>0.4</v>
      </c>
      <c r="L765" s="193" t="str">
        <f t="shared" si="561"/>
        <v>SI</v>
      </c>
      <c r="M765" s="46" t="s">
        <v>192</v>
      </c>
      <c r="N765" s="192">
        <f t="shared" si="562"/>
        <v>2</v>
      </c>
      <c r="O765" s="190">
        <f>(N765-N$1132)/(N$1133-N$1132)</f>
        <v>1</v>
      </c>
      <c r="P765" s="46" t="s">
        <v>58</v>
      </c>
      <c r="Q765" s="192">
        <f t="shared" si="563"/>
        <v>3</v>
      </c>
      <c r="R765" s="190">
        <f>(Q765-Q$1132)/(Q$1133-Q$1132)</f>
        <v>1</v>
      </c>
      <c r="S765" s="46" t="s">
        <v>60</v>
      </c>
      <c r="T765" s="192">
        <f t="shared" si="564"/>
        <v>2</v>
      </c>
      <c r="U765" s="190">
        <f>(T765-T$1132)/(T$1133-T$1132)</f>
        <v>1</v>
      </c>
      <c r="V765" s="46" t="s">
        <v>62</v>
      </c>
      <c r="W765" s="194">
        <f>VLOOKUP(V765,'DATOS DE SOPORTE'!$S$5:$T$10,2,FALSE)</f>
        <v>1</v>
      </c>
      <c r="X765" s="201">
        <f>(W765-W$1132)/(W$1133-W$1132)</f>
        <v>0</v>
      </c>
      <c r="Y765" s="46" t="s">
        <v>188</v>
      </c>
      <c r="Z765" s="194">
        <f t="shared" si="565"/>
        <v>1</v>
      </c>
      <c r="AA765" s="201">
        <f>(Z765-Z$1132)/(Z$1133-Z$1132)</f>
        <v>0</v>
      </c>
      <c r="AB765" s="46" t="s">
        <v>188</v>
      </c>
      <c r="AC765" s="194">
        <f t="shared" si="566"/>
        <v>1</v>
      </c>
      <c r="AD765" s="201">
        <f>(AC765-AC$1132)/(AC$1133-AC$1132)</f>
        <v>0</v>
      </c>
      <c r="AE765" s="46" t="s">
        <v>188</v>
      </c>
      <c r="AF765" s="194">
        <f t="shared" si="567"/>
        <v>1</v>
      </c>
      <c r="AG765" s="201">
        <f>(AF765-AF$1132)/(AF$1133-AF$1132)</f>
        <v>0</v>
      </c>
      <c r="AH765" s="24" t="s">
        <v>67</v>
      </c>
      <c r="AI765" s="194">
        <f>VLOOKUP(AH765,'DATOS DE SOPORTE'!$V$5:$W$8,2,FALSE)</f>
        <v>1</v>
      </c>
      <c r="AJ765" s="201">
        <f>(AI765-AI$1132)/(AI$1133-AI$1132)</f>
        <v>0</v>
      </c>
      <c r="AK765" s="58" t="str">
        <f t="shared" si="559"/>
        <v>Bueno</v>
      </c>
      <c r="AL765" s="196">
        <f>IFERROR(SQRT(($E765-$E$1136)^2+($C765-$C$1136)^2),0)</f>
        <v>4.3016906602889086E-2</v>
      </c>
      <c r="AM765" s="197" t="str">
        <f>IF(AL765&lt;=SMALL($AL$3:$AL$1130,1),"MAS PARECIDO","NO")</f>
        <v>NO</v>
      </c>
      <c r="AN765" s="197" t="str">
        <f>IF(AL765&lt;=SMALL($AL$3:$AL$1130,5),"SIMILAR","NO")</f>
        <v>NO</v>
      </c>
      <c r="AO765" s="197" t="str">
        <f t="shared" si="568"/>
        <v>N/A</v>
      </c>
      <c r="AP765" s="197">
        <f t="shared" si="569"/>
        <v>0</v>
      </c>
      <c r="AQ765" s="198">
        <f t="shared" si="570"/>
        <v>0</v>
      </c>
      <c r="AR765" s="196">
        <f>IFERROR(SQRT(($E765-$E$1136)^2+($H765-$H$1136)^2),0)</f>
        <v>4.0001200036001078E-2</v>
      </c>
      <c r="AS765" s="197" t="str">
        <f>IF(AR765&lt;=SMALL(AR$3:AR$1130,1),"MAS PARECIDO","NO")</f>
        <v>NO</v>
      </c>
      <c r="AT765" s="197" t="str">
        <f>IF(AR765&lt;=SMALL(AR$3:AR$1130,5),"SIMILAR","NO")</f>
        <v>NO</v>
      </c>
      <c r="AU765" s="197" t="str">
        <f t="shared" si="571"/>
        <v>N/A</v>
      </c>
      <c r="AV765" s="197">
        <f t="shared" si="572"/>
        <v>0</v>
      </c>
      <c r="AW765" s="198">
        <f t="shared" si="573"/>
        <v>0</v>
      </c>
      <c r="AX765" s="199">
        <f>IFERROR(SQRT(($E765-$E$1136)^2+($K765-$K$1136)^2),0)</f>
        <v>0.2039610158935285</v>
      </c>
      <c r="AY765" s="197" t="str">
        <f>IF(AX765&lt;=SMALL(AX$3:AX$1130,1),"MAS PARECIDO","NO")</f>
        <v>NO</v>
      </c>
      <c r="AZ765" s="197" t="str">
        <f>IF(AX765&lt;=SMALL(AX$3:AX$1130,5),"SIMILAR","NO")</f>
        <v>NO</v>
      </c>
      <c r="BA765" s="197" t="str">
        <f t="shared" si="574"/>
        <v>N/A</v>
      </c>
      <c r="BB765" s="197">
        <f t="shared" si="575"/>
        <v>0</v>
      </c>
      <c r="BC765" s="198">
        <f t="shared" si="576"/>
        <v>0</v>
      </c>
      <c r="BD765" s="196">
        <f>IFERROR(SQRT(($E765-$E$1136)^2+($O765-$O$1136)^2),0)</f>
        <v>4.0001200036001078E-2</v>
      </c>
      <c r="BE765" s="197" t="str">
        <f>IF(BD765&lt;=SMALL(BD$3:BD$1130,1),"MAS PARECIDO","NO")</f>
        <v>NO</v>
      </c>
      <c r="BF765" s="197" t="str">
        <f>IF(BD765&lt;=SMALL(BD$3:BD$1130,5),"SIMILAR","NO")</f>
        <v>NO</v>
      </c>
      <c r="BG765" s="197" t="str">
        <f t="shared" si="577"/>
        <v>N/A</v>
      </c>
      <c r="BH765" s="197">
        <f t="shared" si="578"/>
        <v>0</v>
      </c>
      <c r="BI765" s="198">
        <f t="shared" si="579"/>
        <v>0</v>
      </c>
      <c r="BJ765" s="199">
        <f>IFERROR(SQRT(($E765-$E$1136)^2+($R765-$R$1136)^2),0)</f>
        <v>0.50159754385794209</v>
      </c>
      <c r="BK765" s="197" t="str">
        <f>IF(BJ765&lt;=SMALL(BJ$3:BJ$1130,1),"MAS PARECIDO","NO")</f>
        <v>NO</v>
      </c>
      <c r="BL765" s="197" t="str">
        <f>IF(BJ765&lt;=SMALL(BJ$3:BJ$1130,5),"SIMILAR","NO")</f>
        <v>NO</v>
      </c>
      <c r="BM765" s="197" t="str">
        <f t="shared" si="580"/>
        <v>N/A</v>
      </c>
      <c r="BN765" s="197">
        <f t="shared" si="581"/>
        <v>0</v>
      </c>
      <c r="BO765" s="198">
        <f t="shared" si="582"/>
        <v>0</v>
      </c>
      <c r="BP765" s="199">
        <f>IFERROR(SQRT(($E765-$E$1136)^2+($U765-$U$1136)^2),0)</f>
        <v>1.0007997282195475</v>
      </c>
      <c r="BQ765" s="197" t="str">
        <f>IF(BP765&lt;=SMALL(BP$3:BP$1130,1),"MAS PARECIDO","NO")</f>
        <v>NO</v>
      </c>
      <c r="BR765" s="197" t="str">
        <f>IF(BP765&lt;=SMALL(BP$3:BP$1130,5),"SIMILAR","NO")</f>
        <v>NO</v>
      </c>
      <c r="BS765" s="197" t="str">
        <f t="shared" si="583"/>
        <v>N/A</v>
      </c>
      <c r="BT765" s="197">
        <f t="shared" si="584"/>
        <v>0</v>
      </c>
      <c r="BU765" s="198">
        <f t="shared" si="585"/>
        <v>0</v>
      </c>
      <c r="BV765" s="199">
        <f>IFERROR(SQRT(($E765-$E$1136)^2+($X765-$X$1136)^2),0)</f>
        <v>4.0001200036001078E-2</v>
      </c>
      <c r="BW765" s="197" t="str">
        <f>IF(BV765&lt;=SMALL(BV$3:BV$1130,1),"MAS PARECIDO","NO")</f>
        <v>NO</v>
      </c>
      <c r="BX765" s="197" t="str">
        <f>IF(BV765&lt;=SMALL(BV$3:BV$1130,5),"SIMILAR","NO")</f>
        <v>NO</v>
      </c>
      <c r="BY765" s="197" t="str">
        <f t="shared" si="586"/>
        <v>N/A</v>
      </c>
      <c r="BZ765" s="197">
        <f t="shared" si="587"/>
        <v>0</v>
      </c>
      <c r="CA765" s="198">
        <f t="shared" si="588"/>
        <v>0</v>
      </c>
      <c r="CB765" s="199">
        <f>IFERROR(SQRT(($E765-$E$1136)^2+($AA765-$AA$1136)^2),0)</f>
        <v>4.0001200036001078E-2</v>
      </c>
      <c r="CC765" s="197" t="str">
        <f>IF(CB765&lt;=SMALL(CB$3:CB$1130,1),"MAS PARECIDO","NO")</f>
        <v>NO</v>
      </c>
      <c r="CD765" s="197" t="str">
        <f>IF(CB765&lt;=SMALL(CB$3:CB$1130,5),"SIMILAR","NO")</f>
        <v>NO</v>
      </c>
      <c r="CE765" s="197" t="str">
        <f t="shared" si="589"/>
        <v>N/A</v>
      </c>
      <c r="CF765" s="197">
        <f t="shared" si="590"/>
        <v>0</v>
      </c>
      <c r="CG765" s="198">
        <f t="shared" si="591"/>
        <v>0</v>
      </c>
      <c r="CH765" s="199">
        <f>IFERROR(SQRT(($E765-$E$1136)^2+($AD765-$AD$1136)^2),0)</f>
        <v>1.0007997282195475</v>
      </c>
      <c r="CI765" s="197" t="str">
        <f>IF(CH765&lt;=SMALL(CH$3:CH$1130,1),"MAS PARECIDO","NO")</f>
        <v>NO</v>
      </c>
      <c r="CJ765" s="197" t="str">
        <f>IF(CH765&lt;=SMALL(CH$3:CH$1130,5),"SIMILAR","NO")</f>
        <v>NO</v>
      </c>
      <c r="CK765" s="197" t="str">
        <f t="shared" si="592"/>
        <v>N/A</v>
      </c>
      <c r="CL765" s="197">
        <f t="shared" si="593"/>
        <v>0</v>
      </c>
      <c r="CM765" s="198">
        <f t="shared" si="594"/>
        <v>0</v>
      </c>
      <c r="CN765" s="199">
        <f>IFERROR(SQRT(($E765-$E$1136)^2+($AG765-$AG$1136)^2),0)</f>
        <v>1.0007997282195475</v>
      </c>
      <c r="CO765" s="197" t="str">
        <f>IF(CN765&lt;=SMALL(CN$3:CN$1130,1),"MAS PARECIDO","NO")</f>
        <v>NO</v>
      </c>
      <c r="CP765" s="197" t="str">
        <f>IF(CN765&lt;=SMALL(CN$3:CN$1130,5),"SIMILAR","NO")</f>
        <v>NO</v>
      </c>
      <c r="CQ765" s="197" t="str">
        <f t="shared" si="595"/>
        <v>N/A</v>
      </c>
      <c r="CR765" s="197">
        <f t="shared" si="596"/>
        <v>0</v>
      </c>
      <c r="CS765" s="198">
        <f t="shared" si="597"/>
        <v>0</v>
      </c>
      <c r="CT765" s="199">
        <f>IFERROR(SQRT(($E765-$E$1136)^2+($AJ765-$AJ$1136)^2),0)</f>
        <v>4.0001200036001078E-2</v>
      </c>
      <c r="CU765" s="197" t="str">
        <f>IF(CT765&lt;=SMALL(CT$3:CT$1130,1),"MAS PARECIDO","NO")</f>
        <v>NO</v>
      </c>
      <c r="CV765" s="197" t="str">
        <f>IF(CT765&lt;=SMALL(CT$3:CT$1130,5),"SIMILAR","NO")</f>
        <v>NO</v>
      </c>
      <c r="CW765" s="197" t="str">
        <f t="shared" si="598"/>
        <v>N/A</v>
      </c>
      <c r="CX765" s="197">
        <f t="shared" si="599"/>
        <v>0</v>
      </c>
      <c r="CY765" s="198">
        <f t="shared" si="600"/>
        <v>0</v>
      </c>
      <c r="CZ765" s="2" t="s">
        <v>2488</v>
      </c>
      <c r="DA765" s="2" t="s">
        <v>2489</v>
      </c>
      <c r="DB765" s="2">
        <v>0</v>
      </c>
      <c r="DC765" s="2" t="s">
        <v>189</v>
      </c>
    </row>
    <row r="766" spans="1:107">
      <c r="A766" s="24" t="s">
        <v>923</v>
      </c>
      <c r="B766" s="46">
        <v>56942.75</v>
      </c>
      <c r="C766" s="190">
        <f>(B766-$B$1132)/($B$1133-$B$1132)</f>
        <v>6.1295774655789836E-2</v>
      </c>
      <c r="D766" s="46">
        <v>12000</v>
      </c>
      <c r="E766" s="190">
        <f>(D766-$D$1132)/($D$1133-$D$1132)</f>
        <v>2.3970719121573648E-2</v>
      </c>
      <c r="F766" s="46" t="s">
        <v>53</v>
      </c>
      <c r="G766" s="192">
        <f>VLOOKUP(F766,'DATOS DE SOPORTE'!$Y$5:$Z$8,2,FALSE)</f>
        <v>2</v>
      </c>
      <c r="H766" s="190">
        <f>(G766-$G$1132)/($G$1133-$G$1132)</f>
        <v>0.33333333333333331</v>
      </c>
      <c r="I766" s="50">
        <v>2</v>
      </c>
      <c r="J766" s="200">
        <f t="shared" si="560"/>
        <v>2</v>
      </c>
      <c r="K766" s="190">
        <f>(J766-$J$1132)/($J$1133-$J$1132)</f>
        <v>0.4</v>
      </c>
      <c r="L766" s="193" t="str">
        <f t="shared" si="561"/>
        <v>SI</v>
      </c>
      <c r="M766" s="46" t="s">
        <v>56</v>
      </c>
      <c r="N766" s="192">
        <f t="shared" si="562"/>
        <v>1</v>
      </c>
      <c r="O766" s="190">
        <f>(N766-N$1132)/(N$1133-N$1132)</f>
        <v>0</v>
      </c>
      <c r="P766" s="46" t="s">
        <v>58</v>
      </c>
      <c r="Q766" s="192">
        <f t="shared" si="563"/>
        <v>3</v>
      </c>
      <c r="R766" s="190">
        <f>(Q766-Q$1132)/(Q$1133-Q$1132)</f>
        <v>1</v>
      </c>
      <c r="S766" s="46" t="s">
        <v>60</v>
      </c>
      <c r="T766" s="192">
        <f t="shared" si="564"/>
        <v>2</v>
      </c>
      <c r="U766" s="190">
        <f>(T766-T$1132)/(T$1133-T$1132)</f>
        <v>1</v>
      </c>
      <c r="V766" s="46" t="s">
        <v>212</v>
      </c>
      <c r="W766" s="194">
        <f>VLOOKUP(V766,'DATOS DE SOPORTE'!$S$5:$T$10,2,FALSE)</f>
        <v>3</v>
      </c>
      <c r="X766" s="201">
        <f>(W766-W$1132)/(W$1133-W$1132)</f>
        <v>0.4</v>
      </c>
      <c r="Y766" s="46" t="s">
        <v>188</v>
      </c>
      <c r="Z766" s="194">
        <f t="shared" si="565"/>
        <v>1</v>
      </c>
      <c r="AA766" s="201">
        <f>(Z766-Z$1132)/(Z$1133-Z$1132)</f>
        <v>0</v>
      </c>
      <c r="AB766" s="46" t="s">
        <v>136</v>
      </c>
      <c r="AC766" s="194">
        <f t="shared" si="566"/>
        <v>2</v>
      </c>
      <c r="AD766" s="201">
        <f>(AC766-AC$1132)/(AC$1133-AC$1132)</f>
        <v>1</v>
      </c>
      <c r="AE766" s="46" t="s">
        <v>136</v>
      </c>
      <c r="AF766" s="194">
        <f t="shared" si="567"/>
        <v>2</v>
      </c>
      <c r="AG766" s="201">
        <f>(AF766-AF$1132)/(AF$1133-AF$1132)</f>
        <v>1</v>
      </c>
      <c r="AH766" s="24" t="s">
        <v>67</v>
      </c>
      <c r="AI766" s="194">
        <f>VLOOKUP(AH766,'DATOS DE SOPORTE'!$V$5:$W$8,2,FALSE)</f>
        <v>1</v>
      </c>
      <c r="AJ766" s="201">
        <f>(AI766-AI$1132)/(AI$1133-AI$1132)</f>
        <v>0</v>
      </c>
      <c r="AK766" s="58" t="str">
        <f t="shared" si="559"/>
        <v>Bueno</v>
      </c>
      <c r="AL766" s="196">
        <f>IFERROR(SQRT(($E766-$E$1136)^2+($C766-$C$1136)^2),0)</f>
        <v>0.14583179904441529</v>
      </c>
      <c r="AM766" s="197" t="str">
        <f>IF(AL766&lt;=SMALL($AL$3:$AL$1130,1),"MAS PARECIDO","NO")</f>
        <v>NO</v>
      </c>
      <c r="AN766" s="197" t="str">
        <f>IF(AL766&lt;=SMALL($AL$3:$AL$1130,5),"SIMILAR","NO")</f>
        <v>NO</v>
      </c>
      <c r="AO766" s="197" t="str">
        <f t="shared" si="568"/>
        <v>N/A</v>
      </c>
      <c r="AP766" s="197">
        <f t="shared" si="569"/>
        <v>0</v>
      </c>
      <c r="AQ766" s="198">
        <f t="shared" si="570"/>
        <v>0</v>
      </c>
      <c r="AR766" s="196">
        <f>IFERROR(SQRT(($E766-$E$1136)^2+($H766-$H$1136)^2),0)</f>
        <v>2.4000720021600648E-2</v>
      </c>
      <c r="AS766" s="197" t="str">
        <f>IF(AR766&lt;=SMALL(AR$3:AR$1130,1),"MAS PARECIDO","NO")</f>
        <v>NO</v>
      </c>
      <c r="AT766" s="197" t="str">
        <f>IF(AR766&lt;=SMALL(AR$3:AR$1130,5),"SIMILAR","NO")</f>
        <v>NO</v>
      </c>
      <c r="AU766" s="197" t="str">
        <f t="shared" si="571"/>
        <v>N/A</v>
      </c>
      <c r="AV766" s="197">
        <f t="shared" si="572"/>
        <v>0</v>
      </c>
      <c r="AW766" s="198">
        <f t="shared" si="573"/>
        <v>0</v>
      </c>
      <c r="AX766" s="199">
        <f>IFERROR(SQRT(($E766-$E$1136)^2+($K766-$K$1136)^2),0)</f>
        <v>0.20143493878062779</v>
      </c>
      <c r="AY766" s="197" t="str">
        <f>IF(AX766&lt;=SMALL(AX$3:AX$1130,1),"MAS PARECIDO","NO")</f>
        <v>NO</v>
      </c>
      <c r="AZ766" s="197" t="str">
        <f>IF(AX766&lt;=SMALL(AX$3:AX$1130,5),"SIMILAR","NO")</f>
        <v>NO</v>
      </c>
      <c r="BA766" s="197" t="str">
        <f t="shared" si="574"/>
        <v>N/A</v>
      </c>
      <c r="BB766" s="197">
        <f t="shared" si="575"/>
        <v>0</v>
      </c>
      <c r="BC766" s="198">
        <f t="shared" si="576"/>
        <v>0</v>
      </c>
      <c r="BD766" s="196">
        <f>IFERROR(SQRT(($E766-$E$1136)^2+($O766-$O$1136)^2),0)</f>
        <v>1.0002879758157424</v>
      </c>
      <c r="BE766" s="197" t="str">
        <f>IF(BD766&lt;=SMALL(BD$3:BD$1130,1),"MAS PARECIDO","NO")</f>
        <v>NO</v>
      </c>
      <c r="BF766" s="197" t="str">
        <f>IF(BD766&lt;=SMALL(BD$3:BD$1130,5),"SIMILAR","NO")</f>
        <v>NO</v>
      </c>
      <c r="BG766" s="197" t="str">
        <f t="shared" si="577"/>
        <v>N/A</v>
      </c>
      <c r="BH766" s="197">
        <f t="shared" si="578"/>
        <v>0</v>
      </c>
      <c r="BI766" s="198">
        <f t="shared" si="579"/>
        <v>0</v>
      </c>
      <c r="BJ766" s="199">
        <f>IFERROR(SQRT(($E766-$E$1136)^2+($R766-$R$1136)^2),0)</f>
        <v>0.50057570312746424</v>
      </c>
      <c r="BK766" s="197" t="str">
        <f>IF(BJ766&lt;=SMALL(BJ$3:BJ$1130,1),"MAS PARECIDO","NO")</f>
        <v>NO</v>
      </c>
      <c r="BL766" s="197" t="str">
        <f>IF(BJ766&lt;=SMALL(BJ$3:BJ$1130,5),"SIMILAR","NO")</f>
        <v>NO</v>
      </c>
      <c r="BM766" s="197" t="str">
        <f t="shared" si="580"/>
        <v>N/A</v>
      </c>
      <c r="BN766" s="197">
        <f t="shared" si="581"/>
        <v>0</v>
      </c>
      <c r="BO766" s="198">
        <f t="shared" si="582"/>
        <v>0</v>
      </c>
      <c r="BP766" s="199">
        <f>IFERROR(SQRT(($E766-$E$1136)^2+($U766-$U$1136)^2),0)</f>
        <v>1.0002879758157424</v>
      </c>
      <c r="BQ766" s="197" t="str">
        <f>IF(BP766&lt;=SMALL(BP$3:BP$1130,1),"MAS PARECIDO","NO")</f>
        <v>NO</v>
      </c>
      <c r="BR766" s="197" t="str">
        <f>IF(BP766&lt;=SMALL(BP$3:BP$1130,5),"SIMILAR","NO")</f>
        <v>NO</v>
      </c>
      <c r="BS766" s="197" t="str">
        <f t="shared" si="583"/>
        <v>N/A</v>
      </c>
      <c r="BT766" s="197">
        <f t="shared" si="584"/>
        <v>0</v>
      </c>
      <c r="BU766" s="198">
        <f t="shared" si="585"/>
        <v>0</v>
      </c>
      <c r="BV766" s="199">
        <f>IFERROR(SQRT(($E766-$E$1136)^2+($X766-$X$1136)^2),0)</f>
        <v>0.40071939628816983</v>
      </c>
      <c r="BW766" s="197" t="str">
        <f>IF(BV766&lt;=SMALL(BV$3:BV$1130,1),"MAS PARECIDO","NO")</f>
        <v>NO</v>
      </c>
      <c r="BX766" s="197" t="str">
        <f>IF(BV766&lt;=SMALL(BV$3:BV$1130,5),"SIMILAR","NO")</f>
        <v>NO</v>
      </c>
      <c r="BY766" s="197" t="str">
        <f t="shared" si="586"/>
        <v>N/A</v>
      </c>
      <c r="BZ766" s="197">
        <f t="shared" si="587"/>
        <v>0</v>
      </c>
      <c r="CA766" s="198">
        <f t="shared" si="588"/>
        <v>0</v>
      </c>
      <c r="CB766" s="199">
        <f>IFERROR(SQRT(($E766-$E$1136)^2+($AA766-$AA$1136)^2),0)</f>
        <v>2.4000720021600648E-2</v>
      </c>
      <c r="CC766" s="197" t="str">
        <f>IF(CB766&lt;=SMALL(CB$3:CB$1130,1),"MAS PARECIDO","NO")</f>
        <v>NO</v>
      </c>
      <c r="CD766" s="197" t="str">
        <f>IF(CB766&lt;=SMALL(CB$3:CB$1130,5),"SIMILAR","NO")</f>
        <v>NO</v>
      </c>
      <c r="CE766" s="197" t="str">
        <f t="shared" si="589"/>
        <v>N/A</v>
      </c>
      <c r="CF766" s="197">
        <f t="shared" si="590"/>
        <v>0</v>
      </c>
      <c r="CG766" s="198">
        <f t="shared" si="591"/>
        <v>0</v>
      </c>
      <c r="CH766" s="199">
        <f>IFERROR(SQRT(($E766-$E$1136)^2+($AD766-$AD$1136)^2),0)</f>
        <v>2.4000720021600648E-2</v>
      </c>
      <c r="CI766" s="197" t="str">
        <f>IF(CH766&lt;=SMALL(CH$3:CH$1130,1),"MAS PARECIDO","NO")</f>
        <v>NO</v>
      </c>
      <c r="CJ766" s="197" t="str">
        <f>IF(CH766&lt;=SMALL(CH$3:CH$1130,5),"SIMILAR","NO")</f>
        <v>NO</v>
      </c>
      <c r="CK766" s="197" t="str">
        <f t="shared" si="592"/>
        <v>N/A</v>
      </c>
      <c r="CL766" s="197">
        <f t="shared" si="593"/>
        <v>0</v>
      </c>
      <c r="CM766" s="198">
        <f t="shared" si="594"/>
        <v>0</v>
      </c>
      <c r="CN766" s="199">
        <f>IFERROR(SQRT(($E766-$E$1136)^2+($AG766-$AG$1136)^2),0)</f>
        <v>2.4000720021600648E-2</v>
      </c>
      <c r="CO766" s="197" t="str">
        <f>IF(CN766&lt;=SMALL(CN$3:CN$1130,1),"MAS PARECIDO","NO")</f>
        <v>NO</v>
      </c>
      <c r="CP766" s="197" t="str">
        <f>IF(CN766&lt;=SMALL(CN$3:CN$1130,5),"SIMILAR","NO")</f>
        <v>NO</v>
      </c>
      <c r="CQ766" s="197" t="str">
        <f t="shared" si="595"/>
        <v>N/A</v>
      </c>
      <c r="CR766" s="197">
        <f t="shared" si="596"/>
        <v>0</v>
      </c>
      <c r="CS766" s="198">
        <f t="shared" si="597"/>
        <v>0</v>
      </c>
      <c r="CT766" s="199">
        <f>IFERROR(SQRT(($E766-$E$1136)^2+($AJ766-$AJ$1136)^2),0)</f>
        <v>2.4000720021600648E-2</v>
      </c>
      <c r="CU766" s="197" t="str">
        <f>IF(CT766&lt;=SMALL(CT$3:CT$1130,1),"MAS PARECIDO","NO")</f>
        <v>NO</v>
      </c>
      <c r="CV766" s="197" t="str">
        <f>IF(CT766&lt;=SMALL(CT$3:CT$1130,5),"SIMILAR","NO")</f>
        <v>NO</v>
      </c>
      <c r="CW766" s="197" t="str">
        <f t="shared" si="598"/>
        <v>N/A</v>
      </c>
      <c r="CX766" s="197">
        <f t="shared" si="599"/>
        <v>0</v>
      </c>
      <c r="CY766" s="198">
        <f t="shared" si="600"/>
        <v>0</v>
      </c>
      <c r="CZ766" s="2" t="s">
        <v>2490</v>
      </c>
      <c r="DA766" s="2" t="s">
        <v>2491</v>
      </c>
      <c r="DB766" s="2">
        <v>0</v>
      </c>
      <c r="DC766" s="2" t="s">
        <v>189</v>
      </c>
    </row>
    <row r="767" spans="1:107">
      <c r="A767" s="24" t="s">
        <v>924</v>
      </c>
      <c r="B767" s="46">
        <v>102617.11</v>
      </c>
      <c r="C767" s="190">
        <f>(B767-$B$1132)/($B$1133-$B$1132)</f>
        <v>0.11468513727208222</v>
      </c>
      <c r="D767" s="46">
        <v>25000</v>
      </c>
      <c r="E767" s="190">
        <f>(D767-$D$1132)/($D$1133-$D$1132)</f>
        <v>4.9971499144974348E-2</v>
      </c>
      <c r="F767" s="46" t="s">
        <v>191</v>
      </c>
      <c r="G767" s="192">
        <f>VLOOKUP(F767,'DATOS DE SOPORTE'!$Y$5:$Z$8,2,FALSE)</f>
        <v>1</v>
      </c>
      <c r="H767" s="190">
        <f>(G767-$G$1132)/($G$1133-$G$1132)</f>
        <v>0</v>
      </c>
      <c r="I767" s="50">
        <v>1</v>
      </c>
      <c r="J767" s="200">
        <f t="shared" si="560"/>
        <v>1</v>
      </c>
      <c r="K767" s="190">
        <f>(J767-$J$1132)/($J$1133-$J$1132)</f>
        <v>0.2</v>
      </c>
      <c r="L767" s="193" t="str">
        <f t="shared" si="561"/>
        <v>SI</v>
      </c>
      <c r="M767" s="46" t="s">
        <v>192</v>
      </c>
      <c r="N767" s="192">
        <f t="shared" si="562"/>
        <v>2</v>
      </c>
      <c r="O767" s="190">
        <f>(N767-N$1132)/(N$1133-N$1132)</f>
        <v>1</v>
      </c>
      <c r="P767" s="46" t="s">
        <v>58</v>
      </c>
      <c r="Q767" s="192">
        <f t="shared" si="563"/>
        <v>3</v>
      </c>
      <c r="R767" s="190">
        <f>(Q767-Q$1132)/(Q$1133-Q$1132)</f>
        <v>1</v>
      </c>
      <c r="S767" s="46" t="s">
        <v>60</v>
      </c>
      <c r="T767" s="192">
        <f t="shared" si="564"/>
        <v>2</v>
      </c>
      <c r="U767" s="190">
        <f>(T767-T$1132)/(T$1133-T$1132)</f>
        <v>1</v>
      </c>
      <c r="V767" s="46" t="s">
        <v>62</v>
      </c>
      <c r="W767" s="194">
        <f>VLOOKUP(V767,'DATOS DE SOPORTE'!$S$5:$T$10,2,FALSE)</f>
        <v>1</v>
      </c>
      <c r="X767" s="201">
        <f>(W767-W$1132)/(W$1133-W$1132)</f>
        <v>0</v>
      </c>
      <c r="Y767" s="46" t="s">
        <v>188</v>
      </c>
      <c r="Z767" s="194">
        <f t="shared" si="565"/>
        <v>1</v>
      </c>
      <c r="AA767" s="201">
        <f>(Z767-Z$1132)/(Z$1133-Z$1132)</f>
        <v>0</v>
      </c>
      <c r="AB767" s="46" t="s">
        <v>136</v>
      </c>
      <c r="AC767" s="194">
        <f t="shared" si="566"/>
        <v>2</v>
      </c>
      <c r="AD767" s="201">
        <f>(AC767-AC$1132)/(AC$1133-AC$1132)</f>
        <v>1</v>
      </c>
      <c r="AE767" s="46" t="s">
        <v>188</v>
      </c>
      <c r="AF767" s="194">
        <f t="shared" si="567"/>
        <v>1</v>
      </c>
      <c r="AG767" s="201">
        <f>(AF767-AF$1132)/(AF$1133-AF$1132)</f>
        <v>0</v>
      </c>
      <c r="AH767" s="24" t="s">
        <v>67</v>
      </c>
      <c r="AI767" s="194">
        <f>VLOOKUP(AH767,'DATOS DE SOPORTE'!$V$5:$W$8,2,FALSE)</f>
        <v>1</v>
      </c>
      <c r="AJ767" s="201">
        <f>(AI767-AI$1132)/(AI$1133-AI$1132)</f>
        <v>0</v>
      </c>
      <c r="AK767" s="58" t="str">
        <f t="shared" si="559"/>
        <v>Bueno</v>
      </c>
      <c r="AL767" s="196">
        <f>IFERROR(SQRT(($E767-$E$1136)^2+($C767-$C$1136)^2),0)</f>
        <v>0.10335402650116216</v>
      </c>
      <c r="AM767" s="197" t="str">
        <f>IF(AL767&lt;=SMALL($AL$3:$AL$1130,1),"MAS PARECIDO","NO")</f>
        <v>NO</v>
      </c>
      <c r="AN767" s="197" t="str">
        <f>IF(AL767&lt;=SMALL($AL$3:$AL$1130,5),"SIMILAR","NO")</f>
        <v>NO</v>
      </c>
      <c r="AO767" s="197" t="str">
        <f t="shared" si="568"/>
        <v>N/A</v>
      </c>
      <c r="AP767" s="197">
        <f t="shared" si="569"/>
        <v>0</v>
      </c>
      <c r="AQ767" s="198">
        <f t="shared" si="570"/>
        <v>0</v>
      </c>
      <c r="AR767" s="196">
        <f>IFERROR(SQRT(($E767-$E$1136)^2+($H767-$H$1136)^2),0)</f>
        <v>0.33706269612323075</v>
      </c>
      <c r="AS767" s="197" t="str">
        <f>IF(AR767&lt;=SMALL(AR$3:AR$1130,1),"MAS PARECIDO","NO")</f>
        <v>NO</v>
      </c>
      <c r="AT767" s="197" t="str">
        <f>IF(AR767&lt;=SMALL(AR$3:AR$1130,5),"SIMILAR","NO")</f>
        <v>NO</v>
      </c>
      <c r="AU767" s="197" t="str">
        <f t="shared" si="571"/>
        <v>N/A</v>
      </c>
      <c r="AV767" s="197">
        <f t="shared" si="572"/>
        <v>0</v>
      </c>
      <c r="AW767" s="198">
        <f t="shared" si="573"/>
        <v>0</v>
      </c>
      <c r="AX767" s="199">
        <f>IFERROR(SQRT(($E767-$E$1136)^2+($K767-$K$1136)^2),0)</f>
        <v>5.0001500045001347E-2</v>
      </c>
      <c r="AY767" s="197" t="str">
        <f>IF(AX767&lt;=SMALL(AX$3:AX$1130,1),"MAS PARECIDO","NO")</f>
        <v>NO</v>
      </c>
      <c r="AZ767" s="197" t="str">
        <f>IF(AX767&lt;=SMALL(AX$3:AX$1130,5),"SIMILAR","NO")</f>
        <v>NO</v>
      </c>
      <c r="BA767" s="197" t="str">
        <f t="shared" si="574"/>
        <v>N/A</v>
      </c>
      <c r="BB767" s="197">
        <f t="shared" si="575"/>
        <v>0</v>
      </c>
      <c r="BC767" s="198">
        <f t="shared" si="576"/>
        <v>0</v>
      </c>
      <c r="BD767" s="196">
        <f>IFERROR(SQRT(($E767-$E$1136)^2+($O767-$O$1136)^2),0)</f>
        <v>5.0001500045001347E-2</v>
      </c>
      <c r="BE767" s="197" t="str">
        <f>IF(BD767&lt;=SMALL(BD$3:BD$1130,1),"MAS PARECIDO","NO")</f>
        <v>NO</v>
      </c>
      <c r="BF767" s="197" t="str">
        <f>IF(BD767&lt;=SMALL(BD$3:BD$1130,5),"SIMILAR","NO")</f>
        <v>NO</v>
      </c>
      <c r="BG767" s="197" t="str">
        <f t="shared" si="577"/>
        <v>N/A</v>
      </c>
      <c r="BH767" s="197">
        <f t="shared" si="578"/>
        <v>0</v>
      </c>
      <c r="BI767" s="198">
        <f t="shared" si="579"/>
        <v>0</v>
      </c>
      <c r="BJ767" s="199">
        <f>IFERROR(SQRT(($E767-$E$1136)^2+($R767-$R$1136)^2),0)</f>
        <v>0.50249393031831757</v>
      </c>
      <c r="BK767" s="197" t="str">
        <f>IF(BJ767&lt;=SMALL(BJ$3:BJ$1130,1),"MAS PARECIDO","NO")</f>
        <v>NO</v>
      </c>
      <c r="BL767" s="197" t="str">
        <f>IF(BJ767&lt;=SMALL(BJ$3:BJ$1130,5),"SIMILAR","NO")</f>
        <v>NO</v>
      </c>
      <c r="BM767" s="197" t="str">
        <f t="shared" si="580"/>
        <v>N/A</v>
      </c>
      <c r="BN767" s="197">
        <f t="shared" si="581"/>
        <v>0</v>
      </c>
      <c r="BO767" s="198">
        <f t="shared" si="582"/>
        <v>0</v>
      </c>
      <c r="BP767" s="199">
        <f>IFERROR(SQRT(($E767-$E$1136)^2+($U767-$U$1136)^2),0)</f>
        <v>1.0012492946348328</v>
      </c>
      <c r="BQ767" s="197" t="str">
        <f>IF(BP767&lt;=SMALL(BP$3:BP$1130,1),"MAS PARECIDO","NO")</f>
        <v>NO</v>
      </c>
      <c r="BR767" s="197" t="str">
        <f>IF(BP767&lt;=SMALL(BP$3:BP$1130,5),"SIMILAR","NO")</f>
        <v>NO</v>
      </c>
      <c r="BS767" s="197" t="str">
        <f t="shared" si="583"/>
        <v>N/A</v>
      </c>
      <c r="BT767" s="197">
        <f t="shared" si="584"/>
        <v>0</v>
      </c>
      <c r="BU767" s="198">
        <f t="shared" si="585"/>
        <v>0</v>
      </c>
      <c r="BV767" s="199">
        <f>IFERROR(SQRT(($E767-$E$1136)^2+($X767-$X$1136)^2),0)</f>
        <v>5.0001500045001347E-2</v>
      </c>
      <c r="BW767" s="197" t="str">
        <f>IF(BV767&lt;=SMALL(BV$3:BV$1130,1),"MAS PARECIDO","NO")</f>
        <v>NO</v>
      </c>
      <c r="BX767" s="197" t="str">
        <f>IF(BV767&lt;=SMALL(BV$3:BV$1130,5),"SIMILAR","NO")</f>
        <v>NO</v>
      </c>
      <c r="BY767" s="197" t="str">
        <f t="shared" si="586"/>
        <v>N/A</v>
      </c>
      <c r="BZ767" s="197">
        <f t="shared" si="587"/>
        <v>0</v>
      </c>
      <c r="CA767" s="198">
        <f t="shared" si="588"/>
        <v>0</v>
      </c>
      <c r="CB767" s="199">
        <f>IFERROR(SQRT(($E767-$E$1136)^2+($AA767-$AA$1136)^2),0)</f>
        <v>5.0001500045001347E-2</v>
      </c>
      <c r="CC767" s="197" t="str">
        <f>IF(CB767&lt;=SMALL(CB$3:CB$1130,1),"MAS PARECIDO","NO")</f>
        <v>NO</v>
      </c>
      <c r="CD767" s="197" t="str">
        <f>IF(CB767&lt;=SMALL(CB$3:CB$1130,5),"SIMILAR","NO")</f>
        <v>NO</v>
      </c>
      <c r="CE767" s="197" t="str">
        <f t="shared" si="589"/>
        <v>N/A</v>
      </c>
      <c r="CF767" s="197">
        <f t="shared" si="590"/>
        <v>0</v>
      </c>
      <c r="CG767" s="198">
        <f t="shared" si="591"/>
        <v>0</v>
      </c>
      <c r="CH767" s="199">
        <f>IFERROR(SQRT(($E767-$E$1136)^2+($AD767-$AD$1136)^2),0)</f>
        <v>5.0001500045001347E-2</v>
      </c>
      <c r="CI767" s="197" t="str">
        <f>IF(CH767&lt;=SMALL(CH$3:CH$1130,1),"MAS PARECIDO","NO")</f>
        <v>NO</v>
      </c>
      <c r="CJ767" s="197" t="str">
        <f>IF(CH767&lt;=SMALL(CH$3:CH$1130,5),"SIMILAR","NO")</f>
        <v>NO</v>
      </c>
      <c r="CK767" s="197" t="str">
        <f t="shared" si="592"/>
        <v>N/A</v>
      </c>
      <c r="CL767" s="197">
        <f t="shared" si="593"/>
        <v>0</v>
      </c>
      <c r="CM767" s="198">
        <f t="shared" si="594"/>
        <v>0</v>
      </c>
      <c r="CN767" s="199">
        <f>IFERROR(SQRT(($E767-$E$1136)^2+($AG767-$AG$1136)^2),0)</f>
        <v>1.0012492946348328</v>
      </c>
      <c r="CO767" s="197" t="str">
        <f>IF(CN767&lt;=SMALL(CN$3:CN$1130,1),"MAS PARECIDO","NO")</f>
        <v>NO</v>
      </c>
      <c r="CP767" s="197" t="str">
        <f>IF(CN767&lt;=SMALL(CN$3:CN$1130,5),"SIMILAR","NO")</f>
        <v>NO</v>
      </c>
      <c r="CQ767" s="197" t="str">
        <f t="shared" si="595"/>
        <v>N/A</v>
      </c>
      <c r="CR767" s="197">
        <f t="shared" si="596"/>
        <v>0</v>
      </c>
      <c r="CS767" s="198">
        <f t="shared" si="597"/>
        <v>0</v>
      </c>
      <c r="CT767" s="199">
        <f>IFERROR(SQRT(($E767-$E$1136)^2+($AJ767-$AJ$1136)^2),0)</f>
        <v>5.0001500045001347E-2</v>
      </c>
      <c r="CU767" s="197" t="str">
        <f>IF(CT767&lt;=SMALL(CT$3:CT$1130,1),"MAS PARECIDO","NO")</f>
        <v>NO</v>
      </c>
      <c r="CV767" s="197" t="str">
        <f>IF(CT767&lt;=SMALL(CT$3:CT$1130,5),"SIMILAR","NO")</f>
        <v>NO</v>
      </c>
      <c r="CW767" s="197" t="str">
        <f t="shared" si="598"/>
        <v>N/A</v>
      </c>
      <c r="CX767" s="197">
        <f t="shared" si="599"/>
        <v>0</v>
      </c>
      <c r="CY767" s="198">
        <f t="shared" si="600"/>
        <v>0</v>
      </c>
      <c r="CZ767" s="2" t="s">
        <v>2492</v>
      </c>
      <c r="DA767" s="2" t="s">
        <v>2493</v>
      </c>
      <c r="DB767" s="2">
        <v>0</v>
      </c>
      <c r="DC767" s="2" t="s">
        <v>189</v>
      </c>
    </row>
    <row r="768" spans="1:107">
      <c r="A768" s="24" t="s">
        <v>925</v>
      </c>
      <c r="B768" s="46">
        <v>194941.71</v>
      </c>
      <c r="C768" s="190">
        <f>(B768-$B$1132)/($B$1133-$B$1132)</f>
        <v>0.22260458152492232</v>
      </c>
      <c r="D768" s="46">
        <v>15486</v>
      </c>
      <c r="E768" s="190">
        <f>(D768-$D$1132)/($D$1133-$D$1132)</f>
        <v>3.0942928287848635E-2</v>
      </c>
      <c r="F768" s="46" t="s">
        <v>53</v>
      </c>
      <c r="G768" s="192">
        <f>VLOOKUP(F768,'DATOS DE SOPORTE'!$Y$5:$Z$8,2,FALSE)</f>
        <v>2</v>
      </c>
      <c r="H768" s="190">
        <f>(G768-$G$1132)/($G$1133-$G$1132)</f>
        <v>0.33333333333333331</v>
      </c>
      <c r="I768" s="50">
        <v>3</v>
      </c>
      <c r="J768" s="200">
        <f t="shared" si="560"/>
        <v>3</v>
      </c>
      <c r="K768" s="190">
        <f>(J768-$J$1132)/($J$1133-$J$1132)</f>
        <v>0.6</v>
      </c>
      <c r="L768" s="193" t="str">
        <f t="shared" si="561"/>
        <v>SI</v>
      </c>
      <c r="M768" s="46" t="s">
        <v>192</v>
      </c>
      <c r="N768" s="192">
        <f t="shared" si="562"/>
        <v>2</v>
      </c>
      <c r="O768" s="190">
        <f>(N768-N$1132)/(N$1133-N$1132)</f>
        <v>1</v>
      </c>
      <c r="P768" s="46" t="s">
        <v>193</v>
      </c>
      <c r="Q768" s="192">
        <f t="shared" si="563"/>
        <v>2</v>
      </c>
      <c r="R768" s="190">
        <f>(Q768-Q$1132)/(Q$1133-Q$1132)</f>
        <v>0.5</v>
      </c>
      <c r="S768" s="46" t="s">
        <v>60</v>
      </c>
      <c r="T768" s="192">
        <f t="shared" si="564"/>
        <v>2</v>
      </c>
      <c r="U768" s="190">
        <f>(T768-T$1132)/(T$1133-T$1132)</f>
        <v>1</v>
      </c>
      <c r="V768" s="46" t="s">
        <v>62</v>
      </c>
      <c r="W768" s="194">
        <f>VLOOKUP(V768,'DATOS DE SOPORTE'!$S$5:$T$10,2,FALSE)</f>
        <v>1</v>
      </c>
      <c r="X768" s="201">
        <f>(W768-W$1132)/(W$1133-W$1132)</f>
        <v>0</v>
      </c>
      <c r="Y768" s="46" t="s">
        <v>188</v>
      </c>
      <c r="Z768" s="194">
        <f t="shared" si="565"/>
        <v>1</v>
      </c>
      <c r="AA768" s="201">
        <f>(Z768-Z$1132)/(Z$1133-Z$1132)</f>
        <v>0</v>
      </c>
      <c r="AB768" s="46" t="s">
        <v>188</v>
      </c>
      <c r="AC768" s="194">
        <f t="shared" si="566"/>
        <v>1</v>
      </c>
      <c r="AD768" s="201">
        <f>(AC768-AC$1132)/(AC$1133-AC$1132)</f>
        <v>0</v>
      </c>
      <c r="AE768" s="46" t="s">
        <v>188</v>
      </c>
      <c r="AF768" s="194">
        <f t="shared" si="567"/>
        <v>1</v>
      </c>
      <c r="AG768" s="201">
        <f>(AF768-AF$1132)/(AF$1133-AF$1132)</f>
        <v>0</v>
      </c>
      <c r="AH768" s="24" t="s">
        <v>67</v>
      </c>
      <c r="AI768" s="194">
        <f>VLOOKUP(AH768,'DATOS DE SOPORTE'!$V$5:$W$8,2,FALSE)</f>
        <v>1</v>
      </c>
      <c r="AJ768" s="201">
        <f>(AI768-AI$1132)/(AI$1133-AI$1132)</f>
        <v>0</v>
      </c>
      <c r="AK768" s="58" t="str">
        <f t="shared" si="559"/>
        <v>Bueno</v>
      </c>
      <c r="AL768" s="196">
        <f>IFERROR(SQRT(($E768-$E$1136)^2+($C768-$C$1136)^2),0)</f>
        <v>3.5557955561807894E-2</v>
      </c>
      <c r="AM768" s="197" t="str">
        <f>IF(AL768&lt;=SMALL($AL$3:$AL$1130,1),"MAS PARECIDO","NO")</f>
        <v>NO</v>
      </c>
      <c r="AN768" s="197" t="str">
        <f>IF(AL768&lt;=SMALL($AL$3:$AL$1130,5),"SIMILAR","NO")</f>
        <v>NO</v>
      </c>
      <c r="AO768" s="197" t="str">
        <f t="shared" si="568"/>
        <v>N/A</v>
      </c>
      <c r="AP768" s="197">
        <f t="shared" si="569"/>
        <v>0</v>
      </c>
      <c r="AQ768" s="198">
        <f t="shared" si="570"/>
        <v>0</v>
      </c>
      <c r="AR768" s="196">
        <f>IFERROR(SQRT(($E768-$E$1136)^2+($H768-$H$1136)^2),0)</f>
        <v>3.0972929187875635E-2</v>
      </c>
      <c r="AS768" s="197" t="str">
        <f>IF(AR768&lt;=SMALL(AR$3:AR$1130,1),"MAS PARECIDO","NO")</f>
        <v>NO</v>
      </c>
      <c r="AT768" s="197" t="str">
        <f>IF(AR768&lt;=SMALL(AR$3:AR$1130,5),"SIMILAR","NO")</f>
        <v>NO</v>
      </c>
      <c r="AU768" s="197" t="str">
        <f t="shared" si="571"/>
        <v>N/A</v>
      </c>
      <c r="AV768" s="197">
        <f t="shared" si="572"/>
        <v>0</v>
      </c>
      <c r="AW768" s="198">
        <f t="shared" si="573"/>
        <v>0</v>
      </c>
      <c r="AX768" s="199">
        <f>IFERROR(SQRT(($E768-$E$1136)^2+($K768-$K$1136)^2),0)</f>
        <v>0.40119736083687929</v>
      </c>
      <c r="AY768" s="197" t="str">
        <f>IF(AX768&lt;=SMALL(AX$3:AX$1130,1),"MAS PARECIDO","NO")</f>
        <v>NO</v>
      </c>
      <c r="AZ768" s="197" t="str">
        <f>IF(AX768&lt;=SMALL(AX$3:AX$1130,5),"SIMILAR","NO")</f>
        <v>NO</v>
      </c>
      <c r="BA768" s="197" t="str">
        <f t="shared" si="574"/>
        <v>N/A</v>
      </c>
      <c r="BB768" s="197">
        <f t="shared" si="575"/>
        <v>0</v>
      </c>
      <c r="BC768" s="198">
        <f t="shared" si="576"/>
        <v>0</v>
      </c>
      <c r="BD768" s="196">
        <f>IFERROR(SQRT(($E768-$E$1136)^2+($O768-$O$1136)^2),0)</f>
        <v>3.0972929187875635E-2</v>
      </c>
      <c r="BE768" s="197" t="str">
        <f>IF(BD768&lt;=SMALL(BD$3:BD$1130,1),"MAS PARECIDO","NO")</f>
        <v>NO</v>
      </c>
      <c r="BF768" s="197" t="str">
        <f>IF(BD768&lt;=SMALL(BD$3:BD$1130,5),"SIMILAR","NO")</f>
        <v>NO</v>
      </c>
      <c r="BG768" s="197" t="str">
        <f t="shared" si="577"/>
        <v>N/A</v>
      </c>
      <c r="BH768" s="197">
        <f t="shared" si="578"/>
        <v>0</v>
      </c>
      <c r="BI768" s="198">
        <f t="shared" si="579"/>
        <v>0</v>
      </c>
      <c r="BJ768" s="199">
        <f>IFERROR(SQRT(($E768-$E$1136)^2+($R768-$R$1136)^2),0)</f>
        <v>3.0972929187875635E-2</v>
      </c>
      <c r="BK768" s="197" t="str">
        <f>IF(BJ768&lt;=SMALL(BJ$3:BJ$1130,1),"MAS PARECIDO","NO")</f>
        <v>NO</v>
      </c>
      <c r="BL768" s="197" t="str">
        <f>IF(BJ768&lt;=SMALL(BJ$3:BJ$1130,5),"SIMILAR","NO")</f>
        <v>NO</v>
      </c>
      <c r="BM768" s="197" t="str">
        <f t="shared" si="580"/>
        <v>N/A</v>
      </c>
      <c r="BN768" s="197">
        <f t="shared" si="581"/>
        <v>0</v>
      </c>
      <c r="BO768" s="198">
        <f t="shared" si="582"/>
        <v>0</v>
      </c>
      <c r="BP768" s="199">
        <f>IFERROR(SQRT(($E768-$E$1136)^2+($U768-$U$1136)^2),0)</f>
        <v>1.0004795461889648</v>
      </c>
      <c r="BQ768" s="197" t="str">
        <f>IF(BP768&lt;=SMALL(BP$3:BP$1130,1),"MAS PARECIDO","NO")</f>
        <v>NO</v>
      </c>
      <c r="BR768" s="197" t="str">
        <f>IF(BP768&lt;=SMALL(BP$3:BP$1130,5),"SIMILAR","NO")</f>
        <v>NO</v>
      </c>
      <c r="BS768" s="197" t="str">
        <f t="shared" si="583"/>
        <v>N/A</v>
      </c>
      <c r="BT768" s="197">
        <f t="shared" si="584"/>
        <v>0</v>
      </c>
      <c r="BU768" s="198">
        <f t="shared" si="585"/>
        <v>0</v>
      </c>
      <c r="BV768" s="199">
        <f>IFERROR(SQRT(($E768-$E$1136)^2+($X768-$X$1136)^2),0)</f>
        <v>3.0972929187875635E-2</v>
      </c>
      <c r="BW768" s="197" t="str">
        <f>IF(BV768&lt;=SMALL(BV$3:BV$1130,1),"MAS PARECIDO","NO")</f>
        <v>NO</v>
      </c>
      <c r="BX768" s="197" t="str">
        <f>IF(BV768&lt;=SMALL(BV$3:BV$1130,5),"SIMILAR","NO")</f>
        <v>NO</v>
      </c>
      <c r="BY768" s="197" t="str">
        <f t="shared" si="586"/>
        <v>N/A</v>
      </c>
      <c r="BZ768" s="197">
        <f t="shared" si="587"/>
        <v>0</v>
      </c>
      <c r="CA768" s="198">
        <f t="shared" si="588"/>
        <v>0</v>
      </c>
      <c r="CB768" s="199">
        <f>IFERROR(SQRT(($E768-$E$1136)^2+($AA768-$AA$1136)^2),0)</f>
        <v>3.0972929187875635E-2</v>
      </c>
      <c r="CC768" s="197" t="str">
        <f>IF(CB768&lt;=SMALL(CB$3:CB$1130,1),"MAS PARECIDO","NO")</f>
        <v>NO</v>
      </c>
      <c r="CD768" s="197" t="str">
        <f>IF(CB768&lt;=SMALL(CB$3:CB$1130,5),"SIMILAR","NO")</f>
        <v>NO</v>
      </c>
      <c r="CE768" s="197" t="str">
        <f t="shared" si="589"/>
        <v>N/A</v>
      </c>
      <c r="CF768" s="197">
        <f t="shared" si="590"/>
        <v>0</v>
      </c>
      <c r="CG768" s="198">
        <f t="shared" si="591"/>
        <v>0</v>
      </c>
      <c r="CH768" s="199">
        <f>IFERROR(SQRT(($E768-$E$1136)^2+($AD768-$AD$1136)^2),0)</f>
        <v>1.0004795461889648</v>
      </c>
      <c r="CI768" s="197" t="str">
        <f>IF(CH768&lt;=SMALL(CH$3:CH$1130,1),"MAS PARECIDO","NO")</f>
        <v>NO</v>
      </c>
      <c r="CJ768" s="197" t="str">
        <f>IF(CH768&lt;=SMALL(CH$3:CH$1130,5),"SIMILAR","NO")</f>
        <v>NO</v>
      </c>
      <c r="CK768" s="197" t="str">
        <f t="shared" si="592"/>
        <v>N/A</v>
      </c>
      <c r="CL768" s="197">
        <f t="shared" si="593"/>
        <v>0</v>
      </c>
      <c r="CM768" s="198">
        <f t="shared" si="594"/>
        <v>0</v>
      </c>
      <c r="CN768" s="199">
        <f>IFERROR(SQRT(($E768-$E$1136)^2+($AG768-$AG$1136)^2),0)</f>
        <v>1.0004795461889648</v>
      </c>
      <c r="CO768" s="197" t="str">
        <f>IF(CN768&lt;=SMALL(CN$3:CN$1130,1),"MAS PARECIDO","NO")</f>
        <v>NO</v>
      </c>
      <c r="CP768" s="197" t="str">
        <f>IF(CN768&lt;=SMALL(CN$3:CN$1130,5),"SIMILAR","NO")</f>
        <v>NO</v>
      </c>
      <c r="CQ768" s="197" t="str">
        <f t="shared" si="595"/>
        <v>N/A</v>
      </c>
      <c r="CR768" s="197">
        <f t="shared" si="596"/>
        <v>0</v>
      </c>
      <c r="CS768" s="198">
        <f t="shared" si="597"/>
        <v>0</v>
      </c>
      <c r="CT768" s="199">
        <f>IFERROR(SQRT(($E768-$E$1136)^2+($AJ768-$AJ$1136)^2),0)</f>
        <v>3.0972929187875635E-2</v>
      </c>
      <c r="CU768" s="197" t="str">
        <f>IF(CT768&lt;=SMALL(CT$3:CT$1130,1),"MAS PARECIDO","NO")</f>
        <v>NO</v>
      </c>
      <c r="CV768" s="197" t="str">
        <f>IF(CT768&lt;=SMALL(CT$3:CT$1130,5),"SIMILAR","NO")</f>
        <v>NO</v>
      </c>
      <c r="CW768" s="197" t="str">
        <f t="shared" si="598"/>
        <v>N/A</v>
      </c>
      <c r="CX768" s="197">
        <f t="shared" si="599"/>
        <v>0</v>
      </c>
      <c r="CY768" s="198">
        <f t="shared" si="600"/>
        <v>0</v>
      </c>
      <c r="CZ768" s="2" t="s">
        <v>2494</v>
      </c>
      <c r="DA768" s="2" t="s">
        <v>2495</v>
      </c>
      <c r="DB768" s="2">
        <v>0</v>
      </c>
      <c r="DC768" s="2" t="s">
        <v>189</v>
      </c>
    </row>
    <row r="769" spans="1:107">
      <c r="A769" s="24" t="s">
        <v>926</v>
      </c>
      <c r="B769" s="46">
        <v>66790.09</v>
      </c>
      <c r="C769" s="190">
        <f>(B769-$B$1132)/($B$1133-$B$1132)</f>
        <v>7.2806460433673115E-2</v>
      </c>
      <c r="D769" s="46">
        <v>20000</v>
      </c>
      <c r="E769" s="190">
        <f>(D769-$D$1132)/($D$1133-$D$1132)</f>
        <v>3.9971199135974078E-2</v>
      </c>
      <c r="F769" s="46" t="s">
        <v>53</v>
      </c>
      <c r="G769" s="192">
        <f>VLOOKUP(F769,'DATOS DE SOPORTE'!$Y$5:$Z$8,2,FALSE)</f>
        <v>2</v>
      </c>
      <c r="H769" s="190">
        <f>(G769-$G$1132)/($G$1133-$G$1132)</f>
        <v>0.33333333333333331</v>
      </c>
      <c r="I769" s="50">
        <v>0</v>
      </c>
      <c r="J769" s="200">
        <f t="shared" si="560"/>
        <v>0</v>
      </c>
      <c r="K769" s="190">
        <f>(J769-$J$1132)/($J$1133-$J$1132)</f>
        <v>0</v>
      </c>
      <c r="L769" s="193" t="str">
        <f t="shared" si="561"/>
        <v>NO</v>
      </c>
      <c r="M769" s="46" t="s">
        <v>192</v>
      </c>
      <c r="N769" s="192">
        <f t="shared" si="562"/>
        <v>2</v>
      </c>
      <c r="O769" s="190">
        <f>(N769-N$1132)/(N$1133-N$1132)</f>
        <v>1</v>
      </c>
      <c r="P769" s="46" t="s">
        <v>193</v>
      </c>
      <c r="Q769" s="192">
        <f t="shared" si="563"/>
        <v>2</v>
      </c>
      <c r="R769" s="190">
        <f>(Q769-Q$1132)/(Q$1133-Q$1132)</f>
        <v>0.5</v>
      </c>
      <c r="S769" s="46" t="s">
        <v>194</v>
      </c>
      <c r="T769" s="192">
        <f t="shared" si="564"/>
        <v>1</v>
      </c>
      <c r="U769" s="190">
        <f>(T769-T$1132)/(T$1133-T$1132)</f>
        <v>0</v>
      </c>
      <c r="V769" s="46" t="s">
        <v>62</v>
      </c>
      <c r="W769" s="194">
        <f>VLOOKUP(V769,'DATOS DE SOPORTE'!$S$5:$T$10,2,FALSE)</f>
        <v>1</v>
      </c>
      <c r="X769" s="201">
        <f>(W769-W$1132)/(W$1133-W$1132)</f>
        <v>0</v>
      </c>
      <c r="Y769" s="46" t="s">
        <v>136</v>
      </c>
      <c r="Z769" s="194">
        <f t="shared" si="565"/>
        <v>2</v>
      </c>
      <c r="AA769" s="201">
        <f>(Z769-Z$1132)/(Z$1133-Z$1132)</f>
        <v>1</v>
      </c>
      <c r="AB769" s="46" t="s">
        <v>136</v>
      </c>
      <c r="AC769" s="194">
        <f t="shared" si="566"/>
        <v>2</v>
      </c>
      <c r="AD769" s="201">
        <f>(AC769-AC$1132)/(AC$1133-AC$1132)</f>
        <v>1</v>
      </c>
      <c r="AE769" s="46" t="s">
        <v>136</v>
      </c>
      <c r="AF769" s="194">
        <f t="shared" si="567"/>
        <v>2</v>
      </c>
      <c r="AG769" s="201">
        <f>(AF769-AF$1132)/(AF$1133-AF$1132)</f>
        <v>1</v>
      </c>
      <c r="AH769" s="24" t="s">
        <v>67</v>
      </c>
      <c r="AI769" s="194">
        <f>VLOOKUP(AH769,'DATOS DE SOPORTE'!$V$5:$W$8,2,FALSE)</f>
        <v>1</v>
      </c>
      <c r="AJ769" s="201">
        <f>(AI769-AI$1132)/(AI$1133-AI$1132)</f>
        <v>0</v>
      </c>
      <c r="AK769" s="58" t="str">
        <f t="shared" si="559"/>
        <v>Bueno</v>
      </c>
      <c r="AL769" s="196">
        <f>IFERROR(SQRT(($E769-$E$1136)^2+($C769-$C$1136)^2),0)</f>
        <v>0.13824616508219972</v>
      </c>
      <c r="AM769" s="197" t="str">
        <f>IF(AL769&lt;=SMALL($AL$3:$AL$1130,1),"MAS PARECIDO","NO")</f>
        <v>NO</v>
      </c>
      <c r="AN769" s="197" t="str">
        <f>IF(AL769&lt;=SMALL($AL$3:$AL$1130,5),"SIMILAR","NO")</f>
        <v>NO</v>
      </c>
      <c r="AO769" s="197" t="str">
        <f t="shared" si="568"/>
        <v>N/A</v>
      </c>
      <c r="AP769" s="197">
        <f t="shared" si="569"/>
        <v>0</v>
      </c>
      <c r="AQ769" s="198">
        <f t="shared" si="570"/>
        <v>0</v>
      </c>
      <c r="AR769" s="196">
        <f>IFERROR(SQRT(($E769-$E$1136)^2+($H769-$H$1136)^2),0)</f>
        <v>4.0001200036001078E-2</v>
      </c>
      <c r="AS769" s="197" t="str">
        <f>IF(AR769&lt;=SMALL(AR$3:AR$1130,1),"MAS PARECIDO","NO")</f>
        <v>NO</v>
      </c>
      <c r="AT769" s="197" t="str">
        <f>IF(AR769&lt;=SMALL(AR$3:AR$1130,5),"SIMILAR","NO")</f>
        <v>NO</v>
      </c>
      <c r="AU769" s="197" t="str">
        <f t="shared" si="571"/>
        <v>N/A</v>
      </c>
      <c r="AV769" s="197">
        <f t="shared" si="572"/>
        <v>0</v>
      </c>
      <c r="AW769" s="198">
        <f t="shared" si="573"/>
        <v>0</v>
      </c>
      <c r="AX769" s="199">
        <f>IFERROR(SQRT(($E769-$E$1136)^2+($K769-$K$1136)^2),0)</f>
        <v>0.2039610158935285</v>
      </c>
      <c r="AY769" s="197" t="str">
        <f>IF(AX769&lt;=SMALL(AX$3:AX$1130,1),"MAS PARECIDO","NO")</f>
        <v>NO</v>
      </c>
      <c r="AZ769" s="197" t="str">
        <f>IF(AX769&lt;=SMALL(AX$3:AX$1130,5),"SIMILAR","NO")</f>
        <v>NO</v>
      </c>
      <c r="BA769" s="197" t="str">
        <f t="shared" si="574"/>
        <v>N/A</v>
      </c>
      <c r="BB769" s="197">
        <f t="shared" si="575"/>
        <v>0</v>
      </c>
      <c r="BC769" s="198">
        <f t="shared" si="576"/>
        <v>0</v>
      </c>
      <c r="BD769" s="196">
        <f>IFERROR(SQRT(($E769-$E$1136)^2+($O769-$O$1136)^2),0)</f>
        <v>4.0001200036001078E-2</v>
      </c>
      <c r="BE769" s="197" t="str">
        <f>IF(BD769&lt;=SMALL(BD$3:BD$1130,1),"MAS PARECIDO","NO")</f>
        <v>NO</v>
      </c>
      <c r="BF769" s="197" t="str">
        <f>IF(BD769&lt;=SMALL(BD$3:BD$1130,5),"SIMILAR","NO")</f>
        <v>NO</v>
      </c>
      <c r="BG769" s="197" t="str">
        <f t="shared" si="577"/>
        <v>N/A</v>
      </c>
      <c r="BH769" s="197">
        <f t="shared" si="578"/>
        <v>0</v>
      </c>
      <c r="BI769" s="198">
        <f t="shared" si="579"/>
        <v>0</v>
      </c>
      <c r="BJ769" s="199">
        <f>IFERROR(SQRT(($E769-$E$1136)^2+($R769-$R$1136)^2),0)</f>
        <v>4.0001200036001078E-2</v>
      </c>
      <c r="BK769" s="197" t="str">
        <f>IF(BJ769&lt;=SMALL(BJ$3:BJ$1130,1),"MAS PARECIDO","NO")</f>
        <v>NO</v>
      </c>
      <c r="BL769" s="197" t="str">
        <f>IF(BJ769&lt;=SMALL(BJ$3:BJ$1130,5),"SIMILAR","NO")</f>
        <v>NO</v>
      </c>
      <c r="BM769" s="197" t="str">
        <f t="shared" si="580"/>
        <v>N/A</v>
      </c>
      <c r="BN769" s="197">
        <f t="shared" si="581"/>
        <v>0</v>
      </c>
      <c r="BO769" s="198">
        <f t="shared" si="582"/>
        <v>0</v>
      </c>
      <c r="BP769" s="199">
        <f>IFERROR(SQRT(($E769-$E$1136)^2+($U769-$U$1136)^2),0)</f>
        <v>4.0001200036001078E-2</v>
      </c>
      <c r="BQ769" s="197" t="str">
        <f>IF(BP769&lt;=SMALL(BP$3:BP$1130,1),"MAS PARECIDO","NO")</f>
        <v>NO</v>
      </c>
      <c r="BR769" s="197" t="str">
        <f>IF(BP769&lt;=SMALL(BP$3:BP$1130,5),"SIMILAR","NO")</f>
        <v>NO</v>
      </c>
      <c r="BS769" s="197" t="str">
        <f t="shared" si="583"/>
        <v>N/A</v>
      </c>
      <c r="BT769" s="197">
        <f t="shared" si="584"/>
        <v>0</v>
      </c>
      <c r="BU769" s="198">
        <f t="shared" si="585"/>
        <v>0</v>
      </c>
      <c r="BV769" s="199">
        <f>IFERROR(SQRT(($E769-$E$1136)^2+($X769-$X$1136)^2),0)</f>
        <v>4.0001200036001078E-2</v>
      </c>
      <c r="BW769" s="197" t="str">
        <f>IF(BV769&lt;=SMALL(BV$3:BV$1130,1),"MAS PARECIDO","NO")</f>
        <v>NO</v>
      </c>
      <c r="BX769" s="197" t="str">
        <f>IF(BV769&lt;=SMALL(BV$3:BV$1130,5),"SIMILAR","NO")</f>
        <v>NO</v>
      </c>
      <c r="BY769" s="197" t="str">
        <f t="shared" si="586"/>
        <v>N/A</v>
      </c>
      <c r="BZ769" s="197">
        <f t="shared" si="587"/>
        <v>0</v>
      </c>
      <c r="CA769" s="198">
        <f t="shared" si="588"/>
        <v>0</v>
      </c>
      <c r="CB769" s="199">
        <f>IFERROR(SQRT(($E769-$E$1136)^2+($AA769-$AA$1136)^2),0)</f>
        <v>1.0007997282195475</v>
      </c>
      <c r="CC769" s="197" t="str">
        <f>IF(CB769&lt;=SMALL(CB$3:CB$1130,1),"MAS PARECIDO","NO")</f>
        <v>NO</v>
      </c>
      <c r="CD769" s="197" t="str">
        <f>IF(CB769&lt;=SMALL(CB$3:CB$1130,5),"SIMILAR","NO")</f>
        <v>NO</v>
      </c>
      <c r="CE769" s="197" t="str">
        <f t="shared" si="589"/>
        <v>N/A</v>
      </c>
      <c r="CF769" s="197">
        <f t="shared" si="590"/>
        <v>0</v>
      </c>
      <c r="CG769" s="198">
        <f t="shared" si="591"/>
        <v>0</v>
      </c>
      <c r="CH769" s="199">
        <f>IFERROR(SQRT(($E769-$E$1136)^2+($AD769-$AD$1136)^2),0)</f>
        <v>4.0001200036001078E-2</v>
      </c>
      <c r="CI769" s="197" t="str">
        <f>IF(CH769&lt;=SMALL(CH$3:CH$1130,1),"MAS PARECIDO","NO")</f>
        <v>NO</v>
      </c>
      <c r="CJ769" s="197" t="str">
        <f>IF(CH769&lt;=SMALL(CH$3:CH$1130,5),"SIMILAR","NO")</f>
        <v>NO</v>
      </c>
      <c r="CK769" s="197" t="str">
        <f t="shared" si="592"/>
        <v>N/A</v>
      </c>
      <c r="CL769" s="197">
        <f t="shared" si="593"/>
        <v>0</v>
      </c>
      <c r="CM769" s="198">
        <f t="shared" si="594"/>
        <v>0</v>
      </c>
      <c r="CN769" s="199">
        <f>IFERROR(SQRT(($E769-$E$1136)^2+($AG769-$AG$1136)^2),0)</f>
        <v>4.0001200036001078E-2</v>
      </c>
      <c r="CO769" s="197" t="str">
        <f>IF(CN769&lt;=SMALL(CN$3:CN$1130,1),"MAS PARECIDO","NO")</f>
        <v>NO</v>
      </c>
      <c r="CP769" s="197" t="str">
        <f>IF(CN769&lt;=SMALL(CN$3:CN$1130,5),"SIMILAR","NO")</f>
        <v>NO</v>
      </c>
      <c r="CQ769" s="197" t="str">
        <f t="shared" si="595"/>
        <v>N/A</v>
      </c>
      <c r="CR769" s="197">
        <f t="shared" si="596"/>
        <v>0</v>
      </c>
      <c r="CS769" s="198">
        <f t="shared" si="597"/>
        <v>0</v>
      </c>
      <c r="CT769" s="199">
        <f>IFERROR(SQRT(($E769-$E$1136)^2+($AJ769-$AJ$1136)^2),0)</f>
        <v>4.0001200036001078E-2</v>
      </c>
      <c r="CU769" s="197" t="str">
        <f>IF(CT769&lt;=SMALL(CT$3:CT$1130,1),"MAS PARECIDO","NO")</f>
        <v>NO</v>
      </c>
      <c r="CV769" s="197" t="str">
        <f>IF(CT769&lt;=SMALL(CT$3:CT$1130,5),"SIMILAR","NO")</f>
        <v>NO</v>
      </c>
      <c r="CW769" s="197" t="str">
        <f t="shared" si="598"/>
        <v>N/A</v>
      </c>
      <c r="CX769" s="197">
        <f t="shared" si="599"/>
        <v>0</v>
      </c>
      <c r="CY769" s="198">
        <f t="shared" si="600"/>
        <v>0</v>
      </c>
      <c r="CZ769" s="2" t="s">
        <v>2496</v>
      </c>
      <c r="DA769" s="2" t="s">
        <v>2497</v>
      </c>
      <c r="DB769" s="2">
        <v>0</v>
      </c>
      <c r="DC769" s="2" t="s">
        <v>189</v>
      </c>
    </row>
    <row r="770" spans="1:107">
      <c r="A770" s="24" t="s">
        <v>927</v>
      </c>
      <c r="B770" s="46">
        <v>96939.38</v>
      </c>
      <c r="C770" s="190">
        <f>(B770-$B$1132)/($B$1133-$B$1132)</f>
        <v>0.10804836369041843</v>
      </c>
      <c r="D770" s="46">
        <v>8000</v>
      </c>
      <c r="E770" s="190">
        <f>(D770-$D$1132)/($D$1133-$D$1132)</f>
        <v>1.597047911437343E-2</v>
      </c>
      <c r="F770" s="46" t="s">
        <v>191</v>
      </c>
      <c r="G770" s="192">
        <f>VLOOKUP(F770,'DATOS DE SOPORTE'!$Y$5:$Z$8,2,FALSE)</f>
        <v>1</v>
      </c>
      <c r="H770" s="190">
        <f>(G770-$G$1132)/($G$1133-$G$1132)</f>
        <v>0</v>
      </c>
      <c r="I770" s="50">
        <v>0</v>
      </c>
      <c r="J770" s="200">
        <f t="shared" si="560"/>
        <v>0</v>
      </c>
      <c r="K770" s="190">
        <f>(J770-$J$1132)/($J$1133-$J$1132)</f>
        <v>0</v>
      </c>
      <c r="L770" s="193" t="str">
        <f t="shared" si="561"/>
        <v>NO</v>
      </c>
      <c r="M770" s="46" t="s">
        <v>192</v>
      </c>
      <c r="N770" s="192">
        <f t="shared" si="562"/>
        <v>2</v>
      </c>
      <c r="O770" s="190">
        <f>(N770-N$1132)/(N$1133-N$1132)</f>
        <v>1</v>
      </c>
      <c r="P770" s="46" t="s">
        <v>193</v>
      </c>
      <c r="Q770" s="192">
        <f t="shared" si="563"/>
        <v>2</v>
      </c>
      <c r="R770" s="190">
        <f>(Q770-Q$1132)/(Q$1133-Q$1132)</f>
        <v>0.5</v>
      </c>
      <c r="S770" s="46" t="s">
        <v>194</v>
      </c>
      <c r="T770" s="192">
        <f t="shared" si="564"/>
        <v>1</v>
      </c>
      <c r="U770" s="190">
        <f>(T770-T$1132)/(T$1133-T$1132)</f>
        <v>0</v>
      </c>
      <c r="V770" s="46" t="s">
        <v>62</v>
      </c>
      <c r="W770" s="194">
        <f>VLOOKUP(V770,'DATOS DE SOPORTE'!$S$5:$T$10,2,FALSE)</f>
        <v>1</v>
      </c>
      <c r="X770" s="201">
        <f>(W770-W$1132)/(W$1133-W$1132)</f>
        <v>0</v>
      </c>
      <c r="Y770" s="46" t="s">
        <v>188</v>
      </c>
      <c r="Z770" s="194">
        <f t="shared" si="565"/>
        <v>1</v>
      </c>
      <c r="AA770" s="201">
        <f>(Z770-Z$1132)/(Z$1133-Z$1132)</f>
        <v>0</v>
      </c>
      <c r="AB770" s="46" t="s">
        <v>136</v>
      </c>
      <c r="AC770" s="194">
        <f t="shared" si="566"/>
        <v>2</v>
      </c>
      <c r="AD770" s="201">
        <f>(AC770-AC$1132)/(AC$1133-AC$1132)</f>
        <v>1</v>
      </c>
      <c r="AE770" s="46" t="s">
        <v>188</v>
      </c>
      <c r="AF770" s="194">
        <f t="shared" si="567"/>
        <v>1</v>
      </c>
      <c r="AG770" s="201">
        <f>(AF770-AF$1132)/(AF$1133-AF$1132)</f>
        <v>0</v>
      </c>
      <c r="AH770" s="24" t="s">
        <v>67</v>
      </c>
      <c r="AI770" s="194">
        <f>VLOOKUP(AH770,'DATOS DE SOPORTE'!$V$5:$W$8,2,FALSE)</f>
        <v>1</v>
      </c>
      <c r="AJ770" s="201">
        <f>(AI770-AI$1132)/(AI$1133-AI$1132)</f>
        <v>0</v>
      </c>
      <c r="AK770" s="58" t="str">
        <f t="shared" si="559"/>
        <v>Bueno</v>
      </c>
      <c r="AL770" s="196">
        <f>IFERROR(SQRT(($E770-$E$1136)^2+($C770-$C$1136)^2),0)</f>
        <v>9.8400258036755187E-2</v>
      </c>
      <c r="AM770" s="197" t="str">
        <f>IF(AL770&lt;=SMALL($AL$3:$AL$1130,1),"MAS PARECIDO","NO")</f>
        <v>NO</v>
      </c>
      <c r="AN770" s="197" t="str">
        <f>IF(AL770&lt;=SMALL($AL$3:$AL$1130,5),"SIMILAR","NO")</f>
        <v>NO</v>
      </c>
      <c r="AO770" s="197" t="str">
        <f t="shared" si="568"/>
        <v>N/A</v>
      </c>
      <c r="AP770" s="197">
        <f t="shared" si="569"/>
        <v>0</v>
      </c>
      <c r="AQ770" s="198">
        <f t="shared" si="570"/>
        <v>0</v>
      </c>
      <c r="AR770" s="196">
        <f>IFERROR(SQRT(($E770-$E$1136)^2+($H770-$H$1136)^2),0)</f>
        <v>0.3337171354183095</v>
      </c>
      <c r="AS770" s="197" t="str">
        <f>IF(AR770&lt;=SMALL(AR$3:AR$1130,1),"MAS PARECIDO","NO")</f>
        <v>NO</v>
      </c>
      <c r="AT770" s="197" t="str">
        <f>IF(AR770&lt;=SMALL(AR$3:AR$1130,5),"SIMILAR","NO")</f>
        <v>NO</v>
      </c>
      <c r="AU770" s="197" t="str">
        <f t="shared" si="571"/>
        <v>N/A</v>
      </c>
      <c r="AV770" s="197">
        <f t="shared" si="572"/>
        <v>0</v>
      </c>
      <c r="AW770" s="198">
        <f t="shared" si="573"/>
        <v>0</v>
      </c>
      <c r="AX770" s="199">
        <f>IFERROR(SQRT(($E770-$E$1136)^2+($K770-$K$1136)^2),0)</f>
        <v>0.20063901754317687</v>
      </c>
      <c r="AY770" s="197" t="str">
        <f>IF(AX770&lt;=SMALL(AX$3:AX$1130,1),"MAS PARECIDO","NO")</f>
        <v>NO</v>
      </c>
      <c r="AZ770" s="197" t="str">
        <f>IF(AX770&lt;=SMALL(AX$3:AX$1130,5),"SIMILAR","NO")</f>
        <v>NO</v>
      </c>
      <c r="BA770" s="197" t="str">
        <f t="shared" si="574"/>
        <v>N/A</v>
      </c>
      <c r="BB770" s="197">
        <f t="shared" si="575"/>
        <v>0</v>
      </c>
      <c r="BC770" s="198">
        <f t="shared" si="576"/>
        <v>0</v>
      </c>
      <c r="BD770" s="196">
        <f>IFERROR(SQRT(($E770-$E$1136)^2+($O770-$O$1136)^2),0)</f>
        <v>1.600048001440043E-2</v>
      </c>
      <c r="BE770" s="197" t="str">
        <f>IF(BD770&lt;=SMALL(BD$3:BD$1130,1),"MAS PARECIDO","NO")</f>
        <v>NO</v>
      </c>
      <c r="BF770" s="197" t="str">
        <f>IF(BD770&lt;=SMALL(BD$3:BD$1130,5),"SIMILAR","NO")</f>
        <v>NO</v>
      </c>
      <c r="BG770" s="197" t="str">
        <f t="shared" si="577"/>
        <v>N/A</v>
      </c>
      <c r="BH770" s="197">
        <f t="shared" si="578"/>
        <v>0</v>
      </c>
      <c r="BI770" s="198">
        <f t="shared" si="579"/>
        <v>0</v>
      </c>
      <c r="BJ770" s="199">
        <f>IFERROR(SQRT(($E770-$E$1136)^2+($R770-$R$1136)^2),0)</f>
        <v>1.600048001440043E-2</v>
      </c>
      <c r="BK770" s="197" t="str">
        <f>IF(BJ770&lt;=SMALL(BJ$3:BJ$1130,1),"MAS PARECIDO","NO")</f>
        <v>NO</v>
      </c>
      <c r="BL770" s="197" t="str">
        <f>IF(BJ770&lt;=SMALL(BJ$3:BJ$1130,5),"SIMILAR","NO")</f>
        <v>NO</v>
      </c>
      <c r="BM770" s="197" t="str">
        <f t="shared" si="580"/>
        <v>N/A</v>
      </c>
      <c r="BN770" s="197">
        <f t="shared" si="581"/>
        <v>0</v>
      </c>
      <c r="BO770" s="198">
        <f t="shared" si="582"/>
        <v>0</v>
      </c>
      <c r="BP770" s="199">
        <f>IFERROR(SQRT(($E770-$E$1136)^2+($U770-$U$1136)^2),0)</f>
        <v>1.600048001440043E-2</v>
      </c>
      <c r="BQ770" s="197" t="str">
        <f>IF(BP770&lt;=SMALL(BP$3:BP$1130,1),"MAS PARECIDO","NO")</f>
        <v>NO</v>
      </c>
      <c r="BR770" s="197" t="str">
        <f>IF(BP770&lt;=SMALL(BP$3:BP$1130,5),"SIMILAR","NO")</f>
        <v>NO</v>
      </c>
      <c r="BS770" s="197" t="str">
        <f t="shared" si="583"/>
        <v>N/A</v>
      </c>
      <c r="BT770" s="197">
        <f t="shared" si="584"/>
        <v>0</v>
      </c>
      <c r="BU770" s="198">
        <f t="shared" si="585"/>
        <v>0</v>
      </c>
      <c r="BV770" s="199">
        <f>IFERROR(SQRT(($E770-$E$1136)^2+($X770-$X$1136)^2),0)</f>
        <v>1.600048001440043E-2</v>
      </c>
      <c r="BW770" s="197" t="str">
        <f>IF(BV770&lt;=SMALL(BV$3:BV$1130,1),"MAS PARECIDO","NO")</f>
        <v>NO</v>
      </c>
      <c r="BX770" s="197" t="str">
        <f>IF(BV770&lt;=SMALL(BV$3:BV$1130,5),"SIMILAR","NO")</f>
        <v>NO</v>
      </c>
      <c r="BY770" s="197" t="str">
        <f t="shared" si="586"/>
        <v>N/A</v>
      </c>
      <c r="BZ770" s="197">
        <f t="shared" si="587"/>
        <v>0</v>
      </c>
      <c r="CA770" s="198">
        <f t="shared" si="588"/>
        <v>0</v>
      </c>
      <c r="CB770" s="199">
        <f>IFERROR(SQRT(($E770-$E$1136)^2+($AA770-$AA$1136)^2),0)</f>
        <v>1.600048001440043E-2</v>
      </c>
      <c r="CC770" s="197" t="str">
        <f>IF(CB770&lt;=SMALL(CB$3:CB$1130,1),"MAS PARECIDO","NO")</f>
        <v>NO</v>
      </c>
      <c r="CD770" s="197" t="str">
        <f>IF(CB770&lt;=SMALL(CB$3:CB$1130,5),"SIMILAR","NO")</f>
        <v>NO</v>
      </c>
      <c r="CE770" s="197" t="str">
        <f t="shared" si="589"/>
        <v>N/A</v>
      </c>
      <c r="CF770" s="197">
        <f t="shared" si="590"/>
        <v>0</v>
      </c>
      <c r="CG770" s="198">
        <f t="shared" si="591"/>
        <v>0</v>
      </c>
      <c r="CH770" s="199">
        <f>IFERROR(SQRT(($E770-$E$1136)^2+($AD770-$AD$1136)^2),0)</f>
        <v>1.600048001440043E-2</v>
      </c>
      <c r="CI770" s="197" t="str">
        <f>IF(CH770&lt;=SMALL(CH$3:CH$1130,1),"MAS PARECIDO","NO")</f>
        <v>NO</v>
      </c>
      <c r="CJ770" s="197" t="str">
        <f>IF(CH770&lt;=SMALL(CH$3:CH$1130,5),"SIMILAR","NO")</f>
        <v>NO</v>
      </c>
      <c r="CK770" s="197" t="str">
        <f t="shared" si="592"/>
        <v>N/A</v>
      </c>
      <c r="CL770" s="197">
        <f t="shared" si="593"/>
        <v>0</v>
      </c>
      <c r="CM770" s="198">
        <f t="shared" si="594"/>
        <v>0</v>
      </c>
      <c r="CN770" s="199">
        <f>IFERROR(SQRT(($E770-$E$1136)^2+($AG770-$AG$1136)^2),0)</f>
        <v>1.0001279994884111</v>
      </c>
      <c r="CO770" s="197" t="str">
        <f>IF(CN770&lt;=SMALL(CN$3:CN$1130,1),"MAS PARECIDO","NO")</f>
        <v>NO</v>
      </c>
      <c r="CP770" s="197" t="str">
        <f>IF(CN770&lt;=SMALL(CN$3:CN$1130,5),"SIMILAR","NO")</f>
        <v>NO</v>
      </c>
      <c r="CQ770" s="197" t="str">
        <f t="shared" si="595"/>
        <v>N/A</v>
      </c>
      <c r="CR770" s="197">
        <f t="shared" si="596"/>
        <v>0</v>
      </c>
      <c r="CS770" s="198">
        <f t="shared" si="597"/>
        <v>0</v>
      </c>
      <c r="CT770" s="199">
        <f>IFERROR(SQRT(($E770-$E$1136)^2+($AJ770-$AJ$1136)^2),0)</f>
        <v>1.600048001440043E-2</v>
      </c>
      <c r="CU770" s="197" t="str">
        <f>IF(CT770&lt;=SMALL(CT$3:CT$1130,1),"MAS PARECIDO","NO")</f>
        <v>NO</v>
      </c>
      <c r="CV770" s="197" t="str">
        <f>IF(CT770&lt;=SMALL(CT$3:CT$1130,5),"SIMILAR","NO")</f>
        <v>NO</v>
      </c>
      <c r="CW770" s="197" t="str">
        <f t="shared" si="598"/>
        <v>N/A</v>
      </c>
      <c r="CX770" s="197">
        <f t="shared" si="599"/>
        <v>0</v>
      </c>
      <c r="CY770" s="198">
        <f t="shared" si="600"/>
        <v>0</v>
      </c>
      <c r="CZ770" s="2" t="s">
        <v>2498</v>
      </c>
      <c r="DA770" s="2" t="s">
        <v>2499</v>
      </c>
      <c r="DB770" s="2">
        <v>0</v>
      </c>
      <c r="DC770" s="2" t="s">
        <v>189</v>
      </c>
    </row>
    <row r="771" spans="1:107">
      <c r="A771" s="24" t="s">
        <v>462</v>
      </c>
      <c r="B771" s="46">
        <v>333447.06</v>
      </c>
      <c r="C771" s="190">
        <f>(B771-$B$1132)/($B$1133-$B$1132)</f>
        <v>0.38450531435284796</v>
      </c>
      <c r="D771" s="46">
        <v>65000</v>
      </c>
      <c r="E771" s="190">
        <f>(D771-$D$1132)/($D$1133-$D$1132)</f>
        <v>0.1299738992169765</v>
      </c>
      <c r="F771" s="46" t="s">
        <v>187</v>
      </c>
      <c r="G771" s="192">
        <f>VLOOKUP(F771,'DATOS DE SOPORTE'!$Y$5:$Z$8,2,FALSE)</f>
        <v>4</v>
      </c>
      <c r="H771" s="190">
        <f>(G771-$G$1132)/($G$1133-$G$1132)</f>
        <v>1</v>
      </c>
      <c r="I771" s="50">
        <v>3</v>
      </c>
      <c r="J771" s="200">
        <f t="shared" si="560"/>
        <v>3</v>
      </c>
      <c r="K771" s="190">
        <f>(J771-$J$1132)/($J$1133-$J$1132)</f>
        <v>0.6</v>
      </c>
      <c r="L771" s="193" t="str">
        <f t="shared" si="561"/>
        <v>SI</v>
      </c>
      <c r="M771" s="46" t="s">
        <v>56</v>
      </c>
      <c r="N771" s="192">
        <f t="shared" si="562"/>
        <v>1</v>
      </c>
      <c r="O771" s="190">
        <f>(N771-N$1132)/(N$1133-N$1132)</f>
        <v>0</v>
      </c>
      <c r="P771" s="46" t="s">
        <v>193</v>
      </c>
      <c r="Q771" s="192">
        <f t="shared" si="563"/>
        <v>2</v>
      </c>
      <c r="R771" s="190">
        <f>(Q771-Q$1132)/(Q$1133-Q$1132)</f>
        <v>0.5</v>
      </c>
      <c r="S771" s="46" t="s">
        <v>60</v>
      </c>
      <c r="T771" s="192">
        <f t="shared" si="564"/>
        <v>2</v>
      </c>
      <c r="U771" s="190">
        <f>(T771-T$1132)/(T$1133-T$1132)</f>
        <v>1</v>
      </c>
      <c r="V771" s="46" t="s">
        <v>62</v>
      </c>
      <c r="W771" s="194">
        <f>VLOOKUP(V771,'DATOS DE SOPORTE'!$S$5:$T$10,2,FALSE)</f>
        <v>1</v>
      </c>
      <c r="X771" s="201">
        <f>(W771-W$1132)/(W$1133-W$1132)</f>
        <v>0</v>
      </c>
      <c r="Y771" s="46" t="s">
        <v>188</v>
      </c>
      <c r="Z771" s="194">
        <f t="shared" si="565"/>
        <v>1</v>
      </c>
      <c r="AA771" s="201">
        <f>(Z771-Z$1132)/(Z$1133-Z$1132)</f>
        <v>0</v>
      </c>
      <c r="AB771" s="46" t="s">
        <v>188</v>
      </c>
      <c r="AC771" s="194">
        <f t="shared" si="566"/>
        <v>1</v>
      </c>
      <c r="AD771" s="201">
        <f>(AC771-AC$1132)/(AC$1133-AC$1132)</f>
        <v>0</v>
      </c>
      <c r="AE771" s="46" t="s">
        <v>188</v>
      </c>
      <c r="AF771" s="194">
        <f t="shared" si="567"/>
        <v>1</v>
      </c>
      <c r="AG771" s="201">
        <f>(AF771-AF$1132)/(AF$1133-AF$1132)</f>
        <v>0</v>
      </c>
      <c r="AH771" s="24" t="s">
        <v>67</v>
      </c>
      <c r="AI771" s="194">
        <f>VLOOKUP(AH771,'DATOS DE SOPORTE'!$V$5:$W$8,2,FALSE)</f>
        <v>1</v>
      </c>
      <c r="AJ771" s="201">
        <f>(AI771-AI$1132)/(AI$1133-AI$1132)</f>
        <v>0</v>
      </c>
      <c r="AK771" s="58" t="str">
        <f t="shared" si="559"/>
        <v>Bueno</v>
      </c>
      <c r="AL771" s="196">
        <f>IFERROR(SQRT(($E771-$E$1136)^2+($C771-$C$1136)^2),0)</f>
        <v>0.22152490112892489</v>
      </c>
      <c r="AM771" s="197" t="str">
        <f>IF(AL771&lt;=SMALL($AL$3:$AL$1130,1),"MAS PARECIDO","NO")</f>
        <v>NO</v>
      </c>
      <c r="AN771" s="197" t="str">
        <f>IF(AL771&lt;=SMALL($AL$3:$AL$1130,5),"SIMILAR","NO")</f>
        <v>NO</v>
      </c>
      <c r="AO771" s="197" t="str">
        <f t="shared" si="568"/>
        <v>N/A</v>
      </c>
      <c r="AP771" s="197">
        <f t="shared" si="569"/>
        <v>0</v>
      </c>
      <c r="AQ771" s="198">
        <f t="shared" si="570"/>
        <v>0</v>
      </c>
      <c r="AR771" s="196">
        <f>IFERROR(SQRT(($E771-$E$1136)^2+($H771-$H$1136)^2),0)</f>
        <v>0.67922415923616586</v>
      </c>
      <c r="AS771" s="197" t="str">
        <f>IF(AR771&lt;=SMALL(AR$3:AR$1130,1),"MAS PARECIDO","NO")</f>
        <v>NO</v>
      </c>
      <c r="AT771" s="197" t="str">
        <f>IF(AR771&lt;=SMALL(AR$3:AR$1130,5),"SIMILAR","NO")</f>
        <v>NO</v>
      </c>
      <c r="AU771" s="197" t="str">
        <f t="shared" si="571"/>
        <v>N/A</v>
      </c>
      <c r="AV771" s="197">
        <f t="shared" si="572"/>
        <v>0</v>
      </c>
      <c r="AW771" s="198">
        <f t="shared" si="573"/>
        <v>0</v>
      </c>
      <c r="AX771" s="199">
        <f>IFERROR(SQRT(($E771-$E$1136)^2+($K771-$K$1136)^2),0)</f>
        <v>0.42059602238446314</v>
      </c>
      <c r="AY771" s="197" t="str">
        <f>IF(AX771&lt;=SMALL(AX$3:AX$1130,1),"MAS PARECIDO","NO")</f>
        <v>NO</v>
      </c>
      <c r="AZ771" s="197" t="str">
        <f>IF(AX771&lt;=SMALL(AX$3:AX$1130,5),"SIMILAR","NO")</f>
        <v>NO</v>
      </c>
      <c r="BA771" s="197" t="str">
        <f t="shared" si="574"/>
        <v>N/A</v>
      </c>
      <c r="BB771" s="197">
        <f t="shared" si="575"/>
        <v>0</v>
      </c>
      <c r="BC771" s="198">
        <f t="shared" si="576"/>
        <v>0</v>
      </c>
      <c r="BD771" s="196">
        <f>IFERROR(SQRT(($E771-$E$1136)^2+($O771-$O$1136)^2),0)</f>
        <v>1.0084151000682366</v>
      </c>
      <c r="BE771" s="197" t="str">
        <f>IF(BD771&lt;=SMALL(BD$3:BD$1130,1),"MAS PARECIDO","NO")</f>
        <v>NO</v>
      </c>
      <c r="BF771" s="197" t="str">
        <f>IF(BD771&lt;=SMALL(BD$3:BD$1130,5),"SIMILAR","NO")</f>
        <v>NO</v>
      </c>
      <c r="BG771" s="197" t="str">
        <f t="shared" si="577"/>
        <v>N/A</v>
      </c>
      <c r="BH771" s="197">
        <f t="shared" si="578"/>
        <v>0</v>
      </c>
      <c r="BI771" s="198">
        <f t="shared" si="579"/>
        <v>0</v>
      </c>
      <c r="BJ771" s="199">
        <f>IFERROR(SQRT(($E771-$E$1136)^2+($R771-$R$1136)^2),0)</f>
        <v>0.1300039001170035</v>
      </c>
      <c r="BK771" s="197" t="str">
        <f>IF(BJ771&lt;=SMALL(BJ$3:BJ$1130,1),"MAS PARECIDO","NO")</f>
        <v>NO</v>
      </c>
      <c r="BL771" s="197" t="str">
        <f>IF(BJ771&lt;=SMALL(BJ$3:BJ$1130,5),"SIMILAR","NO")</f>
        <v>NO</v>
      </c>
      <c r="BM771" s="197" t="str">
        <f t="shared" si="580"/>
        <v>N/A</v>
      </c>
      <c r="BN771" s="197">
        <f t="shared" si="581"/>
        <v>0</v>
      </c>
      <c r="BO771" s="198">
        <f t="shared" si="582"/>
        <v>0</v>
      </c>
      <c r="BP771" s="199">
        <f>IFERROR(SQRT(($E771-$E$1136)^2+($U771-$U$1136)^2),0)</f>
        <v>1.0084151000682366</v>
      </c>
      <c r="BQ771" s="197" t="str">
        <f>IF(BP771&lt;=SMALL(BP$3:BP$1130,1),"MAS PARECIDO","NO")</f>
        <v>NO</v>
      </c>
      <c r="BR771" s="197" t="str">
        <f>IF(BP771&lt;=SMALL(BP$3:BP$1130,5),"SIMILAR","NO")</f>
        <v>NO</v>
      </c>
      <c r="BS771" s="197" t="str">
        <f t="shared" si="583"/>
        <v>N/A</v>
      </c>
      <c r="BT771" s="197">
        <f t="shared" si="584"/>
        <v>0</v>
      </c>
      <c r="BU771" s="198">
        <f t="shared" si="585"/>
        <v>0</v>
      </c>
      <c r="BV771" s="199">
        <f>IFERROR(SQRT(($E771-$E$1136)^2+($X771-$X$1136)^2),0)</f>
        <v>0.1300039001170035</v>
      </c>
      <c r="BW771" s="197" t="str">
        <f>IF(BV771&lt;=SMALL(BV$3:BV$1130,1),"MAS PARECIDO","NO")</f>
        <v>NO</v>
      </c>
      <c r="BX771" s="197" t="str">
        <f>IF(BV771&lt;=SMALL(BV$3:BV$1130,5),"SIMILAR","NO")</f>
        <v>NO</v>
      </c>
      <c r="BY771" s="197" t="str">
        <f t="shared" si="586"/>
        <v>N/A</v>
      </c>
      <c r="BZ771" s="197">
        <f t="shared" si="587"/>
        <v>0</v>
      </c>
      <c r="CA771" s="198">
        <f t="shared" si="588"/>
        <v>0</v>
      </c>
      <c r="CB771" s="199">
        <f>IFERROR(SQRT(($E771-$E$1136)^2+($AA771-$AA$1136)^2),0)</f>
        <v>0.1300039001170035</v>
      </c>
      <c r="CC771" s="197" t="str">
        <f>IF(CB771&lt;=SMALL(CB$3:CB$1130,1),"MAS PARECIDO","NO")</f>
        <v>NO</v>
      </c>
      <c r="CD771" s="197" t="str">
        <f>IF(CB771&lt;=SMALL(CB$3:CB$1130,5),"SIMILAR","NO")</f>
        <v>NO</v>
      </c>
      <c r="CE771" s="197" t="str">
        <f t="shared" si="589"/>
        <v>N/A</v>
      </c>
      <c r="CF771" s="197">
        <f t="shared" si="590"/>
        <v>0</v>
      </c>
      <c r="CG771" s="198">
        <f t="shared" si="591"/>
        <v>0</v>
      </c>
      <c r="CH771" s="199">
        <f>IFERROR(SQRT(($E771-$E$1136)^2+($AD771-$AD$1136)^2),0)</f>
        <v>1.0084151000682366</v>
      </c>
      <c r="CI771" s="197" t="str">
        <f>IF(CH771&lt;=SMALL(CH$3:CH$1130,1),"MAS PARECIDO","NO")</f>
        <v>NO</v>
      </c>
      <c r="CJ771" s="197" t="str">
        <f>IF(CH771&lt;=SMALL(CH$3:CH$1130,5),"SIMILAR","NO")</f>
        <v>NO</v>
      </c>
      <c r="CK771" s="197" t="str">
        <f t="shared" si="592"/>
        <v>N/A</v>
      </c>
      <c r="CL771" s="197">
        <f t="shared" si="593"/>
        <v>0</v>
      </c>
      <c r="CM771" s="198">
        <f t="shared" si="594"/>
        <v>0</v>
      </c>
      <c r="CN771" s="199">
        <f>IFERROR(SQRT(($E771-$E$1136)^2+($AG771-$AG$1136)^2),0)</f>
        <v>1.0084151000682366</v>
      </c>
      <c r="CO771" s="197" t="str">
        <f>IF(CN771&lt;=SMALL(CN$3:CN$1130,1),"MAS PARECIDO","NO")</f>
        <v>NO</v>
      </c>
      <c r="CP771" s="197" t="str">
        <f>IF(CN771&lt;=SMALL(CN$3:CN$1130,5),"SIMILAR","NO")</f>
        <v>NO</v>
      </c>
      <c r="CQ771" s="197" t="str">
        <f t="shared" si="595"/>
        <v>N/A</v>
      </c>
      <c r="CR771" s="197">
        <f t="shared" si="596"/>
        <v>0</v>
      </c>
      <c r="CS771" s="198">
        <f t="shared" si="597"/>
        <v>0</v>
      </c>
      <c r="CT771" s="199">
        <f>IFERROR(SQRT(($E771-$E$1136)^2+($AJ771-$AJ$1136)^2),0)</f>
        <v>0.1300039001170035</v>
      </c>
      <c r="CU771" s="197" t="str">
        <f>IF(CT771&lt;=SMALL(CT$3:CT$1130,1),"MAS PARECIDO","NO")</f>
        <v>NO</v>
      </c>
      <c r="CV771" s="197" t="str">
        <f>IF(CT771&lt;=SMALL(CT$3:CT$1130,5),"SIMILAR","NO")</f>
        <v>NO</v>
      </c>
      <c r="CW771" s="197" t="str">
        <f t="shared" si="598"/>
        <v>N/A</v>
      </c>
      <c r="CX771" s="197">
        <f t="shared" si="599"/>
        <v>0</v>
      </c>
      <c r="CY771" s="198">
        <f t="shared" si="600"/>
        <v>0</v>
      </c>
      <c r="CZ771" s="2" t="s">
        <v>1652</v>
      </c>
      <c r="DA771" s="2" t="s">
        <v>1653</v>
      </c>
      <c r="DB771" s="2">
        <v>0</v>
      </c>
      <c r="DC771" s="2" t="s">
        <v>189</v>
      </c>
    </row>
    <row r="772" spans="1:107">
      <c r="A772" s="24" t="s">
        <v>928</v>
      </c>
      <c r="B772" s="46">
        <v>71514.350000000006</v>
      </c>
      <c r="C772" s="190">
        <f>(B772-$B$1132)/($B$1133-$B$1132)</f>
        <v>7.8328710340046084E-2</v>
      </c>
      <c r="D772" s="46">
        <v>35000</v>
      </c>
      <c r="E772" s="190">
        <f>(D772-$D$1132)/($D$1133-$D$1132)</f>
        <v>6.9972099162974893E-2</v>
      </c>
      <c r="F772" s="46" t="s">
        <v>191</v>
      </c>
      <c r="G772" s="192">
        <f>VLOOKUP(F772,'DATOS DE SOPORTE'!$Y$5:$Z$8,2,FALSE)</f>
        <v>1</v>
      </c>
      <c r="H772" s="190">
        <f>(G772-$G$1132)/($G$1133-$G$1132)</f>
        <v>0</v>
      </c>
      <c r="I772" s="50">
        <v>1</v>
      </c>
      <c r="J772" s="200">
        <f t="shared" si="560"/>
        <v>1</v>
      </c>
      <c r="K772" s="190">
        <f>(J772-$J$1132)/($J$1133-$J$1132)</f>
        <v>0.2</v>
      </c>
      <c r="L772" s="193" t="str">
        <f t="shared" si="561"/>
        <v>SI</v>
      </c>
      <c r="M772" s="46" t="s">
        <v>192</v>
      </c>
      <c r="N772" s="192">
        <f t="shared" si="562"/>
        <v>2</v>
      </c>
      <c r="O772" s="190">
        <f>(N772-N$1132)/(N$1133-N$1132)</f>
        <v>1</v>
      </c>
      <c r="P772" s="46" t="s">
        <v>196</v>
      </c>
      <c r="Q772" s="192">
        <f t="shared" si="563"/>
        <v>1</v>
      </c>
      <c r="R772" s="190">
        <f>(Q772-Q$1132)/(Q$1133-Q$1132)</f>
        <v>0</v>
      </c>
      <c r="S772" s="46" t="s">
        <v>60</v>
      </c>
      <c r="T772" s="192">
        <f t="shared" si="564"/>
        <v>2</v>
      </c>
      <c r="U772" s="190">
        <f>(T772-T$1132)/(T$1133-T$1132)</f>
        <v>1</v>
      </c>
      <c r="V772" s="46" t="s">
        <v>62</v>
      </c>
      <c r="W772" s="194">
        <f>VLOOKUP(V772,'DATOS DE SOPORTE'!$S$5:$T$10,2,FALSE)</f>
        <v>1</v>
      </c>
      <c r="X772" s="201">
        <f>(W772-W$1132)/(W$1133-W$1132)</f>
        <v>0</v>
      </c>
      <c r="Y772" s="46" t="s">
        <v>188</v>
      </c>
      <c r="Z772" s="194">
        <f t="shared" si="565"/>
        <v>1</v>
      </c>
      <c r="AA772" s="201">
        <f>(Z772-Z$1132)/(Z$1133-Z$1132)</f>
        <v>0</v>
      </c>
      <c r="AB772" s="46" t="s">
        <v>136</v>
      </c>
      <c r="AC772" s="194">
        <f t="shared" si="566"/>
        <v>2</v>
      </c>
      <c r="AD772" s="201">
        <f>(AC772-AC$1132)/(AC$1133-AC$1132)</f>
        <v>1</v>
      </c>
      <c r="AE772" s="46" t="s">
        <v>188</v>
      </c>
      <c r="AF772" s="194">
        <f t="shared" si="567"/>
        <v>1</v>
      </c>
      <c r="AG772" s="201">
        <f>(AF772-AF$1132)/(AF$1133-AF$1132)</f>
        <v>0</v>
      </c>
      <c r="AH772" s="24" t="s">
        <v>67</v>
      </c>
      <c r="AI772" s="194">
        <f>VLOOKUP(AH772,'DATOS DE SOPORTE'!$V$5:$W$8,2,FALSE)</f>
        <v>1</v>
      </c>
      <c r="AJ772" s="201">
        <f>(AI772-AI$1132)/(AI$1133-AI$1132)</f>
        <v>0</v>
      </c>
      <c r="AK772" s="58" t="str">
        <f t="shared" ref="AK772:AK835" si="601">DC772</f>
        <v>Regular</v>
      </c>
      <c r="AL772" s="196">
        <f>IFERROR(SQRT(($E772-$E$1136)^2+($C772-$C$1136)^2),0)</f>
        <v>0.14484870897056812</v>
      </c>
      <c r="AM772" s="197" t="str">
        <f>IF(AL772&lt;=SMALL($AL$3:$AL$1130,1),"MAS PARECIDO","NO")</f>
        <v>NO</v>
      </c>
      <c r="AN772" s="197" t="str">
        <f>IF(AL772&lt;=SMALL($AL$3:$AL$1130,5),"SIMILAR","NO")</f>
        <v>NO</v>
      </c>
      <c r="AO772" s="197" t="str">
        <f t="shared" si="568"/>
        <v>N/A</v>
      </c>
      <c r="AP772" s="197">
        <f t="shared" si="569"/>
        <v>0</v>
      </c>
      <c r="AQ772" s="198">
        <f t="shared" si="570"/>
        <v>0</v>
      </c>
      <c r="AR772" s="196">
        <f>IFERROR(SQRT(($E772-$E$1136)^2+($H772-$H$1136)^2),0)</f>
        <v>0.34060447020604651</v>
      </c>
      <c r="AS772" s="197" t="str">
        <f>IF(AR772&lt;=SMALL(AR$3:AR$1130,1),"MAS PARECIDO","NO")</f>
        <v>NO</v>
      </c>
      <c r="AT772" s="197" t="str">
        <f>IF(AR772&lt;=SMALL(AR$3:AR$1130,5),"SIMILAR","NO")</f>
        <v>NO</v>
      </c>
      <c r="AU772" s="197" t="str">
        <f t="shared" si="571"/>
        <v>N/A</v>
      </c>
      <c r="AV772" s="197">
        <f t="shared" si="572"/>
        <v>0</v>
      </c>
      <c r="AW772" s="198">
        <f t="shared" si="573"/>
        <v>0</v>
      </c>
      <c r="AX772" s="199">
        <f>IFERROR(SQRT(($E772-$E$1136)^2+($K772-$K$1136)^2),0)</f>
        <v>7.0002100063001893E-2</v>
      </c>
      <c r="AY772" s="197" t="str">
        <f>IF(AX772&lt;=SMALL(AX$3:AX$1130,1),"MAS PARECIDO","NO")</f>
        <v>NO</v>
      </c>
      <c r="AZ772" s="197" t="str">
        <f>IF(AX772&lt;=SMALL(AX$3:AX$1130,5),"SIMILAR","NO")</f>
        <v>NO</v>
      </c>
      <c r="BA772" s="197" t="str">
        <f t="shared" si="574"/>
        <v>N/A</v>
      </c>
      <c r="BB772" s="197">
        <f t="shared" si="575"/>
        <v>0</v>
      </c>
      <c r="BC772" s="198">
        <f t="shared" si="576"/>
        <v>0</v>
      </c>
      <c r="BD772" s="196">
        <f>IFERROR(SQRT(($E772-$E$1136)^2+($O772-$O$1136)^2),0)</f>
        <v>7.0002100063001893E-2</v>
      </c>
      <c r="BE772" s="197" t="str">
        <f>IF(BD772&lt;=SMALL(BD$3:BD$1130,1),"MAS PARECIDO","NO")</f>
        <v>NO</v>
      </c>
      <c r="BF772" s="197" t="str">
        <f>IF(BD772&lt;=SMALL(BD$3:BD$1130,5),"SIMILAR","NO")</f>
        <v>NO</v>
      </c>
      <c r="BG772" s="197" t="str">
        <f t="shared" si="577"/>
        <v>N/A</v>
      </c>
      <c r="BH772" s="197">
        <f t="shared" si="578"/>
        <v>0</v>
      </c>
      <c r="BI772" s="198">
        <f t="shared" si="579"/>
        <v>0</v>
      </c>
      <c r="BJ772" s="199">
        <f>IFERROR(SQRT(($E772-$E$1136)^2+($R772-$R$1136)^2),0)</f>
        <v>0.50487651362806585</v>
      </c>
      <c r="BK772" s="197" t="str">
        <f>IF(BJ772&lt;=SMALL(BJ$3:BJ$1130,1),"MAS PARECIDO","NO")</f>
        <v>NO</v>
      </c>
      <c r="BL772" s="197" t="str">
        <f>IF(BJ772&lt;=SMALL(BJ$3:BJ$1130,5),"SIMILAR","NO")</f>
        <v>NO</v>
      </c>
      <c r="BM772" s="197" t="str">
        <f t="shared" si="580"/>
        <v>N/A</v>
      </c>
      <c r="BN772" s="197">
        <f t="shared" si="581"/>
        <v>0</v>
      </c>
      <c r="BO772" s="198">
        <f t="shared" si="582"/>
        <v>0</v>
      </c>
      <c r="BP772" s="199">
        <f>IFERROR(SQRT(($E772-$E$1136)^2+($U772-$U$1136)^2),0)</f>
        <v>1.0024471527283774</v>
      </c>
      <c r="BQ772" s="197" t="str">
        <f>IF(BP772&lt;=SMALL(BP$3:BP$1130,1),"MAS PARECIDO","NO")</f>
        <v>NO</v>
      </c>
      <c r="BR772" s="197" t="str">
        <f>IF(BP772&lt;=SMALL(BP$3:BP$1130,5),"SIMILAR","NO")</f>
        <v>NO</v>
      </c>
      <c r="BS772" s="197" t="str">
        <f t="shared" si="583"/>
        <v>N/A</v>
      </c>
      <c r="BT772" s="197">
        <f t="shared" si="584"/>
        <v>0</v>
      </c>
      <c r="BU772" s="198">
        <f t="shared" si="585"/>
        <v>0</v>
      </c>
      <c r="BV772" s="199">
        <f>IFERROR(SQRT(($E772-$E$1136)^2+($X772-$X$1136)^2),0)</f>
        <v>7.0002100063001893E-2</v>
      </c>
      <c r="BW772" s="197" t="str">
        <f>IF(BV772&lt;=SMALL(BV$3:BV$1130,1),"MAS PARECIDO","NO")</f>
        <v>NO</v>
      </c>
      <c r="BX772" s="197" t="str">
        <f>IF(BV772&lt;=SMALL(BV$3:BV$1130,5),"SIMILAR","NO")</f>
        <v>NO</v>
      </c>
      <c r="BY772" s="197" t="str">
        <f t="shared" si="586"/>
        <v>N/A</v>
      </c>
      <c r="BZ772" s="197">
        <f t="shared" si="587"/>
        <v>0</v>
      </c>
      <c r="CA772" s="198">
        <f t="shared" si="588"/>
        <v>0</v>
      </c>
      <c r="CB772" s="199">
        <f>IFERROR(SQRT(($E772-$E$1136)^2+($AA772-$AA$1136)^2),0)</f>
        <v>7.0002100063001893E-2</v>
      </c>
      <c r="CC772" s="197" t="str">
        <f>IF(CB772&lt;=SMALL(CB$3:CB$1130,1),"MAS PARECIDO","NO")</f>
        <v>NO</v>
      </c>
      <c r="CD772" s="197" t="str">
        <f>IF(CB772&lt;=SMALL(CB$3:CB$1130,5),"SIMILAR","NO")</f>
        <v>NO</v>
      </c>
      <c r="CE772" s="197" t="str">
        <f t="shared" si="589"/>
        <v>N/A</v>
      </c>
      <c r="CF772" s="197">
        <f t="shared" si="590"/>
        <v>0</v>
      </c>
      <c r="CG772" s="198">
        <f t="shared" si="591"/>
        <v>0</v>
      </c>
      <c r="CH772" s="199">
        <f>IFERROR(SQRT(($E772-$E$1136)^2+($AD772-$AD$1136)^2),0)</f>
        <v>7.0002100063001893E-2</v>
      </c>
      <c r="CI772" s="197" t="str">
        <f>IF(CH772&lt;=SMALL(CH$3:CH$1130,1),"MAS PARECIDO","NO")</f>
        <v>NO</v>
      </c>
      <c r="CJ772" s="197" t="str">
        <f>IF(CH772&lt;=SMALL(CH$3:CH$1130,5),"SIMILAR","NO")</f>
        <v>NO</v>
      </c>
      <c r="CK772" s="197" t="str">
        <f t="shared" si="592"/>
        <v>N/A</v>
      </c>
      <c r="CL772" s="197">
        <f t="shared" si="593"/>
        <v>0</v>
      </c>
      <c r="CM772" s="198">
        <f t="shared" si="594"/>
        <v>0</v>
      </c>
      <c r="CN772" s="199">
        <f>IFERROR(SQRT(($E772-$E$1136)^2+($AG772-$AG$1136)^2),0)</f>
        <v>1.0024471527283774</v>
      </c>
      <c r="CO772" s="197" t="str">
        <f>IF(CN772&lt;=SMALL(CN$3:CN$1130,1),"MAS PARECIDO","NO")</f>
        <v>NO</v>
      </c>
      <c r="CP772" s="197" t="str">
        <f>IF(CN772&lt;=SMALL(CN$3:CN$1130,5),"SIMILAR","NO")</f>
        <v>NO</v>
      </c>
      <c r="CQ772" s="197" t="str">
        <f t="shared" si="595"/>
        <v>N/A</v>
      </c>
      <c r="CR772" s="197">
        <f t="shared" si="596"/>
        <v>0</v>
      </c>
      <c r="CS772" s="198">
        <f t="shared" si="597"/>
        <v>0</v>
      </c>
      <c r="CT772" s="199">
        <f>IFERROR(SQRT(($E772-$E$1136)^2+($AJ772-$AJ$1136)^2),0)</f>
        <v>7.0002100063001893E-2</v>
      </c>
      <c r="CU772" s="197" t="str">
        <f>IF(CT772&lt;=SMALL(CT$3:CT$1130,1),"MAS PARECIDO","NO")</f>
        <v>NO</v>
      </c>
      <c r="CV772" s="197" t="str">
        <f>IF(CT772&lt;=SMALL(CT$3:CT$1130,5),"SIMILAR","NO")</f>
        <v>NO</v>
      </c>
      <c r="CW772" s="197" t="str">
        <f t="shared" si="598"/>
        <v>N/A</v>
      </c>
      <c r="CX772" s="197">
        <f t="shared" si="599"/>
        <v>0</v>
      </c>
      <c r="CY772" s="198">
        <f t="shared" si="600"/>
        <v>0</v>
      </c>
      <c r="CZ772" s="2" t="s">
        <v>2500</v>
      </c>
      <c r="DA772" s="2" t="s">
        <v>2501</v>
      </c>
      <c r="DB772" s="2">
        <v>1</v>
      </c>
      <c r="DC772" s="2" t="s">
        <v>346</v>
      </c>
    </row>
    <row r="773" spans="1:107">
      <c r="A773" s="24" t="s">
        <v>929</v>
      </c>
      <c r="B773" s="46">
        <v>40405.589999999997</v>
      </c>
      <c r="C773" s="190">
        <f>(B773-$B$1132)/($B$1133-$B$1132)</f>
        <v>4.1965269928769117E-2</v>
      </c>
      <c r="D773" s="46">
        <v>8500</v>
      </c>
      <c r="E773" s="190">
        <f>(D773-$D$1132)/($D$1133-$D$1132)</f>
        <v>1.6970509115273459E-2</v>
      </c>
      <c r="F773" s="46" t="s">
        <v>191</v>
      </c>
      <c r="G773" s="192">
        <f>VLOOKUP(F773,'DATOS DE SOPORTE'!$Y$5:$Z$8,2,FALSE)</f>
        <v>1</v>
      </c>
      <c r="H773" s="190">
        <f>(G773-$G$1132)/($G$1133-$G$1132)</f>
        <v>0</v>
      </c>
      <c r="I773" s="50">
        <v>1</v>
      </c>
      <c r="J773" s="200">
        <f t="shared" si="560"/>
        <v>1</v>
      </c>
      <c r="K773" s="190">
        <f>(J773-$J$1132)/($J$1133-$J$1132)</f>
        <v>0.2</v>
      </c>
      <c r="L773" s="193" t="str">
        <f t="shared" si="561"/>
        <v>SI</v>
      </c>
      <c r="M773" s="46" t="s">
        <v>56</v>
      </c>
      <c r="N773" s="192">
        <f t="shared" si="562"/>
        <v>1</v>
      </c>
      <c r="O773" s="190">
        <f>(N773-N$1132)/(N$1133-N$1132)</f>
        <v>0</v>
      </c>
      <c r="P773" s="46" t="s">
        <v>193</v>
      </c>
      <c r="Q773" s="192">
        <f t="shared" si="563"/>
        <v>2</v>
      </c>
      <c r="R773" s="190">
        <f>(Q773-Q$1132)/(Q$1133-Q$1132)</f>
        <v>0.5</v>
      </c>
      <c r="S773" s="46" t="s">
        <v>194</v>
      </c>
      <c r="T773" s="192">
        <f t="shared" si="564"/>
        <v>1</v>
      </c>
      <c r="U773" s="190">
        <f>(T773-T$1132)/(T$1133-T$1132)</f>
        <v>0</v>
      </c>
      <c r="V773" s="46" t="s">
        <v>62</v>
      </c>
      <c r="W773" s="194">
        <f>VLOOKUP(V773,'DATOS DE SOPORTE'!$S$5:$T$10,2,FALSE)</f>
        <v>1</v>
      </c>
      <c r="X773" s="201">
        <f>(W773-W$1132)/(W$1133-W$1132)</f>
        <v>0</v>
      </c>
      <c r="Y773" s="46" t="s">
        <v>136</v>
      </c>
      <c r="Z773" s="194">
        <f t="shared" si="565"/>
        <v>2</v>
      </c>
      <c r="AA773" s="201">
        <f>(Z773-Z$1132)/(Z$1133-Z$1132)</f>
        <v>1</v>
      </c>
      <c r="AB773" s="46" t="s">
        <v>136</v>
      </c>
      <c r="AC773" s="194">
        <f t="shared" si="566"/>
        <v>2</v>
      </c>
      <c r="AD773" s="201">
        <f>(AC773-AC$1132)/(AC$1133-AC$1132)</f>
        <v>1</v>
      </c>
      <c r="AE773" s="46" t="s">
        <v>188</v>
      </c>
      <c r="AF773" s="194">
        <f t="shared" si="567"/>
        <v>1</v>
      </c>
      <c r="AG773" s="201">
        <f>(AF773-AF$1132)/(AF$1133-AF$1132)</f>
        <v>0</v>
      </c>
      <c r="AH773" s="24" t="s">
        <v>67</v>
      </c>
      <c r="AI773" s="194">
        <f>VLOOKUP(AH773,'DATOS DE SOPORTE'!$V$5:$W$8,2,FALSE)</f>
        <v>1</v>
      </c>
      <c r="AJ773" s="201">
        <f>(AI773-AI$1132)/(AI$1133-AI$1132)</f>
        <v>0</v>
      </c>
      <c r="AK773" s="58" t="str">
        <f t="shared" si="601"/>
        <v>Bueno</v>
      </c>
      <c r="AL773" s="196">
        <f>IFERROR(SQRT(($E773-$E$1136)^2+($C773-$C$1136)^2),0)</f>
        <v>0.16405697135049194</v>
      </c>
      <c r="AM773" s="197" t="str">
        <f>IF(AL773&lt;=SMALL($AL$3:$AL$1130,1),"MAS PARECIDO","NO")</f>
        <v>NO</v>
      </c>
      <c r="AN773" s="197" t="str">
        <f>IF(AL773&lt;=SMALL($AL$3:$AL$1130,5),"SIMILAR","NO")</f>
        <v>NO</v>
      </c>
      <c r="AO773" s="197" t="str">
        <f t="shared" si="568"/>
        <v>N/A</v>
      </c>
      <c r="AP773" s="197">
        <f t="shared" si="569"/>
        <v>0</v>
      </c>
      <c r="AQ773" s="198">
        <f t="shared" si="570"/>
        <v>0</v>
      </c>
      <c r="AR773" s="196">
        <f>IFERROR(SQRT(($E773-$E$1136)^2+($H773-$H$1136)^2),0)</f>
        <v>0.33376657779336061</v>
      </c>
      <c r="AS773" s="197" t="str">
        <f>IF(AR773&lt;=SMALL(AR$3:AR$1130,1),"MAS PARECIDO","NO")</f>
        <v>NO</v>
      </c>
      <c r="AT773" s="197" t="str">
        <f>IF(AR773&lt;=SMALL(AR$3:AR$1130,5),"SIMILAR","NO")</f>
        <v>NO</v>
      </c>
      <c r="AU773" s="197" t="str">
        <f t="shared" si="571"/>
        <v>N/A</v>
      </c>
      <c r="AV773" s="197">
        <f t="shared" si="572"/>
        <v>0</v>
      </c>
      <c r="AW773" s="198">
        <f t="shared" si="573"/>
        <v>0</v>
      </c>
      <c r="AX773" s="199">
        <f>IFERROR(SQRT(($E773-$E$1136)^2+($K773-$K$1136)^2),0)</f>
        <v>1.7000510015300459E-2</v>
      </c>
      <c r="AY773" s="197" t="str">
        <f>IF(AX773&lt;=SMALL(AX$3:AX$1130,1),"MAS PARECIDO","NO")</f>
        <v>NO</v>
      </c>
      <c r="AZ773" s="197" t="str">
        <f>IF(AX773&lt;=SMALL(AX$3:AX$1130,5),"SIMILAR","NO")</f>
        <v>NO</v>
      </c>
      <c r="BA773" s="197" t="str">
        <f t="shared" si="574"/>
        <v>N/A</v>
      </c>
      <c r="BB773" s="197">
        <f t="shared" si="575"/>
        <v>0</v>
      </c>
      <c r="BC773" s="198">
        <f t="shared" si="576"/>
        <v>0</v>
      </c>
      <c r="BD773" s="196">
        <f>IFERROR(SQRT(($E773-$E$1136)^2+($O773-$O$1136)^2),0)</f>
        <v>1.0001444982305208</v>
      </c>
      <c r="BE773" s="197" t="str">
        <f>IF(BD773&lt;=SMALL(BD$3:BD$1130,1),"MAS PARECIDO","NO")</f>
        <v>NO</v>
      </c>
      <c r="BF773" s="197" t="str">
        <f>IF(BD773&lt;=SMALL(BD$3:BD$1130,5),"SIMILAR","NO")</f>
        <v>NO</v>
      </c>
      <c r="BG773" s="197" t="str">
        <f t="shared" si="577"/>
        <v>N/A</v>
      </c>
      <c r="BH773" s="197">
        <f t="shared" si="578"/>
        <v>0</v>
      </c>
      <c r="BI773" s="198">
        <f t="shared" si="579"/>
        <v>0</v>
      </c>
      <c r="BJ773" s="199">
        <f>IFERROR(SQRT(($E773-$E$1136)^2+($R773-$R$1136)^2),0)</f>
        <v>1.7000510015300459E-2</v>
      </c>
      <c r="BK773" s="197" t="str">
        <f>IF(BJ773&lt;=SMALL(BJ$3:BJ$1130,1),"MAS PARECIDO","NO")</f>
        <v>NO</v>
      </c>
      <c r="BL773" s="197" t="str">
        <f>IF(BJ773&lt;=SMALL(BJ$3:BJ$1130,5),"SIMILAR","NO")</f>
        <v>NO</v>
      </c>
      <c r="BM773" s="197" t="str">
        <f t="shared" si="580"/>
        <v>N/A</v>
      </c>
      <c r="BN773" s="197">
        <f t="shared" si="581"/>
        <v>0</v>
      </c>
      <c r="BO773" s="198">
        <f t="shared" si="582"/>
        <v>0</v>
      </c>
      <c r="BP773" s="199">
        <f>IFERROR(SQRT(($E773-$E$1136)^2+($U773-$U$1136)^2),0)</f>
        <v>1.7000510015300459E-2</v>
      </c>
      <c r="BQ773" s="197" t="str">
        <f>IF(BP773&lt;=SMALL(BP$3:BP$1130,1),"MAS PARECIDO","NO")</f>
        <v>NO</v>
      </c>
      <c r="BR773" s="197" t="str">
        <f>IF(BP773&lt;=SMALL(BP$3:BP$1130,5),"SIMILAR","NO")</f>
        <v>NO</v>
      </c>
      <c r="BS773" s="197" t="str">
        <f t="shared" si="583"/>
        <v>N/A</v>
      </c>
      <c r="BT773" s="197">
        <f t="shared" si="584"/>
        <v>0</v>
      </c>
      <c r="BU773" s="198">
        <f t="shared" si="585"/>
        <v>0</v>
      </c>
      <c r="BV773" s="199">
        <f>IFERROR(SQRT(($E773-$E$1136)^2+($X773-$X$1136)^2),0)</f>
        <v>1.7000510015300459E-2</v>
      </c>
      <c r="BW773" s="197" t="str">
        <f>IF(BV773&lt;=SMALL(BV$3:BV$1130,1),"MAS PARECIDO","NO")</f>
        <v>NO</v>
      </c>
      <c r="BX773" s="197" t="str">
        <f>IF(BV773&lt;=SMALL(BV$3:BV$1130,5),"SIMILAR","NO")</f>
        <v>NO</v>
      </c>
      <c r="BY773" s="197" t="str">
        <f t="shared" si="586"/>
        <v>N/A</v>
      </c>
      <c r="BZ773" s="197">
        <f t="shared" si="587"/>
        <v>0</v>
      </c>
      <c r="CA773" s="198">
        <f t="shared" si="588"/>
        <v>0</v>
      </c>
      <c r="CB773" s="199">
        <f>IFERROR(SQRT(($E773-$E$1136)^2+($AA773-$AA$1136)^2),0)</f>
        <v>1.0001444982305208</v>
      </c>
      <c r="CC773" s="197" t="str">
        <f>IF(CB773&lt;=SMALL(CB$3:CB$1130,1),"MAS PARECIDO","NO")</f>
        <v>NO</v>
      </c>
      <c r="CD773" s="197" t="str">
        <f>IF(CB773&lt;=SMALL(CB$3:CB$1130,5),"SIMILAR","NO")</f>
        <v>NO</v>
      </c>
      <c r="CE773" s="197" t="str">
        <f t="shared" si="589"/>
        <v>N/A</v>
      </c>
      <c r="CF773" s="197">
        <f t="shared" si="590"/>
        <v>0</v>
      </c>
      <c r="CG773" s="198">
        <f t="shared" si="591"/>
        <v>0</v>
      </c>
      <c r="CH773" s="199">
        <f>IFERROR(SQRT(($E773-$E$1136)^2+($AD773-$AD$1136)^2),0)</f>
        <v>1.7000510015300459E-2</v>
      </c>
      <c r="CI773" s="197" t="str">
        <f>IF(CH773&lt;=SMALL(CH$3:CH$1130,1),"MAS PARECIDO","NO")</f>
        <v>NO</v>
      </c>
      <c r="CJ773" s="197" t="str">
        <f>IF(CH773&lt;=SMALL(CH$3:CH$1130,5),"SIMILAR","NO")</f>
        <v>NO</v>
      </c>
      <c r="CK773" s="197" t="str">
        <f t="shared" si="592"/>
        <v>N/A</v>
      </c>
      <c r="CL773" s="197">
        <f t="shared" si="593"/>
        <v>0</v>
      </c>
      <c r="CM773" s="198">
        <f t="shared" si="594"/>
        <v>0</v>
      </c>
      <c r="CN773" s="199">
        <f>IFERROR(SQRT(($E773-$E$1136)^2+($AG773-$AG$1136)^2),0)</f>
        <v>1.0001444982305208</v>
      </c>
      <c r="CO773" s="197" t="str">
        <f>IF(CN773&lt;=SMALL(CN$3:CN$1130,1),"MAS PARECIDO","NO")</f>
        <v>NO</v>
      </c>
      <c r="CP773" s="197" t="str">
        <f>IF(CN773&lt;=SMALL(CN$3:CN$1130,5),"SIMILAR","NO")</f>
        <v>NO</v>
      </c>
      <c r="CQ773" s="197" t="str">
        <f t="shared" si="595"/>
        <v>N/A</v>
      </c>
      <c r="CR773" s="197">
        <f t="shared" si="596"/>
        <v>0</v>
      </c>
      <c r="CS773" s="198">
        <f t="shared" si="597"/>
        <v>0</v>
      </c>
      <c r="CT773" s="199">
        <f>IFERROR(SQRT(($E773-$E$1136)^2+($AJ773-$AJ$1136)^2),0)</f>
        <v>1.7000510015300459E-2</v>
      </c>
      <c r="CU773" s="197" t="str">
        <f>IF(CT773&lt;=SMALL(CT$3:CT$1130,1),"MAS PARECIDO","NO")</f>
        <v>NO</v>
      </c>
      <c r="CV773" s="197" t="str">
        <f>IF(CT773&lt;=SMALL(CT$3:CT$1130,5),"SIMILAR","NO")</f>
        <v>NO</v>
      </c>
      <c r="CW773" s="197" t="str">
        <f t="shared" si="598"/>
        <v>N/A</v>
      </c>
      <c r="CX773" s="197">
        <f t="shared" si="599"/>
        <v>0</v>
      </c>
      <c r="CY773" s="198">
        <f t="shared" si="600"/>
        <v>0</v>
      </c>
      <c r="CZ773" s="2" t="s">
        <v>2502</v>
      </c>
      <c r="DA773" s="2" t="s">
        <v>2503</v>
      </c>
      <c r="DB773" s="2">
        <v>0</v>
      </c>
      <c r="DC773" s="2" t="s">
        <v>189</v>
      </c>
    </row>
    <row r="774" spans="1:107">
      <c r="A774" s="24" t="s">
        <v>930</v>
      </c>
      <c r="B774" s="46">
        <v>81960.86</v>
      </c>
      <c r="C774" s="190">
        <f>(B774-$B$1132)/($B$1133-$B$1132)</f>
        <v>9.0539773844049737E-2</v>
      </c>
      <c r="D774" s="46">
        <v>15000</v>
      </c>
      <c r="E774" s="190">
        <f>(D774-$D$1132)/($D$1133-$D$1132)</f>
        <v>2.9970899126973809E-2</v>
      </c>
      <c r="F774" s="46" t="s">
        <v>191</v>
      </c>
      <c r="G774" s="192">
        <f>VLOOKUP(F774,'DATOS DE SOPORTE'!$Y$5:$Z$8,2,FALSE)</f>
        <v>1</v>
      </c>
      <c r="H774" s="190">
        <f>(G774-$G$1132)/($G$1133-$G$1132)</f>
        <v>0</v>
      </c>
      <c r="I774" s="50">
        <v>0</v>
      </c>
      <c r="J774" s="200">
        <f t="shared" si="560"/>
        <v>0</v>
      </c>
      <c r="K774" s="190">
        <f>(J774-$J$1132)/($J$1133-$J$1132)</f>
        <v>0</v>
      </c>
      <c r="L774" s="193" t="str">
        <f t="shared" si="561"/>
        <v>NO</v>
      </c>
      <c r="M774" s="46" t="s">
        <v>192</v>
      </c>
      <c r="N774" s="192">
        <f t="shared" si="562"/>
        <v>2</v>
      </c>
      <c r="O774" s="190">
        <f>(N774-N$1132)/(N$1133-N$1132)</f>
        <v>1</v>
      </c>
      <c r="P774" s="46" t="s">
        <v>193</v>
      </c>
      <c r="Q774" s="192">
        <f t="shared" si="563"/>
        <v>2</v>
      </c>
      <c r="R774" s="190">
        <f>(Q774-Q$1132)/(Q$1133-Q$1132)</f>
        <v>0.5</v>
      </c>
      <c r="S774" s="46" t="s">
        <v>194</v>
      </c>
      <c r="T774" s="192">
        <f t="shared" si="564"/>
        <v>1</v>
      </c>
      <c r="U774" s="190">
        <f>(T774-T$1132)/(T$1133-T$1132)</f>
        <v>0</v>
      </c>
      <c r="V774" s="46" t="s">
        <v>62</v>
      </c>
      <c r="W774" s="194">
        <f>VLOOKUP(V774,'DATOS DE SOPORTE'!$S$5:$T$10,2,FALSE)</f>
        <v>1</v>
      </c>
      <c r="X774" s="201">
        <f>(W774-W$1132)/(W$1133-W$1132)</f>
        <v>0</v>
      </c>
      <c r="Y774" s="46" t="s">
        <v>136</v>
      </c>
      <c r="Z774" s="194">
        <f t="shared" si="565"/>
        <v>2</v>
      </c>
      <c r="AA774" s="201">
        <f>(Z774-Z$1132)/(Z$1133-Z$1132)</f>
        <v>1</v>
      </c>
      <c r="AB774" s="46" t="s">
        <v>136</v>
      </c>
      <c r="AC774" s="194">
        <f t="shared" si="566"/>
        <v>2</v>
      </c>
      <c r="AD774" s="201">
        <f>(AC774-AC$1132)/(AC$1133-AC$1132)</f>
        <v>1</v>
      </c>
      <c r="AE774" s="46" t="s">
        <v>188</v>
      </c>
      <c r="AF774" s="194">
        <f t="shared" si="567"/>
        <v>1</v>
      </c>
      <c r="AG774" s="201">
        <f>(AF774-AF$1132)/(AF$1133-AF$1132)</f>
        <v>0</v>
      </c>
      <c r="AH774" s="24" t="s">
        <v>67</v>
      </c>
      <c r="AI774" s="194">
        <f>VLOOKUP(AH774,'DATOS DE SOPORTE'!$V$5:$W$8,2,FALSE)</f>
        <v>1</v>
      </c>
      <c r="AJ774" s="201">
        <f>(AI774-AI$1132)/(AI$1133-AI$1132)</f>
        <v>0</v>
      </c>
      <c r="AK774" s="58" t="str">
        <f t="shared" si="601"/>
        <v>Regular</v>
      </c>
      <c r="AL774" s="196">
        <f>IFERROR(SQRT(($E774-$E$1136)^2+($C774-$C$1136)^2),0)</f>
        <v>0.11846113741811812</v>
      </c>
      <c r="AM774" s="197" t="str">
        <f>IF(AL774&lt;=SMALL($AL$3:$AL$1130,1),"MAS PARECIDO","NO")</f>
        <v>NO</v>
      </c>
      <c r="AN774" s="197" t="str">
        <f>IF(AL774&lt;=SMALL($AL$3:$AL$1130,5),"SIMILAR","NO")</f>
        <v>NO</v>
      </c>
      <c r="AO774" s="197" t="str">
        <f t="shared" si="568"/>
        <v>N/A</v>
      </c>
      <c r="AP774" s="197">
        <f t="shared" si="569"/>
        <v>0</v>
      </c>
      <c r="AQ774" s="198">
        <f t="shared" si="570"/>
        <v>0</v>
      </c>
      <c r="AR774" s="196">
        <f>IFERROR(SQRT(($E774-$E$1136)^2+($H774-$H$1136)^2),0)</f>
        <v>0.33468069127683658</v>
      </c>
      <c r="AS774" s="197" t="str">
        <f>IF(AR774&lt;=SMALL(AR$3:AR$1130,1),"MAS PARECIDO","NO")</f>
        <v>NO</v>
      </c>
      <c r="AT774" s="197" t="str">
        <f>IF(AR774&lt;=SMALL(AR$3:AR$1130,5),"SIMILAR","NO")</f>
        <v>NO</v>
      </c>
      <c r="AU774" s="197" t="str">
        <f t="shared" si="571"/>
        <v>N/A</v>
      </c>
      <c r="AV774" s="197">
        <f t="shared" si="572"/>
        <v>0</v>
      </c>
      <c r="AW774" s="198">
        <f t="shared" si="573"/>
        <v>0</v>
      </c>
      <c r="AX774" s="199">
        <f>IFERROR(SQRT(($E774-$E$1136)^2+($K774-$K$1136)^2),0)</f>
        <v>0.20223761767393844</v>
      </c>
      <c r="AY774" s="197" t="str">
        <f>IF(AX774&lt;=SMALL(AX$3:AX$1130,1),"MAS PARECIDO","NO")</f>
        <v>NO</v>
      </c>
      <c r="AZ774" s="197" t="str">
        <f>IF(AX774&lt;=SMALL(AX$3:AX$1130,5),"SIMILAR","NO")</f>
        <v>NO</v>
      </c>
      <c r="BA774" s="197" t="str">
        <f t="shared" si="574"/>
        <v>N/A</v>
      </c>
      <c r="BB774" s="197">
        <f t="shared" si="575"/>
        <v>0</v>
      </c>
      <c r="BC774" s="198">
        <f t="shared" si="576"/>
        <v>0</v>
      </c>
      <c r="BD774" s="196">
        <f>IFERROR(SQRT(($E774-$E$1136)^2+($O774-$O$1136)^2),0)</f>
        <v>3.0000900027000808E-2</v>
      </c>
      <c r="BE774" s="197" t="str">
        <f>IF(BD774&lt;=SMALL(BD$3:BD$1130,1),"MAS PARECIDO","NO")</f>
        <v>NO</v>
      </c>
      <c r="BF774" s="197" t="str">
        <f>IF(BD774&lt;=SMALL(BD$3:BD$1130,5),"SIMILAR","NO")</f>
        <v>NO</v>
      </c>
      <c r="BG774" s="197" t="str">
        <f t="shared" si="577"/>
        <v>N/A</v>
      </c>
      <c r="BH774" s="197">
        <f t="shared" si="578"/>
        <v>0</v>
      </c>
      <c r="BI774" s="198">
        <f t="shared" si="579"/>
        <v>0</v>
      </c>
      <c r="BJ774" s="199">
        <f>IFERROR(SQRT(($E774-$E$1136)^2+($R774-$R$1136)^2),0)</f>
        <v>3.0000900027000808E-2</v>
      </c>
      <c r="BK774" s="197" t="str">
        <f>IF(BJ774&lt;=SMALL(BJ$3:BJ$1130,1),"MAS PARECIDO","NO")</f>
        <v>NO</v>
      </c>
      <c r="BL774" s="197" t="str">
        <f>IF(BJ774&lt;=SMALL(BJ$3:BJ$1130,5),"SIMILAR","NO")</f>
        <v>NO</v>
      </c>
      <c r="BM774" s="197" t="str">
        <f t="shared" si="580"/>
        <v>N/A</v>
      </c>
      <c r="BN774" s="197">
        <f t="shared" si="581"/>
        <v>0</v>
      </c>
      <c r="BO774" s="198">
        <f t="shared" si="582"/>
        <v>0</v>
      </c>
      <c r="BP774" s="199">
        <f>IFERROR(SQRT(($E774-$E$1136)^2+($U774-$U$1136)^2),0)</f>
        <v>3.0000900027000808E-2</v>
      </c>
      <c r="BQ774" s="197" t="str">
        <f>IF(BP774&lt;=SMALL(BP$3:BP$1130,1),"MAS PARECIDO","NO")</f>
        <v>NO</v>
      </c>
      <c r="BR774" s="197" t="str">
        <f>IF(BP774&lt;=SMALL(BP$3:BP$1130,5),"SIMILAR","NO")</f>
        <v>NO</v>
      </c>
      <c r="BS774" s="197" t="str">
        <f t="shared" si="583"/>
        <v>N/A</v>
      </c>
      <c r="BT774" s="197">
        <f t="shared" si="584"/>
        <v>0</v>
      </c>
      <c r="BU774" s="198">
        <f t="shared" si="585"/>
        <v>0</v>
      </c>
      <c r="BV774" s="199">
        <f>IFERROR(SQRT(($E774-$E$1136)^2+($X774-$X$1136)^2),0)</f>
        <v>3.0000900027000808E-2</v>
      </c>
      <c r="BW774" s="197" t="str">
        <f>IF(BV774&lt;=SMALL(BV$3:BV$1130,1),"MAS PARECIDO","NO")</f>
        <v>NO</v>
      </c>
      <c r="BX774" s="197" t="str">
        <f>IF(BV774&lt;=SMALL(BV$3:BV$1130,5),"SIMILAR","NO")</f>
        <v>NO</v>
      </c>
      <c r="BY774" s="197" t="str">
        <f t="shared" si="586"/>
        <v>N/A</v>
      </c>
      <c r="BZ774" s="197">
        <f t="shared" si="587"/>
        <v>0</v>
      </c>
      <c r="CA774" s="198">
        <f t="shared" si="588"/>
        <v>0</v>
      </c>
      <c r="CB774" s="199">
        <f>IFERROR(SQRT(($E774-$E$1136)^2+($AA774-$AA$1136)^2),0)</f>
        <v>1.0004499257846093</v>
      </c>
      <c r="CC774" s="197" t="str">
        <f>IF(CB774&lt;=SMALL(CB$3:CB$1130,1),"MAS PARECIDO","NO")</f>
        <v>NO</v>
      </c>
      <c r="CD774" s="197" t="str">
        <f>IF(CB774&lt;=SMALL(CB$3:CB$1130,5),"SIMILAR","NO")</f>
        <v>NO</v>
      </c>
      <c r="CE774" s="197" t="str">
        <f t="shared" si="589"/>
        <v>N/A</v>
      </c>
      <c r="CF774" s="197">
        <f t="shared" si="590"/>
        <v>0</v>
      </c>
      <c r="CG774" s="198">
        <f t="shared" si="591"/>
        <v>0</v>
      </c>
      <c r="CH774" s="199">
        <f>IFERROR(SQRT(($E774-$E$1136)^2+($AD774-$AD$1136)^2),0)</f>
        <v>3.0000900027000808E-2</v>
      </c>
      <c r="CI774" s="197" t="str">
        <f>IF(CH774&lt;=SMALL(CH$3:CH$1130,1),"MAS PARECIDO","NO")</f>
        <v>NO</v>
      </c>
      <c r="CJ774" s="197" t="str">
        <f>IF(CH774&lt;=SMALL(CH$3:CH$1130,5),"SIMILAR","NO")</f>
        <v>NO</v>
      </c>
      <c r="CK774" s="197" t="str">
        <f t="shared" si="592"/>
        <v>N/A</v>
      </c>
      <c r="CL774" s="197">
        <f t="shared" si="593"/>
        <v>0</v>
      </c>
      <c r="CM774" s="198">
        <f t="shared" si="594"/>
        <v>0</v>
      </c>
      <c r="CN774" s="199">
        <f>IFERROR(SQRT(($E774-$E$1136)^2+($AG774-$AG$1136)^2),0)</f>
        <v>1.0004499257846093</v>
      </c>
      <c r="CO774" s="197" t="str">
        <f>IF(CN774&lt;=SMALL(CN$3:CN$1130,1),"MAS PARECIDO","NO")</f>
        <v>NO</v>
      </c>
      <c r="CP774" s="197" t="str">
        <f>IF(CN774&lt;=SMALL(CN$3:CN$1130,5),"SIMILAR","NO")</f>
        <v>NO</v>
      </c>
      <c r="CQ774" s="197" t="str">
        <f t="shared" si="595"/>
        <v>N/A</v>
      </c>
      <c r="CR774" s="197">
        <f t="shared" si="596"/>
        <v>0</v>
      </c>
      <c r="CS774" s="198">
        <f t="shared" si="597"/>
        <v>0</v>
      </c>
      <c r="CT774" s="199">
        <f>IFERROR(SQRT(($E774-$E$1136)^2+($AJ774-$AJ$1136)^2),0)</f>
        <v>3.0000900027000808E-2</v>
      </c>
      <c r="CU774" s="197" t="str">
        <f>IF(CT774&lt;=SMALL(CT$3:CT$1130,1),"MAS PARECIDO","NO")</f>
        <v>NO</v>
      </c>
      <c r="CV774" s="197" t="str">
        <f>IF(CT774&lt;=SMALL(CT$3:CT$1130,5),"SIMILAR","NO")</f>
        <v>NO</v>
      </c>
      <c r="CW774" s="197" t="str">
        <f t="shared" si="598"/>
        <v>N/A</v>
      </c>
      <c r="CX774" s="197">
        <f t="shared" si="599"/>
        <v>0</v>
      </c>
      <c r="CY774" s="198">
        <f t="shared" si="600"/>
        <v>0</v>
      </c>
      <c r="CZ774" s="2" t="s">
        <v>2504</v>
      </c>
      <c r="DA774" s="2" t="s">
        <v>2505</v>
      </c>
      <c r="DB774" s="2">
        <v>1</v>
      </c>
      <c r="DC774" s="2" t="s">
        <v>346</v>
      </c>
    </row>
    <row r="775" spans="1:107">
      <c r="A775" s="24" t="s">
        <v>931</v>
      </c>
      <c r="B775" s="46">
        <v>72851.61</v>
      </c>
      <c r="C775" s="190">
        <f>(B775-$B$1132)/($B$1133-$B$1132)</f>
        <v>7.9891851214975981E-2</v>
      </c>
      <c r="D775" s="46">
        <v>18500</v>
      </c>
      <c r="E775" s="190">
        <f>(D775-$D$1132)/($D$1133-$D$1132)</f>
        <v>3.6971109133273998E-2</v>
      </c>
      <c r="F775" s="46" t="s">
        <v>191</v>
      </c>
      <c r="G775" s="192">
        <f>VLOOKUP(F775,'DATOS DE SOPORTE'!$Y$5:$Z$8,2,FALSE)</f>
        <v>1</v>
      </c>
      <c r="H775" s="190">
        <f>(G775-$G$1132)/($G$1133-$G$1132)</f>
        <v>0</v>
      </c>
      <c r="I775" s="50">
        <v>0</v>
      </c>
      <c r="J775" s="200">
        <f t="shared" si="560"/>
        <v>0</v>
      </c>
      <c r="K775" s="190">
        <f>(J775-$J$1132)/($J$1133-$J$1132)</f>
        <v>0</v>
      </c>
      <c r="L775" s="193" t="str">
        <f t="shared" si="561"/>
        <v>NO</v>
      </c>
      <c r="M775" s="46" t="s">
        <v>56</v>
      </c>
      <c r="N775" s="192">
        <f t="shared" si="562"/>
        <v>1</v>
      </c>
      <c r="O775" s="190">
        <f>(N775-N$1132)/(N$1133-N$1132)</f>
        <v>0</v>
      </c>
      <c r="P775" s="46" t="s">
        <v>193</v>
      </c>
      <c r="Q775" s="192">
        <f t="shared" si="563"/>
        <v>2</v>
      </c>
      <c r="R775" s="190">
        <f>(Q775-Q$1132)/(Q$1133-Q$1132)</f>
        <v>0.5</v>
      </c>
      <c r="S775" s="46" t="s">
        <v>194</v>
      </c>
      <c r="T775" s="192">
        <f t="shared" si="564"/>
        <v>1</v>
      </c>
      <c r="U775" s="190">
        <f>(T775-T$1132)/(T$1133-T$1132)</f>
        <v>0</v>
      </c>
      <c r="V775" s="46" t="s">
        <v>62</v>
      </c>
      <c r="W775" s="194">
        <f>VLOOKUP(V775,'DATOS DE SOPORTE'!$S$5:$T$10,2,FALSE)</f>
        <v>1</v>
      </c>
      <c r="X775" s="201">
        <f>(W775-W$1132)/(W$1133-W$1132)</f>
        <v>0</v>
      </c>
      <c r="Y775" s="46" t="s">
        <v>188</v>
      </c>
      <c r="Z775" s="194">
        <f t="shared" si="565"/>
        <v>1</v>
      </c>
      <c r="AA775" s="201">
        <f>(Z775-Z$1132)/(Z$1133-Z$1132)</f>
        <v>0</v>
      </c>
      <c r="AB775" s="46" t="s">
        <v>136</v>
      </c>
      <c r="AC775" s="194">
        <f t="shared" si="566"/>
        <v>2</v>
      </c>
      <c r="AD775" s="201">
        <f>(AC775-AC$1132)/(AC$1133-AC$1132)</f>
        <v>1</v>
      </c>
      <c r="AE775" s="46" t="s">
        <v>188</v>
      </c>
      <c r="AF775" s="194">
        <f t="shared" si="567"/>
        <v>1</v>
      </c>
      <c r="AG775" s="201">
        <f>(AF775-AF$1132)/(AF$1133-AF$1132)</f>
        <v>0</v>
      </c>
      <c r="AH775" s="24" t="s">
        <v>67</v>
      </c>
      <c r="AI775" s="194">
        <f>VLOOKUP(AH775,'DATOS DE SOPORTE'!$V$5:$W$8,2,FALSE)</f>
        <v>1</v>
      </c>
      <c r="AJ775" s="201">
        <f>(AI775-AI$1132)/(AI$1133-AI$1132)</f>
        <v>0</v>
      </c>
      <c r="AK775" s="58" t="str">
        <f t="shared" si="601"/>
        <v>Bueno</v>
      </c>
      <c r="AL775" s="196">
        <f>IFERROR(SQRT(($E775-$E$1136)^2+($C775-$C$1136)^2),0)</f>
        <v>0.13059837393886328</v>
      </c>
      <c r="AM775" s="197" t="str">
        <f>IF(AL775&lt;=SMALL($AL$3:$AL$1130,1),"MAS PARECIDO","NO")</f>
        <v>NO</v>
      </c>
      <c r="AN775" s="197" t="str">
        <f>IF(AL775&lt;=SMALL($AL$3:$AL$1130,5),"SIMILAR","NO")</f>
        <v>NO</v>
      </c>
      <c r="AO775" s="197" t="str">
        <f t="shared" si="568"/>
        <v>N/A</v>
      </c>
      <c r="AP775" s="197">
        <f t="shared" si="569"/>
        <v>0</v>
      </c>
      <c r="AQ775" s="198">
        <f t="shared" si="570"/>
        <v>0</v>
      </c>
      <c r="AR775" s="196">
        <f>IFERROR(SQRT(($E775-$E$1136)^2+($H775-$H$1136)^2),0)</f>
        <v>0.33538066917281856</v>
      </c>
      <c r="AS775" s="197" t="str">
        <f>IF(AR775&lt;=SMALL(AR$3:AR$1130,1),"MAS PARECIDO","NO")</f>
        <v>NO</v>
      </c>
      <c r="AT775" s="197" t="str">
        <f>IF(AR775&lt;=SMALL(AR$3:AR$1130,5),"SIMILAR","NO")</f>
        <v>NO</v>
      </c>
      <c r="AU775" s="197" t="str">
        <f t="shared" si="571"/>
        <v>N/A</v>
      </c>
      <c r="AV775" s="197">
        <f t="shared" si="572"/>
        <v>0</v>
      </c>
      <c r="AW775" s="198">
        <f t="shared" si="573"/>
        <v>0</v>
      </c>
      <c r="AX775" s="199">
        <f>IFERROR(SQRT(($E775-$E$1136)^2+($K775-$K$1136)^2),0)</f>
        <v>0.2033939088166026</v>
      </c>
      <c r="AY775" s="197" t="str">
        <f>IF(AX775&lt;=SMALL(AX$3:AX$1130,1),"MAS PARECIDO","NO")</f>
        <v>NO</v>
      </c>
      <c r="AZ775" s="197" t="str">
        <f>IF(AX775&lt;=SMALL(AX$3:AX$1130,5),"SIMILAR","NO")</f>
        <v>NO</v>
      </c>
      <c r="BA775" s="197" t="str">
        <f t="shared" si="574"/>
        <v>N/A</v>
      </c>
      <c r="BB775" s="197">
        <f t="shared" si="575"/>
        <v>0</v>
      </c>
      <c r="BC775" s="198">
        <f t="shared" si="576"/>
        <v>0</v>
      </c>
      <c r="BD775" s="196">
        <f>IFERROR(SQRT(($E775-$E$1136)^2+($O775-$O$1136)^2),0)</f>
        <v>1.0006843069338585</v>
      </c>
      <c r="BE775" s="197" t="str">
        <f>IF(BD775&lt;=SMALL(BD$3:BD$1130,1),"MAS PARECIDO","NO")</f>
        <v>NO</v>
      </c>
      <c r="BF775" s="197" t="str">
        <f>IF(BD775&lt;=SMALL(BD$3:BD$1130,5),"SIMILAR","NO")</f>
        <v>NO</v>
      </c>
      <c r="BG775" s="197" t="str">
        <f t="shared" si="577"/>
        <v>N/A</v>
      </c>
      <c r="BH775" s="197">
        <f t="shared" si="578"/>
        <v>0</v>
      </c>
      <c r="BI775" s="198">
        <f t="shared" si="579"/>
        <v>0</v>
      </c>
      <c r="BJ775" s="199">
        <f>IFERROR(SQRT(($E775-$E$1136)^2+($R775-$R$1136)^2),0)</f>
        <v>3.7001110033300998E-2</v>
      </c>
      <c r="BK775" s="197" t="str">
        <f>IF(BJ775&lt;=SMALL(BJ$3:BJ$1130,1),"MAS PARECIDO","NO")</f>
        <v>NO</v>
      </c>
      <c r="BL775" s="197" t="str">
        <f>IF(BJ775&lt;=SMALL(BJ$3:BJ$1130,5),"SIMILAR","NO")</f>
        <v>NO</v>
      </c>
      <c r="BM775" s="197" t="str">
        <f t="shared" si="580"/>
        <v>N/A</v>
      </c>
      <c r="BN775" s="197">
        <f t="shared" si="581"/>
        <v>0</v>
      </c>
      <c r="BO775" s="198">
        <f t="shared" si="582"/>
        <v>0</v>
      </c>
      <c r="BP775" s="199">
        <f>IFERROR(SQRT(($E775-$E$1136)^2+($U775-$U$1136)^2),0)</f>
        <v>3.7001110033300998E-2</v>
      </c>
      <c r="BQ775" s="197" t="str">
        <f>IF(BP775&lt;=SMALL(BP$3:BP$1130,1),"MAS PARECIDO","NO")</f>
        <v>NO</v>
      </c>
      <c r="BR775" s="197" t="str">
        <f>IF(BP775&lt;=SMALL(BP$3:BP$1130,5),"SIMILAR","NO")</f>
        <v>NO</v>
      </c>
      <c r="BS775" s="197" t="str">
        <f t="shared" si="583"/>
        <v>N/A</v>
      </c>
      <c r="BT775" s="197">
        <f t="shared" si="584"/>
        <v>0</v>
      </c>
      <c r="BU775" s="198">
        <f t="shared" si="585"/>
        <v>0</v>
      </c>
      <c r="BV775" s="199">
        <f>IFERROR(SQRT(($E775-$E$1136)^2+($X775-$X$1136)^2),0)</f>
        <v>3.7001110033300998E-2</v>
      </c>
      <c r="BW775" s="197" t="str">
        <f>IF(BV775&lt;=SMALL(BV$3:BV$1130,1),"MAS PARECIDO","NO")</f>
        <v>NO</v>
      </c>
      <c r="BX775" s="197" t="str">
        <f>IF(BV775&lt;=SMALL(BV$3:BV$1130,5),"SIMILAR","NO")</f>
        <v>NO</v>
      </c>
      <c r="BY775" s="197" t="str">
        <f t="shared" si="586"/>
        <v>N/A</v>
      </c>
      <c r="BZ775" s="197">
        <f t="shared" si="587"/>
        <v>0</v>
      </c>
      <c r="CA775" s="198">
        <f t="shared" si="588"/>
        <v>0</v>
      </c>
      <c r="CB775" s="199">
        <f>IFERROR(SQRT(($E775-$E$1136)^2+($AA775-$AA$1136)^2),0)</f>
        <v>3.7001110033300998E-2</v>
      </c>
      <c r="CC775" s="197" t="str">
        <f>IF(CB775&lt;=SMALL(CB$3:CB$1130,1),"MAS PARECIDO","NO")</f>
        <v>NO</v>
      </c>
      <c r="CD775" s="197" t="str">
        <f>IF(CB775&lt;=SMALL(CB$3:CB$1130,5),"SIMILAR","NO")</f>
        <v>NO</v>
      </c>
      <c r="CE775" s="197" t="str">
        <f t="shared" si="589"/>
        <v>N/A</v>
      </c>
      <c r="CF775" s="197">
        <f t="shared" si="590"/>
        <v>0</v>
      </c>
      <c r="CG775" s="198">
        <f t="shared" si="591"/>
        <v>0</v>
      </c>
      <c r="CH775" s="199">
        <f>IFERROR(SQRT(($E775-$E$1136)^2+($AD775-$AD$1136)^2),0)</f>
        <v>3.7001110033300998E-2</v>
      </c>
      <c r="CI775" s="197" t="str">
        <f>IF(CH775&lt;=SMALL(CH$3:CH$1130,1),"MAS PARECIDO","NO")</f>
        <v>NO</v>
      </c>
      <c r="CJ775" s="197" t="str">
        <f>IF(CH775&lt;=SMALL(CH$3:CH$1130,5),"SIMILAR","NO")</f>
        <v>NO</v>
      </c>
      <c r="CK775" s="197" t="str">
        <f t="shared" si="592"/>
        <v>N/A</v>
      </c>
      <c r="CL775" s="197">
        <f t="shared" si="593"/>
        <v>0</v>
      </c>
      <c r="CM775" s="198">
        <f t="shared" si="594"/>
        <v>0</v>
      </c>
      <c r="CN775" s="199">
        <f>IFERROR(SQRT(($E775-$E$1136)^2+($AG775-$AG$1136)^2),0)</f>
        <v>1.0006843069338585</v>
      </c>
      <c r="CO775" s="197" t="str">
        <f>IF(CN775&lt;=SMALL(CN$3:CN$1130,1),"MAS PARECIDO","NO")</f>
        <v>NO</v>
      </c>
      <c r="CP775" s="197" t="str">
        <f>IF(CN775&lt;=SMALL(CN$3:CN$1130,5),"SIMILAR","NO")</f>
        <v>NO</v>
      </c>
      <c r="CQ775" s="197" t="str">
        <f t="shared" si="595"/>
        <v>N/A</v>
      </c>
      <c r="CR775" s="197">
        <f t="shared" si="596"/>
        <v>0</v>
      </c>
      <c r="CS775" s="198">
        <f t="shared" si="597"/>
        <v>0</v>
      </c>
      <c r="CT775" s="199">
        <f>IFERROR(SQRT(($E775-$E$1136)^2+($AJ775-$AJ$1136)^2),0)</f>
        <v>3.7001110033300998E-2</v>
      </c>
      <c r="CU775" s="197" t="str">
        <f>IF(CT775&lt;=SMALL(CT$3:CT$1130,1),"MAS PARECIDO","NO")</f>
        <v>NO</v>
      </c>
      <c r="CV775" s="197" t="str">
        <f>IF(CT775&lt;=SMALL(CT$3:CT$1130,5),"SIMILAR","NO")</f>
        <v>NO</v>
      </c>
      <c r="CW775" s="197" t="str">
        <f t="shared" si="598"/>
        <v>N/A</v>
      </c>
      <c r="CX775" s="197">
        <f t="shared" si="599"/>
        <v>0</v>
      </c>
      <c r="CY775" s="198">
        <f t="shared" si="600"/>
        <v>0</v>
      </c>
      <c r="CZ775" s="2" t="s">
        <v>2506</v>
      </c>
      <c r="DA775" s="2" t="s">
        <v>2507</v>
      </c>
      <c r="DB775" s="2">
        <v>0</v>
      </c>
      <c r="DC775" s="2" t="s">
        <v>189</v>
      </c>
    </row>
    <row r="776" spans="1:107">
      <c r="A776" s="24" t="s">
        <v>932</v>
      </c>
      <c r="B776" s="46">
        <v>72957.61</v>
      </c>
      <c r="C776" s="190">
        <f>(B776-$B$1132)/($B$1133-$B$1132)</f>
        <v>8.0015756014897133E-2</v>
      </c>
      <c r="D776" s="46">
        <v>43000</v>
      </c>
      <c r="E776" s="190">
        <f>(D776-$D$1132)/($D$1133-$D$1132)</f>
        <v>8.5972579177375316E-2</v>
      </c>
      <c r="F776" s="46" t="s">
        <v>53</v>
      </c>
      <c r="G776" s="192">
        <f>VLOOKUP(F776,'DATOS DE SOPORTE'!$Y$5:$Z$8,2,FALSE)</f>
        <v>2</v>
      </c>
      <c r="H776" s="190">
        <f>(G776-$G$1132)/($G$1133-$G$1132)</f>
        <v>0.33333333333333331</v>
      </c>
      <c r="I776" s="50">
        <v>0</v>
      </c>
      <c r="J776" s="200">
        <f t="shared" si="560"/>
        <v>0</v>
      </c>
      <c r="K776" s="190">
        <f>(J776-$J$1132)/($J$1133-$J$1132)</f>
        <v>0</v>
      </c>
      <c r="L776" s="193" t="str">
        <f t="shared" si="561"/>
        <v>NO</v>
      </c>
      <c r="M776" s="46" t="s">
        <v>192</v>
      </c>
      <c r="N776" s="192">
        <f t="shared" si="562"/>
        <v>2</v>
      </c>
      <c r="O776" s="190">
        <f>(N776-N$1132)/(N$1133-N$1132)</f>
        <v>1</v>
      </c>
      <c r="P776" s="46" t="s">
        <v>58</v>
      </c>
      <c r="Q776" s="192">
        <f t="shared" si="563"/>
        <v>3</v>
      </c>
      <c r="R776" s="190">
        <f>(Q776-Q$1132)/(Q$1133-Q$1132)</f>
        <v>1</v>
      </c>
      <c r="S776" s="46" t="s">
        <v>194</v>
      </c>
      <c r="T776" s="192">
        <f t="shared" si="564"/>
        <v>1</v>
      </c>
      <c r="U776" s="190">
        <f>(T776-T$1132)/(T$1133-T$1132)</f>
        <v>0</v>
      </c>
      <c r="V776" s="46" t="s">
        <v>62</v>
      </c>
      <c r="W776" s="194">
        <f>VLOOKUP(V776,'DATOS DE SOPORTE'!$S$5:$T$10,2,FALSE)</f>
        <v>1</v>
      </c>
      <c r="X776" s="201">
        <f>(W776-W$1132)/(W$1133-W$1132)</f>
        <v>0</v>
      </c>
      <c r="Y776" s="46" t="s">
        <v>188</v>
      </c>
      <c r="Z776" s="194">
        <f t="shared" si="565"/>
        <v>1</v>
      </c>
      <c r="AA776" s="201">
        <f>(Z776-Z$1132)/(Z$1133-Z$1132)</f>
        <v>0</v>
      </c>
      <c r="AB776" s="46" t="s">
        <v>136</v>
      </c>
      <c r="AC776" s="194">
        <f t="shared" si="566"/>
        <v>2</v>
      </c>
      <c r="AD776" s="201">
        <f>(AC776-AC$1132)/(AC$1133-AC$1132)</f>
        <v>1</v>
      </c>
      <c r="AE776" s="46" t="s">
        <v>136</v>
      </c>
      <c r="AF776" s="194">
        <f t="shared" si="567"/>
        <v>2</v>
      </c>
      <c r="AG776" s="201">
        <f>(AF776-AF$1132)/(AF$1133-AF$1132)</f>
        <v>1</v>
      </c>
      <c r="AH776" s="24" t="s">
        <v>67</v>
      </c>
      <c r="AI776" s="194">
        <f>VLOOKUP(AH776,'DATOS DE SOPORTE'!$V$5:$W$8,2,FALSE)</f>
        <v>1</v>
      </c>
      <c r="AJ776" s="201">
        <f>(AI776-AI$1132)/(AI$1133-AI$1132)</f>
        <v>0</v>
      </c>
      <c r="AK776" s="58" t="str">
        <f t="shared" si="601"/>
        <v>Bueno</v>
      </c>
      <c r="AL776" s="196">
        <f>IFERROR(SQRT(($E776-$E$1136)^2+($C776-$C$1136)^2),0)</f>
        <v>0.15182975602142471</v>
      </c>
      <c r="AM776" s="197" t="str">
        <f>IF(AL776&lt;=SMALL($AL$3:$AL$1130,1),"MAS PARECIDO","NO")</f>
        <v>NO</v>
      </c>
      <c r="AN776" s="197" t="str">
        <f>IF(AL776&lt;=SMALL($AL$3:$AL$1130,5),"SIMILAR","NO")</f>
        <v>NO</v>
      </c>
      <c r="AO776" s="197" t="str">
        <f t="shared" si="568"/>
        <v>N/A</v>
      </c>
      <c r="AP776" s="197">
        <f t="shared" si="569"/>
        <v>0</v>
      </c>
      <c r="AQ776" s="198">
        <f t="shared" si="570"/>
        <v>0</v>
      </c>
      <c r="AR776" s="196">
        <f>IFERROR(SQRT(($E776-$E$1136)^2+($H776-$H$1136)^2),0)</f>
        <v>8.6002580077402316E-2</v>
      </c>
      <c r="AS776" s="197" t="str">
        <f>IF(AR776&lt;=SMALL(AR$3:AR$1130,1),"MAS PARECIDO","NO")</f>
        <v>NO</v>
      </c>
      <c r="AT776" s="197" t="str">
        <f>IF(AR776&lt;=SMALL(AR$3:AR$1130,5),"SIMILAR","NO")</f>
        <v>NO</v>
      </c>
      <c r="AU776" s="197" t="str">
        <f t="shared" si="571"/>
        <v>N/A</v>
      </c>
      <c r="AV776" s="197">
        <f t="shared" si="572"/>
        <v>0</v>
      </c>
      <c r="AW776" s="198">
        <f t="shared" si="573"/>
        <v>0</v>
      </c>
      <c r="AX776" s="199">
        <f>IFERROR(SQRT(($E776-$E$1136)^2+($K776-$K$1136)^2),0)</f>
        <v>0.21770724328779234</v>
      </c>
      <c r="AY776" s="197" t="str">
        <f>IF(AX776&lt;=SMALL(AX$3:AX$1130,1),"MAS PARECIDO","NO")</f>
        <v>NO</v>
      </c>
      <c r="AZ776" s="197" t="str">
        <f>IF(AX776&lt;=SMALL(AX$3:AX$1130,5),"SIMILAR","NO")</f>
        <v>NO</v>
      </c>
      <c r="BA776" s="197" t="str">
        <f t="shared" si="574"/>
        <v>N/A</v>
      </c>
      <c r="BB776" s="197">
        <f t="shared" si="575"/>
        <v>0</v>
      </c>
      <c r="BC776" s="198">
        <f t="shared" si="576"/>
        <v>0</v>
      </c>
      <c r="BD776" s="196">
        <f>IFERROR(SQRT(($E776-$E$1136)^2+($O776-$O$1136)^2),0)</f>
        <v>8.6002580077402316E-2</v>
      </c>
      <c r="BE776" s="197" t="str">
        <f>IF(BD776&lt;=SMALL(BD$3:BD$1130,1),"MAS PARECIDO","NO")</f>
        <v>NO</v>
      </c>
      <c r="BF776" s="197" t="str">
        <f>IF(BD776&lt;=SMALL(BD$3:BD$1130,5),"SIMILAR","NO")</f>
        <v>NO</v>
      </c>
      <c r="BG776" s="197" t="str">
        <f t="shared" si="577"/>
        <v>N/A</v>
      </c>
      <c r="BH776" s="197">
        <f t="shared" si="578"/>
        <v>0</v>
      </c>
      <c r="BI776" s="198">
        <f t="shared" si="579"/>
        <v>0</v>
      </c>
      <c r="BJ776" s="199">
        <f>IFERROR(SQRT(($E776-$E$1136)^2+($R776-$R$1136)^2),0)</f>
        <v>0.50734253101821658</v>
      </c>
      <c r="BK776" s="197" t="str">
        <f>IF(BJ776&lt;=SMALL(BJ$3:BJ$1130,1),"MAS PARECIDO","NO")</f>
        <v>NO</v>
      </c>
      <c r="BL776" s="197" t="str">
        <f>IF(BJ776&lt;=SMALL(BJ$3:BJ$1130,5),"SIMILAR","NO")</f>
        <v>NO</v>
      </c>
      <c r="BM776" s="197" t="str">
        <f t="shared" si="580"/>
        <v>N/A</v>
      </c>
      <c r="BN776" s="197">
        <f t="shared" si="581"/>
        <v>0</v>
      </c>
      <c r="BO776" s="198">
        <f t="shared" si="582"/>
        <v>0</v>
      </c>
      <c r="BP776" s="199">
        <f>IFERROR(SQRT(($E776-$E$1136)^2+($U776-$U$1136)^2),0)</f>
        <v>8.6002580077402316E-2</v>
      </c>
      <c r="BQ776" s="197" t="str">
        <f>IF(BP776&lt;=SMALL(BP$3:BP$1130,1),"MAS PARECIDO","NO")</f>
        <v>NO</v>
      </c>
      <c r="BR776" s="197" t="str">
        <f>IF(BP776&lt;=SMALL(BP$3:BP$1130,5),"SIMILAR","NO")</f>
        <v>NO</v>
      </c>
      <c r="BS776" s="197" t="str">
        <f t="shared" si="583"/>
        <v>N/A</v>
      </c>
      <c r="BT776" s="197">
        <f t="shared" si="584"/>
        <v>0</v>
      </c>
      <c r="BU776" s="198">
        <f t="shared" si="585"/>
        <v>0</v>
      </c>
      <c r="BV776" s="199">
        <f>IFERROR(SQRT(($E776-$E$1136)^2+($X776-$X$1136)^2),0)</f>
        <v>8.6002580077402316E-2</v>
      </c>
      <c r="BW776" s="197" t="str">
        <f>IF(BV776&lt;=SMALL(BV$3:BV$1130,1),"MAS PARECIDO","NO")</f>
        <v>NO</v>
      </c>
      <c r="BX776" s="197" t="str">
        <f>IF(BV776&lt;=SMALL(BV$3:BV$1130,5),"SIMILAR","NO")</f>
        <v>NO</v>
      </c>
      <c r="BY776" s="197" t="str">
        <f t="shared" si="586"/>
        <v>N/A</v>
      </c>
      <c r="BZ776" s="197">
        <f t="shared" si="587"/>
        <v>0</v>
      </c>
      <c r="CA776" s="198">
        <f t="shared" si="588"/>
        <v>0</v>
      </c>
      <c r="CB776" s="199">
        <f>IFERROR(SQRT(($E776-$E$1136)^2+($AA776-$AA$1136)^2),0)</f>
        <v>8.6002580077402316E-2</v>
      </c>
      <c r="CC776" s="197" t="str">
        <f>IF(CB776&lt;=SMALL(CB$3:CB$1130,1),"MAS PARECIDO","NO")</f>
        <v>NO</v>
      </c>
      <c r="CD776" s="197" t="str">
        <f>IF(CB776&lt;=SMALL(CB$3:CB$1130,5),"SIMILAR","NO")</f>
        <v>NO</v>
      </c>
      <c r="CE776" s="197" t="str">
        <f t="shared" si="589"/>
        <v>N/A</v>
      </c>
      <c r="CF776" s="197">
        <f t="shared" si="590"/>
        <v>0</v>
      </c>
      <c r="CG776" s="198">
        <f t="shared" si="591"/>
        <v>0</v>
      </c>
      <c r="CH776" s="199">
        <f>IFERROR(SQRT(($E776-$E$1136)^2+($AD776-$AD$1136)^2),0)</f>
        <v>8.6002580077402316E-2</v>
      </c>
      <c r="CI776" s="197" t="str">
        <f>IF(CH776&lt;=SMALL(CH$3:CH$1130,1),"MAS PARECIDO","NO")</f>
        <v>NO</v>
      </c>
      <c r="CJ776" s="197" t="str">
        <f>IF(CH776&lt;=SMALL(CH$3:CH$1130,5),"SIMILAR","NO")</f>
        <v>NO</v>
      </c>
      <c r="CK776" s="197" t="str">
        <f t="shared" si="592"/>
        <v>N/A</v>
      </c>
      <c r="CL776" s="197">
        <f t="shared" si="593"/>
        <v>0</v>
      </c>
      <c r="CM776" s="198">
        <f t="shared" si="594"/>
        <v>0</v>
      </c>
      <c r="CN776" s="199">
        <f>IFERROR(SQRT(($E776-$E$1136)^2+($AG776-$AG$1136)^2),0)</f>
        <v>8.6002580077402316E-2</v>
      </c>
      <c r="CO776" s="197" t="str">
        <f>IF(CN776&lt;=SMALL(CN$3:CN$1130,1),"MAS PARECIDO","NO")</f>
        <v>NO</v>
      </c>
      <c r="CP776" s="197" t="str">
        <f>IF(CN776&lt;=SMALL(CN$3:CN$1130,5),"SIMILAR","NO")</f>
        <v>NO</v>
      </c>
      <c r="CQ776" s="197" t="str">
        <f t="shared" si="595"/>
        <v>N/A</v>
      </c>
      <c r="CR776" s="197">
        <f t="shared" si="596"/>
        <v>0</v>
      </c>
      <c r="CS776" s="198">
        <f t="shared" si="597"/>
        <v>0</v>
      </c>
      <c r="CT776" s="199">
        <f>IFERROR(SQRT(($E776-$E$1136)^2+($AJ776-$AJ$1136)^2),0)</f>
        <v>8.6002580077402316E-2</v>
      </c>
      <c r="CU776" s="197" t="str">
        <f>IF(CT776&lt;=SMALL(CT$3:CT$1130,1),"MAS PARECIDO","NO")</f>
        <v>NO</v>
      </c>
      <c r="CV776" s="197" t="str">
        <f>IF(CT776&lt;=SMALL(CT$3:CT$1130,5),"SIMILAR","NO")</f>
        <v>NO</v>
      </c>
      <c r="CW776" s="197" t="str">
        <f t="shared" si="598"/>
        <v>N/A</v>
      </c>
      <c r="CX776" s="197">
        <f t="shared" si="599"/>
        <v>0</v>
      </c>
      <c r="CY776" s="198">
        <f t="shared" si="600"/>
        <v>0</v>
      </c>
      <c r="CZ776" s="2" t="s">
        <v>2508</v>
      </c>
      <c r="DA776" s="2" t="s">
        <v>2509</v>
      </c>
      <c r="DB776" s="2">
        <v>0</v>
      </c>
      <c r="DC776" s="2" t="s">
        <v>189</v>
      </c>
    </row>
    <row r="777" spans="1:107">
      <c r="A777" s="24" t="s">
        <v>933</v>
      </c>
      <c r="B777" s="46">
        <v>166012.42000000001</v>
      </c>
      <c r="C777" s="190">
        <f>(B777-$B$1132)/($B$1133-$B$1132)</f>
        <v>0.18878875238047715</v>
      </c>
      <c r="D777" s="46"/>
      <c r="E777" s="190">
        <f>(D777-$D$1132)/($D$1133-$D$1132)</f>
        <v>-3.0000900027000811E-5</v>
      </c>
      <c r="F777" s="46" t="s">
        <v>191</v>
      </c>
      <c r="G777" s="192">
        <f>VLOOKUP(F777,'DATOS DE SOPORTE'!$Y$5:$Z$8,2,FALSE)</f>
        <v>1</v>
      </c>
      <c r="H777" s="190">
        <f>(G777-$G$1132)/($G$1133-$G$1132)</f>
        <v>0</v>
      </c>
      <c r="I777" s="50"/>
      <c r="J777" s="200">
        <f t="shared" ref="J777:J840" si="602">IF(I777="5+",5,I777)</f>
        <v>0</v>
      </c>
      <c r="K777" s="190">
        <f>(J777-$J$1132)/($J$1133-$J$1132)</f>
        <v>0</v>
      </c>
      <c r="L777" s="193" t="str">
        <f t="shared" ref="L777:L840" si="603">IF(I777=0,"NO","SI")</f>
        <v>NO</v>
      </c>
      <c r="M777" s="46"/>
      <c r="N777" s="192">
        <f t="shared" ref="N777:N840" si="604">IF(M777="Dueño",1,2)</f>
        <v>2</v>
      </c>
      <c r="O777" s="190">
        <f>(N777-N$1132)/(N$1133-N$1132)</f>
        <v>1</v>
      </c>
      <c r="P777" s="46">
        <v>0</v>
      </c>
      <c r="Q777" s="192">
        <f t="shared" ref="Q777:Q840" si="605">IF(P777="0-1 año",1,IF(P777="1-5 años",2,3))</f>
        <v>3</v>
      </c>
      <c r="R777" s="190">
        <f>(Q777-Q$1132)/(Q$1133-Q$1132)</f>
        <v>1</v>
      </c>
      <c r="S777" s="46" t="s">
        <v>194</v>
      </c>
      <c r="T777" s="192">
        <f t="shared" ref="T777:T840" si="606">IF(S777="Soltero",1,2)</f>
        <v>1</v>
      </c>
      <c r="U777" s="190">
        <f>(T777-T$1132)/(T$1133-T$1132)</f>
        <v>0</v>
      </c>
      <c r="V777" s="46" t="s">
        <v>62</v>
      </c>
      <c r="W777" s="194">
        <f>VLOOKUP(V777,'DATOS DE SOPORTE'!$S$5:$T$10,2,FALSE)</f>
        <v>1</v>
      </c>
      <c r="X777" s="201">
        <f>(W777-W$1132)/(W$1133-W$1132)</f>
        <v>0</v>
      </c>
      <c r="Y777" s="46" t="s">
        <v>188</v>
      </c>
      <c r="Z777" s="194">
        <f t="shared" ref="Z777:Z840" si="607">IF(Y777="Si",1,2)</f>
        <v>1</v>
      </c>
      <c r="AA777" s="201">
        <f>(Z777-Z$1132)/(Z$1133-Z$1132)</f>
        <v>0</v>
      </c>
      <c r="AB777" s="46" t="s">
        <v>136</v>
      </c>
      <c r="AC777" s="194">
        <f t="shared" ref="AC777:AC840" si="608">IF(AB777="Si",1,2)</f>
        <v>2</v>
      </c>
      <c r="AD777" s="201">
        <f>(AC777-AC$1132)/(AC$1133-AC$1132)</f>
        <v>1</v>
      </c>
      <c r="AE777" s="46" t="s">
        <v>188</v>
      </c>
      <c r="AF777" s="194">
        <f t="shared" ref="AF777:AF840" si="609">IF(AE777="Si",1,2)</f>
        <v>1</v>
      </c>
      <c r="AG777" s="201">
        <f>(AF777-AF$1132)/(AF$1133-AF$1132)</f>
        <v>0</v>
      </c>
      <c r="AH777" s="24" t="s">
        <v>67</v>
      </c>
      <c r="AI777" s="194">
        <f>VLOOKUP(AH777,'DATOS DE SOPORTE'!$V$5:$W$8,2,FALSE)</f>
        <v>1</v>
      </c>
      <c r="AJ777" s="201">
        <f>(AI777-AI$1132)/(AI$1133-AI$1132)</f>
        <v>0</v>
      </c>
      <c r="AK777" s="58" t="str">
        <f t="shared" si="601"/>
        <v>Bueno</v>
      </c>
      <c r="AL777" s="196">
        <f>IFERROR(SQRT(($E777-$E$1136)^2+($C777-$C$1136)^2),0)</f>
        <v>1.6350266993218926E-2</v>
      </c>
      <c r="AM777" s="197" t="str">
        <f>IF(AL777&lt;=SMALL($AL$3:$AL$1130,1),"MAS PARECIDO","NO")</f>
        <v>NO</v>
      </c>
      <c r="AN777" s="197" t="str">
        <f>IF(AL777&lt;=SMALL($AL$3:$AL$1130,5),"SIMILAR","NO")</f>
        <v>NO</v>
      </c>
      <c r="AO777" s="197" t="str">
        <f t="shared" ref="AO777:AO840" si="610">IF(AN777="SIMILAR",AK777,"N/A")</f>
        <v>N/A</v>
      </c>
      <c r="AP777" s="197">
        <f t="shared" ref="AP777:AP840" si="611">IF(AO777="N/A",0,1)</f>
        <v>0</v>
      </c>
      <c r="AQ777" s="198">
        <f t="shared" ref="AQ777:AQ840" si="612">IF(AO777="N/A",0,B777)</f>
        <v>0</v>
      </c>
      <c r="AR777" s="196">
        <f>IFERROR(SQRT(($E777-$E$1136)^2+($H777-$H$1136)^2),0)</f>
        <v>0.33333333333333331</v>
      </c>
      <c r="AS777" s="197" t="str">
        <f>IF(AR777&lt;=SMALL(AR$3:AR$1130,1),"MAS PARECIDO","NO")</f>
        <v>NO</v>
      </c>
      <c r="AT777" s="197" t="str">
        <f>IF(AR777&lt;=SMALL(AR$3:AR$1130,5),"SIMILAR","NO")</f>
        <v>NO</v>
      </c>
      <c r="AU777" s="197" t="str">
        <f t="shared" ref="AU777:AU840" si="613">IF(AT777="SIMILAR",$AK777,"N/A")</f>
        <v>N/A</v>
      </c>
      <c r="AV777" s="197">
        <f t="shared" ref="AV777:AV840" si="614">IF(AU777="N/A",0,1)</f>
        <v>0</v>
      </c>
      <c r="AW777" s="198">
        <f t="shared" ref="AW777:AW840" si="615">IF(AU777="N/A",0,$B777)</f>
        <v>0</v>
      </c>
      <c r="AX777" s="199">
        <f>IFERROR(SQRT(($E777-$E$1136)^2+($K777-$K$1136)^2),0)</f>
        <v>0.2</v>
      </c>
      <c r="AY777" s="197" t="str">
        <f>IF(AX777&lt;=SMALL(AX$3:AX$1130,1),"MAS PARECIDO","NO")</f>
        <v>NO</v>
      </c>
      <c r="AZ777" s="197" t="str">
        <f>IF(AX777&lt;=SMALL(AX$3:AX$1130,5),"SIMILAR","NO")</f>
        <v>NO</v>
      </c>
      <c r="BA777" s="197" t="str">
        <f t="shared" ref="BA777:BA840" si="616">IF(AZ777="SIMILAR",$AK777,"N/A")</f>
        <v>N/A</v>
      </c>
      <c r="BB777" s="197">
        <f t="shared" ref="BB777:BB840" si="617">IF(BA777="N/A",0,1)</f>
        <v>0</v>
      </c>
      <c r="BC777" s="198">
        <f t="shared" ref="BC777:BC840" si="618">IF(BA777="N/A",0,$B777)</f>
        <v>0</v>
      </c>
      <c r="BD777" s="196">
        <f>IFERROR(SQRT(($E777-$E$1136)^2+($O777-$O$1136)^2),0)</f>
        <v>0</v>
      </c>
      <c r="BE777" s="197" t="str">
        <f>IF(BD777&lt;=SMALL(BD$3:BD$1130,1),"MAS PARECIDO","NO")</f>
        <v>MAS PARECIDO</v>
      </c>
      <c r="BF777" s="197" t="str">
        <f>IF(BD777&lt;=SMALL(BD$3:BD$1130,5),"SIMILAR","NO")</f>
        <v>SIMILAR</v>
      </c>
      <c r="BG777" s="197" t="str">
        <f t="shared" ref="BG777:BG840" si="619">IF(BF777="SIMILAR",$AK777,"N/A")</f>
        <v>Bueno</v>
      </c>
      <c r="BH777" s="197">
        <f t="shared" ref="BH777:BH840" si="620">IF(BG777="N/A",0,1)</f>
        <v>1</v>
      </c>
      <c r="BI777" s="198">
        <f t="shared" ref="BI777:BI840" si="621">IF(BG777="N/A",0,$B777)</f>
        <v>166012.42000000001</v>
      </c>
      <c r="BJ777" s="199">
        <f>IFERROR(SQRT(($E777-$E$1136)^2+($R777-$R$1136)^2),0)</f>
        <v>0.5</v>
      </c>
      <c r="BK777" s="197" t="str">
        <f>IF(BJ777&lt;=SMALL(BJ$3:BJ$1130,1),"MAS PARECIDO","NO")</f>
        <v>NO</v>
      </c>
      <c r="BL777" s="197" t="str">
        <f>IF(BJ777&lt;=SMALL(BJ$3:BJ$1130,5),"SIMILAR","NO")</f>
        <v>NO</v>
      </c>
      <c r="BM777" s="197" t="str">
        <f t="shared" ref="BM777:BM840" si="622">IF(BL777="SIMILAR",$AK777,"N/A")</f>
        <v>N/A</v>
      </c>
      <c r="BN777" s="197">
        <f t="shared" ref="BN777:BN840" si="623">IF(BM777="N/A",0,1)</f>
        <v>0</v>
      </c>
      <c r="BO777" s="198">
        <f t="shared" ref="BO777:BO840" si="624">IF(BM777="N/A",0,$B777)</f>
        <v>0</v>
      </c>
      <c r="BP777" s="199">
        <f>IFERROR(SQRT(($E777-$E$1136)^2+($U777-$U$1136)^2),0)</f>
        <v>0</v>
      </c>
      <c r="BQ777" s="197" t="str">
        <f>IF(BP777&lt;=SMALL(BP$3:BP$1130,1),"MAS PARECIDO","NO")</f>
        <v>MAS PARECIDO</v>
      </c>
      <c r="BR777" s="197" t="str">
        <f>IF(BP777&lt;=SMALL(BP$3:BP$1130,5),"SIMILAR","NO")</f>
        <v>SIMILAR</v>
      </c>
      <c r="BS777" s="197" t="str">
        <f t="shared" ref="BS777:BS840" si="625">IF(BR777="SIMILAR",$AK777,"N/A")</f>
        <v>Bueno</v>
      </c>
      <c r="BT777" s="197">
        <f t="shared" ref="BT777:BT840" si="626">IF(BS777="N/A",0,1)</f>
        <v>1</v>
      </c>
      <c r="BU777" s="198">
        <f t="shared" ref="BU777:BU840" si="627">IF(BS777="N/A",0,$B777)</f>
        <v>166012.42000000001</v>
      </c>
      <c r="BV777" s="199">
        <f>IFERROR(SQRT(($E777-$E$1136)^2+($X777-$X$1136)^2),0)</f>
        <v>0</v>
      </c>
      <c r="BW777" s="197" t="str">
        <f>IF(BV777&lt;=SMALL(BV$3:BV$1130,1),"MAS PARECIDO","NO")</f>
        <v>MAS PARECIDO</v>
      </c>
      <c r="BX777" s="197" t="str">
        <f>IF(BV777&lt;=SMALL(BV$3:BV$1130,5),"SIMILAR","NO")</f>
        <v>SIMILAR</v>
      </c>
      <c r="BY777" s="197" t="str">
        <f t="shared" ref="BY777:BY840" si="628">IF(BX777="SIMILAR",$AK777,"N/A")</f>
        <v>Bueno</v>
      </c>
      <c r="BZ777" s="197">
        <f t="shared" ref="BZ777:BZ840" si="629">IF(BY777="N/A",0,1)</f>
        <v>1</v>
      </c>
      <c r="CA777" s="198">
        <f t="shared" ref="CA777:CA840" si="630">IF(BY777="N/A",0,$B777)</f>
        <v>166012.42000000001</v>
      </c>
      <c r="CB777" s="199">
        <f>IFERROR(SQRT(($E777-$E$1136)^2+($AA777-$AA$1136)^2),0)</f>
        <v>0</v>
      </c>
      <c r="CC777" s="197" t="str">
        <f>IF(CB777&lt;=SMALL(CB$3:CB$1130,1),"MAS PARECIDO","NO")</f>
        <v>MAS PARECIDO</v>
      </c>
      <c r="CD777" s="197" t="str">
        <f>IF(CB777&lt;=SMALL(CB$3:CB$1130,5),"SIMILAR","NO")</f>
        <v>SIMILAR</v>
      </c>
      <c r="CE777" s="197" t="str">
        <f t="shared" ref="CE777:CE840" si="631">IF(CD777="SIMILAR",$AK777,"N/A")</f>
        <v>Bueno</v>
      </c>
      <c r="CF777" s="197">
        <f t="shared" ref="CF777:CF840" si="632">IF(CE777="N/A",0,1)</f>
        <v>1</v>
      </c>
      <c r="CG777" s="198">
        <f t="shared" ref="CG777:CG840" si="633">IF(CE777="N/A",0,$B777)</f>
        <v>166012.42000000001</v>
      </c>
      <c r="CH777" s="199">
        <f>IFERROR(SQRT(($E777-$E$1136)^2+($AD777-$AD$1136)^2),0)</f>
        <v>0</v>
      </c>
      <c r="CI777" s="197" t="str">
        <f>IF(CH777&lt;=SMALL(CH$3:CH$1130,1),"MAS PARECIDO","NO")</f>
        <v>MAS PARECIDO</v>
      </c>
      <c r="CJ777" s="197" t="str">
        <f>IF(CH777&lt;=SMALL(CH$3:CH$1130,5),"SIMILAR","NO")</f>
        <v>SIMILAR</v>
      </c>
      <c r="CK777" s="197" t="str">
        <f t="shared" ref="CK777:CK840" si="634">IF(CJ777="SIMILAR",$AK777,"N/A")</f>
        <v>Bueno</v>
      </c>
      <c r="CL777" s="197">
        <f t="shared" ref="CL777:CL840" si="635">IF(CK777="N/A",0,1)</f>
        <v>1</v>
      </c>
      <c r="CM777" s="198">
        <f t="shared" ref="CM777:CM840" si="636">IF(CK777="N/A",0,$B777)</f>
        <v>166012.42000000001</v>
      </c>
      <c r="CN777" s="199">
        <f>IFERROR(SQRT(($E777-$E$1136)^2+($AG777-$AG$1136)^2),0)</f>
        <v>1</v>
      </c>
      <c r="CO777" s="197" t="str">
        <f>IF(CN777&lt;=SMALL(CN$3:CN$1130,1),"MAS PARECIDO","NO")</f>
        <v>NO</v>
      </c>
      <c r="CP777" s="197" t="str">
        <f>IF(CN777&lt;=SMALL(CN$3:CN$1130,5),"SIMILAR","NO")</f>
        <v>NO</v>
      </c>
      <c r="CQ777" s="197" t="str">
        <f t="shared" ref="CQ777:CQ840" si="637">IF(CP777="SIMILAR",$AK777,"N/A")</f>
        <v>N/A</v>
      </c>
      <c r="CR777" s="197">
        <f t="shared" ref="CR777:CR840" si="638">IF(CQ777="N/A",0,1)</f>
        <v>0</v>
      </c>
      <c r="CS777" s="198">
        <f t="shared" ref="CS777:CS840" si="639">IF(CQ777="N/A",0,$B777)</f>
        <v>0</v>
      </c>
      <c r="CT777" s="199">
        <f>IFERROR(SQRT(($E777-$E$1136)^2+($AJ777-$AJ$1136)^2),0)</f>
        <v>0</v>
      </c>
      <c r="CU777" s="197" t="str">
        <f>IF(CT777&lt;=SMALL(CT$3:CT$1130,1),"MAS PARECIDO","NO")</f>
        <v>MAS PARECIDO</v>
      </c>
      <c r="CV777" s="197" t="str">
        <f>IF(CT777&lt;=SMALL(CT$3:CT$1130,5),"SIMILAR","NO")</f>
        <v>SIMILAR</v>
      </c>
      <c r="CW777" s="197" t="str">
        <f t="shared" ref="CW777:CW840" si="640">IF(CV777="SIMILAR",$AK777,"N/A")</f>
        <v>Bueno</v>
      </c>
      <c r="CX777" s="197">
        <f t="shared" ref="CX777:CX840" si="641">IF(CW777="N/A",0,1)</f>
        <v>1</v>
      </c>
      <c r="CY777" s="198">
        <f t="shared" ref="CY777:CY840" si="642">IF(CW777="N/A",0,$B777)</f>
        <v>166012.42000000001</v>
      </c>
      <c r="CZ777" s="2" t="s">
        <v>2510</v>
      </c>
      <c r="DA777" s="2" t="s">
        <v>2511</v>
      </c>
      <c r="DB777" s="2">
        <v>0</v>
      </c>
      <c r="DC777" s="2" t="s">
        <v>189</v>
      </c>
    </row>
    <row r="778" spans="1:107">
      <c r="A778" s="24" t="s">
        <v>934</v>
      </c>
      <c r="B778" s="46">
        <v>60976.639999999999</v>
      </c>
      <c r="C778" s="190">
        <f>(B778-$B$1132)/($B$1133-$B$1132)</f>
        <v>6.6011041951581959E-2</v>
      </c>
      <c r="D778" s="46">
        <v>10000</v>
      </c>
      <c r="E778" s="190">
        <f>(D778-$D$1132)/($D$1133-$D$1132)</f>
        <v>1.9970599117973539E-2</v>
      </c>
      <c r="F778" s="46" t="s">
        <v>187</v>
      </c>
      <c r="G778" s="192">
        <f>VLOOKUP(F778,'DATOS DE SOPORTE'!$Y$5:$Z$8,2,FALSE)</f>
        <v>4</v>
      </c>
      <c r="H778" s="190">
        <f>(G778-$G$1132)/($G$1133-$G$1132)</f>
        <v>1</v>
      </c>
      <c r="I778" s="50">
        <v>1</v>
      </c>
      <c r="J778" s="200">
        <f t="shared" si="602"/>
        <v>1</v>
      </c>
      <c r="K778" s="190">
        <f>(J778-$J$1132)/($J$1133-$J$1132)</f>
        <v>0.2</v>
      </c>
      <c r="L778" s="193" t="str">
        <f t="shared" si="603"/>
        <v>SI</v>
      </c>
      <c r="M778" s="46" t="s">
        <v>192</v>
      </c>
      <c r="N778" s="192">
        <f t="shared" si="604"/>
        <v>2</v>
      </c>
      <c r="O778" s="190">
        <f>(N778-N$1132)/(N$1133-N$1132)</f>
        <v>1</v>
      </c>
      <c r="P778" s="46" t="s">
        <v>196</v>
      </c>
      <c r="Q778" s="192">
        <f t="shared" si="605"/>
        <v>1</v>
      </c>
      <c r="R778" s="190">
        <f>(Q778-Q$1132)/(Q$1133-Q$1132)</f>
        <v>0</v>
      </c>
      <c r="S778" s="46" t="s">
        <v>60</v>
      </c>
      <c r="T778" s="192">
        <f t="shared" si="606"/>
        <v>2</v>
      </c>
      <c r="U778" s="190">
        <f>(T778-T$1132)/(T$1133-T$1132)</f>
        <v>1</v>
      </c>
      <c r="V778" s="46" t="s">
        <v>62</v>
      </c>
      <c r="W778" s="194">
        <f>VLOOKUP(V778,'DATOS DE SOPORTE'!$S$5:$T$10,2,FALSE)</f>
        <v>1</v>
      </c>
      <c r="X778" s="201">
        <f>(W778-W$1132)/(W$1133-W$1132)</f>
        <v>0</v>
      </c>
      <c r="Y778" s="46" t="s">
        <v>136</v>
      </c>
      <c r="Z778" s="194">
        <f t="shared" si="607"/>
        <v>2</v>
      </c>
      <c r="AA778" s="201">
        <f>(Z778-Z$1132)/(Z$1133-Z$1132)</f>
        <v>1</v>
      </c>
      <c r="AB778" s="46" t="s">
        <v>136</v>
      </c>
      <c r="AC778" s="194">
        <f t="shared" si="608"/>
        <v>2</v>
      </c>
      <c r="AD778" s="201">
        <f>(AC778-AC$1132)/(AC$1133-AC$1132)</f>
        <v>1</v>
      </c>
      <c r="AE778" s="46" t="s">
        <v>188</v>
      </c>
      <c r="AF778" s="194">
        <f t="shared" si="609"/>
        <v>1</v>
      </c>
      <c r="AG778" s="201">
        <f>(AF778-AF$1132)/(AF$1133-AF$1132)</f>
        <v>0</v>
      </c>
      <c r="AH778" s="24" t="s">
        <v>67</v>
      </c>
      <c r="AI778" s="194">
        <f>VLOOKUP(AH778,'DATOS DE SOPORTE'!$V$5:$W$8,2,FALSE)</f>
        <v>1</v>
      </c>
      <c r="AJ778" s="201">
        <f>(AI778-AI$1132)/(AI$1133-AI$1132)</f>
        <v>0</v>
      </c>
      <c r="AK778" s="58" t="str">
        <f t="shared" si="601"/>
        <v>Regular</v>
      </c>
      <c r="AL778" s="196">
        <f>IFERROR(SQRT(($E778-$E$1136)^2+($C778-$C$1136)^2),0)</f>
        <v>0.14055823740588222</v>
      </c>
      <c r="AM778" s="197" t="str">
        <f>IF(AL778&lt;=SMALL($AL$3:$AL$1130,1),"MAS PARECIDO","NO")</f>
        <v>NO</v>
      </c>
      <c r="AN778" s="197" t="str">
        <f>IF(AL778&lt;=SMALL($AL$3:$AL$1130,5),"SIMILAR","NO")</f>
        <v>NO</v>
      </c>
      <c r="AO778" s="197" t="str">
        <f t="shared" si="610"/>
        <v>N/A</v>
      </c>
      <c r="AP778" s="197">
        <f t="shared" si="611"/>
        <v>0</v>
      </c>
      <c r="AQ778" s="198">
        <f t="shared" si="612"/>
        <v>0</v>
      </c>
      <c r="AR778" s="196">
        <f>IFERROR(SQRT(($E778-$E$1136)^2+($H778-$H$1136)^2),0)</f>
        <v>0.66696661718973949</v>
      </c>
      <c r="AS778" s="197" t="str">
        <f>IF(AR778&lt;=SMALL(AR$3:AR$1130,1),"MAS PARECIDO","NO")</f>
        <v>NO</v>
      </c>
      <c r="AT778" s="197" t="str">
        <f>IF(AR778&lt;=SMALL(AR$3:AR$1130,5),"SIMILAR","NO")</f>
        <v>NO</v>
      </c>
      <c r="AU778" s="197" t="str">
        <f t="shared" si="613"/>
        <v>N/A</v>
      </c>
      <c r="AV778" s="197">
        <f t="shared" si="614"/>
        <v>0</v>
      </c>
      <c r="AW778" s="198">
        <f t="shared" si="615"/>
        <v>0</v>
      </c>
      <c r="AX778" s="199">
        <f>IFERROR(SQRT(($E778-$E$1136)^2+($K778-$K$1136)^2),0)</f>
        <v>2.0000600018000539E-2</v>
      </c>
      <c r="AY778" s="197" t="str">
        <f>IF(AX778&lt;=SMALL(AX$3:AX$1130,1),"MAS PARECIDO","NO")</f>
        <v>NO</v>
      </c>
      <c r="AZ778" s="197" t="str">
        <f>IF(AX778&lt;=SMALL(AX$3:AX$1130,5),"SIMILAR","NO")</f>
        <v>NO</v>
      </c>
      <c r="BA778" s="197" t="str">
        <f t="shared" si="616"/>
        <v>N/A</v>
      </c>
      <c r="BB778" s="197">
        <f t="shared" si="617"/>
        <v>0</v>
      </c>
      <c r="BC778" s="198">
        <f t="shared" si="618"/>
        <v>0</v>
      </c>
      <c r="BD778" s="196">
        <f>IFERROR(SQRT(($E778-$E$1136)^2+($O778-$O$1136)^2),0)</f>
        <v>2.0000600018000539E-2</v>
      </c>
      <c r="BE778" s="197" t="str">
        <f>IF(BD778&lt;=SMALL(BD$3:BD$1130,1),"MAS PARECIDO","NO")</f>
        <v>NO</v>
      </c>
      <c r="BF778" s="197" t="str">
        <f>IF(BD778&lt;=SMALL(BD$3:BD$1130,5),"SIMILAR","NO")</f>
        <v>NO</v>
      </c>
      <c r="BG778" s="197" t="str">
        <f t="shared" si="619"/>
        <v>N/A</v>
      </c>
      <c r="BH778" s="197">
        <f t="shared" si="620"/>
        <v>0</v>
      </c>
      <c r="BI778" s="198">
        <f t="shared" si="621"/>
        <v>0</v>
      </c>
      <c r="BJ778" s="199">
        <f>IFERROR(SQRT(($E778-$E$1136)^2+($R778-$R$1136)^2),0)</f>
        <v>0.50039986410977377</v>
      </c>
      <c r="BK778" s="197" t="str">
        <f>IF(BJ778&lt;=SMALL(BJ$3:BJ$1130,1),"MAS PARECIDO","NO")</f>
        <v>NO</v>
      </c>
      <c r="BL778" s="197" t="str">
        <f>IF(BJ778&lt;=SMALL(BJ$3:BJ$1130,5),"SIMILAR","NO")</f>
        <v>NO</v>
      </c>
      <c r="BM778" s="197" t="str">
        <f t="shared" si="622"/>
        <v>N/A</v>
      </c>
      <c r="BN778" s="197">
        <f t="shared" si="623"/>
        <v>0</v>
      </c>
      <c r="BO778" s="198">
        <f t="shared" si="624"/>
        <v>0</v>
      </c>
      <c r="BP778" s="199">
        <f>IFERROR(SQRT(($E778-$E$1136)^2+($U778-$U$1136)^2),0)</f>
        <v>1.0001999920021396</v>
      </c>
      <c r="BQ778" s="197" t="str">
        <f>IF(BP778&lt;=SMALL(BP$3:BP$1130,1),"MAS PARECIDO","NO")</f>
        <v>NO</v>
      </c>
      <c r="BR778" s="197" t="str">
        <f>IF(BP778&lt;=SMALL(BP$3:BP$1130,5),"SIMILAR","NO")</f>
        <v>NO</v>
      </c>
      <c r="BS778" s="197" t="str">
        <f t="shared" si="625"/>
        <v>N/A</v>
      </c>
      <c r="BT778" s="197">
        <f t="shared" si="626"/>
        <v>0</v>
      </c>
      <c r="BU778" s="198">
        <f t="shared" si="627"/>
        <v>0</v>
      </c>
      <c r="BV778" s="199">
        <f>IFERROR(SQRT(($E778-$E$1136)^2+($X778-$X$1136)^2),0)</f>
        <v>2.0000600018000539E-2</v>
      </c>
      <c r="BW778" s="197" t="str">
        <f>IF(BV778&lt;=SMALL(BV$3:BV$1130,1),"MAS PARECIDO","NO")</f>
        <v>NO</v>
      </c>
      <c r="BX778" s="197" t="str">
        <f>IF(BV778&lt;=SMALL(BV$3:BV$1130,5),"SIMILAR","NO")</f>
        <v>NO</v>
      </c>
      <c r="BY778" s="197" t="str">
        <f t="shared" si="628"/>
        <v>N/A</v>
      </c>
      <c r="BZ778" s="197">
        <f t="shared" si="629"/>
        <v>0</v>
      </c>
      <c r="CA778" s="198">
        <f t="shared" si="630"/>
        <v>0</v>
      </c>
      <c r="CB778" s="199">
        <f>IFERROR(SQRT(($E778-$E$1136)^2+($AA778-$AA$1136)^2),0)</f>
        <v>1.0001999920021396</v>
      </c>
      <c r="CC778" s="197" t="str">
        <f>IF(CB778&lt;=SMALL(CB$3:CB$1130,1),"MAS PARECIDO","NO")</f>
        <v>NO</v>
      </c>
      <c r="CD778" s="197" t="str">
        <f>IF(CB778&lt;=SMALL(CB$3:CB$1130,5),"SIMILAR","NO")</f>
        <v>NO</v>
      </c>
      <c r="CE778" s="197" t="str">
        <f t="shared" si="631"/>
        <v>N/A</v>
      </c>
      <c r="CF778" s="197">
        <f t="shared" si="632"/>
        <v>0</v>
      </c>
      <c r="CG778" s="198">
        <f t="shared" si="633"/>
        <v>0</v>
      </c>
      <c r="CH778" s="199">
        <f>IFERROR(SQRT(($E778-$E$1136)^2+($AD778-$AD$1136)^2),0)</f>
        <v>2.0000600018000539E-2</v>
      </c>
      <c r="CI778" s="197" t="str">
        <f>IF(CH778&lt;=SMALL(CH$3:CH$1130,1),"MAS PARECIDO","NO")</f>
        <v>NO</v>
      </c>
      <c r="CJ778" s="197" t="str">
        <f>IF(CH778&lt;=SMALL(CH$3:CH$1130,5),"SIMILAR","NO")</f>
        <v>NO</v>
      </c>
      <c r="CK778" s="197" t="str">
        <f t="shared" si="634"/>
        <v>N/A</v>
      </c>
      <c r="CL778" s="197">
        <f t="shared" si="635"/>
        <v>0</v>
      </c>
      <c r="CM778" s="198">
        <f t="shared" si="636"/>
        <v>0</v>
      </c>
      <c r="CN778" s="199">
        <f>IFERROR(SQRT(($E778-$E$1136)^2+($AG778-$AG$1136)^2),0)</f>
        <v>1.0001999920021396</v>
      </c>
      <c r="CO778" s="197" t="str">
        <f>IF(CN778&lt;=SMALL(CN$3:CN$1130,1),"MAS PARECIDO","NO")</f>
        <v>NO</v>
      </c>
      <c r="CP778" s="197" t="str">
        <f>IF(CN778&lt;=SMALL(CN$3:CN$1130,5),"SIMILAR","NO")</f>
        <v>NO</v>
      </c>
      <c r="CQ778" s="197" t="str">
        <f t="shared" si="637"/>
        <v>N/A</v>
      </c>
      <c r="CR778" s="197">
        <f t="shared" si="638"/>
        <v>0</v>
      </c>
      <c r="CS778" s="198">
        <f t="shared" si="639"/>
        <v>0</v>
      </c>
      <c r="CT778" s="199">
        <f>IFERROR(SQRT(($E778-$E$1136)^2+($AJ778-$AJ$1136)^2),0)</f>
        <v>2.0000600018000539E-2</v>
      </c>
      <c r="CU778" s="197" t="str">
        <f>IF(CT778&lt;=SMALL(CT$3:CT$1130,1),"MAS PARECIDO","NO")</f>
        <v>NO</v>
      </c>
      <c r="CV778" s="197" t="str">
        <f>IF(CT778&lt;=SMALL(CT$3:CT$1130,5),"SIMILAR","NO")</f>
        <v>NO</v>
      </c>
      <c r="CW778" s="197" t="str">
        <f t="shared" si="640"/>
        <v>N/A</v>
      </c>
      <c r="CX778" s="197">
        <f t="shared" si="641"/>
        <v>0</v>
      </c>
      <c r="CY778" s="198">
        <f t="shared" si="642"/>
        <v>0</v>
      </c>
      <c r="CZ778" s="2" t="s">
        <v>2512</v>
      </c>
      <c r="DA778" s="2" t="s">
        <v>2513</v>
      </c>
      <c r="DB778" s="2">
        <v>1</v>
      </c>
      <c r="DC778" s="2" t="s">
        <v>346</v>
      </c>
    </row>
    <row r="779" spans="1:107">
      <c r="A779" s="24" t="s">
        <v>935</v>
      </c>
      <c r="B779" s="46">
        <v>46335.59</v>
      </c>
      <c r="C779" s="190">
        <f>(B779-$B$1132)/($B$1133-$B$1132)</f>
        <v>4.8896925245113208E-2</v>
      </c>
      <c r="D779" s="46">
        <v>5000</v>
      </c>
      <c r="E779" s="190">
        <f>(D779-$D$1132)/($D$1133-$D$1132)</f>
        <v>9.9702991089732698E-3</v>
      </c>
      <c r="F779" s="46" t="s">
        <v>191</v>
      </c>
      <c r="G779" s="192">
        <f>VLOOKUP(F779,'DATOS DE SOPORTE'!$Y$5:$Z$8,2,FALSE)</f>
        <v>1</v>
      </c>
      <c r="H779" s="190">
        <f>(G779-$G$1132)/($G$1133-$G$1132)</f>
        <v>0</v>
      </c>
      <c r="I779" s="50">
        <v>0</v>
      </c>
      <c r="J779" s="200">
        <f t="shared" si="602"/>
        <v>0</v>
      </c>
      <c r="K779" s="190">
        <f>(J779-$J$1132)/($J$1133-$J$1132)</f>
        <v>0</v>
      </c>
      <c r="L779" s="193" t="str">
        <f t="shared" si="603"/>
        <v>NO</v>
      </c>
      <c r="M779" s="46" t="s">
        <v>192</v>
      </c>
      <c r="N779" s="192">
        <f t="shared" si="604"/>
        <v>2</v>
      </c>
      <c r="O779" s="190">
        <f>(N779-N$1132)/(N$1133-N$1132)</f>
        <v>1</v>
      </c>
      <c r="P779" s="46" t="s">
        <v>196</v>
      </c>
      <c r="Q779" s="192">
        <f t="shared" si="605"/>
        <v>1</v>
      </c>
      <c r="R779" s="190">
        <f>(Q779-Q$1132)/(Q$1133-Q$1132)</f>
        <v>0</v>
      </c>
      <c r="S779" s="46" t="s">
        <v>194</v>
      </c>
      <c r="T779" s="192">
        <f t="shared" si="606"/>
        <v>1</v>
      </c>
      <c r="U779" s="190">
        <f>(T779-T$1132)/(T$1133-T$1132)</f>
        <v>0</v>
      </c>
      <c r="V779" s="46" t="s">
        <v>212</v>
      </c>
      <c r="W779" s="194">
        <f>VLOOKUP(V779,'DATOS DE SOPORTE'!$S$5:$T$10,2,FALSE)</f>
        <v>3</v>
      </c>
      <c r="X779" s="201">
        <f>(W779-W$1132)/(W$1133-W$1132)</f>
        <v>0.4</v>
      </c>
      <c r="Y779" s="46" t="s">
        <v>188</v>
      </c>
      <c r="Z779" s="194">
        <f t="shared" si="607"/>
        <v>1</v>
      </c>
      <c r="AA779" s="201">
        <f>(Z779-Z$1132)/(Z$1133-Z$1132)</f>
        <v>0</v>
      </c>
      <c r="AB779" s="46" t="s">
        <v>136</v>
      </c>
      <c r="AC779" s="194">
        <f t="shared" si="608"/>
        <v>2</v>
      </c>
      <c r="AD779" s="201">
        <f>(AC779-AC$1132)/(AC$1133-AC$1132)</f>
        <v>1</v>
      </c>
      <c r="AE779" s="46" t="s">
        <v>136</v>
      </c>
      <c r="AF779" s="194">
        <f t="shared" si="609"/>
        <v>2</v>
      </c>
      <c r="AG779" s="201">
        <f>(AF779-AF$1132)/(AF$1133-AF$1132)</f>
        <v>1</v>
      </c>
      <c r="AH779" s="24" t="s">
        <v>67</v>
      </c>
      <c r="AI779" s="194">
        <f>VLOOKUP(AH779,'DATOS DE SOPORTE'!$V$5:$W$8,2,FALSE)</f>
        <v>1</v>
      </c>
      <c r="AJ779" s="201">
        <f>(AI779-AI$1132)/(AI$1133-AI$1132)</f>
        <v>0</v>
      </c>
      <c r="AK779" s="58" t="str">
        <f t="shared" si="601"/>
        <v>Bueno</v>
      </c>
      <c r="AL779" s="196">
        <f>IFERROR(SQRT(($E779-$E$1136)^2+($C779-$C$1136)^2),0)</f>
        <v>0.15656180242305259</v>
      </c>
      <c r="AM779" s="197" t="str">
        <f>IF(AL779&lt;=SMALL($AL$3:$AL$1130,1),"MAS PARECIDO","NO")</f>
        <v>NO</v>
      </c>
      <c r="AN779" s="197" t="str">
        <f>IF(AL779&lt;=SMALL($AL$3:$AL$1130,5),"SIMILAR","NO")</f>
        <v>NO</v>
      </c>
      <c r="AO779" s="197" t="str">
        <f t="shared" si="610"/>
        <v>N/A</v>
      </c>
      <c r="AP779" s="197">
        <f t="shared" si="611"/>
        <v>0</v>
      </c>
      <c r="AQ779" s="198">
        <f t="shared" si="612"/>
        <v>0</v>
      </c>
      <c r="AR779" s="196">
        <f>IFERROR(SQRT(($E779-$E$1136)^2+($H779-$H$1136)^2),0)</f>
        <v>0.33348330859486974</v>
      </c>
      <c r="AS779" s="197" t="str">
        <f>IF(AR779&lt;=SMALL(AR$3:AR$1130,1),"MAS PARECIDO","NO")</f>
        <v>NO</v>
      </c>
      <c r="AT779" s="197" t="str">
        <f>IF(AR779&lt;=SMALL(AR$3:AR$1130,5),"SIMILAR","NO")</f>
        <v>NO</v>
      </c>
      <c r="AU779" s="197" t="str">
        <f t="shared" si="613"/>
        <v>N/A</v>
      </c>
      <c r="AV779" s="197">
        <f t="shared" si="614"/>
        <v>0</v>
      </c>
      <c r="AW779" s="198">
        <f t="shared" si="615"/>
        <v>0</v>
      </c>
      <c r="AX779" s="199">
        <f>IFERROR(SQRT(($E779-$E$1136)^2+($K779-$K$1136)^2),0)</f>
        <v>0.20024985892696659</v>
      </c>
      <c r="AY779" s="197" t="str">
        <f>IF(AX779&lt;=SMALL(AX$3:AX$1130,1),"MAS PARECIDO","NO")</f>
        <v>NO</v>
      </c>
      <c r="AZ779" s="197" t="str">
        <f>IF(AX779&lt;=SMALL(AX$3:AX$1130,5),"SIMILAR","NO")</f>
        <v>NO</v>
      </c>
      <c r="BA779" s="197" t="str">
        <f t="shared" si="616"/>
        <v>N/A</v>
      </c>
      <c r="BB779" s="197">
        <f t="shared" si="617"/>
        <v>0</v>
      </c>
      <c r="BC779" s="198">
        <f t="shared" si="618"/>
        <v>0</v>
      </c>
      <c r="BD779" s="196">
        <f>IFERROR(SQRT(($E779-$E$1136)^2+($O779-$O$1136)^2),0)</f>
        <v>1.0000300009000271E-2</v>
      </c>
      <c r="BE779" s="197" t="str">
        <f>IF(BD779&lt;=SMALL(BD$3:BD$1130,1),"MAS PARECIDO","NO")</f>
        <v>NO</v>
      </c>
      <c r="BF779" s="197" t="str">
        <f>IF(BD779&lt;=SMALL(BD$3:BD$1130,5),"SIMILAR","NO")</f>
        <v>NO</v>
      </c>
      <c r="BG779" s="197" t="str">
        <f t="shared" si="619"/>
        <v>N/A</v>
      </c>
      <c r="BH779" s="197">
        <f t="shared" si="620"/>
        <v>0</v>
      </c>
      <c r="BI779" s="198">
        <f t="shared" si="621"/>
        <v>0</v>
      </c>
      <c r="BJ779" s="199">
        <f>IFERROR(SQRT(($E779-$E$1136)^2+($R779-$R$1136)^2),0)</f>
        <v>0.5000999960010698</v>
      </c>
      <c r="BK779" s="197" t="str">
        <f>IF(BJ779&lt;=SMALL(BJ$3:BJ$1130,1),"MAS PARECIDO","NO")</f>
        <v>NO</v>
      </c>
      <c r="BL779" s="197" t="str">
        <f>IF(BJ779&lt;=SMALL(BJ$3:BJ$1130,5),"SIMILAR","NO")</f>
        <v>NO</v>
      </c>
      <c r="BM779" s="197" t="str">
        <f t="shared" si="622"/>
        <v>N/A</v>
      </c>
      <c r="BN779" s="197">
        <f t="shared" si="623"/>
        <v>0</v>
      </c>
      <c r="BO779" s="198">
        <f t="shared" si="624"/>
        <v>0</v>
      </c>
      <c r="BP779" s="199">
        <f>IFERROR(SQRT(($E779-$E$1136)^2+($U779-$U$1136)^2),0)</f>
        <v>1.0000300009000271E-2</v>
      </c>
      <c r="BQ779" s="197" t="str">
        <f>IF(BP779&lt;=SMALL(BP$3:BP$1130,1),"MAS PARECIDO","NO")</f>
        <v>NO</v>
      </c>
      <c r="BR779" s="197" t="str">
        <f>IF(BP779&lt;=SMALL(BP$3:BP$1130,5),"SIMILAR","NO")</f>
        <v>NO</v>
      </c>
      <c r="BS779" s="197" t="str">
        <f t="shared" si="625"/>
        <v>N/A</v>
      </c>
      <c r="BT779" s="197">
        <f t="shared" si="626"/>
        <v>0</v>
      </c>
      <c r="BU779" s="198">
        <f t="shared" si="627"/>
        <v>0</v>
      </c>
      <c r="BV779" s="199">
        <f>IFERROR(SQRT(($E779-$E$1136)^2+($X779-$X$1136)^2),0)</f>
        <v>0.40012498797284585</v>
      </c>
      <c r="BW779" s="197" t="str">
        <f>IF(BV779&lt;=SMALL(BV$3:BV$1130,1),"MAS PARECIDO","NO")</f>
        <v>NO</v>
      </c>
      <c r="BX779" s="197" t="str">
        <f>IF(BV779&lt;=SMALL(BV$3:BV$1130,5),"SIMILAR","NO")</f>
        <v>NO</v>
      </c>
      <c r="BY779" s="197" t="str">
        <f t="shared" si="628"/>
        <v>N/A</v>
      </c>
      <c r="BZ779" s="197">
        <f t="shared" si="629"/>
        <v>0</v>
      </c>
      <c r="CA779" s="198">
        <f t="shared" si="630"/>
        <v>0</v>
      </c>
      <c r="CB779" s="199">
        <f>IFERROR(SQRT(($E779-$E$1136)^2+($AA779-$AA$1136)^2),0)</f>
        <v>1.0000300009000271E-2</v>
      </c>
      <c r="CC779" s="197" t="str">
        <f>IF(CB779&lt;=SMALL(CB$3:CB$1130,1),"MAS PARECIDO","NO")</f>
        <v>NO</v>
      </c>
      <c r="CD779" s="197" t="str">
        <f>IF(CB779&lt;=SMALL(CB$3:CB$1130,5),"SIMILAR","NO")</f>
        <v>NO</v>
      </c>
      <c r="CE779" s="197" t="str">
        <f t="shared" si="631"/>
        <v>N/A</v>
      </c>
      <c r="CF779" s="197">
        <f t="shared" si="632"/>
        <v>0</v>
      </c>
      <c r="CG779" s="198">
        <f t="shared" si="633"/>
        <v>0</v>
      </c>
      <c r="CH779" s="199">
        <f>IFERROR(SQRT(($E779-$E$1136)^2+($AD779-$AD$1136)^2),0)</f>
        <v>1.0000300009000271E-2</v>
      </c>
      <c r="CI779" s="197" t="str">
        <f>IF(CH779&lt;=SMALL(CH$3:CH$1130,1),"MAS PARECIDO","NO")</f>
        <v>NO</v>
      </c>
      <c r="CJ779" s="197" t="str">
        <f>IF(CH779&lt;=SMALL(CH$3:CH$1130,5),"SIMILAR","NO")</f>
        <v>NO</v>
      </c>
      <c r="CK779" s="197" t="str">
        <f t="shared" si="634"/>
        <v>N/A</v>
      </c>
      <c r="CL779" s="197">
        <f t="shared" si="635"/>
        <v>0</v>
      </c>
      <c r="CM779" s="198">
        <f t="shared" si="636"/>
        <v>0</v>
      </c>
      <c r="CN779" s="199">
        <f>IFERROR(SQRT(($E779-$E$1136)^2+($AG779-$AG$1136)^2),0)</f>
        <v>1.0000300009000271E-2</v>
      </c>
      <c r="CO779" s="197" t="str">
        <f>IF(CN779&lt;=SMALL(CN$3:CN$1130,1),"MAS PARECIDO","NO")</f>
        <v>NO</v>
      </c>
      <c r="CP779" s="197" t="str">
        <f>IF(CN779&lt;=SMALL(CN$3:CN$1130,5),"SIMILAR","NO")</f>
        <v>NO</v>
      </c>
      <c r="CQ779" s="197" t="str">
        <f t="shared" si="637"/>
        <v>N/A</v>
      </c>
      <c r="CR779" s="197">
        <f t="shared" si="638"/>
        <v>0</v>
      </c>
      <c r="CS779" s="198">
        <f t="shared" si="639"/>
        <v>0</v>
      </c>
      <c r="CT779" s="199">
        <f>IFERROR(SQRT(($E779-$E$1136)^2+($AJ779-$AJ$1136)^2),0)</f>
        <v>1.0000300009000271E-2</v>
      </c>
      <c r="CU779" s="197" t="str">
        <f>IF(CT779&lt;=SMALL(CT$3:CT$1130,1),"MAS PARECIDO","NO")</f>
        <v>NO</v>
      </c>
      <c r="CV779" s="197" t="str">
        <f>IF(CT779&lt;=SMALL(CT$3:CT$1130,5),"SIMILAR","NO")</f>
        <v>NO</v>
      </c>
      <c r="CW779" s="197" t="str">
        <f t="shared" si="640"/>
        <v>N/A</v>
      </c>
      <c r="CX779" s="197">
        <f t="shared" si="641"/>
        <v>0</v>
      </c>
      <c r="CY779" s="198">
        <f t="shared" si="642"/>
        <v>0</v>
      </c>
      <c r="CZ779" s="2" t="s">
        <v>1500</v>
      </c>
      <c r="DA779" s="2" t="s">
        <v>2514</v>
      </c>
      <c r="DB779" s="2">
        <v>0</v>
      </c>
      <c r="DC779" s="2" t="s">
        <v>189</v>
      </c>
    </row>
    <row r="780" spans="1:107">
      <c r="A780" s="24" t="s">
        <v>936</v>
      </c>
      <c r="B780" s="46">
        <v>121821.74</v>
      </c>
      <c r="C780" s="190">
        <f>(B780-$B$1132)/($B$1133-$B$1132)</f>
        <v>0.13713368291085479</v>
      </c>
      <c r="D780" s="46">
        <v>16000</v>
      </c>
      <c r="E780" s="190">
        <f>(D780-$D$1132)/($D$1133-$D$1132)</f>
        <v>3.197095912877386E-2</v>
      </c>
      <c r="F780" s="46" t="s">
        <v>53</v>
      </c>
      <c r="G780" s="192">
        <f>VLOOKUP(F780,'DATOS DE SOPORTE'!$Y$5:$Z$8,2,FALSE)</f>
        <v>2</v>
      </c>
      <c r="H780" s="190">
        <f>(G780-$G$1132)/($G$1133-$G$1132)</f>
        <v>0.33333333333333331</v>
      </c>
      <c r="I780" s="50">
        <v>1</v>
      </c>
      <c r="J780" s="200">
        <f t="shared" si="602"/>
        <v>1</v>
      </c>
      <c r="K780" s="190">
        <f>(J780-$J$1132)/($J$1133-$J$1132)</f>
        <v>0.2</v>
      </c>
      <c r="L780" s="193" t="str">
        <f t="shared" si="603"/>
        <v>SI</v>
      </c>
      <c r="M780" s="46" t="s">
        <v>56</v>
      </c>
      <c r="N780" s="192">
        <f t="shared" si="604"/>
        <v>1</v>
      </c>
      <c r="O780" s="190">
        <f>(N780-N$1132)/(N$1133-N$1132)</f>
        <v>0</v>
      </c>
      <c r="P780" s="46" t="s">
        <v>193</v>
      </c>
      <c r="Q780" s="192">
        <f t="shared" si="605"/>
        <v>2</v>
      </c>
      <c r="R780" s="190">
        <f>(Q780-Q$1132)/(Q$1133-Q$1132)</f>
        <v>0.5</v>
      </c>
      <c r="S780" s="46" t="s">
        <v>60</v>
      </c>
      <c r="T780" s="192">
        <f t="shared" si="606"/>
        <v>2</v>
      </c>
      <c r="U780" s="190">
        <f>(T780-T$1132)/(T$1133-T$1132)</f>
        <v>1</v>
      </c>
      <c r="V780" s="46" t="s">
        <v>212</v>
      </c>
      <c r="W780" s="194">
        <f>VLOOKUP(V780,'DATOS DE SOPORTE'!$S$5:$T$10,2,FALSE)</f>
        <v>3</v>
      </c>
      <c r="X780" s="201">
        <f>(W780-W$1132)/(W$1133-W$1132)</f>
        <v>0.4</v>
      </c>
      <c r="Y780" s="46" t="s">
        <v>188</v>
      </c>
      <c r="Z780" s="194">
        <f t="shared" si="607"/>
        <v>1</v>
      </c>
      <c r="AA780" s="201">
        <f>(Z780-Z$1132)/(Z$1133-Z$1132)</f>
        <v>0</v>
      </c>
      <c r="AB780" s="46" t="s">
        <v>188</v>
      </c>
      <c r="AC780" s="194">
        <f t="shared" si="608"/>
        <v>1</v>
      </c>
      <c r="AD780" s="201">
        <f>(AC780-AC$1132)/(AC$1133-AC$1132)</f>
        <v>0</v>
      </c>
      <c r="AE780" s="46" t="s">
        <v>136</v>
      </c>
      <c r="AF780" s="194">
        <f t="shared" si="609"/>
        <v>2</v>
      </c>
      <c r="AG780" s="201">
        <f>(AF780-AF$1132)/(AF$1133-AF$1132)</f>
        <v>1</v>
      </c>
      <c r="AH780" s="24" t="s">
        <v>67</v>
      </c>
      <c r="AI780" s="194">
        <f>VLOOKUP(AH780,'DATOS DE SOPORTE'!$V$5:$W$8,2,FALSE)</f>
        <v>1</v>
      </c>
      <c r="AJ780" s="201">
        <f>(AI780-AI$1132)/(AI$1133-AI$1132)</f>
        <v>0</v>
      </c>
      <c r="AK780" s="58" t="str">
        <f t="shared" si="601"/>
        <v>Regular</v>
      </c>
      <c r="AL780" s="196">
        <f>IFERROR(SQRT(($E780-$E$1136)^2+($C780-$C$1136)^2),0)</f>
        <v>7.5158414234130583E-2</v>
      </c>
      <c r="AM780" s="197" t="str">
        <f>IF(AL780&lt;=SMALL($AL$3:$AL$1130,1),"MAS PARECIDO","NO")</f>
        <v>NO</v>
      </c>
      <c r="AN780" s="197" t="str">
        <f>IF(AL780&lt;=SMALL($AL$3:$AL$1130,5),"SIMILAR","NO")</f>
        <v>NO</v>
      </c>
      <c r="AO780" s="197" t="str">
        <f t="shared" si="610"/>
        <v>N/A</v>
      </c>
      <c r="AP780" s="197">
        <f t="shared" si="611"/>
        <v>0</v>
      </c>
      <c r="AQ780" s="198">
        <f t="shared" si="612"/>
        <v>0</v>
      </c>
      <c r="AR780" s="196">
        <f>IFERROR(SQRT(($E780-$E$1136)^2+($H780-$H$1136)^2),0)</f>
        <v>3.2000960028800859E-2</v>
      </c>
      <c r="AS780" s="197" t="str">
        <f>IF(AR780&lt;=SMALL(AR$3:AR$1130,1),"MAS PARECIDO","NO")</f>
        <v>NO</v>
      </c>
      <c r="AT780" s="197" t="str">
        <f>IF(AR780&lt;=SMALL(AR$3:AR$1130,5),"SIMILAR","NO")</f>
        <v>NO</v>
      </c>
      <c r="AU780" s="197" t="str">
        <f t="shared" si="613"/>
        <v>N/A</v>
      </c>
      <c r="AV780" s="197">
        <f t="shared" si="614"/>
        <v>0</v>
      </c>
      <c r="AW780" s="198">
        <f t="shared" si="615"/>
        <v>0</v>
      </c>
      <c r="AX780" s="199">
        <f>IFERROR(SQRT(($E780-$E$1136)^2+($K780-$K$1136)^2),0)</f>
        <v>3.2000960028800859E-2</v>
      </c>
      <c r="AY780" s="197" t="str">
        <f>IF(AX780&lt;=SMALL(AX$3:AX$1130,1),"MAS PARECIDO","NO")</f>
        <v>NO</v>
      </c>
      <c r="AZ780" s="197" t="str">
        <f>IF(AX780&lt;=SMALL(AX$3:AX$1130,5),"SIMILAR","NO")</f>
        <v>NO</v>
      </c>
      <c r="BA780" s="197" t="str">
        <f t="shared" si="616"/>
        <v>N/A</v>
      </c>
      <c r="BB780" s="197">
        <f t="shared" si="617"/>
        <v>0</v>
      </c>
      <c r="BC780" s="198">
        <f t="shared" si="618"/>
        <v>0</v>
      </c>
      <c r="BD780" s="196">
        <f>IFERROR(SQRT(($E780-$E$1136)^2+($O780-$O$1136)^2),0)</f>
        <v>1.0005118997007307</v>
      </c>
      <c r="BE780" s="197" t="str">
        <f>IF(BD780&lt;=SMALL(BD$3:BD$1130,1),"MAS PARECIDO","NO")</f>
        <v>NO</v>
      </c>
      <c r="BF780" s="197" t="str">
        <f>IF(BD780&lt;=SMALL(BD$3:BD$1130,5),"SIMILAR","NO")</f>
        <v>NO</v>
      </c>
      <c r="BG780" s="197" t="str">
        <f t="shared" si="619"/>
        <v>N/A</v>
      </c>
      <c r="BH780" s="197">
        <f t="shared" si="620"/>
        <v>0</v>
      </c>
      <c r="BI780" s="198">
        <f t="shared" si="621"/>
        <v>0</v>
      </c>
      <c r="BJ780" s="199">
        <f>IFERROR(SQRT(($E780-$E$1136)^2+($R780-$R$1136)^2),0)</f>
        <v>3.2000960028800859E-2</v>
      </c>
      <c r="BK780" s="197" t="str">
        <f>IF(BJ780&lt;=SMALL(BJ$3:BJ$1130,1),"MAS PARECIDO","NO")</f>
        <v>NO</v>
      </c>
      <c r="BL780" s="197" t="str">
        <f>IF(BJ780&lt;=SMALL(BJ$3:BJ$1130,5),"SIMILAR","NO")</f>
        <v>NO</v>
      </c>
      <c r="BM780" s="197" t="str">
        <f t="shared" si="622"/>
        <v>N/A</v>
      </c>
      <c r="BN780" s="197">
        <f t="shared" si="623"/>
        <v>0</v>
      </c>
      <c r="BO780" s="198">
        <f t="shared" si="624"/>
        <v>0</v>
      </c>
      <c r="BP780" s="199">
        <f>IFERROR(SQRT(($E780-$E$1136)^2+($U780-$U$1136)^2),0)</f>
        <v>1.0005118997007307</v>
      </c>
      <c r="BQ780" s="197" t="str">
        <f>IF(BP780&lt;=SMALL(BP$3:BP$1130,1),"MAS PARECIDO","NO")</f>
        <v>NO</v>
      </c>
      <c r="BR780" s="197" t="str">
        <f>IF(BP780&lt;=SMALL(BP$3:BP$1130,5),"SIMILAR","NO")</f>
        <v>NO</v>
      </c>
      <c r="BS780" s="197" t="str">
        <f t="shared" si="625"/>
        <v>N/A</v>
      </c>
      <c r="BT780" s="197">
        <f t="shared" si="626"/>
        <v>0</v>
      </c>
      <c r="BU780" s="198">
        <f t="shared" si="627"/>
        <v>0</v>
      </c>
      <c r="BV780" s="199">
        <f>IFERROR(SQRT(($E780-$E$1136)^2+($X780-$X$1136)^2),0)</f>
        <v>0.40127803508635373</v>
      </c>
      <c r="BW780" s="197" t="str">
        <f>IF(BV780&lt;=SMALL(BV$3:BV$1130,1),"MAS PARECIDO","NO")</f>
        <v>NO</v>
      </c>
      <c r="BX780" s="197" t="str">
        <f>IF(BV780&lt;=SMALL(BV$3:BV$1130,5),"SIMILAR","NO")</f>
        <v>NO</v>
      </c>
      <c r="BY780" s="197" t="str">
        <f t="shared" si="628"/>
        <v>N/A</v>
      </c>
      <c r="BZ780" s="197">
        <f t="shared" si="629"/>
        <v>0</v>
      </c>
      <c r="CA780" s="198">
        <f t="shared" si="630"/>
        <v>0</v>
      </c>
      <c r="CB780" s="199">
        <f>IFERROR(SQRT(($E780-$E$1136)^2+($AA780-$AA$1136)^2),0)</f>
        <v>3.2000960028800859E-2</v>
      </c>
      <c r="CC780" s="197" t="str">
        <f>IF(CB780&lt;=SMALL(CB$3:CB$1130,1),"MAS PARECIDO","NO")</f>
        <v>NO</v>
      </c>
      <c r="CD780" s="197" t="str">
        <f>IF(CB780&lt;=SMALL(CB$3:CB$1130,5),"SIMILAR","NO")</f>
        <v>NO</v>
      </c>
      <c r="CE780" s="197" t="str">
        <f t="shared" si="631"/>
        <v>N/A</v>
      </c>
      <c r="CF780" s="197">
        <f t="shared" si="632"/>
        <v>0</v>
      </c>
      <c r="CG780" s="198">
        <f t="shared" si="633"/>
        <v>0</v>
      </c>
      <c r="CH780" s="199">
        <f>IFERROR(SQRT(($E780-$E$1136)^2+($AD780-$AD$1136)^2),0)</f>
        <v>1.0005118997007307</v>
      </c>
      <c r="CI780" s="197" t="str">
        <f>IF(CH780&lt;=SMALL(CH$3:CH$1130,1),"MAS PARECIDO","NO")</f>
        <v>NO</v>
      </c>
      <c r="CJ780" s="197" t="str">
        <f>IF(CH780&lt;=SMALL(CH$3:CH$1130,5),"SIMILAR","NO")</f>
        <v>NO</v>
      </c>
      <c r="CK780" s="197" t="str">
        <f t="shared" si="634"/>
        <v>N/A</v>
      </c>
      <c r="CL780" s="197">
        <f t="shared" si="635"/>
        <v>0</v>
      </c>
      <c r="CM780" s="198">
        <f t="shared" si="636"/>
        <v>0</v>
      </c>
      <c r="CN780" s="199">
        <f>IFERROR(SQRT(($E780-$E$1136)^2+($AG780-$AG$1136)^2),0)</f>
        <v>3.2000960028800859E-2</v>
      </c>
      <c r="CO780" s="197" t="str">
        <f>IF(CN780&lt;=SMALL(CN$3:CN$1130,1),"MAS PARECIDO","NO")</f>
        <v>NO</v>
      </c>
      <c r="CP780" s="197" t="str">
        <f>IF(CN780&lt;=SMALL(CN$3:CN$1130,5),"SIMILAR","NO")</f>
        <v>NO</v>
      </c>
      <c r="CQ780" s="197" t="str">
        <f t="shared" si="637"/>
        <v>N/A</v>
      </c>
      <c r="CR780" s="197">
        <f t="shared" si="638"/>
        <v>0</v>
      </c>
      <c r="CS780" s="198">
        <f t="shared" si="639"/>
        <v>0</v>
      </c>
      <c r="CT780" s="199">
        <f>IFERROR(SQRT(($E780-$E$1136)^2+($AJ780-$AJ$1136)^2),0)</f>
        <v>3.2000960028800859E-2</v>
      </c>
      <c r="CU780" s="197" t="str">
        <f>IF(CT780&lt;=SMALL(CT$3:CT$1130,1),"MAS PARECIDO","NO")</f>
        <v>NO</v>
      </c>
      <c r="CV780" s="197" t="str">
        <f>IF(CT780&lt;=SMALL(CT$3:CT$1130,5),"SIMILAR","NO")</f>
        <v>NO</v>
      </c>
      <c r="CW780" s="197" t="str">
        <f t="shared" si="640"/>
        <v>N/A</v>
      </c>
      <c r="CX780" s="197">
        <f t="shared" si="641"/>
        <v>0</v>
      </c>
      <c r="CY780" s="198">
        <f t="shared" si="642"/>
        <v>0</v>
      </c>
      <c r="CZ780" s="2" t="s">
        <v>2515</v>
      </c>
      <c r="DA780" s="2" t="s">
        <v>2516</v>
      </c>
      <c r="DB780" s="2">
        <v>1</v>
      </c>
      <c r="DC780" s="2" t="s">
        <v>346</v>
      </c>
    </row>
    <row r="781" spans="1:107">
      <c r="A781" s="24" t="s">
        <v>937</v>
      </c>
      <c r="B781" s="46">
        <v>66000.639999999999</v>
      </c>
      <c r="C781" s="190">
        <f>(B781-$B$1132)/($B$1133-$B$1132)</f>
        <v>7.1883661902562179E-2</v>
      </c>
      <c r="D781" s="46">
        <v>35000</v>
      </c>
      <c r="E781" s="190">
        <f>(D781-$D$1132)/($D$1133-$D$1132)</f>
        <v>6.9972099162974893E-2</v>
      </c>
      <c r="F781" s="46" t="s">
        <v>53</v>
      </c>
      <c r="G781" s="192">
        <f>VLOOKUP(F781,'DATOS DE SOPORTE'!$Y$5:$Z$8,2,FALSE)</f>
        <v>2</v>
      </c>
      <c r="H781" s="190">
        <f>(G781-$G$1132)/($G$1133-$G$1132)</f>
        <v>0.33333333333333331</v>
      </c>
      <c r="I781" s="50">
        <v>0</v>
      </c>
      <c r="J781" s="200">
        <f t="shared" si="602"/>
        <v>0</v>
      </c>
      <c r="K781" s="190">
        <f>(J781-$J$1132)/($J$1133-$J$1132)</f>
        <v>0</v>
      </c>
      <c r="L781" s="193" t="str">
        <f t="shared" si="603"/>
        <v>NO</v>
      </c>
      <c r="M781" s="46" t="s">
        <v>192</v>
      </c>
      <c r="N781" s="192">
        <f t="shared" si="604"/>
        <v>2</v>
      </c>
      <c r="O781" s="190">
        <f>(N781-N$1132)/(N$1133-N$1132)</f>
        <v>1</v>
      </c>
      <c r="P781" s="46" t="s">
        <v>193</v>
      </c>
      <c r="Q781" s="192">
        <f t="shared" si="605"/>
        <v>2</v>
      </c>
      <c r="R781" s="190">
        <f>(Q781-Q$1132)/(Q$1133-Q$1132)</f>
        <v>0.5</v>
      </c>
      <c r="S781" s="46" t="s">
        <v>60</v>
      </c>
      <c r="T781" s="192">
        <f t="shared" si="606"/>
        <v>2</v>
      </c>
      <c r="U781" s="190">
        <f>(T781-T$1132)/(T$1133-T$1132)</f>
        <v>1</v>
      </c>
      <c r="V781" s="46" t="s">
        <v>62</v>
      </c>
      <c r="W781" s="194">
        <f>VLOOKUP(V781,'DATOS DE SOPORTE'!$S$5:$T$10,2,FALSE)</f>
        <v>1</v>
      </c>
      <c r="X781" s="201">
        <f>(W781-W$1132)/(W$1133-W$1132)</f>
        <v>0</v>
      </c>
      <c r="Y781" s="46" t="s">
        <v>136</v>
      </c>
      <c r="Z781" s="194">
        <f t="shared" si="607"/>
        <v>2</v>
      </c>
      <c r="AA781" s="201">
        <f>(Z781-Z$1132)/(Z$1133-Z$1132)</f>
        <v>1</v>
      </c>
      <c r="AB781" s="46" t="s">
        <v>136</v>
      </c>
      <c r="AC781" s="194">
        <f t="shared" si="608"/>
        <v>2</v>
      </c>
      <c r="AD781" s="201">
        <f>(AC781-AC$1132)/(AC$1133-AC$1132)</f>
        <v>1</v>
      </c>
      <c r="AE781" s="46" t="s">
        <v>188</v>
      </c>
      <c r="AF781" s="194">
        <f t="shared" si="609"/>
        <v>1</v>
      </c>
      <c r="AG781" s="201">
        <f>(AF781-AF$1132)/(AF$1133-AF$1132)</f>
        <v>0</v>
      </c>
      <c r="AH781" s="24" t="s">
        <v>67</v>
      </c>
      <c r="AI781" s="194">
        <f>VLOOKUP(AH781,'DATOS DE SOPORTE'!$V$5:$W$8,2,FALSE)</f>
        <v>1</v>
      </c>
      <c r="AJ781" s="201">
        <f>(AI781-AI$1132)/(AI$1133-AI$1132)</f>
        <v>0</v>
      </c>
      <c r="AK781" s="58" t="str">
        <f t="shared" si="601"/>
        <v>Bueno</v>
      </c>
      <c r="AL781" s="196">
        <f>IFERROR(SQRT(($E781-$E$1136)^2+($C781-$C$1136)^2),0)</f>
        <v>0.15052336797982635</v>
      </c>
      <c r="AM781" s="197" t="str">
        <f>IF(AL781&lt;=SMALL($AL$3:$AL$1130,1),"MAS PARECIDO","NO")</f>
        <v>NO</v>
      </c>
      <c r="AN781" s="197" t="str">
        <f>IF(AL781&lt;=SMALL($AL$3:$AL$1130,5),"SIMILAR","NO")</f>
        <v>NO</v>
      </c>
      <c r="AO781" s="197" t="str">
        <f t="shared" si="610"/>
        <v>N/A</v>
      </c>
      <c r="AP781" s="197">
        <f t="shared" si="611"/>
        <v>0</v>
      </c>
      <c r="AQ781" s="198">
        <f t="shared" si="612"/>
        <v>0</v>
      </c>
      <c r="AR781" s="196">
        <f>IFERROR(SQRT(($E781-$E$1136)^2+($H781-$H$1136)^2),0)</f>
        <v>7.0002100063001893E-2</v>
      </c>
      <c r="AS781" s="197" t="str">
        <f>IF(AR781&lt;=SMALL(AR$3:AR$1130,1),"MAS PARECIDO","NO")</f>
        <v>NO</v>
      </c>
      <c r="AT781" s="197" t="str">
        <f>IF(AR781&lt;=SMALL(AR$3:AR$1130,5),"SIMILAR","NO")</f>
        <v>NO</v>
      </c>
      <c r="AU781" s="197" t="str">
        <f t="shared" si="613"/>
        <v>N/A</v>
      </c>
      <c r="AV781" s="197">
        <f t="shared" si="614"/>
        <v>0</v>
      </c>
      <c r="AW781" s="198">
        <f t="shared" si="615"/>
        <v>0</v>
      </c>
      <c r="AX781" s="199">
        <f>IFERROR(SQRT(($E781-$E$1136)^2+($K781-$K$1136)^2),0)</f>
        <v>0.21189689477014648</v>
      </c>
      <c r="AY781" s="197" t="str">
        <f>IF(AX781&lt;=SMALL(AX$3:AX$1130,1),"MAS PARECIDO","NO")</f>
        <v>NO</v>
      </c>
      <c r="AZ781" s="197" t="str">
        <f>IF(AX781&lt;=SMALL(AX$3:AX$1130,5),"SIMILAR","NO")</f>
        <v>NO</v>
      </c>
      <c r="BA781" s="197" t="str">
        <f t="shared" si="616"/>
        <v>N/A</v>
      </c>
      <c r="BB781" s="197">
        <f t="shared" si="617"/>
        <v>0</v>
      </c>
      <c r="BC781" s="198">
        <f t="shared" si="618"/>
        <v>0</v>
      </c>
      <c r="BD781" s="196">
        <f>IFERROR(SQRT(($E781-$E$1136)^2+($O781-$O$1136)^2),0)</f>
        <v>7.0002100063001893E-2</v>
      </c>
      <c r="BE781" s="197" t="str">
        <f>IF(BD781&lt;=SMALL(BD$3:BD$1130,1),"MAS PARECIDO","NO")</f>
        <v>NO</v>
      </c>
      <c r="BF781" s="197" t="str">
        <f>IF(BD781&lt;=SMALL(BD$3:BD$1130,5),"SIMILAR","NO")</f>
        <v>NO</v>
      </c>
      <c r="BG781" s="197" t="str">
        <f t="shared" si="619"/>
        <v>N/A</v>
      </c>
      <c r="BH781" s="197">
        <f t="shared" si="620"/>
        <v>0</v>
      </c>
      <c r="BI781" s="198">
        <f t="shared" si="621"/>
        <v>0</v>
      </c>
      <c r="BJ781" s="199">
        <f>IFERROR(SQRT(($E781-$E$1136)^2+($R781-$R$1136)^2),0)</f>
        <v>7.0002100063001893E-2</v>
      </c>
      <c r="BK781" s="197" t="str">
        <f>IF(BJ781&lt;=SMALL(BJ$3:BJ$1130,1),"MAS PARECIDO","NO")</f>
        <v>NO</v>
      </c>
      <c r="BL781" s="197" t="str">
        <f>IF(BJ781&lt;=SMALL(BJ$3:BJ$1130,5),"SIMILAR","NO")</f>
        <v>NO</v>
      </c>
      <c r="BM781" s="197" t="str">
        <f t="shared" si="622"/>
        <v>N/A</v>
      </c>
      <c r="BN781" s="197">
        <f t="shared" si="623"/>
        <v>0</v>
      </c>
      <c r="BO781" s="198">
        <f t="shared" si="624"/>
        <v>0</v>
      </c>
      <c r="BP781" s="199">
        <f>IFERROR(SQRT(($E781-$E$1136)^2+($U781-$U$1136)^2),0)</f>
        <v>1.0024471527283774</v>
      </c>
      <c r="BQ781" s="197" t="str">
        <f>IF(BP781&lt;=SMALL(BP$3:BP$1130,1),"MAS PARECIDO","NO")</f>
        <v>NO</v>
      </c>
      <c r="BR781" s="197" t="str">
        <f>IF(BP781&lt;=SMALL(BP$3:BP$1130,5),"SIMILAR","NO")</f>
        <v>NO</v>
      </c>
      <c r="BS781" s="197" t="str">
        <f t="shared" si="625"/>
        <v>N/A</v>
      </c>
      <c r="BT781" s="197">
        <f t="shared" si="626"/>
        <v>0</v>
      </c>
      <c r="BU781" s="198">
        <f t="shared" si="627"/>
        <v>0</v>
      </c>
      <c r="BV781" s="199">
        <f>IFERROR(SQRT(($E781-$E$1136)^2+($X781-$X$1136)^2),0)</f>
        <v>7.0002100063001893E-2</v>
      </c>
      <c r="BW781" s="197" t="str">
        <f>IF(BV781&lt;=SMALL(BV$3:BV$1130,1),"MAS PARECIDO","NO")</f>
        <v>NO</v>
      </c>
      <c r="BX781" s="197" t="str">
        <f>IF(BV781&lt;=SMALL(BV$3:BV$1130,5),"SIMILAR","NO")</f>
        <v>NO</v>
      </c>
      <c r="BY781" s="197" t="str">
        <f t="shared" si="628"/>
        <v>N/A</v>
      </c>
      <c r="BZ781" s="197">
        <f t="shared" si="629"/>
        <v>0</v>
      </c>
      <c r="CA781" s="198">
        <f t="shared" si="630"/>
        <v>0</v>
      </c>
      <c r="CB781" s="199">
        <f>IFERROR(SQRT(($E781-$E$1136)^2+($AA781-$AA$1136)^2),0)</f>
        <v>1.0024471527283774</v>
      </c>
      <c r="CC781" s="197" t="str">
        <f>IF(CB781&lt;=SMALL(CB$3:CB$1130,1),"MAS PARECIDO","NO")</f>
        <v>NO</v>
      </c>
      <c r="CD781" s="197" t="str">
        <f>IF(CB781&lt;=SMALL(CB$3:CB$1130,5),"SIMILAR","NO")</f>
        <v>NO</v>
      </c>
      <c r="CE781" s="197" t="str">
        <f t="shared" si="631"/>
        <v>N/A</v>
      </c>
      <c r="CF781" s="197">
        <f t="shared" si="632"/>
        <v>0</v>
      </c>
      <c r="CG781" s="198">
        <f t="shared" si="633"/>
        <v>0</v>
      </c>
      <c r="CH781" s="199">
        <f>IFERROR(SQRT(($E781-$E$1136)^2+($AD781-$AD$1136)^2),0)</f>
        <v>7.0002100063001893E-2</v>
      </c>
      <c r="CI781" s="197" t="str">
        <f>IF(CH781&lt;=SMALL(CH$3:CH$1130,1),"MAS PARECIDO","NO")</f>
        <v>NO</v>
      </c>
      <c r="CJ781" s="197" t="str">
        <f>IF(CH781&lt;=SMALL(CH$3:CH$1130,5),"SIMILAR","NO")</f>
        <v>NO</v>
      </c>
      <c r="CK781" s="197" t="str">
        <f t="shared" si="634"/>
        <v>N/A</v>
      </c>
      <c r="CL781" s="197">
        <f t="shared" si="635"/>
        <v>0</v>
      </c>
      <c r="CM781" s="198">
        <f t="shared" si="636"/>
        <v>0</v>
      </c>
      <c r="CN781" s="199">
        <f>IFERROR(SQRT(($E781-$E$1136)^2+($AG781-$AG$1136)^2),0)</f>
        <v>1.0024471527283774</v>
      </c>
      <c r="CO781" s="197" t="str">
        <f>IF(CN781&lt;=SMALL(CN$3:CN$1130,1),"MAS PARECIDO","NO")</f>
        <v>NO</v>
      </c>
      <c r="CP781" s="197" t="str">
        <f>IF(CN781&lt;=SMALL(CN$3:CN$1130,5),"SIMILAR","NO")</f>
        <v>NO</v>
      </c>
      <c r="CQ781" s="197" t="str">
        <f t="shared" si="637"/>
        <v>N/A</v>
      </c>
      <c r="CR781" s="197">
        <f t="shared" si="638"/>
        <v>0</v>
      </c>
      <c r="CS781" s="198">
        <f t="shared" si="639"/>
        <v>0</v>
      </c>
      <c r="CT781" s="199">
        <f>IFERROR(SQRT(($E781-$E$1136)^2+($AJ781-$AJ$1136)^2),0)</f>
        <v>7.0002100063001893E-2</v>
      </c>
      <c r="CU781" s="197" t="str">
        <f>IF(CT781&lt;=SMALL(CT$3:CT$1130,1),"MAS PARECIDO","NO")</f>
        <v>NO</v>
      </c>
      <c r="CV781" s="197" t="str">
        <f>IF(CT781&lt;=SMALL(CT$3:CT$1130,5),"SIMILAR","NO")</f>
        <v>NO</v>
      </c>
      <c r="CW781" s="197" t="str">
        <f t="shared" si="640"/>
        <v>N/A</v>
      </c>
      <c r="CX781" s="197">
        <f t="shared" si="641"/>
        <v>0</v>
      </c>
      <c r="CY781" s="198">
        <f t="shared" si="642"/>
        <v>0</v>
      </c>
      <c r="CZ781" s="2" t="s">
        <v>2517</v>
      </c>
      <c r="DA781" s="2" t="s">
        <v>2518</v>
      </c>
      <c r="DB781" s="2">
        <v>0</v>
      </c>
      <c r="DC781" s="2" t="s">
        <v>189</v>
      </c>
    </row>
    <row r="782" spans="1:107">
      <c r="A782" s="24" t="s">
        <v>938</v>
      </c>
      <c r="B782" s="46">
        <v>61596.75</v>
      </c>
      <c r="C782" s="190">
        <f>(B782-$B$1132)/($B$1133-$B$1132)</f>
        <v>6.6735896720252805E-2</v>
      </c>
      <c r="D782" s="46">
        <v>10500</v>
      </c>
      <c r="E782" s="190">
        <f>(D782-$D$1132)/($D$1133-$D$1132)</f>
        <v>2.0970629118873565E-2</v>
      </c>
      <c r="F782" s="46" t="s">
        <v>203</v>
      </c>
      <c r="G782" s="192">
        <f>VLOOKUP(F782,'DATOS DE SOPORTE'!$Y$5:$Z$8,2,FALSE)</f>
        <v>3</v>
      </c>
      <c r="H782" s="190">
        <f>(G782-$G$1132)/($G$1133-$G$1132)</f>
        <v>0.66666666666666663</v>
      </c>
      <c r="I782" s="50">
        <v>2</v>
      </c>
      <c r="J782" s="200">
        <f t="shared" si="602"/>
        <v>2</v>
      </c>
      <c r="K782" s="190">
        <f>(J782-$J$1132)/($J$1133-$J$1132)</f>
        <v>0.4</v>
      </c>
      <c r="L782" s="193" t="str">
        <f t="shared" si="603"/>
        <v>SI</v>
      </c>
      <c r="M782" s="46" t="s">
        <v>192</v>
      </c>
      <c r="N782" s="192">
        <f t="shared" si="604"/>
        <v>2</v>
      </c>
      <c r="O782" s="190">
        <f>(N782-N$1132)/(N$1133-N$1132)</f>
        <v>1</v>
      </c>
      <c r="P782" s="46" t="s">
        <v>193</v>
      </c>
      <c r="Q782" s="192">
        <f t="shared" si="605"/>
        <v>2</v>
      </c>
      <c r="R782" s="190">
        <f>(Q782-Q$1132)/(Q$1133-Q$1132)</f>
        <v>0.5</v>
      </c>
      <c r="S782" s="46" t="s">
        <v>60</v>
      </c>
      <c r="T782" s="192">
        <f t="shared" si="606"/>
        <v>2</v>
      </c>
      <c r="U782" s="190">
        <f>(T782-T$1132)/(T$1133-T$1132)</f>
        <v>1</v>
      </c>
      <c r="V782" s="46" t="s">
        <v>62</v>
      </c>
      <c r="W782" s="194">
        <f>VLOOKUP(V782,'DATOS DE SOPORTE'!$S$5:$T$10,2,FALSE)</f>
        <v>1</v>
      </c>
      <c r="X782" s="201">
        <f>(W782-W$1132)/(W$1133-W$1132)</f>
        <v>0</v>
      </c>
      <c r="Y782" s="46" t="s">
        <v>188</v>
      </c>
      <c r="Z782" s="194">
        <f t="shared" si="607"/>
        <v>1</v>
      </c>
      <c r="AA782" s="201">
        <f>(Z782-Z$1132)/(Z$1133-Z$1132)</f>
        <v>0</v>
      </c>
      <c r="AB782" s="46" t="s">
        <v>136</v>
      </c>
      <c r="AC782" s="194">
        <f t="shared" si="608"/>
        <v>2</v>
      </c>
      <c r="AD782" s="201">
        <f>(AC782-AC$1132)/(AC$1133-AC$1132)</f>
        <v>1</v>
      </c>
      <c r="AE782" s="46" t="s">
        <v>136</v>
      </c>
      <c r="AF782" s="194">
        <f t="shared" si="609"/>
        <v>2</v>
      </c>
      <c r="AG782" s="201">
        <f>(AF782-AF$1132)/(AF$1133-AF$1132)</f>
        <v>1</v>
      </c>
      <c r="AH782" s="24" t="s">
        <v>67</v>
      </c>
      <c r="AI782" s="194">
        <f>VLOOKUP(AH782,'DATOS DE SOPORTE'!$V$5:$W$8,2,FALSE)</f>
        <v>1</v>
      </c>
      <c r="AJ782" s="201">
        <f>(AI782-AI$1132)/(AI$1133-AI$1132)</f>
        <v>0</v>
      </c>
      <c r="AK782" s="58" t="str">
        <f t="shared" si="601"/>
        <v>Bueno</v>
      </c>
      <c r="AL782" s="196">
        <f>IFERROR(SQRT(($E782-$E$1136)^2+($C782-$C$1136)^2),0)</f>
        <v>0.13998732378831596</v>
      </c>
      <c r="AM782" s="197" t="str">
        <f>IF(AL782&lt;=SMALL($AL$3:$AL$1130,1),"MAS PARECIDO","NO")</f>
        <v>NO</v>
      </c>
      <c r="AN782" s="197" t="str">
        <f>IF(AL782&lt;=SMALL($AL$3:$AL$1130,5),"SIMILAR","NO")</f>
        <v>NO</v>
      </c>
      <c r="AO782" s="197" t="str">
        <f t="shared" si="610"/>
        <v>N/A</v>
      </c>
      <c r="AP782" s="197">
        <f t="shared" si="611"/>
        <v>0</v>
      </c>
      <c r="AQ782" s="198">
        <f t="shared" si="612"/>
        <v>0</v>
      </c>
      <c r="AR782" s="196">
        <f>IFERROR(SQRT(($E782-$E$1136)^2+($H782-$H$1136)^2),0)</f>
        <v>0.33399421787255817</v>
      </c>
      <c r="AS782" s="197" t="str">
        <f>IF(AR782&lt;=SMALL(AR$3:AR$1130,1),"MAS PARECIDO","NO")</f>
        <v>NO</v>
      </c>
      <c r="AT782" s="197" t="str">
        <f>IF(AR782&lt;=SMALL(AR$3:AR$1130,5),"SIMILAR","NO")</f>
        <v>NO</v>
      </c>
      <c r="AU782" s="197" t="str">
        <f t="shared" si="613"/>
        <v>N/A</v>
      </c>
      <c r="AV782" s="197">
        <f t="shared" si="614"/>
        <v>0</v>
      </c>
      <c r="AW782" s="198">
        <f t="shared" si="615"/>
        <v>0</v>
      </c>
      <c r="AX782" s="199">
        <f>IFERROR(SQRT(($E782-$E$1136)^2+($K782-$K$1136)^2),0)</f>
        <v>0.20109954366231356</v>
      </c>
      <c r="AY782" s="197" t="str">
        <f>IF(AX782&lt;=SMALL(AX$3:AX$1130,1),"MAS PARECIDO","NO")</f>
        <v>NO</v>
      </c>
      <c r="AZ782" s="197" t="str">
        <f>IF(AX782&lt;=SMALL(AX$3:AX$1130,5),"SIMILAR","NO")</f>
        <v>NO</v>
      </c>
      <c r="BA782" s="197" t="str">
        <f t="shared" si="616"/>
        <v>N/A</v>
      </c>
      <c r="BB782" s="197">
        <f t="shared" si="617"/>
        <v>0</v>
      </c>
      <c r="BC782" s="198">
        <f t="shared" si="618"/>
        <v>0</v>
      </c>
      <c r="BD782" s="196">
        <f>IFERROR(SQRT(($E782-$E$1136)^2+($O782-$O$1136)^2),0)</f>
        <v>2.1000630018900564E-2</v>
      </c>
      <c r="BE782" s="197" t="str">
        <f>IF(BD782&lt;=SMALL(BD$3:BD$1130,1),"MAS PARECIDO","NO")</f>
        <v>NO</v>
      </c>
      <c r="BF782" s="197" t="str">
        <f>IF(BD782&lt;=SMALL(BD$3:BD$1130,5),"SIMILAR","NO")</f>
        <v>NO</v>
      </c>
      <c r="BG782" s="197" t="str">
        <f t="shared" si="619"/>
        <v>N/A</v>
      </c>
      <c r="BH782" s="197">
        <f t="shared" si="620"/>
        <v>0</v>
      </c>
      <c r="BI782" s="198">
        <f t="shared" si="621"/>
        <v>0</v>
      </c>
      <c r="BJ782" s="199">
        <f>IFERROR(SQRT(($E782-$E$1136)^2+($R782-$R$1136)^2),0)</f>
        <v>2.1000630018900564E-2</v>
      </c>
      <c r="BK782" s="197" t="str">
        <f>IF(BJ782&lt;=SMALL(BJ$3:BJ$1130,1),"MAS PARECIDO","NO")</f>
        <v>NO</v>
      </c>
      <c r="BL782" s="197" t="str">
        <f>IF(BJ782&lt;=SMALL(BJ$3:BJ$1130,5),"SIMILAR","NO")</f>
        <v>NO</v>
      </c>
      <c r="BM782" s="197" t="str">
        <f t="shared" si="622"/>
        <v>N/A</v>
      </c>
      <c r="BN782" s="197">
        <f t="shared" si="623"/>
        <v>0</v>
      </c>
      <c r="BO782" s="198">
        <f t="shared" si="624"/>
        <v>0</v>
      </c>
      <c r="BP782" s="199">
        <f>IFERROR(SQRT(($E782-$E$1136)^2+($U782-$U$1136)^2),0)</f>
        <v>1.0002204889229127</v>
      </c>
      <c r="BQ782" s="197" t="str">
        <f>IF(BP782&lt;=SMALL(BP$3:BP$1130,1),"MAS PARECIDO","NO")</f>
        <v>NO</v>
      </c>
      <c r="BR782" s="197" t="str">
        <f>IF(BP782&lt;=SMALL(BP$3:BP$1130,5),"SIMILAR","NO")</f>
        <v>NO</v>
      </c>
      <c r="BS782" s="197" t="str">
        <f t="shared" si="625"/>
        <v>N/A</v>
      </c>
      <c r="BT782" s="197">
        <f t="shared" si="626"/>
        <v>0</v>
      </c>
      <c r="BU782" s="198">
        <f t="shared" si="627"/>
        <v>0</v>
      </c>
      <c r="BV782" s="199">
        <f>IFERROR(SQRT(($E782-$E$1136)^2+($X782-$X$1136)^2),0)</f>
        <v>2.1000630018900564E-2</v>
      </c>
      <c r="BW782" s="197" t="str">
        <f>IF(BV782&lt;=SMALL(BV$3:BV$1130,1),"MAS PARECIDO","NO")</f>
        <v>NO</v>
      </c>
      <c r="BX782" s="197" t="str">
        <f>IF(BV782&lt;=SMALL(BV$3:BV$1130,5),"SIMILAR","NO")</f>
        <v>NO</v>
      </c>
      <c r="BY782" s="197" t="str">
        <f t="shared" si="628"/>
        <v>N/A</v>
      </c>
      <c r="BZ782" s="197">
        <f t="shared" si="629"/>
        <v>0</v>
      </c>
      <c r="CA782" s="198">
        <f t="shared" si="630"/>
        <v>0</v>
      </c>
      <c r="CB782" s="199">
        <f>IFERROR(SQRT(($E782-$E$1136)^2+($AA782-$AA$1136)^2),0)</f>
        <v>2.1000630018900564E-2</v>
      </c>
      <c r="CC782" s="197" t="str">
        <f>IF(CB782&lt;=SMALL(CB$3:CB$1130,1),"MAS PARECIDO","NO")</f>
        <v>NO</v>
      </c>
      <c r="CD782" s="197" t="str">
        <f>IF(CB782&lt;=SMALL(CB$3:CB$1130,5),"SIMILAR","NO")</f>
        <v>NO</v>
      </c>
      <c r="CE782" s="197" t="str">
        <f t="shared" si="631"/>
        <v>N/A</v>
      </c>
      <c r="CF782" s="197">
        <f t="shared" si="632"/>
        <v>0</v>
      </c>
      <c r="CG782" s="198">
        <f t="shared" si="633"/>
        <v>0</v>
      </c>
      <c r="CH782" s="199">
        <f>IFERROR(SQRT(($E782-$E$1136)^2+($AD782-$AD$1136)^2),0)</f>
        <v>2.1000630018900564E-2</v>
      </c>
      <c r="CI782" s="197" t="str">
        <f>IF(CH782&lt;=SMALL(CH$3:CH$1130,1),"MAS PARECIDO","NO")</f>
        <v>NO</v>
      </c>
      <c r="CJ782" s="197" t="str">
        <f>IF(CH782&lt;=SMALL(CH$3:CH$1130,5),"SIMILAR","NO")</f>
        <v>NO</v>
      </c>
      <c r="CK782" s="197" t="str">
        <f t="shared" si="634"/>
        <v>N/A</v>
      </c>
      <c r="CL782" s="197">
        <f t="shared" si="635"/>
        <v>0</v>
      </c>
      <c r="CM782" s="198">
        <f t="shared" si="636"/>
        <v>0</v>
      </c>
      <c r="CN782" s="199">
        <f>IFERROR(SQRT(($E782-$E$1136)^2+($AG782-$AG$1136)^2),0)</f>
        <v>2.1000630018900564E-2</v>
      </c>
      <c r="CO782" s="197" t="str">
        <f>IF(CN782&lt;=SMALL(CN$3:CN$1130,1),"MAS PARECIDO","NO")</f>
        <v>NO</v>
      </c>
      <c r="CP782" s="197" t="str">
        <f>IF(CN782&lt;=SMALL(CN$3:CN$1130,5),"SIMILAR","NO")</f>
        <v>NO</v>
      </c>
      <c r="CQ782" s="197" t="str">
        <f t="shared" si="637"/>
        <v>N/A</v>
      </c>
      <c r="CR782" s="197">
        <f t="shared" si="638"/>
        <v>0</v>
      </c>
      <c r="CS782" s="198">
        <f t="shared" si="639"/>
        <v>0</v>
      </c>
      <c r="CT782" s="199">
        <f>IFERROR(SQRT(($E782-$E$1136)^2+($AJ782-$AJ$1136)^2),0)</f>
        <v>2.1000630018900564E-2</v>
      </c>
      <c r="CU782" s="197" t="str">
        <f>IF(CT782&lt;=SMALL(CT$3:CT$1130,1),"MAS PARECIDO","NO")</f>
        <v>NO</v>
      </c>
      <c r="CV782" s="197" t="str">
        <f>IF(CT782&lt;=SMALL(CT$3:CT$1130,5),"SIMILAR","NO")</f>
        <v>NO</v>
      </c>
      <c r="CW782" s="197" t="str">
        <f t="shared" si="640"/>
        <v>N/A</v>
      </c>
      <c r="CX782" s="197">
        <f t="shared" si="641"/>
        <v>0</v>
      </c>
      <c r="CY782" s="198">
        <f t="shared" si="642"/>
        <v>0</v>
      </c>
      <c r="CZ782" s="2" t="s">
        <v>1684</v>
      </c>
      <c r="DA782" s="2" t="s">
        <v>2519</v>
      </c>
      <c r="DB782" s="2">
        <v>0</v>
      </c>
      <c r="DC782" s="2" t="s">
        <v>189</v>
      </c>
    </row>
    <row r="783" spans="1:107">
      <c r="A783" s="24" t="s">
        <v>939</v>
      </c>
      <c r="B783" s="46">
        <v>43532.59</v>
      </c>
      <c r="C783" s="190">
        <f>(B783-$B$1132)/($B$1133-$B$1132)</f>
        <v>4.5620461526443314E-2</v>
      </c>
      <c r="D783" s="46">
        <v>70000</v>
      </c>
      <c r="E783" s="190">
        <f>(D783-$D$1132)/($D$1133-$D$1132)</f>
        <v>0.13997419922597679</v>
      </c>
      <c r="F783" s="46" t="s">
        <v>203</v>
      </c>
      <c r="G783" s="192">
        <f>VLOOKUP(F783,'DATOS DE SOPORTE'!$Y$5:$Z$8,2,FALSE)</f>
        <v>3</v>
      </c>
      <c r="H783" s="190">
        <f>(G783-$G$1132)/($G$1133-$G$1132)</f>
        <v>0.66666666666666663</v>
      </c>
      <c r="I783" s="50">
        <v>3</v>
      </c>
      <c r="J783" s="200">
        <f t="shared" si="602"/>
        <v>3</v>
      </c>
      <c r="K783" s="190">
        <f>(J783-$J$1132)/($J$1133-$J$1132)</f>
        <v>0.6</v>
      </c>
      <c r="L783" s="193" t="str">
        <f t="shared" si="603"/>
        <v>SI</v>
      </c>
      <c r="M783" s="46" t="s">
        <v>192</v>
      </c>
      <c r="N783" s="192">
        <f t="shared" si="604"/>
        <v>2</v>
      </c>
      <c r="O783" s="190">
        <f>(N783-N$1132)/(N$1133-N$1132)</f>
        <v>1</v>
      </c>
      <c r="P783" s="46" t="s">
        <v>58</v>
      </c>
      <c r="Q783" s="192">
        <f t="shared" si="605"/>
        <v>3</v>
      </c>
      <c r="R783" s="190">
        <f>(Q783-Q$1132)/(Q$1133-Q$1132)</f>
        <v>1</v>
      </c>
      <c r="S783" s="46" t="s">
        <v>194</v>
      </c>
      <c r="T783" s="192">
        <f t="shared" si="606"/>
        <v>1</v>
      </c>
      <c r="U783" s="190">
        <f>(T783-T$1132)/(T$1133-T$1132)</f>
        <v>0</v>
      </c>
      <c r="V783" s="46" t="s">
        <v>62</v>
      </c>
      <c r="W783" s="194">
        <f>VLOOKUP(V783,'DATOS DE SOPORTE'!$S$5:$T$10,2,FALSE)</f>
        <v>1</v>
      </c>
      <c r="X783" s="201">
        <f>(W783-W$1132)/(W$1133-W$1132)</f>
        <v>0</v>
      </c>
      <c r="Y783" s="46" t="s">
        <v>136</v>
      </c>
      <c r="Z783" s="194">
        <f t="shared" si="607"/>
        <v>2</v>
      </c>
      <c r="AA783" s="201">
        <f>(Z783-Z$1132)/(Z$1133-Z$1132)</f>
        <v>1</v>
      </c>
      <c r="AB783" s="46" t="s">
        <v>188</v>
      </c>
      <c r="AC783" s="194">
        <f t="shared" si="608"/>
        <v>1</v>
      </c>
      <c r="AD783" s="201">
        <f>(AC783-AC$1132)/(AC$1133-AC$1132)</f>
        <v>0</v>
      </c>
      <c r="AE783" s="46" t="s">
        <v>188</v>
      </c>
      <c r="AF783" s="194">
        <f t="shared" si="609"/>
        <v>1</v>
      </c>
      <c r="AG783" s="201">
        <f>(AF783-AF$1132)/(AF$1133-AF$1132)</f>
        <v>0</v>
      </c>
      <c r="AH783" s="24" t="s">
        <v>67</v>
      </c>
      <c r="AI783" s="194">
        <f>VLOOKUP(AH783,'DATOS DE SOPORTE'!$V$5:$W$8,2,FALSE)</f>
        <v>1</v>
      </c>
      <c r="AJ783" s="201">
        <f>(AI783-AI$1132)/(AI$1133-AI$1132)</f>
        <v>0</v>
      </c>
      <c r="AK783" s="58" t="str">
        <f t="shared" si="601"/>
        <v>Bueno</v>
      </c>
      <c r="AL783" s="196">
        <f>IFERROR(SQRT(($E783-$E$1136)^2+($C783-$C$1136)^2),0)</f>
        <v>0.21224360143615509</v>
      </c>
      <c r="AM783" s="197" t="str">
        <f>IF(AL783&lt;=SMALL($AL$3:$AL$1130,1),"MAS PARECIDO","NO")</f>
        <v>NO</v>
      </c>
      <c r="AN783" s="197" t="str">
        <f>IF(AL783&lt;=SMALL($AL$3:$AL$1130,5),"SIMILAR","NO")</f>
        <v>NO</v>
      </c>
      <c r="AO783" s="197" t="str">
        <f t="shared" si="610"/>
        <v>N/A</v>
      </c>
      <c r="AP783" s="197">
        <f t="shared" si="611"/>
        <v>0</v>
      </c>
      <c r="AQ783" s="198">
        <f t="shared" si="612"/>
        <v>0</v>
      </c>
      <c r="AR783" s="196">
        <f>IFERROR(SQRT(($E783-$E$1136)^2+($H783-$H$1136)^2),0)</f>
        <v>0.36154154279146566</v>
      </c>
      <c r="AS783" s="197" t="str">
        <f>IF(AR783&lt;=SMALL(AR$3:AR$1130,1),"MAS PARECIDO","NO")</f>
        <v>NO</v>
      </c>
      <c r="AT783" s="197" t="str">
        <f>IF(AR783&lt;=SMALL(AR$3:AR$1130,5),"SIMILAR","NO")</f>
        <v>NO</v>
      </c>
      <c r="AU783" s="197" t="str">
        <f t="shared" si="613"/>
        <v>N/A</v>
      </c>
      <c r="AV783" s="197">
        <f t="shared" si="614"/>
        <v>0</v>
      </c>
      <c r="AW783" s="198">
        <f t="shared" si="615"/>
        <v>0</v>
      </c>
      <c r="AX783" s="199">
        <f>IFERROR(SQRT(($E783-$E$1136)^2+($K783-$K$1136)^2),0)</f>
        <v>0.4237937895402929</v>
      </c>
      <c r="AY783" s="197" t="str">
        <f>IF(AX783&lt;=SMALL(AX$3:AX$1130,1),"MAS PARECIDO","NO")</f>
        <v>NO</v>
      </c>
      <c r="AZ783" s="197" t="str">
        <f>IF(AX783&lt;=SMALL(AX$3:AX$1130,5),"SIMILAR","NO")</f>
        <v>NO</v>
      </c>
      <c r="BA783" s="197" t="str">
        <f t="shared" si="616"/>
        <v>N/A</v>
      </c>
      <c r="BB783" s="197">
        <f t="shared" si="617"/>
        <v>0</v>
      </c>
      <c r="BC783" s="198">
        <f t="shared" si="618"/>
        <v>0</v>
      </c>
      <c r="BD783" s="196">
        <f>IFERROR(SQRT(($E783-$E$1136)^2+($O783-$O$1136)^2),0)</f>
        <v>0.14000420012600379</v>
      </c>
      <c r="BE783" s="197" t="str">
        <f>IF(BD783&lt;=SMALL(BD$3:BD$1130,1),"MAS PARECIDO","NO")</f>
        <v>NO</v>
      </c>
      <c r="BF783" s="197" t="str">
        <f>IF(BD783&lt;=SMALL(BD$3:BD$1130,5),"SIMILAR","NO")</f>
        <v>NO</v>
      </c>
      <c r="BG783" s="197" t="str">
        <f t="shared" si="619"/>
        <v>N/A</v>
      </c>
      <c r="BH783" s="197">
        <f t="shared" si="620"/>
        <v>0</v>
      </c>
      <c r="BI783" s="198">
        <f t="shared" si="621"/>
        <v>0</v>
      </c>
      <c r="BJ783" s="199">
        <f>IFERROR(SQRT(($E783-$E$1136)^2+($R783-$R$1136)^2),0)</f>
        <v>0.51923133192530102</v>
      </c>
      <c r="BK783" s="197" t="str">
        <f>IF(BJ783&lt;=SMALL(BJ$3:BJ$1130,1),"MAS PARECIDO","NO")</f>
        <v>NO</v>
      </c>
      <c r="BL783" s="197" t="str">
        <f>IF(BJ783&lt;=SMALL(BJ$3:BJ$1130,5),"SIMILAR","NO")</f>
        <v>NO</v>
      </c>
      <c r="BM783" s="197" t="str">
        <f t="shared" si="622"/>
        <v>N/A</v>
      </c>
      <c r="BN783" s="197">
        <f t="shared" si="623"/>
        <v>0</v>
      </c>
      <c r="BO783" s="198">
        <f t="shared" si="624"/>
        <v>0</v>
      </c>
      <c r="BP783" s="199">
        <f>IFERROR(SQRT(($E783-$E$1136)^2+($U783-$U$1136)^2),0)</f>
        <v>0.14000420012600379</v>
      </c>
      <c r="BQ783" s="197" t="str">
        <f>IF(BP783&lt;=SMALL(BP$3:BP$1130,1),"MAS PARECIDO","NO")</f>
        <v>NO</v>
      </c>
      <c r="BR783" s="197" t="str">
        <f>IF(BP783&lt;=SMALL(BP$3:BP$1130,5),"SIMILAR","NO")</f>
        <v>NO</v>
      </c>
      <c r="BS783" s="197" t="str">
        <f t="shared" si="625"/>
        <v>N/A</v>
      </c>
      <c r="BT783" s="197">
        <f t="shared" si="626"/>
        <v>0</v>
      </c>
      <c r="BU783" s="198">
        <f t="shared" si="627"/>
        <v>0</v>
      </c>
      <c r="BV783" s="199">
        <f>IFERROR(SQRT(($E783-$E$1136)^2+($X783-$X$1136)^2),0)</f>
        <v>0.14000420012600379</v>
      </c>
      <c r="BW783" s="197" t="str">
        <f>IF(BV783&lt;=SMALL(BV$3:BV$1130,1),"MAS PARECIDO","NO")</f>
        <v>NO</v>
      </c>
      <c r="BX783" s="197" t="str">
        <f>IF(BV783&lt;=SMALL(BV$3:BV$1130,5),"SIMILAR","NO")</f>
        <v>NO</v>
      </c>
      <c r="BY783" s="197" t="str">
        <f t="shared" si="628"/>
        <v>N/A</v>
      </c>
      <c r="BZ783" s="197">
        <f t="shared" si="629"/>
        <v>0</v>
      </c>
      <c r="CA783" s="198">
        <f t="shared" si="630"/>
        <v>0</v>
      </c>
      <c r="CB783" s="199">
        <f>IFERROR(SQRT(($E783-$E$1136)^2+($AA783-$AA$1136)^2),0)</f>
        <v>1.0097530272561317</v>
      </c>
      <c r="CC783" s="197" t="str">
        <f>IF(CB783&lt;=SMALL(CB$3:CB$1130,1),"MAS PARECIDO","NO")</f>
        <v>NO</v>
      </c>
      <c r="CD783" s="197" t="str">
        <f>IF(CB783&lt;=SMALL(CB$3:CB$1130,5),"SIMILAR","NO")</f>
        <v>NO</v>
      </c>
      <c r="CE783" s="197" t="str">
        <f t="shared" si="631"/>
        <v>N/A</v>
      </c>
      <c r="CF783" s="197">
        <f t="shared" si="632"/>
        <v>0</v>
      </c>
      <c r="CG783" s="198">
        <f t="shared" si="633"/>
        <v>0</v>
      </c>
      <c r="CH783" s="199">
        <f>IFERROR(SQRT(($E783-$E$1136)^2+($AD783-$AD$1136)^2),0)</f>
        <v>1.0097530272561317</v>
      </c>
      <c r="CI783" s="197" t="str">
        <f>IF(CH783&lt;=SMALL(CH$3:CH$1130,1),"MAS PARECIDO","NO")</f>
        <v>NO</v>
      </c>
      <c r="CJ783" s="197" t="str">
        <f>IF(CH783&lt;=SMALL(CH$3:CH$1130,5),"SIMILAR","NO")</f>
        <v>NO</v>
      </c>
      <c r="CK783" s="197" t="str">
        <f t="shared" si="634"/>
        <v>N/A</v>
      </c>
      <c r="CL783" s="197">
        <f t="shared" si="635"/>
        <v>0</v>
      </c>
      <c r="CM783" s="198">
        <f t="shared" si="636"/>
        <v>0</v>
      </c>
      <c r="CN783" s="199">
        <f>IFERROR(SQRT(($E783-$E$1136)^2+($AG783-$AG$1136)^2),0)</f>
        <v>1.0097530272561317</v>
      </c>
      <c r="CO783" s="197" t="str">
        <f>IF(CN783&lt;=SMALL(CN$3:CN$1130,1),"MAS PARECIDO","NO")</f>
        <v>NO</v>
      </c>
      <c r="CP783" s="197" t="str">
        <f>IF(CN783&lt;=SMALL(CN$3:CN$1130,5),"SIMILAR","NO")</f>
        <v>NO</v>
      </c>
      <c r="CQ783" s="197" t="str">
        <f t="shared" si="637"/>
        <v>N/A</v>
      </c>
      <c r="CR783" s="197">
        <f t="shared" si="638"/>
        <v>0</v>
      </c>
      <c r="CS783" s="198">
        <f t="shared" si="639"/>
        <v>0</v>
      </c>
      <c r="CT783" s="199">
        <f>IFERROR(SQRT(($E783-$E$1136)^2+($AJ783-$AJ$1136)^2),0)</f>
        <v>0.14000420012600379</v>
      </c>
      <c r="CU783" s="197" t="str">
        <f>IF(CT783&lt;=SMALL(CT$3:CT$1130,1),"MAS PARECIDO","NO")</f>
        <v>NO</v>
      </c>
      <c r="CV783" s="197" t="str">
        <f>IF(CT783&lt;=SMALL(CT$3:CT$1130,5),"SIMILAR","NO")</f>
        <v>NO</v>
      </c>
      <c r="CW783" s="197" t="str">
        <f t="shared" si="640"/>
        <v>N/A</v>
      </c>
      <c r="CX783" s="197">
        <f t="shared" si="641"/>
        <v>0</v>
      </c>
      <c r="CY783" s="198">
        <f t="shared" si="642"/>
        <v>0</v>
      </c>
      <c r="CZ783" s="2" t="s">
        <v>2520</v>
      </c>
      <c r="DA783" s="2" t="s">
        <v>2521</v>
      </c>
      <c r="DB783" s="2">
        <v>0</v>
      </c>
      <c r="DC783" s="2" t="s">
        <v>189</v>
      </c>
    </row>
    <row r="784" spans="1:107">
      <c r="A784" s="24" t="s">
        <v>940</v>
      </c>
      <c r="B784" s="46">
        <v>107137.42</v>
      </c>
      <c r="C784" s="190">
        <f>(B784-$B$1132)/($B$1133-$B$1132)</f>
        <v>0.11996898732992765</v>
      </c>
      <c r="D784" s="46">
        <v>25000</v>
      </c>
      <c r="E784" s="190">
        <f>(D784-$D$1132)/($D$1133-$D$1132)</f>
        <v>4.9971499144974348E-2</v>
      </c>
      <c r="F784" s="46" t="s">
        <v>191</v>
      </c>
      <c r="G784" s="192">
        <f>VLOOKUP(F784,'DATOS DE SOPORTE'!$Y$5:$Z$8,2,FALSE)</f>
        <v>1</v>
      </c>
      <c r="H784" s="190">
        <f>(G784-$G$1132)/($G$1133-$G$1132)</f>
        <v>0</v>
      </c>
      <c r="I784" s="50">
        <v>3</v>
      </c>
      <c r="J784" s="200">
        <f t="shared" si="602"/>
        <v>3</v>
      </c>
      <c r="K784" s="190">
        <f>(J784-$J$1132)/($J$1133-$J$1132)</f>
        <v>0.6</v>
      </c>
      <c r="L784" s="193" t="str">
        <f t="shared" si="603"/>
        <v>SI</v>
      </c>
      <c r="M784" s="46" t="s">
        <v>192</v>
      </c>
      <c r="N784" s="192">
        <f t="shared" si="604"/>
        <v>2</v>
      </c>
      <c r="O784" s="190">
        <f>(N784-N$1132)/(N$1133-N$1132)</f>
        <v>1</v>
      </c>
      <c r="P784" s="46" t="s">
        <v>193</v>
      </c>
      <c r="Q784" s="192">
        <f t="shared" si="605"/>
        <v>2</v>
      </c>
      <c r="R784" s="190">
        <f>(Q784-Q$1132)/(Q$1133-Q$1132)</f>
        <v>0.5</v>
      </c>
      <c r="S784" s="46" t="s">
        <v>194</v>
      </c>
      <c r="T784" s="192">
        <f t="shared" si="606"/>
        <v>1</v>
      </c>
      <c r="U784" s="190">
        <f>(T784-T$1132)/(T$1133-T$1132)</f>
        <v>0</v>
      </c>
      <c r="V784" s="46" t="s">
        <v>212</v>
      </c>
      <c r="W784" s="194">
        <f>VLOOKUP(V784,'DATOS DE SOPORTE'!$S$5:$T$10,2,FALSE)</f>
        <v>3</v>
      </c>
      <c r="X784" s="201">
        <f>(W784-W$1132)/(W$1133-W$1132)</f>
        <v>0.4</v>
      </c>
      <c r="Y784" s="46" t="s">
        <v>188</v>
      </c>
      <c r="Z784" s="194">
        <f t="shared" si="607"/>
        <v>1</v>
      </c>
      <c r="AA784" s="201">
        <f>(Z784-Z$1132)/(Z$1133-Z$1132)</f>
        <v>0</v>
      </c>
      <c r="AB784" s="46" t="s">
        <v>188</v>
      </c>
      <c r="AC784" s="194">
        <f t="shared" si="608"/>
        <v>1</v>
      </c>
      <c r="AD784" s="201">
        <f>(AC784-AC$1132)/(AC$1133-AC$1132)</f>
        <v>0</v>
      </c>
      <c r="AE784" s="46" t="s">
        <v>136</v>
      </c>
      <c r="AF784" s="194">
        <f t="shared" si="609"/>
        <v>2</v>
      </c>
      <c r="AG784" s="201">
        <f>(AF784-AF$1132)/(AF$1133-AF$1132)</f>
        <v>1</v>
      </c>
      <c r="AH784" s="24" t="s">
        <v>67</v>
      </c>
      <c r="AI784" s="194">
        <f>VLOOKUP(AH784,'DATOS DE SOPORTE'!$V$5:$W$8,2,FALSE)</f>
        <v>1</v>
      </c>
      <c r="AJ784" s="201">
        <f>(AI784-AI$1132)/(AI$1133-AI$1132)</f>
        <v>0</v>
      </c>
      <c r="AK784" s="58" t="str">
        <f t="shared" si="601"/>
        <v>Muy malo</v>
      </c>
      <c r="AL784" s="196">
        <f>IFERROR(SQRT(($E784-$E$1136)^2+($C784-$C$1136)^2),0)</f>
        <v>9.8762768111707006E-2</v>
      </c>
      <c r="AM784" s="197" t="str">
        <f>IF(AL784&lt;=SMALL($AL$3:$AL$1130,1),"MAS PARECIDO","NO")</f>
        <v>NO</v>
      </c>
      <c r="AN784" s="197" t="str">
        <f>IF(AL784&lt;=SMALL($AL$3:$AL$1130,5),"SIMILAR","NO")</f>
        <v>NO</v>
      </c>
      <c r="AO784" s="197" t="str">
        <f t="shared" si="610"/>
        <v>N/A</v>
      </c>
      <c r="AP784" s="197">
        <f t="shared" si="611"/>
        <v>0</v>
      </c>
      <c r="AQ784" s="198">
        <f t="shared" si="612"/>
        <v>0</v>
      </c>
      <c r="AR784" s="196">
        <f>IFERROR(SQRT(($E784-$E$1136)^2+($H784-$H$1136)^2),0)</f>
        <v>0.33706269612323075</v>
      </c>
      <c r="AS784" s="197" t="str">
        <f>IF(AR784&lt;=SMALL(AR$3:AR$1130,1),"MAS PARECIDO","NO")</f>
        <v>NO</v>
      </c>
      <c r="AT784" s="197" t="str">
        <f>IF(AR784&lt;=SMALL(AR$3:AR$1130,5),"SIMILAR","NO")</f>
        <v>NO</v>
      </c>
      <c r="AU784" s="197" t="str">
        <f t="shared" si="613"/>
        <v>N/A</v>
      </c>
      <c r="AV784" s="197">
        <f t="shared" si="614"/>
        <v>0</v>
      </c>
      <c r="AW784" s="198">
        <f t="shared" si="615"/>
        <v>0</v>
      </c>
      <c r="AX784" s="199">
        <f>IFERROR(SQRT(($E784-$E$1136)^2+($K784-$K$1136)^2),0)</f>
        <v>0.40311307347535907</v>
      </c>
      <c r="AY784" s="197" t="str">
        <f>IF(AX784&lt;=SMALL(AX$3:AX$1130,1),"MAS PARECIDO","NO")</f>
        <v>NO</v>
      </c>
      <c r="AZ784" s="197" t="str">
        <f>IF(AX784&lt;=SMALL(AX$3:AX$1130,5),"SIMILAR","NO")</f>
        <v>NO</v>
      </c>
      <c r="BA784" s="197" t="str">
        <f t="shared" si="616"/>
        <v>N/A</v>
      </c>
      <c r="BB784" s="197">
        <f t="shared" si="617"/>
        <v>0</v>
      </c>
      <c r="BC784" s="198">
        <f t="shared" si="618"/>
        <v>0</v>
      </c>
      <c r="BD784" s="196">
        <f>IFERROR(SQRT(($E784-$E$1136)^2+($O784-$O$1136)^2),0)</f>
        <v>5.0001500045001347E-2</v>
      </c>
      <c r="BE784" s="197" t="str">
        <f>IF(BD784&lt;=SMALL(BD$3:BD$1130,1),"MAS PARECIDO","NO")</f>
        <v>NO</v>
      </c>
      <c r="BF784" s="197" t="str">
        <f>IF(BD784&lt;=SMALL(BD$3:BD$1130,5),"SIMILAR","NO")</f>
        <v>NO</v>
      </c>
      <c r="BG784" s="197" t="str">
        <f t="shared" si="619"/>
        <v>N/A</v>
      </c>
      <c r="BH784" s="197">
        <f t="shared" si="620"/>
        <v>0</v>
      </c>
      <c r="BI784" s="198">
        <f t="shared" si="621"/>
        <v>0</v>
      </c>
      <c r="BJ784" s="199">
        <f>IFERROR(SQRT(($E784-$E$1136)^2+($R784-$R$1136)^2),0)</f>
        <v>5.0001500045001347E-2</v>
      </c>
      <c r="BK784" s="197" t="str">
        <f>IF(BJ784&lt;=SMALL(BJ$3:BJ$1130,1),"MAS PARECIDO","NO")</f>
        <v>NO</v>
      </c>
      <c r="BL784" s="197" t="str">
        <f>IF(BJ784&lt;=SMALL(BJ$3:BJ$1130,5),"SIMILAR","NO")</f>
        <v>NO</v>
      </c>
      <c r="BM784" s="197" t="str">
        <f t="shared" si="622"/>
        <v>N/A</v>
      </c>
      <c r="BN784" s="197">
        <f t="shared" si="623"/>
        <v>0</v>
      </c>
      <c r="BO784" s="198">
        <f t="shared" si="624"/>
        <v>0</v>
      </c>
      <c r="BP784" s="199">
        <f>IFERROR(SQRT(($E784-$E$1136)^2+($U784-$U$1136)^2),0)</f>
        <v>5.0001500045001347E-2</v>
      </c>
      <c r="BQ784" s="197" t="str">
        <f>IF(BP784&lt;=SMALL(BP$3:BP$1130,1),"MAS PARECIDO","NO")</f>
        <v>NO</v>
      </c>
      <c r="BR784" s="197" t="str">
        <f>IF(BP784&lt;=SMALL(BP$3:BP$1130,5),"SIMILAR","NO")</f>
        <v>NO</v>
      </c>
      <c r="BS784" s="197" t="str">
        <f t="shared" si="625"/>
        <v>N/A</v>
      </c>
      <c r="BT784" s="197">
        <f t="shared" si="626"/>
        <v>0</v>
      </c>
      <c r="BU784" s="198">
        <f t="shared" si="627"/>
        <v>0</v>
      </c>
      <c r="BV784" s="199">
        <f>IFERROR(SQRT(($E784-$E$1136)^2+($X784-$X$1136)^2),0)</f>
        <v>0.40311307347535913</v>
      </c>
      <c r="BW784" s="197" t="str">
        <f>IF(BV784&lt;=SMALL(BV$3:BV$1130,1),"MAS PARECIDO","NO")</f>
        <v>NO</v>
      </c>
      <c r="BX784" s="197" t="str">
        <f>IF(BV784&lt;=SMALL(BV$3:BV$1130,5),"SIMILAR","NO")</f>
        <v>NO</v>
      </c>
      <c r="BY784" s="197" t="str">
        <f t="shared" si="628"/>
        <v>N/A</v>
      </c>
      <c r="BZ784" s="197">
        <f t="shared" si="629"/>
        <v>0</v>
      </c>
      <c r="CA784" s="198">
        <f t="shared" si="630"/>
        <v>0</v>
      </c>
      <c r="CB784" s="199">
        <f>IFERROR(SQRT(($E784-$E$1136)^2+($AA784-$AA$1136)^2),0)</f>
        <v>5.0001500045001347E-2</v>
      </c>
      <c r="CC784" s="197" t="str">
        <f>IF(CB784&lt;=SMALL(CB$3:CB$1130,1),"MAS PARECIDO","NO")</f>
        <v>NO</v>
      </c>
      <c r="CD784" s="197" t="str">
        <f>IF(CB784&lt;=SMALL(CB$3:CB$1130,5),"SIMILAR","NO")</f>
        <v>NO</v>
      </c>
      <c r="CE784" s="197" t="str">
        <f t="shared" si="631"/>
        <v>N/A</v>
      </c>
      <c r="CF784" s="197">
        <f t="shared" si="632"/>
        <v>0</v>
      </c>
      <c r="CG784" s="198">
        <f t="shared" si="633"/>
        <v>0</v>
      </c>
      <c r="CH784" s="199">
        <f>IFERROR(SQRT(($E784-$E$1136)^2+($AD784-$AD$1136)^2),0)</f>
        <v>1.0012492946348328</v>
      </c>
      <c r="CI784" s="197" t="str">
        <f>IF(CH784&lt;=SMALL(CH$3:CH$1130,1),"MAS PARECIDO","NO")</f>
        <v>NO</v>
      </c>
      <c r="CJ784" s="197" t="str">
        <f>IF(CH784&lt;=SMALL(CH$3:CH$1130,5),"SIMILAR","NO")</f>
        <v>NO</v>
      </c>
      <c r="CK784" s="197" t="str">
        <f t="shared" si="634"/>
        <v>N/A</v>
      </c>
      <c r="CL784" s="197">
        <f t="shared" si="635"/>
        <v>0</v>
      </c>
      <c r="CM784" s="198">
        <f t="shared" si="636"/>
        <v>0</v>
      </c>
      <c r="CN784" s="199">
        <f>IFERROR(SQRT(($E784-$E$1136)^2+($AG784-$AG$1136)^2),0)</f>
        <v>5.0001500045001347E-2</v>
      </c>
      <c r="CO784" s="197" t="str">
        <f>IF(CN784&lt;=SMALL(CN$3:CN$1130,1),"MAS PARECIDO","NO")</f>
        <v>NO</v>
      </c>
      <c r="CP784" s="197" t="str">
        <f>IF(CN784&lt;=SMALL(CN$3:CN$1130,5),"SIMILAR","NO")</f>
        <v>NO</v>
      </c>
      <c r="CQ784" s="197" t="str">
        <f t="shared" si="637"/>
        <v>N/A</v>
      </c>
      <c r="CR784" s="197">
        <f t="shared" si="638"/>
        <v>0</v>
      </c>
      <c r="CS784" s="198">
        <f t="shared" si="639"/>
        <v>0</v>
      </c>
      <c r="CT784" s="199">
        <f>IFERROR(SQRT(($E784-$E$1136)^2+($AJ784-$AJ$1136)^2),0)</f>
        <v>5.0001500045001347E-2</v>
      </c>
      <c r="CU784" s="197" t="str">
        <f>IF(CT784&lt;=SMALL(CT$3:CT$1130,1),"MAS PARECIDO","NO")</f>
        <v>NO</v>
      </c>
      <c r="CV784" s="197" t="str">
        <f>IF(CT784&lt;=SMALL(CT$3:CT$1130,5),"SIMILAR","NO")</f>
        <v>NO</v>
      </c>
      <c r="CW784" s="197" t="str">
        <f t="shared" si="640"/>
        <v>N/A</v>
      </c>
      <c r="CX784" s="197">
        <f t="shared" si="641"/>
        <v>0</v>
      </c>
      <c r="CY784" s="198">
        <f t="shared" si="642"/>
        <v>0</v>
      </c>
      <c r="CZ784" s="2" t="s">
        <v>2522</v>
      </c>
      <c r="DA784" s="2" t="s">
        <v>2523</v>
      </c>
      <c r="DB784" s="2">
        <v>3</v>
      </c>
      <c r="DC784" s="2" t="s">
        <v>319</v>
      </c>
    </row>
    <row r="785" spans="1:107">
      <c r="A785" s="24" t="s">
        <v>941</v>
      </c>
      <c r="B785" s="46">
        <v>66484.350000000006</v>
      </c>
      <c r="C785" s="190">
        <f>(B785-$B$1132)/($B$1133-$B$1132)</f>
        <v>7.244907690982505E-2</v>
      </c>
      <c r="D785" s="46">
        <v>45000</v>
      </c>
      <c r="E785" s="190">
        <f>(D785-$D$1132)/($D$1133-$D$1132)</f>
        <v>8.9972699180975432E-2</v>
      </c>
      <c r="F785" s="46" t="s">
        <v>191</v>
      </c>
      <c r="G785" s="192">
        <f>VLOOKUP(F785,'DATOS DE SOPORTE'!$Y$5:$Z$8,2,FALSE)</f>
        <v>1</v>
      </c>
      <c r="H785" s="190">
        <f>(G785-$G$1132)/($G$1133-$G$1132)</f>
        <v>0</v>
      </c>
      <c r="I785" s="50">
        <v>0</v>
      </c>
      <c r="J785" s="200">
        <f t="shared" si="602"/>
        <v>0</v>
      </c>
      <c r="K785" s="190">
        <f>(J785-$J$1132)/($J$1133-$J$1132)</f>
        <v>0</v>
      </c>
      <c r="L785" s="193" t="str">
        <f t="shared" si="603"/>
        <v>NO</v>
      </c>
      <c r="M785" s="46" t="s">
        <v>192</v>
      </c>
      <c r="N785" s="192">
        <f t="shared" si="604"/>
        <v>2</v>
      </c>
      <c r="O785" s="190">
        <f>(N785-N$1132)/(N$1133-N$1132)</f>
        <v>1</v>
      </c>
      <c r="P785" s="46" t="s">
        <v>193</v>
      </c>
      <c r="Q785" s="192">
        <f t="shared" si="605"/>
        <v>2</v>
      </c>
      <c r="R785" s="190">
        <f>(Q785-Q$1132)/(Q$1133-Q$1132)</f>
        <v>0.5</v>
      </c>
      <c r="S785" s="46"/>
      <c r="T785" s="192">
        <f t="shared" si="606"/>
        <v>2</v>
      </c>
      <c r="U785" s="190">
        <f>(T785-T$1132)/(T$1133-T$1132)</f>
        <v>1</v>
      </c>
      <c r="V785" s="46" t="s">
        <v>62</v>
      </c>
      <c r="W785" s="194">
        <f>VLOOKUP(V785,'DATOS DE SOPORTE'!$S$5:$T$10,2,FALSE)</f>
        <v>1</v>
      </c>
      <c r="X785" s="201">
        <f>(W785-W$1132)/(W$1133-W$1132)</f>
        <v>0</v>
      </c>
      <c r="Y785" s="46" t="s">
        <v>136</v>
      </c>
      <c r="Z785" s="194">
        <f t="shared" si="607"/>
        <v>2</v>
      </c>
      <c r="AA785" s="201">
        <f>(Z785-Z$1132)/(Z$1133-Z$1132)</f>
        <v>1</v>
      </c>
      <c r="AB785" s="46" t="s">
        <v>188</v>
      </c>
      <c r="AC785" s="194">
        <f t="shared" si="608"/>
        <v>1</v>
      </c>
      <c r="AD785" s="201">
        <f>(AC785-AC$1132)/(AC$1133-AC$1132)</f>
        <v>0</v>
      </c>
      <c r="AE785" s="46" t="s">
        <v>136</v>
      </c>
      <c r="AF785" s="194">
        <f t="shared" si="609"/>
        <v>2</v>
      </c>
      <c r="AG785" s="201">
        <f>(AF785-AF$1132)/(AF$1133-AF$1132)</f>
        <v>1</v>
      </c>
      <c r="AH785" s="24" t="s">
        <v>67</v>
      </c>
      <c r="AI785" s="194">
        <f>VLOOKUP(AH785,'DATOS DE SOPORTE'!$V$5:$W$8,2,FALSE)</f>
        <v>1</v>
      </c>
      <c r="AJ785" s="201">
        <f>(AI785-AI$1132)/(AI$1133-AI$1132)</f>
        <v>0</v>
      </c>
      <c r="AK785" s="58" t="str">
        <f t="shared" si="601"/>
        <v>Bueno</v>
      </c>
      <c r="AL785" s="196">
        <f>IFERROR(SQRT(($E785-$E$1136)^2+($C785-$C$1136)^2),0)</f>
        <v>0.16033435955195716</v>
      </c>
      <c r="AM785" s="197" t="str">
        <f>IF(AL785&lt;=SMALL($AL$3:$AL$1130,1),"MAS PARECIDO","NO")</f>
        <v>NO</v>
      </c>
      <c r="AN785" s="197" t="str">
        <f>IF(AL785&lt;=SMALL($AL$3:$AL$1130,5),"SIMILAR","NO")</f>
        <v>NO</v>
      </c>
      <c r="AO785" s="197" t="str">
        <f t="shared" si="610"/>
        <v>N/A</v>
      </c>
      <c r="AP785" s="197">
        <f t="shared" si="611"/>
        <v>0</v>
      </c>
      <c r="AQ785" s="198">
        <f t="shared" si="612"/>
        <v>0</v>
      </c>
      <c r="AR785" s="196">
        <f>IFERROR(SQRT(($E785-$E$1136)^2+($H785-$H$1136)^2),0)</f>
        <v>0.34527032472105385</v>
      </c>
      <c r="AS785" s="197" t="str">
        <f>IF(AR785&lt;=SMALL(AR$3:AR$1130,1),"MAS PARECIDO","NO")</f>
        <v>NO</v>
      </c>
      <c r="AT785" s="197" t="str">
        <f>IF(AR785&lt;=SMALL(AR$3:AR$1130,5),"SIMILAR","NO")</f>
        <v>NO</v>
      </c>
      <c r="AU785" s="197" t="str">
        <f t="shared" si="613"/>
        <v>N/A</v>
      </c>
      <c r="AV785" s="197">
        <f t="shared" si="614"/>
        <v>0</v>
      </c>
      <c r="AW785" s="198">
        <f t="shared" si="615"/>
        <v>0</v>
      </c>
      <c r="AX785" s="199">
        <f>IFERROR(SQRT(($E785-$E$1136)^2+($K785-$K$1136)^2),0)</f>
        <v>0.21931823002630421</v>
      </c>
      <c r="AY785" s="197" t="str">
        <f>IF(AX785&lt;=SMALL(AX$3:AX$1130,1),"MAS PARECIDO","NO")</f>
        <v>NO</v>
      </c>
      <c r="AZ785" s="197" t="str">
        <f>IF(AX785&lt;=SMALL(AX$3:AX$1130,5),"SIMILAR","NO")</f>
        <v>NO</v>
      </c>
      <c r="BA785" s="197" t="str">
        <f t="shared" si="616"/>
        <v>N/A</v>
      </c>
      <c r="BB785" s="197">
        <f t="shared" si="617"/>
        <v>0</v>
      </c>
      <c r="BC785" s="198">
        <f t="shared" si="618"/>
        <v>0</v>
      </c>
      <c r="BD785" s="196">
        <f>IFERROR(SQRT(($E785-$E$1136)^2+($O785-$O$1136)^2),0)</f>
        <v>9.0002700081002432E-2</v>
      </c>
      <c r="BE785" s="197" t="str">
        <f>IF(BD785&lt;=SMALL(BD$3:BD$1130,1),"MAS PARECIDO","NO")</f>
        <v>NO</v>
      </c>
      <c r="BF785" s="197" t="str">
        <f>IF(BD785&lt;=SMALL(BD$3:BD$1130,5),"SIMILAR","NO")</f>
        <v>NO</v>
      </c>
      <c r="BG785" s="197" t="str">
        <f t="shared" si="619"/>
        <v>N/A</v>
      </c>
      <c r="BH785" s="197">
        <f t="shared" si="620"/>
        <v>0</v>
      </c>
      <c r="BI785" s="198">
        <f t="shared" si="621"/>
        <v>0</v>
      </c>
      <c r="BJ785" s="199">
        <f>IFERROR(SQRT(($E785-$E$1136)^2+($R785-$R$1136)^2),0)</f>
        <v>9.0002700081002432E-2</v>
      </c>
      <c r="BK785" s="197" t="str">
        <f>IF(BJ785&lt;=SMALL(BJ$3:BJ$1130,1),"MAS PARECIDO","NO")</f>
        <v>NO</v>
      </c>
      <c r="BL785" s="197" t="str">
        <f>IF(BJ785&lt;=SMALL(BJ$3:BJ$1130,5),"SIMILAR","NO")</f>
        <v>NO</v>
      </c>
      <c r="BM785" s="197" t="str">
        <f t="shared" si="622"/>
        <v>N/A</v>
      </c>
      <c r="BN785" s="197">
        <f t="shared" si="623"/>
        <v>0</v>
      </c>
      <c r="BO785" s="198">
        <f t="shared" si="624"/>
        <v>0</v>
      </c>
      <c r="BP785" s="199">
        <f>IFERROR(SQRT(($E785-$E$1136)^2+($U785-$U$1136)^2),0)</f>
        <v>1.0040420738305098</v>
      </c>
      <c r="BQ785" s="197" t="str">
        <f>IF(BP785&lt;=SMALL(BP$3:BP$1130,1),"MAS PARECIDO","NO")</f>
        <v>NO</v>
      </c>
      <c r="BR785" s="197" t="str">
        <f>IF(BP785&lt;=SMALL(BP$3:BP$1130,5),"SIMILAR","NO")</f>
        <v>NO</v>
      </c>
      <c r="BS785" s="197" t="str">
        <f t="shared" si="625"/>
        <v>N/A</v>
      </c>
      <c r="BT785" s="197">
        <f t="shared" si="626"/>
        <v>0</v>
      </c>
      <c r="BU785" s="198">
        <f t="shared" si="627"/>
        <v>0</v>
      </c>
      <c r="BV785" s="199">
        <f>IFERROR(SQRT(($E785-$E$1136)^2+($X785-$X$1136)^2),0)</f>
        <v>9.0002700081002432E-2</v>
      </c>
      <c r="BW785" s="197" t="str">
        <f>IF(BV785&lt;=SMALL(BV$3:BV$1130,1),"MAS PARECIDO","NO")</f>
        <v>NO</v>
      </c>
      <c r="BX785" s="197" t="str">
        <f>IF(BV785&lt;=SMALL(BV$3:BV$1130,5),"SIMILAR","NO")</f>
        <v>NO</v>
      </c>
      <c r="BY785" s="197" t="str">
        <f t="shared" si="628"/>
        <v>N/A</v>
      </c>
      <c r="BZ785" s="197">
        <f t="shared" si="629"/>
        <v>0</v>
      </c>
      <c r="CA785" s="198">
        <f t="shared" si="630"/>
        <v>0</v>
      </c>
      <c r="CB785" s="199">
        <f>IFERROR(SQRT(($E785-$E$1136)^2+($AA785-$AA$1136)^2),0)</f>
        <v>1.0040420738305098</v>
      </c>
      <c r="CC785" s="197" t="str">
        <f>IF(CB785&lt;=SMALL(CB$3:CB$1130,1),"MAS PARECIDO","NO")</f>
        <v>NO</v>
      </c>
      <c r="CD785" s="197" t="str">
        <f>IF(CB785&lt;=SMALL(CB$3:CB$1130,5),"SIMILAR","NO")</f>
        <v>NO</v>
      </c>
      <c r="CE785" s="197" t="str">
        <f t="shared" si="631"/>
        <v>N/A</v>
      </c>
      <c r="CF785" s="197">
        <f t="shared" si="632"/>
        <v>0</v>
      </c>
      <c r="CG785" s="198">
        <f t="shared" si="633"/>
        <v>0</v>
      </c>
      <c r="CH785" s="199">
        <f>IFERROR(SQRT(($E785-$E$1136)^2+($AD785-$AD$1136)^2),0)</f>
        <v>1.0040420738305098</v>
      </c>
      <c r="CI785" s="197" t="str">
        <f>IF(CH785&lt;=SMALL(CH$3:CH$1130,1),"MAS PARECIDO","NO")</f>
        <v>NO</v>
      </c>
      <c r="CJ785" s="197" t="str">
        <f>IF(CH785&lt;=SMALL(CH$3:CH$1130,5),"SIMILAR","NO")</f>
        <v>NO</v>
      </c>
      <c r="CK785" s="197" t="str">
        <f t="shared" si="634"/>
        <v>N/A</v>
      </c>
      <c r="CL785" s="197">
        <f t="shared" si="635"/>
        <v>0</v>
      </c>
      <c r="CM785" s="198">
        <f t="shared" si="636"/>
        <v>0</v>
      </c>
      <c r="CN785" s="199">
        <f>IFERROR(SQRT(($E785-$E$1136)^2+($AG785-$AG$1136)^2),0)</f>
        <v>9.0002700081002432E-2</v>
      </c>
      <c r="CO785" s="197" t="str">
        <f>IF(CN785&lt;=SMALL(CN$3:CN$1130,1),"MAS PARECIDO","NO")</f>
        <v>NO</v>
      </c>
      <c r="CP785" s="197" t="str">
        <f>IF(CN785&lt;=SMALL(CN$3:CN$1130,5),"SIMILAR","NO")</f>
        <v>NO</v>
      </c>
      <c r="CQ785" s="197" t="str">
        <f t="shared" si="637"/>
        <v>N/A</v>
      </c>
      <c r="CR785" s="197">
        <f t="shared" si="638"/>
        <v>0</v>
      </c>
      <c r="CS785" s="198">
        <f t="shared" si="639"/>
        <v>0</v>
      </c>
      <c r="CT785" s="199">
        <f>IFERROR(SQRT(($E785-$E$1136)^2+($AJ785-$AJ$1136)^2),0)</f>
        <v>9.0002700081002432E-2</v>
      </c>
      <c r="CU785" s="197" t="str">
        <f>IF(CT785&lt;=SMALL(CT$3:CT$1130,1),"MAS PARECIDO","NO")</f>
        <v>NO</v>
      </c>
      <c r="CV785" s="197" t="str">
        <f>IF(CT785&lt;=SMALL(CT$3:CT$1130,5),"SIMILAR","NO")</f>
        <v>NO</v>
      </c>
      <c r="CW785" s="197" t="str">
        <f t="shared" si="640"/>
        <v>N/A</v>
      </c>
      <c r="CX785" s="197">
        <f t="shared" si="641"/>
        <v>0</v>
      </c>
      <c r="CY785" s="198">
        <f t="shared" si="642"/>
        <v>0</v>
      </c>
      <c r="CZ785" s="2" t="s">
        <v>2524</v>
      </c>
      <c r="DA785" s="2" t="s">
        <v>2525</v>
      </c>
      <c r="DB785" s="2">
        <v>0</v>
      </c>
      <c r="DC785" s="2" t="s">
        <v>189</v>
      </c>
    </row>
    <row r="786" spans="1:107">
      <c r="A786" s="24" t="s">
        <v>942</v>
      </c>
      <c r="B786" s="46">
        <v>52937.73</v>
      </c>
      <c r="C786" s="190">
        <f>(B786-$B$1132)/($B$1133-$B$1132)</f>
        <v>5.6614253884278133E-2</v>
      </c>
      <c r="D786" s="46">
        <v>12000</v>
      </c>
      <c r="E786" s="190">
        <f>(D786-$D$1132)/($D$1133-$D$1132)</f>
        <v>2.3970719121573648E-2</v>
      </c>
      <c r="F786" s="46" t="s">
        <v>53</v>
      </c>
      <c r="G786" s="192">
        <f>VLOOKUP(F786,'DATOS DE SOPORTE'!$Y$5:$Z$8,2,FALSE)</f>
        <v>2</v>
      </c>
      <c r="H786" s="190">
        <f>(G786-$G$1132)/($G$1133-$G$1132)</f>
        <v>0.33333333333333331</v>
      </c>
      <c r="I786" s="50">
        <v>1</v>
      </c>
      <c r="J786" s="200">
        <f t="shared" si="602"/>
        <v>1</v>
      </c>
      <c r="K786" s="190">
        <f>(J786-$J$1132)/($J$1133-$J$1132)</f>
        <v>0.2</v>
      </c>
      <c r="L786" s="193" t="str">
        <f t="shared" si="603"/>
        <v>SI</v>
      </c>
      <c r="M786" s="46" t="s">
        <v>192</v>
      </c>
      <c r="N786" s="192">
        <f t="shared" si="604"/>
        <v>2</v>
      </c>
      <c r="O786" s="190">
        <f>(N786-N$1132)/(N$1133-N$1132)</f>
        <v>1</v>
      </c>
      <c r="P786" s="46" t="s">
        <v>58</v>
      </c>
      <c r="Q786" s="192">
        <f t="shared" si="605"/>
        <v>3</v>
      </c>
      <c r="R786" s="190">
        <f>(Q786-Q$1132)/(Q$1133-Q$1132)</f>
        <v>1</v>
      </c>
      <c r="S786" s="46" t="s">
        <v>60</v>
      </c>
      <c r="T786" s="192">
        <f t="shared" si="606"/>
        <v>2</v>
      </c>
      <c r="U786" s="190">
        <f>(T786-T$1132)/(T$1133-T$1132)</f>
        <v>1</v>
      </c>
      <c r="V786" s="46" t="s">
        <v>62</v>
      </c>
      <c r="W786" s="194">
        <f>VLOOKUP(V786,'DATOS DE SOPORTE'!$S$5:$T$10,2,FALSE)</f>
        <v>1</v>
      </c>
      <c r="X786" s="201">
        <f>(W786-W$1132)/(W$1133-W$1132)</f>
        <v>0</v>
      </c>
      <c r="Y786" s="46" t="s">
        <v>188</v>
      </c>
      <c r="Z786" s="194">
        <f t="shared" si="607"/>
        <v>1</v>
      </c>
      <c r="AA786" s="201">
        <f>(Z786-Z$1132)/(Z$1133-Z$1132)</f>
        <v>0</v>
      </c>
      <c r="AB786" s="46" t="s">
        <v>136</v>
      </c>
      <c r="AC786" s="194">
        <f t="shared" si="608"/>
        <v>2</v>
      </c>
      <c r="AD786" s="201">
        <f>(AC786-AC$1132)/(AC$1133-AC$1132)</f>
        <v>1</v>
      </c>
      <c r="AE786" s="46" t="s">
        <v>188</v>
      </c>
      <c r="AF786" s="194">
        <f t="shared" si="609"/>
        <v>1</v>
      </c>
      <c r="AG786" s="201">
        <f>(AF786-AF$1132)/(AF$1133-AF$1132)</f>
        <v>0</v>
      </c>
      <c r="AH786" s="24" t="s">
        <v>67</v>
      </c>
      <c r="AI786" s="194">
        <f>VLOOKUP(AH786,'DATOS DE SOPORTE'!$V$5:$W$8,2,FALSE)</f>
        <v>1</v>
      </c>
      <c r="AJ786" s="201">
        <f>(AI786-AI$1132)/(AI$1133-AI$1132)</f>
        <v>0</v>
      </c>
      <c r="AK786" s="58" t="str">
        <f t="shared" si="601"/>
        <v>Bueno</v>
      </c>
      <c r="AL786" s="196">
        <f>IFERROR(SQRT(($E786-$E$1136)^2+($C786-$C$1136)^2),0)</f>
        <v>0.15045145570994606</v>
      </c>
      <c r="AM786" s="197" t="str">
        <f>IF(AL786&lt;=SMALL($AL$3:$AL$1130,1),"MAS PARECIDO","NO")</f>
        <v>NO</v>
      </c>
      <c r="AN786" s="197" t="str">
        <f>IF(AL786&lt;=SMALL($AL$3:$AL$1130,5),"SIMILAR","NO")</f>
        <v>NO</v>
      </c>
      <c r="AO786" s="197" t="str">
        <f t="shared" si="610"/>
        <v>N/A</v>
      </c>
      <c r="AP786" s="197">
        <f t="shared" si="611"/>
        <v>0</v>
      </c>
      <c r="AQ786" s="198">
        <f t="shared" si="612"/>
        <v>0</v>
      </c>
      <c r="AR786" s="196">
        <f>IFERROR(SQRT(($E786-$E$1136)^2+($H786-$H$1136)^2),0)</f>
        <v>2.4000720021600648E-2</v>
      </c>
      <c r="AS786" s="197" t="str">
        <f>IF(AR786&lt;=SMALL(AR$3:AR$1130,1),"MAS PARECIDO","NO")</f>
        <v>NO</v>
      </c>
      <c r="AT786" s="197" t="str">
        <f>IF(AR786&lt;=SMALL(AR$3:AR$1130,5),"SIMILAR","NO")</f>
        <v>NO</v>
      </c>
      <c r="AU786" s="197" t="str">
        <f t="shared" si="613"/>
        <v>N/A</v>
      </c>
      <c r="AV786" s="197">
        <f t="shared" si="614"/>
        <v>0</v>
      </c>
      <c r="AW786" s="198">
        <f t="shared" si="615"/>
        <v>0</v>
      </c>
      <c r="AX786" s="199">
        <f>IFERROR(SQRT(($E786-$E$1136)^2+($K786-$K$1136)^2),0)</f>
        <v>2.4000720021600648E-2</v>
      </c>
      <c r="AY786" s="197" t="str">
        <f>IF(AX786&lt;=SMALL(AX$3:AX$1130,1),"MAS PARECIDO","NO")</f>
        <v>NO</v>
      </c>
      <c r="AZ786" s="197" t="str">
        <f>IF(AX786&lt;=SMALL(AX$3:AX$1130,5),"SIMILAR","NO")</f>
        <v>NO</v>
      </c>
      <c r="BA786" s="197" t="str">
        <f t="shared" si="616"/>
        <v>N/A</v>
      </c>
      <c r="BB786" s="197">
        <f t="shared" si="617"/>
        <v>0</v>
      </c>
      <c r="BC786" s="198">
        <f t="shared" si="618"/>
        <v>0</v>
      </c>
      <c r="BD786" s="196">
        <f>IFERROR(SQRT(($E786-$E$1136)^2+($O786-$O$1136)^2),0)</f>
        <v>2.4000720021600648E-2</v>
      </c>
      <c r="BE786" s="197" t="str">
        <f>IF(BD786&lt;=SMALL(BD$3:BD$1130,1),"MAS PARECIDO","NO")</f>
        <v>NO</v>
      </c>
      <c r="BF786" s="197" t="str">
        <f>IF(BD786&lt;=SMALL(BD$3:BD$1130,5),"SIMILAR","NO")</f>
        <v>NO</v>
      </c>
      <c r="BG786" s="197" t="str">
        <f t="shared" si="619"/>
        <v>N/A</v>
      </c>
      <c r="BH786" s="197">
        <f t="shared" si="620"/>
        <v>0</v>
      </c>
      <c r="BI786" s="198">
        <f t="shared" si="621"/>
        <v>0</v>
      </c>
      <c r="BJ786" s="199">
        <f>IFERROR(SQRT(($E786-$E$1136)^2+($R786-$R$1136)^2),0)</f>
        <v>0.50057570312746424</v>
      </c>
      <c r="BK786" s="197" t="str">
        <f>IF(BJ786&lt;=SMALL(BJ$3:BJ$1130,1),"MAS PARECIDO","NO")</f>
        <v>NO</v>
      </c>
      <c r="BL786" s="197" t="str">
        <f>IF(BJ786&lt;=SMALL(BJ$3:BJ$1130,5),"SIMILAR","NO")</f>
        <v>NO</v>
      </c>
      <c r="BM786" s="197" t="str">
        <f t="shared" si="622"/>
        <v>N/A</v>
      </c>
      <c r="BN786" s="197">
        <f t="shared" si="623"/>
        <v>0</v>
      </c>
      <c r="BO786" s="198">
        <f t="shared" si="624"/>
        <v>0</v>
      </c>
      <c r="BP786" s="199">
        <f>IFERROR(SQRT(($E786-$E$1136)^2+($U786-$U$1136)^2),0)</f>
        <v>1.0002879758157424</v>
      </c>
      <c r="BQ786" s="197" t="str">
        <f>IF(BP786&lt;=SMALL(BP$3:BP$1130,1),"MAS PARECIDO","NO")</f>
        <v>NO</v>
      </c>
      <c r="BR786" s="197" t="str">
        <f>IF(BP786&lt;=SMALL(BP$3:BP$1130,5),"SIMILAR","NO")</f>
        <v>NO</v>
      </c>
      <c r="BS786" s="197" t="str">
        <f t="shared" si="625"/>
        <v>N/A</v>
      </c>
      <c r="BT786" s="197">
        <f t="shared" si="626"/>
        <v>0</v>
      </c>
      <c r="BU786" s="198">
        <f t="shared" si="627"/>
        <v>0</v>
      </c>
      <c r="BV786" s="199">
        <f>IFERROR(SQRT(($E786-$E$1136)^2+($X786-$X$1136)^2),0)</f>
        <v>2.4000720021600648E-2</v>
      </c>
      <c r="BW786" s="197" t="str">
        <f>IF(BV786&lt;=SMALL(BV$3:BV$1130,1),"MAS PARECIDO","NO")</f>
        <v>NO</v>
      </c>
      <c r="BX786" s="197" t="str">
        <f>IF(BV786&lt;=SMALL(BV$3:BV$1130,5),"SIMILAR","NO")</f>
        <v>NO</v>
      </c>
      <c r="BY786" s="197" t="str">
        <f t="shared" si="628"/>
        <v>N/A</v>
      </c>
      <c r="BZ786" s="197">
        <f t="shared" si="629"/>
        <v>0</v>
      </c>
      <c r="CA786" s="198">
        <f t="shared" si="630"/>
        <v>0</v>
      </c>
      <c r="CB786" s="199">
        <f>IFERROR(SQRT(($E786-$E$1136)^2+($AA786-$AA$1136)^2),0)</f>
        <v>2.4000720021600648E-2</v>
      </c>
      <c r="CC786" s="197" t="str">
        <f>IF(CB786&lt;=SMALL(CB$3:CB$1130,1),"MAS PARECIDO","NO")</f>
        <v>NO</v>
      </c>
      <c r="CD786" s="197" t="str">
        <f>IF(CB786&lt;=SMALL(CB$3:CB$1130,5),"SIMILAR","NO")</f>
        <v>NO</v>
      </c>
      <c r="CE786" s="197" t="str">
        <f t="shared" si="631"/>
        <v>N/A</v>
      </c>
      <c r="CF786" s="197">
        <f t="shared" si="632"/>
        <v>0</v>
      </c>
      <c r="CG786" s="198">
        <f t="shared" si="633"/>
        <v>0</v>
      </c>
      <c r="CH786" s="199">
        <f>IFERROR(SQRT(($E786-$E$1136)^2+($AD786-$AD$1136)^2),0)</f>
        <v>2.4000720021600648E-2</v>
      </c>
      <c r="CI786" s="197" t="str">
        <f>IF(CH786&lt;=SMALL(CH$3:CH$1130,1),"MAS PARECIDO","NO")</f>
        <v>NO</v>
      </c>
      <c r="CJ786" s="197" t="str">
        <f>IF(CH786&lt;=SMALL(CH$3:CH$1130,5),"SIMILAR","NO")</f>
        <v>NO</v>
      </c>
      <c r="CK786" s="197" t="str">
        <f t="shared" si="634"/>
        <v>N/A</v>
      </c>
      <c r="CL786" s="197">
        <f t="shared" si="635"/>
        <v>0</v>
      </c>
      <c r="CM786" s="198">
        <f t="shared" si="636"/>
        <v>0</v>
      </c>
      <c r="CN786" s="199">
        <f>IFERROR(SQRT(($E786-$E$1136)^2+($AG786-$AG$1136)^2),0)</f>
        <v>1.0002879758157424</v>
      </c>
      <c r="CO786" s="197" t="str">
        <f>IF(CN786&lt;=SMALL(CN$3:CN$1130,1),"MAS PARECIDO","NO")</f>
        <v>NO</v>
      </c>
      <c r="CP786" s="197" t="str">
        <f>IF(CN786&lt;=SMALL(CN$3:CN$1130,5),"SIMILAR","NO")</f>
        <v>NO</v>
      </c>
      <c r="CQ786" s="197" t="str">
        <f t="shared" si="637"/>
        <v>N/A</v>
      </c>
      <c r="CR786" s="197">
        <f t="shared" si="638"/>
        <v>0</v>
      </c>
      <c r="CS786" s="198">
        <f t="shared" si="639"/>
        <v>0</v>
      </c>
      <c r="CT786" s="199">
        <f>IFERROR(SQRT(($E786-$E$1136)^2+($AJ786-$AJ$1136)^2),0)</f>
        <v>2.4000720021600648E-2</v>
      </c>
      <c r="CU786" s="197" t="str">
        <f>IF(CT786&lt;=SMALL(CT$3:CT$1130,1),"MAS PARECIDO","NO")</f>
        <v>NO</v>
      </c>
      <c r="CV786" s="197" t="str">
        <f>IF(CT786&lt;=SMALL(CT$3:CT$1130,5),"SIMILAR","NO")</f>
        <v>NO</v>
      </c>
      <c r="CW786" s="197" t="str">
        <f t="shared" si="640"/>
        <v>N/A</v>
      </c>
      <c r="CX786" s="197">
        <f t="shared" si="641"/>
        <v>0</v>
      </c>
      <c r="CY786" s="198">
        <f t="shared" si="642"/>
        <v>0</v>
      </c>
      <c r="CZ786" s="2" t="s">
        <v>2526</v>
      </c>
      <c r="DA786" s="2" t="s">
        <v>2527</v>
      </c>
      <c r="DB786" s="2">
        <v>0</v>
      </c>
      <c r="DC786" s="2" t="s">
        <v>189</v>
      </c>
    </row>
    <row r="787" spans="1:107">
      <c r="A787" s="24" t="s">
        <v>943</v>
      </c>
      <c r="B787" s="46">
        <v>41675.589999999997</v>
      </c>
      <c r="C787" s="190">
        <f>(B787-$B$1132)/($B$1133-$B$1132)</f>
        <v>4.3449789701409419E-2</v>
      </c>
      <c r="D787" s="46">
        <v>5000</v>
      </c>
      <c r="E787" s="190">
        <f>(D787-$D$1132)/($D$1133-$D$1132)</f>
        <v>9.9702991089732698E-3</v>
      </c>
      <c r="F787" s="46" t="s">
        <v>203</v>
      </c>
      <c r="G787" s="192">
        <f>VLOOKUP(F787,'DATOS DE SOPORTE'!$Y$5:$Z$8,2,FALSE)</f>
        <v>3</v>
      </c>
      <c r="H787" s="190">
        <f>(G787-$G$1132)/($G$1133-$G$1132)</f>
        <v>0.66666666666666663</v>
      </c>
      <c r="I787" s="50">
        <v>0</v>
      </c>
      <c r="J787" s="200">
        <f t="shared" si="602"/>
        <v>0</v>
      </c>
      <c r="K787" s="190">
        <f>(J787-$J$1132)/($J$1133-$J$1132)</f>
        <v>0</v>
      </c>
      <c r="L787" s="193" t="str">
        <f t="shared" si="603"/>
        <v>NO</v>
      </c>
      <c r="M787" s="46" t="s">
        <v>192</v>
      </c>
      <c r="N787" s="192">
        <f t="shared" si="604"/>
        <v>2</v>
      </c>
      <c r="O787" s="190">
        <f>(N787-N$1132)/(N$1133-N$1132)</f>
        <v>1</v>
      </c>
      <c r="P787" s="46" t="s">
        <v>193</v>
      </c>
      <c r="Q787" s="192">
        <f t="shared" si="605"/>
        <v>2</v>
      </c>
      <c r="R787" s="190">
        <f>(Q787-Q$1132)/(Q$1133-Q$1132)</f>
        <v>0.5</v>
      </c>
      <c r="S787" s="46" t="s">
        <v>194</v>
      </c>
      <c r="T787" s="192">
        <f t="shared" si="606"/>
        <v>1</v>
      </c>
      <c r="U787" s="190">
        <f>(T787-T$1132)/(T$1133-T$1132)</f>
        <v>0</v>
      </c>
      <c r="V787" s="46" t="s">
        <v>62</v>
      </c>
      <c r="W787" s="194">
        <f>VLOOKUP(V787,'DATOS DE SOPORTE'!$S$5:$T$10,2,FALSE)</f>
        <v>1</v>
      </c>
      <c r="X787" s="201">
        <f>(W787-W$1132)/(W$1133-W$1132)</f>
        <v>0</v>
      </c>
      <c r="Y787" s="46" t="s">
        <v>188</v>
      </c>
      <c r="Z787" s="194">
        <f t="shared" si="607"/>
        <v>1</v>
      </c>
      <c r="AA787" s="201">
        <f>(Z787-Z$1132)/(Z$1133-Z$1132)</f>
        <v>0</v>
      </c>
      <c r="AB787" s="46" t="s">
        <v>136</v>
      </c>
      <c r="AC787" s="194">
        <f t="shared" si="608"/>
        <v>2</v>
      </c>
      <c r="AD787" s="201">
        <f>(AC787-AC$1132)/(AC$1133-AC$1132)</f>
        <v>1</v>
      </c>
      <c r="AE787" s="46" t="s">
        <v>188</v>
      </c>
      <c r="AF787" s="194">
        <f t="shared" si="609"/>
        <v>1</v>
      </c>
      <c r="AG787" s="201">
        <f>(AF787-AF$1132)/(AF$1133-AF$1132)</f>
        <v>0</v>
      </c>
      <c r="AH787" s="24" t="s">
        <v>67</v>
      </c>
      <c r="AI787" s="194">
        <f>VLOOKUP(AH787,'DATOS DE SOPORTE'!$V$5:$W$8,2,FALSE)</f>
        <v>1</v>
      </c>
      <c r="AJ787" s="201">
        <f>(AI787-AI$1132)/(AI$1133-AI$1132)</f>
        <v>0</v>
      </c>
      <c r="AK787" s="58" t="str">
        <f t="shared" si="601"/>
        <v>Bueno</v>
      </c>
      <c r="AL787" s="196">
        <f>IFERROR(SQRT(($E787-$E$1136)^2+($C787-$C$1136)^2),0)</f>
        <v>0.16199818823766973</v>
      </c>
      <c r="AM787" s="197" t="str">
        <f>IF(AL787&lt;=SMALL($AL$3:$AL$1130,1),"MAS PARECIDO","NO")</f>
        <v>NO</v>
      </c>
      <c r="AN787" s="197" t="str">
        <f>IF(AL787&lt;=SMALL($AL$3:$AL$1130,5),"SIMILAR","NO")</f>
        <v>NO</v>
      </c>
      <c r="AO787" s="197" t="str">
        <f t="shared" si="610"/>
        <v>N/A</v>
      </c>
      <c r="AP787" s="197">
        <f t="shared" si="611"/>
        <v>0</v>
      </c>
      <c r="AQ787" s="198">
        <f t="shared" si="612"/>
        <v>0</v>
      </c>
      <c r="AR787" s="196">
        <f>IFERROR(SQRT(($E787-$E$1136)^2+($H787-$H$1136)^2),0)</f>
        <v>0.33348330859486974</v>
      </c>
      <c r="AS787" s="197" t="str">
        <f>IF(AR787&lt;=SMALL(AR$3:AR$1130,1),"MAS PARECIDO","NO")</f>
        <v>NO</v>
      </c>
      <c r="AT787" s="197" t="str">
        <f>IF(AR787&lt;=SMALL(AR$3:AR$1130,5),"SIMILAR","NO")</f>
        <v>NO</v>
      </c>
      <c r="AU787" s="197" t="str">
        <f t="shared" si="613"/>
        <v>N/A</v>
      </c>
      <c r="AV787" s="197">
        <f t="shared" si="614"/>
        <v>0</v>
      </c>
      <c r="AW787" s="198">
        <f t="shared" si="615"/>
        <v>0</v>
      </c>
      <c r="AX787" s="199">
        <f>IFERROR(SQRT(($E787-$E$1136)^2+($K787-$K$1136)^2),0)</f>
        <v>0.20024985892696659</v>
      </c>
      <c r="AY787" s="197" t="str">
        <f>IF(AX787&lt;=SMALL(AX$3:AX$1130,1),"MAS PARECIDO","NO")</f>
        <v>NO</v>
      </c>
      <c r="AZ787" s="197" t="str">
        <f>IF(AX787&lt;=SMALL(AX$3:AX$1130,5),"SIMILAR","NO")</f>
        <v>NO</v>
      </c>
      <c r="BA787" s="197" t="str">
        <f t="shared" si="616"/>
        <v>N/A</v>
      </c>
      <c r="BB787" s="197">
        <f t="shared" si="617"/>
        <v>0</v>
      </c>
      <c r="BC787" s="198">
        <f t="shared" si="618"/>
        <v>0</v>
      </c>
      <c r="BD787" s="196">
        <f>IFERROR(SQRT(($E787-$E$1136)^2+($O787-$O$1136)^2),0)</f>
        <v>1.0000300009000271E-2</v>
      </c>
      <c r="BE787" s="197" t="str">
        <f>IF(BD787&lt;=SMALL(BD$3:BD$1130,1),"MAS PARECIDO","NO")</f>
        <v>NO</v>
      </c>
      <c r="BF787" s="197" t="str">
        <f>IF(BD787&lt;=SMALL(BD$3:BD$1130,5),"SIMILAR","NO")</f>
        <v>NO</v>
      </c>
      <c r="BG787" s="197" t="str">
        <f t="shared" si="619"/>
        <v>N/A</v>
      </c>
      <c r="BH787" s="197">
        <f t="shared" si="620"/>
        <v>0</v>
      </c>
      <c r="BI787" s="198">
        <f t="shared" si="621"/>
        <v>0</v>
      </c>
      <c r="BJ787" s="199">
        <f>IFERROR(SQRT(($E787-$E$1136)^2+($R787-$R$1136)^2),0)</f>
        <v>1.0000300009000271E-2</v>
      </c>
      <c r="BK787" s="197" t="str">
        <f>IF(BJ787&lt;=SMALL(BJ$3:BJ$1130,1),"MAS PARECIDO","NO")</f>
        <v>NO</v>
      </c>
      <c r="BL787" s="197" t="str">
        <f>IF(BJ787&lt;=SMALL(BJ$3:BJ$1130,5),"SIMILAR","NO")</f>
        <v>NO</v>
      </c>
      <c r="BM787" s="197" t="str">
        <f t="shared" si="622"/>
        <v>N/A</v>
      </c>
      <c r="BN787" s="197">
        <f t="shared" si="623"/>
        <v>0</v>
      </c>
      <c r="BO787" s="198">
        <f t="shared" si="624"/>
        <v>0</v>
      </c>
      <c r="BP787" s="199">
        <f>IFERROR(SQRT(($E787-$E$1136)^2+($U787-$U$1136)^2),0)</f>
        <v>1.0000300009000271E-2</v>
      </c>
      <c r="BQ787" s="197" t="str">
        <f>IF(BP787&lt;=SMALL(BP$3:BP$1130,1),"MAS PARECIDO","NO")</f>
        <v>NO</v>
      </c>
      <c r="BR787" s="197" t="str">
        <f>IF(BP787&lt;=SMALL(BP$3:BP$1130,5),"SIMILAR","NO")</f>
        <v>NO</v>
      </c>
      <c r="BS787" s="197" t="str">
        <f t="shared" si="625"/>
        <v>N/A</v>
      </c>
      <c r="BT787" s="197">
        <f t="shared" si="626"/>
        <v>0</v>
      </c>
      <c r="BU787" s="198">
        <f t="shared" si="627"/>
        <v>0</v>
      </c>
      <c r="BV787" s="199">
        <f>IFERROR(SQRT(($E787-$E$1136)^2+($X787-$X$1136)^2),0)</f>
        <v>1.0000300009000271E-2</v>
      </c>
      <c r="BW787" s="197" t="str">
        <f>IF(BV787&lt;=SMALL(BV$3:BV$1130,1),"MAS PARECIDO","NO")</f>
        <v>NO</v>
      </c>
      <c r="BX787" s="197" t="str">
        <f>IF(BV787&lt;=SMALL(BV$3:BV$1130,5),"SIMILAR","NO")</f>
        <v>NO</v>
      </c>
      <c r="BY787" s="197" t="str">
        <f t="shared" si="628"/>
        <v>N/A</v>
      </c>
      <c r="BZ787" s="197">
        <f t="shared" si="629"/>
        <v>0</v>
      </c>
      <c r="CA787" s="198">
        <f t="shared" si="630"/>
        <v>0</v>
      </c>
      <c r="CB787" s="199">
        <f>IFERROR(SQRT(($E787-$E$1136)^2+($AA787-$AA$1136)^2),0)</f>
        <v>1.0000300009000271E-2</v>
      </c>
      <c r="CC787" s="197" t="str">
        <f>IF(CB787&lt;=SMALL(CB$3:CB$1130,1),"MAS PARECIDO","NO")</f>
        <v>NO</v>
      </c>
      <c r="CD787" s="197" t="str">
        <f>IF(CB787&lt;=SMALL(CB$3:CB$1130,5),"SIMILAR","NO")</f>
        <v>NO</v>
      </c>
      <c r="CE787" s="197" t="str">
        <f t="shared" si="631"/>
        <v>N/A</v>
      </c>
      <c r="CF787" s="197">
        <f t="shared" si="632"/>
        <v>0</v>
      </c>
      <c r="CG787" s="198">
        <f t="shared" si="633"/>
        <v>0</v>
      </c>
      <c r="CH787" s="199">
        <f>IFERROR(SQRT(($E787-$E$1136)^2+($AD787-$AD$1136)^2),0)</f>
        <v>1.0000300009000271E-2</v>
      </c>
      <c r="CI787" s="197" t="str">
        <f>IF(CH787&lt;=SMALL(CH$3:CH$1130,1),"MAS PARECIDO","NO")</f>
        <v>NO</v>
      </c>
      <c r="CJ787" s="197" t="str">
        <f>IF(CH787&lt;=SMALL(CH$3:CH$1130,5),"SIMILAR","NO")</f>
        <v>NO</v>
      </c>
      <c r="CK787" s="197" t="str">
        <f t="shared" si="634"/>
        <v>N/A</v>
      </c>
      <c r="CL787" s="197">
        <f t="shared" si="635"/>
        <v>0</v>
      </c>
      <c r="CM787" s="198">
        <f t="shared" si="636"/>
        <v>0</v>
      </c>
      <c r="CN787" s="199">
        <f>IFERROR(SQRT(($E787-$E$1136)^2+($AG787-$AG$1136)^2),0)</f>
        <v>1.0000500017500475</v>
      </c>
      <c r="CO787" s="197" t="str">
        <f>IF(CN787&lt;=SMALL(CN$3:CN$1130,1),"MAS PARECIDO","NO")</f>
        <v>NO</v>
      </c>
      <c r="CP787" s="197" t="str">
        <f>IF(CN787&lt;=SMALL(CN$3:CN$1130,5),"SIMILAR","NO")</f>
        <v>NO</v>
      </c>
      <c r="CQ787" s="197" t="str">
        <f t="shared" si="637"/>
        <v>N/A</v>
      </c>
      <c r="CR787" s="197">
        <f t="shared" si="638"/>
        <v>0</v>
      </c>
      <c r="CS787" s="198">
        <f t="shared" si="639"/>
        <v>0</v>
      </c>
      <c r="CT787" s="199">
        <f>IFERROR(SQRT(($E787-$E$1136)^2+($AJ787-$AJ$1136)^2),0)</f>
        <v>1.0000300009000271E-2</v>
      </c>
      <c r="CU787" s="197" t="str">
        <f>IF(CT787&lt;=SMALL(CT$3:CT$1130,1),"MAS PARECIDO","NO")</f>
        <v>NO</v>
      </c>
      <c r="CV787" s="197" t="str">
        <f>IF(CT787&lt;=SMALL(CT$3:CT$1130,5),"SIMILAR","NO")</f>
        <v>NO</v>
      </c>
      <c r="CW787" s="197" t="str">
        <f t="shared" si="640"/>
        <v>N/A</v>
      </c>
      <c r="CX787" s="197">
        <f t="shared" si="641"/>
        <v>0</v>
      </c>
      <c r="CY787" s="198">
        <f t="shared" si="642"/>
        <v>0</v>
      </c>
      <c r="CZ787" s="2" t="s">
        <v>2528</v>
      </c>
      <c r="DA787" s="2" t="s">
        <v>2529</v>
      </c>
      <c r="DB787" s="2">
        <v>0</v>
      </c>
      <c r="DC787" s="2" t="s">
        <v>189</v>
      </c>
    </row>
    <row r="788" spans="1:107">
      <c r="A788" s="24" t="s">
        <v>944</v>
      </c>
      <c r="B788" s="46">
        <v>231239.1</v>
      </c>
      <c r="C788" s="190">
        <f>(B788-$B$1132)/($B$1133-$B$1132)</f>
        <v>0.26503308006841558</v>
      </c>
      <c r="D788" s="46">
        <v>12000</v>
      </c>
      <c r="E788" s="190">
        <f>(D788-$D$1132)/($D$1133-$D$1132)</f>
        <v>2.3970719121573648E-2</v>
      </c>
      <c r="F788" s="46" t="s">
        <v>53</v>
      </c>
      <c r="G788" s="192">
        <f>VLOOKUP(F788,'DATOS DE SOPORTE'!$Y$5:$Z$8,2,FALSE)</f>
        <v>2</v>
      </c>
      <c r="H788" s="190">
        <f>(G788-$G$1132)/($G$1133-$G$1132)</f>
        <v>0.33333333333333331</v>
      </c>
      <c r="I788" s="50">
        <v>3</v>
      </c>
      <c r="J788" s="200">
        <f t="shared" si="602"/>
        <v>3</v>
      </c>
      <c r="K788" s="190">
        <f>(J788-$J$1132)/($J$1133-$J$1132)</f>
        <v>0.6</v>
      </c>
      <c r="L788" s="193" t="str">
        <f t="shared" si="603"/>
        <v>SI</v>
      </c>
      <c r="M788" s="46" t="s">
        <v>192</v>
      </c>
      <c r="N788" s="192">
        <f t="shared" si="604"/>
        <v>2</v>
      </c>
      <c r="O788" s="190">
        <f>(N788-N$1132)/(N$1133-N$1132)</f>
        <v>1</v>
      </c>
      <c r="P788" s="46" t="s">
        <v>196</v>
      </c>
      <c r="Q788" s="192">
        <f t="shared" si="605"/>
        <v>1</v>
      </c>
      <c r="R788" s="190">
        <f>(Q788-Q$1132)/(Q$1133-Q$1132)</f>
        <v>0</v>
      </c>
      <c r="S788" s="46" t="s">
        <v>60</v>
      </c>
      <c r="T788" s="192">
        <f t="shared" si="606"/>
        <v>2</v>
      </c>
      <c r="U788" s="190">
        <f>(T788-T$1132)/(T$1133-T$1132)</f>
        <v>1</v>
      </c>
      <c r="V788" s="46" t="s">
        <v>212</v>
      </c>
      <c r="W788" s="194">
        <f>VLOOKUP(V788,'DATOS DE SOPORTE'!$S$5:$T$10,2,FALSE)</f>
        <v>3</v>
      </c>
      <c r="X788" s="201">
        <f>(W788-W$1132)/(W$1133-W$1132)</f>
        <v>0.4</v>
      </c>
      <c r="Y788" s="46" t="s">
        <v>188</v>
      </c>
      <c r="Z788" s="194">
        <f t="shared" si="607"/>
        <v>1</v>
      </c>
      <c r="AA788" s="201">
        <f>(Z788-Z$1132)/(Z$1133-Z$1132)</f>
        <v>0</v>
      </c>
      <c r="AB788" s="46" t="s">
        <v>136</v>
      </c>
      <c r="AC788" s="194">
        <f t="shared" si="608"/>
        <v>2</v>
      </c>
      <c r="AD788" s="201">
        <f>(AC788-AC$1132)/(AC$1133-AC$1132)</f>
        <v>1</v>
      </c>
      <c r="AE788" s="46" t="s">
        <v>136</v>
      </c>
      <c r="AF788" s="194">
        <f t="shared" si="609"/>
        <v>2</v>
      </c>
      <c r="AG788" s="201">
        <f>(AF788-AF$1132)/(AF$1133-AF$1132)</f>
        <v>1</v>
      </c>
      <c r="AH788" s="24" t="s">
        <v>67</v>
      </c>
      <c r="AI788" s="194">
        <f>VLOOKUP(AH788,'DATOS DE SOPORTE'!$V$5:$W$8,2,FALSE)</f>
        <v>1</v>
      </c>
      <c r="AJ788" s="201">
        <f>(AI788-AI$1132)/(AI$1133-AI$1132)</f>
        <v>0</v>
      </c>
      <c r="AK788" s="58" t="str">
        <f t="shared" si="601"/>
        <v>Regular</v>
      </c>
      <c r="AL788" s="196">
        <f>IFERROR(SQRT(($E788-$E$1136)^2+($C788-$C$1136)^2),0)</f>
        <v>6.4523895326134853E-2</v>
      </c>
      <c r="AM788" s="197" t="str">
        <f>IF(AL788&lt;=SMALL($AL$3:$AL$1130,1),"MAS PARECIDO","NO")</f>
        <v>NO</v>
      </c>
      <c r="AN788" s="197" t="str">
        <f>IF(AL788&lt;=SMALL($AL$3:$AL$1130,5),"SIMILAR","NO")</f>
        <v>NO</v>
      </c>
      <c r="AO788" s="197" t="str">
        <f t="shared" si="610"/>
        <v>N/A</v>
      </c>
      <c r="AP788" s="197">
        <f t="shared" si="611"/>
        <v>0</v>
      </c>
      <c r="AQ788" s="198">
        <f t="shared" si="612"/>
        <v>0</v>
      </c>
      <c r="AR788" s="196">
        <f>IFERROR(SQRT(($E788-$E$1136)^2+($H788-$H$1136)^2),0)</f>
        <v>2.4000720021600648E-2</v>
      </c>
      <c r="AS788" s="197" t="str">
        <f>IF(AR788&lt;=SMALL(AR$3:AR$1130,1),"MAS PARECIDO","NO")</f>
        <v>NO</v>
      </c>
      <c r="AT788" s="197" t="str">
        <f>IF(AR788&lt;=SMALL(AR$3:AR$1130,5),"SIMILAR","NO")</f>
        <v>NO</v>
      </c>
      <c r="AU788" s="197" t="str">
        <f t="shared" si="613"/>
        <v>N/A</v>
      </c>
      <c r="AV788" s="197">
        <f t="shared" si="614"/>
        <v>0</v>
      </c>
      <c r="AW788" s="198">
        <f t="shared" si="615"/>
        <v>0</v>
      </c>
      <c r="AX788" s="199">
        <f>IFERROR(SQRT(($E788-$E$1136)^2+($K788-$K$1136)^2),0)</f>
        <v>0.40071939628816972</v>
      </c>
      <c r="AY788" s="197" t="str">
        <f>IF(AX788&lt;=SMALL(AX$3:AX$1130,1),"MAS PARECIDO","NO")</f>
        <v>NO</v>
      </c>
      <c r="AZ788" s="197" t="str">
        <f>IF(AX788&lt;=SMALL(AX$3:AX$1130,5),"SIMILAR","NO")</f>
        <v>NO</v>
      </c>
      <c r="BA788" s="197" t="str">
        <f t="shared" si="616"/>
        <v>N/A</v>
      </c>
      <c r="BB788" s="197">
        <f t="shared" si="617"/>
        <v>0</v>
      </c>
      <c r="BC788" s="198">
        <f t="shared" si="618"/>
        <v>0</v>
      </c>
      <c r="BD788" s="196">
        <f>IFERROR(SQRT(($E788-$E$1136)^2+($O788-$O$1136)^2),0)</f>
        <v>2.4000720021600648E-2</v>
      </c>
      <c r="BE788" s="197" t="str">
        <f>IF(BD788&lt;=SMALL(BD$3:BD$1130,1),"MAS PARECIDO","NO")</f>
        <v>NO</v>
      </c>
      <c r="BF788" s="197" t="str">
        <f>IF(BD788&lt;=SMALL(BD$3:BD$1130,5),"SIMILAR","NO")</f>
        <v>NO</v>
      </c>
      <c r="BG788" s="197" t="str">
        <f t="shared" si="619"/>
        <v>N/A</v>
      </c>
      <c r="BH788" s="197">
        <f t="shared" si="620"/>
        <v>0</v>
      </c>
      <c r="BI788" s="198">
        <f t="shared" si="621"/>
        <v>0</v>
      </c>
      <c r="BJ788" s="199">
        <f>IFERROR(SQRT(($E788-$E$1136)^2+($R788-$R$1136)^2),0)</f>
        <v>0.50057570312746424</v>
      </c>
      <c r="BK788" s="197" t="str">
        <f>IF(BJ788&lt;=SMALL(BJ$3:BJ$1130,1),"MAS PARECIDO","NO")</f>
        <v>NO</v>
      </c>
      <c r="BL788" s="197" t="str">
        <f>IF(BJ788&lt;=SMALL(BJ$3:BJ$1130,5),"SIMILAR","NO")</f>
        <v>NO</v>
      </c>
      <c r="BM788" s="197" t="str">
        <f t="shared" si="622"/>
        <v>N/A</v>
      </c>
      <c r="BN788" s="197">
        <f t="shared" si="623"/>
        <v>0</v>
      </c>
      <c r="BO788" s="198">
        <f t="shared" si="624"/>
        <v>0</v>
      </c>
      <c r="BP788" s="199">
        <f>IFERROR(SQRT(($E788-$E$1136)^2+($U788-$U$1136)^2),0)</f>
        <v>1.0002879758157424</v>
      </c>
      <c r="BQ788" s="197" t="str">
        <f>IF(BP788&lt;=SMALL(BP$3:BP$1130,1),"MAS PARECIDO","NO")</f>
        <v>NO</v>
      </c>
      <c r="BR788" s="197" t="str">
        <f>IF(BP788&lt;=SMALL(BP$3:BP$1130,5),"SIMILAR","NO")</f>
        <v>NO</v>
      </c>
      <c r="BS788" s="197" t="str">
        <f t="shared" si="625"/>
        <v>N/A</v>
      </c>
      <c r="BT788" s="197">
        <f t="shared" si="626"/>
        <v>0</v>
      </c>
      <c r="BU788" s="198">
        <f t="shared" si="627"/>
        <v>0</v>
      </c>
      <c r="BV788" s="199">
        <f>IFERROR(SQRT(($E788-$E$1136)^2+($X788-$X$1136)^2),0)</f>
        <v>0.40071939628816983</v>
      </c>
      <c r="BW788" s="197" t="str">
        <f>IF(BV788&lt;=SMALL(BV$3:BV$1130,1),"MAS PARECIDO","NO")</f>
        <v>NO</v>
      </c>
      <c r="BX788" s="197" t="str">
        <f>IF(BV788&lt;=SMALL(BV$3:BV$1130,5),"SIMILAR","NO")</f>
        <v>NO</v>
      </c>
      <c r="BY788" s="197" t="str">
        <f t="shared" si="628"/>
        <v>N/A</v>
      </c>
      <c r="BZ788" s="197">
        <f t="shared" si="629"/>
        <v>0</v>
      </c>
      <c r="CA788" s="198">
        <f t="shared" si="630"/>
        <v>0</v>
      </c>
      <c r="CB788" s="199">
        <f>IFERROR(SQRT(($E788-$E$1136)^2+($AA788-$AA$1136)^2),0)</f>
        <v>2.4000720021600648E-2</v>
      </c>
      <c r="CC788" s="197" t="str">
        <f>IF(CB788&lt;=SMALL(CB$3:CB$1130,1),"MAS PARECIDO","NO")</f>
        <v>NO</v>
      </c>
      <c r="CD788" s="197" t="str">
        <f>IF(CB788&lt;=SMALL(CB$3:CB$1130,5),"SIMILAR","NO")</f>
        <v>NO</v>
      </c>
      <c r="CE788" s="197" t="str">
        <f t="shared" si="631"/>
        <v>N/A</v>
      </c>
      <c r="CF788" s="197">
        <f t="shared" si="632"/>
        <v>0</v>
      </c>
      <c r="CG788" s="198">
        <f t="shared" si="633"/>
        <v>0</v>
      </c>
      <c r="CH788" s="199">
        <f>IFERROR(SQRT(($E788-$E$1136)^2+($AD788-$AD$1136)^2),0)</f>
        <v>2.4000720021600648E-2</v>
      </c>
      <c r="CI788" s="197" t="str">
        <f>IF(CH788&lt;=SMALL(CH$3:CH$1130,1),"MAS PARECIDO","NO")</f>
        <v>NO</v>
      </c>
      <c r="CJ788" s="197" t="str">
        <f>IF(CH788&lt;=SMALL(CH$3:CH$1130,5),"SIMILAR","NO")</f>
        <v>NO</v>
      </c>
      <c r="CK788" s="197" t="str">
        <f t="shared" si="634"/>
        <v>N/A</v>
      </c>
      <c r="CL788" s="197">
        <f t="shared" si="635"/>
        <v>0</v>
      </c>
      <c r="CM788" s="198">
        <f t="shared" si="636"/>
        <v>0</v>
      </c>
      <c r="CN788" s="199">
        <f>IFERROR(SQRT(($E788-$E$1136)^2+($AG788-$AG$1136)^2),0)</f>
        <v>2.4000720021600648E-2</v>
      </c>
      <c r="CO788" s="197" t="str">
        <f>IF(CN788&lt;=SMALL(CN$3:CN$1130,1),"MAS PARECIDO","NO")</f>
        <v>NO</v>
      </c>
      <c r="CP788" s="197" t="str">
        <f>IF(CN788&lt;=SMALL(CN$3:CN$1130,5),"SIMILAR","NO")</f>
        <v>NO</v>
      </c>
      <c r="CQ788" s="197" t="str">
        <f t="shared" si="637"/>
        <v>N/A</v>
      </c>
      <c r="CR788" s="197">
        <f t="shared" si="638"/>
        <v>0</v>
      </c>
      <c r="CS788" s="198">
        <f t="shared" si="639"/>
        <v>0</v>
      </c>
      <c r="CT788" s="199">
        <f>IFERROR(SQRT(($E788-$E$1136)^2+($AJ788-$AJ$1136)^2),0)</f>
        <v>2.4000720021600648E-2</v>
      </c>
      <c r="CU788" s="197" t="str">
        <f>IF(CT788&lt;=SMALL(CT$3:CT$1130,1),"MAS PARECIDO","NO")</f>
        <v>NO</v>
      </c>
      <c r="CV788" s="197" t="str">
        <f>IF(CT788&lt;=SMALL(CT$3:CT$1130,5),"SIMILAR","NO")</f>
        <v>NO</v>
      </c>
      <c r="CW788" s="197" t="str">
        <f t="shared" si="640"/>
        <v>N/A</v>
      </c>
      <c r="CX788" s="197">
        <f t="shared" si="641"/>
        <v>0</v>
      </c>
      <c r="CY788" s="198">
        <f t="shared" si="642"/>
        <v>0</v>
      </c>
      <c r="CZ788" s="2" t="s">
        <v>2530</v>
      </c>
      <c r="DA788" s="2" t="s">
        <v>2531</v>
      </c>
      <c r="DB788" s="2">
        <v>1</v>
      </c>
      <c r="DC788" s="2" t="s">
        <v>346</v>
      </c>
    </row>
    <row r="789" spans="1:107">
      <c r="A789" s="24" t="s">
        <v>945</v>
      </c>
      <c r="B789" s="46">
        <v>171101.07</v>
      </c>
      <c r="C789" s="190">
        <f>(B789-$B$1132)/($B$1133-$B$1132)</f>
        <v>0.19473694257027721</v>
      </c>
      <c r="D789" s="46">
        <v>30000</v>
      </c>
      <c r="E789" s="190">
        <f>(D789-$D$1132)/($D$1133-$D$1132)</f>
        <v>5.9971799153974617E-2</v>
      </c>
      <c r="F789" s="46" t="s">
        <v>191</v>
      </c>
      <c r="G789" s="192">
        <f>VLOOKUP(F789,'DATOS DE SOPORTE'!$Y$5:$Z$8,2,FALSE)</f>
        <v>1</v>
      </c>
      <c r="H789" s="190">
        <f>(G789-$G$1132)/($G$1133-$G$1132)</f>
        <v>0</v>
      </c>
      <c r="I789" s="50">
        <v>2</v>
      </c>
      <c r="J789" s="200">
        <f t="shared" si="602"/>
        <v>2</v>
      </c>
      <c r="K789" s="190">
        <f>(J789-$J$1132)/($J$1133-$J$1132)</f>
        <v>0.4</v>
      </c>
      <c r="L789" s="193" t="str">
        <f t="shared" si="603"/>
        <v>SI</v>
      </c>
      <c r="M789" s="46" t="s">
        <v>192</v>
      </c>
      <c r="N789" s="192">
        <f t="shared" si="604"/>
        <v>2</v>
      </c>
      <c r="O789" s="190">
        <f>(N789-N$1132)/(N$1133-N$1132)</f>
        <v>1</v>
      </c>
      <c r="P789" s="46" t="s">
        <v>193</v>
      </c>
      <c r="Q789" s="192">
        <f t="shared" si="605"/>
        <v>2</v>
      </c>
      <c r="R789" s="190">
        <f>(Q789-Q$1132)/(Q$1133-Q$1132)</f>
        <v>0.5</v>
      </c>
      <c r="S789" s="46" t="s">
        <v>60</v>
      </c>
      <c r="T789" s="192">
        <f t="shared" si="606"/>
        <v>2</v>
      </c>
      <c r="U789" s="190">
        <f>(T789-T$1132)/(T$1133-T$1132)</f>
        <v>1</v>
      </c>
      <c r="V789" s="46" t="s">
        <v>212</v>
      </c>
      <c r="W789" s="194">
        <f>VLOOKUP(V789,'DATOS DE SOPORTE'!$S$5:$T$10,2,FALSE)</f>
        <v>3</v>
      </c>
      <c r="X789" s="201">
        <f>(W789-W$1132)/(W$1133-W$1132)</f>
        <v>0.4</v>
      </c>
      <c r="Y789" s="46" t="s">
        <v>188</v>
      </c>
      <c r="Z789" s="194">
        <f t="shared" si="607"/>
        <v>1</v>
      </c>
      <c r="AA789" s="201">
        <f>(Z789-Z$1132)/(Z$1133-Z$1132)</f>
        <v>0</v>
      </c>
      <c r="AB789" s="46" t="s">
        <v>188</v>
      </c>
      <c r="AC789" s="194">
        <f t="shared" si="608"/>
        <v>1</v>
      </c>
      <c r="AD789" s="201">
        <f>(AC789-AC$1132)/(AC$1133-AC$1132)</f>
        <v>0</v>
      </c>
      <c r="AE789" s="46" t="s">
        <v>188</v>
      </c>
      <c r="AF789" s="194">
        <f t="shared" si="609"/>
        <v>1</v>
      </c>
      <c r="AG789" s="201">
        <f>(AF789-AF$1132)/(AF$1133-AF$1132)</f>
        <v>0</v>
      </c>
      <c r="AH789" s="24" t="s">
        <v>67</v>
      </c>
      <c r="AI789" s="194">
        <f>VLOOKUP(AH789,'DATOS DE SOPORTE'!$V$5:$W$8,2,FALSE)</f>
        <v>1</v>
      </c>
      <c r="AJ789" s="201">
        <f>(AI789-AI$1132)/(AI$1133-AI$1132)</f>
        <v>0</v>
      </c>
      <c r="AK789" s="58" t="str">
        <f t="shared" si="601"/>
        <v>Regular</v>
      </c>
      <c r="AL789" s="196">
        <f>IFERROR(SQRT(($E789-$E$1136)^2+($C789-$C$1136)^2),0)</f>
        <v>6.0896791471674538E-2</v>
      </c>
      <c r="AM789" s="197" t="str">
        <f>IF(AL789&lt;=SMALL($AL$3:$AL$1130,1),"MAS PARECIDO","NO")</f>
        <v>NO</v>
      </c>
      <c r="AN789" s="197" t="str">
        <f>IF(AL789&lt;=SMALL($AL$3:$AL$1130,5),"SIMILAR","NO")</f>
        <v>NO</v>
      </c>
      <c r="AO789" s="197" t="str">
        <f t="shared" si="610"/>
        <v>N/A</v>
      </c>
      <c r="AP789" s="197">
        <f t="shared" si="611"/>
        <v>0</v>
      </c>
      <c r="AQ789" s="198">
        <f t="shared" si="612"/>
        <v>0</v>
      </c>
      <c r="AR789" s="196">
        <f>IFERROR(SQRT(($E789-$E$1136)^2+($H789-$H$1136)^2),0)</f>
        <v>0.3386906067797445</v>
      </c>
      <c r="AS789" s="197" t="str">
        <f>IF(AR789&lt;=SMALL(AR$3:AR$1130,1),"MAS PARECIDO","NO")</f>
        <v>NO</v>
      </c>
      <c r="AT789" s="197" t="str">
        <f>IF(AR789&lt;=SMALL(AR$3:AR$1130,5),"SIMILAR","NO")</f>
        <v>NO</v>
      </c>
      <c r="AU789" s="197" t="str">
        <f t="shared" si="613"/>
        <v>N/A</v>
      </c>
      <c r="AV789" s="197">
        <f t="shared" si="614"/>
        <v>0</v>
      </c>
      <c r="AW789" s="198">
        <f t="shared" si="615"/>
        <v>0</v>
      </c>
      <c r="AX789" s="199">
        <f>IFERROR(SQRT(($E789-$E$1136)^2+($K789-$K$1136)^2),0)</f>
        <v>0.2088066474270405</v>
      </c>
      <c r="AY789" s="197" t="str">
        <f>IF(AX789&lt;=SMALL(AX$3:AX$1130,1),"MAS PARECIDO","NO")</f>
        <v>NO</v>
      </c>
      <c r="AZ789" s="197" t="str">
        <f>IF(AX789&lt;=SMALL(AX$3:AX$1130,5),"SIMILAR","NO")</f>
        <v>NO</v>
      </c>
      <c r="BA789" s="197" t="str">
        <f t="shared" si="616"/>
        <v>N/A</v>
      </c>
      <c r="BB789" s="197">
        <f t="shared" si="617"/>
        <v>0</v>
      </c>
      <c r="BC789" s="198">
        <f t="shared" si="618"/>
        <v>0</v>
      </c>
      <c r="BD789" s="196">
        <f>IFERROR(SQRT(($E789-$E$1136)^2+($O789-$O$1136)^2),0)</f>
        <v>6.0001800054001617E-2</v>
      </c>
      <c r="BE789" s="197" t="str">
        <f>IF(BD789&lt;=SMALL(BD$3:BD$1130,1),"MAS PARECIDO","NO")</f>
        <v>NO</v>
      </c>
      <c r="BF789" s="197" t="str">
        <f>IF(BD789&lt;=SMALL(BD$3:BD$1130,5),"SIMILAR","NO")</f>
        <v>NO</v>
      </c>
      <c r="BG789" s="197" t="str">
        <f t="shared" si="619"/>
        <v>N/A</v>
      </c>
      <c r="BH789" s="197">
        <f t="shared" si="620"/>
        <v>0</v>
      </c>
      <c r="BI789" s="198">
        <f t="shared" si="621"/>
        <v>0</v>
      </c>
      <c r="BJ789" s="199">
        <f>IFERROR(SQRT(($E789-$E$1136)^2+($R789-$R$1136)^2),0)</f>
        <v>6.0001800054001617E-2</v>
      </c>
      <c r="BK789" s="197" t="str">
        <f>IF(BJ789&lt;=SMALL(BJ$3:BJ$1130,1),"MAS PARECIDO","NO")</f>
        <v>NO</v>
      </c>
      <c r="BL789" s="197" t="str">
        <f>IF(BJ789&lt;=SMALL(BJ$3:BJ$1130,5),"SIMILAR","NO")</f>
        <v>NO</v>
      </c>
      <c r="BM789" s="197" t="str">
        <f t="shared" si="622"/>
        <v>N/A</v>
      </c>
      <c r="BN789" s="197">
        <f t="shared" si="623"/>
        <v>0</v>
      </c>
      <c r="BO789" s="198">
        <f t="shared" si="624"/>
        <v>0</v>
      </c>
      <c r="BP789" s="199">
        <f>IFERROR(SQRT(($E789-$E$1136)^2+($U789-$U$1136)^2),0)</f>
        <v>1.0017984907204245</v>
      </c>
      <c r="BQ789" s="197" t="str">
        <f>IF(BP789&lt;=SMALL(BP$3:BP$1130,1),"MAS PARECIDO","NO")</f>
        <v>NO</v>
      </c>
      <c r="BR789" s="197" t="str">
        <f>IF(BP789&lt;=SMALL(BP$3:BP$1130,5),"SIMILAR","NO")</f>
        <v>NO</v>
      </c>
      <c r="BS789" s="197" t="str">
        <f t="shared" si="625"/>
        <v>N/A</v>
      </c>
      <c r="BT789" s="197">
        <f t="shared" si="626"/>
        <v>0</v>
      </c>
      <c r="BU789" s="198">
        <f t="shared" si="627"/>
        <v>0</v>
      </c>
      <c r="BV789" s="199">
        <f>IFERROR(SQRT(($E789-$E$1136)^2+($X789-$X$1136)^2),0)</f>
        <v>0.40447523534787688</v>
      </c>
      <c r="BW789" s="197" t="str">
        <f>IF(BV789&lt;=SMALL(BV$3:BV$1130,1),"MAS PARECIDO","NO")</f>
        <v>NO</v>
      </c>
      <c r="BX789" s="197" t="str">
        <f>IF(BV789&lt;=SMALL(BV$3:BV$1130,5),"SIMILAR","NO")</f>
        <v>NO</v>
      </c>
      <c r="BY789" s="197" t="str">
        <f t="shared" si="628"/>
        <v>N/A</v>
      </c>
      <c r="BZ789" s="197">
        <f t="shared" si="629"/>
        <v>0</v>
      </c>
      <c r="CA789" s="198">
        <f t="shared" si="630"/>
        <v>0</v>
      </c>
      <c r="CB789" s="199">
        <f>IFERROR(SQRT(($E789-$E$1136)^2+($AA789-$AA$1136)^2),0)</f>
        <v>6.0001800054001617E-2</v>
      </c>
      <c r="CC789" s="197" t="str">
        <f>IF(CB789&lt;=SMALL(CB$3:CB$1130,1),"MAS PARECIDO","NO")</f>
        <v>NO</v>
      </c>
      <c r="CD789" s="197" t="str">
        <f>IF(CB789&lt;=SMALL(CB$3:CB$1130,5),"SIMILAR","NO")</f>
        <v>NO</v>
      </c>
      <c r="CE789" s="197" t="str">
        <f t="shared" si="631"/>
        <v>N/A</v>
      </c>
      <c r="CF789" s="197">
        <f t="shared" si="632"/>
        <v>0</v>
      </c>
      <c r="CG789" s="198">
        <f t="shared" si="633"/>
        <v>0</v>
      </c>
      <c r="CH789" s="199">
        <f>IFERROR(SQRT(($E789-$E$1136)^2+($AD789-$AD$1136)^2),0)</f>
        <v>1.0017984907204245</v>
      </c>
      <c r="CI789" s="197" t="str">
        <f>IF(CH789&lt;=SMALL(CH$3:CH$1130,1),"MAS PARECIDO","NO")</f>
        <v>NO</v>
      </c>
      <c r="CJ789" s="197" t="str">
        <f>IF(CH789&lt;=SMALL(CH$3:CH$1130,5),"SIMILAR","NO")</f>
        <v>NO</v>
      </c>
      <c r="CK789" s="197" t="str">
        <f t="shared" si="634"/>
        <v>N/A</v>
      </c>
      <c r="CL789" s="197">
        <f t="shared" si="635"/>
        <v>0</v>
      </c>
      <c r="CM789" s="198">
        <f t="shared" si="636"/>
        <v>0</v>
      </c>
      <c r="CN789" s="199">
        <f>IFERROR(SQRT(($E789-$E$1136)^2+($AG789-$AG$1136)^2),0)</f>
        <v>1.0017984907204245</v>
      </c>
      <c r="CO789" s="197" t="str">
        <f>IF(CN789&lt;=SMALL(CN$3:CN$1130,1),"MAS PARECIDO","NO")</f>
        <v>NO</v>
      </c>
      <c r="CP789" s="197" t="str">
        <f>IF(CN789&lt;=SMALL(CN$3:CN$1130,5),"SIMILAR","NO")</f>
        <v>NO</v>
      </c>
      <c r="CQ789" s="197" t="str">
        <f t="shared" si="637"/>
        <v>N/A</v>
      </c>
      <c r="CR789" s="197">
        <f t="shared" si="638"/>
        <v>0</v>
      </c>
      <c r="CS789" s="198">
        <f t="shared" si="639"/>
        <v>0</v>
      </c>
      <c r="CT789" s="199">
        <f>IFERROR(SQRT(($E789-$E$1136)^2+($AJ789-$AJ$1136)^2),0)</f>
        <v>6.0001800054001617E-2</v>
      </c>
      <c r="CU789" s="197" t="str">
        <f>IF(CT789&lt;=SMALL(CT$3:CT$1130,1),"MAS PARECIDO","NO")</f>
        <v>NO</v>
      </c>
      <c r="CV789" s="197" t="str">
        <f>IF(CT789&lt;=SMALL(CT$3:CT$1130,5),"SIMILAR","NO")</f>
        <v>NO</v>
      </c>
      <c r="CW789" s="197" t="str">
        <f t="shared" si="640"/>
        <v>N/A</v>
      </c>
      <c r="CX789" s="197">
        <f t="shared" si="641"/>
        <v>0</v>
      </c>
      <c r="CY789" s="198">
        <f t="shared" si="642"/>
        <v>0</v>
      </c>
      <c r="CZ789" s="2" t="s">
        <v>2532</v>
      </c>
      <c r="DA789" s="2" t="s">
        <v>2533</v>
      </c>
      <c r="DB789" s="2">
        <v>1</v>
      </c>
      <c r="DC789" s="2" t="s">
        <v>346</v>
      </c>
    </row>
    <row r="790" spans="1:107">
      <c r="A790" s="24" t="s">
        <v>946</v>
      </c>
      <c r="B790" s="46">
        <v>290468.49</v>
      </c>
      <c r="C790" s="190">
        <f>(B790-$B$1132)/($B$1133-$B$1132)</f>
        <v>0.33426709627032408</v>
      </c>
      <c r="D790" s="46">
        <v>35000</v>
      </c>
      <c r="E790" s="190">
        <f>(D790-$D$1132)/($D$1133-$D$1132)</f>
        <v>6.9972099162974893E-2</v>
      </c>
      <c r="F790" s="46" t="s">
        <v>53</v>
      </c>
      <c r="G790" s="192">
        <f>VLOOKUP(F790,'DATOS DE SOPORTE'!$Y$5:$Z$8,2,FALSE)</f>
        <v>2</v>
      </c>
      <c r="H790" s="190">
        <f>(G790-$G$1132)/($G$1133-$G$1132)</f>
        <v>0.33333333333333331</v>
      </c>
      <c r="I790" s="50">
        <v>2</v>
      </c>
      <c r="J790" s="200">
        <f t="shared" si="602"/>
        <v>2</v>
      </c>
      <c r="K790" s="190">
        <f>(J790-$J$1132)/($J$1133-$J$1132)</f>
        <v>0.4</v>
      </c>
      <c r="L790" s="193" t="str">
        <f t="shared" si="603"/>
        <v>SI</v>
      </c>
      <c r="M790" s="46" t="s">
        <v>192</v>
      </c>
      <c r="N790" s="192">
        <f t="shared" si="604"/>
        <v>2</v>
      </c>
      <c r="O790" s="190">
        <f>(N790-N$1132)/(N$1133-N$1132)</f>
        <v>1</v>
      </c>
      <c r="P790" s="46" t="s">
        <v>58</v>
      </c>
      <c r="Q790" s="192">
        <f t="shared" si="605"/>
        <v>3</v>
      </c>
      <c r="R790" s="190">
        <f>(Q790-Q$1132)/(Q$1133-Q$1132)</f>
        <v>1</v>
      </c>
      <c r="S790" s="46" t="s">
        <v>60</v>
      </c>
      <c r="T790" s="192">
        <f t="shared" si="606"/>
        <v>2</v>
      </c>
      <c r="U790" s="190">
        <f>(T790-T$1132)/(T$1133-T$1132)</f>
        <v>1</v>
      </c>
      <c r="V790" s="46" t="s">
        <v>62</v>
      </c>
      <c r="W790" s="194">
        <f>VLOOKUP(V790,'DATOS DE SOPORTE'!$S$5:$T$10,2,FALSE)</f>
        <v>1</v>
      </c>
      <c r="X790" s="201">
        <f>(W790-W$1132)/(W$1133-W$1132)</f>
        <v>0</v>
      </c>
      <c r="Y790" s="46" t="s">
        <v>188</v>
      </c>
      <c r="Z790" s="194">
        <f t="shared" si="607"/>
        <v>1</v>
      </c>
      <c r="AA790" s="201">
        <f>(Z790-Z$1132)/(Z$1133-Z$1132)</f>
        <v>0</v>
      </c>
      <c r="AB790" s="46" t="s">
        <v>188</v>
      </c>
      <c r="AC790" s="194">
        <f t="shared" si="608"/>
        <v>1</v>
      </c>
      <c r="AD790" s="201">
        <f>(AC790-AC$1132)/(AC$1133-AC$1132)</f>
        <v>0</v>
      </c>
      <c r="AE790" s="46" t="s">
        <v>188</v>
      </c>
      <c r="AF790" s="194">
        <f t="shared" si="609"/>
        <v>1</v>
      </c>
      <c r="AG790" s="201">
        <f>(AF790-AF$1132)/(AF$1133-AF$1132)</f>
        <v>0</v>
      </c>
      <c r="AH790" s="24" t="s">
        <v>67</v>
      </c>
      <c r="AI790" s="194">
        <f>VLOOKUP(AH790,'DATOS DE SOPORTE'!$V$5:$W$8,2,FALSE)</f>
        <v>1</v>
      </c>
      <c r="AJ790" s="201">
        <f>(AI790-AI$1132)/(AI$1133-AI$1132)</f>
        <v>0</v>
      </c>
      <c r="AK790" s="58" t="str">
        <f t="shared" si="601"/>
        <v>Muy malo</v>
      </c>
      <c r="AL790" s="196">
        <f>IFERROR(SQRT(($E790-$E$1136)^2+($C790-$C$1136)^2),0)</f>
        <v>0.14688211006195412</v>
      </c>
      <c r="AM790" s="197" t="str">
        <f>IF(AL790&lt;=SMALL($AL$3:$AL$1130,1),"MAS PARECIDO","NO")</f>
        <v>NO</v>
      </c>
      <c r="AN790" s="197" t="str">
        <f>IF(AL790&lt;=SMALL($AL$3:$AL$1130,5),"SIMILAR","NO")</f>
        <v>NO</v>
      </c>
      <c r="AO790" s="197" t="str">
        <f t="shared" si="610"/>
        <v>N/A</v>
      </c>
      <c r="AP790" s="197">
        <f t="shared" si="611"/>
        <v>0</v>
      </c>
      <c r="AQ790" s="198">
        <f t="shared" si="612"/>
        <v>0</v>
      </c>
      <c r="AR790" s="196">
        <f>IFERROR(SQRT(($E790-$E$1136)^2+($H790-$H$1136)^2),0)</f>
        <v>7.0002100063001893E-2</v>
      </c>
      <c r="AS790" s="197" t="str">
        <f>IF(AR790&lt;=SMALL(AR$3:AR$1130,1),"MAS PARECIDO","NO")</f>
        <v>NO</v>
      </c>
      <c r="AT790" s="197" t="str">
        <f>IF(AR790&lt;=SMALL(AR$3:AR$1130,5),"SIMILAR","NO")</f>
        <v>NO</v>
      </c>
      <c r="AU790" s="197" t="str">
        <f t="shared" si="613"/>
        <v>N/A</v>
      </c>
      <c r="AV790" s="197">
        <f t="shared" si="614"/>
        <v>0</v>
      </c>
      <c r="AW790" s="198">
        <f t="shared" si="615"/>
        <v>0</v>
      </c>
      <c r="AX790" s="199">
        <f>IFERROR(SQRT(($E790-$E$1136)^2+($K790-$K$1136)^2),0)</f>
        <v>0.21189689477014648</v>
      </c>
      <c r="AY790" s="197" t="str">
        <f>IF(AX790&lt;=SMALL(AX$3:AX$1130,1),"MAS PARECIDO","NO")</f>
        <v>NO</v>
      </c>
      <c r="AZ790" s="197" t="str">
        <f>IF(AX790&lt;=SMALL(AX$3:AX$1130,5),"SIMILAR","NO")</f>
        <v>NO</v>
      </c>
      <c r="BA790" s="197" t="str">
        <f t="shared" si="616"/>
        <v>N/A</v>
      </c>
      <c r="BB790" s="197">
        <f t="shared" si="617"/>
        <v>0</v>
      </c>
      <c r="BC790" s="198">
        <f t="shared" si="618"/>
        <v>0</v>
      </c>
      <c r="BD790" s="196">
        <f>IFERROR(SQRT(($E790-$E$1136)^2+($O790-$O$1136)^2),0)</f>
        <v>7.0002100063001893E-2</v>
      </c>
      <c r="BE790" s="197" t="str">
        <f>IF(BD790&lt;=SMALL(BD$3:BD$1130,1),"MAS PARECIDO","NO")</f>
        <v>NO</v>
      </c>
      <c r="BF790" s="197" t="str">
        <f>IF(BD790&lt;=SMALL(BD$3:BD$1130,5),"SIMILAR","NO")</f>
        <v>NO</v>
      </c>
      <c r="BG790" s="197" t="str">
        <f t="shared" si="619"/>
        <v>N/A</v>
      </c>
      <c r="BH790" s="197">
        <f t="shared" si="620"/>
        <v>0</v>
      </c>
      <c r="BI790" s="198">
        <f t="shared" si="621"/>
        <v>0</v>
      </c>
      <c r="BJ790" s="199">
        <f>IFERROR(SQRT(($E790-$E$1136)^2+($R790-$R$1136)^2),0)</f>
        <v>0.50487651362806585</v>
      </c>
      <c r="BK790" s="197" t="str">
        <f>IF(BJ790&lt;=SMALL(BJ$3:BJ$1130,1),"MAS PARECIDO","NO")</f>
        <v>NO</v>
      </c>
      <c r="BL790" s="197" t="str">
        <f>IF(BJ790&lt;=SMALL(BJ$3:BJ$1130,5),"SIMILAR","NO")</f>
        <v>NO</v>
      </c>
      <c r="BM790" s="197" t="str">
        <f t="shared" si="622"/>
        <v>N/A</v>
      </c>
      <c r="BN790" s="197">
        <f t="shared" si="623"/>
        <v>0</v>
      </c>
      <c r="BO790" s="198">
        <f t="shared" si="624"/>
        <v>0</v>
      </c>
      <c r="BP790" s="199">
        <f>IFERROR(SQRT(($E790-$E$1136)^2+($U790-$U$1136)^2),0)</f>
        <v>1.0024471527283774</v>
      </c>
      <c r="BQ790" s="197" t="str">
        <f>IF(BP790&lt;=SMALL(BP$3:BP$1130,1),"MAS PARECIDO","NO")</f>
        <v>NO</v>
      </c>
      <c r="BR790" s="197" t="str">
        <f>IF(BP790&lt;=SMALL(BP$3:BP$1130,5),"SIMILAR","NO")</f>
        <v>NO</v>
      </c>
      <c r="BS790" s="197" t="str">
        <f t="shared" si="625"/>
        <v>N/A</v>
      </c>
      <c r="BT790" s="197">
        <f t="shared" si="626"/>
        <v>0</v>
      </c>
      <c r="BU790" s="198">
        <f t="shared" si="627"/>
        <v>0</v>
      </c>
      <c r="BV790" s="199">
        <f>IFERROR(SQRT(($E790-$E$1136)^2+($X790-$X$1136)^2),0)</f>
        <v>7.0002100063001893E-2</v>
      </c>
      <c r="BW790" s="197" t="str">
        <f>IF(BV790&lt;=SMALL(BV$3:BV$1130,1),"MAS PARECIDO","NO")</f>
        <v>NO</v>
      </c>
      <c r="BX790" s="197" t="str">
        <f>IF(BV790&lt;=SMALL(BV$3:BV$1130,5),"SIMILAR","NO")</f>
        <v>NO</v>
      </c>
      <c r="BY790" s="197" t="str">
        <f t="shared" si="628"/>
        <v>N/A</v>
      </c>
      <c r="BZ790" s="197">
        <f t="shared" si="629"/>
        <v>0</v>
      </c>
      <c r="CA790" s="198">
        <f t="shared" si="630"/>
        <v>0</v>
      </c>
      <c r="CB790" s="199">
        <f>IFERROR(SQRT(($E790-$E$1136)^2+($AA790-$AA$1136)^2),0)</f>
        <v>7.0002100063001893E-2</v>
      </c>
      <c r="CC790" s="197" t="str">
        <f>IF(CB790&lt;=SMALL(CB$3:CB$1130,1),"MAS PARECIDO","NO")</f>
        <v>NO</v>
      </c>
      <c r="CD790" s="197" t="str">
        <f>IF(CB790&lt;=SMALL(CB$3:CB$1130,5),"SIMILAR","NO")</f>
        <v>NO</v>
      </c>
      <c r="CE790" s="197" t="str">
        <f t="shared" si="631"/>
        <v>N/A</v>
      </c>
      <c r="CF790" s="197">
        <f t="shared" si="632"/>
        <v>0</v>
      </c>
      <c r="CG790" s="198">
        <f t="shared" si="633"/>
        <v>0</v>
      </c>
      <c r="CH790" s="199">
        <f>IFERROR(SQRT(($E790-$E$1136)^2+($AD790-$AD$1136)^2),0)</f>
        <v>1.0024471527283774</v>
      </c>
      <c r="CI790" s="197" t="str">
        <f>IF(CH790&lt;=SMALL(CH$3:CH$1130,1),"MAS PARECIDO","NO")</f>
        <v>NO</v>
      </c>
      <c r="CJ790" s="197" t="str">
        <f>IF(CH790&lt;=SMALL(CH$3:CH$1130,5),"SIMILAR","NO")</f>
        <v>NO</v>
      </c>
      <c r="CK790" s="197" t="str">
        <f t="shared" si="634"/>
        <v>N/A</v>
      </c>
      <c r="CL790" s="197">
        <f t="shared" si="635"/>
        <v>0</v>
      </c>
      <c r="CM790" s="198">
        <f t="shared" si="636"/>
        <v>0</v>
      </c>
      <c r="CN790" s="199">
        <f>IFERROR(SQRT(($E790-$E$1136)^2+($AG790-$AG$1136)^2),0)</f>
        <v>1.0024471527283774</v>
      </c>
      <c r="CO790" s="197" t="str">
        <f>IF(CN790&lt;=SMALL(CN$3:CN$1130,1),"MAS PARECIDO","NO")</f>
        <v>NO</v>
      </c>
      <c r="CP790" s="197" t="str">
        <f>IF(CN790&lt;=SMALL(CN$3:CN$1130,5),"SIMILAR","NO")</f>
        <v>NO</v>
      </c>
      <c r="CQ790" s="197" t="str">
        <f t="shared" si="637"/>
        <v>N/A</v>
      </c>
      <c r="CR790" s="197">
        <f t="shared" si="638"/>
        <v>0</v>
      </c>
      <c r="CS790" s="198">
        <f t="shared" si="639"/>
        <v>0</v>
      </c>
      <c r="CT790" s="199">
        <f>IFERROR(SQRT(($E790-$E$1136)^2+($AJ790-$AJ$1136)^2),0)</f>
        <v>7.0002100063001893E-2</v>
      </c>
      <c r="CU790" s="197" t="str">
        <f>IF(CT790&lt;=SMALL(CT$3:CT$1130,1),"MAS PARECIDO","NO")</f>
        <v>NO</v>
      </c>
      <c r="CV790" s="197" t="str">
        <f>IF(CT790&lt;=SMALL(CT$3:CT$1130,5),"SIMILAR","NO")</f>
        <v>NO</v>
      </c>
      <c r="CW790" s="197" t="str">
        <f t="shared" si="640"/>
        <v>N/A</v>
      </c>
      <c r="CX790" s="197">
        <f t="shared" si="641"/>
        <v>0</v>
      </c>
      <c r="CY790" s="198">
        <f t="shared" si="642"/>
        <v>0</v>
      </c>
      <c r="CZ790" s="2" t="s">
        <v>2534</v>
      </c>
      <c r="DA790" s="2" t="s">
        <v>2535</v>
      </c>
      <c r="DB790" s="2">
        <v>3</v>
      </c>
      <c r="DC790" s="2" t="s">
        <v>319</v>
      </c>
    </row>
    <row r="791" spans="1:107">
      <c r="A791" s="24" t="s">
        <v>947</v>
      </c>
      <c r="B791" s="46">
        <v>46752.59</v>
      </c>
      <c r="C791" s="190">
        <f>(B791-$B$1132)/($B$1133-$B$1132)</f>
        <v>4.9384362052350222E-2</v>
      </c>
      <c r="D791" s="46">
        <v>4200</v>
      </c>
      <c r="E791" s="190">
        <f>(D791-$D$1132)/($D$1133-$D$1132)</f>
        <v>8.3702511075332258E-3</v>
      </c>
      <c r="F791" s="46" t="s">
        <v>53</v>
      </c>
      <c r="G791" s="192">
        <f>VLOOKUP(F791,'DATOS DE SOPORTE'!$Y$5:$Z$8,2,FALSE)</f>
        <v>2</v>
      </c>
      <c r="H791" s="190">
        <f>(G791-$G$1132)/($G$1133-$G$1132)</f>
        <v>0.33333333333333331</v>
      </c>
      <c r="I791" s="50">
        <v>3</v>
      </c>
      <c r="J791" s="200">
        <f t="shared" si="602"/>
        <v>3</v>
      </c>
      <c r="K791" s="190">
        <f>(J791-$J$1132)/($J$1133-$J$1132)</f>
        <v>0.6</v>
      </c>
      <c r="L791" s="193" t="str">
        <f t="shared" si="603"/>
        <v>SI</v>
      </c>
      <c r="M791" s="46" t="s">
        <v>192</v>
      </c>
      <c r="N791" s="192">
        <f t="shared" si="604"/>
        <v>2</v>
      </c>
      <c r="O791" s="190">
        <f>(N791-N$1132)/(N$1133-N$1132)</f>
        <v>1</v>
      </c>
      <c r="P791" s="46" t="s">
        <v>193</v>
      </c>
      <c r="Q791" s="192">
        <f t="shared" si="605"/>
        <v>2</v>
      </c>
      <c r="R791" s="190">
        <f>(Q791-Q$1132)/(Q$1133-Q$1132)</f>
        <v>0.5</v>
      </c>
      <c r="S791" s="46" t="s">
        <v>194</v>
      </c>
      <c r="T791" s="192">
        <f t="shared" si="606"/>
        <v>1</v>
      </c>
      <c r="U791" s="190">
        <f>(T791-T$1132)/(T$1133-T$1132)</f>
        <v>0</v>
      </c>
      <c r="V791" s="46" t="s">
        <v>212</v>
      </c>
      <c r="W791" s="194">
        <f>VLOOKUP(V791,'DATOS DE SOPORTE'!$S$5:$T$10,2,FALSE)</f>
        <v>3</v>
      </c>
      <c r="X791" s="201">
        <f>(W791-W$1132)/(W$1133-W$1132)</f>
        <v>0.4</v>
      </c>
      <c r="Y791" s="46" t="s">
        <v>188</v>
      </c>
      <c r="Z791" s="194">
        <f t="shared" si="607"/>
        <v>1</v>
      </c>
      <c r="AA791" s="201">
        <f>(Z791-Z$1132)/(Z$1133-Z$1132)</f>
        <v>0</v>
      </c>
      <c r="AB791" s="46" t="s">
        <v>136</v>
      </c>
      <c r="AC791" s="194">
        <f t="shared" si="608"/>
        <v>2</v>
      </c>
      <c r="AD791" s="201">
        <f>(AC791-AC$1132)/(AC$1133-AC$1132)</f>
        <v>1</v>
      </c>
      <c r="AE791" s="46" t="s">
        <v>136</v>
      </c>
      <c r="AF791" s="194">
        <f t="shared" si="609"/>
        <v>2</v>
      </c>
      <c r="AG791" s="201">
        <f>(AF791-AF$1132)/(AF$1133-AF$1132)</f>
        <v>1</v>
      </c>
      <c r="AH791" s="24" t="s">
        <v>67</v>
      </c>
      <c r="AI791" s="194">
        <f>VLOOKUP(AH791,'DATOS DE SOPORTE'!$V$5:$W$8,2,FALSE)</f>
        <v>1</v>
      </c>
      <c r="AJ791" s="201">
        <f>(AI791-AI$1132)/(AI$1133-AI$1132)</f>
        <v>0</v>
      </c>
      <c r="AK791" s="58" t="str">
        <f t="shared" si="601"/>
        <v>Muy malo</v>
      </c>
      <c r="AL791" s="196">
        <f>IFERROR(SQRT(($E791-$E$1136)^2+($C791-$C$1136)^2),0)</f>
        <v>0.15598101650867774</v>
      </c>
      <c r="AM791" s="197" t="str">
        <f>IF(AL791&lt;=SMALL($AL$3:$AL$1130,1),"MAS PARECIDO","NO")</f>
        <v>NO</v>
      </c>
      <c r="AN791" s="197" t="str">
        <f>IF(AL791&lt;=SMALL($AL$3:$AL$1130,5),"SIMILAR","NO")</f>
        <v>NO</v>
      </c>
      <c r="AO791" s="197" t="str">
        <f t="shared" si="610"/>
        <v>N/A</v>
      </c>
      <c r="AP791" s="197">
        <f t="shared" si="611"/>
        <v>0</v>
      </c>
      <c r="AQ791" s="198">
        <f t="shared" si="612"/>
        <v>0</v>
      </c>
      <c r="AR791" s="196">
        <f>IFERROR(SQRT(($E791-$E$1136)^2+($H791-$H$1136)^2),0)</f>
        <v>8.4002520075602272E-3</v>
      </c>
      <c r="AS791" s="197" t="str">
        <f>IF(AR791&lt;=SMALL(AR$3:AR$1130,1),"MAS PARECIDO","NO")</f>
        <v>NO</v>
      </c>
      <c r="AT791" s="197" t="str">
        <f>IF(AR791&lt;=SMALL(AR$3:AR$1130,5),"SIMILAR","NO")</f>
        <v>NO</v>
      </c>
      <c r="AU791" s="197" t="str">
        <f t="shared" si="613"/>
        <v>N/A</v>
      </c>
      <c r="AV791" s="197">
        <f t="shared" si="614"/>
        <v>0</v>
      </c>
      <c r="AW791" s="198">
        <f t="shared" si="615"/>
        <v>0</v>
      </c>
      <c r="AX791" s="199">
        <f>IFERROR(SQRT(($E791-$E$1136)^2+($K791-$K$1136)^2),0)</f>
        <v>0.40008819556916508</v>
      </c>
      <c r="AY791" s="197" t="str">
        <f>IF(AX791&lt;=SMALL(AX$3:AX$1130,1),"MAS PARECIDO","NO")</f>
        <v>NO</v>
      </c>
      <c r="AZ791" s="197" t="str">
        <f>IF(AX791&lt;=SMALL(AX$3:AX$1130,5),"SIMILAR","NO")</f>
        <v>NO</v>
      </c>
      <c r="BA791" s="197" t="str">
        <f t="shared" si="616"/>
        <v>N/A</v>
      </c>
      <c r="BB791" s="197">
        <f t="shared" si="617"/>
        <v>0</v>
      </c>
      <c r="BC791" s="198">
        <f t="shared" si="618"/>
        <v>0</v>
      </c>
      <c r="BD791" s="196">
        <f>IFERROR(SQRT(($E791-$E$1136)^2+($O791-$O$1136)^2),0)</f>
        <v>8.4002520075602272E-3</v>
      </c>
      <c r="BE791" s="197" t="str">
        <f>IF(BD791&lt;=SMALL(BD$3:BD$1130,1),"MAS PARECIDO","NO")</f>
        <v>NO</v>
      </c>
      <c r="BF791" s="197" t="str">
        <f>IF(BD791&lt;=SMALL(BD$3:BD$1130,5),"SIMILAR","NO")</f>
        <v>NO</v>
      </c>
      <c r="BG791" s="197" t="str">
        <f t="shared" si="619"/>
        <v>N/A</v>
      </c>
      <c r="BH791" s="197">
        <f t="shared" si="620"/>
        <v>0</v>
      </c>
      <c r="BI791" s="198">
        <f t="shared" si="621"/>
        <v>0</v>
      </c>
      <c r="BJ791" s="199">
        <f>IFERROR(SQRT(($E791-$E$1136)^2+($R791-$R$1136)^2),0)</f>
        <v>8.4002520075602272E-3</v>
      </c>
      <c r="BK791" s="197" t="str">
        <f>IF(BJ791&lt;=SMALL(BJ$3:BJ$1130,1),"MAS PARECIDO","NO")</f>
        <v>NO</v>
      </c>
      <c r="BL791" s="197" t="str">
        <f>IF(BJ791&lt;=SMALL(BJ$3:BJ$1130,5),"SIMILAR","NO")</f>
        <v>NO</v>
      </c>
      <c r="BM791" s="197" t="str">
        <f t="shared" si="622"/>
        <v>N/A</v>
      </c>
      <c r="BN791" s="197">
        <f t="shared" si="623"/>
        <v>0</v>
      </c>
      <c r="BO791" s="198">
        <f t="shared" si="624"/>
        <v>0</v>
      </c>
      <c r="BP791" s="199">
        <f>IFERROR(SQRT(($E791-$E$1136)^2+($U791-$U$1136)^2),0)</f>
        <v>8.4002520075602272E-3</v>
      </c>
      <c r="BQ791" s="197" t="str">
        <f>IF(BP791&lt;=SMALL(BP$3:BP$1130,1),"MAS PARECIDO","NO")</f>
        <v>NO</v>
      </c>
      <c r="BR791" s="197" t="str">
        <f>IF(BP791&lt;=SMALL(BP$3:BP$1130,5),"SIMILAR","NO")</f>
        <v>NO</v>
      </c>
      <c r="BS791" s="197" t="str">
        <f t="shared" si="625"/>
        <v>N/A</v>
      </c>
      <c r="BT791" s="197">
        <f t="shared" si="626"/>
        <v>0</v>
      </c>
      <c r="BU791" s="198">
        <f t="shared" si="627"/>
        <v>0</v>
      </c>
      <c r="BV791" s="199">
        <f>IFERROR(SQRT(($E791-$E$1136)^2+($X791-$X$1136)^2),0)</f>
        <v>0.40008819556916514</v>
      </c>
      <c r="BW791" s="197" t="str">
        <f>IF(BV791&lt;=SMALL(BV$3:BV$1130,1),"MAS PARECIDO","NO")</f>
        <v>NO</v>
      </c>
      <c r="BX791" s="197" t="str">
        <f>IF(BV791&lt;=SMALL(BV$3:BV$1130,5),"SIMILAR","NO")</f>
        <v>NO</v>
      </c>
      <c r="BY791" s="197" t="str">
        <f t="shared" si="628"/>
        <v>N/A</v>
      </c>
      <c r="BZ791" s="197">
        <f t="shared" si="629"/>
        <v>0</v>
      </c>
      <c r="CA791" s="198">
        <f t="shared" si="630"/>
        <v>0</v>
      </c>
      <c r="CB791" s="199">
        <f>IFERROR(SQRT(($E791-$E$1136)^2+($AA791-$AA$1136)^2),0)</f>
        <v>8.4002520075602272E-3</v>
      </c>
      <c r="CC791" s="197" t="str">
        <f>IF(CB791&lt;=SMALL(CB$3:CB$1130,1),"MAS PARECIDO","NO")</f>
        <v>NO</v>
      </c>
      <c r="CD791" s="197" t="str">
        <f>IF(CB791&lt;=SMALL(CB$3:CB$1130,5),"SIMILAR","NO")</f>
        <v>NO</v>
      </c>
      <c r="CE791" s="197" t="str">
        <f t="shared" si="631"/>
        <v>N/A</v>
      </c>
      <c r="CF791" s="197">
        <f t="shared" si="632"/>
        <v>0</v>
      </c>
      <c r="CG791" s="198">
        <f t="shared" si="633"/>
        <v>0</v>
      </c>
      <c r="CH791" s="199">
        <f>IFERROR(SQRT(($E791-$E$1136)^2+($AD791-$AD$1136)^2),0)</f>
        <v>8.4002520075602272E-3</v>
      </c>
      <c r="CI791" s="197" t="str">
        <f>IF(CH791&lt;=SMALL(CH$3:CH$1130,1),"MAS PARECIDO","NO")</f>
        <v>NO</v>
      </c>
      <c r="CJ791" s="197" t="str">
        <f>IF(CH791&lt;=SMALL(CH$3:CH$1130,5),"SIMILAR","NO")</f>
        <v>NO</v>
      </c>
      <c r="CK791" s="197" t="str">
        <f t="shared" si="634"/>
        <v>N/A</v>
      </c>
      <c r="CL791" s="197">
        <f t="shared" si="635"/>
        <v>0</v>
      </c>
      <c r="CM791" s="198">
        <f t="shared" si="636"/>
        <v>0</v>
      </c>
      <c r="CN791" s="199">
        <f>IFERROR(SQRT(($E791-$E$1136)^2+($AG791-$AG$1136)^2),0)</f>
        <v>8.4002520075602272E-3</v>
      </c>
      <c r="CO791" s="197" t="str">
        <f>IF(CN791&lt;=SMALL(CN$3:CN$1130,1),"MAS PARECIDO","NO")</f>
        <v>NO</v>
      </c>
      <c r="CP791" s="197" t="str">
        <f>IF(CN791&lt;=SMALL(CN$3:CN$1130,5),"SIMILAR","NO")</f>
        <v>NO</v>
      </c>
      <c r="CQ791" s="197" t="str">
        <f t="shared" si="637"/>
        <v>N/A</v>
      </c>
      <c r="CR791" s="197">
        <f t="shared" si="638"/>
        <v>0</v>
      </c>
      <c r="CS791" s="198">
        <f t="shared" si="639"/>
        <v>0</v>
      </c>
      <c r="CT791" s="199">
        <f>IFERROR(SQRT(($E791-$E$1136)^2+($AJ791-$AJ$1136)^2),0)</f>
        <v>8.4002520075602272E-3</v>
      </c>
      <c r="CU791" s="197" t="str">
        <f>IF(CT791&lt;=SMALL(CT$3:CT$1130,1),"MAS PARECIDO","NO")</f>
        <v>NO</v>
      </c>
      <c r="CV791" s="197" t="str">
        <f>IF(CT791&lt;=SMALL(CT$3:CT$1130,5),"SIMILAR","NO")</f>
        <v>NO</v>
      </c>
      <c r="CW791" s="197" t="str">
        <f t="shared" si="640"/>
        <v>N/A</v>
      </c>
      <c r="CX791" s="197">
        <f t="shared" si="641"/>
        <v>0</v>
      </c>
      <c r="CY791" s="198">
        <f t="shared" si="642"/>
        <v>0</v>
      </c>
      <c r="CZ791" s="2" t="s">
        <v>2536</v>
      </c>
      <c r="DA791" s="2" t="s">
        <v>2537</v>
      </c>
      <c r="DB791" s="2">
        <v>3</v>
      </c>
      <c r="DC791" s="2" t="s">
        <v>319</v>
      </c>
    </row>
    <row r="792" spans="1:107">
      <c r="A792" s="24" t="s">
        <v>948</v>
      </c>
      <c r="B792" s="46">
        <v>75957.350000000006</v>
      </c>
      <c r="C792" s="190">
        <f>(B792-$B$1132)/($B$1133-$B$1132)</f>
        <v>8.3522191717873534E-2</v>
      </c>
      <c r="D792" s="46">
        <v>15000</v>
      </c>
      <c r="E792" s="190">
        <f>(D792-$D$1132)/($D$1133-$D$1132)</f>
        <v>2.9970899126973809E-2</v>
      </c>
      <c r="F792" s="46" t="s">
        <v>191</v>
      </c>
      <c r="G792" s="192">
        <f>VLOOKUP(F792,'DATOS DE SOPORTE'!$Y$5:$Z$8,2,FALSE)</f>
        <v>1</v>
      </c>
      <c r="H792" s="190">
        <f>(G792-$G$1132)/($G$1133-$G$1132)</f>
        <v>0</v>
      </c>
      <c r="I792" s="50">
        <v>0</v>
      </c>
      <c r="J792" s="200">
        <f t="shared" si="602"/>
        <v>0</v>
      </c>
      <c r="K792" s="190">
        <f>(J792-$J$1132)/($J$1133-$J$1132)</f>
        <v>0</v>
      </c>
      <c r="L792" s="193" t="str">
        <f t="shared" si="603"/>
        <v>NO</v>
      </c>
      <c r="M792" s="46" t="s">
        <v>192</v>
      </c>
      <c r="N792" s="192">
        <f t="shared" si="604"/>
        <v>2</v>
      </c>
      <c r="O792" s="190">
        <f>(N792-N$1132)/(N$1133-N$1132)</f>
        <v>1</v>
      </c>
      <c r="P792" s="46" t="s">
        <v>193</v>
      </c>
      <c r="Q792" s="192">
        <f t="shared" si="605"/>
        <v>2</v>
      </c>
      <c r="R792" s="190">
        <f>(Q792-Q$1132)/(Q$1133-Q$1132)</f>
        <v>0.5</v>
      </c>
      <c r="S792" s="46" t="s">
        <v>194</v>
      </c>
      <c r="T792" s="192">
        <f t="shared" si="606"/>
        <v>1</v>
      </c>
      <c r="U792" s="190">
        <f>(T792-T$1132)/(T$1133-T$1132)</f>
        <v>0</v>
      </c>
      <c r="V792" s="46" t="s">
        <v>212</v>
      </c>
      <c r="W792" s="194">
        <f>VLOOKUP(V792,'DATOS DE SOPORTE'!$S$5:$T$10,2,FALSE)</f>
        <v>3</v>
      </c>
      <c r="X792" s="201">
        <f>(W792-W$1132)/(W$1133-W$1132)</f>
        <v>0.4</v>
      </c>
      <c r="Y792" s="46" t="s">
        <v>188</v>
      </c>
      <c r="Z792" s="194">
        <f t="shared" si="607"/>
        <v>1</v>
      </c>
      <c r="AA792" s="201">
        <f>(Z792-Z$1132)/(Z$1133-Z$1132)</f>
        <v>0</v>
      </c>
      <c r="AB792" s="46" t="s">
        <v>136</v>
      </c>
      <c r="AC792" s="194">
        <f t="shared" si="608"/>
        <v>2</v>
      </c>
      <c r="AD792" s="201">
        <f>(AC792-AC$1132)/(AC$1133-AC$1132)</f>
        <v>1</v>
      </c>
      <c r="AE792" s="46" t="s">
        <v>136</v>
      </c>
      <c r="AF792" s="194">
        <f t="shared" si="609"/>
        <v>2</v>
      </c>
      <c r="AG792" s="201">
        <f>(AF792-AF$1132)/(AF$1133-AF$1132)</f>
        <v>1</v>
      </c>
      <c r="AH792" s="24" t="s">
        <v>67</v>
      </c>
      <c r="AI792" s="194">
        <f>VLOOKUP(AH792,'DATOS DE SOPORTE'!$V$5:$W$8,2,FALSE)</f>
        <v>1</v>
      </c>
      <c r="AJ792" s="201">
        <f>(AI792-AI$1132)/(AI$1133-AI$1132)</f>
        <v>0</v>
      </c>
      <c r="AK792" s="58" t="str">
        <f t="shared" si="601"/>
        <v>Regular</v>
      </c>
      <c r="AL792" s="196">
        <f>IFERROR(SQRT(($E792-$E$1136)^2+($C792-$C$1136)^2),0)</f>
        <v>0.12526255135313244</v>
      </c>
      <c r="AM792" s="197" t="str">
        <f>IF(AL792&lt;=SMALL($AL$3:$AL$1130,1),"MAS PARECIDO","NO")</f>
        <v>NO</v>
      </c>
      <c r="AN792" s="197" t="str">
        <f>IF(AL792&lt;=SMALL($AL$3:$AL$1130,5),"SIMILAR","NO")</f>
        <v>NO</v>
      </c>
      <c r="AO792" s="197" t="str">
        <f t="shared" si="610"/>
        <v>N/A</v>
      </c>
      <c r="AP792" s="197">
        <f t="shared" si="611"/>
        <v>0</v>
      </c>
      <c r="AQ792" s="198">
        <f t="shared" si="612"/>
        <v>0</v>
      </c>
      <c r="AR792" s="196">
        <f>IFERROR(SQRT(($E792-$E$1136)^2+($H792-$H$1136)^2),0)</f>
        <v>0.33468069127683658</v>
      </c>
      <c r="AS792" s="197" t="str">
        <f>IF(AR792&lt;=SMALL(AR$3:AR$1130,1),"MAS PARECIDO","NO")</f>
        <v>NO</v>
      </c>
      <c r="AT792" s="197" t="str">
        <f>IF(AR792&lt;=SMALL(AR$3:AR$1130,5),"SIMILAR","NO")</f>
        <v>NO</v>
      </c>
      <c r="AU792" s="197" t="str">
        <f t="shared" si="613"/>
        <v>N/A</v>
      </c>
      <c r="AV792" s="197">
        <f t="shared" si="614"/>
        <v>0</v>
      </c>
      <c r="AW792" s="198">
        <f t="shared" si="615"/>
        <v>0</v>
      </c>
      <c r="AX792" s="199">
        <f>IFERROR(SQRT(($E792-$E$1136)^2+($K792-$K$1136)^2),0)</f>
        <v>0.20223761767393844</v>
      </c>
      <c r="AY792" s="197" t="str">
        <f>IF(AX792&lt;=SMALL(AX$3:AX$1130,1),"MAS PARECIDO","NO")</f>
        <v>NO</v>
      </c>
      <c r="AZ792" s="197" t="str">
        <f>IF(AX792&lt;=SMALL(AX$3:AX$1130,5),"SIMILAR","NO")</f>
        <v>NO</v>
      </c>
      <c r="BA792" s="197" t="str">
        <f t="shared" si="616"/>
        <v>N/A</v>
      </c>
      <c r="BB792" s="197">
        <f t="shared" si="617"/>
        <v>0</v>
      </c>
      <c r="BC792" s="198">
        <f t="shared" si="618"/>
        <v>0</v>
      </c>
      <c r="BD792" s="196">
        <f>IFERROR(SQRT(($E792-$E$1136)^2+($O792-$O$1136)^2),0)</f>
        <v>3.0000900027000808E-2</v>
      </c>
      <c r="BE792" s="197" t="str">
        <f>IF(BD792&lt;=SMALL(BD$3:BD$1130,1),"MAS PARECIDO","NO")</f>
        <v>NO</v>
      </c>
      <c r="BF792" s="197" t="str">
        <f>IF(BD792&lt;=SMALL(BD$3:BD$1130,5),"SIMILAR","NO")</f>
        <v>NO</v>
      </c>
      <c r="BG792" s="197" t="str">
        <f t="shared" si="619"/>
        <v>N/A</v>
      </c>
      <c r="BH792" s="197">
        <f t="shared" si="620"/>
        <v>0</v>
      </c>
      <c r="BI792" s="198">
        <f t="shared" si="621"/>
        <v>0</v>
      </c>
      <c r="BJ792" s="199">
        <f>IFERROR(SQRT(($E792-$E$1136)^2+($R792-$R$1136)^2),0)</f>
        <v>3.0000900027000808E-2</v>
      </c>
      <c r="BK792" s="197" t="str">
        <f>IF(BJ792&lt;=SMALL(BJ$3:BJ$1130,1),"MAS PARECIDO","NO")</f>
        <v>NO</v>
      </c>
      <c r="BL792" s="197" t="str">
        <f>IF(BJ792&lt;=SMALL(BJ$3:BJ$1130,5),"SIMILAR","NO")</f>
        <v>NO</v>
      </c>
      <c r="BM792" s="197" t="str">
        <f t="shared" si="622"/>
        <v>N/A</v>
      </c>
      <c r="BN792" s="197">
        <f t="shared" si="623"/>
        <v>0</v>
      </c>
      <c r="BO792" s="198">
        <f t="shared" si="624"/>
        <v>0</v>
      </c>
      <c r="BP792" s="199">
        <f>IFERROR(SQRT(($E792-$E$1136)^2+($U792-$U$1136)^2),0)</f>
        <v>3.0000900027000808E-2</v>
      </c>
      <c r="BQ792" s="197" t="str">
        <f>IF(BP792&lt;=SMALL(BP$3:BP$1130,1),"MAS PARECIDO","NO")</f>
        <v>NO</v>
      </c>
      <c r="BR792" s="197" t="str">
        <f>IF(BP792&lt;=SMALL(BP$3:BP$1130,5),"SIMILAR","NO")</f>
        <v>NO</v>
      </c>
      <c r="BS792" s="197" t="str">
        <f t="shared" si="625"/>
        <v>N/A</v>
      </c>
      <c r="BT792" s="197">
        <f t="shared" si="626"/>
        <v>0</v>
      </c>
      <c r="BU792" s="198">
        <f t="shared" si="627"/>
        <v>0</v>
      </c>
      <c r="BV792" s="199">
        <f>IFERROR(SQRT(($E792-$E$1136)^2+($X792-$X$1136)^2),0)</f>
        <v>0.40112348971660849</v>
      </c>
      <c r="BW792" s="197" t="str">
        <f>IF(BV792&lt;=SMALL(BV$3:BV$1130,1),"MAS PARECIDO","NO")</f>
        <v>NO</v>
      </c>
      <c r="BX792" s="197" t="str">
        <f>IF(BV792&lt;=SMALL(BV$3:BV$1130,5),"SIMILAR","NO")</f>
        <v>NO</v>
      </c>
      <c r="BY792" s="197" t="str">
        <f t="shared" si="628"/>
        <v>N/A</v>
      </c>
      <c r="BZ792" s="197">
        <f t="shared" si="629"/>
        <v>0</v>
      </c>
      <c r="CA792" s="198">
        <f t="shared" si="630"/>
        <v>0</v>
      </c>
      <c r="CB792" s="199">
        <f>IFERROR(SQRT(($E792-$E$1136)^2+($AA792-$AA$1136)^2),0)</f>
        <v>3.0000900027000808E-2</v>
      </c>
      <c r="CC792" s="197" t="str">
        <f>IF(CB792&lt;=SMALL(CB$3:CB$1130,1),"MAS PARECIDO","NO")</f>
        <v>NO</v>
      </c>
      <c r="CD792" s="197" t="str">
        <f>IF(CB792&lt;=SMALL(CB$3:CB$1130,5),"SIMILAR","NO")</f>
        <v>NO</v>
      </c>
      <c r="CE792" s="197" t="str">
        <f t="shared" si="631"/>
        <v>N/A</v>
      </c>
      <c r="CF792" s="197">
        <f t="shared" si="632"/>
        <v>0</v>
      </c>
      <c r="CG792" s="198">
        <f t="shared" si="633"/>
        <v>0</v>
      </c>
      <c r="CH792" s="199">
        <f>IFERROR(SQRT(($E792-$E$1136)^2+($AD792-$AD$1136)^2),0)</f>
        <v>3.0000900027000808E-2</v>
      </c>
      <c r="CI792" s="197" t="str">
        <f>IF(CH792&lt;=SMALL(CH$3:CH$1130,1),"MAS PARECIDO","NO")</f>
        <v>NO</v>
      </c>
      <c r="CJ792" s="197" t="str">
        <f>IF(CH792&lt;=SMALL(CH$3:CH$1130,5),"SIMILAR","NO")</f>
        <v>NO</v>
      </c>
      <c r="CK792" s="197" t="str">
        <f t="shared" si="634"/>
        <v>N/A</v>
      </c>
      <c r="CL792" s="197">
        <f t="shared" si="635"/>
        <v>0</v>
      </c>
      <c r="CM792" s="198">
        <f t="shared" si="636"/>
        <v>0</v>
      </c>
      <c r="CN792" s="199">
        <f>IFERROR(SQRT(($E792-$E$1136)^2+($AG792-$AG$1136)^2),0)</f>
        <v>3.0000900027000808E-2</v>
      </c>
      <c r="CO792" s="197" t="str">
        <f>IF(CN792&lt;=SMALL(CN$3:CN$1130,1),"MAS PARECIDO","NO")</f>
        <v>NO</v>
      </c>
      <c r="CP792" s="197" t="str">
        <f>IF(CN792&lt;=SMALL(CN$3:CN$1130,5),"SIMILAR","NO")</f>
        <v>NO</v>
      </c>
      <c r="CQ792" s="197" t="str">
        <f t="shared" si="637"/>
        <v>N/A</v>
      </c>
      <c r="CR792" s="197">
        <f t="shared" si="638"/>
        <v>0</v>
      </c>
      <c r="CS792" s="198">
        <f t="shared" si="639"/>
        <v>0</v>
      </c>
      <c r="CT792" s="199">
        <f>IFERROR(SQRT(($E792-$E$1136)^2+($AJ792-$AJ$1136)^2),0)</f>
        <v>3.0000900027000808E-2</v>
      </c>
      <c r="CU792" s="197" t="str">
        <f>IF(CT792&lt;=SMALL(CT$3:CT$1130,1),"MAS PARECIDO","NO")</f>
        <v>NO</v>
      </c>
      <c r="CV792" s="197" t="str">
        <f>IF(CT792&lt;=SMALL(CT$3:CT$1130,5),"SIMILAR","NO")</f>
        <v>NO</v>
      </c>
      <c r="CW792" s="197" t="str">
        <f t="shared" si="640"/>
        <v>N/A</v>
      </c>
      <c r="CX792" s="197">
        <f t="shared" si="641"/>
        <v>0</v>
      </c>
      <c r="CY792" s="198">
        <f t="shared" si="642"/>
        <v>0</v>
      </c>
      <c r="CZ792" s="2" t="s">
        <v>2538</v>
      </c>
      <c r="DA792" s="2" t="s">
        <v>2539</v>
      </c>
      <c r="DB792" s="2">
        <v>1</v>
      </c>
      <c r="DC792" s="2" t="s">
        <v>346</v>
      </c>
    </row>
    <row r="793" spans="1:107">
      <c r="A793" s="24" t="s">
        <v>949</v>
      </c>
      <c r="B793" s="46">
        <v>80849.86</v>
      </c>
      <c r="C793" s="190">
        <f>(B793-$B$1132)/($B$1133-$B$1132)</f>
        <v>8.9241111271291182E-2</v>
      </c>
      <c r="D793" s="46">
        <v>30000</v>
      </c>
      <c r="E793" s="190">
        <f>(D793-$D$1132)/($D$1133-$D$1132)</f>
        <v>5.9971799153974617E-2</v>
      </c>
      <c r="F793" s="46" t="s">
        <v>203</v>
      </c>
      <c r="G793" s="192">
        <f>VLOOKUP(F793,'DATOS DE SOPORTE'!$Y$5:$Z$8,2,FALSE)</f>
        <v>3</v>
      </c>
      <c r="H793" s="190">
        <f>(G793-$G$1132)/($G$1133-$G$1132)</f>
        <v>0.66666666666666663</v>
      </c>
      <c r="I793" s="50">
        <v>2</v>
      </c>
      <c r="J793" s="200">
        <f t="shared" si="602"/>
        <v>2</v>
      </c>
      <c r="K793" s="190">
        <f>(J793-$J$1132)/($J$1133-$J$1132)</f>
        <v>0.4</v>
      </c>
      <c r="L793" s="193" t="str">
        <f t="shared" si="603"/>
        <v>SI</v>
      </c>
      <c r="M793" s="46" t="s">
        <v>192</v>
      </c>
      <c r="N793" s="192">
        <f t="shared" si="604"/>
        <v>2</v>
      </c>
      <c r="O793" s="190">
        <f>(N793-N$1132)/(N$1133-N$1132)</f>
        <v>1</v>
      </c>
      <c r="P793" s="46" t="s">
        <v>193</v>
      </c>
      <c r="Q793" s="192">
        <f t="shared" si="605"/>
        <v>2</v>
      </c>
      <c r="R793" s="190">
        <f>(Q793-Q$1132)/(Q$1133-Q$1132)</f>
        <v>0.5</v>
      </c>
      <c r="S793" s="46" t="s">
        <v>194</v>
      </c>
      <c r="T793" s="192">
        <f t="shared" si="606"/>
        <v>1</v>
      </c>
      <c r="U793" s="190">
        <f>(T793-T$1132)/(T$1133-T$1132)</f>
        <v>0</v>
      </c>
      <c r="V793" s="46" t="s">
        <v>212</v>
      </c>
      <c r="W793" s="194">
        <f>VLOOKUP(V793,'DATOS DE SOPORTE'!$S$5:$T$10,2,FALSE)</f>
        <v>3</v>
      </c>
      <c r="X793" s="201">
        <f>(W793-W$1132)/(W$1133-W$1132)</f>
        <v>0.4</v>
      </c>
      <c r="Y793" s="46" t="s">
        <v>188</v>
      </c>
      <c r="Z793" s="194">
        <f t="shared" si="607"/>
        <v>1</v>
      </c>
      <c r="AA793" s="201">
        <f>(Z793-Z$1132)/(Z$1133-Z$1132)</f>
        <v>0</v>
      </c>
      <c r="AB793" s="46" t="s">
        <v>136</v>
      </c>
      <c r="AC793" s="194">
        <f t="shared" si="608"/>
        <v>2</v>
      </c>
      <c r="AD793" s="201">
        <f>(AC793-AC$1132)/(AC$1133-AC$1132)</f>
        <v>1</v>
      </c>
      <c r="AE793" s="46" t="s">
        <v>188</v>
      </c>
      <c r="AF793" s="194">
        <f t="shared" si="609"/>
        <v>1</v>
      </c>
      <c r="AG793" s="201">
        <f>(AF793-AF$1132)/(AF$1133-AF$1132)</f>
        <v>0</v>
      </c>
      <c r="AH793" s="24" t="s">
        <v>67</v>
      </c>
      <c r="AI793" s="194">
        <f>VLOOKUP(AH793,'DATOS DE SOPORTE'!$V$5:$W$8,2,FALSE)</f>
        <v>1</v>
      </c>
      <c r="AJ793" s="201">
        <f>(AI793-AI$1132)/(AI$1133-AI$1132)</f>
        <v>0</v>
      </c>
      <c r="AK793" s="58" t="str">
        <f t="shared" si="601"/>
        <v>Bueno</v>
      </c>
      <c r="AL793" s="196">
        <f>IFERROR(SQRT(($E793-$E$1136)^2+($C793-$C$1136)^2),0)</f>
        <v>0.1305087779125752</v>
      </c>
      <c r="AM793" s="197" t="str">
        <f>IF(AL793&lt;=SMALL($AL$3:$AL$1130,1),"MAS PARECIDO","NO")</f>
        <v>NO</v>
      </c>
      <c r="AN793" s="197" t="str">
        <f>IF(AL793&lt;=SMALL($AL$3:$AL$1130,5),"SIMILAR","NO")</f>
        <v>NO</v>
      </c>
      <c r="AO793" s="197" t="str">
        <f t="shared" si="610"/>
        <v>N/A</v>
      </c>
      <c r="AP793" s="197">
        <f t="shared" si="611"/>
        <v>0</v>
      </c>
      <c r="AQ793" s="198">
        <f t="shared" si="612"/>
        <v>0</v>
      </c>
      <c r="AR793" s="196">
        <f>IFERROR(SQRT(($E793-$E$1136)^2+($H793-$H$1136)^2),0)</f>
        <v>0.3386906067797445</v>
      </c>
      <c r="AS793" s="197" t="str">
        <f>IF(AR793&lt;=SMALL(AR$3:AR$1130,1),"MAS PARECIDO","NO")</f>
        <v>NO</v>
      </c>
      <c r="AT793" s="197" t="str">
        <f>IF(AR793&lt;=SMALL(AR$3:AR$1130,5),"SIMILAR","NO")</f>
        <v>NO</v>
      </c>
      <c r="AU793" s="197" t="str">
        <f t="shared" si="613"/>
        <v>N/A</v>
      </c>
      <c r="AV793" s="197">
        <f t="shared" si="614"/>
        <v>0</v>
      </c>
      <c r="AW793" s="198">
        <f t="shared" si="615"/>
        <v>0</v>
      </c>
      <c r="AX793" s="199">
        <f>IFERROR(SQRT(($E793-$E$1136)^2+($K793-$K$1136)^2),0)</f>
        <v>0.2088066474270405</v>
      </c>
      <c r="AY793" s="197" t="str">
        <f>IF(AX793&lt;=SMALL(AX$3:AX$1130,1),"MAS PARECIDO","NO")</f>
        <v>NO</v>
      </c>
      <c r="AZ793" s="197" t="str">
        <f>IF(AX793&lt;=SMALL(AX$3:AX$1130,5),"SIMILAR","NO")</f>
        <v>NO</v>
      </c>
      <c r="BA793" s="197" t="str">
        <f t="shared" si="616"/>
        <v>N/A</v>
      </c>
      <c r="BB793" s="197">
        <f t="shared" si="617"/>
        <v>0</v>
      </c>
      <c r="BC793" s="198">
        <f t="shared" si="618"/>
        <v>0</v>
      </c>
      <c r="BD793" s="196">
        <f>IFERROR(SQRT(($E793-$E$1136)^2+($O793-$O$1136)^2),0)</f>
        <v>6.0001800054001617E-2</v>
      </c>
      <c r="BE793" s="197" t="str">
        <f>IF(BD793&lt;=SMALL(BD$3:BD$1130,1),"MAS PARECIDO","NO")</f>
        <v>NO</v>
      </c>
      <c r="BF793" s="197" t="str">
        <f>IF(BD793&lt;=SMALL(BD$3:BD$1130,5),"SIMILAR","NO")</f>
        <v>NO</v>
      </c>
      <c r="BG793" s="197" t="str">
        <f t="shared" si="619"/>
        <v>N/A</v>
      </c>
      <c r="BH793" s="197">
        <f t="shared" si="620"/>
        <v>0</v>
      </c>
      <c r="BI793" s="198">
        <f t="shared" si="621"/>
        <v>0</v>
      </c>
      <c r="BJ793" s="199">
        <f>IFERROR(SQRT(($E793-$E$1136)^2+($R793-$R$1136)^2),0)</f>
        <v>6.0001800054001617E-2</v>
      </c>
      <c r="BK793" s="197" t="str">
        <f>IF(BJ793&lt;=SMALL(BJ$3:BJ$1130,1),"MAS PARECIDO","NO")</f>
        <v>NO</v>
      </c>
      <c r="BL793" s="197" t="str">
        <f>IF(BJ793&lt;=SMALL(BJ$3:BJ$1130,5),"SIMILAR","NO")</f>
        <v>NO</v>
      </c>
      <c r="BM793" s="197" t="str">
        <f t="shared" si="622"/>
        <v>N/A</v>
      </c>
      <c r="BN793" s="197">
        <f t="shared" si="623"/>
        <v>0</v>
      </c>
      <c r="BO793" s="198">
        <f t="shared" si="624"/>
        <v>0</v>
      </c>
      <c r="BP793" s="199">
        <f>IFERROR(SQRT(($E793-$E$1136)^2+($U793-$U$1136)^2),0)</f>
        <v>6.0001800054001617E-2</v>
      </c>
      <c r="BQ793" s="197" t="str">
        <f>IF(BP793&lt;=SMALL(BP$3:BP$1130,1),"MAS PARECIDO","NO")</f>
        <v>NO</v>
      </c>
      <c r="BR793" s="197" t="str">
        <f>IF(BP793&lt;=SMALL(BP$3:BP$1130,5),"SIMILAR","NO")</f>
        <v>NO</v>
      </c>
      <c r="BS793" s="197" t="str">
        <f t="shared" si="625"/>
        <v>N/A</v>
      </c>
      <c r="BT793" s="197">
        <f t="shared" si="626"/>
        <v>0</v>
      </c>
      <c r="BU793" s="198">
        <f t="shared" si="627"/>
        <v>0</v>
      </c>
      <c r="BV793" s="199">
        <f>IFERROR(SQRT(($E793-$E$1136)^2+($X793-$X$1136)^2),0)</f>
        <v>0.40447523534787688</v>
      </c>
      <c r="BW793" s="197" t="str">
        <f>IF(BV793&lt;=SMALL(BV$3:BV$1130,1),"MAS PARECIDO","NO")</f>
        <v>NO</v>
      </c>
      <c r="BX793" s="197" t="str">
        <f>IF(BV793&lt;=SMALL(BV$3:BV$1130,5),"SIMILAR","NO")</f>
        <v>NO</v>
      </c>
      <c r="BY793" s="197" t="str">
        <f t="shared" si="628"/>
        <v>N/A</v>
      </c>
      <c r="BZ793" s="197">
        <f t="shared" si="629"/>
        <v>0</v>
      </c>
      <c r="CA793" s="198">
        <f t="shared" si="630"/>
        <v>0</v>
      </c>
      <c r="CB793" s="199">
        <f>IFERROR(SQRT(($E793-$E$1136)^2+($AA793-$AA$1136)^2),0)</f>
        <v>6.0001800054001617E-2</v>
      </c>
      <c r="CC793" s="197" t="str">
        <f>IF(CB793&lt;=SMALL(CB$3:CB$1130,1),"MAS PARECIDO","NO")</f>
        <v>NO</v>
      </c>
      <c r="CD793" s="197" t="str">
        <f>IF(CB793&lt;=SMALL(CB$3:CB$1130,5),"SIMILAR","NO")</f>
        <v>NO</v>
      </c>
      <c r="CE793" s="197" t="str">
        <f t="shared" si="631"/>
        <v>N/A</v>
      </c>
      <c r="CF793" s="197">
        <f t="shared" si="632"/>
        <v>0</v>
      </c>
      <c r="CG793" s="198">
        <f t="shared" si="633"/>
        <v>0</v>
      </c>
      <c r="CH793" s="199">
        <f>IFERROR(SQRT(($E793-$E$1136)^2+($AD793-$AD$1136)^2),0)</f>
        <v>6.0001800054001617E-2</v>
      </c>
      <c r="CI793" s="197" t="str">
        <f>IF(CH793&lt;=SMALL(CH$3:CH$1130,1),"MAS PARECIDO","NO")</f>
        <v>NO</v>
      </c>
      <c r="CJ793" s="197" t="str">
        <f>IF(CH793&lt;=SMALL(CH$3:CH$1130,5),"SIMILAR","NO")</f>
        <v>NO</v>
      </c>
      <c r="CK793" s="197" t="str">
        <f t="shared" si="634"/>
        <v>N/A</v>
      </c>
      <c r="CL793" s="197">
        <f t="shared" si="635"/>
        <v>0</v>
      </c>
      <c r="CM793" s="198">
        <f t="shared" si="636"/>
        <v>0</v>
      </c>
      <c r="CN793" s="199">
        <f>IFERROR(SQRT(($E793-$E$1136)^2+($AG793-$AG$1136)^2),0)</f>
        <v>1.0017984907204245</v>
      </c>
      <c r="CO793" s="197" t="str">
        <f>IF(CN793&lt;=SMALL(CN$3:CN$1130,1),"MAS PARECIDO","NO")</f>
        <v>NO</v>
      </c>
      <c r="CP793" s="197" t="str">
        <f>IF(CN793&lt;=SMALL(CN$3:CN$1130,5),"SIMILAR","NO")</f>
        <v>NO</v>
      </c>
      <c r="CQ793" s="197" t="str">
        <f t="shared" si="637"/>
        <v>N/A</v>
      </c>
      <c r="CR793" s="197">
        <f t="shared" si="638"/>
        <v>0</v>
      </c>
      <c r="CS793" s="198">
        <f t="shared" si="639"/>
        <v>0</v>
      </c>
      <c r="CT793" s="199">
        <f>IFERROR(SQRT(($E793-$E$1136)^2+($AJ793-$AJ$1136)^2),0)</f>
        <v>6.0001800054001617E-2</v>
      </c>
      <c r="CU793" s="197" t="str">
        <f>IF(CT793&lt;=SMALL(CT$3:CT$1130,1),"MAS PARECIDO","NO")</f>
        <v>NO</v>
      </c>
      <c r="CV793" s="197" t="str">
        <f>IF(CT793&lt;=SMALL(CT$3:CT$1130,5),"SIMILAR","NO")</f>
        <v>NO</v>
      </c>
      <c r="CW793" s="197" t="str">
        <f t="shared" si="640"/>
        <v>N/A</v>
      </c>
      <c r="CX793" s="197">
        <f t="shared" si="641"/>
        <v>0</v>
      </c>
      <c r="CY793" s="198">
        <f t="shared" si="642"/>
        <v>0</v>
      </c>
      <c r="CZ793" s="2" t="s">
        <v>2540</v>
      </c>
      <c r="DA793" s="2" t="s">
        <v>2541</v>
      </c>
      <c r="DB793" s="2">
        <v>0</v>
      </c>
      <c r="DC793" s="2" t="s">
        <v>189</v>
      </c>
    </row>
    <row r="794" spans="1:107">
      <c r="A794" s="24" t="s">
        <v>950</v>
      </c>
      <c r="B794" s="46">
        <v>203732.3</v>
      </c>
      <c r="C794" s="190">
        <f>(B794-$B$1132)/($B$1133-$B$1132)</f>
        <v>0.23288001827151611</v>
      </c>
      <c r="D794" s="46">
        <v>25000</v>
      </c>
      <c r="E794" s="190">
        <f>(D794-$D$1132)/($D$1133-$D$1132)</f>
        <v>4.9971499144974348E-2</v>
      </c>
      <c r="F794" s="46" t="s">
        <v>191</v>
      </c>
      <c r="G794" s="192">
        <f>VLOOKUP(F794,'DATOS DE SOPORTE'!$Y$5:$Z$8,2,FALSE)</f>
        <v>1</v>
      </c>
      <c r="H794" s="190">
        <f>(G794-$G$1132)/($G$1133-$G$1132)</f>
        <v>0</v>
      </c>
      <c r="I794" s="50">
        <v>0</v>
      </c>
      <c r="J794" s="200">
        <f t="shared" si="602"/>
        <v>0</v>
      </c>
      <c r="K794" s="190">
        <f>(J794-$J$1132)/($J$1133-$J$1132)</f>
        <v>0</v>
      </c>
      <c r="L794" s="193" t="str">
        <f t="shared" si="603"/>
        <v>NO</v>
      </c>
      <c r="M794" s="46" t="s">
        <v>192</v>
      </c>
      <c r="N794" s="192">
        <f t="shared" si="604"/>
        <v>2</v>
      </c>
      <c r="O794" s="190">
        <f>(N794-N$1132)/(N$1133-N$1132)</f>
        <v>1</v>
      </c>
      <c r="P794" s="46" t="s">
        <v>58</v>
      </c>
      <c r="Q794" s="192">
        <f t="shared" si="605"/>
        <v>3</v>
      </c>
      <c r="R794" s="190">
        <f>(Q794-Q$1132)/(Q$1133-Q$1132)</f>
        <v>1</v>
      </c>
      <c r="S794" s="46" t="s">
        <v>194</v>
      </c>
      <c r="T794" s="192">
        <f t="shared" si="606"/>
        <v>1</v>
      </c>
      <c r="U794" s="190">
        <f>(T794-T$1132)/(T$1133-T$1132)</f>
        <v>0</v>
      </c>
      <c r="V794" s="46" t="s">
        <v>62</v>
      </c>
      <c r="W794" s="194">
        <f>VLOOKUP(V794,'DATOS DE SOPORTE'!$S$5:$T$10,2,FALSE)</f>
        <v>1</v>
      </c>
      <c r="X794" s="201">
        <f>(W794-W$1132)/(W$1133-W$1132)</f>
        <v>0</v>
      </c>
      <c r="Y794" s="46" t="s">
        <v>188</v>
      </c>
      <c r="Z794" s="194">
        <f t="shared" si="607"/>
        <v>1</v>
      </c>
      <c r="AA794" s="201">
        <f>(Z794-Z$1132)/(Z$1133-Z$1132)</f>
        <v>0</v>
      </c>
      <c r="AB794" s="46" t="s">
        <v>136</v>
      </c>
      <c r="AC794" s="194">
        <f t="shared" si="608"/>
        <v>2</v>
      </c>
      <c r="AD794" s="201">
        <f>(AC794-AC$1132)/(AC$1133-AC$1132)</f>
        <v>1</v>
      </c>
      <c r="AE794" s="46" t="s">
        <v>136</v>
      </c>
      <c r="AF794" s="194">
        <f t="shared" si="609"/>
        <v>2</v>
      </c>
      <c r="AG794" s="201">
        <f>(AF794-AF$1132)/(AF$1133-AF$1132)</f>
        <v>1</v>
      </c>
      <c r="AH794" s="24" t="s">
        <v>67</v>
      </c>
      <c r="AI794" s="194">
        <f>VLOOKUP(AH794,'DATOS DE SOPORTE'!$V$5:$W$8,2,FALSE)</f>
        <v>1</v>
      </c>
      <c r="AJ794" s="201">
        <f>(AI794-AI$1132)/(AI$1133-AI$1132)</f>
        <v>0</v>
      </c>
      <c r="AK794" s="58" t="str">
        <f t="shared" si="601"/>
        <v>Bueno</v>
      </c>
      <c r="AL794" s="196">
        <f>IFERROR(SQRT(($E794-$E$1136)^2+($C794-$C$1136)^2),0)</f>
        <v>5.7181404552521457E-2</v>
      </c>
      <c r="AM794" s="197" t="str">
        <f>IF(AL794&lt;=SMALL($AL$3:$AL$1130,1),"MAS PARECIDO","NO")</f>
        <v>NO</v>
      </c>
      <c r="AN794" s="197" t="str">
        <f>IF(AL794&lt;=SMALL($AL$3:$AL$1130,5),"SIMILAR","NO")</f>
        <v>NO</v>
      </c>
      <c r="AO794" s="197" t="str">
        <f t="shared" si="610"/>
        <v>N/A</v>
      </c>
      <c r="AP794" s="197">
        <f t="shared" si="611"/>
        <v>0</v>
      </c>
      <c r="AQ794" s="198">
        <f t="shared" si="612"/>
        <v>0</v>
      </c>
      <c r="AR794" s="196">
        <f>IFERROR(SQRT(($E794-$E$1136)^2+($H794-$H$1136)^2),0)</f>
        <v>0.33706269612323075</v>
      </c>
      <c r="AS794" s="197" t="str">
        <f>IF(AR794&lt;=SMALL(AR$3:AR$1130,1),"MAS PARECIDO","NO")</f>
        <v>NO</v>
      </c>
      <c r="AT794" s="197" t="str">
        <f>IF(AR794&lt;=SMALL(AR$3:AR$1130,5),"SIMILAR","NO")</f>
        <v>NO</v>
      </c>
      <c r="AU794" s="197" t="str">
        <f t="shared" si="613"/>
        <v>N/A</v>
      </c>
      <c r="AV794" s="197">
        <f t="shared" si="614"/>
        <v>0</v>
      </c>
      <c r="AW794" s="198">
        <f t="shared" si="615"/>
        <v>0</v>
      </c>
      <c r="AX794" s="199">
        <f>IFERROR(SQRT(($E794-$E$1136)^2+($K794-$K$1136)^2),0)</f>
        <v>0.20615564510037138</v>
      </c>
      <c r="AY794" s="197" t="str">
        <f>IF(AX794&lt;=SMALL(AX$3:AX$1130,1),"MAS PARECIDO","NO")</f>
        <v>NO</v>
      </c>
      <c r="AZ794" s="197" t="str">
        <f>IF(AX794&lt;=SMALL(AX$3:AX$1130,5),"SIMILAR","NO")</f>
        <v>NO</v>
      </c>
      <c r="BA794" s="197" t="str">
        <f t="shared" si="616"/>
        <v>N/A</v>
      </c>
      <c r="BB794" s="197">
        <f t="shared" si="617"/>
        <v>0</v>
      </c>
      <c r="BC794" s="198">
        <f t="shared" si="618"/>
        <v>0</v>
      </c>
      <c r="BD794" s="196">
        <f>IFERROR(SQRT(($E794-$E$1136)^2+($O794-$O$1136)^2),0)</f>
        <v>5.0001500045001347E-2</v>
      </c>
      <c r="BE794" s="197" t="str">
        <f>IF(BD794&lt;=SMALL(BD$3:BD$1130,1),"MAS PARECIDO","NO")</f>
        <v>NO</v>
      </c>
      <c r="BF794" s="197" t="str">
        <f>IF(BD794&lt;=SMALL(BD$3:BD$1130,5),"SIMILAR","NO")</f>
        <v>NO</v>
      </c>
      <c r="BG794" s="197" t="str">
        <f t="shared" si="619"/>
        <v>N/A</v>
      </c>
      <c r="BH794" s="197">
        <f t="shared" si="620"/>
        <v>0</v>
      </c>
      <c r="BI794" s="198">
        <f t="shared" si="621"/>
        <v>0</v>
      </c>
      <c r="BJ794" s="199">
        <f>IFERROR(SQRT(($E794-$E$1136)^2+($R794-$R$1136)^2),0)</f>
        <v>0.50249393031831757</v>
      </c>
      <c r="BK794" s="197" t="str">
        <f>IF(BJ794&lt;=SMALL(BJ$3:BJ$1130,1),"MAS PARECIDO","NO")</f>
        <v>NO</v>
      </c>
      <c r="BL794" s="197" t="str">
        <f>IF(BJ794&lt;=SMALL(BJ$3:BJ$1130,5),"SIMILAR","NO")</f>
        <v>NO</v>
      </c>
      <c r="BM794" s="197" t="str">
        <f t="shared" si="622"/>
        <v>N/A</v>
      </c>
      <c r="BN794" s="197">
        <f t="shared" si="623"/>
        <v>0</v>
      </c>
      <c r="BO794" s="198">
        <f t="shared" si="624"/>
        <v>0</v>
      </c>
      <c r="BP794" s="199">
        <f>IFERROR(SQRT(($E794-$E$1136)^2+($U794-$U$1136)^2),0)</f>
        <v>5.0001500045001347E-2</v>
      </c>
      <c r="BQ794" s="197" t="str">
        <f>IF(BP794&lt;=SMALL(BP$3:BP$1130,1),"MAS PARECIDO","NO")</f>
        <v>NO</v>
      </c>
      <c r="BR794" s="197" t="str">
        <f>IF(BP794&lt;=SMALL(BP$3:BP$1130,5),"SIMILAR","NO")</f>
        <v>NO</v>
      </c>
      <c r="BS794" s="197" t="str">
        <f t="shared" si="625"/>
        <v>N/A</v>
      </c>
      <c r="BT794" s="197">
        <f t="shared" si="626"/>
        <v>0</v>
      </c>
      <c r="BU794" s="198">
        <f t="shared" si="627"/>
        <v>0</v>
      </c>
      <c r="BV794" s="199">
        <f>IFERROR(SQRT(($E794-$E$1136)^2+($X794-$X$1136)^2),0)</f>
        <v>5.0001500045001347E-2</v>
      </c>
      <c r="BW794" s="197" t="str">
        <f>IF(BV794&lt;=SMALL(BV$3:BV$1130,1),"MAS PARECIDO","NO")</f>
        <v>NO</v>
      </c>
      <c r="BX794" s="197" t="str">
        <f>IF(BV794&lt;=SMALL(BV$3:BV$1130,5),"SIMILAR","NO")</f>
        <v>NO</v>
      </c>
      <c r="BY794" s="197" t="str">
        <f t="shared" si="628"/>
        <v>N/A</v>
      </c>
      <c r="BZ794" s="197">
        <f t="shared" si="629"/>
        <v>0</v>
      </c>
      <c r="CA794" s="198">
        <f t="shared" si="630"/>
        <v>0</v>
      </c>
      <c r="CB794" s="199">
        <f>IFERROR(SQRT(($E794-$E$1136)^2+($AA794-$AA$1136)^2),0)</f>
        <v>5.0001500045001347E-2</v>
      </c>
      <c r="CC794" s="197" t="str">
        <f>IF(CB794&lt;=SMALL(CB$3:CB$1130,1),"MAS PARECIDO","NO")</f>
        <v>NO</v>
      </c>
      <c r="CD794" s="197" t="str">
        <f>IF(CB794&lt;=SMALL(CB$3:CB$1130,5),"SIMILAR","NO")</f>
        <v>NO</v>
      </c>
      <c r="CE794" s="197" t="str">
        <f t="shared" si="631"/>
        <v>N/A</v>
      </c>
      <c r="CF794" s="197">
        <f t="shared" si="632"/>
        <v>0</v>
      </c>
      <c r="CG794" s="198">
        <f t="shared" si="633"/>
        <v>0</v>
      </c>
      <c r="CH794" s="199">
        <f>IFERROR(SQRT(($E794-$E$1136)^2+($AD794-$AD$1136)^2),0)</f>
        <v>5.0001500045001347E-2</v>
      </c>
      <c r="CI794" s="197" t="str">
        <f>IF(CH794&lt;=SMALL(CH$3:CH$1130,1),"MAS PARECIDO","NO")</f>
        <v>NO</v>
      </c>
      <c r="CJ794" s="197" t="str">
        <f>IF(CH794&lt;=SMALL(CH$3:CH$1130,5),"SIMILAR","NO")</f>
        <v>NO</v>
      </c>
      <c r="CK794" s="197" t="str">
        <f t="shared" si="634"/>
        <v>N/A</v>
      </c>
      <c r="CL794" s="197">
        <f t="shared" si="635"/>
        <v>0</v>
      </c>
      <c r="CM794" s="198">
        <f t="shared" si="636"/>
        <v>0</v>
      </c>
      <c r="CN794" s="199">
        <f>IFERROR(SQRT(($E794-$E$1136)^2+($AG794-$AG$1136)^2),0)</f>
        <v>5.0001500045001347E-2</v>
      </c>
      <c r="CO794" s="197" t="str">
        <f>IF(CN794&lt;=SMALL(CN$3:CN$1130,1),"MAS PARECIDO","NO")</f>
        <v>NO</v>
      </c>
      <c r="CP794" s="197" t="str">
        <f>IF(CN794&lt;=SMALL(CN$3:CN$1130,5),"SIMILAR","NO")</f>
        <v>NO</v>
      </c>
      <c r="CQ794" s="197" t="str">
        <f t="shared" si="637"/>
        <v>N/A</v>
      </c>
      <c r="CR794" s="197">
        <f t="shared" si="638"/>
        <v>0</v>
      </c>
      <c r="CS794" s="198">
        <f t="shared" si="639"/>
        <v>0</v>
      </c>
      <c r="CT794" s="199">
        <f>IFERROR(SQRT(($E794-$E$1136)^2+($AJ794-$AJ$1136)^2),0)</f>
        <v>5.0001500045001347E-2</v>
      </c>
      <c r="CU794" s="197" t="str">
        <f>IF(CT794&lt;=SMALL(CT$3:CT$1130,1),"MAS PARECIDO","NO")</f>
        <v>NO</v>
      </c>
      <c r="CV794" s="197" t="str">
        <f>IF(CT794&lt;=SMALL(CT$3:CT$1130,5),"SIMILAR","NO")</f>
        <v>NO</v>
      </c>
      <c r="CW794" s="197" t="str">
        <f t="shared" si="640"/>
        <v>N/A</v>
      </c>
      <c r="CX794" s="197">
        <f t="shared" si="641"/>
        <v>0</v>
      </c>
      <c r="CY794" s="198">
        <f t="shared" si="642"/>
        <v>0</v>
      </c>
      <c r="CZ794" s="2" t="s">
        <v>2407</v>
      </c>
      <c r="DA794" s="2" t="s">
        <v>2542</v>
      </c>
      <c r="DB794" s="2">
        <v>0</v>
      </c>
      <c r="DC794" s="2" t="s">
        <v>189</v>
      </c>
    </row>
    <row r="795" spans="1:107">
      <c r="A795" s="24" t="s">
        <v>951</v>
      </c>
      <c r="B795" s="46">
        <v>138963.93</v>
      </c>
      <c r="C795" s="190">
        <f>(B795-$B$1132)/($B$1133-$B$1132)</f>
        <v>0.15717141519538777</v>
      </c>
      <c r="D795" s="46">
        <v>15000</v>
      </c>
      <c r="E795" s="190">
        <f>(D795-$D$1132)/($D$1133-$D$1132)</f>
        <v>2.9970899126973809E-2</v>
      </c>
      <c r="F795" s="46" t="s">
        <v>191</v>
      </c>
      <c r="G795" s="192">
        <f>VLOOKUP(F795,'DATOS DE SOPORTE'!$Y$5:$Z$8,2,FALSE)</f>
        <v>1</v>
      </c>
      <c r="H795" s="190">
        <f>(G795-$G$1132)/($G$1133-$G$1132)</f>
        <v>0</v>
      </c>
      <c r="I795" s="50">
        <v>0</v>
      </c>
      <c r="J795" s="200">
        <f t="shared" si="602"/>
        <v>0</v>
      </c>
      <c r="K795" s="190">
        <f>(J795-$J$1132)/($J$1133-$J$1132)</f>
        <v>0</v>
      </c>
      <c r="L795" s="193" t="str">
        <f t="shared" si="603"/>
        <v>NO</v>
      </c>
      <c r="M795" s="46"/>
      <c r="N795" s="192">
        <f t="shared" si="604"/>
        <v>2</v>
      </c>
      <c r="O795" s="190">
        <f>(N795-N$1132)/(N$1133-N$1132)</f>
        <v>1</v>
      </c>
      <c r="P795" s="46">
        <v>0</v>
      </c>
      <c r="Q795" s="192">
        <f t="shared" si="605"/>
        <v>3</v>
      </c>
      <c r="R795" s="190">
        <f>(Q795-Q$1132)/(Q$1133-Q$1132)</f>
        <v>1</v>
      </c>
      <c r="S795" s="46" t="s">
        <v>194</v>
      </c>
      <c r="T795" s="192">
        <f t="shared" si="606"/>
        <v>1</v>
      </c>
      <c r="U795" s="190">
        <f>(T795-T$1132)/(T$1133-T$1132)</f>
        <v>0</v>
      </c>
      <c r="V795" s="46" t="s">
        <v>62</v>
      </c>
      <c r="W795" s="194">
        <f>VLOOKUP(V795,'DATOS DE SOPORTE'!$S$5:$T$10,2,FALSE)</f>
        <v>1</v>
      </c>
      <c r="X795" s="201">
        <f>(W795-W$1132)/(W$1133-W$1132)</f>
        <v>0</v>
      </c>
      <c r="Y795" s="46" t="s">
        <v>188</v>
      </c>
      <c r="Z795" s="194">
        <f t="shared" si="607"/>
        <v>1</v>
      </c>
      <c r="AA795" s="201">
        <f>(Z795-Z$1132)/(Z$1133-Z$1132)</f>
        <v>0</v>
      </c>
      <c r="AB795" s="46" t="s">
        <v>136</v>
      </c>
      <c r="AC795" s="194">
        <f t="shared" si="608"/>
        <v>2</v>
      </c>
      <c r="AD795" s="201">
        <f>(AC795-AC$1132)/(AC$1133-AC$1132)</f>
        <v>1</v>
      </c>
      <c r="AE795" s="46" t="s">
        <v>188</v>
      </c>
      <c r="AF795" s="194">
        <f t="shared" si="609"/>
        <v>1</v>
      </c>
      <c r="AG795" s="201">
        <f>(AF795-AF$1132)/(AF$1133-AF$1132)</f>
        <v>0</v>
      </c>
      <c r="AH795" s="24" t="s">
        <v>67</v>
      </c>
      <c r="AI795" s="194">
        <f>VLOOKUP(AH795,'DATOS DE SOPORTE'!$V$5:$W$8,2,FALSE)</f>
        <v>1</v>
      </c>
      <c r="AJ795" s="201">
        <f>(AI795-AI$1132)/(AI$1133-AI$1132)</f>
        <v>0</v>
      </c>
      <c r="AK795" s="58" t="str">
        <f t="shared" si="601"/>
        <v>Bueno</v>
      </c>
      <c r="AL795" s="196">
        <f>IFERROR(SQRT(($E795-$E$1136)^2+($C795-$C$1136)^2),0)</f>
        <v>5.6576895045919215E-2</v>
      </c>
      <c r="AM795" s="197" t="str">
        <f>IF(AL795&lt;=SMALL($AL$3:$AL$1130,1),"MAS PARECIDO","NO")</f>
        <v>NO</v>
      </c>
      <c r="AN795" s="197" t="str">
        <f>IF(AL795&lt;=SMALL($AL$3:$AL$1130,5),"SIMILAR","NO")</f>
        <v>NO</v>
      </c>
      <c r="AO795" s="197" t="str">
        <f t="shared" si="610"/>
        <v>N/A</v>
      </c>
      <c r="AP795" s="197">
        <f t="shared" si="611"/>
        <v>0</v>
      </c>
      <c r="AQ795" s="198">
        <f t="shared" si="612"/>
        <v>0</v>
      </c>
      <c r="AR795" s="196">
        <f>IFERROR(SQRT(($E795-$E$1136)^2+($H795-$H$1136)^2),0)</f>
        <v>0.33468069127683658</v>
      </c>
      <c r="AS795" s="197" t="str">
        <f>IF(AR795&lt;=SMALL(AR$3:AR$1130,1),"MAS PARECIDO","NO")</f>
        <v>NO</v>
      </c>
      <c r="AT795" s="197" t="str">
        <f>IF(AR795&lt;=SMALL(AR$3:AR$1130,5),"SIMILAR","NO")</f>
        <v>NO</v>
      </c>
      <c r="AU795" s="197" t="str">
        <f t="shared" si="613"/>
        <v>N/A</v>
      </c>
      <c r="AV795" s="197">
        <f t="shared" si="614"/>
        <v>0</v>
      </c>
      <c r="AW795" s="198">
        <f t="shared" si="615"/>
        <v>0</v>
      </c>
      <c r="AX795" s="199">
        <f>IFERROR(SQRT(($E795-$E$1136)^2+($K795-$K$1136)^2),0)</f>
        <v>0.20223761767393844</v>
      </c>
      <c r="AY795" s="197" t="str">
        <f>IF(AX795&lt;=SMALL(AX$3:AX$1130,1),"MAS PARECIDO","NO")</f>
        <v>NO</v>
      </c>
      <c r="AZ795" s="197" t="str">
        <f>IF(AX795&lt;=SMALL(AX$3:AX$1130,5),"SIMILAR","NO")</f>
        <v>NO</v>
      </c>
      <c r="BA795" s="197" t="str">
        <f t="shared" si="616"/>
        <v>N/A</v>
      </c>
      <c r="BB795" s="197">
        <f t="shared" si="617"/>
        <v>0</v>
      </c>
      <c r="BC795" s="198">
        <f t="shared" si="618"/>
        <v>0</v>
      </c>
      <c r="BD795" s="196">
        <f>IFERROR(SQRT(($E795-$E$1136)^2+($O795-$O$1136)^2),0)</f>
        <v>3.0000900027000808E-2</v>
      </c>
      <c r="BE795" s="197" t="str">
        <f>IF(BD795&lt;=SMALL(BD$3:BD$1130,1),"MAS PARECIDO","NO")</f>
        <v>NO</v>
      </c>
      <c r="BF795" s="197" t="str">
        <f>IF(BD795&lt;=SMALL(BD$3:BD$1130,5),"SIMILAR","NO")</f>
        <v>NO</v>
      </c>
      <c r="BG795" s="197" t="str">
        <f t="shared" si="619"/>
        <v>N/A</v>
      </c>
      <c r="BH795" s="197">
        <f t="shared" si="620"/>
        <v>0</v>
      </c>
      <c r="BI795" s="198">
        <f t="shared" si="621"/>
        <v>0</v>
      </c>
      <c r="BJ795" s="199">
        <f>IFERROR(SQRT(($E795-$E$1136)^2+($R795-$R$1136)^2),0)</f>
        <v>0.50089924536021224</v>
      </c>
      <c r="BK795" s="197" t="str">
        <f>IF(BJ795&lt;=SMALL(BJ$3:BJ$1130,1),"MAS PARECIDO","NO")</f>
        <v>NO</v>
      </c>
      <c r="BL795" s="197" t="str">
        <f>IF(BJ795&lt;=SMALL(BJ$3:BJ$1130,5),"SIMILAR","NO")</f>
        <v>NO</v>
      </c>
      <c r="BM795" s="197" t="str">
        <f t="shared" si="622"/>
        <v>N/A</v>
      </c>
      <c r="BN795" s="197">
        <f t="shared" si="623"/>
        <v>0</v>
      </c>
      <c r="BO795" s="198">
        <f t="shared" si="624"/>
        <v>0</v>
      </c>
      <c r="BP795" s="199">
        <f>IFERROR(SQRT(($E795-$E$1136)^2+($U795-$U$1136)^2),0)</f>
        <v>3.0000900027000808E-2</v>
      </c>
      <c r="BQ795" s="197" t="str">
        <f>IF(BP795&lt;=SMALL(BP$3:BP$1130,1),"MAS PARECIDO","NO")</f>
        <v>NO</v>
      </c>
      <c r="BR795" s="197" t="str">
        <f>IF(BP795&lt;=SMALL(BP$3:BP$1130,5),"SIMILAR","NO")</f>
        <v>NO</v>
      </c>
      <c r="BS795" s="197" t="str">
        <f t="shared" si="625"/>
        <v>N/A</v>
      </c>
      <c r="BT795" s="197">
        <f t="shared" si="626"/>
        <v>0</v>
      </c>
      <c r="BU795" s="198">
        <f t="shared" si="627"/>
        <v>0</v>
      </c>
      <c r="BV795" s="199">
        <f>IFERROR(SQRT(($E795-$E$1136)^2+($X795-$X$1136)^2),0)</f>
        <v>3.0000900027000808E-2</v>
      </c>
      <c r="BW795" s="197" t="str">
        <f>IF(BV795&lt;=SMALL(BV$3:BV$1130,1),"MAS PARECIDO","NO")</f>
        <v>NO</v>
      </c>
      <c r="BX795" s="197" t="str">
        <f>IF(BV795&lt;=SMALL(BV$3:BV$1130,5),"SIMILAR","NO")</f>
        <v>NO</v>
      </c>
      <c r="BY795" s="197" t="str">
        <f t="shared" si="628"/>
        <v>N/A</v>
      </c>
      <c r="BZ795" s="197">
        <f t="shared" si="629"/>
        <v>0</v>
      </c>
      <c r="CA795" s="198">
        <f t="shared" si="630"/>
        <v>0</v>
      </c>
      <c r="CB795" s="199">
        <f>IFERROR(SQRT(($E795-$E$1136)^2+($AA795-$AA$1136)^2),0)</f>
        <v>3.0000900027000808E-2</v>
      </c>
      <c r="CC795" s="197" t="str">
        <f>IF(CB795&lt;=SMALL(CB$3:CB$1130,1),"MAS PARECIDO","NO")</f>
        <v>NO</v>
      </c>
      <c r="CD795" s="197" t="str">
        <f>IF(CB795&lt;=SMALL(CB$3:CB$1130,5),"SIMILAR","NO")</f>
        <v>NO</v>
      </c>
      <c r="CE795" s="197" t="str">
        <f t="shared" si="631"/>
        <v>N/A</v>
      </c>
      <c r="CF795" s="197">
        <f t="shared" si="632"/>
        <v>0</v>
      </c>
      <c r="CG795" s="198">
        <f t="shared" si="633"/>
        <v>0</v>
      </c>
      <c r="CH795" s="199">
        <f>IFERROR(SQRT(($E795-$E$1136)^2+($AD795-$AD$1136)^2),0)</f>
        <v>3.0000900027000808E-2</v>
      </c>
      <c r="CI795" s="197" t="str">
        <f>IF(CH795&lt;=SMALL(CH$3:CH$1130,1),"MAS PARECIDO","NO")</f>
        <v>NO</v>
      </c>
      <c r="CJ795" s="197" t="str">
        <f>IF(CH795&lt;=SMALL(CH$3:CH$1130,5),"SIMILAR","NO")</f>
        <v>NO</v>
      </c>
      <c r="CK795" s="197" t="str">
        <f t="shared" si="634"/>
        <v>N/A</v>
      </c>
      <c r="CL795" s="197">
        <f t="shared" si="635"/>
        <v>0</v>
      </c>
      <c r="CM795" s="198">
        <f t="shared" si="636"/>
        <v>0</v>
      </c>
      <c r="CN795" s="199">
        <f>IFERROR(SQRT(($E795-$E$1136)^2+($AG795-$AG$1136)^2),0)</f>
        <v>1.0004499257846093</v>
      </c>
      <c r="CO795" s="197" t="str">
        <f>IF(CN795&lt;=SMALL(CN$3:CN$1130,1),"MAS PARECIDO","NO")</f>
        <v>NO</v>
      </c>
      <c r="CP795" s="197" t="str">
        <f>IF(CN795&lt;=SMALL(CN$3:CN$1130,5),"SIMILAR","NO")</f>
        <v>NO</v>
      </c>
      <c r="CQ795" s="197" t="str">
        <f t="shared" si="637"/>
        <v>N/A</v>
      </c>
      <c r="CR795" s="197">
        <f t="shared" si="638"/>
        <v>0</v>
      </c>
      <c r="CS795" s="198">
        <f t="shared" si="639"/>
        <v>0</v>
      </c>
      <c r="CT795" s="199">
        <f>IFERROR(SQRT(($E795-$E$1136)^2+($AJ795-$AJ$1136)^2),0)</f>
        <v>3.0000900027000808E-2</v>
      </c>
      <c r="CU795" s="197" t="str">
        <f>IF(CT795&lt;=SMALL(CT$3:CT$1130,1),"MAS PARECIDO","NO")</f>
        <v>NO</v>
      </c>
      <c r="CV795" s="197" t="str">
        <f>IF(CT795&lt;=SMALL(CT$3:CT$1130,5),"SIMILAR","NO")</f>
        <v>NO</v>
      </c>
      <c r="CW795" s="197" t="str">
        <f t="shared" si="640"/>
        <v>N/A</v>
      </c>
      <c r="CX795" s="197">
        <f t="shared" si="641"/>
        <v>0</v>
      </c>
      <c r="CY795" s="198">
        <f t="shared" si="642"/>
        <v>0</v>
      </c>
      <c r="CZ795" s="2" t="s">
        <v>2543</v>
      </c>
      <c r="DA795" s="2" t="s">
        <v>2544</v>
      </c>
      <c r="DB795" s="2">
        <v>0</v>
      </c>
      <c r="DC795" s="2" t="s">
        <v>189</v>
      </c>
    </row>
    <row r="796" spans="1:107">
      <c r="A796" s="24" t="s">
        <v>952</v>
      </c>
      <c r="B796" s="46">
        <v>134520.93</v>
      </c>
      <c r="C796" s="190">
        <f>(B796-$B$1132)/($B$1133-$B$1132)</f>
        <v>0.15197793381756028</v>
      </c>
      <c r="D796" s="46">
        <v>80000</v>
      </c>
      <c r="E796" s="190">
        <f>(D796-$D$1132)/($D$1133-$D$1132)</f>
        <v>0.15997479924397731</v>
      </c>
      <c r="F796" s="46" t="s">
        <v>187</v>
      </c>
      <c r="G796" s="192">
        <f>VLOOKUP(F796,'DATOS DE SOPORTE'!$Y$5:$Z$8,2,FALSE)</f>
        <v>4</v>
      </c>
      <c r="H796" s="190">
        <f>(G796-$G$1132)/($G$1133-$G$1132)</f>
        <v>1</v>
      </c>
      <c r="I796" s="50">
        <v>2</v>
      </c>
      <c r="J796" s="200">
        <f t="shared" si="602"/>
        <v>2</v>
      </c>
      <c r="K796" s="190">
        <f>(J796-$J$1132)/($J$1133-$J$1132)</f>
        <v>0.4</v>
      </c>
      <c r="L796" s="193" t="str">
        <f t="shared" si="603"/>
        <v>SI</v>
      </c>
      <c r="M796" s="46" t="s">
        <v>56</v>
      </c>
      <c r="N796" s="192">
        <f t="shared" si="604"/>
        <v>1</v>
      </c>
      <c r="O796" s="190">
        <f>(N796-N$1132)/(N$1133-N$1132)</f>
        <v>0</v>
      </c>
      <c r="P796" s="46" t="s">
        <v>58</v>
      </c>
      <c r="Q796" s="192">
        <f t="shared" si="605"/>
        <v>3</v>
      </c>
      <c r="R796" s="190">
        <f>(Q796-Q$1132)/(Q$1133-Q$1132)</f>
        <v>1</v>
      </c>
      <c r="S796" s="46" t="s">
        <v>194</v>
      </c>
      <c r="T796" s="192">
        <f t="shared" si="606"/>
        <v>1</v>
      </c>
      <c r="U796" s="190">
        <f>(T796-T$1132)/(T$1133-T$1132)</f>
        <v>0</v>
      </c>
      <c r="V796" s="46" t="s">
        <v>212</v>
      </c>
      <c r="W796" s="194">
        <f>VLOOKUP(V796,'DATOS DE SOPORTE'!$S$5:$T$10,2,FALSE)</f>
        <v>3</v>
      </c>
      <c r="X796" s="201">
        <f>(W796-W$1132)/(W$1133-W$1132)</f>
        <v>0.4</v>
      </c>
      <c r="Y796" s="46" t="s">
        <v>188</v>
      </c>
      <c r="Z796" s="194">
        <f t="shared" si="607"/>
        <v>1</v>
      </c>
      <c r="AA796" s="201">
        <f>(Z796-Z$1132)/(Z$1133-Z$1132)</f>
        <v>0</v>
      </c>
      <c r="AB796" s="46" t="s">
        <v>136</v>
      </c>
      <c r="AC796" s="194">
        <f t="shared" si="608"/>
        <v>2</v>
      </c>
      <c r="AD796" s="201">
        <f>(AC796-AC$1132)/(AC$1133-AC$1132)</f>
        <v>1</v>
      </c>
      <c r="AE796" s="46" t="s">
        <v>136</v>
      </c>
      <c r="AF796" s="194">
        <f t="shared" si="609"/>
        <v>2</v>
      </c>
      <c r="AG796" s="201">
        <f>(AF796-AF$1132)/(AF$1133-AF$1132)</f>
        <v>1</v>
      </c>
      <c r="AH796" s="24" t="s">
        <v>67</v>
      </c>
      <c r="AI796" s="194">
        <f>VLOOKUP(AH796,'DATOS DE SOPORTE'!$V$5:$W$8,2,FALSE)</f>
        <v>1</v>
      </c>
      <c r="AJ796" s="201">
        <f>(AI796-AI$1132)/(AI$1133-AI$1132)</f>
        <v>0</v>
      </c>
      <c r="AK796" s="58" t="str">
        <f t="shared" si="601"/>
        <v>Bueno</v>
      </c>
      <c r="AL796" s="196">
        <f>IFERROR(SQRT(($E796-$E$1136)^2+($C796-$C$1136)^2),0)</f>
        <v>0.16860497349316109</v>
      </c>
      <c r="AM796" s="197" t="str">
        <f>IF(AL796&lt;=SMALL($AL$3:$AL$1130,1),"MAS PARECIDO","NO")</f>
        <v>NO</v>
      </c>
      <c r="AN796" s="197" t="str">
        <f>IF(AL796&lt;=SMALL($AL$3:$AL$1130,5),"SIMILAR","NO")</f>
        <v>NO</v>
      </c>
      <c r="AO796" s="197" t="str">
        <f t="shared" si="610"/>
        <v>N/A</v>
      </c>
      <c r="AP796" s="197">
        <f t="shared" si="611"/>
        <v>0</v>
      </c>
      <c r="AQ796" s="198">
        <f t="shared" si="612"/>
        <v>0</v>
      </c>
      <c r="AR796" s="196">
        <f>IFERROR(SQRT(($E796-$E$1136)^2+($H796-$H$1136)^2),0)</f>
        <v>0.68559899395606416</v>
      </c>
      <c r="AS796" s="197" t="str">
        <f>IF(AR796&lt;=SMALL(AR$3:AR$1130,1),"MAS PARECIDO","NO")</f>
        <v>NO</v>
      </c>
      <c r="AT796" s="197" t="str">
        <f>IF(AR796&lt;=SMALL(AR$3:AR$1130,5),"SIMILAR","NO")</f>
        <v>NO</v>
      </c>
      <c r="AU796" s="197" t="str">
        <f t="shared" si="613"/>
        <v>N/A</v>
      </c>
      <c r="AV796" s="197">
        <f t="shared" si="614"/>
        <v>0</v>
      </c>
      <c r="AW796" s="198">
        <f t="shared" si="615"/>
        <v>0</v>
      </c>
      <c r="AX796" s="199">
        <f>IFERROR(SQRT(($E796-$E$1136)^2+($K796-$K$1136)^2),0)</f>
        <v>0.25612796815092798</v>
      </c>
      <c r="AY796" s="197" t="str">
        <f>IF(AX796&lt;=SMALL(AX$3:AX$1130,1),"MAS PARECIDO","NO")</f>
        <v>NO</v>
      </c>
      <c r="AZ796" s="197" t="str">
        <f>IF(AX796&lt;=SMALL(AX$3:AX$1130,5),"SIMILAR","NO")</f>
        <v>NO</v>
      </c>
      <c r="BA796" s="197" t="str">
        <f t="shared" si="616"/>
        <v>N/A</v>
      </c>
      <c r="BB796" s="197">
        <f t="shared" si="617"/>
        <v>0</v>
      </c>
      <c r="BC796" s="198">
        <f t="shared" si="618"/>
        <v>0</v>
      </c>
      <c r="BD796" s="196">
        <f>IFERROR(SQRT(($E796-$E$1136)^2+($O796-$O$1136)^2),0)</f>
        <v>1.0127198704820217</v>
      </c>
      <c r="BE796" s="197" t="str">
        <f>IF(BD796&lt;=SMALL(BD$3:BD$1130,1),"MAS PARECIDO","NO")</f>
        <v>NO</v>
      </c>
      <c r="BF796" s="197" t="str">
        <f>IF(BD796&lt;=SMALL(BD$3:BD$1130,5),"SIMILAR","NO")</f>
        <v>NO</v>
      </c>
      <c r="BG796" s="197" t="str">
        <f t="shared" si="619"/>
        <v>N/A</v>
      </c>
      <c r="BH796" s="197">
        <f t="shared" si="620"/>
        <v>0</v>
      </c>
      <c r="BI796" s="198">
        <f t="shared" si="621"/>
        <v>0</v>
      </c>
      <c r="BJ796" s="199">
        <f>IFERROR(SQRT(($E796-$E$1136)^2+($R796-$R$1136)^2),0)</f>
        <v>0.52497765292355325</v>
      </c>
      <c r="BK796" s="197" t="str">
        <f>IF(BJ796&lt;=SMALL(BJ$3:BJ$1130,1),"MAS PARECIDO","NO")</f>
        <v>NO</v>
      </c>
      <c r="BL796" s="197" t="str">
        <f>IF(BJ796&lt;=SMALL(BJ$3:BJ$1130,5),"SIMILAR","NO")</f>
        <v>NO</v>
      </c>
      <c r="BM796" s="197" t="str">
        <f t="shared" si="622"/>
        <v>N/A</v>
      </c>
      <c r="BN796" s="197">
        <f t="shared" si="623"/>
        <v>0</v>
      </c>
      <c r="BO796" s="198">
        <f t="shared" si="624"/>
        <v>0</v>
      </c>
      <c r="BP796" s="199">
        <f>IFERROR(SQRT(($E796-$E$1136)^2+($U796-$U$1136)^2),0)</f>
        <v>0.16000480014400431</v>
      </c>
      <c r="BQ796" s="197" t="str">
        <f>IF(BP796&lt;=SMALL(BP$3:BP$1130,1),"MAS PARECIDO","NO")</f>
        <v>NO</v>
      </c>
      <c r="BR796" s="197" t="str">
        <f>IF(BP796&lt;=SMALL(BP$3:BP$1130,5),"SIMILAR","NO")</f>
        <v>NO</v>
      </c>
      <c r="BS796" s="197" t="str">
        <f t="shared" si="625"/>
        <v>N/A</v>
      </c>
      <c r="BT796" s="197">
        <f t="shared" si="626"/>
        <v>0</v>
      </c>
      <c r="BU796" s="198">
        <f t="shared" si="627"/>
        <v>0</v>
      </c>
      <c r="BV796" s="199">
        <f>IFERROR(SQRT(($E796-$E$1136)^2+($X796-$X$1136)^2),0)</f>
        <v>0.43081496732254188</v>
      </c>
      <c r="BW796" s="197" t="str">
        <f>IF(BV796&lt;=SMALL(BV$3:BV$1130,1),"MAS PARECIDO","NO")</f>
        <v>NO</v>
      </c>
      <c r="BX796" s="197" t="str">
        <f>IF(BV796&lt;=SMALL(BV$3:BV$1130,5),"SIMILAR","NO")</f>
        <v>NO</v>
      </c>
      <c r="BY796" s="197" t="str">
        <f t="shared" si="628"/>
        <v>N/A</v>
      </c>
      <c r="BZ796" s="197">
        <f t="shared" si="629"/>
        <v>0</v>
      </c>
      <c r="CA796" s="198">
        <f t="shared" si="630"/>
        <v>0</v>
      </c>
      <c r="CB796" s="199">
        <f>IFERROR(SQRT(($E796-$E$1136)^2+($AA796-$AA$1136)^2),0)</f>
        <v>0.16000480014400431</v>
      </c>
      <c r="CC796" s="197" t="str">
        <f>IF(CB796&lt;=SMALL(CB$3:CB$1130,1),"MAS PARECIDO","NO")</f>
        <v>NO</v>
      </c>
      <c r="CD796" s="197" t="str">
        <f>IF(CB796&lt;=SMALL(CB$3:CB$1130,5),"SIMILAR","NO")</f>
        <v>NO</v>
      </c>
      <c r="CE796" s="197" t="str">
        <f t="shared" si="631"/>
        <v>N/A</v>
      </c>
      <c r="CF796" s="197">
        <f t="shared" si="632"/>
        <v>0</v>
      </c>
      <c r="CG796" s="198">
        <f t="shared" si="633"/>
        <v>0</v>
      </c>
      <c r="CH796" s="199">
        <f>IFERROR(SQRT(($E796-$E$1136)^2+($AD796-$AD$1136)^2),0)</f>
        <v>0.16000480014400431</v>
      </c>
      <c r="CI796" s="197" t="str">
        <f>IF(CH796&lt;=SMALL(CH$3:CH$1130,1),"MAS PARECIDO","NO")</f>
        <v>NO</v>
      </c>
      <c r="CJ796" s="197" t="str">
        <f>IF(CH796&lt;=SMALL(CH$3:CH$1130,5),"SIMILAR","NO")</f>
        <v>NO</v>
      </c>
      <c r="CK796" s="197" t="str">
        <f t="shared" si="634"/>
        <v>N/A</v>
      </c>
      <c r="CL796" s="197">
        <f t="shared" si="635"/>
        <v>0</v>
      </c>
      <c r="CM796" s="198">
        <f t="shared" si="636"/>
        <v>0</v>
      </c>
      <c r="CN796" s="199">
        <f>IFERROR(SQRT(($E796-$E$1136)^2+($AG796-$AG$1136)^2),0)</f>
        <v>0.16000480014400431</v>
      </c>
      <c r="CO796" s="197" t="str">
        <f>IF(CN796&lt;=SMALL(CN$3:CN$1130,1),"MAS PARECIDO","NO")</f>
        <v>NO</v>
      </c>
      <c r="CP796" s="197" t="str">
        <f>IF(CN796&lt;=SMALL(CN$3:CN$1130,5),"SIMILAR","NO")</f>
        <v>NO</v>
      </c>
      <c r="CQ796" s="197" t="str">
        <f t="shared" si="637"/>
        <v>N/A</v>
      </c>
      <c r="CR796" s="197">
        <f t="shared" si="638"/>
        <v>0</v>
      </c>
      <c r="CS796" s="198">
        <f t="shared" si="639"/>
        <v>0</v>
      </c>
      <c r="CT796" s="199">
        <f>IFERROR(SQRT(($E796-$E$1136)^2+($AJ796-$AJ$1136)^2),0)</f>
        <v>0.16000480014400431</v>
      </c>
      <c r="CU796" s="197" t="str">
        <f>IF(CT796&lt;=SMALL(CT$3:CT$1130,1),"MAS PARECIDO","NO")</f>
        <v>NO</v>
      </c>
      <c r="CV796" s="197" t="str">
        <f>IF(CT796&lt;=SMALL(CT$3:CT$1130,5),"SIMILAR","NO")</f>
        <v>NO</v>
      </c>
      <c r="CW796" s="197" t="str">
        <f t="shared" si="640"/>
        <v>N/A</v>
      </c>
      <c r="CX796" s="197">
        <f t="shared" si="641"/>
        <v>0</v>
      </c>
      <c r="CY796" s="198">
        <f t="shared" si="642"/>
        <v>0</v>
      </c>
      <c r="CZ796" s="2" t="s">
        <v>2545</v>
      </c>
      <c r="DA796" s="2" t="s">
        <v>2546</v>
      </c>
      <c r="DB796" s="2">
        <v>0</v>
      </c>
      <c r="DC796" s="2" t="s">
        <v>189</v>
      </c>
    </row>
    <row r="797" spans="1:107">
      <c r="A797" s="24" t="s">
        <v>953</v>
      </c>
      <c r="B797" s="46">
        <v>136597.09</v>
      </c>
      <c r="C797" s="190">
        <f>(B797-$B$1132)/($B$1133-$B$1132)</f>
        <v>0.15440478466099722</v>
      </c>
      <c r="D797" s="46">
        <v>15000</v>
      </c>
      <c r="E797" s="190">
        <f>(D797-$D$1132)/($D$1133-$D$1132)</f>
        <v>2.9970899126973809E-2</v>
      </c>
      <c r="F797" s="46" t="s">
        <v>191</v>
      </c>
      <c r="G797" s="192">
        <f>VLOOKUP(F797,'DATOS DE SOPORTE'!$Y$5:$Z$8,2,FALSE)</f>
        <v>1</v>
      </c>
      <c r="H797" s="190">
        <f>(G797-$G$1132)/($G$1133-$G$1132)</f>
        <v>0</v>
      </c>
      <c r="I797" s="50">
        <v>0</v>
      </c>
      <c r="J797" s="200">
        <f t="shared" si="602"/>
        <v>0</v>
      </c>
      <c r="K797" s="190">
        <f>(J797-$J$1132)/($J$1133-$J$1132)</f>
        <v>0</v>
      </c>
      <c r="L797" s="193" t="str">
        <f t="shared" si="603"/>
        <v>NO</v>
      </c>
      <c r="M797" s="46" t="s">
        <v>192</v>
      </c>
      <c r="N797" s="192">
        <f t="shared" si="604"/>
        <v>2</v>
      </c>
      <c r="O797" s="190">
        <f>(N797-N$1132)/(N$1133-N$1132)</f>
        <v>1</v>
      </c>
      <c r="P797" s="46" t="s">
        <v>58</v>
      </c>
      <c r="Q797" s="192">
        <f t="shared" si="605"/>
        <v>3</v>
      </c>
      <c r="R797" s="190">
        <f>(Q797-Q$1132)/(Q$1133-Q$1132)</f>
        <v>1</v>
      </c>
      <c r="S797" s="46" t="s">
        <v>194</v>
      </c>
      <c r="T797" s="192">
        <f t="shared" si="606"/>
        <v>1</v>
      </c>
      <c r="U797" s="190">
        <f>(T797-T$1132)/(T$1133-T$1132)</f>
        <v>0</v>
      </c>
      <c r="V797" s="46" t="s">
        <v>62</v>
      </c>
      <c r="W797" s="194">
        <f>VLOOKUP(V797,'DATOS DE SOPORTE'!$S$5:$T$10,2,FALSE)</f>
        <v>1</v>
      </c>
      <c r="X797" s="201">
        <f>(W797-W$1132)/(W$1133-W$1132)</f>
        <v>0</v>
      </c>
      <c r="Y797" s="46" t="s">
        <v>188</v>
      </c>
      <c r="Z797" s="194">
        <f t="shared" si="607"/>
        <v>1</v>
      </c>
      <c r="AA797" s="201">
        <f>(Z797-Z$1132)/(Z$1133-Z$1132)</f>
        <v>0</v>
      </c>
      <c r="AB797" s="46" t="s">
        <v>188</v>
      </c>
      <c r="AC797" s="194">
        <f t="shared" si="608"/>
        <v>1</v>
      </c>
      <c r="AD797" s="201">
        <f>(AC797-AC$1132)/(AC$1133-AC$1132)</f>
        <v>0</v>
      </c>
      <c r="AE797" s="46" t="s">
        <v>188</v>
      </c>
      <c r="AF797" s="194">
        <f t="shared" si="609"/>
        <v>1</v>
      </c>
      <c r="AG797" s="201">
        <f>(AF797-AF$1132)/(AF$1133-AF$1132)</f>
        <v>0</v>
      </c>
      <c r="AH797" s="24" t="s">
        <v>67</v>
      </c>
      <c r="AI797" s="194">
        <f>VLOOKUP(AH797,'DATOS DE SOPORTE'!$V$5:$W$8,2,FALSE)</f>
        <v>1</v>
      </c>
      <c r="AJ797" s="201">
        <f>(AI797-AI$1132)/(AI$1133-AI$1132)</f>
        <v>0</v>
      </c>
      <c r="AK797" s="58" t="str">
        <f t="shared" si="601"/>
        <v>Bueno</v>
      </c>
      <c r="AL797" s="196">
        <f>IFERROR(SQRT(($E797-$E$1136)^2+($C797-$C$1136)^2),0)</f>
        <v>5.8940788714720437E-2</v>
      </c>
      <c r="AM797" s="197" t="str">
        <f>IF(AL797&lt;=SMALL($AL$3:$AL$1130,1),"MAS PARECIDO","NO")</f>
        <v>NO</v>
      </c>
      <c r="AN797" s="197" t="str">
        <f>IF(AL797&lt;=SMALL($AL$3:$AL$1130,5),"SIMILAR","NO")</f>
        <v>NO</v>
      </c>
      <c r="AO797" s="197" t="str">
        <f t="shared" si="610"/>
        <v>N/A</v>
      </c>
      <c r="AP797" s="197">
        <f t="shared" si="611"/>
        <v>0</v>
      </c>
      <c r="AQ797" s="198">
        <f t="shared" si="612"/>
        <v>0</v>
      </c>
      <c r="AR797" s="196">
        <f>IFERROR(SQRT(($E797-$E$1136)^2+($H797-$H$1136)^2),0)</f>
        <v>0.33468069127683658</v>
      </c>
      <c r="AS797" s="197" t="str">
        <f>IF(AR797&lt;=SMALL(AR$3:AR$1130,1),"MAS PARECIDO","NO")</f>
        <v>NO</v>
      </c>
      <c r="AT797" s="197" t="str">
        <f>IF(AR797&lt;=SMALL(AR$3:AR$1130,5),"SIMILAR","NO")</f>
        <v>NO</v>
      </c>
      <c r="AU797" s="197" t="str">
        <f t="shared" si="613"/>
        <v>N/A</v>
      </c>
      <c r="AV797" s="197">
        <f t="shared" si="614"/>
        <v>0</v>
      </c>
      <c r="AW797" s="198">
        <f t="shared" si="615"/>
        <v>0</v>
      </c>
      <c r="AX797" s="199">
        <f>IFERROR(SQRT(($E797-$E$1136)^2+($K797-$K$1136)^2),0)</f>
        <v>0.20223761767393844</v>
      </c>
      <c r="AY797" s="197" t="str">
        <f>IF(AX797&lt;=SMALL(AX$3:AX$1130,1),"MAS PARECIDO","NO")</f>
        <v>NO</v>
      </c>
      <c r="AZ797" s="197" t="str">
        <f>IF(AX797&lt;=SMALL(AX$3:AX$1130,5),"SIMILAR","NO")</f>
        <v>NO</v>
      </c>
      <c r="BA797" s="197" t="str">
        <f t="shared" si="616"/>
        <v>N/A</v>
      </c>
      <c r="BB797" s="197">
        <f t="shared" si="617"/>
        <v>0</v>
      </c>
      <c r="BC797" s="198">
        <f t="shared" si="618"/>
        <v>0</v>
      </c>
      <c r="BD797" s="196">
        <f>IFERROR(SQRT(($E797-$E$1136)^2+($O797-$O$1136)^2),0)</f>
        <v>3.0000900027000808E-2</v>
      </c>
      <c r="BE797" s="197" t="str">
        <f>IF(BD797&lt;=SMALL(BD$3:BD$1130,1),"MAS PARECIDO","NO")</f>
        <v>NO</v>
      </c>
      <c r="BF797" s="197" t="str">
        <f>IF(BD797&lt;=SMALL(BD$3:BD$1130,5),"SIMILAR","NO")</f>
        <v>NO</v>
      </c>
      <c r="BG797" s="197" t="str">
        <f t="shared" si="619"/>
        <v>N/A</v>
      </c>
      <c r="BH797" s="197">
        <f t="shared" si="620"/>
        <v>0</v>
      </c>
      <c r="BI797" s="198">
        <f t="shared" si="621"/>
        <v>0</v>
      </c>
      <c r="BJ797" s="199">
        <f>IFERROR(SQRT(($E797-$E$1136)^2+($R797-$R$1136)^2),0)</f>
        <v>0.50089924536021224</v>
      </c>
      <c r="BK797" s="197" t="str">
        <f>IF(BJ797&lt;=SMALL(BJ$3:BJ$1130,1),"MAS PARECIDO","NO")</f>
        <v>NO</v>
      </c>
      <c r="BL797" s="197" t="str">
        <f>IF(BJ797&lt;=SMALL(BJ$3:BJ$1130,5),"SIMILAR","NO")</f>
        <v>NO</v>
      </c>
      <c r="BM797" s="197" t="str">
        <f t="shared" si="622"/>
        <v>N/A</v>
      </c>
      <c r="BN797" s="197">
        <f t="shared" si="623"/>
        <v>0</v>
      </c>
      <c r="BO797" s="198">
        <f t="shared" si="624"/>
        <v>0</v>
      </c>
      <c r="BP797" s="199">
        <f>IFERROR(SQRT(($E797-$E$1136)^2+($U797-$U$1136)^2),0)</f>
        <v>3.0000900027000808E-2</v>
      </c>
      <c r="BQ797" s="197" t="str">
        <f>IF(BP797&lt;=SMALL(BP$3:BP$1130,1),"MAS PARECIDO","NO")</f>
        <v>NO</v>
      </c>
      <c r="BR797" s="197" t="str">
        <f>IF(BP797&lt;=SMALL(BP$3:BP$1130,5),"SIMILAR","NO")</f>
        <v>NO</v>
      </c>
      <c r="BS797" s="197" t="str">
        <f t="shared" si="625"/>
        <v>N/A</v>
      </c>
      <c r="BT797" s="197">
        <f t="shared" si="626"/>
        <v>0</v>
      </c>
      <c r="BU797" s="198">
        <f t="shared" si="627"/>
        <v>0</v>
      </c>
      <c r="BV797" s="199">
        <f>IFERROR(SQRT(($E797-$E$1136)^2+($X797-$X$1136)^2),0)</f>
        <v>3.0000900027000808E-2</v>
      </c>
      <c r="BW797" s="197" t="str">
        <f>IF(BV797&lt;=SMALL(BV$3:BV$1130,1),"MAS PARECIDO","NO")</f>
        <v>NO</v>
      </c>
      <c r="BX797" s="197" t="str">
        <f>IF(BV797&lt;=SMALL(BV$3:BV$1130,5),"SIMILAR","NO")</f>
        <v>NO</v>
      </c>
      <c r="BY797" s="197" t="str">
        <f t="shared" si="628"/>
        <v>N/A</v>
      </c>
      <c r="BZ797" s="197">
        <f t="shared" si="629"/>
        <v>0</v>
      </c>
      <c r="CA797" s="198">
        <f t="shared" si="630"/>
        <v>0</v>
      </c>
      <c r="CB797" s="199">
        <f>IFERROR(SQRT(($E797-$E$1136)^2+($AA797-$AA$1136)^2),0)</f>
        <v>3.0000900027000808E-2</v>
      </c>
      <c r="CC797" s="197" t="str">
        <f>IF(CB797&lt;=SMALL(CB$3:CB$1130,1),"MAS PARECIDO","NO")</f>
        <v>NO</v>
      </c>
      <c r="CD797" s="197" t="str">
        <f>IF(CB797&lt;=SMALL(CB$3:CB$1130,5),"SIMILAR","NO")</f>
        <v>NO</v>
      </c>
      <c r="CE797" s="197" t="str">
        <f t="shared" si="631"/>
        <v>N/A</v>
      </c>
      <c r="CF797" s="197">
        <f t="shared" si="632"/>
        <v>0</v>
      </c>
      <c r="CG797" s="198">
        <f t="shared" si="633"/>
        <v>0</v>
      </c>
      <c r="CH797" s="199">
        <f>IFERROR(SQRT(($E797-$E$1136)^2+($AD797-$AD$1136)^2),0)</f>
        <v>1.0004499257846093</v>
      </c>
      <c r="CI797" s="197" t="str">
        <f>IF(CH797&lt;=SMALL(CH$3:CH$1130,1),"MAS PARECIDO","NO")</f>
        <v>NO</v>
      </c>
      <c r="CJ797" s="197" t="str">
        <f>IF(CH797&lt;=SMALL(CH$3:CH$1130,5),"SIMILAR","NO")</f>
        <v>NO</v>
      </c>
      <c r="CK797" s="197" t="str">
        <f t="shared" si="634"/>
        <v>N/A</v>
      </c>
      <c r="CL797" s="197">
        <f t="shared" si="635"/>
        <v>0</v>
      </c>
      <c r="CM797" s="198">
        <f t="shared" si="636"/>
        <v>0</v>
      </c>
      <c r="CN797" s="199">
        <f>IFERROR(SQRT(($E797-$E$1136)^2+($AG797-$AG$1136)^2),0)</f>
        <v>1.0004499257846093</v>
      </c>
      <c r="CO797" s="197" t="str">
        <f>IF(CN797&lt;=SMALL(CN$3:CN$1130,1),"MAS PARECIDO","NO")</f>
        <v>NO</v>
      </c>
      <c r="CP797" s="197" t="str">
        <f>IF(CN797&lt;=SMALL(CN$3:CN$1130,5),"SIMILAR","NO")</f>
        <v>NO</v>
      </c>
      <c r="CQ797" s="197" t="str">
        <f t="shared" si="637"/>
        <v>N/A</v>
      </c>
      <c r="CR797" s="197">
        <f t="shared" si="638"/>
        <v>0</v>
      </c>
      <c r="CS797" s="198">
        <f t="shared" si="639"/>
        <v>0</v>
      </c>
      <c r="CT797" s="199">
        <f>IFERROR(SQRT(($E797-$E$1136)^2+($AJ797-$AJ$1136)^2),0)</f>
        <v>3.0000900027000808E-2</v>
      </c>
      <c r="CU797" s="197" t="str">
        <f>IF(CT797&lt;=SMALL(CT$3:CT$1130,1),"MAS PARECIDO","NO")</f>
        <v>NO</v>
      </c>
      <c r="CV797" s="197" t="str">
        <f>IF(CT797&lt;=SMALL(CT$3:CT$1130,5),"SIMILAR","NO")</f>
        <v>NO</v>
      </c>
      <c r="CW797" s="197" t="str">
        <f t="shared" si="640"/>
        <v>N/A</v>
      </c>
      <c r="CX797" s="197">
        <f t="shared" si="641"/>
        <v>0</v>
      </c>
      <c r="CY797" s="198">
        <f t="shared" si="642"/>
        <v>0</v>
      </c>
      <c r="CZ797" s="2" t="s">
        <v>2547</v>
      </c>
      <c r="DA797" s="2" t="s">
        <v>2548</v>
      </c>
      <c r="DB797" s="2">
        <v>0</v>
      </c>
      <c r="DC797" s="2" t="s">
        <v>189</v>
      </c>
    </row>
    <row r="798" spans="1:107">
      <c r="A798" s="24" t="s">
        <v>954</v>
      </c>
      <c r="B798" s="46">
        <v>59918.64</v>
      </c>
      <c r="C798" s="190">
        <f>(B798-$B$1132)/($B$1133-$B$1132)</f>
        <v>6.4774331778783972E-2</v>
      </c>
      <c r="D798" s="46">
        <v>15000</v>
      </c>
      <c r="E798" s="190">
        <f>(D798-$D$1132)/($D$1133-$D$1132)</f>
        <v>2.9970899126973809E-2</v>
      </c>
      <c r="F798" s="46" t="s">
        <v>191</v>
      </c>
      <c r="G798" s="192">
        <f>VLOOKUP(F798,'DATOS DE SOPORTE'!$Y$5:$Z$8,2,FALSE)</f>
        <v>1</v>
      </c>
      <c r="H798" s="190">
        <f>(G798-$G$1132)/($G$1133-$G$1132)</f>
        <v>0</v>
      </c>
      <c r="I798" s="50">
        <v>0</v>
      </c>
      <c r="J798" s="200">
        <f t="shared" si="602"/>
        <v>0</v>
      </c>
      <c r="K798" s="190">
        <f>(J798-$J$1132)/($J$1133-$J$1132)</f>
        <v>0</v>
      </c>
      <c r="L798" s="193" t="str">
        <f t="shared" si="603"/>
        <v>NO</v>
      </c>
      <c r="M798" s="46" t="s">
        <v>192</v>
      </c>
      <c r="N798" s="192">
        <f t="shared" si="604"/>
        <v>2</v>
      </c>
      <c r="O798" s="190">
        <f>(N798-N$1132)/(N$1133-N$1132)</f>
        <v>1</v>
      </c>
      <c r="P798" s="46" t="s">
        <v>193</v>
      </c>
      <c r="Q798" s="192">
        <f t="shared" si="605"/>
        <v>2</v>
      </c>
      <c r="R798" s="190">
        <f>(Q798-Q$1132)/(Q$1133-Q$1132)</f>
        <v>0.5</v>
      </c>
      <c r="S798" s="46" t="s">
        <v>194</v>
      </c>
      <c r="T798" s="192">
        <f t="shared" si="606"/>
        <v>1</v>
      </c>
      <c r="U798" s="190">
        <f>(T798-T$1132)/(T$1133-T$1132)</f>
        <v>0</v>
      </c>
      <c r="V798" s="46" t="s">
        <v>62</v>
      </c>
      <c r="W798" s="194">
        <f>VLOOKUP(V798,'DATOS DE SOPORTE'!$S$5:$T$10,2,FALSE)</f>
        <v>1</v>
      </c>
      <c r="X798" s="201">
        <f>(W798-W$1132)/(W$1133-W$1132)</f>
        <v>0</v>
      </c>
      <c r="Y798" s="46" t="s">
        <v>136</v>
      </c>
      <c r="Z798" s="194">
        <f t="shared" si="607"/>
        <v>2</v>
      </c>
      <c r="AA798" s="201">
        <f>(Z798-Z$1132)/(Z$1133-Z$1132)</f>
        <v>1</v>
      </c>
      <c r="AB798" s="46" t="s">
        <v>136</v>
      </c>
      <c r="AC798" s="194">
        <f t="shared" si="608"/>
        <v>2</v>
      </c>
      <c r="AD798" s="201">
        <f>(AC798-AC$1132)/(AC$1133-AC$1132)</f>
        <v>1</v>
      </c>
      <c r="AE798" s="46" t="s">
        <v>188</v>
      </c>
      <c r="AF798" s="194">
        <f t="shared" si="609"/>
        <v>1</v>
      </c>
      <c r="AG798" s="201">
        <f>(AF798-AF$1132)/(AF$1133-AF$1132)</f>
        <v>0</v>
      </c>
      <c r="AH798" s="24" t="s">
        <v>67</v>
      </c>
      <c r="AI798" s="194">
        <f>VLOOKUP(AH798,'DATOS DE SOPORTE'!$V$5:$W$8,2,FALSE)</f>
        <v>1</v>
      </c>
      <c r="AJ798" s="201">
        <f>(AI798-AI$1132)/(AI$1133-AI$1132)</f>
        <v>0</v>
      </c>
      <c r="AK798" s="58" t="str">
        <f t="shared" si="601"/>
        <v>Bueno</v>
      </c>
      <c r="AL798" s="196">
        <f>IFERROR(SQRT(($E798-$E$1136)^2+($C798-$C$1136)^2),0)</f>
        <v>0.14353501149910208</v>
      </c>
      <c r="AM798" s="197" t="str">
        <f>IF(AL798&lt;=SMALL($AL$3:$AL$1130,1),"MAS PARECIDO","NO")</f>
        <v>NO</v>
      </c>
      <c r="AN798" s="197" t="str">
        <f>IF(AL798&lt;=SMALL($AL$3:$AL$1130,5),"SIMILAR","NO")</f>
        <v>NO</v>
      </c>
      <c r="AO798" s="197" t="str">
        <f t="shared" si="610"/>
        <v>N/A</v>
      </c>
      <c r="AP798" s="197">
        <f t="shared" si="611"/>
        <v>0</v>
      </c>
      <c r="AQ798" s="198">
        <f t="shared" si="612"/>
        <v>0</v>
      </c>
      <c r="AR798" s="196">
        <f>IFERROR(SQRT(($E798-$E$1136)^2+($H798-$H$1136)^2),0)</f>
        <v>0.33468069127683658</v>
      </c>
      <c r="AS798" s="197" t="str">
        <f>IF(AR798&lt;=SMALL(AR$3:AR$1130,1),"MAS PARECIDO","NO")</f>
        <v>NO</v>
      </c>
      <c r="AT798" s="197" t="str">
        <f>IF(AR798&lt;=SMALL(AR$3:AR$1130,5),"SIMILAR","NO")</f>
        <v>NO</v>
      </c>
      <c r="AU798" s="197" t="str">
        <f t="shared" si="613"/>
        <v>N/A</v>
      </c>
      <c r="AV798" s="197">
        <f t="shared" si="614"/>
        <v>0</v>
      </c>
      <c r="AW798" s="198">
        <f t="shared" si="615"/>
        <v>0</v>
      </c>
      <c r="AX798" s="199">
        <f>IFERROR(SQRT(($E798-$E$1136)^2+($K798-$K$1136)^2),0)</f>
        <v>0.20223761767393844</v>
      </c>
      <c r="AY798" s="197" t="str">
        <f>IF(AX798&lt;=SMALL(AX$3:AX$1130,1),"MAS PARECIDO","NO")</f>
        <v>NO</v>
      </c>
      <c r="AZ798" s="197" t="str">
        <f>IF(AX798&lt;=SMALL(AX$3:AX$1130,5),"SIMILAR","NO")</f>
        <v>NO</v>
      </c>
      <c r="BA798" s="197" t="str">
        <f t="shared" si="616"/>
        <v>N/A</v>
      </c>
      <c r="BB798" s="197">
        <f t="shared" si="617"/>
        <v>0</v>
      </c>
      <c r="BC798" s="198">
        <f t="shared" si="618"/>
        <v>0</v>
      </c>
      <c r="BD798" s="196">
        <f>IFERROR(SQRT(($E798-$E$1136)^2+($O798-$O$1136)^2),0)</f>
        <v>3.0000900027000808E-2</v>
      </c>
      <c r="BE798" s="197" t="str">
        <f>IF(BD798&lt;=SMALL(BD$3:BD$1130,1),"MAS PARECIDO","NO")</f>
        <v>NO</v>
      </c>
      <c r="BF798" s="197" t="str">
        <f>IF(BD798&lt;=SMALL(BD$3:BD$1130,5),"SIMILAR","NO")</f>
        <v>NO</v>
      </c>
      <c r="BG798" s="197" t="str">
        <f t="shared" si="619"/>
        <v>N/A</v>
      </c>
      <c r="BH798" s="197">
        <f t="shared" si="620"/>
        <v>0</v>
      </c>
      <c r="BI798" s="198">
        <f t="shared" si="621"/>
        <v>0</v>
      </c>
      <c r="BJ798" s="199">
        <f>IFERROR(SQRT(($E798-$E$1136)^2+($R798-$R$1136)^2),0)</f>
        <v>3.0000900027000808E-2</v>
      </c>
      <c r="BK798" s="197" t="str">
        <f>IF(BJ798&lt;=SMALL(BJ$3:BJ$1130,1),"MAS PARECIDO","NO")</f>
        <v>NO</v>
      </c>
      <c r="BL798" s="197" t="str">
        <f>IF(BJ798&lt;=SMALL(BJ$3:BJ$1130,5),"SIMILAR","NO")</f>
        <v>NO</v>
      </c>
      <c r="BM798" s="197" t="str">
        <f t="shared" si="622"/>
        <v>N/A</v>
      </c>
      <c r="BN798" s="197">
        <f t="shared" si="623"/>
        <v>0</v>
      </c>
      <c r="BO798" s="198">
        <f t="shared" si="624"/>
        <v>0</v>
      </c>
      <c r="BP798" s="199">
        <f>IFERROR(SQRT(($E798-$E$1136)^2+($U798-$U$1136)^2),0)</f>
        <v>3.0000900027000808E-2</v>
      </c>
      <c r="BQ798" s="197" t="str">
        <f>IF(BP798&lt;=SMALL(BP$3:BP$1130,1),"MAS PARECIDO","NO")</f>
        <v>NO</v>
      </c>
      <c r="BR798" s="197" t="str">
        <f>IF(BP798&lt;=SMALL(BP$3:BP$1130,5),"SIMILAR","NO")</f>
        <v>NO</v>
      </c>
      <c r="BS798" s="197" t="str">
        <f t="shared" si="625"/>
        <v>N/A</v>
      </c>
      <c r="BT798" s="197">
        <f t="shared" si="626"/>
        <v>0</v>
      </c>
      <c r="BU798" s="198">
        <f t="shared" si="627"/>
        <v>0</v>
      </c>
      <c r="BV798" s="199">
        <f>IFERROR(SQRT(($E798-$E$1136)^2+($X798-$X$1136)^2),0)</f>
        <v>3.0000900027000808E-2</v>
      </c>
      <c r="BW798" s="197" t="str">
        <f>IF(BV798&lt;=SMALL(BV$3:BV$1130,1),"MAS PARECIDO","NO")</f>
        <v>NO</v>
      </c>
      <c r="BX798" s="197" t="str">
        <f>IF(BV798&lt;=SMALL(BV$3:BV$1130,5),"SIMILAR","NO")</f>
        <v>NO</v>
      </c>
      <c r="BY798" s="197" t="str">
        <f t="shared" si="628"/>
        <v>N/A</v>
      </c>
      <c r="BZ798" s="197">
        <f t="shared" si="629"/>
        <v>0</v>
      </c>
      <c r="CA798" s="198">
        <f t="shared" si="630"/>
        <v>0</v>
      </c>
      <c r="CB798" s="199">
        <f>IFERROR(SQRT(($E798-$E$1136)^2+($AA798-$AA$1136)^2),0)</f>
        <v>1.0004499257846093</v>
      </c>
      <c r="CC798" s="197" t="str">
        <f>IF(CB798&lt;=SMALL(CB$3:CB$1130,1),"MAS PARECIDO","NO")</f>
        <v>NO</v>
      </c>
      <c r="CD798" s="197" t="str">
        <f>IF(CB798&lt;=SMALL(CB$3:CB$1130,5),"SIMILAR","NO")</f>
        <v>NO</v>
      </c>
      <c r="CE798" s="197" t="str">
        <f t="shared" si="631"/>
        <v>N/A</v>
      </c>
      <c r="CF798" s="197">
        <f t="shared" si="632"/>
        <v>0</v>
      </c>
      <c r="CG798" s="198">
        <f t="shared" si="633"/>
        <v>0</v>
      </c>
      <c r="CH798" s="199">
        <f>IFERROR(SQRT(($E798-$E$1136)^2+($AD798-$AD$1136)^2),0)</f>
        <v>3.0000900027000808E-2</v>
      </c>
      <c r="CI798" s="197" t="str">
        <f>IF(CH798&lt;=SMALL(CH$3:CH$1130,1),"MAS PARECIDO","NO")</f>
        <v>NO</v>
      </c>
      <c r="CJ798" s="197" t="str">
        <f>IF(CH798&lt;=SMALL(CH$3:CH$1130,5),"SIMILAR","NO")</f>
        <v>NO</v>
      </c>
      <c r="CK798" s="197" t="str">
        <f t="shared" si="634"/>
        <v>N/A</v>
      </c>
      <c r="CL798" s="197">
        <f t="shared" si="635"/>
        <v>0</v>
      </c>
      <c r="CM798" s="198">
        <f t="shared" si="636"/>
        <v>0</v>
      </c>
      <c r="CN798" s="199">
        <f>IFERROR(SQRT(($E798-$E$1136)^2+($AG798-$AG$1136)^2),0)</f>
        <v>1.0004499257846093</v>
      </c>
      <c r="CO798" s="197" t="str">
        <f>IF(CN798&lt;=SMALL(CN$3:CN$1130,1),"MAS PARECIDO","NO")</f>
        <v>NO</v>
      </c>
      <c r="CP798" s="197" t="str">
        <f>IF(CN798&lt;=SMALL(CN$3:CN$1130,5),"SIMILAR","NO")</f>
        <v>NO</v>
      </c>
      <c r="CQ798" s="197" t="str">
        <f t="shared" si="637"/>
        <v>N/A</v>
      </c>
      <c r="CR798" s="197">
        <f t="shared" si="638"/>
        <v>0</v>
      </c>
      <c r="CS798" s="198">
        <f t="shared" si="639"/>
        <v>0</v>
      </c>
      <c r="CT798" s="199">
        <f>IFERROR(SQRT(($E798-$E$1136)^2+($AJ798-$AJ$1136)^2),0)</f>
        <v>3.0000900027000808E-2</v>
      </c>
      <c r="CU798" s="197" t="str">
        <f>IF(CT798&lt;=SMALL(CT$3:CT$1130,1),"MAS PARECIDO","NO")</f>
        <v>NO</v>
      </c>
      <c r="CV798" s="197" t="str">
        <f>IF(CT798&lt;=SMALL(CT$3:CT$1130,5),"SIMILAR","NO")</f>
        <v>NO</v>
      </c>
      <c r="CW798" s="197" t="str">
        <f t="shared" si="640"/>
        <v>N/A</v>
      </c>
      <c r="CX798" s="197">
        <f t="shared" si="641"/>
        <v>0</v>
      </c>
      <c r="CY798" s="198">
        <f t="shared" si="642"/>
        <v>0</v>
      </c>
      <c r="CZ798" s="2" t="s">
        <v>2549</v>
      </c>
      <c r="DA798" s="2" t="s">
        <v>2550</v>
      </c>
      <c r="DB798" s="2">
        <v>0</v>
      </c>
      <c r="DC798" s="2" t="s">
        <v>189</v>
      </c>
    </row>
    <row r="799" spans="1:107">
      <c r="A799" s="24" t="s">
        <v>526</v>
      </c>
      <c r="B799" s="46">
        <v>250000</v>
      </c>
      <c r="C799" s="190">
        <f>(B799-$B$1132)/($B$1133-$B$1132)</f>
        <v>0.28696294384993326</v>
      </c>
      <c r="D799" s="46">
        <v>60000</v>
      </c>
      <c r="E799" s="190">
        <f>(D799-$D$1132)/($D$1133-$D$1132)</f>
        <v>0.11997359920797623</v>
      </c>
      <c r="F799" s="46" t="s">
        <v>53</v>
      </c>
      <c r="G799" s="192">
        <f>VLOOKUP(F799,'DATOS DE SOPORTE'!$Y$5:$Z$8,2,FALSE)</f>
        <v>2</v>
      </c>
      <c r="H799" s="190">
        <f>(G799-$G$1132)/($G$1133-$G$1132)</f>
        <v>0.33333333333333331</v>
      </c>
      <c r="I799" s="50">
        <v>3</v>
      </c>
      <c r="J799" s="200">
        <f t="shared" si="602"/>
        <v>3</v>
      </c>
      <c r="K799" s="190">
        <f>(J799-$J$1132)/($J$1133-$J$1132)</f>
        <v>0.6</v>
      </c>
      <c r="L799" s="193" t="str">
        <f t="shared" si="603"/>
        <v>SI</v>
      </c>
      <c r="M799" s="46" t="s">
        <v>56</v>
      </c>
      <c r="N799" s="192">
        <f t="shared" si="604"/>
        <v>1</v>
      </c>
      <c r="O799" s="190">
        <f>(N799-N$1132)/(N$1133-N$1132)</f>
        <v>0</v>
      </c>
      <c r="P799" s="46" t="s">
        <v>58</v>
      </c>
      <c r="Q799" s="192">
        <f t="shared" si="605"/>
        <v>3</v>
      </c>
      <c r="R799" s="190">
        <f>(Q799-Q$1132)/(Q$1133-Q$1132)</f>
        <v>1</v>
      </c>
      <c r="S799" s="46" t="s">
        <v>194</v>
      </c>
      <c r="T799" s="192">
        <f t="shared" si="606"/>
        <v>1</v>
      </c>
      <c r="U799" s="190">
        <f>(T799-T$1132)/(T$1133-T$1132)</f>
        <v>0</v>
      </c>
      <c r="V799" s="46" t="s">
        <v>62</v>
      </c>
      <c r="W799" s="194">
        <f>VLOOKUP(V799,'DATOS DE SOPORTE'!$S$5:$T$10,2,FALSE)</f>
        <v>1</v>
      </c>
      <c r="X799" s="201">
        <f>(W799-W$1132)/(W$1133-W$1132)</f>
        <v>0</v>
      </c>
      <c r="Y799" s="46" t="s">
        <v>188</v>
      </c>
      <c r="Z799" s="194">
        <f t="shared" si="607"/>
        <v>1</v>
      </c>
      <c r="AA799" s="201">
        <f>(Z799-Z$1132)/(Z$1133-Z$1132)</f>
        <v>0</v>
      </c>
      <c r="AB799" s="46" t="s">
        <v>188</v>
      </c>
      <c r="AC799" s="194">
        <f t="shared" si="608"/>
        <v>1</v>
      </c>
      <c r="AD799" s="201">
        <f>(AC799-AC$1132)/(AC$1133-AC$1132)</f>
        <v>0</v>
      </c>
      <c r="AE799" s="46" t="s">
        <v>188</v>
      </c>
      <c r="AF799" s="194">
        <f t="shared" si="609"/>
        <v>1</v>
      </c>
      <c r="AG799" s="201">
        <f>(AF799-AF$1132)/(AF$1133-AF$1132)</f>
        <v>0</v>
      </c>
      <c r="AH799" s="24" t="s">
        <v>67</v>
      </c>
      <c r="AI799" s="194">
        <f>VLOOKUP(AH799,'DATOS DE SOPORTE'!$V$5:$W$8,2,FALSE)</f>
        <v>1</v>
      </c>
      <c r="AJ799" s="201">
        <f>(AI799-AI$1132)/(AI$1133-AI$1132)</f>
        <v>0</v>
      </c>
      <c r="AK799" s="58" t="str">
        <f t="shared" si="601"/>
        <v>Bueno</v>
      </c>
      <c r="AL799" s="196">
        <f>IFERROR(SQRT(($E799-$E$1136)^2+($C799-$C$1136)^2),0)</f>
        <v>0.14524468546413161</v>
      </c>
      <c r="AM799" s="197" t="str">
        <f>IF(AL799&lt;=SMALL($AL$3:$AL$1130,1),"MAS PARECIDO","NO")</f>
        <v>NO</v>
      </c>
      <c r="AN799" s="197" t="str">
        <f>IF(AL799&lt;=SMALL($AL$3:$AL$1130,5),"SIMILAR","NO")</f>
        <v>NO</v>
      </c>
      <c r="AO799" s="197" t="str">
        <f t="shared" si="610"/>
        <v>N/A</v>
      </c>
      <c r="AP799" s="197">
        <f t="shared" si="611"/>
        <v>0</v>
      </c>
      <c r="AQ799" s="198">
        <f t="shared" si="612"/>
        <v>0</v>
      </c>
      <c r="AR799" s="196">
        <f>IFERROR(SQRT(($E799-$E$1136)^2+($H799-$H$1136)^2),0)</f>
        <v>0.12000360010800323</v>
      </c>
      <c r="AS799" s="197" t="str">
        <f>IF(AR799&lt;=SMALL(AR$3:AR$1130,1),"MAS PARECIDO","NO")</f>
        <v>NO</v>
      </c>
      <c r="AT799" s="197" t="str">
        <f>IF(AR799&lt;=SMALL(AR$3:AR$1130,5),"SIMILAR","NO")</f>
        <v>NO</v>
      </c>
      <c r="AU799" s="197" t="str">
        <f t="shared" si="613"/>
        <v>N/A</v>
      </c>
      <c r="AV799" s="197">
        <f t="shared" si="614"/>
        <v>0</v>
      </c>
      <c r="AW799" s="198">
        <f t="shared" si="615"/>
        <v>0</v>
      </c>
      <c r="AX799" s="199">
        <f>IFERROR(SQRT(($E799-$E$1136)^2+($K799-$K$1136)^2),0)</f>
        <v>0.41761329485408094</v>
      </c>
      <c r="AY799" s="197" t="str">
        <f>IF(AX799&lt;=SMALL(AX$3:AX$1130,1),"MAS PARECIDO","NO")</f>
        <v>NO</v>
      </c>
      <c r="AZ799" s="197" t="str">
        <f>IF(AX799&lt;=SMALL(AX$3:AX$1130,5),"SIMILAR","NO")</f>
        <v>NO</v>
      </c>
      <c r="BA799" s="197" t="str">
        <f t="shared" si="616"/>
        <v>N/A</v>
      </c>
      <c r="BB799" s="197">
        <f t="shared" si="617"/>
        <v>0</v>
      </c>
      <c r="BC799" s="198">
        <f t="shared" si="618"/>
        <v>0</v>
      </c>
      <c r="BD799" s="196">
        <f>IFERROR(SQRT(($E799-$E$1136)^2+($O799-$O$1136)^2),0)</f>
        <v>1.007174693903139</v>
      </c>
      <c r="BE799" s="197" t="str">
        <f>IF(BD799&lt;=SMALL(BD$3:BD$1130,1),"MAS PARECIDO","NO")</f>
        <v>NO</v>
      </c>
      <c r="BF799" s="197" t="str">
        <f>IF(BD799&lt;=SMALL(BD$3:BD$1130,5),"SIMILAR","NO")</f>
        <v>NO</v>
      </c>
      <c r="BG799" s="197" t="str">
        <f t="shared" si="619"/>
        <v>N/A</v>
      </c>
      <c r="BH799" s="197">
        <f t="shared" si="620"/>
        <v>0</v>
      </c>
      <c r="BI799" s="198">
        <f t="shared" si="621"/>
        <v>0</v>
      </c>
      <c r="BJ799" s="199">
        <f>IFERROR(SQRT(($E799-$E$1136)^2+($R799-$R$1136)^2),0)</f>
        <v>0.51419924546704809</v>
      </c>
      <c r="BK799" s="197" t="str">
        <f>IF(BJ799&lt;=SMALL(BJ$3:BJ$1130,1),"MAS PARECIDO","NO")</f>
        <v>NO</v>
      </c>
      <c r="BL799" s="197" t="str">
        <f>IF(BJ799&lt;=SMALL(BJ$3:BJ$1130,5),"SIMILAR","NO")</f>
        <v>NO</v>
      </c>
      <c r="BM799" s="197" t="str">
        <f t="shared" si="622"/>
        <v>N/A</v>
      </c>
      <c r="BN799" s="197">
        <f t="shared" si="623"/>
        <v>0</v>
      </c>
      <c r="BO799" s="198">
        <f t="shared" si="624"/>
        <v>0</v>
      </c>
      <c r="BP799" s="199">
        <f>IFERROR(SQRT(($E799-$E$1136)^2+($U799-$U$1136)^2),0)</f>
        <v>0.12000360010800323</v>
      </c>
      <c r="BQ799" s="197" t="str">
        <f>IF(BP799&lt;=SMALL(BP$3:BP$1130,1),"MAS PARECIDO","NO")</f>
        <v>NO</v>
      </c>
      <c r="BR799" s="197" t="str">
        <f>IF(BP799&lt;=SMALL(BP$3:BP$1130,5),"SIMILAR","NO")</f>
        <v>NO</v>
      </c>
      <c r="BS799" s="197" t="str">
        <f t="shared" si="625"/>
        <v>N/A</v>
      </c>
      <c r="BT799" s="197">
        <f t="shared" si="626"/>
        <v>0</v>
      </c>
      <c r="BU799" s="198">
        <f t="shared" si="627"/>
        <v>0</v>
      </c>
      <c r="BV799" s="199">
        <f>IFERROR(SQRT(($E799-$E$1136)^2+($X799-$X$1136)^2),0)</f>
        <v>0.12000360010800323</v>
      </c>
      <c r="BW799" s="197" t="str">
        <f>IF(BV799&lt;=SMALL(BV$3:BV$1130,1),"MAS PARECIDO","NO")</f>
        <v>NO</v>
      </c>
      <c r="BX799" s="197" t="str">
        <f>IF(BV799&lt;=SMALL(BV$3:BV$1130,5),"SIMILAR","NO")</f>
        <v>NO</v>
      </c>
      <c r="BY799" s="197" t="str">
        <f t="shared" si="628"/>
        <v>N/A</v>
      </c>
      <c r="BZ799" s="197">
        <f t="shared" si="629"/>
        <v>0</v>
      </c>
      <c r="CA799" s="198">
        <f t="shared" si="630"/>
        <v>0</v>
      </c>
      <c r="CB799" s="199">
        <f>IFERROR(SQRT(($E799-$E$1136)^2+($AA799-$AA$1136)^2),0)</f>
        <v>0.12000360010800323</v>
      </c>
      <c r="CC799" s="197" t="str">
        <f>IF(CB799&lt;=SMALL(CB$3:CB$1130,1),"MAS PARECIDO","NO")</f>
        <v>NO</v>
      </c>
      <c r="CD799" s="197" t="str">
        <f>IF(CB799&lt;=SMALL(CB$3:CB$1130,5),"SIMILAR","NO")</f>
        <v>NO</v>
      </c>
      <c r="CE799" s="197" t="str">
        <f t="shared" si="631"/>
        <v>N/A</v>
      </c>
      <c r="CF799" s="197">
        <f t="shared" si="632"/>
        <v>0</v>
      </c>
      <c r="CG799" s="198">
        <f t="shared" si="633"/>
        <v>0</v>
      </c>
      <c r="CH799" s="199">
        <f>IFERROR(SQRT(($E799-$E$1136)^2+($AD799-$AD$1136)^2),0)</f>
        <v>1.007174693903139</v>
      </c>
      <c r="CI799" s="197" t="str">
        <f>IF(CH799&lt;=SMALL(CH$3:CH$1130,1),"MAS PARECIDO","NO")</f>
        <v>NO</v>
      </c>
      <c r="CJ799" s="197" t="str">
        <f>IF(CH799&lt;=SMALL(CH$3:CH$1130,5),"SIMILAR","NO")</f>
        <v>NO</v>
      </c>
      <c r="CK799" s="197" t="str">
        <f t="shared" si="634"/>
        <v>N/A</v>
      </c>
      <c r="CL799" s="197">
        <f t="shared" si="635"/>
        <v>0</v>
      </c>
      <c r="CM799" s="198">
        <f t="shared" si="636"/>
        <v>0</v>
      </c>
      <c r="CN799" s="199">
        <f>IFERROR(SQRT(($E799-$E$1136)^2+($AG799-$AG$1136)^2),0)</f>
        <v>1.007174693903139</v>
      </c>
      <c r="CO799" s="197" t="str">
        <f>IF(CN799&lt;=SMALL(CN$3:CN$1130,1),"MAS PARECIDO","NO")</f>
        <v>NO</v>
      </c>
      <c r="CP799" s="197" t="str">
        <f>IF(CN799&lt;=SMALL(CN$3:CN$1130,5),"SIMILAR","NO")</f>
        <v>NO</v>
      </c>
      <c r="CQ799" s="197" t="str">
        <f t="shared" si="637"/>
        <v>N/A</v>
      </c>
      <c r="CR799" s="197">
        <f t="shared" si="638"/>
        <v>0</v>
      </c>
      <c r="CS799" s="198">
        <f t="shared" si="639"/>
        <v>0</v>
      </c>
      <c r="CT799" s="199">
        <f>IFERROR(SQRT(($E799-$E$1136)^2+($AJ799-$AJ$1136)^2),0)</f>
        <v>0.12000360010800323</v>
      </c>
      <c r="CU799" s="197" t="str">
        <f>IF(CT799&lt;=SMALL(CT$3:CT$1130,1),"MAS PARECIDO","NO")</f>
        <v>NO</v>
      </c>
      <c r="CV799" s="197" t="str">
        <f>IF(CT799&lt;=SMALL(CT$3:CT$1130,5),"SIMILAR","NO")</f>
        <v>NO</v>
      </c>
      <c r="CW799" s="197" t="str">
        <f t="shared" si="640"/>
        <v>N/A</v>
      </c>
      <c r="CX799" s="197">
        <f t="shared" si="641"/>
        <v>0</v>
      </c>
      <c r="CY799" s="198">
        <f t="shared" si="642"/>
        <v>0</v>
      </c>
      <c r="CZ799" s="2" t="s">
        <v>1780</v>
      </c>
      <c r="DA799" s="2" t="s">
        <v>1781</v>
      </c>
      <c r="DB799" s="2">
        <v>0</v>
      </c>
      <c r="DC799" s="2" t="s">
        <v>189</v>
      </c>
    </row>
    <row r="800" spans="1:107">
      <c r="A800" s="24" t="s">
        <v>955</v>
      </c>
      <c r="B800" s="46">
        <v>67878.64</v>
      </c>
      <c r="C800" s="190">
        <f>(B800-$B$1132)/($B$1133-$B$1132)</f>
        <v>7.4078880904938943E-2</v>
      </c>
      <c r="D800" s="46">
        <v>5000</v>
      </c>
      <c r="E800" s="190">
        <f>(D800-$D$1132)/($D$1133-$D$1132)</f>
        <v>9.9702991089732698E-3</v>
      </c>
      <c r="F800" s="46" t="s">
        <v>191</v>
      </c>
      <c r="G800" s="192">
        <f>VLOOKUP(F800,'DATOS DE SOPORTE'!$Y$5:$Z$8,2,FALSE)</f>
        <v>1</v>
      </c>
      <c r="H800" s="190">
        <f>(G800-$G$1132)/($G$1133-$G$1132)</f>
        <v>0</v>
      </c>
      <c r="I800" s="50">
        <v>2</v>
      </c>
      <c r="J800" s="200">
        <f t="shared" si="602"/>
        <v>2</v>
      </c>
      <c r="K800" s="190">
        <f>(J800-$J$1132)/($J$1133-$J$1132)</f>
        <v>0.4</v>
      </c>
      <c r="L800" s="193" t="str">
        <f t="shared" si="603"/>
        <v>SI</v>
      </c>
      <c r="M800" s="46" t="s">
        <v>192</v>
      </c>
      <c r="N800" s="192">
        <f t="shared" si="604"/>
        <v>2</v>
      </c>
      <c r="O800" s="190">
        <f>(N800-N$1132)/(N$1133-N$1132)</f>
        <v>1</v>
      </c>
      <c r="P800" s="46" t="s">
        <v>196</v>
      </c>
      <c r="Q800" s="192">
        <f t="shared" si="605"/>
        <v>1</v>
      </c>
      <c r="R800" s="190">
        <f>(Q800-Q$1132)/(Q$1133-Q$1132)</f>
        <v>0</v>
      </c>
      <c r="S800" s="46" t="s">
        <v>60</v>
      </c>
      <c r="T800" s="192">
        <f t="shared" si="606"/>
        <v>2</v>
      </c>
      <c r="U800" s="190">
        <f>(T800-T$1132)/(T$1133-T$1132)</f>
        <v>1</v>
      </c>
      <c r="V800" s="46" t="s">
        <v>212</v>
      </c>
      <c r="W800" s="194">
        <f>VLOOKUP(V800,'DATOS DE SOPORTE'!$S$5:$T$10,2,FALSE)</f>
        <v>3</v>
      </c>
      <c r="X800" s="201">
        <f>(W800-W$1132)/(W$1133-W$1132)</f>
        <v>0.4</v>
      </c>
      <c r="Y800" s="46" t="s">
        <v>188</v>
      </c>
      <c r="Z800" s="194">
        <f t="shared" si="607"/>
        <v>1</v>
      </c>
      <c r="AA800" s="201">
        <f>(Z800-Z$1132)/(Z$1133-Z$1132)</f>
        <v>0</v>
      </c>
      <c r="AB800" s="46" t="s">
        <v>136</v>
      </c>
      <c r="AC800" s="194">
        <f t="shared" si="608"/>
        <v>2</v>
      </c>
      <c r="AD800" s="201">
        <f>(AC800-AC$1132)/(AC$1133-AC$1132)</f>
        <v>1</v>
      </c>
      <c r="AE800" s="46" t="s">
        <v>136</v>
      </c>
      <c r="AF800" s="194">
        <f t="shared" si="609"/>
        <v>2</v>
      </c>
      <c r="AG800" s="201">
        <f>(AF800-AF$1132)/(AF$1133-AF$1132)</f>
        <v>1</v>
      </c>
      <c r="AH800" s="24" t="s">
        <v>67</v>
      </c>
      <c r="AI800" s="194">
        <f>VLOOKUP(AH800,'DATOS DE SOPORTE'!$V$5:$W$8,2,FALSE)</f>
        <v>1</v>
      </c>
      <c r="AJ800" s="201">
        <f>(AI800-AI$1132)/(AI$1133-AI$1132)</f>
        <v>0</v>
      </c>
      <c r="AK800" s="58" t="str">
        <f t="shared" si="601"/>
        <v>Bueno</v>
      </c>
      <c r="AL800" s="196">
        <f>IFERROR(SQRT(($E800-$E$1136)^2+($C800-$C$1136)^2),0)</f>
        <v>0.13144111189319652</v>
      </c>
      <c r="AM800" s="197" t="str">
        <f>IF(AL800&lt;=SMALL($AL$3:$AL$1130,1),"MAS PARECIDO","NO")</f>
        <v>NO</v>
      </c>
      <c r="AN800" s="197" t="str">
        <f>IF(AL800&lt;=SMALL($AL$3:$AL$1130,5),"SIMILAR","NO")</f>
        <v>NO</v>
      </c>
      <c r="AO800" s="197" t="str">
        <f t="shared" si="610"/>
        <v>N/A</v>
      </c>
      <c r="AP800" s="197">
        <f t="shared" si="611"/>
        <v>0</v>
      </c>
      <c r="AQ800" s="198">
        <f t="shared" si="612"/>
        <v>0</v>
      </c>
      <c r="AR800" s="196">
        <f>IFERROR(SQRT(($E800-$E$1136)^2+($H800-$H$1136)^2),0)</f>
        <v>0.33348330859486974</v>
      </c>
      <c r="AS800" s="197" t="str">
        <f>IF(AR800&lt;=SMALL(AR$3:AR$1130,1),"MAS PARECIDO","NO")</f>
        <v>NO</v>
      </c>
      <c r="AT800" s="197" t="str">
        <f>IF(AR800&lt;=SMALL(AR$3:AR$1130,5),"SIMILAR","NO")</f>
        <v>NO</v>
      </c>
      <c r="AU800" s="197" t="str">
        <f t="shared" si="613"/>
        <v>N/A</v>
      </c>
      <c r="AV800" s="197">
        <f t="shared" si="614"/>
        <v>0</v>
      </c>
      <c r="AW800" s="198">
        <f t="shared" si="615"/>
        <v>0</v>
      </c>
      <c r="AX800" s="199">
        <f>IFERROR(SQRT(($E800-$E$1136)^2+($K800-$K$1136)^2),0)</f>
        <v>0.20024985892696659</v>
      </c>
      <c r="AY800" s="197" t="str">
        <f>IF(AX800&lt;=SMALL(AX$3:AX$1130,1),"MAS PARECIDO","NO")</f>
        <v>NO</v>
      </c>
      <c r="AZ800" s="197" t="str">
        <f>IF(AX800&lt;=SMALL(AX$3:AX$1130,5),"SIMILAR","NO")</f>
        <v>NO</v>
      </c>
      <c r="BA800" s="197" t="str">
        <f t="shared" si="616"/>
        <v>N/A</v>
      </c>
      <c r="BB800" s="197">
        <f t="shared" si="617"/>
        <v>0</v>
      </c>
      <c r="BC800" s="198">
        <f t="shared" si="618"/>
        <v>0</v>
      </c>
      <c r="BD800" s="196">
        <f>IFERROR(SQRT(($E800-$E$1136)^2+($O800-$O$1136)^2),0)</f>
        <v>1.0000300009000271E-2</v>
      </c>
      <c r="BE800" s="197" t="str">
        <f>IF(BD800&lt;=SMALL(BD$3:BD$1130,1),"MAS PARECIDO","NO")</f>
        <v>NO</v>
      </c>
      <c r="BF800" s="197" t="str">
        <f>IF(BD800&lt;=SMALL(BD$3:BD$1130,5),"SIMILAR","NO")</f>
        <v>NO</v>
      </c>
      <c r="BG800" s="197" t="str">
        <f t="shared" si="619"/>
        <v>N/A</v>
      </c>
      <c r="BH800" s="197">
        <f t="shared" si="620"/>
        <v>0</v>
      </c>
      <c r="BI800" s="198">
        <f t="shared" si="621"/>
        <v>0</v>
      </c>
      <c r="BJ800" s="199">
        <f>IFERROR(SQRT(($E800-$E$1136)^2+($R800-$R$1136)^2),0)</f>
        <v>0.5000999960010698</v>
      </c>
      <c r="BK800" s="197" t="str">
        <f>IF(BJ800&lt;=SMALL(BJ$3:BJ$1130,1),"MAS PARECIDO","NO")</f>
        <v>NO</v>
      </c>
      <c r="BL800" s="197" t="str">
        <f>IF(BJ800&lt;=SMALL(BJ$3:BJ$1130,5),"SIMILAR","NO")</f>
        <v>NO</v>
      </c>
      <c r="BM800" s="197" t="str">
        <f t="shared" si="622"/>
        <v>N/A</v>
      </c>
      <c r="BN800" s="197">
        <f t="shared" si="623"/>
        <v>0</v>
      </c>
      <c r="BO800" s="198">
        <f t="shared" si="624"/>
        <v>0</v>
      </c>
      <c r="BP800" s="199">
        <f>IFERROR(SQRT(($E800-$E$1136)^2+($U800-$U$1136)^2),0)</f>
        <v>1.0000500017500475</v>
      </c>
      <c r="BQ800" s="197" t="str">
        <f>IF(BP800&lt;=SMALL(BP$3:BP$1130,1),"MAS PARECIDO","NO")</f>
        <v>NO</v>
      </c>
      <c r="BR800" s="197" t="str">
        <f>IF(BP800&lt;=SMALL(BP$3:BP$1130,5),"SIMILAR","NO")</f>
        <v>NO</v>
      </c>
      <c r="BS800" s="197" t="str">
        <f t="shared" si="625"/>
        <v>N/A</v>
      </c>
      <c r="BT800" s="197">
        <f t="shared" si="626"/>
        <v>0</v>
      </c>
      <c r="BU800" s="198">
        <f t="shared" si="627"/>
        <v>0</v>
      </c>
      <c r="BV800" s="199">
        <f>IFERROR(SQRT(($E800-$E$1136)^2+($X800-$X$1136)^2),0)</f>
        <v>0.40012498797284585</v>
      </c>
      <c r="BW800" s="197" t="str">
        <f>IF(BV800&lt;=SMALL(BV$3:BV$1130,1),"MAS PARECIDO","NO")</f>
        <v>NO</v>
      </c>
      <c r="BX800" s="197" t="str">
        <f>IF(BV800&lt;=SMALL(BV$3:BV$1130,5),"SIMILAR","NO")</f>
        <v>NO</v>
      </c>
      <c r="BY800" s="197" t="str">
        <f t="shared" si="628"/>
        <v>N/A</v>
      </c>
      <c r="BZ800" s="197">
        <f t="shared" si="629"/>
        <v>0</v>
      </c>
      <c r="CA800" s="198">
        <f t="shared" si="630"/>
        <v>0</v>
      </c>
      <c r="CB800" s="199">
        <f>IFERROR(SQRT(($E800-$E$1136)^2+($AA800-$AA$1136)^2),0)</f>
        <v>1.0000300009000271E-2</v>
      </c>
      <c r="CC800" s="197" t="str">
        <f>IF(CB800&lt;=SMALL(CB$3:CB$1130,1),"MAS PARECIDO","NO")</f>
        <v>NO</v>
      </c>
      <c r="CD800" s="197" t="str">
        <f>IF(CB800&lt;=SMALL(CB$3:CB$1130,5),"SIMILAR","NO")</f>
        <v>NO</v>
      </c>
      <c r="CE800" s="197" t="str">
        <f t="shared" si="631"/>
        <v>N/A</v>
      </c>
      <c r="CF800" s="197">
        <f t="shared" si="632"/>
        <v>0</v>
      </c>
      <c r="CG800" s="198">
        <f t="shared" si="633"/>
        <v>0</v>
      </c>
      <c r="CH800" s="199">
        <f>IFERROR(SQRT(($E800-$E$1136)^2+($AD800-$AD$1136)^2),0)</f>
        <v>1.0000300009000271E-2</v>
      </c>
      <c r="CI800" s="197" t="str">
        <f>IF(CH800&lt;=SMALL(CH$3:CH$1130,1),"MAS PARECIDO","NO")</f>
        <v>NO</v>
      </c>
      <c r="CJ800" s="197" t="str">
        <f>IF(CH800&lt;=SMALL(CH$3:CH$1130,5),"SIMILAR","NO")</f>
        <v>NO</v>
      </c>
      <c r="CK800" s="197" t="str">
        <f t="shared" si="634"/>
        <v>N/A</v>
      </c>
      <c r="CL800" s="197">
        <f t="shared" si="635"/>
        <v>0</v>
      </c>
      <c r="CM800" s="198">
        <f t="shared" si="636"/>
        <v>0</v>
      </c>
      <c r="CN800" s="199">
        <f>IFERROR(SQRT(($E800-$E$1136)^2+($AG800-$AG$1136)^2),0)</f>
        <v>1.0000300009000271E-2</v>
      </c>
      <c r="CO800" s="197" t="str">
        <f>IF(CN800&lt;=SMALL(CN$3:CN$1130,1),"MAS PARECIDO","NO")</f>
        <v>NO</v>
      </c>
      <c r="CP800" s="197" t="str">
        <f>IF(CN800&lt;=SMALL(CN$3:CN$1130,5),"SIMILAR","NO")</f>
        <v>NO</v>
      </c>
      <c r="CQ800" s="197" t="str">
        <f t="shared" si="637"/>
        <v>N/A</v>
      </c>
      <c r="CR800" s="197">
        <f t="shared" si="638"/>
        <v>0</v>
      </c>
      <c r="CS800" s="198">
        <f t="shared" si="639"/>
        <v>0</v>
      </c>
      <c r="CT800" s="199">
        <f>IFERROR(SQRT(($E800-$E$1136)^2+($AJ800-$AJ$1136)^2),0)</f>
        <v>1.0000300009000271E-2</v>
      </c>
      <c r="CU800" s="197" t="str">
        <f>IF(CT800&lt;=SMALL(CT$3:CT$1130,1),"MAS PARECIDO","NO")</f>
        <v>NO</v>
      </c>
      <c r="CV800" s="197" t="str">
        <f>IF(CT800&lt;=SMALL(CT$3:CT$1130,5),"SIMILAR","NO")</f>
        <v>NO</v>
      </c>
      <c r="CW800" s="197" t="str">
        <f t="shared" si="640"/>
        <v>N/A</v>
      </c>
      <c r="CX800" s="197">
        <f t="shared" si="641"/>
        <v>0</v>
      </c>
      <c r="CY800" s="198">
        <f t="shared" si="642"/>
        <v>0</v>
      </c>
      <c r="CZ800" s="2" t="s">
        <v>2551</v>
      </c>
      <c r="DA800" s="2" t="s">
        <v>2552</v>
      </c>
      <c r="DB800" s="2">
        <v>0</v>
      </c>
      <c r="DC800" s="2" t="s">
        <v>189</v>
      </c>
    </row>
    <row r="801" spans="1:107">
      <c r="A801" s="24" t="s">
        <v>956</v>
      </c>
      <c r="B801" s="46">
        <v>79956.12</v>
      </c>
      <c r="C801" s="190">
        <f>(B801-$B$1132)/($B$1133-$B$1132)</f>
        <v>8.8196406781842707E-2</v>
      </c>
      <c r="D801" s="46">
        <v>6000</v>
      </c>
      <c r="E801" s="190">
        <f>(D801-$D$1132)/($D$1133-$D$1132)</f>
        <v>1.1970359110773323E-2</v>
      </c>
      <c r="F801" s="46" t="s">
        <v>53</v>
      </c>
      <c r="G801" s="192">
        <f>VLOOKUP(F801,'DATOS DE SOPORTE'!$Y$5:$Z$8,2,FALSE)</f>
        <v>2</v>
      </c>
      <c r="H801" s="190">
        <f>(G801-$G$1132)/($G$1133-$G$1132)</f>
        <v>0.33333333333333331</v>
      </c>
      <c r="I801" s="50">
        <v>4</v>
      </c>
      <c r="J801" s="200">
        <f t="shared" si="602"/>
        <v>4</v>
      </c>
      <c r="K801" s="190">
        <f>(J801-$J$1132)/($J$1133-$J$1132)</f>
        <v>0.8</v>
      </c>
      <c r="L801" s="193" t="str">
        <f t="shared" si="603"/>
        <v>SI</v>
      </c>
      <c r="M801" s="46" t="s">
        <v>192</v>
      </c>
      <c r="N801" s="192">
        <f t="shared" si="604"/>
        <v>2</v>
      </c>
      <c r="O801" s="190">
        <f>(N801-N$1132)/(N$1133-N$1132)</f>
        <v>1</v>
      </c>
      <c r="P801" s="46" t="s">
        <v>193</v>
      </c>
      <c r="Q801" s="192">
        <f t="shared" si="605"/>
        <v>2</v>
      </c>
      <c r="R801" s="190">
        <f>(Q801-Q$1132)/(Q$1133-Q$1132)</f>
        <v>0.5</v>
      </c>
      <c r="S801" s="46" t="s">
        <v>194</v>
      </c>
      <c r="T801" s="192">
        <f t="shared" si="606"/>
        <v>1</v>
      </c>
      <c r="U801" s="190">
        <f>(T801-T$1132)/(T$1133-T$1132)</f>
        <v>0</v>
      </c>
      <c r="V801" s="46" t="s">
        <v>62</v>
      </c>
      <c r="W801" s="194">
        <f>VLOOKUP(V801,'DATOS DE SOPORTE'!$S$5:$T$10,2,FALSE)</f>
        <v>1</v>
      </c>
      <c r="X801" s="201">
        <f>(W801-W$1132)/(W$1133-W$1132)</f>
        <v>0</v>
      </c>
      <c r="Y801" s="46" t="s">
        <v>136</v>
      </c>
      <c r="Z801" s="194">
        <f t="shared" si="607"/>
        <v>2</v>
      </c>
      <c r="AA801" s="201">
        <f>(Z801-Z$1132)/(Z$1133-Z$1132)</f>
        <v>1</v>
      </c>
      <c r="AB801" s="46" t="s">
        <v>136</v>
      </c>
      <c r="AC801" s="194">
        <f t="shared" si="608"/>
        <v>2</v>
      </c>
      <c r="AD801" s="201">
        <f>(AC801-AC$1132)/(AC$1133-AC$1132)</f>
        <v>1</v>
      </c>
      <c r="AE801" s="46" t="s">
        <v>136</v>
      </c>
      <c r="AF801" s="194">
        <f t="shared" si="609"/>
        <v>2</v>
      </c>
      <c r="AG801" s="201">
        <f>(AF801-AF$1132)/(AF$1133-AF$1132)</f>
        <v>1</v>
      </c>
      <c r="AH801" s="24" t="s">
        <v>67</v>
      </c>
      <c r="AI801" s="194">
        <f>VLOOKUP(AH801,'DATOS DE SOPORTE'!$V$5:$W$8,2,FALSE)</f>
        <v>1</v>
      </c>
      <c r="AJ801" s="201">
        <f>(AI801-AI$1132)/(AI$1133-AI$1132)</f>
        <v>0</v>
      </c>
      <c r="AK801" s="58" t="str">
        <f t="shared" si="601"/>
        <v>Bueno</v>
      </c>
      <c r="AL801" s="196">
        <f>IFERROR(SQRT(($E801-$E$1136)^2+($C801-$C$1136)^2),0)</f>
        <v>0.11755672367073318</v>
      </c>
      <c r="AM801" s="197" t="str">
        <f>IF(AL801&lt;=SMALL($AL$3:$AL$1130,1),"MAS PARECIDO","NO")</f>
        <v>NO</v>
      </c>
      <c r="AN801" s="197" t="str">
        <f>IF(AL801&lt;=SMALL($AL$3:$AL$1130,5),"SIMILAR","NO")</f>
        <v>NO</v>
      </c>
      <c r="AO801" s="197" t="str">
        <f t="shared" si="610"/>
        <v>N/A</v>
      </c>
      <c r="AP801" s="197">
        <f t="shared" si="611"/>
        <v>0</v>
      </c>
      <c r="AQ801" s="198">
        <f t="shared" si="612"/>
        <v>0</v>
      </c>
      <c r="AR801" s="196">
        <f>IFERROR(SQRT(($E801-$E$1136)^2+($H801-$H$1136)^2),0)</f>
        <v>1.2000360010800324E-2</v>
      </c>
      <c r="AS801" s="197" t="str">
        <f>IF(AR801&lt;=SMALL(AR$3:AR$1130,1),"MAS PARECIDO","NO")</f>
        <v>NO</v>
      </c>
      <c r="AT801" s="197" t="str">
        <f>IF(AR801&lt;=SMALL(AR$3:AR$1130,5),"SIMILAR","NO")</f>
        <v>NO</v>
      </c>
      <c r="AU801" s="197" t="str">
        <f t="shared" si="613"/>
        <v>N/A</v>
      </c>
      <c r="AV801" s="197">
        <f t="shared" si="614"/>
        <v>0</v>
      </c>
      <c r="AW801" s="198">
        <f t="shared" si="615"/>
        <v>0</v>
      </c>
      <c r="AX801" s="199">
        <f>IFERROR(SQRT(($E801-$E$1136)^2+($K801-$K$1136)^2),0)</f>
        <v>0.60011999520128378</v>
      </c>
      <c r="AY801" s="197" t="str">
        <f>IF(AX801&lt;=SMALL(AX$3:AX$1130,1),"MAS PARECIDO","NO")</f>
        <v>NO</v>
      </c>
      <c r="AZ801" s="197" t="str">
        <f>IF(AX801&lt;=SMALL(AX$3:AX$1130,5),"SIMILAR","NO")</f>
        <v>NO</v>
      </c>
      <c r="BA801" s="197" t="str">
        <f t="shared" si="616"/>
        <v>N/A</v>
      </c>
      <c r="BB801" s="197">
        <f t="shared" si="617"/>
        <v>0</v>
      </c>
      <c r="BC801" s="198">
        <f t="shared" si="618"/>
        <v>0</v>
      </c>
      <c r="BD801" s="196">
        <f>IFERROR(SQRT(($E801-$E$1136)^2+($O801-$O$1136)^2),0)</f>
        <v>1.2000360010800324E-2</v>
      </c>
      <c r="BE801" s="197" t="str">
        <f>IF(BD801&lt;=SMALL(BD$3:BD$1130,1),"MAS PARECIDO","NO")</f>
        <v>NO</v>
      </c>
      <c r="BF801" s="197" t="str">
        <f>IF(BD801&lt;=SMALL(BD$3:BD$1130,5),"SIMILAR","NO")</f>
        <v>NO</v>
      </c>
      <c r="BG801" s="197" t="str">
        <f t="shared" si="619"/>
        <v>N/A</v>
      </c>
      <c r="BH801" s="197">
        <f t="shared" si="620"/>
        <v>0</v>
      </c>
      <c r="BI801" s="198">
        <f t="shared" si="621"/>
        <v>0</v>
      </c>
      <c r="BJ801" s="199">
        <f>IFERROR(SQRT(($E801-$E$1136)^2+($R801-$R$1136)^2),0)</f>
        <v>1.2000360010800324E-2</v>
      </c>
      <c r="BK801" s="197" t="str">
        <f>IF(BJ801&lt;=SMALL(BJ$3:BJ$1130,1),"MAS PARECIDO","NO")</f>
        <v>NO</v>
      </c>
      <c r="BL801" s="197" t="str">
        <f>IF(BJ801&lt;=SMALL(BJ$3:BJ$1130,5),"SIMILAR","NO")</f>
        <v>NO</v>
      </c>
      <c r="BM801" s="197" t="str">
        <f t="shared" si="622"/>
        <v>N/A</v>
      </c>
      <c r="BN801" s="197">
        <f t="shared" si="623"/>
        <v>0</v>
      </c>
      <c r="BO801" s="198">
        <f t="shared" si="624"/>
        <v>0</v>
      </c>
      <c r="BP801" s="199">
        <f>IFERROR(SQRT(($E801-$E$1136)^2+($U801-$U$1136)^2),0)</f>
        <v>1.2000360010800324E-2</v>
      </c>
      <c r="BQ801" s="197" t="str">
        <f>IF(BP801&lt;=SMALL(BP$3:BP$1130,1),"MAS PARECIDO","NO")</f>
        <v>NO</v>
      </c>
      <c r="BR801" s="197" t="str">
        <f>IF(BP801&lt;=SMALL(BP$3:BP$1130,5),"SIMILAR","NO")</f>
        <v>NO</v>
      </c>
      <c r="BS801" s="197" t="str">
        <f t="shared" si="625"/>
        <v>N/A</v>
      </c>
      <c r="BT801" s="197">
        <f t="shared" si="626"/>
        <v>0</v>
      </c>
      <c r="BU801" s="198">
        <f t="shared" si="627"/>
        <v>0</v>
      </c>
      <c r="BV801" s="199">
        <f>IFERROR(SQRT(($E801-$E$1136)^2+($X801-$X$1136)^2),0)</f>
        <v>1.2000360010800324E-2</v>
      </c>
      <c r="BW801" s="197" t="str">
        <f>IF(BV801&lt;=SMALL(BV$3:BV$1130,1),"MAS PARECIDO","NO")</f>
        <v>NO</v>
      </c>
      <c r="BX801" s="197" t="str">
        <f>IF(BV801&lt;=SMALL(BV$3:BV$1130,5),"SIMILAR","NO")</f>
        <v>NO</v>
      </c>
      <c r="BY801" s="197" t="str">
        <f t="shared" si="628"/>
        <v>N/A</v>
      </c>
      <c r="BZ801" s="197">
        <f t="shared" si="629"/>
        <v>0</v>
      </c>
      <c r="CA801" s="198">
        <f t="shared" si="630"/>
        <v>0</v>
      </c>
      <c r="CB801" s="199">
        <f>IFERROR(SQRT(($E801-$E$1136)^2+($AA801-$AA$1136)^2),0)</f>
        <v>1.00007200172807</v>
      </c>
      <c r="CC801" s="197" t="str">
        <f>IF(CB801&lt;=SMALL(CB$3:CB$1130,1),"MAS PARECIDO","NO")</f>
        <v>NO</v>
      </c>
      <c r="CD801" s="197" t="str">
        <f>IF(CB801&lt;=SMALL(CB$3:CB$1130,5),"SIMILAR","NO")</f>
        <v>NO</v>
      </c>
      <c r="CE801" s="197" t="str">
        <f t="shared" si="631"/>
        <v>N/A</v>
      </c>
      <c r="CF801" s="197">
        <f t="shared" si="632"/>
        <v>0</v>
      </c>
      <c r="CG801" s="198">
        <f t="shared" si="633"/>
        <v>0</v>
      </c>
      <c r="CH801" s="199">
        <f>IFERROR(SQRT(($E801-$E$1136)^2+($AD801-$AD$1136)^2),0)</f>
        <v>1.2000360010800324E-2</v>
      </c>
      <c r="CI801" s="197" t="str">
        <f>IF(CH801&lt;=SMALL(CH$3:CH$1130,1),"MAS PARECIDO","NO")</f>
        <v>NO</v>
      </c>
      <c r="CJ801" s="197" t="str">
        <f>IF(CH801&lt;=SMALL(CH$3:CH$1130,5),"SIMILAR","NO")</f>
        <v>NO</v>
      </c>
      <c r="CK801" s="197" t="str">
        <f t="shared" si="634"/>
        <v>N/A</v>
      </c>
      <c r="CL801" s="197">
        <f t="shared" si="635"/>
        <v>0</v>
      </c>
      <c r="CM801" s="198">
        <f t="shared" si="636"/>
        <v>0</v>
      </c>
      <c r="CN801" s="199">
        <f>IFERROR(SQRT(($E801-$E$1136)^2+($AG801-$AG$1136)^2),0)</f>
        <v>1.2000360010800324E-2</v>
      </c>
      <c r="CO801" s="197" t="str">
        <f>IF(CN801&lt;=SMALL(CN$3:CN$1130,1),"MAS PARECIDO","NO")</f>
        <v>NO</v>
      </c>
      <c r="CP801" s="197" t="str">
        <f>IF(CN801&lt;=SMALL(CN$3:CN$1130,5),"SIMILAR","NO")</f>
        <v>NO</v>
      </c>
      <c r="CQ801" s="197" t="str">
        <f t="shared" si="637"/>
        <v>N/A</v>
      </c>
      <c r="CR801" s="197">
        <f t="shared" si="638"/>
        <v>0</v>
      </c>
      <c r="CS801" s="198">
        <f t="shared" si="639"/>
        <v>0</v>
      </c>
      <c r="CT801" s="199">
        <f>IFERROR(SQRT(($E801-$E$1136)^2+($AJ801-$AJ$1136)^2),0)</f>
        <v>1.2000360010800324E-2</v>
      </c>
      <c r="CU801" s="197" t="str">
        <f>IF(CT801&lt;=SMALL(CT$3:CT$1130,1),"MAS PARECIDO","NO")</f>
        <v>NO</v>
      </c>
      <c r="CV801" s="197" t="str">
        <f>IF(CT801&lt;=SMALL(CT$3:CT$1130,5),"SIMILAR","NO")</f>
        <v>NO</v>
      </c>
      <c r="CW801" s="197" t="str">
        <f t="shared" si="640"/>
        <v>N/A</v>
      </c>
      <c r="CX801" s="197">
        <f t="shared" si="641"/>
        <v>0</v>
      </c>
      <c r="CY801" s="198">
        <f t="shared" si="642"/>
        <v>0</v>
      </c>
      <c r="CZ801" s="2" t="s">
        <v>2553</v>
      </c>
      <c r="DA801" s="2" t="s">
        <v>2554</v>
      </c>
      <c r="DB801" s="2">
        <v>0</v>
      </c>
      <c r="DC801" s="2" t="s">
        <v>189</v>
      </c>
    </row>
    <row r="802" spans="1:107">
      <c r="A802" s="24" t="s">
        <v>957</v>
      </c>
      <c r="B802" s="46">
        <v>49191.59</v>
      </c>
      <c r="C802" s="190">
        <f>(B802-$B$1132)/($B$1133-$B$1132)</f>
        <v>5.2235341363743686E-2</v>
      </c>
      <c r="D802" s="46"/>
      <c r="E802" s="190">
        <f>(D802-$D$1132)/($D$1133-$D$1132)</f>
        <v>-3.0000900027000811E-5</v>
      </c>
      <c r="F802" s="46" t="s">
        <v>53</v>
      </c>
      <c r="G802" s="192">
        <f>VLOOKUP(F802,'DATOS DE SOPORTE'!$Y$5:$Z$8,2,FALSE)</f>
        <v>2</v>
      </c>
      <c r="H802" s="190">
        <f>(G802-$G$1132)/($G$1133-$G$1132)</f>
        <v>0.33333333333333331</v>
      </c>
      <c r="I802" s="50"/>
      <c r="J802" s="200">
        <f t="shared" si="602"/>
        <v>0</v>
      </c>
      <c r="K802" s="190">
        <f>(J802-$J$1132)/($J$1133-$J$1132)</f>
        <v>0</v>
      </c>
      <c r="L802" s="193" t="str">
        <f t="shared" si="603"/>
        <v>NO</v>
      </c>
      <c r="M802" s="46"/>
      <c r="N802" s="192">
        <f t="shared" si="604"/>
        <v>2</v>
      </c>
      <c r="O802" s="190">
        <f>(N802-N$1132)/(N$1133-N$1132)</f>
        <v>1</v>
      </c>
      <c r="P802" s="46">
        <v>0</v>
      </c>
      <c r="Q802" s="192">
        <f t="shared" si="605"/>
        <v>3</v>
      </c>
      <c r="R802" s="190">
        <f>(Q802-Q$1132)/(Q$1133-Q$1132)</f>
        <v>1</v>
      </c>
      <c r="S802" s="46" t="s">
        <v>60</v>
      </c>
      <c r="T802" s="192">
        <f t="shared" si="606"/>
        <v>2</v>
      </c>
      <c r="U802" s="190">
        <f>(T802-T$1132)/(T$1133-T$1132)</f>
        <v>1</v>
      </c>
      <c r="V802" s="46" t="s">
        <v>212</v>
      </c>
      <c r="W802" s="194">
        <f>VLOOKUP(V802,'DATOS DE SOPORTE'!$S$5:$T$10,2,FALSE)</f>
        <v>3</v>
      </c>
      <c r="X802" s="201">
        <f>(W802-W$1132)/(W$1133-W$1132)</f>
        <v>0.4</v>
      </c>
      <c r="Y802" s="46" t="s">
        <v>188</v>
      </c>
      <c r="Z802" s="194">
        <f t="shared" si="607"/>
        <v>1</v>
      </c>
      <c r="AA802" s="201">
        <f>(Z802-Z$1132)/(Z$1133-Z$1132)</f>
        <v>0</v>
      </c>
      <c r="AB802" s="46" t="s">
        <v>136</v>
      </c>
      <c r="AC802" s="194">
        <f t="shared" si="608"/>
        <v>2</v>
      </c>
      <c r="AD802" s="201">
        <f>(AC802-AC$1132)/(AC$1133-AC$1132)</f>
        <v>1</v>
      </c>
      <c r="AE802" s="46" t="s">
        <v>136</v>
      </c>
      <c r="AF802" s="194">
        <f t="shared" si="609"/>
        <v>2</v>
      </c>
      <c r="AG802" s="201">
        <f>(AF802-AF$1132)/(AF$1133-AF$1132)</f>
        <v>1</v>
      </c>
      <c r="AH802" s="24" t="s">
        <v>67</v>
      </c>
      <c r="AI802" s="194">
        <f>VLOOKUP(AH802,'DATOS DE SOPORTE'!$V$5:$W$8,2,FALSE)</f>
        <v>1</v>
      </c>
      <c r="AJ802" s="201">
        <f>(AI802-AI$1132)/(AI$1133-AI$1132)</f>
        <v>0</v>
      </c>
      <c r="AK802" s="58" t="str">
        <f t="shared" si="601"/>
        <v>Muy malo</v>
      </c>
      <c r="AL802" s="196">
        <f>IFERROR(SQRT(($E802-$E$1136)^2+($C802-$C$1136)^2),0)</f>
        <v>0.15290367800995239</v>
      </c>
      <c r="AM802" s="197" t="str">
        <f>IF(AL802&lt;=SMALL($AL$3:$AL$1130,1),"MAS PARECIDO","NO")</f>
        <v>NO</v>
      </c>
      <c r="AN802" s="197" t="str">
        <f>IF(AL802&lt;=SMALL($AL$3:$AL$1130,5),"SIMILAR","NO")</f>
        <v>NO</v>
      </c>
      <c r="AO802" s="197" t="str">
        <f t="shared" si="610"/>
        <v>N/A</v>
      </c>
      <c r="AP802" s="197">
        <f t="shared" si="611"/>
        <v>0</v>
      </c>
      <c r="AQ802" s="198">
        <f t="shared" si="612"/>
        <v>0</v>
      </c>
      <c r="AR802" s="196">
        <f>IFERROR(SQRT(($E802-$E$1136)^2+($H802-$H$1136)^2),0)</f>
        <v>0</v>
      </c>
      <c r="AS802" s="197" t="str">
        <f>IF(AR802&lt;=SMALL(AR$3:AR$1130,1),"MAS PARECIDO","NO")</f>
        <v>MAS PARECIDO</v>
      </c>
      <c r="AT802" s="197" t="str">
        <f>IF(AR802&lt;=SMALL(AR$3:AR$1130,5),"SIMILAR","NO")</f>
        <v>SIMILAR</v>
      </c>
      <c r="AU802" s="197" t="str">
        <f t="shared" si="613"/>
        <v>Muy malo</v>
      </c>
      <c r="AV802" s="197">
        <f t="shared" si="614"/>
        <v>1</v>
      </c>
      <c r="AW802" s="198">
        <f t="shared" si="615"/>
        <v>49191.59</v>
      </c>
      <c r="AX802" s="199">
        <f>IFERROR(SQRT(($E802-$E$1136)^2+($K802-$K$1136)^2),0)</f>
        <v>0.2</v>
      </c>
      <c r="AY802" s="197" t="str">
        <f>IF(AX802&lt;=SMALL(AX$3:AX$1130,1),"MAS PARECIDO","NO")</f>
        <v>NO</v>
      </c>
      <c r="AZ802" s="197" t="str">
        <f>IF(AX802&lt;=SMALL(AX$3:AX$1130,5),"SIMILAR","NO")</f>
        <v>NO</v>
      </c>
      <c r="BA802" s="197" t="str">
        <f t="shared" si="616"/>
        <v>N/A</v>
      </c>
      <c r="BB802" s="197">
        <f t="shared" si="617"/>
        <v>0</v>
      </c>
      <c r="BC802" s="198">
        <f t="shared" si="618"/>
        <v>0</v>
      </c>
      <c r="BD802" s="196">
        <f>IFERROR(SQRT(($E802-$E$1136)^2+($O802-$O$1136)^2),0)</f>
        <v>0</v>
      </c>
      <c r="BE802" s="197" t="str">
        <f>IF(BD802&lt;=SMALL(BD$3:BD$1130,1),"MAS PARECIDO","NO")</f>
        <v>MAS PARECIDO</v>
      </c>
      <c r="BF802" s="197" t="str">
        <f>IF(BD802&lt;=SMALL(BD$3:BD$1130,5),"SIMILAR","NO")</f>
        <v>SIMILAR</v>
      </c>
      <c r="BG802" s="197" t="str">
        <f t="shared" si="619"/>
        <v>Muy malo</v>
      </c>
      <c r="BH802" s="197">
        <f t="shared" si="620"/>
        <v>1</v>
      </c>
      <c r="BI802" s="198">
        <f t="shared" si="621"/>
        <v>49191.59</v>
      </c>
      <c r="BJ802" s="199">
        <f>IFERROR(SQRT(($E802-$E$1136)^2+($R802-$R$1136)^2),0)</f>
        <v>0.5</v>
      </c>
      <c r="BK802" s="197" t="str">
        <f>IF(BJ802&lt;=SMALL(BJ$3:BJ$1130,1),"MAS PARECIDO","NO")</f>
        <v>NO</v>
      </c>
      <c r="BL802" s="197" t="str">
        <f>IF(BJ802&lt;=SMALL(BJ$3:BJ$1130,5),"SIMILAR","NO")</f>
        <v>NO</v>
      </c>
      <c r="BM802" s="197" t="str">
        <f t="shared" si="622"/>
        <v>N/A</v>
      </c>
      <c r="BN802" s="197">
        <f t="shared" si="623"/>
        <v>0</v>
      </c>
      <c r="BO802" s="198">
        <f t="shared" si="624"/>
        <v>0</v>
      </c>
      <c r="BP802" s="199">
        <f>IFERROR(SQRT(($E802-$E$1136)^2+($U802-$U$1136)^2),0)</f>
        <v>1</v>
      </c>
      <c r="BQ802" s="197" t="str">
        <f>IF(BP802&lt;=SMALL(BP$3:BP$1130,1),"MAS PARECIDO","NO")</f>
        <v>NO</v>
      </c>
      <c r="BR802" s="197" t="str">
        <f>IF(BP802&lt;=SMALL(BP$3:BP$1130,5),"SIMILAR","NO")</f>
        <v>NO</v>
      </c>
      <c r="BS802" s="197" t="str">
        <f t="shared" si="625"/>
        <v>N/A</v>
      </c>
      <c r="BT802" s="197">
        <f t="shared" si="626"/>
        <v>0</v>
      </c>
      <c r="BU802" s="198">
        <f t="shared" si="627"/>
        <v>0</v>
      </c>
      <c r="BV802" s="199">
        <f>IFERROR(SQRT(($E802-$E$1136)^2+($X802-$X$1136)^2),0)</f>
        <v>0.4</v>
      </c>
      <c r="BW802" s="197" t="str">
        <f>IF(BV802&lt;=SMALL(BV$3:BV$1130,1),"MAS PARECIDO","NO")</f>
        <v>NO</v>
      </c>
      <c r="BX802" s="197" t="str">
        <f>IF(BV802&lt;=SMALL(BV$3:BV$1130,5),"SIMILAR","NO")</f>
        <v>NO</v>
      </c>
      <c r="BY802" s="197" t="str">
        <f t="shared" si="628"/>
        <v>N/A</v>
      </c>
      <c r="BZ802" s="197">
        <f t="shared" si="629"/>
        <v>0</v>
      </c>
      <c r="CA802" s="198">
        <f t="shared" si="630"/>
        <v>0</v>
      </c>
      <c r="CB802" s="199">
        <f>IFERROR(SQRT(($E802-$E$1136)^2+($AA802-$AA$1136)^2),0)</f>
        <v>0</v>
      </c>
      <c r="CC802" s="197" t="str">
        <f>IF(CB802&lt;=SMALL(CB$3:CB$1130,1),"MAS PARECIDO","NO")</f>
        <v>MAS PARECIDO</v>
      </c>
      <c r="CD802" s="197" t="str">
        <f>IF(CB802&lt;=SMALL(CB$3:CB$1130,5),"SIMILAR","NO")</f>
        <v>SIMILAR</v>
      </c>
      <c r="CE802" s="197" t="str">
        <f t="shared" si="631"/>
        <v>Muy malo</v>
      </c>
      <c r="CF802" s="197">
        <f t="shared" si="632"/>
        <v>1</v>
      </c>
      <c r="CG802" s="198">
        <f t="shared" si="633"/>
        <v>49191.59</v>
      </c>
      <c r="CH802" s="199">
        <f>IFERROR(SQRT(($E802-$E$1136)^2+($AD802-$AD$1136)^2),0)</f>
        <v>0</v>
      </c>
      <c r="CI802" s="197" t="str">
        <f>IF(CH802&lt;=SMALL(CH$3:CH$1130,1),"MAS PARECIDO","NO")</f>
        <v>MAS PARECIDO</v>
      </c>
      <c r="CJ802" s="197" t="str">
        <f>IF(CH802&lt;=SMALL(CH$3:CH$1130,5),"SIMILAR","NO")</f>
        <v>SIMILAR</v>
      </c>
      <c r="CK802" s="197" t="str">
        <f t="shared" si="634"/>
        <v>Muy malo</v>
      </c>
      <c r="CL802" s="197">
        <f t="shared" si="635"/>
        <v>1</v>
      </c>
      <c r="CM802" s="198">
        <f t="shared" si="636"/>
        <v>49191.59</v>
      </c>
      <c r="CN802" s="199">
        <f>IFERROR(SQRT(($E802-$E$1136)^2+($AG802-$AG$1136)^2),0)</f>
        <v>0</v>
      </c>
      <c r="CO802" s="197" t="str">
        <f>IF(CN802&lt;=SMALL(CN$3:CN$1130,1),"MAS PARECIDO","NO")</f>
        <v>MAS PARECIDO</v>
      </c>
      <c r="CP802" s="197" t="str">
        <f>IF(CN802&lt;=SMALL(CN$3:CN$1130,5),"SIMILAR","NO")</f>
        <v>SIMILAR</v>
      </c>
      <c r="CQ802" s="197" t="str">
        <f t="shared" si="637"/>
        <v>Muy malo</v>
      </c>
      <c r="CR802" s="197">
        <f t="shared" si="638"/>
        <v>1</v>
      </c>
      <c r="CS802" s="198">
        <f t="shared" si="639"/>
        <v>49191.59</v>
      </c>
      <c r="CT802" s="199">
        <f>IFERROR(SQRT(($E802-$E$1136)^2+($AJ802-$AJ$1136)^2),0)</f>
        <v>0</v>
      </c>
      <c r="CU802" s="197" t="str">
        <f>IF(CT802&lt;=SMALL(CT$3:CT$1130,1),"MAS PARECIDO","NO")</f>
        <v>MAS PARECIDO</v>
      </c>
      <c r="CV802" s="197" t="str">
        <f>IF(CT802&lt;=SMALL(CT$3:CT$1130,5),"SIMILAR","NO")</f>
        <v>SIMILAR</v>
      </c>
      <c r="CW802" s="197" t="str">
        <f t="shared" si="640"/>
        <v>Muy malo</v>
      </c>
      <c r="CX802" s="197">
        <f t="shared" si="641"/>
        <v>1</v>
      </c>
      <c r="CY802" s="198">
        <f t="shared" si="642"/>
        <v>49191.59</v>
      </c>
      <c r="CZ802" s="2" t="s">
        <v>2555</v>
      </c>
      <c r="DA802" s="2" t="s">
        <v>2556</v>
      </c>
      <c r="DB802" s="2">
        <v>5</v>
      </c>
      <c r="DC802" s="2" t="s">
        <v>319</v>
      </c>
    </row>
    <row r="803" spans="1:107">
      <c r="A803" s="24" t="s">
        <v>958</v>
      </c>
      <c r="B803" s="46">
        <v>73084.09</v>
      </c>
      <c r="C803" s="190">
        <f>(B803-$B$1132)/($B$1133-$B$1132)</f>
        <v>8.0163600157293624E-2</v>
      </c>
      <c r="D803" s="46">
        <v>8000</v>
      </c>
      <c r="E803" s="190">
        <f>(D803-$D$1132)/($D$1133-$D$1132)</f>
        <v>1.597047911437343E-2</v>
      </c>
      <c r="F803" s="46" t="s">
        <v>53</v>
      </c>
      <c r="G803" s="192">
        <f>VLOOKUP(F803,'DATOS DE SOPORTE'!$Y$5:$Z$8,2,FALSE)</f>
        <v>2</v>
      </c>
      <c r="H803" s="190">
        <f>(G803-$G$1132)/($G$1133-$G$1132)</f>
        <v>0.33333333333333331</v>
      </c>
      <c r="I803" s="50">
        <v>0</v>
      </c>
      <c r="J803" s="200">
        <f t="shared" si="602"/>
        <v>0</v>
      </c>
      <c r="K803" s="190">
        <f>(J803-$J$1132)/($J$1133-$J$1132)</f>
        <v>0</v>
      </c>
      <c r="L803" s="193" t="str">
        <f t="shared" si="603"/>
        <v>NO</v>
      </c>
      <c r="M803" s="46" t="s">
        <v>192</v>
      </c>
      <c r="N803" s="192">
        <f t="shared" si="604"/>
        <v>2</v>
      </c>
      <c r="O803" s="190">
        <f>(N803-N$1132)/(N$1133-N$1132)</f>
        <v>1</v>
      </c>
      <c r="P803" s="46" t="s">
        <v>58</v>
      </c>
      <c r="Q803" s="192">
        <f t="shared" si="605"/>
        <v>3</v>
      </c>
      <c r="R803" s="190">
        <f>(Q803-Q$1132)/(Q$1133-Q$1132)</f>
        <v>1</v>
      </c>
      <c r="S803" s="46" t="s">
        <v>60</v>
      </c>
      <c r="T803" s="192">
        <f t="shared" si="606"/>
        <v>2</v>
      </c>
      <c r="U803" s="190">
        <f>(T803-T$1132)/(T$1133-T$1132)</f>
        <v>1</v>
      </c>
      <c r="V803" s="46" t="s">
        <v>212</v>
      </c>
      <c r="W803" s="194">
        <f>VLOOKUP(V803,'DATOS DE SOPORTE'!$S$5:$T$10,2,FALSE)</f>
        <v>3</v>
      </c>
      <c r="X803" s="201">
        <f>(W803-W$1132)/(W$1133-W$1132)</f>
        <v>0.4</v>
      </c>
      <c r="Y803" s="46" t="s">
        <v>188</v>
      </c>
      <c r="Z803" s="194">
        <f t="shared" si="607"/>
        <v>1</v>
      </c>
      <c r="AA803" s="201">
        <f>(Z803-Z$1132)/(Z$1133-Z$1132)</f>
        <v>0</v>
      </c>
      <c r="AB803" s="46" t="s">
        <v>188</v>
      </c>
      <c r="AC803" s="194">
        <f t="shared" si="608"/>
        <v>1</v>
      </c>
      <c r="AD803" s="201">
        <f>(AC803-AC$1132)/(AC$1133-AC$1132)</f>
        <v>0</v>
      </c>
      <c r="AE803" s="46" t="s">
        <v>136</v>
      </c>
      <c r="AF803" s="194">
        <f t="shared" si="609"/>
        <v>2</v>
      </c>
      <c r="AG803" s="201">
        <f>(AF803-AF$1132)/(AF$1133-AF$1132)</f>
        <v>1</v>
      </c>
      <c r="AH803" s="24" t="s">
        <v>67</v>
      </c>
      <c r="AI803" s="194">
        <f>VLOOKUP(AH803,'DATOS DE SOPORTE'!$V$5:$W$8,2,FALSE)</f>
        <v>1</v>
      </c>
      <c r="AJ803" s="201">
        <f>(AI803-AI$1132)/(AI$1133-AI$1132)</f>
        <v>0</v>
      </c>
      <c r="AK803" s="58" t="str">
        <f t="shared" si="601"/>
        <v>Bueno</v>
      </c>
      <c r="AL803" s="196">
        <f>IFERROR(SQRT(($E803-$E$1136)^2+($C803-$C$1136)^2),0)</f>
        <v>0.1259955188449445</v>
      </c>
      <c r="AM803" s="197" t="str">
        <f>IF(AL803&lt;=SMALL($AL$3:$AL$1130,1),"MAS PARECIDO","NO")</f>
        <v>NO</v>
      </c>
      <c r="AN803" s="197" t="str">
        <f>IF(AL803&lt;=SMALL($AL$3:$AL$1130,5),"SIMILAR","NO")</f>
        <v>NO</v>
      </c>
      <c r="AO803" s="197" t="str">
        <f t="shared" si="610"/>
        <v>N/A</v>
      </c>
      <c r="AP803" s="197">
        <f t="shared" si="611"/>
        <v>0</v>
      </c>
      <c r="AQ803" s="198">
        <f t="shared" si="612"/>
        <v>0</v>
      </c>
      <c r="AR803" s="196">
        <f>IFERROR(SQRT(($E803-$E$1136)^2+($H803-$H$1136)^2),0)</f>
        <v>1.600048001440043E-2</v>
      </c>
      <c r="AS803" s="197" t="str">
        <f>IF(AR803&lt;=SMALL(AR$3:AR$1130,1),"MAS PARECIDO","NO")</f>
        <v>NO</v>
      </c>
      <c r="AT803" s="197" t="str">
        <f>IF(AR803&lt;=SMALL(AR$3:AR$1130,5),"SIMILAR","NO")</f>
        <v>NO</v>
      </c>
      <c r="AU803" s="197" t="str">
        <f t="shared" si="613"/>
        <v>N/A</v>
      </c>
      <c r="AV803" s="197">
        <f t="shared" si="614"/>
        <v>0</v>
      </c>
      <c r="AW803" s="198">
        <f t="shared" si="615"/>
        <v>0</v>
      </c>
      <c r="AX803" s="199">
        <f>IFERROR(SQRT(($E803-$E$1136)^2+($K803-$K$1136)^2),0)</f>
        <v>0.20063901754317687</v>
      </c>
      <c r="AY803" s="197" t="str">
        <f>IF(AX803&lt;=SMALL(AX$3:AX$1130,1),"MAS PARECIDO","NO")</f>
        <v>NO</v>
      </c>
      <c r="AZ803" s="197" t="str">
        <f>IF(AX803&lt;=SMALL(AX$3:AX$1130,5),"SIMILAR","NO")</f>
        <v>NO</v>
      </c>
      <c r="BA803" s="197" t="str">
        <f t="shared" si="616"/>
        <v>N/A</v>
      </c>
      <c r="BB803" s="197">
        <f t="shared" si="617"/>
        <v>0</v>
      </c>
      <c r="BC803" s="198">
        <f t="shared" si="618"/>
        <v>0</v>
      </c>
      <c r="BD803" s="196">
        <f>IFERROR(SQRT(($E803-$E$1136)^2+($O803-$O$1136)^2),0)</f>
        <v>1.600048001440043E-2</v>
      </c>
      <c r="BE803" s="197" t="str">
        <f>IF(BD803&lt;=SMALL(BD$3:BD$1130,1),"MAS PARECIDO","NO")</f>
        <v>NO</v>
      </c>
      <c r="BF803" s="197" t="str">
        <f>IF(BD803&lt;=SMALL(BD$3:BD$1130,5),"SIMILAR","NO")</f>
        <v>NO</v>
      </c>
      <c r="BG803" s="197" t="str">
        <f t="shared" si="619"/>
        <v>N/A</v>
      </c>
      <c r="BH803" s="197">
        <f t="shared" si="620"/>
        <v>0</v>
      </c>
      <c r="BI803" s="198">
        <f t="shared" si="621"/>
        <v>0</v>
      </c>
      <c r="BJ803" s="199">
        <f>IFERROR(SQRT(($E803-$E$1136)^2+($R803-$R$1136)^2),0)</f>
        <v>0.50025594985036537</v>
      </c>
      <c r="BK803" s="197" t="str">
        <f>IF(BJ803&lt;=SMALL(BJ$3:BJ$1130,1),"MAS PARECIDO","NO")</f>
        <v>NO</v>
      </c>
      <c r="BL803" s="197" t="str">
        <f>IF(BJ803&lt;=SMALL(BJ$3:BJ$1130,5),"SIMILAR","NO")</f>
        <v>NO</v>
      </c>
      <c r="BM803" s="197" t="str">
        <f t="shared" si="622"/>
        <v>N/A</v>
      </c>
      <c r="BN803" s="197">
        <f t="shared" si="623"/>
        <v>0</v>
      </c>
      <c r="BO803" s="198">
        <f t="shared" si="624"/>
        <v>0</v>
      </c>
      <c r="BP803" s="199">
        <f>IFERROR(SQRT(($E803-$E$1136)^2+($U803-$U$1136)^2),0)</f>
        <v>1.0001279994884111</v>
      </c>
      <c r="BQ803" s="197" t="str">
        <f>IF(BP803&lt;=SMALL(BP$3:BP$1130,1),"MAS PARECIDO","NO")</f>
        <v>NO</v>
      </c>
      <c r="BR803" s="197" t="str">
        <f>IF(BP803&lt;=SMALL(BP$3:BP$1130,5),"SIMILAR","NO")</f>
        <v>NO</v>
      </c>
      <c r="BS803" s="197" t="str">
        <f t="shared" si="625"/>
        <v>N/A</v>
      </c>
      <c r="BT803" s="197">
        <f t="shared" si="626"/>
        <v>0</v>
      </c>
      <c r="BU803" s="198">
        <f t="shared" si="627"/>
        <v>0</v>
      </c>
      <c r="BV803" s="199">
        <f>IFERROR(SQRT(($E803-$E$1136)^2+($X803-$X$1136)^2),0)</f>
        <v>0.40031989128781903</v>
      </c>
      <c r="BW803" s="197" t="str">
        <f>IF(BV803&lt;=SMALL(BV$3:BV$1130,1),"MAS PARECIDO","NO")</f>
        <v>NO</v>
      </c>
      <c r="BX803" s="197" t="str">
        <f>IF(BV803&lt;=SMALL(BV$3:BV$1130,5),"SIMILAR","NO")</f>
        <v>NO</v>
      </c>
      <c r="BY803" s="197" t="str">
        <f t="shared" si="628"/>
        <v>N/A</v>
      </c>
      <c r="BZ803" s="197">
        <f t="shared" si="629"/>
        <v>0</v>
      </c>
      <c r="CA803" s="198">
        <f t="shared" si="630"/>
        <v>0</v>
      </c>
      <c r="CB803" s="199">
        <f>IFERROR(SQRT(($E803-$E$1136)^2+($AA803-$AA$1136)^2),0)</f>
        <v>1.600048001440043E-2</v>
      </c>
      <c r="CC803" s="197" t="str">
        <f>IF(CB803&lt;=SMALL(CB$3:CB$1130,1),"MAS PARECIDO","NO")</f>
        <v>NO</v>
      </c>
      <c r="CD803" s="197" t="str">
        <f>IF(CB803&lt;=SMALL(CB$3:CB$1130,5),"SIMILAR","NO")</f>
        <v>NO</v>
      </c>
      <c r="CE803" s="197" t="str">
        <f t="shared" si="631"/>
        <v>N/A</v>
      </c>
      <c r="CF803" s="197">
        <f t="shared" si="632"/>
        <v>0</v>
      </c>
      <c r="CG803" s="198">
        <f t="shared" si="633"/>
        <v>0</v>
      </c>
      <c r="CH803" s="199">
        <f>IFERROR(SQRT(($E803-$E$1136)^2+($AD803-$AD$1136)^2),0)</f>
        <v>1.0001279994884111</v>
      </c>
      <c r="CI803" s="197" t="str">
        <f>IF(CH803&lt;=SMALL(CH$3:CH$1130,1),"MAS PARECIDO","NO")</f>
        <v>NO</v>
      </c>
      <c r="CJ803" s="197" t="str">
        <f>IF(CH803&lt;=SMALL(CH$3:CH$1130,5),"SIMILAR","NO")</f>
        <v>NO</v>
      </c>
      <c r="CK803" s="197" t="str">
        <f t="shared" si="634"/>
        <v>N/A</v>
      </c>
      <c r="CL803" s="197">
        <f t="shared" si="635"/>
        <v>0</v>
      </c>
      <c r="CM803" s="198">
        <f t="shared" si="636"/>
        <v>0</v>
      </c>
      <c r="CN803" s="199">
        <f>IFERROR(SQRT(($E803-$E$1136)^2+($AG803-$AG$1136)^2),0)</f>
        <v>1.600048001440043E-2</v>
      </c>
      <c r="CO803" s="197" t="str">
        <f>IF(CN803&lt;=SMALL(CN$3:CN$1130,1),"MAS PARECIDO","NO")</f>
        <v>NO</v>
      </c>
      <c r="CP803" s="197" t="str">
        <f>IF(CN803&lt;=SMALL(CN$3:CN$1130,5),"SIMILAR","NO")</f>
        <v>NO</v>
      </c>
      <c r="CQ803" s="197" t="str">
        <f t="shared" si="637"/>
        <v>N/A</v>
      </c>
      <c r="CR803" s="197">
        <f t="shared" si="638"/>
        <v>0</v>
      </c>
      <c r="CS803" s="198">
        <f t="shared" si="639"/>
        <v>0</v>
      </c>
      <c r="CT803" s="199">
        <f>IFERROR(SQRT(($E803-$E$1136)^2+($AJ803-$AJ$1136)^2),0)</f>
        <v>1.600048001440043E-2</v>
      </c>
      <c r="CU803" s="197" t="str">
        <f>IF(CT803&lt;=SMALL(CT$3:CT$1130,1),"MAS PARECIDO","NO")</f>
        <v>NO</v>
      </c>
      <c r="CV803" s="197" t="str">
        <f>IF(CT803&lt;=SMALL(CT$3:CT$1130,5),"SIMILAR","NO")</f>
        <v>NO</v>
      </c>
      <c r="CW803" s="197" t="str">
        <f t="shared" si="640"/>
        <v>N/A</v>
      </c>
      <c r="CX803" s="197">
        <f t="shared" si="641"/>
        <v>0</v>
      </c>
      <c r="CY803" s="198">
        <f t="shared" si="642"/>
        <v>0</v>
      </c>
      <c r="CZ803" s="2" t="s">
        <v>1968</v>
      </c>
      <c r="DA803" s="2" t="s">
        <v>2557</v>
      </c>
      <c r="DB803" s="2">
        <v>0</v>
      </c>
      <c r="DC803" s="2" t="s">
        <v>189</v>
      </c>
    </row>
    <row r="804" spans="1:107">
      <c r="A804" s="24" t="s">
        <v>959</v>
      </c>
      <c r="B804" s="46">
        <v>17800</v>
      </c>
      <c r="C804" s="190">
        <f>(B804-$B$1132)/($B$1133-$B$1132)</f>
        <v>1.5541297230186515E-2</v>
      </c>
      <c r="D804" s="46">
        <v>20000</v>
      </c>
      <c r="E804" s="190">
        <f>(D804-$D$1132)/($D$1133-$D$1132)</f>
        <v>3.9971199135974078E-2</v>
      </c>
      <c r="F804" s="46" t="s">
        <v>187</v>
      </c>
      <c r="G804" s="192">
        <f>VLOOKUP(F804,'DATOS DE SOPORTE'!$Y$5:$Z$8,2,FALSE)</f>
        <v>4</v>
      </c>
      <c r="H804" s="190">
        <f>(G804-$G$1132)/($G$1133-$G$1132)</f>
        <v>1</v>
      </c>
      <c r="I804" s="50">
        <v>2</v>
      </c>
      <c r="J804" s="200">
        <f t="shared" si="602"/>
        <v>2</v>
      </c>
      <c r="K804" s="190">
        <f>(J804-$J$1132)/($J$1133-$J$1132)</f>
        <v>0.4</v>
      </c>
      <c r="L804" s="193" t="str">
        <f t="shared" si="603"/>
        <v>SI</v>
      </c>
      <c r="M804" s="46" t="s">
        <v>192</v>
      </c>
      <c r="N804" s="192">
        <f t="shared" si="604"/>
        <v>2</v>
      </c>
      <c r="O804" s="190">
        <f>(N804-N$1132)/(N$1133-N$1132)</f>
        <v>1</v>
      </c>
      <c r="P804" s="46" t="s">
        <v>58</v>
      </c>
      <c r="Q804" s="192">
        <f t="shared" si="605"/>
        <v>3</v>
      </c>
      <c r="R804" s="190">
        <f>(Q804-Q$1132)/(Q$1133-Q$1132)</f>
        <v>1</v>
      </c>
      <c r="S804" s="46" t="s">
        <v>194</v>
      </c>
      <c r="T804" s="192">
        <f t="shared" si="606"/>
        <v>1</v>
      </c>
      <c r="U804" s="190">
        <f>(T804-T$1132)/(T$1133-T$1132)</f>
        <v>0</v>
      </c>
      <c r="V804" s="46" t="s">
        <v>212</v>
      </c>
      <c r="W804" s="194">
        <f>VLOOKUP(V804,'DATOS DE SOPORTE'!$S$5:$T$10,2,FALSE)</f>
        <v>3</v>
      </c>
      <c r="X804" s="201">
        <f>(W804-W$1132)/(W$1133-W$1132)</f>
        <v>0.4</v>
      </c>
      <c r="Y804" s="46" t="s">
        <v>188</v>
      </c>
      <c r="Z804" s="194">
        <f t="shared" si="607"/>
        <v>1</v>
      </c>
      <c r="AA804" s="201">
        <f>(Z804-Z$1132)/(Z$1133-Z$1132)</f>
        <v>0</v>
      </c>
      <c r="AB804" s="46" t="s">
        <v>188</v>
      </c>
      <c r="AC804" s="194">
        <f t="shared" si="608"/>
        <v>1</v>
      </c>
      <c r="AD804" s="201">
        <f>(AC804-AC$1132)/(AC$1133-AC$1132)</f>
        <v>0</v>
      </c>
      <c r="AE804" s="46" t="s">
        <v>136</v>
      </c>
      <c r="AF804" s="194">
        <f t="shared" si="609"/>
        <v>2</v>
      </c>
      <c r="AG804" s="201">
        <f>(AF804-AF$1132)/(AF$1133-AF$1132)</f>
        <v>1</v>
      </c>
      <c r="AH804" s="24" t="s">
        <v>199</v>
      </c>
      <c r="AI804" s="194">
        <f>VLOOKUP(AH804,'DATOS DE SOPORTE'!$V$5:$W$8,2,FALSE)</f>
        <v>2</v>
      </c>
      <c r="AJ804" s="201">
        <f>(AI804-AI$1132)/(AI$1133-AI$1132)</f>
        <v>0.33333333333333331</v>
      </c>
      <c r="AK804" s="58" t="str">
        <f t="shared" si="601"/>
        <v>Malo</v>
      </c>
      <c r="AL804" s="196">
        <f>IFERROR(SQRT(($E804-$E$1136)^2+($C804-$C$1136)^2),0)</f>
        <v>0.19377149492721479</v>
      </c>
      <c r="AM804" s="197" t="str">
        <f>IF(AL804&lt;=SMALL($AL$3:$AL$1130,1),"MAS PARECIDO","NO")</f>
        <v>NO</v>
      </c>
      <c r="AN804" s="197" t="str">
        <f>IF(AL804&lt;=SMALL($AL$3:$AL$1130,5),"SIMILAR","NO")</f>
        <v>NO</v>
      </c>
      <c r="AO804" s="197" t="str">
        <f t="shared" si="610"/>
        <v>N/A</v>
      </c>
      <c r="AP804" s="197">
        <f t="shared" si="611"/>
        <v>0</v>
      </c>
      <c r="AQ804" s="198">
        <f t="shared" si="612"/>
        <v>0</v>
      </c>
      <c r="AR804" s="196">
        <f>IFERROR(SQRT(($E804-$E$1136)^2+($H804-$H$1136)^2),0)</f>
        <v>0.66786566048028306</v>
      </c>
      <c r="AS804" s="197" t="str">
        <f>IF(AR804&lt;=SMALL(AR$3:AR$1130,1),"MAS PARECIDO","NO")</f>
        <v>NO</v>
      </c>
      <c r="AT804" s="197" t="str">
        <f>IF(AR804&lt;=SMALL(AR$3:AR$1130,5),"SIMILAR","NO")</f>
        <v>NO</v>
      </c>
      <c r="AU804" s="197" t="str">
        <f t="shared" si="613"/>
        <v>N/A</v>
      </c>
      <c r="AV804" s="197">
        <f t="shared" si="614"/>
        <v>0</v>
      </c>
      <c r="AW804" s="198">
        <f t="shared" si="615"/>
        <v>0</v>
      </c>
      <c r="AX804" s="199">
        <f>IFERROR(SQRT(($E804-$E$1136)^2+($K804-$K$1136)^2),0)</f>
        <v>0.2039610158935285</v>
      </c>
      <c r="AY804" s="197" t="str">
        <f>IF(AX804&lt;=SMALL(AX$3:AX$1130,1),"MAS PARECIDO","NO")</f>
        <v>NO</v>
      </c>
      <c r="AZ804" s="197" t="str">
        <f>IF(AX804&lt;=SMALL(AX$3:AX$1130,5),"SIMILAR","NO")</f>
        <v>NO</v>
      </c>
      <c r="BA804" s="197" t="str">
        <f t="shared" si="616"/>
        <v>N/A</v>
      </c>
      <c r="BB804" s="197">
        <f t="shared" si="617"/>
        <v>0</v>
      </c>
      <c r="BC804" s="198">
        <f t="shared" si="618"/>
        <v>0</v>
      </c>
      <c r="BD804" s="196">
        <f>IFERROR(SQRT(($E804-$E$1136)^2+($O804-$O$1136)^2),0)</f>
        <v>4.0001200036001078E-2</v>
      </c>
      <c r="BE804" s="197" t="str">
        <f>IF(BD804&lt;=SMALL(BD$3:BD$1130,1),"MAS PARECIDO","NO")</f>
        <v>NO</v>
      </c>
      <c r="BF804" s="197" t="str">
        <f>IF(BD804&lt;=SMALL(BD$3:BD$1130,5),"SIMILAR","NO")</f>
        <v>NO</v>
      </c>
      <c r="BG804" s="197" t="str">
        <f t="shared" si="619"/>
        <v>N/A</v>
      </c>
      <c r="BH804" s="197">
        <f t="shared" si="620"/>
        <v>0</v>
      </c>
      <c r="BI804" s="198">
        <f t="shared" si="621"/>
        <v>0</v>
      </c>
      <c r="BJ804" s="199">
        <f>IFERROR(SQRT(($E804-$E$1136)^2+($R804-$R$1136)^2),0)</f>
        <v>0.50159754385794209</v>
      </c>
      <c r="BK804" s="197" t="str">
        <f>IF(BJ804&lt;=SMALL(BJ$3:BJ$1130,1),"MAS PARECIDO","NO")</f>
        <v>NO</v>
      </c>
      <c r="BL804" s="197" t="str">
        <f>IF(BJ804&lt;=SMALL(BJ$3:BJ$1130,5),"SIMILAR","NO")</f>
        <v>NO</v>
      </c>
      <c r="BM804" s="197" t="str">
        <f t="shared" si="622"/>
        <v>N/A</v>
      </c>
      <c r="BN804" s="197">
        <f t="shared" si="623"/>
        <v>0</v>
      </c>
      <c r="BO804" s="198">
        <f t="shared" si="624"/>
        <v>0</v>
      </c>
      <c r="BP804" s="199">
        <f>IFERROR(SQRT(($E804-$E$1136)^2+($U804-$U$1136)^2),0)</f>
        <v>4.0001200036001078E-2</v>
      </c>
      <c r="BQ804" s="197" t="str">
        <f>IF(BP804&lt;=SMALL(BP$3:BP$1130,1),"MAS PARECIDO","NO")</f>
        <v>NO</v>
      </c>
      <c r="BR804" s="197" t="str">
        <f>IF(BP804&lt;=SMALL(BP$3:BP$1130,5),"SIMILAR","NO")</f>
        <v>NO</v>
      </c>
      <c r="BS804" s="197" t="str">
        <f t="shared" si="625"/>
        <v>N/A</v>
      </c>
      <c r="BT804" s="197">
        <f t="shared" si="626"/>
        <v>0</v>
      </c>
      <c r="BU804" s="198">
        <f t="shared" si="627"/>
        <v>0</v>
      </c>
      <c r="BV804" s="199">
        <f>IFERROR(SQRT(($E804-$E$1136)^2+($X804-$X$1136)^2),0)</f>
        <v>0.40199514425465416</v>
      </c>
      <c r="BW804" s="197" t="str">
        <f>IF(BV804&lt;=SMALL(BV$3:BV$1130,1),"MAS PARECIDO","NO")</f>
        <v>NO</v>
      </c>
      <c r="BX804" s="197" t="str">
        <f>IF(BV804&lt;=SMALL(BV$3:BV$1130,5),"SIMILAR","NO")</f>
        <v>NO</v>
      </c>
      <c r="BY804" s="197" t="str">
        <f t="shared" si="628"/>
        <v>N/A</v>
      </c>
      <c r="BZ804" s="197">
        <f t="shared" si="629"/>
        <v>0</v>
      </c>
      <c r="CA804" s="198">
        <f t="shared" si="630"/>
        <v>0</v>
      </c>
      <c r="CB804" s="199">
        <f>IFERROR(SQRT(($E804-$E$1136)^2+($AA804-$AA$1136)^2),0)</f>
        <v>4.0001200036001078E-2</v>
      </c>
      <c r="CC804" s="197" t="str">
        <f>IF(CB804&lt;=SMALL(CB$3:CB$1130,1),"MAS PARECIDO","NO")</f>
        <v>NO</v>
      </c>
      <c r="CD804" s="197" t="str">
        <f>IF(CB804&lt;=SMALL(CB$3:CB$1130,5),"SIMILAR","NO")</f>
        <v>NO</v>
      </c>
      <c r="CE804" s="197" t="str">
        <f t="shared" si="631"/>
        <v>N/A</v>
      </c>
      <c r="CF804" s="197">
        <f t="shared" si="632"/>
        <v>0</v>
      </c>
      <c r="CG804" s="198">
        <f t="shared" si="633"/>
        <v>0</v>
      </c>
      <c r="CH804" s="199">
        <f>IFERROR(SQRT(($E804-$E$1136)^2+($AD804-$AD$1136)^2),0)</f>
        <v>1.0007997282195475</v>
      </c>
      <c r="CI804" s="197" t="str">
        <f>IF(CH804&lt;=SMALL(CH$3:CH$1130,1),"MAS PARECIDO","NO")</f>
        <v>NO</v>
      </c>
      <c r="CJ804" s="197" t="str">
        <f>IF(CH804&lt;=SMALL(CH$3:CH$1130,5),"SIMILAR","NO")</f>
        <v>NO</v>
      </c>
      <c r="CK804" s="197" t="str">
        <f t="shared" si="634"/>
        <v>N/A</v>
      </c>
      <c r="CL804" s="197">
        <f t="shared" si="635"/>
        <v>0</v>
      </c>
      <c r="CM804" s="198">
        <f t="shared" si="636"/>
        <v>0</v>
      </c>
      <c r="CN804" s="199">
        <f>IFERROR(SQRT(($E804-$E$1136)^2+($AG804-$AG$1136)^2),0)</f>
        <v>4.0001200036001078E-2</v>
      </c>
      <c r="CO804" s="197" t="str">
        <f>IF(CN804&lt;=SMALL(CN$3:CN$1130,1),"MAS PARECIDO","NO")</f>
        <v>NO</v>
      </c>
      <c r="CP804" s="197" t="str">
        <f>IF(CN804&lt;=SMALL(CN$3:CN$1130,5),"SIMILAR","NO")</f>
        <v>NO</v>
      </c>
      <c r="CQ804" s="197" t="str">
        <f t="shared" si="637"/>
        <v>N/A</v>
      </c>
      <c r="CR804" s="197">
        <f t="shared" si="638"/>
        <v>0</v>
      </c>
      <c r="CS804" s="198">
        <f t="shared" si="639"/>
        <v>0</v>
      </c>
      <c r="CT804" s="199">
        <f>IFERROR(SQRT(($E804-$E$1136)^2+($AJ804-$AJ$1136)^2),0)</f>
        <v>0.33572489796771299</v>
      </c>
      <c r="CU804" s="197" t="str">
        <f>IF(CT804&lt;=SMALL(CT$3:CT$1130,1),"MAS PARECIDO","NO")</f>
        <v>NO</v>
      </c>
      <c r="CV804" s="197" t="str">
        <f>IF(CT804&lt;=SMALL(CT$3:CT$1130,5),"SIMILAR","NO")</f>
        <v>NO</v>
      </c>
      <c r="CW804" s="197" t="str">
        <f t="shared" si="640"/>
        <v>N/A</v>
      </c>
      <c r="CX804" s="197">
        <f t="shared" si="641"/>
        <v>0</v>
      </c>
      <c r="CY804" s="198">
        <f t="shared" si="642"/>
        <v>0</v>
      </c>
      <c r="CZ804" s="2" t="s">
        <v>2558</v>
      </c>
      <c r="DA804" s="2" t="s">
        <v>2559</v>
      </c>
      <c r="DB804" s="2">
        <v>2</v>
      </c>
      <c r="DC804" s="2" t="s">
        <v>310</v>
      </c>
    </row>
    <row r="805" spans="1:107">
      <c r="A805" s="24" t="s">
        <v>960</v>
      </c>
      <c r="B805" s="46">
        <v>131129.57999999999</v>
      </c>
      <c r="C805" s="190">
        <f>(B805-$B$1132)/($B$1133-$B$1132)</f>
        <v>0.1480137400136676</v>
      </c>
      <c r="D805" s="46">
        <v>10500</v>
      </c>
      <c r="E805" s="190">
        <f>(D805-$D$1132)/($D$1133-$D$1132)</f>
        <v>2.0970629118873565E-2</v>
      </c>
      <c r="F805" s="46" t="s">
        <v>191</v>
      </c>
      <c r="G805" s="192">
        <f>VLOOKUP(F805,'DATOS DE SOPORTE'!$Y$5:$Z$8,2,FALSE)</f>
        <v>1</v>
      </c>
      <c r="H805" s="190">
        <f>(G805-$G$1132)/($G$1133-$G$1132)</f>
        <v>0</v>
      </c>
      <c r="I805" s="50">
        <v>0</v>
      </c>
      <c r="J805" s="200">
        <f t="shared" si="602"/>
        <v>0</v>
      </c>
      <c r="K805" s="190">
        <f>(J805-$J$1132)/($J$1133-$J$1132)</f>
        <v>0</v>
      </c>
      <c r="L805" s="193" t="str">
        <f t="shared" si="603"/>
        <v>NO</v>
      </c>
      <c r="M805" s="46" t="s">
        <v>192</v>
      </c>
      <c r="N805" s="192">
        <f t="shared" si="604"/>
        <v>2</v>
      </c>
      <c r="O805" s="190">
        <f>(N805-N$1132)/(N$1133-N$1132)</f>
        <v>1</v>
      </c>
      <c r="P805" s="46" t="s">
        <v>196</v>
      </c>
      <c r="Q805" s="192">
        <f t="shared" si="605"/>
        <v>1</v>
      </c>
      <c r="R805" s="190">
        <f>(Q805-Q$1132)/(Q$1133-Q$1132)</f>
        <v>0</v>
      </c>
      <c r="S805" s="46" t="s">
        <v>194</v>
      </c>
      <c r="T805" s="192">
        <f t="shared" si="606"/>
        <v>1</v>
      </c>
      <c r="U805" s="190">
        <f>(T805-T$1132)/(T$1133-T$1132)</f>
        <v>0</v>
      </c>
      <c r="V805" s="46" t="s">
        <v>212</v>
      </c>
      <c r="W805" s="194">
        <f>VLOOKUP(V805,'DATOS DE SOPORTE'!$S$5:$T$10,2,FALSE)</f>
        <v>3</v>
      </c>
      <c r="X805" s="201">
        <f>(W805-W$1132)/(W$1133-W$1132)</f>
        <v>0.4</v>
      </c>
      <c r="Y805" s="46" t="s">
        <v>188</v>
      </c>
      <c r="Z805" s="194">
        <f t="shared" si="607"/>
        <v>1</v>
      </c>
      <c r="AA805" s="201">
        <f>(Z805-Z$1132)/(Z$1133-Z$1132)</f>
        <v>0</v>
      </c>
      <c r="AB805" s="46" t="s">
        <v>136</v>
      </c>
      <c r="AC805" s="194">
        <f t="shared" si="608"/>
        <v>2</v>
      </c>
      <c r="AD805" s="201">
        <f>(AC805-AC$1132)/(AC$1133-AC$1132)</f>
        <v>1</v>
      </c>
      <c r="AE805" s="46" t="s">
        <v>136</v>
      </c>
      <c r="AF805" s="194">
        <f t="shared" si="609"/>
        <v>2</v>
      </c>
      <c r="AG805" s="201">
        <f>(AF805-AF$1132)/(AF$1133-AF$1132)</f>
        <v>1</v>
      </c>
      <c r="AH805" s="24" t="s">
        <v>67</v>
      </c>
      <c r="AI805" s="194">
        <f>VLOOKUP(AH805,'DATOS DE SOPORTE'!$V$5:$W$8,2,FALSE)</f>
        <v>1</v>
      </c>
      <c r="AJ805" s="201">
        <f>(AI805-AI$1132)/(AI$1133-AI$1132)</f>
        <v>0</v>
      </c>
      <c r="AK805" s="58" t="str">
        <f t="shared" si="601"/>
        <v>Bueno</v>
      </c>
      <c r="AL805" s="196">
        <f>IFERROR(SQRT(($E805-$E$1136)^2+($C805-$C$1136)^2),0)</f>
        <v>6.0863158011657953E-2</v>
      </c>
      <c r="AM805" s="197" t="str">
        <f>IF(AL805&lt;=SMALL($AL$3:$AL$1130,1),"MAS PARECIDO","NO")</f>
        <v>NO</v>
      </c>
      <c r="AN805" s="197" t="str">
        <f>IF(AL805&lt;=SMALL($AL$3:$AL$1130,5),"SIMILAR","NO")</f>
        <v>NO</v>
      </c>
      <c r="AO805" s="197" t="str">
        <f t="shared" si="610"/>
        <v>N/A</v>
      </c>
      <c r="AP805" s="197">
        <f t="shared" si="611"/>
        <v>0</v>
      </c>
      <c r="AQ805" s="198">
        <f t="shared" si="612"/>
        <v>0</v>
      </c>
      <c r="AR805" s="196">
        <f>IFERROR(SQRT(($E805-$E$1136)^2+($H805-$H$1136)^2),0)</f>
        <v>0.33399421787255817</v>
      </c>
      <c r="AS805" s="197" t="str">
        <f>IF(AR805&lt;=SMALL(AR$3:AR$1130,1),"MAS PARECIDO","NO")</f>
        <v>NO</v>
      </c>
      <c r="AT805" s="197" t="str">
        <f>IF(AR805&lt;=SMALL(AR$3:AR$1130,5),"SIMILAR","NO")</f>
        <v>NO</v>
      </c>
      <c r="AU805" s="197" t="str">
        <f t="shared" si="613"/>
        <v>N/A</v>
      </c>
      <c r="AV805" s="197">
        <f t="shared" si="614"/>
        <v>0</v>
      </c>
      <c r="AW805" s="198">
        <f t="shared" si="615"/>
        <v>0</v>
      </c>
      <c r="AX805" s="199">
        <f>IFERROR(SQRT(($E805-$E$1136)^2+($K805-$K$1136)^2),0)</f>
        <v>0.20109954366231356</v>
      </c>
      <c r="AY805" s="197" t="str">
        <f>IF(AX805&lt;=SMALL(AX$3:AX$1130,1),"MAS PARECIDO","NO")</f>
        <v>NO</v>
      </c>
      <c r="AZ805" s="197" t="str">
        <f>IF(AX805&lt;=SMALL(AX$3:AX$1130,5),"SIMILAR","NO")</f>
        <v>NO</v>
      </c>
      <c r="BA805" s="197" t="str">
        <f t="shared" si="616"/>
        <v>N/A</v>
      </c>
      <c r="BB805" s="197">
        <f t="shared" si="617"/>
        <v>0</v>
      </c>
      <c r="BC805" s="198">
        <f t="shared" si="618"/>
        <v>0</v>
      </c>
      <c r="BD805" s="196">
        <f>IFERROR(SQRT(($E805-$E$1136)^2+($O805-$O$1136)^2),0)</f>
        <v>2.1000630018900564E-2</v>
      </c>
      <c r="BE805" s="197" t="str">
        <f>IF(BD805&lt;=SMALL(BD$3:BD$1130,1),"MAS PARECIDO","NO")</f>
        <v>NO</v>
      </c>
      <c r="BF805" s="197" t="str">
        <f>IF(BD805&lt;=SMALL(BD$3:BD$1130,5),"SIMILAR","NO")</f>
        <v>NO</v>
      </c>
      <c r="BG805" s="197" t="str">
        <f t="shared" si="619"/>
        <v>N/A</v>
      </c>
      <c r="BH805" s="197">
        <f t="shared" si="620"/>
        <v>0</v>
      </c>
      <c r="BI805" s="198">
        <f t="shared" si="621"/>
        <v>0</v>
      </c>
      <c r="BJ805" s="199">
        <f>IFERROR(SQRT(($E805-$E$1136)^2+($R805-$R$1136)^2),0)</f>
        <v>0.50044083212822543</v>
      </c>
      <c r="BK805" s="197" t="str">
        <f>IF(BJ805&lt;=SMALL(BJ$3:BJ$1130,1),"MAS PARECIDO","NO")</f>
        <v>NO</v>
      </c>
      <c r="BL805" s="197" t="str">
        <f>IF(BJ805&lt;=SMALL(BJ$3:BJ$1130,5),"SIMILAR","NO")</f>
        <v>NO</v>
      </c>
      <c r="BM805" s="197" t="str">
        <f t="shared" si="622"/>
        <v>N/A</v>
      </c>
      <c r="BN805" s="197">
        <f t="shared" si="623"/>
        <v>0</v>
      </c>
      <c r="BO805" s="198">
        <f t="shared" si="624"/>
        <v>0</v>
      </c>
      <c r="BP805" s="199">
        <f>IFERROR(SQRT(($E805-$E$1136)^2+($U805-$U$1136)^2),0)</f>
        <v>2.1000630018900564E-2</v>
      </c>
      <c r="BQ805" s="197" t="str">
        <f>IF(BP805&lt;=SMALL(BP$3:BP$1130,1),"MAS PARECIDO","NO")</f>
        <v>NO</v>
      </c>
      <c r="BR805" s="197" t="str">
        <f>IF(BP805&lt;=SMALL(BP$3:BP$1130,5),"SIMILAR","NO")</f>
        <v>NO</v>
      </c>
      <c r="BS805" s="197" t="str">
        <f t="shared" si="625"/>
        <v>N/A</v>
      </c>
      <c r="BT805" s="197">
        <f t="shared" si="626"/>
        <v>0</v>
      </c>
      <c r="BU805" s="198">
        <f t="shared" si="627"/>
        <v>0</v>
      </c>
      <c r="BV805" s="199">
        <f>IFERROR(SQRT(($E805-$E$1136)^2+($X805-$X$1136)^2),0)</f>
        <v>0.40055090370786928</v>
      </c>
      <c r="BW805" s="197" t="str">
        <f>IF(BV805&lt;=SMALL(BV$3:BV$1130,1),"MAS PARECIDO","NO")</f>
        <v>NO</v>
      </c>
      <c r="BX805" s="197" t="str">
        <f>IF(BV805&lt;=SMALL(BV$3:BV$1130,5),"SIMILAR","NO")</f>
        <v>NO</v>
      </c>
      <c r="BY805" s="197" t="str">
        <f t="shared" si="628"/>
        <v>N/A</v>
      </c>
      <c r="BZ805" s="197">
        <f t="shared" si="629"/>
        <v>0</v>
      </c>
      <c r="CA805" s="198">
        <f t="shared" si="630"/>
        <v>0</v>
      </c>
      <c r="CB805" s="199">
        <f>IFERROR(SQRT(($E805-$E$1136)^2+($AA805-$AA$1136)^2),0)</f>
        <v>2.1000630018900564E-2</v>
      </c>
      <c r="CC805" s="197" t="str">
        <f>IF(CB805&lt;=SMALL(CB$3:CB$1130,1),"MAS PARECIDO","NO")</f>
        <v>NO</v>
      </c>
      <c r="CD805" s="197" t="str">
        <f>IF(CB805&lt;=SMALL(CB$3:CB$1130,5),"SIMILAR","NO")</f>
        <v>NO</v>
      </c>
      <c r="CE805" s="197" t="str">
        <f t="shared" si="631"/>
        <v>N/A</v>
      </c>
      <c r="CF805" s="197">
        <f t="shared" si="632"/>
        <v>0</v>
      </c>
      <c r="CG805" s="198">
        <f t="shared" si="633"/>
        <v>0</v>
      </c>
      <c r="CH805" s="199">
        <f>IFERROR(SQRT(($E805-$E$1136)^2+($AD805-$AD$1136)^2),0)</f>
        <v>2.1000630018900564E-2</v>
      </c>
      <c r="CI805" s="197" t="str">
        <f>IF(CH805&lt;=SMALL(CH$3:CH$1130,1),"MAS PARECIDO","NO")</f>
        <v>NO</v>
      </c>
      <c r="CJ805" s="197" t="str">
        <f>IF(CH805&lt;=SMALL(CH$3:CH$1130,5),"SIMILAR","NO")</f>
        <v>NO</v>
      </c>
      <c r="CK805" s="197" t="str">
        <f t="shared" si="634"/>
        <v>N/A</v>
      </c>
      <c r="CL805" s="197">
        <f t="shared" si="635"/>
        <v>0</v>
      </c>
      <c r="CM805" s="198">
        <f t="shared" si="636"/>
        <v>0</v>
      </c>
      <c r="CN805" s="199">
        <f>IFERROR(SQRT(($E805-$E$1136)^2+($AG805-$AG$1136)^2),0)</f>
        <v>2.1000630018900564E-2</v>
      </c>
      <c r="CO805" s="197" t="str">
        <f>IF(CN805&lt;=SMALL(CN$3:CN$1130,1),"MAS PARECIDO","NO")</f>
        <v>NO</v>
      </c>
      <c r="CP805" s="197" t="str">
        <f>IF(CN805&lt;=SMALL(CN$3:CN$1130,5),"SIMILAR","NO")</f>
        <v>NO</v>
      </c>
      <c r="CQ805" s="197" t="str">
        <f t="shared" si="637"/>
        <v>N/A</v>
      </c>
      <c r="CR805" s="197">
        <f t="shared" si="638"/>
        <v>0</v>
      </c>
      <c r="CS805" s="198">
        <f t="shared" si="639"/>
        <v>0</v>
      </c>
      <c r="CT805" s="199">
        <f>IFERROR(SQRT(($E805-$E$1136)^2+($AJ805-$AJ$1136)^2),0)</f>
        <v>2.1000630018900564E-2</v>
      </c>
      <c r="CU805" s="197" t="str">
        <f>IF(CT805&lt;=SMALL(CT$3:CT$1130,1),"MAS PARECIDO","NO")</f>
        <v>NO</v>
      </c>
      <c r="CV805" s="197" t="str">
        <f>IF(CT805&lt;=SMALL(CT$3:CT$1130,5),"SIMILAR","NO")</f>
        <v>NO</v>
      </c>
      <c r="CW805" s="197" t="str">
        <f t="shared" si="640"/>
        <v>N/A</v>
      </c>
      <c r="CX805" s="197">
        <f t="shared" si="641"/>
        <v>0</v>
      </c>
      <c r="CY805" s="198">
        <f t="shared" si="642"/>
        <v>0</v>
      </c>
      <c r="CZ805" s="2" t="s">
        <v>2560</v>
      </c>
      <c r="DA805" s="2" t="s">
        <v>2561</v>
      </c>
      <c r="DB805" s="2">
        <v>0</v>
      </c>
      <c r="DC805" s="2" t="s">
        <v>189</v>
      </c>
    </row>
    <row r="806" spans="1:107">
      <c r="A806" s="24" t="s">
        <v>961</v>
      </c>
      <c r="B806" s="46">
        <v>39407.589999999997</v>
      </c>
      <c r="C806" s="190">
        <f>(B806-$B$1132)/($B$1133-$B$1132)</f>
        <v>4.0798694548379331E-2</v>
      </c>
      <c r="D806" s="46">
        <v>3400</v>
      </c>
      <c r="E806" s="190">
        <f>(D806-$D$1132)/($D$1133-$D$1132)</f>
        <v>6.7702031060931827E-3</v>
      </c>
      <c r="F806" s="46" t="s">
        <v>191</v>
      </c>
      <c r="G806" s="192">
        <f>VLOOKUP(F806,'DATOS DE SOPORTE'!$Y$5:$Z$8,2,FALSE)</f>
        <v>1</v>
      </c>
      <c r="H806" s="190">
        <f>(G806-$G$1132)/($G$1133-$G$1132)</f>
        <v>0</v>
      </c>
      <c r="I806" s="50">
        <v>1</v>
      </c>
      <c r="J806" s="200">
        <f t="shared" si="602"/>
        <v>1</v>
      </c>
      <c r="K806" s="190">
        <f>(J806-$J$1132)/($J$1133-$J$1132)</f>
        <v>0.2</v>
      </c>
      <c r="L806" s="193" t="str">
        <f t="shared" si="603"/>
        <v>SI</v>
      </c>
      <c r="M806" s="46" t="s">
        <v>192</v>
      </c>
      <c r="N806" s="192">
        <f t="shared" si="604"/>
        <v>2</v>
      </c>
      <c r="O806" s="190">
        <f>(N806-N$1132)/(N$1133-N$1132)</f>
        <v>1</v>
      </c>
      <c r="P806" s="46" t="s">
        <v>193</v>
      </c>
      <c r="Q806" s="192">
        <f t="shared" si="605"/>
        <v>2</v>
      </c>
      <c r="R806" s="190">
        <f>(Q806-Q$1132)/(Q$1133-Q$1132)</f>
        <v>0.5</v>
      </c>
      <c r="S806" s="46" t="s">
        <v>194</v>
      </c>
      <c r="T806" s="192">
        <f t="shared" si="606"/>
        <v>1</v>
      </c>
      <c r="U806" s="190">
        <f>(T806-T$1132)/(T$1133-T$1132)</f>
        <v>0</v>
      </c>
      <c r="V806" s="46" t="s">
        <v>212</v>
      </c>
      <c r="W806" s="194">
        <f>VLOOKUP(V806,'DATOS DE SOPORTE'!$S$5:$T$10,2,FALSE)</f>
        <v>3</v>
      </c>
      <c r="X806" s="201">
        <f>(W806-W$1132)/(W$1133-W$1132)</f>
        <v>0.4</v>
      </c>
      <c r="Y806" s="46" t="s">
        <v>188</v>
      </c>
      <c r="Z806" s="194">
        <f t="shared" si="607"/>
        <v>1</v>
      </c>
      <c r="AA806" s="201">
        <f>(Z806-Z$1132)/(Z$1133-Z$1132)</f>
        <v>0</v>
      </c>
      <c r="AB806" s="46" t="s">
        <v>188</v>
      </c>
      <c r="AC806" s="194">
        <f t="shared" si="608"/>
        <v>1</v>
      </c>
      <c r="AD806" s="201">
        <f>(AC806-AC$1132)/(AC$1133-AC$1132)</f>
        <v>0</v>
      </c>
      <c r="AE806" s="46" t="s">
        <v>136</v>
      </c>
      <c r="AF806" s="194">
        <f t="shared" si="609"/>
        <v>2</v>
      </c>
      <c r="AG806" s="201">
        <f>(AF806-AF$1132)/(AF$1133-AF$1132)</f>
        <v>1</v>
      </c>
      <c r="AH806" s="24" t="s">
        <v>67</v>
      </c>
      <c r="AI806" s="194">
        <f>VLOOKUP(AH806,'DATOS DE SOPORTE'!$V$5:$W$8,2,FALSE)</f>
        <v>1</v>
      </c>
      <c r="AJ806" s="201">
        <f>(AI806-AI$1132)/(AI$1133-AI$1132)</f>
        <v>0</v>
      </c>
      <c r="AK806" s="58" t="str">
        <f t="shared" si="601"/>
        <v>Bueno</v>
      </c>
      <c r="AL806" s="196">
        <f>IFERROR(SQRT(($E806-$E$1136)^2+($C806-$C$1136)^2),0)</f>
        <v>0.16448095676465246</v>
      </c>
      <c r="AM806" s="197" t="str">
        <f>IF(AL806&lt;=SMALL($AL$3:$AL$1130,1),"MAS PARECIDO","NO")</f>
        <v>NO</v>
      </c>
      <c r="AN806" s="197" t="str">
        <f>IF(AL806&lt;=SMALL($AL$3:$AL$1130,5),"SIMILAR","NO")</f>
        <v>NO</v>
      </c>
      <c r="AO806" s="197" t="str">
        <f t="shared" si="610"/>
        <v>N/A</v>
      </c>
      <c r="AP806" s="197">
        <f t="shared" si="611"/>
        <v>0</v>
      </c>
      <c r="AQ806" s="198">
        <f t="shared" si="612"/>
        <v>0</v>
      </c>
      <c r="AR806" s="196">
        <f>IFERROR(SQRT(($E806-$E$1136)^2+($H806-$H$1136)^2),0)</f>
        <v>0.33340269027954161</v>
      </c>
      <c r="AS806" s="197" t="str">
        <f>IF(AR806&lt;=SMALL(AR$3:AR$1130,1),"MAS PARECIDO","NO")</f>
        <v>NO</v>
      </c>
      <c r="AT806" s="197" t="str">
        <f>IF(AR806&lt;=SMALL(AR$3:AR$1130,5),"SIMILAR","NO")</f>
        <v>NO</v>
      </c>
      <c r="AU806" s="197" t="str">
        <f t="shared" si="613"/>
        <v>N/A</v>
      </c>
      <c r="AV806" s="197">
        <f t="shared" si="614"/>
        <v>0</v>
      </c>
      <c r="AW806" s="198">
        <f t="shared" si="615"/>
        <v>0</v>
      </c>
      <c r="AX806" s="199">
        <f>IFERROR(SQRT(($E806-$E$1136)^2+($K806-$K$1136)^2),0)</f>
        <v>6.8002040061201832E-3</v>
      </c>
      <c r="AY806" s="197" t="str">
        <f>IF(AX806&lt;=SMALL(AX$3:AX$1130,1),"MAS PARECIDO","NO")</f>
        <v>NO</v>
      </c>
      <c r="AZ806" s="197" t="str">
        <f>IF(AX806&lt;=SMALL(AX$3:AX$1130,5),"SIMILAR","NO")</f>
        <v>NO</v>
      </c>
      <c r="BA806" s="197" t="str">
        <f t="shared" si="616"/>
        <v>N/A</v>
      </c>
      <c r="BB806" s="197">
        <f t="shared" si="617"/>
        <v>0</v>
      </c>
      <c r="BC806" s="198">
        <f t="shared" si="618"/>
        <v>0</v>
      </c>
      <c r="BD806" s="196">
        <f>IFERROR(SQRT(($E806-$E$1136)^2+($O806-$O$1136)^2),0)</f>
        <v>6.8002040061201832E-3</v>
      </c>
      <c r="BE806" s="197" t="str">
        <f>IF(BD806&lt;=SMALL(BD$3:BD$1130,1),"MAS PARECIDO","NO")</f>
        <v>NO</v>
      </c>
      <c r="BF806" s="197" t="str">
        <f>IF(BD806&lt;=SMALL(BD$3:BD$1130,5),"SIMILAR","NO")</f>
        <v>NO</v>
      </c>
      <c r="BG806" s="197" t="str">
        <f t="shared" si="619"/>
        <v>N/A</v>
      </c>
      <c r="BH806" s="197">
        <f t="shared" si="620"/>
        <v>0</v>
      </c>
      <c r="BI806" s="198">
        <f t="shared" si="621"/>
        <v>0</v>
      </c>
      <c r="BJ806" s="199">
        <f>IFERROR(SQRT(($E806-$E$1136)^2+($R806-$R$1136)^2),0)</f>
        <v>6.8002040061201832E-3</v>
      </c>
      <c r="BK806" s="197" t="str">
        <f>IF(BJ806&lt;=SMALL(BJ$3:BJ$1130,1),"MAS PARECIDO","NO")</f>
        <v>NO</v>
      </c>
      <c r="BL806" s="197" t="str">
        <f>IF(BJ806&lt;=SMALL(BJ$3:BJ$1130,5),"SIMILAR","NO")</f>
        <v>NO</v>
      </c>
      <c r="BM806" s="197" t="str">
        <f t="shared" si="622"/>
        <v>N/A</v>
      </c>
      <c r="BN806" s="197">
        <f t="shared" si="623"/>
        <v>0</v>
      </c>
      <c r="BO806" s="198">
        <f t="shared" si="624"/>
        <v>0</v>
      </c>
      <c r="BP806" s="199">
        <f>IFERROR(SQRT(($E806-$E$1136)^2+($U806-$U$1136)^2),0)</f>
        <v>6.8002040061201832E-3</v>
      </c>
      <c r="BQ806" s="197" t="str">
        <f>IF(BP806&lt;=SMALL(BP$3:BP$1130,1),"MAS PARECIDO","NO")</f>
        <v>NO</v>
      </c>
      <c r="BR806" s="197" t="str">
        <f>IF(BP806&lt;=SMALL(BP$3:BP$1130,5),"SIMILAR","NO")</f>
        <v>NO</v>
      </c>
      <c r="BS806" s="197" t="str">
        <f t="shared" si="625"/>
        <v>N/A</v>
      </c>
      <c r="BT806" s="197">
        <f t="shared" si="626"/>
        <v>0</v>
      </c>
      <c r="BU806" s="198">
        <f t="shared" si="627"/>
        <v>0</v>
      </c>
      <c r="BV806" s="199">
        <f>IFERROR(SQRT(($E806-$E$1136)^2+($X806-$X$1136)^2),0)</f>
        <v>0.40005779929220842</v>
      </c>
      <c r="BW806" s="197" t="str">
        <f>IF(BV806&lt;=SMALL(BV$3:BV$1130,1),"MAS PARECIDO","NO")</f>
        <v>NO</v>
      </c>
      <c r="BX806" s="197" t="str">
        <f>IF(BV806&lt;=SMALL(BV$3:BV$1130,5),"SIMILAR","NO")</f>
        <v>NO</v>
      </c>
      <c r="BY806" s="197" t="str">
        <f t="shared" si="628"/>
        <v>N/A</v>
      </c>
      <c r="BZ806" s="197">
        <f t="shared" si="629"/>
        <v>0</v>
      </c>
      <c r="CA806" s="198">
        <f t="shared" si="630"/>
        <v>0</v>
      </c>
      <c r="CB806" s="199">
        <f>IFERROR(SQRT(($E806-$E$1136)^2+($AA806-$AA$1136)^2),0)</f>
        <v>6.8002040061201832E-3</v>
      </c>
      <c r="CC806" s="197" t="str">
        <f>IF(CB806&lt;=SMALL(CB$3:CB$1130,1),"MAS PARECIDO","NO")</f>
        <v>NO</v>
      </c>
      <c r="CD806" s="197" t="str">
        <f>IF(CB806&lt;=SMALL(CB$3:CB$1130,5),"SIMILAR","NO")</f>
        <v>NO</v>
      </c>
      <c r="CE806" s="197" t="str">
        <f t="shared" si="631"/>
        <v>N/A</v>
      </c>
      <c r="CF806" s="197">
        <f t="shared" si="632"/>
        <v>0</v>
      </c>
      <c r="CG806" s="198">
        <f t="shared" si="633"/>
        <v>0</v>
      </c>
      <c r="CH806" s="199">
        <f>IFERROR(SQRT(($E806-$E$1136)^2+($AD806-$AD$1136)^2),0)</f>
        <v>1.0000231211199693</v>
      </c>
      <c r="CI806" s="197" t="str">
        <f>IF(CH806&lt;=SMALL(CH$3:CH$1130,1),"MAS PARECIDO","NO")</f>
        <v>NO</v>
      </c>
      <c r="CJ806" s="197" t="str">
        <f>IF(CH806&lt;=SMALL(CH$3:CH$1130,5),"SIMILAR","NO")</f>
        <v>NO</v>
      </c>
      <c r="CK806" s="197" t="str">
        <f t="shared" si="634"/>
        <v>N/A</v>
      </c>
      <c r="CL806" s="197">
        <f t="shared" si="635"/>
        <v>0</v>
      </c>
      <c r="CM806" s="198">
        <f t="shared" si="636"/>
        <v>0</v>
      </c>
      <c r="CN806" s="199">
        <f>IFERROR(SQRT(($E806-$E$1136)^2+($AG806-$AG$1136)^2),0)</f>
        <v>6.8002040061201832E-3</v>
      </c>
      <c r="CO806" s="197" t="str">
        <f>IF(CN806&lt;=SMALL(CN$3:CN$1130,1),"MAS PARECIDO","NO")</f>
        <v>NO</v>
      </c>
      <c r="CP806" s="197" t="str">
        <f>IF(CN806&lt;=SMALL(CN$3:CN$1130,5),"SIMILAR","NO")</f>
        <v>NO</v>
      </c>
      <c r="CQ806" s="197" t="str">
        <f t="shared" si="637"/>
        <v>N/A</v>
      </c>
      <c r="CR806" s="197">
        <f t="shared" si="638"/>
        <v>0</v>
      </c>
      <c r="CS806" s="198">
        <f t="shared" si="639"/>
        <v>0</v>
      </c>
      <c r="CT806" s="199">
        <f>IFERROR(SQRT(($E806-$E$1136)^2+($AJ806-$AJ$1136)^2),0)</f>
        <v>6.8002040061201832E-3</v>
      </c>
      <c r="CU806" s="197" t="str">
        <f>IF(CT806&lt;=SMALL(CT$3:CT$1130,1),"MAS PARECIDO","NO")</f>
        <v>NO</v>
      </c>
      <c r="CV806" s="197" t="str">
        <f>IF(CT806&lt;=SMALL(CT$3:CT$1130,5),"SIMILAR","NO")</f>
        <v>NO</v>
      </c>
      <c r="CW806" s="197" t="str">
        <f t="shared" si="640"/>
        <v>N/A</v>
      </c>
      <c r="CX806" s="197">
        <f t="shared" si="641"/>
        <v>0</v>
      </c>
      <c r="CY806" s="198">
        <f t="shared" si="642"/>
        <v>0</v>
      </c>
      <c r="CZ806" s="2" t="s">
        <v>2562</v>
      </c>
      <c r="DA806" s="2" t="s">
        <v>2563</v>
      </c>
      <c r="DB806" s="2">
        <v>0</v>
      </c>
      <c r="DC806" s="2" t="s">
        <v>189</v>
      </c>
    </row>
    <row r="807" spans="1:107">
      <c r="A807" s="24" t="s">
        <v>962</v>
      </c>
      <c r="B807" s="46">
        <v>170219.9</v>
      </c>
      <c r="C807" s="190">
        <f>(B807-$B$1132)/($B$1133-$B$1132)</f>
        <v>0.19370693131983827</v>
      </c>
      <c r="D807" s="46">
        <v>18400</v>
      </c>
      <c r="E807" s="190">
        <f>(D807-$D$1132)/($D$1133-$D$1132)</f>
        <v>3.6771103133093994E-2</v>
      </c>
      <c r="F807" s="46" t="s">
        <v>53</v>
      </c>
      <c r="G807" s="192">
        <f>VLOOKUP(F807,'DATOS DE SOPORTE'!$Y$5:$Z$8,2,FALSE)</f>
        <v>2</v>
      </c>
      <c r="H807" s="190">
        <f>(G807-$G$1132)/($G$1133-$G$1132)</f>
        <v>0.33333333333333331</v>
      </c>
      <c r="I807" s="50">
        <v>0</v>
      </c>
      <c r="J807" s="200">
        <f t="shared" si="602"/>
        <v>0</v>
      </c>
      <c r="K807" s="190">
        <f>(J807-$J$1132)/($J$1133-$J$1132)</f>
        <v>0</v>
      </c>
      <c r="L807" s="193" t="str">
        <f t="shared" si="603"/>
        <v>NO</v>
      </c>
      <c r="M807" s="46" t="s">
        <v>192</v>
      </c>
      <c r="N807" s="192">
        <f t="shared" si="604"/>
        <v>2</v>
      </c>
      <c r="O807" s="190">
        <f>(N807-N$1132)/(N$1133-N$1132)</f>
        <v>1</v>
      </c>
      <c r="P807" s="46" t="s">
        <v>193</v>
      </c>
      <c r="Q807" s="192">
        <f t="shared" si="605"/>
        <v>2</v>
      </c>
      <c r="R807" s="190">
        <f>(Q807-Q$1132)/(Q$1133-Q$1132)</f>
        <v>0.5</v>
      </c>
      <c r="S807" s="46" t="s">
        <v>194</v>
      </c>
      <c r="T807" s="192">
        <f t="shared" si="606"/>
        <v>1</v>
      </c>
      <c r="U807" s="190">
        <f>(T807-T$1132)/(T$1133-T$1132)</f>
        <v>0</v>
      </c>
      <c r="V807" s="46" t="s">
        <v>62</v>
      </c>
      <c r="W807" s="194">
        <f>VLOOKUP(V807,'DATOS DE SOPORTE'!$S$5:$T$10,2,FALSE)</f>
        <v>1</v>
      </c>
      <c r="X807" s="201">
        <f>(W807-W$1132)/(W$1133-W$1132)</f>
        <v>0</v>
      </c>
      <c r="Y807" s="46" t="s">
        <v>188</v>
      </c>
      <c r="Z807" s="194">
        <f t="shared" si="607"/>
        <v>1</v>
      </c>
      <c r="AA807" s="201">
        <f>(Z807-Z$1132)/(Z$1133-Z$1132)</f>
        <v>0</v>
      </c>
      <c r="AB807" s="46" t="s">
        <v>136</v>
      </c>
      <c r="AC807" s="194">
        <f t="shared" si="608"/>
        <v>2</v>
      </c>
      <c r="AD807" s="201">
        <f>(AC807-AC$1132)/(AC$1133-AC$1132)</f>
        <v>1</v>
      </c>
      <c r="AE807" s="46" t="s">
        <v>188</v>
      </c>
      <c r="AF807" s="194">
        <f t="shared" si="609"/>
        <v>1</v>
      </c>
      <c r="AG807" s="201">
        <f>(AF807-AF$1132)/(AF$1133-AF$1132)</f>
        <v>0</v>
      </c>
      <c r="AH807" s="24" t="s">
        <v>67</v>
      </c>
      <c r="AI807" s="194">
        <f>VLOOKUP(AH807,'DATOS DE SOPORTE'!$V$5:$W$8,2,FALSE)</f>
        <v>1</v>
      </c>
      <c r="AJ807" s="201">
        <f>(AI807-AI$1132)/(AI$1133-AI$1132)</f>
        <v>0</v>
      </c>
      <c r="AK807" s="58" t="str">
        <f t="shared" si="601"/>
        <v>Bueno</v>
      </c>
      <c r="AL807" s="196">
        <f>IFERROR(SQRT(($E807-$E$1136)^2+($C807-$C$1136)^2),0)</f>
        <v>3.8535878027206712E-2</v>
      </c>
      <c r="AM807" s="197" t="str">
        <f>IF(AL807&lt;=SMALL($AL$3:$AL$1130,1),"MAS PARECIDO","NO")</f>
        <v>NO</v>
      </c>
      <c r="AN807" s="197" t="str">
        <f>IF(AL807&lt;=SMALL($AL$3:$AL$1130,5),"SIMILAR","NO")</f>
        <v>NO</v>
      </c>
      <c r="AO807" s="197" t="str">
        <f t="shared" si="610"/>
        <v>N/A</v>
      </c>
      <c r="AP807" s="197">
        <f t="shared" si="611"/>
        <v>0</v>
      </c>
      <c r="AQ807" s="198">
        <f t="shared" si="612"/>
        <v>0</v>
      </c>
      <c r="AR807" s="196">
        <f>IFERROR(SQRT(($E807-$E$1136)^2+($H807-$H$1136)^2),0)</f>
        <v>3.6801104033120993E-2</v>
      </c>
      <c r="AS807" s="197" t="str">
        <f>IF(AR807&lt;=SMALL(AR$3:AR$1130,1),"MAS PARECIDO","NO")</f>
        <v>NO</v>
      </c>
      <c r="AT807" s="197" t="str">
        <f>IF(AR807&lt;=SMALL(AR$3:AR$1130,5),"SIMILAR","NO")</f>
        <v>NO</v>
      </c>
      <c r="AU807" s="197" t="str">
        <f t="shared" si="613"/>
        <v>N/A</v>
      </c>
      <c r="AV807" s="197">
        <f t="shared" si="614"/>
        <v>0</v>
      </c>
      <c r="AW807" s="198">
        <f t="shared" si="615"/>
        <v>0</v>
      </c>
      <c r="AX807" s="199">
        <f>IFERROR(SQRT(($E807-$E$1136)^2+($K807-$K$1136)^2),0)</f>
        <v>0.20335761912959299</v>
      </c>
      <c r="AY807" s="197" t="str">
        <f>IF(AX807&lt;=SMALL(AX$3:AX$1130,1),"MAS PARECIDO","NO")</f>
        <v>NO</v>
      </c>
      <c r="AZ807" s="197" t="str">
        <f>IF(AX807&lt;=SMALL(AX$3:AX$1130,5),"SIMILAR","NO")</f>
        <v>NO</v>
      </c>
      <c r="BA807" s="197" t="str">
        <f t="shared" si="616"/>
        <v>N/A</v>
      </c>
      <c r="BB807" s="197">
        <f t="shared" si="617"/>
        <v>0</v>
      </c>
      <c r="BC807" s="198">
        <f t="shared" si="618"/>
        <v>0</v>
      </c>
      <c r="BD807" s="196">
        <f>IFERROR(SQRT(($E807-$E$1136)^2+($O807-$O$1136)^2),0)</f>
        <v>3.6801104033120993E-2</v>
      </c>
      <c r="BE807" s="197" t="str">
        <f>IF(BD807&lt;=SMALL(BD$3:BD$1130,1),"MAS PARECIDO","NO")</f>
        <v>NO</v>
      </c>
      <c r="BF807" s="197" t="str">
        <f>IF(BD807&lt;=SMALL(BD$3:BD$1130,5),"SIMILAR","NO")</f>
        <v>NO</v>
      </c>
      <c r="BG807" s="197" t="str">
        <f t="shared" si="619"/>
        <v>N/A</v>
      </c>
      <c r="BH807" s="197">
        <f t="shared" si="620"/>
        <v>0</v>
      </c>
      <c r="BI807" s="198">
        <f t="shared" si="621"/>
        <v>0</v>
      </c>
      <c r="BJ807" s="199">
        <f>IFERROR(SQRT(($E807-$E$1136)^2+($R807-$R$1136)^2),0)</f>
        <v>3.6801104033120993E-2</v>
      </c>
      <c r="BK807" s="197" t="str">
        <f>IF(BJ807&lt;=SMALL(BJ$3:BJ$1130,1),"MAS PARECIDO","NO")</f>
        <v>NO</v>
      </c>
      <c r="BL807" s="197" t="str">
        <f>IF(BJ807&lt;=SMALL(BJ$3:BJ$1130,5),"SIMILAR","NO")</f>
        <v>NO</v>
      </c>
      <c r="BM807" s="197" t="str">
        <f t="shared" si="622"/>
        <v>N/A</v>
      </c>
      <c r="BN807" s="197">
        <f t="shared" si="623"/>
        <v>0</v>
      </c>
      <c r="BO807" s="198">
        <f t="shared" si="624"/>
        <v>0</v>
      </c>
      <c r="BP807" s="199">
        <f>IFERROR(SQRT(($E807-$E$1136)^2+($U807-$U$1136)^2),0)</f>
        <v>3.6801104033120993E-2</v>
      </c>
      <c r="BQ807" s="197" t="str">
        <f>IF(BP807&lt;=SMALL(BP$3:BP$1130,1),"MAS PARECIDO","NO")</f>
        <v>NO</v>
      </c>
      <c r="BR807" s="197" t="str">
        <f>IF(BP807&lt;=SMALL(BP$3:BP$1130,5),"SIMILAR","NO")</f>
        <v>NO</v>
      </c>
      <c r="BS807" s="197" t="str">
        <f t="shared" si="625"/>
        <v>N/A</v>
      </c>
      <c r="BT807" s="197">
        <f t="shared" si="626"/>
        <v>0</v>
      </c>
      <c r="BU807" s="198">
        <f t="shared" si="627"/>
        <v>0</v>
      </c>
      <c r="BV807" s="199">
        <f>IFERROR(SQRT(($E807-$E$1136)^2+($X807-$X$1136)^2),0)</f>
        <v>3.6801104033120993E-2</v>
      </c>
      <c r="BW807" s="197" t="str">
        <f>IF(BV807&lt;=SMALL(BV$3:BV$1130,1),"MAS PARECIDO","NO")</f>
        <v>NO</v>
      </c>
      <c r="BX807" s="197" t="str">
        <f>IF(BV807&lt;=SMALL(BV$3:BV$1130,5),"SIMILAR","NO")</f>
        <v>NO</v>
      </c>
      <c r="BY807" s="197" t="str">
        <f t="shared" si="628"/>
        <v>N/A</v>
      </c>
      <c r="BZ807" s="197">
        <f t="shared" si="629"/>
        <v>0</v>
      </c>
      <c r="CA807" s="198">
        <f t="shared" si="630"/>
        <v>0</v>
      </c>
      <c r="CB807" s="199">
        <f>IFERROR(SQRT(($E807-$E$1136)^2+($AA807-$AA$1136)^2),0)</f>
        <v>3.6801104033120993E-2</v>
      </c>
      <c r="CC807" s="197" t="str">
        <f>IF(CB807&lt;=SMALL(CB$3:CB$1130,1),"MAS PARECIDO","NO")</f>
        <v>NO</v>
      </c>
      <c r="CD807" s="197" t="str">
        <f>IF(CB807&lt;=SMALL(CB$3:CB$1130,5),"SIMILAR","NO")</f>
        <v>NO</v>
      </c>
      <c r="CE807" s="197" t="str">
        <f t="shared" si="631"/>
        <v>N/A</v>
      </c>
      <c r="CF807" s="197">
        <f t="shared" si="632"/>
        <v>0</v>
      </c>
      <c r="CG807" s="198">
        <f t="shared" si="633"/>
        <v>0</v>
      </c>
      <c r="CH807" s="199">
        <f>IFERROR(SQRT(($E807-$E$1136)^2+($AD807-$AD$1136)^2),0)</f>
        <v>3.6801104033120993E-2</v>
      </c>
      <c r="CI807" s="197" t="str">
        <f>IF(CH807&lt;=SMALL(CH$3:CH$1130,1),"MAS PARECIDO","NO")</f>
        <v>NO</v>
      </c>
      <c r="CJ807" s="197" t="str">
        <f>IF(CH807&lt;=SMALL(CH$3:CH$1130,5),"SIMILAR","NO")</f>
        <v>NO</v>
      </c>
      <c r="CK807" s="197" t="str">
        <f t="shared" si="634"/>
        <v>N/A</v>
      </c>
      <c r="CL807" s="197">
        <f t="shared" si="635"/>
        <v>0</v>
      </c>
      <c r="CM807" s="198">
        <f t="shared" si="636"/>
        <v>0</v>
      </c>
      <c r="CN807" s="199">
        <f>IFERROR(SQRT(($E807-$E$1136)^2+($AG807-$AG$1136)^2),0)</f>
        <v>1.0006769315108932</v>
      </c>
      <c r="CO807" s="197" t="str">
        <f>IF(CN807&lt;=SMALL(CN$3:CN$1130,1),"MAS PARECIDO","NO")</f>
        <v>NO</v>
      </c>
      <c r="CP807" s="197" t="str">
        <f>IF(CN807&lt;=SMALL(CN$3:CN$1130,5),"SIMILAR","NO")</f>
        <v>NO</v>
      </c>
      <c r="CQ807" s="197" t="str">
        <f t="shared" si="637"/>
        <v>N/A</v>
      </c>
      <c r="CR807" s="197">
        <f t="shared" si="638"/>
        <v>0</v>
      </c>
      <c r="CS807" s="198">
        <f t="shared" si="639"/>
        <v>0</v>
      </c>
      <c r="CT807" s="199">
        <f>IFERROR(SQRT(($E807-$E$1136)^2+($AJ807-$AJ$1136)^2),0)</f>
        <v>3.6801104033120993E-2</v>
      </c>
      <c r="CU807" s="197" t="str">
        <f>IF(CT807&lt;=SMALL(CT$3:CT$1130,1),"MAS PARECIDO","NO")</f>
        <v>NO</v>
      </c>
      <c r="CV807" s="197" t="str">
        <f>IF(CT807&lt;=SMALL(CT$3:CT$1130,5),"SIMILAR","NO")</f>
        <v>NO</v>
      </c>
      <c r="CW807" s="197" t="str">
        <f t="shared" si="640"/>
        <v>N/A</v>
      </c>
      <c r="CX807" s="197">
        <f t="shared" si="641"/>
        <v>0</v>
      </c>
      <c r="CY807" s="198">
        <f t="shared" si="642"/>
        <v>0</v>
      </c>
      <c r="CZ807" s="2" t="s">
        <v>2564</v>
      </c>
      <c r="DA807" s="2" t="s">
        <v>2565</v>
      </c>
      <c r="DB807" s="2">
        <v>0</v>
      </c>
      <c r="DC807" s="2" t="s">
        <v>189</v>
      </c>
    </row>
    <row r="808" spans="1:107">
      <c r="A808" s="24" t="s">
        <v>963</v>
      </c>
      <c r="B808" s="46">
        <v>74000</v>
      </c>
      <c r="C808" s="190">
        <f>(B808-$B$1132)/($B$1133-$B$1132)</f>
        <v>8.1234219452536921E-2</v>
      </c>
      <c r="D808" s="46">
        <v>125000</v>
      </c>
      <c r="E808" s="190">
        <f>(D808-$D$1132)/($D$1133-$D$1132)</f>
        <v>0.24997749932497976</v>
      </c>
      <c r="F808" s="46" t="s">
        <v>53</v>
      </c>
      <c r="G808" s="192">
        <f>VLOOKUP(F808,'DATOS DE SOPORTE'!$Y$5:$Z$8,2,FALSE)</f>
        <v>2</v>
      </c>
      <c r="H808" s="190">
        <f>(G808-$G$1132)/($G$1133-$G$1132)</f>
        <v>0.33333333333333331</v>
      </c>
      <c r="I808" s="50">
        <v>0</v>
      </c>
      <c r="J808" s="200">
        <f t="shared" si="602"/>
        <v>0</v>
      </c>
      <c r="K808" s="190">
        <f>(J808-$J$1132)/($J$1133-$J$1132)</f>
        <v>0</v>
      </c>
      <c r="L808" s="193" t="str">
        <f t="shared" si="603"/>
        <v>NO</v>
      </c>
      <c r="M808" s="46" t="s">
        <v>192</v>
      </c>
      <c r="N808" s="192">
        <f t="shared" si="604"/>
        <v>2</v>
      </c>
      <c r="O808" s="190">
        <f>(N808-N$1132)/(N$1133-N$1132)</f>
        <v>1</v>
      </c>
      <c r="P808" s="46" t="s">
        <v>196</v>
      </c>
      <c r="Q808" s="192">
        <f t="shared" si="605"/>
        <v>1</v>
      </c>
      <c r="R808" s="190">
        <f>(Q808-Q$1132)/(Q$1133-Q$1132)</f>
        <v>0</v>
      </c>
      <c r="S808" s="46" t="s">
        <v>194</v>
      </c>
      <c r="T808" s="192">
        <f t="shared" si="606"/>
        <v>1</v>
      </c>
      <c r="U808" s="190">
        <f>(T808-T$1132)/(T$1133-T$1132)</f>
        <v>0</v>
      </c>
      <c r="V808" s="46" t="s">
        <v>212</v>
      </c>
      <c r="W808" s="194">
        <f>VLOOKUP(V808,'DATOS DE SOPORTE'!$S$5:$T$10,2,FALSE)</f>
        <v>3</v>
      </c>
      <c r="X808" s="201">
        <f>(W808-W$1132)/(W$1133-W$1132)</f>
        <v>0.4</v>
      </c>
      <c r="Y808" s="46" t="s">
        <v>188</v>
      </c>
      <c r="Z808" s="194">
        <f t="shared" si="607"/>
        <v>1</v>
      </c>
      <c r="AA808" s="201">
        <f>(Z808-Z$1132)/(Z$1133-Z$1132)</f>
        <v>0</v>
      </c>
      <c r="AB808" s="46" t="s">
        <v>188</v>
      </c>
      <c r="AC808" s="194">
        <f t="shared" si="608"/>
        <v>1</v>
      </c>
      <c r="AD808" s="201">
        <f>(AC808-AC$1132)/(AC$1133-AC$1132)</f>
        <v>0</v>
      </c>
      <c r="AE808" s="46" t="s">
        <v>136</v>
      </c>
      <c r="AF808" s="194">
        <f t="shared" si="609"/>
        <v>2</v>
      </c>
      <c r="AG808" s="201">
        <f>(AF808-AF$1132)/(AF$1133-AF$1132)</f>
        <v>1</v>
      </c>
      <c r="AH808" s="24" t="s">
        <v>199</v>
      </c>
      <c r="AI808" s="194">
        <f>VLOOKUP(AH808,'DATOS DE SOPORTE'!$V$5:$W$8,2,FALSE)</f>
        <v>2</v>
      </c>
      <c r="AJ808" s="201">
        <f>(AI808-AI$1132)/(AI$1133-AI$1132)</f>
        <v>0.33333333333333331</v>
      </c>
      <c r="AK808" s="58" t="str">
        <f t="shared" si="601"/>
        <v>Bueno</v>
      </c>
      <c r="AL808" s="196">
        <f>IFERROR(SQRT(($E808-$E$1136)^2+($C808-$C$1136)^2),0)</f>
        <v>0.27902714852189431</v>
      </c>
      <c r="AM808" s="197" t="str">
        <f>IF(AL808&lt;=SMALL($AL$3:$AL$1130,1),"MAS PARECIDO","NO")</f>
        <v>NO</v>
      </c>
      <c r="AN808" s="197" t="str">
        <f>IF(AL808&lt;=SMALL($AL$3:$AL$1130,5),"SIMILAR","NO")</f>
        <v>NO</v>
      </c>
      <c r="AO808" s="197" t="str">
        <f t="shared" si="610"/>
        <v>N/A</v>
      </c>
      <c r="AP808" s="197">
        <f t="shared" si="611"/>
        <v>0</v>
      </c>
      <c r="AQ808" s="198">
        <f t="shared" si="612"/>
        <v>0</v>
      </c>
      <c r="AR808" s="196">
        <f>IFERROR(SQRT(($E808-$E$1136)^2+($H808-$H$1136)^2),0)</f>
        <v>0.25000750022500678</v>
      </c>
      <c r="AS808" s="197" t="str">
        <f>IF(AR808&lt;=SMALL(AR$3:AR$1130,1),"MAS PARECIDO","NO")</f>
        <v>NO</v>
      </c>
      <c r="AT808" s="197" t="str">
        <f>IF(AR808&lt;=SMALL(AR$3:AR$1130,5),"SIMILAR","NO")</f>
        <v>NO</v>
      </c>
      <c r="AU808" s="197" t="str">
        <f t="shared" si="613"/>
        <v>N/A</v>
      </c>
      <c r="AV808" s="197">
        <f t="shared" si="614"/>
        <v>0</v>
      </c>
      <c r="AW808" s="198">
        <f t="shared" si="615"/>
        <v>0</v>
      </c>
      <c r="AX808" s="199">
        <f>IFERROR(SQRT(($E808-$E$1136)^2+($K808-$K$1136)^2),0)</f>
        <v>0.32016206859769752</v>
      </c>
      <c r="AY808" s="197" t="str">
        <f>IF(AX808&lt;=SMALL(AX$3:AX$1130,1),"MAS PARECIDO","NO")</f>
        <v>NO</v>
      </c>
      <c r="AZ808" s="197" t="str">
        <f>IF(AX808&lt;=SMALL(AX$3:AX$1130,5),"SIMILAR","NO")</f>
        <v>NO</v>
      </c>
      <c r="BA808" s="197" t="str">
        <f t="shared" si="616"/>
        <v>N/A</v>
      </c>
      <c r="BB808" s="197">
        <f t="shared" si="617"/>
        <v>0</v>
      </c>
      <c r="BC808" s="198">
        <f t="shared" si="618"/>
        <v>0</v>
      </c>
      <c r="BD808" s="196">
        <f>IFERROR(SQRT(($E808-$E$1136)^2+($O808-$O$1136)^2),0)</f>
        <v>0.25000750022500678</v>
      </c>
      <c r="BE808" s="197" t="str">
        <f>IF(BD808&lt;=SMALL(BD$3:BD$1130,1),"MAS PARECIDO","NO")</f>
        <v>NO</v>
      </c>
      <c r="BF808" s="197" t="str">
        <f>IF(BD808&lt;=SMALL(BD$3:BD$1130,5),"SIMILAR","NO")</f>
        <v>NO</v>
      </c>
      <c r="BG808" s="197" t="str">
        <f t="shared" si="619"/>
        <v>N/A</v>
      </c>
      <c r="BH808" s="197">
        <f t="shared" si="620"/>
        <v>0</v>
      </c>
      <c r="BI808" s="198">
        <f t="shared" si="621"/>
        <v>0</v>
      </c>
      <c r="BJ808" s="199">
        <f>IFERROR(SQRT(($E808-$E$1136)^2+($R808-$R$1136)^2),0)</f>
        <v>0.55902034861779115</v>
      </c>
      <c r="BK808" s="197" t="str">
        <f>IF(BJ808&lt;=SMALL(BJ$3:BJ$1130,1),"MAS PARECIDO","NO")</f>
        <v>NO</v>
      </c>
      <c r="BL808" s="197" t="str">
        <f>IF(BJ808&lt;=SMALL(BJ$3:BJ$1130,5),"SIMILAR","NO")</f>
        <v>NO</v>
      </c>
      <c r="BM808" s="197" t="str">
        <f t="shared" si="622"/>
        <v>N/A</v>
      </c>
      <c r="BN808" s="197">
        <f t="shared" si="623"/>
        <v>0</v>
      </c>
      <c r="BO808" s="198">
        <f t="shared" si="624"/>
        <v>0</v>
      </c>
      <c r="BP808" s="199">
        <f>IFERROR(SQRT(($E808-$E$1136)^2+($U808-$U$1136)^2),0)</f>
        <v>0.25000750022500678</v>
      </c>
      <c r="BQ808" s="197" t="str">
        <f>IF(BP808&lt;=SMALL(BP$3:BP$1130,1),"MAS PARECIDO","NO")</f>
        <v>NO</v>
      </c>
      <c r="BR808" s="197" t="str">
        <f>IF(BP808&lt;=SMALL(BP$3:BP$1130,5),"SIMILAR","NO")</f>
        <v>NO</v>
      </c>
      <c r="BS808" s="197" t="str">
        <f t="shared" si="625"/>
        <v>N/A</v>
      </c>
      <c r="BT808" s="197">
        <f t="shared" si="626"/>
        <v>0</v>
      </c>
      <c r="BU808" s="198">
        <f t="shared" si="627"/>
        <v>0</v>
      </c>
      <c r="BV808" s="199">
        <f>IFERROR(SQRT(($E808-$E$1136)^2+($X808-$X$1136)^2),0)</f>
        <v>0.47170303175701211</v>
      </c>
      <c r="BW808" s="197" t="str">
        <f>IF(BV808&lt;=SMALL(BV$3:BV$1130,1),"MAS PARECIDO","NO")</f>
        <v>NO</v>
      </c>
      <c r="BX808" s="197" t="str">
        <f>IF(BV808&lt;=SMALL(BV$3:BV$1130,5),"SIMILAR","NO")</f>
        <v>NO</v>
      </c>
      <c r="BY808" s="197" t="str">
        <f t="shared" si="628"/>
        <v>N/A</v>
      </c>
      <c r="BZ808" s="197">
        <f t="shared" si="629"/>
        <v>0</v>
      </c>
      <c r="CA808" s="198">
        <f t="shared" si="630"/>
        <v>0</v>
      </c>
      <c r="CB808" s="199">
        <f>IFERROR(SQRT(($E808-$E$1136)^2+($AA808-$AA$1136)^2),0)</f>
        <v>0.25000750022500678</v>
      </c>
      <c r="CC808" s="197" t="str">
        <f>IF(CB808&lt;=SMALL(CB$3:CB$1130,1),"MAS PARECIDO","NO")</f>
        <v>NO</v>
      </c>
      <c r="CD808" s="197" t="str">
        <f>IF(CB808&lt;=SMALL(CB$3:CB$1130,5),"SIMILAR","NO")</f>
        <v>NO</v>
      </c>
      <c r="CE808" s="197" t="str">
        <f t="shared" si="631"/>
        <v>N/A</v>
      </c>
      <c r="CF808" s="197">
        <f t="shared" si="632"/>
        <v>0</v>
      </c>
      <c r="CG808" s="198">
        <f t="shared" si="633"/>
        <v>0</v>
      </c>
      <c r="CH808" s="199">
        <f>IFERROR(SQRT(($E808-$E$1136)^2+($AD808-$AD$1136)^2),0)</f>
        <v>1.0307782255018569</v>
      </c>
      <c r="CI808" s="197" t="str">
        <f>IF(CH808&lt;=SMALL(CH$3:CH$1130,1),"MAS PARECIDO","NO")</f>
        <v>NO</v>
      </c>
      <c r="CJ808" s="197" t="str">
        <f>IF(CH808&lt;=SMALL(CH$3:CH$1130,5),"SIMILAR","NO")</f>
        <v>NO</v>
      </c>
      <c r="CK808" s="197" t="str">
        <f t="shared" si="634"/>
        <v>N/A</v>
      </c>
      <c r="CL808" s="197">
        <f t="shared" si="635"/>
        <v>0</v>
      </c>
      <c r="CM808" s="198">
        <f t="shared" si="636"/>
        <v>0</v>
      </c>
      <c r="CN808" s="199">
        <f>IFERROR(SQRT(($E808-$E$1136)^2+($AG808-$AG$1136)^2),0)</f>
        <v>0.25000750022500678</v>
      </c>
      <c r="CO808" s="197" t="str">
        <f>IF(CN808&lt;=SMALL(CN$3:CN$1130,1),"MAS PARECIDO","NO")</f>
        <v>NO</v>
      </c>
      <c r="CP808" s="197" t="str">
        <f>IF(CN808&lt;=SMALL(CN$3:CN$1130,5),"SIMILAR","NO")</f>
        <v>NO</v>
      </c>
      <c r="CQ808" s="197" t="str">
        <f t="shared" si="637"/>
        <v>N/A</v>
      </c>
      <c r="CR808" s="197">
        <f t="shared" si="638"/>
        <v>0</v>
      </c>
      <c r="CS808" s="198">
        <f t="shared" si="639"/>
        <v>0</v>
      </c>
      <c r="CT808" s="199">
        <f>IFERROR(SQRT(($E808-$E$1136)^2+($AJ808-$AJ$1136)^2),0)</f>
        <v>0.41667116684487282</v>
      </c>
      <c r="CU808" s="197" t="str">
        <f>IF(CT808&lt;=SMALL(CT$3:CT$1130,1),"MAS PARECIDO","NO")</f>
        <v>NO</v>
      </c>
      <c r="CV808" s="197" t="str">
        <f>IF(CT808&lt;=SMALL(CT$3:CT$1130,5),"SIMILAR","NO")</f>
        <v>NO</v>
      </c>
      <c r="CW808" s="197" t="str">
        <f t="shared" si="640"/>
        <v>N/A</v>
      </c>
      <c r="CX808" s="197">
        <f t="shared" si="641"/>
        <v>0</v>
      </c>
      <c r="CY808" s="198">
        <f t="shared" si="642"/>
        <v>0</v>
      </c>
      <c r="CZ808" s="2" t="s">
        <v>2566</v>
      </c>
      <c r="DA808" s="2" t="s">
        <v>2567</v>
      </c>
      <c r="DB808" s="2">
        <v>0</v>
      </c>
      <c r="DC808" s="2" t="s">
        <v>189</v>
      </c>
    </row>
    <row r="809" spans="1:107">
      <c r="A809" s="24" t="s">
        <v>964</v>
      </c>
      <c r="B809" s="46">
        <v>453077.06</v>
      </c>
      <c r="C809" s="190">
        <f>(B809-$B$1132)/($B$1133-$B$1132)</f>
        <v>0.52434240128273735</v>
      </c>
      <c r="D809" s="46">
        <v>75000</v>
      </c>
      <c r="E809" s="190">
        <f>(D809-$D$1132)/($D$1133-$D$1132)</f>
        <v>0.14997449923497705</v>
      </c>
      <c r="F809" s="46" t="s">
        <v>203</v>
      </c>
      <c r="G809" s="192">
        <f>VLOOKUP(F809,'DATOS DE SOPORTE'!$Y$5:$Z$8,2,FALSE)</f>
        <v>3</v>
      </c>
      <c r="H809" s="190">
        <f>(G809-$G$1132)/($G$1133-$G$1132)</f>
        <v>0.66666666666666663</v>
      </c>
      <c r="I809" s="50">
        <v>4</v>
      </c>
      <c r="J809" s="200">
        <f t="shared" si="602"/>
        <v>4</v>
      </c>
      <c r="K809" s="190">
        <f>(J809-$J$1132)/($J$1133-$J$1132)</f>
        <v>0.8</v>
      </c>
      <c r="L809" s="193" t="str">
        <f t="shared" si="603"/>
        <v>SI</v>
      </c>
      <c r="M809" s="46"/>
      <c r="N809" s="192">
        <f t="shared" si="604"/>
        <v>2</v>
      </c>
      <c r="O809" s="190">
        <f>(N809-N$1132)/(N$1133-N$1132)</f>
        <v>1</v>
      </c>
      <c r="P809" s="46" t="s">
        <v>58</v>
      </c>
      <c r="Q809" s="192">
        <f t="shared" si="605"/>
        <v>3</v>
      </c>
      <c r="R809" s="190">
        <f>(Q809-Q$1132)/(Q$1133-Q$1132)</f>
        <v>1</v>
      </c>
      <c r="S809" s="46" t="s">
        <v>194</v>
      </c>
      <c r="T809" s="192">
        <f t="shared" si="606"/>
        <v>1</v>
      </c>
      <c r="U809" s="190">
        <f>(T809-T$1132)/(T$1133-T$1132)</f>
        <v>0</v>
      </c>
      <c r="V809" s="46" t="s">
        <v>62</v>
      </c>
      <c r="W809" s="194">
        <f>VLOOKUP(V809,'DATOS DE SOPORTE'!$S$5:$T$10,2,FALSE)</f>
        <v>1</v>
      </c>
      <c r="X809" s="201">
        <f>(W809-W$1132)/(W$1133-W$1132)</f>
        <v>0</v>
      </c>
      <c r="Y809" s="46" t="s">
        <v>136</v>
      </c>
      <c r="Z809" s="194">
        <f t="shared" si="607"/>
        <v>2</v>
      </c>
      <c r="AA809" s="201">
        <f>(Z809-Z$1132)/(Z$1133-Z$1132)</f>
        <v>1</v>
      </c>
      <c r="AB809" s="46" t="s">
        <v>136</v>
      </c>
      <c r="AC809" s="194">
        <f t="shared" si="608"/>
        <v>2</v>
      </c>
      <c r="AD809" s="201">
        <f>(AC809-AC$1132)/(AC$1133-AC$1132)</f>
        <v>1</v>
      </c>
      <c r="AE809" s="46" t="s">
        <v>188</v>
      </c>
      <c r="AF809" s="194">
        <f t="shared" si="609"/>
        <v>1</v>
      </c>
      <c r="AG809" s="201">
        <f>(AF809-AF$1132)/(AF$1133-AF$1132)</f>
        <v>0</v>
      </c>
      <c r="AH809" s="24" t="s">
        <v>67</v>
      </c>
      <c r="AI809" s="194">
        <f>VLOOKUP(AH809,'DATOS DE SOPORTE'!$V$5:$W$8,2,FALSE)</f>
        <v>1</v>
      </c>
      <c r="AJ809" s="201">
        <f>(AI809-AI$1132)/(AI$1133-AI$1132)</f>
        <v>0</v>
      </c>
      <c r="AK809" s="58" t="str">
        <f t="shared" si="601"/>
        <v>Bueno</v>
      </c>
      <c r="AL809" s="196">
        <f>IFERROR(SQRT(($E809-$E$1136)^2+($C809-$C$1136)^2),0)</f>
        <v>0.35269271197874463</v>
      </c>
      <c r="AM809" s="197" t="str">
        <f>IF(AL809&lt;=SMALL($AL$3:$AL$1130,1),"MAS PARECIDO","NO")</f>
        <v>NO</v>
      </c>
      <c r="AN809" s="197" t="str">
        <f>IF(AL809&lt;=SMALL($AL$3:$AL$1130,5),"SIMILAR","NO")</f>
        <v>NO</v>
      </c>
      <c r="AO809" s="197" t="str">
        <f t="shared" si="610"/>
        <v>N/A</v>
      </c>
      <c r="AP809" s="197">
        <f t="shared" si="611"/>
        <v>0</v>
      </c>
      <c r="AQ809" s="198">
        <f t="shared" si="612"/>
        <v>0</v>
      </c>
      <c r="AR809" s="196">
        <f>IFERROR(SQRT(($E809-$E$1136)^2+($H809-$H$1136)^2),0)</f>
        <v>0.36553038337717364</v>
      </c>
      <c r="AS809" s="197" t="str">
        <f>IF(AR809&lt;=SMALL(AR$3:AR$1130,1),"MAS PARECIDO","NO")</f>
        <v>NO</v>
      </c>
      <c r="AT809" s="197" t="str">
        <f>IF(AR809&lt;=SMALL(AR$3:AR$1130,5),"SIMILAR","NO")</f>
        <v>NO</v>
      </c>
      <c r="AU809" s="197" t="str">
        <f t="shared" si="613"/>
        <v>N/A</v>
      </c>
      <c r="AV809" s="197">
        <f t="shared" si="614"/>
        <v>0</v>
      </c>
      <c r="AW809" s="198">
        <f t="shared" si="615"/>
        <v>0</v>
      </c>
      <c r="AX809" s="199">
        <f>IFERROR(SQRT(($E809-$E$1136)^2+($K809-$K$1136)^2),0)</f>
        <v>0.61846693530111418</v>
      </c>
      <c r="AY809" s="197" t="str">
        <f>IF(AX809&lt;=SMALL(AX$3:AX$1130,1),"MAS PARECIDO","NO")</f>
        <v>NO</v>
      </c>
      <c r="AZ809" s="197" t="str">
        <f>IF(AX809&lt;=SMALL(AX$3:AX$1130,5),"SIMILAR","NO")</f>
        <v>NO</v>
      </c>
      <c r="BA809" s="197" t="str">
        <f t="shared" si="616"/>
        <v>N/A</v>
      </c>
      <c r="BB809" s="197">
        <f t="shared" si="617"/>
        <v>0</v>
      </c>
      <c r="BC809" s="198">
        <f t="shared" si="618"/>
        <v>0</v>
      </c>
      <c r="BD809" s="196">
        <f>IFERROR(SQRT(($E809-$E$1136)^2+($O809-$O$1136)^2),0)</f>
        <v>0.15000450013500405</v>
      </c>
      <c r="BE809" s="197" t="str">
        <f>IF(BD809&lt;=SMALL(BD$3:BD$1130,1),"MAS PARECIDO","NO")</f>
        <v>NO</v>
      </c>
      <c r="BF809" s="197" t="str">
        <f>IF(BD809&lt;=SMALL(BD$3:BD$1130,5),"SIMILAR","NO")</f>
        <v>NO</v>
      </c>
      <c r="BG809" s="197" t="str">
        <f t="shared" si="619"/>
        <v>N/A</v>
      </c>
      <c r="BH809" s="197">
        <f t="shared" si="620"/>
        <v>0</v>
      </c>
      <c r="BI809" s="198">
        <f t="shared" si="621"/>
        <v>0</v>
      </c>
      <c r="BJ809" s="199">
        <f>IFERROR(SQRT(($E809-$E$1136)^2+($R809-$R$1136)^2),0)</f>
        <v>0.52201661856760118</v>
      </c>
      <c r="BK809" s="197" t="str">
        <f>IF(BJ809&lt;=SMALL(BJ$3:BJ$1130,1),"MAS PARECIDO","NO")</f>
        <v>NO</v>
      </c>
      <c r="BL809" s="197" t="str">
        <f>IF(BJ809&lt;=SMALL(BJ$3:BJ$1130,5),"SIMILAR","NO")</f>
        <v>NO</v>
      </c>
      <c r="BM809" s="197" t="str">
        <f t="shared" si="622"/>
        <v>N/A</v>
      </c>
      <c r="BN809" s="197">
        <f t="shared" si="623"/>
        <v>0</v>
      </c>
      <c r="BO809" s="198">
        <f t="shared" si="624"/>
        <v>0</v>
      </c>
      <c r="BP809" s="199">
        <f>IFERROR(SQRT(($E809-$E$1136)^2+($U809-$U$1136)^2),0)</f>
        <v>0.15000450013500405</v>
      </c>
      <c r="BQ809" s="197" t="str">
        <f>IF(BP809&lt;=SMALL(BP$3:BP$1130,1),"MAS PARECIDO","NO")</f>
        <v>NO</v>
      </c>
      <c r="BR809" s="197" t="str">
        <f>IF(BP809&lt;=SMALL(BP$3:BP$1130,5),"SIMILAR","NO")</f>
        <v>NO</v>
      </c>
      <c r="BS809" s="197" t="str">
        <f t="shared" si="625"/>
        <v>N/A</v>
      </c>
      <c r="BT809" s="197">
        <f t="shared" si="626"/>
        <v>0</v>
      </c>
      <c r="BU809" s="198">
        <f t="shared" si="627"/>
        <v>0</v>
      </c>
      <c r="BV809" s="199">
        <f>IFERROR(SQRT(($E809-$E$1136)^2+($X809-$X$1136)^2),0)</f>
        <v>0.15000450013500405</v>
      </c>
      <c r="BW809" s="197" t="str">
        <f>IF(BV809&lt;=SMALL(BV$3:BV$1130,1),"MAS PARECIDO","NO")</f>
        <v>NO</v>
      </c>
      <c r="BX809" s="197" t="str">
        <f>IF(BV809&lt;=SMALL(BV$3:BV$1130,5),"SIMILAR","NO")</f>
        <v>NO</v>
      </c>
      <c r="BY809" s="197" t="str">
        <f t="shared" si="628"/>
        <v>N/A</v>
      </c>
      <c r="BZ809" s="197">
        <f t="shared" si="629"/>
        <v>0</v>
      </c>
      <c r="CA809" s="198">
        <f t="shared" si="630"/>
        <v>0</v>
      </c>
      <c r="CB809" s="199">
        <f>IFERROR(SQRT(($E809-$E$1136)^2+($AA809-$AA$1136)^2),0)</f>
        <v>1.0111880883696922</v>
      </c>
      <c r="CC809" s="197" t="str">
        <f>IF(CB809&lt;=SMALL(CB$3:CB$1130,1),"MAS PARECIDO","NO")</f>
        <v>NO</v>
      </c>
      <c r="CD809" s="197" t="str">
        <f>IF(CB809&lt;=SMALL(CB$3:CB$1130,5),"SIMILAR","NO")</f>
        <v>NO</v>
      </c>
      <c r="CE809" s="197" t="str">
        <f t="shared" si="631"/>
        <v>N/A</v>
      </c>
      <c r="CF809" s="197">
        <f t="shared" si="632"/>
        <v>0</v>
      </c>
      <c r="CG809" s="198">
        <f t="shared" si="633"/>
        <v>0</v>
      </c>
      <c r="CH809" s="199">
        <f>IFERROR(SQRT(($E809-$E$1136)^2+($AD809-$AD$1136)^2),0)</f>
        <v>0.15000450013500405</v>
      </c>
      <c r="CI809" s="197" t="str">
        <f>IF(CH809&lt;=SMALL(CH$3:CH$1130,1),"MAS PARECIDO","NO")</f>
        <v>NO</v>
      </c>
      <c r="CJ809" s="197" t="str">
        <f>IF(CH809&lt;=SMALL(CH$3:CH$1130,5),"SIMILAR","NO")</f>
        <v>NO</v>
      </c>
      <c r="CK809" s="197" t="str">
        <f t="shared" si="634"/>
        <v>N/A</v>
      </c>
      <c r="CL809" s="197">
        <f t="shared" si="635"/>
        <v>0</v>
      </c>
      <c r="CM809" s="198">
        <f t="shared" si="636"/>
        <v>0</v>
      </c>
      <c r="CN809" s="199">
        <f>IFERROR(SQRT(($E809-$E$1136)^2+($AG809-$AG$1136)^2),0)</f>
        <v>1.0111880883696922</v>
      </c>
      <c r="CO809" s="197" t="str">
        <f>IF(CN809&lt;=SMALL(CN$3:CN$1130,1),"MAS PARECIDO","NO")</f>
        <v>NO</v>
      </c>
      <c r="CP809" s="197" t="str">
        <f>IF(CN809&lt;=SMALL(CN$3:CN$1130,5),"SIMILAR","NO")</f>
        <v>NO</v>
      </c>
      <c r="CQ809" s="197" t="str">
        <f t="shared" si="637"/>
        <v>N/A</v>
      </c>
      <c r="CR809" s="197">
        <f t="shared" si="638"/>
        <v>0</v>
      </c>
      <c r="CS809" s="198">
        <f t="shared" si="639"/>
        <v>0</v>
      </c>
      <c r="CT809" s="199">
        <f>IFERROR(SQRT(($E809-$E$1136)^2+($AJ809-$AJ$1136)^2),0)</f>
        <v>0.15000450013500405</v>
      </c>
      <c r="CU809" s="197" t="str">
        <f>IF(CT809&lt;=SMALL(CT$3:CT$1130,1),"MAS PARECIDO","NO")</f>
        <v>NO</v>
      </c>
      <c r="CV809" s="197" t="str">
        <f>IF(CT809&lt;=SMALL(CT$3:CT$1130,5),"SIMILAR","NO")</f>
        <v>NO</v>
      </c>
      <c r="CW809" s="197" t="str">
        <f t="shared" si="640"/>
        <v>N/A</v>
      </c>
      <c r="CX809" s="197">
        <f t="shared" si="641"/>
        <v>0</v>
      </c>
      <c r="CY809" s="198">
        <f t="shared" si="642"/>
        <v>0</v>
      </c>
      <c r="CZ809" s="2" t="s">
        <v>2407</v>
      </c>
      <c r="DA809" s="2" t="s">
        <v>2568</v>
      </c>
      <c r="DB809" s="2">
        <v>0</v>
      </c>
      <c r="DC809" s="2" t="s">
        <v>189</v>
      </c>
    </row>
    <row r="810" spans="1:107">
      <c r="A810" s="24" t="s">
        <v>965</v>
      </c>
      <c r="B810" s="46">
        <v>98302.78</v>
      </c>
      <c r="C810" s="190">
        <f>(B810-$B$1132)/($B$1133-$B$1132)</f>
        <v>0.10964205995657417</v>
      </c>
      <c r="D810" s="46">
        <v>50000</v>
      </c>
      <c r="E810" s="190">
        <f>(D810-$D$1132)/($D$1133-$D$1132)</f>
        <v>9.9972999189975695E-2</v>
      </c>
      <c r="F810" s="46" t="s">
        <v>53</v>
      </c>
      <c r="G810" s="192">
        <f>VLOOKUP(F810,'DATOS DE SOPORTE'!$Y$5:$Z$8,2,FALSE)</f>
        <v>2</v>
      </c>
      <c r="H810" s="190">
        <f>(G810-$G$1132)/($G$1133-$G$1132)</f>
        <v>0.33333333333333331</v>
      </c>
      <c r="I810" s="50">
        <v>1</v>
      </c>
      <c r="J810" s="200">
        <f t="shared" si="602"/>
        <v>1</v>
      </c>
      <c r="K810" s="190">
        <f>(J810-$J$1132)/($J$1133-$J$1132)</f>
        <v>0.2</v>
      </c>
      <c r="L810" s="193" t="str">
        <f t="shared" si="603"/>
        <v>SI</v>
      </c>
      <c r="M810" s="46" t="s">
        <v>192</v>
      </c>
      <c r="N810" s="192">
        <f t="shared" si="604"/>
        <v>2</v>
      </c>
      <c r="O810" s="190">
        <f>(N810-N$1132)/(N$1133-N$1132)</f>
        <v>1</v>
      </c>
      <c r="P810" s="46" t="s">
        <v>58</v>
      </c>
      <c r="Q810" s="192">
        <f t="shared" si="605"/>
        <v>3</v>
      </c>
      <c r="R810" s="190">
        <f>(Q810-Q$1132)/(Q$1133-Q$1132)</f>
        <v>1</v>
      </c>
      <c r="S810" s="46" t="s">
        <v>60</v>
      </c>
      <c r="T810" s="192">
        <f t="shared" si="606"/>
        <v>2</v>
      </c>
      <c r="U810" s="190">
        <f>(T810-T$1132)/(T$1133-T$1132)</f>
        <v>1</v>
      </c>
      <c r="V810" s="46" t="s">
        <v>212</v>
      </c>
      <c r="W810" s="194">
        <f>VLOOKUP(V810,'DATOS DE SOPORTE'!$S$5:$T$10,2,FALSE)</f>
        <v>3</v>
      </c>
      <c r="X810" s="201">
        <f>(W810-W$1132)/(W$1133-W$1132)</f>
        <v>0.4</v>
      </c>
      <c r="Y810" s="46" t="s">
        <v>188</v>
      </c>
      <c r="Z810" s="194">
        <f t="shared" si="607"/>
        <v>1</v>
      </c>
      <c r="AA810" s="201">
        <f>(Z810-Z$1132)/(Z$1133-Z$1132)</f>
        <v>0</v>
      </c>
      <c r="AB810" s="46" t="s">
        <v>136</v>
      </c>
      <c r="AC810" s="194">
        <f t="shared" si="608"/>
        <v>2</v>
      </c>
      <c r="AD810" s="201">
        <f>(AC810-AC$1132)/(AC$1133-AC$1132)</f>
        <v>1</v>
      </c>
      <c r="AE810" s="46" t="s">
        <v>136</v>
      </c>
      <c r="AF810" s="194">
        <f t="shared" si="609"/>
        <v>2</v>
      </c>
      <c r="AG810" s="201">
        <f>(AF810-AF$1132)/(AF$1133-AF$1132)</f>
        <v>1</v>
      </c>
      <c r="AH810" s="24" t="s">
        <v>67</v>
      </c>
      <c r="AI810" s="194">
        <f>VLOOKUP(AH810,'DATOS DE SOPORTE'!$V$5:$W$8,2,FALSE)</f>
        <v>1</v>
      </c>
      <c r="AJ810" s="201">
        <f>(AI810-AI$1132)/(AI$1133-AI$1132)</f>
        <v>0</v>
      </c>
      <c r="AK810" s="58" t="str">
        <f t="shared" si="601"/>
        <v>Bueno</v>
      </c>
      <c r="AL810" s="196">
        <f>IFERROR(SQRT(($E810-$E$1136)^2+($C810-$C$1136)^2),0)</f>
        <v>0.1382760618650839</v>
      </c>
      <c r="AM810" s="197" t="str">
        <f>IF(AL810&lt;=SMALL($AL$3:$AL$1130,1),"MAS PARECIDO","NO")</f>
        <v>NO</v>
      </c>
      <c r="AN810" s="197" t="str">
        <f>IF(AL810&lt;=SMALL($AL$3:$AL$1130,5),"SIMILAR","NO")</f>
        <v>NO</v>
      </c>
      <c r="AO810" s="197" t="str">
        <f t="shared" si="610"/>
        <v>N/A</v>
      </c>
      <c r="AP810" s="197">
        <f t="shared" si="611"/>
        <v>0</v>
      </c>
      <c r="AQ810" s="198">
        <f t="shared" si="612"/>
        <v>0</v>
      </c>
      <c r="AR810" s="196">
        <f>IFERROR(SQRT(($E810-$E$1136)^2+($H810-$H$1136)^2),0)</f>
        <v>0.10000300009000269</v>
      </c>
      <c r="AS810" s="197" t="str">
        <f>IF(AR810&lt;=SMALL(AR$3:AR$1130,1),"MAS PARECIDO","NO")</f>
        <v>NO</v>
      </c>
      <c r="AT810" s="197" t="str">
        <f>IF(AR810&lt;=SMALL(AR$3:AR$1130,5),"SIMILAR","NO")</f>
        <v>NO</v>
      </c>
      <c r="AU810" s="197" t="str">
        <f t="shared" si="613"/>
        <v>N/A</v>
      </c>
      <c r="AV810" s="197">
        <f t="shared" si="614"/>
        <v>0</v>
      </c>
      <c r="AW810" s="198">
        <f t="shared" si="615"/>
        <v>0</v>
      </c>
      <c r="AX810" s="199">
        <f>IFERROR(SQRT(($E810-$E$1136)^2+($K810-$K$1136)^2),0)</f>
        <v>0.10000300009000269</v>
      </c>
      <c r="AY810" s="197" t="str">
        <f>IF(AX810&lt;=SMALL(AX$3:AX$1130,1),"MAS PARECIDO","NO")</f>
        <v>NO</v>
      </c>
      <c r="AZ810" s="197" t="str">
        <f>IF(AX810&lt;=SMALL(AX$3:AX$1130,5),"SIMILAR","NO")</f>
        <v>NO</v>
      </c>
      <c r="BA810" s="197" t="str">
        <f t="shared" si="616"/>
        <v>N/A</v>
      </c>
      <c r="BB810" s="197">
        <f t="shared" si="617"/>
        <v>0</v>
      </c>
      <c r="BC810" s="198">
        <f t="shared" si="618"/>
        <v>0</v>
      </c>
      <c r="BD810" s="196">
        <f>IFERROR(SQRT(($E810-$E$1136)^2+($O810-$O$1136)^2),0)</f>
        <v>0.10000300009000269</v>
      </c>
      <c r="BE810" s="197" t="str">
        <f>IF(BD810&lt;=SMALL(BD$3:BD$1130,1),"MAS PARECIDO","NO")</f>
        <v>NO</v>
      </c>
      <c r="BF810" s="197" t="str">
        <f>IF(BD810&lt;=SMALL(BD$3:BD$1130,5),"SIMILAR","NO")</f>
        <v>NO</v>
      </c>
      <c r="BG810" s="197" t="str">
        <f t="shared" si="619"/>
        <v>N/A</v>
      </c>
      <c r="BH810" s="197">
        <f t="shared" si="620"/>
        <v>0</v>
      </c>
      <c r="BI810" s="198">
        <f t="shared" si="621"/>
        <v>0</v>
      </c>
      <c r="BJ810" s="199">
        <f>IFERROR(SQRT(($E810-$E$1136)^2+($R810-$R$1136)^2),0)</f>
        <v>0.50990253973382116</v>
      </c>
      <c r="BK810" s="197" t="str">
        <f>IF(BJ810&lt;=SMALL(BJ$3:BJ$1130,1),"MAS PARECIDO","NO")</f>
        <v>NO</v>
      </c>
      <c r="BL810" s="197" t="str">
        <f>IF(BJ810&lt;=SMALL(BJ$3:BJ$1130,5),"SIMILAR","NO")</f>
        <v>NO</v>
      </c>
      <c r="BM810" s="197" t="str">
        <f t="shared" si="622"/>
        <v>N/A</v>
      </c>
      <c r="BN810" s="197">
        <f t="shared" si="623"/>
        <v>0</v>
      </c>
      <c r="BO810" s="198">
        <f t="shared" si="624"/>
        <v>0</v>
      </c>
      <c r="BP810" s="199">
        <f>IFERROR(SQRT(($E810-$E$1136)^2+($U810-$U$1136)^2),0)</f>
        <v>1.0049878606366351</v>
      </c>
      <c r="BQ810" s="197" t="str">
        <f>IF(BP810&lt;=SMALL(BP$3:BP$1130,1),"MAS PARECIDO","NO")</f>
        <v>NO</v>
      </c>
      <c r="BR810" s="197" t="str">
        <f>IF(BP810&lt;=SMALL(BP$3:BP$1130,5),"SIMILAR","NO")</f>
        <v>NO</v>
      </c>
      <c r="BS810" s="197" t="str">
        <f t="shared" si="625"/>
        <v>N/A</v>
      </c>
      <c r="BT810" s="197">
        <f t="shared" si="626"/>
        <v>0</v>
      </c>
      <c r="BU810" s="198">
        <f t="shared" si="627"/>
        <v>0</v>
      </c>
      <c r="BV810" s="199">
        <f>IFERROR(SQRT(($E810-$E$1136)^2+($X810-$X$1136)^2),0)</f>
        <v>0.41231129020074275</v>
      </c>
      <c r="BW810" s="197" t="str">
        <f>IF(BV810&lt;=SMALL(BV$3:BV$1130,1),"MAS PARECIDO","NO")</f>
        <v>NO</v>
      </c>
      <c r="BX810" s="197" t="str">
        <f>IF(BV810&lt;=SMALL(BV$3:BV$1130,5),"SIMILAR","NO")</f>
        <v>NO</v>
      </c>
      <c r="BY810" s="197" t="str">
        <f t="shared" si="628"/>
        <v>N/A</v>
      </c>
      <c r="BZ810" s="197">
        <f t="shared" si="629"/>
        <v>0</v>
      </c>
      <c r="CA810" s="198">
        <f t="shared" si="630"/>
        <v>0</v>
      </c>
      <c r="CB810" s="199">
        <f>IFERROR(SQRT(($E810-$E$1136)^2+($AA810-$AA$1136)^2),0)</f>
        <v>0.10000300009000269</v>
      </c>
      <c r="CC810" s="197" t="str">
        <f>IF(CB810&lt;=SMALL(CB$3:CB$1130,1),"MAS PARECIDO","NO")</f>
        <v>NO</v>
      </c>
      <c r="CD810" s="197" t="str">
        <f>IF(CB810&lt;=SMALL(CB$3:CB$1130,5),"SIMILAR","NO")</f>
        <v>NO</v>
      </c>
      <c r="CE810" s="197" t="str">
        <f t="shared" si="631"/>
        <v>N/A</v>
      </c>
      <c r="CF810" s="197">
        <f t="shared" si="632"/>
        <v>0</v>
      </c>
      <c r="CG810" s="198">
        <f t="shared" si="633"/>
        <v>0</v>
      </c>
      <c r="CH810" s="199">
        <f>IFERROR(SQRT(($E810-$E$1136)^2+($AD810-$AD$1136)^2),0)</f>
        <v>0.10000300009000269</v>
      </c>
      <c r="CI810" s="197" t="str">
        <f>IF(CH810&lt;=SMALL(CH$3:CH$1130,1),"MAS PARECIDO","NO")</f>
        <v>NO</v>
      </c>
      <c r="CJ810" s="197" t="str">
        <f>IF(CH810&lt;=SMALL(CH$3:CH$1130,5),"SIMILAR","NO")</f>
        <v>NO</v>
      </c>
      <c r="CK810" s="197" t="str">
        <f t="shared" si="634"/>
        <v>N/A</v>
      </c>
      <c r="CL810" s="197">
        <f t="shared" si="635"/>
        <v>0</v>
      </c>
      <c r="CM810" s="198">
        <f t="shared" si="636"/>
        <v>0</v>
      </c>
      <c r="CN810" s="199">
        <f>IFERROR(SQRT(($E810-$E$1136)^2+($AG810-$AG$1136)^2),0)</f>
        <v>0.10000300009000269</v>
      </c>
      <c r="CO810" s="197" t="str">
        <f>IF(CN810&lt;=SMALL(CN$3:CN$1130,1),"MAS PARECIDO","NO")</f>
        <v>NO</v>
      </c>
      <c r="CP810" s="197" t="str">
        <f>IF(CN810&lt;=SMALL(CN$3:CN$1130,5),"SIMILAR","NO")</f>
        <v>NO</v>
      </c>
      <c r="CQ810" s="197" t="str">
        <f t="shared" si="637"/>
        <v>N/A</v>
      </c>
      <c r="CR810" s="197">
        <f t="shared" si="638"/>
        <v>0</v>
      </c>
      <c r="CS810" s="198">
        <f t="shared" si="639"/>
        <v>0</v>
      </c>
      <c r="CT810" s="199">
        <f>IFERROR(SQRT(($E810-$E$1136)^2+($AJ810-$AJ$1136)^2),0)</f>
        <v>0.10000300009000269</v>
      </c>
      <c r="CU810" s="197" t="str">
        <f>IF(CT810&lt;=SMALL(CT$3:CT$1130,1),"MAS PARECIDO","NO")</f>
        <v>NO</v>
      </c>
      <c r="CV810" s="197" t="str">
        <f>IF(CT810&lt;=SMALL(CT$3:CT$1130,5),"SIMILAR","NO")</f>
        <v>NO</v>
      </c>
      <c r="CW810" s="197" t="str">
        <f t="shared" si="640"/>
        <v>N/A</v>
      </c>
      <c r="CX810" s="197">
        <f t="shared" si="641"/>
        <v>0</v>
      </c>
      <c r="CY810" s="198">
        <f t="shared" si="642"/>
        <v>0</v>
      </c>
      <c r="CZ810" s="2" t="s">
        <v>2569</v>
      </c>
      <c r="DA810" s="2" t="s">
        <v>2570</v>
      </c>
      <c r="DB810" s="2">
        <v>0</v>
      </c>
      <c r="DC810" s="2" t="s">
        <v>189</v>
      </c>
    </row>
    <row r="811" spans="1:107">
      <c r="A811" s="24" t="s">
        <v>966</v>
      </c>
      <c r="B811" s="46">
        <v>68327.64</v>
      </c>
      <c r="C811" s="190">
        <f>(B811-$B$1132)/($B$1133-$B$1132)</f>
        <v>7.4603722934793656E-2</v>
      </c>
      <c r="D811" s="46">
        <v>7800</v>
      </c>
      <c r="E811" s="190">
        <f>(D811-$D$1132)/($D$1133-$D$1132)</f>
        <v>1.5570467114013421E-2</v>
      </c>
      <c r="F811" s="46" t="s">
        <v>203</v>
      </c>
      <c r="G811" s="192">
        <f>VLOOKUP(F811,'DATOS DE SOPORTE'!$Y$5:$Z$8,2,FALSE)</f>
        <v>3</v>
      </c>
      <c r="H811" s="190">
        <f>(G811-$G$1132)/($G$1133-$G$1132)</f>
        <v>0.66666666666666663</v>
      </c>
      <c r="I811" s="50">
        <v>3</v>
      </c>
      <c r="J811" s="200">
        <f t="shared" si="602"/>
        <v>3</v>
      </c>
      <c r="K811" s="190">
        <f>(J811-$J$1132)/($J$1133-$J$1132)</f>
        <v>0.6</v>
      </c>
      <c r="L811" s="193" t="str">
        <f t="shared" si="603"/>
        <v>SI</v>
      </c>
      <c r="M811" s="46" t="s">
        <v>192</v>
      </c>
      <c r="N811" s="192">
        <f t="shared" si="604"/>
        <v>2</v>
      </c>
      <c r="O811" s="190">
        <f>(N811-N$1132)/(N$1133-N$1132)</f>
        <v>1</v>
      </c>
      <c r="P811" s="46" t="s">
        <v>193</v>
      </c>
      <c r="Q811" s="192">
        <f t="shared" si="605"/>
        <v>2</v>
      </c>
      <c r="R811" s="190">
        <f>(Q811-Q$1132)/(Q$1133-Q$1132)</f>
        <v>0.5</v>
      </c>
      <c r="S811" s="46" t="s">
        <v>60</v>
      </c>
      <c r="T811" s="192">
        <f t="shared" si="606"/>
        <v>2</v>
      </c>
      <c r="U811" s="190">
        <f>(T811-T$1132)/(T$1133-T$1132)</f>
        <v>1</v>
      </c>
      <c r="V811" s="46" t="s">
        <v>62</v>
      </c>
      <c r="W811" s="194">
        <f>VLOOKUP(V811,'DATOS DE SOPORTE'!$S$5:$T$10,2,FALSE)</f>
        <v>1</v>
      </c>
      <c r="X811" s="201">
        <f>(W811-W$1132)/(W$1133-W$1132)</f>
        <v>0</v>
      </c>
      <c r="Y811" s="46" t="s">
        <v>188</v>
      </c>
      <c r="Z811" s="194">
        <f t="shared" si="607"/>
        <v>1</v>
      </c>
      <c r="AA811" s="201">
        <f>(Z811-Z$1132)/(Z$1133-Z$1132)</f>
        <v>0</v>
      </c>
      <c r="AB811" s="46" t="s">
        <v>188</v>
      </c>
      <c r="AC811" s="194">
        <f t="shared" si="608"/>
        <v>1</v>
      </c>
      <c r="AD811" s="201">
        <f>(AC811-AC$1132)/(AC$1133-AC$1132)</f>
        <v>0</v>
      </c>
      <c r="AE811" s="46" t="s">
        <v>136</v>
      </c>
      <c r="AF811" s="194">
        <f t="shared" si="609"/>
        <v>2</v>
      </c>
      <c r="AG811" s="201">
        <f>(AF811-AF$1132)/(AF$1133-AF$1132)</f>
        <v>1</v>
      </c>
      <c r="AH811" s="24" t="s">
        <v>67</v>
      </c>
      <c r="AI811" s="194">
        <f>VLOOKUP(AH811,'DATOS DE SOPORTE'!$V$5:$W$8,2,FALSE)</f>
        <v>1</v>
      </c>
      <c r="AJ811" s="201">
        <f>(AI811-AI$1132)/(AI$1133-AI$1132)</f>
        <v>0</v>
      </c>
      <c r="AK811" s="58" t="str">
        <f t="shared" si="601"/>
        <v>Regular</v>
      </c>
      <c r="AL811" s="196">
        <f>IFERROR(SQRT(($E811-$E$1136)^2+($C811-$C$1136)^2),0)</f>
        <v>0.13146420888838617</v>
      </c>
      <c r="AM811" s="197" t="str">
        <f>IF(AL811&lt;=SMALL($AL$3:$AL$1130,1),"MAS PARECIDO","NO")</f>
        <v>NO</v>
      </c>
      <c r="AN811" s="197" t="str">
        <f>IF(AL811&lt;=SMALL($AL$3:$AL$1130,5),"SIMILAR","NO")</f>
        <v>NO</v>
      </c>
      <c r="AO811" s="197" t="str">
        <f t="shared" si="610"/>
        <v>N/A</v>
      </c>
      <c r="AP811" s="197">
        <f t="shared" si="611"/>
        <v>0</v>
      </c>
      <c r="AQ811" s="198">
        <f t="shared" si="612"/>
        <v>0</v>
      </c>
      <c r="AR811" s="196">
        <f>IFERROR(SQRT(($E811-$E$1136)^2+($H811-$H$1136)^2),0)</f>
        <v>0.33369819555006319</v>
      </c>
      <c r="AS811" s="197" t="str">
        <f>IF(AR811&lt;=SMALL(AR$3:AR$1130,1),"MAS PARECIDO","NO")</f>
        <v>NO</v>
      </c>
      <c r="AT811" s="197" t="str">
        <f>IF(AR811&lt;=SMALL(AR$3:AR$1130,5),"SIMILAR","NO")</f>
        <v>NO</v>
      </c>
      <c r="AU811" s="197" t="str">
        <f t="shared" si="613"/>
        <v>N/A</v>
      </c>
      <c r="AV811" s="197">
        <f t="shared" si="614"/>
        <v>0</v>
      </c>
      <c r="AW811" s="198">
        <f t="shared" si="615"/>
        <v>0</v>
      </c>
      <c r="AX811" s="199">
        <f>IFERROR(SQRT(($E811-$E$1136)^2+($K811-$K$1136)^2),0)</f>
        <v>0.40030410265479055</v>
      </c>
      <c r="AY811" s="197" t="str">
        <f>IF(AX811&lt;=SMALL(AX$3:AX$1130,1),"MAS PARECIDO","NO")</f>
        <v>NO</v>
      </c>
      <c r="AZ811" s="197" t="str">
        <f>IF(AX811&lt;=SMALL(AX$3:AX$1130,5),"SIMILAR","NO")</f>
        <v>NO</v>
      </c>
      <c r="BA811" s="197" t="str">
        <f t="shared" si="616"/>
        <v>N/A</v>
      </c>
      <c r="BB811" s="197">
        <f t="shared" si="617"/>
        <v>0</v>
      </c>
      <c r="BC811" s="198">
        <f t="shared" si="618"/>
        <v>0</v>
      </c>
      <c r="BD811" s="196">
        <f>IFERROR(SQRT(($E811-$E$1136)^2+($O811-$O$1136)^2),0)</f>
        <v>1.5600468014040423E-2</v>
      </c>
      <c r="BE811" s="197" t="str">
        <f>IF(BD811&lt;=SMALL(BD$3:BD$1130,1),"MAS PARECIDO","NO")</f>
        <v>NO</v>
      </c>
      <c r="BF811" s="197" t="str">
        <f>IF(BD811&lt;=SMALL(BD$3:BD$1130,5),"SIMILAR","NO")</f>
        <v>NO</v>
      </c>
      <c r="BG811" s="197" t="str">
        <f t="shared" si="619"/>
        <v>N/A</v>
      </c>
      <c r="BH811" s="197">
        <f t="shared" si="620"/>
        <v>0</v>
      </c>
      <c r="BI811" s="198">
        <f t="shared" si="621"/>
        <v>0</v>
      </c>
      <c r="BJ811" s="199">
        <f>IFERROR(SQRT(($E811-$E$1136)^2+($R811-$R$1136)^2),0)</f>
        <v>1.5600468014040423E-2</v>
      </c>
      <c r="BK811" s="197" t="str">
        <f>IF(BJ811&lt;=SMALL(BJ$3:BJ$1130,1),"MAS PARECIDO","NO")</f>
        <v>NO</v>
      </c>
      <c r="BL811" s="197" t="str">
        <f>IF(BJ811&lt;=SMALL(BJ$3:BJ$1130,5),"SIMILAR","NO")</f>
        <v>NO</v>
      </c>
      <c r="BM811" s="197" t="str">
        <f t="shared" si="622"/>
        <v>N/A</v>
      </c>
      <c r="BN811" s="197">
        <f t="shared" si="623"/>
        <v>0</v>
      </c>
      <c r="BO811" s="198">
        <f t="shared" si="624"/>
        <v>0</v>
      </c>
      <c r="BP811" s="199">
        <f>IFERROR(SQRT(($E811-$E$1136)^2+($U811-$U$1136)^2),0)</f>
        <v>1.0001216798981298</v>
      </c>
      <c r="BQ811" s="197" t="str">
        <f>IF(BP811&lt;=SMALL(BP$3:BP$1130,1),"MAS PARECIDO","NO")</f>
        <v>NO</v>
      </c>
      <c r="BR811" s="197" t="str">
        <f>IF(BP811&lt;=SMALL(BP$3:BP$1130,5),"SIMILAR","NO")</f>
        <v>NO</v>
      </c>
      <c r="BS811" s="197" t="str">
        <f t="shared" si="625"/>
        <v>N/A</v>
      </c>
      <c r="BT811" s="197">
        <f t="shared" si="626"/>
        <v>0</v>
      </c>
      <c r="BU811" s="198">
        <f t="shared" si="627"/>
        <v>0</v>
      </c>
      <c r="BV811" s="199">
        <f>IFERROR(SQRT(($E811-$E$1136)^2+($X811-$X$1136)^2),0)</f>
        <v>1.5600468014040423E-2</v>
      </c>
      <c r="BW811" s="197" t="str">
        <f>IF(BV811&lt;=SMALL(BV$3:BV$1130,1),"MAS PARECIDO","NO")</f>
        <v>NO</v>
      </c>
      <c r="BX811" s="197" t="str">
        <f>IF(BV811&lt;=SMALL(BV$3:BV$1130,5),"SIMILAR","NO")</f>
        <v>NO</v>
      </c>
      <c r="BY811" s="197" t="str">
        <f t="shared" si="628"/>
        <v>N/A</v>
      </c>
      <c r="BZ811" s="197">
        <f t="shared" si="629"/>
        <v>0</v>
      </c>
      <c r="CA811" s="198">
        <f t="shared" si="630"/>
        <v>0</v>
      </c>
      <c r="CB811" s="199">
        <f>IFERROR(SQRT(($E811-$E$1136)^2+($AA811-$AA$1136)^2),0)</f>
        <v>1.5600468014040423E-2</v>
      </c>
      <c r="CC811" s="197" t="str">
        <f>IF(CB811&lt;=SMALL(CB$3:CB$1130,1),"MAS PARECIDO","NO")</f>
        <v>NO</v>
      </c>
      <c r="CD811" s="197" t="str">
        <f>IF(CB811&lt;=SMALL(CB$3:CB$1130,5),"SIMILAR","NO")</f>
        <v>NO</v>
      </c>
      <c r="CE811" s="197" t="str">
        <f t="shared" si="631"/>
        <v>N/A</v>
      </c>
      <c r="CF811" s="197">
        <f t="shared" si="632"/>
        <v>0</v>
      </c>
      <c r="CG811" s="198">
        <f t="shared" si="633"/>
        <v>0</v>
      </c>
      <c r="CH811" s="199">
        <f>IFERROR(SQRT(($E811-$E$1136)^2+($AD811-$AD$1136)^2),0)</f>
        <v>1.0001216798981298</v>
      </c>
      <c r="CI811" s="197" t="str">
        <f>IF(CH811&lt;=SMALL(CH$3:CH$1130,1),"MAS PARECIDO","NO")</f>
        <v>NO</v>
      </c>
      <c r="CJ811" s="197" t="str">
        <f>IF(CH811&lt;=SMALL(CH$3:CH$1130,5),"SIMILAR","NO")</f>
        <v>NO</v>
      </c>
      <c r="CK811" s="197" t="str">
        <f t="shared" si="634"/>
        <v>N/A</v>
      </c>
      <c r="CL811" s="197">
        <f t="shared" si="635"/>
        <v>0</v>
      </c>
      <c r="CM811" s="198">
        <f t="shared" si="636"/>
        <v>0</v>
      </c>
      <c r="CN811" s="199">
        <f>IFERROR(SQRT(($E811-$E$1136)^2+($AG811-$AG$1136)^2),0)</f>
        <v>1.5600468014040423E-2</v>
      </c>
      <c r="CO811" s="197" t="str">
        <f>IF(CN811&lt;=SMALL(CN$3:CN$1130,1),"MAS PARECIDO","NO")</f>
        <v>NO</v>
      </c>
      <c r="CP811" s="197" t="str">
        <f>IF(CN811&lt;=SMALL(CN$3:CN$1130,5),"SIMILAR","NO")</f>
        <v>NO</v>
      </c>
      <c r="CQ811" s="197" t="str">
        <f t="shared" si="637"/>
        <v>N/A</v>
      </c>
      <c r="CR811" s="197">
        <f t="shared" si="638"/>
        <v>0</v>
      </c>
      <c r="CS811" s="198">
        <f t="shared" si="639"/>
        <v>0</v>
      </c>
      <c r="CT811" s="199">
        <f>IFERROR(SQRT(($E811-$E$1136)^2+($AJ811-$AJ$1136)^2),0)</f>
        <v>1.5600468014040423E-2</v>
      </c>
      <c r="CU811" s="197" t="str">
        <f>IF(CT811&lt;=SMALL(CT$3:CT$1130,1),"MAS PARECIDO","NO")</f>
        <v>NO</v>
      </c>
      <c r="CV811" s="197" t="str">
        <f>IF(CT811&lt;=SMALL(CT$3:CT$1130,5),"SIMILAR","NO")</f>
        <v>NO</v>
      </c>
      <c r="CW811" s="197" t="str">
        <f t="shared" si="640"/>
        <v>N/A</v>
      </c>
      <c r="CX811" s="197">
        <f t="shared" si="641"/>
        <v>0</v>
      </c>
      <c r="CY811" s="198">
        <f t="shared" si="642"/>
        <v>0</v>
      </c>
      <c r="CZ811" s="2" t="s">
        <v>2571</v>
      </c>
      <c r="DA811" s="2" t="s">
        <v>2572</v>
      </c>
      <c r="DB811" s="2">
        <v>1</v>
      </c>
      <c r="DC811" s="2" t="s">
        <v>346</v>
      </c>
    </row>
    <row r="812" spans="1:107">
      <c r="A812" s="24" t="s">
        <v>967</v>
      </c>
      <c r="B812" s="46">
        <v>212480.71</v>
      </c>
      <c r="C812" s="190">
        <f>(B812-$B$1132)/($B$1133-$B$1132)</f>
        <v>0.24310615025904694</v>
      </c>
      <c r="D812" s="46">
        <v>25000</v>
      </c>
      <c r="E812" s="190">
        <f>(D812-$D$1132)/($D$1133-$D$1132)</f>
        <v>4.9971499144974348E-2</v>
      </c>
      <c r="F812" s="46" t="s">
        <v>203</v>
      </c>
      <c r="G812" s="192">
        <f>VLOOKUP(F812,'DATOS DE SOPORTE'!$Y$5:$Z$8,2,FALSE)</f>
        <v>3</v>
      </c>
      <c r="H812" s="190">
        <f>(G812-$G$1132)/($G$1133-$G$1132)</f>
        <v>0.66666666666666663</v>
      </c>
      <c r="I812" s="50">
        <v>1</v>
      </c>
      <c r="J812" s="200">
        <f t="shared" si="602"/>
        <v>1</v>
      </c>
      <c r="K812" s="190">
        <f>(J812-$J$1132)/($J$1133-$J$1132)</f>
        <v>0.2</v>
      </c>
      <c r="L812" s="193" t="str">
        <f t="shared" si="603"/>
        <v>SI</v>
      </c>
      <c r="M812" s="46" t="s">
        <v>192</v>
      </c>
      <c r="N812" s="192">
        <f t="shared" si="604"/>
        <v>2</v>
      </c>
      <c r="O812" s="190">
        <f>(N812-N$1132)/(N$1133-N$1132)</f>
        <v>1</v>
      </c>
      <c r="P812" s="46" t="s">
        <v>58</v>
      </c>
      <c r="Q812" s="192">
        <f t="shared" si="605"/>
        <v>3</v>
      </c>
      <c r="R812" s="190">
        <f>(Q812-Q$1132)/(Q$1133-Q$1132)</f>
        <v>1</v>
      </c>
      <c r="S812" s="46" t="s">
        <v>60</v>
      </c>
      <c r="T812" s="192">
        <f t="shared" si="606"/>
        <v>2</v>
      </c>
      <c r="U812" s="190">
        <f>(T812-T$1132)/(T$1133-T$1132)</f>
        <v>1</v>
      </c>
      <c r="V812" s="46" t="s">
        <v>62</v>
      </c>
      <c r="W812" s="194">
        <f>VLOOKUP(V812,'DATOS DE SOPORTE'!$S$5:$T$10,2,FALSE)</f>
        <v>1</v>
      </c>
      <c r="X812" s="201">
        <f>(W812-W$1132)/(W$1133-W$1132)</f>
        <v>0</v>
      </c>
      <c r="Y812" s="46" t="s">
        <v>188</v>
      </c>
      <c r="Z812" s="194">
        <f t="shared" si="607"/>
        <v>1</v>
      </c>
      <c r="AA812" s="201">
        <f>(Z812-Z$1132)/(Z$1133-Z$1132)</f>
        <v>0</v>
      </c>
      <c r="AB812" s="46" t="s">
        <v>188</v>
      </c>
      <c r="AC812" s="194">
        <f t="shared" si="608"/>
        <v>1</v>
      </c>
      <c r="AD812" s="201">
        <f>(AC812-AC$1132)/(AC$1133-AC$1132)</f>
        <v>0</v>
      </c>
      <c r="AE812" s="46" t="s">
        <v>188</v>
      </c>
      <c r="AF812" s="194">
        <f t="shared" si="609"/>
        <v>1</v>
      </c>
      <c r="AG812" s="201">
        <f>(AF812-AF$1132)/(AF$1133-AF$1132)</f>
        <v>0</v>
      </c>
      <c r="AH812" s="24" t="s">
        <v>67</v>
      </c>
      <c r="AI812" s="194">
        <f>VLOOKUP(AH812,'DATOS DE SOPORTE'!$V$5:$W$8,2,FALSE)</f>
        <v>1</v>
      </c>
      <c r="AJ812" s="201">
        <f>(AI812-AI$1132)/(AI$1133-AI$1132)</f>
        <v>0</v>
      </c>
      <c r="AK812" s="58" t="str">
        <f t="shared" si="601"/>
        <v>Regular</v>
      </c>
      <c r="AL812" s="196">
        <f>IFERROR(SQRT(($E812-$E$1136)^2+($C812-$C$1136)^2),0)</f>
        <v>6.2782585439082023E-2</v>
      </c>
      <c r="AM812" s="197" t="str">
        <f>IF(AL812&lt;=SMALL($AL$3:$AL$1130,1),"MAS PARECIDO","NO")</f>
        <v>NO</v>
      </c>
      <c r="AN812" s="197" t="str">
        <f>IF(AL812&lt;=SMALL($AL$3:$AL$1130,5),"SIMILAR","NO")</f>
        <v>NO</v>
      </c>
      <c r="AO812" s="197" t="str">
        <f t="shared" si="610"/>
        <v>N/A</v>
      </c>
      <c r="AP812" s="197">
        <f t="shared" si="611"/>
        <v>0</v>
      </c>
      <c r="AQ812" s="198">
        <f t="shared" si="612"/>
        <v>0</v>
      </c>
      <c r="AR812" s="196">
        <f>IFERROR(SQRT(($E812-$E$1136)^2+($H812-$H$1136)^2),0)</f>
        <v>0.33706269612323075</v>
      </c>
      <c r="AS812" s="197" t="str">
        <f>IF(AR812&lt;=SMALL(AR$3:AR$1130,1),"MAS PARECIDO","NO")</f>
        <v>NO</v>
      </c>
      <c r="AT812" s="197" t="str">
        <f>IF(AR812&lt;=SMALL(AR$3:AR$1130,5),"SIMILAR","NO")</f>
        <v>NO</v>
      </c>
      <c r="AU812" s="197" t="str">
        <f t="shared" si="613"/>
        <v>N/A</v>
      </c>
      <c r="AV812" s="197">
        <f t="shared" si="614"/>
        <v>0</v>
      </c>
      <c r="AW812" s="198">
        <f t="shared" si="615"/>
        <v>0</v>
      </c>
      <c r="AX812" s="199">
        <f>IFERROR(SQRT(($E812-$E$1136)^2+($K812-$K$1136)^2),0)</f>
        <v>5.0001500045001347E-2</v>
      </c>
      <c r="AY812" s="197" t="str">
        <f>IF(AX812&lt;=SMALL(AX$3:AX$1130,1),"MAS PARECIDO","NO")</f>
        <v>NO</v>
      </c>
      <c r="AZ812" s="197" t="str">
        <f>IF(AX812&lt;=SMALL(AX$3:AX$1130,5),"SIMILAR","NO")</f>
        <v>NO</v>
      </c>
      <c r="BA812" s="197" t="str">
        <f t="shared" si="616"/>
        <v>N/A</v>
      </c>
      <c r="BB812" s="197">
        <f t="shared" si="617"/>
        <v>0</v>
      </c>
      <c r="BC812" s="198">
        <f t="shared" si="618"/>
        <v>0</v>
      </c>
      <c r="BD812" s="196">
        <f>IFERROR(SQRT(($E812-$E$1136)^2+($O812-$O$1136)^2),0)</f>
        <v>5.0001500045001347E-2</v>
      </c>
      <c r="BE812" s="197" t="str">
        <f>IF(BD812&lt;=SMALL(BD$3:BD$1130,1),"MAS PARECIDO","NO")</f>
        <v>NO</v>
      </c>
      <c r="BF812" s="197" t="str">
        <f>IF(BD812&lt;=SMALL(BD$3:BD$1130,5),"SIMILAR","NO")</f>
        <v>NO</v>
      </c>
      <c r="BG812" s="197" t="str">
        <f t="shared" si="619"/>
        <v>N/A</v>
      </c>
      <c r="BH812" s="197">
        <f t="shared" si="620"/>
        <v>0</v>
      </c>
      <c r="BI812" s="198">
        <f t="shared" si="621"/>
        <v>0</v>
      </c>
      <c r="BJ812" s="199">
        <f>IFERROR(SQRT(($E812-$E$1136)^2+($R812-$R$1136)^2),0)</f>
        <v>0.50249393031831757</v>
      </c>
      <c r="BK812" s="197" t="str">
        <f>IF(BJ812&lt;=SMALL(BJ$3:BJ$1130,1),"MAS PARECIDO","NO")</f>
        <v>NO</v>
      </c>
      <c r="BL812" s="197" t="str">
        <f>IF(BJ812&lt;=SMALL(BJ$3:BJ$1130,5),"SIMILAR","NO")</f>
        <v>NO</v>
      </c>
      <c r="BM812" s="197" t="str">
        <f t="shared" si="622"/>
        <v>N/A</v>
      </c>
      <c r="BN812" s="197">
        <f t="shared" si="623"/>
        <v>0</v>
      </c>
      <c r="BO812" s="198">
        <f t="shared" si="624"/>
        <v>0</v>
      </c>
      <c r="BP812" s="199">
        <f>IFERROR(SQRT(($E812-$E$1136)^2+($U812-$U$1136)^2),0)</f>
        <v>1.0012492946348328</v>
      </c>
      <c r="BQ812" s="197" t="str">
        <f>IF(BP812&lt;=SMALL(BP$3:BP$1130,1),"MAS PARECIDO","NO")</f>
        <v>NO</v>
      </c>
      <c r="BR812" s="197" t="str">
        <f>IF(BP812&lt;=SMALL(BP$3:BP$1130,5),"SIMILAR","NO")</f>
        <v>NO</v>
      </c>
      <c r="BS812" s="197" t="str">
        <f t="shared" si="625"/>
        <v>N/A</v>
      </c>
      <c r="BT812" s="197">
        <f t="shared" si="626"/>
        <v>0</v>
      </c>
      <c r="BU812" s="198">
        <f t="shared" si="627"/>
        <v>0</v>
      </c>
      <c r="BV812" s="199">
        <f>IFERROR(SQRT(($E812-$E$1136)^2+($X812-$X$1136)^2),0)</f>
        <v>5.0001500045001347E-2</v>
      </c>
      <c r="BW812" s="197" t="str">
        <f>IF(BV812&lt;=SMALL(BV$3:BV$1130,1),"MAS PARECIDO","NO")</f>
        <v>NO</v>
      </c>
      <c r="BX812" s="197" t="str">
        <f>IF(BV812&lt;=SMALL(BV$3:BV$1130,5),"SIMILAR","NO")</f>
        <v>NO</v>
      </c>
      <c r="BY812" s="197" t="str">
        <f t="shared" si="628"/>
        <v>N/A</v>
      </c>
      <c r="BZ812" s="197">
        <f t="shared" si="629"/>
        <v>0</v>
      </c>
      <c r="CA812" s="198">
        <f t="shared" si="630"/>
        <v>0</v>
      </c>
      <c r="CB812" s="199">
        <f>IFERROR(SQRT(($E812-$E$1136)^2+($AA812-$AA$1136)^2),0)</f>
        <v>5.0001500045001347E-2</v>
      </c>
      <c r="CC812" s="197" t="str">
        <f>IF(CB812&lt;=SMALL(CB$3:CB$1130,1),"MAS PARECIDO","NO")</f>
        <v>NO</v>
      </c>
      <c r="CD812" s="197" t="str">
        <f>IF(CB812&lt;=SMALL(CB$3:CB$1130,5),"SIMILAR","NO")</f>
        <v>NO</v>
      </c>
      <c r="CE812" s="197" t="str">
        <f t="shared" si="631"/>
        <v>N/A</v>
      </c>
      <c r="CF812" s="197">
        <f t="shared" si="632"/>
        <v>0</v>
      </c>
      <c r="CG812" s="198">
        <f t="shared" si="633"/>
        <v>0</v>
      </c>
      <c r="CH812" s="199">
        <f>IFERROR(SQRT(($E812-$E$1136)^2+($AD812-$AD$1136)^2),0)</f>
        <v>1.0012492946348328</v>
      </c>
      <c r="CI812" s="197" t="str">
        <f>IF(CH812&lt;=SMALL(CH$3:CH$1130,1),"MAS PARECIDO","NO")</f>
        <v>NO</v>
      </c>
      <c r="CJ812" s="197" t="str">
        <f>IF(CH812&lt;=SMALL(CH$3:CH$1130,5),"SIMILAR","NO")</f>
        <v>NO</v>
      </c>
      <c r="CK812" s="197" t="str">
        <f t="shared" si="634"/>
        <v>N/A</v>
      </c>
      <c r="CL812" s="197">
        <f t="shared" si="635"/>
        <v>0</v>
      </c>
      <c r="CM812" s="198">
        <f t="shared" si="636"/>
        <v>0</v>
      </c>
      <c r="CN812" s="199">
        <f>IFERROR(SQRT(($E812-$E$1136)^2+($AG812-$AG$1136)^2),0)</f>
        <v>1.0012492946348328</v>
      </c>
      <c r="CO812" s="197" t="str">
        <f>IF(CN812&lt;=SMALL(CN$3:CN$1130,1),"MAS PARECIDO","NO")</f>
        <v>NO</v>
      </c>
      <c r="CP812" s="197" t="str">
        <f>IF(CN812&lt;=SMALL(CN$3:CN$1130,5),"SIMILAR","NO")</f>
        <v>NO</v>
      </c>
      <c r="CQ812" s="197" t="str">
        <f t="shared" si="637"/>
        <v>N/A</v>
      </c>
      <c r="CR812" s="197">
        <f t="shared" si="638"/>
        <v>0</v>
      </c>
      <c r="CS812" s="198">
        <f t="shared" si="639"/>
        <v>0</v>
      </c>
      <c r="CT812" s="199">
        <f>IFERROR(SQRT(($E812-$E$1136)^2+($AJ812-$AJ$1136)^2),0)</f>
        <v>5.0001500045001347E-2</v>
      </c>
      <c r="CU812" s="197" t="str">
        <f>IF(CT812&lt;=SMALL(CT$3:CT$1130,1),"MAS PARECIDO","NO")</f>
        <v>NO</v>
      </c>
      <c r="CV812" s="197" t="str">
        <f>IF(CT812&lt;=SMALL(CT$3:CT$1130,5),"SIMILAR","NO")</f>
        <v>NO</v>
      </c>
      <c r="CW812" s="197" t="str">
        <f t="shared" si="640"/>
        <v>N/A</v>
      </c>
      <c r="CX812" s="197">
        <f t="shared" si="641"/>
        <v>0</v>
      </c>
      <c r="CY812" s="198">
        <f t="shared" si="642"/>
        <v>0</v>
      </c>
      <c r="CZ812" s="2" t="s">
        <v>2573</v>
      </c>
      <c r="DA812" s="2" t="s">
        <v>2574</v>
      </c>
      <c r="DB812" s="2">
        <v>1</v>
      </c>
      <c r="DC812" s="2" t="s">
        <v>346</v>
      </c>
    </row>
    <row r="813" spans="1:107">
      <c r="A813" s="24" t="s">
        <v>968</v>
      </c>
      <c r="B813" s="46">
        <v>50566.59</v>
      </c>
      <c r="C813" s="190">
        <f>(B813-$B$1132)/($B$1133-$B$1132)</f>
        <v>5.3842597023098342E-2</v>
      </c>
      <c r="D813" s="46"/>
      <c r="E813" s="190">
        <f>(D813-$D$1132)/($D$1133-$D$1132)</f>
        <v>-3.0000900027000811E-5</v>
      </c>
      <c r="F813" s="46" t="s">
        <v>53</v>
      </c>
      <c r="G813" s="192">
        <f>VLOOKUP(F813,'DATOS DE SOPORTE'!$Y$5:$Z$8,2,FALSE)</f>
        <v>2</v>
      </c>
      <c r="H813" s="190">
        <f>(G813-$G$1132)/($G$1133-$G$1132)</f>
        <v>0.33333333333333331</v>
      </c>
      <c r="I813" s="50">
        <v>0</v>
      </c>
      <c r="J813" s="200">
        <f t="shared" si="602"/>
        <v>0</v>
      </c>
      <c r="K813" s="190">
        <f>(J813-$J$1132)/($J$1133-$J$1132)</f>
        <v>0</v>
      </c>
      <c r="L813" s="193" t="str">
        <f t="shared" si="603"/>
        <v>NO</v>
      </c>
      <c r="M813" s="46" t="s">
        <v>192</v>
      </c>
      <c r="N813" s="192">
        <f t="shared" si="604"/>
        <v>2</v>
      </c>
      <c r="O813" s="190">
        <f>(N813-N$1132)/(N$1133-N$1132)</f>
        <v>1</v>
      </c>
      <c r="P813" s="46" t="s">
        <v>196</v>
      </c>
      <c r="Q813" s="192">
        <f t="shared" si="605"/>
        <v>1</v>
      </c>
      <c r="R813" s="190">
        <f>(Q813-Q$1132)/(Q$1133-Q$1132)</f>
        <v>0</v>
      </c>
      <c r="S813" s="46" t="s">
        <v>194</v>
      </c>
      <c r="T813" s="192">
        <f t="shared" si="606"/>
        <v>1</v>
      </c>
      <c r="U813" s="190">
        <f>(T813-T$1132)/(T$1133-T$1132)</f>
        <v>0</v>
      </c>
      <c r="V813" s="46" t="s">
        <v>62</v>
      </c>
      <c r="W813" s="194">
        <f>VLOOKUP(V813,'DATOS DE SOPORTE'!$S$5:$T$10,2,FALSE)</f>
        <v>1</v>
      </c>
      <c r="X813" s="201">
        <f>(W813-W$1132)/(W$1133-W$1132)</f>
        <v>0</v>
      </c>
      <c r="Y813" s="46" t="s">
        <v>188</v>
      </c>
      <c r="Z813" s="194">
        <f t="shared" si="607"/>
        <v>1</v>
      </c>
      <c r="AA813" s="201">
        <f>(Z813-Z$1132)/(Z$1133-Z$1132)</f>
        <v>0</v>
      </c>
      <c r="AB813" s="46" t="s">
        <v>136</v>
      </c>
      <c r="AC813" s="194">
        <f t="shared" si="608"/>
        <v>2</v>
      </c>
      <c r="AD813" s="201">
        <f>(AC813-AC$1132)/(AC$1133-AC$1132)</f>
        <v>1</v>
      </c>
      <c r="AE813" s="46" t="s">
        <v>188</v>
      </c>
      <c r="AF813" s="194">
        <f t="shared" si="609"/>
        <v>1</v>
      </c>
      <c r="AG813" s="201">
        <f>(AF813-AF$1132)/(AF$1133-AF$1132)</f>
        <v>0</v>
      </c>
      <c r="AH813" s="24" t="s">
        <v>67</v>
      </c>
      <c r="AI813" s="194">
        <f>VLOOKUP(AH813,'DATOS DE SOPORTE'!$V$5:$W$8,2,FALSE)</f>
        <v>1</v>
      </c>
      <c r="AJ813" s="201">
        <f>(AI813-AI$1132)/(AI$1133-AI$1132)</f>
        <v>0</v>
      </c>
      <c r="AK813" s="58" t="str">
        <f t="shared" si="601"/>
        <v>Regular</v>
      </c>
      <c r="AL813" s="196">
        <f>IFERROR(SQRT(($E813-$E$1136)^2+($C813-$C$1136)^2),0)</f>
        <v>0.15129642235059773</v>
      </c>
      <c r="AM813" s="197" t="str">
        <f>IF(AL813&lt;=SMALL($AL$3:$AL$1130,1),"MAS PARECIDO","NO")</f>
        <v>NO</v>
      </c>
      <c r="AN813" s="197" t="str">
        <f>IF(AL813&lt;=SMALL($AL$3:$AL$1130,5),"SIMILAR","NO")</f>
        <v>NO</v>
      </c>
      <c r="AO813" s="197" t="str">
        <f t="shared" si="610"/>
        <v>N/A</v>
      </c>
      <c r="AP813" s="197">
        <f t="shared" si="611"/>
        <v>0</v>
      </c>
      <c r="AQ813" s="198">
        <f t="shared" si="612"/>
        <v>0</v>
      </c>
      <c r="AR813" s="196">
        <f>IFERROR(SQRT(($E813-$E$1136)^2+($H813-$H$1136)^2),0)</f>
        <v>0</v>
      </c>
      <c r="AS813" s="197" t="str">
        <f>IF(AR813&lt;=SMALL(AR$3:AR$1130,1),"MAS PARECIDO","NO")</f>
        <v>MAS PARECIDO</v>
      </c>
      <c r="AT813" s="197" t="str">
        <f>IF(AR813&lt;=SMALL(AR$3:AR$1130,5),"SIMILAR","NO")</f>
        <v>SIMILAR</v>
      </c>
      <c r="AU813" s="197" t="str">
        <f t="shared" si="613"/>
        <v>Regular</v>
      </c>
      <c r="AV813" s="197">
        <f t="shared" si="614"/>
        <v>1</v>
      </c>
      <c r="AW813" s="198">
        <f t="shared" si="615"/>
        <v>50566.59</v>
      </c>
      <c r="AX813" s="199">
        <f>IFERROR(SQRT(($E813-$E$1136)^2+($K813-$K$1136)^2),0)</f>
        <v>0.2</v>
      </c>
      <c r="AY813" s="197" t="str">
        <f>IF(AX813&lt;=SMALL(AX$3:AX$1130,1),"MAS PARECIDO","NO")</f>
        <v>NO</v>
      </c>
      <c r="AZ813" s="197" t="str">
        <f>IF(AX813&lt;=SMALL(AX$3:AX$1130,5),"SIMILAR","NO")</f>
        <v>NO</v>
      </c>
      <c r="BA813" s="197" t="str">
        <f t="shared" si="616"/>
        <v>N/A</v>
      </c>
      <c r="BB813" s="197">
        <f t="shared" si="617"/>
        <v>0</v>
      </c>
      <c r="BC813" s="198">
        <f t="shared" si="618"/>
        <v>0</v>
      </c>
      <c r="BD813" s="196">
        <f>IFERROR(SQRT(($E813-$E$1136)^2+($O813-$O$1136)^2),0)</f>
        <v>0</v>
      </c>
      <c r="BE813" s="197" t="str">
        <f>IF(BD813&lt;=SMALL(BD$3:BD$1130,1),"MAS PARECIDO","NO")</f>
        <v>MAS PARECIDO</v>
      </c>
      <c r="BF813" s="197" t="str">
        <f>IF(BD813&lt;=SMALL(BD$3:BD$1130,5),"SIMILAR","NO")</f>
        <v>SIMILAR</v>
      </c>
      <c r="BG813" s="197" t="str">
        <f t="shared" si="619"/>
        <v>Regular</v>
      </c>
      <c r="BH813" s="197">
        <f t="shared" si="620"/>
        <v>1</v>
      </c>
      <c r="BI813" s="198">
        <f t="shared" si="621"/>
        <v>50566.59</v>
      </c>
      <c r="BJ813" s="199">
        <f>IFERROR(SQRT(($E813-$E$1136)^2+($R813-$R$1136)^2),0)</f>
        <v>0.5</v>
      </c>
      <c r="BK813" s="197" t="str">
        <f>IF(BJ813&lt;=SMALL(BJ$3:BJ$1130,1),"MAS PARECIDO","NO")</f>
        <v>NO</v>
      </c>
      <c r="BL813" s="197" t="str">
        <f>IF(BJ813&lt;=SMALL(BJ$3:BJ$1130,5),"SIMILAR","NO")</f>
        <v>NO</v>
      </c>
      <c r="BM813" s="197" t="str">
        <f t="shared" si="622"/>
        <v>N/A</v>
      </c>
      <c r="BN813" s="197">
        <f t="shared" si="623"/>
        <v>0</v>
      </c>
      <c r="BO813" s="198">
        <f t="shared" si="624"/>
        <v>0</v>
      </c>
      <c r="BP813" s="199">
        <f>IFERROR(SQRT(($E813-$E$1136)^2+($U813-$U$1136)^2),0)</f>
        <v>0</v>
      </c>
      <c r="BQ813" s="197" t="str">
        <f>IF(BP813&lt;=SMALL(BP$3:BP$1130,1),"MAS PARECIDO","NO")</f>
        <v>MAS PARECIDO</v>
      </c>
      <c r="BR813" s="197" t="str">
        <f>IF(BP813&lt;=SMALL(BP$3:BP$1130,5),"SIMILAR","NO")</f>
        <v>SIMILAR</v>
      </c>
      <c r="BS813" s="197" t="str">
        <f t="shared" si="625"/>
        <v>Regular</v>
      </c>
      <c r="BT813" s="197">
        <f t="shared" si="626"/>
        <v>1</v>
      </c>
      <c r="BU813" s="198">
        <f t="shared" si="627"/>
        <v>50566.59</v>
      </c>
      <c r="BV813" s="199">
        <f>IFERROR(SQRT(($E813-$E$1136)^2+($X813-$X$1136)^2),0)</f>
        <v>0</v>
      </c>
      <c r="BW813" s="197" t="str">
        <f>IF(BV813&lt;=SMALL(BV$3:BV$1130,1),"MAS PARECIDO","NO")</f>
        <v>MAS PARECIDO</v>
      </c>
      <c r="BX813" s="197" t="str">
        <f>IF(BV813&lt;=SMALL(BV$3:BV$1130,5),"SIMILAR","NO")</f>
        <v>SIMILAR</v>
      </c>
      <c r="BY813" s="197" t="str">
        <f t="shared" si="628"/>
        <v>Regular</v>
      </c>
      <c r="BZ813" s="197">
        <f t="shared" si="629"/>
        <v>1</v>
      </c>
      <c r="CA813" s="198">
        <f t="shared" si="630"/>
        <v>50566.59</v>
      </c>
      <c r="CB813" s="199">
        <f>IFERROR(SQRT(($E813-$E$1136)^2+($AA813-$AA$1136)^2),0)</f>
        <v>0</v>
      </c>
      <c r="CC813" s="197" t="str">
        <f>IF(CB813&lt;=SMALL(CB$3:CB$1130,1),"MAS PARECIDO","NO")</f>
        <v>MAS PARECIDO</v>
      </c>
      <c r="CD813" s="197" t="str">
        <f>IF(CB813&lt;=SMALL(CB$3:CB$1130,5),"SIMILAR","NO")</f>
        <v>SIMILAR</v>
      </c>
      <c r="CE813" s="197" t="str">
        <f t="shared" si="631"/>
        <v>Regular</v>
      </c>
      <c r="CF813" s="197">
        <f t="shared" si="632"/>
        <v>1</v>
      </c>
      <c r="CG813" s="198">
        <f t="shared" si="633"/>
        <v>50566.59</v>
      </c>
      <c r="CH813" s="199">
        <f>IFERROR(SQRT(($E813-$E$1136)^2+($AD813-$AD$1136)^2),0)</f>
        <v>0</v>
      </c>
      <c r="CI813" s="197" t="str">
        <f>IF(CH813&lt;=SMALL(CH$3:CH$1130,1),"MAS PARECIDO","NO")</f>
        <v>MAS PARECIDO</v>
      </c>
      <c r="CJ813" s="197" t="str">
        <f>IF(CH813&lt;=SMALL(CH$3:CH$1130,5),"SIMILAR","NO")</f>
        <v>SIMILAR</v>
      </c>
      <c r="CK813" s="197" t="str">
        <f t="shared" si="634"/>
        <v>Regular</v>
      </c>
      <c r="CL813" s="197">
        <f t="shared" si="635"/>
        <v>1</v>
      </c>
      <c r="CM813" s="198">
        <f t="shared" si="636"/>
        <v>50566.59</v>
      </c>
      <c r="CN813" s="199">
        <f>IFERROR(SQRT(($E813-$E$1136)^2+($AG813-$AG$1136)^2),0)</f>
        <v>1</v>
      </c>
      <c r="CO813" s="197" t="str">
        <f>IF(CN813&lt;=SMALL(CN$3:CN$1130,1),"MAS PARECIDO","NO")</f>
        <v>NO</v>
      </c>
      <c r="CP813" s="197" t="str">
        <f>IF(CN813&lt;=SMALL(CN$3:CN$1130,5),"SIMILAR","NO")</f>
        <v>NO</v>
      </c>
      <c r="CQ813" s="197" t="str">
        <f t="shared" si="637"/>
        <v>N/A</v>
      </c>
      <c r="CR813" s="197">
        <f t="shared" si="638"/>
        <v>0</v>
      </c>
      <c r="CS813" s="198">
        <f t="shared" si="639"/>
        <v>0</v>
      </c>
      <c r="CT813" s="199">
        <f>IFERROR(SQRT(($E813-$E$1136)^2+($AJ813-$AJ$1136)^2),0)</f>
        <v>0</v>
      </c>
      <c r="CU813" s="197" t="str">
        <f>IF(CT813&lt;=SMALL(CT$3:CT$1130,1),"MAS PARECIDO","NO")</f>
        <v>MAS PARECIDO</v>
      </c>
      <c r="CV813" s="197" t="str">
        <f>IF(CT813&lt;=SMALL(CT$3:CT$1130,5),"SIMILAR","NO")</f>
        <v>SIMILAR</v>
      </c>
      <c r="CW813" s="197" t="str">
        <f t="shared" si="640"/>
        <v>Regular</v>
      </c>
      <c r="CX813" s="197">
        <f t="shared" si="641"/>
        <v>1</v>
      </c>
      <c r="CY813" s="198">
        <f t="shared" si="642"/>
        <v>50566.59</v>
      </c>
      <c r="CZ813" s="2" t="s">
        <v>2575</v>
      </c>
      <c r="DA813" s="2" t="s">
        <v>2576</v>
      </c>
      <c r="DB813" s="2">
        <v>1</v>
      </c>
      <c r="DC813" s="2" t="s">
        <v>346</v>
      </c>
    </row>
    <row r="814" spans="1:107">
      <c r="A814" s="24" t="s">
        <v>969</v>
      </c>
      <c r="B814" s="46">
        <v>56919.25</v>
      </c>
      <c r="C814" s="190">
        <f>(B814-$B$1132)/($B$1133-$B$1132)</f>
        <v>6.1268305195429959E-2</v>
      </c>
      <c r="D814" s="46">
        <v>10500</v>
      </c>
      <c r="E814" s="190">
        <f>(D814-$D$1132)/($D$1133-$D$1132)</f>
        <v>2.0970629118873565E-2</v>
      </c>
      <c r="F814" s="46" t="s">
        <v>53</v>
      </c>
      <c r="G814" s="192">
        <f>VLOOKUP(F814,'DATOS DE SOPORTE'!$Y$5:$Z$8,2,FALSE)</f>
        <v>2</v>
      </c>
      <c r="H814" s="190">
        <f>(G814-$G$1132)/($G$1133-$G$1132)</f>
        <v>0.33333333333333331</v>
      </c>
      <c r="I814" s="50">
        <v>1</v>
      </c>
      <c r="J814" s="200">
        <f t="shared" si="602"/>
        <v>1</v>
      </c>
      <c r="K814" s="190">
        <f>(J814-$J$1132)/($J$1133-$J$1132)</f>
        <v>0.2</v>
      </c>
      <c r="L814" s="193" t="str">
        <f t="shared" si="603"/>
        <v>SI</v>
      </c>
      <c r="M814" s="46" t="s">
        <v>192</v>
      </c>
      <c r="N814" s="192">
        <f t="shared" si="604"/>
        <v>2</v>
      </c>
      <c r="O814" s="190">
        <f>(N814-N$1132)/(N$1133-N$1132)</f>
        <v>1</v>
      </c>
      <c r="P814" s="46" t="s">
        <v>58</v>
      </c>
      <c r="Q814" s="192">
        <f t="shared" si="605"/>
        <v>3</v>
      </c>
      <c r="R814" s="190">
        <f>(Q814-Q$1132)/(Q$1133-Q$1132)</f>
        <v>1</v>
      </c>
      <c r="S814" s="46" t="s">
        <v>60</v>
      </c>
      <c r="T814" s="192">
        <f t="shared" si="606"/>
        <v>2</v>
      </c>
      <c r="U814" s="190">
        <f>(T814-T$1132)/(T$1133-T$1132)</f>
        <v>1</v>
      </c>
      <c r="V814" s="46" t="s">
        <v>62</v>
      </c>
      <c r="W814" s="194">
        <f>VLOOKUP(V814,'DATOS DE SOPORTE'!$S$5:$T$10,2,FALSE)</f>
        <v>1</v>
      </c>
      <c r="X814" s="201">
        <f>(W814-W$1132)/(W$1133-W$1132)</f>
        <v>0</v>
      </c>
      <c r="Y814" s="46" t="s">
        <v>136</v>
      </c>
      <c r="Z814" s="194">
        <f t="shared" si="607"/>
        <v>2</v>
      </c>
      <c r="AA814" s="201">
        <f>(Z814-Z$1132)/(Z$1133-Z$1132)</f>
        <v>1</v>
      </c>
      <c r="AB814" s="46" t="s">
        <v>136</v>
      </c>
      <c r="AC814" s="194">
        <f t="shared" si="608"/>
        <v>2</v>
      </c>
      <c r="AD814" s="201">
        <f>(AC814-AC$1132)/(AC$1133-AC$1132)</f>
        <v>1</v>
      </c>
      <c r="AE814" s="46" t="s">
        <v>188</v>
      </c>
      <c r="AF814" s="194">
        <f t="shared" si="609"/>
        <v>1</v>
      </c>
      <c r="AG814" s="201">
        <f>(AF814-AF$1132)/(AF$1133-AF$1132)</f>
        <v>0</v>
      </c>
      <c r="AH814" s="24" t="s">
        <v>67</v>
      </c>
      <c r="AI814" s="194">
        <f>VLOOKUP(AH814,'DATOS DE SOPORTE'!$V$5:$W$8,2,FALSE)</f>
        <v>1</v>
      </c>
      <c r="AJ814" s="201">
        <f>(AI814-AI$1132)/(AI$1133-AI$1132)</f>
        <v>0</v>
      </c>
      <c r="AK814" s="58" t="str">
        <f t="shared" si="601"/>
        <v>Muy malo</v>
      </c>
      <c r="AL814" s="196">
        <f>IFERROR(SQRT(($E814-$E$1136)^2+($C814-$C$1136)^2),0)</f>
        <v>0.14539535363743608</v>
      </c>
      <c r="AM814" s="197" t="str">
        <f>IF(AL814&lt;=SMALL($AL$3:$AL$1130,1),"MAS PARECIDO","NO")</f>
        <v>NO</v>
      </c>
      <c r="AN814" s="197" t="str">
        <f>IF(AL814&lt;=SMALL($AL$3:$AL$1130,5),"SIMILAR","NO")</f>
        <v>NO</v>
      </c>
      <c r="AO814" s="197" t="str">
        <f t="shared" si="610"/>
        <v>N/A</v>
      </c>
      <c r="AP814" s="197">
        <f t="shared" si="611"/>
        <v>0</v>
      </c>
      <c r="AQ814" s="198">
        <f t="shared" si="612"/>
        <v>0</v>
      </c>
      <c r="AR814" s="196">
        <f>IFERROR(SQRT(($E814-$E$1136)^2+($H814-$H$1136)^2),0)</f>
        <v>2.1000630018900564E-2</v>
      </c>
      <c r="AS814" s="197" t="str">
        <f>IF(AR814&lt;=SMALL(AR$3:AR$1130,1),"MAS PARECIDO","NO")</f>
        <v>NO</v>
      </c>
      <c r="AT814" s="197" t="str">
        <f>IF(AR814&lt;=SMALL(AR$3:AR$1130,5),"SIMILAR","NO")</f>
        <v>NO</v>
      </c>
      <c r="AU814" s="197" t="str">
        <f t="shared" si="613"/>
        <v>N/A</v>
      </c>
      <c r="AV814" s="197">
        <f t="shared" si="614"/>
        <v>0</v>
      </c>
      <c r="AW814" s="198">
        <f t="shared" si="615"/>
        <v>0</v>
      </c>
      <c r="AX814" s="199">
        <f>IFERROR(SQRT(($E814-$E$1136)^2+($K814-$K$1136)^2),0)</f>
        <v>2.1000630018900564E-2</v>
      </c>
      <c r="AY814" s="197" t="str">
        <f>IF(AX814&lt;=SMALL(AX$3:AX$1130,1),"MAS PARECIDO","NO")</f>
        <v>NO</v>
      </c>
      <c r="AZ814" s="197" t="str">
        <f>IF(AX814&lt;=SMALL(AX$3:AX$1130,5),"SIMILAR","NO")</f>
        <v>NO</v>
      </c>
      <c r="BA814" s="197" t="str">
        <f t="shared" si="616"/>
        <v>N/A</v>
      </c>
      <c r="BB814" s="197">
        <f t="shared" si="617"/>
        <v>0</v>
      </c>
      <c r="BC814" s="198">
        <f t="shared" si="618"/>
        <v>0</v>
      </c>
      <c r="BD814" s="196">
        <f>IFERROR(SQRT(($E814-$E$1136)^2+($O814-$O$1136)^2),0)</f>
        <v>2.1000630018900564E-2</v>
      </c>
      <c r="BE814" s="197" t="str">
        <f>IF(BD814&lt;=SMALL(BD$3:BD$1130,1),"MAS PARECIDO","NO")</f>
        <v>NO</v>
      </c>
      <c r="BF814" s="197" t="str">
        <f>IF(BD814&lt;=SMALL(BD$3:BD$1130,5),"SIMILAR","NO")</f>
        <v>NO</v>
      </c>
      <c r="BG814" s="197" t="str">
        <f t="shared" si="619"/>
        <v>N/A</v>
      </c>
      <c r="BH814" s="197">
        <f t="shared" si="620"/>
        <v>0</v>
      </c>
      <c r="BI814" s="198">
        <f t="shared" si="621"/>
        <v>0</v>
      </c>
      <c r="BJ814" s="199">
        <f>IFERROR(SQRT(($E814-$E$1136)^2+($R814-$R$1136)^2),0)</f>
        <v>0.50044083212822543</v>
      </c>
      <c r="BK814" s="197" t="str">
        <f>IF(BJ814&lt;=SMALL(BJ$3:BJ$1130,1),"MAS PARECIDO","NO")</f>
        <v>NO</v>
      </c>
      <c r="BL814" s="197" t="str">
        <f>IF(BJ814&lt;=SMALL(BJ$3:BJ$1130,5),"SIMILAR","NO")</f>
        <v>NO</v>
      </c>
      <c r="BM814" s="197" t="str">
        <f t="shared" si="622"/>
        <v>N/A</v>
      </c>
      <c r="BN814" s="197">
        <f t="shared" si="623"/>
        <v>0</v>
      </c>
      <c r="BO814" s="198">
        <f t="shared" si="624"/>
        <v>0</v>
      </c>
      <c r="BP814" s="199">
        <f>IFERROR(SQRT(($E814-$E$1136)^2+($U814-$U$1136)^2),0)</f>
        <v>1.0002204889229127</v>
      </c>
      <c r="BQ814" s="197" t="str">
        <f>IF(BP814&lt;=SMALL(BP$3:BP$1130,1),"MAS PARECIDO","NO")</f>
        <v>NO</v>
      </c>
      <c r="BR814" s="197" t="str">
        <f>IF(BP814&lt;=SMALL(BP$3:BP$1130,5),"SIMILAR","NO")</f>
        <v>NO</v>
      </c>
      <c r="BS814" s="197" t="str">
        <f t="shared" si="625"/>
        <v>N/A</v>
      </c>
      <c r="BT814" s="197">
        <f t="shared" si="626"/>
        <v>0</v>
      </c>
      <c r="BU814" s="198">
        <f t="shared" si="627"/>
        <v>0</v>
      </c>
      <c r="BV814" s="199">
        <f>IFERROR(SQRT(($E814-$E$1136)^2+($X814-$X$1136)^2),0)</f>
        <v>2.1000630018900564E-2</v>
      </c>
      <c r="BW814" s="197" t="str">
        <f>IF(BV814&lt;=SMALL(BV$3:BV$1130,1),"MAS PARECIDO","NO")</f>
        <v>NO</v>
      </c>
      <c r="BX814" s="197" t="str">
        <f>IF(BV814&lt;=SMALL(BV$3:BV$1130,5),"SIMILAR","NO")</f>
        <v>NO</v>
      </c>
      <c r="BY814" s="197" t="str">
        <f t="shared" si="628"/>
        <v>N/A</v>
      </c>
      <c r="BZ814" s="197">
        <f t="shared" si="629"/>
        <v>0</v>
      </c>
      <c r="CA814" s="198">
        <f t="shared" si="630"/>
        <v>0</v>
      </c>
      <c r="CB814" s="199">
        <f>IFERROR(SQRT(($E814-$E$1136)^2+($AA814-$AA$1136)^2),0)</f>
        <v>1.0002204889229127</v>
      </c>
      <c r="CC814" s="197" t="str">
        <f>IF(CB814&lt;=SMALL(CB$3:CB$1130,1),"MAS PARECIDO","NO")</f>
        <v>NO</v>
      </c>
      <c r="CD814" s="197" t="str">
        <f>IF(CB814&lt;=SMALL(CB$3:CB$1130,5),"SIMILAR","NO")</f>
        <v>NO</v>
      </c>
      <c r="CE814" s="197" t="str">
        <f t="shared" si="631"/>
        <v>N/A</v>
      </c>
      <c r="CF814" s="197">
        <f t="shared" si="632"/>
        <v>0</v>
      </c>
      <c r="CG814" s="198">
        <f t="shared" si="633"/>
        <v>0</v>
      </c>
      <c r="CH814" s="199">
        <f>IFERROR(SQRT(($E814-$E$1136)^2+($AD814-$AD$1136)^2),0)</f>
        <v>2.1000630018900564E-2</v>
      </c>
      <c r="CI814" s="197" t="str">
        <f>IF(CH814&lt;=SMALL(CH$3:CH$1130,1),"MAS PARECIDO","NO")</f>
        <v>NO</v>
      </c>
      <c r="CJ814" s="197" t="str">
        <f>IF(CH814&lt;=SMALL(CH$3:CH$1130,5),"SIMILAR","NO")</f>
        <v>NO</v>
      </c>
      <c r="CK814" s="197" t="str">
        <f t="shared" si="634"/>
        <v>N/A</v>
      </c>
      <c r="CL814" s="197">
        <f t="shared" si="635"/>
        <v>0</v>
      </c>
      <c r="CM814" s="198">
        <f t="shared" si="636"/>
        <v>0</v>
      </c>
      <c r="CN814" s="199">
        <f>IFERROR(SQRT(($E814-$E$1136)^2+($AG814-$AG$1136)^2),0)</f>
        <v>1.0002204889229127</v>
      </c>
      <c r="CO814" s="197" t="str">
        <f>IF(CN814&lt;=SMALL(CN$3:CN$1130,1),"MAS PARECIDO","NO")</f>
        <v>NO</v>
      </c>
      <c r="CP814" s="197" t="str">
        <f>IF(CN814&lt;=SMALL(CN$3:CN$1130,5),"SIMILAR","NO")</f>
        <v>NO</v>
      </c>
      <c r="CQ814" s="197" t="str">
        <f t="shared" si="637"/>
        <v>N/A</v>
      </c>
      <c r="CR814" s="197">
        <f t="shared" si="638"/>
        <v>0</v>
      </c>
      <c r="CS814" s="198">
        <f t="shared" si="639"/>
        <v>0</v>
      </c>
      <c r="CT814" s="199">
        <f>IFERROR(SQRT(($E814-$E$1136)^2+($AJ814-$AJ$1136)^2),0)</f>
        <v>2.1000630018900564E-2</v>
      </c>
      <c r="CU814" s="197" t="str">
        <f>IF(CT814&lt;=SMALL(CT$3:CT$1130,1),"MAS PARECIDO","NO")</f>
        <v>NO</v>
      </c>
      <c r="CV814" s="197" t="str">
        <f>IF(CT814&lt;=SMALL(CT$3:CT$1130,5),"SIMILAR","NO")</f>
        <v>NO</v>
      </c>
      <c r="CW814" s="197" t="str">
        <f t="shared" si="640"/>
        <v>N/A</v>
      </c>
      <c r="CX814" s="197">
        <f t="shared" si="641"/>
        <v>0</v>
      </c>
      <c r="CY814" s="198">
        <f t="shared" si="642"/>
        <v>0</v>
      </c>
      <c r="CZ814" s="2" t="s">
        <v>2577</v>
      </c>
      <c r="DA814" s="2" t="s">
        <v>2578</v>
      </c>
      <c r="DB814" s="2">
        <v>3</v>
      </c>
      <c r="DC814" s="2" t="s">
        <v>319</v>
      </c>
    </row>
    <row r="815" spans="1:107">
      <c r="A815" s="24" t="s">
        <v>970</v>
      </c>
      <c r="B815" s="46">
        <v>97825.44</v>
      </c>
      <c r="C815" s="190">
        <f>(B815-$B$1132)/($B$1133-$B$1132)</f>
        <v>0.10908409092643864</v>
      </c>
      <c r="D815" s="46">
        <v>20000</v>
      </c>
      <c r="E815" s="190">
        <f>(D815-$D$1132)/($D$1133-$D$1132)</f>
        <v>3.9971199135974078E-2</v>
      </c>
      <c r="F815" s="46" t="s">
        <v>191</v>
      </c>
      <c r="G815" s="192">
        <f>VLOOKUP(F815,'DATOS DE SOPORTE'!$Y$5:$Z$8,2,FALSE)</f>
        <v>1</v>
      </c>
      <c r="H815" s="190">
        <f>(G815-$G$1132)/($G$1133-$G$1132)</f>
        <v>0</v>
      </c>
      <c r="I815" s="50">
        <v>0</v>
      </c>
      <c r="J815" s="200">
        <f t="shared" si="602"/>
        <v>0</v>
      </c>
      <c r="K815" s="190">
        <f>(J815-$J$1132)/($J$1133-$J$1132)</f>
        <v>0</v>
      </c>
      <c r="L815" s="193" t="str">
        <f t="shared" si="603"/>
        <v>NO</v>
      </c>
      <c r="M815" s="46" t="s">
        <v>192</v>
      </c>
      <c r="N815" s="192">
        <f t="shared" si="604"/>
        <v>2</v>
      </c>
      <c r="O815" s="190">
        <f>(N815-N$1132)/(N$1133-N$1132)</f>
        <v>1</v>
      </c>
      <c r="P815" s="46" t="s">
        <v>193</v>
      </c>
      <c r="Q815" s="192">
        <f t="shared" si="605"/>
        <v>2</v>
      </c>
      <c r="R815" s="190">
        <f>(Q815-Q$1132)/(Q$1133-Q$1132)</f>
        <v>0.5</v>
      </c>
      <c r="S815" s="46" t="s">
        <v>194</v>
      </c>
      <c r="T815" s="192">
        <f t="shared" si="606"/>
        <v>1</v>
      </c>
      <c r="U815" s="190">
        <f>(T815-T$1132)/(T$1133-T$1132)</f>
        <v>0</v>
      </c>
      <c r="V815" s="46" t="s">
        <v>212</v>
      </c>
      <c r="W815" s="194">
        <f>VLOOKUP(V815,'DATOS DE SOPORTE'!$S$5:$T$10,2,FALSE)</f>
        <v>3</v>
      </c>
      <c r="X815" s="201">
        <f>(W815-W$1132)/(W$1133-W$1132)</f>
        <v>0.4</v>
      </c>
      <c r="Y815" s="46" t="s">
        <v>188</v>
      </c>
      <c r="Z815" s="194">
        <f t="shared" si="607"/>
        <v>1</v>
      </c>
      <c r="AA815" s="201">
        <f>(Z815-Z$1132)/(Z$1133-Z$1132)</f>
        <v>0</v>
      </c>
      <c r="AB815" s="46" t="s">
        <v>136</v>
      </c>
      <c r="AC815" s="194">
        <f t="shared" si="608"/>
        <v>2</v>
      </c>
      <c r="AD815" s="201">
        <f>(AC815-AC$1132)/(AC$1133-AC$1132)</f>
        <v>1</v>
      </c>
      <c r="AE815" s="46" t="s">
        <v>136</v>
      </c>
      <c r="AF815" s="194">
        <f t="shared" si="609"/>
        <v>2</v>
      </c>
      <c r="AG815" s="201">
        <f>(AF815-AF$1132)/(AF$1133-AF$1132)</f>
        <v>1</v>
      </c>
      <c r="AH815" s="24" t="s">
        <v>67</v>
      </c>
      <c r="AI815" s="194">
        <f>VLOOKUP(AH815,'DATOS DE SOPORTE'!$V$5:$W$8,2,FALSE)</f>
        <v>1</v>
      </c>
      <c r="AJ815" s="201">
        <f>(AI815-AI$1132)/(AI$1133-AI$1132)</f>
        <v>0</v>
      </c>
      <c r="AK815" s="58" t="str">
        <f t="shared" si="601"/>
        <v>Bueno</v>
      </c>
      <c r="AL815" s="196">
        <f>IFERROR(SQRT(($E815-$E$1136)^2+($C815-$C$1136)^2),0)</f>
        <v>0.10405116666010007</v>
      </c>
      <c r="AM815" s="197" t="str">
        <f>IF(AL815&lt;=SMALL($AL$3:$AL$1130,1),"MAS PARECIDO","NO")</f>
        <v>NO</v>
      </c>
      <c r="AN815" s="197" t="str">
        <f>IF(AL815&lt;=SMALL($AL$3:$AL$1130,5),"SIMILAR","NO")</f>
        <v>NO</v>
      </c>
      <c r="AO815" s="197" t="str">
        <f t="shared" si="610"/>
        <v>N/A</v>
      </c>
      <c r="AP815" s="197">
        <f t="shared" si="611"/>
        <v>0</v>
      </c>
      <c r="AQ815" s="198">
        <f t="shared" si="612"/>
        <v>0</v>
      </c>
      <c r="AR815" s="196">
        <f>IFERROR(SQRT(($E815-$E$1136)^2+($H815-$H$1136)^2),0)</f>
        <v>0.33572489796771299</v>
      </c>
      <c r="AS815" s="197" t="str">
        <f>IF(AR815&lt;=SMALL(AR$3:AR$1130,1),"MAS PARECIDO","NO")</f>
        <v>NO</v>
      </c>
      <c r="AT815" s="197" t="str">
        <f>IF(AR815&lt;=SMALL(AR$3:AR$1130,5),"SIMILAR","NO")</f>
        <v>NO</v>
      </c>
      <c r="AU815" s="197" t="str">
        <f t="shared" si="613"/>
        <v>N/A</v>
      </c>
      <c r="AV815" s="197">
        <f t="shared" si="614"/>
        <v>0</v>
      </c>
      <c r="AW815" s="198">
        <f t="shared" si="615"/>
        <v>0</v>
      </c>
      <c r="AX815" s="199">
        <f>IFERROR(SQRT(($E815-$E$1136)^2+($K815-$K$1136)^2),0)</f>
        <v>0.2039610158935285</v>
      </c>
      <c r="AY815" s="197" t="str">
        <f>IF(AX815&lt;=SMALL(AX$3:AX$1130,1),"MAS PARECIDO","NO")</f>
        <v>NO</v>
      </c>
      <c r="AZ815" s="197" t="str">
        <f>IF(AX815&lt;=SMALL(AX$3:AX$1130,5),"SIMILAR","NO")</f>
        <v>NO</v>
      </c>
      <c r="BA815" s="197" t="str">
        <f t="shared" si="616"/>
        <v>N/A</v>
      </c>
      <c r="BB815" s="197">
        <f t="shared" si="617"/>
        <v>0</v>
      </c>
      <c r="BC815" s="198">
        <f t="shared" si="618"/>
        <v>0</v>
      </c>
      <c r="BD815" s="196">
        <f>IFERROR(SQRT(($E815-$E$1136)^2+($O815-$O$1136)^2),0)</f>
        <v>4.0001200036001078E-2</v>
      </c>
      <c r="BE815" s="197" t="str">
        <f>IF(BD815&lt;=SMALL(BD$3:BD$1130,1),"MAS PARECIDO","NO")</f>
        <v>NO</v>
      </c>
      <c r="BF815" s="197" t="str">
        <f>IF(BD815&lt;=SMALL(BD$3:BD$1130,5),"SIMILAR","NO")</f>
        <v>NO</v>
      </c>
      <c r="BG815" s="197" t="str">
        <f t="shared" si="619"/>
        <v>N/A</v>
      </c>
      <c r="BH815" s="197">
        <f t="shared" si="620"/>
        <v>0</v>
      </c>
      <c r="BI815" s="198">
        <f t="shared" si="621"/>
        <v>0</v>
      </c>
      <c r="BJ815" s="199">
        <f>IFERROR(SQRT(($E815-$E$1136)^2+($R815-$R$1136)^2),0)</f>
        <v>4.0001200036001078E-2</v>
      </c>
      <c r="BK815" s="197" t="str">
        <f>IF(BJ815&lt;=SMALL(BJ$3:BJ$1130,1),"MAS PARECIDO","NO")</f>
        <v>NO</v>
      </c>
      <c r="BL815" s="197" t="str">
        <f>IF(BJ815&lt;=SMALL(BJ$3:BJ$1130,5),"SIMILAR","NO")</f>
        <v>NO</v>
      </c>
      <c r="BM815" s="197" t="str">
        <f t="shared" si="622"/>
        <v>N/A</v>
      </c>
      <c r="BN815" s="197">
        <f t="shared" si="623"/>
        <v>0</v>
      </c>
      <c r="BO815" s="198">
        <f t="shared" si="624"/>
        <v>0</v>
      </c>
      <c r="BP815" s="199">
        <f>IFERROR(SQRT(($E815-$E$1136)^2+($U815-$U$1136)^2),0)</f>
        <v>4.0001200036001078E-2</v>
      </c>
      <c r="BQ815" s="197" t="str">
        <f>IF(BP815&lt;=SMALL(BP$3:BP$1130,1),"MAS PARECIDO","NO")</f>
        <v>NO</v>
      </c>
      <c r="BR815" s="197" t="str">
        <f>IF(BP815&lt;=SMALL(BP$3:BP$1130,5),"SIMILAR","NO")</f>
        <v>NO</v>
      </c>
      <c r="BS815" s="197" t="str">
        <f t="shared" si="625"/>
        <v>N/A</v>
      </c>
      <c r="BT815" s="197">
        <f t="shared" si="626"/>
        <v>0</v>
      </c>
      <c r="BU815" s="198">
        <f t="shared" si="627"/>
        <v>0</v>
      </c>
      <c r="BV815" s="199">
        <f>IFERROR(SQRT(($E815-$E$1136)^2+($X815-$X$1136)^2),0)</f>
        <v>0.40199514425465416</v>
      </c>
      <c r="BW815" s="197" t="str">
        <f>IF(BV815&lt;=SMALL(BV$3:BV$1130,1),"MAS PARECIDO","NO")</f>
        <v>NO</v>
      </c>
      <c r="BX815" s="197" t="str">
        <f>IF(BV815&lt;=SMALL(BV$3:BV$1130,5),"SIMILAR","NO")</f>
        <v>NO</v>
      </c>
      <c r="BY815" s="197" t="str">
        <f t="shared" si="628"/>
        <v>N/A</v>
      </c>
      <c r="BZ815" s="197">
        <f t="shared" si="629"/>
        <v>0</v>
      </c>
      <c r="CA815" s="198">
        <f t="shared" si="630"/>
        <v>0</v>
      </c>
      <c r="CB815" s="199">
        <f>IFERROR(SQRT(($E815-$E$1136)^2+($AA815-$AA$1136)^2),0)</f>
        <v>4.0001200036001078E-2</v>
      </c>
      <c r="CC815" s="197" t="str">
        <f>IF(CB815&lt;=SMALL(CB$3:CB$1130,1),"MAS PARECIDO","NO")</f>
        <v>NO</v>
      </c>
      <c r="CD815" s="197" t="str">
        <f>IF(CB815&lt;=SMALL(CB$3:CB$1130,5),"SIMILAR","NO")</f>
        <v>NO</v>
      </c>
      <c r="CE815" s="197" t="str">
        <f t="shared" si="631"/>
        <v>N/A</v>
      </c>
      <c r="CF815" s="197">
        <f t="shared" si="632"/>
        <v>0</v>
      </c>
      <c r="CG815" s="198">
        <f t="shared" si="633"/>
        <v>0</v>
      </c>
      <c r="CH815" s="199">
        <f>IFERROR(SQRT(($E815-$E$1136)^2+($AD815-$AD$1136)^2),0)</f>
        <v>4.0001200036001078E-2</v>
      </c>
      <c r="CI815" s="197" t="str">
        <f>IF(CH815&lt;=SMALL(CH$3:CH$1130,1),"MAS PARECIDO","NO")</f>
        <v>NO</v>
      </c>
      <c r="CJ815" s="197" t="str">
        <f>IF(CH815&lt;=SMALL(CH$3:CH$1130,5),"SIMILAR","NO")</f>
        <v>NO</v>
      </c>
      <c r="CK815" s="197" t="str">
        <f t="shared" si="634"/>
        <v>N/A</v>
      </c>
      <c r="CL815" s="197">
        <f t="shared" si="635"/>
        <v>0</v>
      </c>
      <c r="CM815" s="198">
        <f t="shared" si="636"/>
        <v>0</v>
      </c>
      <c r="CN815" s="199">
        <f>IFERROR(SQRT(($E815-$E$1136)^2+($AG815-$AG$1136)^2),0)</f>
        <v>4.0001200036001078E-2</v>
      </c>
      <c r="CO815" s="197" t="str">
        <f>IF(CN815&lt;=SMALL(CN$3:CN$1130,1),"MAS PARECIDO","NO")</f>
        <v>NO</v>
      </c>
      <c r="CP815" s="197" t="str">
        <f>IF(CN815&lt;=SMALL(CN$3:CN$1130,5),"SIMILAR","NO")</f>
        <v>NO</v>
      </c>
      <c r="CQ815" s="197" t="str">
        <f t="shared" si="637"/>
        <v>N/A</v>
      </c>
      <c r="CR815" s="197">
        <f t="shared" si="638"/>
        <v>0</v>
      </c>
      <c r="CS815" s="198">
        <f t="shared" si="639"/>
        <v>0</v>
      </c>
      <c r="CT815" s="199">
        <f>IFERROR(SQRT(($E815-$E$1136)^2+($AJ815-$AJ$1136)^2),0)</f>
        <v>4.0001200036001078E-2</v>
      </c>
      <c r="CU815" s="197" t="str">
        <f>IF(CT815&lt;=SMALL(CT$3:CT$1130,1),"MAS PARECIDO","NO")</f>
        <v>NO</v>
      </c>
      <c r="CV815" s="197" t="str">
        <f>IF(CT815&lt;=SMALL(CT$3:CT$1130,5),"SIMILAR","NO")</f>
        <v>NO</v>
      </c>
      <c r="CW815" s="197" t="str">
        <f t="shared" si="640"/>
        <v>N/A</v>
      </c>
      <c r="CX815" s="197">
        <f t="shared" si="641"/>
        <v>0</v>
      </c>
      <c r="CY815" s="198">
        <f t="shared" si="642"/>
        <v>0</v>
      </c>
      <c r="CZ815" s="2" t="s">
        <v>2579</v>
      </c>
      <c r="DA815" s="2" t="s">
        <v>2580</v>
      </c>
      <c r="DB815" s="2">
        <v>0</v>
      </c>
      <c r="DC815" s="2" t="s">
        <v>189</v>
      </c>
    </row>
    <row r="816" spans="1:107">
      <c r="A816" s="24" t="s">
        <v>971</v>
      </c>
      <c r="B816" s="46">
        <v>63898.35</v>
      </c>
      <c r="C816" s="190">
        <f>(B816-$B$1132)/($B$1133-$B$1132)</f>
        <v>6.9426267357031488E-2</v>
      </c>
      <c r="D816" s="46">
        <v>10000</v>
      </c>
      <c r="E816" s="190">
        <f>(D816-$D$1132)/($D$1133-$D$1132)</f>
        <v>1.9970599117973539E-2</v>
      </c>
      <c r="F816" s="46" t="s">
        <v>191</v>
      </c>
      <c r="G816" s="192">
        <f>VLOOKUP(F816,'DATOS DE SOPORTE'!$Y$5:$Z$8,2,FALSE)</f>
        <v>1</v>
      </c>
      <c r="H816" s="190">
        <f>(G816-$G$1132)/($G$1133-$G$1132)</f>
        <v>0</v>
      </c>
      <c r="I816" s="50">
        <v>2</v>
      </c>
      <c r="J816" s="200">
        <f t="shared" si="602"/>
        <v>2</v>
      </c>
      <c r="K816" s="190">
        <f>(J816-$J$1132)/($J$1133-$J$1132)</f>
        <v>0.4</v>
      </c>
      <c r="L816" s="193" t="str">
        <f t="shared" si="603"/>
        <v>SI</v>
      </c>
      <c r="M816" s="46" t="s">
        <v>56</v>
      </c>
      <c r="N816" s="192">
        <f t="shared" si="604"/>
        <v>1</v>
      </c>
      <c r="O816" s="190">
        <f>(N816-N$1132)/(N$1133-N$1132)</f>
        <v>0</v>
      </c>
      <c r="P816" s="46" t="s">
        <v>193</v>
      </c>
      <c r="Q816" s="192">
        <f t="shared" si="605"/>
        <v>2</v>
      </c>
      <c r="R816" s="190">
        <f>(Q816-Q$1132)/(Q$1133-Q$1132)</f>
        <v>0.5</v>
      </c>
      <c r="S816" s="46" t="s">
        <v>194</v>
      </c>
      <c r="T816" s="192">
        <f t="shared" si="606"/>
        <v>1</v>
      </c>
      <c r="U816" s="190">
        <f>(T816-T$1132)/(T$1133-T$1132)</f>
        <v>0</v>
      </c>
      <c r="V816" s="46" t="s">
        <v>62</v>
      </c>
      <c r="W816" s="194">
        <f>VLOOKUP(V816,'DATOS DE SOPORTE'!$S$5:$T$10,2,FALSE)</f>
        <v>1</v>
      </c>
      <c r="X816" s="201">
        <f>(W816-W$1132)/(W$1133-W$1132)</f>
        <v>0</v>
      </c>
      <c r="Y816" s="46" t="s">
        <v>136</v>
      </c>
      <c r="Z816" s="194">
        <f t="shared" si="607"/>
        <v>2</v>
      </c>
      <c r="AA816" s="201">
        <f>(Z816-Z$1132)/(Z$1133-Z$1132)</f>
        <v>1</v>
      </c>
      <c r="AB816" s="46" t="s">
        <v>136</v>
      </c>
      <c r="AC816" s="194">
        <f t="shared" si="608"/>
        <v>2</v>
      </c>
      <c r="AD816" s="201">
        <f>(AC816-AC$1132)/(AC$1133-AC$1132)</f>
        <v>1</v>
      </c>
      <c r="AE816" s="46" t="s">
        <v>188</v>
      </c>
      <c r="AF816" s="194">
        <f t="shared" si="609"/>
        <v>1</v>
      </c>
      <c r="AG816" s="201">
        <f>(AF816-AF$1132)/(AF$1133-AF$1132)</f>
        <v>0</v>
      </c>
      <c r="AH816" s="24" t="s">
        <v>67</v>
      </c>
      <c r="AI816" s="194">
        <f>VLOOKUP(AH816,'DATOS DE SOPORTE'!$V$5:$W$8,2,FALSE)</f>
        <v>1</v>
      </c>
      <c r="AJ816" s="201">
        <f>(AI816-AI$1132)/(AI$1133-AI$1132)</f>
        <v>0</v>
      </c>
      <c r="AK816" s="58" t="str">
        <f t="shared" si="601"/>
        <v>Bueno</v>
      </c>
      <c r="AL816" s="196">
        <f>IFERROR(SQRT(($E816-$E$1136)^2+($C816-$C$1136)^2),0)</f>
        <v>0.13717862465055097</v>
      </c>
      <c r="AM816" s="197" t="str">
        <f>IF(AL816&lt;=SMALL($AL$3:$AL$1130,1),"MAS PARECIDO","NO")</f>
        <v>NO</v>
      </c>
      <c r="AN816" s="197" t="str">
        <f>IF(AL816&lt;=SMALL($AL$3:$AL$1130,5),"SIMILAR","NO")</f>
        <v>NO</v>
      </c>
      <c r="AO816" s="197" t="str">
        <f t="shared" si="610"/>
        <v>N/A</v>
      </c>
      <c r="AP816" s="197">
        <f t="shared" si="611"/>
        <v>0</v>
      </c>
      <c r="AQ816" s="198">
        <f t="shared" si="612"/>
        <v>0</v>
      </c>
      <c r="AR816" s="196">
        <f>IFERROR(SQRT(($E816-$E$1136)^2+($H816-$H$1136)^2),0)</f>
        <v>0.33393283024014148</v>
      </c>
      <c r="AS816" s="197" t="str">
        <f>IF(AR816&lt;=SMALL(AR$3:AR$1130,1),"MAS PARECIDO","NO")</f>
        <v>NO</v>
      </c>
      <c r="AT816" s="197" t="str">
        <f>IF(AR816&lt;=SMALL(AR$3:AR$1130,5),"SIMILAR","NO")</f>
        <v>NO</v>
      </c>
      <c r="AU816" s="197" t="str">
        <f t="shared" si="613"/>
        <v>N/A</v>
      </c>
      <c r="AV816" s="197">
        <f t="shared" si="614"/>
        <v>0</v>
      </c>
      <c r="AW816" s="198">
        <f t="shared" si="615"/>
        <v>0</v>
      </c>
      <c r="AX816" s="199">
        <f>IFERROR(SQRT(($E816-$E$1136)^2+($K816-$K$1136)^2),0)</f>
        <v>0.20099757212732708</v>
      </c>
      <c r="AY816" s="197" t="str">
        <f>IF(AX816&lt;=SMALL(AX$3:AX$1130,1),"MAS PARECIDO","NO")</f>
        <v>NO</v>
      </c>
      <c r="AZ816" s="197" t="str">
        <f>IF(AX816&lt;=SMALL(AX$3:AX$1130,5),"SIMILAR","NO")</f>
        <v>NO</v>
      </c>
      <c r="BA816" s="197" t="str">
        <f t="shared" si="616"/>
        <v>N/A</v>
      </c>
      <c r="BB816" s="197">
        <f t="shared" si="617"/>
        <v>0</v>
      </c>
      <c r="BC816" s="198">
        <f t="shared" si="618"/>
        <v>0</v>
      </c>
      <c r="BD816" s="196">
        <f>IFERROR(SQRT(($E816-$E$1136)^2+($O816-$O$1136)^2),0)</f>
        <v>1.0001999920021396</v>
      </c>
      <c r="BE816" s="197" t="str">
        <f>IF(BD816&lt;=SMALL(BD$3:BD$1130,1),"MAS PARECIDO","NO")</f>
        <v>NO</v>
      </c>
      <c r="BF816" s="197" t="str">
        <f>IF(BD816&lt;=SMALL(BD$3:BD$1130,5),"SIMILAR","NO")</f>
        <v>NO</v>
      </c>
      <c r="BG816" s="197" t="str">
        <f t="shared" si="619"/>
        <v>N/A</v>
      </c>
      <c r="BH816" s="197">
        <f t="shared" si="620"/>
        <v>0</v>
      </c>
      <c r="BI816" s="198">
        <f t="shared" si="621"/>
        <v>0</v>
      </c>
      <c r="BJ816" s="199">
        <f>IFERROR(SQRT(($E816-$E$1136)^2+($R816-$R$1136)^2),0)</f>
        <v>2.0000600018000539E-2</v>
      </c>
      <c r="BK816" s="197" t="str">
        <f>IF(BJ816&lt;=SMALL(BJ$3:BJ$1130,1),"MAS PARECIDO","NO")</f>
        <v>NO</v>
      </c>
      <c r="BL816" s="197" t="str">
        <f>IF(BJ816&lt;=SMALL(BJ$3:BJ$1130,5),"SIMILAR","NO")</f>
        <v>NO</v>
      </c>
      <c r="BM816" s="197" t="str">
        <f t="shared" si="622"/>
        <v>N/A</v>
      </c>
      <c r="BN816" s="197">
        <f t="shared" si="623"/>
        <v>0</v>
      </c>
      <c r="BO816" s="198">
        <f t="shared" si="624"/>
        <v>0</v>
      </c>
      <c r="BP816" s="199">
        <f>IFERROR(SQRT(($E816-$E$1136)^2+($U816-$U$1136)^2),0)</f>
        <v>2.0000600018000539E-2</v>
      </c>
      <c r="BQ816" s="197" t="str">
        <f>IF(BP816&lt;=SMALL(BP$3:BP$1130,1),"MAS PARECIDO","NO")</f>
        <v>NO</v>
      </c>
      <c r="BR816" s="197" t="str">
        <f>IF(BP816&lt;=SMALL(BP$3:BP$1130,5),"SIMILAR","NO")</f>
        <v>NO</v>
      </c>
      <c r="BS816" s="197" t="str">
        <f t="shared" si="625"/>
        <v>N/A</v>
      </c>
      <c r="BT816" s="197">
        <f t="shared" si="626"/>
        <v>0</v>
      </c>
      <c r="BU816" s="198">
        <f t="shared" si="627"/>
        <v>0</v>
      </c>
      <c r="BV816" s="199">
        <f>IFERROR(SQRT(($E816-$E$1136)^2+($X816-$X$1136)^2),0)</f>
        <v>2.0000600018000539E-2</v>
      </c>
      <c r="BW816" s="197" t="str">
        <f>IF(BV816&lt;=SMALL(BV$3:BV$1130,1),"MAS PARECIDO","NO")</f>
        <v>NO</v>
      </c>
      <c r="BX816" s="197" t="str">
        <f>IF(BV816&lt;=SMALL(BV$3:BV$1130,5),"SIMILAR","NO")</f>
        <v>NO</v>
      </c>
      <c r="BY816" s="197" t="str">
        <f t="shared" si="628"/>
        <v>N/A</v>
      </c>
      <c r="BZ816" s="197">
        <f t="shared" si="629"/>
        <v>0</v>
      </c>
      <c r="CA816" s="198">
        <f t="shared" si="630"/>
        <v>0</v>
      </c>
      <c r="CB816" s="199">
        <f>IFERROR(SQRT(($E816-$E$1136)^2+($AA816-$AA$1136)^2),0)</f>
        <v>1.0001999920021396</v>
      </c>
      <c r="CC816" s="197" t="str">
        <f>IF(CB816&lt;=SMALL(CB$3:CB$1130,1),"MAS PARECIDO","NO")</f>
        <v>NO</v>
      </c>
      <c r="CD816" s="197" t="str">
        <f>IF(CB816&lt;=SMALL(CB$3:CB$1130,5),"SIMILAR","NO")</f>
        <v>NO</v>
      </c>
      <c r="CE816" s="197" t="str">
        <f t="shared" si="631"/>
        <v>N/A</v>
      </c>
      <c r="CF816" s="197">
        <f t="shared" si="632"/>
        <v>0</v>
      </c>
      <c r="CG816" s="198">
        <f t="shared" si="633"/>
        <v>0</v>
      </c>
      <c r="CH816" s="199">
        <f>IFERROR(SQRT(($E816-$E$1136)^2+($AD816-$AD$1136)^2),0)</f>
        <v>2.0000600018000539E-2</v>
      </c>
      <c r="CI816" s="197" t="str">
        <f>IF(CH816&lt;=SMALL(CH$3:CH$1130,1),"MAS PARECIDO","NO")</f>
        <v>NO</v>
      </c>
      <c r="CJ816" s="197" t="str">
        <f>IF(CH816&lt;=SMALL(CH$3:CH$1130,5),"SIMILAR","NO")</f>
        <v>NO</v>
      </c>
      <c r="CK816" s="197" t="str">
        <f t="shared" si="634"/>
        <v>N/A</v>
      </c>
      <c r="CL816" s="197">
        <f t="shared" si="635"/>
        <v>0</v>
      </c>
      <c r="CM816" s="198">
        <f t="shared" si="636"/>
        <v>0</v>
      </c>
      <c r="CN816" s="199">
        <f>IFERROR(SQRT(($E816-$E$1136)^2+($AG816-$AG$1136)^2),0)</f>
        <v>1.0001999920021396</v>
      </c>
      <c r="CO816" s="197" t="str">
        <f>IF(CN816&lt;=SMALL(CN$3:CN$1130,1),"MAS PARECIDO","NO")</f>
        <v>NO</v>
      </c>
      <c r="CP816" s="197" t="str">
        <f>IF(CN816&lt;=SMALL(CN$3:CN$1130,5),"SIMILAR","NO")</f>
        <v>NO</v>
      </c>
      <c r="CQ816" s="197" t="str">
        <f t="shared" si="637"/>
        <v>N/A</v>
      </c>
      <c r="CR816" s="197">
        <f t="shared" si="638"/>
        <v>0</v>
      </c>
      <c r="CS816" s="198">
        <f t="shared" si="639"/>
        <v>0</v>
      </c>
      <c r="CT816" s="199">
        <f>IFERROR(SQRT(($E816-$E$1136)^2+($AJ816-$AJ$1136)^2),0)</f>
        <v>2.0000600018000539E-2</v>
      </c>
      <c r="CU816" s="197" t="str">
        <f>IF(CT816&lt;=SMALL(CT$3:CT$1130,1),"MAS PARECIDO","NO")</f>
        <v>NO</v>
      </c>
      <c r="CV816" s="197" t="str">
        <f>IF(CT816&lt;=SMALL(CT$3:CT$1130,5),"SIMILAR","NO")</f>
        <v>NO</v>
      </c>
      <c r="CW816" s="197" t="str">
        <f t="shared" si="640"/>
        <v>N/A</v>
      </c>
      <c r="CX816" s="197">
        <f t="shared" si="641"/>
        <v>0</v>
      </c>
      <c r="CY816" s="198">
        <f t="shared" si="642"/>
        <v>0</v>
      </c>
      <c r="CZ816" s="2" t="s">
        <v>2581</v>
      </c>
      <c r="DA816" s="2" t="s">
        <v>2582</v>
      </c>
      <c r="DB816" s="2">
        <v>0</v>
      </c>
      <c r="DC816" s="2" t="s">
        <v>189</v>
      </c>
    </row>
    <row r="817" spans="1:107">
      <c r="A817" s="24" t="s">
        <v>972</v>
      </c>
      <c r="B817" s="46">
        <v>35400</v>
      </c>
      <c r="C817" s="190">
        <f>(B817-$B$1132)/($B$1133-$B$1132)</f>
        <v>3.6114169669926151E-2</v>
      </c>
      <c r="D817" s="46">
        <v>14500</v>
      </c>
      <c r="E817" s="190">
        <f>(D817-$D$1132)/($D$1133-$D$1132)</f>
        <v>2.8970869126073783E-2</v>
      </c>
      <c r="F817" s="46" t="s">
        <v>187</v>
      </c>
      <c r="G817" s="192">
        <f>VLOOKUP(F817,'DATOS DE SOPORTE'!$Y$5:$Z$8,2,FALSE)</f>
        <v>4</v>
      </c>
      <c r="H817" s="190">
        <f>(G817-$G$1132)/($G$1133-$G$1132)</f>
        <v>1</v>
      </c>
      <c r="I817" s="50">
        <v>1</v>
      </c>
      <c r="J817" s="200">
        <f t="shared" si="602"/>
        <v>1</v>
      </c>
      <c r="K817" s="190">
        <f>(J817-$J$1132)/($J$1133-$J$1132)</f>
        <v>0.2</v>
      </c>
      <c r="L817" s="193" t="str">
        <f t="shared" si="603"/>
        <v>SI</v>
      </c>
      <c r="M817" s="46" t="s">
        <v>192</v>
      </c>
      <c r="N817" s="192">
        <f t="shared" si="604"/>
        <v>2</v>
      </c>
      <c r="O817" s="190">
        <f>(N817-N$1132)/(N$1133-N$1132)</f>
        <v>1</v>
      </c>
      <c r="P817" s="46" t="s">
        <v>58</v>
      </c>
      <c r="Q817" s="192">
        <f t="shared" si="605"/>
        <v>3</v>
      </c>
      <c r="R817" s="190">
        <f>(Q817-Q$1132)/(Q$1133-Q$1132)</f>
        <v>1</v>
      </c>
      <c r="S817" s="46" t="s">
        <v>60</v>
      </c>
      <c r="T817" s="192">
        <f t="shared" si="606"/>
        <v>2</v>
      </c>
      <c r="U817" s="190">
        <f>(T817-T$1132)/(T$1133-T$1132)</f>
        <v>1</v>
      </c>
      <c r="V817" s="46" t="s">
        <v>198</v>
      </c>
      <c r="W817" s="194">
        <f>VLOOKUP(V817,'DATOS DE SOPORTE'!$S$5:$T$10,2,FALSE)</f>
        <v>4</v>
      </c>
      <c r="X817" s="201">
        <f>(W817-W$1132)/(W$1133-W$1132)</f>
        <v>0.6</v>
      </c>
      <c r="Y817" s="46" t="s">
        <v>188</v>
      </c>
      <c r="Z817" s="194">
        <f t="shared" si="607"/>
        <v>1</v>
      </c>
      <c r="AA817" s="201">
        <f>(Z817-Z$1132)/(Z$1133-Z$1132)</f>
        <v>0</v>
      </c>
      <c r="AB817" s="46" t="s">
        <v>188</v>
      </c>
      <c r="AC817" s="194">
        <f t="shared" si="608"/>
        <v>1</v>
      </c>
      <c r="AD817" s="201">
        <f>(AC817-AC$1132)/(AC$1133-AC$1132)</f>
        <v>0</v>
      </c>
      <c r="AE817" s="46" t="s">
        <v>188</v>
      </c>
      <c r="AF817" s="194">
        <f t="shared" si="609"/>
        <v>1</v>
      </c>
      <c r="AG817" s="201">
        <f>(AF817-AF$1132)/(AF$1133-AF$1132)</f>
        <v>0</v>
      </c>
      <c r="AH817" s="24" t="s">
        <v>199</v>
      </c>
      <c r="AI817" s="194">
        <f>VLOOKUP(AH817,'DATOS DE SOPORTE'!$V$5:$W$8,2,FALSE)</f>
        <v>2</v>
      </c>
      <c r="AJ817" s="201">
        <f>(AI817-AI$1132)/(AI$1133-AI$1132)</f>
        <v>0.33333333333333331</v>
      </c>
      <c r="AK817" s="58" t="str">
        <f t="shared" si="601"/>
        <v>Bueno</v>
      </c>
      <c r="AL817" s="196">
        <f>IFERROR(SQRT(($E817-$E$1136)^2+($C817-$C$1136)^2),0)</f>
        <v>0.17149475292163549</v>
      </c>
      <c r="AM817" s="197" t="str">
        <f>IF(AL817&lt;=SMALL($AL$3:$AL$1130,1),"MAS PARECIDO","NO")</f>
        <v>NO</v>
      </c>
      <c r="AN817" s="197" t="str">
        <f>IF(AL817&lt;=SMALL($AL$3:$AL$1130,5),"SIMILAR","NO")</f>
        <v>NO</v>
      </c>
      <c r="AO817" s="197" t="str">
        <f t="shared" si="610"/>
        <v>N/A</v>
      </c>
      <c r="AP817" s="197">
        <f t="shared" si="611"/>
        <v>0</v>
      </c>
      <c r="AQ817" s="198">
        <f t="shared" si="612"/>
        <v>0</v>
      </c>
      <c r="AR817" s="196">
        <f>IFERROR(SQRT(($E817-$E$1136)^2+($H817-$H$1136)^2),0)</f>
        <v>0.6672971563754152</v>
      </c>
      <c r="AS817" s="197" t="str">
        <f>IF(AR817&lt;=SMALL(AR$3:AR$1130,1),"MAS PARECIDO","NO")</f>
        <v>NO</v>
      </c>
      <c r="AT817" s="197" t="str">
        <f>IF(AR817&lt;=SMALL(AR$3:AR$1130,5),"SIMILAR","NO")</f>
        <v>NO</v>
      </c>
      <c r="AU817" s="197" t="str">
        <f t="shared" si="613"/>
        <v>N/A</v>
      </c>
      <c r="AV817" s="197">
        <f t="shared" si="614"/>
        <v>0</v>
      </c>
      <c r="AW817" s="198">
        <f t="shared" si="615"/>
        <v>0</v>
      </c>
      <c r="AX817" s="199">
        <f>IFERROR(SQRT(($E817-$E$1136)^2+($K817-$K$1136)^2),0)</f>
        <v>2.9000870026100783E-2</v>
      </c>
      <c r="AY817" s="197" t="str">
        <f>IF(AX817&lt;=SMALL(AX$3:AX$1130,1),"MAS PARECIDO","NO")</f>
        <v>NO</v>
      </c>
      <c r="AZ817" s="197" t="str">
        <f>IF(AX817&lt;=SMALL(AX$3:AX$1130,5),"SIMILAR","NO")</f>
        <v>NO</v>
      </c>
      <c r="BA817" s="197" t="str">
        <f t="shared" si="616"/>
        <v>N/A</v>
      </c>
      <c r="BB817" s="197">
        <f t="shared" si="617"/>
        <v>0</v>
      </c>
      <c r="BC817" s="198">
        <f t="shared" si="618"/>
        <v>0</v>
      </c>
      <c r="BD817" s="196">
        <f>IFERROR(SQRT(($E817-$E$1136)^2+($O817-$O$1136)^2),0)</f>
        <v>2.9000870026100783E-2</v>
      </c>
      <c r="BE817" s="197" t="str">
        <f>IF(BD817&lt;=SMALL(BD$3:BD$1130,1),"MAS PARECIDO","NO")</f>
        <v>NO</v>
      </c>
      <c r="BF817" s="197" t="str">
        <f>IF(BD817&lt;=SMALL(BD$3:BD$1130,5),"SIMILAR","NO")</f>
        <v>NO</v>
      </c>
      <c r="BG817" s="197" t="str">
        <f t="shared" si="619"/>
        <v>N/A</v>
      </c>
      <c r="BH817" s="197">
        <f t="shared" si="620"/>
        <v>0</v>
      </c>
      <c r="BI817" s="198">
        <f t="shared" si="621"/>
        <v>0</v>
      </c>
      <c r="BJ817" s="199">
        <f>IFERROR(SQRT(($E817-$E$1136)^2+($R817-$R$1136)^2),0)</f>
        <v>0.50084034428375557</v>
      </c>
      <c r="BK817" s="197" t="str">
        <f>IF(BJ817&lt;=SMALL(BJ$3:BJ$1130,1),"MAS PARECIDO","NO")</f>
        <v>NO</v>
      </c>
      <c r="BL817" s="197" t="str">
        <f>IF(BJ817&lt;=SMALL(BJ$3:BJ$1130,5),"SIMILAR","NO")</f>
        <v>NO</v>
      </c>
      <c r="BM817" s="197" t="str">
        <f t="shared" si="622"/>
        <v>N/A</v>
      </c>
      <c r="BN817" s="197">
        <f t="shared" si="623"/>
        <v>0</v>
      </c>
      <c r="BO817" s="198">
        <f t="shared" si="624"/>
        <v>0</v>
      </c>
      <c r="BP817" s="199">
        <f>IFERROR(SQRT(($E817-$E$1136)^2+($U817-$U$1136)^2),0)</f>
        <v>1.000420436847564</v>
      </c>
      <c r="BQ817" s="197" t="str">
        <f>IF(BP817&lt;=SMALL(BP$3:BP$1130,1),"MAS PARECIDO","NO")</f>
        <v>NO</v>
      </c>
      <c r="BR817" s="197" t="str">
        <f>IF(BP817&lt;=SMALL(BP$3:BP$1130,5),"SIMILAR","NO")</f>
        <v>NO</v>
      </c>
      <c r="BS817" s="197" t="str">
        <f t="shared" si="625"/>
        <v>N/A</v>
      </c>
      <c r="BT817" s="197">
        <f t="shared" si="626"/>
        <v>0</v>
      </c>
      <c r="BU817" s="198">
        <f t="shared" si="627"/>
        <v>0</v>
      </c>
      <c r="BV817" s="199">
        <f>IFERROR(SQRT(($E817-$E$1136)^2+($X817-$X$1136)^2),0)</f>
        <v>0.60070046650745224</v>
      </c>
      <c r="BW817" s="197" t="str">
        <f>IF(BV817&lt;=SMALL(BV$3:BV$1130,1),"MAS PARECIDO","NO")</f>
        <v>NO</v>
      </c>
      <c r="BX817" s="197" t="str">
        <f>IF(BV817&lt;=SMALL(BV$3:BV$1130,5),"SIMILAR","NO")</f>
        <v>NO</v>
      </c>
      <c r="BY817" s="197" t="str">
        <f t="shared" si="628"/>
        <v>N/A</v>
      </c>
      <c r="BZ817" s="197">
        <f t="shared" si="629"/>
        <v>0</v>
      </c>
      <c r="CA817" s="198">
        <f t="shared" si="630"/>
        <v>0</v>
      </c>
      <c r="CB817" s="199">
        <f>IFERROR(SQRT(($E817-$E$1136)^2+($AA817-$AA$1136)^2),0)</f>
        <v>2.9000870026100783E-2</v>
      </c>
      <c r="CC817" s="197" t="str">
        <f>IF(CB817&lt;=SMALL(CB$3:CB$1130,1),"MAS PARECIDO","NO")</f>
        <v>NO</v>
      </c>
      <c r="CD817" s="197" t="str">
        <f>IF(CB817&lt;=SMALL(CB$3:CB$1130,5),"SIMILAR","NO")</f>
        <v>NO</v>
      </c>
      <c r="CE817" s="197" t="str">
        <f t="shared" si="631"/>
        <v>N/A</v>
      </c>
      <c r="CF817" s="197">
        <f t="shared" si="632"/>
        <v>0</v>
      </c>
      <c r="CG817" s="198">
        <f t="shared" si="633"/>
        <v>0</v>
      </c>
      <c r="CH817" s="199">
        <f>IFERROR(SQRT(($E817-$E$1136)^2+($AD817-$AD$1136)^2),0)</f>
        <v>1.000420436847564</v>
      </c>
      <c r="CI817" s="197" t="str">
        <f>IF(CH817&lt;=SMALL(CH$3:CH$1130,1),"MAS PARECIDO","NO")</f>
        <v>NO</v>
      </c>
      <c r="CJ817" s="197" t="str">
        <f>IF(CH817&lt;=SMALL(CH$3:CH$1130,5),"SIMILAR","NO")</f>
        <v>NO</v>
      </c>
      <c r="CK817" s="197" t="str">
        <f t="shared" si="634"/>
        <v>N/A</v>
      </c>
      <c r="CL817" s="197">
        <f t="shared" si="635"/>
        <v>0</v>
      </c>
      <c r="CM817" s="198">
        <f t="shared" si="636"/>
        <v>0</v>
      </c>
      <c r="CN817" s="199">
        <f>IFERROR(SQRT(($E817-$E$1136)^2+($AG817-$AG$1136)^2),0)</f>
        <v>1.000420436847564</v>
      </c>
      <c r="CO817" s="197" t="str">
        <f>IF(CN817&lt;=SMALL(CN$3:CN$1130,1),"MAS PARECIDO","NO")</f>
        <v>NO</v>
      </c>
      <c r="CP817" s="197" t="str">
        <f>IF(CN817&lt;=SMALL(CN$3:CN$1130,5),"SIMILAR","NO")</f>
        <v>NO</v>
      </c>
      <c r="CQ817" s="197" t="str">
        <f t="shared" si="637"/>
        <v>N/A</v>
      </c>
      <c r="CR817" s="197">
        <f t="shared" si="638"/>
        <v>0</v>
      </c>
      <c r="CS817" s="198">
        <f t="shared" si="639"/>
        <v>0</v>
      </c>
      <c r="CT817" s="199">
        <f>IFERROR(SQRT(($E817-$E$1136)^2+($AJ817-$AJ$1136)^2),0)</f>
        <v>0.33459253065987876</v>
      </c>
      <c r="CU817" s="197" t="str">
        <f>IF(CT817&lt;=SMALL(CT$3:CT$1130,1),"MAS PARECIDO","NO")</f>
        <v>NO</v>
      </c>
      <c r="CV817" s="197" t="str">
        <f>IF(CT817&lt;=SMALL(CT$3:CT$1130,5),"SIMILAR","NO")</f>
        <v>NO</v>
      </c>
      <c r="CW817" s="197" t="str">
        <f t="shared" si="640"/>
        <v>N/A</v>
      </c>
      <c r="CX817" s="197">
        <f t="shared" si="641"/>
        <v>0</v>
      </c>
      <c r="CY817" s="198">
        <f t="shared" si="642"/>
        <v>0</v>
      </c>
      <c r="CZ817" s="2" t="s">
        <v>2583</v>
      </c>
      <c r="DA817" s="2" t="s">
        <v>2584</v>
      </c>
      <c r="DB817" s="2">
        <v>0</v>
      </c>
      <c r="DC817" s="2" t="s">
        <v>189</v>
      </c>
    </row>
    <row r="818" spans="1:107">
      <c r="A818" s="24" t="s">
        <v>973</v>
      </c>
      <c r="B818" s="46">
        <v>147716.25</v>
      </c>
      <c r="C818" s="190">
        <f>(B818-$B$1132)/($B$1133-$B$1132)</f>
        <v>0.1674021176335572</v>
      </c>
      <c r="D818" s="46">
        <v>25000</v>
      </c>
      <c r="E818" s="190">
        <f>(D818-$D$1132)/($D$1133-$D$1132)</f>
        <v>4.9971499144974348E-2</v>
      </c>
      <c r="F818" s="46" t="s">
        <v>187</v>
      </c>
      <c r="G818" s="192">
        <f>VLOOKUP(F818,'DATOS DE SOPORTE'!$Y$5:$Z$8,2,FALSE)</f>
        <v>4</v>
      </c>
      <c r="H818" s="190">
        <f>(G818-$G$1132)/($G$1133-$G$1132)</f>
        <v>1</v>
      </c>
      <c r="I818" s="50">
        <v>1</v>
      </c>
      <c r="J818" s="200">
        <f t="shared" si="602"/>
        <v>1</v>
      </c>
      <c r="K818" s="190">
        <f>(J818-$J$1132)/($J$1133-$J$1132)</f>
        <v>0.2</v>
      </c>
      <c r="L818" s="193" t="str">
        <f t="shared" si="603"/>
        <v>SI</v>
      </c>
      <c r="M818" s="46" t="s">
        <v>192</v>
      </c>
      <c r="N818" s="192">
        <f t="shared" si="604"/>
        <v>2</v>
      </c>
      <c r="O818" s="190">
        <f>(N818-N$1132)/(N$1133-N$1132)</f>
        <v>1</v>
      </c>
      <c r="P818" s="46" t="s">
        <v>58</v>
      </c>
      <c r="Q818" s="192">
        <f t="shared" si="605"/>
        <v>3</v>
      </c>
      <c r="R818" s="190">
        <f>(Q818-Q$1132)/(Q$1133-Q$1132)</f>
        <v>1</v>
      </c>
      <c r="S818" s="46" t="s">
        <v>194</v>
      </c>
      <c r="T818" s="192">
        <f t="shared" si="606"/>
        <v>1</v>
      </c>
      <c r="U818" s="190">
        <f>(T818-T$1132)/(T$1133-T$1132)</f>
        <v>0</v>
      </c>
      <c r="V818" s="46" t="s">
        <v>62</v>
      </c>
      <c r="W818" s="194">
        <f>VLOOKUP(V818,'DATOS DE SOPORTE'!$S$5:$T$10,2,FALSE)</f>
        <v>1</v>
      </c>
      <c r="X818" s="201">
        <f>(W818-W$1132)/(W$1133-W$1132)</f>
        <v>0</v>
      </c>
      <c r="Y818" s="46" t="s">
        <v>188</v>
      </c>
      <c r="Z818" s="194">
        <f t="shared" si="607"/>
        <v>1</v>
      </c>
      <c r="AA818" s="201">
        <f>(Z818-Z$1132)/(Z$1133-Z$1132)</f>
        <v>0</v>
      </c>
      <c r="AB818" s="46" t="s">
        <v>188</v>
      </c>
      <c r="AC818" s="194">
        <f t="shared" si="608"/>
        <v>1</v>
      </c>
      <c r="AD818" s="201">
        <f>(AC818-AC$1132)/(AC$1133-AC$1132)</f>
        <v>0</v>
      </c>
      <c r="AE818" s="46" t="s">
        <v>188</v>
      </c>
      <c r="AF818" s="194">
        <f t="shared" si="609"/>
        <v>1</v>
      </c>
      <c r="AG818" s="201">
        <f>(AF818-AF$1132)/(AF$1133-AF$1132)</f>
        <v>0</v>
      </c>
      <c r="AH818" s="24" t="s">
        <v>67</v>
      </c>
      <c r="AI818" s="194">
        <f>VLOOKUP(AH818,'DATOS DE SOPORTE'!$V$5:$W$8,2,FALSE)</f>
        <v>1</v>
      </c>
      <c r="AJ818" s="201">
        <f>(AI818-AI$1132)/(AI$1133-AI$1132)</f>
        <v>0</v>
      </c>
      <c r="AK818" s="58" t="str">
        <f t="shared" si="601"/>
        <v>Bueno</v>
      </c>
      <c r="AL818" s="196">
        <f>IFERROR(SQRT(($E818-$E$1136)^2+($C818-$C$1136)^2),0)</f>
        <v>6.2643625052316118E-2</v>
      </c>
      <c r="AM818" s="197" t="str">
        <f>IF(AL818&lt;=SMALL($AL$3:$AL$1130,1),"MAS PARECIDO","NO")</f>
        <v>NO</v>
      </c>
      <c r="AN818" s="197" t="str">
        <f>IF(AL818&lt;=SMALL($AL$3:$AL$1130,5),"SIMILAR","NO")</f>
        <v>NO</v>
      </c>
      <c r="AO818" s="197" t="str">
        <f t="shared" si="610"/>
        <v>N/A</v>
      </c>
      <c r="AP818" s="197">
        <f t="shared" si="611"/>
        <v>0</v>
      </c>
      <c r="AQ818" s="198">
        <f t="shared" si="612"/>
        <v>0</v>
      </c>
      <c r="AR818" s="196">
        <f>IFERROR(SQRT(($E818-$E$1136)^2+($H818-$H$1136)^2),0)</f>
        <v>0.66853914952768079</v>
      </c>
      <c r="AS818" s="197" t="str">
        <f>IF(AR818&lt;=SMALL(AR$3:AR$1130,1),"MAS PARECIDO","NO")</f>
        <v>NO</v>
      </c>
      <c r="AT818" s="197" t="str">
        <f>IF(AR818&lt;=SMALL(AR$3:AR$1130,5),"SIMILAR","NO")</f>
        <v>NO</v>
      </c>
      <c r="AU818" s="197" t="str">
        <f t="shared" si="613"/>
        <v>N/A</v>
      </c>
      <c r="AV818" s="197">
        <f t="shared" si="614"/>
        <v>0</v>
      </c>
      <c r="AW818" s="198">
        <f t="shared" si="615"/>
        <v>0</v>
      </c>
      <c r="AX818" s="199">
        <f>IFERROR(SQRT(($E818-$E$1136)^2+($K818-$K$1136)^2),0)</f>
        <v>5.0001500045001347E-2</v>
      </c>
      <c r="AY818" s="197" t="str">
        <f>IF(AX818&lt;=SMALL(AX$3:AX$1130,1),"MAS PARECIDO","NO")</f>
        <v>NO</v>
      </c>
      <c r="AZ818" s="197" t="str">
        <f>IF(AX818&lt;=SMALL(AX$3:AX$1130,5),"SIMILAR","NO")</f>
        <v>NO</v>
      </c>
      <c r="BA818" s="197" t="str">
        <f t="shared" si="616"/>
        <v>N/A</v>
      </c>
      <c r="BB818" s="197">
        <f t="shared" si="617"/>
        <v>0</v>
      </c>
      <c r="BC818" s="198">
        <f t="shared" si="618"/>
        <v>0</v>
      </c>
      <c r="BD818" s="196">
        <f>IFERROR(SQRT(($E818-$E$1136)^2+($O818-$O$1136)^2),0)</f>
        <v>5.0001500045001347E-2</v>
      </c>
      <c r="BE818" s="197" t="str">
        <f>IF(BD818&lt;=SMALL(BD$3:BD$1130,1),"MAS PARECIDO","NO")</f>
        <v>NO</v>
      </c>
      <c r="BF818" s="197" t="str">
        <f>IF(BD818&lt;=SMALL(BD$3:BD$1130,5),"SIMILAR","NO")</f>
        <v>NO</v>
      </c>
      <c r="BG818" s="197" t="str">
        <f t="shared" si="619"/>
        <v>N/A</v>
      </c>
      <c r="BH818" s="197">
        <f t="shared" si="620"/>
        <v>0</v>
      </c>
      <c r="BI818" s="198">
        <f t="shared" si="621"/>
        <v>0</v>
      </c>
      <c r="BJ818" s="199">
        <f>IFERROR(SQRT(($E818-$E$1136)^2+($R818-$R$1136)^2),0)</f>
        <v>0.50249393031831757</v>
      </c>
      <c r="BK818" s="197" t="str">
        <f>IF(BJ818&lt;=SMALL(BJ$3:BJ$1130,1),"MAS PARECIDO","NO")</f>
        <v>NO</v>
      </c>
      <c r="BL818" s="197" t="str">
        <f>IF(BJ818&lt;=SMALL(BJ$3:BJ$1130,5),"SIMILAR","NO")</f>
        <v>NO</v>
      </c>
      <c r="BM818" s="197" t="str">
        <f t="shared" si="622"/>
        <v>N/A</v>
      </c>
      <c r="BN818" s="197">
        <f t="shared" si="623"/>
        <v>0</v>
      </c>
      <c r="BO818" s="198">
        <f t="shared" si="624"/>
        <v>0</v>
      </c>
      <c r="BP818" s="199">
        <f>IFERROR(SQRT(($E818-$E$1136)^2+($U818-$U$1136)^2),0)</f>
        <v>5.0001500045001347E-2</v>
      </c>
      <c r="BQ818" s="197" t="str">
        <f>IF(BP818&lt;=SMALL(BP$3:BP$1130,1),"MAS PARECIDO","NO")</f>
        <v>NO</v>
      </c>
      <c r="BR818" s="197" t="str">
        <f>IF(BP818&lt;=SMALL(BP$3:BP$1130,5),"SIMILAR","NO")</f>
        <v>NO</v>
      </c>
      <c r="BS818" s="197" t="str">
        <f t="shared" si="625"/>
        <v>N/A</v>
      </c>
      <c r="BT818" s="197">
        <f t="shared" si="626"/>
        <v>0</v>
      </c>
      <c r="BU818" s="198">
        <f t="shared" si="627"/>
        <v>0</v>
      </c>
      <c r="BV818" s="199">
        <f>IFERROR(SQRT(($E818-$E$1136)^2+($X818-$X$1136)^2),0)</f>
        <v>5.0001500045001347E-2</v>
      </c>
      <c r="BW818" s="197" t="str">
        <f>IF(BV818&lt;=SMALL(BV$3:BV$1130,1),"MAS PARECIDO","NO")</f>
        <v>NO</v>
      </c>
      <c r="BX818" s="197" t="str">
        <f>IF(BV818&lt;=SMALL(BV$3:BV$1130,5),"SIMILAR","NO")</f>
        <v>NO</v>
      </c>
      <c r="BY818" s="197" t="str">
        <f t="shared" si="628"/>
        <v>N/A</v>
      </c>
      <c r="BZ818" s="197">
        <f t="shared" si="629"/>
        <v>0</v>
      </c>
      <c r="CA818" s="198">
        <f t="shared" si="630"/>
        <v>0</v>
      </c>
      <c r="CB818" s="199">
        <f>IFERROR(SQRT(($E818-$E$1136)^2+($AA818-$AA$1136)^2),0)</f>
        <v>5.0001500045001347E-2</v>
      </c>
      <c r="CC818" s="197" t="str">
        <f>IF(CB818&lt;=SMALL(CB$3:CB$1130,1),"MAS PARECIDO","NO")</f>
        <v>NO</v>
      </c>
      <c r="CD818" s="197" t="str">
        <f>IF(CB818&lt;=SMALL(CB$3:CB$1130,5),"SIMILAR","NO")</f>
        <v>NO</v>
      </c>
      <c r="CE818" s="197" t="str">
        <f t="shared" si="631"/>
        <v>N/A</v>
      </c>
      <c r="CF818" s="197">
        <f t="shared" si="632"/>
        <v>0</v>
      </c>
      <c r="CG818" s="198">
        <f t="shared" si="633"/>
        <v>0</v>
      </c>
      <c r="CH818" s="199">
        <f>IFERROR(SQRT(($E818-$E$1136)^2+($AD818-$AD$1136)^2),0)</f>
        <v>1.0012492946348328</v>
      </c>
      <c r="CI818" s="197" t="str">
        <f>IF(CH818&lt;=SMALL(CH$3:CH$1130,1),"MAS PARECIDO","NO")</f>
        <v>NO</v>
      </c>
      <c r="CJ818" s="197" t="str">
        <f>IF(CH818&lt;=SMALL(CH$3:CH$1130,5),"SIMILAR","NO")</f>
        <v>NO</v>
      </c>
      <c r="CK818" s="197" t="str">
        <f t="shared" si="634"/>
        <v>N/A</v>
      </c>
      <c r="CL818" s="197">
        <f t="shared" si="635"/>
        <v>0</v>
      </c>
      <c r="CM818" s="198">
        <f t="shared" si="636"/>
        <v>0</v>
      </c>
      <c r="CN818" s="199">
        <f>IFERROR(SQRT(($E818-$E$1136)^2+($AG818-$AG$1136)^2),0)</f>
        <v>1.0012492946348328</v>
      </c>
      <c r="CO818" s="197" t="str">
        <f>IF(CN818&lt;=SMALL(CN$3:CN$1130,1),"MAS PARECIDO","NO")</f>
        <v>NO</v>
      </c>
      <c r="CP818" s="197" t="str">
        <f>IF(CN818&lt;=SMALL(CN$3:CN$1130,5),"SIMILAR","NO")</f>
        <v>NO</v>
      </c>
      <c r="CQ818" s="197" t="str">
        <f t="shared" si="637"/>
        <v>N/A</v>
      </c>
      <c r="CR818" s="197">
        <f t="shared" si="638"/>
        <v>0</v>
      </c>
      <c r="CS818" s="198">
        <f t="shared" si="639"/>
        <v>0</v>
      </c>
      <c r="CT818" s="199">
        <f>IFERROR(SQRT(($E818-$E$1136)^2+($AJ818-$AJ$1136)^2),0)</f>
        <v>5.0001500045001347E-2</v>
      </c>
      <c r="CU818" s="197" t="str">
        <f>IF(CT818&lt;=SMALL(CT$3:CT$1130,1),"MAS PARECIDO","NO")</f>
        <v>NO</v>
      </c>
      <c r="CV818" s="197" t="str">
        <f>IF(CT818&lt;=SMALL(CT$3:CT$1130,5),"SIMILAR","NO")</f>
        <v>NO</v>
      </c>
      <c r="CW818" s="197" t="str">
        <f t="shared" si="640"/>
        <v>N/A</v>
      </c>
      <c r="CX818" s="197">
        <f t="shared" si="641"/>
        <v>0</v>
      </c>
      <c r="CY818" s="198">
        <f t="shared" si="642"/>
        <v>0</v>
      </c>
      <c r="CZ818" s="2" t="s">
        <v>2585</v>
      </c>
      <c r="DA818" s="2" t="s">
        <v>2586</v>
      </c>
      <c r="DB818" s="2">
        <v>0</v>
      </c>
      <c r="DC818" s="2" t="s">
        <v>189</v>
      </c>
    </row>
    <row r="819" spans="1:107">
      <c r="A819" s="24" t="s">
        <v>974</v>
      </c>
      <c r="B819" s="46">
        <v>46000</v>
      </c>
      <c r="C819" s="190">
        <f>(B819-$B$1132)/($B$1133-$B$1132)</f>
        <v>4.8504649662042064E-2</v>
      </c>
      <c r="D819" s="46">
        <v>37000</v>
      </c>
      <c r="E819" s="190">
        <f>(D819-$D$1132)/($D$1133-$D$1132)</f>
        <v>7.3972219166574996E-2</v>
      </c>
      <c r="F819" s="46" t="s">
        <v>191</v>
      </c>
      <c r="G819" s="192">
        <f>VLOOKUP(F819,'DATOS DE SOPORTE'!$Y$5:$Z$8,2,FALSE)</f>
        <v>1</v>
      </c>
      <c r="H819" s="190">
        <f>(G819-$G$1132)/($G$1133-$G$1132)</f>
        <v>0</v>
      </c>
      <c r="I819" s="50">
        <v>0</v>
      </c>
      <c r="J819" s="200">
        <f t="shared" si="602"/>
        <v>0</v>
      </c>
      <c r="K819" s="190">
        <f>(J819-$J$1132)/($J$1133-$J$1132)</f>
        <v>0</v>
      </c>
      <c r="L819" s="193" t="str">
        <f t="shared" si="603"/>
        <v>NO</v>
      </c>
      <c r="M819" s="46" t="s">
        <v>192</v>
      </c>
      <c r="N819" s="192">
        <f t="shared" si="604"/>
        <v>2</v>
      </c>
      <c r="O819" s="190">
        <f>(N819-N$1132)/(N$1133-N$1132)</f>
        <v>1</v>
      </c>
      <c r="P819" s="46" t="s">
        <v>193</v>
      </c>
      <c r="Q819" s="192">
        <f t="shared" si="605"/>
        <v>2</v>
      </c>
      <c r="R819" s="190">
        <f>(Q819-Q$1132)/(Q$1133-Q$1132)</f>
        <v>0.5</v>
      </c>
      <c r="S819" s="46" t="s">
        <v>194</v>
      </c>
      <c r="T819" s="192">
        <f t="shared" si="606"/>
        <v>1</v>
      </c>
      <c r="U819" s="190">
        <f>(T819-T$1132)/(T$1133-T$1132)</f>
        <v>0</v>
      </c>
      <c r="V819" s="46" t="s">
        <v>62</v>
      </c>
      <c r="W819" s="194">
        <f>VLOOKUP(V819,'DATOS DE SOPORTE'!$S$5:$T$10,2,FALSE)</f>
        <v>1</v>
      </c>
      <c r="X819" s="201">
        <f>(W819-W$1132)/(W$1133-W$1132)</f>
        <v>0</v>
      </c>
      <c r="Y819" s="46" t="s">
        <v>188</v>
      </c>
      <c r="Z819" s="194">
        <f t="shared" si="607"/>
        <v>1</v>
      </c>
      <c r="AA819" s="201">
        <f>(Z819-Z$1132)/(Z$1133-Z$1132)</f>
        <v>0</v>
      </c>
      <c r="AB819" s="46" t="s">
        <v>188</v>
      </c>
      <c r="AC819" s="194">
        <f t="shared" si="608"/>
        <v>1</v>
      </c>
      <c r="AD819" s="201">
        <f>(AC819-AC$1132)/(AC$1133-AC$1132)</f>
        <v>0</v>
      </c>
      <c r="AE819" s="46" t="s">
        <v>136</v>
      </c>
      <c r="AF819" s="194">
        <f t="shared" si="609"/>
        <v>2</v>
      </c>
      <c r="AG819" s="201">
        <f>(AF819-AF$1132)/(AF$1133-AF$1132)</f>
        <v>1</v>
      </c>
      <c r="AH819" s="24" t="s">
        <v>199</v>
      </c>
      <c r="AI819" s="194">
        <f>VLOOKUP(AH819,'DATOS DE SOPORTE'!$V$5:$W$8,2,FALSE)</f>
        <v>2</v>
      </c>
      <c r="AJ819" s="201">
        <f>(AI819-AI$1132)/(AI$1133-AI$1132)</f>
        <v>0.33333333333333331</v>
      </c>
      <c r="AK819" s="58" t="str">
        <f t="shared" si="601"/>
        <v>Bueno</v>
      </c>
      <c r="AL819" s="196">
        <f>IFERROR(SQRT(($E819-$E$1136)^2+($C819-$C$1136)^2),0)</f>
        <v>0.17323583448511137</v>
      </c>
      <c r="AM819" s="197" t="str">
        <f>IF(AL819&lt;=SMALL($AL$3:$AL$1130,1),"MAS PARECIDO","NO")</f>
        <v>NO</v>
      </c>
      <c r="AN819" s="197" t="str">
        <f>IF(AL819&lt;=SMALL($AL$3:$AL$1130,5),"SIMILAR","NO")</f>
        <v>NO</v>
      </c>
      <c r="AO819" s="197" t="str">
        <f t="shared" si="610"/>
        <v>N/A</v>
      </c>
      <c r="AP819" s="197">
        <f t="shared" si="611"/>
        <v>0</v>
      </c>
      <c r="AQ819" s="198">
        <f t="shared" si="612"/>
        <v>0</v>
      </c>
      <c r="AR819" s="196">
        <f>IFERROR(SQRT(($E819-$E$1136)^2+($H819-$H$1136)^2),0)</f>
        <v>0.34144902941126792</v>
      </c>
      <c r="AS819" s="197" t="str">
        <f>IF(AR819&lt;=SMALL(AR$3:AR$1130,1),"MAS PARECIDO","NO")</f>
        <v>NO</v>
      </c>
      <c r="AT819" s="197" t="str">
        <f>IF(AR819&lt;=SMALL(AR$3:AR$1130,5),"SIMILAR","NO")</f>
        <v>NO</v>
      </c>
      <c r="AU819" s="197" t="str">
        <f t="shared" si="613"/>
        <v>N/A</v>
      </c>
      <c r="AV819" s="197">
        <f t="shared" si="614"/>
        <v>0</v>
      </c>
      <c r="AW819" s="198">
        <f t="shared" si="615"/>
        <v>0</v>
      </c>
      <c r="AX819" s="199">
        <f>IFERROR(SQRT(($E819-$E$1136)^2+($K819-$K$1136)^2),0)</f>
        <v>0.21325179618185119</v>
      </c>
      <c r="AY819" s="197" t="str">
        <f>IF(AX819&lt;=SMALL(AX$3:AX$1130,1),"MAS PARECIDO","NO")</f>
        <v>NO</v>
      </c>
      <c r="AZ819" s="197" t="str">
        <f>IF(AX819&lt;=SMALL(AX$3:AX$1130,5),"SIMILAR","NO")</f>
        <v>NO</v>
      </c>
      <c r="BA819" s="197" t="str">
        <f t="shared" si="616"/>
        <v>N/A</v>
      </c>
      <c r="BB819" s="197">
        <f t="shared" si="617"/>
        <v>0</v>
      </c>
      <c r="BC819" s="198">
        <f t="shared" si="618"/>
        <v>0</v>
      </c>
      <c r="BD819" s="196">
        <f>IFERROR(SQRT(($E819-$E$1136)^2+($O819-$O$1136)^2),0)</f>
        <v>7.4002220066601995E-2</v>
      </c>
      <c r="BE819" s="197" t="str">
        <f>IF(BD819&lt;=SMALL(BD$3:BD$1130,1),"MAS PARECIDO","NO")</f>
        <v>NO</v>
      </c>
      <c r="BF819" s="197" t="str">
        <f>IF(BD819&lt;=SMALL(BD$3:BD$1130,5),"SIMILAR","NO")</f>
        <v>NO</v>
      </c>
      <c r="BG819" s="197" t="str">
        <f t="shared" si="619"/>
        <v>N/A</v>
      </c>
      <c r="BH819" s="197">
        <f t="shared" si="620"/>
        <v>0</v>
      </c>
      <c r="BI819" s="198">
        <f t="shared" si="621"/>
        <v>0</v>
      </c>
      <c r="BJ819" s="199">
        <f>IFERROR(SQRT(($E819-$E$1136)^2+($R819-$R$1136)^2),0)</f>
        <v>7.4002220066601995E-2</v>
      </c>
      <c r="BK819" s="197" t="str">
        <f>IF(BJ819&lt;=SMALL(BJ$3:BJ$1130,1),"MAS PARECIDO","NO")</f>
        <v>NO</v>
      </c>
      <c r="BL819" s="197" t="str">
        <f>IF(BJ819&lt;=SMALL(BJ$3:BJ$1130,5),"SIMILAR","NO")</f>
        <v>NO</v>
      </c>
      <c r="BM819" s="197" t="str">
        <f t="shared" si="622"/>
        <v>N/A</v>
      </c>
      <c r="BN819" s="197">
        <f t="shared" si="623"/>
        <v>0</v>
      </c>
      <c r="BO819" s="198">
        <f t="shared" si="624"/>
        <v>0</v>
      </c>
      <c r="BP819" s="199">
        <f>IFERROR(SQRT(($E819-$E$1136)^2+($U819-$U$1136)^2),0)</f>
        <v>7.4002220066601995E-2</v>
      </c>
      <c r="BQ819" s="197" t="str">
        <f>IF(BP819&lt;=SMALL(BP$3:BP$1130,1),"MAS PARECIDO","NO")</f>
        <v>NO</v>
      </c>
      <c r="BR819" s="197" t="str">
        <f>IF(BP819&lt;=SMALL(BP$3:BP$1130,5),"SIMILAR","NO")</f>
        <v>NO</v>
      </c>
      <c r="BS819" s="197" t="str">
        <f t="shared" si="625"/>
        <v>N/A</v>
      </c>
      <c r="BT819" s="197">
        <f t="shared" si="626"/>
        <v>0</v>
      </c>
      <c r="BU819" s="198">
        <f t="shared" si="627"/>
        <v>0</v>
      </c>
      <c r="BV819" s="199">
        <f>IFERROR(SQRT(($E819-$E$1136)^2+($X819-$X$1136)^2),0)</f>
        <v>7.4002220066601995E-2</v>
      </c>
      <c r="BW819" s="197" t="str">
        <f>IF(BV819&lt;=SMALL(BV$3:BV$1130,1),"MAS PARECIDO","NO")</f>
        <v>NO</v>
      </c>
      <c r="BX819" s="197" t="str">
        <f>IF(BV819&lt;=SMALL(BV$3:BV$1130,5),"SIMILAR","NO")</f>
        <v>NO</v>
      </c>
      <c r="BY819" s="197" t="str">
        <f t="shared" si="628"/>
        <v>N/A</v>
      </c>
      <c r="BZ819" s="197">
        <f t="shared" si="629"/>
        <v>0</v>
      </c>
      <c r="CA819" s="198">
        <f t="shared" si="630"/>
        <v>0</v>
      </c>
      <c r="CB819" s="199">
        <f>IFERROR(SQRT(($E819-$E$1136)^2+($AA819-$AA$1136)^2),0)</f>
        <v>7.4002220066601995E-2</v>
      </c>
      <c r="CC819" s="197" t="str">
        <f>IF(CB819&lt;=SMALL(CB$3:CB$1130,1),"MAS PARECIDO","NO")</f>
        <v>NO</v>
      </c>
      <c r="CD819" s="197" t="str">
        <f>IF(CB819&lt;=SMALL(CB$3:CB$1130,5),"SIMILAR","NO")</f>
        <v>NO</v>
      </c>
      <c r="CE819" s="197" t="str">
        <f t="shared" si="631"/>
        <v>N/A</v>
      </c>
      <c r="CF819" s="197">
        <f t="shared" si="632"/>
        <v>0</v>
      </c>
      <c r="CG819" s="198">
        <f t="shared" si="633"/>
        <v>0</v>
      </c>
      <c r="CH819" s="199">
        <f>IFERROR(SQRT(($E819-$E$1136)^2+($AD819-$AD$1136)^2),0)</f>
        <v>1.0027344257453146</v>
      </c>
      <c r="CI819" s="197" t="str">
        <f>IF(CH819&lt;=SMALL(CH$3:CH$1130,1),"MAS PARECIDO","NO")</f>
        <v>NO</v>
      </c>
      <c r="CJ819" s="197" t="str">
        <f>IF(CH819&lt;=SMALL(CH$3:CH$1130,5),"SIMILAR","NO")</f>
        <v>NO</v>
      </c>
      <c r="CK819" s="197" t="str">
        <f t="shared" si="634"/>
        <v>N/A</v>
      </c>
      <c r="CL819" s="197">
        <f t="shared" si="635"/>
        <v>0</v>
      </c>
      <c r="CM819" s="198">
        <f t="shared" si="636"/>
        <v>0</v>
      </c>
      <c r="CN819" s="199">
        <f>IFERROR(SQRT(($E819-$E$1136)^2+($AG819-$AG$1136)^2),0)</f>
        <v>7.4002220066601995E-2</v>
      </c>
      <c r="CO819" s="197" t="str">
        <f>IF(CN819&lt;=SMALL(CN$3:CN$1130,1),"MAS PARECIDO","NO")</f>
        <v>NO</v>
      </c>
      <c r="CP819" s="197" t="str">
        <f>IF(CN819&lt;=SMALL(CN$3:CN$1130,5),"SIMILAR","NO")</f>
        <v>NO</v>
      </c>
      <c r="CQ819" s="197" t="str">
        <f t="shared" si="637"/>
        <v>N/A</v>
      </c>
      <c r="CR819" s="197">
        <f t="shared" si="638"/>
        <v>0</v>
      </c>
      <c r="CS819" s="198">
        <f t="shared" si="639"/>
        <v>0</v>
      </c>
      <c r="CT819" s="199">
        <f>IFERROR(SQRT(($E819-$E$1136)^2+($AJ819-$AJ$1136)^2),0)</f>
        <v>0.34144902941126792</v>
      </c>
      <c r="CU819" s="197" t="str">
        <f>IF(CT819&lt;=SMALL(CT$3:CT$1130,1),"MAS PARECIDO","NO")</f>
        <v>NO</v>
      </c>
      <c r="CV819" s="197" t="str">
        <f>IF(CT819&lt;=SMALL(CT$3:CT$1130,5),"SIMILAR","NO")</f>
        <v>NO</v>
      </c>
      <c r="CW819" s="197" t="str">
        <f t="shared" si="640"/>
        <v>N/A</v>
      </c>
      <c r="CX819" s="197">
        <f t="shared" si="641"/>
        <v>0</v>
      </c>
      <c r="CY819" s="198">
        <f t="shared" si="642"/>
        <v>0</v>
      </c>
      <c r="CZ819" s="2" t="s">
        <v>2587</v>
      </c>
      <c r="DA819" s="2" t="s">
        <v>2588</v>
      </c>
      <c r="DB819" s="2">
        <v>0</v>
      </c>
      <c r="DC819" s="2" t="s">
        <v>189</v>
      </c>
    </row>
    <row r="820" spans="1:107">
      <c r="A820" s="24" t="s">
        <v>975</v>
      </c>
      <c r="B820" s="46">
        <v>24999.439999999999</v>
      </c>
      <c r="C820" s="190">
        <f>(B820-$B$1132)/($B$1133-$B$1132)</f>
        <v>2.3956817727775095E-2</v>
      </c>
      <c r="D820" s="46">
        <v>17000</v>
      </c>
      <c r="E820" s="190">
        <f>(D820-$D$1132)/($D$1133-$D$1132)</f>
        <v>3.3971019130573918E-2</v>
      </c>
      <c r="F820" s="46" t="s">
        <v>203</v>
      </c>
      <c r="G820" s="192">
        <f>VLOOKUP(F820,'DATOS DE SOPORTE'!$Y$5:$Z$8,2,FALSE)</f>
        <v>3</v>
      </c>
      <c r="H820" s="190">
        <f>(G820-$G$1132)/($G$1133-$G$1132)</f>
        <v>0.66666666666666663</v>
      </c>
      <c r="I820" s="50">
        <v>1</v>
      </c>
      <c r="J820" s="200">
        <f t="shared" si="602"/>
        <v>1</v>
      </c>
      <c r="K820" s="190">
        <f>(J820-$J$1132)/($J$1133-$J$1132)</f>
        <v>0.2</v>
      </c>
      <c r="L820" s="193" t="str">
        <f t="shared" si="603"/>
        <v>SI</v>
      </c>
      <c r="M820" s="46" t="s">
        <v>56</v>
      </c>
      <c r="N820" s="192">
        <f t="shared" si="604"/>
        <v>1</v>
      </c>
      <c r="O820" s="190">
        <f>(N820-N$1132)/(N$1133-N$1132)</f>
        <v>0</v>
      </c>
      <c r="P820" s="46" t="s">
        <v>196</v>
      </c>
      <c r="Q820" s="192">
        <f t="shared" si="605"/>
        <v>1</v>
      </c>
      <c r="R820" s="190">
        <f>(Q820-Q$1132)/(Q$1133-Q$1132)</f>
        <v>0</v>
      </c>
      <c r="S820" s="46" t="s">
        <v>194</v>
      </c>
      <c r="T820" s="192">
        <f t="shared" si="606"/>
        <v>1</v>
      </c>
      <c r="U820" s="190">
        <f>(T820-T$1132)/(T$1133-T$1132)</f>
        <v>0</v>
      </c>
      <c r="V820" s="46" t="s">
        <v>62</v>
      </c>
      <c r="W820" s="194">
        <f>VLOOKUP(V820,'DATOS DE SOPORTE'!$S$5:$T$10,2,FALSE)</f>
        <v>1</v>
      </c>
      <c r="X820" s="201">
        <f>(W820-W$1132)/(W$1133-W$1132)</f>
        <v>0</v>
      </c>
      <c r="Y820" s="46" t="s">
        <v>188</v>
      </c>
      <c r="Z820" s="194">
        <f t="shared" si="607"/>
        <v>1</v>
      </c>
      <c r="AA820" s="201">
        <f>(Z820-Z$1132)/(Z$1133-Z$1132)</f>
        <v>0</v>
      </c>
      <c r="AB820" s="46" t="s">
        <v>136</v>
      </c>
      <c r="AC820" s="194">
        <f t="shared" si="608"/>
        <v>2</v>
      </c>
      <c r="AD820" s="201">
        <f>(AC820-AC$1132)/(AC$1133-AC$1132)</f>
        <v>1</v>
      </c>
      <c r="AE820" s="46" t="s">
        <v>188</v>
      </c>
      <c r="AF820" s="194">
        <f t="shared" si="609"/>
        <v>1</v>
      </c>
      <c r="AG820" s="201">
        <f>(AF820-AF$1132)/(AF$1133-AF$1132)</f>
        <v>0</v>
      </c>
      <c r="AH820" s="24" t="s">
        <v>67</v>
      </c>
      <c r="AI820" s="194">
        <f>VLOOKUP(AH820,'DATOS DE SOPORTE'!$V$5:$W$8,2,FALSE)</f>
        <v>1</v>
      </c>
      <c r="AJ820" s="201">
        <f>(AI820-AI$1132)/(AI$1133-AI$1132)</f>
        <v>0</v>
      </c>
      <c r="AK820" s="58" t="str">
        <f t="shared" si="601"/>
        <v>Bueno</v>
      </c>
      <c r="AL820" s="196">
        <f>IFERROR(SQRT(($E820-$E$1136)^2+($C820-$C$1136)^2),0)</f>
        <v>0.18434494719515504</v>
      </c>
      <c r="AM820" s="197" t="str">
        <f>IF(AL820&lt;=SMALL($AL$3:$AL$1130,1),"MAS PARECIDO","NO")</f>
        <v>NO</v>
      </c>
      <c r="AN820" s="197" t="str">
        <f>IF(AL820&lt;=SMALL($AL$3:$AL$1130,5),"SIMILAR","NO")</f>
        <v>NO</v>
      </c>
      <c r="AO820" s="197" t="str">
        <f t="shared" si="610"/>
        <v>N/A</v>
      </c>
      <c r="AP820" s="197">
        <f t="shared" si="611"/>
        <v>0</v>
      </c>
      <c r="AQ820" s="198">
        <f t="shared" si="612"/>
        <v>0</v>
      </c>
      <c r="AR820" s="196">
        <f>IFERROR(SQRT(($E820-$E$1136)^2+($H820-$H$1136)^2),0)</f>
        <v>0.3350629500172056</v>
      </c>
      <c r="AS820" s="197" t="str">
        <f>IF(AR820&lt;=SMALL(AR$3:AR$1130,1),"MAS PARECIDO","NO")</f>
        <v>NO</v>
      </c>
      <c r="AT820" s="197" t="str">
        <f>IF(AR820&lt;=SMALL(AR$3:AR$1130,5),"SIMILAR","NO")</f>
        <v>NO</v>
      </c>
      <c r="AU820" s="197" t="str">
        <f t="shared" si="613"/>
        <v>N/A</v>
      </c>
      <c r="AV820" s="197">
        <f t="shared" si="614"/>
        <v>0</v>
      </c>
      <c r="AW820" s="198">
        <f t="shared" si="615"/>
        <v>0</v>
      </c>
      <c r="AX820" s="199">
        <f>IFERROR(SQRT(($E820-$E$1136)^2+($K820-$K$1136)^2),0)</f>
        <v>3.4001020030600917E-2</v>
      </c>
      <c r="AY820" s="197" t="str">
        <f>IF(AX820&lt;=SMALL(AX$3:AX$1130,1),"MAS PARECIDO","NO")</f>
        <v>NO</v>
      </c>
      <c r="AZ820" s="197" t="str">
        <f>IF(AX820&lt;=SMALL(AX$3:AX$1130,5),"SIMILAR","NO")</f>
        <v>NO</v>
      </c>
      <c r="BA820" s="197" t="str">
        <f t="shared" si="616"/>
        <v>N/A</v>
      </c>
      <c r="BB820" s="197">
        <f t="shared" si="617"/>
        <v>0</v>
      </c>
      <c r="BC820" s="198">
        <f t="shared" si="618"/>
        <v>0</v>
      </c>
      <c r="BD820" s="196">
        <f>IFERROR(SQRT(($E820-$E$1136)^2+($O820-$O$1136)^2),0)</f>
        <v>1.0005778677160122</v>
      </c>
      <c r="BE820" s="197" t="str">
        <f>IF(BD820&lt;=SMALL(BD$3:BD$1130,1),"MAS PARECIDO","NO")</f>
        <v>NO</v>
      </c>
      <c r="BF820" s="197" t="str">
        <f>IF(BD820&lt;=SMALL(BD$3:BD$1130,5),"SIMILAR","NO")</f>
        <v>NO</v>
      </c>
      <c r="BG820" s="197" t="str">
        <f t="shared" si="619"/>
        <v>N/A</v>
      </c>
      <c r="BH820" s="197">
        <f t="shared" si="620"/>
        <v>0</v>
      </c>
      <c r="BI820" s="198">
        <f t="shared" si="621"/>
        <v>0</v>
      </c>
      <c r="BJ820" s="199">
        <f>IFERROR(SQRT(($E820-$E$1136)^2+($R820-$R$1136)^2),0)</f>
        <v>0.50115473594801174</v>
      </c>
      <c r="BK820" s="197" t="str">
        <f>IF(BJ820&lt;=SMALL(BJ$3:BJ$1130,1),"MAS PARECIDO","NO")</f>
        <v>NO</v>
      </c>
      <c r="BL820" s="197" t="str">
        <f>IF(BJ820&lt;=SMALL(BJ$3:BJ$1130,5),"SIMILAR","NO")</f>
        <v>NO</v>
      </c>
      <c r="BM820" s="197" t="str">
        <f t="shared" si="622"/>
        <v>N/A</v>
      </c>
      <c r="BN820" s="197">
        <f t="shared" si="623"/>
        <v>0</v>
      </c>
      <c r="BO820" s="198">
        <f t="shared" si="624"/>
        <v>0</v>
      </c>
      <c r="BP820" s="199">
        <f>IFERROR(SQRT(($E820-$E$1136)^2+($U820-$U$1136)^2),0)</f>
        <v>3.4001020030600917E-2</v>
      </c>
      <c r="BQ820" s="197" t="str">
        <f>IF(BP820&lt;=SMALL(BP$3:BP$1130,1),"MAS PARECIDO","NO")</f>
        <v>NO</v>
      </c>
      <c r="BR820" s="197" t="str">
        <f>IF(BP820&lt;=SMALL(BP$3:BP$1130,5),"SIMILAR","NO")</f>
        <v>NO</v>
      </c>
      <c r="BS820" s="197" t="str">
        <f t="shared" si="625"/>
        <v>N/A</v>
      </c>
      <c r="BT820" s="197">
        <f t="shared" si="626"/>
        <v>0</v>
      </c>
      <c r="BU820" s="198">
        <f t="shared" si="627"/>
        <v>0</v>
      </c>
      <c r="BV820" s="199">
        <f>IFERROR(SQRT(($E820-$E$1136)^2+($X820-$X$1136)^2),0)</f>
        <v>3.4001020030600917E-2</v>
      </c>
      <c r="BW820" s="197" t="str">
        <f>IF(BV820&lt;=SMALL(BV$3:BV$1130,1),"MAS PARECIDO","NO")</f>
        <v>NO</v>
      </c>
      <c r="BX820" s="197" t="str">
        <f>IF(BV820&lt;=SMALL(BV$3:BV$1130,5),"SIMILAR","NO")</f>
        <v>NO</v>
      </c>
      <c r="BY820" s="197" t="str">
        <f t="shared" si="628"/>
        <v>N/A</v>
      </c>
      <c r="BZ820" s="197">
        <f t="shared" si="629"/>
        <v>0</v>
      </c>
      <c r="CA820" s="198">
        <f t="shared" si="630"/>
        <v>0</v>
      </c>
      <c r="CB820" s="199">
        <f>IFERROR(SQRT(($E820-$E$1136)^2+($AA820-$AA$1136)^2),0)</f>
        <v>3.4001020030600917E-2</v>
      </c>
      <c r="CC820" s="197" t="str">
        <f>IF(CB820&lt;=SMALL(CB$3:CB$1130,1),"MAS PARECIDO","NO")</f>
        <v>NO</v>
      </c>
      <c r="CD820" s="197" t="str">
        <f>IF(CB820&lt;=SMALL(CB$3:CB$1130,5),"SIMILAR","NO")</f>
        <v>NO</v>
      </c>
      <c r="CE820" s="197" t="str">
        <f t="shared" si="631"/>
        <v>N/A</v>
      </c>
      <c r="CF820" s="197">
        <f t="shared" si="632"/>
        <v>0</v>
      </c>
      <c r="CG820" s="198">
        <f t="shared" si="633"/>
        <v>0</v>
      </c>
      <c r="CH820" s="199">
        <f>IFERROR(SQRT(($E820-$E$1136)^2+($AD820-$AD$1136)^2),0)</f>
        <v>3.4001020030600917E-2</v>
      </c>
      <c r="CI820" s="197" t="str">
        <f>IF(CH820&lt;=SMALL(CH$3:CH$1130,1),"MAS PARECIDO","NO")</f>
        <v>NO</v>
      </c>
      <c r="CJ820" s="197" t="str">
        <f>IF(CH820&lt;=SMALL(CH$3:CH$1130,5),"SIMILAR","NO")</f>
        <v>NO</v>
      </c>
      <c r="CK820" s="197" t="str">
        <f t="shared" si="634"/>
        <v>N/A</v>
      </c>
      <c r="CL820" s="197">
        <f t="shared" si="635"/>
        <v>0</v>
      </c>
      <c r="CM820" s="198">
        <f t="shared" si="636"/>
        <v>0</v>
      </c>
      <c r="CN820" s="199">
        <f>IFERROR(SQRT(($E820-$E$1136)^2+($AG820-$AG$1136)^2),0)</f>
        <v>1.0005778677160122</v>
      </c>
      <c r="CO820" s="197" t="str">
        <f>IF(CN820&lt;=SMALL(CN$3:CN$1130,1),"MAS PARECIDO","NO")</f>
        <v>NO</v>
      </c>
      <c r="CP820" s="197" t="str">
        <f>IF(CN820&lt;=SMALL(CN$3:CN$1130,5),"SIMILAR","NO")</f>
        <v>NO</v>
      </c>
      <c r="CQ820" s="197" t="str">
        <f t="shared" si="637"/>
        <v>N/A</v>
      </c>
      <c r="CR820" s="197">
        <f t="shared" si="638"/>
        <v>0</v>
      </c>
      <c r="CS820" s="198">
        <f t="shared" si="639"/>
        <v>0</v>
      </c>
      <c r="CT820" s="199">
        <f>IFERROR(SQRT(($E820-$E$1136)^2+($AJ820-$AJ$1136)^2),0)</f>
        <v>3.4001020030600917E-2</v>
      </c>
      <c r="CU820" s="197" t="str">
        <f>IF(CT820&lt;=SMALL(CT$3:CT$1130,1),"MAS PARECIDO","NO")</f>
        <v>NO</v>
      </c>
      <c r="CV820" s="197" t="str">
        <f>IF(CT820&lt;=SMALL(CT$3:CT$1130,5),"SIMILAR","NO")</f>
        <v>NO</v>
      </c>
      <c r="CW820" s="197" t="str">
        <f t="shared" si="640"/>
        <v>N/A</v>
      </c>
      <c r="CX820" s="197">
        <f t="shared" si="641"/>
        <v>0</v>
      </c>
      <c r="CY820" s="198">
        <f t="shared" si="642"/>
        <v>0</v>
      </c>
      <c r="CZ820" s="2" t="s">
        <v>2589</v>
      </c>
      <c r="DA820" s="2" t="s">
        <v>2590</v>
      </c>
      <c r="DB820" s="2">
        <v>0</v>
      </c>
      <c r="DC820" s="2" t="s">
        <v>189</v>
      </c>
    </row>
    <row r="821" spans="1:107">
      <c r="A821" s="24" t="s">
        <v>976</v>
      </c>
      <c r="B821" s="46">
        <v>66476.639999999999</v>
      </c>
      <c r="C821" s="190">
        <f>(B821-$B$1132)/($B$1133-$B$1132)</f>
        <v>7.2440064589000597E-2</v>
      </c>
      <c r="D821" s="46">
        <v>10000</v>
      </c>
      <c r="E821" s="190">
        <f>(D821-$D$1132)/($D$1133-$D$1132)</f>
        <v>1.9970599117973539E-2</v>
      </c>
      <c r="F821" s="46" t="s">
        <v>191</v>
      </c>
      <c r="G821" s="192">
        <f>VLOOKUP(F821,'DATOS DE SOPORTE'!$Y$5:$Z$8,2,FALSE)</f>
        <v>1</v>
      </c>
      <c r="H821" s="190">
        <f>(G821-$G$1132)/($G$1133-$G$1132)</f>
        <v>0</v>
      </c>
      <c r="I821" s="50">
        <v>0</v>
      </c>
      <c r="J821" s="200">
        <f t="shared" si="602"/>
        <v>0</v>
      </c>
      <c r="K821" s="190">
        <f>(J821-$J$1132)/($J$1133-$J$1132)</f>
        <v>0</v>
      </c>
      <c r="L821" s="193" t="str">
        <f t="shared" si="603"/>
        <v>NO</v>
      </c>
      <c r="M821" s="46" t="s">
        <v>192</v>
      </c>
      <c r="N821" s="192">
        <f t="shared" si="604"/>
        <v>2</v>
      </c>
      <c r="O821" s="190">
        <f>(N821-N$1132)/(N$1133-N$1132)</f>
        <v>1</v>
      </c>
      <c r="P821" s="46" t="s">
        <v>196</v>
      </c>
      <c r="Q821" s="192">
        <f t="shared" si="605"/>
        <v>1</v>
      </c>
      <c r="R821" s="190">
        <f>(Q821-Q$1132)/(Q$1133-Q$1132)</f>
        <v>0</v>
      </c>
      <c r="S821" s="46" t="s">
        <v>194</v>
      </c>
      <c r="T821" s="192">
        <f t="shared" si="606"/>
        <v>1</v>
      </c>
      <c r="U821" s="190">
        <f>(T821-T$1132)/(T$1133-T$1132)</f>
        <v>0</v>
      </c>
      <c r="V821" s="46" t="s">
        <v>212</v>
      </c>
      <c r="W821" s="194">
        <f>VLOOKUP(V821,'DATOS DE SOPORTE'!$S$5:$T$10,2,FALSE)</f>
        <v>3</v>
      </c>
      <c r="X821" s="201">
        <f>(W821-W$1132)/(W$1133-W$1132)</f>
        <v>0.4</v>
      </c>
      <c r="Y821" s="46" t="s">
        <v>188</v>
      </c>
      <c r="Z821" s="194">
        <f t="shared" si="607"/>
        <v>1</v>
      </c>
      <c r="AA821" s="201">
        <f>(Z821-Z$1132)/(Z$1133-Z$1132)</f>
        <v>0</v>
      </c>
      <c r="AB821" s="46" t="s">
        <v>188</v>
      </c>
      <c r="AC821" s="194">
        <f t="shared" si="608"/>
        <v>1</v>
      </c>
      <c r="AD821" s="201">
        <f>(AC821-AC$1132)/(AC$1133-AC$1132)</f>
        <v>0</v>
      </c>
      <c r="AE821" s="46" t="s">
        <v>136</v>
      </c>
      <c r="AF821" s="194">
        <f t="shared" si="609"/>
        <v>2</v>
      </c>
      <c r="AG821" s="201">
        <f>(AF821-AF$1132)/(AF$1133-AF$1132)</f>
        <v>1</v>
      </c>
      <c r="AH821" s="24" t="s">
        <v>67</v>
      </c>
      <c r="AI821" s="194">
        <f>VLOOKUP(AH821,'DATOS DE SOPORTE'!$V$5:$W$8,2,FALSE)</f>
        <v>1</v>
      </c>
      <c r="AJ821" s="201">
        <f>(AI821-AI$1132)/(AI$1133-AI$1132)</f>
        <v>0</v>
      </c>
      <c r="AK821" s="58" t="str">
        <f t="shared" si="601"/>
        <v>Regular</v>
      </c>
      <c r="AL821" s="196">
        <f>IFERROR(SQRT(($E821-$E$1136)^2+($C821-$C$1136)^2),0)</f>
        <v>0.13419775185162641</v>
      </c>
      <c r="AM821" s="197" t="str">
        <f>IF(AL821&lt;=SMALL($AL$3:$AL$1130,1),"MAS PARECIDO","NO")</f>
        <v>NO</v>
      </c>
      <c r="AN821" s="197" t="str">
        <f>IF(AL821&lt;=SMALL($AL$3:$AL$1130,5),"SIMILAR","NO")</f>
        <v>NO</v>
      </c>
      <c r="AO821" s="197" t="str">
        <f t="shared" si="610"/>
        <v>N/A</v>
      </c>
      <c r="AP821" s="197">
        <f t="shared" si="611"/>
        <v>0</v>
      </c>
      <c r="AQ821" s="198">
        <f t="shared" si="612"/>
        <v>0</v>
      </c>
      <c r="AR821" s="196">
        <f>IFERROR(SQRT(($E821-$E$1136)^2+($H821-$H$1136)^2),0)</f>
        <v>0.33393283024014148</v>
      </c>
      <c r="AS821" s="197" t="str">
        <f>IF(AR821&lt;=SMALL(AR$3:AR$1130,1),"MAS PARECIDO","NO")</f>
        <v>NO</v>
      </c>
      <c r="AT821" s="197" t="str">
        <f>IF(AR821&lt;=SMALL(AR$3:AR$1130,5),"SIMILAR","NO")</f>
        <v>NO</v>
      </c>
      <c r="AU821" s="197" t="str">
        <f t="shared" si="613"/>
        <v>N/A</v>
      </c>
      <c r="AV821" s="197">
        <f t="shared" si="614"/>
        <v>0</v>
      </c>
      <c r="AW821" s="198">
        <f t="shared" si="615"/>
        <v>0</v>
      </c>
      <c r="AX821" s="199">
        <f>IFERROR(SQRT(($E821-$E$1136)^2+($K821-$K$1136)^2),0)</f>
        <v>0.20099757212732708</v>
      </c>
      <c r="AY821" s="197" t="str">
        <f>IF(AX821&lt;=SMALL(AX$3:AX$1130,1),"MAS PARECIDO","NO")</f>
        <v>NO</v>
      </c>
      <c r="AZ821" s="197" t="str">
        <f>IF(AX821&lt;=SMALL(AX$3:AX$1130,5),"SIMILAR","NO")</f>
        <v>NO</v>
      </c>
      <c r="BA821" s="197" t="str">
        <f t="shared" si="616"/>
        <v>N/A</v>
      </c>
      <c r="BB821" s="197">
        <f t="shared" si="617"/>
        <v>0</v>
      </c>
      <c r="BC821" s="198">
        <f t="shared" si="618"/>
        <v>0</v>
      </c>
      <c r="BD821" s="196">
        <f>IFERROR(SQRT(($E821-$E$1136)^2+($O821-$O$1136)^2),0)</f>
        <v>2.0000600018000539E-2</v>
      </c>
      <c r="BE821" s="197" t="str">
        <f>IF(BD821&lt;=SMALL(BD$3:BD$1130,1),"MAS PARECIDO","NO")</f>
        <v>NO</v>
      </c>
      <c r="BF821" s="197" t="str">
        <f>IF(BD821&lt;=SMALL(BD$3:BD$1130,5),"SIMILAR","NO")</f>
        <v>NO</v>
      </c>
      <c r="BG821" s="197" t="str">
        <f t="shared" si="619"/>
        <v>N/A</v>
      </c>
      <c r="BH821" s="197">
        <f t="shared" si="620"/>
        <v>0</v>
      </c>
      <c r="BI821" s="198">
        <f t="shared" si="621"/>
        <v>0</v>
      </c>
      <c r="BJ821" s="199">
        <f>IFERROR(SQRT(($E821-$E$1136)^2+($R821-$R$1136)^2),0)</f>
        <v>0.50039986410977377</v>
      </c>
      <c r="BK821" s="197" t="str">
        <f>IF(BJ821&lt;=SMALL(BJ$3:BJ$1130,1),"MAS PARECIDO","NO")</f>
        <v>NO</v>
      </c>
      <c r="BL821" s="197" t="str">
        <f>IF(BJ821&lt;=SMALL(BJ$3:BJ$1130,5),"SIMILAR","NO")</f>
        <v>NO</v>
      </c>
      <c r="BM821" s="197" t="str">
        <f t="shared" si="622"/>
        <v>N/A</v>
      </c>
      <c r="BN821" s="197">
        <f t="shared" si="623"/>
        <v>0</v>
      </c>
      <c r="BO821" s="198">
        <f t="shared" si="624"/>
        <v>0</v>
      </c>
      <c r="BP821" s="199">
        <f>IFERROR(SQRT(($E821-$E$1136)^2+($U821-$U$1136)^2),0)</f>
        <v>2.0000600018000539E-2</v>
      </c>
      <c r="BQ821" s="197" t="str">
        <f>IF(BP821&lt;=SMALL(BP$3:BP$1130,1),"MAS PARECIDO","NO")</f>
        <v>NO</v>
      </c>
      <c r="BR821" s="197" t="str">
        <f>IF(BP821&lt;=SMALL(BP$3:BP$1130,5),"SIMILAR","NO")</f>
        <v>NO</v>
      </c>
      <c r="BS821" s="197" t="str">
        <f t="shared" si="625"/>
        <v>N/A</v>
      </c>
      <c r="BT821" s="197">
        <f t="shared" si="626"/>
        <v>0</v>
      </c>
      <c r="BU821" s="198">
        <f t="shared" si="627"/>
        <v>0</v>
      </c>
      <c r="BV821" s="199">
        <f>IFERROR(SQRT(($E821-$E$1136)^2+($X821-$X$1136)^2),0)</f>
        <v>0.40049971785393318</v>
      </c>
      <c r="BW821" s="197" t="str">
        <f>IF(BV821&lt;=SMALL(BV$3:BV$1130,1),"MAS PARECIDO","NO")</f>
        <v>NO</v>
      </c>
      <c r="BX821" s="197" t="str">
        <f>IF(BV821&lt;=SMALL(BV$3:BV$1130,5),"SIMILAR","NO")</f>
        <v>NO</v>
      </c>
      <c r="BY821" s="197" t="str">
        <f t="shared" si="628"/>
        <v>N/A</v>
      </c>
      <c r="BZ821" s="197">
        <f t="shared" si="629"/>
        <v>0</v>
      </c>
      <c r="CA821" s="198">
        <f t="shared" si="630"/>
        <v>0</v>
      </c>
      <c r="CB821" s="199">
        <f>IFERROR(SQRT(($E821-$E$1136)^2+($AA821-$AA$1136)^2),0)</f>
        <v>2.0000600018000539E-2</v>
      </c>
      <c r="CC821" s="197" t="str">
        <f>IF(CB821&lt;=SMALL(CB$3:CB$1130,1),"MAS PARECIDO","NO")</f>
        <v>NO</v>
      </c>
      <c r="CD821" s="197" t="str">
        <f>IF(CB821&lt;=SMALL(CB$3:CB$1130,5),"SIMILAR","NO")</f>
        <v>NO</v>
      </c>
      <c r="CE821" s="197" t="str">
        <f t="shared" si="631"/>
        <v>N/A</v>
      </c>
      <c r="CF821" s="197">
        <f t="shared" si="632"/>
        <v>0</v>
      </c>
      <c r="CG821" s="198">
        <f t="shared" si="633"/>
        <v>0</v>
      </c>
      <c r="CH821" s="199">
        <f>IFERROR(SQRT(($E821-$E$1136)^2+($AD821-$AD$1136)^2),0)</f>
        <v>1.0001999920021396</v>
      </c>
      <c r="CI821" s="197" t="str">
        <f>IF(CH821&lt;=SMALL(CH$3:CH$1130,1),"MAS PARECIDO","NO")</f>
        <v>NO</v>
      </c>
      <c r="CJ821" s="197" t="str">
        <f>IF(CH821&lt;=SMALL(CH$3:CH$1130,5),"SIMILAR","NO")</f>
        <v>NO</v>
      </c>
      <c r="CK821" s="197" t="str">
        <f t="shared" si="634"/>
        <v>N/A</v>
      </c>
      <c r="CL821" s="197">
        <f t="shared" si="635"/>
        <v>0</v>
      </c>
      <c r="CM821" s="198">
        <f t="shared" si="636"/>
        <v>0</v>
      </c>
      <c r="CN821" s="199">
        <f>IFERROR(SQRT(($E821-$E$1136)^2+($AG821-$AG$1136)^2),0)</f>
        <v>2.0000600018000539E-2</v>
      </c>
      <c r="CO821" s="197" t="str">
        <f>IF(CN821&lt;=SMALL(CN$3:CN$1130,1),"MAS PARECIDO","NO")</f>
        <v>NO</v>
      </c>
      <c r="CP821" s="197" t="str">
        <f>IF(CN821&lt;=SMALL(CN$3:CN$1130,5),"SIMILAR","NO")</f>
        <v>NO</v>
      </c>
      <c r="CQ821" s="197" t="str">
        <f t="shared" si="637"/>
        <v>N/A</v>
      </c>
      <c r="CR821" s="197">
        <f t="shared" si="638"/>
        <v>0</v>
      </c>
      <c r="CS821" s="198">
        <f t="shared" si="639"/>
        <v>0</v>
      </c>
      <c r="CT821" s="199">
        <f>IFERROR(SQRT(($E821-$E$1136)^2+($AJ821-$AJ$1136)^2),0)</f>
        <v>2.0000600018000539E-2</v>
      </c>
      <c r="CU821" s="197" t="str">
        <f>IF(CT821&lt;=SMALL(CT$3:CT$1130,1),"MAS PARECIDO","NO")</f>
        <v>NO</v>
      </c>
      <c r="CV821" s="197" t="str">
        <f>IF(CT821&lt;=SMALL(CT$3:CT$1130,5),"SIMILAR","NO")</f>
        <v>NO</v>
      </c>
      <c r="CW821" s="197" t="str">
        <f t="shared" si="640"/>
        <v>N/A</v>
      </c>
      <c r="CX821" s="197">
        <f t="shared" si="641"/>
        <v>0</v>
      </c>
      <c r="CY821" s="198">
        <f t="shared" si="642"/>
        <v>0</v>
      </c>
      <c r="CZ821" s="2" t="s">
        <v>2591</v>
      </c>
      <c r="DA821" s="2" t="s">
        <v>2592</v>
      </c>
      <c r="DB821" s="2">
        <v>1</v>
      </c>
      <c r="DC821" s="2" t="s">
        <v>346</v>
      </c>
    </row>
    <row r="822" spans="1:107">
      <c r="A822" s="24" t="s">
        <v>977</v>
      </c>
      <c r="B822" s="46">
        <v>62760.75</v>
      </c>
      <c r="C822" s="190">
        <f>(B822-$B$1132)/($B$1133-$B$1132)</f>
        <v>6.8096511692971956E-2</v>
      </c>
      <c r="D822" s="46">
        <v>17231</v>
      </c>
      <c r="E822" s="190">
        <f>(D822-$D$1132)/($D$1133-$D$1132)</f>
        <v>3.443303299098973E-2</v>
      </c>
      <c r="F822" s="46" t="s">
        <v>203</v>
      </c>
      <c r="G822" s="192">
        <f>VLOOKUP(F822,'DATOS DE SOPORTE'!$Y$5:$Z$8,2,FALSE)</f>
        <v>3</v>
      </c>
      <c r="H822" s="190">
        <f>(G822-$G$1132)/($G$1133-$G$1132)</f>
        <v>0.66666666666666663</v>
      </c>
      <c r="I822" s="50">
        <v>3</v>
      </c>
      <c r="J822" s="200">
        <f t="shared" si="602"/>
        <v>3</v>
      </c>
      <c r="K822" s="190">
        <f>(J822-$J$1132)/($J$1133-$J$1132)</f>
        <v>0.6</v>
      </c>
      <c r="L822" s="193" t="str">
        <f t="shared" si="603"/>
        <v>SI</v>
      </c>
      <c r="M822" s="46" t="s">
        <v>192</v>
      </c>
      <c r="N822" s="192">
        <f t="shared" si="604"/>
        <v>2</v>
      </c>
      <c r="O822" s="190">
        <f>(N822-N$1132)/(N$1133-N$1132)</f>
        <v>1</v>
      </c>
      <c r="P822" s="46" t="s">
        <v>58</v>
      </c>
      <c r="Q822" s="192">
        <f t="shared" si="605"/>
        <v>3</v>
      </c>
      <c r="R822" s="190">
        <f>(Q822-Q$1132)/(Q$1133-Q$1132)</f>
        <v>1</v>
      </c>
      <c r="S822" s="46" t="s">
        <v>60</v>
      </c>
      <c r="T822" s="192">
        <f t="shared" si="606"/>
        <v>2</v>
      </c>
      <c r="U822" s="190">
        <f>(T822-T$1132)/(T$1133-T$1132)</f>
        <v>1</v>
      </c>
      <c r="V822" s="46" t="s">
        <v>62</v>
      </c>
      <c r="W822" s="194">
        <f>VLOOKUP(V822,'DATOS DE SOPORTE'!$S$5:$T$10,2,FALSE)</f>
        <v>1</v>
      </c>
      <c r="X822" s="201">
        <f>(W822-W$1132)/(W$1133-W$1132)</f>
        <v>0</v>
      </c>
      <c r="Y822" s="46" t="s">
        <v>136</v>
      </c>
      <c r="Z822" s="194">
        <f t="shared" si="607"/>
        <v>2</v>
      </c>
      <c r="AA822" s="201">
        <f>(Z822-Z$1132)/(Z$1133-Z$1132)</f>
        <v>1</v>
      </c>
      <c r="AB822" s="46" t="s">
        <v>136</v>
      </c>
      <c r="AC822" s="194">
        <f t="shared" si="608"/>
        <v>2</v>
      </c>
      <c r="AD822" s="201">
        <f>(AC822-AC$1132)/(AC$1133-AC$1132)</f>
        <v>1</v>
      </c>
      <c r="AE822" s="46" t="s">
        <v>188</v>
      </c>
      <c r="AF822" s="194">
        <f t="shared" si="609"/>
        <v>1</v>
      </c>
      <c r="AG822" s="201">
        <f>(AF822-AF$1132)/(AF$1133-AF$1132)</f>
        <v>0</v>
      </c>
      <c r="AH822" s="24" t="s">
        <v>67</v>
      </c>
      <c r="AI822" s="194">
        <f>VLOOKUP(AH822,'DATOS DE SOPORTE'!$V$5:$W$8,2,FALSE)</f>
        <v>1</v>
      </c>
      <c r="AJ822" s="201">
        <f>(AI822-AI$1132)/(AI$1133-AI$1132)</f>
        <v>0</v>
      </c>
      <c r="AK822" s="58" t="str">
        <f t="shared" si="601"/>
        <v>Bueno</v>
      </c>
      <c r="AL822" s="196">
        <f>IFERROR(SQRT(($E822-$E$1136)^2+($C822-$C$1136)^2),0)</f>
        <v>0.14130941092650093</v>
      </c>
      <c r="AM822" s="197" t="str">
        <f>IF(AL822&lt;=SMALL($AL$3:$AL$1130,1),"MAS PARECIDO","NO")</f>
        <v>NO</v>
      </c>
      <c r="AN822" s="197" t="str">
        <f>IF(AL822&lt;=SMALL($AL$3:$AL$1130,5),"SIMILAR","NO")</f>
        <v>NO</v>
      </c>
      <c r="AO822" s="197" t="str">
        <f t="shared" si="610"/>
        <v>N/A</v>
      </c>
      <c r="AP822" s="197">
        <f t="shared" si="611"/>
        <v>0</v>
      </c>
      <c r="AQ822" s="198">
        <f t="shared" si="612"/>
        <v>0</v>
      </c>
      <c r="AR822" s="196">
        <f>IFERROR(SQRT(($E822-$E$1136)^2+($H822-$H$1136)^2),0)</f>
        <v>0.3351101487810903</v>
      </c>
      <c r="AS822" s="197" t="str">
        <f>IF(AR822&lt;=SMALL(AR$3:AR$1130,1),"MAS PARECIDO","NO")</f>
        <v>NO</v>
      </c>
      <c r="AT822" s="197" t="str">
        <f>IF(AR822&lt;=SMALL(AR$3:AR$1130,5),"SIMILAR","NO")</f>
        <v>NO</v>
      </c>
      <c r="AU822" s="197" t="str">
        <f t="shared" si="613"/>
        <v>N/A</v>
      </c>
      <c r="AV822" s="197">
        <f t="shared" si="614"/>
        <v>0</v>
      </c>
      <c r="AW822" s="198">
        <f t="shared" si="615"/>
        <v>0</v>
      </c>
      <c r="AX822" s="199">
        <f>IFERROR(SQRT(($E822-$E$1136)^2+($K822-$K$1136)^2),0)</f>
        <v>0.4014818809174</v>
      </c>
      <c r="AY822" s="197" t="str">
        <f>IF(AX822&lt;=SMALL(AX$3:AX$1130,1),"MAS PARECIDO","NO")</f>
        <v>NO</v>
      </c>
      <c r="AZ822" s="197" t="str">
        <f>IF(AX822&lt;=SMALL(AX$3:AX$1130,5),"SIMILAR","NO")</f>
        <v>NO</v>
      </c>
      <c r="BA822" s="197" t="str">
        <f t="shared" si="616"/>
        <v>N/A</v>
      </c>
      <c r="BB822" s="197">
        <f t="shared" si="617"/>
        <v>0</v>
      </c>
      <c r="BC822" s="198">
        <f t="shared" si="618"/>
        <v>0</v>
      </c>
      <c r="BD822" s="196">
        <f>IFERROR(SQRT(($E822-$E$1136)^2+($O822-$O$1136)^2),0)</f>
        <v>3.446303389101673E-2</v>
      </c>
      <c r="BE822" s="197" t="str">
        <f>IF(BD822&lt;=SMALL(BD$3:BD$1130,1),"MAS PARECIDO","NO")</f>
        <v>NO</v>
      </c>
      <c r="BF822" s="197" t="str">
        <f>IF(BD822&lt;=SMALL(BD$3:BD$1130,5),"SIMILAR","NO")</f>
        <v>NO</v>
      </c>
      <c r="BG822" s="197" t="str">
        <f t="shared" si="619"/>
        <v>N/A</v>
      </c>
      <c r="BH822" s="197">
        <f t="shared" si="620"/>
        <v>0</v>
      </c>
      <c r="BI822" s="198">
        <f t="shared" si="621"/>
        <v>0</v>
      </c>
      <c r="BJ822" s="199">
        <f>IFERROR(SQRT(($E822-$E$1136)^2+($R822-$R$1136)^2),0)</f>
        <v>0.50118629341291188</v>
      </c>
      <c r="BK822" s="197" t="str">
        <f>IF(BJ822&lt;=SMALL(BJ$3:BJ$1130,1),"MAS PARECIDO","NO")</f>
        <v>NO</v>
      </c>
      <c r="BL822" s="197" t="str">
        <f>IF(BJ822&lt;=SMALL(BJ$3:BJ$1130,5),"SIMILAR","NO")</f>
        <v>NO</v>
      </c>
      <c r="BM822" s="197" t="str">
        <f t="shared" si="622"/>
        <v>N/A</v>
      </c>
      <c r="BN822" s="197">
        <f t="shared" si="623"/>
        <v>0</v>
      </c>
      <c r="BO822" s="198">
        <f t="shared" si="624"/>
        <v>0</v>
      </c>
      <c r="BP822" s="199">
        <f>IFERROR(SQRT(($E822-$E$1136)^2+($U822-$U$1136)^2),0)</f>
        <v>1.0005936741280015</v>
      </c>
      <c r="BQ822" s="197" t="str">
        <f>IF(BP822&lt;=SMALL(BP$3:BP$1130,1),"MAS PARECIDO","NO")</f>
        <v>NO</v>
      </c>
      <c r="BR822" s="197" t="str">
        <f>IF(BP822&lt;=SMALL(BP$3:BP$1130,5),"SIMILAR","NO")</f>
        <v>NO</v>
      </c>
      <c r="BS822" s="197" t="str">
        <f t="shared" si="625"/>
        <v>N/A</v>
      </c>
      <c r="BT822" s="197">
        <f t="shared" si="626"/>
        <v>0</v>
      </c>
      <c r="BU822" s="198">
        <f t="shared" si="627"/>
        <v>0</v>
      </c>
      <c r="BV822" s="199">
        <f>IFERROR(SQRT(($E822-$E$1136)^2+($X822-$X$1136)^2),0)</f>
        <v>3.446303389101673E-2</v>
      </c>
      <c r="BW822" s="197" t="str">
        <f>IF(BV822&lt;=SMALL(BV$3:BV$1130,1),"MAS PARECIDO","NO")</f>
        <v>NO</v>
      </c>
      <c r="BX822" s="197" t="str">
        <f>IF(BV822&lt;=SMALL(BV$3:BV$1130,5),"SIMILAR","NO")</f>
        <v>NO</v>
      </c>
      <c r="BY822" s="197" t="str">
        <f t="shared" si="628"/>
        <v>N/A</v>
      </c>
      <c r="BZ822" s="197">
        <f t="shared" si="629"/>
        <v>0</v>
      </c>
      <c r="CA822" s="198">
        <f t="shared" si="630"/>
        <v>0</v>
      </c>
      <c r="CB822" s="199">
        <f>IFERROR(SQRT(($E822-$E$1136)^2+($AA822-$AA$1136)^2),0)</f>
        <v>1.0005936741280015</v>
      </c>
      <c r="CC822" s="197" t="str">
        <f>IF(CB822&lt;=SMALL(CB$3:CB$1130,1),"MAS PARECIDO","NO")</f>
        <v>NO</v>
      </c>
      <c r="CD822" s="197" t="str">
        <f>IF(CB822&lt;=SMALL(CB$3:CB$1130,5),"SIMILAR","NO")</f>
        <v>NO</v>
      </c>
      <c r="CE822" s="197" t="str">
        <f t="shared" si="631"/>
        <v>N/A</v>
      </c>
      <c r="CF822" s="197">
        <f t="shared" si="632"/>
        <v>0</v>
      </c>
      <c r="CG822" s="198">
        <f t="shared" si="633"/>
        <v>0</v>
      </c>
      <c r="CH822" s="199">
        <f>IFERROR(SQRT(($E822-$E$1136)^2+($AD822-$AD$1136)^2),0)</f>
        <v>3.446303389101673E-2</v>
      </c>
      <c r="CI822" s="197" t="str">
        <f>IF(CH822&lt;=SMALL(CH$3:CH$1130,1),"MAS PARECIDO","NO")</f>
        <v>NO</v>
      </c>
      <c r="CJ822" s="197" t="str">
        <f>IF(CH822&lt;=SMALL(CH$3:CH$1130,5),"SIMILAR","NO")</f>
        <v>NO</v>
      </c>
      <c r="CK822" s="197" t="str">
        <f t="shared" si="634"/>
        <v>N/A</v>
      </c>
      <c r="CL822" s="197">
        <f t="shared" si="635"/>
        <v>0</v>
      </c>
      <c r="CM822" s="198">
        <f t="shared" si="636"/>
        <v>0</v>
      </c>
      <c r="CN822" s="199">
        <f>IFERROR(SQRT(($E822-$E$1136)^2+($AG822-$AG$1136)^2),0)</f>
        <v>1.0005936741280015</v>
      </c>
      <c r="CO822" s="197" t="str">
        <f>IF(CN822&lt;=SMALL(CN$3:CN$1130,1),"MAS PARECIDO","NO")</f>
        <v>NO</v>
      </c>
      <c r="CP822" s="197" t="str">
        <f>IF(CN822&lt;=SMALL(CN$3:CN$1130,5),"SIMILAR","NO")</f>
        <v>NO</v>
      </c>
      <c r="CQ822" s="197" t="str">
        <f t="shared" si="637"/>
        <v>N/A</v>
      </c>
      <c r="CR822" s="197">
        <f t="shared" si="638"/>
        <v>0</v>
      </c>
      <c r="CS822" s="198">
        <f t="shared" si="639"/>
        <v>0</v>
      </c>
      <c r="CT822" s="199">
        <f>IFERROR(SQRT(($E822-$E$1136)^2+($AJ822-$AJ$1136)^2),0)</f>
        <v>3.446303389101673E-2</v>
      </c>
      <c r="CU822" s="197" t="str">
        <f>IF(CT822&lt;=SMALL(CT$3:CT$1130,1),"MAS PARECIDO","NO")</f>
        <v>NO</v>
      </c>
      <c r="CV822" s="197" t="str">
        <f>IF(CT822&lt;=SMALL(CT$3:CT$1130,5),"SIMILAR","NO")</f>
        <v>NO</v>
      </c>
      <c r="CW822" s="197" t="str">
        <f t="shared" si="640"/>
        <v>N/A</v>
      </c>
      <c r="CX822" s="197">
        <f t="shared" si="641"/>
        <v>0</v>
      </c>
      <c r="CY822" s="198">
        <f t="shared" si="642"/>
        <v>0</v>
      </c>
      <c r="CZ822" s="2" t="s">
        <v>2593</v>
      </c>
      <c r="DA822" s="2" t="s">
        <v>2594</v>
      </c>
      <c r="DB822" s="2">
        <v>0</v>
      </c>
      <c r="DC822" s="2" t="s">
        <v>189</v>
      </c>
    </row>
    <row r="823" spans="1:107">
      <c r="A823" s="24" t="s">
        <v>978</v>
      </c>
      <c r="B823" s="46">
        <v>134661.76000000001</v>
      </c>
      <c r="C823" s="190">
        <f>(B823-$B$1132)/($B$1133-$B$1132)</f>
        <v>0.15214255186447442</v>
      </c>
      <c r="D823" s="46">
        <v>15000</v>
      </c>
      <c r="E823" s="190">
        <f>(D823-$D$1132)/($D$1133-$D$1132)</f>
        <v>2.9970899126973809E-2</v>
      </c>
      <c r="F823" s="46" t="s">
        <v>203</v>
      </c>
      <c r="G823" s="192">
        <f>VLOOKUP(F823,'DATOS DE SOPORTE'!$Y$5:$Z$8,2,FALSE)</f>
        <v>3</v>
      </c>
      <c r="H823" s="190">
        <f>(G823-$G$1132)/($G$1133-$G$1132)</f>
        <v>0.66666666666666663</v>
      </c>
      <c r="I823" s="50">
        <v>2</v>
      </c>
      <c r="J823" s="200">
        <f t="shared" si="602"/>
        <v>2</v>
      </c>
      <c r="K823" s="190">
        <f>(J823-$J$1132)/($J$1133-$J$1132)</f>
        <v>0.4</v>
      </c>
      <c r="L823" s="193" t="str">
        <f t="shared" si="603"/>
        <v>SI</v>
      </c>
      <c r="M823" s="46" t="s">
        <v>192</v>
      </c>
      <c r="N823" s="192">
        <f t="shared" si="604"/>
        <v>2</v>
      </c>
      <c r="O823" s="190">
        <f>(N823-N$1132)/(N$1133-N$1132)</f>
        <v>1</v>
      </c>
      <c r="P823" s="46" t="s">
        <v>196</v>
      </c>
      <c r="Q823" s="192">
        <f t="shared" si="605"/>
        <v>1</v>
      </c>
      <c r="R823" s="190">
        <f>(Q823-Q$1132)/(Q$1133-Q$1132)</f>
        <v>0</v>
      </c>
      <c r="S823" s="46" t="s">
        <v>60</v>
      </c>
      <c r="T823" s="192">
        <f t="shared" si="606"/>
        <v>2</v>
      </c>
      <c r="U823" s="190">
        <f>(T823-T$1132)/(T$1133-T$1132)</f>
        <v>1</v>
      </c>
      <c r="V823" s="46" t="s">
        <v>62</v>
      </c>
      <c r="W823" s="194">
        <f>VLOOKUP(V823,'DATOS DE SOPORTE'!$S$5:$T$10,2,FALSE)</f>
        <v>1</v>
      </c>
      <c r="X823" s="201">
        <f>(W823-W$1132)/(W$1133-W$1132)</f>
        <v>0</v>
      </c>
      <c r="Y823" s="46" t="s">
        <v>188</v>
      </c>
      <c r="Z823" s="194">
        <f t="shared" si="607"/>
        <v>1</v>
      </c>
      <c r="AA823" s="201">
        <f>(Z823-Z$1132)/(Z$1133-Z$1132)</f>
        <v>0</v>
      </c>
      <c r="AB823" s="46" t="s">
        <v>136</v>
      </c>
      <c r="AC823" s="194">
        <f t="shared" si="608"/>
        <v>2</v>
      </c>
      <c r="AD823" s="201">
        <f>(AC823-AC$1132)/(AC$1133-AC$1132)</f>
        <v>1</v>
      </c>
      <c r="AE823" s="46" t="s">
        <v>136</v>
      </c>
      <c r="AF823" s="194">
        <f t="shared" si="609"/>
        <v>2</v>
      </c>
      <c r="AG823" s="201">
        <f>(AF823-AF$1132)/(AF$1133-AF$1132)</f>
        <v>1</v>
      </c>
      <c r="AH823" s="24" t="s">
        <v>67</v>
      </c>
      <c r="AI823" s="194">
        <f>VLOOKUP(AH823,'DATOS DE SOPORTE'!$V$5:$W$8,2,FALSE)</f>
        <v>1</v>
      </c>
      <c r="AJ823" s="201">
        <f>(AI823-AI$1132)/(AI$1133-AI$1132)</f>
        <v>0</v>
      </c>
      <c r="AK823" s="58" t="str">
        <f t="shared" si="601"/>
        <v>Bueno</v>
      </c>
      <c r="AL823" s="196">
        <f>IFERROR(SQRT(($E823-$E$1136)^2+($C823-$C$1136)^2),0)</f>
        <v>6.0898929144001239E-2</v>
      </c>
      <c r="AM823" s="197" t="str">
        <f>IF(AL823&lt;=SMALL($AL$3:$AL$1130,1),"MAS PARECIDO","NO")</f>
        <v>NO</v>
      </c>
      <c r="AN823" s="197" t="str">
        <f>IF(AL823&lt;=SMALL($AL$3:$AL$1130,5),"SIMILAR","NO")</f>
        <v>NO</v>
      </c>
      <c r="AO823" s="197" t="str">
        <f t="shared" si="610"/>
        <v>N/A</v>
      </c>
      <c r="AP823" s="197">
        <f t="shared" si="611"/>
        <v>0</v>
      </c>
      <c r="AQ823" s="198">
        <f t="shared" si="612"/>
        <v>0</v>
      </c>
      <c r="AR823" s="196">
        <f>IFERROR(SQRT(($E823-$E$1136)^2+($H823-$H$1136)^2),0)</f>
        <v>0.33468069127683658</v>
      </c>
      <c r="AS823" s="197" t="str">
        <f>IF(AR823&lt;=SMALL(AR$3:AR$1130,1),"MAS PARECIDO","NO")</f>
        <v>NO</v>
      </c>
      <c r="AT823" s="197" t="str">
        <f>IF(AR823&lt;=SMALL(AR$3:AR$1130,5),"SIMILAR","NO")</f>
        <v>NO</v>
      </c>
      <c r="AU823" s="197" t="str">
        <f t="shared" si="613"/>
        <v>N/A</v>
      </c>
      <c r="AV823" s="197">
        <f t="shared" si="614"/>
        <v>0</v>
      </c>
      <c r="AW823" s="198">
        <f t="shared" si="615"/>
        <v>0</v>
      </c>
      <c r="AX823" s="199">
        <f>IFERROR(SQRT(($E823-$E$1136)^2+($K823-$K$1136)^2),0)</f>
        <v>0.20223761767393844</v>
      </c>
      <c r="AY823" s="197" t="str">
        <f>IF(AX823&lt;=SMALL(AX$3:AX$1130,1),"MAS PARECIDO","NO")</f>
        <v>NO</v>
      </c>
      <c r="AZ823" s="197" t="str">
        <f>IF(AX823&lt;=SMALL(AX$3:AX$1130,5),"SIMILAR","NO")</f>
        <v>NO</v>
      </c>
      <c r="BA823" s="197" t="str">
        <f t="shared" si="616"/>
        <v>N/A</v>
      </c>
      <c r="BB823" s="197">
        <f t="shared" si="617"/>
        <v>0</v>
      </c>
      <c r="BC823" s="198">
        <f t="shared" si="618"/>
        <v>0</v>
      </c>
      <c r="BD823" s="196">
        <f>IFERROR(SQRT(($E823-$E$1136)^2+($O823-$O$1136)^2),0)</f>
        <v>3.0000900027000808E-2</v>
      </c>
      <c r="BE823" s="197" t="str">
        <f>IF(BD823&lt;=SMALL(BD$3:BD$1130,1),"MAS PARECIDO","NO")</f>
        <v>NO</v>
      </c>
      <c r="BF823" s="197" t="str">
        <f>IF(BD823&lt;=SMALL(BD$3:BD$1130,5),"SIMILAR","NO")</f>
        <v>NO</v>
      </c>
      <c r="BG823" s="197" t="str">
        <f t="shared" si="619"/>
        <v>N/A</v>
      </c>
      <c r="BH823" s="197">
        <f t="shared" si="620"/>
        <v>0</v>
      </c>
      <c r="BI823" s="198">
        <f t="shared" si="621"/>
        <v>0</v>
      </c>
      <c r="BJ823" s="199">
        <f>IFERROR(SQRT(($E823-$E$1136)^2+($R823-$R$1136)^2),0)</f>
        <v>0.50089924536021224</v>
      </c>
      <c r="BK823" s="197" t="str">
        <f>IF(BJ823&lt;=SMALL(BJ$3:BJ$1130,1),"MAS PARECIDO","NO")</f>
        <v>NO</v>
      </c>
      <c r="BL823" s="197" t="str">
        <f>IF(BJ823&lt;=SMALL(BJ$3:BJ$1130,5),"SIMILAR","NO")</f>
        <v>NO</v>
      </c>
      <c r="BM823" s="197" t="str">
        <f t="shared" si="622"/>
        <v>N/A</v>
      </c>
      <c r="BN823" s="197">
        <f t="shared" si="623"/>
        <v>0</v>
      </c>
      <c r="BO823" s="198">
        <f t="shared" si="624"/>
        <v>0</v>
      </c>
      <c r="BP823" s="199">
        <f>IFERROR(SQRT(($E823-$E$1136)^2+($U823-$U$1136)^2),0)</f>
        <v>1.0004499257846093</v>
      </c>
      <c r="BQ823" s="197" t="str">
        <f>IF(BP823&lt;=SMALL(BP$3:BP$1130,1),"MAS PARECIDO","NO")</f>
        <v>NO</v>
      </c>
      <c r="BR823" s="197" t="str">
        <f>IF(BP823&lt;=SMALL(BP$3:BP$1130,5),"SIMILAR","NO")</f>
        <v>NO</v>
      </c>
      <c r="BS823" s="197" t="str">
        <f t="shared" si="625"/>
        <v>N/A</v>
      </c>
      <c r="BT823" s="197">
        <f t="shared" si="626"/>
        <v>0</v>
      </c>
      <c r="BU823" s="198">
        <f t="shared" si="627"/>
        <v>0</v>
      </c>
      <c r="BV823" s="199">
        <f>IFERROR(SQRT(($E823-$E$1136)^2+($X823-$X$1136)^2),0)</f>
        <v>3.0000900027000808E-2</v>
      </c>
      <c r="BW823" s="197" t="str">
        <f>IF(BV823&lt;=SMALL(BV$3:BV$1130,1),"MAS PARECIDO","NO")</f>
        <v>NO</v>
      </c>
      <c r="BX823" s="197" t="str">
        <f>IF(BV823&lt;=SMALL(BV$3:BV$1130,5),"SIMILAR","NO")</f>
        <v>NO</v>
      </c>
      <c r="BY823" s="197" t="str">
        <f t="shared" si="628"/>
        <v>N/A</v>
      </c>
      <c r="BZ823" s="197">
        <f t="shared" si="629"/>
        <v>0</v>
      </c>
      <c r="CA823" s="198">
        <f t="shared" si="630"/>
        <v>0</v>
      </c>
      <c r="CB823" s="199">
        <f>IFERROR(SQRT(($E823-$E$1136)^2+($AA823-$AA$1136)^2),0)</f>
        <v>3.0000900027000808E-2</v>
      </c>
      <c r="CC823" s="197" t="str">
        <f>IF(CB823&lt;=SMALL(CB$3:CB$1130,1),"MAS PARECIDO","NO")</f>
        <v>NO</v>
      </c>
      <c r="CD823" s="197" t="str">
        <f>IF(CB823&lt;=SMALL(CB$3:CB$1130,5),"SIMILAR","NO")</f>
        <v>NO</v>
      </c>
      <c r="CE823" s="197" t="str">
        <f t="shared" si="631"/>
        <v>N/A</v>
      </c>
      <c r="CF823" s="197">
        <f t="shared" si="632"/>
        <v>0</v>
      </c>
      <c r="CG823" s="198">
        <f t="shared" si="633"/>
        <v>0</v>
      </c>
      <c r="CH823" s="199">
        <f>IFERROR(SQRT(($E823-$E$1136)^2+($AD823-$AD$1136)^2),0)</f>
        <v>3.0000900027000808E-2</v>
      </c>
      <c r="CI823" s="197" t="str">
        <f>IF(CH823&lt;=SMALL(CH$3:CH$1130,1),"MAS PARECIDO","NO")</f>
        <v>NO</v>
      </c>
      <c r="CJ823" s="197" t="str">
        <f>IF(CH823&lt;=SMALL(CH$3:CH$1130,5),"SIMILAR","NO")</f>
        <v>NO</v>
      </c>
      <c r="CK823" s="197" t="str">
        <f t="shared" si="634"/>
        <v>N/A</v>
      </c>
      <c r="CL823" s="197">
        <f t="shared" si="635"/>
        <v>0</v>
      </c>
      <c r="CM823" s="198">
        <f t="shared" si="636"/>
        <v>0</v>
      </c>
      <c r="CN823" s="199">
        <f>IFERROR(SQRT(($E823-$E$1136)^2+($AG823-$AG$1136)^2),0)</f>
        <v>3.0000900027000808E-2</v>
      </c>
      <c r="CO823" s="197" t="str">
        <f>IF(CN823&lt;=SMALL(CN$3:CN$1130,1),"MAS PARECIDO","NO")</f>
        <v>NO</v>
      </c>
      <c r="CP823" s="197" t="str">
        <f>IF(CN823&lt;=SMALL(CN$3:CN$1130,5),"SIMILAR","NO")</f>
        <v>NO</v>
      </c>
      <c r="CQ823" s="197" t="str">
        <f t="shared" si="637"/>
        <v>N/A</v>
      </c>
      <c r="CR823" s="197">
        <f t="shared" si="638"/>
        <v>0</v>
      </c>
      <c r="CS823" s="198">
        <f t="shared" si="639"/>
        <v>0</v>
      </c>
      <c r="CT823" s="199">
        <f>IFERROR(SQRT(($E823-$E$1136)^2+($AJ823-$AJ$1136)^2),0)</f>
        <v>3.0000900027000808E-2</v>
      </c>
      <c r="CU823" s="197" t="str">
        <f>IF(CT823&lt;=SMALL(CT$3:CT$1130,1),"MAS PARECIDO","NO")</f>
        <v>NO</v>
      </c>
      <c r="CV823" s="197" t="str">
        <f>IF(CT823&lt;=SMALL(CT$3:CT$1130,5),"SIMILAR","NO")</f>
        <v>NO</v>
      </c>
      <c r="CW823" s="197" t="str">
        <f t="shared" si="640"/>
        <v>N/A</v>
      </c>
      <c r="CX823" s="197">
        <f t="shared" si="641"/>
        <v>0</v>
      </c>
      <c r="CY823" s="198">
        <f t="shared" si="642"/>
        <v>0</v>
      </c>
      <c r="CZ823" s="2" t="s">
        <v>2595</v>
      </c>
      <c r="DA823" s="2" t="s">
        <v>2596</v>
      </c>
      <c r="DB823" s="2">
        <v>0</v>
      </c>
      <c r="DC823" s="2" t="s">
        <v>189</v>
      </c>
    </row>
    <row r="824" spans="1:107">
      <c r="A824" s="24" t="s">
        <v>979</v>
      </c>
      <c r="B824" s="46">
        <v>165961.9</v>
      </c>
      <c r="C824" s="190">
        <f>(B824-$B$1132)/($B$1133-$B$1132)</f>
        <v>0.18872969888526944</v>
      </c>
      <c r="D824" s="46">
        <v>25000</v>
      </c>
      <c r="E824" s="190">
        <f>(D824-$D$1132)/($D$1133-$D$1132)</f>
        <v>4.9971499144974348E-2</v>
      </c>
      <c r="F824" s="46" t="s">
        <v>53</v>
      </c>
      <c r="G824" s="192">
        <f>VLOOKUP(F824,'DATOS DE SOPORTE'!$Y$5:$Z$8,2,FALSE)</f>
        <v>2</v>
      </c>
      <c r="H824" s="190">
        <f>(G824-$G$1132)/($G$1133-$G$1132)</f>
        <v>0.33333333333333331</v>
      </c>
      <c r="I824" s="50">
        <v>1</v>
      </c>
      <c r="J824" s="200">
        <f t="shared" si="602"/>
        <v>1</v>
      </c>
      <c r="K824" s="190">
        <f>(J824-$J$1132)/($J$1133-$J$1132)</f>
        <v>0.2</v>
      </c>
      <c r="L824" s="193" t="str">
        <f t="shared" si="603"/>
        <v>SI</v>
      </c>
      <c r="M824" s="46" t="s">
        <v>56</v>
      </c>
      <c r="N824" s="192">
        <f t="shared" si="604"/>
        <v>1</v>
      </c>
      <c r="O824" s="190">
        <f>(N824-N$1132)/(N$1133-N$1132)</f>
        <v>0</v>
      </c>
      <c r="P824" s="46" t="s">
        <v>193</v>
      </c>
      <c r="Q824" s="192">
        <f t="shared" si="605"/>
        <v>2</v>
      </c>
      <c r="R824" s="190">
        <f>(Q824-Q$1132)/(Q$1133-Q$1132)</f>
        <v>0.5</v>
      </c>
      <c r="S824" s="46" t="s">
        <v>60</v>
      </c>
      <c r="T824" s="192">
        <f t="shared" si="606"/>
        <v>2</v>
      </c>
      <c r="U824" s="190">
        <f>(T824-T$1132)/(T$1133-T$1132)</f>
        <v>1</v>
      </c>
      <c r="V824" s="46" t="s">
        <v>212</v>
      </c>
      <c r="W824" s="194">
        <f>VLOOKUP(V824,'DATOS DE SOPORTE'!$S$5:$T$10,2,FALSE)</f>
        <v>3</v>
      </c>
      <c r="X824" s="201">
        <f>(W824-W$1132)/(W$1133-W$1132)</f>
        <v>0.4</v>
      </c>
      <c r="Y824" s="46" t="s">
        <v>188</v>
      </c>
      <c r="Z824" s="194">
        <f t="shared" si="607"/>
        <v>1</v>
      </c>
      <c r="AA824" s="201">
        <f>(Z824-Z$1132)/(Z$1133-Z$1132)</f>
        <v>0</v>
      </c>
      <c r="AB824" s="46" t="s">
        <v>136</v>
      </c>
      <c r="AC824" s="194">
        <f t="shared" si="608"/>
        <v>2</v>
      </c>
      <c r="AD824" s="201">
        <f>(AC824-AC$1132)/(AC$1133-AC$1132)</f>
        <v>1</v>
      </c>
      <c r="AE824" s="46" t="s">
        <v>188</v>
      </c>
      <c r="AF824" s="194">
        <f t="shared" si="609"/>
        <v>1</v>
      </c>
      <c r="AG824" s="201">
        <f>(AF824-AF$1132)/(AF$1133-AF$1132)</f>
        <v>0</v>
      </c>
      <c r="AH824" s="24" t="s">
        <v>67</v>
      </c>
      <c r="AI824" s="194">
        <f>VLOOKUP(AH824,'DATOS DE SOPORTE'!$V$5:$W$8,2,FALSE)</f>
        <v>1</v>
      </c>
      <c r="AJ824" s="201">
        <f>(AI824-AI$1132)/(AI$1133-AI$1132)</f>
        <v>0</v>
      </c>
      <c r="AK824" s="58" t="str">
        <f t="shared" si="601"/>
        <v>Bueno</v>
      </c>
      <c r="AL824" s="196">
        <f>IFERROR(SQRT(($E824-$E$1136)^2+($C824-$C$1136)^2),0)</f>
        <v>5.2625239245462516E-2</v>
      </c>
      <c r="AM824" s="197" t="str">
        <f>IF(AL824&lt;=SMALL($AL$3:$AL$1130,1),"MAS PARECIDO","NO")</f>
        <v>NO</v>
      </c>
      <c r="AN824" s="197" t="str">
        <f>IF(AL824&lt;=SMALL($AL$3:$AL$1130,5),"SIMILAR","NO")</f>
        <v>NO</v>
      </c>
      <c r="AO824" s="197" t="str">
        <f t="shared" si="610"/>
        <v>N/A</v>
      </c>
      <c r="AP824" s="197">
        <f t="shared" si="611"/>
        <v>0</v>
      </c>
      <c r="AQ824" s="198">
        <f t="shared" si="612"/>
        <v>0</v>
      </c>
      <c r="AR824" s="196">
        <f>IFERROR(SQRT(($E824-$E$1136)^2+($H824-$H$1136)^2),0)</f>
        <v>5.0001500045001347E-2</v>
      </c>
      <c r="AS824" s="197" t="str">
        <f>IF(AR824&lt;=SMALL(AR$3:AR$1130,1),"MAS PARECIDO","NO")</f>
        <v>NO</v>
      </c>
      <c r="AT824" s="197" t="str">
        <f>IF(AR824&lt;=SMALL(AR$3:AR$1130,5),"SIMILAR","NO")</f>
        <v>NO</v>
      </c>
      <c r="AU824" s="197" t="str">
        <f t="shared" si="613"/>
        <v>N/A</v>
      </c>
      <c r="AV824" s="197">
        <f t="shared" si="614"/>
        <v>0</v>
      </c>
      <c r="AW824" s="198">
        <f t="shared" si="615"/>
        <v>0</v>
      </c>
      <c r="AX824" s="199">
        <f>IFERROR(SQRT(($E824-$E$1136)^2+($K824-$K$1136)^2),0)</f>
        <v>5.0001500045001347E-2</v>
      </c>
      <c r="AY824" s="197" t="str">
        <f>IF(AX824&lt;=SMALL(AX$3:AX$1130,1),"MAS PARECIDO","NO")</f>
        <v>NO</v>
      </c>
      <c r="AZ824" s="197" t="str">
        <f>IF(AX824&lt;=SMALL(AX$3:AX$1130,5),"SIMILAR","NO")</f>
        <v>NO</v>
      </c>
      <c r="BA824" s="197" t="str">
        <f t="shared" si="616"/>
        <v>N/A</v>
      </c>
      <c r="BB824" s="197">
        <f t="shared" si="617"/>
        <v>0</v>
      </c>
      <c r="BC824" s="198">
        <f t="shared" si="618"/>
        <v>0</v>
      </c>
      <c r="BD824" s="196">
        <f>IFERROR(SQRT(($E824-$E$1136)^2+($O824-$O$1136)^2),0)</f>
        <v>1.0012492946348328</v>
      </c>
      <c r="BE824" s="197" t="str">
        <f>IF(BD824&lt;=SMALL(BD$3:BD$1130,1),"MAS PARECIDO","NO")</f>
        <v>NO</v>
      </c>
      <c r="BF824" s="197" t="str">
        <f>IF(BD824&lt;=SMALL(BD$3:BD$1130,5),"SIMILAR","NO")</f>
        <v>NO</v>
      </c>
      <c r="BG824" s="197" t="str">
        <f t="shared" si="619"/>
        <v>N/A</v>
      </c>
      <c r="BH824" s="197">
        <f t="shared" si="620"/>
        <v>0</v>
      </c>
      <c r="BI824" s="198">
        <f t="shared" si="621"/>
        <v>0</v>
      </c>
      <c r="BJ824" s="199">
        <f>IFERROR(SQRT(($E824-$E$1136)^2+($R824-$R$1136)^2),0)</f>
        <v>5.0001500045001347E-2</v>
      </c>
      <c r="BK824" s="197" t="str">
        <f>IF(BJ824&lt;=SMALL(BJ$3:BJ$1130,1),"MAS PARECIDO","NO")</f>
        <v>NO</v>
      </c>
      <c r="BL824" s="197" t="str">
        <f>IF(BJ824&lt;=SMALL(BJ$3:BJ$1130,5),"SIMILAR","NO")</f>
        <v>NO</v>
      </c>
      <c r="BM824" s="197" t="str">
        <f t="shared" si="622"/>
        <v>N/A</v>
      </c>
      <c r="BN824" s="197">
        <f t="shared" si="623"/>
        <v>0</v>
      </c>
      <c r="BO824" s="198">
        <f t="shared" si="624"/>
        <v>0</v>
      </c>
      <c r="BP824" s="199">
        <f>IFERROR(SQRT(($E824-$E$1136)^2+($U824-$U$1136)^2),0)</f>
        <v>1.0012492946348328</v>
      </c>
      <c r="BQ824" s="197" t="str">
        <f>IF(BP824&lt;=SMALL(BP$3:BP$1130,1),"MAS PARECIDO","NO")</f>
        <v>NO</v>
      </c>
      <c r="BR824" s="197" t="str">
        <f>IF(BP824&lt;=SMALL(BP$3:BP$1130,5),"SIMILAR","NO")</f>
        <v>NO</v>
      </c>
      <c r="BS824" s="197" t="str">
        <f t="shared" si="625"/>
        <v>N/A</v>
      </c>
      <c r="BT824" s="197">
        <f t="shared" si="626"/>
        <v>0</v>
      </c>
      <c r="BU824" s="198">
        <f t="shared" si="627"/>
        <v>0</v>
      </c>
      <c r="BV824" s="199">
        <f>IFERROR(SQRT(($E824-$E$1136)^2+($X824-$X$1136)^2),0)</f>
        <v>0.40311307347535913</v>
      </c>
      <c r="BW824" s="197" t="str">
        <f>IF(BV824&lt;=SMALL(BV$3:BV$1130,1),"MAS PARECIDO","NO")</f>
        <v>NO</v>
      </c>
      <c r="BX824" s="197" t="str">
        <f>IF(BV824&lt;=SMALL(BV$3:BV$1130,5),"SIMILAR","NO")</f>
        <v>NO</v>
      </c>
      <c r="BY824" s="197" t="str">
        <f t="shared" si="628"/>
        <v>N/A</v>
      </c>
      <c r="BZ824" s="197">
        <f t="shared" si="629"/>
        <v>0</v>
      </c>
      <c r="CA824" s="198">
        <f t="shared" si="630"/>
        <v>0</v>
      </c>
      <c r="CB824" s="199">
        <f>IFERROR(SQRT(($E824-$E$1136)^2+($AA824-$AA$1136)^2),0)</f>
        <v>5.0001500045001347E-2</v>
      </c>
      <c r="CC824" s="197" t="str">
        <f>IF(CB824&lt;=SMALL(CB$3:CB$1130,1),"MAS PARECIDO","NO")</f>
        <v>NO</v>
      </c>
      <c r="CD824" s="197" t="str">
        <f>IF(CB824&lt;=SMALL(CB$3:CB$1130,5),"SIMILAR","NO")</f>
        <v>NO</v>
      </c>
      <c r="CE824" s="197" t="str">
        <f t="shared" si="631"/>
        <v>N/A</v>
      </c>
      <c r="CF824" s="197">
        <f t="shared" si="632"/>
        <v>0</v>
      </c>
      <c r="CG824" s="198">
        <f t="shared" si="633"/>
        <v>0</v>
      </c>
      <c r="CH824" s="199">
        <f>IFERROR(SQRT(($E824-$E$1136)^2+($AD824-$AD$1136)^2),0)</f>
        <v>5.0001500045001347E-2</v>
      </c>
      <c r="CI824" s="197" t="str">
        <f>IF(CH824&lt;=SMALL(CH$3:CH$1130,1),"MAS PARECIDO","NO")</f>
        <v>NO</v>
      </c>
      <c r="CJ824" s="197" t="str">
        <f>IF(CH824&lt;=SMALL(CH$3:CH$1130,5),"SIMILAR","NO")</f>
        <v>NO</v>
      </c>
      <c r="CK824" s="197" t="str">
        <f t="shared" si="634"/>
        <v>N/A</v>
      </c>
      <c r="CL824" s="197">
        <f t="shared" si="635"/>
        <v>0</v>
      </c>
      <c r="CM824" s="198">
        <f t="shared" si="636"/>
        <v>0</v>
      </c>
      <c r="CN824" s="199">
        <f>IFERROR(SQRT(($E824-$E$1136)^2+($AG824-$AG$1136)^2),0)</f>
        <v>1.0012492946348328</v>
      </c>
      <c r="CO824" s="197" t="str">
        <f>IF(CN824&lt;=SMALL(CN$3:CN$1130,1),"MAS PARECIDO","NO")</f>
        <v>NO</v>
      </c>
      <c r="CP824" s="197" t="str">
        <f>IF(CN824&lt;=SMALL(CN$3:CN$1130,5),"SIMILAR","NO")</f>
        <v>NO</v>
      </c>
      <c r="CQ824" s="197" t="str">
        <f t="shared" si="637"/>
        <v>N/A</v>
      </c>
      <c r="CR824" s="197">
        <f t="shared" si="638"/>
        <v>0</v>
      </c>
      <c r="CS824" s="198">
        <f t="shared" si="639"/>
        <v>0</v>
      </c>
      <c r="CT824" s="199">
        <f>IFERROR(SQRT(($E824-$E$1136)^2+($AJ824-$AJ$1136)^2),0)</f>
        <v>5.0001500045001347E-2</v>
      </c>
      <c r="CU824" s="197" t="str">
        <f>IF(CT824&lt;=SMALL(CT$3:CT$1130,1),"MAS PARECIDO","NO")</f>
        <v>NO</v>
      </c>
      <c r="CV824" s="197" t="str">
        <f>IF(CT824&lt;=SMALL(CT$3:CT$1130,5),"SIMILAR","NO")</f>
        <v>NO</v>
      </c>
      <c r="CW824" s="197" t="str">
        <f t="shared" si="640"/>
        <v>N/A</v>
      </c>
      <c r="CX824" s="197">
        <f t="shared" si="641"/>
        <v>0</v>
      </c>
      <c r="CY824" s="198">
        <f t="shared" si="642"/>
        <v>0</v>
      </c>
      <c r="CZ824" s="2" t="s">
        <v>2597</v>
      </c>
      <c r="DA824" s="2" t="s">
        <v>2598</v>
      </c>
      <c r="DB824" s="2">
        <v>0</v>
      </c>
      <c r="DC824" s="2" t="s">
        <v>189</v>
      </c>
    </row>
    <row r="825" spans="1:107">
      <c r="A825" s="24" t="s">
        <v>980</v>
      </c>
      <c r="B825" s="46">
        <v>50806.75</v>
      </c>
      <c r="C825" s="190">
        <f>(B825-$B$1132)/($B$1133-$B$1132)</f>
        <v>5.4123323218844249E-2</v>
      </c>
      <c r="D825" s="46">
        <v>12000</v>
      </c>
      <c r="E825" s="190">
        <f>(D825-$D$1132)/($D$1133-$D$1132)</f>
        <v>2.3970719121573648E-2</v>
      </c>
      <c r="F825" s="46" t="s">
        <v>203</v>
      </c>
      <c r="G825" s="192">
        <f>VLOOKUP(F825,'DATOS DE SOPORTE'!$Y$5:$Z$8,2,FALSE)</f>
        <v>3</v>
      </c>
      <c r="H825" s="190">
        <f>(G825-$G$1132)/($G$1133-$G$1132)</f>
        <v>0.66666666666666663</v>
      </c>
      <c r="I825" s="50">
        <v>1</v>
      </c>
      <c r="J825" s="200">
        <f t="shared" si="602"/>
        <v>1</v>
      </c>
      <c r="K825" s="190">
        <f>(J825-$J$1132)/($J$1133-$J$1132)</f>
        <v>0.2</v>
      </c>
      <c r="L825" s="193" t="str">
        <f t="shared" si="603"/>
        <v>SI</v>
      </c>
      <c r="M825" s="46" t="s">
        <v>192</v>
      </c>
      <c r="N825" s="192">
        <f t="shared" si="604"/>
        <v>2</v>
      </c>
      <c r="O825" s="190">
        <f>(N825-N$1132)/(N$1133-N$1132)</f>
        <v>1</v>
      </c>
      <c r="P825" s="46" t="s">
        <v>193</v>
      </c>
      <c r="Q825" s="192">
        <f t="shared" si="605"/>
        <v>2</v>
      </c>
      <c r="R825" s="190">
        <f>(Q825-Q$1132)/(Q$1133-Q$1132)</f>
        <v>0.5</v>
      </c>
      <c r="S825" s="46" t="s">
        <v>194</v>
      </c>
      <c r="T825" s="192">
        <f t="shared" si="606"/>
        <v>1</v>
      </c>
      <c r="U825" s="190">
        <f>(T825-T$1132)/(T$1133-T$1132)</f>
        <v>0</v>
      </c>
      <c r="V825" s="46" t="s">
        <v>212</v>
      </c>
      <c r="W825" s="194">
        <f>VLOOKUP(V825,'DATOS DE SOPORTE'!$S$5:$T$10,2,FALSE)</f>
        <v>3</v>
      </c>
      <c r="X825" s="201">
        <f>(W825-W$1132)/(W$1133-W$1132)</f>
        <v>0.4</v>
      </c>
      <c r="Y825" s="46" t="s">
        <v>188</v>
      </c>
      <c r="Z825" s="194">
        <f t="shared" si="607"/>
        <v>1</v>
      </c>
      <c r="AA825" s="201">
        <f>(Z825-Z$1132)/(Z$1133-Z$1132)</f>
        <v>0</v>
      </c>
      <c r="AB825" s="46" t="s">
        <v>136</v>
      </c>
      <c r="AC825" s="194">
        <f t="shared" si="608"/>
        <v>2</v>
      </c>
      <c r="AD825" s="201">
        <f>(AC825-AC$1132)/(AC$1133-AC$1132)</f>
        <v>1</v>
      </c>
      <c r="AE825" s="46" t="s">
        <v>136</v>
      </c>
      <c r="AF825" s="194">
        <f t="shared" si="609"/>
        <v>2</v>
      </c>
      <c r="AG825" s="201">
        <f>(AF825-AF$1132)/(AF$1133-AF$1132)</f>
        <v>1</v>
      </c>
      <c r="AH825" s="24" t="s">
        <v>67</v>
      </c>
      <c r="AI825" s="194">
        <f>VLOOKUP(AH825,'DATOS DE SOPORTE'!$V$5:$W$8,2,FALSE)</f>
        <v>1</v>
      </c>
      <c r="AJ825" s="201">
        <f>(AI825-AI$1132)/(AI$1133-AI$1132)</f>
        <v>0</v>
      </c>
      <c r="AK825" s="58" t="str">
        <f t="shared" si="601"/>
        <v>Bueno</v>
      </c>
      <c r="AL825" s="196">
        <f>IFERROR(SQRT(($E825-$E$1136)^2+($C825-$C$1136)^2),0)</f>
        <v>0.15291100368086594</v>
      </c>
      <c r="AM825" s="197" t="str">
        <f>IF(AL825&lt;=SMALL($AL$3:$AL$1130,1),"MAS PARECIDO","NO")</f>
        <v>NO</v>
      </c>
      <c r="AN825" s="197" t="str">
        <f>IF(AL825&lt;=SMALL($AL$3:$AL$1130,5),"SIMILAR","NO")</f>
        <v>NO</v>
      </c>
      <c r="AO825" s="197" t="str">
        <f t="shared" si="610"/>
        <v>N/A</v>
      </c>
      <c r="AP825" s="197">
        <f t="shared" si="611"/>
        <v>0</v>
      </c>
      <c r="AQ825" s="198">
        <f t="shared" si="612"/>
        <v>0</v>
      </c>
      <c r="AR825" s="196">
        <f>IFERROR(SQRT(($E825-$E$1136)^2+($H825-$H$1136)^2),0)</f>
        <v>0.33419626819081383</v>
      </c>
      <c r="AS825" s="197" t="str">
        <f>IF(AR825&lt;=SMALL(AR$3:AR$1130,1),"MAS PARECIDO","NO")</f>
        <v>NO</v>
      </c>
      <c r="AT825" s="197" t="str">
        <f>IF(AR825&lt;=SMALL(AR$3:AR$1130,5),"SIMILAR","NO")</f>
        <v>NO</v>
      </c>
      <c r="AU825" s="197" t="str">
        <f t="shared" si="613"/>
        <v>N/A</v>
      </c>
      <c r="AV825" s="197">
        <f t="shared" si="614"/>
        <v>0</v>
      </c>
      <c r="AW825" s="198">
        <f t="shared" si="615"/>
        <v>0</v>
      </c>
      <c r="AX825" s="199">
        <f>IFERROR(SQRT(($E825-$E$1136)^2+($K825-$K$1136)^2),0)</f>
        <v>2.4000720021600648E-2</v>
      </c>
      <c r="AY825" s="197" t="str">
        <f>IF(AX825&lt;=SMALL(AX$3:AX$1130,1),"MAS PARECIDO","NO")</f>
        <v>NO</v>
      </c>
      <c r="AZ825" s="197" t="str">
        <f>IF(AX825&lt;=SMALL(AX$3:AX$1130,5),"SIMILAR","NO")</f>
        <v>NO</v>
      </c>
      <c r="BA825" s="197" t="str">
        <f t="shared" si="616"/>
        <v>N/A</v>
      </c>
      <c r="BB825" s="197">
        <f t="shared" si="617"/>
        <v>0</v>
      </c>
      <c r="BC825" s="198">
        <f t="shared" si="618"/>
        <v>0</v>
      </c>
      <c r="BD825" s="196">
        <f>IFERROR(SQRT(($E825-$E$1136)^2+($O825-$O$1136)^2),0)</f>
        <v>2.4000720021600648E-2</v>
      </c>
      <c r="BE825" s="197" t="str">
        <f>IF(BD825&lt;=SMALL(BD$3:BD$1130,1),"MAS PARECIDO","NO")</f>
        <v>NO</v>
      </c>
      <c r="BF825" s="197" t="str">
        <f>IF(BD825&lt;=SMALL(BD$3:BD$1130,5),"SIMILAR","NO")</f>
        <v>NO</v>
      </c>
      <c r="BG825" s="197" t="str">
        <f t="shared" si="619"/>
        <v>N/A</v>
      </c>
      <c r="BH825" s="197">
        <f t="shared" si="620"/>
        <v>0</v>
      </c>
      <c r="BI825" s="198">
        <f t="shared" si="621"/>
        <v>0</v>
      </c>
      <c r="BJ825" s="199">
        <f>IFERROR(SQRT(($E825-$E$1136)^2+($R825-$R$1136)^2),0)</f>
        <v>2.4000720021600648E-2</v>
      </c>
      <c r="BK825" s="197" t="str">
        <f>IF(BJ825&lt;=SMALL(BJ$3:BJ$1130,1),"MAS PARECIDO","NO")</f>
        <v>NO</v>
      </c>
      <c r="BL825" s="197" t="str">
        <f>IF(BJ825&lt;=SMALL(BJ$3:BJ$1130,5),"SIMILAR","NO")</f>
        <v>NO</v>
      </c>
      <c r="BM825" s="197" t="str">
        <f t="shared" si="622"/>
        <v>N/A</v>
      </c>
      <c r="BN825" s="197">
        <f t="shared" si="623"/>
        <v>0</v>
      </c>
      <c r="BO825" s="198">
        <f t="shared" si="624"/>
        <v>0</v>
      </c>
      <c r="BP825" s="199">
        <f>IFERROR(SQRT(($E825-$E$1136)^2+($U825-$U$1136)^2),0)</f>
        <v>2.4000720021600648E-2</v>
      </c>
      <c r="BQ825" s="197" t="str">
        <f>IF(BP825&lt;=SMALL(BP$3:BP$1130,1),"MAS PARECIDO","NO")</f>
        <v>NO</v>
      </c>
      <c r="BR825" s="197" t="str">
        <f>IF(BP825&lt;=SMALL(BP$3:BP$1130,5),"SIMILAR","NO")</f>
        <v>NO</v>
      </c>
      <c r="BS825" s="197" t="str">
        <f t="shared" si="625"/>
        <v>N/A</v>
      </c>
      <c r="BT825" s="197">
        <f t="shared" si="626"/>
        <v>0</v>
      </c>
      <c r="BU825" s="198">
        <f t="shared" si="627"/>
        <v>0</v>
      </c>
      <c r="BV825" s="199">
        <f>IFERROR(SQRT(($E825-$E$1136)^2+($X825-$X$1136)^2),0)</f>
        <v>0.40071939628816983</v>
      </c>
      <c r="BW825" s="197" t="str">
        <f>IF(BV825&lt;=SMALL(BV$3:BV$1130,1),"MAS PARECIDO","NO")</f>
        <v>NO</v>
      </c>
      <c r="BX825" s="197" t="str">
        <f>IF(BV825&lt;=SMALL(BV$3:BV$1130,5),"SIMILAR","NO")</f>
        <v>NO</v>
      </c>
      <c r="BY825" s="197" t="str">
        <f t="shared" si="628"/>
        <v>N/A</v>
      </c>
      <c r="BZ825" s="197">
        <f t="shared" si="629"/>
        <v>0</v>
      </c>
      <c r="CA825" s="198">
        <f t="shared" si="630"/>
        <v>0</v>
      </c>
      <c r="CB825" s="199">
        <f>IFERROR(SQRT(($E825-$E$1136)^2+($AA825-$AA$1136)^2),0)</f>
        <v>2.4000720021600648E-2</v>
      </c>
      <c r="CC825" s="197" t="str">
        <f>IF(CB825&lt;=SMALL(CB$3:CB$1130,1),"MAS PARECIDO","NO")</f>
        <v>NO</v>
      </c>
      <c r="CD825" s="197" t="str">
        <f>IF(CB825&lt;=SMALL(CB$3:CB$1130,5),"SIMILAR","NO")</f>
        <v>NO</v>
      </c>
      <c r="CE825" s="197" t="str">
        <f t="shared" si="631"/>
        <v>N/A</v>
      </c>
      <c r="CF825" s="197">
        <f t="shared" si="632"/>
        <v>0</v>
      </c>
      <c r="CG825" s="198">
        <f t="shared" si="633"/>
        <v>0</v>
      </c>
      <c r="CH825" s="199">
        <f>IFERROR(SQRT(($E825-$E$1136)^2+($AD825-$AD$1136)^2),0)</f>
        <v>2.4000720021600648E-2</v>
      </c>
      <c r="CI825" s="197" t="str">
        <f>IF(CH825&lt;=SMALL(CH$3:CH$1130,1),"MAS PARECIDO","NO")</f>
        <v>NO</v>
      </c>
      <c r="CJ825" s="197" t="str">
        <f>IF(CH825&lt;=SMALL(CH$3:CH$1130,5),"SIMILAR","NO")</f>
        <v>NO</v>
      </c>
      <c r="CK825" s="197" t="str">
        <f t="shared" si="634"/>
        <v>N/A</v>
      </c>
      <c r="CL825" s="197">
        <f t="shared" si="635"/>
        <v>0</v>
      </c>
      <c r="CM825" s="198">
        <f t="shared" si="636"/>
        <v>0</v>
      </c>
      <c r="CN825" s="199">
        <f>IFERROR(SQRT(($E825-$E$1136)^2+($AG825-$AG$1136)^2),0)</f>
        <v>2.4000720021600648E-2</v>
      </c>
      <c r="CO825" s="197" t="str">
        <f>IF(CN825&lt;=SMALL(CN$3:CN$1130,1),"MAS PARECIDO","NO")</f>
        <v>NO</v>
      </c>
      <c r="CP825" s="197" t="str">
        <f>IF(CN825&lt;=SMALL(CN$3:CN$1130,5),"SIMILAR","NO")</f>
        <v>NO</v>
      </c>
      <c r="CQ825" s="197" t="str">
        <f t="shared" si="637"/>
        <v>N/A</v>
      </c>
      <c r="CR825" s="197">
        <f t="shared" si="638"/>
        <v>0</v>
      </c>
      <c r="CS825" s="198">
        <f t="shared" si="639"/>
        <v>0</v>
      </c>
      <c r="CT825" s="199">
        <f>IFERROR(SQRT(($E825-$E$1136)^2+($AJ825-$AJ$1136)^2),0)</f>
        <v>2.4000720021600648E-2</v>
      </c>
      <c r="CU825" s="197" t="str">
        <f>IF(CT825&lt;=SMALL(CT$3:CT$1130,1),"MAS PARECIDO","NO")</f>
        <v>NO</v>
      </c>
      <c r="CV825" s="197" t="str">
        <f>IF(CT825&lt;=SMALL(CT$3:CT$1130,5),"SIMILAR","NO")</f>
        <v>NO</v>
      </c>
      <c r="CW825" s="197" t="str">
        <f t="shared" si="640"/>
        <v>N/A</v>
      </c>
      <c r="CX825" s="197">
        <f t="shared" si="641"/>
        <v>0</v>
      </c>
      <c r="CY825" s="198">
        <f t="shared" si="642"/>
        <v>0</v>
      </c>
      <c r="CZ825" s="2" t="s">
        <v>2599</v>
      </c>
      <c r="DA825" s="2" t="s">
        <v>2600</v>
      </c>
      <c r="DB825" s="2">
        <v>0</v>
      </c>
      <c r="DC825" s="2" t="s">
        <v>189</v>
      </c>
    </row>
    <row r="826" spans="1:107">
      <c r="A826" s="24" t="s">
        <v>981</v>
      </c>
      <c r="B826" s="46">
        <v>43579.59</v>
      </c>
      <c r="C826" s="190">
        <f>(B826-$B$1132)/($B$1133-$B$1132)</f>
        <v>4.5675400447163068E-2</v>
      </c>
      <c r="D826" s="46">
        <v>10000</v>
      </c>
      <c r="E826" s="190">
        <f>(D826-$D$1132)/($D$1133-$D$1132)</f>
        <v>1.9970599117973539E-2</v>
      </c>
      <c r="F826" s="46" t="s">
        <v>53</v>
      </c>
      <c r="G826" s="192">
        <f>VLOOKUP(F826,'DATOS DE SOPORTE'!$Y$5:$Z$8,2,FALSE)</f>
        <v>2</v>
      </c>
      <c r="H826" s="190">
        <f>(G826-$G$1132)/($G$1133-$G$1132)</f>
        <v>0.33333333333333331</v>
      </c>
      <c r="I826" s="50">
        <v>0</v>
      </c>
      <c r="J826" s="200">
        <f t="shared" si="602"/>
        <v>0</v>
      </c>
      <c r="K826" s="190">
        <f>(J826-$J$1132)/($J$1133-$J$1132)</f>
        <v>0</v>
      </c>
      <c r="L826" s="193" t="str">
        <f t="shared" si="603"/>
        <v>NO</v>
      </c>
      <c r="M826" s="46" t="s">
        <v>192</v>
      </c>
      <c r="N826" s="192">
        <f t="shared" si="604"/>
        <v>2</v>
      </c>
      <c r="O826" s="190">
        <f>(N826-N$1132)/(N$1133-N$1132)</f>
        <v>1</v>
      </c>
      <c r="P826" s="46" t="s">
        <v>193</v>
      </c>
      <c r="Q826" s="192">
        <f t="shared" si="605"/>
        <v>2</v>
      </c>
      <c r="R826" s="190">
        <f>(Q826-Q$1132)/(Q$1133-Q$1132)</f>
        <v>0.5</v>
      </c>
      <c r="S826" s="46" t="s">
        <v>194</v>
      </c>
      <c r="T826" s="192">
        <f t="shared" si="606"/>
        <v>1</v>
      </c>
      <c r="U826" s="190">
        <f>(T826-T$1132)/(T$1133-T$1132)</f>
        <v>0</v>
      </c>
      <c r="V826" s="46" t="s">
        <v>62</v>
      </c>
      <c r="W826" s="194">
        <f>VLOOKUP(V826,'DATOS DE SOPORTE'!$S$5:$T$10,2,FALSE)</f>
        <v>1</v>
      </c>
      <c r="X826" s="201">
        <f>(W826-W$1132)/(W$1133-W$1132)</f>
        <v>0</v>
      </c>
      <c r="Y826" s="46" t="s">
        <v>188</v>
      </c>
      <c r="Z826" s="194">
        <f t="shared" si="607"/>
        <v>1</v>
      </c>
      <c r="AA826" s="201">
        <f>(Z826-Z$1132)/(Z$1133-Z$1132)</f>
        <v>0</v>
      </c>
      <c r="AB826" s="46" t="s">
        <v>136</v>
      </c>
      <c r="AC826" s="194">
        <f t="shared" si="608"/>
        <v>2</v>
      </c>
      <c r="AD826" s="201">
        <f>(AC826-AC$1132)/(AC$1133-AC$1132)</f>
        <v>1</v>
      </c>
      <c r="AE826" s="46" t="s">
        <v>188</v>
      </c>
      <c r="AF826" s="194">
        <f t="shared" si="609"/>
        <v>1</v>
      </c>
      <c r="AG826" s="201">
        <f>(AF826-AF$1132)/(AF$1133-AF$1132)</f>
        <v>0</v>
      </c>
      <c r="AH826" s="24" t="s">
        <v>67</v>
      </c>
      <c r="AI826" s="194">
        <f>VLOOKUP(AH826,'DATOS DE SOPORTE'!$V$5:$W$8,2,FALSE)</f>
        <v>1</v>
      </c>
      <c r="AJ826" s="201">
        <f>(AI826-AI$1132)/(AI$1133-AI$1132)</f>
        <v>0</v>
      </c>
      <c r="AK826" s="58" t="str">
        <f t="shared" si="601"/>
        <v>Bueno</v>
      </c>
      <c r="AL826" s="196">
        <f>IFERROR(SQRT(($E826-$E$1136)^2+($C826-$C$1136)^2),0)</f>
        <v>0.16071300433451732</v>
      </c>
      <c r="AM826" s="197" t="str">
        <f>IF(AL826&lt;=SMALL($AL$3:$AL$1130,1),"MAS PARECIDO","NO")</f>
        <v>NO</v>
      </c>
      <c r="AN826" s="197" t="str">
        <f>IF(AL826&lt;=SMALL($AL$3:$AL$1130,5),"SIMILAR","NO")</f>
        <v>NO</v>
      </c>
      <c r="AO826" s="197" t="str">
        <f t="shared" si="610"/>
        <v>N/A</v>
      </c>
      <c r="AP826" s="197">
        <f t="shared" si="611"/>
        <v>0</v>
      </c>
      <c r="AQ826" s="198">
        <f t="shared" si="612"/>
        <v>0</v>
      </c>
      <c r="AR826" s="196">
        <f>IFERROR(SQRT(($E826-$E$1136)^2+($H826-$H$1136)^2),0)</f>
        <v>2.0000600018000539E-2</v>
      </c>
      <c r="AS826" s="197" t="str">
        <f>IF(AR826&lt;=SMALL(AR$3:AR$1130,1),"MAS PARECIDO","NO")</f>
        <v>NO</v>
      </c>
      <c r="AT826" s="197" t="str">
        <f>IF(AR826&lt;=SMALL(AR$3:AR$1130,5),"SIMILAR","NO")</f>
        <v>NO</v>
      </c>
      <c r="AU826" s="197" t="str">
        <f t="shared" si="613"/>
        <v>N/A</v>
      </c>
      <c r="AV826" s="197">
        <f t="shared" si="614"/>
        <v>0</v>
      </c>
      <c r="AW826" s="198">
        <f t="shared" si="615"/>
        <v>0</v>
      </c>
      <c r="AX826" s="199">
        <f>IFERROR(SQRT(($E826-$E$1136)^2+($K826-$K$1136)^2),0)</f>
        <v>0.20099757212732708</v>
      </c>
      <c r="AY826" s="197" t="str">
        <f>IF(AX826&lt;=SMALL(AX$3:AX$1130,1),"MAS PARECIDO","NO")</f>
        <v>NO</v>
      </c>
      <c r="AZ826" s="197" t="str">
        <f>IF(AX826&lt;=SMALL(AX$3:AX$1130,5),"SIMILAR","NO")</f>
        <v>NO</v>
      </c>
      <c r="BA826" s="197" t="str">
        <f t="shared" si="616"/>
        <v>N/A</v>
      </c>
      <c r="BB826" s="197">
        <f t="shared" si="617"/>
        <v>0</v>
      </c>
      <c r="BC826" s="198">
        <f t="shared" si="618"/>
        <v>0</v>
      </c>
      <c r="BD826" s="196">
        <f>IFERROR(SQRT(($E826-$E$1136)^2+($O826-$O$1136)^2),0)</f>
        <v>2.0000600018000539E-2</v>
      </c>
      <c r="BE826" s="197" t="str">
        <f>IF(BD826&lt;=SMALL(BD$3:BD$1130,1),"MAS PARECIDO","NO")</f>
        <v>NO</v>
      </c>
      <c r="BF826" s="197" t="str">
        <f>IF(BD826&lt;=SMALL(BD$3:BD$1130,5),"SIMILAR","NO")</f>
        <v>NO</v>
      </c>
      <c r="BG826" s="197" t="str">
        <f t="shared" si="619"/>
        <v>N/A</v>
      </c>
      <c r="BH826" s="197">
        <f t="shared" si="620"/>
        <v>0</v>
      </c>
      <c r="BI826" s="198">
        <f t="shared" si="621"/>
        <v>0</v>
      </c>
      <c r="BJ826" s="199">
        <f>IFERROR(SQRT(($E826-$E$1136)^2+($R826-$R$1136)^2),0)</f>
        <v>2.0000600018000539E-2</v>
      </c>
      <c r="BK826" s="197" t="str">
        <f>IF(BJ826&lt;=SMALL(BJ$3:BJ$1130,1),"MAS PARECIDO","NO")</f>
        <v>NO</v>
      </c>
      <c r="BL826" s="197" t="str">
        <f>IF(BJ826&lt;=SMALL(BJ$3:BJ$1130,5),"SIMILAR","NO")</f>
        <v>NO</v>
      </c>
      <c r="BM826" s="197" t="str">
        <f t="shared" si="622"/>
        <v>N/A</v>
      </c>
      <c r="BN826" s="197">
        <f t="shared" si="623"/>
        <v>0</v>
      </c>
      <c r="BO826" s="198">
        <f t="shared" si="624"/>
        <v>0</v>
      </c>
      <c r="BP826" s="199">
        <f>IFERROR(SQRT(($E826-$E$1136)^2+($U826-$U$1136)^2),0)</f>
        <v>2.0000600018000539E-2</v>
      </c>
      <c r="BQ826" s="197" t="str">
        <f>IF(BP826&lt;=SMALL(BP$3:BP$1130,1),"MAS PARECIDO","NO")</f>
        <v>NO</v>
      </c>
      <c r="BR826" s="197" t="str">
        <f>IF(BP826&lt;=SMALL(BP$3:BP$1130,5),"SIMILAR","NO")</f>
        <v>NO</v>
      </c>
      <c r="BS826" s="197" t="str">
        <f t="shared" si="625"/>
        <v>N/A</v>
      </c>
      <c r="BT826" s="197">
        <f t="shared" si="626"/>
        <v>0</v>
      </c>
      <c r="BU826" s="198">
        <f t="shared" si="627"/>
        <v>0</v>
      </c>
      <c r="BV826" s="199">
        <f>IFERROR(SQRT(($E826-$E$1136)^2+($X826-$X$1136)^2),0)</f>
        <v>2.0000600018000539E-2</v>
      </c>
      <c r="BW826" s="197" t="str">
        <f>IF(BV826&lt;=SMALL(BV$3:BV$1130,1),"MAS PARECIDO","NO")</f>
        <v>NO</v>
      </c>
      <c r="BX826" s="197" t="str">
        <f>IF(BV826&lt;=SMALL(BV$3:BV$1130,5),"SIMILAR","NO")</f>
        <v>NO</v>
      </c>
      <c r="BY826" s="197" t="str">
        <f t="shared" si="628"/>
        <v>N/A</v>
      </c>
      <c r="BZ826" s="197">
        <f t="shared" si="629"/>
        <v>0</v>
      </c>
      <c r="CA826" s="198">
        <f t="shared" si="630"/>
        <v>0</v>
      </c>
      <c r="CB826" s="199">
        <f>IFERROR(SQRT(($E826-$E$1136)^2+($AA826-$AA$1136)^2),0)</f>
        <v>2.0000600018000539E-2</v>
      </c>
      <c r="CC826" s="197" t="str">
        <f>IF(CB826&lt;=SMALL(CB$3:CB$1130,1),"MAS PARECIDO","NO")</f>
        <v>NO</v>
      </c>
      <c r="CD826" s="197" t="str">
        <f>IF(CB826&lt;=SMALL(CB$3:CB$1130,5),"SIMILAR","NO")</f>
        <v>NO</v>
      </c>
      <c r="CE826" s="197" t="str">
        <f t="shared" si="631"/>
        <v>N/A</v>
      </c>
      <c r="CF826" s="197">
        <f t="shared" si="632"/>
        <v>0</v>
      </c>
      <c r="CG826" s="198">
        <f t="shared" si="633"/>
        <v>0</v>
      </c>
      <c r="CH826" s="199">
        <f>IFERROR(SQRT(($E826-$E$1136)^2+($AD826-$AD$1136)^2),0)</f>
        <v>2.0000600018000539E-2</v>
      </c>
      <c r="CI826" s="197" t="str">
        <f>IF(CH826&lt;=SMALL(CH$3:CH$1130,1),"MAS PARECIDO","NO")</f>
        <v>NO</v>
      </c>
      <c r="CJ826" s="197" t="str">
        <f>IF(CH826&lt;=SMALL(CH$3:CH$1130,5),"SIMILAR","NO")</f>
        <v>NO</v>
      </c>
      <c r="CK826" s="197" t="str">
        <f t="shared" si="634"/>
        <v>N/A</v>
      </c>
      <c r="CL826" s="197">
        <f t="shared" si="635"/>
        <v>0</v>
      </c>
      <c r="CM826" s="198">
        <f t="shared" si="636"/>
        <v>0</v>
      </c>
      <c r="CN826" s="199">
        <f>IFERROR(SQRT(($E826-$E$1136)^2+($AG826-$AG$1136)^2),0)</f>
        <v>1.0001999920021396</v>
      </c>
      <c r="CO826" s="197" t="str">
        <f>IF(CN826&lt;=SMALL(CN$3:CN$1130,1),"MAS PARECIDO","NO")</f>
        <v>NO</v>
      </c>
      <c r="CP826" s="197" t="str">
        <f>IF(CN826&lt;=SMALL(CN$3:CN$1130,5),"SIMILAR","NO")</f>
        <v>NO</v>
      </c>
      <c r="CQ826" s="197" t="str">
        <f t="shared" si="637"/>
        <v>N/A</v>
      </c>
      <c r="CR826" s="197">
        <f t="shared" si="638"/>
        <v>0</v>
      </c>
      <c r="CS826" s="198">
        <f t="shared" si="639"/>
        <v>0</v>
      </c>
      <c r="CT826" s="199">
        <f>IFERROR(SQRT(($E826-$E$1136)^2+($AJ826-$AJ$1136)^2),0)</f>
        <v>2.0000600018000539E-2</v>
      </c>
      <c r="CU826" s="197" t="str">
        <f>IF(CT826&lt;=SMALL(CT$3:CT$1130,1),"MAS PARECIDO","NO")</f>
        <v>NO</v>
      </c>
      <c r="CV826" s="197" t="str">
        <f>IF(CT826&lt;=SMALL(CT$3:CT$1130,5),"SIMILAR","NO")</f>
        <v>NO</v>
      </c>
      <c r="CW826" s="197" t="str">
        <f t="shared" si="640"/>
        <v>N/A</v>
      </c>
      <c r="CX826" s="197">
        <f t="shared" si="641"/>
        <v>0</v>
      </c>
      <c r="CY826" s="198">
        <f t="shared" si="642"/>
        <v>0</v>
      </c>
      <c r="CZ826" s="2" t="s">
        <v>2601</v>
      </c>
      <c r="DA826" s="2" t="s">
        <v>2602</v>
      </c>
      <c r="DB826" s="2">
        <v>0</v>
      </c>
      <c r="DC826" s="2" t="s">
        <v>189</v>
      </c>
    </row>
    <row r="827" spans="1:107">
      <c r="A827" s="24" t="s">
        <v>982</v>
      </c>
      <c r="B827" s="46">
        <v>179964.39</v>
      </c>
      <c r="C827" s="190">
        <f>(B827-$B$1132)/($B$1133-$B$1132)</f>
        <v>0.20509739437440183</v>
      </c>
      <c r="D827" s="46">
        <v>12000</v>
      </c>
      <c r="E827" s="190">
        <f>(D827-$D$1132)/($D$1133-$D$1132)</f>
        <v>2.3970719121573648E-2</v>
      </c>
      <c r="F827" s="46" t="s">
        <v>53</v>
      </c>
      <c r="G827" s="192">
        <f>VLOOKUP(F827,'DATOS DE SOPORTE'!$Y$5:$Z$8,2,FALSE)</f>
        <v>2</v>
      </c>
      <c r="H827" s="190">
        <f>(G827-$G$1132)/($G$1133-$G$1132)</f>
        <v>0.33333333333333331</v>
      </c>
      <c r="I827" s="50">
        <v>4</v>
      </c>
      <c r="J827" s="200">
        <f t="shared" si="602"/>
        <v>4</v>
      </c>
      <c r="K827" s="190">
        <f>(J827-$J$1132)/($J$1133-$J$1132)</f>
        <v>0.8</v>
      </c>
      <c r="L827" s="193" t="str">
        <f t="shared" si="603"/>
        <v>SI</v>
      </c>
      <c r="M827" s="46" t="s">
        <v>192</v>
      </c>
      <c r="N827" s="192">
        <f t="shared" si="604"/>
        <v>2</v>
      </c>
      <c r="O827" s="190">
        <f>(N827-N$1132)/(N$1133-N$1132)</f>
        <v>1</v>
      </c>
      <c r="P827" s="46" t="s">
        <v>193</v>
      </c>
      <c r="Q827" s="192">
        <f t="shared" si="605"/>
        <v>2</v>
      </c>
      <c r="R827" s="190">
        <f>(Q827-Q$1132)/(Q$1133-Q$1132)</f>
        <v>0.5</v>
      </c>
      <c r="S827" s="46" t="s">
        <v>60</v>
      </c>
      <c r="T827" s="192">
        <f t="shared" si="606"/>
        <v>2</v>
      </c>
      <c r="U827" s="190">
        <f>(T827-T$1132)/(T$1133-T$1132)</f>
        <v>1</v>
      </c>
      <c r="V827" s="46" t="s">
        <v>212</v>
      </c>
      <c r="W827" s="194">
        <f>VLOOKUP(V827,'DATOS DE SOPORTE'!$S$5:$T$10,2,FALSE)</f>
        <v>3</v>
      </c>
      <c r="X827" s="201">
        <f>(W827-W$1132)/(W$1133-W$1132)</f>
        <v>0.4</v>
      </c>
      <c r="Y827" s="46" t="s">
        <v>188</v>
      </c>
      <c r="Z827" s="194">
        <f t="shared" si="607"/>
        <v>1</v>
      </c>
      <c r="AA827" s="201">
        <f>(Z827-Z$1132)/(Z$1133-Z$1132)</f>
        <v>0</v>
      </c>
      <c r="AB827" s="46" t="s">
        <v>136</v>
      </c>
      <c r="AC827" s="194">
        <f t="shared" si="608"/>
        <v>2</v>
      </c>
      <c r="AD827" s="201">
        <f>(AC827-AC$1132)/(AC$1133-AC$1132)</f>
        <v>1</v>
      </c>
      <c r="AE827" s="46" t="s">
        <v>136</v>
      </c>
      <c r="AF827" s="194">
        <f t="shared" si="609"/>
        <v>2</v>
      </c>
      <c r="AG827" s="201">
        <f>(AF827-AF$1132)/(AF$1133-AF$1132)</f>
        <v>1</v>
      </c>
      <c r="AH827" s="24" t="s">
        <v>67</v>
      </c>
      <c r="AI827" s="194">
        <f>VLOOKUP(AH827,'DATOS DE SOPORTE'!$V$5:$W$8,2,FALSE)</f>
        <v>1</v>
      </c>
      <c r="AJ827" s="201">
        <f>(AI827-AI$1132)/(AI$1133-AI$1132)</f>
        <v>0</v>
      </c>
      <c r="AK827" s="58" t="str">
        <f t="shared" si="601"/>
        <v>Bueno</v>
      </c>
      <c r="AL827" s="196">
        <f>IFERROR(SQRT(($E827-$E$1136)^2+($C827-$C$1136)^2),0)</f>
        <v>2.4000756117169071E-2</v>
      </c>
      <c r="AM827" s="197" t="str">
        <f>IF(AL827&lt;=SMALL($AL$3:$AL$1130,1),"MAS PARECIDO","NO")</f>
        <v>NO</v>
      </c>
      <c r="AN827" s="197" t="str">
        <f>IF(AL827&lt;=SMALL($AL$3:$AL$1130,5),"SIMILAR","NO")</f>
        <v>NO</v>
      </c>
      <c r="AO827" s="197" t="str">
        <f t="shared" si="610"/>
        <v>N/A</v>
      </c>
      <c r="AP827" s="197">
        <f t="shared" si="611"/>
        <v>0</v>
      </c>
      <c r="AQ827" s="198">
        <f t="shared" si="612"/>
        <v>0</v>
      </c>
      <c r="AR827" s="196">
        <f>IFERROR(SQRT(($E827-$E$1136)^2+($H827-$H$1136)^2),0)</f>
        <v>2.4000720021600648E-2</v>
      </c>
      <c r="AS827" s="197" t="str">
        <f>IF(AR827&lt;=SMALL(AR$3:AR$1130,1),"MAS PARECIDO","NO")</f>
        <v>NO</v>
      </c>
      <c r="AT827" s="197" t="str">
        <f>IF(AR827&lt;=SMALL(AR$3:AR$1130,5),"SIMILAR","NO")</f>
        <v>NO</v>
      </c>
      <c r="AU827" s="197" t="str">
        <f t="shared" si="613"/>
        <v>N/A</v>
      </c>
      <c r="AV827" s="197">
        <f t="shared" si="614"/>
        <v>0</v>
      </c>
      <c r="AW827" s="198">
        <f t="shared" si="615"/>
        <v>0</v>
      </c>
      <c r="AX827" s="199">
        <f>IFERROR(SQRT(($E827-$E$1136)^2+($K827-$K$1136)^2),0)</f>
        <v>0.60047983693172857</v>
      </c>
      <c r="AY827" s="197" t="str">
        <f>IF(AX827&lt;=SMALL(AX$3:AX$1130,1),"MAS PARECIDO","NO")</f>
        <v>NO</v>
      </c>
      <c r="AZ827" s="197" t="str">
        <f>IF(AX827&lt;=SMALL(AX$3:AX$1130,5),"SIMILAR","NO")</f>
        <v>NO</v>
      </c>
      <c r="BA827" s="197" t="str">
        <f t="shared" si="616"/>
        <v>N/A</v>
      </c>
      <c r="BB827" s="197">
        <f t="shared" si="617"/>
        <v>0</v>
      </c>
      <c r="BC827" s="198">
        <f t="shared" si="618"/>
        <v>0</v>
      </c>
      <c r="BD827" s="196">
        <f>IFERROR(SQRT(($E827-$E$1136)^2+($O827-$O$1136)^2),0)</f>
        <v>2.4000720021600648E-2</v>
      </c>
      <c r="BE827" s="197" t="str">
        <f>IF(BD827&lt;=SMALL(BD$3:BD$1130,1),"MAS PARECIDO","NO")</f>
        <v>NO</v>
      </c>
      <c r="BF827" s="197" t="str">
        <f>IF(BD827&lt;=SMALL(BD$3:BD$1130,5),"SIMILAR","NO")</f>
        <v>NO</v>
      </c>
      <c r="BG827" s="197" t="str">
        <f t="shared" si="619"/>
        <v>N/A</v>
      </c>
      <c r="BH827" s="197">
        <f t="shared" si="620"/>
        <v>0</v>
      </c>
      <c r="BI827" s="198">
        <f t="shared" si="621"/>
        <v>0</v>
      </c>
      <c r="BJ827" s="199">
        <f>IFERROR(SQRT(($E827-$E$1136)^2+($R827-$R$1136)^2),0)</f>
        <v>2.4000720021600648E-2</v>
      </c>
      <c r="BK827" s="197" t="str">
        <f>IF(BJ827&lt;=SMALL(BJ$3:BJ$1130,1),"MAS PARECIDO","NO")</f>
        <v>NO</v>
      </c>
      <c r="BL827" s="197" t="str">
        <f>IF(BJ827&lt;=SMALL(BJ$3:BJ$1130,5),"SIMILAR","NO")</f>
        <v>NO</v>
      </c>
      <c r="BM827" s="197" t="str">
        <f t="shared" si="622"/>
        <v>N/A</v>
      </c>
      <c r="BN827" s="197">
        <f t="shared" si="623"/>
        <v>0</v>
      </c>
      <c r="BO827" s="198">
        <f t="shared" si="624"/>
        <v>0</v>
      </c>
      <c r="BP827" s="199">
        <f>IFERROR(SQRT(($E827-$E$1136)^2+($U827-$U$1136)^2),0)</f>
        <v>1.0002879758157424</v>
      </c>
      <c r="BQ827" s="197" t="str">
        <f>IF(BP827&lt;=SMALL(BP$3:BP$1130,1),"MAS PARECIDO","NO")</f>
        <v>NO</v>
      </c>
      <c r="BR827" s="197" t="str">
        <f>IF(BP827&lt;=SMALL(BP$3:BP$1130,5),"SIMILAR","NO")</f>
        <v>NO</v>
      </c>
      <c r="BS827" s="197" t="str">
        <f t="shared" si="625"/>
        <v>N/A</v>
      </c>
      <c r="BT827" s="197">
        <f t="shared" si="626"/>
        <v>0</v>
      </c>
      <c r="BU827" s="198">
        <f t="shared" si="627"/>
        <v>0</v>
      </c>
      <c r="BV827" s="199">
        <f>IFERROR(SQRT(($E827-$E$1136)^2+($X827-$X$1136)^2),0)</f>
        <v>0.40071939628816983</v>
      </c>
      <c r="BW827" s="197" t="str">
        <f>IF(BV827&lt;=SMALL(BV$3:BV$1130,1),"MAS PARECIDO","NO")</f>
        <v>NO</v>
      </c>
      <c r="BX827" s="197" t="str">
        <f>IF(BV827&lt;=SMALL(BV$3:BV$1130,5),"SIMILAR","NO")</f>
        <v>NO</v>
      </c>
      <c r="BY827" s="197" t="str">
        <f t="shared" si="628"/>
        <v>N/A</v>
      </c>
      <c r="BZ827" s="197">
        <f t="shared" si="629"/>
        <v>0</v>
      </c>
      <c r="CA827" s="198">
        <f t="shared" si="630"/>
        <v>0</v>
      </c>
      <c r="CB827" s="199">
        <f>IFERROR(SQRT(($E827-$E$1136)^2+($AA827-$AA$1136)^2),0)</f>
        <v>2.4000720021600648E-2</v>
      </c>
      <c r="CC827" s="197" t="str">
        <f>IF(CB827&lt;=SMALL(CB$3:CB$1130,1),"MAS PARECIDO","NO")</f>
        <v>NO</v>
      </c>
      <c r="CD827" s="197" t="str">
        <f>IF(CB827&lt;=SMALL(CB$3:CB$1130,5),"SIMILAR","NO")</f>
        <v>NO</v>
      </c>
      <c r="CE827" s="197" t="str">
        <f t="shared" si="631"/>
        <v>N/A</v>
      </c>
      <c r="CF827" s="197">
        <f t="shared" si="632"/>
        <v>0</v>
      </c>
      <c r="CG827" s="198">
        <f t="shared" si="633"/>
        <v>0</v>
      </c>
      <c r="CH827" s="199">
        <f>IFERROR(SQRT(($E827-$E$1136)^2+($AD827-$AD$1136)^2),0)</f>
        <v>2.4000720021600648E-2</v>
      </c>
      <c r="CI827" s="197" t="str">
        <f>IF(CH827&lt;=SMALL(CH$3:CH$1130,1),"MAS PARECIDO","NO")</f>
        <v>NO</v>
      </c>
      <c r="CJ827" s="197" t="str">
        <f>IF(CH827&lt;=SMALL(CH$3:CH$1130,5),"SIMILAR","NO")</f>
        <v>NO</v>
      </c>
      <c r="CK827" s="197" t="str">
        <f t="shared" si="634"/>
        <v>N/A</v>
      </c>
      <c r="CL827" s="197">
        <f t="shared" si="635"/>
        <v>0</v>
      </c>
      <c r="CM827" s="198">
        <f t="shared" si="636"/>
        <v>0</v>
      </c>
      <c r="CN827" s="199">
        <f>IFERROR(SQRT(($E827-$E$1136)^2+($AG827-$AG$1136)^2),0)</f>
        <v>2.4000720021600648E-2</v>
      </c>
      <c r="CO827" s="197" t="str">
        <f>IF(CN827&lt;=SMALL(CN$3:CN$1130,1),"MAS PARECIDO","NO")</f>
        <v>NO</v>
      </c>
      <c r="CP827" s="197" t="str">
        <f>IF(CN827&lt;=SMALL(CN$3:CN$1130,5),"SIMILAR","NO")</f>
        <v>NO</v>
      </c>
      <c r="CQ827" s="197" t="str">
        <f t="shared" si="637"/>
        <v>N/A</v>
      </c>
      <c r="CR827" s="197">
        <f t="shared" si="638"/>
        <v>0</v>
      </c>
      <c r="CS827" s="198">
        <f t="shared" si="639"/>
        <v>0</v>
      </c>
      <c r="CT827" s="199">
        <f>IFERROR(SQRT(($E827-$E$1136)^2+($AJ827-$AJ$1136)^2),0)</f>
        <v>2.4000720021600648E-2</v>
      </c>
      <c r="CU827" s="197" t="str">
        <f>IF(CT827&lt;=SMALL(CT$3:CT$1130,1),"MAS PARECIDO","NO")</f>
        <v>NO</v>
      </c>
      <c r="CV827" s="197" t="str">
        <f>IF(CT827&lt;=SMALL(CT$3:CT$1130,5),"SIMILAR","NO")</f>
        <v>NO</v>
      </c>
      <c r="CW827" s="197" t="str">
        <f t="shared" si="640"/>
        <v>N/A</v>
      </c>
      <c r="CX827" s="197">
        <f t="shared" si="641"/>
        <v>0</v>
      </c>
      <c r="CY827" s="198">
        <f t="shared" si="642"/>
        <v>0</v>
      </c>
      <c r="CZ827" s="2" t="s">
        <v>2603</v>
      </c>
      <c r="DA827" s="2" t="s">
        <v>2604</v>
      </c>
      <c r="DB827" s="2">
        <v>0</v>
      </c>
      <c r="DC827" s="2" t="s">
        <v>189</v>
      </c>
    </row>
    <row r="828" spans="1:107">
      <c r="A828" s="24" t="s">
        <v>983</v>
      </c>
      <c r="B828" s="46">
        <v>41939.589999999997</v>
      </c>
      <c r="C828" s="190">
        <f>(B828-$B$1132)/($B$1133-$B$1132)</f>
        <v>4.3758382788005513E-2</v>
      </c>
      <c r="D828" s="46">
        <v>8600</v>
      </c>
      <c r="E828" s="190">
        <f>(D828-$D$1132)/($D$1133-$D$1132)</f>
        <v>1.7170515115453464E-2</v>
      </c>
      <c r="F828" s="46" t="s">
        <v>53</v>
      </c>
      <c r="G828" s="192">
        <f>VLOOKUP(F828,'DATOS DE SOPORTE'!$Y$5:$Z$8,2,FALSE)</f>
        <v>2</v>
      </c>
      <c r="H828" s="190">
        <f>(G828-$G$1132)/($G$1133-$G$1132)</f>
        <v>0.33333333333333331</v>
      </c>
      <c r="I828" s="50">
        <v>2</v>
      </c>
      <c r="J828" s="200">
        <f t="shared" si="602"/>
        <v>2</v>
      </c>
      <c r="K828" s="190">
        <f>(J828-$J$1132)/($J$1133-$J$1132)</f>
        <v>0.4</v>
      </c>
      <c r="L828" s="193" t="str">
        <f t="shared" si="603"/>
        <v>SI</v>
      </c>
      <c r="M828" s="46" t="s">
        <v>192</v>
      </c>
      <c r="N828" s="192">
        <f t="shared" si="604"/>
        <v>2</v>
      </c>
      <c r="O828" s="190">
        <f>(N828-N$1132)/(N$1133-N$1132)</f>
        <v>1</v>
      </c>
      <c r="P828" s="46" t="s">
        <v>193</v>
      </c>
      <c r="Q828" s="192">
        <f t="shared" si="605"/>
        <v>2</v>
      </c>
      <c r="R828" s="190">
        <f>(Q828-Q$1132)/(Q$1133-Q$1132)</f>
        <v>0.5</v>
      </c>
      <c r="S828" s="46" t="s">
        <v>60</v>
      </c>
      <c r="T828" s="192">
        <f t="shared" si="606"/>
        <v>2</v>
      </c>
      <c r="U828" s="190">
        <f>(T828-T$1132)/(T$1133-T$1132)</f>
        <v>1</v>
      </c>
      <c r="V828" s="46" t="s">
        <v>62</v>
      </c>
      <c r="W828" s="194">
        <f>VLOOKUP(V828,'DATOS DE SOPORTE'!$S$5:$T$10,2,FALSE)</f>
        <v>1</v>
      </c>
      <c r="X828" s="201">
        <f>(W828-W$1132)/(W$1133-W$1132)</f>
        <v>0</v>
      </c>
      <c r="Y828" s="46" t="s">
        <v>136</v>
      </c>
      <c r="Z828" s="194">
        <f t="shared" si="607"/>
        <v>2</v>
      </c>
      <c r="AA828" s="201">
        <f>(Z828-Z$1132)/(Z$1133-Z$1132)</f>
        <v>1</v>
      </c>
      <c r="AB828" s="46" t="s">
        <v>136</v>
      </c>
      <c r="AC828" s="194">
        <f t="shared" si="608"/>
        <v>2</v>
      </c>
      <c r="AD828" s="201">
        <f>(AC828-AC$1132)/(AC$1133-AC$1132)</f>
        <v>1</v>
      </c>
      <c r="AE828" s="46" t="s">
        <v>188</v>
      </c>
      <c r="AF828" s="194">
        <f t="shared" si="609"/>
        <v>1</v>
      </c>
      <c r="AG828" s="201">
        <f>(AF828-AF$1132)/(AF$1133-AF$1132)</f>
        <v>0</v>
      </c>
      <c r="AH828" s="24" t="s">
        <v>67</v>
      </c>
      <c r="AI828" s="194">
        <f>VLOOKUP(AH828,'DATOS DE SOPORTE'!$V$5:$W$8,2,FALSE)</f>
        <v>1</v>
      </c>
      <c r="AJ828" s="201">
        <f>(AI828-AI$1132)/(AI$1133-AI$1132)</f>
        <v>0</v>
      </c>
      <c r="AK828" s="58" t="str">
        <f t="shared" si="601"/>
        <v>Bueno</v>
      </c>
      <c r="AL828" s="196">
        <f>IFERROR(SQRT(($E828-$E$1136)^2+($C828-$C$1136)^2),0)</f>
        <v>0.16229469373951058</v>
      </c>
      <c r="AM828" s="197" t="str">
        <f>IF(AL828&lt;=SMALL($AL$3:$AL$1130,1),"MAS PARECIDO","NO")</f>
        <v>NO</v>
      </c>
      <c r="AN828" s="197" t="str">
        <f>IF(AL828&lt;=SMALL($AL$3:$AL$1130,5),"SIMILAR","NO")</f>
        <v>NO</v>
      </c>
      <c r="AO828" s="197" t="str">
        <f t="shared" si="610"/>
        <v>N/A</v>
      </c>
      <c r="AP828" s="197">
        <f t="shared" si="611"/>
        <v>0</v>
      </c>
      <c r="AQ828" s="198">
        <f t="shared" si="612"/>
        <v>0</v>
      </c>
      <c r="AR828" s="196">
        <f>IFERROR(SQRT(($E828-$E$1136)^2+($H828-$H$1136)^2),0)</f>
        <v>1.7200516015480463E-2</v>
      </c>
      <c r="AS828" s="197" t="str">
        <f>IF(AR828&lt;=SMALL(AR$3:AR$1130,1),"MAS PARECIDO","NO")</f>
        <v>NO</v>
      </c>
      <c r="AT828" s="197" t="str">
        <f>IF(AR828&lt;=SMALL(AR$3:AR$1130,5),"SIMILAR","NO")</f>
        <v>NO</v>
      </c>
      <c r="AU828" s="197" t="str">
        <f t="shared" si="613"/>
        <v>N/A</v>
      </c>
      <c r="AV828" s="197">
        <f t="shared" si="614"/>
        <v>0</v>
      </c>
      <c r="AW828" s="198">
        <f t="shared" si="615"/>
        <v>0</v>
      </c>
      <c r="AX828" s="199">
        <f>IFERROR(SQRT(($E828-$E$1136)^2+($K828-$K$1136)^2),0)</f>
        <v>0.20073828172822145</v>
      </c>
      <c r="AY828" s="197" t="str">
        <f>IF(AX828&lt;=SMALL(AX$3:AX$1130,1),"MAS PARECIDO","NO")</f>
        <v>NO</v>
      </c>
      <c r="AZ828" s="197" t="str">
        <f>IF(AX828&lt;=SMALL(AX$3:AX$1130,5),"SIMILAR","NO")</f>
        <v>NO</v>
      </c>
      <c r="BA828" s="197" t="str">
        <f t="shared" si="616"/>
        <v>N/A</v>
      </c>
      <c r="BB828" s="197">
        <f t="shared" si="617"/>
        <v>0</v>
      </c>
      <c r="BC828" s="198">
        <f t="shared" si="618"/>
        <v>0</v>
      </c>
      <c r="BD828" s="196">
        <f>IFERROR(SQRT(($E828-$E$1136)^2+($O828-$O$1136)^2),0)</f>
        <v>1.7200516015480463E-2</v>
      </c>
      <c r="BE828" s="197" t="str">
        <f>IF(BD828&lt;=SMALL(BD$3:BD$1130,1),"MAS PARECIDO","NO")</f>
        <v>NO</v>
      </c>
      <c r="BF828" s="197" t="str">
        <f>IF(BD828&lt;=SMALL(BD$3:BD$1130,5),"SIMILAR","NO")</f>
        <v>NO</v>
      </c>
      <c r="BG828" s="197" t="str">
        <f t="shared" si="619"/>
        <v>N/A</v>
      </c>
      <c r="BH828" s="197">
        <f t="shared" si="620"/>
        <v>0</v>
      </c>
      <c r="BI828" s="198">
        <f t="shared" si="621"/>
        <v>0</v>
      </c>
      <c r="BJ828" s="199">
        <f>IFERROR(SQRT(($E828-$E$1136)^2+($R828-$R$1136)^2),0)</f>
        <v>1.7200516015480463E-2</v>
      </c>
      <c r="BK828" s="197" t="str">
        <f>IF(BJ828&lt;=SMALL(BJ$3:BJ$1130,1),"MAS PARECIDO","NO")</f>
        <v>NO</v>
      </c>
      <c r="BL828" s="197" t="str">
        <f>IF(BJ828&lt;=SMALL(BJ$3:BJ$1130,5),"SIMILAR","NO")</f>
        <v>NO</v>
      </c>
      <c r="BM828" s="197" t="str">
        <f t="shared" si="622"/>
        <v>N/A</v>
      </c>
      <c r="BN828" s="197">
        <f t="shared" si="623"/>
        <v>0</v>
      </c>
      <c r="BO828" s="198">
        <f t="shared" si="624"/>
        <v>0</v>
      </c>
      <c r="BP828" s="199">
        <f>IFERROR(SQRT(($E828-$E$1136)^2+($U828-$U$1136)^2),0)</f>
        <v>1.0001479179357415</v>
      </c>
      <c r="BQ828" s="197" t="str">
        <f>IF(BP828&lt;=SMALL(BP$3:BP$1130,1),"MAS PARECIDO","NO")</f>
        <v>NO</v>
      </c>
      <c r="BR828" s="197" t="str">
        <f>IF(BP828&lt;=SMALL(BP$3:BP$1130,5),"SIMILAR","NO")</f>
        <v>NO</v>
      </c>
      <c r="BS828" s="197" t="str">
        <f t="shared" si="625"/>
        <v>N/A</v>
      </c>
      <c r="BT828" s="197">
        <f t="shared" si="626"/>
        <v>0</v>
      </c>
      <c r="BU828" s="198">
        <f t="shared" si="627"/>
        <v>0</v>
      </c>
      <c r="BV828" s="199">
        <f>IFERROR(SQRT(($E828-$E$1136)^2+($X828-$X$1136)^2),0)</f>
        <v>1.7200516015480463E-2</v>
      </c>
      <c r="BW828" s="197" t="str">
        <f>IF(BV828&lt;=SMALL(BV$3:BV$1130,1),"MAS PARECIDO","NO")</f>
        <v>NO</v>
      </c>
      <c r="BX828" s="197" t="str">
        <f>IF(BV828&lt;=SMALL(BV$3:BV$1130,5),"SIMILAR","NO")</f>
        <v>NO</v>
      </c>
      <c r="BY828" s="197" t="str">
        <f t="shared" si="628"/>
        <v>N/A</v>
      </c>
      <c r="BZ828" s="197">
        <f t="shared" si="629"/>
        <v>0</v>
      </c>
      <c r="CA828" s="198">
        <f t="shared" si="630"/>
        <v>0</v>
      </c>
      <c r="CB828" s="199">
        <f>IFERROR(SQRT(($E828-$E$1136)^2+($AA828-$AA$1136)^2),0)</f>
        <v>1.0001479179357415</v>
      </c>
      <c r="CC828" s="197" t="str">
        <f>IF(CB828&lt;=SMALL(CB$3:CB$1130,1),"MAS PARECIDO","NO")</f>
        <v>NO</v>
      </c>
      <c r="CD828" s="197" t="str">
        <f>IF(CB828&lt;=SMALL(CB$3:CB$1130,5),"SIMILAR","NO")</f>
        <v>NO</v>
      </c>
      <c r="CE828" s="197" t="str">
        <f t="shared" si="631"/>
        <v>N/A</v>
      </c>
      <c r="CF828" s="197">
        <f t="shared" si="632"/>
        <v>0</v>
      </c>
      <c r="CG828" s="198">
        <f t="shared" si="633"/>
        <v>0</v>
      </c>
      <c r="CH828" s="199">
        <f>IFERROR(SQRT(($E828-$E$1136)^2+($AD828-$AD$1136)^2),0)</f>
        <v>1.7200516015480463E-2</v>
      </c>
      <c r="CI828" s="197" t="str">
        <f>IF(CH828&lt;=SMALL(CH$3:CH$1130,1),"MAS PARECIDO","NO")</f>
        <v>NO</v>
      </c>
      <c r="CJ828" s="197" t="str">
        <f>IF(CH828&lt;=SMALL(CH$3:CH$1130,5),"SIMILAR","NO")</f>
        <v>NO</v>
      </c>
      <c r="CK828" s="197" t="str">
        <f t="shared" si="634"/>
        <v>N/A</v>
      </c>
      <c r="CL828" s="197">
        <f t="shared" si="635"/>
        <v>0</v>
      </c>
      <c r="CM828" s="198">
        <f t="shared" si="636"/>
        <v>0</v>
      </c>
      <c r="CN828" s="199">
        <f>IFERROR(SQRT(($E828-$E$1136)^2+($AG828-$AG$1136)^2),0)</f>
        <v>1.0001479179357415</v>
      </c>
      <c r="CO828" s="197" t="str">
        <f>IF(CN828&lt;=SMALL(CN$3:CN$1130,1),"MAS PARECIDO","NO")</f>
        <v>NO</v>
      </c>
      <c r="CP828" s="197" t="str">
        <f>IF(CN828&lt;=SMALL(CN$3:CN$1130,5),"SIMILAR","NO")</f>
        <v>NO</v>
      </c>
      <c r="CQ828" s="197" t="str">
        <f t="shared" si="637"/>
        <v>N/A</v>
      </c>
      <c r="CR828" s="197">
        <f t="shared" si="638"/>
        <v>0</v>
      </c>
      <c r="CS828" s="198">
        <f t="shared" si="639"/>
        <v>0</v>
      </c>
      <c r="CT828" s="199">
        <f>IFERROR(SQRT(($E828-$E$1136)^2+($AJ828-$AJ$1136)^2),0)</f>
        <v>1.7200516015480463E-2</v>
      </c>
      <c r="CU828" s="197" t="str">
        <f>IF(CT828&lt;=SMALL(CT$3:CT$1130,1),"MAS PARECIDO","NO")</f>
        <v>NO</v>
      </c>
      <c r="CV828" s="197" t="str">
        <f>IF(CT828&lt;=SMALL(CT$3:CT$1130,5),"SIMILAR","NO")</f>
        <v>NO</v>
      </c>
      <c r="CW828" s="197" t="str">
        <f t="shared" si="640"/>
        <v>N/A</v>
      </c>
      <c r="CX828" s="197">
        <f t="shared" si="641"/>
        <v>0</v>
      </c>
      <c r="CY828" s="198">
        <f t="shared" si="642"/>
        <v>0</v>
      </c>
      <c r="CZ828" s="2" t="s">
        <v>2605</v>
      </c>
      <c r="DA828" s="2" t="s">
        <v>2606</v>
      </c>
      <c r="DB828" s="2">
        <v>0</v>
      </c>
      <c r="DC828" s="2" t="s">
        <v>189</v>
      </c>
    </row>
    <row r="829" spans="1:107">
      <c r="A829" s="24" t="s">
        <v>984</v>
      </c>
      <c r="B829" s="46">
        <v>39148.44</v>
      </c>
      <c r="C829" s="190">
        <f>(B829-$B$1132)/($B$1133-$B$1132)</f>
        <v>4.0495770690836243E-2</v>
      </c>
      <c r="D829" s="46"/>
      <c r="E829" s="190">
        <f>(D829-$D$1132)/($D$1133-$D$1132)</f>
        <v>-3.0000900027000811E-5</v>
      </c>
      <c r="F829" s="46" t="s">
        <v>191</v>
      </c>
      <c r="G829" s="192">
        <f>VLOOKUP(F829,'DATOS DE SOPORTE'!$Y$5:$Z$8,2,FALSE)</f>
        <v>1</v>
      </c>
      <c r="H829" s="190">
        <f>(G829-$G$1132)/($G$1133-$G$1132)</f>
        <v>0</v>
      </c>
      <c r="I829" s="50"/>
      <c r="J829" s="200">
        <f t="shared" si="602"/>
        <v>0</v>
      </c>
      <c r="K829" s="190">
        <f>(J829-$J$1132)/($J$1133-$J$1132)</f>
        <v>0</v>
      </c>
      <c r="L829" s="193" t="str">
        <f t="shared" si="603"/>
        <v>NO</v>
      </c>
      <c r="M829" s="46"/>
      <c r="N829" s="192">
        <f t="shared" si="604"/>
        <v>2</v>
      </c>
      <c r="O829" s="190">
        <f>(N829-N$1132)/(N$1133-N$1132)</f>
        <v>1</v>
      </c>
      <c r="P829" s="46">
        <v>0</v>
      </c>
      <c r="Q829" s="192">
        <f t="shared" si="605"/>
        <v>3</v>
      </c>
      <c r="R829" s="190">
        <f>(Q829-Q$1132)/(Q$1133-Q$1132)</f>
        <v>1</v>
      </c>
      <c r="S829" s="46" t="s">
        <v>194</v>
      </c>
      <c r="T829" s="192">
        <f t="shared" si="606"/>
        <v>1</v>
      </c>
      <c r="U829" s="190">
        <f>(T829-T$1132)/(T$1133-T$1132)</f>
        <v>0</v>
      </c>
      <c r="V829" s="46" t="s">
        <v>62</v>
      </c>
      <c r="W829" s="194">
        <f>VLOOKUP(V829,'DATOS DE SOPORTE'!$S$5:$T$10,2,FALSE)</f>
        <v>1</v>
      </c>
      <c r="X829" s="201">
        <f>(W829-W$1132)/(W$1133-W$1132)</f>
        <v>0</v>
      </c>
      <c r="Y829" s="46" t="s">
        <v>136</v>
      </c>
      <c r="Z829" s="194">
        <f t="shared" si="607"/>
        <v>2</v>
      </c>
      <c r="AA829" s="201">
        <f>(Z829-Z$1132)/(Z$1133-Z$1132)</f>
        <v>1</v>
      </c>
      <c r="AB829" s="46" t="s">
        <v>136</v>
      </c>
      <c r="AC829" s="194">
        <f t="shared" si="608"/>
        <v>2</v>
      </c>
      <c r="AD829" s="201">
        <f>(AC829-AC$1132)/(AC$1133-AC$1132)</f>
        <v>1</v>
      </c>
      <c r="AE829" s="46" t="s">
        <v>188</v>
      </c>
      <c r="AF829" s="194">
        <f t="shared" si="609"/>
        <v>1</v>
      </c>
      <c r="AG829" s="201">
        <f>(AF829-AF$1132)/(AF$1133-AF$1132)</f>
        <v>0</v>
      </c>
      <c r="AH829" s="24" t="s">
        <v>67</v>
      </c>
      <c r="AI829" s="194">
        <f>VLOOKUP(AH829,'DATOS DE SOPORTE'!$V$5:$W$8,2,FALSE)</f>
        <v>1</v>
      </c>
      <c r="AJ829" s="201">
        <f>(AI829-AI$1132)/(AI$1133-AI$1132)</f>
        <v>0</v>
      </c>
      <c r="AK829" s="58" t="str">
        <f t="shared" si="601"/>
        <v>Bueno</v>
      </c>
      <c r="AL829" s="196">
        <f>IFERROR(SQRT(($E829-$E$1136)^2+($C829-$C$1136)^2),0)</f>
        <v>0.16464324868285984</v>
      </c>
      <c r="AM829" s="197" t="str">
        <f>IF(AL829&lt;=SMALL($AL$3:$AL$1130,1),"MAS PARECIDO","NO")</f>
        <v>NO</v>
      </c>
      <c r="AN829" s="197" t="str">
        <f>IF(AL829&lt;=SMALL($AL$3:$AL$1130,5),"SIMILAR","NO")</f>
        <v>NO</v>
      </c>
      <c r="AO829" s="197" t="str">
        <f t="shared" si="610"/>
        <v>N/A</v>
      </c>
      <c r="AP829" s="197">
        <f t="shared" si="611"/>
        <v>0</v>
      </c>
      <c r="AQ829" s="198">
        <f t="shared" si="612"/>
        <v>0</v>
      </c>
      <c r="AR829" s="196">
        <f>IFERROR(SQRT(($E829-$E$1136)^2+($H829-$H$1136)^2),0)</f>
        <v>0.33333333333333331</v>
      </c>
      <c r="AS829" s="197" t="str">
        <f>IF(AR829&lt;=SMALL(AR$3:AR$1130,1),"MAS PARECIDO","NO")</f>
        <v>NO</v>
      </c>
      <c r="AT829" s="197" t="str">
        <f>IF(AR829&lt;=SMALL(AR$3:AR$1130,5),"SIMILAR","NO")</f>
        <v>NO</v>
      </c>
      <c r="AU829" s="197" t="str">
        <f t="shared" si="613"/>
        <v>N/A</v>
      </c>
      <c r="AV829" s="197">
        <f t="shared" si="614"/>
        <v>0</v>
      </c>
      <c r="AW829" s="198">
        <f t="shared" si="615"/>
        <v>0</v>
      </c>
      <c r="AX829" s="199">
        <f>IFERROR(SQRT(($E829-$E$1136)^2+($K829-$K$1136)^2),0)</f>
        <v>0.2</v>
      </c>
      <c r="AY829" s="197" t="str">
        <f>IF(AX829&lt;=SMALL(AX$3:AX$1130,1),"MAS PARECIDO","NO")</f>
        <v>NO</v>
      </c>
      <c r="AZ829" s="197" t="str">
        <f>IF(AX829&lt;=SMALL(AX$3:AX$1130,5),"SIMILAR","NO")</f>
        <v>NO</v>
      </c>
      <c r="BA829" s="197" t="str">
        <f t="shared" si="616"/>
        <v>N/A</v>
      </c>
      <c r="BB829" s="197">
        <f t="shared" si="617"/>
        <v>0</v>
      </c>
      <c r="BC829" s="198">
        <f t="shared" si="618"/>
        <v>0</v>
      </c>
      <c r="BD829" s="196">
        <f>IFERROR(SQRT(($E829-$E$1136)^2+($O829-$O$1136)^2),0)</f>
        <v>0</v>
      </c>
      <c r="BE829" s="197" t="str">
        <f>IF(BD829&lt;=SMALL(BD$3:BD$1130,1),"MAS PARECIDO","NO")</f>
        <v>MAS PARECIDO</v>
      </c>
      <c r="BF829" s="197" t="str">
        <f>IF(BD829&lt;=SMALL(BD$3:BD$1130,5),"SIMILAR","NO")</f>
        <v>SIMILAR</v>
      </c>
      <c r="BG829" s="197" t="str">
        <f t="shared" si="619"/>
        <v>Bueno</v>
      </c>
      <c r="BH829" s="197">
        <f t="shared" si="620"/>
        <v>1</v>
      </c>
      <c r="BI829" s="198">
        <f t="shared" si="621"/>
        <v>39148.44</v>
      </c>
      <c r="BJ829" s="199">
        <f>IFERROR(SQRT(($E829-$E$1136)^2+($R829-$R$1136)^2),0)</f>
        <v>0.5</v>
      </c>
      <c r="BK829" s="197" t="str">
        <f>IF(BJ829&lt;=SMALL(BJ$3:BJ$1130,1),"MAS PARECIDO","NO")</f>
        <v>NO</v>
      </c>
      <c r="BL829" s="197" t="str">
        <f>IF(BJ829&lt;=SMALL(BJ$3:BJ$1130,5),"SIMILAR","NO")</f>
        <v>NO</v>
      </c>
      <c r="BM829" s="197" t="str">
        <f t="shared" si="622"/>
        <v>N/A</v>
      </c>
      <c r="BN829" s="197">
        <f t="shared" si="623"/>
        <v>0</v>
      </c>
      <c r="BO829" s="198">
        <f t="shared" si="624"/>
        <v>0</v>
      </c>
      <c r="BP829" s="199">
        <f>IFERROR(SQRT(($E829-$E$1136)^2+($U829-$U$1136)^2),0)</f>
        <v>0</v>
      </c>
      <c r="BQ829" s="197" t="str">
        <f>IF(BP829&lt;=SMALL(BP$3:BP$1130,1),"MAS PARECIDO","NO")</f>
        <v>MAS PARECIDO</v>
      </c>
      <c r="BR829" s="197" t="str">
        <f>IF(BP829&lt;=SMALL(BP$3:BP$1130,5),"SIMILAR","NO")</f>
        <v>SIMILAR</v>
      </c>
      <c r="BS829" s="197" t="str">
        <f t="shared" si="625"/>
        <v>Bueno</v>
      </c>
      <c r="BT829" s="197">
        <f t="shared" si="626"/>
        <v>1</v>
      </c>
      <c r="BU829" s="198">
        <f t="shared" si="627"/>
        <v>39148.44</v>
      </c>
      <c r="BV829" s="199">
        <f>IFERROR(SQRT(($E829-$E$1136)^2+($X829-$X$1136)^2),0)</f>
        <v>0</v>
      </c>
      <c r="BW829" s="197" t="str">
        <f>IF(BV829&lt;=SMALL(BV$3:BV$1130,1),"MAS PARECIDO","NO")</f>
        <v>MAS PARECIDO</v>
      </c>
      <c r="BX829" s="197" t="str">
        <f>IF(BV829&lt;=SMALL(BV$3:BV$1130,5),"SIMILAR","NO")</f>
        <v>SIMILAR</v>
      </c>
      <c r="BY829" s="197" t="str">
        <f t="shared" si="628"/>
        <v>Bueno</v>
      </c>
      <c r="BZ829" s="197">
        <f t="shared" si="629"/>
        <v>1</v>
      </c>
      <c r="CA829" s="198">
        <f t="shared" si="630"/>
        <v>39148.44</v>
      </c>
      <c r="CB829" s="199">
        <f>IFERROR(SQRT(($E829-$E$1136)^2+($AA829-$AA$1136)^2),0)</f>
        <v>1</v>
      </c>
      <c r="CC829" s="197" t="str">
        <f>IF(CB829&lt;=SMALL(CB$3:CB$1130,1),"MAS PARECIDO","NO")</f>
        <v>NO</v>
      </c>
      <c r="CD829" s="197" t="str">
        <f>IF(CB829&lt;=SMALL(CB$3:CB$1130,5),"SIMILAR","NO")</f>
        <v>NO</v>
      </c>
      <c r="CE829" s="197" t="str">
        <f t="shared" si="631"/>
        <v>N/A</v>
      </c>
      <c r="CF829" s="197">
        <f t="shared" si="632"/>
        <v>0</v>
      </c>
      <c r="CG829" s="198">
        <f t="shared" si="633"/>
        <v>0</v>
      </c>
      <c r="CH829" s="199">
        <f>IFERROR(SQRT(($E829-$E$1136)^2+($AD829-$AD$1136)^2),0)</f>
        <v>0</v>
      </c>
      <c r="CI829" s="197" t="str">
        <f>IF(CH829&lt;=SMALL(CH$3:CH$1130,1),"MAS PARECIDO","NO")</f>
        <v>MAS PARECIDO</v>
      </c>
      <c r="CJ829" s="197" t="str">
        <f>IF(CH829&lt;=SMALL(CH$3:CH$1130,5),"SIMILAR","NO")</f>
        <v>SIMILAR</v>
      </c>
      <c r="CK829" s="197" t="str">
        <f t="shared" si="634"/>
        <v>Bueno</v>
      </c>
      <c r="CL829" s="197">
        <f t="shared" si="635"/>
        <v>1</v>
      </c>
      <c r="CM829" s="198">
        <f t="shared" si="636"/>
        <v>39148.44</v>
      </c>
      <c r="CN829" s="199">
        <f>IFERROR(SQRT(($E829-$E$1136)^2+($AG829-$AG$1136)^2),0)</f>
        <v>1</v>
      </c>
      <c r="CO829" s="197" t="str">
        <f>IF(CN829&lt;=SMALL(CN$3:CN$1130,1),"MAS PARECIDO","NO")</f>
        <v>NO</v>
      </c>
      <c r="CP829" s="197" t="str">
        <f>IF(CN829&lt;=SMALL(CN$3:CN$1130,5),"SIMILAR","NO")</f>
        <v>NO</v>
      </c>
      <c r="CQ829" s="197" t="str">
        <f t="shared" si="637"/>
        <v>N/A</v>
      </c>
      <c r="CR829" s="197">
        <f t="shared" si="638"/>
        <v>0</v>
      </c>
      <c r="CS829" s="198">
        <f t="shared" si="639"/>
        <v>0</v>
      </c>
      <c r="CT829" s="199">
        <f>IFERROR(SQRT(($E829-$E$1136)^2+($AJ829-$AJ$1136)^2),0)</f>
        <v>0</v>
      </c>
      <c r="CU829" s="197" t="str">
        <f>IF(CT829&lt;=SMALL(CT$3:CT$1130,1),"MAS PARECIDO","NO")</f>
        <v>MAS PARECIDO</v>
      </c>
      <c r="CV829" s="197" t="str">
        <f>IF(CT829&lt;=SMALL(CT$3:CT$1130,5),"SIMILAR","NO")</f>
        <v>SIMILAR</v>
      </c>
      <c r="CW829" s="197" t="str">
        <f t="shared" si="640"/>
        <v>Bueno</v>
      </c>
      <c r="CX829" s="197">
        <f t="shared" si="641"/>
        <v>1</v>
      </c>
      <c r="CY829" s="198">
        <f t="shared" si="642"/>
        <v>39148.44</v>
      </c>
      <c r="CZ829" s="2" t="s">
        <v>2607</v>
      </c>
      <c r="DA829" s="2" t="s">
        <v>2608</v>
      </c>
      <c r="DB829" s="2">
        <v>0</v>
      </c>
      <c r="DC829" s="2" t="s">
        <v>189</v>
      </c>
    </row>
    <row r="830" spans="1:107">
      <c r="A830" s="24" t="s">
        <v>985</v>
      </c>
      <c r="B830" s="46">
        <v>66448.38</v>
      </c>
      <c r="C830" s="190">
        <f>(B830-$B$1132)/($B$1133-$B$1132)</f>
        <v>7.2407031101776334E-2</v>
      </c>
      <c r="D830" s="46">
        <v>18000</v>
      </c>
      <c r="E830" s="190">
        <f>(D830-$D$1132)/($D$1133-$D$1132)</f>
        <v>3.5971079132373969E-2</v>
      </c>
      <c r="F830" s="46" t="s">
        <v>203</v>
      </c>
      <c r="G830" s="192">
        <f>VLOOKUP(F830,'DATOS DE SOPORTE'!$Y$5:$Z$8,2,FALSE)</f>
        <v>3</v>
      </c>
      <c r="H830" s="190">
        <f>(G830-$G$1132)/($G$1133-$G$1132)</f>
        <v>0.66666666666666663</v>
      </c>
      <c r="I830" s="50">
        <v>0</v>
      </c>
      <c r="J830" s="200">
        <f t="shared" si="602"/>
        <v>0</v>
      </c>
      <c r="K830" s="190">
        <f>(J830-$J$1132)/($J$1133-$J$1132)</f>
        <v>0</v>
      </c>
      <c r="L830" s="193" t="str">
        <f t="shared" si="603"/>
        <v>NO</v>
      </c>
      <c r="M830" s="46" t="s">
        <v>192</v>
      </c>
      <c r="N830" s="192">
        <f t="shared" si="604"/>
        <v>2</v>
      </c>
      <c r="O830" s="190">
        <f>(N830-N$1132)/(N$1133-N$1132)</f>
        <v>1</v>
      </c>
      <c r="P830" s="46" t="s">
        <v>58</v>
      </c>
      <c r="Q830" s="192">
        <f t="shared" si="605"/>
        <v>3</v>
      </c>
      <c r="R830" s="190">
        <f>(Q830-Q$1132)/(Q$1133-Q$1132)</f>
        <v>1</v>
      </c>
      <c r="S830" s="46" t="s">
        <v>194</v>
      </c>
      <c r="T830" s="192">
        <f t="shared" si="606"/>
        <v>1</v>
      </c>
      <c r="U830" s="190">
        <f>(T830-T$1132)/(T$1133-T$1132)</f>
        <v>0</v>
      </c>
      <c r="V830" s="46" t="s">
        <v>62</v>
      </c>
      <c r="W830" s="194">
        <f>VLOOKUP(V830,'DATOS DE SOPORTE'!$S$5:$T$10,2,FALSE)</f>
        <v>1</v>
      </c>
      <c r="X830" s="201">
        <f>(W830-W$1132)/(W$1133-W$1132)</f>
        <v>0</v>
      </c>
      <c r="Y830" s="46" t="s">
        <v>188</v>
      </c>
      <c r="Z830" s="194">
        <f t="shared" si="607"/>
        <v>1</v>
      </c>
      <c r="AA830" s="201">
        <f>(Z830-Z$1132)/(Z$1133-Z$1132)</f>
        <v>0</v>
      </c>
      <c r="AB830" s="46" t="s">
        <v>188</v>
      </c>
      <c r="AC830" s="194">
        <f t="shared" si="608"/>
        <v>1</v>
      </c>
      <c r="AD830" s="201">
        <f>(AC830-AC$1132)/(AC$1133-AC$1132)</f>
        <v>0</v>
      </c>
      <c r="AE830" s="46" t="s">
        <v>188</v>
      </c>
      <c r="AF830" s="194">
        <f t="shared" si="609"/>
        <v>1</v>
      </c>
      <c r="AG830" s="201">
        <f>(AF830-AF$1132)/(AF$1133-AF$1132)</f>
        <v>0</v>
      </c>
      <c r="AH830" s="24" t="s">
        <v>67</v>
      </c>
      <c r="AI830" s="194">
        <f>VLOOKUP(AH830,'DATOS DE SOPORTE'!$V$5:$W$8,2,FALSE)</f>
        <v>1</v>
      </c>
      <c r="AJ830" s="201">
        <f>(AI830-AI$1132)/(AI$1133-AI$1132)</f>
        <v>0</v>
      </c>
      <c r="AK830" s="58" t="str">
        <f t="shared" si="601"/>
        <v>Bueno</v>
      </c>
      <c r="AL830" s="196">
        <f>IFERROR(SQRT(($E830-$E$1136)^2+($C830-$C$1136)^2),0)</f>
        <v>0.13752766439562761</v>
      </c>
      <c r="AM830" s="197" t="str">
        <f>IF(AL830&lt;=SMALL($AL$3:$AL$1130,1),"MAS PARECIDO","NO")</f>
        <v>NO</v>
      </c>
      <c r="AN830" s="197" t="str">
        <f>IF(AL830&lt;=SMALL($AL$3:$AL$1130,5),"SIMILAR","NO")</f>
        <v>NO</v>
      </c>
      <c r="AO830" s="197" t="str">
        <f t="shared" si="610"/>
        <v>N/A</v>
      </c>
      <c r="AP830" s="197">
        <f t="shared" si="611"/>
        <v>0</v>
      </c>
      <c r="AQ830" s="198">
        <f t="shared" si="612"/>
        <v>0</v>
      </c>
      <c r="AR830" s="196">
        <f>IFERROR(SQRT(($E830-$E$1136)^2+($H830-$H$1136)^2),0)</f>
        <v>0.33527181342100687</v>
      </c>
      <c r="AS830" s="197" t="str">
        <f>IF(AR830&lt;=SMALL(AR$3:AR$1130,1),"MAS PARECIDO","NO")</f>
        <v>NO</v>
      </c>
      <c r="AT830" s="197" t="str">
        <f>IF(AR830&lt;=SMALL(AR$3:AR$1130,5),"SIMILAR","NO")</f>
        <v>NO</v>
      </c>
      <c r="AU830" s="197" t="str">
        <f t="shared" si="613"/>
        <v>N/A</v>
      </c>
      <c r="AV830" s="197">
        <f t="shared" si="614"/>
        <v>0</v>
      </c>
      <c r="AW830" s="198">
        <f t="shared" si="615"/>
        <v>0</v>
      </c>
      <c r="AX830" s="199">
        <f>IFERROR(SQRT(($E830-$E$1136)^2+($K830-$K$1136)^2),0)</f>
        <v>0.20321436406784671</v>
      </c>
      <c r="AY830" s="197" t="str">
        <f>IF(AX830&lt;=SMALL(AX$3:AX$1130,1),"MAS PARECIDO","NO")</f>
        <v>NO</v>
      </c>
      <c r="AZ830" s="197" t="str">
        <f>IF(AX830&lt;=SMALL(AX$3:AX$1130,5),"SIMILAR","NO")</f>
        <v>NO</v>
      </c>
      <c r="BA830" s="197" t="str">
        <f t="shared" si="616"/>
        <v>N/A</v>
      </c>
      <c r="BB830" s="197">
        <f t="shared" si="617"/>
        <v>0</v>
      </c>
      <c r="BC830" s="198">
        <f t="shared" si="618"/>
        <v>0</v>
      </c>
      <c r="BD830" s="196">
        <f>IFERROR(SQRT(($E830-$E$1136)^2+($O830-$O$1136)^2),0)</f>
        <v>3.6001080032400969E-2</v>
      </c>
      <c r="BE830" s="197" t="str">
        <f>IF(BD830&lt;=SMALL(BD$3:BD$1130,1),"MAS PARECIDO","NO")</f>
        <v>NO</v>
      </c>
      <c r="BF830" s="197" t="str">
        <f>IF(BD830&lt;=SMALL(BD$3:BD$1130,5),"SIMILAR","NO")</f>
        <v>NO</v>
      </c>
      <c r="BG830" s="197" t="str">
        <f t="shared" si="619"/>
        <v>N/A</v>
      </c>
      <c r="BH830" s="197">
        <f t="shared" si="620"/>
        <v>0</v>
      </c>
      <c r="BI830" s="198">
        <f t="shared" si="621"/>
        <v>0</v>
      </c>
      <c r="BJ830" s="199">
        <f>IFERROR(SQRT(($E830-$E$1136)^2+($R830-$R$1136)^2),0)</f>
        <v>0.5012944022862208</v>
      </c>
      <c r="BK830" s="197" t="str">
        <f>IF(BJ830&lt;=SMALL(BJ$3:BJ$1130,1),"MAS PARECIDO","NO")</f>
        <v>NO</v>
      </c>
      <c r="BL830" s="197" t="str">
        <f>IF(BJ830&lt;=SMALL(BJ$3:BJ$1130,5),"SIMILAR","NO")</f>
        <v>NO</v>
      </c>
      <c r="BM830" s="197" t="str">
        <f t="shared" si="622"/>
        <v>N/A</v>
      </c>
      <c r="BN830" s="197">
        <f t="shared" si="623"/>
        <v>0</v>
      </c>
      <c r="BO830" s="198">
        <f t="shared" si="624"/>
        <v>0</v>
      </c>
      <c r="BP830" s="199">
        <f>IFERROR(SQRT(($E830-$E$1136)^2+($U830-$U$1136)^2),0)</f>
        <v>3.6001080032400969E-2</v>
      </c>
      <c r="BQ830" s="197" t="str">
        <f>IF(BP830&lt;=SMALL(BP$3:BP$1130,1),"MAS PARECIDO","NO")</f>
        <v>NO</v>
      </c>
      <c r="BR830" s="197" t="str">
        <f>IF(BP830&lt;=SMALL(BP$3:BP$1130,5),"SIMILAR","NO")</f>
        <v>NO</v>
      </c>
      <c r="BS830" s="197" t="str">
        <f t="shared" si="625"/>
        <v>N/A</v>
      </c>
      <c r="BT830" s="197">
        <f t="shared" si="626"/>
        <v>0</v>
      </c>
      <c r="BU830" s="198">
        <f t="shared" si="627"/>
        <v>0</v>
      </c>
      <c r="BV830" s="199">
        <f>IFERROR(SQRT(($E830-$E$1136)^2+($X830-$X$1136)^2),0)</f>
        <v>3.6001080032400969E-2</v>
      </c>
      <c r="BW830" s="197" t="str">
        <f>IF(BV830&lt;=SMALL(BV$3:BV$1130,1),"MAS PARECIDO","NO")</f>
        <v>NO</v>
      </c>
      <c r="BX830" s="197" t="str">
        <f>IF(BV830&lt;=SMALL(BV$3:BV$1130,5),"SIMILAR","NO")</f>
        <v>NO</v>
      </c>
      <c r="BY830" s="197" t="str">
        <f t="shared" si="628"/>
        <v>N/A</v>
      </c>
      <c r="BZ830" s="197">
        <f t="shared" si="629"/>
        <v>0</v>
      </c>
      <c r="CA830" s="198">
        <f t="shared" si="630"/>
        <v>0</v>
      </c>
      <c r="CB830" s="199">
        <f>IFERROR(SQRT(($E830-$E$1136)^2+($AA830-$AA$1136)^2),0)</f>
        <v>3.6001080032400969E-2</v>
      </c>
      <c r="CC830" s="197" t="str">
        <f>IF(CB830&lt;=SMALL(CB$3:CB$1130,1),"MAS PARECIDO","NO")</f>
        <v>NO</v>
      </c>
      <c r="CD830" s="197" t="str">
        <f>IF(CB830&lt;=SMALL(CB$3:CB$1130,5),"SIMILAR","NO")</f>
        <v>NO</v>
      </c>
      <c r="CE830" s="197" t="str">
        <f t="shared" si="631"/>
        <v>N/A</v>
      </c>
      <c r="CF830" s="197">
        <f t="shared" si="632"/>
        <v>0</v>
      </c>
      <c r="CG830" s="198">
        <f t="shared" si="633"/>
        <v>0</v>
      </c>
      <c r="CH830" s="199">
        <f>IFERROR(SQRT(($E830-$E$1136)^2+($AD830-$AD$1136)^2),0)</f>
        <v>1.0006478290405167</v>
      </c>
      <c r="CI830" s="197" t="str">
        <f>IF(CH830&lt;=SMALL(CH$3:CH$1130,1),"MAS PARECIDO","NO")</f>
        <v>NO</v>
      </c>
      <c r="CJ830" s="197" t="str">
        <f>IF(CH830&lt;=SMALL(CH$3:CH$1130,5),"SIMILAR","NO")</f>
        <v>NO</v>
      </c>
      <c r="CK830" s="197" t="str">
        <f t="shared" si="634"/>
        <v>N/A</v>
      </c>
      <c r="CL830" s="197">
        <f t="shared" si="635"/>
        <v>0</v>
      </c>
      <c r="CM830" s="198">
        <f t="shared" si="636"/>
        <v>0</v>
      </c>
      <c r="CN830" s="199">
        <f>IFERROR(SQRT(($E830-$E$1136)^2+($AG830-$AG$1136)^2),0)</f>
        <v>1.0006478290405167</v>
      </c>
      <c r="CO830" s="197" t="str">
        <f>IF(CN830&lt;=SMALL(CN$3:CN$1130,1),"MAS PARECIDO","NO")</f>
        <v>NO</v>
      </c>
      <c r="CP830" s="197" t="str">
        <f>IF(CN830&lt;=SMALL(CN$3:CN$1130,5),"SIMILAR","NO")</f>
        <v>NO</v>
      </c>
      <c r="CQ830" s="197" t="str">
        <f t="shared" si="637"/>
        <v>N/A</v>
      </c>
      <c r="CR830" s="197">
        <f t="shared" si="638"/>
        <v>0</v>
      </c>
      <c r="CS830" s="198">
        <f t="shared" si="639"/>
        <v>0</v>
      </c>
      <c r="CT830" s="199">
        <f>IFERROR(SQRT(($E830-$E$1136)^2+($AJ830-$AJ$1136)^2),0)</f>
        <v>3.6001080032400969E-2</v>
      </c>
      <c r="CU830" s="197" t="str">
        <f>IF(CT830&lt;=SMALL(CT$3:CT$1130,1),"MAS PARECIDO","NO")</f>
        <v>NO</v>
      </c>
      <c r="CV830" s="197" t="str">
        <f>IF(CT830&lt;=SMALL(CT$3:CT$1130,5),"SIMILAR","NO")</f>
        <v>NO</v>
      </c>
      <c r="CW830" s="197" t="str">
        <f t="shared" si="640"/>
        <v>N/A</v>
      </c>
      <c r="CX830" s="197">
        <f t="shared" si="641"/>
        <v>0</v>
      </c>
      <c r="CY830" s="198">
        <f t="shared" si="642"/>
        <v>0</v>
      </c>
      <c r="CZ830" s="2" t="s">
        <v>2609</v>
      </c>
      <c r="DA830" s="2" t="s">
        <v>2610</v>
      </c>
      <c r="DB830" s="2">
        <v>0</v>
      </c>
      <c r="DC830" s="2" t="s">
        <v>189</v>
      </c>
    </row>
    <row r="831" spans="1:107">
      <c r="A831" s="24" t="s">
        <v>986</v>
      </c>
      <c r="B831" s="46">
        <v>50399.73</v>
      </c>
      <c r="C831" s="190">
        <f>(B831-$B$1132)/($B$1133-$B$1132)</f>
        <v>5.3647552165411137E-2</v>
      </c>
      <c r="D831" s="46">
        <v>14000</v>
      </c>
      <c r="E831" s="190">
        <f>(D831-$D$1132)/($D$1133-$D$1132)</f>
        <v>2.7970839125173754E-2</v>
      </c>
      <c r="F831" s="46" t="s">
        <v>53</v>
      </c>
      <c r="G831" s="192">
        <f>VLOOKUP(F831,'DATOS DE SOPORTE'!$Y$5:$Z$8,2,FALSE)</f>
        <v>2</v>
      </c>
      <c r="H831" s="190">
        <f>(G831-$G$1132)/($G$1133-$G$1132)</f>
        <v>0.33333333333333331</v>
      </c>
      <c r="I831" s="50">
        <v>0</v>
      </c>
      <c r="J831" s="200">
        <f t="shared" si="602"/>
        <v>0</v>
      </c>
      <c r="K831" s="190">
        <f>(J831-$J$1132)/($J$1133-$J$1132)</f>
        <v>0</v>
      </c>
      <c r="L831" s="193" t="str">
        <f t="shared" si="603"/>
        <v>NO</v>
      </c>
      <c r="M831" s="46" t="s">
        <v>192</v>
      </c>
      <c r="N831" s="192">
        <f t="shared" si="604"/>
        <v>2</v>
      </c>
      <c r="O831" s="190">
        <f>(N831-N$1132)/(N$1133-N$1132)</f>
        <v>1</v>
      </c>
      <c r="P831" s="46" t="s">
        <v>193</v>
      </c>
      <c r="Q831" s="192">
        <f t="shared" si="605"/>
        <v>2</v>
      </c>
      <c r="R831" s="190">
        <f>(Q831-Q$1132)/(Q$1133-Q$1132)</f>
        <v>0.5</v>
      </c>
      <c r="S831" s="46" t="s">
        <v>194</v>
      </c>
      <c r="T831" s="192">
        <f t="shared" si="606"/>
        <v>1</v>
      </c>
      <c r="U831" s="190">
        <f>(T831-T$1132)/(T$1133-T$1132)</f>
        <v>0</v>
      </c>
      <c r="V831" s="46" t="s">
        <v>62</v>
      </c>
      <c r="W831" s="194">
        <f>VLOOKUP(V831,'DATOS DE SOPORTE'!$S$5:$T$10,2,FALSE)</f>
        <v>1</v>
      </c>
      <c r="X831" s="201">
        <f>(W831-W$1132)/(W$1133-W$1132)</f>
        <v>0</v>
      </c>
      <c r="Y831" s="46" t="s">
        <v>136</v>
      </c>
      <c r="Z831" s="194">
        <f t="shared" si="607"/>
        <v>2</v>
      </c>
      <c r="AA831" s="201">
        <f>(Z831-Z$1132)/(Z$1133-Z$1132)</f>
        <v>1</v>
      </c>
      <c r="AB831" s="46" t="s">
        <v>136</v>
      </c>
      <c r="AC831" s="194">
        <f t="shared" si="608"/>
        <v>2</v>
      </c>
      <c r="AD831" s="201">
        <f>(AC831-AC$1132)/(AC$1133-AC$1132)</f>
        <v>1</v>
      </c>
      <c r="AE831" s="46" t="s">
        <v>188</v>
      </c>
      <c r="AF831" s="194">
        <f t="shared" si="609"/>
        <v>1</v>
      </c>
      <c r="AG831" s="201">
        <f>(AF831-AF$1132)/(AF$1133-AF$1132)</f>
        <v>0</v>
      </c>
      <c r="AH831" s="24" t="s">
        <v>67</v>
      </c>
      <c r="AI831" s="194">
        <f>VLOOKUP(AH831,'DATOS DE SOPORTE'!$V$5:$W$8,2,FALSE)</f>
        <v>1</v>
      </c>
      <c r="AJ831" s="201">
        <f>(AI831-AI$1132)/(AI$1133-AI$1132)</f>
        <v>0</v>
      </c>
      <c r="AK831" s="58" t="str">
        <f t="shared" si="601"/>
        <v>Bueno</v>
      </c>
      <c r="AL831" s="196">
        <f>IFERROR(SQRT(($E831-$E$1136)^2+($C831-$C$1136)^2),0)</f>
        <v>0.15405749471880864</v>
      </c>
      <c r="AM831" s="197" t="str">
        <f>IF(AL831&lt;=SMALL($AL$3:$AL$1130,1),"MAS PARECIDO","NO")</f>
        <v>NO</v>
      </c>
      <c r="AN831" s="197" t="str">
        <f>IF(AL831&lt;=SMALL($AL$3:$AL$1130,5),"SIMILAR","NO")</f>
        <v>NO</v>
      </c>
      <c r="AO831" s="197" t="str">
        <f t="shared" si="610"/>
        <v>N/A</v>
      </c>
      <c r="AP831" s="197">
        <f t="shared" si="611"/>
        <v>0</v>
      </c>
      <c r="AQ831" s="198">
        <f t="shared" si="612"/>
        <v>0</v>
      </c>
      <c r="AR831" s="196">
        <f>IFERROR(SQRT(($E831-$E$1136)^2+($H831-$H$1136)^2),0)</f>
        <v>2.8000840025200754E-2</v>
      </c>
      <c r="AS831" s="197" t="str">
        <f>IF(AR831&lt;=SMALL(AR$3:AR$1130,1),"MAS PARECIDO","NO")</f>
        <v>NO</v>
      </c>
      <c r="AT831" s="197" t="str">
        <f>IF(AR831&lt;=SMALL(AR$3:AR$1130,5),"SIMILAR","NO")</f>
        <v>NO</v>
      </c>
      <c r="AU831" s="197" t="str">
        <f t="shared" si="613"/>
        <v>N/A</v>
      </c>
      <c r="AV831" s="197">
        <f t="shared" si="614"/>
        <v>0</v>
      </c>
      <c r="AW831" s="198">
        <f t="shared" si="615"/>
        <v>0</v>
      </c>
      <c r="AX831" s="199">
        <f>IFERROR(SQRT(($E831-$E$1136)^2+($K831-$K$1136)^2),0)</f>
        <v>0.20195060545122634</v>
      </c>
      <c r="AY831" s="197" t="str">
        <f>IF(AX831&lt;=SMALL(AX$3:AX$1130,1),"MAS PARECIDO","NO")</f>
        <v>NO</v>
      </c>
      <c r="AZ831" s="197" t="str">
        <f>IF(AX831&lt;=SMALL(AX$3:AX$1130,5),"SIMILAR","NO")</f>
        <v>NO</v>
      </c>
      <c r="BA831" s="197" t="str">
        <f t="shared" si="616"/>
        <v>N/A</v>
      </c>
      <c r="BB831" s="197">
        <f t="shared" si="617"/>
        <v>0</v>
      </c>
      <c r="BC831" s="198">
        <f t="shared" si="618"/>
        <v>0</v>
      </c>
      <c r="BD831" s="196">
        <f>IFERROR(SQRT(($E831-$E$1136)^2+($O831-$O$1136)^2),0)</f>
        <v>2.8000840025200754E-2</v>
      </c>
      <c r="BE831" s="197" t="str">
        <f>IF(BD831&lt;=SMALL(BD$3:BD$1130,1),"MAS PARECIDO","NO")</f>
        <v>NO</v>
      </c>
      <c r="BF831" s="197" t="str">
        <f>IF(BD831&lt;=SMALL(BD$3:BD$1130,5),"SIMILAR","NO")</f>
        <v>NO</v>
      </c>
      <c r="BG831" s="197" t="str">
        <f t="shared" si="619"/>
        <v>N/A</v>
      </c>
      <c r="BH831" s="197">
        <f t="shared" si="620"/>
        <v>0</v>
      </c>
      <c r="BI831" s="198">
        <f t="shared" si="621"/>
        <v>0</v>
      </c>
      <c r="BJ831" s="199">
        <f>IFERROR(SQRT(($E831-$E$1136)^2+($R831-$R$1136)^2),0)</f>
        <v>2.8000840025200754E-2</v>
      </c>
      <c r="BK831" s="197" t="str">
        <f>IF(BJ831&lt;=SMALL(BJ$3:BJ$1130,1),"MAS PARECIDO","NO")</f>
        <v>NO</v>
      </c>
      <c r="BL831" s="197" t="str">
        <f>IF(BJ831&lt;=SMALL(BJ$3:BJ$1130,5),"SIMILAR","NO")</f>
        <v>NO</v>
      </c>
      <c r="BM831" s="197" t="str">
        <f t="shared" si="622"/>
        <v>N/A</v>
      </c>
      <c r="BN831" s="197">
        <f t="shared" si="623"/>
        <v>0</v>
      </c>
      <c r="BO831" s="198">
        <f t="shared" si="624"/>
        <v>0</v>
      </c>
      <c r="BP831" s="199">
        <f>IFERROR(SQRT(($E831-$E$1136)^2+($U831-$U$1136)^2),0)</f>
        <v>2.8000840025200754E-2</v>
      </c>
      <c r="BQ831" s="197" t="str">
        <f>IF(BP831&lt;=SMALL(BP$3:BP$1130,1),"MAS PARECIDO","NO")</f>
        <v>NO</v>
      </c>
      <c r="BR831" s="197" t="str">
        <f>IF(BP831&lt;=SMALL(BP$3:BP$1130,5),"SIMILAR","NO")</f>
        <v>NO</v>
      </c>
      <c r="BS831" s="197" t="str">
        <f t="shared" si="625"/>
        <v>N/A</v>
      </c>
      <c r="BT831" s="197">
        <f t="shared" si="626"/>
        <v>0</v>
      </c>
      <c r="BU831" s="198">
        <f t="shared" si="627"/>
        <v>0</v>
      </c>
      <c r="BV831" s="199">
        <f>IFERROR(SQRT(($E831-$E$1136)^2+($X831-$X$1136)^2),0)</f>
        <v>2.8000840025200754E-2</v>
      </c>
      <c r="BW831" s="197" t="str">
        <f>IF(BV831&lt;=SMALL(BV$3:BV$1130,1),"MAS PARECIDO","NO")</f>
        <v>NO</v>
      </c>
      <c r="BX831" s="197" t="str">
        <f>IF(BV831&lt;=SMALL(BV$3:BV$1130,5),"SIMILAR","NO")</f>
        <v>NO</v>
      </c>
      <c r="BY831" s="197" t="str">
        <f t="shared" si="628"/>
        <v>N/A</v>
      </c>
      <c r="BZ831" s="197">
        <f t="shared" si="629"/>
        <v>0</v>
      </c>
      <c r="CA831" s="198">
        <f t="shared" si="630"/>
        <v>0</v>
      </c>
      <c r="CB831" s="199">
        <f>IFERROR(SQRT(($E831-$E$1136)^2+($AA831-$AA$1136)^2),0)</f>
        <v>1.0003919467099467</v>
      </c>
      <c r="CC831" s="197" t="str">
        <f>IF(CB831&lt;=SMALL(CB$3:CB$1130,1),"MAS PARECIDO","NO")</f>
        <v>NO</v>
      </c>
      <c r="CD831" s="197" t="str">
        <f>IF(CB831&lt;=SMALL(CB$3:CB$1130,5),"SIMILAR","NO")</f>
        <v>NO</v>
      </c>
      <c r="CE831" s="197" t="str">
        <f t="shared" si="631"/>
        <v>N/A</v>
      </c>
      <c r="CF831" s="197">
        <f t="shared" si="632"/>
        <v>0</v>
      </c>
      <c r="CG831" s="198">
        <f t="shared" si="633"/>
        <v>0</v>
      </c>
      <c r="CH831" s="199">
        <f>IFERROR(SQRT(($E831-$E$1136)^2+($AD831-$AD$1136)^2),0)</f>
        <v>2.8000840025200754E-2</v>
      </c>
      <c r="CI831" s="197" t="str">
        <f>IF(CH831&lt;=SMALL(CH$3:CH$1130,1),"MAS PARECIDO","NO")</f>
        <v>NO</v>
      </c>
      <c r="CJ831" s="197" t="str">
        <f>IF(CH831&lt;=SMALL(CH$3:CH$1130,5),"SIMILAR","NO")</f>
        <v>NO</v>
      </c>
      <c r="CK831" s="197" t="str">
        <f t="shared" si="634"/>
        <v>N/A</v>
      </c>
      <c r="CL831" s="197">
        <f t="shared" si="635"/>
        <v>0</v>
      </c>
      <c r="CM831" s="198">
        <f t="shared" si="636"/>
        <v>0</v>
      </c>
      <c r="CN831" s="199">
        <f>IFERROR(SQRT(($E831-$E$1136)^2+($AG831-$AG$1136)^2),0)</f>
        <v>1.0003919467099467</v>
      </c>
      <c r="CO831" s="197" t="str">
        <f>IF(CN831&lt;=SMALL(CN$3:CN$1130,1),"MAS PARECIDO","NO")</f>
        <v>NO</v>
      </c>
      <c r="CP831" s="197" t="str">
        <f>IF(CN831&lt;=SMALL(CN$3:CN$1130,5),"SIMILAR","NO")</f>
        <v>NO</v>
      </c>
      <c r="CQ831" s="197" t="str">
        <f t="shared" si="637"/>
        <v>N/A</v>
      </c>
      <c r="CR831" s="197">
        <f t="shared" si="638"/>
        <v>0</v>
      </c>
      <c r="CS831" s="198">
        <f t="shared" si="639"/>
        <v>0</v>
      </c>
      <c r="CT831" s="199">
        <f>IFERROR(SQRT(($E831-$E$1136)^2+($AJ831-$AJ$1136)^2),0)</f>
        <v>2.8000840025200754E-2</v>
      </c>
      <c r="CU831" s="197" t="str">
        <f>IF(CT831&lt;=SMALL(CT$3:CT$1130,1),"MAS PARECIDO","NO")</f>
        <v>NO</v>
      </c>
      <c r="CV831" s="197" t="str">
        <f>IF(CT831&lt;=SMALL(CT$3:CT$1130,5),"SIMILAR","NO")</f>
        <v>NO</v>
      </c>
      <c r="CW831" s="197" t="str">
        <f t="shared" si="640"/>
        <v>N/A</v>
      </c>
      <c r="CX831" s="197">
        <f t="shared" si="641"/>
        <v>0</v>
      </c>
      <c r="CY831" s="198">
        <f t="shared" si="642"/>
        <v>0</v>
      </c>
      <c r="CZ831" s="2" t="s">
        <v>2611</v>
      </c>
      <c r="DA831" s="2" t="s">
        <v>2612</v>
      </c>
      <c r="DB831" s="2">
        <v>0</v>
      </c>
      <c r="DC831" s="2" t="s">
        <v>189</v>
      </c>
    </row>
    <row r="832" spans="1:107">
      <c r="A832" s="24" t="s">
        <v>987</v>
      </c>
      <c r="B832" s="46">
        <v>85200</v>
      </c>
      <c r="C832" s="190">
        <f>(B832-$B$1132)/($B$1133-$B$1132)</f>
        <v>9.4326047368734872E-2</v>
      </c>
      <c r="D832" s="46">
        <v>30000</v>
      </c>
      <c r="E832" s="190">
        <f>(D832-$D$1132)/($D$1133-$D$1132)</f>
        <v>5.9971799153974617E-2</v>
      </c>
      <c r="F832" s="46" t="s">
        <v>53</v>
      </c>
      <c r="G832" s="192">
        <f>VLOOKUP(F832,'DATOS DE SOPORTE'!$Y$5:$Z$8,2,FALSE)</f>
        <v>2</v>
      </c>
      <c r="H832" s="190">
        <f>(G832-$G$1132)/($G$1133-$G$1132)</f>
        <v>0.33333333333333331</v>
      </c>
      <c r="I832" s="50">
        <v>1</v>
      </c>
      <c r="J832" s="200">
        <f t="shared" si="602"/>
        <v>1</v>
      </c>
      <c r="K832" s="190">
        <f>(J832-$J$1132)/($J$1133-$J$1132)</f>
        <v>0.2</v>
      </c>
      <c r="L832" s="193" t="str">
        <f t="shared" si="603"/>
        <v>SI</v>
      </c>
      <c r="M832" s="46" t="s">
        <v>192</v>
      </c>
      <c r="N832" s="192">
        <f t="shared" si="604"/>
        <v>2</v>
      </c>
      <c r="O832" s="190">
        <f>(N832-N$1132)/(N$1133-N$1132)</f>
        <v>1</v>
      </c>
      <c r="P832" s="46" t="s">
        <v>193</v>
      </c>
      <c r="Q832" s="192">
        <f t="shared" si="605"/>
        <v>2</v>
      </c>
      <c r="R832" s="190">
        <f>(Q832-Q$1132)/(Q$1133-Q$1132)</f>
        <v>0.5</v>
      </c>
      <c r="S832" s="46" t="s">
        <v>60</v>
      </c>
      <c r="T832" s="192">
        <f t="shared" si="606"/>
        <v>2</v>
      </c>
      <c r="U832" s="190">
        <f>(T832-T$1132)/(T$1133-T$1132)</f>
        <v>1</v>
      </c>
      <c r="V832" s="46" t="s">
        <v>212</v>
      </c>
      <c r="W832" s="194">
        <f>VLOOKUP(V832,'DATOS DE SOPORTE'!$S$5:$T$10,2,FALSE)</f>
        <v>3</v>
      </c>
      <c r="X832" s="201">
        <f>(W832-W$1132)/(W$1133-W$1132)</f>
        <v>0.4</v>
      </c>
      <c r="Y832" s="46" t="s">
        <v>188</v>
      </c>
      <c r="Z832" s="194">
        <f t="shared" si="607"/>
        <v>1</v>
      </c>
      <c r="AA832" s="201">
        <f>(Z832-Z$1132)/(Z$1133-Z$1132)</f>
        <v>0</v>
      </c>
      <c r="AB832" s="46" t="s">
        <v>188</v>
      </c>
      <c r="AC832" s="194">
        <f t="shared" si="608"/>
        <v>1</v>
      </c>
      <c r="AD832" s="201">
        <f>(AC832-AC$1132)/(AC$1133-AC$1132)</f>
        <v>0</v>
      </c>
      <c r="AE832" s="46" t="s">
        <v>188</v>
      </c>
      <c r="AF832" s="194">
        <f t="shared" si="609"/>
        <v>1</v>
      </c>
      <c r="AG832" s="201">
        <f>(AF832-AF$1132)/(AF$1133-AF$1132)</f>
        <v>0</v>
      </c>
      <c r="AH832" s="24" t="s">
        <v>199</v>
      </c>
      <c r="AI832" s="194">
        <f>VLOOKUP(AH832,'DATOS DE SOPORTE'!$V$5:$W$8,2,FALSE)</f>
        <v>2</v>
      </c>
      <c r="AJ832" s="201">
        <f>(AI832-AI$1132)/(AI$1133-AI$1132)</f>
        <v>0.33333333333333331</v>
      </c>
      <c r="AK832" s="58" t="str">
        <f t="shared" si="601"/>
        <v>Bueno</v>
      </c>
      <c r="AL832" s="196">
        <f>IFERROR(SQRT(($E832-$E$1136)^2+($C832-$C$1136)^2),0)</f>
        <v>0.12601480379024008</v>
      </c>
      <c r="AM832" s="197" t="str">
        <f>IF(AL832&lt;=SMALL($AL$3:$AL$1130,1),"MAS PARECIDO","NO")</f>
        <v>NO</v>
      </c>
      <c r="AN832" s="197" t="str">
        <f>IF(AL832&lt;=SMALL($AL$3:$AL$1130,5),"SIMILAR","NO")</f>
        <v>NO</v>
      </c>
      <c r="AO832" s="197" t="str">
        <f t="shared" si="610"/>
        <v>N/A</v>
      </c>
      <c r="AP832" s="197">
        <f t="shared" si="611"/>
        <v>0</v>
      </c>
      <c r="AQ832" s="198">
        <f t="shared" si="612"/>
        <v>0</v>
      </c>
      <c r="AR832" s="196">
        <f>IFERROR(SQRT(($E832-$E$1136)^2+($H832-$H$1136)^2),0)</f>
        <v>6.0001800054001617E-2</v>
      </c>
      <c r="AS832" s="197" t="str">
        <f>IF(AR832&lt;=SMALL(AR$3:AR$1130,1),"MAS PARECIDO","NO")</f>
        <v>NO</v>
      </c>
      <c r="AT832" s="197" t="str">
        <f>IF(AR832&lt;=SMALL(AR$3:AR$1130,5),"SIMILAR","NO")</f>
        <v>NO</v>
      </c>
      <c r="AU832" s="197" t="str">
        <f t="shared" si="613"/>
        <v>N/A</v>
      </c>
      <c r="AV832" s="197">
        <f t="shared" si="614"/>
        <v>0</v>
      </c>
      <c r="AW832" s="198">
        <f t="shared" si="615"/>
        <v>0</v>
      </c>
      <c r="AX832" s="199">
        <f>IFERROR(SQRT(($E832-$E$1136)^2+($K832-$K$1136)^2),0)</f>
        <v>6.0001800054001617E-2</v>
      </c>
      <c r="AY832" s="197" t="str">
        <f>IF(AX832&lt;=SMALL(AX$3:AX$1130,1),"MAS PARECIDO","NO")</f>
        <v>NO</v>
      </c>
      <c r="AZ832" s="197" t="str">
        <f>IF(AX832&lt;=SMALL(AX$3:AX$1130,5),"SIMILAR","NO")</f>
        <v>NO</v>
      </c>
      <c r="BA832" s="197" t="str">
        <f t="shared" si="616"/>
        <v>N/A</v>
      </c>
      <c r="BB832" s="197">
        <f t="shared" si="617"/>
        <v>0</v>
      </c>
      <c r="BC832" s="198">
        <f t="shared" si="618"/>
        <v>0</v>
      </c>
      <c r="BD832" s="196">
        <f>IFERROR(SQRT(($E832-$E$1136)^2+($O832-$O$1136)^2),0)</f>
        <v>6.0001800054001617E-2</v>
      </c>
      <c r="BE832" s="197" t="str">
        <f>IF(BD832&lt;=SMALL(BD$3:BD$1130,1),"MAS PARECIDO","NO")</f>
        <v>NO</v>
      </c>
      <c r="BF832" s="197" t="str">
        <f>IF(BD832&lt;=SMALL(BD$3:BD$1130,5),"SIMILAR","NO")</f>
        <v>NO</v>
      </c>
      <c r="BG832" s="197" t="str">
        <f t="shared" si="619"/>
        <v>N/A</v>
      </c>
      <c r="BH832" s="197">
        <f t="shared" si="620"/>
        <v>0</v>
      </c>
      <c r="BI832" s="198">
        <f t="shared" si="621"/>
        <v>0</v>
      </c>
      <c r="BJ832" s="199">
        <f>IFERROR(SQRT(($E832-$E$1136)^2+($R832-$R$1136)^2),0)</f>
        <v>6.0001800054001617E-2</v>
      </c>
      <c r="BK832" s="197" t="str">
        <f>IF(BJ832&lt;=SMALL(BJ$3:BJ$1130,1),"MAS PARECIDO","NO")</f>
        <v>NO</v>
      </c>
      <c r="BL832" s="197" t="str">
        <f>IF(BJ832&lt;=SMALL(BJ$3:BJ$1130,5),"SIMILAR","NO")</f>
        <v>NO</v>
      </c>
      <c r="BM832" s="197" t="str">
        <f t="shared" si="622"/>
        <v>N/A</v>
      </c>
      <c r="BN832" s="197">
        <f t="shared" si="623"/>
        <v>0</v>
      </c>
      <c r="BO832" s="198">
        <f t="shared" si="624"/>
        <v>0</v>
      </c>
      <c r="BP832" s="199">
        <f>IFERROR(SQRT(($E832-$E$1136)^2+($U832-$U$1136)^2),0)</f>
        <v>1.0017984907204245</v>
      </c>
      <c r="BQ832" s="197" t="str">
        <f>IF(BP832&lt;=SMALL(BP$3:BP$1130,1),"MAS PARECIDO","NO")</f>
        <v>NO</v>
      </c>
      <c r="BR832" s="197" t="str">
        <f>IF(BP832&lt;=SMALL(BP$3:BP$1130,5),"SIMILAR","NO")</f>
        <v>NO</v>
      </c>
      <c r="BS832" s="197" t="str">
        <f t="shared" si="625"/>
        <v>N/A</v>
      </c>
      <c r="BT832" s="197">
        <f t="shared" si="626"/>
        <v>0</v>
      </c>
      <c r="BU832" s="198">
        <f t="shared" si="627"/>
        <v>0</v>
      </c>
      <c r="BV832" s="199">
        <f>IFERROR(SQRT(($E832-$E$1136)^2+($X832-$X$1136)^2),0)</f>
        <v>0.40447523534787688</v>
      </c>
      <c r="BW832" s="197" t="str">
        <f>IF(BV832&lt;=SMALL(BV$3:BV$1130,1),"MAS PARECIDO","NO")</f>
        <v>NO</v>
      </c>
      <c r="BX832" s="197" t="str">
        <f>IF(BV832&lt;=SMALL(BV$3:BV$1130,5),"SIMILAR","NO")</f>
        <v>NO</v>
      </c>
      <c r="BY832" s="197" t="str">
        <f t="shared" si="628"/>
        <v>N/A</v>
      </c>
      <c r="BZ832" s="197">
        <f t="shared" si="629"/>
        <v>0</v>
      </c>
      <c r="CA832" s="198">
        <f t="shared" si="630"/>
        <v>0</v>
      </c>
      <c r="CB832" s="199">
        <f>IFERROR(SQRT(($E832-$E$1136)^2+($AA832-$AA$1136)^2),0)</f>
        <v>6.0001800054001617E-2</v>
      </c>
      <c r="CC832" s="197" t="str">
        <f>IF(CB832&lt;=SMALL(CB$3:CB$1130,1),"MAS PARECIDO","NO")</f>
        <v>NO</v>
      </c>
      <c r="CD832" s="197" t="str">
        <f>IF(CB832&lt;=SMALL(CB$3:CB$1130,5),"SIMILAR","NO")</f>
        <v>NO</v>
      </c>
      <c r="CE832" s="197" t="str">
        <f t="shared" si="631"/>
        <v>N/A</v>
      </c>
      <c r="CF832" s="197">
        <f t="shared" si="632"/>
        <v>0</v>
      </c>
      <c r="CG832" s="198">
        <f t="shared" si="633"/>
        <v>0</v>
      </c>
      <c r="CH832" s="199">
        <f>IFERROR(SQRT(($E832-$E$1136)^2+($AD832-$AD$1136)^2),0)</f>
        <v>1.0017984907204245</v>
      </c>
      <c r="CI832" s="197" t="str">
        <f>IF(CH832&lt;=SMALL(CH$3:CH$1130,1),"MAS PARECIDO","NO")</f>
        <v>NO</v>
      </c>
      <c r="CJ832" s="197" t="str">
        <f>IF(CH832&lt;=SMALL(CH$3:CH$1130,5),"SIMILAR","NO")</f>
        <v>NO</v>
      </c>
      <c r="CK832" s="197" t="str">
        <f t="shared" si="634"/>
        <v>N/A</v>
      </c>
      <c r="CL832" s="197">
        <f t="shared" si="635"/>
        <v>0</v>
      </c>
      <c r="CM832" s="198">
        <f t="shared" si="636"/>
        <v>0</v>
      </c>
      <c r="CN832" s="199">
        <f>IFERROR(SQRT(($E832-$E$1136)^2+($AG832-$AG$1136)^2),0)</f>
        <v>1.0017984907204245</v>
      </c>
      <c r="CO832" s="197" t="str">
        <f>IF(CN832&lt;=SMALL(CN$3:CN$1130,1),"MAS PARECIDO","NO")</f>
        <v>NO</v>
      </c>
      <c r="CP832" s="197" t="str">
        <f>IF(CN832&lt;=SMALL(CN$3:CN$1130,5),"SIMILAR","NO")</f>
        <v>NO</v>
      </c>
      <c r="CQ832" s="197" t="str">
        <f t="shared" si="637"/>
        <v>N/A</v>
      </c>
      <c r="CR832" s="197">
        <f t="shared" si="638"/>
        <v>0</v>
      </c>
      <c r="CS832" s="198">
        <f t="shared" si="639"/>
        <v>0</v>
      </c>
      <c r="CT832" s="199">
        <f>IFERROR(SQRT(($E832-$E$1136)^2+($AJ832-$AJ$1136)^2),0)</f>
        <v>0.3386906067797445</v>
      </c>
      <c r="CU832" s="197" t="str">
        <f>IF(CT832&lt;=SMALL(CT$3:CT$1130,1),"MAS PARECIDO","NO")</f>
        <v>NO</v>
      </c>
      <c r="CV832" s="197" t="str">
        <f>IF(CT832&lt;=SMALL(CT$3:CT$1130,5),"SIMILAR","NO")</f>
        <v>NO</v>
      </c>
      <c r="CW832" s="197" t="str">
        <f t="shared" si="640"/>
        <v>N/A</v>
      </c>
      <c r="CX832" s="197">
        <f t="shared" si="641"/>
        <v>0</v>
      </c>
      <c r="CY832" s="198">
        <f t="shared" si="642"/>
        <v>0</v>
      </c>
      <c r="CZ832" s="2" t="s">
        <v>2613</v>
      </c>
      <c r="DA832" s="2" t="s">
        <v>2614</v>
      </c>
      <c r="DB832" s="2">
        <v>0</v>
      </c>
      <c r="DC832" s="2" t="s">
        <v>189</v>
      </c>
    </row>
    <row r="833" spans="1:107">
      <c r="A833" s="24" t="s">
        <v>988</v>
      </c>
      <c r="B833" s="46">
        <v>53921.75</v>
      </c>
      <c r="C833" s="190">
        <f>(B833-$B$1132)/($B$1133-$B$1132)</f>
        <v>5.7764487858036805E-2</v>
      </c>
      <c r="D833" s="46">
        <v>9550</v>
      </c>
      <c r="E833" s="190">
        <f>(D833-$D$1132)/($D$1133-$D$1132)</f>
        <v>1.9070572117163516E-2</v>
      </c>
      <c r="F833" s="46" t="s">
        <v>191</v>
      </c>
      <c r="G833" s="192">
        <f>VLOOKUP(F833,'DATOS DE SOPORTE'!$Y$5:$Z$8,2,FALSE)</f>
        <v>1</v>
      </c>
      <c r="H833" s="190">
        <f>(G833-$G$1132)/($G$1133-$G$1132)</f>
        <v>0</v>
      </c>
      <c r="I833" s="50">
        <v>0</v>
      </c>
      <c r="J833" s="200">
        <f t="shared" si="602"/>
        <v>0</v>
      </c>
      <c r="K833" s="190">
        <f>(J833-$J$1132)/($J$1133-$J$1132)</f>
        <v>0</v>
      </c>
      <c r="L833" s="193" t="str">
        <f t="shared" si="603"/>
        <v>NO</v>
      </c>
      <c r="M833" s="46" t="s">
        <v>192</v>
      </c>
      <c r="N833" s="192">
        <f t="shared" si="604"/>
        <v>2</v>
      </c>
      <c r="O833" s="190">
        <f>(N833-N$1132)/(N$1133-N$1132)</f>
        <v>1</v>
      </c>
      <c r="P833" s="46" t="s">
        <v>196</v>
      </c>
      <c r="Q833" s="192">
        <f t="shared" si="605"/>
        <v>1</v>
      </c>
      <c r="R833" s="190">
        <f>(Q833-Q$1132)/(Q$1133-Q$1132)</f>
        <v>0</v>
      </c>
      <c r="S833" s="46" t="s">
        <v>194</v>
      </c>
      <c r="T833" s="192">
        <f t="shared" si="606"/>
        <v>1</v>
      </c>
      <c r="U833" s="190">
        <f>(T833-T$1132)/(T$1133-T$1132)</f>
        <v>0</v>
      </c>
      <c r="V833" s="46" t="s">
        <v>62</v>
      </c>
      <c r="W833" s="194">
        <f>VLOOKUP(V833,'DATOS DE SOPORTE'!$S$5:$T$10,2,FALSE)</f>
        <v>1</v>
      </c>
      <c r="X833" s="201">
        <f>(W833-W$1132)/(W$1133-W$1132)</f>
        <v>0</v>
      </c>
      <c r="Y833" s="46" t="s">
        <v>188</v>
      </c>
      <c r="Z833" s="194">
        <f t="shared" si="607"/>
        <v>1</v>
      </c>
      <c r="AA833" s="201">
        <f>(Z833-Z$1132)/(Z$1133-Z$1132)</f>
        <v>0</v>
      </c>
      <c r="AB833" s="46" t="s">
        <v>188</v>
      </c>
      <c r="AC833" s="194">
        <f t="shared" si="608"/>
        <v>1</v>
      </c>
      <c r="AD833" s="201">
        <f>(AC833-AC$1132)/(AC$1133-AC$1132)</f>
        <v>0</v>
      </c>
      <c r="AE833" s="46" t="s">
        <v>136</v>
      </c>
      <c r="AF833" s="194">
        <f t="shared" si="609"/>
        <v>2</v>
      </c>
      <c r="AG833" s="201">
        <f>(AF833-AF$1132)/(AF$1133-AF$1132)</f>
        <v>1</v>
      </c>
      <c r="AH833" s="24" t="s">
        <v>67</v>
      </c>
      <c r="AI833" s="194">
        <f>VLOOKUP(AH833,'DATOS DE SOPORTE'!$V$5:$W$8,2,FALSE)</f>
        <v>1</v>
      </c>
      <c r="AJ833" s="201">
        <f>(AI833-AI$1132)/(AI$1133-AI$1132)</f>
        <v>0</v>
      </c>
      <c r="AK833" s="58" t="str">
        <f t="shared" si="601"/>
        <v>Bueno</v>
      </c>
      <c r="AL833" s="196">
        <f>IFERROR(SQRT(($E833-$E$1136)^2+($C833-$C$1136)^2),0)</f>
        <v>0.14860714797426494</v>
      </c>
      <c r="AM833" s="197" t="str">
        <f>IF(AL833&lt;=SMALL($AL$3:$AL$1130,1),"MAS PARECIDO","NO")</f>
        <v>NO</v>
      </c>
      <c r="AN833" s="197" t="str">
        <f>IF(AL833&lt;=SMALL($AL$3:$AL$1130,5),"SIMILAR","NO")</f>
        <v>NO</v>
      </c>
      <c r="AO833" s="197" t="str">
        <f t="shared" si="610"/>
        <v>N/A</v>
      </c>
      <c r="AP833" s="197">
        <f t="shared" si="611"/>
        <v>0</v>
      </c>
      <c r="AQ833" s="198">
        <f t="shared" si="612"/>
        <v>0</v>
      </c>
      <c r="AR833" s="196">
        <f>IFERROR(SQRT(($E833-$E$1136)^2+($H833-$H$1136)^2),0)</f>
        <v>0.33388013268341699</v>
      </c>
      <c r="AS833" s="197" t="str">
        <f>IF(AR833&lt;=SMALL(AR$3:AR$1130,1),"MAS PARECIDO","NO")</f>
        <v>NO</v>
      </c>
      <c r="AT833" s="197" t="str">
        <f>IF(AR833&lt;=SMALL(AR$3:AR$1130,5),"SIMILAR","NO")</f>
        <v>NO</v>
      </c>
      <c r="AU833" s="197" t="str">
        <f t="shared" si="613"/>
        <v>N/A</v>
      </c>
      <c r="AV833" s="197">
        <f t="shared" si="614"/>
        <v>0</v>
      </c>
      <c r="AW833" s="198">
        <f t="shared" si="615"/>
        <v>0</v>
      </c>
      <c r="AX833" s="199">
        <f>IFERROR(SQRT(($E833-$E$1136)^2+($K833-$K$1136)^2),0)</f>
        <v>0.20091000943105108</v>
      </c>
      <c r="AY833" s="197" t="str">
        <f>IF(AX833&lt;=SMALL(AX$3:AX$1130,1),"MAS PARECIDO","NO")</f>
        <v>NO</v>
      </c>
      <c r="AZ833" s="197" t="str">
        <f>IF(AX833&lt;=SMALL(AX$3:AX$1130,5),"SIMILAR","NO")</f>
        <v>NO</v>
      </c>
      <c r="BA833" s="197" t="str">
        <f t="shared" si="616"/>
        <v>N/A</v>
      </c>
      <c r="BB833" s="197">
        <f t="shared" si="617"/>
        <v>0</v>
      </c>
      <c r="BC833" s="198">
        <f t="shared" si="618"/>
        <v>0</v>
      </c>
      <c r="BD833" s="196">
        <f>IFERROR(SQRT(($E833-$E$1136)^2+($O833-$O$1136)^2),0)</f>
        <v>1.9100573017190516E-2</v>
      </c>
      <c r="BE833" s="197" t="str">
        <f>IF(BD833&lt;=SMALL(BD$3:BD$1130,1),"MAS PARECIDO","NO")</f>
        <v>NO</v>
      </c>
      <c r="BF833" s="197" t="str">
        <f>IF(BD833&lt;=SMALL(BD$3:BD$1130,5),"SIMILAR","NO")</f>
        <v>NO</v>
      </c>
      <c r="BG833" s="197" t="str">
        <f t="shared" si="619"/>
        <v>N/A</v>
      </c>
      <c r="BH833" s="197">
        <f t="shared" si="620"/>
        <v>0</v>
      </c>
      <c r="BI833" s="198">
        <f t="shared" si="621"/>
        <v>0</v>
      </c>
      <c r="BJ833" s="199">
        <f>IFERROR(SQRT(($E833-$E$1136)^2+($R833-$R$1136)^2),0)</f>
        <v>0.50036469888430879</v>
      </c>
      <c r="BK833" s="197" t="str">
        <f>IF(BJ833&lt;=SMALL(BJ$3:BJ$1130,1),"MAS PARECIDO","NO")</f>
        <v>NO</v>
      </c>
      <c r="BL833" s="197" t="str">
        <f>IF(BJ833&lt;=SMALL(BJ$3:BJ$1130,5),"SIMILAR","NO")</f>
        <v>NO</v>
      </c>
      <c r="BM833" s="197" t="str">
        <f t="shared" si="622"/>
        <v>N/A</v>
      </c>
      <c r="BN833" s="197">
        <f t="shared" si="623"/>
        <v>0</v>
      </c>
      <c r="BO833" s="198">
        <f t="shared" si="624"/>
        <v>0</v>
      </c>
      <c r="BP833" s="199">
        <f>IFERROR(SQRT(($E833-$E$1136)^2+($U833-$U$1136)^2),0)</f>
        <v>1.9100573017190516E-2</v>
      </c>
      <c r="BQ833" s="197" t="str">
        <f>IF(BP833&lt;=SMALL(BP$3:BP$1130,1),"MAS PARECIDO","NO")</f>
        <v>NO</v>
      </c>
      <c r="BR833" s="197" t="str">
        <f>IF(BP833&lt;=SMALL(BP$3:BP$1130,5),"SIMILAR","NO")</f>
        <v>NO</v>
      </c>
      <c r="BS833" s="197" t="str">
        <f t="shared" si="625"/>
        <v>N/A</v>
      </c>
      <c r="BT833" s="197">
        <f t="shared" si="626"/>
        <v>0</v>
      </c>
      <c r="BU833" s="198">
        <f t="shared" si="627"/>
        <v>0</v>
      </c>
      <c r="BV833" s="199">
        <f>IFERROR(SQRT(($E833-$E$1136)^2+($X833-$X$1136)^2),0)</f>
        <v>1.9100573017190516E-2</v>
      </c>
      <c r="BW833" s="197" t="str">
        <f>IF(BV833&lt;=SMALL(BV$3:BV$1130,1),"MAS PARECIDO","NO")</f>
        <v>NO</v>
      </c>
      <c r="BX833" s="197" t="str">
        <f>IF(BV833&lt;=SMALL(BV$3:BV$1130,5),"SIMILAR","NO")</f>
        <v>NO</v>
      </c>
      <c r="BY833" s="197" t="str">
        <f t="shared" si="628"/>
        <v>N/A</v>
      </c>
      <c r="BZ833" s="197">
        <f t="shared" si="629"/>
        <v>0</v>
      </c>
      <c r="CA833" s="198">
        <f t="shared" si="630"/>
        <v>0</v>
      </c>
      <c r="CB833" s="199">
        <f>IFERROR(SQRT(($E833-$E$1136)^2+($AA833-$AA$1136)^2),0)</f>
        <v>1.9100573017190516E-2</v>
      </c>
      <c r="CC833" s="197" t="str">
        <f>IF(CB833&lt;=SMALL(CB$3:CB$1130,1),"MAS PARECIDO","NO")</f>
        <v>NO</v>
      </c>
      <c r="CD833" s="197" t="str">
        <f>IF(CB833&lt;=SMALL(CB$3:CB$1130,5),"SIMILAR","NO")</f>
        <v>NO</v>
      </c>
      <c r="CE833" s="197" t="str">
        <f t="shared" si="631"/>
        <v>N/A</v>
      </c>
      <c r="CF833" s="197">
        <f t="shared" si="632"/>
        <v>0</v>
      </c>
      <c r="CG833" s="198">
        <f t="shared" si="633"/>
        <v>0</v>
      </c>
      <c r="CH833" s="199">
        <f>IFERROR(SQRT(($E833-$E$1136)^2+($AD833-$AD$1136)^2),0)</f>
        <v>1.0001823993100383</v>
      </c>
      <c r="CI833" s="197" t="str">
        <f>IF(CH833&lt;=SMALL(CH$3:CH$1130,1),"MAS PARECIDO","NO")</f>
        <v>NO</v>
      </c>
      <c r="CJ833" s="197" t="str">
        <f>IF(CH833&lt;=SMALL(CH$3:CH$1130,5),"SIMILAR","NO")</f>
        <v>NO</v>
      </c>
      <c r="CK833" s="197" t="str">
        <f t="shared" si="634"/>
        <v>N/A</v>
      </c>
      <c r="CL833" s="197">
        <f t="shared" si="635"/>
        <v>0</v>
      </c>
      <c r="CM833" s="198">
        <f t="shared" si="636"/>
        <v>0</v>
      </c>
      <c r="CN833" s="199">
        <f>IFERROR(SQRT(($E833-$E$1136)^2+($AG833-$AG$1136)^2),0)</f>
        <v>1.9100573017190516E-2</v>
      </c>
      <c r="CO833" s="197" t="str">
        <f>IF(CN833&lt;=SMALL(CN$3:CN$1130,1),"MAS PARECIDO","NO")</f>
        <v>NO</v>
      </c>
      <c r="CP833" s="197" t="str">
        <f>IF(CN833&lt;=SMALL(CN$3:CN$1130,5),"SIMILAR","NO")</f>
        <v>NO</v>
      </c>
      <c r="CQ833" s="197" t="str">
        <f t="shared" si="637"/>
        <v>N/A</v>
      </c>
      <c r="CR833" s="197">
        <f t="shared" si="638"/>
        <v>0</v>
      </c>
      <c r="CS833" s="198">
        <f t="shared" si="639"/>
        <v>0</v>
      </c>
      <c r="CT833" s="199">
        <f>IFERROR(SQRT(($E833-$E$1136)^2+($AJ833-$AJ$1136)^2),0)</f>
        <v>1.9100573017190516E-2</v>
      </c>
      <c r="CU833" s="197" t="str">
        <f>IF(CT833&lt;=SMALL(CT$3:CT$1130,1),"MAS PARECIDO","NO")</f>
        <v>NO</v>
      </c>
      <c r="CV833" s="197" t="str">
        <f>IF(CT833&lt;=SMALL(CT$3:CT$1130,5),"SIMILAR","NO")</f>
        <v>NO</v>
      </c>
      <c r="CW833" s="197" t="str">
        <f t="shared" si="640"/>
        <v>N/A</v>
      </c>
      <c r="CX833" s="197">
        <f t="shared" si="641"/>
        <v>0</v>
      </c>
      <c r="CY833" s="198">
        <f t="shared" si="642"/>
        <v>0</v>
      </c>
      <c r="CZ833" s="2" t="s">
        <v>2615</v>
      </c>
      <c r="DA833" s="2" t="s">
        <v>2616</v>
      </c>
      <c r="DB833" s="2">
        <v>0</v>
      </c>
      <c r="DC833" s="2" t="s">
        <v>189</v>
      </c>
    </row>
    <row r="834" spans="1:107">
      <c r="A834" s="24" t="s">
        <v>987</v>
      </c>
      <c r="B834" s="46">
        <v>59400</v>
      </c>
      <c r="C834" s="190">
        <f>(B834-$B$1132)/($B$1133-$B$1132)</f>
        <v>6.4168086633207458E-2</v>
      </c>
      <c r="D834" s="46">
        <v>30000</v>
      </c>
      <c r="E834" s="190">
        <f>(D834-$D$1132)/($D$1133-$D$1132)</f>
        <v>5.9971799153974617E-2</v>
      </c>
      <c r="F834" s="46" t="s">
        <v>53</v>
      </c>
      <c r="G834" s="192">
        <f>VLOOKUP(F834,'DATOS DE SOPORTE'!$Y$5:$Z$8,2,FALSE)</f>
        <v>2</v>
      </c>
      <c r="H834" s="190">
        <f>(G834-$G$1132)/($G$1133-$G$1132)</f>
        <v>0.33333333333333331</v>
      </c>
      <c r="I834" s="50">
        <v>1</v>
      </c>
      <c r="J834" s="200">
        <f t="shared" si="602"/>
        <v>1</v>
      </c>
      <c r="K834" s="190">
        <f>(J834-$J$1132)/($J$1133-$J$1132)</f>
        <v>0.2</v>
      </c>
      <c r="L834" s="193" t="str">
        <f t="shared" si="603"/>
        <v>SI</v>
      </c>
      <c r="M834" s="46" t="s">
        <v>192</v>
      </c>
      <c r="N834" s="192">
        <f t="shared" si="604"/>
        <v>2</v>
      </c>
      <c r="O834" s="190">
        <f>(N834-N$1132)/(N$1133-N$1132)</f>
        <v>1</v>
      </c>
      <c r="P834" s="46" t="s">
        <v>193</v>
      </c>
      <c r="Q834" s="192">
        <f t="shared" si="605"/>
        <v>2</v>
      </c>
      <c r="R834" s="190">
        <f>(Q834-Q$1132)/(Q$1133-Q$1132)</f>
        <v>0.5</v>
      </c>
      <c r="S834" s="46" t="s">
        <v>60</v>
      </c>
      <c r="T834" s="192">
        <f t="shared" si="606"/>
        <v>2</v>
      </c>
      <c r="U834" s="190">
        <f>(T834-T$1132)/(T$1133-T$1132)</f>
        <v>1</v>
      </c>
      <c r="V834" s="46" t="s">
        <v>212</v>
      </c>
      <c r="W834" s="194">
        <f>VLOOKUP(V834,'DATOS DE SOPORTE'!$S$5:$T$10,2,FALSE)</f>
        <v>3</v>
      </c>
      <c r="X834" s="201">
        <f>(W834-W$1132)/(W$1133-W$1132)</f>
        <v>0.4</v>
      </c>
      <c r="Y834" s="46" t="s">
        <v>188</v>
      </c>
      <c r="Z834" s="194">
        <f t="shared" si="607"/>
        <v>1</v>
      </c>
      <c r="AA834" s="201">
        <f>(Z834-Z$1132)/(Z$1133-Z$1132)</f>
        <v>0</v>
      </c>
      <c r="AB834" s="46" t="s">
        <v>188</v>
      </c>
      <c r="AC834" s="194">
        <f t="shared" si="608"/>
        <v>1</v>
      </c>
      <c r="AD834" s="201">
        <f>(AC834-AC$1132)/(AC$1133-AC$1132)</f>
        <v>0</v>
      </c>
      <c r="AE834" s="46" t="s">
        <v>188</v>
      </c>
      <c r="AF834" s="194">
        <f t="shared" si="609"/>
        <v>1</v>
      </c>
      <c r="AG834" s="201">
        <f>(AF834-AF$1132)/(AF$1133-AF$1132)</f>
        <v>0</v>
      </c>
      <c r="AH834" s="24" t="s">
        <v>199</v>
      </c>
      <c r="AI834" s="194">
        <f>VLOOKUP(AH834,'DATOS DE SOPORTE'!$V$5:$W$8,2,FALSE)</f>
        <v>2</v>
      </c>
      <c r="AJ834" s="201">
        <f>(AI834-AI$1132)/(AI$1133-AI$1132)</f>
        <v>0.33333333333333331</v>
      </c>
      <c r="AK834" s="58" t="str">
        <f t="shared" si="601"/>
        <v>Bueno</v>
      </c>
      <c r="AL834" s="196">
        <f>IFERROR(SQRT(($E834-$E$1136)^2+($C834-$C$1136)^2),0)</f>
        <v>0.15320907247106402</v>
      </c>
      <c r="AM834" s="197" t="str">
        <f>IF(AL834&lt;=SMALL($AL$3:$AL$1130,1),"MAS PARECIDO","NO")</f>
        <v>NO</v>
      </c>
      <c r="AN834" s="197" t="str">
        <f>IF(AL834&lt;=SMALL($AL$3:$AL$1130,5),"SIMILAR","NO")</f>
        <v>NO</v>
      </c>
      <c r="AO834" s="197" t="str">
        <f t="shared" si="610"/>
        <v>N/A</v>
      </c>
      <c r="AP834" s="197">
        <f t="shared" si="611"/>
        <v>0</v>
      </c>
      <c r="AQ834" s="198">
        <f t="shared" si="612"/>
        <v>0</v>
      </c>
      <c r="AR834" s="196">
        <f>IFERROR(SQRT(($E834-$E$1136)^2+($H834-$H$1136)^2),0)</f>
        <v>6.0001800054001617E-2</v>
      </c>
      <c r="AS834" s="197" t="str">
        <f>IF(AR834&lt;=SMALL(AR$3:AR$1130,1),"MAS PARECIDO","NO")</f>
        <v>NO</v>
      </c>
      <c r="AT834" s="197" t="str">
        <f>IF(AR834&lt;=SMALL(AR$3:AR$1130,5),"SIMILAR","NO")</f>
        <v>NO</v>
      </c>
      <c r="AU834" s="197" t="str">
        <f t="shared" si="613"/>
        <v>N/A</v>
      </c>
      <c r="AV834" s="197">
        <f t="shared" si="614"/>
        <v>0</v>
      </c>
      <c r="AW834" s="198">
        <f t="shared" si="615"/>
        <v>0</v>
      </c>
      <c r="AX834" s="199">
        <f>IFERROR(SQRT(($E834-$E$1136)^2+($K834-$K$1136)^2),0)</f>
        <v>6.0001800054001617E-2</v>
      </c>
      <c r="AY834" s="197" t="str">
        <f>IF(AX834&lt;=SMALL(AX$3:AX$1130,1),"MAS PARECIDO","NO")</f>
        <v>NO</v>
      </c>
      <c r="AZ834" s="197" t="str">
        <f>IF(AX834&lt;=SMALL(AX$3:AX$1130,5),"SIMILAR","NO")</f>
        <v>NO</v>
      </c>
      <c r="BA834" s="197" t="str">
        <f t="shared" si="616"/>
        <v>N/A</v>
      </c>
      <c r="BB834" s="197">
        <f t="shared" si="617"/>
        <v>0</v>
      </c>
      <c r="BC834" s="198">
        <f t="shared" si="618"/>
        <v>0</v>
      </c>
      <c r="BD834" s="196">
        <f>IFERROR(SQRT(($E834-$E$1136)^2+($O834-$O$1136)^2),0)</f>
        <v>6.0001800054001617E-2</v>
      </c>
      <c r="BE834" s="197" t="str">
        <f>IF(BD834&lt;=SMALL(BD$3:BD$1130,1),"MAS PARECIDO","NO")</f>
        <v>NO</v>
      </c>
      <c r="BF834" s="197" t="str">
        <f>IF(BD834&lt;=SMALL(BD$3:BD$1130,5),"SIMILAR","NO")</f>
        <v>NO</v>
      </c>
      <c r="BG834" s="197" t="str">
        <f t="shared" si="619"/>
        <v>N/A</v>
      </c>
      <c r="BH834" s="197">
        <f t="shared" si="620"/>
        <v>0</v>
      </c>
      <c r="BI834" s="198">
        <f t="shared" si="621"/>
        <v>0</v>
      </c>
      <c r="BJ834" s="199">
        <f>IFERROR(SQRT(($E834-$E$1136)^2+($R834-$R$1136)^2),0)</f>
        <v>6.0001800054001617E-2</v>
      </c>
      <c r="BK834" s="197" t="str">
        <f>IF(BJ834&lt;=SMALL(BJ$3:BJ$1130,1),"MAS PARECIDO","NO")</f>
        <v>NO</v>
      </c>
      <c r="BL834" s="197" t="str">
        <f>IF(BJ834&lt;=SMALL(BJ$3:BJ$1130,5),"SIMILAR","NO")</f>
        <v>NO</v>
      </c>
      <c r="BM834" s="197" t="str">
        <f t="shared" si="622"/>
        <v>N/A</v>
      </c>
      <c r="BN834" s="197">
        <f t="shared" si="623"/>
        <v>0</v>
      </c>
      <c r="BO834" s="198">
        <f t="shared" si="624"/>
        <v>0</v>
      </c>
      <c r="BP834" s="199">
        <f>IFERROR(SQRT(($E834-$E$1136)^2+($U834-$U$1136)^2),0)</f>
        <v>1.0017984907204245</v>
      </c>
      <c r="BQ834" s="197" t="str">
        <f>IF(BP834&lt;=SMALL(BP$3:BP$1130,1),"MAS PARECIDO","NO")</f>
        <v>NO</v>
      </c>
      <c r="BR834" s="197" t="str">
        <f>IF(BP834&lt;=SMALL(BP$3:BP$1130,5),"SIMILAR","NO")</f>
        <v>NO</v>
      </c>
      <c r="BS834" s="197" t="str">
        <f t="shared" si="625"/>
        <v>N/A</v>
      </c>
      <c r="BT834" s="197">
        <f t="shared" si="626"/>
        <v>0</v>
      </c>
      <c r="BU834" s="198">
        <f t="shared" si="627"/>
        <v>0</v>
      </c>
      <c r="BV834" s="199">
        <f>IFERROR(SQRT(($E834-$E$1136)^2+($X834-$X$1136)^2),0)</f>
        <v>0.40447523534787688</v>
      </c>
      <c r="BW834" s="197" t="str">
        <f>IF(BV834&lt;=SMALL(BV$3:BV$1130,1),"MAS PARECIDO","NO")</f>
        <v>NO</v>
      </c>
      <c r="BX834" s="197" t="str">
        <f>IF(BV834&lt;=SMALL(BV$3:BV$1130,5),"SIMILAR","NO")</f>
        <v>NO</v>
      </c>
      <c r="BY834" s="197" t="str">
        <f t="shared" si="628"/>
        <v>N/A</v>
      </c>
      <c r="BZ834" s="197">
        <f t="shared" si="629"/>
        <v>0</v>
      </c>
      <c r="CA834" s="198">
        <f t="shared" si="630"/>
        <v>0</v>
      </c>
      <c r="CB834" s="199">
        <f>IFERROR(SQRT(($E834-$E$1136)^2+($AA834-$AA$1136)^2),0)</f>
        <v>6.0001800054001617E-2</v>
      </c>
      <c r="CC834" s="197" t="str">
        <f>IF(CB834&lt;=SMALL(CB$3:CB$1130,1),"MAS PARECIDO","NO")</f>
        <v>NO</v>
      </c>
      <c r="CD834" s="197" t="str">
        <f>IF(CB834&lt;=SMALL(CB$3:CB$1130,5),"SIMILAR","NO")</f>
        <v>NO</v>
      </c>
      <c r="CE834" s="197" t="str">
        <f t="shared" si="631"/>
        <v>N/A</v>
      </c>
      <c r="CF834" s="197">
        <f t="shared" si="632"/>
        <v>0</v>
      </c>
      <c r="CG834" s="198">
        <f t="shared" si="633"/>
        <v>0</v>
      </c>
      <c r="CH834" s="199">
        <f>IFERROR(SQRT(($E834-$E$1136)^2+($AD834-$AD$1136)^2),0)</f>
        <v>1.0017984907204245</v>
      </c>
      <c r="CI834" s="197" t="str">
        <f>IF(CH834&lt;=SMALL(CH$3:CH$1130,1),"MAS PARECIDO","NO")</f>
        <v>NO</v>
      </c>
      <c r="CJ834" s="197" t="str">
        <f>IF(CH834&lt;=SMALL(CH$3:CH$1130,5),"SIMILAR","NO")</f>
        <v>NO</v>
      </c>
      <c r="CK834" s="197" t="str">
        <f t="shared" si="634"/>
        <v>N/A</v>
      </c>
      <c r="CL834" s="197">
        <f t="shared" si="635"/>
        <v>0</v>
      </c>
      <c r="CM834" s="198">
        <f t="shared" si="636"/>
        <v>0</v>
      </c>
      <c r="CN834" s="199">
        <f>IFERROR(SQRT(($E834-$E$1136)^2+($AG834-$AG$1136)^2),0)</f>
        <v>1.0017984907204245</v>
      </c>
      <c r="CO834" s="197" t="str">
        <f>IF(CN834&lt;=SMALL(CN$3:CN$1130,1),"MAS PARECIDO","NO")</f>
        <v>NO</v>
      </c>
      <c r="CP834" s="197" t="str">
        <f>IF(CN834&lt;=SMALL(CN$3:CN$1130,5),"SIMILAR","NO")</f>
        <v>NO</v>
      </c>
      <c r="CQ834" s="197" t="str">
        <f t="shared" si="637"/>
        <v>N/A</v>
      </c>
      <c r="CR834" s="197">
        <f t="shared" si="638"/>
        <v>0</v>
      </c>
      <c r="CS834" s="198">
        <f t="shared" si="639"/>
        <v>0</v>
      </c>
      <c r="CT834" s="199">
        <f>IFERROR(SQRT(($E834-$E$1136)^2+($AJ834-$AJ$1136)^2),0)</f>
        <v>0.3386906067797445</v>
      </c>
      <c r="CU834" s="197" t="str">
        <f>IF(CT834&lt;=SMALL(CT$3:CT$1130,1),"MAS PARECIDO","NO")</f>
        <v>NO</v>
      </c>
      <c r="CV834" s="197" t="str">
        <f>IF(CT834&lt;=SMALL(CT$3:CT$1130,5),"SIMILAR","NO")</f>
        <v>NO</v>
      </c>
      <c r="CW834" s="197" t="str">
        <f t="shared" si="640"/>
        <v>N/A</v>
      </c>
      <c r="CX834" s="197">
        <f t="shared" si="641"/>
        <v>0</v>
      </c>
      <c r="CY834" s="198">
        <f t="shared" si="642"/>
        <v>0</v>
      </c>
      <c r="CZ834" s="2" t="s">
        <v>2613</v>
      </c>
      <c r="DA834" s="2" t="s">
        <v>2614</v>
      </c>
      <c r="DB834" s="2">
        <v>0</v>
      </c>
      <c r="DC834" s="2" t="s">
        <v>189</v>
      </c>
    </row>
    <row r="835" spans="1:107">
      <c r="A835" s="24" t="s">
        <v>989</v>
      </c>
      <c r="B835" s="46">
        <v>40517.589999999997</v>
      </c>
      <c r="C835" s="190">
        <f>(B835-$B$1132)/($B$1133-$B$1132)</f>
        <v>4.2096188207931096E-2</v>
      </c>
      <c r="D835" s="46">
        <v>15000</v>
      </c>
      <c r="E835" s="190">
        <f>(D835-$D$1132)/($D$1133-$D$1132)</f>
        <v>2.9970899126973809E-2</v>
      </c>
      <c r="F835" s="46" t="s">
        <v>203</v>
      </c>
      <c r="G835" s="192">
        <f>VLOOKUP(F835,'DATOS DE SOPORTE'!$Y$5:$Z$8,2,FALSE)</f>
        <v>3</v>
      </c>
      <c r="H835" s="190">
        <f>(G835-$G$1132)/($G$1133-$G$1132)</f>
        <v>0.66666666666666663</v>
      </c>
      <c r="I835" s="50">
        <v>0</v>
      </c>
      <c r="J835" s="200">
        <f t="shared" si="602"/>
        <v>0</v>
      </c>
      <c r="K835" s="190">
        <f>(J835-$J$1132)/($J$1133-$J$1132)</f>
        <v>0</v>
      </c>
      <c r="L835" s="193" t="str">
        <f t="shared" si="603"/>
        <v>NO</v>
      </c>
      <c r="M835" s="46" t="s">
        <v>56</v>
      </c>
      <c r="N835" s="192">
        <f t="shared" si="604"/>
        <v>1</v>
      </c>
      <c r="O835" s="190">
        <f>(N835-N$1132)/(N$1133-N$1132)</f>
        <v>0</v>
      </c>
      <c r="P835" s="46" t="s">
        <v>193</v>
      </c>
      <c r="Q835" s="192">
        <f t="shared" si="605"/>
        <v>2</v>
      </c>
      <c r="R835" s="190">
        <f>(Q835-Q$1132)/(Q$1133-Q$1132)</f>
        <v>0.5</v>
      </c>
      <c r="S835" s="46" t="s">
        <v>194</v>
      </c>
      <c r="T835" s="192">
        <f t="shared" si="606"/>
        <v>1</v>
      </c>
      <c r="U835" s="190">
        <f>(T835-T$1132)/(T$1133-T$1132)</f>
        <v>0</v>
      </c>
      <c r="V835" s="46" t="s">
        <v>62</v>
      </c>
      <c r="W835" s="194">
        <f>VLOOKUP(V835,'DATOS DE SOPORTE'!$S$5:$T$10,2,FALSE)</f>
        <v>1</v>
      </c>
      <c r="X835" s="201">
        <f>(W835-W$1132)/(W$1133-W$1132)</f>
        <v>0</v>
      </c>
      <c r="Y835" s="46" t="s">
        <v>188</v>
      </c>
      <c r="Z835" s="194">
        <f t="shared" si="607"/>
        <v>1</v>
      </c>
      <c r="AA835" s="201">
        <f>(Z835-Z$1132)/(Z$1133-Z$1132)</f>
        <v>0</v>
      </c>
      <c r="AB835" s="46" t="s">
        <v>136</v>
      </c>
      <c r="AC835" s="194">
        <f t="shared" si="608"/>
        <v>2</v>
      </c>
      <c r="AD835" s="201">
        <f>(AC835-AC$1132)/(AC$1133-AC$1132)</f>
        <v>1</v>
      </c>
      <c r="AE835" s="46" t="s">
        <v>136</v>
      </c>
      <c r="AF835" s="194">
        <f t="shared" si="609"/>
        <v>2</v>
      </c>
      <c r="AG835" s="201">
        <f>(AF835-AF$1132)/(AF$1133-AF$1132)</f>
        <v>1</v>
      </c>
      <c r="AH835" s="24" t="s">
        <v>67</v>
      </c>
      <c r="AI835" s="194">
        <f>VLOOKUP(AH835,'DATOS DE SOPORTE'!$V$5:$W$8,2,FALSE)</f>
        <v>1</v>
      </c>
      <c r="AJ835" s="201">
        <f>(AI835-AI$1132)/(AI$1133-AI$1132)</f>
        <v>0</v>
      </c>
      <c r="AK835" s="58" t="str">
        <f t="shared" si="601"/>
        <v>Bueno</v>
      </c>
      <c r="AL835" s="196">
        <f>IFERROR(SQRT(($E835-$E$1136)^2+($C835-$C$1136)^2),0)</f>
        <v>0.16578003135775504</v>
      </c>
      <c r="AM835" s="197" t="str">
        <f>IF(AL835&lt;=SMALL($AL$3:$AL$1130,1),"MAS PARECIDO","NO")</f>
        <v>NO</v>
      </c>
      <c r="AN835" s="197" t="str">
        <f>IF(AL835&lt;=SMALL($AL$3:$AL$1130,5),"SIMILAR","NO")</f>
        <v>NO</v>
      </c>
      <c r="AO835" s="197" t="str">
        <f t="shared" si="610"/>
        <v>N/A</v>
      </c>
      <c r="AP835" s="197">
        <f t="shared" si="611"/>
        <v>0</v>
      </c>
      <c r="AQ835" s="198">
        <f t="shared" si="612"/>
        <v>0</v>
      </c>
      <c r="AR835" s="196">
        <f>IFERROR(SQRT(($E835-$E$1136)^2+($H835-$H$1136)^2),0)</f>
        <v>0.33468069127683658</v>
      </c>
      <c r="AS835" s="197" t="str">
        <f>IF(AR835&lt;=SMALL(AR$3:AR$1130,1),"MAS PARECIDO","NO")</f>
        <v>NO</v>
      </c>
      <c r="AT835" s="197" t="str">
        <f>IF(AR835&lt;=SMALL(AR$3:AR$1130,5),"SIMILAR","NO")</f>
        <v>NO</v>
      </c>
      <c r="AU835" s="197" t="str">
        <f t="shared" si="613"/>
        <v>N/A</v>
      </c>
      <c r="AV835" s="197">
        <f t="shared" si="614"/>
        <v>0</v>
      </c>
      <c r="AW835" s="198">
        <f t="shared" si="615"/>
        <v>0</v>
      </c>
      <c r="AX835" s="199">
        <f>IFERROR(SQRT(($E835-$E$1136)^2+($K835-$K$1136)^2),0)</f>
        <v>0.20223761767393844</v>
      </c>
      <c r="AY835" s="197" t="str">
        <f>IF(AX835&lt;=SMALL(AX$3:AX$1130,1),"MAS PARECIDO","NO")</f>
        <v>NO</v>
      </c>
      <c r="AZ835" s="197" t="str">
        <f>IF(AX835&lt;=SMALL(AX$3:AX$1130,5),"SIMILAR","NO")</f>
        <v>NO</v>
      </c>
      <c r="BA835" s="197" t="str">
        <f t="shared" si="616"/>
        <v>N/A</v>
      </c>
      <c r="BB835" s="197">
        <f t="shared" si="617"/>
        <v>0</v>
      </c>
      <c r="BC835" s="198">
        <f t="shared" si="618"/>
        <v>0</v>
      </c>
      <c r="BD835" s="196">
        <f>IFERROR(SQRT(($E835-$E$1136)^2+($O835-$O$1136)^2),0)</f>
        <v>1.0004499257846093</v>
      </c>
      <c r="BE835" s="197" t="str">
        <f>IF(BD835&lt;=SMALL(BD$3:BD$1130,1),"MAS PARECIDO","NO")</f>
        <v>NO</v>
      </c>
      <c r="BF835" s="197" t="str">
        <f>IF(BD835&lt;=SMALL(BD$3:BD$1130,5),"SIMILAR","NO")</f>
        <v>NO</v>
      </c>
      <c r="BG835" s="197" t="str">
        <f t="shared" si="619"/>
        <v>N/A</v>
      </c>
      <c r="BH835" s="197">
        <f t="shared" si="620"/>
        <v>0</v>
      </c>
      <c r="BI835" s="198">
        <f t="shared" si="621"/>
        <v>0</v>
      </c>
      <c r="BJ835" s="199">
        <f>IFERROR(SQRT(($E835-$E$1136)^2+($R835-$R$1136)^2),0)</f>
        <v>3.0000900027000808E-2</v>
      </c>
      <c r="BK835" s="197" t="str">
        <f>IF(BJ835&lt;=SMALL(BJ$3:BJ$1130,1),"MAS PARECIDO","NO")</f>
        <v>NO</v>
      </c>
      <c r="BL835" s="197" t="str">
        <f>IF(BJ835&lt;=SMALL(BJ$3:BJ$1130,5),"SIMILAR","NO")</f>
        <v>NO</v>
      </c>
      <c r="BM835" s="197" t="str">
        <f t="shared" si="622"/>
        <v>N/A</v>
      </c>
      <c r="BN835" s="197">
        <f t="shared" si="623"/>
        <v>0</v>
      </c>
      <c r="BO835" s="198">
        <f t="shared" si="624"/>
        <v>0</v>
      </c>
      <c r="BP835" s="199">
        <f>IFERROR(SQRT(($E835-$E$1136)^2+($U835-$U$1136)^2),0)</f>
        <v>3.0000900027000808E-2</v>
      </c>
      <c r="BQ835" s="197" t="str">
        <f>IF(BP835&lt;=SMALL(BP$3:BP$1130,1),"MAS PARECIDO","NO")</f>
        <v>NO</v>
      </c>
      <c r="BR835" s="197" t="str">
        <f>IF(BP835&lt;=SMALL(BP$3:BP$1130,5),"SIMILAR","NO")</f>
        <v>NO</v>
      </c>
      <c r="BS835" s="197" t="str">
        <f t="shared" si="625"/>
        <v>N/A</v>
      </c>
      <c r="BT835" s="197">
        <f t="shared" si="626"/>
        <v>0</v>
      </c>
      <c r="BU835" s="198">
        <f t="shared" si="627"/>
        <v>0</v>
      </c>
      <c r="BV835" s="199">
        <f>IFERROR(SQRT(($E835-$E$1136)^2+($X835-$X$1136)^2),0)</f>
        <v>3.0000900027000808E-2</v>
      </c>
      <c r="BW835" s="197" t="str">
        <f>IF(BV835&lt;=SMALL(BV$3:BV$1130,1),"MAS PARECIDO","NO")</f>
        <v>NO</v>
      </c>
      <c r="BX835" s="197" t="str">
        <f>IF(BV835&lt;=SMALL(BV$3:BV$1130,5),"SIMILAR","NO")</f>
        <v>NO</v>
      </c>
      <c r="BY835" s="197" t="str">
        <f t="shared" si="628"/>
        <v>N/A</v>
      </c>
      <c r="BZ835" s="197">
        <f t="shared" si="629"/>
        <v>0</v>
      </c>
      <c r="CA835" s="198">
        <f t="shared" si="630"/>
        <v>0</v>
      </c>
      <c r="CB835" s="199">
        <f>IFERROR(SQRT(($E835-$E$1136)^2+($AA835-$AA$1136)^2),0)</f>
        <v>3.0000900027000808E-2</v>
      </c>
      <c r="CC835" s="197" t="str">
        <f>IF(CB835&lt;=SMALL(CB$3:CB$1130,1),"MAS PARECIDO","NO")</f>
        <v>NO</v>
      </c>
      <c r="CD835" s="197" t="str">
        <f>IF(CB835&lt;=SMALL(CB$3:CB$1130,5),"SIMILAR","NO")</f>
        <v>NO</v>
      </c>
      <c r="CE835" s="197" t="str">
        <f t="shared" si="631"/>
        <v>N/A</v>
      </c>
      <c r="CF835" s="197">
        <f t="shared" si="632"/>
        <v>0</v>
      </c>
      <c r="CG835" s="198">
        <f t="shared" si="633"/>
        <v>0</v>
      </c>
      <c r="CH835" s="199">
        <f>IFERROR(SQRT(($E835-$E$1136)^2+($AD835-$AD$1136)^2),0)</f>
        <v>3.0000900027000808E-2</v>
      </c>
      <c r="CI835" s="197" t="str">
        <f>IF(CH835&lt;=SMALL(CH$3:CH$1130,1),"MAS PARECIDO","NO")</f>
        <v>NO</v>
      </c>
      <c r="CJ835" s="197" t="str">
        <f>IF(CH835&lt;=SMALL(CH$3:CH$1130,5),"SIMILAR","NO")</f>
        <v>NO</v>
      </c>
      <c r="CK835" s="197" t="str">
        <f t="shared" si="634"/>
        <v>N/A</v>
      </c>
      <c r="CL835" s="197">
        <f t="shared" si="635"/>
        <v>0</v>
      </c>
      <c r="CM835" s="198">
        <f t="shared" si="636"/>
        <v>0</v>
      </c>
      <c r="CN835" s="199">
        <f>IFERROR(SQRT(($E835-$E$1136)^2+($AG835-$AG$1136)^2),0)</f>
        <v>3.0000900027000808E-2</v>
      </c>
      <c r="CO835" s="197" t="str">
        <f>IF(CN835&lt;=SMALL(CN$3:CN$1130,1),"MAS PARECIDO","NO")</f>
        <v>NO</v>
      </c>
      <c r="CP835" s="197" t="str">
        <f>IF(CN835&lt;=SMALL(CN$3:CN$1130,5),"SIMILAR","NO")</f>
        <v>NO</v>
      </c>
      <c r="CQ835" s="197" t="str">
        <f t="shared" si="637"/>
        <v>N/A</v>
      </c>
      <c r="CR835" s="197">
        <f t="shared" si="638"/>
        <v>0</v>
      </c>
      <c r="CS835" s="198">
        <f t="shared" si="639"/>
        <v>0</v>
      </c>
      <c r="CT835" s="199">
        <f>IFERROR(SQRT(($E835-$E$1136)^2+($AJ835-$AJ$1136)^2),0)</f>
        <v>3.0000900027000808E-2</v>
      </c>
      <c r="CU835" s="197" t="str">
        <f>IF(CT835&lt;=SMALL(CT$3:CT$1130,1),"MAS PARECIDO","NO")</f>
        <v>NO</v>
      </c>
      <c r="CV835" s="197" t="str">
        <f>IF(CT835&lt;=SMALL(CT$3:CT$1130,5),"SIMILAR","NO")</f>
        <v>NO</v>
      </c>
      <c r="CW835" s="197" t="str">
        <f t="shared" si="640"/>
        <v>N/A</v>
      </c>
      <c r="CX835" s="197">
        <f t="shared" si="641"/>
        <v>0</v>
      </c>
      <c r="CY835" s="198">
        <f t="shared" si="642"/>
        <v>0</v>
      </c>
      <c r="CZ835" s="2" t="s">
        <v>2617</v>
      </c>
      <c r="DA835" s="2" t="s">
        <v>2618</v>
      </c>
      <c r="DB835" s="2">
        <v>0</v>
      </c>
      <c r="DC835" s="2" t="s">
        <v>189</v>
      </c>
    </row>
    <row r="836" spans="1:107">
      <c r="A836" s="24" t="s">
        <v>990</v>
      </c>
      <c r="B836" s="46">
        <v>69625.61</v>
      </c>
      <c r="C836" s="190">
        <f>(B836-$B$1132)/($B$1133-$B$1132)</f>
        <v>7.6120937209828252E-2</v>
      </c>
      <c r="D836" s="46">
        <v>12000</v>
      </c>
      <c r="E836" s="190">
        <f>(D836-$D$1132)/($D$1133-$D$1132)</f>
        <v>2.3970719121573648E-2</v>
      </c>
      <c r="F836" s="46" t="s">
        <v>187</v>
      </c>
      <c r="G836" s="192">
        <f>VLOOKUP(F836,'DATOS DE SOPORTE'!$Y$5:$Z$8,2,FALSE)</f>
        <v>4</v>
      </c>
      <c r="H836" s="190">
        <f>(G836-$G$1132)/($G$1133-$G$1132)</f>
        <v>1</v>
      </c>
      <c r="I836" s="50">
        <v>0</v>
      </c>
      <c r="J836" s="200">
        <f t="shared" si="602"/>
        <v>0</v>
      </c>
      <c r="K836" s="190">
        <f>(J836-$J$1132)/($J$1133-$J$1132)</f>
        <v>0</v>
      </c>
      <c r="L836" s="193" t="str">
        <f t="shared" si="603"/>
        <v>NO</v>
      </c>
      <c r="M836" s="46" t="s">
        <v>192</v>
      </c>
      <c r="N836" s="192">
        <f t="shared" si="604"/>
        <v>2</v>
      </c>
      <c r="O836" s="190">
        <f>(N836-N$1132)/(N$1133-N$1132)</f>
        <v>1</v>
      </c>
      <c r="P836" s="46" t="s">
        <v>58</v>
      </c>
      <c r="Q836" s="192">
        <f t="shared" si="605"/>
        <v>3</v>
      </c>
      <c r="R836" s="190">
        <f>(Q836-Q$1132)/(Q$1133-Q$1132)</f>
        <v>1</v>
      </c>
      <c r="S836" s="46" t="s">
        <v>60</v>
      </c>
      <c r="T836" s="192">
        <f t="shared" si="606"/>
        <v>2</v>
      </c>
      <c r="U836" s="190">
        <f>(T836-T$1132)/(T$1133-T$1132)</f>
        <v>1</v>
      </c>
      <c r="V836" s="46" t="s">
        <v>62</v>
      </c>
      <c r="W836" s="194">
        <f>VLOOKUP(V836,'DATOS DE SOPORTE'!$S$5:$T$10,2,FALSE)</f>
        <v>1</v>
      </c>
      <c r="X836" s="201">
        <f>(W836-W$1132)/(W$1133-W$1132)</f>
        <v>0</v>
      </c>
      <c r="Y836" s="46" t="s">
        <v>188</v>
      </c>
      <c r="Z836" s="194">
        <f t="shared" si="607"/>
        <v>1</v>
      </c>
      <c r="AA836" s="201">
        <f>(Z836-Z$1132)/(Z$1133-Z$1132)</f>
        <v>0</v>
      </c>
      <c r="AB836" s="46" t="s">
        <v>188</v>
      </c>
      <c r="AC836" s="194">
        <f t="shared" si="608"/>
        <v>1</v>
      </c>
      <c r="AD836" s="201">
        <f>(AC836-AC$1132)/(AC$1133-AC$1132)</f>
        <v>0</v>
      </c>
      <c r="AE836" s="46" t="s">
        <v>188</v>
      </c>
      <c r="AF836" s="194">
        <f t="shared" si="609"/>
        <v>1</v>
      </c>
      <c r="AG836" s="201">
        <f>(AF836-AF$1132)/(AF$1133-AF$1132)</f>
        <v>0</v>
      </c>
      <c r="AH836" s="24" t="s">
        <v>67</v>
      </c>
      <c r="AI836" s="194">
        <f>VLOOKUP(AH836,'DATOS DE SOPORTE'!$V$5:$W$8,2,FALSE)</f>
        <v>1</v>
      </c>
      <c r="AJ836" s="201">
        <f>(AI836-AI$1132)/(AI$1133-AI$1132)</f>
        <v>0</v>
      </c>
      <c r="AK836" s="58" t="str">
        <f t="shared" ref="AK836:AK899" si="643">DC836</f>
        <v>Bueno</v>
      </c>
      <c r="AL836" s="196">
        <f>IFERROR(SQRT(($E836-$E$1136)^2+($C836-$C$1136)^2),0)</f>
        <v>0.13123147521382902</v>
      </c>
      <c r="AM836" s="197" t="str">
        <f>IF(AL836&lt;=SMALL($AL$3:$AL$1130,1),"MAS PARECIDO","NO")</f>
        <v>NO</v>
      </c>
      <c r="AN836" s="197" t="str">
        <f>IF(AL836&lt;=SMALL($AL$3:$AL$1130,5),"SIMILAR","NO")</f>
        <v>NO</v>
      </c>
      <c r="AO836" s="197" t="str">
        <f t="shared" si="610"/>
        <v>N/A</v>
      </c>
      <c r="AP836" s="197">
        <f t="shared" si="611"/>
        <v>0</v>
      </c>
      <c r="AQ836" s="198">
        <f t="shared" si="612"/>
        <v>0</v>
      </c>
      <c r="AR836" s="196">
        <f>IFERROR(SQRT(($E836-$E$1136)^2+($H836-$H$1136)^2),0)</f>
        <v>0.6670985526936779</v>
      </c>
      <c r="AS836" s="197" t="str">
        <f>IF(AR836&lt;=SMALL(AR$3:AR$1130,1),"MAS PARECIDO","NO")</f>
        <v>NO</v>
      </c>
      <c r="AT836" s="197" t="str">
        <f>IF(AR836&lt;=SMALL(AR$3:AR$1130,5),"SIMILAR","NO")</f>
        <v>NO</v>
      </c>
      <c r="AU836" s="197" t="str">
        <f t="shared" si="613"/>
        <v>N/A</v>
      </c>
      <c r="AV836" s="197">
        <f t="shared" si="614"/>
        <v>0</v>
      </c>
      <c r="AW836" s="198">
        <f t="shared" si="615"/>
        <v>0</v>
      </c>
      <c r="AX836" s="199">
        <f>IFERROR(SQRT(($E836-$E$1136)^2+($K836-$K$1136)^2),0)</f>
        <v>0.20143493878062779</v>
      </c>
      <c r="AY836" s="197" t="str">
        <f>IF(AX836&lt;=SMALL(AX$3:AX$1130,1),"MAS PARECIDO","NO")</f>
        <v>NO</v>
      </c>
      <c r="AZ836" s="197" t="str">
        <f>IF(AX836&lt;=SMALL(AX$3:AX$1130,5),"SIMILAR","NO")</f>
        <v>NO</v>
      </c>
      <c r="BA836" s="197" t="str">
        <f t="shared" si="616"/>
        <v>N/A</v>
      </c>
      <c r="BB836" s="197">
        <f t="shared" si="617"/>
        <v>0</v>
      </c>
      <c r="BC836" s="198">
        <f t="shared" si="618"/>
        <v>0</v>
      </c>
      <c r="BD836" s="196">
        <f>IFERROR(SQRT(($E836-$E$1136)^2+($O836-$O$1136)^2),0)</f>
        <v>2.4000720021600648E-2</v>
      </c>
      <c r="BE836" s="197" t="str">
        <f>IF(BD836&lt;=SMALL(BD$3:BD$1130,1),"MAS PARECIDO","NO")</f>
        <v>NO</v>
      </c>
      <c r="BF836" s="197" t="str">
        <f>IF(BD836&lt;=SMALL(BD$3:BD$1130,5),"SIMILAR","NO")</f>
        <v>NO</v>
      </c>
      <c r="BG836" s="197" t="str">
        <f t="shared" si="619"/>
        <v>N/A</v>
      </c>
      <c r="BH836" s="197">
        <f t="shared" si="620"/>
        <v>0</v>
      </c>
      <c r="BI836" s="198">
        <f t="shared" si="621"/>
        <v>0</v>
      </c>
      <c r="BJ836" s="199">
        <f>IFERROR(SQRT(($E836-$E$1136)^2+($R836-$R$1136)^2),0)</f>
        <v>0.50057570312746424</v>
      </c>
      <c r="BK836" s="197" t="str">
        <f>IF(BJ836&lt;=SMALL(BJ$3:BJ$1130,1),"MAS PARECIDO","NO")</f>
        <v>NO</v>
      </c>
      <c r="BL836" s="197" t="str">
        <f>IF(BJ836&lt;=SMALL(BJ$3:BJ$1130,5),"SIMILAR","NO")</f>
        <v>NO</v>
      </c>
      <c r="BM836" s="197" t="str">
        <f t="shared" si="622"/>
        <v>N/A</v>
      </c>
      <c r="BN836" s="197">
        <f t="shared" si="623"/>
        <v>0</v>
      </c>
      <c r="BO836" s="198">
        <f t="shared" si="624"/>
        <v>0</v>
      </c>
      <c r="BP836" s="199">
        <f>IFERROR(SQRT(($E836-$E$1136)^2+($U836-$U$1136)^2),0)</f>
        <v>1.0002879758157424</v>
      </c>
      <c r="BQ836" s="197" t="str">
        <f>IF(BP836&lt;=SMALL(BP$3:BP$1130,1),"MAS PARECIDO","NO")</f>
        <v>NO</v>
      </c>
      <c r="BR836" s="197" t="str">
        <f>IF(BP836&lt;=SMALL(BP$3:BP$1130,5),"SIMILAR","NO")</f>
        <v>NO</v>
      </c>
      <c r="BS836" s="197" t="str">
        <f t="shared" si="625"/>
        <v>N/A</v>
      </c>
      <c r="BT836" s="197">
        <f t="shared" si="626"/>
        <v>0</v>
      </c>
      <c r="BU836" s="198">
        <f t="shared" si="627"/>
        <v>0</v>
      </c>
      <c r="BV836" s="199">
        <f>IFERROR(SQRT(($E836-$E$1136)^2+($X836-$X$1136)^2),0)</f>
        <v>2.4000720021600648E-2</v>
      </c>
      <c r="BW836" s="197" t="str">
        <f>IF(BV836&lt;=SMALL(BV$3:BV$1130,1),"MAS PARECIDO","NO")</f>
        <v>NO</v>
      </c>
      <c r="BX836" s="197" t="str">
        <f>IF(BV836&lt;=SMALL(BV$3:BV$1130,5),"SIMILAR","NO")</f>
        <v>NO</v>
      </c>
      <c r="BY836" s="197" t="str">
        <f t="shared" si="628"/>
        <v>N/A</v>
      </c>
      <c r="BZ836" s="197">
        <f t="shared" si="629"/>
        <v>0</v>
      </c>
      <c r="CA836" s="198">
        <f t="shared" si="630"/>
        <v>0</v>
      </c>
      <c r="CB836" s="199">
        <f>IFERROR(SQRT(($E836-$E$1136)^2+($AA836-$AA$1136)^2),0)</f>
        <v>2.4000720021600648E-2</v>
      </c>
      <c r="CC836" s="197" t="str">
        <f>IF(CB836&lt;=SMALL(CB$3:CB$1130,1),"MAS PARECIDO","NO")</f>
        <v>NO</v>
      </c>
      <c r="CD836" s="197" t="str">
        <f>IF(CB836&lt;=SMALL(CB$3:CB$1130,5),"SIMILAR","NO")</f>
        <v>NO</v>
      </c>
      <c r="CE836" s="197" t="str">
        <f t="shared" si="631"/>
        <v>N/A</v>
      </c>
      <c r="CF836" s="197">
        <f t="shared" si="632"/>
        <v>0</v>
      </c>
      <c r="CG836" s="198">
        <f t="shared" si="633"/>
        <v>0</v>
      </c>
      <c r="CH836" s="199">
        <f>IFERROR(SQRT(($E836-$E$1136)^2+($AD836-$AD$1136)^2),0)</f>
        <v>1.0002879758157424</v>
      </c>
      <c r="CI836" s="197" t="str">
        <f>IF(CH836&lt;=SMALL(CH$3:CH$1130,1),"MAS PARECIDO","NO")</f>
        <v>NO</v>
      </c>
      <c r="CJ836" s="197" t="str">
        <f>IF(CH836&lt;=SMALL(CH$3:CH$1130,5),"SIMILAR","NO")</f>
        <v>NO</v>
      </c>
      <c r="CK836" s="197" t="str">
        <f t="shared" si="634"/>
        <v>N/A</v>
      </c>
      <c r="CL836" s="197">
        <f t="shared" si="635"/>
        <v>0</v>
      </c>
      <c r="CM836" s="198">
        <f t="shared" si="636"/>
        <v>0</v>
      </c>
      <c r="CN836" s="199">
        <f>IFERROR(SQRT(($E836-$E$1136)^2+($AG836-$AG$1136)^2),0)</f>
        <v>1.0002879758157424</v>
      </c>
      <c r="CO836" s="197" t="str">
        <f>IF(CN836&lt;=SMALL(CN$3:CN$1130,1),"MAS PARECIDO","NO")</f>
        <v>NO</v>
      </c>
      <c r="CP836" s="197" t="str">
        <f>IF(CN836&lt;=SMALL(CN$3:CN$1130,5),"SIMILAR","NO")</f>
        <v>NO</v>
      </c>
      <c r="CQ836" s="197" t="str">
        <f t="shared" si="637"/>
        <v>N/A</v>
      </c>
      <c r="CR836" s="197">
        <f t="shared" si="638"/>
        <v>0</v>
      </c>
      <c r="CS836" s="198">
        <f t="shared" si="639"/>
        <v>0</v>
      </c>
      <c r="CT836" s="199">
        <f>IFERROR(SQRT(($E836-$E$1136)^2+($AJ836-$AJ$1136)^2),0)</f>
        <v>2.4000720021600648E-2</v>
      </c>
      <c r="CU836" s="197" t="str">
        <f>IF(CT836&lt;=SMALL(CT$3:CT$1130,1),"MAS PARECIDO","NO")</f>
        <v>NO</v>
      </c>
      <c r="CV836" s="197" t="str">
        <f>IF(CT836&lt;=SMALL(CT$3:CT$1130,5),"SIMILAR","NO")</f>
        <v>NO</v>
      </c>
      <c r="CW836" s="197" t="str">
        <f t="shared" si="640"/>
        <v>N/A</v>
      </c>
      <c r="CX836" s="197">
        <f t="shared" si="641"/>
        <v>0</v>
      </c>
      <c r="CY836" s="198">
        <f t="shared" si="642"/>
        <v>0</v>
      </c>
      <c r="CZ836" s="2" t="s">
        <v>2619</v>
      </c>
      <c r="DA836" s="2" t="s">
        <v>2620</v>
      </c>
      <c r="DB836" s="2">
        <v>0</v>
      </c>
      <c r="DC836" s="2" t="s">
        <v>189</v>
      </c>
    </row>
    <row r="837" spans="1:107">
      <c r="A837" s="24" t="s">
        <v>991</v>
      </c>
      <c r="B837" s="46">
        <v>62932.639999999999</v>
      </c>
      <c r="C837" s="190">
        <f>(B837-$B$1132)/($B$1133-$B$1132)</f>
        <v>6.8297436184089386E-2</v>
      </c>
      <c r="D837" s="46">
        <v>4500</v>
      </c>
      <c r="E837" s="190">
        <f>(D837-$D$1132)/($D$1133-$D$1132)</f>
        <v>8.9702691080732425E-3</v>
      </c>
      <c r="F837" s="46" t="s">
        <v>191</v>
      </c>
      <c r="G837" s="192">
        <f>VLOOKUP(F837,'DATOS DE SOPORTE'!$Y$5:$Z$8,2,FALSE)</f>
        <v>1</v>
      </c>
      <c r="H837" s="190">
        <f>(G837-$G$1132)/($G$1133-$G$1132)</f>
        <v>0</v>
      </c>
      <c r="I837" s="50">
        <v>0</v>
      </c>
      <c r="J837" s="200">
        <f t="shared" si="602"/>
        <v>0</v>
      </c>
      <c r="K837" s="190">
        <f>(J837-$J$1132)/($J$1133-$J$1132)</f>
        <v>0</v>
      </c>
      <c r="L837" s="193" t="str">
        <f t="shared" si="603"/>
        <v>NO</v>
      </c>
      <c r="M837" s="46" t="s">
        <v>192</v>
      </c>
      <c r="N837" s="192">
        <f t="shared" si="604"/>
        <v>2</v>
      </c>
      <c r="O837" s="190">
        <f>(N837-N$1132)/(N$1133-N$1132)</f>
        <v>1</v>
      </c>
      <c r="P837" s="46" t="s">
        <v>193</v>
      </c>
      <c r="Q837" s="192">
        <f t="shared" si="605"/>
        <v>2</v>
      </c>
      <c r="R837" s="190">
        <f>(Q837-Q$1132)/(Q$1133-Q$1132)</f>
        <v>0.5</v>
      </c>
      <c r="S837" s="46" t="s">
        <v>60</v>
      </c>
      <c r="T837" s="192">
        <f t="shared" si="606"/>
        <v>2</v>
      </c>
      <c r="U837" s="190">
        <f>(T837-T$1132)/(T$1133-T$1132)</f>
        <v>1</v>
      </c>
      <c r="V837" s="46" t="s">
        <v>62</v>
      </c>
      <c r="W837" s="194">
        <f>VLOOKUP(V837,'DATOS DE SOPORTE'!$S$5:$T$10,2,FALSE)</f>
        <v>1</v>
      </c>
      <c r="X837" s="201">
        <f>(W837-W$1132)/(W$1133-W$1132)</f>
        <v>0</v>
      </c>
      <c r="Y837" s="46" t="s">
        <v>136</v>
      </c>
      <c r="Z837" s="194">
        <f t="shared" si="607"/>
        <v>2</v>
      </c>
      <c r="AA837" s="201">
        <f>(Z837-Z$1132)/(Z$1133-Z$1132)</f>
        <v>1</v>
      </c>
      <c r="AB837" s="46" t="s">
        <v>188</v>
      </c>
      <c r="AC837" s="194">
        <f t="shared" si="608"/>
        <v>1</v>
      </c>
      <c r="AD837" s="201">
        <f>(AC837-AC$1132)/(AC$1133-AC$1132)</f>
        <v>0</v>
      </c>
      <c r="AE837" s="46" t="s">
        <v>188</v>
      </c>
      <c r="AF837" s="194">
        <f t="shared" si="609"/>
        <v>1</v>
      </c>
      <c r="AG837" s="201">
        <f>(AF837-AF$1132)/(AF$1133-AF$1132)</f>
        <v>0</v>
      </c>
      <c r="AH837" s="24" t="s">
        <v>67</v>
      </c>
      <c r="AI837" s="194">
        <f>VLOOKUP(AH837,'DATOS DE SOPORTE'!$V$5:$W$8,2,FALSE)</f>
        <v>1</v>
      </c>
      <c r="AJ837" s="201">
        <f>(AI837-AI$1132)/(AI$1133-AI$1132)</f>
        <v>0</v>
      </c>
      <c r="AK837" s="58" t="str">
        <f t="shared" si="643"/>
        <v>Bueno</v>
      </c>
      <c r="AL837" s="196">
        <f>IFERROR(SQRT(($E837-$E$1136)^2+($C837-$C$1136)^2),0)</f>
        <v>0.1371372442119819</v>
      </c>
      <c r="AM837" s="197" t="str">
        <f>IF(AL837&lt;=SMALL($AL$3:$AL$1130,1),"MAS PARECIDO","NO")</f>
        <v>NO</v>
      </c>
      <c r="AN837" s="197" t="str">
        <f>IF(AL837&lt;=SMALL($AL$3:$AL$1130,5),"SIMILAR","NO")</f>
        <v>NO</v>
      </c>
      <c r="AO837" s="197" t="str">
        <f t="shared" si="610"/>
        <v>N/A</v>
      </c>
      <c r="AP837" s="197">
        <f t="shared" si="611"/>
        <v>0</v>
      </c>
      <c r="AQ837" s="198">
        <f t="shared" si="612"/>
        <v>0</v>
      </c>
      <c r="AR837" s="196">
        <f>IFERROR(SQRT(($E837-$E$1136)^2+($H837-$H$1136)^2),0)</f>
        <v>0.33345481848569802</v>
      </c>
      <c r="AS837" s="197" t="str">
        <f>IF(AR837&lt;=SMALL(AR$3:AR$1130,1),"MAS PARECIDO","NO")</f>
        <v>NO</v>
      </c>
      <c r="AT837" s="197" t="str">
        <f>IF(AR837&lt;=SMALL(AR$3:AR$1130,5),"SIMILAR","NO")</f>
        <v>NO</v>
      </c>
      <c r="AU837" s="197" t="str">
        <f t="shared" si="613"/>
        <v>N/A</v>
      </c>
      <c r="AV837" s="197">
        <f t="shared" si="614"/>
        <v>0</v>
      </c>
      <c r="AW837" s="198">
        <f t="shared" si="615"/>
        <v>0</v>
      </c>
      <c r="AX837" s="199">
        <f>IFERROR(SQRT(($E837-$E$1136)^2+($K837-$K$1136)^2),0)</f>
        <v>0.20020240972630354</v>
      </c>
      <c r="AY837" s="197" t="str">
        <f>IF(AX837&lt;=SMALL(AX$3:AX$1130,1),"MAS PARECIDO","NO")</f>
        <v>NO</v>
      </c>
      <c r="AZ837" s="197" t="str">
        <f>IF(AX837&lt;=SMALL(AX$3:AX$1130,5),"SIMILAR","NO")</f>
        <v>NO</v>
      </c>
      <c r="BA837" s="197" t="str">
        <f t="shared" si="616"/>
        <v>N/A</v>
      </c>
      <c r="BB837" s="197">
        <f t="shared" si="617"/>
        <v>0</v>
      </c>
      <c r="BC837" s="198">
        <f t="shared" si="618"/>
        <v>0</v>
      </c>
      <c r="BD837" s="196">
        <f>IFERROR(SQRT(($E837-$E$1136)^2+($O837-$O$1136)^2),0)</f>
        <v>9.0002700081002439E-3</v>
      </c>
      <c r="BE837" s="197" t="str">
        <f>IF(BD837&lt;=SMALL(BD$3:BD$1130,1),"MAS PARECIDO","NO")</f>
        <v>NO</v>
      </c>
      <c r="BF837" s="197" t="str">
        <f>IF(BD837&lt;=SMALL(BD$3:BD$1130,5),"SIMILAR","NO")</f>
        <v>NO</v>
      </c>
      <c r="BG837" s="197" t="str">
        <f t="shared" si="619"/>
        <v>N/A</v>
      </c>
      <c r="BH837" s="197">
        <f t="shared" si="620"/>
        <v>0</v>
      </c>
      <c r="BI837" s="198">
        <f t="shared" si="621"/>
        <v>0</v>
      </c>
      <c r="BJ837" s="199">
        <f>IFERROR(SQRT(($E837-$E$1136)^2+($R837-$R$1136)^2),0)</f>
        <v>9.0002700081002439E-3</v>
      </c>
      <c r="BK837" s="197" t="str">
        <f>IF(BJ837&lt;=SMALL(BJ$3:BJ$1130,1),"MAS PARECIDO","NO")</f>
        <v>NO</v>
      </c>
      <c r="BL837" s="197" t="str">
        <f>IF(BJ837&lt;=SMALL(BJ$3:BJ$1130,5),"SIMILAR","NO")</f>
        <v>NO</v>
      </c>
      <c r="BM837" s="197" t="str">
        <f t="shared" si="622"/>
        <v>N/A</v>
      </c>
      <c r="BN837" s="197">
        <f t="shared" si="623"/>
        <v>0</v>
      </c>
      <c r="BO837" s="198">
        <f t="shared" si="624"/>
        <v>0</v>
      </c>
      <c r="BP837" s="199">
        <f>IFERROR(SQRT(($E837-$E$1136)^2+($U837-$U$1136)^2),0)</f>
        <v>1.0000405016099192</v>
      </c>
      <c r="BQ837" s="197" t="str">
        <f>IF(BP837&lt;=SMALL(BP$3:BP$1130,1),"MAS PARECIDO","NO")</f>
        <v>NO</v>
      </c>
      <c r="BR837" s="197" t="str">
        <f>IF(BP837&lt;=SMALL(BP$3:BP$1130,5),"SIMILAR","NO")</f>
        <v>NO</v>
      </c>
      <c r="BS837" s="197" t="str">
        <f t="shared" si="625"/>
        <v>N/A</v>
      </c>
      <c r="BT837" s="197">
        <f t="shared" si="626"/>
        <v>0</v>
      </c>
      <c r="BU837" s="198">
        <f t="shared" si="627"/>
        <v>0</v>
      </c>
      <c r="BV837" s="199">
        <f>IFERROR(SQRT(($E837-$E$1136)^2+($X837-$X$1136)^2),0)</f>
        <v>9.0002700081002439E-3</v>
      </c>
      <c r="BW837" s="197" t="str">
        <f>IF(BV837&lt;=SMALL(BV$3:BV$1130,1),"MAS PARECIDO","NO")</f>
        <v>NO</v>
      </c>
      <c r="BX837" s="197" t="str">
        <f>IF(BV837&lt;=SMALL(BV$3:BV$1130,5),"SIMILAR","NO")</f>
        <v>NO</v>
      </c>
      <c r="BY837" s="197" t="str">
        <f t="shared" si="628"/>
        <v>N/A</v>
      </c>
      <c r="BZ837" s="197">
        <f t="shared" si="629"/>
        <v>0</v>
      </c>
      <c r="CA837" s="198">
        <f t="shared" si="630"/>
        <v>0</v>
      </c>
      <c r="CB837" s="199">
        <f>IFERROR(SQRT(($E837-$E$1136)^2+($AA837-$AA$1136)^2),0)</f>
        <v>1.0000405016099192</v>
      </c>
      <c r="CC837" s="197" t="str">
        <f>IF(CB837&lt;=SMALL(CB$3:CB$1130,1),"MAS PARECIDO","NO")</f>
        <v>NO</v>
      </c>
      <c r="CD837" s="197" t="str">
        <f>IF(CB837&lt;=SMALL(CB$3:CB$1130,5),"SIMILAR","NO")</f>
        <v>NO</v>
      </c>
      <c r="CE837" s="197" t="str">
        <f t="shared" si="631"/>
        <v>N/A</v>
      </c>
      <c r="CF837" s="197">
        <f t="shared" si="632"/>
        <v>0</v>
      </c>
      <c r="CG837" s="198">
        <f t="shared" si="633"/>
        <v>0</v>
      </c>
      <c r="CH837" s="199">
        <f>IFERROR(SQRT(($E837-$E$1136)^2+($AD837-$AD$1136)^2),0)</f>
        <v>1.0000405016099192</v>
      </c>
      <c r="CI837" s="197" t="str">
        <f>IF(CH837&lt;=SMALL(CH$3:CH$1130,1),"MAS PARECIDO","NO")</f>
        <v>NO</v>
      </c>
      <c r="CJ837" s="197" t="str">
        <f>IF(CH837&lt;=SMALL(CH$3:CH$1130,5),"SIMILAR","NO")</f>
        <v>NO</v>
      </c>
      <c r="CK837" s="197" t="str">
        <f t="shared" si="634"/>
        <v>N/A</v>
      </c>
      <c r="CL837" s="197">
        <f t="shared" si="635"/>
        <v>0</v>
      </c>
      <c r="CM837" s="198">
        <f t="shared" si="636"/>
        <v>0</v>
      </c>
      <c r="CN837" s="199">
        <f>IFERROR(SQRT(($E837-$E$1136)^2+($AG837-$AG$1136)^2),0)</f>
        <v>1.0000405016099192</v>
      </c>
      <c r="CO837" s="197" t="str">
        <f>IF(CN837&lt;=SMALL(CN$3:CN$1130,1),"MAS PARECIDO","NO")</f>
        <v>NO</v>
      </c>
      <c r="CP837" s="197" t="str">
        <f>IF(CN837&lt;=SMALL(CN$3:CN$1130,5),"SIMILAR","NO")</f>
        <v>NO</v>
      </c>
      <c r="CQ837" s="197" t="str">
        <f t="shared" si="637"/>
        <v>N/A</v>
      </c>
      <c r="CR837" s="197">
        <f t="shared" si="638"/>
        <v>0</v>
      </c>
      <c r="CS837" s="198">
        <f t="shared" si="639"/>
        <v>0</v>
      </c>
      <c r="CT837" s="199">
        <f>IFERROR(SQRT(($E837-$E$1136)^2+($AJ837-$AJ$1136)^2),0)</f>
        <v>9.0002700081002439E-3</v>
      </c>
      <c r="CU837" s="197" t="str">
        <f>IF(CT837&lt;=SMALL(CT$3:CT$1130,1),"MAS PARECIDO","NO")</f>
        <v>NO</v>
      </c>
      <c r="CV837" s="197" t="str">
        <f>IF(CT837&lt;=SMALL(CT$3:CT$1130,5),"SIMILAR","NO")</f>
        <v>NO</v>
      </c>
      <c r="CW837" s="197" t="str">
        <f t="shared" si="640"/>
        <v>N/A</v>
      </c>
      <c r="CX837" s="197">
        <f t="shared" si="641"/>
        <v>0</v>
      </c>
      <c r="CY837" s="198">
        <f t="shared" si="642"/>
        <v>0</v>
      </c>
      <c r="CZ837" s="2" t="s">
        <v>2621</v>
      </c>
      <c r="DA837" s="2" t="s">
        <v>2622</v>
      </c>
      <c r="DB837" s="2">
        <v>0</v>
      </c>
      <c r="DC837" s="2" t="s">
        <v>189</v>
      </c>
    </row>
    <row r="838" spans="1:107">
      <c r="A838" s="24" t="s">
        <v>992</v>
      </c>
      <c r="B838" s="46">
        <v>79844.86</v>
      </c>
      <c r="C838" s="190">
        <f>(B838-$B$1132)/($B$1133-$B$1132)</f>
        <v>8.8066353498453778E-2</v>
      </c>
      <c r="D838" s="46">
        <v>22000</v>
      </c>
      <c r="E838" s="190">
        <f>(D838-$D$1132)/($D$1133-$D$1132)</f>
        <v>4.3971319139574187E-2</v>
      </c>
      <c r="F838" s="46" t="s">
        <v>187</v>
      </c>
      <c r="G838" s="192">
        <f>VLOOKUP(F838,'DATOS DE SOPORTE'!$Y$5:$Z$8,2,FALSE)</f>
        <v>4</v>
      </c>
      <c r="H838" s="190">
        <f>(G838-$G$1132)/($G$1133-$G$1132)</f>
        <v>1</v>
      </c>
      <c r="I838" s="50">
        <v>1</v>
      </c>
      <c r="J838" s="200">
        <f t="shared" si="602"/>
        <v>1</v>
      </c>
      <c r="K838" s="190">
        <f>(J838-$J$1132)/($J$1133-$J$1132)</f>
        <v>0.2</v>
      </c>
      <c r="L838" s="193" t="str">
        <f t="shared" si="603"/>
        <v>SI</v>
      </c>
      <c r="M838" s="46" t="s">
        <v>192</v>
      </c>
      <c r="N838" s="192">
        <f t="shared" si="604"/>
        <v>2</v>
      </c>
      <c r="O838" s="190">
        <f>(N838-N$1132)/(N$1133-N$1132)</f>
        <v>1</v>
      </c>
      <c r="P838" s="46" t="s">
        <v>193</v>
      </c>
      <c r="Q838" s="192">
        <f t="shared" si="605"/>
        <v>2</v>
      </c>
      <c r="R838" s="190">
        <f>(Q838-Q$1132)/(Q$1133-Q$1132)</f>
        <v>0.5</v>
      </c>
      <c r="S838" s="46" t="s">
        <v>60</v>
      </c>
      <c r="T838" s="192">
        <f t="shared" si="606"/>
        <v>2</v>
      </c>
      <c r="U838" s="190">
        <f>(T838-T$1132)/(T$1133-T$1132)</f>
        <v>1</v>
      </c>
      <c r="V838" s="46" t="s">
        <v>212</v>
      </c>
      <c r="W838" s="194">
        <f>VLOOKUP(V838,'DATOS DE SOPORTE'!$S$5:$T$10,2,FALSE)</f>
        <v>3</v>
      </c>
      <c r="X838" s="201">
        <f>(W838-W$1132)/(W$1133-W$1132)</f>
        <v>0.4</v>
      </c>
      <c r="Y838" s="46" t="s">
        <v>188</v>
      </c>
      <c r="Z838" s="194">
        <f t="shared" si="607"/>
        <v>1</v>
      </c>
      <c r="AA838" s="201">
        <f>(Z838-Z$1132)/(Z$1133-Z$1132)</f>
        <v>0</v>
      </c>
      <c r="AB838" s="46" t="s">
        <v>136</v>
      </c>
      <c r="AC838" s="194">
        <f t="shared" si="608"/>
        <v>2</v>
      </c>
      <c r="AD838" s="201">
        <f>(AC838-AC$1132)/(AC$1133-AC$1132)</f>
        <v>1</v>
      </c>
      <c r="AE838" s="46" t="s">
        <v>188</v>
      </c>
      <c r="AF838" s="194">
        <f t="shared" si="609"/>
        <v>1</v>
      </c>
      <c r="AG838" s="201">
        <f>(AF838-AF$1132)/(AF$1133-AF$1132)</f>
        <v>0</v>
      </c>
      <c r="AH838" s="24" t="s">
        <v>67</v>
      </c>
      <c r="AI838" s="194">
        <f>VLOOKUP(AH838,'DATOS DE SOPORTE'!$V$5:$W$8,2,FALSE)</f>
        <v>1</v>
      </c>
      <c r="AJ838" s="201">
        <f>(AI838-AI$1132)/(AI$1133-AI$1132)</f>
        <v>0</v>
      </c>
      <c r="AK838" s="58" t="str">
        <f t="shared" si="643"/>
        <v>Bueno</v>
      </c>
      <c r="AL838" s="196">
        <f>IFERROR(SQRT(($E838-$E$1136)^2+($C838-$C$1136)^2),0)</f>
        <v>0.12506848228216225</v>
      </c>
      <c r="AM838" s="197" t="str">
        <f>IF(AL838&lt;=SMALL($AL$3:$AL$1130,1),"MAS PARECIDO","NO")</f>
        <v>NO</v>
      </c>
      <c r="AN838" s="197" t="str">
        <f>IF(AL838&lt;=SMALL($AL$3:$AL$1130,5),"SIMILAR","NO")</f>
        <v>NO</v>
      </c>
      <c r="AO838" s="197" t="str">
        <f t="shared" si="610"/>
        <v>N/A</v>
      </c>
      <c r="AP838" s="197">
        <f t="shared" si="611"/>
        <v>0</v>
      </c>
      <c r="AQ838" s="198">
        <f t="shared" si="612"/>
        <v>0</v>
      </c>
      <c r="AR838" s="196">
        <f>IFERROR(SQRT(($E838-$E$1136)^2+($H838-$H$1136)^2),0)</f>
        <v>0.66811717580801044</v>
      </c>
      <c r="AS838" s="197" t="str">
        <f>IF(AR838&lt;=SMALL(AR$3:AR$1130,1),"MAS PARECIDO","NO")</f>
        <v>NO</v>
      </c>
      <c r="AT838" s="197" t="str">
        <f>IF(AR838&lt;=SMALL(AR$3:AR$1130,5),"SIMILAR","NO")</f>
        <v>NO</v>
      </c>
      <c r="AU838" s="197" t="str">
        <f t="shared" si="613"/>
        <v>N/A</v>
      </c>
      <c r="AV838" s="197">
        <f t="shared" si="614"/>
        <v>0</v>
      </c>
      <c r="AW838" s="198">
        <f t="shared" si="615"/>
        <v>0</v>
      </c>
      <c r="AX838" s="199">
        <f>IFERROR(SQRT(($E838-$E$1136)^2+($K838-$K$1136)^2),0)</f>
        <v>4.4001320039601187E-2</v>
      </c>
      <c r="AY838" s="197" t="str">
        <f>IF(AX838&lt;=SMALL(AX$3:AX$1130,1),"MAS PARECIDO","NO")</f>
        <v>NO</v>
      </c>
      <c r="AZ838" s="197" t="str">
        <f>IF(AX838&lt;=SMALL(AX$3:AX$1130,5),"SIMILAR","NO")</f>
        <v>NO</v>
      </c>
      <c r="BA838" s="197" t="str">
        <f t="shared" si="616"/>
        <v>N/A</v>
      </c>
      <c r="BB838" s="197">
        <f t="shared" si="617"/>
        <v>0</v>
      </c>
      <c r="BC838" s="198">
        <f t="shared" si="618"/>
        <v>0</v>
      </c>
      <c r="BD838" s="196">
        <f>IFERROR(SQRT(($E838-$E$1136)^2+($O838-$O$1136)^2),0)</f>
        <v>4.4001320039601187E-2</v>
      </c>
      <c r="BE838" s="197" t="str">
        <f>IF(BD838&lt;=SMALL(BD$3:BD$1130,1),"MAS PARECIDO","NO")</f>
        <v>NO</v>
      </c>
      <c r="BF838" s="197" t="str">
        <f>IF(BD838&lt;=SMALL(BD$3:BD$1130,5),"SIMILAR","NO")</f>
        <v>NO</v>
      </c>
      <c r="BG838" s="197" t="str">
        <f t="shared" si="619"/>
        <v>N/A</v>
      </c>
      <c r="BH838" s="197">
        <f t="shared" si="620"/>
        <v>0</v>
      </c>
      <c r="BI838" s="198">
        <f t="shared" si="621"/>
        <v>0</v>
      </c>
      <c r="BJ838" s="199">
        <f>IFERROR(SQRT(($E838-$E$1136)^2+($R838-$R$1136)^2),0)</f>
        <v>4.4001320039601187E-2</v>
      </c>
      <c r="BK838" s="197" t="str">
        <f>IF(BJ838&lt;=SMALL(BJ$3:BJ$1130,1),"MAS PARECIDO","NO")</f>
        <v>NO</v>
      </c>
      <c r="BL838" s="197" t="str">
        <f>IF(BJ838&lt;=SMALL(BJ$3:BJ$1130,5),"SIMILAR","NO")</f>
        <v>NO</v>
      </c>
      <c r="BM838" s="197" t="str">
        <f t="shared" si="622"/>
        <v>N/A</v>
      </c>
      <c r="BN838" s="197">
        <f t="shared" si="623"/>
        <v>0</v>
      </c>
      <c r="BO838" s="198">
        <f t="shared" si="624"/>
        <v>0</v>
      </c>
      <c r="BP838" s="199">
        <f>IFERROR(SQRT(($E838-$E$1136)^2+($U838-$U$1136)^2),0)</f>
        <v>1.0009675899674411</v>
      </c>
      <c r="BQ838" s="197" t="str">
        <f>IF(BP838&lt;=SMALL(BP$3:BP$1130,1),"MAS PARECIDO","NO")</f>
        <v>NO</v>
      </c>
      <c r="BR838" s="197" t="str">
        <f>IF(BP838&lt;=SMALL(BP$3:BP$1130,5),"SIMILAR","NO")</f>
        <v>NO</v>
      </c>
      <c r="BS838" s="197" t="str">
        <f t="shared" si="625"/>
        <v>N/A</v>
      </c>
      <c r="BT838" s="197">
        <f t="shared" si="626"/>
        <v>0</v>
      </c>
      <c r="BU838" s="198">
        <f t="shared" si="627"/>
        <v>0</v>
      </c>
      <c r="BV838" s="199">
        <f>IFERROR(SQRT(($E838-$E$1136)^2+($X838-$X$1136)^2),0)</f>
        <v>0.40241286779280239</v>
      </c>
      <c r="BW838" s="197" t="str">
        <f>IF(BV838&lt;=SMALL(BV$3:BV$1130,1),"MAS PARECIDO","NO")</f>
        <v>NO</v>
      </c>
      <c r="BX838" s="197" t="str">
        <f>IF(BV838&lt;=SMALL(BV$3:BV$1130,5),"SIMILAR","NO")</f>
        <v>NO</v>
      </c>
      <c r="BY838" s="197" t="str">
        <f t="shared" si="628"/>
        <v>N/A</v>
      </c>
      <c r="BZ838" s="197">
        <f t="shared" si="629"/>
        <v>0</v>
      </c>
      <c r="CA838" s="198">
        <f t="shared" si="630"/>
        <v>0</v>
      </c>
      <c r="CB838" s="199">
        <f>IFERROR(SQRT(($E838-$E$1136)^2+($AA838-$AA$1136)^2),0)</f>
        <v>4.4001320039601187E-2</v>
      </c>
      <c r="CC838" s="197" t="str">
        <f>IF(CB838&lt;=SMALL(CB$3:CB$1130,1),"MAS PARECIDO","NO")</f>
        <v>NO</v>
      </c>
      <c r="CD838" s="197" t="str">
        <f>IF(CB838&lt;=SMALL(CB$3:CB$1130,5),"SIMILAR","NO")</f>
        <v>NO</v>
      </c>
      <c r="CE838" s="197" t="str">
        <f t="shared" si="631"/>
        <v>N/A</v>
      </c>
      <c r="CF838" s="197">
        <f t="shared" si="632"/>
        <v>0</v>
      </c>
      <c r="CG838" s="198">
        <f t="shared" si="633"/>
        <v>0</v>
      </c>
      <c r="CH838" s="199">
        <f>IFERROR(SQRT(($E838-$E$1136)^2+($AD838-$AD$1136)^2),0)</f>
        <v>4.4001320039601187E-2</v>
      </c>
      <c r="CI838" s="197" t="str">
        <f>IF(CH838&lt;=SMALL(CH$3:CH$1130,1),"MAS PARECIDO","NO")</f>
        <v>NO</v>
      </c>
      <c r="CJ838" s="197" t="str">
        <f>IF(CH838&lt;=SMALL(CH$3:CH$1130,5),"SIMILAR","NO")</f>
        <v>NO</v>
      </c>
      <c r="CK838" s="197" t="str">
        <f t="shared" si="634"/>
        <v>N/A</v>
      </c>
      <c r="CL838" s="197">
        <f t="shared" si="635"/>
        <v>0</v>
      </c>
      <c r="CM838" s="198">
        <f t="shared" si="636"/>
        <v>0</v>
      </c>
      <c r="CN838" s="199">
        <f>IFERROR(SQRT(($E838-$E$1136)^2+($AG838-$AG$1136)^2),0)</f>
        <v>1.0009675899674411</v>
      </c>
      <c r="CO838" s="197" t="str">
        <f>IF(CN838&lt;=SMALL(CN$3:CN$1130,1),"MAS PARECIDO","NO")</f>
        <v>NO</v>
      </c>
      <c r="CP838" s="197" t="str">
        <f>IF(CN838&lt;=SMALL(CN$3:CN$1130,5),"SIMILAR","NO")</f>
        <v>NO</v>
      </c>
      <c r="CQ838" s="197" t="str">
        <f t="shared" si="637"/>
        <v>N/A</v>
      </c>
      <c r="CR838" s="197">
        <f t="shared" si="638"/>
        <v>0</v>
      </c>
      <c r="CS838" s="198">
        <f t="shared" si="639"/>
        <v>0</v>
      </c>
      <c r="CT838" s="199">
        <f>IFERROR(SQRT(($E838-$E$1136)^2+($AJ838-$AJ$1136)^2),0)</f>
        <v>4.4001320039601187E-2</v>
      </c>
      <c r="CU838" s="197" t="str">
        <f>IF(CT838&lt;=SMALL(CT$3:CT$1130,1),"MAS PARECIDO","NO")</f>
        <v>NO</v>
      </c>
      <c r="CV838" s="197" t="str">
        <f>IF(CT838&lt;=SMALL(CT$3:CT$1130,5),"SIMILAR","NO")</f>
        <v>NO</v>
      </c>
      <c r="CW838" s="197" t="str">
        <f t="shared" si="640"/>
        <v>N/A</v>
      </c>
      <c r="CX838" s="197">
        <f t="shared" si="641"/>
        <v>0</v>
      </c>
      <c r="CY838" s="198">
        <f t="shared" si="642"/>
        <v>0</v>
      </c>
      <c r="CZ838" s="2" t="s">
        <v>2623</v>
      </c>
      <c r="DA838" s="2" t="s">
        <v>2624</v>
      </c>
      <c r="DB838" s="2">
        <v>0</v>
      </c>
      <c r="DC838" s="2" t="s">
        <v>189</v>
      </c>
    </row>
    <row r="839" spans="1:107">
      <c r="A839" s="24" t="s">
        <v>993</v>
      </c>
      <c r="B839" s="46">
        <v>90333.119999999995</v>
      </c>
      <c r="C839" s="190">
        <f>(B839-$B$1132)/($B$1133-$B$1132)</f>
        <v>0.10032621912884147</v>
      </c>
      <c r="D839" s="46">
        <v>18000</v>
      </c>
      <c r="E839" s="190">
        <f>(D839-$D$1132)/($D$1133-$D$1132)</f>
        <v>3.5971079132373969E-2</v>
      </c>
      <c r="F839" s="46" t="s">
        <v>203</v>
      </c>
      <c r="G839" s="192">
        <f>VLOOKUP(F839,'DATOS DE SOPORTE'!$Y$5:$Z$8,2,FALSE)</f>
        <v>3</v>
      </c>
      <c r="H839" s="190">
        <f>(G839-$G$1132)/($G$1133-$G$1132)</f>
        <v>0.66666666666666663</v>
      </c>
      <c r="I839" s="50">
        <v>1</v>
      </c>
      <c r="J839" s="200">
        <f t="shared" si="602"/>
        <v>1</v>
      </c>
      <c r="K839" s="190">
        <f>(J839-$J$1132)/($J$1133-$J$1132)</f>
        <v>0.2</v>
      </c>
      <c r="L839" s="193" t="str">
        <f t="shared" si="603"/>
        <v>SI</v>
      </c>
      <c r="M839" s="46" t="s">
        <v>192</v>
      </c>
      <c r="N839" s="192">
        <f t="shared" si="604"/>
        <v>2</v>
      </c>
      <c r="O839" s="190">
        <f>(N839-N$1132)/(N$1133-N$1132)</f>
        <v>1</v>
      </c>
      <c r="P839" s="46" t="s">
        <v>196</v>
      </c>
      <c r="Q839" s="192">
        <f t="shared" si="605"/>
        <v>1</v>
      </c>
      <c r="R839" s="190">
        <f>(Q839-Q$1132)/(Q$1133-Q$1132)</f>
        <v>0</v>
      </c>
      <c r="S839" s="46" t="s">
        <v>194</v>
      </c>
      <c r="T839" s="192">
        <f t="shared" si="606"/>
        <v>1</v>
      </c>
      <c r="U839" s="190">
        <f>(T839-T$1132)/(T$1133-T$1132)</f>
        <v>0</v>
      </c>
      <c r="V839" s="46" t="s">
        <v>62</v>
      </c>
      <c r="W839" s="194">
        <f>VLOOKUP(V839,'DATOS DE SOPORTE'!$S$5:$T$10,2,FALSE)</f>
        <v>1</v>
      </c>
      <c r="X839" s="201">
        <f>(W839-W$1132)/(W$1133-W$1132)</f>
        <v>0</v>
      </c>
      <c r="Y839" s="46" t="s">
        <v>136</v>
      </c>
      <c r="Z839" s="194">
        <f t="shared" si="607"/>
        <v>2</v>
      </c>
      <c r="AA839" s="201">
        <f>(Z839-Z$1132)/(Z$1133-Z$1132)</f>
        <v>1</v>
      </c>
      <c r="AB839" s="46" t="s">
        <v>136</v>
      </c>
      <c r="AC839" s="194">
        <f t="shared" si="608"/>
        <v>2</v>
      </c>
      <c r="AD839" s="201">
        <f>(AC839-AC$1132)/(AC$1133-AC$1132)</f>
        <v>1</v>
      </c>
      <c r="AE839" s="46" t="s">
        <v>188</v>
      </c>
      <c r="AF839" s="194">
        <f t="shared" si="609"/>
        <v>1</v>
      </c>
      <c r="AG839" s="201">
        <f>(AF839-AF$1132)/(AF$1133-AF$1132)</f>
        <v>0</v>
      </c>
      <c r="AH839" s="24" t="s">
        <v>67</v>
      </c>
      <c r="AI839" s="194">
        <f>VLOOKUP(AH839,'DATOS DE SOPORTE'!$V$5:$W$8,2,FALSE)</f>
        <v>1</v>
      </c>
      <c r="AJ839" s="201">
        <f>(AI839-AI$1132)/(AI$1133-AI$1132)</f>
        <v>0</v>
      </c>
      <c r="AK839" s="58" t="str">
        <f t="shared" si="643"/>
        <v>Bueno</v>
      </c>
      <c r="AL839" s="196">
        <f>IFERROR(SQRT(($E839-$E$1136)^2+($C839-$C$1136)^2),0)</f>
        <v>0.11082328662635454</v>
      </c>
      <c r="AM839" s="197" t="str">
        <f>IF(AL839&lt;=SMALL($AL$3:$AL$1130,1),"MAS PARECIDO","NO")</f>
        <v>NO</v>
      </c>
      <c r="AN839" s="197" t="str">
        <f>IF(AL839&lt;=SMALL($AL$3:$AL$1130,5),"SIMILAR","NO")</f>
        <v>NO</v>
      </c>
      <c r="AO839" s="197" t="str">
        <f t="shared" si="610"/>
        <v>N/A</v>
      </c>
      <c r="AP839" s="197">
        <f t="shared" si="611"/>
        <v>0</v>
      </c>
      <c r="AQ839" s="198">
        <f t="shared" si="612"/>
        <v>0</v>
      </c>
      <c r="AR839" s="196">
        <f>IFERROR(SQRT(($E839-$E$1136)^2+($H839-$H$1136)^2),0)</f>
        <v>0.33527181342100687</v>
      </c>
      <c r="AS839" s="197" t="str">
        <f>IF(AR839&lt;=SMALL(AR$3:AR$1130,1),"MAS PARECIDO","NO")</f>
        <v>NO</v>
      </c>
      <c r="AT839" s="197" t="str">
        <f>IF(AR839&lt;=SMALL(AR$3:AR$1130,5),"SIMILAR","NO")</f>
        <v>NO</v>
      </c>
      <c r="AU839" s="197" t="str">
        <f t="shared" si="613"/>
        <v>N/A</v>
      </c>
      <c r="AV839" s="197">
        <f t="shared" si="614"/>
        <v>0</v>
      </c>
      <c r="AW839" s="198">
        <f t="shared" si="615"/>
        <v>0</v>
      </c>
      <c r="AX839" s="199">
        <f>IFERROR(SQRT(($E839-$E$1136)^2+($K839-$K$1136)^2),0)</f>
        <v>3.6001080032400969E-2</v>
      </c>
      <c r="AY839" s="197" t="str">
        <f>IF(AX839&lt;=SMALL(AX$3:AX$1130,1),"MAS PARECIDO","NO")</f>
        <v>NO</v>
      </c>
      <c r="AZ839" s="197" t="str">
        <f>IF(AX839&lt;=SMALL(AX$3:AX$1130,5),"SIMILAR","NO")</f>
        <v>NO</v>
      </c>
      <c r="BA839" s="197" t="str">
        <f t="shared" si="616"/>
        <v>N/A</v>
      </c>
      <c r="BB839" s="197">
        <f t="shared" si="617"/>
        <v>0</v>
      </c>
      <c r="BC839" s="198">
        <f t="shared" si="618"/>
        <v>0</v>
      </c>
      <c r="BD839" s="196">
        <f>IFERROR(SQRT(($E839-$E$1136)^2+($O839-$O$1136)^2),0)</f>
        <v>3.6001080032400969E-2</v>
      </c>
      <c r="BE839" s="197" t="str">
        <f>IF(BD839&lt;=SMALL(BD$3:BD$1130,1),"MAS PARECIDO","NO")</f>
        <v>NO</v>
      </c>
      <c r="BF839" s="197" t="str">
        <f>IF(BD839&lt;=SMALL(BD$3:BD$1130,5),"SIMILAR","NO")</f>
        <v>NO</v>
      </c>
      <c r="BG839" s="197" t="str">
        <f t="shared" si="619"/>
        <v>N/A</v>
      </c>
      <c r="BH839" s="197">
        <f t="shared" si="620"/>
        <v>0</v>
      </c>
      <c r="BI839" s="198">
        <f t="shared" si="621"/>
        <v>0</v>
      </c>
      <c r="BJ839" s="199">
        <f>IFERROR(SQRT(($E839-$E$1136)^2+($R839-$R$1136)^2),0)</f>
        <v>0.5012944022862208</v>
      </c>
      <c r="BK839" s="197" t="str">
        <f>IF(BJ839&lt;=SMALL(BJ$3:BJ$1130,1),"MAS PARECIDO","NO")</f>
        <v>NO</v>
      </c>
      <c r="BL839" s="197" t="str">
        <f>IF(BJ839&lt;=SMALL(BJ$3:BJ$1130,5),"SIMILAR","NO")</f>
        <v>NO</v>
      </c>
      <c r="BM839" s="197" t="str">
        <f t="shared" si="622"/>
        <v>N/A</v>
      </c>
      <c r="BN839" s="197">
        <f t="shared" si="623"/>
        <v>0</v>
      </c>
      <c r="BO839" s="198">
        <f t="shared" si="624"/>
        <v>0</v>
      </c>
      <c r="BP839" s="199">
        <f>IFERROR(SQRT(($E839-$E$1136)^2+($U839-$U$1136)^2),0)</f>
        <v>3.6001080032400969E-2</v>
      </c>
      <c r="BQ839" s="197" t="str">
        <f>IF(BP839&lt;=SMALL(BP$3:BP$1130,1),"MAS PARECIDO","NO")</f>
        <v>NO</v>
      </c>
      <c r="BR839" s="197" t="str">
        <f>IF(BP839&lt;=SMALL(BP$3:BP$1130,5),"SIMILAR","NO")</f>
        <v>NO</v>
      </c>
      <c r="BS839" s="197" t="str">
        <f t="shared" si="625"/>
        <v>N/A</v>
      </c>
      <c r="BT839" s="197">
        <f t="shared" si="626"/>
        <v>0</v>
      </c>
      <c r="BU839" s="198">
        <f t="shared" si="627"/>
        <v>0</v>
      </c>
      <c r="BV839" s="199">
        <f>IFERROR(SQRT(($E839-$E$1136)^2+($X839-$X$1136)^2),0)</f>
        <v>3.6001080032400969E-2</v>
      </c>
      <c r="BW839" s="197" t="str">
        <f>IF(BV839&lt;=SMALL(BV$3:BV$1130,1),"MAS PARECIDO","NO")</f>
        <v>NO</v>
      </c>
      <c r="BX839" s="197" t="str">
        <f>IF(BV839&lt;=SMALL(BV$3:BV$1130,5),"SIMILAR","NO")</f>
        <v>NO</v>
      </c>
      <c r="BY839" s="197" t="str">
        <f t="shared" si="628"/>
        <v>N/A</v>
      </c>
      <c r="BZ839" s="197">
        <f t="shared" si="629"/>
        <v>0</v>
      </c>
      <c r="CA839" s="198">
        <f t="shared" si="630"/>
        <v>0</v>
      </c>
      <c r="CB839" s="199">
        <f>IFERROR(SQRT(($E839-$E$1136)^2+($AA839-$AA$1136)^2),0)</f>
        <v>1.0006478290405167</v>
      </c>
      <c r="CC839" s="197" t="str">
        <f>IF(CB839&lt;=SMALL(CB$3:CB$1130,1),"MAS PARECIDO","NO")</f>
        <v>NO</v>
      </c>
      <c r="CD839" s="197" t="str">
        <f>IF(CB839&lt;=SMALL(CB$3:CB$1130,5),"SIMILAR","NO")</f>
        <v>NO</v>
      </c>
      <c r="CE839" s="197" t="str">
        <f t="shared" si="631"/>
        <v>N/A</v>
      </c>
      <c r="CF839" s="197">
        <f t="shared" si="632"/>
        <v>0</v>
      </c>
      <c r="CG839" s="198">
        <f t="shared" si="633"/>
        <v>0</v>
      </c>
      <c r="CH839" s="199">
        <f>IFERROR(SQRT(($E839-$E$1136)^2+($AD839-$AD$1136)^2),0)</f>
        <v>3.6001080032400969E-2</v>
      </c>
      <c r="CI839" s="197" t="str">
        <f>IF(CH839&lt;=SMALL(CH$3:CH$1130,1),"MAS PARECIDO","NO")</f>
        <v>NO</v>
      </c>
      <c r="CJ839" s="197" t="str">
        <f>IF(CH839&lt;=SMALL(CH$3:CH$1130,5),"SIMILAR","NO")</f>
        <v>NO</v>
      </c>
      <c r="CK839" s="197" t="str">
        <f t="shared" si="634"/>
        <v>N/A</v>
      </c>
      <c r="CL839" s="197">
        <f t="shared" si="635"/>
        <v>0</v>
      </c>
      <c r="CM839" s="198">
        <f t="shared" si="636"/>
        <v>0</v>
      </c>
      <c r="CN839" s="199">
        <f>IFERROR(SQRT(($E839-$E$1136)^2+($AG839-$AG$1136)^2),0)</f>
        <v>1.0006478290405167</v>
      </c>
      <c r="CO839" s="197" t="str">
        <f>IF(CN839&lt;=SMALL(CN$3:CN$1130,1),"MAS PARECIDO","NO")</f>
        <v>NO</v>
      </c>
      <c r="CP839" s="197" t="str">
        <f>IF(CN839&lt;=SMALL(CN$3:CN$1130,5),"SIMILAR","NO")</f>
        <v>NO</v>
      </c>
      <c r="CQ839" s="197" t="str">
        <f t="shared" si="637"/>
        <v>N/A</v>
      </c>
      <c r="CR839" s="197">
        <f t="shared" si="638"/>
        <v>0</v>
      </c>
      <c r="CS839" s="198">
        <f t="shared" si="639"/>
        <v>0</v>
      </c>
      <c r="CT839" s="199">
        <f>IFERROR(SQRT(($E839-$E$1136)^2+($AJ839-$AJ$1136)^2),0)</f>
        <v>3.6001080032400969E-2</v>
      </c>
      <c r="CU839" s="197" t="str">
        <f>IF(CT839&lt;=SMALL(CT$3:CT$1130,1),"MAS PARECIDO","NO")</f>
        <v>NO</v>
      </c>
      <c r="CV839" s="197" t="str">
        <f>IF(CT839&lt;=SMALL(CT$3:CT$1130,5),"SIMILAR","NO")</f>
        <v>NO</v>
      </c>
      <c r="CW839" s="197" t="str">
        <f t="shared" si="640"/>
        <v>N/A</v>
      </c>
      <c r="CX839" s="197">
        <f t="shared" si="641"/>
        <v>0</v>
      </c>
      <c r="CY839" s="198">
        <f t="shared" si="642"/>
        <v>0</v>
      </c>
      <c r="CZ839" s="2" t="s">
        <v>2625</v>
      </c>
      <c r="DA839" s="2" t="s">
        <v>2626</v>
      </c>
      <c r="DB839" s="2">
        <v>0</v>
      </c>
      <c r="DC839" s="2" t="s">
        <v>189</v>
      </c>
    </row>
    <row r="840" spans="1:107">
      <c r="A840" s="24" t="s">
        <v>994</v>
      </c>
      <c r="B840" s="46">
        <v>42468.59</v>
      </c>
      <c r="C840" s="190">
        <f>(B840-$B$1132)/($B$1133-$B$1132)</f>
        <v>4.4376737874404507E-2</v>
      </c>
      <c r="D840" s="46">
        <v>5000</v>
      </c>
      <c r="E840" s="190">
        <f>(D840-$D$1132)/($D$1133-$D$1132)</f>
        <v>9.9702991089732698E-3</v>
      </c>
      <c r="F840" s="46" t="s">
        <v>191</v>
      </c>
      <c r="G840" s="192">
        <f>VLOOKUP(F840,'DATOS DE SOPORTE'!$Y$5:$Z$8,2,FALSE)</f>
        <v>1</v>
      </c>
      <c r="H840" s="190">
        <f>(G840-$G$1132)/($G$1133-$G$1132)</f>
        <v>0</v>
      </c>
      <c r="I840" s="50">
        <v>2</v>
      </c>
      <c r="J840" s="200">
        <f t="shared" si="602"/>
        <v>2</v>
      </c>
      <c r="K840" s="190">
        <f>(J840-$J$1132)/($J$1133-$J$1132)</f>
        <v>0.4</v>
      </c>
      <c r="L840" s="193" t="str">
        <f t="shared" si="603"/>
        <v>SI</v>
      </c>
      <c r="M840" s="46" t="s">
        <v>192</v>
      </c>
      <c r="N840" s="192">
        <f t="shared" si="604"/>
        <v>2</v>
      </c>
      <c r="O840" s="190">
        <f>(N840-N$1132)/(N$1133-N$1132)</f>
        <v>1</v>
      </c>
      <c r="P840" s="46" t="s">
        <v>193</v>
      </c>
      <c r="Q840" s="192">
        <f t="shared" si="605"/>
        <v>2</v>
      </c>
      <c r="R840" s="190">
        <f>(Q840-Q$1132)/(Q$1133-Q$1132)</f>
        <v>0.5</v>
      </c>
      <c r="S840" s="46" t="s">
        <v>194</v>
      </c>
      <c r="T840" s="192">
        <f t="shared" si="606"/>
        <v>1</v>
      </c>
      <c r="U840" s="190">
        <f>(T840-T$1132)/(T$1133-T$1132)</f>
        <v>0</v>
      </c>
      <c r="V840" s="46" t="s">
        <v>62</v>
      </c>
      <c r="W840" s="194">
        <f>VLOOKUP(V840,'DATOS DE SOPORTE'!$S$5:$T$10,2,FALSE)</f>
        <v>1</v>
      </c>
      <c r="X840" s="201">
        <f>(W840-W$1132)/(W$1133-W$1132)</f>
        <v>0</v>
      </c>
      <c r="Y840" s="46" t="s">
        <v>136</v>
      </c>
      <c r="Z840" s="194">
        <f t="shared" si="607"/>
        <v>2</v>
      </c>
      <c r="AA840" s="201">
        <f>(Z840-Z$1132)/(Z$1133-Z$1132)</f>
        <v>1</v>
      </c>
      <c r="AB840" s="46" t="s">
        <v>136</v>
      </c>
      <c r="AC840" s="194">
        <f t="shared" si="608"/>
        <v>2</v>
      </c>
      <c r="AD840" s="201">
        <f>(AC840-AC$1132)/(AC$1133-AC$1132)</f>
        <v>1</v>
      </c>
      <c r="AE840" s="46" t="s">
        <v>188</v>
      </c>
      <c r="AF840" s="194">
        <f t="shared" si="609"/>
        <v>1</v>
      </c>
      <c r="AG840" s="201">
        <f>(AF840-AF$1132)/(AF$1133-AF$1132)</f>
        <v>0</v>
      </c>
      <c r="AH840" s="24" t="s">
        <v>67</v>
      </c>
      <c r="AI840" s="194">
        <f>VLOOKUP(AH840,'DATOS DE SOPORTE'!$V$5:$W$8,2,FALSE)</f>
        <v>1</v>
      </c>
      <c r="AJ840" s="201">
        <f>(AI840-AI$1132)/(AI$1133-AI$1132)</f>
        <v>0</v>
      </c>
      <c r="AK840" s="58" t="str">
        <f t="shared" si="643"/>
        <v>Bueno</v>
      </c>
      <c r="AL840" s="196">
        <f>IFERROR(SQRT(($E840-$E$1136)^2+($C840-$C$1136)^2),0)</f>
        <v>0.161073018079154</v>
      </c>
      <c r="AM840" s="197" t="str">
        <f>IF(AL840&lt;=SMALL($AL$3:$AL$1130,1),"MAS PARECIDO","NO")</f>
        <v>NO</v>
      </c>
      <c r="AN840" s="197" t="str">
        <f>IF(AL840&lt;=SMALL($AL$3:$AL$1130,5),"SIMILAR","NO")</f>
        <v>NO</v>
      </c>
      <c r="AO840" s="197" t="str">
        <f t="shared" si="610"/>
        <v>N/A</v>
      </c>
      <c r="AP840" s="197">
        <f t="shared" si="611"/>
        <v>0</v>
      </c>
      <c r="AQ840" s="198">
        <f t="shared" si="612"/>
        <v>0</v>
      </c>
      <c r="AR840" s="196">
        <f>IFERROR(SQRT(($E840-$E$1136)^2+($H840-$H$1136)^2),0)</f>
        <v>0.33348330859486974</v>
      </c>
      <c r="AS840" s="197" t="str">
        <f>IF(AR840&lt;=SMALL(AR$3:AR$1130,1),"MAS PARECIDO","NO")</f>
        <v>NO</v>
      </c>
      <c r="AT840" s="197" t="str">
        <f>IF(AR840&lt;=SMALL(AR$3:AR$1130,5),"SIMILAR","NO")</f>
        <v>NO</v>
      </c>
      <c r="AU840" s="197" t="str">
        <f t="shared" si="613"/>
        <v>N/A</v>
      </c>
      <c r="AV840" s="197">
        <f t="shared" si="614"/>
        <v>0</v>
      </c>
      <c r="AW840" s="198">
        <f t="shared" si="615"/>
        <v>0</v>
      </c>
      <c r="AX840" s="199">
        <f>IFERROR(SQRT(($E840-$E$1136)^2+($K840-$K$1136)^2),0)</f>
        <v>0.20024985892696659</v>
      </c>
      <c r="AY840" s="197" t="str">
        <f>IF(AX840&lt;=SMALL(AX$3:AX$1130,1),"MAS PARECIDO","NO")</f>
        <v>NO</v>
      </c>
      <c r="AZ840" s="197" t="str">
        <f>IF(AX840&lt;=SMALL(AX$3:AX$1130,5),"SIMILAR","NO")</f>
        <v>NO</v>
      </c>
      <c r="BA840" s="197" t="str">
        <f t="shared" si="616"/>
        <v>N/A</v>
      </c>
      <c r="BB840" s="197">
        <f t="shared" si="617"/>
        <v>0</v>
      </c>
      <c r="BC840" s="198">
        <f t="shared" si="618"/>
        <v>0</v>
      </c>
      <c r="BD840" s="196">
        <f>IFERROR(SQRT(($E840-$E$1136)^2+($O840-$O$1136)^2),0)</f>
        <v>1.0000300009000271E-2</v>
      </c>
      <c r="BE840" s="197" t="str">
        <f>IF(BD840&lt;=SMALL(BD$3:BD$1130,1),"MAS PARECIDO","NO")</f>
        <v>NO</v>
      </c>
      <c r="BF840" s="197" t="str">
        <f>IF(BD840&lt;=SMALL(BD$3:BD$1130,5),"SIMILAR","NO")</f>
        <v>NO</v>
      </c>
      <c r="BG840" s="197" t="str">
        <f t="shared" si="619"/>
        <v>N/A</v>
      </c>
      <c r="BH840" s="197">
        <f t="shared" si="620"/>
        <v>0</v>
      </c>
      <c r="BI840" s="198">
        <f t="shared" si="621"/>
        <v>0</v>
      </c>
      <c r="BJ840" s="199">
        <f>IFERROR(SQRT(($E840-$E$1136)^2+($R840-$R$1136)^2),0)</f>
        <v>1.0000300009000271E-2</v>
      </c>
      <c r="BK840" s="197" t="str">
        <f>IF(BJ840&lt;=SMALL(BJ$3:BJ$1130,1),"MAS PARECIDO","NO")</f>
        <v>NO</v>
      </c>
      <c r="BL840" s="197" t="str">
        <f>IF(BJ840&lt;=SMALL(BJ$3:BJ$1130,5),"SIMILAR","NO")</f>
        <v>NO</v>
      </c>
      <c r="BM840" s="197" t="str">
        <f t="shared" si="622"/>
        <v>N/A</v>
      </c>
      <c r="BN840" s="197">
        <f t="shared" si="623"/>
        <v>0</v>
      </c>
      <c r="BO840" s="198">
        <f t="shared" si="624"/>
        <v>0</v>
      </c>
      <c r="BP840" s="199">
        <f>IFERROR(SQRT(($E840-$E$1136)^2+($U840-$U$1136)^2),0)</f>
        <v>1.0000300009000271E-2</v>
      </c>
      <c r="BQ840" s="197" t="str">
        <f>IF(BP840&lt;=SMALL(BP$3:BP$1130,1),"MAS PARECIDO","NO")</f>
        <v>NO</v>
      </c>
      <c r="BR840" s="197" t="str">
        <f>IF(BP840&lt;=SMALL(BP$3:BP$1130,5),"SIMILAR","NO")</f>
        <v>NO</v>
      </c>
      <c r="BS840" s="197" t="str">
        <f t="shared" si="625"/>
        <v>N/A</v>
      </c>
      <c r="BT840" s="197">
        <f t="shared" si="626"/>
        <v>0</v>
      </c>
      <c r="BU840" s="198">
        <f t="shared" si="627"/>
        <v>0</v>
      </c>
      <c r="BV840" s="199">
        <f>IFERROR(SQRT(($E840-$E$1136)^2+($X840-$X$1136)^2),0)</f>
        <v>1.0000300009000271E-2</v>
      </c>
      <c r="BW840" s="197" t="str">
        <f>IF(BV840&lt;=SMALL(BV$3:BV$1130,1),"MAS PARECIDO","NO")</f>
        <v>NO</v>
      </c>
      <c r="BX840" s="197" t="str">
        <f>IF(BV840&lt;=SMALL(BV$3:BV$1130,5),"SIMILAR","NO")</f>
        <v>NO</v>
      </c>
      <c r="BY840" s="197" t="str">
        <f t="shared" si="628"/>
        <v>N/A</v>
      </c>
      <c r="BZ840" s="197">
        <f t="shared" si="629"/>
        <v>0</v>
      </c>
      <c r="CA840" s="198">
        <f t="shared" si="630"/>
        <v>0</v>
      </c>
      <c r="CB840" s="199">
        <f>IFERROR(SQRT(($E840-$E$1136)^2+($AA840-$AA$1136)^2),0)</f>
        <v>1.0000500017500475</v>
      </c>
      <c r="CC840" s="197" t="str">
        <f>IF(CB840&lt;=SMALL(CB$3:CB$1130,1),"MAS PARECIDO","NO")</f>
        <v>NO</v>
      </c>
      <c r="CD840" s="197" t="str">
        <f>IF(CB840&lt;=SMALL(CB$3:CB$1130,5),"SIMILAR","NO")</f>
        <v>NO</v>
      </c>
      <c r="CE840" s="197" t="str">
        <f t="shared" si="631"/>
        <v>N/A</v>
      </c>
      <c r="CF840" s="197">
        <f t="shared" si="632"/>
        <v>0</v>
      </c>
      <c r="CG840" s="198">
        <f t="shared" si="633"/>
        <v>0</v>
      </c>
      <c r="CH840" s="199">
        <f>IFERROR(SQRT(($E840-$E$1136)^2+($AD840-$AD$1136)^2),0)</f>
        <v>1.0000300009000271E-2</v>
      </c>
      <c r="CI840" s="197" t="str">
        <f>IF(CH840&lt;=SMALL(CH$3:CH$1130,1),"MAS PARECIDO","NO")</f>
        <v>NO</v>
      </c>
      <c r="CJ840" s="197" t="str">
        <f>IF(CH840&lt;=SMALL(CH$3:CH$1130,5),"SIMILAR","NO")</f>
        <v>NO</v>
      </c>
      <c r="CK840" s="197" t="str">
        <f t="shared" si="634"/>
        <v>N/A</v>
      </c>
      <c r="CL840" s="197">
        <f t="shared" si="635"/>
        <v>0</v>
      </c>
      <c r="CM840" s="198">
        <f t="shared" si="636"/>
        <v>0</v>
      </c>
      <c r="CN840" s="199">
        <f>IFERROR(SQRT(($E840-$E$1136)^2+($AG840-$AG$1136)^2),0)</f>
        <v>1.0000500017500475</v>
      </c>
      <c r="CO840" s="197" t="str">
        <f>IF(CN840&lt;=SMALL(CN$3:CN$1130,1),"MAS PARECIDO","NO")</f>
        <v>NO</v>
      </c>
      <c r="CP840" s="197" t="str">
        <f>IF(CN840&lt;=SMALL(CN$3:CN$1130,5),"SIMILAR","NO")</f>
        <v>NO</v>
      </c>
      <c r="CQ840" s="197" t="str">
        <f t="shared" si="637"/>
        <v>N/A</v>
      </c>
      <c r="CR840" s="197">
        <f t="shared" si="638"/>
        <v>0</v>
      </c>
      <c r="CS840" s="198">
        <f t="shared" si="639"/>
        <v>0</v>
      </c>
      <c r="CT840" s="199">
        <f>IFERROR(SQRT(($E840-$E$1136)^2+($AJ840-$AJ$1136)^2),0)</f>
        <v>1.0000300009000271E-2</v>
      </c>
      <c r="CU840" s="197" t="str">
        <f>IF(CT840&lt;=SMALL(CT$3:CT$1130,1),"MAS PARECIDO","NO")</f>
        <v>NO</v>
      </c>
      <c r="CV840" s="197" t="str">
        <f>IF(CT840&lt;=SMALL(CT$3:CT$1130,5),"SIMILAR","NO")</f>
        <v>NO</v>
      </c>
      <c r="CW840" s="197" t="str">
        <f t="shared" si="640"/>
        <v>N/A</v>
      </c>
      <c r="CX840" s="197">
        <f t="shared" si="641"/>
        <v>0</v>
      </c>
      <c r="CY840" s="198">
        <f t="shared" si="642"/>
        <v>0</v>
      </c>
      <c r="CZ840" s="2" t="s">
        <v>2627</v>
      </c>
      <c r="DA840" s="2" t="s">
        <v>2628</v>
      </c>
      <c r="DB840" s="2">
        <v>0</v>
      </c>
      <c r="DC840" s="2" t="s">
        <v>189</v>
      </c>
    </row>
    <row r="841" spans="1:107">
      <c r="A841" s="24" t="s">
        <v>995</v>
      </c>
      <c r="B841" s="46">
        <v>66397.64</v>
      </c>
      <c r="C841" s="190">
        <f>(B841-$B$1132)/($B$1133-$B$1132)</f>
        <v>7.2347720445663122E-2</v>
      </c>
      <c r="D841" s="46">
        <v>10000</v>
      </c>
      <c r="E841" s="190">
        <f>(D841-$D$1132)/($D$1133-$D$1132)</f>
        <v>1.9970599117973539E-2</v>
      </c>
      <c r="F841" s="46" t="s">
        <v>53</v>
      </c>
      <c r="G841" s="192">
        <f>VLOOKUP(F841,'DATOS DE SOPORTE'!$Y$5:$Z$8,2,FALSE)</f>
        <v>2</v>
      </c>
      <c r="H841" s="190">
        <f>(G841-$G$1132)/($G$1133-$G$1132)</f>
        <v>0.33333333333333331</v>
      </c>
      <c r="I841" s="50">
        <v>3</v>
      </c>
      <c r="J841" s="200">
        <f t="shared" ref="J841:J904" si="644">IF(I841="5+",5,I841)</f>
        <v>3</v>
      </c>
      <c r="K841" s="190">
        <f>(J841-$J$1132)/($J$1133-$J$1132)</f>
        <v>0.6</v>
      </c>
      <c r="L841" s="193" t="str">
        <f t="shared" ref="L841:L904" si="645">IF(I841=0,"NO","SI")</f>
        <v>SI</v>
      </c>
      <c r="M841" s="46"/>
      <c r="N841" s="192">
        <f t="shared" ref="N841:N904" si="646">IF(M841="Dueño",1,2)</f>
        <v>2</v>
      </c>
      <c r="O841" s="190">
        <f>(N841-N$1132)/(N$1133-N$1132)</f>
        <v>1</v>
      </c>
      <c r="P841" s="46">
        <v>0</v>
      </c>
      <c r="Q841" s="192">
        <f t="shared" ref="Q841:Q904" si="647">IF(P841="0-1 año",1,IF(P841="1-5 años",2,3))</f>
        <v>3</v>
      </c>
      <c r="R841" s="190">
        <f>(Q841-Q$1132)/(Q$1133-Q$1132)</f>
        <v>1</v>
      </c>
      <c r="S841" s="46" t="s">
        <v>194</v>
      </c>
      <c r="T841" s="192">
        <f t="shared" ref="T841:T904" si="648">IF(S841="Soltero",1,2)</f>
        <v>1</v>
      </c>
      <c r="U841" s="190">
        <f>(T841-T$1132)/(T$1133-T$1132)</f>
        <v>0</v>
      </c>
      <c r="V841" s="46" t="s">
        <v>62</v>
      </c>
      <c r="W841" s="194">
        <f>VLOOKUP(V841,'DATOS DE SOPORTE'!$S$5:$T$10,2,FALSE)</f>
        <v>1</v>
      </c>
      <c r="X841" s="201">
        <f>(W841-W$1132)/(W$1133-W$1132)</f>
        <v>0</v>
      </c>
      <c r="Y841" s="46" t="s">
        <v>136</v>
      </c>
      <c r="Z841" s="194">
        <f t="shared" ref="Z841:Z904" si="649">IF(Y841="Si",1,2)</f>
        <v>2</v>
      </c>
      <c r="AA841" s="201">
        <f>(Z841-Z$1132)/(Z$1133-Z$1132)</f>
        <v>1</v>
      </c>
      <c r="AB841" s="46" t="s">
        <v>188</v>
      </c>
      <c r="AC841" s="194">
        <f t="shared" ref="AC841:AC904" si="650">IF(AB841="Si",1,2)</f>
        <v>1</v>
      </c>
      <c r="AD841" s="201">
        <f>(AC841-AC$1132)/(AC$1133-AC$1132)</f>
        <v>0</v>
      </c>
      <c r="AE841" s="46" t="s">
        <v>188</v>
      </c>
      <c r="AF841" s="194">
        <f t="shared" ref="AF841:AF904" si="651">IF(AE841="Si",1,2)</f>
        <v>1</v>
      </c>
      <c r="AG841" s="201">
        <f>(AF841-AF$1132)/(AF$1133-AF$1132)</f>
        <v>0</v>
      </c>
      <c r="AH841" s="24" t="s">
        <v>67</v>
      </c>
      <c r="AI841" s="194">
        <f>VLOOKUP(AH841,'DATOS DE SOPORTE'!$V$5:$W$8,2,FALSE)</f>
        <v>1</v>
      </c>
      <c r="AJ841" s="201">
        <f>(AI841-AI$1132)/(AI$1133-AI$1132)</f>
        <v>0</v>
      </c>
      <c r="AK841" s="58" t="str">
        <f t="shared" si="643"/>
        <v>Bueno</v>
      </c>
      <c r="AL841" s="196">
        <f>IFERROR(SQRT(($E841-$E$1136)^2+($C841-$C$1136)^2),0)</f>
        <v>0.1342890653481297</v>
      </c>
      <c r="AM841" s="197" t="str">
        <f>IF(AL841&lt;=SMALL($AL$3:$AL$1130,1),"MAS PARECIDO","NO")</f>
        <v>NO</v>
      </c>
      <c r="AN841" s="197" t="str">
        <f>IF(AL841&lt;=SMALL($AL$3:$AL$1130,5),"SIMILAR","NO")</f>
        <v>NO</v>
      </c>
      <c r="AO841" s="197" t="str">
        <f t="shared" ref="AO841:AO904" si="652">IF(AN841="SIMILAR",AK841,"N/A")</f>
        <v>N/A</v>
      </c>
      <c r="AP841" s="197">
        <f t="shared" ref="AP841:AP904" si="653">IF(AO841="N/A",0,1)</f>
        <v>0</v>
      </c>
      <c r="AQ841" s="198">
        <f t="shared" ref="AQ841:AQ904" si="654">IF(AO841="N/A",0,B841)</f>
        <v>0</v>
      </c>
      <c r="AR841" s="196">
        <f>IFERROR(SQRT(($E841-$E$1136)^2+($H841-$H$1136)^2),0)</f>
        <v>2.0000600018000539E-2</v>
      </c>
      <c r="AS841" s="197" t="str">
        <f>IF(AR841&lt;=SMALL(AR$3:AR$1130,1),"MAS PARECIDO","NO")</f>
        <v>NO</v>
      </c>
      <c r="AT841" s="197" t="str">
        <f>IF(AR841&lt;=SMALL(AR$3:AR$1130,5),"SIMILAR","NO")</f>
        <v>NO</v>
      </c>
      <c r="AU841" s="197" t="str">
        <f t="shared" ref="AU841:AU904" si="655">IF(AT841="SIMILAR",$AK841,"N/A")</f>
        <v>N/A</v>
      </c>
      <c r="AV841" s="197">
        <f t="shared" ref="AV841:AV904" si="656">IF(AU841="N/A",0,1)</f>
        <v>0</v>
      </c>
      <c r="AW841" s="198">
        <f t="shared" ref="AW841:AW904" si="657">IF(AU841="N/A",0,$B841)</f>
        <v>0</v>
      </c>
      <c r="AX841" s="199">
        <f>IFERROR(SQRT(($E841-$E$1136)^2+($K841-$K$1136)^2),0)</f>
        <v>0.40049971785393312</v>
      </c>
      <c r="AY841" s="197" t="str">
        <f>IF(AX841&lt;=SMALL(AX$3:AX$1130,1),"MAS PARECIDO","NO")</f>
        <v>NO</v>
      </c>
      <c r="AZ841" s="197" t="str">
        <f>IF(AX841&lt;=SMALL(AX$3:AX$1130,5),"SIMILAR","NO")</f>
        <v>NO</v>
      </c>
      <c r="BA841" s="197" t="str">
        <f t="shared" ref="BA841:BA904" si="658">IF(AZ841="SIMILAR",$AK841,"N/A")</f>
        <v>N/A</v>
      </c>
      <c r="BB841" s="197">
        <f t="shared" ref="BB841:BB904" si="659">IF(BA841="N/A",0,1)</f>
        <v>0</v>
      </c>
      <c r="BC841" s="198">
        <f t="shared" ref="BC841:BC904" si="660">IF(BA841="N/A",0,$B841)</f>
        <v>0</v>
      </c>
      <c r="BD841" s="196">
        <f>IFERROR(SQRT(($E841-$E$1136)^2+($O841-$O$1136)^2),0)</f>
        <v>2.0000600018000539E-2</v>
      </c>
      <c r="BE841" s="197" t="str">
        <f>IF(BD841&lt;=SMALL(BD$3:BD$1130,1),"MAS PARECIDO","NO")</f>
        <v>NO</v>
      </c>
      <c r="BF841" s="197" t="str">
        <f>IF(BD841&lt;=SMALL(BD$3:BD$1130,5),"SIMILAR","NO")</f>
        <v>NO</v>
      </c>
      <c r="BG841" s="197" t="str">
        <f t="shared" ref="BG841:BG904" si="661">IF(BF841="SIMILAR",$AK841,"N/A")</f>
        <v>N/A</v>
      </c>
      <c r="BH841" s="197">
        <f t="shared" ref="BH841:BH904" si="662">IF(BG841="N/A",0,1)</f>
        <v>0</v>
      </c>
      <c r="BI841" s="198">
        <f t="shared" ref="BI841:BI904" si="663">IF(BG841="N/A",0,$B841)</f>
        <v>0</v>
      </c>
      <c r="BJ841" s="199">
        <f>IFERROR(SQRT(($E841-$E$1136)^2+($R841-$R$1136)^2),0)</f>
        <v>0.50039986410977377</v>
      </c>
      <c r="BK841" s="197" t="str">
        <f>IF(BJ841&lt;=SMALL(BJ$3:BJ$1130,1),"MAS PARECIDO","NO")</f>
        <v>NO</v>
      </c>
      <c r="BL841" s="197" t="str">
        <f>IF(BJ841&lt;=SMALL(BJ$3:BJ$1130,5),"SIMILAR","NO")</f>
        <v>NO</v>
      </c>
      <c r="BM841" s="197" t="str">
        <f t="shared" ref="BM841:BM904" si="664">IF(BL841="SIMILAR",$AK841,"N/A")</f>
        <v>N/A</v>
      </c>
      <c r="BN841" s="197">
        <f t="shared" ref="BN841:BN904" si="665">IF(BM841="N/A",0,1)</f>
        <v>0</v>
      </c>
      <c r="BO841" s="198">
        <f t="shared" ref="BO841:BO904" si="666">IF(BM841="N/A",0,$B841)</f>
        <v>0</v>
      </c>
      <c r="BP841" s="199">
        <f>IFERROR(SQRT(($E841-$E$1136)^2+($U841-$U$1136)^2),0)</f>
        <v>2.0000600018000539E-2</v>
      </c>
      <c r="BQ841" s="197" t="str">
        <f>IF(BP841&lt;=SMALL(BP$3:BP$1130,1),"MAS PARECIDO","NO")</f>
        <v>NO</v>
      </c>
      <c r="BR841" s="197" t="str">
        <f>IF(BP841&lt;=SMALL(BP$3:BP$1130,5),"SIMILAR","NO")</f>
        <v>NO</v>
      </c>
      <c r="BS841" s="197" t="str">
        <f t="shared" ref="BS841:BS904" si="667">IF(BR841="SIMILAR",$AK841,"N/A")</f>
        <v>N/A</v>
      </c>
      <c r="BT841" s="197">
        <f t="shared" ref="BT841:BT904" si="668">IF(BS841="N/A",0,1)</f>
        <v>0</v>
      </c>
      <c r="BU841" s="198">
        <f t="shared" ref="BU841:BU904" si="669">IF(BS841="N/A",0,$B841)</f>
        <v>0</v>
      </c>
      <c r="BV841" s="199">
        <f>IFERROR(SQRT(($E841-$E$1136)^2+($X841-$X$1136)^2),0)</f>
        <v>2.0000600018000539E-2</v>
      </c>
      <c r="BW841" s="197" t="str">
        <f>IF(BV841&lt;=SMALL(BV$3:BV$1130,1),"MAS PARECIDO","NO")</f>
        <v>NO</v>
      </c>
      <c r="BX841" s="197" t="str">
        <f>IF(BV841&lt;=SMALL(BV$3:BV$1130,5),"SIMILAR","NO")</f>
        <v>NO</v>
      </c>
      <c r="BY841" s="197" t="str">
        <f t="shared" ref="BY841:BY904" si="670">IF(BX841="SIMILAR",$AK841,"N/A")</f>
        <v>N/A</v>
      </c>
      <c r="BZ841" s="197">
        <f t="shared" ref="BZ841:BZ904" si="671">IF(BY841="N/A",0,1)</f>
        <v>0</v>
      </c>
      <c r="CA841" s="198">
        <f t="shared" ref="CA841:CA904" si="672">IF(BY841="N/A",0,$B841)</f>
        <v>0</v>
      </c>
      <c r="CB841" s="199">
        <f>IFERROR(SQRT(($E841-$E$1136)^2+($AA841-$AA$1136)^2),0)</f>
        <v>1.0001999920021396</v>
      </c>
      <c r="CC841" s="197" t="str">
        <f>IF(CB841&lt;=SMALL(CB$3:CB$1130,1),"MAS PARECIDO","NO")</f>
        <v>NO</v>
      </c>
      <c r="CD841" s="197" t="str">
        <f>IF(CB841&lt;=SMALL(CB$3:CB$1130,5),"SIMILAR","NO")</f>
        <v>NO</v>
      </c>
      <c r="CE841" s="197" t="str">
        <f t="shared" ref="CE841:CE904" si="673">IF(CD841="SIMILAR",$AK841,"N/A")</f>
        <v>N/A</v>
      </c>
      <c r="CF841" s="197">
        <f t="shared" ref="CF841:CF904" si="674">IF(CE841="N/A",0,1)</f>
        <v>0</v>
      </c>
      <c r="CG841" s="198">
        <f t="shared" ref="CG841:CG904" si="675">IF(CE841="N/A",0,$B841)</f>
        <v>0</v>
      </c>
      <c r="CH841" s="199">
        <f>IFERROR(SQRT(($E841-$E$1136)^2+($AD841-$AD$1136)^2),0)</f>
        <v>1.0001999920021396</v>
      </c>
      <c r="CI841" s="197" t="str">
        <f>IF(CH841&lt;=SMALL(CH$3:CH$1130,1),"MAS PARECIDO","NO")</f>
        <v>NO</v>
      </c>
      <c r="CJ841" s="197" t="str">
        <f>IF(CH841&lt;=SMALL(CH$3:CH$1130,5),"SIMILAR","NO")</f>
        <v>NO</v>
      </c>
      <c r="CK841" s="197" t="str">
        <f t="shared" ref="CK841:CK904" si="676">IF(CJ841="SIMILAR",$AK841,"N/A")</f>
        <v>N/A</v>
      </c>
      <c r="CL841" s="197">
        <f t="shared" ref="CL841:CL904" si="677">IF(CK841="N/A",0,1)</f>
        <v>0</v>
      </c>
      <c r="CM841" s="198">
        <f t="shared" ref="CM841:CM904" si="678">IF(CK841="N/A",0,$B841)</f>
        <v>0</v>
      </c>
      <c r="CN841" s="199">
        <f>IFERROR(SQRT(($E841-$E$1136)^2+($AG841-$AG$1136)^2),0)</f>
        <v>1.0001999920021396</v>
      </c>
      <c r="CO841" s="197" t="str">
        <f>IF(CN841&lt;=SMALL(CN$3:CN$1130,1),"MAS PARECIDO","NO")</f>
        <v>NO</v>
      </c>
      <c r="CP841" s="197" t="str">
        <f>IF(CN841&lt;=SMALL(CN$3:CN$1130,5),"SIMILAR","NO")</f>
        <v>NO</v>
      </c>
      <c r="CQ841" s="197" t="str">
        <f t="shared" ref="CQ841:CQ904" si="679">IF(CP841="SIMILAR",$AK841,"N/A")</f>
        <v>N/A</v>
      </c>
      <c r="CR841" s="197">
        <f t="shared" ref="CR841:CR904" si="680">IF(CQ841="N/A",0,1)</f>
        <v>0</v>
      </c>
      <c r="CS841" s="198">
        <f t="shared" ref="CS841:CS904" si="681">IF(CQ841="N/A",0,$B841)</f>
        <v>0</v>
      </c>
      <c r="CT841" s="199">
        <f>IFERROR(SQRT(($E841-$E$1136)^2+($AJ841-$AJ$1136)^2),0)</f>
        <v>2.0000600018000539E-2</v>
      </c>
      <c r="CU841" s="197" t="str">
        <f>IF(CT841&lt;=SMALL(CT$3:CT$1130,1),"MAS PARECIDO","NO")</f>
        <v>NO</v>
      </c>
      <c r="CV841" s="197" t="str">
        <f>IF(CT841&lt;=SMALL(CT$3:CT$1130,5),"SIMILAR","NO")</f>
        <v>NO</v>
      </c>
      <c r="CW841" s="197" t="str">
        <f t="shared" ref="CW841:CW904" si="682">IF(CV841="SIMILAR",$AK841,"N/A")</f>
        <v>N/A</v>
      </c>
      <c r="CX841" s="197">
        <f t="shared" ref="CX841:CX904" si="683">IF(CW841="N/A",0,1)</f>
        <v>0</v>
      </c>
      <c r="CY841" s="198">
        <f t="shared" ref="CY841:CY904" si="684">IF(CW841="N/A",0,$B841)</f>
        <v>0</v>
      </c>
      <c r="CZ841" s="2" t="s">
        <v>2629</v>
      </c>
      <c r="DA841" s="2" t="s">
        <v>2630</v>
      </c>
      <c r="DB841" s="2">
        <v>0</v>
      </c>
      <c r="DC841" s="2" t="s">
        <v>189</v>
      </c>
    </row>
    <row r="842" spans="1:107">
      <c r="A842" s="24" t="s">
        <v>996</v>
      </c>
      <c r="B842" s="46">
        <v>70000</v>
      </c>
      <c r="C842" s="190">
        <f>(B842-$B$1132)/($B$1133-$B$1132)</f>
        <v>7.6558566625323371E-2</v>
      </c>
      <c r="D842" s="46">
        <v>22000</v>
      </c>
      <c r="E842" s="190">
        <f>(D842-$D$1132)/($D$1133-$D$1132)</f>
        <v>4.3971319139574187E-2</v>
      </c>
      <c r="F842" s="46" t="s">
        <v>53</v>
      </c>
      <c r="G842" s="192">
        <f>VLOOKUP(F842,'DATOS DE SOPORTE'!$Y$5:$Z$8,2,FALSE)</f>
        <v>2</v>
      </c>
      <c r="H842" s="190">
        <f>(G842-$G$1132)/($G$1133-$G$1132)</f>
        <v>0.33333333333333331</v>
      </c>
      <c r="I842" s="50">
        <v>2</v>
      </c>
      <c r="J842" s="200">
        <f t="shared" si="644"/>
        <v>2</v>
      </c>
      <c r="K842" s="190">
        <f>(J842-$J$1132)/($J$1133-$J$1132)</f>
        <v>0.4</v>
      </c>
      <c r="L842" s="193" t="str">
        <f t="shared" si="645"/>
        <v>SI</v>
      </c>
      <c r="M842" s="46" t="s">
        <v>192</v>
      </c>
      <c r="N842" s="192">
        <f t="shared" si="646"/>
        <v>2</v>
      </c>
      <c r="O842" s="190">
        <f>(N842-N$1132)/(N$1133-N$1132)</f>
        <v>1</v>
      </c>
      <c r="P842" s="46" t="s">
        <v>196</v>
      </c>
      <c r="Q842" s="192">
        <f t="shared" si="647"/>
        <v>1</v>
      </c>
      <c r="R842" s="190">
        <f>(Q842-Q$1132)/(Q$1133-Q$1132)</f>
        <v>0</v>
      </c>
      <c r="S842" s="46" t="s">
        <v>194</v>
      </c>
      <c r="T842" s="192">
        <f t="shared" si="648"/>
        <v>1</v>
      </c>
      <c r="U842" s="190">
        <f>(T842-T$1132)/(T$1133-T$1132)</f>
        <v>0</v>
      </c>
      <c r="V842" s="46" t="s">
        <v>237</v>
      </c>
      <c r="W842" s="194">
        <f>VLOOKUP(V842,'DATOS DE SOPORTE'!$S$5:$T$10,2,FALSE)</f>
        <v>6</v>
      </c>
      <c r="X842" s="201">
        <f>(W842-W$1132)/(W$1133-W$1132)</f>
        <v>1</v>
      </c>
      <c r="Y842" s="46" t="s">
        <v>188</v>
      </c>
      <c r="Z842" s="194">
        <f t="shared" si="649"/>
        <v>1</v>
      </c>
      <c r="AA842" s="201">
        <f>(Z842-Z$1132)/(Z$1133-Z$1132)</f>
        <v>0</v>
      </c>
      <c r="AB842" s="46" t="s">
        <v>188</v>
      </c>
      <c r="AC842" s="194">
        <f t="shared" si="650"/>
        <v>1</v>
      </c>
      <c r="AD842" s="201">
        <f>(AC842-AC$1132)/(AC$1133-AC$1132)</f>
        <v>0</v>
      </c>
      <c r="AE842" s="46" t="s">
        <v>136</v>
      </c>
      <c r="AF842" s="194">
        <f t="shared" si="651"/>
        <v>2</v>
      </c>
      <c r="AG842" s="201">
        <f>(AF842-AF$1132)/(AF$1133-AF$1132)</f>
        <v>1</v>
      </c>
      <c r="AH842" s="24" t="s">
        <v>199</v>
      </c>
      <c r="AI842" s="194">
        <f>VLOOKUP(AH842,'DATOS DE SOPORTE'!$V$5:$W$8,2,FALSE)</f>
        <v>2</v>
      </c>
      <c r="AJ842" s="201">
        <f>(AI842-AI$1132)/(AI$1133-AI$1132)</f>
        <v>0.33333333333333331</v>
      </c>
      <c r="AK842" s="58" t="str">
        <f t="shared" si="643"/>
        <v>Regular</v>
      </c>
      <c r="AL842" s="196">
        <f>IFERROR(SQRT(($E842-$E$1136)^2+($C842-$C$1136)^2),0)</f>
        <v>0.13590087929886221</v>
      </c>
      <c r="AM842" s="197" t="str">
        <f>IF(AL842&lt;=SMALL($AL$3:$AL$1130,1),"MAS PARECIDO","NO")</f>
        <v>NO</v>
      </c>
      <c r="AN842" s="197" t="str">
        <f>IF(AL842&lt;=SMALL($AL$3:$AL$1130,5),"SIMILAR","NO")</f>
        <v>NO</v>
      </c>
      <c r="AO842" s="197" t="str">
        <f t="shared" si="652"/>
        <v>N/A</v>
      </c>
      <c r="AP842" s="197">
        <f t="shared" si="653"/>
        <v>0</v>
      </c>
      <c r="AQ842" s="198">
        <f t="shared" si="654"/>
        <v>0</v>
      </c>
      <c r="AR842" s="196">
        <f>IFERROR(SQRT(($E842-$E$1136)^2+($H842-$H$1136)^2),0)</f>
        <v>4.4001320039601187E-2</v>
      </c>
      <c r="AS842" s="197" t="str">
        <f>IF(AR842&lt;=SMALL(AR$3:AR$1130,1),"MAS PARECIDO","NO")</f>
        <v>NO</v>
      </c>
      <c r="AT842" s="197" t="str">
        <f>IF(AR842&lt;=SMALL(AR$3:AR$1130,5),"SIMILAR","NO")</f>
        <v>NO</v>
      </c>
      <c r="AU842" s="197" t="str">
        <f t="shared" si="655"/>
        <v>N/A</v>
      </c>
      <c r="AV842" s="197">
        <f t="shared" si="656"/>
        <v>0</v>
      </c>
      <c r="AW842" s="198">
        <f t="shared" si="657"/>
        <v>0</v>
      </c>
      <c r="AX842" s="199">
        <f>IFERROR(SQRT(($E842-$E$1136)^2+($K842-$K$1136)^2),0)</f>
        <v>0.20478309540884329</v>
      </c>
      <c r="AY842" s="197" t="str">
        <f>IF(AX842&lt;=SMALL(AX$3:AX$1130,1),"MAS PARECIDO","NO")</f>
        <v>NO</v>
      </c>
      <c r="AZ842" s="197" t="str">
        <f>IF(AX842&lt;=SMALL(AX$3:AX$1130,5),"SIMILAR","NO")</f>
        <v>NO</v>
      </c>
      <c r="BA842" s="197" t="str">
        <f t="shared" si="658"/>
        <v>N/A</v>
      </c>
      <c r="BB842" s="197">
        <f t="shared" si="659"/>
        <v>0</v>
      </c>
      <c r="BC842" s="198">
        <f t="shared" si="660"/>
        <v>0</v>
      </c>
      <c r="BD842" s="196">
        <f>IFERROR(SQRT(($E842-$E$1136)^2+($O842-$O$1136)^2),0)</f>
        <v>4.4001320039601187E-2</v>
      </c>
      <c r="BE842" s="197" t="str">
        <f>IF(BD842&lt;=SMALL(BD$3:BD$1130,1),"MAS PARECIDO","NO")</f>
        <v>NO</v>
      </c>
      <c r="BF842" s="197" t="str">
        <f>IF(BD842&lt;=SMALL(BD$3:BD$1130,5),"SIMILAR","NO")</f>
        <v>NO</v>
      </c>
      <c r="BG842" s="197" t="str">
        <f t="shared" si="661"/>
        <v>N/A</v>
      </c>
      <c r="BH842" s="197">
        <f t="shared" si="662"/>
        <v>0</v>
      </c>
      <c r="BI842" s="198">
        <f t="shared" si="663"/>
        <v>0</v>
      </c>
      <c r="BJ842" s="199">
        <f>IFERROR(SQRT(($E842-$E$1136)^2+($R842-$R$1136)^2),0)</f>
        <v>0.50193238206478319</v>
      </c>
      <c r="BK842" s="197" t="str">
        <f>IF(BJ842&lt;=SMALL(BJ$3:BJ$1130,1),"MAS PARECIDO","NO")</f>
        <v>NO</v>
      </c>
      <c r="BL842" s="197" t="str">
        <f>IF(BJ842&lt;=SMALL(BJ$3:BJ$1130,5),"SIMILAR","NO")</f>
        <v>NO</v>
      </c>
      <c r="BM842" s="197" t="str">
        <f t="shared" si="664"/>
        <v>N/A</v>
      </c>
      <c r="BN842" s="197">
        <f t="shared" si="665"/>
        <v>0</v>
      </c>
      <c r="BO842" s="198">
        <f t="shared" si="666"/>
        <v>0</v>
      </c>
      <c r="BP842" s="199">
        <f>IFERROR(SQRT(($E842-$E$1136)^2+($U842-$U$1136)^2),0)</f>
        <v>4.4001320039601187E-2</v>
      </c>
      <c r="BQ842" s="197" t="str">
        <f>IF(BP842&lt;=SMALL(BP$3:BP$1130,1),"MAS PARECIDO","NO")</f>
        <v>NO</v>
      </c>
      <c r="BR842" s="197" t="str">
        <f>IF(BP842&lt;=SMALL(BP$3:BP$1130,5),"SIMILAR","NO")</f>
        <v>NO</v>
      </c>
      <c r="BS842" s="197" t="str">
        <f t="shared" si="667"/>
        <v>N/A</v>
      </c>
      <c r="BT842" s="197">
        <f t="shared" si="668"/>
        <v>0</v>
      </c>
      <c r="BU842" s="198">
        <f t="shared" si="669"/>
        <v>0</v>
      </c>
      <c r="BV842" s="199">
        <f>IFERROR(SQRT(($E842-$E$1136)^2+($X842-$X$1136)^2),0)</f>
        <v>1.0009675899674411</v>
      </c>
      <c r="BW842" s="197" t="str">
        <f>IF(BV842&lt;=SMALL(BV$3:BV$1130,1),"MAS PARECIDO","NO")</f>
        <v>NO</v>
      </c>
      <c r="BX842" s="197" t="str">
        <f>IF(BV842&lt;=SMALL(BV$3:BV$1130,5),"SIMILAR","NO")</f>
        <v>NO</v>
      </c>
      <c r="BY842" s="197" t="str">
        <f t="shared" si="670"/>
        <v>N/A</v>
      </c>
      <c r="BZ842" s="197">
        <f t="shared" si="671"/>
        <v>0</v>
      </c>
      <c r="CA842" s="198">
        <f t="shared" si="672"/>
        <v>0</v>
      </c>
      <c r="CB842" s="199">
        <f>IFERROR(SQRT(($E842-$E$1136)^2+($AA842-$AA$1136)^2),0)</f>
        <v>4.4001320039601187E-2</v>
      </c>
      <c r="CC842" s="197" t="str">
        <f>IF(CB842&lt;=SMALL(CB$3:CB$1130,1),"MAS PARECIDO","NO")</f>
        <v>NO</v>
      </c>
      <c r="CD842" s="197" t="str">
        <f>IF(CB842&lt;=SMALL(CB$3:CB$1130,5),"SIMILAR","NO")</f>
        <v>NO</v>
      </c>
      <c r="CE842" s="197" t="str">
        <f t="shared" si="673"/>
        <v>N/A</v>
      </c>
      <c r="CF842" s="197">
        <f t="shared" si="674"/>
        <v>0</v>
      </c>
      <c r="CG842" s="198">
        <f t="shared" si="675"/>
        <v>0</v>
      </c>
      <c r="CH842" s="199">
        <f>IFERROR(SQRT(($E842-$E$1136)^2+($AD842-$AD$1136)^2),0)</f>
        <v>1.0009675899674411</v>
      </c>
      <c r="CI842" s="197" t="str">
        <f>IF(CH842&lt;=SMALL(CH$3:CH$1130,1),"MAS PARECIDO","NO")</f>
        <v>NO</v>
      </c>
      <c r="CJ842" s="197" t="str">
        <f>IF(CH842&lt;=SMALL(CH$3:CH$1130,5),"SIMILAR","NO")</f>
        <v>NO</v>
      </c>
      <c r="CK842" s="197" t="str">
        <f t="shared" si="676"/>
        <v>N/A</v>
      </c>
      <c r="CL842" s="197">
        <f t="shared" si="677"/>
        <v>0</v>
      </c>
      <c r="CM842" s="198">
        <f t="shared" si="678"/>
        <v>0</v>
      </c>
      <c r="CN842" s="199">
        <f>IFERROR(SQRT(($E842-$E$1136)^2+($AG842-$AG$1136)^2),0)</f>
        <v>4.4001320039601187E-2</v>
      </c>
      <c r="CO842" s="197" t="str">
        <f>IF(CN842&lt;=SMALL(CN$3:CN$1130,1),"MAS PARECIDO","NO")</f>
        <v>NO</v>
      </c>
      <c r="CP842" s="197" t="str">
        <f>IF(CN842&lt;=SMALL(CN$3:CN$1130,5),"SIMILAR","NO")</f>
        <v>NO</v>
      </c>
      <c r="CQ842" s="197" t="str">
        <f t="shared" si="679"/>
        <v>N/A</v>
      </c>
      <c r="CR842" s="197">
        <f t="shared" si="680"/>
        <v>0</v>
      </c>
      <c r="CS842" s="198">
        <f t="shared" si="681"/>
        <v>0</v>
      </c>
      <c r="CT842" s="199">
        <f>IFERROR(SQRT(($E842-$E$1136)^2+($AJ842-$AJ$1136)^2),0)</f>
        <v>0.33622496527821744</v>
      </c>
      <c r="CU842" s="197" t="str">
        <f>IF(CT842&lt;=SMALL(CT$3:CT$1130,1),"MAS PARECIDO","NO")</f>
        <v>NO</v>
      </c>
      <c r="CV842" s="197" t="str">
        <f>IF(CT842&lt;=SMALL(CT$3:CT$1130,5),"SIMILAR","NO")</f>
        <v>NO</v>
      </c>
      <c r="CW842" s="197" t="str">
        <f t="shared" si="682"/>
        <v>N/A</v>
      </c>
      <c r="CX842" s="197">
        <f t="shared" si="683"/>
        <v>0</v>
      </c>
      <c r="CY842" s="198">
        <f t="shared" si="684"/>
        <v>0</v>
      </c>
      <c r="CZ842" s="2" t="s">
        <v>2631</v>
      </c>
      <c r="DA842" s="2" t="s">
        <v>2632</v>
      </c>
      <c r="DB842" s="2">
        <v>1</v>
      </c>
      <c r="DC842" s="2" t="s">
        <v>346</v>
      </c>
    </row>
    <row r="843" spans="1:107">
      <c r="A843" s="24" t="s">
        <v>997</v>
      </c>
      <c r="B843" s="46">
        <v>59427.75</v>
      </c>
      <c r="C843" s="190">
        <f>(B843-$B$1132)/($B$1133-$B$1132)</f>
        <v>6.4200523974696264E-2</v>
      </c>
      <c r="D843" s="46">
        <v>20000</v>
      </c>
      <c r="E843" s="190">
        <f>(D843-$D$1132)/($D$1133-$D$1132)</f>
        <v>3.9971199135974078E-2</v>
      </c>
      <c r="F843" s="46" t="s">
        <v>187</v>
      </c>
      <c r="G843" s="192">
        <f>VLOOKUP(F843,'DATOS DE SOPORTE'!$Y$5:$Z$8,2,FALSE)</f>
        <v>4</v>
      </c>
      <c r="H843" s="190">
        <f>(G843-$G$1132)/($G$1133-$G$1132)</f>
        <v>1</v>
      </c>
      <c r="I843" s="50">
        <v>1</v>
      </c>
      <c r="J843" s="200">
        <f t="shared" si="644"/>
        <v>1</v>
      </c>
      <c r="K843" s="190">
        <f>(J843-$J$1132)/($J$1133-$J$1132)</f>
        <v>0.2</v>
      </c>
      <c r="L843" s="193" t="str">
        <f t="shared" si="645"/>
        <v>SI</v>
      </c>
      <c r="M843" s="46" t="s">
        <v>56</v>
      </c>
      <c r="N843" s="192">
        <f t="shared" si="646"/>
        <v>1</v>
      </c>
      <c r="O843" s="190">
        <f>(N843-N$1132)/(N$1133-N$1132)</f>
        <v>0</v>
      </c>
      <c r="P843" s="46" t="s">
        <v>58</v>
      </c>
      <c r="Q843" s="192">
        <f t="shared" si="647"/>
        <v>3</v>
      </c>
      <c r="R843" s="190">
        <f>(Q843-Q$1132)/(Q$1133-Q$1132)</f>
        <v>1</v>
      </c>
      <c r="S843" s="46" t="s">
        <v>194</v>
      </c>
      <c r="T843" s="192">
        <f t="shared" si="648"/>
        <v>1</v>
      </c>
      <c r="U843" s="190">
        <f>(T843-T$1132)/(T$1133-T$1132)</f>
        <v>0</v>
      </c>
      <c r="V843" s="46" t="s">
        <v>62</v>
      </c>
      <c r="W843" s="194">
        <f>VLOOKUP(V843,'DATOS DE SOPORTE'!$S$5:$T$10,2,FALSE)</f>
        <v>1</v>
      </c>
      <c r="X843" s="201">
        <f>(W843-W$1132)/(W$1133-W$1132)</f>
        <v>0</v>
      </c>
      <c r="Y843" s="46" t="s">
        <v>188</v>
      </c>
      <c r="Z843" s="194">
        <f t="shared" si="649"/>
        <v>1</v>
      </c>
      <c r="AA843" s="201">
        <f>(Z843-Z$1132)/(Z$1133-Z$1132)</f>
        <v>0</v>
      </c>
      <c r="AB843" s="46" t="s">
        <v>136</v>
      </c>
      <c r="AC843" s="194">
        <f t="shared" si="650"/>
        <v>2</v>
      </c>
      <c r="AD843" s="201">
        <f>(AC843-AC$1132)/(AC$1133-AC$1132)</f>
        <v>1</v>
      </c>
      <c r="AE843" s="46" t="s">
        <v>188</v>
      </c>
      <c r="AF843" s="194">
        <f t="shared" si="651"/>
        <v>1</v>
      </c>
      <c r="AG843" s="201">
        <f>(AF843-AF$1132)/(AF$1133-AF$1132)</f>
        <v>0</v>
      </c>
      <c r="AH843" s="24" t="s">
        <v>67</v>
      </c>
      <c r="AI843" s="194">
        <f>VLOOKUP(AH843,'DATOS DE SOPORTE'!$V$5:$W$8,2,FALSE)</f>
        <v>1</v>
      </c>
      <c r="AJ843" s="201">
        <f>(AI843-AI$1132)/(AI$1133-AI$1132)</f>
        <v>0</v>
      </c>
      <c r="AK843" s="58" t="str">
        <f t="shared" si="643"/>
        <v>Bueno</v>
      </c>
      <c r="AL843" s="196">
        <f>IFERROR(SQRT(($E843-$E$1136)^2+($C843-$C$1136)^2),0)</f>
        <v>0.146505138099843</v>
      </c>
      <c r="AM843" s="197" t="str">
        <f>IF(AL843&lt;=SMALL($AL$3:$AL$1130,1),"MAS PARECIDO","NO")</f>
        <v>NO</v>
      </c>
      <c r="AN843" s="197" t="str">
        <f>IF(AL843&lt;=SMALL($AL$3:$AL$1130,5),"SIMILAR","NO")</f>
        <v>NO</v>
      </c>
      <c r="AO843" s="197" t="str">
        <f t="shared" si="652"/>
        <v>N/A</v>
      </c>
      <c r="AP843" s="197">
        <f t="shared" si="653"/>
        <v>0</v>
      </c>
      <c r="AQ843" s="198">
        <f t="shared" si="654"/>
        <v>0</v>
      </c>
      <c r="AR843" s="196">
        <f>IFERROR(SQRT(($E843-$E$1136)^2+($H843-$H$1136)^2),0)</f>
        <v>0.66786566048028306</v>
      </c>
      <c r="AS843" s="197" t="str">
        <f>IF(AR843&lt;=SMALL(AR$3:AR$1130,1),"MAS PARECIDO","NO")</f>
        <v>NO</v>
      </c>
      <c r="AT843" s="197" t="str">
        <f>IF(AR843&lt;=SMALL(AR$3:AR$1130,5),"SIMILAR","NO")</f>
        <v>NO</v>
      </c>
      <c r="AU843" s="197" t="str">
        <f t="shared" si="655"/>
        <v>N/A</v>
      </c>
      <c r="AV843" s="197">
        <f t="shared" si="656"/>
        <v>0</v>
      </c>
      <c r="AW843" s="198">
        <f t="shared" si="657"/>
        <v>0</v>
      </c>
      <c r="AX843" s="199">
        <f>IFERROR(SQRT(($E843-$E$1136)^2+($K843-$K$1136)^2),0)</f>
        <v>4.0001200036001078E-2</v>
      </c>
      <c r="AY843" s="197" t="str">
        <f>IF(AX843&lt;=SMALL(AX$3:AX$1130,1),"MAS PARECIDO","NO")</f>
        <v>NO</v>
      </c>
      <c r="AZ843" s="197" t="str">
        <f>IF(AX843&lt;=SMALL(AX$3:AX$1130,5),"SIMILAR","NO")</f>
        <v>NO</v>
      </c>
      <c r="BA843" s="197" t="str">
        <f t="shared" si="658"/>
        <v>N/A</v>
      </c>
      <c r="BB843" s="197">
        <f t="shared" si="659"/>
        <v>0</v>
      </c>
      <c r="BC843" s="198">
        <f t="shared" si="660"/>
        <v>0</v>
      </c>
      <c r="BD843" s="196">
        <f>IFERROR(SQRT(($E843-$E$1136)^2+($O843-$O$1136)^2),0)</f>
        <v>1.0007997282195475</v>
      </c>
      <c r="BE843" s="197" t="str">
        <f>IF(BD843&lt;=SMALL(BD$3:BD$1130,1),"MAS PARECIDO","NO")</f>
        <v>NO</v>
      </c>
      <c r="BF843" s="197" t="str">
        <f>IF(BD843&lt;=SMALL(BD$3:BD$1130,5),"SIMILAR","NO")</f>
        <v>NO</v>
      </c>
      <c r="BG843" s="197" t="str">
        <f t="shared" si="661"/>
        <v>N/A</v>
      </c>
      <c r="BH843" s="197">
        <f t="shared" si="662"/>
        <v>0</v>
      </c>
      <c r="BI843" s="198">
        <f t="shared" si="663"/>
        <v>0</v>
      </c>
      <c r="BJ843" s="199">
        <f>IFERROR(SQRT(($E843-$E$1136)^2+($R843-$R$1136)^2),0)</f>
        <v>0.50159754385794209</v>
      </c>
      <c r="BK843" s="197" t="str">
        <f>IF(BJ843&lt;=SMALL(BJ$3:BJ$1130,1),"MAS PARECIDO","NO")</f>
        <v>NO</v>
      </c>
      <c r="BL843" s="197" t="str">
        <f>IF(BJ843&lt;=SMALL(BJ$3:BJ$1130,5),"SIMILAR","NO")</f>
        <v>NO</v>
      </c>
      <c r="BM843" s="197" t="str">
        <f t="shared" si="664"/>
        <v>N/A</v>
      </c>
      <c r="BN843" s="197">
        <f t="shared" si="665"/>
        <v>0</v>
      </c>
      <c r="BO843" s="198">
        <f t="shared" si="666"/>
        <v>0</v>
      </c>
      <c r="BP843" s="199">
        <f>IFERROR(SQRT(($E843-$E$1136)^2+($U843-$U$1136)^2),0)</f>
        <v>4.0001200036001078E-2</v>
      </c>
      <c r="BQ843" s="197" t="str">
        <f>IF(BP843&lt;=SMALL(BP$3:BP$1130,1),"MAS PARECIDO","NO")</f>
        <v>NO</v>
      </c>
      <c r="BR843" s="197" t="str">
        <f>IF(BP843&lt;=SMALL(BP$3:BP$1130,5),"SIMILAR","NO")</f>
        <v>NO</v>
      </c>
      <c r="BS843" s="197" t="str">
        <f t="shared" si="667"/>
        <v>N/A</v>
      </c>
      <c r="BT843" s="197">
        <f t="shared" si="668"/>
        <v>0</v>
      </c>
      <c r="BU843" s="198">
        <f t="shared" si="669"/>
        <v>0</v>
      </c>
      <c r="BV843" s="199">
        <f>IFERROR(SQRT(($E843-$E$1136)^2+($X843-$X$1136)^2),0)</f>
        <v>4.0001200036001078E-2</v>
      </c>
      <c r="BW843" s="197" t="str">
        <f>IF(BV843&lt;=SMALL(BV$3:BV$1130,1),"MAS PARECIDO","NO")</f>
        <v>NO</v>
      </c>
      <c r="BX843" s="197" t="str">
        <f>IF(BV843&lt;=SMALL(BV$3:BV$1130,5),"SIMILAR","NO")</f>
        <v>NO</v>
      </c>
      <c r="BY843" s="197" t="str">
        <f t="shared" si="670"/>
        <v>N/A</v>
      </c>
      <c r="BZ843" s="197">
        <f t="shared" si="671"/>
        <v>0</v>
      </c>
      <c r="CA843" s="198">
        <f t="shared" si="672"/>
        <v>0</v>
      </c>
      <c r="CB843" s="199">
        <f>IFERROR(SQRT(($E843-$E$1136)^2+($AA843-$AA$1136)^2),0)</f>
        <v>4.0001200036001078E-2</v>
      </c>
      <c r="CC843" s="197" t="str">
        <f>IF(CB843&lt;=SMALL(CB$3:CB$1130,1),"MAS PARECIDO","NO")</f>
        <v>NO</v>
      </c>
      <c r="CD843" s="197" t="str">
        <f>IF(CB843&lt;=SMALL(CB$3:CB$1130,5),"SIMILAR","NO")</f>
        <v>NO</v>
      </c>
      <c r="CE843" s="197" t="str">
        <f t="shared" si="673"/>
        <v>N/A</v>
      </c>
      <c r="CF843" s="197">
        <f t="shared" si="674"/>
        <v>0</v>
      </c>
      <c r="CG843" s="198">
        <f t="shared" si="675"/>
        <v>0</v>
      </c>
      <c r="CH843" s="199">
        <f>IFERROR(SQRT(($E843-$E$1136)^2+($AD843-$AD$1136)^2),0)</f>
        <v>4.0001200036001078E-2</v>
      </c>
      <c r="CI843" s="197" t="str">
        <f>IF(CH843&lt;=SMALL(CH$3:CH$1130,1),"MAS PARECIDO","NO")</f>
        <v>NO</v>
      </c>
      <c r="CJ843" s="197" t="str">
        <f>IF(CH843&lt;=SMALL(CH$3:CH$1130,5),"SIMILAR","NO")</f>
        <v>NO</v>
      </c>
      <c r="CK843" s="197" t="str">
        <f t="shared" si="676"/>
        <v>N/A</v>
      </c>
      <c r="CL843" s="197">
        <f t="shared" si="677"/>
        <v>0</v>
      </c>
      <c r="CM843" s="198">
        <f t="shared" si="678"/>
        <v>0</v>
      </c>
      <c r="CN843" s="199">
        <f>IFERROR(SQRT(($E843-$E$1136)^2+($AG843-$AG$1136)^2),0)</f>
        <v>1.0007997282195475</v>
      </c>
      <c r="CO843" s="197" t="str">
        <f>IF(CN843&lt;=SMALL(CN$3:CN$1130,1),"MAS PARECIDO","NO")</f>
        <v>NO</v>
      </c>
      <c r="CP843" s="197" t="str">
        <f>IF(CN843&lt;=SMALL(CN$3:CN$1130,5),"SIMILAR","NO")</f>
        <v>NO</v>
      </c>
      <c r="CQ843" s="197" t="str">
        <f t="shared" si="679"/>
        <v>N/A</v>
      </c>
      <c r="CR843" s="197">
        <f t="shared" si="680"/>
        <v>0</v>
      </c>
      <c r="CS843" s="198">
        <f t="shared" si="681"/>
        <v>0</v>
      </c>
      <c r="CT843" s="199">
        <f>IFERROR(SQRT(($E843-$E$1136)^2+($AJ843-$AJ$1136)^2),0)</f>
        <v>4.0001200036001078E-2</v>
      </c>
      <c r="CU843" s="197" t="str">
        <f>IF(CT843&lt;=SMALL(CT$3:CT$1130,1),"MAS PARECIDO","NO")</f>
        <v>NO</v>
      </c>
      <c r="CV843" s="197" t="str">
        <f>IF(CT843&lt;=SMALL(CT$3:CT$1130,5),"SIMILAR","NO")</f>
        <v>NO</v>
      </c>
      <c r="CW843" s="197" t="str">
        <f t="shared" si="682"/>
        <v>N/A</v>
      </c>
      <c r="CX843" s="197">
        <f t="shared" si="683"/>
        <v>0</v>
      </c>
      <c r="CY843" s="198">
        <f t="shared" si="684"/>
        <v>0</v>
      </c>
      <c r="CZ843" s="2" t="s">
        <v>2340</v>
      </c>
      <c r="DA843" s="2" t="s">
        <v>2633</v>
      </c>
      <c r="DB843" s="2">
        <v>0</v>
      </c>
      <c r="DC843" s="2" t="s">
        <v>189</v>
      </c>
    </row>
    <row r="844" spans="1:107">
      <c r="A844" s="24" t="s">
        <v>998</v>
      </c>
      <c r="B844" s="46">
        <v>56655.25</v>
      </c>
      <c r="C844" s="190">
        <f>(B844-$B$1132)/($B$1133-$B$1132)</f>
        <v>6.0959712108833865E-2</v>
      </c>
      <c r="D844" s="46">
        <v>10000</v>
      </c>
      <c r="E844" s="190">
        <f>(D844-$D$1132)/($D$1133-$D$1132)</f>
        <v>1.9970599117973539E-2</v>
      </c>
      <c r="F844" s="46" t="s">
        <v>203</v>
      </c>
      <c r="G844" s="192">
        <f>VLOOKUP(F844,'DATOS DE SOPORTE'!$Y$5:$Z$8,2,FALSE)</f>
        <v>3</v>
      </c>
      <c r="H844" s="190">
        <f>(G844-$G$1132)/($G$1133-$G$1132)</f>
        <v>0.66666666666666663</v>
      </c>
      <c r="I844" s="50">
        <v>3</v>
      </c>
      <c r="J844" s="200">
        <f t="shared" si="644"/>
        <v>3</v>
      </c>
      <c r="K844" s="190">
        <f>(J844-$J$1132)/($J$1133-$J$1132)</f>
        <v>0.6</v>
      </c>
      <c r="L844" s="193" t="str">
        <f t="shared" si="645"/>
        <v>SI</v>
      </c>
      <c r="M844" s="46" t="s">
        <v>192</v>
      </c>
      <c r="N844" s="192">
        <f t="shared" si="646"/>
        <v>2</v>
      </c>
      <c r="O844" s="190">
        <f>(N844-N$1132)/(N$1133-N$1132)</f>
        <v>1</v>
      </c>
      <c r="P844" s="46" t="s">
        <v>193</v>
      </c>
      <c r="Q844" s="192">
        <f t="shared" si="647"/>
        <v>2</v>
      </c>
      <c r="R844" s="190">
        <f>(Q844-Q$1132)/(Q$1133-Q$1132)</f>
        <v>0.5</v>
      </c>
      <c r="S844" s="46" t="s">
        <v>194</v>
      </c>
      <c r="T844" s="192">
        <f t="shared" si="648"/>
        <v>1</v>
      </c>
      <c r="U844" s="190">
        <f>(T844-T$1132)/(T$1133-T$1132)</f>
        <v>0</v>
      </c>
      <c r="V844" s="46" t="s">
        <v>62</v>
      </c>
      <c r="W844" s="194">
        <f>VLOOKUP(V844,'DATOS DE SOPORTE'!$S$5:$T$10,2,FALSE)</f>
        <v>1</v>
      </c>
      <c r="X844" s="201">
        <f>(W844-W$1132)/(W$1133-W$1132)</f>
        <v>0</v>
      </c>
      <c r="Y844" s="46" t="s">
        <v>188</v>
      </c>
      <c r="Z844" s="194">
        <f t="shared" si="649"/>
        <v>1</v>
      </c>
      <c r="AA844" s="201">
        <f>(Z844-Z$1132)/(Z$1133-Z$1132)</f>
        <v>0</v>
      </c>
      <c r="AB844" s="46" t="s">
        <v>136</v>
      </c>
      <c r="AC844" s="194">
        <f t="shared" si="650"/>
        <v>2</v>
      </c>
      <c r="AD844" s="201">
        <f>(AC844-AC$1132)/(AC$1133-AC$1132)</f>
        <v>1</v>
      </c>
      <c r="AE844" s="46" t="s">
        <v>188</v>
      </c>
      <c r="AF844" s="194">
        <f t="shared" si="651"/>
        <v>1</v>
      </c>
      <c r="AG844" s="201">
        <f>(AF844-AF$1132)/(AF$1133-AF$1132)</f>
        <v>0</v>
      </c>
      <c r="AH844" s="24" t="s">
        <v>67</v>
      </c>
      <c r="AI844" s="194">
        <f>VLOOKUP(AH844,'DATOS DE SOPORTE'!$V$5:$W$8,2,FALSE)</f>
        <v>1</v>
      </c>
      <c r="AJ844" s="201">
        <f>(AI844-AI$1132)/(AI$1133-AI$1132)</f>
        <v>0</v>
      </c>
      <c r="AK844" s="58" t="str">
        <f t="shared" si="643"/>
        <v>Regular</v>
      </c>
      <c r="AL844" s="196">
        <f>IFERROR(SQRT(($E844-$E$1136)^2+($C844-$C$1136)^2),0)</f>
        <v>0.14555994175753023</v>
      </c>
      <c r="AM844" s="197" t="str">
        <f>IF(AL844&lt;=SMALL($AL$3:$AL$1130,1),"MAS PARECIDO","NO")</f>
        <v>NO</v>
      </c>
      <c r="AN844" s="197" t="str">
        <f>IF(AL844&lt;=SMALL($AL$3:$AL$1130,5),"SIMILAR","NO")</f>
        <v>NO</v>
      </c>
      <c r="AO844" s="197" t="str">
        <f t="shared" si="652"/>
        <v>N/A</v>
      </c>
      <c r="AP844" s="197">
        <f t="shared" si="653"/>
        <v>0</v>
      </c>
      <c r="AQ844" s="198">
        <f t="shared" si="654"/>
        <v>0</v>
      </c>
      <c r="AR844" s="196">
        <f>IFERROR(SQRT(($E844-$E$1136)^2+($H844-$H$1136)^2),0)</f>
        <v>0.33393283024014148</v>
      </c>
      <c r="AS844" s="197" t="str">
        <f>IF(AR844&lt;=SMALL(AR$3:AR$1130,1),"MAS PARECIDO","NO")</f>
        <v>NO</v>
      </c>
      <c r="AT844" s="197" t="str">
        <f>IF(AR844&lt;=SMALL(AR$3:AR$1130,5),"SIMILAR","NO")</f>
        <v>NO</v>
      </c>
      <c r="AU844" s="197" t="str">
        <f t="shared" si="655"/>
        <v>N/A</v>
      </c>
      <c r="AV844" s="197">
        <f t="shared" si="656"/>
        <v>0</v>
      </c>
      <c r="AW844" s="198">
        <f t="shared" si="657"/>
        <v>0</v>
      </c>
      <c r="AX844" s="199">
        <f>IFERROR(SQRT(($E844-$E$1136)^2+($K844-$K$1136)^2),0)</f>
        <v>0.40049971785393312</v>
      </c>
      <c r="AY844" s="197" t="str">
        <f>IF(AX844&lt;=SMALL(AX$3:AX$1130,1),"MAS PARECIDO","NO")</f>
        <v>NO</v>
      </c>
      <c r="AZ844" s="197" t="str">
        <f>IF(AX844&lt;=SMALL(AX$3:AX$1130,5),"SIMILAR","NO")</f>
        <v>NO</v>
      </c>
      <c r="BA844" s="197" t="str">
        <f t="shared" si="658"/>
        <v>N/A</v>
      </c>
      <c r="BB844" s="197">
        <f t="shared" si="659"/>
        <v>0</v>
      </c>
      <c r="BC844" s="198">
        <f t="shared" si="660"/>
        <v>0</v>
      </c>
      <c r="BD844" s="196">
        <f>IFERROR(SQRT(($E844-$E$1136)^2+($O844-$O$1136)^2),0)</f>
        <v>2.0000600018000539E-2</v>
      </c>
      <c r="BE844" s="197" t="str">
        <f>IF(BD844&lt;=SMALL(BD$3:BD$1130,1),"MAS PARECIDO","NO")</f>
        <v>NO</v>
      </c>
      <c r="BF844" s="197" t="str">
        <f>IF(BD844&lt;=SMALL(BD$3:BD$1130,5),"SIMILAR","NO")</f>
        <v>NO</v>
      </c>
      <c r="BG844" s="197" t="str">
        <f t="shared" si="661"/>
        <v>N/A</v>
      </c>
      <c r="BH844" s="197">
        <f t="shared" si="662"/>
        <v>0</v>
      </c>
      <c r="BI844" s="198">
        <f t="shared" si="663"/>
        <v>0</v>
      </c>
      <c r="BJ844" s="199">
        <f>IFERROR(SQRT(($E844-$E$1136)^2+($R844-$R$1136)^2),0)</f>
        <v>2.0000600018000539E-2</v>
      </c>
      <c r="BK844" s="197" t="str">
        <f>IF(BJ844&lt;=SMALL(BJ$3:BJ$1130,1),"MAS PARECIDO","NO")</f>
        <v>NO</v>
      </c>
      <c r="BL844" s="197" t="str">
        <f>IF(BJ844&lt;=SMALL(BJ$3:BJ$1130,5),"SIMILAR","NO")</f>
        <v>NO</v>
      </c>
      <c r="BM844" s="197" t="str">
        <f t="shared" si="664"/>
        <v>N/A</v>
      </c>
      <c r="BN844" s="197">
        <f t="shared" si="665"/>
        <v>0</v>
      </c>
      <c r="BO844" s="198">
        <f t="shared" si="666"/>
        <v>0</v>
      </c>
      <c r="BP844" s="199">
        <f>IFERROR(SQRT(($E844-$E$1136)^2+($U844-$U$1136)^2),0)</f>
        <v>2.0000600018000539E-2</v>
      </c>
      <c r="BQ844" s="197" t="str">
        <f>IF(BP844&lt;=SMALL(BP$3:BP$1130,1),"MAS PARECIDO","NO")</f>
        <v>NO</v>
      </c>
      <c r="BR844" s="197" t="str">
        <f>IF(BP844&lt;=SMALL(BP$3:BP$1130,5),"SIMILAR","NO")</f>
        <v>NO</v>
      </c>
      <c r="BS844" s="197" t="str">
        <f t="shared" si="667"/>
        <v>N/A</v>
      </c>
      <c r="BT844" s="197">
        <f t="shared" si="668"/>
        <v>0</v>
      </c>
      <c r="BU844" s="198">
        <f t="shared" si="669"/>
        <v>0</v>
      </c>
      <c r="BV844" s="199">
        <f>IFERROR(SQRT(($E844-$E$1136)^2+($X844-$X$1136)^2),0)</f>
        <v>2.0000600018000539E-2</v>
      </c>
      <c r="BW844" s="197" t="str">
        <f>IF(BV844&lt;=SMALL(BV$3:BV$1130,1),"MAS PARECIDO","NO")</f>
        <v>NO</v>
      </c>
      <c r="BX844" s="197" t="str">
        <f>IF(BV844&lt;=SMALL(BV$3:BV$1130,5),"SIMILAR","NO")</f>
        <v>NO</v>
      </c>
      <c r="BY844" s="197" t="str">
        <f t="shared" si="670"/>
        <v>N/A</v>
      </c>
      <c r="BZ844" s="197">
        <f t="shared" si="671"/>
        <v>0</v>
      </c>
      <c r="CA844" s="198">
        <f t="shared" si="672"/>
        <v>0</v>
      </c>
      <c r="CB844" s="199">
        <f>IFERROR(SQRT(($E844-$E$1136)^2+($AA844-$AA$1136)^2),0)</f>
        <v>2.0000600018000539E-2</v>
      </c>
      <c r="CC844" s="197" t="str">
        <f>IF(CB844&lt;=SMALL(CB$3:CB$1130,1),"MAS PARECIDO","NO")</f>
        <v>NO</v>
      </c>
      <c r="CD844" s="197" t="str">
        <f>IF(CB844&lt;=SMALL(CB$3:CB$1130,5),"SIMILAR","NO")</f>
        <v>NO</v>
      </c>
      <c r="CE844" s="197" t="str">
        <f t="shared" si="673"/>
        <v>N/A</v>
      </c>
      <c r="CF844" s="197">
        <f t="shared" si="674"/>
        <v>0</v>
      </c>
      <c r="CG844" s="198">
        <f t="shared" si="675"/>
        <v>0</v>
      </c>
      <c r="CH844" s="199">
        <f>IFERROR(SQRT(($E844-$E$1136)^2+($AD844-$AD$1136)^2),0)</f>
        <v>2.0000600018000539E-2</v>
      </c>
      <c r="CI844" s="197" t="str">
        <f>IF(CH844&lt;=SMALL(CH$3:CH$1130,1),"MAS PARECIDO","NO")</f>
        <v>NO</v>
      </c>
      <c r="CJ844" s="197" t="str">
        <f>IF(CH844&lt;=SMALL(CH$3:CH$1130,5),"SIMILAR","NO")</f>
        <v>NO</v>
      </c>
      <c r="CK844" s="197" t="str">
        <f t="shared" si="676"/>
        <v>N/A</v>
      </c>
      <c r="CL844" s="197">
        <f t="shared" si="677"/>
        <v>0</v>
      </c>
      <c r="CM844" s="198">
        <f t="shared" si="678"/>
        <v>0</v>
      </c>
      <c r="CN844" s="199">
        <f>IFERROR(SQRT(($E844-$E$1136)^2+($AG844-$AG$1136)^2),0)</f>
        <v>1.0001999920021396</v>
      </c>
      <c r="CO844" s="197" t="str">
        <f>IF(CN844&lt;=SMALL(CN$3:CN$1130,1),"MAS PARECIDO","NO")</f>
        <v>NO</v>
      </c>
      <c r="CP844" s="197" t="str">
        <f>IF(CN844&lt;=SMALL(CN$3:CN$1130,5),"SIMILAR","NO")</f>
        <v>NO</v>
      </c>
      <c r="CQ844" s="197" t="str">
        <f t="shared" si="679"/>
        <v>N/A</v>
      </c>
      <c r="CR844" s="197">
        <f t="shared" si="680"/>
        <v>0</v>
      </c>
      <c r="CS844" s="198">
        <f t="shared" si="681"/>
        <v>0</v>
      </c>
      <c r="CT844" s="199">
        <f>IFERROR(SQRT(($E844-$E$1136)^2+($AJ844-$AJ$1136)^2),0)</f>
        <v>2.0000600018000539E-2</v>
      </c>
      <c r="CU844" s="197" t="str">
        <f>IF(CT844&lt;=SMALL(CT$3:CT$1130,1),"MAS PARECIDO","NO")</f>
        <v>NO</v>
      </c>
      <c r="CV844" s="197" t="str">
        <f>IF(CT844&lt;=SMALL(CT$3:CT$1130,5),"SIMILAR","NO")</f>
        <v>NO</v>
      </c>
      <c r="CW844" s="197" t="str">
        <f t="shared" si="682"/>
        <v>N/A</v>
      </c>
      <c r="CX844" s="197">
        <f t="shared" si="683"/>
        <v>0</v>
      </c>
      <c r="CY844" s="198">
        <f t="shared" si="684"/>
        <v>0</v>
      </c>
      <c r="CZ844" s="2" t="s">
        <v>2634</v>
      </c>
      <c r="DA844" s="2" t="s">
        <v>2635</v>
      </c>
      <c r="DB844" s="2">
        <v>1</v>
      </c>
      <c r="DC844" s="2" t="s">
        <v>346</v>
      </c>
    </row>
    <row r="845" spans="1:107">
      <c r="A845" s="24" t="s">
        <v>999</v>
      </c>
      <c r="B845" s="46">
        <v>189301.32</v>
      </c>
      <c r="C845" s="190">
        <f>(B845-$B$1132)/($B$1133-$B$1132)</f>
        <v>0.21601145516240058</v>
      </c>
      <c r="D845" s="46">
        <v>19650</v>
      </c>
      <c r="E845" s="190">
        <f>(D845-$D$1132)/($D$1133-$D$1132)</f>
        <v>3.9271178135344059E-2</v>
      </c>
      <c r="F845" s="46" t="s">
        <v>53</v>
      </c>
      <c r="G845" s="192">
        <f>VLOOKUP(F845,'DATOS DE SOPORTE'!$Y$5:$Z$8,2,FALSE)</f>
        <v>2</v>
      </c>
      <c r="H845" s="190">
        <f>(G845-$G$1132)/($G$1133-$G$1132)</f>
        <v>0.33333333333333331</v>
      </c>
      <c r="I845" s="50">
        <v>3</v>
      </c>
      <c r="J845" s="200">
        <f t="shared" si="644"/>
        <v>3</v>
      </c>
      <c r="K845" s="190">
        <f>(J845-$J$1132)/($J$1133-$J$1132)</f>
        <v>0.6</v>
      </c>
      <c r="L845" s="193" t="str">
        <f t="shared" si="645"/>
        <v>SI</v>
      </c>
      <c r="M845" s="46" t="s">
        <v>192</v>
      </c>
      <c r="N845" s="192">
        <f t="shared" si="646"/>
        <v>2</v>
      </c>
      <c r="O845" s="190">
        <f>(N845-N$1132)/(N$1133-N$1132)</f>
        <v>1</v>
      </c>
      <c r="P845" s="46" t="s">
        <v>193</v>
      </c>
      <c r="Q845" s="192">
        <f t="shared" si="647"/>
        <v>2</v>
      </c>
      <c r="R845" s="190">
        <f>(Q845-Q$1132)/(Q$1133-Q$1132)</f>
        <v>0.5</v>
      </c>
      <c r="S845" s="46" t="s">
        <v>60</v>
      </c>
      <c r="T845" s="192">
        <f t="shared" si="648"/>
        <v>2</v>
      </c>
      <c r="U845" s="190">
        <f>(T845-T$1132)/(T$1133-T$1132)</f>
        <v>1</v>
      </c>
      <c r="V845" s="46" t="s">
        <v>212</v>
      </c>
      <c r="W845" s="194">
        <f>VLOOKUP(V845,'DATOS DE SOPORTE'!$S$5:$T$10,2,FALSE)</f>
        <v>3</v>
      </c>
      <c r="X845" s="201">
        <f>(W845-W$1132)/(W$1133-W$1132)</f>
        <v>0.4</v>
      </c>
      <c r="Y845" s="46" t="s">
        <v>188</v>
      </c>
      <c r="Z845" s="194">
        <f t="shared" si="649"/>
        <v>1</v>
      </c>
      <c r="AA845" s="201">
        <f>(Z845-Z$1132)/(Z$1133-Z$1132)</f>
        <v>0</v>
      </c>
      <c r="AB845" s="46" t="s">
        <v>136</v>
      </c>
      <c r="AC845" s="194">
        <f t="shared" si="650"/>
        <v>2</v>
      </c>
      <c r="AD845" s="201">
        <f>(AC845-AC$1132)/(AC$1133-AC$1132)</f>
        <v>1</v>
      </c>
      <c r="AE845" s="46" t="s">
        <v>188</v>
      </c>
      <c r="AF845" s="194">
        <f t="shared" si="651"/>
        <v>1</v>
      </c>
      <c r="AG845" s="201">
        <f>(AF845-AF$1132)/(AF$1133-AF$1132)</f>
        <v>0</v>
      </c>
      <c r="AH845" s="24" t="s">
        <v>67</v>
      </c>
      <c r="AI845" s="194">
        <f>VLOOKUP(AH845,'DATOS DE SOPORTE'!$V$5:$W$8,2,FALSE)</f>
        <v>1</v>
      </c>
      <c r="AJ845" s="201">
        <f>(AI845-AI$1132)/(AI$1133-AI$1132)</f>
        <v>0</v>
      </c>
      <c r="AK845" s="58" t="str">
        <f t="shared" si="643"/>
        <v>Bueno</v>
      </c>
      <c r="AL845" s="196">
        <f>IFERROR(SQRT(($E845-$E$1136)^2+($C845-$C$1136)^2),0)</f>
        <v>4.0777353194509723E-2</v>
      </c>
      <c r="AM845" s="197" t="str">
        <f>IF(AL845&lt;=SMALL($AL$3:$AL$1130,1),"MAS PARECIDO","NO")</f>
        <v>NO</v>
      </c>
      <c r="AN845" s="197" t="str">
        <f>IF(AL845&lt;=SMALL($AL$3:$AL$1130,5),"SIMILAR","NO")</f>
        <v>NO</v>
      </c>
      <c r="AO845" s="197" t="str">
        <f t="shared" si="652"/>
        <v>N/A</v>
      </c>
      <c r="AP845" s="197">
        <f t="shared" si="653"/>
        <v>0</v>
      </c>
      <c r="AQ845" s="198">
        <f t="shared" si="654"/>
        <v>0</v>
      </c>
      <c r="AR845" s="196">
        <f>IFERROR(SQRT(($E845-$E$1136)^2+($H845-$H$1136)^2),0)</f>
        <v>3.9301179035371059E-2</v>
      </c>
      <c r="AS845" s="197" t="str">
        <f>IF(AR845&lt;=SMALL(AR$3:AR$1130,1),"MAS PARECIDO","NO")</f>
        <v>NO</v>
      </c>
      <c r="AT845" s="197" t="str">
        <f>IF(AR845&lt;=SMALL(AR$3:AR$1130,5),"SIMILAR","NO")</f>
        <v>NO</v>
      </c>
      <c r="AU845" s="197" t="str">
        <f t="shared" si="655"/>
        <v>N/A</v>
      </c>
      <c r="AV845" s="197">
        <f t="shared" si="656"/>
        <v>0</v>
      </c>
      <c r="AW845" s="198">
        <f t="shared" si="657"/>
        <v>0</v>
      </c>
      <c r="AX845" s="199">
        <f>IFERROR(SQRT(($E845-$E$1136)^2+($K845-$K$1136)^2),0)</f>
        <v>0.4019260910585058</v>
      </c>
      <c r="AY845" s="197" t="str">
        <f>IF(AX845&lt;=SMALL(AX$3:AX$1130,1),"MAS PARECIDO","NO")</f>
        <v>NO</v>
      </c>
      <c r="AZ845" s="197" t="str">
        <f>IF(AX845&lt;=SMALL(AX$3:AX$1130,5),"SIMILAR","NO")</f>
        <v>NO</v>
      </c>
      <c r="BA845" s="197" t="str">
        <f t="shared" si="658"/>
        <v>N/A</v>
      </c>
      <c r="BB845" s="197">
        <f t="shared" si="659"/>
        <v>0</v>
      </c>
      <c r="BC845" s="198">
        <f t="shared" si="660"/>
        <v>0</v>
      </c>
      <c r="BD845" s="196">
        <f>IFERROR(SQRT(($E845-$E$1136)^2+($O845-$O$1136)^2),0)</f>
        <v>3.9301179035371059E-2</v>
      </c>
      <c r="BE845" s="197" t="str">
        <f>IF(BD845&lt;=SMALL(BD$3:BD$1130,1),"MAS PARECIDO","NO")</f>
        <v>NO</v>
      </c>
      <c r="BF845" s="197" t="str">
        <f>IF(BD845&lt;=SMALL(BD$3:BD$1130,5),"SIMILAR","NO")</f>
        <v>NO</v>
      </c>
      <c r="BG845" s="197" t="str">
        <f t="shared" si="661"/>
        <v>N/A</v>
      </c>
      <c r="BH845" s="197">
        <f t="shared" si="662"/>
        <v>0</v>
      </c>
      <c r="BI845" s="198">
        <f t="shared" si="663"/>
        <v>0</v>
      </c>
      <c r="BJ845" s="199">
        <f>IFERROR(SQRT(($E845-$E$1136)^2+($R845-$R$1136)^2),0)</f>
        <v>3.9301179035371059E-2</v>
      </c>
      <c r="BK845" s="197" t="str">
        <f>IF(BJ845&lt;=SMALL(BJ$3:BJ$1130,1),"MAS PARECIDO","NO")</f>
        <v>NO</v>
      </c>
      <c r="BL845" s="197" t="str">
        <f>IF(BJ845&lt;=SMALL(BJ$3:BJ$1130,5),"SIMILAR","NO")</f>
        <v>NO</v>
      </c>
      <c r="BM845" s="197" t="str">
        <f t="shared" si="664"/>
        <v>N/A</v>
      </c>
      <c r="BN845" s="197">
        <f t="shared" si="665"/>
        <v>0</v>
      </c>
      <c r="BO845" s="198">
        <f t="shared" si="666"/>
        <v>0</v>
      </c>
      <c r="BP845" s="199">
        <f>IFERROR(SQRT(($E845-$E$1136)^2+($U845-$U$1136)^2),0)</f>
        <v>1.0007719933499191</v>
      </c>
      <c r="BQ845" s="197" t="str">
        <f>IF(BP845&lt;=SMALL(BP$3:BP$1130,1),"MAS PARECIDO","NO")</f>
        <v>NO</v>
      </c>
      <c r="BR845" s="197" t="str">
        <f>IF(BP845&lt;=SMALL(BP$3:BP$1130,5),"SIMILAR","NO")</f>
        <v>NO</v>
      </c>
      <c r="BS845" s="197" t="str">
        <f t="shared" si="667"/>
        <v>N/A</v>
      </c>
      <c r="BT845" s="197">
        <f t="shared" si="668"/>
        <v>0</v>
      </c>
      <c r="BU845" s="198">
        <f t="shared" si="669"/>
        <v>0</v>
      </c>
      <c r="BV845" s="199">
        <f>IFERROR(SQRT(($E845-$E$1136)^2+($X845-$X$1136)^2),0)</f>
        <v>0.40192609105850585</v>
      </c>
      <c r="BW845" s="197" t="str">
        <f>IF(BV845&lt;=SMALL(BV$3:BV$1130,1),"MAS PARECIDO","NO")</f>
        <v>NO</v>
      </c>
      <c r="BX845" s="197" t="str">
        <f>IF(BV845&lt;=SMALL(BV$3:BV$1130,5),"SIMILAR","NO")</f>
        <v>NO</v>
      </c>
      <c r="BY845" s="197" t="str">
        <f t="shared" si="670"/>
        <v>N/A</v>
      </c>
      <c r="BZ845" s="197">
        <f t="shared" si="671"/>
        <v>0</v>
      </c>
      <c r="CA845" s="198">
        <f t="shared" si="672"/>
        <v>0</v>
      </c>
      <c r="CB845" s="199">
        <f>IFERROR(SQRT(($E845-$E$1136)^2+($AA845-$AA$1136)^2),0)</f>
        <v>3.9301179035371059E-2</v>
      </c>
      <c r="CC845" s="197" t="str">
        <f>IF(CB845&lt;=SMALL(CB$3:CB$1130,1),"MAS PARECIDO","NO")</f>
        <v>NO</v>
      </c>
      <c r="CD845" s="197" t="str">
        <f>IF(CB845&lt;=SMALL(CB$3:CB$1130,5),"SIMILAR","NO")</f>
        <v>NO</v>
      </c>
      <c r="CE845" s="197" t="str">
        <f t="shared" si="673"/>
        <v>N/A</v>
      </c>
      <c r="CF845" s="197">
        <f t="shared" si="674"/>
        <v>0</v>
      </c>
      <c r="CG845" s="198">
        <f t="shared" si="675"/>
        <v>0</v>
      </c>
      <c r="CH845" s="199">
        <f>IFERROR(SQRT(($E845-$E$1136)^2+($AD845-$AD$1136)^2),0)</f>
        <v>3.9301179035371059E-2</v>
      </c>
      <c r="CI845" s="197" t="str">
        <f>IF(CH845&lt;=SMALL(CH$3:CH$1130,1),"MAS PARECIDO","NO")</f>
        <v>NO</v>
      </c>
      <c r="CJ845" s="197" t="str">
        <f>IF(CH845&lt;=SMALL(CH$3:CH$1130,5),"SIMILAR","NO")</f>
        <v>NO</v>
      </c>
      <c r="CK845" s="197" t="str">
        <f t="shared" si="676"/>
        <v>N/A</v>
      </c>
      <c r="CL845" s="197">
        <f t="shared" si="677"/>
        <v>0</v>
      </c>
      <c r="CM845" s="198">
        <f t="shared" si="678"/>
        <v>0</v>
      </c>
      <c r="CN845" s="199">
        <f>IFERROR(SQRT(($E845-$E$1136)^2+($AG845-$AG$1136)^2),0)</f>
        <v>1.0007719933499191</v>
      </c>
      <c r="CO845" s="197" t="str">
        <f>IF(CN845&lt;=SMALL(CN$3:CN$1130,1),"MAS PARECIDO","NO")</f>
        <v>NO</v>
      </c>
      <c r="CP845" s="197" t="str">
        <f>IF(CN845&lt;=SMALL(CN$3:CN$1130,5),"SIMILAR","NO")</f>
        <v>NO</v>
      </c>
      <c r="CQ845" s="197" t="str">
        <f t="shared" si="679"/>
        <v>N/A</v>
      </c>
      <c r="CR845" s="197">
        <f t="shared" si="680"/>
        <v>0</v>
      </c>
      <c r="CS845" s="198">
        <f t="shared" si="681"/>
        <v>0</v>
      </c>
      <c r="CT845" s="199">
        <f>IFERROR(SQRT(($E845-$E$1136)^2+($AJ845-$AJ$1136)^2),0)</f>
        <v>3.9301179035371059E-2</v>
      </c>
      <c r="CU845" s="197" t="str">
        <f>IF(CT845&lt;=SMALL(CT$3:CT$1130,1),"MAS PARECIDO","NO")</f>
        <v>NO</v>
      </c>
      <c r="CV845" s="197" t="str">
        <f>IF(CT845&lt;=SMALL(CT$3:CT$1130,5),"SIMILAR","NO")</f>
        <v>NO</v>
      </c>
      <c r="CW845" s="197" t="str">
        <f t="shared" si="682"/>
        <v>N/A</v>
      </c>
      <c r="CX845" s="197">
        <f t="shared" si="683"/>
        <v>0</v>
      </c>
      <c r="CY845" s="198">
        <f t="shared" si="684"/>
        <v>0</v>
      </c>
      <c r="CZ845" s="2" t="s">
        <v>2636</v>
      </c>
      <c r="DA845" s="2" t="s">
        <v>2637</v>
      </c>
      <c r="DB845" s="2">
        <v>0</v>
      </c>
      <c r="DC845" s="2" t="s">
        <v>189</v>
      </c>
    </row>
    <row r="846" spans="1:107">
      <c r="A846" s="24" t="s">
        <v>1000</v>
      </c>
      <c r="B846" s="46">
        <v>85000</v>
      </c>
      <c r="C846" s="190">
        <f>(B846-$B$1132)/($B$1133-$B$1132)</f>
        <v>9.4092264727374184E-2</v>
      </c>
      <c r="D846" s="46">
        <v>10000</v>
      </c>
      <c r="E846" s="190">
        <f>(D846-$D$1132)/($D$1133-$D$1132)</f>
        <v>1.9970599117973539E-2</v>
      </c>
      <c r="F846" s="46" t="s">
        <v>187</v>
      </c>
      <c r="G846" s="192">
        <f>VLOOKUP(F846,'DATOS DE SOPORTE'!$Y$5:$Z$8,2,FALSE)</f>
        <v>4</v>
      </c>
      <c r="H846" s="190">
        <f>(G846-$G$1132)/($G$1133-$G$1132)</f>
        <v>1</v>
      </c>
      <c r="I846" s="50">
        <v>0</v>
      </c>
      <c r="J846" s="200">
        <f t="shared" si="644"/>
        <v>0</v>
      </c>
      <c r="K846" s="190">
        <f>(J846-$J$1132)/($J$1133-$J$1132)</f>
        <v>0</v>
      </c>
      <c r="L846" s="193" t="str">
        <f t="shared" si="645"/>
        <v>NO</v>
      </c>
      <c r="M846" s="46" t="s">
        <v>56</v>
      </c>
      <c r="N846" s="192">
        <f t="shared" si="646"/>
        <v>1</v>
      </c>
      <c r="O846" s="190">
        <f>(N846-N$1132)/(N$1133-N$1132)</f>
        <v>0</v>
      </c>
      <c r="P846" s="46" t="s">
        <v>58</v>
      </c>
      <c r="Q846" s="192">
        <f t="shared" si="647"/>
        <v>3</v>
      </c>
      <c r="R846" s="190">
        <f>(Q846-Q$1132)/(Q$1133-Q$1132)</f>
        <v>1</v>
      </c>
      <c r="S846" s="46" t="s">
        <v>194</v>
      </c>
      <c r="T846" s="192">
        <f t="shared" si="648"/>
        <v>1</v>
      </c>
      <c r="U846" s="190">
        <f>(T846-T$1132)/(T$1133-T$1132)</f>
        <v>0</v>
      </c>
      <c r="V846" s="46" t="s">
        <v>212</v>
      </c>
      <c r="W846" s="194">
        <f>VLOOKUP(V846,'DATOS DE SOPORTE'!$S$5:$T$10,2,FALSE)</f>
        <v>3</v>
      </c>
      <c r="X846" s="201">
        <f>(W846-W$1132)/(W$1133-W$1132)</f>
        <v>0.4</v>
      </c>
      <c r="Y846" s="46" t="s">
        <v>188</v>
      </c>
      <c r="Z846" s="194">
        <f t="shared" si="649"/>
        <v>1</v>
      </c>
      <c r="AA846" s="201">
        <f>(Z846-Z$1132)/(Z$1133-Z$1132)</f>
        <v>0</v>
      </c>
      <c r="AB846" s="46" t="s">
        <v>188</v>
      </c>
      <c r="AC846" s="194">
        <f t="shared" si="650"/>
        <v>1</v>
      </c>
      <c r="AD846" s="201">
        <f>(AC846-AC$1132)/(AC$1133-AC$1132)</f>
        <v>0</v>
      </c>
      <c r="AE846" s="46" t="s">
        <v>188</v>
      </c>
      <c r="AF846" s="194">
        <f t="shared" si="651"/>
        <v>1</v>
      </c>
      <c r="AG846" s="201">
        <f>(AF846-AF$1132)/(AF$1133-AF$1132)</f>
        <v>0</v>
      </c>
      <c r="AH846" s="24" t="s">
        <v>199</v>
      </c>
      <c r="AI846" s="194">
        <f>VLOOKUP(AH846,'DATOS DE SOPORTE'!$V$5:$W$8,2,FALSE)</f>
        <v>2</v>
      </c>
      <c r="AJ846" s="201">
        <f>(AI846-AI$1132)/(AI$1133-AI$1132)</f>
        <v>0.33333333333333331</v>
      </c>
      <c r="AK846" s="58" t="str">
        <f t="shared" si="643"/>
        <v>Bueno</v>
      </c>
      <c r="AL846" s="196">
        <f>IFERROR(SQRT(($E846-$E$1136)^2+($C846-$C$1136)^2),0)</f>
        <v>0.11283353100280279</v>
      </c>
      <c r="AM846" s="197" t="str">
        <f>IF(AL846&lt;=SMALL($AL$3:$AL$1130,1),"MAS PARECIDO","NO")</f>
        <v>NO</v>
      </c>
      <c r="AN846" s="197" t="str">
        <f>IF(AL846&lt;=SMALL($AL$3:$AL$1130,5),"SIMILAR","NO")</f>
        <v>NO</v>
      </c>
      <c r="AO846" s="197" t="str">
        <f t="shared" si="652"/>
        <v>N/A</v>
      </c>
      <c r="AP846" s="197">
        <f t="shared" si="653"/>
        <v>0</v>
      </c>
      <c r="AQ846" s="198">
        <f t="shared" si="654"/>
        <v>0</v>
      </c>
      <c r="AR846" s="196">
        <f>IFERROR(SQRT(($E846-$E$1136)^2+($H846-$H$1136)^2),0)</f>
        <v>0.66696661718973949</v>
      </c>
      <c r="AS846" s="197" t="str">
        <f>IF(AR846&lt;=SMALL(AR$3:AR$1130,1),"MAS PARECIDO","NO")</f>
        <v>NO</v>
      </c>
      <c r="AT846" s="197" t="str">
        <f>IF(AR846&lt;=SMALL(AR$3:AR$1130,5),"SIMILAR","NO")</f>
        <v>NO</v>
      </c>
      <c r="AU846" s="197" t="str">
        <f t="shared" si="655"/>
        <v>N/A</v>
      </c>
      <c r="AV846" s="197">
        <f t="shared" si="656"/>
        <v>0</v>
      </c>
      <c r="AW846" s="198">
        <f t="shared" si="657"/>
        <v>0</v>
      </c>
      <c r="AX846" s="199">
        <f>IFERROR(SQRT(($E846-$E$1136)^2+($K846-$K$1136)^2),0)</f>
        <v>0.20099757212732708</v>
      </c>
      <c r="AY846" s="197" t="str">
        <f>IF(AX846&lt;=SMALL(AX$3:AX$1130,1),"MAS PARECIDO","NO")</f>
        <v>NO</v>
      </c>
      <c r="AZ846" s="197" t="str">
        <f>IF(AX846&lt;=SMALL(AX$3:AX$1130,5),"SIMILAR","NO")</f>
        <v>NO</v>
      </c>
      <c r="BA846" s="197" t="str">
        <f t="shared" si="658"/>
        <v>N/A</v>
      </c>
      <c r="BB846" s="197">
        <f t="shared" si="659"/>
        <v>0</v>
      </c>
      <c r="BC846" s="198">
        <f t="shared" si="660"/>
        <v>0</v>
      </c>
      <c r="BD846" s="196">
        <f>IFERROR(SQRT(($E846-$E$1136)^2+($O846-$O$1136)^2),0)</f>
        <v>1.0001999920021396</v>
      </c>
      <c r="BE846" s="197" t="str">
        <f>IF(BD846&lt;=SMALL(BD$3:BD$1130,1),"MAS PARECIDO","NO")</f>
        <v>NO</v>
      </c>
      <c r="BF846" s="197" t="str">
        <f>IF(BD846&lt;=SMALL(BD$3:BD$1130,5),"SIMILAR","NO")</f>
        <v>NO</v>
      </c>
      <c r="BG846" s="197" t="str">
        <f t="shared" si="661"/>
        <v>N/A</v>
      </c>
      <c r="BH846" s="197">
        <f t="shared" si="662"/>
        <v>0</v>
      </c>
      <c r="BI846" s="198">
        <f t="shared" si="663"/>
        <v>0</v>
      </c>
      <c r="BJ846" s="199">
        <f>IFERROR(SQRT(($E846-$E$1136)^2+($R846-$R$1136)^2),0)</f>
        <v>0.50039986410977377</v>
      </c>
      <c r="BK846" s="197" t="str">
        <f>IF(BJ846&lt;=SMALL(BJ$3:BJ$1130,1),"MAS PARECIDO","NO")</f>
        <v>NO</v>
      </c>
      <c r="BL846" s="197" t="str">
        <f>IF(BJ846&lt;=SMALL(BJ$3:BJ$1130,5),"SIMILAR","NO")</f>
        <v>NO</v>
      </c>
      <c r="BM846" s="197" t="str">
        <f t="shared" si="664"/>
        <v>N/A</v>
      </c>
      <c r="BN846" s="197">
        <f t="shared" si="665"/>
        <v>0</v>
      </c>
      <c r="BO846" s="198">
        <f t="shared" si="666"/>
        <v>0</v>
      </c>
      <c r="BP846" s="199">
        <f>IFERROR(SQRT(($E846-$E$1136)^2+($U846-$U$1136)^2),0)</f>
        <v>2.0000600018000539E-2</v>
      </c>
      <c r="BQ846" s="197" t="str">
        <f>IF(BP846&lt;=SMALL(BP$3:BP$1130,1),"MAS PARECIDO","NO")</f>
        <v>NO</v>
      </c>
      <c r="BR846" s="197" t="str">
        <f>IF(BP846&lt;=SMALL(BP$3:BP$1130,5),"SIMILAR","NO")</f>
        <v>NO</v>
      </c>
      <c r="BS846" s="197" t="str">
        <f t="shared" si="667"/>
        <v>N/A</v>
      </c>
      <c r="BT846" s="197">
        <f t="shared" si="668"/>
        <v>0</v>
      </c>
      <c r="BU846" s="198">
        <f t="shared" si="669"/>
        <v>0</v>
      </c>
      <c r="BV846" s="199">
        <f>IFERROR(SQRT(($E846-$E$1136)^2+($X846-$X$1136)^2),0)</f>
        <v>0.40049971785393318</v>
      </c>
      <c r="BW846" s="197" t="str">
        <f>IF(BV846&lt;=SMALL(BV$3:BV$1130,1),"MAS PARECIDO","NO")</f>
        <v>NO</v>
      </c>
      <c r="BX846" s="197" t="str">
        <f>IF(BV846&lt;=SMALL(BV$3:BV$1130,5),"SIMILAR","NO")</f>
        <v>NO</v>
      </c>
      <c r="BY846" s="197" t="str">
        <f t="shared" si="670"/>
        <v>N/A</v>
      </c>
      <c r="BZ846" s="197">
        <f t="shared" si="671"/>
        <v>0</v>
      </c>
      <c r="CA846" s="198">
        <f t="shared" si="672"/>
        <v>0</v>
      </c>
      <c r="CB846" s="199">
        <f>IFERROR(SQRT(($E846-$E$1136)^2+($AA846-$AA$1136)^2),0)</f>
        <v>2.0000600018000539E-2</v>
      </c>
      <c r="CC846" s="197" t="str">
        <f>IF(CB846&lt;=SMALL(CB$3:CB$1130,1),"MAS PARECIDO","NO")</f>
        <v>NO</v>
      </c>
      <c r="CD846" s="197" t="str">
        <f>IF(CB846&lt;=SMALL(CB$3:CB$1130,5),"SIMILAR","NO")</f>
        <v>NO</v>
      </c>
      <c r="CE846" s="197" t="str">
        <f t="shared" si="673"/>
        <v>N/A</v>
      </c>
      <c r="CF846" s="197">
        <f t="shared" si="674"/>
        <v>0</v>
      </c>
      <c r="CG846" s="198">
        <f t="shared" si="675"/>
        <v>0</v>
      </c>
      <c r="CH846" s="199">
        <f>IFERROR(SQRT(($E846-$E$1136)^2+($AD846-$AD$1136)^2),0)</f>
        <v>1.0001999920021396</v>
      </c>
      <c r="CI846" s="197" t="str">
        <f>IF(CH846&lt;=SMALL(CH$3:CH$1130,1),"MAS PARECIDO","NO")</f>
        <v>NO</v>
      </c>
      <c r="CJ846" s="197" t="str">
        <f>IF(CH846&lt;=SMALL(CH$3:CH$1130,5),"SIMILAR","NO")</f>
        <v>NO</v>
      </c>
      <c r="CK846" s="197" t="str">
        <f t="shared" si="676"/>
        <v>N/A</v>
      </c>
      <c r="CL846" s="197">
        <f t="shared" si="677"/>
        <v>0</v>
      </c>
      <c r="CM846" s="198">
        <f t="shared" si="678"/>
        <v>0</v>
      </c>
      <c r="CN846" s="199">
        <f>IFERROR(SQRT(($E846-$E$1136)^2+($AG846-$AG$1136)^2),0)</f>
        <v>1.0001999920021396</v>
      </c>
      <c r="CO846" s="197" t="str">
        <f>IF(CN846&lt;=SMALL(CN$3:CN$1130,1),"MAS PARECIDO","NO")</f>
        <v>NO</v>
      </c>
      <c r="CP846" s="197" t="str">
        <f>IF(CN846&lt;=SMALL(CN$3:CN$1130,5),"SIMILAR","NO")</f>
        <v>NO</v>
      </c>
      <c r="CQ846" s="197" t="str">
        <f t="shared" si="679"/>
        <v>N/A</v>
      </c>
      <c r="CR846" s="197">
        <f t="shared" si="680"/>
        <v>0</v>
      </c>
      <c r="CS846" s="198">
        <f t="shared" si="681"/>
        <v>0</v>
      </c>
      <c r="CT846" s="199">
        <f>IFERROR(SQRT(($E846-$E$1136)^2+($AJ846-$AJ$1136)^2),0)</f>
        <v>0.33393283024014148</v>
      </c>
      <c r="CU846" s="197" t="str">
        <f>IF(CT846&lt;=SMALL(CT$3:CT$1130,1),"MAS PARECIDO","NO")</f>
        <v>NO</v>
      </c>
      <c r="CV846" s="197" t="str">
        <f>IF(CT846&lt;=SMALL(CT$3:CT$1130,5),"SIMILAR","NO")</f>
        <v>NO</v>
      </c>
      <c r="CW846" s="197" t="str">
        <f t="shared" si="682"/>
        <v>N/A</v>
      </c>
      <c r="CX846" s="197">
        <f t="shared" si="683"/>
        <v>0</v>
      </c>
      <c r="CY846" s="198">
        <f t="shared" si="684"/>
        <v>0</v>
      </c>
      <c r="CZ846" s="2" t="s">
        <v>2638</v>
      </c>
      <c r="DA846" s="2" t="s">
        <v>2639</v>
      </c>
      <c r="DB846" s="2">
        <v>0</v>
      </c>
      <c r="DC846" s="2" t="s">
        <v>189</v>
      </c>
    </row>
    <row r="847" spans="1:107">
      <c r="A847" s="24" t="s">
        <v>1001</v>
      </c>
      <c r="B847" s="46">
        <v>102644.78</v>
      </c>
      <c r="C847" s="190">
        <f>(B847-$B$1132)/($B$1133-$B$1132)</f>
        <v>0.11471748110051448</v>
      </c>
      <c r="D847" s="46"/>
      <c r="E847" s="190">
        <f>(D847-$D$1132)/($D$1133-$D$1132)</f>
        <v>-3.0000900027000811E-5</v>
      </c>
      <c r="F847" s="46" t="s">
        <v>203</v>
      </c>
      <c r="G847" s="192">
        <f>VLOOKUP(F847,'DATOS DE SOPORTE'!$Y$5:$Z$8,2,FALSE)</f>
        <v>3</v>
      </c>
      <c r="H847" s="190">
        <f>(G847-$G$1132)/($G$1133-$G$1132)</f>
        <v>0.66666666666666663</v>
      </c>
      <c r="I847" s="50"/>
      <c r="J847" s="200">
        <f t="shared" si="644"/>
        <v>0</v>
      </c>
      <c r="K847" s="190">
        <f>(J847-$J$1132)/($J$1133-$J$1132)</f>
        <v>0</v>
      </c>
      <c r="L847" s="193" t="str">
        <f t="shared" si="645"/>
        <v>NO</v>
      </c>
      <c r="M847" s="46"/>
      <c r="N847" s="192">
        <f t="shared" si="646"/>
        <v>2</v>
      </c>
      <c r="O847" s="190">
        <f>(N847-N$1132)/(N$1133-N$1132)</f>
        <v>1</v>
      </c>
      <c r="P847" s="46">
        <v>0</v>
      </c>
      <c r="Q847" s="192">
        <f t="shared" si="647"/>
        <v>3</v>
      </c>
      <c r="R847" s="190">
        <f>(Q847-Q$1132)/(Q$1133-Q$1132)</f>
        <v>1</v>
      </c>
      <c r="S847" s="46" t="s">
        <v>60</v>
      </c>
      <c r="T847" s="192">
        <f t="shared" si="648"/>
        <v>2</v>
      </c>
      <c r="U847" s="190">
        <f>(T847-T$1132)/(T$1133-T$1132)</f>
        <v>1</v>
      </c>
      <c r="V847" s="46" t="s">
        <v>62</v>
      </c>
      <c r="W847" s="194">
        <f>VLOOKUP(V847,'DATOS DE SOPORTE'!$S$5:$T$10,2,FALSE)</f>
        <v>1</v>
      </c>
      <c r="X847" s="201">
        <f>(W847-W$1132)/(W$1133-W$1132)</f>
        <v>0</v>
      </c>
      <c r="Y847" s="46" t="s">
        <v>188</v>
      </c>
      <c r="Z847" s="194">
        <f t="shared" si="649"/>
        <v>1</v>
      </c>
      <c r="AA847" s="201">
        <f>(Z847-Z$1132)/(Z$1133-Z$1132)</f>
        <v>0</v>
      </c>
      <c r="AB847" s="46" t="s">
        <v>136</v>
      </c>
      <c r="AC847" s="194">
        <f t="shared" si="650"/>
        <v>2</v>
      </c>
      <c r="AD847" s="201">
        <f>(AC847-AC$1132)/(AC$1133-AC$1132)</f>
        <v>1</v>
      </c>
      <c r="AE847" s="46" t="s">
        <v>188</v>
      </c>
      <c r="AF847" s="194">
        <f t="shared" si="651"/>
        <v>1</v>
      </c>
      <c r="AG847" s="201">
        <f>(AF847-AF$1132)/(AF$1133-AF$1132)</f>
        <v>0</v>
      </c>
      <c r="AH847" s="24" t="s">
        <v>67</v>
      </c>
      <c r="AI847" s="194">
        <f>VLOOKUP(AH847,'DATOS DE SOPORTE'!$V$5:$W$8,2,FALSE)</f>
        <v>1</v>
      </c>
      <c r="AJ847" s="201">
        <f>(AI847-AI$1132)/(AI$1133-AI$1132)</f>
        <v>0</v>
      </c>
      <c r="AK847" s="58" t="str">
        <f t="shared" si="643"/>
        <v>Bueno</v>
      </c>
      <c r="AL847" s="196">
        <f>IFERROR(SQRT(($E847-$E$1136)^2+($C847-$C$1136)^2),0)</f>
        <v>9.0421538273181598E-2</v>
      </c>
      <c r="AM847" s="197" t="str">
        <f>IF(AL847&lt;=SMALL($AL$3:$AL$1130,1),"MAS PARECIDO","NO")</f>
        <v>NO</v>
      </c>
      <c r="AN847" s="197" t="str">
        <f>IF(AL847&lt;=SMALL($AL$3:$AL$1130,5),"SIMILAR","NO")</f>
        <v>NO</v>
      </c>
      <c r="AO847" s="197" t="str">
        <f t="shared" si="652"/>
        <v>N/A</v>
      </c>
      <c r="AP847" s="197">
        <f t="shared" si="653"/>
        <v>0</v>
      </c>
      <c r="AQ847" s="198">
        <f t="shared" si="654"/>
        <v>0</v>
      </c>
      <c r="AR847" s="196">
        <f>IFERROR(SQRT(($E847-$E$1136)^2+($H847-$H$1136)^2),0)</f>
        <v>0.33333333333333331</v>
      </c>
      <c r="AS847" s="197" t="str">
        <f>IF(AR847&lt;=SMALL(AR$3:AR$1130,1),"MAS PARECIDO","NO")</f>
        <v>NO</v>
      </c>
      <c r="AT847" s="197" t="str">
        <f>IF(AR847&lt;=SMALL(AR$3:AR$1130,5),"SIMILAR","NO")</f>
        <v>NO</v>
      </c>
      <c r="AU847" s="197" t="str">
        <f t="shared" si="655"/>
        <v>N/A</v>
      </c>
      <c r="AV847" s="197">
        <f t="shared" si="656"/>
        <v>0</v>
      </c>
      <c r="AW847" s="198">
        <f t="shared" si="657"/>
        <v>0</v>
      </c>
      <c r="AX847" s="199">
        <f>IFERROR(SQRT(($E847-$E$1136)^2+($K847-$K$1136)^2),0)</f>
        <v>0.2</v>
      </c>
      <c r="AY847" s="197" t="str">
        <f>IF(AX847&lt;=SMALL(AX$3:AX$1130,1),"MAS PARECIDO","NO")</f>
        <v>NO</v>
      </c>
      <c r="AZ847" s="197" t="str">
        <f>IF(AX847&lt;=SMALL(AX$3:AX$1130,5),"SIMILAR","NO")</f>
        <v>NO</v>
      </c>
      <c r="BA847" s="197" t="str">
        <f t="shared" si="658"/>
        <v>N/A</v>
      </c>
      <c r="BB847" s="197">
        <f t="shared" si="659"/>
        <v>0</v>
      </c>
      <c r="BC847" s="198">
        <f t="shared" si="660"/>
        <v>0</v>
      </c>
      <c r="BD847" s="196">
        <f>IFERROR(SQRT(($E847-$E$1136)^2+($O847-$O$1136)^2),0)</f>
        <v>0</v>
      </c>
      <c r="BE847" s="197" t="str">
        <f>IF(BD847&lt;=SMALL(BD$3:BD$1130,1),"MAS PARECIDO","NO")</f>
        <v>MAS PARECIDO</v>
      </c>
      <c r="BF847" s="197" t="str">
        <f>IF(BD847&lt;=SMALL(BD$3:BD$1130,5),"SIMILAR","NO")</f>
        <v>SIMILAR</v>
      </c>
      <c r="BG847" s="197" t="str">
        <f t="shared" si="661"/>
        <v>Bueno</v>
      </c>
      <c r="BH847" s="197">
        <f t="shared" si="662"/>
        <v>1</v>
      </c>
      <c r="BI847" s="198">
        <f t="shared" si="663"/>
        <v>102644.78</v>
      </c>
      <c r="BJ847" s="199">
        <f>IFERROR(SQRT(($E847-$E$1136)^2+($R847-$R$1136)^2),0)</f>
        <v>0.5</v>
      </c>
      <c r="BK847" s="197" t="str">
        <f>IF(BJ847&lt;=SMALL(BJ$3:BJ$1130,1),"MAS PARECIDO","NO")</f>
        <v>NO</v>
      </c>
      <c r="BL847" s="197" t="str">
        <f>IF(BJ847&lt;=SMALL(BJ$3:BJ$1130,5),"SIMILAR","NO")</f>
        <v>NO</v>
      </c>
      <c r="BM847" s="197" t="str">
        <f t="shared" si="664"/>
        <v>N/A</v>
      </c>
      <c r="BN847" s="197">
        <f t="shared" si="665"/>
        <v>0</v>
      </c>
      <c r="BO847" s="198">
        <f t="shared" si="666"/>
        <v>0</v>
      </c>
      <c r="BP847" s="199">
        <f>IFERROR(SQRT(($E847-$E$1136)^2+($U847-$U$1136)^2),0)</f>
        <v>1</v>
      </c>
      <c r="BQ847" s="197" t="str">
        <f>IF(BP847&lt;=SMALL(BP$3:BP$1130,1),"MAS PARECIDO","NO")</f>
        <v>NO</v>
      </c>
      <c r="BR847" s="197" t="str">
        <f>IF(BP847&lt;=SMALL(BP$3:BP$1130,5),"SIMILAR","NO")</f>
        <v>NO</v>
      </c>
      <c r="BS847" s="197" t="str">
        <f t="shared" si="667"/>
        <v>N/A</v>
      </c>
      <c r="BT847" s="197">
        <f t="shared" si="668"/>
        <v>0</v>
      </c>
      <c r="BU847" s="198">
        <f t="shared" si="669"/>
        <v>0</v>
      </c>
      <c r="BV847" s="199">
        <f>IFERROR(SQRT(($E847-$E$1136)^2+($X847-$X$1136)^2),0)</f>
        <v>0</v>
      </c>
      <c r="BW847" s="197" t="str">
        <f>IF(BV847&lt;=SMALL(BV$3:BV$1130,1),"MAS PARECIDO","NO")</f>
        <v>MAS PARECIDO</v>
      </c>
      <c r="BX847" s="197" t="str">
        <f>IF(BV847&lt;=SMALL(BV$3:BV$1130,5),"SIMILAR","NO")</f>
        <v>SIMILAR</v>
      </c>
      <c r="BY847" s="197" t="str">
        <f t="shared" si="670"/>
        <v>Bueno</v>
      </c>
      <c r="BZ847" s="197">
        <f t="shared" si="671"/>
        <v>1</v>
      </c>
      <c r="CA847" s="198">
        <f t="shared" si="672"/>
        <v>102644.78</v>
      </c>
      <c r="CB847" s="199">
        <f>IFERROR(SQRT(($E847-$E$1136)^2+($AA847-$AA$1136)^2),0)</f>
        <v>0</v>
      </c>
      <c r="CC847" s="197" t="str">
        <f>IF(CB847&lt;=SMALL(CB$3:CB$1130,1),"MAS PARECIDO","NO")</f>
        <v>MAS PARECIDO</v>
      </c>
      <c r="CD847" s="197" t="str">
        <f>IF(CB847&lt;=SMALL(CB$3:CB$1130,5),"SIMILAR","NO")</f>
        <v>SIMILAR</v>
      </c>
      <c r="CE847" s="197" t="str">
        <f t="shared" si="673"/>
        <v>Bueno</v>
      </c>
      <c r="CF847" s="197">
        <f t="shared" si="674"/>
        <v>1</v>
      </c>
      <c r="CG847" s="198">
        <f t="shared" si="675"/>
        <v>102644.78</v>
      </c>
      <c r="CH847" s="199">
        <f>IFERROR(SQRT(($E847-$E$1136)^2+($AD847-$AD$1136)^2),0)</f>
        <v>0</v>
      </c>
      <c r="CI847" s="197" t="str">
        <f>IF(CH847&lt;=SMALL(CH$3:CH$1130,1),"MAS PARECIDO","NO")</f>
        <v>MAS PARECIDO</v>
      </c>
      <c r="CJ847" s="197" t="str">
        <f>IF(CH847&lt;=SMALL(CH$3:CH$1130,5),"SIMILAR","NO")</f>
        <v>SIMILAR</v>
      </c>
      <c r="CK847" s="197" t="str">
        <f t="shared" si="676"/>
        <v>Bueno</v>
      </c>
      <c r="CL847" s="197">
        <f t="shared" si="677"/>
        <v>1</v>
      </c>
      <c r="CM847" s="198">
        <f t="shared" si="678"/>
        <v>102644.78</v>
      </c>
      <c r="CN847" s="199">
        <f>IFERROR(SQRT(($E847-$E$1136)^2+($AG847-$AG$1136)^2),0)</f>
        <v>1</v>
      </c>
      <c r="CO847" s="197" t="str">
        <f>IF(CN847&lt;=SMALL(CN$3:CN$1130,1),"MAS PARECIDO","NO")</f>
        <v>NO</v>
      </c>
      <c r="CP847" s="197" t="str">
        <f>IF(CN847&lt;=SMALL(CN$3:CN$1130,5),"SIMILAR","NO")</f>
        <v>NO</v>
      </c>
      <c r="CQ847" s="197" t="str">
        <f t="shared" si="679"/>
        <v>N/A</v>
      </c>
      <c r="CR847" s="197">
        <f t="shared" si="680"/>
        <v>0</v>
      </c>
      <c r="CS847" s="198">
        <f t="shared" si="681"/>
        <v>0</v>
      </c>
      <c r="CT847" s="199">
        <f>IFERROR(SQRT(($E847-$E$1136)^2+($AJ847-$AJ$1136)^2),0)</f>
        <v>0</v>
      </c>
      <c r="CU847" s="197" t="str">
        <f>IF(CT847&lt;=SMALL(CT$3:CT$1130,1),"MAS PARECIDO","NO")</f>
        <v>MAS PARECIDO</v>
      </c>
      <c r="CV847" s="197" t="str">
        <f>IF(CT847&lt;=SMALL(CT$3:CT$1130,5),"SIMILAR","NO")</f>
        <v>SIMILAR</v>
      </c>
      <c r="CW847" s="197" t="str">
        <f t="shared" si="682"/>
        <v>Bueno</v>
      </c>
      <c r="CX847" s="197">
        <f t="shared" si="683"/>
        <v>1</v>
      </c>
      <c r="CY847" s="198">
        <f t="shared" si="684"/>
        <v>102644.78</v>
      </c>
      <c r="CZ847" s="2" t="s">
        <v>2640</v>
      </c>
      <c r="DA847" s="2" t="s">
        <v>2641</v>
      </c>
      <c r="DB847" s="2">
        <v>0</v>
      </c>
      <c r="DC847" s="2" t="s">
        <v>189</v>
      </c>
    </row>
    <row r="848" spans="1:107">
      <c r="A848" s="24" t="s">
        <v>1002</v>
      </c>
      <c r="B848" s="46">
        <v>63606.75</v>
      </c>
      <c r="C848" s="190">
        <f>(B848-$B$1132)/($B$1133-$B$1132)</f>
        <v>6.9085412265927612E-2</v>
      </c>
      <c r="D848" s="46">
        <v>14000</v>
      </c>
      <c r="E848" s="190">
        <f>(D848-$D$1132)/($D$1133-$D$1132)</f>
        <v>2.7970839125173754E-2</v>
      </c>
      <c r="F848" s="46" t="s">
        <v>191</v>
      </c>
      <c r="G848" s="192">
        <f>VLOOKUP(F848,'DATOS DE SOPORTE'!$Y$5:$Z$8,2,FALSE)</f>
        <v>1</v>
      </c>
      <c r="H848" s="190">
        <f>(G848-$G$1132)/($G$1133-$G$1132)</f>
        <v>0</v>
      </c>
      <c r="I848" s="50">
        <v>0</v>
      </c>
      <c r="J848" s="200">
        <f t="shared" si="644"/>
        <v>0</v>
      </c>
      <c r="K848" s="190">
        <f>(J848-$J$1132)/($J$1133-$J$1132)</f>
        <v>0</v>
      </c>
      <c r="L848" s="193" t="str">
        <f t="shared" si="645"/>
        <v>NO</v>
      </c>
      <c r="M848" s="46" t="s">
        <v>192</v>
      </c>
      <c r="N848" s="192">
        <f t="shared" si="646"/>
        <v>2</v>
      </c>
      <c r="O848" s="190">
        <f>(N848-N$1132)/(N$1133-N$1132)</f>
        <v>1</v>
      </c>
      <c r="P848" s="46" t="s">
        <v>193</v>
      </c>
      <c r="Q848" s="192">
        <f t="shared" si="647"/>
        <v>2</v>
      </c>
      <c r="R848" s="190">
        <f>(Q848-Q$1132)/(Q$1133-Q$1132)</f>
        <v>0.5</v>
      </c>
      <c r="S848" s="46" t="s">
        <v>194</v>
      </c>
      <c r="T848" s="192">
        <f t="shared" si="648"/>
        <v>1</v>
      </c>
      <c r="U848" s="190">
        <f>(T848-T$1132)/(T$1133-T$1132)</f>
        <v>0</v>
      </c>
      <c r="V848" s="46" t="s">
        <v>62</v>
      </c>
      <c r="W848" s="194">
        <f>VLOOKUP(V848,'DATOS DE SOPORTE'!$S$5:$T$10,2,FALSE)</f>
        <v>1</v>
      </c>
      <c r="X848" s="201">
        <f>(W848-W$1132)/(W$1133-W$1132)</f>
        <v>0</v>
      </c>
      <c r="Y848" s="46" t="s">
        <v>136</v>
      </c>
      <c r="Z848" s="194">
        <f t="shared" si="649"/>
        <v>2</v>
      </c>
      <c r="AA848" s="201">
        <f>(Z848-Z$1132)/(Z$1133-Z$1132)</f>
        <v>1</v>
      </c>
      <c r="AB848" s="46" t="s">
        <v>136</v>
      </c>
      <c r="AC848" s="194">
        <f t="shared" si="650"/>
        <v>2</v>
      </c>
      <c r="AD848" s="201">
        <f>(AC848-AC$1132)/(AC$1133-AC$1132)</f>
        <v>1</v>
      </c>
      <c r="AE848" s="46" t="s">
        <v>136</v>
      </c>
      <c r="AF848" s="194">
        <f t="shared" si="651"/>
        <v>2</v>
      </c>
      <c r="AG848" s="201">
        <f>(AF848-AF$1132)/(AF$1133-AF$1132)</f>
        <v>1</v>
      </c>
      <c r="AH848" s="24" t="s">
        <v>67</v>
      </c>
      <c r="AI848" s="194">
        <f>VLOOKUP(AH848,'DATOS DE SOPORTE'!$V$5:$W$8,2,FALSE)</f>
        <v>1</v>
      </c>
      <c r="AJ848" s="201">
        <f>(AI848-AI$1132)/(AI$1133-AI$1132)</f>
        <v>0</v>
      </c>
      <c r="AK848" s="58" t="str">
        <f t="shared" si="643"/>
        <v>Regular</v>
      </c>
      <c r="AL848" s="196">
        <f>IFERROR(SQRT(($E848-$E$1136)^2+($C848-$C$1136)^2),0)</f>
        <v>0.13890511527352734</v>
      </c>
      <c r="AM848" s="197" t="str">
        <f>IF(AL848&lt;=SMALL($AL$3:$AL$1130,1),"MAS PARECIDO","NO")</f>
        <v>NO</v>
      </c>
      <c r="AN848" s="197" t="str">
        <f>IF(AL848&lt;=SMALL($AL$3:$AL$1130,5),"SIMILAR","NO")</f>
        <v>NO</v>
      </c>
      <c r="AO848" s="197" t="str">
        <f t="shared" si="652"/>
        <v>N/A</v>
      </c>
      <c r="AP848" s="197">
        <f t="shared" si="653"/>
        <v>0</v>
      </c>
      <c r="AQ848" s="198">
        <f t="shared" si="654"/>
        <v>0</v>
      </c>
      <c r="AR848" s="196">
        <f>IFERROR(SQRT(($E848-$E$1136)^2+($H848-$H$1136)^2),0)</f>
        <v>0.3345073364714562</v>
      </c>
      <c r="AS848" s="197" t="str">
        <f>IF(AR848&lt;=SMALL(AR$3:AR$1130,1),"MAS PARECIDO","NO")</f>
        <v>NO</v>
      </c>
      <c r="AT848" s="197" t="str">
        <f>IF(AR848&lt;=SMALL(AR$3:AR$1130,5),"SIMILAR","NO")</f>
        <v>NO</v>
      </c>
      <c r="AU848" s="197" t="str">
        <f t="shared" si="655"/>
        <v>N/A</v>
      </c>
      <c r="AV848" s="197">
        <f t="shared" si="656"/>
        <v>0</v>
      </c>
      <c r="AW848" s="198">
        <f t="shared" si="657"/>
        <v>0</v>
      </c>
      <c r="AX848" s="199">
        <f>IFERROR(SQRT(($E848-$E$1136)^2+($K848-$K$1136)^2),0)</f>
        <v>0.20195060545122634</v>
      </c>
      <c r="AY848" s="197" t="str">
        <f>IF(AX848&lt;=SMALL(AX$3:AX$1130,1),"MAS PARECIDO","NO")</f>
        <v>NO</v>
      </c>
      <c r="AZ848" s="197" t="str">
        <f>IF(AX848&lt;=SMALL(AX$3:AX$1130,5),"SIMILAR","NO")</f>
        <v>NO</v>
      </c>
      <c r="BA848" s="197" t="str">
        <f t="shared" si="658"/>
        <v>N/A</v>
      </c>
      <c r="BB848" s="197">
        <f t="shared" si="659"/>
        <v>0</v>
      </c>
      <c r="BC848" s="198">
        <f t="shared" si="660"/>
        <v>0</v>
      </c>
      <c r="BD848" s="196">
        <f>IFERROR(SQRT(($E848-$E$1136)^2+($O848-$O$1136)^2),0)</f>
        <v>2.8000840025200754E-2</v>
      </c>
      <c r="BE848" s="197" t="str">
        <f>IF(BD848&lt;=SMALL(BD$3:BD$1130,1),"MAS PARECIDO","NO")</f>
        <v>NO</v>
      </c>
      <c r="BF848" s="197" t="str">
        <f>IF(BD848&lt;=SMALL(BD$3:BD$1130,5),"SIMILAR","NO")</f>
        <v>NO</v>
      </c>
      <c r="BG848" s="197" t="str">
        <f t="shared" si="661"/>
        <v>N/A</v>
      </c>
      <c r="BH848" s="197">
        <f t="shared" si="662"/>
        <v>0</v>
      </c>
      <c r="BI848" s="198">
        <f t="shared" si="663"/>
        <v>0</v>
      </c>
      <c r="BJ848" s="199">
        <f>IFERROR(SQRT(($E848-$E$1136)^2+($R848-$R$1136)^2),0)</f>
        <v>2.8000840025200754E-2</v>
      </c>
      <c r="BK848" s="197" t="str">
        <f>IF(BJ848&lt;=SMALL(BJ$3:BJ$1130,1),"MAS PARECIDO","NO")</f>
        <v>NO</v>
      </c>
      <c r="BL848" s="197" t="str">
        <f>IF(BJ848&lt;=SMALL(BJ$3:BJ$1130,5),"SIMILAR","NO")</f>
        <v>NO</v>
      </c>
      <c r="BM848" s="197" t="str">
        <f t="shared" si="664"/>
        <v>N/A</v>
      </c>
      <c r="BN848" s="197">
        <f t="shared" si="665"/>
        <v>0</v>
      </c>
      <c r="BO848" s="198">
        <f t="shared" si="666"/>
        <v>0</v>
      </c>
      <c r="BP848" s="199">
        <f>IFERROR(SQRT(($E848-$E$1136)^2+($U848-$U$1136)^2),0)</f>
        <v>2.8000840025200754E-2</v>
      </c>
      <c r="BQ848" s="197" t="str">
        <f>IF(BP848&lt;=SMALL(BP$3:BP$1130,1),"MAS PARECIDO","NO")</f>
        <v>NO</v>
      </c>
      <c r="BR848" s="197" t="str">
        <f>IF(BP848&lt;=SMALL(BP$3:BP$1130,5),"SIMILAR","NO")</f>
        <v>NO</v>
      </c>
      <c r="BS848" s="197" t="str">
        <f t="shared" si="667"/>
        <v>N/A</v>
      </c>
      <c r="BT848" s="197">
        <f t="shared" si="668"/>
        <v>0</v>
      </c>
      <c r="BU848" s="198">
        <f t="shared" si="669"/>
        <v>0</v>
      </c>
      <c r="BV848" s="199">
        <f>IFERROR(SQRT(($E848-$E$1136)^2+($X848-$X$1136)^2),0)</f>
        <v>2.8000840025200754E-2</v>
      </c>
      <c r="BW848" s="197" t="str">
        <f>IF(BV848&lt;=SMALL(BV$3:BV$1130,1),"MAS PARECIDO","NO")</f>
        <v>NO</v>
      </c>
      <c r="BX848" s="197" t="str">
        <f>IF(BV848&lt;=SMALL(BV$3:BV$1130,5),"SIMILAR","NO")</f>
        <v>NO</v>
      </c>
      <c r="BY848" s="197" t="str">
        <f t="shared" si="670"/>
        <v>N/A</v>
      </c>
      <c r="BZ848" s="197">
        <f t="shared" si="671"/>
        <v>0</v>
      </c>
      <c r="CA848" s="198">
        <f t="shared" si="672"/>
        <v>0</v>
      </c>
      <c r="CB848" s="199">
        <f>IFERROR(SQRT(($E848-$E$1136)^2+($AA848-$AA$1136)^2),0)</f>
        <v>1.0003919467099467</v>
      </c>
      <c r="CC848" s="197" t="str">
        <f>IF(CB848&lt;=SMALL(CB$3:CB$1130,1),"MAS PARECIDO","NO")</f>
        <v>NO</v>
      </c>
      <c r="CD848" s="197" t="str">
        <f>IF(CB848&lt;=SMALL(CB$3:CB$1130,5),"SIMILAR","NO")</f>
        <v>NO</v>
      </c>
      <c r="CE848" s="197" t="str">
        <f t="shared" si="673"/>
        <v>N/A</v>
      </c>
      <c r="CF848" s="197">
        <f t="shared" si="674"/>
        <v>0</v>
      </c>
      <c r="CG848" s="198">
        <f t="shared" si="675"/>
        <v>0</v>
      </c>
      <c r="CH848" s="199">
        <f>IFERROR(SQRT(($E848-$E$1136)^2+($AD848-$AD$1136)^2),0)</f>
        <v>2.8000840025200754E-2</v>
      </c>
      <c r="CI848" s="197" t="str">
        <f>IF(CH848&lt;=SMALL(CH$3:CH$1130,1),"MAS PARECIDO","NO")</f>
        <v>NO</v>
      </c>
      <c r="CJ848" s="197" t="str">
        <f>IF(CH848&lt;=SMALL(CH$3:CH$1130,5),"SIMILAR","NO")</f>
        <v>NO</v>
      </c>
      <c r="CK848" s="197" t="str">
        <f t="shared" si="676"/>
        <v>N/A</v>
      </c>
      <c r="CL848" s="197">
        <f t="shared" si="677"/>
        <v>0</v>
      </c>
      <c r="CM848" s="198">
        <f t="shared" si="678"/>
        <v>0</v>
      </c>
      <c r="CN848" s="199">
        <f>IFERROR(SQRT(($E848-$E$1136)^2+($AG848-$AG$1136)^2),0)</f>
        <v>2.8000840025200754E-2</v>
      </c>
      <c r="CO848" s="197" t="str">
        <f>IF(CN848&lt;=SMALL(CN$3:CN$1130,1),"MAS PARECIDO","NO")</f>
        <v>NO</v>
      </c>
      <c r="CP848" s="197" t="str">
        <f>IF(CN848&lt;=SMALL(CN$3:CN$1130,5),"SIMILAR","NO")</f>
        <v>NO</v>
      </c>
      <c r="CQ848" s="197" t="str">
        <f t="shared" si="679"/>
        <v>N/A</v>
      </c>
      <c r="CR848" s="197">
        <f t="shared" si="680"/>
        <v>0</v>
      </c>
      <c r="CS848" s="198">
        <f t="shared" si="681"/>
        <v>0</v>
      </c>
      <c r="CT848" s="199">
        <f>IFERROR(SQRT(($E848-$E$1136)^2+($AJ848-$AJ$1136)^2),0)</f>
        <v>2.8000840025200754E-2</v>
      </c>
      <c r="CU848" s="197" t="str">
        <f>IF(CT848&lt;=SMALL(CT$3:CT$1130,1),"MAS PARECIDO","NO")</f>
        <v>NO</v>
      </c>
      <c r="CV848" s="197" t="str">
        <f>IF(CT848&lt;=SMALL(CT$3:CT$1130,5),"SIMILAR","NO")</f>
        <v>NO</v>
      </c>
      <c r="CW848" s="197" t="str">
        <f t="shared" si="682"/>
        <v>N/A</v>
      </c>
      <c r="CX848" s="197">
        <f t="shared" si="683"/>
        <v>0</v>
      </c>
      <c r="CY848" s="198">
        <f t="shared" si="684"/>
        <v>0</v>
      </c>
      <c r="CZ848" s="2" t="s">
        <v>2642</v>
      </c>
      <c r="DA848" s="2" t="s">
        <v>2643</v>
      </c>
      <c r="DB848" s="2">
        <v>1</v>
      </c>
      <c r="DC848" s="2" t="s">
        <v>346</v>
      </c>
    </row>
    <row r="849" spans="1:107">
      <c r="A849" s="24" t="s">
        <v>1003</v>
      </c>
      <c r="B849" s="46">
        <v>140929.09</v>
      </c>
      <c r="C849" s="190">
        <f>(B849-$B$1132)/($B$1133-$B$1132)</f>
        <v>0.15946851667286951</v>
      </c>
      <c r="D849" s="46">
        <v>15000</v>
      </c>
      <c r="E849" s="190">
        <f>(D849-$D$1132)/($D$1133-$D$1132)</f>
        <v>2.9970899126973809E-2</v>
      </c>
      <c r="F849" s="46" t="s">
        <v>53</v>
      </c>
      <c r="G849" s="192">
        <f>VLOOKUP(F849,'DATOS DE SOPORTE'!$Y$5:$Z$8,2,FALSE)</f>
        <v>2</v>
      </c>
      <c r="H849" s="190">
        <f>(G849-$G$1132)/($G$1133-$G$1132)</f>
        <v>0.33333333333333331</v>
      </c>
      <c r="I849" s="50">
        <v>0</v>
      </c>
      <c r="J849" s="200">
        <f t="shared" si="644"/>
        <v>0</v>
      </c>
      <c r="K849" s="190">
        <f>(J849-$J$1132)/($J$1133-$J$1132)</f>
        <v>0</v>
      </c>
      <c r="L849" s="193" t="str">
        <f t="shared" si="645"/>
        <v>NO</v>
      </c>
      <c r="M849" s="46" t="s">
        <v>192</v>
      </c>
      <c r="N849" s="192">
        <f t="shared" si="646"/>
        <v>2</v>
      </c>
      <c r="O849" s="190">
        <f>(N849-N$1132)/(N$1133-N$1132)</f>
        <v>1</v>
      </c>
      <c r="P849" s="46" t="s">
        <v>193</v>
      </c>
      <c r="Q849" s="192">
        <f t="shared" si="647"/>
        <v>2</v>
      </c>
      <c r="R849" s="190">
        <f>(Q849-Q$1132)/(Q$1133-Q$1132)</f>
        <v>0.5</v>
      </c>
      <c r="S849" s="46" t="s">
        <v>194</v>
      </c>
      <c r="T849" s="192">
        <f t="shared" si="648"/>
        <v>1</v>
      </c>
      <c r="U849" s="190">
        <f>(T849-T$1132)/(T$1133-T$1132)</f>
        <v>0</v>
      </c>
      <c r="V849" s="46" t="s">
        <v>212</v>
      </c>
      <c r="W849" s="194">
        <f>VLOOKUP(V849,'DATOS DE SOPORTE'!$S$5:$T$10,2,FALSE)</f>
        <v>3</v>
      </c>
      <c r="X849" s="201">
        <f>(W849-W$1132)/(W$1133-W$1132)</f>
        <v>0.4</v>
      </c>
      <c r="Y849" s="46" t="s">
        <v>136</v>
      </c>
      <c r="Z849" s="194">
        <f t="shared" si="649"/>
        <v>2</v>
      </c>
      <c r="AA849" s="201">
        <f>(Z849-Z$1132)/(Z$1133-Z$1132)</f>
        <v>1</v>
      </c>
      <c r="AB849" s="46" t="s">
        <v>136</v>
      </c>
      <c r="AC849" s="194">
        <f t="shared" si="650"/>
        <v>2</v>
      </c>
      <c r="AD849" s="201">
        <f>(AC849-AC$1132)/(AC$1133-AC$1132)</f>
        <v>1</v>
      </c>
      <c r="AE849" s="46" t="s">
        <v>188</v>
      </c>
      <c r="AF849" s="194">
        <f t="shared" si="651"/>
        <v>1</v>
      </c>
      <c r="AG849" s="201">
        <f>(AF849-AF$1132)/(AF$1133-AF$1132)</f>
        <v>0</v>
      </c>
      <c r="AH849" s="24" t="s">
        <v>67</v>
      </c>
      <c r="AI849" s="194">
        <f>VLOOKUP(AH849,'DATOS DE SOPORTE'!$V$5:$W$8,2,FALSE)</f>
        <v>1</v>
      </c>
      <c r="AJ849" s="201">
        <f>(AI849-AI$1132)/(AI$1133-AI$1132)</f>
        <v>0</v>
      </c>
      <c r="AK849" s="58" t="str">
        <f t="shared" si="643"/>
        <v>Bueno</v>
      </c>
      <c r="AL849" s="196">
        <f>IFERROR(SQRT(($E849-$E$1136)^2+($C849-$C$1136)^2),0)</f>
        <v>5.4642921036272427E-2</v>
      </c>
      <c r="AM849" s="197" t="str">
        <f>IF(AL849&lt;=SMALL($AL$3:$AL$1130,1),"MAS PARECIDO","NO")</f>
        <v>NO</v>
      </c>
      <c r="AN849" s="197" t="str">
        <f>IF(AL849&lt;=SMALL($AL$3:$AL$1130,5),"SIMILAR","NO")</f>
        <v>NO</v>
      </c>
      <c r="AO849" s="197" t="str">
        <f t="shared" si="652"/>
        <v>N/A</v>
      </c>
      <c r="AP849" s="197">
        <f t="shared" si="653"/>
        <v>0</v>
      </c>
      <c r="AQ849" s="198">
        <f t="shared" si="654"/>
        <v>0</v>
      </c>
      <c r="AR849" s="196">
        <f>IFERROR(SQRT(($E849-$E$1136)^2+($H849-$H$1136)^2),0)</f>
        <v>3.0000900027000808E-2</v>
      </c>
      <c r="AS849" s="197" t="str">
        <f>IF(AR849&lt;=SMALL(AR$3:AR$1130,1),"MAS PARECIDO","NO")</f>
        <v>NO</v>
      </c>
      <c r="AT849" s="197" t="str">
        <f>IF(AR849&lt;=SMALL(AR$3:AR$1130,5),"SIMILAR","NO")</f>
        <v>NO</v>
      </c>
      <c r="AU849" s="197" t="str">
        <f t="shared" si="655"/>
        <v>N/A</v>
      </c>
      <c r="AV849" s="197">
        <f t="shared" si="656"/>
        <v>0</v>
      </c>
      <c r="AW849" s="198">
        <f t="shared" si="657"/>
        <v>0</v>
      </c>
      <c r="AX849" s="199">
        <f>IFERROR(SQRT(($E849-$E$1136)^2+($K849-$K$1136)^2),0)</f>
        <v>0.20223761767393844</v>
      </c>
      <c r="AY849" s="197" t="str">
        <f>IF(AX849&lt;=SMALL(AX$3:AX$1130,1),"MAS PARECIDO","NO")</f>
        <v>NO</v>
      </c>
      <c r="AZ849" s="197" t="str">
        <f>IF(AX849&lt;=SMALL(AX$3:AX$1130,5),"SIMILAR","NO")</f>
        <v>NO</v>
      </c>
      <c r="BA849" s="197" t="str">
        <f t="shared" si="658"/>
        <v>N/A</v>
      </c>
      <c r="BB849" s="197">
        <f t="shared" si="659"/>
        <v>0</v>
      </c>
      <c r="BC849" s="198">
        <f t="shared" si="660"/>
        <v>0</v>
      </c>
      <c r="BD849" s="196">
        <f>IFERROR(SQRT(($E849-$E$1136)^2+($O849-$O$1136)^2),0)</f>
        <v>3.0000900027000808E-2</v>
      </c>
      <c r="BE849" s="197" t="str">
        <f>IF(BD849&lt;=SMALL(BD$3:BD$1130,1),"MAS PARECIDO","NO")</f>
        <v>NO</v>
      </c>
      <c r="BF849" s="197" t="str">
        <f>IF(BD849&lt;=SMALL(BD$3:BD$1130,5),"SIMILAR","NO")</f>
        <v>NO</v>
      </c>
      <c r="BG849" s="197" t="str">
        <f t="shared" si="661"/>
        <v>N/A</v>
      </c>
      <c r="BH849" s="197">
        <f t="shared" si="662"/>
        <v>0</v>
      </c>
      <c r="BI849" s="198">
        <f t="shared" si="663"/>
        <v>0</v>
      </c>
      <c r="BJ849" s="199">
        <f>IFERROR(SQRT(($E849-$E$1136)^2+($R849-$R$1136)^2),0)</f>
        <v>3.0000900027000808E-2</v>
      </c>
      <c r="BK849" s="197" t="str">
        <f>IF(BJ849&lt;=SMALL(BJ$3:BJ$1130,1),"MAS PARECIDO","NO")</f>
        <v>NO</v>
      </c>
      <c r="BL849" s="197" t="str">
        <f>IF(BJ849&lt;=SMALL(BJ$3:BJ$1130,5),"SIMILAR","NO")</f>
        <v>NO</v>
      </c>
      <c r="BM849" s="197" t="str">
        <f t="shared" si="664"/>
        <v>N/A</v>
      </c>
      <c r="BN849" s="197">
        <f t="shared" si="665"/>
        <v>0</v>
      </c>
      <c r="BO849" s="198">
        <f t="shared" si="666"/>
        <v>0</v>
      </c>
      <c r="BP849" s="199">
        <f>IFERROR(SQRT(($E849-$E$1136)^2+($U849-$U$1136)^2),0)</f>
        <v>3.0000900027000808E-2</v>
      </c>
      <c r="BQ849" s="197" t="str">
        <f>IF(BP849&lt;=SMALL(BP$3:BP$1130,1),"MAS PARECIDO","NO")</f>
        <v>NO</v>
      </c>
      <c r="BR849" s="197" t="str">
        <f>IF(BP849&lt;=SMALL(BP$3:BP$1130,5),"SIMILAR","NO")</f>
        <v>NO</v>
      </c>
      <c r="BS849" s="197" t="str">
        <f t="shared" si="667"/>
        <v>N/A</v>
      </c>
      <c r="BT849" s="197">
        <f t="shared" si="668"/>
        <v>0</v>
      </c>
      <c r="BU849" s="198">
        <f t="shared" si="669"/>
        <v>0</v>
      </c>
      <c r="BV849" s="199">
        <f>IFERROR(SQRT(($E849-$E$1136)^2+($X849-$X$1136)^2),0)</f>
        <v>0.40112348971660849</v>
      </c>
      <c r="BW849" s="197" t="str">
        <f>IF(BV849&lt;=SMALL(BV$3:BV$1130,1),"MAS PARECIDO","NO")</f>
        <v>NO</v>
      </c>
      <c r="BX849" s="197" t="str">
        <f>IF(BV849&lt;=SMALL(BV$3:BV$1130,5),"SIMILAR","NO")</f>
        <v>NO</v>
      </c>
      <c r="BY849" s="197" t="str">
        <f t="shared" si="670"/>
        <v>N/A</v>
      </c>
      <c r="BZ849" s="197">
        <f t="shared" si="671"/>
        <v>0</v>
      </c>
      <c r="CA849" s="198">
        <f t="shared" si="672"/>
        <v>0</v>
      </c>
      <c r="CB849" s="199">
        <f>IFERROR(SQRT(($E849-$E$1136)^2+($AA849-$AA$1136)^2),0)</f>
        <v>1.0004499257846093</v>
      </c>
      <c r="CC849" s="197" t="str">
        <f>IF(CB849&lt;=SMALL(CB$3:CB$1130,1),"MAS PARECIDO","NO")</f>
        <v>NO</v>
      </c>
      <c r="CD849" s="197" t="str">
        <f>IF(CB849&lt;=SMALL(CB$3:CB$1130,5),"SIMILAR","NO")</f>
        <v>NO</v>
      </c>
      <c r="CE849" s="197" t="str">
        <f t="shared" si="673"/>
        <v>N/A</v>
      </c>
      <c r="CF849" s="197">
        <f t="shared" si="674"/>
        <v>0</v>
      </c>
      <c r="CG849" s="198">
        <f t="shared" si="675"/>
        <v>0</v>
      </c>
      <c r="CH849" s="199">
        <f>IFERROR(SQRT(($E849-$E$1136)^2+($AD849-$AD$1136)^2),0)</f>
        <v>3.0000900027000808E-2</v>
      </c>
      <c r="CI849" s="197" t="str">
        <f>IF(CH849&lt;=SMALL(CH$3:CH$1130,1),"MAS PARECIDO","NO")</f>
        <v>NO</v>
      </c>
      <c r="CJ849" s="197" t="str">
        <f>IF(CH849&lt;=SMALL(CH$3:CH$1130,5),"SIMILAR","NO")</f>
        <v>NO</v>
      </c>
      <c r="CK849" s="197" t="str">
        <f t="shared" si="676"/>
        <v>N/A</v>
      </c>
      <c r="CL849" s="197">
        <f t="shared" si="677"/>
        <v>0</v>
      </c>
      <c r="CM849" s="198">
        <f t="shared" si="678"/>
        <v>0</v>
      </c>
      <c r="CN849" s="199">
        <f>IFERROR(SQRT(($E849-$E$1136)^2+($AG849-$AG$1136)^2),0)</f>
        <v>1.0004499257846093</v>
      </c>
      <c r="CO849" s="197" t="str">
        <f>IF(CN849&lt;=SMALL(CN$3:CN$1130,1),"MAS PARECIDO","NO")</f>
        <v>NO</v>
      </c>
      <c r="CP849" s="197" t="str">
        <f>IF(CN849&lt;=SMALL(CN$3:CN$1130,5),"SIMILAR","NO")</f>
        <v>NO</v>
      </c>
      <c r="CQ849" s="197" t="str">
        <f t="shared" si="679"/>
        <v>N/A</v>
      </c>
      <c r="CR849" s="197">
        <f t="shared" si="680"/>
        <v>0</v>
      </c>
      <c r="CS849" s="198">
        <f t="shared" si="681"/>
        <v>0</v>
      </c>
      <c r="CT849" s="199">
        <f>IFERROR(SQRT(($E849-$E$1136)^2+($AJ849-$AJ$1136)^2),0)</f>
        <v>3.0000900027000808E-2</v>
      </c>
      <c r="CU849" s="197" t="str">
        <f>IF(CT849&lt;=SMALL(CT$3:CT$1130,1),"MAS PARECIDO","NO")</f>
        <v>NO</v>
      </c>
      <c r="CV849" s="197" t="str">
        <f>IF(CT849&lt;=SMALL(CT$3:CT$1130,5),"SIMILAR","NO")</f>
        <v>NO</v>
      </c>
      <c r="CW849" s="197" t="str">
        <f t="shared" si="682"/>
        <v>N/A</v>
      </c>
      <c r="CX849" s="197">
        <f t="shared" si="683"/>
        <v>0</v>
      </c>
      <c r="CY849" s="198">
        <f t="shared" si="684"/>
        <v>0</v>
      </c>
      <c r="CZ849" s="2" t="s">
        <v>2644</v>
      </c>
      <c r="DA849" s="2" t="s">
        <v>2645</v>
      </c>
      <c r="DB849" s="2">
        <v>0</v>
      </c>
      <c r="DC849" s="2" t="s">
        <v>189</v>
      </c>
    </row>
    <row r="850" spans="1:107">
      <c r="A850" s="24" t="s">
        <v>1004</v>
      </c>
      <c r="B850" s="46">
        <v>47754.73</v>
      </c>
      <c r="C850" s="190">
        <f>(B850-$B$1132)/($B$1133-$B$1132)</f>
        <v>5.0555776733416172E-2</v>
      </c>
      <c r="D850" s="46">
        <v>6930</v>
      </c>
      <c r="E850" s="190">
        <f>(D850-$D$1132)/($D$1133-$D$1132)</f>
        <v>1.3830414912447374E-2</v>
      </c>
      <c r="F850" s="46" t="s">
        <v>191</v>
      </c>
      <c r="G850" s="192">
        <f>VLOOKUP(F850,'DATOS DE SOPORTE'!$Y$5:$Z$8,2,FALSE)</f>
        <v>1</v>
      </c>
      <c r="H850" s="190">
        <f>(G850-$G$1132)/($G$1133-$G$1132)</f>
        <v>0</v>
      </c>
      <c r="I850" s="50">
        <v>0</v>
      </c>
      <c r="J850" s="200">
        <f t="shared" si="644"/>
        <v>0</v>
      </c>
      <c r="K850" s="190">
        <f>(J850-$J$1132)/($J$1133-$J$1132)</f>
        <v>0</v>
      </c>
      <c r="L850" s="193" t="str">
        <f t="shared" si="645"/>
        <v>NO</v>
      </c>
      <c r="M850" s="46" t="s">
        <v>192</v>
      </c>
      <c r="N850" s="192">
        <f t="shared" si="646"/>
        <v>2</v>
      </c>
      <c r="O850" s="190">
        <f>(N850-N$1132)/(N$1133-N$1132)</f>
        <v>1</v>
      </c>
      <c r="P850" s="46" t="s">
        <v>193</v>
      </c>
      <c r="Q850" s="192">
        <f t="shared" si="647"/>
        <v>2</v>
      </c>
      <c r="R850" s="190">
        <f>(Q850-Q$1132)/(Q$1133-Q$1132)</f>
        <v>0.5</v>
      </c>
      <c r="S850" s="46" t="s">
        <v>194</v>
      </c>
      <c r="T850" s="192">
        <f t="shared" si="648"/>
        <v>1</v>
      </c>
      <c r="U850" s="190">
        <f>(T850-T$1132)/(T$1133-T$1132)</f>
        <v>0</v>
      </c>
      <c r="V850" s="46" t="s">
        <v>212</v>
      </c>
      <c r="W850" s="194">
        <f>VLOOKUP(V850,'DATOS DE SOPORTE'!$S$5:$T$10,2,FALSE)</f>
        <v>3</v>
      </c>
      <c r="X850" s="201">
        <f>(W850-W$1132)/(W$1133-W$1132)</f>
        <v>0.4</v>
      </c>
      <c r="Y850" s="46" t="s">
        <v>188</v>
      </c>
      <c r="Z850" s="194">
        <f t="shared" si="649"/>
        <v>1</v>
      </c>
      <c r="AA850" s="201">
        <f>(Z850-Z$1132)/(Z$1133-Z$1132)</f>
        <v>0</v>
      </c>
      <c r="AB850" s="46" t="s">
        <v>136</v>
      </c>
      <c r="AC850" s="194">
        <f t="shared" si="650"/>
        <v>2</v>
      </c>
      <c r="AD850" s="201">
        <f>(AC850-AC$1132)/(AC$1133-AC$1132)</f>
        <v>1</v>
      </c>
      <c r="AE850" s="46" t="s">
        <v>136</v>
      </c>
      <c r="AF850" s="194">
        <f t="shared" si="651"/>
        <v>2</v>
      </c>
      <c r="AG850" s="201">
        <f>(AF850-AF$1132)/(AF$1133-AF$1132)</f>
        <v>1</v>
      </c>
      <c r="AH850" s="24" t="s">
        <v>67</v>
      </c>
      <c r="AI850" s="194">
        <f>VLOOKUP(AH850,'DATOS DE SOPORTE'!$V$5:$W$8,2,FALSE)</f>
        <v>1</v>
      </c>
      <c r="AJ850" s="201">
        <f>(AI850-AI$1132)/(AI$1133-AI$1132)</f>
        <v>0</v>
      </c>
      <c r="AK850" s="58" t="str">
        <f t="shared" si="643"/>
        <v>Bueno</v>
      </c>
      <c r="AL850" s="196">
        <f>IFERROR(SQRT(($E850-$E$1136)^2+($C850-$C$1136)^2),0)</f>
        <v>0.1552033827971489</v>
      </c>
      <c r="AM850" s="197" t="str">
        <f>IF(AL850&lt;=SMALL($AL$3:$AL$1130,1),"MAS PARECIDO","NO")</f>
        <v>NO</v>
      </c>
      <c r="AN850" s="197" t="str">
        <f>IF(AL850&lt;=SMALL($AL$3:$AL$1130,5),"SIMILAR","NO")</f>
        <v>NO</v>
      </c>
      <c r="AO850" s="197" t="str">
        <f t="shared" si="652"/>
        <v>N/A</v>
      </c>
      <c r="AP850" s="197">
        <f t="shared" si="653"/>
        <v>0</v>
      </c>
      <c r="AQ850" s="198">
        <f t="shared" si="654"/>
        <v>0</v>
      </c>
      <c r="AR850" s="196">
        <f>IFERROR(SQRT(($E850-$E$1136)^2+($H850-$H$1136)^2),0)</f>
        <v>0.33362137557057969</v>
      </c>
      <c r="AS850" s="197" t="str">
        <f>IF(AR850&lt;=SMALL(AR$3:AR$1130,1),"MAS PARECIDO","NO")</f>
        <v>NO</v>
      </c>
      <c r="AT850" s="197" t="str">
        <f>IF(AR850&lt;=SMALL(AR$3:AR$1130,5),"SIMILAR","NO")</f>
        <v>NO</v>
      </c>
      <c r="AU850" s="197" t="str">
        <f t="shared" si="655"/>
        <v>N/A</v>
      </c>
      <c r="AV850" s="197">
        <f t="shared" si="656"/>
        <v>0</v>
      </c>
      <c r="AW850" s="198">
        <f t="shared" si="657"/>
        <v>0</v>
      </c>
      <c r="AX850" s="199">
        <f>IFERROR(SQRT(($E850-$E$1136)^2+($K850-$K$1136)^2),0)</f>
        <v>0.20047970252994365</v>
      </c>
      <c r="AY850" s="197" t="str">
        <f>IF(AX850&lt;=SMALL(AX$3:AX$1130,1),"MAS PARECIDO","NO")</f>
        <v>NO</v>
      </c>
      <c r="AZ850" s="197" t="str">
        <f>IF(AX850&lt;=SMALL(AX$3:AX$1130,5),"SIMILAR","NO")</f>
        <v>NO</v>
      </c>
      <c r="BA850" s="197" t="str">
        <f t="shared" si="658"/>
        <v>N/A</v>
      </c>
      <c r="BB850" s="197">
        <f t="shared" si="659"/>
        <v>0</v>
      </c>
      <c r="BC850" s="198">
        <f t="shared" si="660"/>
        <v>0</v>
      </c>
      <c r="BD850" s="196">
        <f>IFERROR(SQRT(($E850-$E$1136)^2+($O850-$O$1136)^2),0)</f>
        <v>1.3860415812474375E-2</v>
      </c>
      <c r="BE850" s="197" t="str">
        <f>IF(BD850&lt;=SMALL(BD$3:BD$1130,1),"MAS PARECIDO","NO")</f>
        <v>NO</v>
      </c>
      <c r="BF850" s="197" t="str">
        <f>IF(BD850&lt;=SMALL(BD$3:BD$1130,5),"SIMILAR","NO")</f>
        <v>NO</v>
      </c>
      <c r="BG850" s="197" t="str">
        <f t="shared" si="661"/>
        <v>N/A</v>
      </c>
      <c r="BH850" s="197">
        <f t="shared" si="662"/>
        <v>0</v>
      </c>
      <c r="BI850" s="198">
        <f t="shared" si="663"/>
        <v>0</v>
      </c>
      <c r="BJ850" s="199">
        <f>IFERROR(SQRT(($E850-$E$1136)^2+($R850-$R$1136)^2),0)</f>
        <v>1.3860415812474375E-2</v>
      </c>
      <c r="BK850" s="197" t="str">
        <f>IF(BJ850&lt;=SMALL(BJ$3:BJ$1130,1),"MAS PARECIDO","NO")</f>
        <v>NO</v>
      </c>
      <c r="BL850" s="197" t="str">
        <f>IF(BJ850&lt;=SMALL(BJ$3:BJ$1130,5),"SIMILAR","NO")</f>
        <v>NO</v>
      </c>
      <c r="BM850" s="197" t="str">
        <f t="shared" si="664"/>
        <v>N/A</v>
      </c>
      <c r="BN850" s="197">
        <f t="shared" si="665"/>
        <v>0</v>
      </c>
      <c r="BO850" s="198">
        <f t="shared" si="666"/>
        <v>0</v>
      </c>
      <c r="BP850" s="199">
        <f>IFERROR(SQRT(($E850-$E$1136)^2+($U850-$U$1136)^2),0)</f>
        <v>1.3860415812474375E-2</v>
      </c>
      <c r="BQ850" s="197" t="str">
        <f>IF(BP850&lt;=SMALL(BP$3:BP$1130,1),"MAS PARECIDO","NO")</f>
        <v>NO</v>
      </c>
      <c r="BR850" s="197" t="str">
        <f>IF(BP850&lt;=SMALL(BP$3:BP$1130,5),"SIMILAR","NO")</f>
        <v>NO</v>
      </c>
      <c r="BS850" s="197" t="str">
        <f t="shared" si="667"/>
        <v>N/A</v>
      </c>
      <c r="BT850" s="197">
        <f t="shared" si="668"/>
        <v>0</v>
      </c>
      <c r="BU850" s="198">
        <f t="shared" si="669"/>
        <v>0</v>
      </c>
      <c r="BV850" s="199">
        <f>IFERROR(SQRT(($E850-$E$1136)^2+($X850-$X$1136)^2),0)</f>
        <v>0.40024006686799202</v>
      </c>
      <c r="BW850" s="197" t="str">
        <f>IF(BV850&lt;=SMALL(BV$3:BV$1130,1),"MAS PARECIDO","NO")</f>
        <v>NO</v>
      </c>
      <c r="BX850" s="197" t="str">
        <f>IF(BV850&lt;=SMALL(BV$3:BV$1130,5),"SIMILAR","NO")</f>
        <v>NO</v>
      </c>
      <c r="BY850" s="197" t="str">
        <f t="shared" si="670"/>
        <v>N/A</v>
      </c>
      <c r="BZ850" s="197">
        <f t="shared" si="671"/>
        <v>0</v>
      </c>
      <c r="CA850" s="198">
        <f t="shared" si="672"/>
        <v>0</v>
      </c>
      <c r="CB850" s="199">
        <f>IFERROR(SQRT(($E850-$E$1136)^2+($AA850-$AA$1136)^2),0)</f>
        <v>1.3860415812474375E-2</v>
      </c>
      <c r="CC850" s="197" t="str">
        <f>IF(CB850&lt;=SMALL(CB$3:CB$1130,1),"MAS PARECIDO","NO")</f>
        <v>NO</v>
      </c>
      <c r="CD850" s="197" t="str">
        <f>IF(CB850&lt;=SMALL(CB$3:CB$1130,5),"SIMILAR","NO")</f>
        <v>NO</v>
      </c>
      <c r="CE850" s="197" t="str">
        <f t="shared" si="673"/>
        <v>N/A</v>
      </c>
      <c r="CF850" s="197">
        <f t="shared" si="674"/>
        <v>0</v>
      </c>
      <c r="CG850" s="198">
        <f t="shared" si="675"/>
        <v>0</v>
      </c>
      <c r="CH850" s="199">
        <f>IFERROR(SQRT(($E850-$E$1136)^2+($AD850-$AD$1136)^2),0)</f>
        <v>1.3860415812474375E-2</v>
      </c>
      <c r="CI850" s="197" t="str">
        <f>IF(CH850&lt;=SMALL(CH$3:CH$1130,1),"MAS PARECIDO","NO")</f>
        <v>NO</v>
      </c>
      <c r="CJ850" s="197" t="str">
        <f>IF(CH850&lt;=SMALL(CH$3:CH$1130,5),"SIMILAR","NO")</f>
        <v>NO</v>
      </c>
      <c r="CK850" s="197" t="str">
        <f t="shared" si="676"/>
        <v>N/A</v>
      </c>
      <c r="CL850" s="197">
        <f t="shared" si="677"/>
        <v>0</v>
      </c>
      <c r="CM850" s="198">
        <f t="shared" si="678"/>
        <v>0</v>
      </c>
      <c r="CN850" s="199">
        <f>IFERROR(SQRT(($E850-$E$1136)^2+($AG850-$AG$1136)^2),0)</f>
        <v>1.3860415812474375E-2</v>
      </c>
      <c r="CO850" s="197" t="str">
        <f>IF(CN850&lt;=SMALL(CN$3:CN$1130,1),"MAS PARECIDO","NO")</f>
        <v>NO</v>
      </c>
      <c r="CP850" s="197" t="str">
        <f>IF(CN850&lt;=SMALL(CN$3:CN$1130,5),"SIMILAR","NO")</f>
        <v>NO</v>
      </c>
      <c r="CQ850" s="197" t="str">
        <f t="shared" si="679"/>
        <v>N/A</v>
      </c>
      <c r="CR850" s="197">
        <f t="shared" si="680"/>
        <v>0</v>
      </c>
      <c r="CS850" s="198">
        <f t="shared" si="681"/>
        <v>0</v>
      </c>
      <c r="CT850" s="199">
        <f>IFERROR(SQRT(($E850-$E$1136)^2+($AJ850-$AJ$1136)^2),0)</f>
        <v>1.3860415812474375E-2</v>
      </c>
      <c r="CU850" s="197" t="str">
        <f>IF(CT850&lt;=SMALL(CT$3:CT$1130,1),"MAS PARECIDO","NO")</f>
        <v>NO</v>
      </c>
      <c r="CV850" s="197" t="str">
        <f>IF(CT850&lt;=SMALL(CT$3:CT$1130,5),"SIMILAR","NO")</f>
        <v>NO</v>
      </c>
      <c r="CW850" s="197" t="str">
        <f t="shared" si="682"/>
        <v>N/A</v>
      </c>
      <c r="CX850" s="197">
        <f t="shared" si="683"/>
        <v>0</v>
      </c>
      <c r="CY850" s="198">
        <f t="shared" si="684"/>
        <v>0</v>
      </c>
      <c r="CZ850" s="2" t="s">
        <v>2646</v>
      </c>
      <c r="DA850" s="2" t="s">
        <v>2647</v>
      </c>
      <c r="DB850" s="2">
        <v>0</v>
      </c>
      <c r="DC850" s="2" t="s">
        <v>189</v>
      </c>
    </row>
    <row r="851" spans="1:107">
      <c r="A851" s="24" t="s">
        <v>1005</v>
      </c>
      <c r="B851" s="46">
        <v>177095.23</v>
      </c>
      <c r="C851" s="190">
        <f>(B851-$B$1132)/($B$1133-$B$1132)</f>
        <v>0.20174359535796982</v>
      </c>
      <c r="D851" s="46">
        <v>40000</v>
      </c>
      <c r="E851" s="190">
        <f>(D851-$D$1132)/($D$1133-$D$1132)</f>
        <v>7.9972399171975156E-2</v>
      </c>
      <c r="F851" s="46" t="s">
        <v>53</v>
      </c>
      <c r="G851" s="192">
        <f>VLOOKUP(F851,'DATOS DE SOPORTE'!$Y$5:$Z$8,2,FALSE)</f>
        <v>2</v>
      </c>
      <c r="H851" s="190">
        <f>(G851-$G$1132)/($G$1133-$G$1132)</f>
        <v>0.33333333333333331</v>
      </c>
      <c r="I851" s="50">
        <v>2</v>
      </c>
      <c r="J851" s="200">
        <f t="shared" si="644"/>
        <v>2</v>
      </c>
      <c r="K851" s="190">
        <f>(J851-$J$1132)/($J$1133-$J$1132)</f>
        <v>0.4</v>
      </c>
      <c r="L851" s="193" t="str">
        <f t="shared" si="645"/>
        <v>SI</v>
      </c>
      <c r="M851" s="46" t="s">
        <v>192</v>
      </c>
      <c r="N851" s="192">
        <f t="shared" si="646"/>
        <v>2</v>
      </c>
      <c r="O851" s="190">
        <f>(N851-N$1132)/(N$1133-N$1132)</f>
        <v>1</v>
      </c>
      <c r="P851" s="46" t="s">
        <v>193</v>
      </c>
      <c r="Q851" s="192">
        <f t="shared" si="647"/>
        <v>2</v>
      </c>
      <c r="R851" s="190">
        <f>(Q851-Q$1132)/(Q$1133-Q$1132)</f>
        <v>0.5</v>
      </c>
      <c r="S851" s="46" t="s">
        <v>60</v>
      </c>
      <c r="T851" s="192">
        <f t="shared" si="648"/>
        <v>2</v>
      </c>
      <c r="U851" s="190">
        <f>(T851-T$1132)/(T$1133-T$1132)</f>
        <v>1</v>
      </c>
      <c r="V851" s="46" t="s">
        <v>212</v>
      </c>
      <c r="W851" s="194">
        <f>VLOOKUP(V851,'DATOS DE SOPORTE'!$S$5:$T$10,2,FALSE)</f>
        <v>3</v>
      </c>
      <c r="X851" s="201">
        <f>(W851-W$1132)/(W$1133-W$1132)</f>
        <v>0.4</v>
      </c>
      <c r="Y851" s="46" t="s">
        <v>188</v>
      </c>
      <c r="Z851" s="194">
        <f t="shared" si="649"/>
        <v>1</v>
      </c>
      <c r="AA851" s="201">
        <f>(Z851-Z$1132)/(Z$1133-Z$1132)</f>
        <v>0</v>
      </c>
      <c r="AB851" s="46" t="s">
        <v>136</v>
      </c>
      <c r="AC851" s="194">
        <f t="shared" si="650"/>
        <v>2</v>
      </c>
      <c r="AD851" s="201">
        <f>(AC851-AC$1132)/(AC$1133-AC$1132)</f>
        <v>1</v>
      </c>
      <c r="AE851" s="46" t="s">
        <v>136</v>
      </c>
      <c r="AF851" s="194">
        <f t="shared" si="651"/>
        <v>2</v>
      </c>
      <c r="AG851" s="201">
        <f>(AF851-AF$1132)/(AF$1133-AF$1132)</f>
        <v>1</v>
      </c>
      <c r="AH851" s="24" t="s">
        <v>67</v>
      </c>
      <c r="AI851" s="194">
        <f>VLOOKUP(AH851,'DATOS DE SOPORTE'!$V$5:$W$8,2,FALSE)</f>
        <v>1</v>
      </c>
      <c r="AJ851" s="201">
        <f>(AI851-AI$1132)/(AI$1133-AI$1132)</f>
        <v>0</v>
      </c>
      <c r="AK851" s="58" t="str">
        <f t="shared" si="643"/>
        <v>Regular</v>
      </c>
      <c r="AL851" s="196">
        <f>IFERROR(SQRT(($E851-$E$1136)^2+($C851-$C$1136)^2),0)</f>
        <v>8.0074421143878777E-2</v>
      </c>
      <c r="AM851" s="197" t="str">
        <f>IF(AL851&lt;=SMALL($AL$3:$AL$1130,1),"MAS PARECIDO","NO")</f>
        <v>NO</v>
      </c>
      <c r="AN851" s="197" t="str">
        <f>IF(AL851&lt;=SMALL($AL$3:$AL$1130,5),"SIMILAR","NO")</f>
        <v>NO</v>
      </c>
      <c r="AO851" s="197" t="str">
        <f t="shared" si="652"/>
        <v>N/A</v>
      </c>
      <c r="AP851" s="197">
        <f t="shared" si="653"/>
        <v>0</v>
      </c>
      <c r="AQ851" s="198">
        <f t="shared" si="654"/>
        <v>0</v>
      </c>
      <c r="AR851" s="196">
        <f>IFERROR(SQRT(($E851-$E$1136)^2+($H851-$H$1136)^2),0)</f>
        <v>8.0002400072002156E-2</v>
      </c>
      <c r="AS851" s="197" t="str">
        <f>IF(AR851&lt;=SMALL(AR$3:AR$1130,1),"MAS PARECIDO","NO")</f>
        <v>NO</v>
      </c>
      <c r="AT851" s="197" t="str">
        <f>IF(AR851&lt;=SMALL(AR$3:AR$1130,5),"SIMILAR","NO")</f>
        <v>NO</v>
      </c>
      <c r="AU851" s="197" t="str">
        <f t="shared" si="655"/>
        <v>N/A</v>
      </c>
      <c r="AV851" s="197">
        <f t="shared" si="656"/>
        <v>0</v>
      </c>
      <c r="AW851" s="198">
        <f t="shared" si="657"/>
        <v>0</v>
      </c>
      <c r="AX851" s="199">
        <f>IFERROR(SQRT(($E851-$E$1136)^2+($K851-$K$1136)^2),0)</f>
        <v>0.21540748366127094</v>
      </c>
      <c r="AY851" s="197" t="str">
        <f>IF(AX851&lt;=SMALL(AX$3:AX$1130,1),"MAS PARECIDO","NO")</f>
        <v>NO</v>
      </c>
      <c r="AZ851" s="197" t="str">
        <f>IF(AX851&lt;=SMALL(AX$3:AX$1130,5),"SIMILAR","NO")</f>
        <v>NO</v>
      </c>
      <c r="BA851" s="197" t="str">
        <f t="shared" si="658"/>
        <v>N/A</v>
      </c>
      <c r="BB851" s="197">
        <f t="shared" si="659"/>
        <v>0</v>
      </c>
      <c r="BC851" s="198">
        <f t="shared" si="660"/>
        <v>0</v>
      </c>
      <c r="BD851" s="196">
        <f>IFERROR(SQRT(($E851-$E$1136)^2+($O851-$O$1136)^2),0)</f>
        <v>8.0002400072002156E-2</v>
      </c>
      <c r="BE851" s="197" t="str">
        <f>IF(BD851&lt;=SMALL(BD$3:BD$1130,1),"MAS PARECIDO","NO")</f>
        <v>NO</v>
      </c>
      <c r="BF851" s="197" t="str">
        <f>IF(BD851&lt;=SMALL(BD$3:BD$1130,5),"SIMILAR","NO")</f>
        <v>NO</v>
      </c>
      <c r="BG851" s="197" t="str">
        <f t="shared" si="661"/>
        <v>N/A</v>
      </c>
      <c r="BH851" s="197">
        <f t="shared" si="662"/>
        <v>0</v>
      </c>
      <c r="BI851" s="198">
        <f t="shared" si="663"/>
        <v>0</v>
      </c>
      <c r="BJ851" s="199">
        <f>IFERROR(SQRT(($E851-$E$1136)^2+($R851-$R$1136)^2),0)</f>
        <v>8.0002400072002156E-2</v>
      </c>
      <c r="BK851" s="197" t="str">
        <f>IF(BJ851&lt;=SMALL(BJ$3:BJ$1130,1),"MAS PARECIDO","NO")</f>
        <v>NO</v>
      </c>
      <c r="BL851" s="197" t="str">
        <f>IF(BJ851&lt;=SMALL(BJ$3:BJ$1130,5),"SIMILAR","NO")</f>
        <v>NO</v>
      </c>
      <c r="BM851" s="197" t="str">
        <f t="shared" si="664"/>
        <v>N/A</v>
      </c>
      <c r="BN851" s="197">
        <f t="shared" si="665"/>
        <v>0</v>
      </c>
      <c r="BO851" s="198">
        <f t="shared" si="666"/>
        <v>0</v>
      </c>
      <c r="BP851" s="199">
        <f>IFERROR(SQRT(($E851-$E$1136)^2+($U851-$U$1136)^2),0)</f>
        <v>1.0031950877158842</v>
      </c>
      <c r="BQ851" s="197" t="str">
        <f>IF(BP851&lt;=SMALL(BP$3:BP$1130,1),"MAS PARECIDO","NO")</f>
        <v>NO</v>
      </c>
      <c r="BR851" s="197" t="str">
        <f>IF(BP851&lt;=SMALL(BP$3:BP$1130,5),"SIMILAR","NO")</f>
        <v>NO</v>
      </c>
      <c r="BS851" s="197" t="str">
        <f t="shared" si="667"/>
        <v>N/A</v>
      </c>
      <c r="BT851" s="197">
        <f t="shared" si="668"/>
        <v>0</v>
      </c>
      <c r="BU851" s="198">
        <f t="shared" si="669"/>
        <v>0</v>
      </c>
      <c r="BV851" s="199">
        <f>IFERROR(SQRT(($E851-$E$1136)^2+($X851-$X$1136)^2),0)</f>
        <v>0.40792203178705699</v>
      </c>
      <c r="BW851" s="197" t="str">
        <f>IF(BV851&lt;=SMALL(BV$3:BV$1130,1),"MAS PARECIDO","NO")</f>
        <v>NO</v>
      </c>
      <c r="BX851" s="197" t="str">
        <f>IF(BV851&lt;=SMALL(BV$3:BV$1130,5),"SIMILAR","NO")</f>
        <v>NO</v>
      </c>
      <c r="BY851" s="197" t="str">
        <f t="shared" si="670"/>
        <v>N/A</v>
      </c>
      <c r="BZ851" s="197">
        <f t="shared" si="671"/>
        <v>0</v>
      </c>
      <c r="CA851" s="198">
        <f t="shared" si="672"/>
        <v>0</v>
      </c>
      <c r="CB851" s="199">
        <f>IFERROR(SQRT(($E851-$E$1136)^2+($AA851-$AA$1136)^2),0)</f>
        <v>8.0002400072002156E-2</v>
      </c>
      <c r="CC851" s="197" t="str">
        <f>IF(CB851&lt;=SMALL(CB$3:CB$1130,1),"MAS PARECIDO","NO")</f>
        <v>NO</v>
      </c>
      <c r="CD851" s="197" t="str">
        <f>IF(CB851&lt;=SMALL(CB$3:CB$1130,5),"SIMILAR","NO")</f>
        <v>NO</v>
      </c>
      <c r="CE851" s="197" t="str">
        <f t="shared" si="673"/>
        <v>N/A</v>
      </c>
      <c r="CF851" s="197">
        <f t="shared" si="674"/>
        <v>0</v>
      </c>
      <c r="CG851" s="198">
        <f t="shared" si="675"/>
        <v>0</v>
      </c>
      <c r="CH851" s="199">
        <f>IFERROR(SQRT(($E851-$E$1136)^2+($AD851-$AD$1136)^2),0)</f>
        <v>8.0002400072002156E-2</v>
      </c>
      <c r="CI851" s="197" t="str">
        <f>IF(CH851&lt;=SMALL(CH$3:CH$1130,1),"MAS PARECIDO","NO")</f>
        <v>NO</v>
      </c>
      <c r="CJ851" s="197" t="str">
        <f>IF(CH851&lt;=SMALL(CH$3:CH$1130,5),"SIMILAR","NO")</f>
        <v>NO</v>
      </c>
      <c r="CK851" s="197" t="str">
        <f t="shared" si="676"/>
        <v>N/A</v>
      </c>
      <c r="CL851" s="197">
        <f t="shared" si="677"/>
        <v>0</v>
      </c>
      <c r="CM851" s="198">
        <f t="shared" si="678"/>
        <v>0</v>
      </c>
      <c r="CN851" s="199">
        <f>IFERROR(SQRT(($E851-$E$1136)^2+($AG851-$AG$1136)^2),0)</f>
        <v>8.0002400072002156E-2</v>
      </c>
      <c r="CO851" s="197" t="str">
        <f>IF(CN851&lt;=SMALL(CN$3:CN$1130,1),"MAS PARECIDO","NO")</f>
        <v>NO</v>
      </c>
      <c r="CP851" s="197" t="str">
        <f>IF(CN851&lt;=SMALL(CN$3:CN$1130,5),"SIMILAR","NO")</f>
        <v>NO</v>
      </c>
      <c r="CQ851" s="197" t="str">
        <f t="shared" si="679"/>
        <v>N/A</v>
      </c>
      <c r="CR851" s="197">
        <f t="shared" si="680"/>
        <v>0</v>
      </c>
      <c r="CS851" s="198">
        <f t="shared" si="681"/>
        <v>0</v>
      </c>
      <c r="CT851" s="199">
        <f>IFERROR(SQRT(($E851-$E$1136)^2+($AJ851-$AJ$1136)^2),0)</f>
        <v>8.0002400072002156E-2</v>
      </c>
      <c r="CU851" s="197" t="str">
        <f>IF(CT851&lt;=SMALL(CT$3:CT$1130,1),"MAS PARECIDO","NO")</f>
        <v>NO</v>
      </c>
      <c r="CV851" s="197" t="str">
        <f>IF(CT851&lt;=SMALL(CT$3:CT$1130,5),"SIMILAR","NO")</f>
        <v>NO</v>
      </c>
      <c r="CW851" s="197" t="str">
        <f t="shared" si="682"/>
        <v>N/A</v>
      </c>
      <c r="CX851" s="197">
        <f t="shared" si="683"/>
        <v>0</v>
      </c>
      <c r="CY851" s="198">
        <f t="shared" si="684"/>
        <v>0</v>
      </c>
      <c r="CZ851" s="2" t="s">
        <v>2648</v>
      </c>
      <c r="DA851" s="2" t="s">
        <v>2649</v>
      </c>
      <c r="DB851" s="2">
        <v>1</v>
      </c>
      <c r="DC851" s="2" t="s">
        <v>346</v>
      </c>
    </row>
    <row r="852" spans="1:107">
      <c r="A852" s="24" t="s">
        <v>1006</v>
      </c>
      <c r="B852" s="46">
        <v>168077.9</v>
      </c>
      <c r="C852" s="190">
        <f>(B852-$B$1132)/($B$1133-$B$1132)</f>
        <v>0.19120311923086539</v>
      </c>
      <c r="D852" s="46">
        <v>15300</v>
      </c>
      <c r="E852" s="190">
        <f>(D852-$D$1132)/($D$1133-$D$1132)</f>
        <v>3.0570917127513825E-2</v>
      </c>
      <c r="F852" s="46" t="s">
        <v>53</v>
      </c>
      <c r="G852" s="192">
        <f>VLOOKUP(F852,'DATOS DE SOPORTE'!$Y$5:$Z$8,2,FALSE)</f>
        <v>2</v>
      </c>
      <c r="H852" s="190">
        <f>(G852-$G$1132)/($G$1133-$G$1132)</f>
        <v>0.33333333333333331</v>
      </c>
      <c r="I852" s="50">
        <v>4</v>
      </c>
      <c r="J852" s="200">
        <f t="shared" si="644"/>
        <v>4</v>
      </c>
      <c r="K852" s="190">
        <f>(J852-$J$1132)/($J$1133-$J$1132)</f>
        <v>0.8</v>
      </c>
      <c r="L852" s="193" t="str">
        <f t="shared" si="645"/>
        <v>SI</v>
      </c>
      <c r="M852" s="46" t="s">
        <v>192</v>
      </c>
      <c r="N852" s="192">
        <f t="shared" si="646"/>
        <v>2</v>
      </c>
      <c r="O852" s="190">
        <f>(N852-N$1132)/(N$1133-N$1132)</f>
        <v>1</v>
      </c>
      <c r="P852" s="46" t="s">
        <v>193</v>
      </c>
      <c r="Q852" s="192">
        <f t="shared" si="647"/>
        <v>2</v>
      </c>
      <c r="R852" s="190">
        <f>(Q852-Q$1132)/(Q$1133-Q$1132)</f>
        <v>0.5</v>
      </c>
      <c r="S852" s="46" t="s">
        <v>194</v>
      </c>
      <c r="T852" s="192">
        <f t="shared" si="648"/>
        <v>1</v>
      </c>
      <c r="U852" s="190">
        <f>(T852-T$1132)/(T$1133-T$1132)</f>
        <v>0</v>
      </c>
      <c r="V852" s="46" t="s">
        <v>212</v>
      </c>
      <c r="W852" s="194">
        <f>VLOOKUP(V852,'DATOS DE SOPORTE'!$S$5:$T$10,2,FALSE)</f>
        <v>3</v>
      </c>
      <c r="X852" s="201">
        <f>(W852-W$1132)/(W$1133-W$1132)</f>
        <v>0.4</v>
      </c>
      <c r="Y852" s="46" t="s">
        <v>188</v>
      </c>
      <c r="Z852" s="194">
        <f t="shared" si="649"/>
        <v>1</v>
      </c>
      <c r="AA852" s="201">
        <f>(Z852-Z$1132)/(Z$1133-Z$1132)</f>
        <v>0</v>
      </c>
      <c r="AB852" s="46" t="s">
        <v>136</v>
      </c>
      <c r="AC852" s="194">
        <f t="shared" si="650"/>
        <v>2</v>
      </c>
      <c r="AD852" s="201">
        <f>(AC852-AC$1132)/(AC$1133-AC$1132)</f>
        <v>1</v>
      </c>
      <c r="AE852" s="46" t="s">
        <v>136</v>
      </c>
      <c r="AF852" s="194">
        <f t="shared" si="651"/>
        <v>2</v>
      </c>
      <c r="AG852" s="201">
        <f>(AF852-AF$1132)/(AF$1133-AF$1132)</f>
        <v>1</v>
      </c>
      <c r="AH852" s="24" t="s">
        <v>67</v>
      </c>
      <c r="AI852" s="194">
        <f>VLOOKUP(AH852,'DATOS DE SOPORTE'!$V$5:$W$8,2,FALSE)</f>
        <v>1</v>
      </c>
      <c r="AJ852" s="201">
        <f>(AI852-AI$1132)/(AI$1133-AI$1132)</f>
        <v>0</v>
      </c>
      <c r="AK852" s="58" t="str">
        <f t="shared" si="643"/>
        <v>Bueno</v>
      </c>
      <c r="AL852" s="196">
        <f>IFERROR(SQRT(($E852-$E$1136)^2+($C852-$C$1136)^2),0)</f>
        <v>3.3624775046373491E-2</v>
      </c>
      <c r="AM852" s="197" t="str">
        <f>IF(AL852&lt;=SMALL($AL$3:$AL$1130,1),"MAS PARECIDO","NO")</f>
        <v>NO</v>
      </c>
      <c r="AN852" s="197" t="str">
        <f>IF(AL852&lt;=SMALL($AL$3:$AL$1130,5),"SIMILAR","NO")</f>
        <v>NO</v>
      </c>
      <c r="AO852" s="197" t="str">
        <f t="shared" si="652"/>
        <v>N/A</v>
      </c>
      <c r="AP852" s="197">
        <f t="shared" si="653"/>
        <v>0</v>
      </c>
      <c r="AQ852" s="198">
        <f t="shared" si="654"/>
        <v>0</v>
      </c>
      <c r="AR852" s="196">
        <f>IFERROR(SQRT(($E852-$E$1136)^2+($H852-$H$1136)^2),0)</f>
        <v>3.0600918027540825E-2</v>
      </c>
      <c r="AS852" s="197" t="str">
        <f>IF(AR852&lt;=SMALL(AR$3:AR$1130,1),"MAS PARECIDO","NO")</f>
        <v>NO</v>
      </c>
      <c r="AT852" s="197" t="str">
        <f>IF(AR852&lt;=SMALL(AR$3:AR$1130,5),"SIMILAR","NO")</f>
        <v>NO</v>
      </c>
      <c r="AU852" s="197" t="str">
        <f t="shared" si="655"/>
        <v>N/A</v>
      </c>
      <c r="AV852" s="197">
        <f t="shared" si="656"/>
        <v>0</v>
      </c>
      <c r="AW852" s="198">
        <f t="shared" si="657"/>
        <v>0</v>
      </c>
      <c r="AX852" s="199">
        <f>IFERROR(SQRT(($E852-$E$1136)^2+($K852-$K$1136)^2),0)</f>
        <v>0.60077984002804918</v>
      </c>
      <c r="AY852" s="197" t="str">
        <f>IF(AX852&lt;=SMALL(AX$3:AX$1130,1),"MAS PARECIDO","NO")</f>
        <v>NO</v>
      </c>
      <c r="AZ852" s="197" t="str">
        <f>IF(AX852&lt;=SMALL(AX$3:AX$1130,5),"SIMILAR","NO")</f>
        <v>NO</v>
      </c>
      <c r="BA852" s="197" t="str">
        <f t="shared" si="658"/>
        <v>N/A</v>
      </c>
      <c r="BB852" s="197">
        <f t="shared" si="659"/>
        <v>0</v>
      </c>
      <c r="BC852" s="198">
        <f t="shared" si="660"/>
        <v>0</v>
      </c>
      <c r="BD852" s="196">
        <f>IFERROR(SQRT(($E852-$E$1136)^2+($O852-$O$1136)^2),0)</f>
        <v>3.0600918027540825E-2</v>
      </c>
      <c r="BE852" s="197" t="str">
        <f>IF(BD852&lt;=SMALL(BD$3:BD$1130,1),"MAS PARECIDO","NO")</f>
        <v>NO</v>
      </c>
      <c r="BF852" s="197" t="str">
        <f>IF(BD852&lt;=SMALL(BD$3:BD$1130,5),"SIMILAR","NO")</f>
        <v>NO</v>
      </c>
      <c r="BG852" s="197" t="str">
        <f t="shared" si="661"/>
        <v>N/A</v>
      </c>
      <c r="BH852" s="197">
        <f t="shared" si="662"/>
        <v>0</v>
      </c>
      <c r="BI852" s="198">
        <f t="shared" si="663"/>
        <v>0</v>
      </c>
      <c r="BJ852" s="199">
        <f>IFERROR(SQRT(($E852-$E$1136)^2+($R852-$R$1136)^2),0)</f>
        <v>3.0600918027540825E-2</v>
      </c>
      <c r="BK852" s="197" t="str">
        <f>IF(BJ852&lt;=SMALL(BJ$3:BJ$1130,1),"MAS PARECIDO","NO")</f>
        <v>NO</v>
      </c>
      <c r="BL852" s="197" t="str">
        <f>IF(BJ852&lt;=SMALL(BJ$3:BJ$1130,5),"SIMILAR","NO")</f>
        <v>NO</v>
      </c>
      <c r="BM852" s="197" t="str">
        <f t="shared" si="664"/>
        <v>N/A</v>
      </c>
      <c r="BN852" s="197">
        <f t="shared" si="665"/>
        <v>0</v>
      </c>
      <c r="BO852" s="198">
        <f t="shared" si="666"/>
        <v>0</v>
      </c>
      <c r="BP852" s="199">
        <f>IFERROR(SQRT(($E852-$E$1136)^2+($U852-$U$1136)^2),0)</f>
        <v>3.0600918027540825E-2</v>
      </c>
      <c r="BQ852" s="197" t="str">
        <f>IF(BP852&lt;=SMALL(BP$3:BP$1130,1),"MAS PARECIDO","NO")</f>
        <v>NO</v>
      </c>
      <c r="BR852" s="197" t="str">
        <f>IF(BP852&lt;=SMALL(BP$3:BP$1130,5),"SIMILAR","NO")</f>
        <v>NO</v>
      </c>
      <c r="BS852" s="197" t="str">
        <f t="shared" si="667"/>
        <v>N/A</v>
      </c>
      <c r="BT852" s="197">
        <f t="shared" si="668"/>
        <v>0</v>
      </c>
      <c r="BU852" s="198">
        <f t="shared" si="669"/>
        <v>0</v>
      </c>
      <c r="BV852" s="199">
        <f>IFERROR(SQRT(($E852-$E$1136)^2+($X852-$X$1136)^2),0)</f>
        <v>0.4011688125766113</v>
      </c>
      <c r="BW852" s="197" t="str">
        <f>IF(BV852&lt;=SMALL(BV$3:BV$1130,1),"MAS PARECIDO","NO")</f>
        <v>NO</v>
      </c>
      <c r="BX852" s="197" t="str">
        <f>IF(BV852&lt;=SMALL(BV$3:BV$1130,5),"SIMILAR","NO")</f>
        <v>NO</v>
      </c>
      <c r="BY852" s="197" t="str">
        <f t="shared" si="670"/>
        <v>N/A</v>
      </c>
      <c r="BZ852" s="197">
        <f t="shared" si="671"/>
        <v>0</v>
      </c>
      <c r="CA852" s="198">
        <f t="shared" si="672"/>
        <v>0</v>
      </c>
      <c r="CB852" s="199">
        <f>IFERROR(SQRT(($E852-$E$1136)^2+($AA852-$AA$1136)^2),0)</f>
        <v>3.0600918027540825E-2</v>
      </c>
      <c r="CC852" s="197" t="str">
        <f>IF(CB852&lt;=SMALL(CB$3:CB$1130,1),"MAS PARECIDO","NO")</f>
        <v>NO</v>
      </c>
      <c r="CD852" s="197" t="str">
        <f>IF(CB852&lt;=SMALL(CB$3:CB$1130,5),"SIMILAR","NO")</f>
        <v>NO</v>
      </c>
      <c r="CE852" s="197" t="str">
        <f t="shared" si="673"/>
        <v>N/A</v>
      </c>
      <c r="CF852" s="197">
        <f t="shared" si="674"/>
        <v>0</v>
      </c>
      <c r="CG852" s="198">
        <f t="shared" si="675"/>
        <v>0</v>
      </c>
      <c r="CH852" s="199">
        <f>IFERROR(SQRT(($E852-$E$1136)^2+($AD852-$AD$1136)^2),0)</f>
        <v>3.0600918027540825E-2</v>
      </c>
      <c r="CI852" s="197" t="str">
        <f>IF(CH852&lt;=SMALL(CH$3:CH$1130,1),"MAS PARECIDO","NO")</f>
        <v>NO</v>
      </c>
      <c r="CJ852" s="197" t="str">
        <f>IF(CH852&lt;=SMALL(CH$3:CH$1130,5),"SIMILAR","NO")</f>
        <v>NO</v>
      </c>
      <c r="CK852" s="197" t="str">
        <f t="shared" si="676"/>
        <v>N/A</v>
      </c>
      <c r="CL852" s="197">
        <f t="shared" si="677"/>
        <v>0</v>
      </c>
      <c r="CM852" s="198">
        <f t="shared" si="678"/>
        <v>0</v>
      </c>
      <c r="CN852" s="199">
        <f>IFERROR(SQRT(($E852-$E$1136)^2+($AG852-$AG$1136)^2),0)</f>
        <v>3.0600918027540825E-2</v>
      </c>
      <c r="CO852" s="197" t="str">
        <f>IF(CN852&lt;=SMALL(CN$3:CN$1130,1),"MAS PARECIDO","NO")</f>
        <v>NO</v>
      </c>
      <c r="CP852" s="197" t="str">
        <f>IF(CN852&lt;=SMALL(CN$3:CN$1130,5),"SIMILAR","NO")</f>
        <v>NO</v>
      </c>
      <c r="CQ852" s="197" t="str">
        <f t="shared" si="679"/>
        <v>N/A</v>
      </c>
      <c r="CR852" s="197">
        <f t="shared" si="680"/>
        <v>0</v>
      </c>
      <c r="CS852" s="198">
        <f t="shared" si="681"/>
        <v>0</v>
      </c>
      <c r="CT852" s="199">
        <f>IFERROR(SQRT(($E852-$E$1136)^2+($AJ852-$AJ$1136)^2),0)</f>
        <v>3.0600918027540825E-2</v>
      </c>
      <c r="CU852" s="197" t="str">
        <f>IF(CT852&lt;=SMALL(CT$3:CT$1130,1),"MAS PARECIDO","NO")</f>
        <v>NO</v>
      </c>
      <c r="CV852" s="197" t="str">
        <f>IF(CT852&lt;=SMALL(CT$3:CT$1130,5),"SIMILAR","NO")</f>
        <v>NO</v>
      </c>
      <c r="CW852" s="197" t="str">
        <f t="shared" si="682"/>
        <v>N/A</v>
      </c>
      <c r="CX852" s="197">
        <f t="shared" si="683"/>
        <v>0</v>
      </c>
      <c r="CY852" s="198">
        <f t="shared" si="684"/>
        <v>0</v>
      </c>
      <c r="CZ852" s="2" t="s">
        <v>2650</v>
      </c>
      <c r="DA852" s="2" t="s">
        <v>2651</v>
      </c>
      <c r="DB852" s="2">
        <v>0</v>
      </c>
      <c r="DC852" s="2" t="s">
        <v>189</v>
      </c>
    </row>
    <row r="853" spans="1:107">
      <c r="A853" s="24" t="s">
        <v>1007</v>
      </c>
      <c r="B853" s="46">
        <v>85931.86</v>
      </c>
      <c r="C853" s="190">
        <f>(B853-$B$1132)/($B$1133-$B$1132)</f>
        <v>9.5181528188266001E-2</v>
      </c>
      <c r="D853" s="46">
        <v>15000</v>
      </c>
      <c r="E853" s="190">
        <f>(D853-$D$1132)/($D$1133-$D$1132)</f>
        <v>2.9970899126973809E-2</v>
      </c>
      <c r="F853" s="46" t="s">
        <v>53</v>
      </c>
      <c r="G853" s="192">
        <f>VLOOKUP(F853,'DATOS DE SOPORTE'!$Y$5:$Z$8,2,FALSE)</f>
        <v>2</v>
      </c>
      <c r="H853" s="190">
        <f>(G853-$G$1132)/($G$1133-$G$1132)</f>
        <v>0.33333333333333331</v>
      </c>
      <c r="I853" s="50">
        <v>2</v>
      </c>
      <c r="J853" s="200">
        <f t="shared" si="644"/>
        <v>2</v>
      </c>
      <c r="K853" s="190">
        <f>(J853-$J$1132)/($J$1133-$J$1132)</f>
        <v>0.4</v>
      </c>
      <c r="L853" s="193" t="str">
        <f t="shared" si="645"/>
        <v>SI</v>
      </c>
      <c r="M853" s="46" t="s">
        <v>192</v>
      </c>
      <c r="N853" s="192">
        <f t="shared" si="646"/>
        <v>2</v>
      </c>
      <c r="O853" s="190">
        <f>(N853-N$1132)/(N$1133-N$1132)</f>
        <v>1</v>
      </c>
      <c r="P853" s="46" t="s">
        <v>58</v>
      </c>
      <c r="Q853" s="192">
        <f t="shared" si="647"/>
        <v>3</v>
      </c>
      <c r="R853" s="190">
        <f>(Q853-Q$1132)/(Q$1133-Q$1132)</f>
        <v>1</v>
      </c>
      <c r="S853" s="46" t="s">
        <v>60</v>
      </c>
      <c r="T853" s="192">
        <f t="shared" si="648"/>
        <v>2</v>
      </c>
      <c r="U853" s="190">
        <f>(T853-T$1132)/(T$1133-T$1132)</f>
        <v>1</v>
      </c>
      <c r="V853" s="46" t="s">
        <v>62</v>
      </c>
      <c r="W853" s="194">
        <f>VLOOKUP(V853,'DATOS DE SOPORTE'!$S$5:$T$10,2,FALSE)</f>
        <v>1</v>
      </c>
      <c r="X853" s="201">
        <f>(W853-W$1132)/(W$1133-W$1132)</f>
        <v>0</v>
      </c>
      <c r="Y853" s="46" t="s">
        <v>136</v>
      </c>
      <c r="Z853" s="194">
        <f t="shared" si="649"/>
        <v>2</v>
      </c>
      <c r="AA853" s="201">
        <f>(Z853-Z$1132)/(Z$1133-Z$1132)</f>
        <v>1</v>
      </c>
      <c r="AB853" s="46" t="s">
        <v>136</v>
      </c>
      <c r="AC853" s="194">
        <f t="shared" si="650"/>
        <v>2</v>
      </c>
      <c r="AD853" s="201">
        <f>(AC853-AC$1132)/(AC$1133-AC$1132)</f>
        <v>1</v>
      </c>
      <c r="AE853" s="46" t="s">
        <v>188</v>
      </c>
      <c r="AF853" s="194">
        <f t="shared" si="651"/>
        <v>1</v>
      </c>
      <c r="AG853" s="201">
        <f>(AF853-AF$1132)/(AF$1133-AF$1132)</f>
        <v>0</v>
      </c>
      <c r="AH853" s="24" t="s">
        <v>67</v>
      </c>
      <c r="AI853" s="194">
        <f>VLOOKUP(AH853,'DATOS DE SOPORTE'!$V$5:$W$8,2,FALSE)</f>
        <v>1</v>
      </c>
      <c r="AJ853" s="201">
        <f>(AI853-AI$1132)/(AI$1133-AI$1132)</f>
        <v>0</v>
      </c>
      <c r="AK853" s="58" t="str">
        <f t="shared" si="643"/>
        <v>Bueno</v>
      </c>
      <c r="AL853" s="196">
        <f>IFERROR(SQRT(($E853-$E$1136)^2+($C853-$C$1136)^2),0)</f>
        <v>0.11397676899361567</v>
      </c>
      <c r="AM853" s="197" t="str">
        <f>IF(AL853&lt;=SMALL($AL$3:$AL$1130,1),"MAS PARECIDO","NO")</f>
        <v>NO</v>
      </c>
      <c r="AN853" s="197" t="str">
        <f>IF(AL853&lt;=SMALL($AL$3:$AL$1130,5),"SIMILAR","NO")</f>
        <v>NO</v>
      </c>
      <c r="AO853" s="197" t="str">
        <f t="shared" si="652"/>
        <v>N/A</v>
      </c>
      <c r="AP853" s="197">
        <f t="shared" si="653"/>
        <v>0</v>
      </c>
      <c r="AQ853" s="198">
        <f t="shared" si="654"/>
        <v>0</v>
      </c>
      <c r="AR853" s="196">
        <f>IFERROR(SQRT(($E853-$E$1136)^2+($H853-$H$1136)^2),0)</f>
        <v>3.0000900027000808E-2</v>
      </c>
      <c r="AS853" s="197" t="str">
        <f>IF(AR853&lt;=SMALL(AR$3:AR$1130,1),"MAS PARECIDO","NO")</f>
        <v>NO</v>
      </c>
      <c r="AT853" s="197" t="str">
        <f>IF(AR853&lt;=SMALL(AR$3:AR$1130,5),"SIMILAR","NO")</f>
        <v>NO</v>
      </c>
      <c r="AU853" s="197" t="str">
        <f t="shared" si="655"/>
        <v>N/A</v>
      </c>
      <c r="AV853" s="197">
        <f t="shared" si="656"/>
        <v>0</v>
      </c>
      <c r="AW853" s="198">
        <f t="shared" si="657"/>
        <v>0</v>
      </c>
      <c r="AX853" s="199">
        <f>IFERROR(SQRT(($E853-$E$1136)^2+($K853-$K$1136)^2),0)</f>
        <v>0.20223761767393844</v>
      </c>
      <c r="AY853" s="197" t="str">
        <f>IF(AX853&lt;=SMALL(AX$3:AX$1130,1),"MAS PARECIDO","NO")</f>
        <v>NO</v>
      </c>
      <c r="AZ853" s="197" t="str">
        <f>IF(AX853&lt;=SMALL(AX$3:AX$1130,5),"SIMILAR","NO")</f>
        <v>NO</v>
      </c>
      <c r="BA853" s="197" t="str">
        <f t="shared" si="658"/>
        <v>N/A</v>
      </c>
      <c r="BB853" s="197">
        <f t="shared" si="659"/>
        <v>0</v>
      </c>
      <c r="BC853" s="198">
        <f t="shared" si="660"/>
        <v>0</v>
      </c>
      <c r="BD853" s="196">
        <f>IFERROR(SQRT(($E853-$E$1136)^2+($O853-$O$1136)^2),0)</f>
        <v>3.0000900027000808E-2</v>
      </c>
      <c r="BE853" s="197" t="str">
        <f>IF(BD853&lt;=SMALL(BD$3:BD$1130,1),"MAS PARECIDO","NO")</f>
        <v>NO</v>
      </c>
      <c r="BF853" s="197" t="str">
        <f>IF(BD853&lt;=SMALL(BD$3:BD$1130,5),"SIMILAR","NO")</f>
        <v>NO</v>
      </c>
      <c r="BG853" s="197" t="str">
        <f t="shared" si="661"/>
        <v>N/A</v>
      </c>
      <c r="BH853" s="197">
        <f t="shared" si="662"/>
        <v>0</v>
      </c>
      <c r="BI853" s="198">
        <f t="shared" si="663"/>
        <v>0</v>
      </c>
      <c r="BJ853" s="199">
        <f>IFERROR(SQRT(($E853-$E$1136)^2+($R853-$R$1136)^2),0)</f>
        <v>0.50089924536021224</v>
      </c>
      <c r="BK853" s="197" t="str">
        <f>IF(BJ853&lt;=SMALL(BJ$3:BJ$1130,1),"MAS PARECIDO","NO")</f>
        <v>NO</v>
      </c>
      <c r="BL853" s="197" t="str">
        <f>IF(BJ853&lt;=SMALL(BJ$3:BJ$1130,5),"SIMILAR","NO")</f>
        <v>NO</v>
      </c>
      <c r="BM853" s="197" t="str">
        <f t="shared" si="664"/>
        <v>N/A</v>
      </c>
      <c r="BN853" s="197">
        <f t="shared" si="665"/>
        <v>0</v>
      </c>
      <c r="BO853" s="198">
        <f t="shared" si="666"/>
        <v>0</v>
      </c>
      <c r="BP853" s="199">
        <f>IFERROR(SQRT(($E853-$E$1136)^2+($U853-$U$1136)^2),0)</f>
        <v>1.0004499257846093</v>
      </c>
      <c r="BQ853" s="197" t="str">
        <f>IF(BP853&lt;=SMALL(BP$3:BP$1130,1),"MAS PARECIDO","NO")</f>
        <v>NO</v>
      </c>
      <c r="BR853" s="197" t="str">
        <f>IF(BP853&lt;=SMALL(BP$3:BP$1130,5),"SIMILAR","NO")</f>
        <v>NO</v>
      </c>
      <c r="BS853" s="197" t="str">
        <f t="shared" si="667"/>
        <v>N/A</v>
      </c>
      <c r="BT853" s="197">
        <f t="shared" si="668"/>
        <v>0</v>
      </c>
      <c r="BU853" s="198">
        <f t="shared" si="669"/>
        <v>0</v>
      </c>
      <c r="BV853" s="199">
        <f>IFERROR(SQRT(($E853-$E$1136)^2+($X853-$X$1136)^2),0)</f>
        <v>3.0000900027000808E-2</v>
      </c>
      <c r="BW853" s="197" t="str">
        <f>IF(BV853&lt;=SMALL(BV$3:BV$1130,1),"MAS PARECIDO","NO")</f>
        <v>NO</v>
      </c>
      <c r="BX853" s="197" t="str">
        <f>IF(BV853&lt;=SMALL(BV$3:BV$1130,5),"SIMILAR","NO")</f>
        <v>NO</v>
      </c>
      <c r="BY853" s="197" t="str">
        <f t="shared" si="670"/>
        <v>N/A</v>
      </c>
      <c r="BZ853" s="197">
        <f t="shared" si="671"/>
        <v>0</v>
      </c>
      <c r="CA853" s="198">
        <f t="shared" si="672"/>
        <v>0</v>
      </c>
      <c r="CB853" s="199">
        <f>IFERROR(SQRT(($E853-$E$1136)^2+($AA853-$AA$1136)^2),0)</f>
        <v>1.0004499257846093</v>
      </c>
      <c r="CC853" s="197" t="str">
        <f>IF(CB853&lt;=SMALL(CB$3:CB$1130,1),"MAS PARECIDO","NO")</f>
        <v>NO</v>
      </c>
      <c r="CD853" s="197" t="str">
        <f>IF(CB853&lt;=SMALL(CB$3:CB$1130,5),"SIMILAR","NO")</f>
        <v>NO</v>
      </c>
      <c r="CE853" s="197" t="str">
        <f t="shared" si="673"/>
        <v>N/A</v>
      </c>
      <c r="CF853" s="197">
        <f t="shared" si="674"/>
        <v>0</v>
      </c>
      <c r="CG853" s="198">
        <f t="shared" si="675"/>
        <v>0</v>
      </c>
      <c r="CH853" s="199">
        <f>IFERROR(SQRT(($E853-$E$1136)^2+($AD853-$AD$1136)^2),0)</f>
        <v>3.0000900027000808E-2</v>
      </c>
      <c r="CI853" s="197" t="str">
        <f>IF(CH853&lt;=SMALL(CH$3:CH$1130,1),"MAS PARECIDO","NO")</f>
        <v>NO</v>
      </c>
      <c r="CJ853" s="197" t="str">
        <f>IF(CH853&lt;=SMALL(CH$3:CH$1130,5),"SIMILAR","NO")</f>
        <v>NO</v>
      </c>
      <c r="CK853" s="197" t="str">
        <f t="shared" si="676"/>
        <v>N/A</v>
      </c>
      <c r="CL853" s="197">
        <f t="shared" si="677"/>
        <v>0</v>
      </c>
      <c r="CM853" s="198">
        <f t="shared" si="678"/>
        <v>0</v>
      </c>
      <c r="CN853" s="199">
        <f>IFERROR(SQRT(($E853-$E$1136)^2+($AG853-$AG$1136)^2),0)</f>
        <v>1.0004499257846093</v>
      </c>
      <c r="CO853" s="197" t="str">
        <f>IF(CN853&lt;=SMALL(CN$3:CN$1130,1),"MAS PARECIDO","NO")</f>
        <v>NO</v>
      </c>
      <c r="CP853" s="197" t="str">
        <f>IF(CN853&lt;=SMALL(CN$3:CN$1130,5),"SIMILAR","NO")</f>
        <v>NO</v>
      </c>
      <c r="CQ853" s="197" t="str">
        <f t="shared" si="679"/>
        <v>N/A</v>
      </c>
      <c r="CR853" s="197">
        <f t="shared" si="680"/>
        <v>0</v>
      </c>
      <c r="CS853" s="198">
        <f t="shared" si="681"/>
        <v>0</v>
      </c>
      <c r="CT853" s="199">
        <f>IFERROR(SQRT(($E853-$E$1136)^2+($AJ853-$AJ$1136)^2),0)</f>
        <v>3.0000900027000808E-2</v>
      </c>
      <c r="CU853" s="197" t="str">
        <f>IF(CT853&lt;=SMALL(CT$3:CT$1130,1),"MAS PARECIDO","NO")</f>
        <v>NO</v>
      </c>
      <c r="CV853" s="197" t="str">
        <f>IF(CT853&lt;=SMALL(CT$3:CT$1130,5),"SIMILAR","NO")</f>
        <v>NO</v>
      </c>
      <c r="CW853" s="197" t="str">
        <f t="shared" si="682"/>
        <v>N/A</v>
      </c>
      <c r="CX853" s="197">
        <f t="shared" si="683"/>
        <v>0</v>
      </c>
      <c r="CY853" s="198">
        <f t="shared" si="684"/>
        <v>0</v>
      </c>
      <c r="CZ853" s="2" t="s">
        <v>2652</v>
      </c>
      <c r="DA853" s="2" t="s">
        <v>2653</v>
      </c>
      <c r="DB853" s="2">
        <v>0</v>
      </c>
      <c r="DC853" s="2" t="s">
        <v>189</v>
      </c>
    </row>
    <row r="854" spans="1:107">
      <c r="A854" s="24" t="s">
        <v>1008</v>
      </c>
      <c r="B854" s="46">
        <v>137027.25</v>
      </c>
      <c r="C854" s="190">
        <f>(B854-$B$1132)/($B$1133-$B$1132)</f>
        <v>0.15490760436603579</v>
      </c>
      <c r="D854" s="46">
        <v>9000</v>
      </c>
      <c r="E854" s="190">
        <f>(D854-$D$1132)/($D$1133-$D$1132)</f>
        <v>1.7970539116173485E-2</v>
      </c>
      <c r="F854" s="46" t="s">
        <v>187</v>
      </c>
      <c r="G854" s="192">
        <f>VLOOKUP(F854,'DATOS DE SOPORTE'!$Y$5:$Z$8,2,FALSE)</f>
        <v>4</v>
      </c>
      <c r="H854" s="190">
        <f>(G854-$G$1132)/($G$1133-$G$1132)</f>
        <v>1</v>
      </c>
      <c r="I854" s="50">
        <v>0</v>
      </c>
      <c r="J854" s="200">
        <f t="shared" si="644"/>
        <v>0</v>
      </c>
      <c r="K854" s="190">
        <f>(J854-$J$1132)/($J$1133-$J$1132)</f>
        <v>0</v>
      </c>
      <c r="L854" s="193" t="str">
        <f t="shared" si="645"/>
        <v>NO</v>
      </c>
      <c r="M854" s="46" t="s">
        <v>192</v>
      </c>
      <c r="N854" s="192">
        <f t="shared" si="646"/>
        <v>2</v>
      </c>
      <c r="O854" s="190">
        <f>(N854-N$1132)/(N$1133-N$1132)</f>
        <v>1</v>
      </c>
      <c r="P854" s="46" t="s">
        <v>58</v>
      </c>
      <c r="Q854" s="192">
        <f t="shared" si="647"/>
        <v>3</v>
      </c>
      <c r="R854" s="190">
        <f>(Q854-Q$1132)/(Q$1133-Q$1132)</f>
        <v>1</v>
      </c>
      <c r="S854" s="46" t="s">
        <v>60</v>
      </c>
      <c r="T854" s="192">
        <f t="shared" si="648"/>
        <v>2</v>
      </c>
      <c r="U854" s="190">
        <f>(T854-T$1132)/(T$1133-T$1132)</f>
        <v>1</v>
      </c>
      <c r="V854" s="46" t="s">
        <v>62</v>
      </c>
      <c r="W854" s="194">
        <f>VLOOKUP(V854,'DATOS DE SOPORTE'!$S$5:$T$10,2,FALSE)</f>
        <v>1</v>
      </c>
      <c r="X854" s="201">
        <f>(W854-W$1132)/(W$1133-W$1132)</f>
        <v>0</v>
      </c>
      <c r="Y854" s="46" t="s">
        <v>188</v>
      </c>
      <c r="Z854" s="194">
        <f t="shared" si="649"/>
        <v>1</v>
      </c>
      <c r="AA854" s="201">
        <f>(Z854-Z$1132)/(Z$1133-Z$1132)</f>
        <v>0</v>
      </c>
      <c r="AB854" s="46" t="s">
        <v>188</v>
      </c>
      <c r="AC854" s="194">
        <f t="shared" si="650"/>
        <v>1</v>
      </c>
      <c r="AD854" s="201">
        <f>(AC854-AC$1132)/(AC$1133-AC$1132)</f>
        <v>0</v>
      </c>
      <c r="AE854" s="46" t="s">
        <v>188</v>
      </c>
      <c r="AF854" s="194">
        <f t="shared" si="651"/>
        <v>1</v>
      </c>
      <c r="AG854" s="201">
        <f>(AF854-AF$1132)/(AF$1133-AF$1132)</f>
        <v>0</v>
      </c>
      <c r="AH854" s="24" t="s">
        <v>67</v>
      </c>
      <c r="AI854" s="194">
        <f>VLOOKUP(AH854,'DATOS DE SOPORTE'!$V$5:$W$8,2,FALSE)</f>
        <v>1</v>
      </c>
      <c r="AJ854" s="201">
        <f>(AI854-AI$1132)/(AI$1133-AI$1132)</f>
        <v>0</v>
      </c>
      <c r="AK854" s="58" t="str">
        <f t="shared" si="643"/>
        <v>Bueno</v>
      </c>
      <c r="AL854" s="196">
        <f>IFERROR(SQRT(($E854-$E$1136)^2+($C854-$C$1136)^2),0)</f>
        <v>5.3359296233614573E-2</v>
      </c>
      <c r="AM854" s="197" t="str">
        <f>IF(AL854&lt;=SMALL($AL$3:$AL$1130,1),"MAS PARECIDO","NO")</f>
        <v>NO</v>
      </c>
      <c r="AN854" s="197" t="str">
        <f>IF(AL854&lt;=SMALL($AL$3:$AL$1130,5),"SIMILAR","NO")</f>
        <v>NO</v>
      </c>
      <c r="AO854" s="197" t="str">
        <f t="shared" si="652"/>
        <v>N/A</v>
      </c>
      <c r="AP854" s="197">
        <f t="shared" si="653"/>
        <v>0</v>
      </c>
      <c r="AQ854" s="198">
        <f t="shared" si="654"/>
        <v>0</v>
      </c>
      <c r="AR854" s="196">
        <f>IFERROR(SQRT(($E854-$E$1136)^2+($H854-$H$1136)^2),0)</f>
        <v>0.66690963697139616</v>
      </c>
      <c r="AS854" s="197" t="str">
        <f>IF(AR854&lt;=SMALL(AR$3:AR$1130,1),"MAS PARECIDO","NO")</f>
        <v>NO</v>
      </c>
      <c r="AT854" s="197" t="str">
        <f>IF(AR854&lt;=SMALL(AR$3:AR$1130,5),"SIMILAR","NO")</f>
        <v>NO</v>
      </c>
      <c r="AU854" s="197" t="str">
        <f t="shared" si="655"/>
        <v>N/A</v>
      </c>
      <c r="AV854" s="197">
        <f t="shared" si="656"/>
        <v>0</v>
      </c>
      <c r="AW854" s="198">
        <f t="shared" si="657"/>
        <v>0</v>
      </c>
      <c r="AX854" s="199">
        <f>IFERROR(SQRT(($E854-$E$1136)^2+($K854-$K$1136)^2),0)</f>
        <v>0.20080841476610198</v>
      </c>
      <c r="AY854" s="197" t="str">
        <f>IF(AX854&lt;=SMALL(AX$3:AX$1130,1),"MAS PARECIDO","NO")</f>
        <v>NO</v>
      </c>
      <c r="AZ854" s="197" t="str">
        <f>IF(AX854&lt;=SMALL(AX$3:AX$1130,5),"SIMILAR","NO")</f>
        <v>NO</v>
      </c>
      <c r="BA854" s="197" t="str">
        <f t="shared" si="658"/>
        <v>N/A</v>
      </c>
      <c r="BB854" s="197">
        <f t="shared" si="659"/>
        <v>0</v>
      </c>
      <c r="BC854" s="198">
        <f t="shared" si="660"/>
        <v>0</v>
      </c>
      <c r="BD854" s="196">
        <f>IFERROR(SQRT(($E854-$E$1136)^2+($O854-$O$1136)^2),0)</f>
        <v>1.8000540016200484E-2</v>
      </c>
      <c r="BE854" s="197" t="str">
        <f>IF(BD854&lt;=SMALL(BD$3:BD$1130,1),"MAS PARECIDO","NO")</f>
        <v>NO</v>
      </c>
      <c r="BF854" s="197" t="str">
        <f>IF(BD854&lt;=SMALL(BD$3:BD$1130,5),"SIMILAR","NO")</f>
        <v>NO</v>
      </c>
      <c r="BG854" s="197" t="str">
        <f t="shared" si="661"/>
        <v>N/A</v>
      </c>
      <c r="BH854" s="197">
        <f t="shared" si="662"/>
        <v>0</v>
      </c>
      <c r="BI854" s="198">
        <f t="shared" si="663"/>
        <v>0</v>
      </c>
      <c r="BJ854" s="199">
        <f>IFERROR(SQRT(($E854-$E$1136)^2+($R854-$R$1136)^2),0)</f>
        <v>0.50032391452025837</v>
      </c>
      <c r="BK854" s="197" t="str">
        <f>IF(BJ854&lt;=SMALL(BJ$3:BJ$1130,1),"MAS PARECIDO","NO")</f>
        <v>NO</v>
      </c>
      <c r="BL854" s="197" t="str">
        <f>IF(BJ854&lt;=SMALL(BJ$3:BJ$1130,5),"SIMILAR","NO")</f>
        <v>NO</v>
      </c>
      <c r="BM854" s="197" t="str">
        <f t="shared" si="664"/>
        <v>N/A</v>
      </c>
      <c r="BN854" s="197">
        <f t="shared" si="665"/>
        <v>0</v>
      </c>
      <c r="BO854" s="198">
        <f t="shared" si="666"/>
        <v>0</v>
      </c>
      <c r="BP854" s="199">
        <f>IFERROR(SQRT(($E854-$E$1136)^2+($U854-$U$1136)^2),0)</f>
        <v>1.0001619965989883</v>
      </c>
      <c r="BQ854" s="197" t="str">
        <f>IF(BP854&lt;=SMALL(BP$3:BP$1130,1),"MAS PARECIDO","NO")</f>
        <v>NO</v>
      </c>
      <c r="BR854" s="197" t="str">
        <f>IF(BP854&lt;=SMALL(BP$3:BP$1130,5),"SIMILAR","NO")</f>
        <v>NO</v>
      </c>
      <c r="BS854" s="197" t="str">
        <f t="shared" si="667"/>
        <v>N/A</v>
      </c>
      <c r="BT854" s="197">
        <f t="shared" si="668"/>
        <v>0</v>
      </c>
      <c r="BU854" s="198">
        <f t="shared" si="669"/>
        <v>0</v>
      </c>
      <c r="BV854" s="199">
        <f>IFERROR(SQRT(($E854-$E$1136)^2+($X854-$X$1136)^2),0)</f>
        <v>1.8000540016200484E-2</v>
      </c>
      <c r="BW854" s="197" t="str">
        <f>IF(BV854&lt;=SMALL(BV$3:BV$1130,1),"MAS PARECIDO","NO")</f>
        <v>NO</v>
      </c>
      <c r="BX854" s="197" t="str">
        <f>IF(BV854&lt;=SMALL(BV$3:BV$1130,5),"SIMILAR","NO")</f>
        <v>NO</v>
      </c>
      <c r="BY854" s="197" t="str">
        <f t="shared" si="670"/>
        <v>N/A</v>
      </c>
      <c r="BZ854" s="197">
        <f t="shared" si="671"/>
        <v>0</v>
      </c>
      <c r="CA854" s="198">
        <f t="shared" si="672"/>
        <v>0</v>
      </c>
      <c r="CB854" s="199">
        <f>IFERROR(SQRT(($E854-$E$1136)^2+($AA854-$AA$1136)^2),0)</f>
        <v>1.8000540016200484E-2</v>
      </c>
      <c r="CC854" s="197" t="str">
        <f>IF(CB854&lt;=SMALL(CB$3:CB$1130,1),"MAS PARECIDO","NO")</f>
        <v>NO</v>
      </c>
      <c r="CD854" s="197" t="str">
        <f>IF(CB854&lt;=SMALL(CB$3:CB$1130,5),"SIMILAR","NO")</f>
        <v>NO</v>
      </c>
      <c r="CE854" s="197" t="str">
        <f t="shared" si="673"/>
        <v>N/A</v>
      </c>
      <c r="CF854" s="197">
        <f t="shared" si="674"/>
        <v>0</v>
      </c>
      <c r="CG854" s="198">
        <f t="shared" si="675"/>
        <v>0</v>
      </c>
      <c r="CH854" s="199">
        <f>IFERROR(SQRT(($E854-$E$1136)^2+($AD854-$AD$1136)^2),0)</f>
        <v>1.0001619965989883</v>
      </c>
      <c r="CI854" s="197" t="str">
        <f>IF(CH854&lt;=SMALL(CH$3:CH$1130,1),"MAS PARECIDO","NO")</f>
        <v>NO</v>
      </c>
      <c r="CJ854" s="197" t="str">
        <f>IF(CH854&lt;=SMALL(CH$3:CH$1130,5),"SIMILAR","NO")</f>
        <v>NO</v>
      </c>
      <c r="CK854" s="197" t="str">
        <f t="shared" si="676"/>
        <v>N/A</v>
      </c>
      <c r="CL854" s="197">
        <f t="shared" si="677"/>
        <v>0</v>
      </c>
      <c r="CM854" s="198">
        <f t="shared" si="678"/>
        <v>0</v>
      </c>
      <c r="CN854" s="199">
        <f>IFERROR(SQRT(($E854-$E$1136)^2+($AG854-$AG$1136)^2),0)</f>
        <v>1.0001619965989883</v>
      </c>
      <c r="CO854" s="197" t="str">
        <f>IF(CN854&lt;=SMALL(CN$3:CN$1130,1),"MAS PARECIDO","NO")</f>
        <v>NO</v>
      </c>
      <c r="CP854" s="197" t="str">
        <f>IF(CN854&lt;=SMALL(CN$3:CN$1130,5),"SIMILAR","NO")</f>
        <v>NO</v>
      </c>
      <c r="CQ854" s="197" t="str">
        <f t="shared" si="679"/>
        <v>N/A</v>
      </c>
      <c r="CR854" s="197">
        <f t="shared" si="680"/>
        <v>0</v>
      </c>
      <c r="CS854" s="198">
        <f t="shared" si="681"/>
        <v>0</v>
      </c>
      <c r="CT854" s="199">
        <f>IFERROR(SQRT(($E854-$E$1136)^2+($AJ854-$AJ$1136)^2),0)</f>
        <v>1.8000540016200484E-2</v>
      </c>
      <c r="CU854" s="197" t="str">
        <f>IF(CT854&lt;=SMALL(CT$3:CT$1130,1),"MAS PARECIDO","NO")</f>
        <v>NO</v>
      </c>
      <c r="CV854" s="197" t="str">
        <f>IF(CT854&lt;=SMALL(CT$3:CT$1130,5),"SIMILAR","NO")</f>
        <v>NO</v>
      </c>
      <c r="CW854" s="197" t="str">
        <f t="shared" si="682"/>
        <v>N/A</v>
      </c>
      <c r="CX854" s="197">
        <f t="shared" si="683"/>
        <v>0</v>
      </c>
      <c r="CY854" s="198">
        <f t="shared" si="684"/>
        <v>0</v>
      </c>
      <c r="CZ854" s="2" t="s">
        <v>2654</v>
      </c>
      <c r="DA854" s="2" t="s">
        <v>2655</v>
      </c>
      <c r="DB854" s="2">
        <v>0</v>
      </c>
      <c r="DC854" s="2" t="s">
        <v>189</v>
      </c>
    </row>
    <row r="855" spans="1:107">
      <c r="A855" s="24" t="s">
        <v>1009</v>
      </c>
      <c r="B855" s="46">
        <v>54413.73</v>
      </c>
      <c r="C855" s="190">
        <f>(B855-$B$1132)/($B$1133-$B$1132)</f>
        <v>5.8339569777519938E-2</v>
      </c>
      <c r="D855" s="46">
        <v>3600</v>
      </c>
      <c r="E855" s="190">
        <f>(D855-$D$1132)/($D$1133-$D$1132)</f>
        <v>7.1702151064531932E-3</v>
      </c>
      <c r="F855" s="46" t="s">
        <v>53</v>
      </c>
      <c r="G855" s="192">
        <f>VLOOKUP(F855,'DATOS DE SOPORTE'!$Y$5:$Z$8,2,FALSE)</f>
        <v>2</v>
      </c>
      <c r="H855" s="190">
        <f>(G855-$G$1132)/($G$1133-$G$1132)</f>
        <v>0.33333333333333331</v>
      </c>
      <c r="I855" s="50">
        <v>4</v>
      </c>
      <c r="J855" s="200">
        <f t="shared" si="644"/>
        <v>4</v>
      </c>
      <c r="K855" s="190">
        <f>(J855-$J$1132)/($J$1133-$J$1132)</f>
        <v>0.8</v>
      </c>
      <c r="L855" s="193" t="str">
        <f t="shared" si="645"/>
        <v>SI</v>
      </c>
      <c r="M855" s="46" t="s">
        <v>192</v>
      </c>
      <c r="N855" s="192">
        <f t="shared" si="646"/>
        <v>2</v>
      </c>
      <c r="O855" s="190">
        <f>(N855-N$1132)/(N$1133-N$1132)</f>
        <v>1</v>
      </c>
      <c r="P855" s="46" t="s">
        <v>193</v>
      </c>
      <c r="Q855" s="192">
        <f t="shared" si="647"/>
        <v>2</v>
      </c>
      <c r="R855" s="190">
        <f>(Q855-Q$1132)/(Q$1133-Q$1132)</f>
        <v>0.5</v>
      </c>
      <c r="S855" s="46" t="s">
        <v>194</v>
      </c>
      <c r="T855" s="192">
        <f t="shared" si="648"/>
        <v>1</v>
      </c>
      <c r="U855" s="190">
        <f>(T855-T$1132)/(T$1133-T$1132)</f>
        <v>0</v>
      </c>
      <c r="V855" s="46" t="s">
        <v>62</v>
      </c>
      <c r="W855" s="194">
        <f>VLOOKUP(V855,'DATOS DE SOPORTE'!$S$5:$T$10,2,FALSE)</f>
        <v>1</v>
      </c>
      <c r="X855" s="201">
        <f>(W855-W$1132)/(W$1133-W$1132)</f>
        <v>0</v>
      </c>
      <c r="Y855" s="46" t="s">
        <v>136</v>
      </c>
      <c r="Z855" s="194">
        <f t="shared" si="649"/>
        <v>2</v>
      </c>
      <c r="AA855" s="201">
        <f>(Z855-Z$1132)/(Z$1133-Z$1132)</f>
        <v>1</v>
      </c>
      <c r="AB855" s="46" t="s">
        <v>136</v>
      </c>
      <c r="AC855" s="194">
        <f t="shared" si="650"/>
        <v>2</v>
      </c>
      <c r="AD855" s="201">
        <f>(AC855-AC$1132)/(AC$1133-AC$1132)</f>
        <v>1</v>
      </c>
      <c r="AE855" s="46" t="s">
        <v>188</v>
      </c>
      <c r="AF855" s="194">
        <f t="shared" si="651"/>
        <v>1</v>
      </c>
      <c r="AG855" s="201">
        <f>(AF855-AF$1132)/(AF$1133-AF$1132)</f>
        <v>0</v>
      </c>
      <c r="AH855" s="24" t="s">
        <v>67</v>
      </c>
      <c r="AI855" s="194">
        <f>VLOOKUP(AH855,'DATOS DE SOPORTE'!$V$5:$W$8,2,FALSE)</f>
        <v>1</v>
      </c>
      <c r="AJ855" s="201">
        <f>(AI855-AI$1132)/(AI$1133-AI$1132)</f>
        <v>0</v>
      </c>
      <c r="AK855" s="58" t="str">
        <f t="shared" si="643"/>
        <v>Bueno</v>
      </c>
      <c r="AL855" s="196">
        <f>IFERROR(SQRT(($E855-$E$1136)^2+($C855-$C$1136)^2),0)</f>
        <v>0.14697592153914268</v>
      </c>
      <c r="AM855" s="197" t="str">
        <f>IF(AL855&lt;=SMALL($AL$3:$AL$1130,1),"MAS PARECIDO","NO")</f>
        <v>NO</v>
      </c>
      <c r="AN855" s="197" t="str">
        <f>IF(AL855&lt;=SMALL($AL$3:$AL$1130,5),"SIMILAR","NO")</f>
        <v>NO</v>
      </c>
      <c r="AO855" s="197" t="str">
        <f t="shared" si="652"/>
        <v>N/A</v>
      </c>
      <c r="AP855" s="197">
        <f t="shared" si="653"/>
        <v>0</v>
      </c>
      <c r="AQ855" s="198">
        <f t="shared" si="654"/>
        <v>0</v>
      </c>
      <c r="AR855" s="196">
        <f>IFERROR(SQRT(($E855-$E$1136)^2+($H855-$H$1136)^2),0)</f>
        <v>7.2002160064801937E-3</v>
      </c>
      <c r="AS855" s="197" t="str">
        <f>IF(AR855&lt;=SMALL(AR$3:AR$1130,1),"MAS PARECIDO","NO")</f>
        <v>NO</v>
      </c>
      <c r="AT855" s="197" t="str">
        <f>IF(AR855&lt;=SMALL(AR$3:AR$1130,5),"SIMILAR","NO")</f>
        <v>NO</v>
      </c>
      <c r="AU855" s="197" t="str">
        <f t="shared" si="655"/>
        <v>N/A</v>
      </c>
      <c r="AV855" s="197">
        <f t="shared" si="656"/>
        <v>0</v>
      </c>
      <c r="AW855" s="198">
        <f t="shared" si="657"/>
        <v>0</v>
      </c>
      <c r="AX855" s="199">
        <f>IFERROR(SQRT(($E855-$E$1136)^2+($K855-$K$1136)^2),0)</f>
        <v>0.60004320103684206</v>
      </c>
      <c r="AY855" s="197" t="str">
        <f>IF(AX855&lt;=SMALL(AX$3:AX$1130,1),"MAS PARECIDO","NO")</f>
        <v>NO</v>
      </c>
      <c r="AZ855" s="197" t="str">
        <f>IF(AX855&lt;=SMALL(AX$3:AX$1130,5),"SIMILAR","NO")</f>
        <v>NO</v>
      </c>
      <c r="BA855" s="197" t="str">
        <f t="shared" si="658"/>
        <v>N/A</v>
      </c>
      <c r="BB855" s="197">
        <f t="shared" si="659"/>
        <v>0</v>
      </c>
      <c r="BC855" s="198">
        <f t="shared" si="660"/>
        <v>0</v>
      </c>
      <c r="BD855" s="196">
        <f>IFERROR(SQRT(($E855-$E$1136)^2+($O855-$O$1136)^2),0)</f>
        <v>7.2002160064801937E-3</v>
      </c>
      <c r="BE855" s="197" t="str">
        <f>IF(BD855&lt;=SMALL(BD$3:BD$1130,1),"MAS PARECIDO","NO")</f>
        <v>NO</v>
      </c>
      <c r="BF855" s="197" t="str">
        <f>IF(BD855&lt;=SMALL(BD$3:BD$1130,5),"SIMILAR","NO")</f>
        <v>NO</v>
      </c>
      <c r="BG855" s="197" t="str">
        <f t="shared" si="661"/>
        <v>N/A</v>
      </c>
      <c r="BH855" s="197">
        <f t="shared" si="662"/>
        <v>0</v>
      </c>
      <c r="BI855" s="198">
        <f t="shared" si="663"/>
        <v>0</v>
      </c>
      <c r="BJ855" s="199">
        <f>IFERROR(SQRT(($E855-$E$1136)^2+($R855-$R$1136)^2),0)</f>
        <v>7.2002160064801937E-3</v>
      </c>
      <c r="BK855" s="197" t="str">
        <f>IF(BJ855&lt;=SMALL(BJ$3:BJ$1130,1),"MAS PARECIDO","NO")</f>
        <v>NO</v>
      </c>
      <c r="BL855" s="197" t="str">
        <f>IF(BJ855&lt;=SMALL(BJ$3:BJ$1130,5),"SIMILAR","NO")</f>
        <v>NO</v>
      </c>
      <c r="BM855" s="197" t="str">
        <f t="shared" si="664"/>
        <v>N/A</v>
      </c>
      <c r="BN855" s="197">
        <f t="shared" si="665"/>
        <v>0</v>
      </c>
      <c r="BO855" s="198">
        <f t="shared" si="666"/>
        <v>0</v>
      </c>
      <c r="BP855" s="199">
        <f>IFERROR(SQRT(($E855-$E$1136)^2+($U855-$U$1136)^2),0)</f>
        <v>7.2002160064801937E-3</v>
      </c>
      <c r="BQ855" s="197" t="str">
        <f>IF(BP855&lt;=SMALL(BP$3:BP$1130,1),"MAS PARECIDO","NO")</f>
        <v>NO</v>
      </c>
      <c r="BR855" s="197" t="str">
        <f>IF(BP855&lt;=SMALL(BP$3:BP$1130,5),"SIMILAR","NO")</f>
        <v>NO</v>
      </c>
      <c r="BS855" s="197" t="str">
        <f t="shared" si="667"/>
        <v>N/A</v>
      </c>
      <c r="BT855" s="197">
        <f t="shared" si="668"/>
        <v>0</v>
      </c>
      <c r="BU855" s="198">
        <f t="shared" si="669"/>
        <v>0</v>
      </c>
      <c r="BV855" s="199">
        <f>IFERROR(SQRT(($E855-$E$1136)^2+($X855-$X$1136)^2),0)</f>
        <v>7.2002160064801937E-3</v>
      </c>
      <c r="BW855" s="197" t="str">
        <f>IF(BV855&lt;=SMALL(BV$3:BV$1130,1),"MAS PARECIDO","NO")</f>
        <v>NO</v>
      </c>
      <c r="BX855" s="197" t="str">
        <f>IF(BV855&lt;=SMALL(BV$3:BV$1130,5),"SIMILAR","NO")</f>
        <v>NO</v>
      </c>
      <c r="BY855" s="197" t="str">
        <f t="shared" si="670"/>
        <v>N/A</v>
      </c>
      <c r="BZ855" s="197">
        <f t="shared" si="671"/>
        <v>0</v>
      </c>
      <c r="CA855" s="198">
        <f t="shared" si="672"/>
        <v>0</v>
      </c>
      <c r="CB855" s="199">
        <f>IFERROR(SQRT(($E855-$E$1136)^2+($AA855-$AA$1136)^2),0)</f>
        <v>1.0000259212193152</v>
      </c>
      <c r="CC855" s="197" t="str">
        <f>IF(CB855&lt;=SMALL(CB$3:CB$1130,1),"MAS PARECIDO","NO")</f>
        <v>NO</v>
      </c>
      <c r="CD855" s="197" t="str">
        <f>IF(CB855&lt;=SMALL(CB$3:CB$1130,5),"SIMILAR","NO")</f>
        <v>NO</v>
      </c>
      <c r="CE855" s="197" t="str">
        <f t="shared" si="673"/>
        <v>N/A</v>
      </c>
      <c r="CF855" s="197">
        <f t="shared" si="674"/>
        <v>0</v>
      </c>
      <c r="CG855" s="198">
        <f t="shared" si="675"/>
        <v>0</v>
      </c>
      <c r="CH855" s="199">
        <f>IFERROR(SQRT(($E855-$E$1136)^2+($AD855-$AD$1136)^2),0)</f>
        <v>7.2002160064801937E-3</v>
      </c>
      <c r="CI855" s="197" t="str">
        <f>IF(CH855&lt;=SMALL(CH$3:CH$1130,1),"MAS PARECIDO","NO")</f>
        <v>NO</v>
      </c>
      <c r="CJ855" s="197" t="str">
        <f>IF(CH855&lt;=SMALL(CH$3:CH$1130,5),"SIMILAR","NO")</f>
        <v>NO</v>
      </c>
      <c r="CK855" s="197" t="str">
        <f t="shared" si="676"/>
        <v>N/A</v>
      </c>
      <c r="CL855" s="197">
        <f t="shared" si="677"/>
        <v>0</v>
      </c>
      <c r="CM855" s="198">
        <f t="shared" si="678"/>
        <v>0</v>
      </c>
      <c r="CN855" s="199">
        <f>IFERROR(SQRT(($E855-$E$1136)^2+($AG855-$AG$1136)^2),0)</f>
        <v>1.0000259212193152</v>
      </c>
      <c r="CO855" s="197" t="str">
        <f>IF(CN855&lt;=SMALL(CN$3:CN$1130,1),"MAS PARECIDO","NO")</f>
        <v>NO</v>
      </c>
      <c r="CP855" s="197" t="str">
        <f>IF(CN855&lt;=SMALL(CN$3:CN$1130,5),"SIMILAR","NO")</f>
        <v>NO</v>
      </c>
      <c r="CQ855" s="197" t="str">
        <f t="shared" si="679"/>
        <v>N/A</v>
      </c>
      <c r="CR855" s="197">
        <f t="shared" si="680"/>
        <v>0</v>
      </c>
      <c r="CS855" s="198">
        <f t="shared" si="681"/>
        <v>0</v>
      </c>
      <c r="CT855" s="199">
        <f>IFERROR(SQRT(($E855-$E$1136)^2+($AJ855-$AJ$1136)^2),0)</f>
        <v>7.2002160064801937E-3</v>
      </c>
      <c r="CU855" s="197" t="str">
        <f>IF(CT855&lt;=SMALL(CT$3:CT$1130,1),"MAS PARECIDO","NO")</f>
        <v>NO</v>
      </c>
      <c r="CV855" s="197" t="str">
        <f>IF(CT855&lt;=SMALL(CT$3:CT$1130,5),"SIMILAR","NO")</f>
        <v>NO</v>
      </c>
      <c r="CW855" s="197" t="str">
        <f t="shared" si="682"/>
        <v>N/A</v>
      </c>
      <c r="CX855" s="197">
        <f t="shared" si="683"/>
        <v>0</v>
      </c>
      <c r="CY855" s="198">
        <f t="shared" si="684"/>
        <v>0</v>
      </c>
      <c r="CZ855" s="2" t="s">
        <v>1532</v>
      </c>
      <c r="DA855" s="2" t="s">
        <v>2656</v>
      </c>
      <c r="DB855" s="2">
        <v>0</v>
      </c>
      <c r="DC855" s="2" t="s">
        <v>189</v>
      </c>
    </row>
    <row r="856" spans="1:107">
      <c r="A856" s="24" t="s">
        <v>1010</v>
      </c>
      <c r="B856" s="46">
        <v>51630.25</v>
      </c>
      <c r="C856" s="190">
        <f>(B856-$B$1132)/($B$1133-$B$1132)</f>
        <v>5.5085923244646839E-2</v>
      </c>
      <c r="D856" s="46">
        <v>7500</v>
      </c>
      <c r="E856" s="190">
        <f>(D856-$D$1132)/($D$1133-$D$1132)</f>
        <v>1.4970449113473405E-2</v>
      </c>
      <c r="F856" s="46" t="s">
        <v>191</v>
      </c>
      <c r="G856" s="192">
        <f>VLOOKUP(F856,'DATOS DE SOPORTE'!$Y$5:$Z$8,2,FALSE)</f>
        <v>1</v>
      </c>
      <c r="H856" s="190">
        <f>(G856-$G$1132)/($G$1133-$G$1132)</f>
        <v>0</v>
      </c>
      <c r="I856" s="50">
        <v>0</v>
      </c>
      <c r="J856" s="200">
        <f t="shared" si="644"/>
        <v>0</v>
      </c>
      <c r="K856" s="190">
        <f>(J856-$J$1132)/($J$1133-$J$1132)</f>
        <v>0</v>
      </c>
      <c r="L856" s="193" t="str">
        <f t="shared" si="645"/>
        <v>NO</v>
      </c>
      <c r="M856" s="46" t="s">
        <v>192</v>
      </c>
      <c r="N856" s="192">
        <f t="shared" si="646"/>
        <v>2</v>
      </c>
      <c r="O856" s="190">
        <f>(N856-N$1132)/(N$1133-N$1132)</f>
        <v>1</v>
      </c>
      <c r="P856" s="46" t="s">
        <v>193</v>
      </c>
      <c r="Q856" s="192">
        <f t="shared" si="647"/>
        <v>2</v>
      </c>
      <c r="R856" s="190">
        <f>(Q856-Q$1132)/(Q$1133-Q$1132)</f>
        <v>0.5</v>
      </c>
      <c r="S856" s="46" t="s">
        <v>194</v>
      </c>
      <c r="T856" s="192">
        <f t="shared" si="648"/>
        <v>1</v>
      </c>
      <c r="U856" s="190">
        <f>(T856-T$1132)/(T$1133-T$1132)</f>
        <v>0</v>
      </c>
      <c r="V856" s="46" t="s">
        <v>212</v>
      </c>
      <c r="W856" s="194">
        <f>VLOOKUP(V856,'DATOS DE SOPORTE'!$S$5:$T$10,2,FALSE)</f>
        <v>3</v>
      </c>
      <c r="X856" s="201">
        <f>(W856-W$1132)/(W$1133-W$1132)</f>
        <v>0.4</v>
      </c>
      <c r="Y856" s="46" t="s">
        <v>188</v>
      </c>
      <c r="Z856" s="194">
        <f t="shared" si="649"/>
        <v>1</v>
      </c>
      <c r="AA856" s="201">
        <f>(Z856-Z$1132)/(Z$1133-Z$1132)</f>
        <v>0</v>
      </c>
      <c r="AB856" s="46" t="s">
        <v>136</v>
      </c>
      <c r="AC856" s="194">
        <f t="shared" si="650"/>
        <v>2</v>
      </c>
      <c r="AD856" s="201">
        <f>(AC856-AC$1132)/(AC$1133-AC$1132)</f>
        <v>1</v>
      </c>
      <c r="AE856" s="46" t="s">
        <v>136</v>
      </c>
      <c r="AF856" s="194">
        <f t="shared" si="651"/>
        <v>2</v>
      </c>
      <c r="AG856" s="201">
        <f>(AF856-AF$1132)/(AF$1133-AF$1132)</f>
        <v>1</v>
      </c>
      <c r="AH856" s="24" t="s">
        <v>67</v>
      </c>
      <c r="AI856" s="194">
        <f>VLOOKUP(AH856,'DATOS DE SOPORTE'!$V$5:$W$8,2,FALSE)</f>
        <v>1</v>
      </c>
      <c r="AJ856" s="201">
        <f>(AI856-AI$1132)/(AI$1133-AI$1132)</f>
        <v>0</v>
      </c>
      <c r="AK856" s="58" t="str">
        <f t="shared" si="643"/>
        <v>Bueno</v>
      </c>
      <c r="AL856" s="196">
        <f>IFERROR(SQRT(($E856-$E$1136)^2+($C856-$C$1136)^2),0)</f>
        <v>0.15080101179541608</v>
      </c>
      <c r="AM856" s="197" t="str">
        <f>IF(AL856&lt;=SMALL($AL$3:$AL$1130,1),"MAS PARECIDO","NO")</f>
        <v>NO</v>
      </c>
      <c r="AN856" s="197" t="str">
        <f>IF(AL856&lt;=SMALL($AL$3:$AL$1130,5),"SIMILAR","NO")</f>
        <v>NO</v>
      </c>
      <c r="AO856" s="197" t="str">
        <f t="shared" si="652"/>
        <v>N/A</v>
      </c>
      <c r="AP856" s="197">
        <f t="shared" si="653"/>
        <v>0</v>
      </c>
      <c r="AQ856" s="198">
        <f t="shared" si="654"/>
        <v>0</v>
      </c>
      <c r="AR856" s="196">
        <f>IFERROR(SQRT(($E856-$E$1136)^2+($H856-$H$1136)^2),0)</f>
        <v>0.3336706828771725</v>
      </c>
      <c r="AS856" s="197" t="str">
        <f>IF(AR856&lt;=SMALL(AR$3:AR$1130,1),"MAS PARECIDO","NO")</f>
        <v>NO</v>
      </c>
      <c r="AT856" s="197" t="str">
        <f>IF(AR856&lt;=SMALL(AR$3:AR$1130,5),"SIMILAR","NO")</f>
        <v>NO</v>
      </c>
      <c r="AU856" s="197" t="str">
        <f t="shared" si="655"/>
        <v>N/A</v>
      </c>
      <c r="AV856" s="197">
        <f t="shared" si="656"/>
        <v>0</v>
      </c>
      <c r="AW856" s="198">
        <f t="shared" si="657"/>
        <v>0</v>
      </c>
      <c r="AX856" s="199">
        <f>IFERROR(SQRT(($E856-$E$1136)^2+($K856-$K$1136)^2),0)</f>
        <v>0.20056174485830425</v>
      </c>
      <c r="AY856" s="197" t="str">
        <f>IF(AX856&lt;=SMALL(AX$3:AX$1130,1),"MAS PARECIDO","NO")</f>
        <v>NO</v>
      </c>
      <c r="AZ856" s="197" t="str">
        <f>IF(AX856&lt;=SMALL(AX$3:AX$1130,5),"SIMILAR","NO")</f>
        <v>NO</v>
      </c>
      <c r="BA856" s="197" t="str">
        <f t="shared" si="658"/>
        <v>N/A</v>
      </c>
      <c r="BB856" s="197">
        <f t="shared" si="659"/>
        <v>0</v>
      </c>
      <c r="BC856" s="198">
        <f t="shared" si="660"/>
        <v>0</v>
      </c>
      <c r="BD856" s="196">
        <f>IFERROR(SQRT(($E856-$E$1136)^2+($O856-$O$1136)^2),0)</f>
        <v>1.5000450013500406E-2</v>
      </c>
      <c r="BE856" s="197" t="str">
        <f>IF(BD856&lt;=SMALL(BD$3:BD$1130,1),"MAS PARECIDO","NO")</f>
        <v>NO</v>
      </c>
      <c r="BF856" s="197" t="str">
        <f>IF(BD856&lt;=SMALL(BD$3:BD$1130,5),"SIMILAR","NO")</f>
        <v>NO</v>
      </c>
      <c r="BG856" s="197" t="str">
        <f t="shared" si="661"/>
        <v>N/A</v>
      </c>
      <c r="BH856" s="197">
        <f t="shared" si="662"/>
        <v>0</v>
      </c>
      <c r="BI856" s="198">
        <f t="shared" si="663"/>
        <v>0</v>
      </c>
      <c r="BJ856" s="199">
        <f>IFERROR(SQRT(($E856-$E$1136)^2+($R856-$R$1136)^2),0)</f>
        <v>1.5000450013500406E-2</v>
      </c>
      <c r="BK856" s="197" t="str">
        <f>IF(BJ856&lt;=SMALL(BJ$3:BJ$1130,1),"MAS PARECIDO","NO")</f>
        <v>NO</v>
      </c>
      <c r="BL856" s="197" t="str">
        <f>IF(BJ856&lt;=SMALL(BJ$3:BJ$1130,5),"SIMILAR","NO")</f>
        <v>NO</v>
      </c>
      <c r="BM856" s="197" t="str">
        <f t="shared" si="664"/>
        <v>N/A</v>
      </c>
      <c r="BN856" s="197">
        <f t="shared" si="665"/>
        <v>0</v>
      </c>
      <c r="BO856" s="198">
        <f t="shared" si="666"/>
        <v>0</v>
      </c>
      <c r="BP856" s="199">
        <f>IFERROR(SQRT(($E856-$E$1136)^2+($U856-$U$1136)^2),0)</f>
        <v>1.5000450013500406E-2</v>
      </c>
      <c r="BQ856" s="197" t="str">
        <f>IF(BP856&lt;=SMALL(BP$3:BP$1130,1),"MAS PARECIDO","NO")</f>
        <v>NO</v>
      </c>
      <c r="BR856" s="197" t="str">
        <f>IF(BP856&lt;=SMALL(BP$3:BP$1130,5),"SIMILAR","NO")</f>
        <v>NO</v>
      </c>
      <c r="BS856" s="197" t="str">
        <f t="shared" si="667"/>
        <v>N/A</v>
      </c>
      <c r="BT856" s="197">
        <f t="shared" si="668"/>
        <v>0</v>
      </c>
      <c r="BU856" s="198">
        <f t="shared" si="669"/>
        <v>0</v>
      </c>
      <c r="BV856" s="199">
        <f>IFERROR(SQRT(($E856-$E$1136)^2+($X856-$X$1136)^2),0)</f>
        <v>0.4002811680564145</v>
      </c>
      <c r="BW856" s="197" t="str">
        <f>IF(BV856&lt;=SMALL(BV$3:BV$1130,1),"MAS PARECIDO","NO")</f>
        <v>NO</v>
      </c>
      <c r="BX856" s="197" t="str">
        <f>IF(BV856&lt;=SMALL(BV$3:BV$1130,5),"SIMILAR","NO")</f>
        <v>NO</v>
      </c>
      <c r="BY856" s="197" t="str">
        <f t="shared" si="670"/>
        <v>N/A</v>
      </c>
      <c r="BZ856" s="197">
        <f t="shared" si="671"/>
        <v>0</v>
      </c>
      <c r="CA856" s="198">
        <f t="shared" si="672"/>
        <v>0</v>
      </c>
      <c r="CB856" s="199">
        <f>IFERROR(SQRT(($E856-$E$1136)^2+($AA856-$AA$1136)^2),0)</f>
        <v>1.5000450013500406E-2</v>
      </c>
      <c r="CC856" s="197" t="str">
        <f>IF(CB856&lt;=SMALL(CB$3:CB$1130,1),"MAS PARECIDO","NO")</f>
        <v>NO</v>
      </c>
      <c r="CD856" s="197" t="str">
        <f>IF(CB856&lt;=SMALL(CB$3:CB$1130,5),"SIMILAR","NO")</f>
        <v>NO</v>
      </c>
      <c r="CE856" s="197" t="str">
        <f t="shared" si="673"/>
        <v>N/A</v>
      </c>
      <c r="CF856" s="197">
        <f t="shared" si="674"/>
        <v>0</v>
      </c>
      <c r="CG856" s="198">
        <f t="shared" si="675"/>
        <v>0</v>
      </c>
      <c r="CH856" s="199">
        <f>IFERROR(SQRT(($E856-$E$1136)^2+($AD856-$AD$1136)^2),0)</f>
        <v>1.5000450013500406E-2</v>
      </c>
      <c r="CI856" s="197" t="str">
        <f>IF(CH856&lt;=SMALL(CH$3:CH$1130,1),"MAS PARECIDO","NO")</f>
        <v>NO</v>
      </c>
      <c r="CJ856" s="197" t="str">
        <f>IF(CH856&lt;=SMALL(CH$3:CH$1130,5),"SIMILAR","NO")</f>
        <v>NO</v>
      </c>
      <c r="CK856" s="197" t="str">
        <f t="shared" si="676"/>
        <v>N/A</v>
      </c>
      <c r="CL856" s="197">
        <f t="shared" si="677"/>
        <v>0</v>
      </c>
      <c r="CM856" s="198">
        <f t="shared" si="678"/>
        <v>0</v>
      </c>
      <c r="CN856" s="199">
        <f>IFERROR(SQRT(($E856-$E$1136)^2+($AG856-$AG$1136)^2),0)</f>
        <v>1.5000450013500406E-2</v>
      </c>
      <c r="CO856" s="197" t="str">
        <f>IF(CN856&lt;=SMALL(CN$3:CN$1130,1),"MAS PARECIDO","NO")</f>
        <v>NO</v>
      </c>
      <c r="CP856" s="197" t="str">
        <f>IF(CN856&lt;=SMALL(CN$3:CN$1130,5),"SIMILAR","NO")</f>
        <v>NO</v>
      </c>
      <c r="CQ856" s="197" t="str">
        <f t="shared" si="679"/>
        <v>N/A</v>
      </c>
      <c r="CR856" s="197">
        <f t="shared" si="680"/>
        <v>0</v>
      </c>
      <c r="CS856" s="198">
        <f t="shared" si="681"/>
        <v>0</v>
      </c>
      <c r="CT856" s="199">
        <f>IFERROR(SQRT(($E856-$E$1136)^2+($AJ856-$AJ$1136)^2),0)</f>
        <v>1.5000450013500406E-2</v>
      </c>
      <c r="CU856" s="197" t="str">
        <f>IF(CT856&lt;=SMALL(CT$3:CT$1130,1),"MAS PARECIDO","NO")</f>
        <v>NO</v>
      </c>
      <c r="CV856" s="197" t="str">
        <f>IF(CT856&lt;=SMALL(CT$3:CT$1130,5),"SIMILAR","NO")</f>
        <v>NO</v>
      </c>
      <c r="CW856" s="197" t="str">
        <f t="shared" si="682"/>
        <v>N/A</v>
      </c>
      <c r="CX856" s="197">
        <f t="shared" si="683"/>
        <v>0</v>
      </c>
      <c r="CY856" s="198">
        <f t="shared" si="684"/>
        <v>0</v>
      </c>
      <c r="CZ856" s="2" t="s">
        <v>2657</v>
      </c>
      <c r="DA856" s="2" t="s">
        <v>2658</v>
      </c>
      <c r="DB856" s="2">
        <v>0</v>
      </c>
      <c r="DC856" s="2" t="s">
        <v>189</v>
      </c>
    </row>
    <row r="857" spans="1:107">
      <c r="A857" s="24" t="s">
        <v>1011</v>
      </c>
      <c r="B857" s="46">
        <v>71233.09</v>
      </c>
      <c r="C857" s="190">
        <f>(B857-$B$1132)/($B$1133-$B$1132)</f>
        <v>7.7999941811500551E-2</v>
      </c>
      <c r="D857" s="46">
        <v>15000</v>
      </c>
      <c r="E857" s="190">
        <f>(D857-$D$1132)/($D$1133-$D$1132)</f>
        <v>2.9970899126973809E-2</v>
      </c>
      <c r="F857" s="46" t="s">
        <v>53</v>
      </c>
      <c r="G857" s="192">
        <f>VLOOKUP(F857,'DATOS DE SOPORTE'!$Y$5:$Z$8,2,FALSE)</f>
        <v>2</v>
      </c>
      <c r="H857" s="190">
        <f>(G857-$G$1132)/($G$1133-$G$1132)</f>
        <v>0.33333333333333331</v>
      </c>
      <c r="I857" s="50">
        <v>2</v>
      </c>
      <c r="J857" s="200">
        <f t="shared" si="644"/>
        <v>2</v>
      </c>
      <c r="K857" s="190">
        <f>(J857-$J$1132)/($J$1133-$J$1132)</f>
        <v>0.4</v>
      </c>
      <c r="L857" s="193" t="str">
        <f t="shared" si="645"/>
        <v>SI</v>
      </c>
      <c r="M857" s="46" t="s">
        <v>56</v>
      </c>
      <c r="N857" s="192">
        <f t="shared" si="646"/>
        <v>1</v>
      </c>
      <c r="O857" s="190">
        <f>(N857-N$1132)/(N$1133-N$1132)</f>
        <v>0</v>
      </c>
      <c r="P857" s="46" t="s">
        <v>193</v>
      </c>
      <c r="Q857" s="192">
        <f t="shared" si="647"/>
        <v>2</v>
      </c>
      <c r="R857" s="190">
        <f>(Q857-Q$1132)/(Q$1133-Q$1132)</f>
        <v>0.5</v>
      </c>
      <c r="S857" s="46" t="s">
        <v>60</v>
      </c>
      <c r="T857" s="192">
        <f t="shared" si="648"/>
        <v>2</v>
      </c>
      <c r="U857" s="190">
        <f>(T857-T$1132)/(T$1133-T$1132)</f>
        <v>1</v>
      </c>
      <c r="V857" s="46" t="s">
        <v>62</v>
      </c>
      <c r="W857" s="194">
        <f>VLOOKUP(V857,'DATOS DE SOPORTE'!$S$5:$T$10,2,FALSE)</f>
        <v>1</v>
      </c>
      <c r="X857" s="201">
        <f>(W857-W$1132)/(W$1133-W$1132)</f>
        <v>0</v>
      </c>
      <c r="Y857" s="46" t="s">
        <v>136</v>
      </c>
      <c r="Z857" s="194">
        <f t="shared" si="649"/>
        <v>2</v>
      </c>
      <c r="AA857" s="201">
        <f>(Z857-Z$1132)/(Z$1133-Z$1132)</f>
        <v>1</v>
      </c>
      <c r="AB857" s="46" t="s">
        <v>136</v>
      </c>
      <c r="AC857" s="194">
        <f t="shared" si="650"/>
        <v>2</v>
      </c>
      <c r="AD857" s="201">
        <f>(AC857-AC$1132)/(AC$1133-AC$1132)</f>
        <v>1</v>
      </c>
      <c r="AE857" s="46" t="s">
        <v>188</v>
      </c>
      <c r="AF857" s="194">
        <f t="shared" si="651"/>
        <v>1</v>
      </c>
      <c r="AG857" s="201">
        <f>(AF857-AF$1132)/(AF$1133-AF$1132)</f>
        <v>0</v>
      </c>
      <c r="AH857" s="24" t="s">
        <v>67</v>
      </c>
      <c r="AI857" s="194">
        <f>VLOOKUP(AH857,'DATOS DE SOPORTE'!$V$5:$W$8,2,FALSE)</f>
        <v>1</v>
      </c>
      <c r="AJ857" s="201">
        <f>(AI857-AI$1132)/(AI$1133-AI$1132)</f>
        <v>0</v>
      </c>
      <c r="AK857" s="58" t="str">
        <f t="shared" si="643"/>
        <v>Regular</v>
      </c>
      <c r="AL857" s="196">
        <f>IFERROR(SQRT(($E857-$E$1136)^2+($C857-$C$1136)^2),0)</f>
        <v>0.13063077373190465</v>
      </c>
      <c r="AM857" s="197" t="str">
        <f>IF(AL857&lt;=SMALL($AL$3:$AL$1130,1),"MAS PARECIDO","NO")</f>
        <v>NO</v>
      </c>
      <c r="AN857" s="197" t="str">
        <f>IF(AL857&lt;=SMALL($AL$3:$AL$1130,5),"SIMILAR","NO")</f>
        <v>NO</v>
      </c>
      <c r="AO857" s="197" t="str">
        <f t="shared" si="652"/>
        <v>N/A</v>
      </c>
      <c r="AP857" s="197">
        <f t="shared" si="653"/>
        <v>0</v>
      </c>
      <c r="AQ857" s="198">
        <f t="shared" si="654"/>
        <v>0</v>
      </c>
      <c r="AR857" s="196">
        <f>IFERROR(SQRT(($E857-$E$1136)^2+($H857-$H$1136)^2),0)</f>
        <v>3.0000900027000808E-2</v>
      </c>
      <c r="AS857" s="197" t="str">
        <f>IF(AR857&lt;=SMALL(AR$3:AR$1130,1),"MAS PARECIDO","NO")</f>
        <v>NO</v>
      </c>
      <c r="AT857" s="197" t="str">
        <f>IF(AR857&lt;=SMALL(AR$3:AR$1130,5),"SIMILAR","NO")</f>
        <v>NO</v>
      </c>
      <c r="AU857" s="197" t="str">
        <f t="shared" si="655"/>
        <v>N/A</v>
      </c>
      <c r="AV857" s="197">
        <f t="shared" si="656"/>
        <v>0</v>
      </c>
      <c r="AW857" s="198">
        <f t="shared" si="657"/>
        <v>0</v>
      </c>
      <c r="AX857" s="199">
        <f>IFERROR(SQRT(($E857-$E$1136)^2+($K857-$K$1136)^2),0)</f>
        <v>0.20223761767393844</v>
      </c>
      <c r="AY857" s="197" t="str">
        <f>IF(AX857&lt;=SMALL(AX$3:AX$1130,1),"MAS PARECIDO","NO")</f>
        <v>NO</v>
      </c>
      <c r="AZ857" s="197" t="str">
        <f>IF(AX857&lt;=SMALL(AX$3:AX$1130,5),"SIMILAR","NO")</f>
        <v>NO</v>
      </c>
      <c r="BA857" s="197" t="str">
        <f t="shared" si="658"/>
        <v>N/A</v>
      </c>
      <c r="BB857" s="197">
        <f t="shared" si="659"/>
        <v>0</v>
      </c>
      <c r="BC857" s="198">
        <f t="shared" si="660"/>
        <v>0</v>
      </c>
      <c r="BD857" s="196">
        <f>IFERROR(SQRT(($E857-$E$1136)^2+($O857-$O$1136)^2),0)</f>
        <v>1.0004499257846093</v>
      </c>
      <c r="BE857" s="197" t="str">
        <f>IF(BD857&lt;=SMALL(BD$3:BD$1130,1),"MAS PARECIDO","NO")</f>
        <v>NO</v>
      </c>
      <c r="BF857" s="197" t="str">
        <f>IF(BD857&lt;=SMALL(BD$3:BD$1130,5),"SIMILAR","NO")</f>
        <v>NO</v>
      </c>
      <c r="BG857" s="197" t="str">
        <f t="shared" si="661"/>
        <v>N/A</v>
      </c>
      <c r="BH857" s="197">
        <f t="shared" si="662"/>
        <v>0</v>
      </c>
      <c r="BI857" s="198">
        <f t="shared" si="663"/>
        <v>0</v>
      </c>
      <c r="BJ857" s="199">
        <f>IFERROR(SQRT(($E857-$E$1136)^2+($R857-$R$1136)^2),0)</f>
        <v>3.0000900027000808E-2</v>
      </c>
      <c r="BK857" s="197" t="str">
        <f>IF(BJ857&lt;=SMALL(BJ$3:BJ$1130,1),"MAS PARECIDO","NO")</f>
        <v>NO</v>
      </c>
      <c r="BL857" s="197" t="str">
        <f>IF(BJ857&lt;=SMALL(BJ$3:BJ$1130,5),"SIMILAR","NO")</f>
        <v>NO</v>
      </c>
      <c r="BM857" s="197" t="str">
        <f t="shared" si="664"/>
        <v>N/A</v>
      </c>
      <c r="BN857" s="197">
        <f t="shared" si="665"/>
        <v>0</v>
      </c>
      <c r="BO857" s="198">
        <f t="shared" si="666"/>
        <v>0</v>
      </c>
      <c r="BP857" s="199">
        <f>IFERROR(SQRT(($E857-$E$1136)^2+($U857-$U$1136)^2),0)</f>
        <v>1.0004499257846093</v>
      </c>
      <c r="BQ857" s="197" t="str">
        <f>IF(BP857&lt;=SMALL(BP$3:BP$1130,1),"MAS PARECIDO","NO")</f>
        <v>NO</v>
      </c>
      <c r="BR857" s="197" t="str">
        <f>IF(BP857&lt;=SMALL(BP$3:BP$1130,5),"SIMILAR","NO")</f>
        <v>NO</v>
      </c>
      <c r="BS857" s="197" t="str">
        <f t="shared" si="667"/>
        <v>N/A</v>
      </c>
      <c r="BT857" s="197">
        <f t="shared" si="668"/>
        <v>0</v>
      </c>
      <c r="BU857" s="198">
        <f t="shared" si="669"/>
        <v>0</v>
      </c>
      <c r="BV857" s="199">
        <f>IFERROR(SQRT(($E857-$E$1136)^2+($X857-$X$1136)^2),0)</f>
        <v>3.0000900027000808E-2</v>
      </c>
      <c r="BW857" s="197" t="str">
        <f>IF(BV857&lt;=SMALL(BV$3:BV$1130,1),"MAS PARECIDO","NO")</f>
        <v>NO</v>
      </c>
      <c r="BX857" s="197" t="str">
        <f>IF(BV857&lt;=SMALL(BV$3:BV$1130,5),"SIMILAR","NO")</f>
        <v>NO</v>
      </c>
      <c r="BY857" s="197" t="str">
        <f t="shared" si="670"/>
        <v>N/A</v>
      </c>
      <c r="BZ857" s="197">
        <f t="shared" si="671"/>
        <v>0</v>
      </c>
      <c r="CA857" s="198">
        <f t="shared" si="672"/>
        <v>0</v>
      </c>
      <c r="CB857" s="199">
        <f>IFERROR(SQRT(($E857-$E$1136)^2+($AA857-$AA$1136)^2),0)</f>
        <v>1.0004499257846093</v>
      </c>
      <c r="CC857" s="197" t="str">
        <f>IF(CB857&lt;=SMALL(CB$3:CB$1130,1),"MAS PARECIDO","NO")</f>
        <v>NO</v>
      </c>
      <c r="CD857" s="197" t="str">
        <f>IF(CB857&lt;=SMALL(CB$3:CB$1130,5),"SIMILAR","NO")</f>
        <v>NO</v>
      </c>
      <c r="CE857" s="197" t="str">
        <f t="shared" si="673"/>
        <v>N/A</v>
      </c>
      <c r="CF857" s="197">
        <f t="shared" si="674"/>
        <v>0</v>
      </c>
      <c r="CG857" s="198">
        <f t="shared" si="675"/>
        <v>0</v>
      </c>
      <c r="CH857" s="199">
        <f>IFERROR(SQRT(($E857-$E$1136)^2+($AD857-$AD$1136)^2),0)</f>
        <v>3.0000900027000808E-2</v>
      </c>
      <c r="CI857" s="197" t="str">
        <f>IF(CH857&lt;=SMALL(CH$3:CH$1130,1),"MAS PARECIDO","NO")</f>
        <v>NO</v>
      </c>
      <c r="CJ857" s="197" t="str">
        <f>IF(CH857&lt;=SMALL(CH$3:CH$1130,5),"SIMILAR","NO")</f>
        <v>NO</v>
      </c>
      <c r="CK857" s="197" t="str">
        <f t="shared" si="676"/>
        <v>N/A</v>
      </c>
      <c r="CL857" s="197">
        <f t="shared" si="677"/>
        <v>0</v>
      </c>
      <c r="CM857" s="198">
        <f t="shared" si="678"/>
        <v>0</v>
      </c>
      <c r="CN857" s="199">
        <f>IFERROR(SQRT(($E857-$E$1136)^2+($AG857-$AG$1136)^2),0)</f>
        <v>1.0004499257846093</v>
      </c>
      <c r="CO857" s="197" t="str">
        <f>IF(CN857&lt;=SMALL(CN$3:CN$1130,1),"MAS PARECIDO","NO")</f>
        <v>NO</v>
      </c>
      <c r="CP857" s="197" t="str">
        <f>IF(CN857&lt;=SMALL(CN$3:CN$1130,5),"SIMILAR","NO")</f>
        <v>NO</v>
      </c>
      <c r="CQ857" s="197" t="str">
        <f t="shared" si="679"/>
        <v>N/A</v>
      </c>
      <c r="CR857" s="197">
        <f t="shared" si="680"/>
        <v>0</v>
      </c>
      <c r="CS857" s="198">
        <f t="shared" si="681"/>
        <v>0</v>
      </c>
      <c r="CT857" s="199">
        <f>IFERROR(SQRT(($E857-$E$1136)^2+($AJ857-$AJ$1136)^2),0)</f>
        <v>3.0000900027000808E-2</v>
      </c>
      <c r="CU857" s="197" t="str">
        <f>IF(CT857&lt;=SMALL(CT$3:CT$1130,1),"MAS PARECIDO","NO")</f>
        <v>NO</v>
      </c>
      <c r="CV857" s="197" t="str">
        <f>IF(CT857&lt;=SMALL(CT$3:CT$1130,5),"SIMILAR","NO")</f>
        <v>NO</v>
      </c>
      <c r="CW857" s="197" t="str">
        <f t="shared" si="682"/>
        <v>N/A</v>
      </c>
      <c r="CX857" s="197">
        <f t="shared" si="683"/>
        <v>0</v>
      </c>
      <c r="CY857" s="198">
        <f t="shared" si="684"/>
        <v>0</v>
      </c>
      <c r="CZ857" s="2" t="s">
        <v>2659</v>
      </c>
      <c r="DA857" s="2" t="s">
        <v>2660</v>
      </c>
      <c r="DB857" s="2">
        <v>1</v>
      </c>
      <c r="DC857" s="2" t="s">
        <v>346</v>
      </c>
    </row>
    <row r="858" spans="1:107">
      <c r="A858" s="24" t="s">
        <v>1012</v>
      </c>
      <c r="B858" s="46">
        <v>65889.64</v>
      </c>
      <c r="C858" s="190">
        <f>(B858-$B$1132)/($B$1133-$B$1132)</f>
        <v>7.1753912536606998E-2</v>
      </c>
      <c r="D858" s="46">
        <v>7000</v>
      </c>
      <c r="E858" s="190">
        <f>(D858-$D$1132)/($D$1133-$D$1132)</f>
        <v>1.3970419112573377E-2</v>
      </c>
      <c r="F858" s="46" t="s">
        <v>191</v>
      </c>
      <c r="G858" s="192">
        <f>VLOOKUP(F858,'DATOS DE SOPORTE'!$Y$5:$Z$8,2,FALSE)</f>
        <v>1</v>
      </c>
      <c r="H858" s="190">
        <f>(G858-$G$1132)/($G$1133-$G$1132)</f>
        <v>0</v>
      </c>
      <c r="I858" s="50">
        <v>0</v>
      </c>
      <c r="J858" s="200">
        <f t="shared" si="644"/>
        <v>0</v>
      </c>
      <c r="K858" s="190">
        <f>(J858-$J$1132)/($J$1133-$J$1132)</f>
        <v>0</v>
      </c>
      <c r="L858" s="193" t="str">
        <f t="shared" si="645"/>
        <v>NO</v>
      </c>
      <c r="M858" s="46" t="s">
        <v>192</v>
      </c>
      <c r="N858" s="192">
        <f t="shared" si="646"/>
        <v>2</v>
      </c>
      <c r="O858" s="190">
        <f>(N858-N$1132)/(N$1133-N$1132)</f>
        <v>1</v>
      </c>
      <c r="P858" s="46" t="s">
        <v>193</v>
      </c>
      <c r="Q858" s="192">
        <f t="shared" si="647"/>
        <v>2</v>
      </c>
      <c r="R858" s="190">
        <f>(Q858-Q$1132)/(Q$1133-Q$1132)</f>
        <v>0.5</v>
      </c>
      <c r="S858" s="46" t="s">
        <v>60</v>
      </c>
      <c r="T858" s="192">
        <f t="shared" si="648"/>
        <v>2</v>
      </c>
      <c r="U858" s="190">
        <f>(T858-T$1132)/(T$1133-T$1132)</f>
        <v>1</v>
      </c>
      <c r="V858" s="46" t="s">
        <v>212</v>
      </c>
      <c r="W858" s="194">
        <f>VLOOKUP(V858,'DATOS DE SOPORTE'!$S$5:$T$10,2,FALSE)</f>
        <v>3</v>
      </c>
      <c r="X858" s="201">
        <f>(W858-W$1132)/(W$1133-W$1132)</f>
        <v>0.4</v>
      </c>
      <c r="Y858" s="46" t="s">
        <v>188</v>
      </c>
      <c r="Z858" s="194">
        <f t="shared" si="649"/>
        <v>1</v>
      </c>
      <c r="AA858" s="201">
        <f>(Z858-Z$1132)/(Z$1133-Z$1132)</f>
        <v>0</v>
      </c>
      <c r="AB858" s="46" t="s">
        <v>188</v>
      </c>
      <c r="AC858" s="194">
        <f t="shared" si="650"/>
        <v>1</v>
      </c>
      <c r="AD858" s="201">
        <f>(AC858-AC$1132)/(AC$1133-AC$1132)</f>
        <v>0</v>
      </c>
      <c r="AE858" s="46" t="s">
        <v>136</v>
      </c>
      <c r="AF858" s="194">
        <f t="shared" si="651"/>
        <v>2</v>
      </c>
      <c r="AG858" s="201">
        <f>(AF858-AF$1132)/(AF$1133-AF$1132)</f>
        <v>1</v>
      </c>
      <c r="AH858" s="24" t="s">
        <v>67</v>
      </c>
      <c r="AI858" s="194">
        <f>VLOOKUP(AH858,'DATOS DE SOPORTE'!$V$5:$W$8,2,FALSE)</f>
        <v>1</v>
      </c>
      <c r="AJ858" s="201">
        <f>(AI858-AI$1132)/(AI$1133-AI$1132)</f>
        <v>0</v>
      </c>
      <c r="AK858" s="58" t="str">
        <f t="shared" si="643"/>
        <v>Bueno</v>
      </c>
      <c r="AL858" s="196">
        <f>IFERROR(SQRT(($E858-$E$1136)^2+($C858-$C$1136)^2),0)</f>
        <v>0.13411785297443027</v>
      </c>
      <c r="AM858" s="197" t="str">
        <f>IF(AL858&lt;=SMALL($AL$3:$AL$1130,1),"MAS PARECIDO","NO")</f>
        <v>NO</v>
      </c>
      <c r="AN858" s="197" t="str">
        <f>IF(AL858&lt;=SMALL($AL$3:$AL$1130,5),"SIMILAR","NO")</f>
        <v>NO</v>
      </c>
      <c r="AO858" s="197" t="str">
        <f t="shared" si="652"/>
        <v>N/A</v>
      </c>
      <c r="AP858" s="197">
        <f t="shared" si="653"/>
        <v>0</v>
      </c>
      <c r="AQ858" s="198">
        <f t="shared" si="654"/>
        <v>0</v>
      </c>
      <c r="AR858" s="196">
        <f>IFERROR(SQRT(($E858-$E$1136)^2+($H858-$H$1136)^2),0)</f>
        <v>0.33362722141881695</v>
      </c>
      <c r="AS858" s="197" t="str">
        <f>IF(AR858&lt;=SMALL(AR$3:AR$1130,1),"MAS PARECIDO","NO")</f>
        <v>NO</v>
      </c>
      <c r="AT858" s="197" t="str">
        <f>IF(AR858&lt;=SMALL(AR$3:AR$1130,5),"SIMILAR","NO")</f>
        <v>NO</v>
      </c>
      <c r="AU858" s="197" t="str">
        <f t="shared" si="655"/>
        <v>N/A</v>
      </c>
      <c r="AV858" s="197">
        <f t="shared" si="656"/>
        <v>0</v>
      </c>
      <c r="AW858" s="198">
        <f t="shared" si="657"/>
        <v>0</v>
      </c>
      <c r="AX858" s="199">
        <f>IFERROR(SQRT(($E858-$E$1136)^2+($K858-$K$1136)^2),0)</f>
        <v>0.20048943054567547</v>
      </c>
      <c r="AY858" s="197" t="str">
        <f>IF(AX858&lt;=SMALL(AX$3:AX$1130,1),"MAS PARECIDO","NO")</f>
        <v>NO</v>
      </c>
      <c r="AZ858" s="197" t="str">
        <f>IF(AX858&lt;=SMALL(AX$3:AX$1130,5),"SIMILAR","NO")</f>
        <v>NO</v>
      </c>
      <c r="BA858" s="197" t="str">
        <f t="shared" si="658"/>
        <v>N/A</v>
      </c>
      <c r="BB858" s="197">
        <f t="shared" si="659"/>
        <v>0</v>
      </c>
      <c r="BC858" s="198">
        <f t="shared" si="660"/>
        <v>0</v>
      </c>
      <c r="BD858" s="196">
        <f>IFERROR(SQRT(($E858-$E$1136)^2+($O858-$O$1136)^2),0)</f>
        <v>1.4000420012600379E-2</v>
      </c>
      <c r="BE858" s="197" t="str">
        <f>IF(BD858&lt;=SMALL(BD$3:BD$1130,1),"MAS PARECIDO","NO")</f>
        <v>NO</v>
      </c>
      <c r="BF858" s="197" t="str">
        <f>IF(BD858&lt;=SMALL(BD$3:BD$1130,5),"SIMILAR","NO")</f>
        <v>NO</v>
      </c>
      <c r="BG858" s="197" t="str">
        <f t="shared" si="661"/>
        <v>N/A</v>
      </c>
      <c r="BH858" s="197">
        <f t="shared" si="662"/>
        <v>0</v>
      </c>
      <c r="BI858" s="198">
        <f t="shared" si="663"/>
        <v>0</v>
      </c>
      <c r="BJ858" s="199">
        <f>IFERROR(SQRT(($E858-$E$1136)^2+($R858-$R$1136)^2),0)</f>
        <v>1.4000420012600379E-2</v>
      </c>
      <c r="BK858" s="197" t="str">
        <f>IF(BJ858&lt;=SMALL(BJ$3:BJ$1130,1),"MAS PARECIDO","NO")</f>
        <v>NO</v>
      </c>
      <c r="BL858" s="197" t="str">
        <f>IF(BJ858&lt;=SMALL(BJ$3:BJ$1130,5),"SIMILAR","NO")</f>
        <v>NO</v>
      </c>
      <c r="BM858" s="197" t="str">
        <f t="shared" si="664"/>
        <v>N/A</v>
      </c>
      <c r="BN858" s="197">
        <f t="shared" si="665"/>
        <v>0</v>
      </c>
      <c r="BO858" s="198">
        <f t="shared" si="666"/>
        <v>0</v>
      </c>
      <c r="BP858" s="199">
        <f>IFERROR(SQRT(($E858-$E$1136)^2+($U858-$U$1136)^2),0)</f>
        <v>1.000098001078159</v>
      </c>
      <c r="BQ858" s="197" t="str">
        <f>IF(BP858&lt;=SMALL(BP$3:BP$1130,1),"MAS PARECIDO","NO")</f>
        <v>NO</v>
      </c>
      <c r="BR858" s="197" t="str">
        <f>IF(BP858&lt;=SMALL(BP$3:BP$1130,5),"SIMILAR","NO")</f>
        <v>NO</v>
      </c>
      <c r="BS858" s="197" t="str">
        <f t="shared" si="667"/>
        <v>N/A</v>
      </c>
      <c r="BT858" s="197">
        <f t="shared" si="668"/>
        <v>0</v>
      </c>
      <c r="BU858" s="198">
        <f t="shared" si="669"/>
        <v>0</v>
      </c>
      <c r="BV858" s="199">
        <f>IFERROR(SQRT(($E858-$E$1136)^2+($X858-$X$1136)^2),0)</f>
        <v>0.4002449397063369</v>
      </c>
      <c r="BW858" s="197" t="str">
        <f>IF(BV858&lt;=SMALL(BV$3:BV$1130,1),"MAS PARECIDO","NO")</f>
        <v>NO</v>
      </c>
      <c r="BX858" s="197" t="str">
        <f>IF(BV858&lt;=SMALL(BV$3:BV$1130,5),"SIMILAR","NO")</f>
        <v>NO</v>
      </c>
      <c r="BY858" s="197" t="str">
        <f t="shared" si="670"/>
        <v>N/A</v>
      </c>
      <c r="BZ858" s="197">
        <f t="shared" si="671"/>
        <v>0</v>
      </c>
      <c r="CA858" s="198">
        <f t="shared" si="672"/>
        <v>0</v>
      </c>
      <c r="CB858" s="199">
        <f>IFERROR(SQRT(($E858-$E$1136)^2+($AA858-$AA$1136)^2),0)</f>
        <v>1.4000420012600379E-2</v>
      </c>
      <c r="CC858" s="197" t="str">
        <f>IF(CB858&lt;=SMALL(CB$3:CB$1130,1),"MAS PARECIDO","NO")</f>
        <v>NO</v>
      </c>
      <c r="CD858" s="197" t="str">
        <f>IF(CB858&lt;=SMALL(CB$3:CB$1130,5),"SIMILAR","NO")</f>
        <v>NO</v>
      </c>
      <c r="CE858" s="197" t="str">
        <f t="shared" si="673"/>
        <v>N/A</v>
      </c>
      <c r="CF858" s="197">
        <f t="shared" si="674"/>
        <v>0</v>
      </c>
      <c r="CG858" s="198">
        <f t="shared" si="675"/>
        <v>0</v>
      </c>
      <c r="CH858" s="199">
        <f>IFERROR(SQRT(($E858-$E$1136)^2+($AD858-$AD$1136)^2),0)</f>
        <v>1.000098001078159</v>
      </c>
      <c r="CI858" s="197" t="str">
        <f>IF(CH858&lt;=SMALL(CH$3:CH$1130,1),"MAS PARECIDO","NO")</f>
        <v>NO</v>
      </c>
      <c r="CJ858" s="197" t="str">
        <f>IF(CH858&lt;=SMALL(CH$3:CH$1130,5),"SIMILAR","NO")</f>
        <v>NO</v>
      </c>
      <c r="CK858" s="197" t="str">
        <f t="shared" si="676"/>
        <v>N/A</v>
      </c>
      <c r="CL858" s="197">
        <f t="shared" si="677"/>
        <v>0</v>
      </c>
      <c r="CM858" s="198">
        <f t="shared" si="678"/>
        <v>0</v>
      </c>
      <c r="CN858" s="199">
        <f>IFERROR(SQRT(($E858-$E$1136)^2+($AG858-$AG$1136)^2),0)</f>
        <v>1.4000420012600379E-2</v>
      </c>
      <c r="CO858" s="197" t="str">
        <f>IF(CN858&lt;=SMALL(CN$3:CN$1130,1),"MAS PARECIDO","NO")</f>
        <v>NO</v>
      </c>
      <c r="CP858" s="197" t="str">
        <f>IF(CN858&lt;=SMALL(CN$3:CN$1130,5),"SIMILAR","NO")</f>
        <v>NO</v>
      </c>
      <c r="CQ858" s="197" t="str">
        <f t="shared" si="679"/>
        <v>N/A</v>
      </c>
      <c r="CR858" s="197">
        <f t="shared" si="680"/>
        <v>0</v>
      </c>
      <c r="CS858" s="198">
        <f t="shared" si="681"/>
        <v>0</v>
      </c>
      <c r="CT858" s="199">
        <f>IFERROR(SQRT(($E858-$E$1136)^2+($AJ858-$AJ$1136)^2),0)</f>
        <v>1.4000420012600379E-2</v>
      </c>
      <c r="CU858" s="197" t="str">
        <f>IF(CT858&lt;=SMALL(CT$3:CT$1130,1),"MAS PARECIDO","NO")</f>
        <v>NO</v>
      </c>
      <c r="CV858" s="197" t="str">
        <f>IF(CT858&lt;=SMALL(CT$3:CT$1130,5),"SIMILAR","NO")</f>
        <v>NO</v>
      </c>
      <c r="CW858" s="197" t="str">
        <f t="shared" si="682"/>
        <v>N/A</v>
      </c>
      <c r="CX858" s="197">
        <f t="shared" si="683"/>
        <v>0</v>
      </c>
      <c r="CY858" s="198">
        <f t="shared" si="684"/>
        <v>0</v>
      </c>
      <c r="CZ858" s="2" t="s">
        <v>2661</v>
      </c>
      <c r="DA858" s="2" t="s">
        <v>2662</v>
      </c>
      <c r="DB858" s="2">
        <v>0</v>
      </c>
      <c r="DC858" s="2" t="s">
        <v>189</v>
      </c>
    </row>
    <row r="859" spans="1:107">
      <c r="A859" s="24" t="s">
        <v>1013</v>
      </c>
      <c r="B859" s="46">
        <v>69187.350000000006</v>
      </c>
      <c r="C859" s="190">
        <f>(B859-$B$1132)/($B$1133-$B$1132)</f>
        <v>7.5608649307814607E-2</v>
      </c>
      <c r="D859" s="46">
        <v>9000</v>
      </c>
      <c r="E859" s="190">
        <f>(D859-$D$1132)/($D$1133-$D$1132)</f>
        <v>1.7970539116173485E-2</v>
      </c>
      <c r="F859" s="46" t="s">
        <v>191</v>
      </c>
      <c r="G859" s="192">
        <f>VLOOKUP(F859,'DATOS DE SOPORTE'!$Y$5:$Z$8,2,FALSE)</f>
        <v>1</v>
      </c>
      <c r="H859" s="190">
        <f>(G859-$G$1132)/($G$1133-$G$1132)</f>
        <v>0</v>
      </c>
      <c r="I859" s="50">
        <v>3</v>
      </c>
      <c r="J859" s="200">
        <f t="shared" si="644"/>
        <v>3</v>
      </c>
      <c r="K859" s="190">
        <f>(J859-$J$1132)/($J$1133-$J$1132)</f>
        <v>0.6</v>
      </c>
      <c r="L859" s="193" t="str">
        <f t="shared" si="645"/>
        <v>SI</v>
      </c>
      <c r="M859" s="46" t="s">
        <v>192</v>
      </c>
      <c r="N859" s="192">
        <f t="shared" si="646"/>
        <v>2</v>
      </c>
      <c r="O859" s="190">
        <f>(N859-N$1132)/(N$1133-N$1132)</f>
        <v>1</v>
      </c>
      <c r="P859" s="46" t="s">
        <v>193</v>
      </c>
      <c r="Q859" s="192">
        <f t="shared" si="647"/>
        <v>2</v>
      </c>
      <c r="R859" s="190">
        <f>(Q859-Q$1132)/(Q$1133-Q$1132)</f>
        <v>0.5</v>
      </c>
      <c r="S859" s="46" t="s">
        <v>194</v>
      </c>
      <c r="T859" s="192">
        <f t="shared" si="648"/>
        <v>1</v>
      </c>
      <c r="U859" s="190">
        <f>(T859-T$1132)/(T$1133-T$1132)</f>
        <v>0</v>
      </c>
      <c r="V859" s="46" t="s">
        <v>62</v>
      </c>
      <c r="W859" s="194">
        <f>VLOOKUP(V859,'DATOS DE SOPORTE'!$S$5:$T$10,2,FALSE)</f>
        <v>1</v>
      </c>
      <c r="X859" s="201">
        <f>(W859-W$1132)/(W$1133-W$1132)</f>
        <v>0</v>
      </c>
      <c r="Y859" s="46" t="s">
        <v>188</v>
      </c>
      <c r="Z859" s="194">
        <f t="shared" si="649"/>
        <v>1</v>
      </c>
      <c r="AA859" s="201">
        <f>(Z859-Z$1132)/(Z$1133-Z$1132)</f>
        <v>0</v>
      </c>
      <c r="AB859" s="46" t="s">
        <v>188</v>
      </c>
      <c r="AC859" s="194">
        <f t="shared" si="650"/>
        <v>1</v>
      </c>
      <c r="AD859" s="201">
        <f>(AC859-AC$1132)/(AC$1133-AC$1132)</f>
        <v>0</v>
      </c>
      <c r="AE859" s="46" t="s">
        <v>188</v>
      </c>
      <c r="AF859" s="194">
        <f t="shared" si="651"/>
        <v>1</v>
      </c>
      <c r="AG859" s="201">
        <f>(AF859-AF$1132)/(AF$1133-AF$1132)</f>
        <v>0</v>
      </c>
      <c r="AH859" s="24" t="s">
        <v>67</v>
      </c>
      <c r="AI859" s="194">
        <f>VLOOKUP(AH859,'DATOS DE SOPORTE'!$V$5:$W$8,2,FALSE)</f>
        <v>1</v>
      </c>
      <c r="AJ859" s="201">
        <f>(AI859-AI$1132)/(AI$1133-AI$1132)</f>
        <v>0</v>
      </c>
      <c r="AK859" s="58" t="str">
        <f t="shared" si="643"/>
        <v>Bueno</v>
      </c>
      <c r="AL859" s="196">
        <f>IFERROR(SQRT(($E859-$E$1136)^2+($C859-$C$1136)^2),0)</f>
        <v>0.13077513605528782</v>
      </c>
      <c r="AM859" s="197" t="str">
        <f>IF(AL859&lt;=SMALL($AL$3:$AL$1130,1),"MAS PARECIDO","NO")</f>
        <v>NO</v>
      </c>
      <c r="AN859" s="197" t="str">
        <f>IF(AL859&lt;=SMALL($AL$3:$AL$1130,5),"SIMILAR","NO")</f>
        <v>NO</v>
      </c>
      <c r="AO859" s="197" t="str">
        <f t="shared" si="652"/>
        <v>N/A</v>
      </c>
      <c r="AP859" s="197">
        <f t="shared" si="653"/>
        <v>0</v>
      </c>
      <c r="AQ859" s="198">
        <f t="shared" si="654"/>
        <v>0</v>
      </c>
      <c r="AR859" s="196">
        <f>IFERROR(SQRT(($E859-$E$1136)^2+($H859-$H$1136)^2),0)</f>
        <v>0.33381900867384101</v>
      </c>
      <c r="AS859" s="197" t="str">
        <f>IF(AR859&lt;=SMALL(AR$3:AR$1130,1),"MAS PARECIDO","NO")</f>
        <v>NO</v>
      </c>
      <c r="AT859" s="197" t="str">
        <f>IF(AR859&lt;=SMALL(AR$3:AR$1130,5),"SIMILAR","NO")</f>
        <v>NO</v>
      </c>
      <c r="AU859" s="197" t="str">
        <f t="shared" si="655"/>
        <v>N/A</v>
      </c>
      <c r="AV859" s="197">
        <f t="shared" si="656"/>
        <v>0</v>
      </c>
      <c r="AW859" s="198">
        <f t="shared" si="657"/>
        <v>0</v>
      </c>
      <c r="AX859" s="199">
        <f>IFERROR(SQRT(($E859-$E$1136)^2+($K859-$K$1136)^2),0)</f>
        <v>0.40040481945260703</v>
      </c>
      <c r="AY859" s="197" t="str">
        <f>IF(AX859&lt;=SMALL(AX$3:AX$1130,1),"MAS PARECIDO","NO")</f>
        <v>NO</v>
      </c>
      <c r="AZ859" s="197" t="str">
        <f>IF(AX859&lt;=SMALL(AX$3:AX$1130,5),"SIMILAR","NO")</f>
        <v>NO</v>
      </c>
      <c r="BA859" s="197" t="str">
        <f t="shared" si="658"/>
        <v>N/A</v>
      </c>
      <c r="BB859" s="197">
        <f t="shared" si="659"/>
        <v>0</v>
      </c>
      <c r="BC859" s="198">
        <f t="shared" si="660"/>
        <v>0</v>
      </c>
      <c r="BD859" s="196">
        <f>IFERROR(SQRT(($E859-$E$1136)^2+($O859-$O$1136)^2),0)</f>
        <v>1.8000540016200484E-2</v>
      </c>
      <c r="BE859" s="197" t="str">
        <f>IF(BD859&lt;=SMALL(BD$3:BD$1130,1),"MAS PARECIDO","NO")</f>
        <v>NO</v>
      </c>
      <c r="BF859" s="197" t="str">
        <f>IF(BD859&lt;=SMALL(BD$3:BD$1130,5),"SIMILAR","NO")</f>
        <v>NO</v>
      </c>
      <c r="BG859" s="197" t="str">
        <f t="shared" si="661"/>
        <v>N/A</v>
      </c>
      <c r="BH859" s="197">
        <f t="shared" si="662"/>
        <v>0</v>
      </c>
      <c r="BI859" s="198">
        <f t="shared" si="663"/>
        <v>0</v>
      </c>
      <c r="BJ859" s="199">
        <f>IFERROR(SQRT(($E859-$E$1136)^2+($R859-$R$1136)^2),0)</f>
        <v>1.8000540016200484E-2</v>
      </c>
      <c r="BK859" s="197" t="str">
        <f>IF(BJ859&lt;=SMALL(BJ$3:BJ$1130,1),"MAS PARECIDO","NO")</f>
        <v>NO</v>
      </c>
      <c r="BL859" s="197" t="str">
        <f>IF(BJ859&lt;=SMALL(BJ$3:BJ$1130,5),"SIMILAR","NO")</f>
        <v>NO</v>
      </c>
      <c r="BM859" s="197" t="str">
        <f t="shared" si="664"/>
        <v>N/A</v>
      </c>
      <c r="BN859" s="197">
        <f t="shared" si="665"/>
        <v>0</v>
      </c>
      <c r="BO859" s="198">
        <f t="shared" si="666"/>
        <v>0</v>
      </c>
      <c r="BP859" s="199">
        <f>IFERROR(SQRT(($E859-$E$1136)^2+($U859-$U$1136)^2),0)</f>
        <v>1.8000540016200484E-2</v>
      </c>
      <c r="BQ859" s="197" t="str">
        <f>IF(BP859&lt;=SMALL(BP$3:BP$1130,1),"MAS PARECIDO","NO")</f>
        <v>NO</v>
      </c>
      <c r="BR859" s="197" t="str">
        <f>IF(BP859&lt;=SMALL(BP$3:BP$1130,5),"SIMILAR","NO")</f>
        <v>NO</v>
      </c>
      <c r="BS859" s="197" t="str">
        <f t="shared" si="667"/>
        <v>N/A</v>
      </c>
      <c r="BT859" s="197">
        <f t="shared" si="668"/>
        <v>0</v>
      </c>
      <c r="BU859" s="198">
        <f t="shared" si="669"/>
        <v>0</v>
      </c>
      <c r="BV859" s="199">
        <f>IFERROR(SQRT(($E859-$E$1136)^2+($X859-$X$1136)^2),0)</f>
        <v>1.8000540016200484E-2</v>
      </c>
      <c r="BW859" s="197" t="str">
        <f>IF(BV859&lt;=SMALL(BV$3:BV$1130,1),"MAS PARECIDO","NO")</f>
        <v>NO</v>
      </c>
      <c r="BX859" s="197" t="str">
        <f>IF(BV859&lt;=SMALL(BV$3:BV$1130,5),"SIMILAR","NO")</f>
        <v>NO</v>
      </c>
      <c r="BY859" s="197" t="str">
        <f t="shared" si="670"/>
        <v>N/A</v>
      </c>
      <c r="BZ859" s="197">
        <f t="shared" si="671"/>
        <v>0</v>
      </c>
      <c r="CA859" s="198">
        <f t="shared" si="672"/>
        <v>0</v>
      </c>
      <c r="CB859" s="199">
        <f>IFERROR(SQRT(($E859-$E$1136)^2+($AA859-$AA$1136)^2),0)</f>
        <v>1.8000540016200484E-2</v>
      </c>
      <c r="CC859" s="197" t="str">
        <f>IF(CB859&lt;=SMALL(CB$3:CB$1130,1),"MAS PARECIDO","NO")</f>
        <v>NO</v>
      </c>
      <c r="CD859" s="197" t="str">
        <f>IF(CB859&lt;=SMALL(CB$3:CB$1130,5),"SIMILAR","NO")</f>
        <v>NO</v>
      </c>
      <c r="CE859" s="197" t="str">
        <f t="shared" si="673"/>
        <v>N/A</v>
      </c>
      <c r="CF859" s="197">
        <f t="shared" si="674"/>
        <v>0</v>
      </c>
      <c r="CG859" s="198">
        <f t="shared" si="675"/>
        <v>0</v>
      </c>
      <c r="CH859" s="199">
        <f>IFERROR(SQRT(($E859-$E$1136)^2+($AD859-$AD$1136)^2),0)</f>
        <v>1.0001619965989883</v>
      </c>
      <c r="CI859" s="197" t="str">
        <f>IF(CH859&lt;=SMALL(CH$3:CH$1130,1),"MAS PARECIDO","NO")</f>
        <v>NO</v>
      </c>
      <c r="CJ859" s="197" t="str">
        <f>IF(CH859&lt;=SMALL(CH$3:CH$1130,5),"SIMILAR","NO")</f>
        <v>NO</v>
      </c>
      <c r="CK859" s="197" t="str">
        <f t="shared" si="676"/>
        <v>N/A</v>
      </c>
      <c r="CL859" s="197">
        <f t="shared" si="677"/>
        <v>0</v>
      </c>
      <c r="CM859" s="198">
        <f t="shared" si="678"/>
        <v>0</v>
      </c>
      <c r="CN859" s="199">
        <f>IFERROR(SQRT(($E859-$E$1136)^2+($AG859-$AG$1136)^2),0)</f>
        <v>1.0001619965989883</v>
      </c>
      <c r="CO859" s="197" t="str">
        <f>IF(CN859&lt;=SMALL(CN$3:CN$1130,1),"MAS PARECIDO","NO")</f>
        <v>NO</v>
      </c>
      <c r="CP859" s="197" t="str">
        <f>IF(CN859&lt;=SMALL(CN$3:CN$1130,5),"SIMILAR","NO")</f>
        <v>NO</v>
      </c>
      <c r="CQ859" s="197" t="str">
        <f t="shared" si="679"/>
        <v>N/A</v>
      </c>
      <c r="CR859" s="197">
        <f t="shared" si="680"/>
        <v>0</v>
      </c>
      <c r="CS859" s="198">
        <f t="shared" si="681"/>
        <v>0</v>
      </c>
      <c r="CT859" s="199">
        <f>IFERROR(SQRT(($E859-$E$1136)^2+($AJ859-$AJ$1136)^2),0)</f>
        <v>1.8000540016200484E-2</v>
      </c>
      <c r="CU859" s="197" t="str">
        <f>IF(CT859&lt;=SMALL(CT$3:CT$1130,1),"MAS PARECIDO","NO")</f>
        <v>NO</v>
      </c>
      <c r="CV859" s="197" t="str">
        <f>IF(CT859&lt;=SMALL(CT$3:CT$1130,5),"SIMILAR","NO")</f>
        <v>NO</v>
      </c>
      <c r="CW859" s="197" t="str">
        <f t="shared" si="682"/>
        <v>N/A</v>
      </c>
      <c r="CX859" s="197">
        <f t="shared" si="683"/>
        <v>0</v>
      </c>
      <c r="CY859" s="198">
        <f t="shared" si="684"/>
        <v>0</v>
      </c>
      <c r="CZ859" s="2" t="s">
        <v>2663</v>
      </c>
      <c r="DA859" s="2" t="s">
        <v>2664</v>
      </c>
      <c r="DB859" s="2">
        <v>0</v>
      </c>
      <c r="DC859" s="2" t="s">
        <v>189</v>
      </c>
    </row>
    <row r="860" spans="1:107">
      <c r="A860" s="24" t="s">
        <v>1014</v>
      </c>
      <c r="B860" s="46">
        <v>84885.119999999995</v>
      </c>
      <c r="C860" s="190">
        <f>(B860-$B$1132)/($B$1133-$B$1132)</f>
        <v>9.3957979978176606E-2</v>
      </c>
      <c r="D860" s="46">
        <v>45000</v>
      </c>
      <c r="E860" s="190">
        <f>(D860-$D$1132)/($D$1133-$D$1132)</f>
        <v>8.9972699180975432E-2</v>
      </c>
      <c r="F860" s="46" t="s">
        <v>203</v>
      </c>
      <c r="G860" s="192">
        <f>VLOOKUP(F860,'DATOS DE SOPORTE'!$Y$5:$Z$8,2,FALSE)</f>
        <v>3</v>
      </c>
      <c r="H860" s="190">
        <f>(G860-$G$1132)/($G$1133-$G$1132)</f>
        <v>0.66666666666666663</v>
      </c>
      <c r="I860" s="50" t="s">
        <v>211</v>
      </c>
      <c r="J860" s="200">
        <f t="shared" si="644"/>
        <v>5</v>
      </c>
      <c r="K860" s="190">
        <f>(J860-$J$1132)/($J$1133-$J$1132)</f>
        <v>1</v>
      </c>
      <c r="L860" s="193" t="str">
        <f t="shared" si="645"/>
        <v>SI</v>
      </c>
      <c r="M860" s="46" t="s">
        <v>192</v>
      </c>
      <c r="N860" s="192">
        <f t="shared" si="646"/>
        <v>2</v>
      </c>
      <c r="O860" s="190">
        <f>(N860-N$1132)/(N$1133-N$1132)</f>
        <v>1</v>
      </c>
      <c r="P860" s="46" t="s">
        <v>58</v>
      </c>
      <c r="Q860" s="192">
        <f t="shared" si="647"/>
        <v>3</v>
      </c>
      <c r="R860" s="190">
        <f>(Q860-Q$1132)/(Q$1133-Q$1132)</f>
        <v>1</v>
      </c>
      <c r="S860" s="46" t="s">
        <v>194</v>
      </c>
      <c r="T860" s="192">
        <f t="shared" si="648"/>
        <v>1</v>
      </c>
      <c r="U860" s="190">
        <f>(T860-T$1132)/(T$1133-T$1132)</f>
        <v>0</v>
      </c>
      <c r="V860" s="46" t="s">
        <v>212</v>
      </c>
      <c r="W860" s="194">
        <f>VLOOKUP(V860,'DATOS DE SOPORTE'!$S$5:$T$10,2,FALSE)</f>
        <v>3</v>
      </c>
      <c r="X860" s="201">
        <f>(W860-W$1132)/(W$1133-W$1132)</f>
        <v>0.4</v>
      </c>
      <c r="Y860" s="46" t="s">
        <v>188</v>
      </c>
      <c r="Z860" s="194">
        <f t="shared" si="649"/>
        <v>1</v>
      </c>
      <c r="AA860" s="201">
        <f>(Z860-Z$1132)/(Z$1133-Z$1132)</f>
        <v>0</v>
      </c>
      <c r="AB860" s="46" t="s">
        <v>136</v>
      </c>
      <c r="AC860" s="194">
        <f t="shared" si="650"/>
        <v>2</v>
      </c>
      <c r="AD860" s="201">
        <f>(AC860-AC$1132)/(AC$1133-AC$1132)</f>
        <v>1</v>
      </c>
      <c r="AE860" s="46" t="s">
        <v>136</v>
      </c>
      <c r="AF860" s="194">
        <f t="shared" si="651"/>
        <v>2</v>
      </c>
      <c r="AG860" s="201">
        <f>(AF860-AF$1132)/(AF$1133-AF$1132)</f>
        <v>1</v>
      </c>
      <c r="AH860" s="24" t="s">
        <v>67</v>
      </c>
      <c r="AI860" s="194">
        <f>VLOOKUP(AH860,'DATOS DE SOPORTE'!$V$5:$W$8,2,FALSE)</f>
        <v>1</v>
      </c>
      <c r="AJ860" s="201">
        <f>(AI860-AI$1132)/(AI$1133-AI$1132)</f>
        <v>0</v>
      </c>
      <c r="AK860" s="58" t="str">
        <f t="shared" si="643"/>
        <v>Bueno</v>
      </c>
      <c r="AL860" s="196">
        <f>IFERROR(SQRT(($E860-$E$1136)^2+($C860-$C$1136)^2),0)</f>
        <v>0.14304443205850037</v>
      </c>
      <c r="AM860" s="197" t="str">
        <f>IF(AL860&lt;=SMALL($AL$3:$AL$1130,1),"MAS PARECIDO","NO")</f>
        <v>NO</v>
      </c>
      <c r="AN860" s="197" t="str">
        <f>IF(AL860&lt;=SMALL($AL$3:$AL$1130,5),"SIMILAR","NO")</f>
        <v>NO</v>
      </c>
      <c r="AO860" s="197" t="str">
        <f t="shared" si="652"/>
        <v>N/A</v>
      </c>
      <c r="AP860" s="197">
        <f t="shared" si="653"/>
        <v>0</v>
      </c>
      <c r="AQ860" s="198">
        <f t="shared" si="654"/>
        <v>0</v>
      </c>
      <c r="AR860" s="196">
        <f>IFERROR(SQRT(($E860-$E$1136)^2+($H860-$H$1136)^2),0)</f>
        <v>0.34527032472105385</v>
      </c>
      <c r="AS860" s="197" t="str">
        <f>IF(AR860&lt;=SMALL(AR$3:AR$1130,1),"MAS PARECIDO","NO")</f>
        <v>NO</v>
      </c>
      <c r="AT860" s="197" t="str">
        <f>IF(AR860&lt;=SMALL(AR$3:AR$1130,5),"SIMILAR","NO")</f>
        <v>NO</v>
      </c>
      <c r="AU860" s="197" t="str">
        <f t="shared" si="655"/>
        <v>N/A</v>
      </c>
      <c r="AV860" s="197">
        <f t="shared" si="656"/>
        <v>0</v>
      </c>
      <c r="AW860" s="198">
        <f t="shared" si="657"/>
        <v>0</v>
      </c>
      <c r="AX860" s="199">
        <f>IFERROR(SQRT(($E860-$E$1136)^2+($K860-$K$1136)^2),0)</f>
        <v>0.80504688436256366</v>
      </c>
      <c r="AY860" s="197" t="str">
        <f>IF(AX860&lt;=SMALL(AX$3:AX$1130,1),"MAS PARECIDO","NO")</f>
        <v>NO</v>
      </c>
      <c r="AZ860" s="197" t="str">
        <f>IF(AX860&lt;=SMALL(AX$3:AX$1130,5),"SIMILAR","NO")</f>
        <v>NO</v>
      </c>
      <c r="BA860" s="197" t="str">
        <f t="shared" si="658"/>
        <v>N/A</v>
      </c>
      <c r="BB860" s="197">
        <f t="shared" si="659"/>
        <v>0</v>
      </c>
      <c r="BC860" s="198">
        <f t="shared" si="660"/>
        <v>0</v>
      </c>
      <c r="BD860" s="196">
        <f>IFERROR(SQRT(($E860-$E$1136)^2+($O860-$O$1136)^2),0)</f>
        <v>9.0002700081002432E-2</v>
      </c>
      <c r="BE860" s="197" t="str">
        <f>IF(BD860&lt;=SMALL(BD$3:BD$1130,1),"MAS PARECIDO","NO")</f>
        <v>NO</v>
      </c>
      <c r="BF860" s="197" t="str">
        <f>IF(BD860&lt;=SMALL(BD$3:BD$1130,5),"SIMILAR","NO")</f>
        <v>NO</v>
      </c>
      <c r="BG860" s="197" t="str">
        <f t="shared" si="661"/>
        <v>N/A</v>
      </c>
      <c r="BH860" s="197">
        <f t="shared" si="662"/>
        <v>0</v>
      </c>
      <c r="BI860" s="198">
        <f t="shared" si="663"/>
        <v>0</v>
      </c>
      <c r="BJ860" s="199">
        <f>IFERROR(SQRT(($E860-$E$1136)^2+($R860-$R$1136)^2),0)</f>
        <v>0.50803591016961669</v>
      </c>
      <c r="BK860" s="197" t="str">
        <f>IF(BJ860&lt;=SMALL(BJ$3:BJ$1130,1),"MAS PARECIDO","NO")</f>
        <v>NO</v>
      </c>
      <c r="BL860" s="197" t="str">
        <f>IF(BJ860&lt;=SMALL(BJ$3:BJ$1130,5),"SIMILAR","NO")</f>
        <v>NO</v>
      </c>
      <c r="BM860" s="197" t="str">
        <f t="shared" si="664"/>
        <v>N/A</v>
      </c>
      <c r="BN860" s="197">
        <f t="shared" si="665"/>
        <v>0</v>
      </c>
      <c r="BO860" s="198">
        <f t="shared" si="666"/>
        <v>0</v>
      </c>
      <c r="BP860" s="199">
        <f>IFERROR(SQRT(($E860-$E$1136)^2+($U860-$U$1136)^2),0)</f>
        <v>9.0002700081002432E-2</v>
      </c>
      <c r="BQ860" s="197" t="str">
        <f>IF(BP860&lt;=SMALL(BP$3:BP$1130,1),"MAS PARECIDO","NO")</f>
        <v>NO</v>
      </c>
      <c r="BR860" s="197" t="str">
        <f>IF(BP860&lt;=SMALL(BP$3:BP$1130,5),"SIMILAR","NO")</f>
        <v>NO</v>
      </c>
      <c r="BS860" s="197" t="str">
        <f t="shared" si="667"/>
        <v>N/A</v>
      </c>
      <c r="BT860" s="197">
        <f t="shared" si="668"/>
        <v>0</v>
      </c>
      <c r="BU860" s="198">
        <f t="shared" si="669"/>
        <v>0</v>
      </c>
      <c r="BV860" s="199">
        <f>IFERROR(SQRT(($E860-$E$1136)^2+($X860-$X$1136)^2),0)</f>
        <v>0.41000059270917028</v>
      </c>
      <c r="BW860" s="197" t="str">
        <f>IF(BV860&lt;=SMALL(BV$3:BV$1130,1),"MAS PARECIDO","NO")</f>
        <v>NO</v>
      </c>
      <c r="BX860" s="197" t="str">
        <f>IF(BV860&lt;=SMALL(BV$3:BV$1130,5),"SIMILAR","NO")</f>
        <v>NO</v>
      </c>
      <c r="BY860" s="197" t="str">
        <f t="shared" si="670"/>
        <v>N/A</v>
      </c>
      <c r="BZ860" s="197">
        <f t="shared" si="671"/>
        <v>0</v>
      </c>
      <c r="CA860" s="198">
        <f t="shared" si="672"/>
        <v>0</v>
      </c>
      <c r="CB860" s="199">
        <f>IFERROR(SQRT(($E860-$E$1136)^2+($AA860-$AA$1136)^2),0)</f>
        <v>9.0002700081002432E-2</v>
      </c>
      <c r="CC860" s="197" t="str">
        <f>IF(CB860&lt;=SMALL(CB$3:CB$1130,1),"MAS PARECIDO","NO")</f>
        <v>NO</v>
      </c>
      <c r="CD860" s="197" t="str">
        <f>IF(CB860&lt;=SMALL(CB$3:CB$1130,5),"SIMILAR","NO")</f>
        <v>NO</v>
      </c>
      <c r="CE860" s="197" t="str">
        <f t="shared" si="673"/>
        <v>N/A</v>
      </c>
      <c r="CF860" s="197">
        <f t="shared" si="674"/>
        <v>0</v>
      </c>
      <c r="CG860" s="198">
        <f t="shared" si="675"/>
        <v>0</v>
      </c>
      <c r="CH860" s="199">
        <f>IFERROR(SQRT(($E860-$E$1136)^2+($AD860-$AD$1136)^2),0)</f>
        <v>9.0002700081002432E-2</v>
      </c>
      <c r="CI860" s="197" t="str">
        <f>IF(CH860&lt;=SMALL(CH$3:CH$1130,1),"MAS PARECIDO","NO")</f>
        <v>NO</v>
      </c>
      <c r="CJ860" s="197" t="str">
        <f>IF(CH860&lt;=SMALL(CH$3:CH$1130,5),"SIMILAR","NO")</f>
        <v>NO</v>
      </c>
      <c r="CK860" s="197" t="str">
        <f t="shared" si="676"/>
        <v>N/A</v>
      </c>
      <c r="CL860" s="197">
        <f t="shared" si="677"/>
        <v>0</v>
      </c>
      <c r="CM860" s="198">
        <f t="shared" si="678"/>
        <v>0</v>
      </c>
      <c r="CN860" s="199">
        <f>IFERROR(SQRT(($E860-$E$1136)^2+($AG860-$AG$1136)^2),0)</f>
        <v>9.0002700081002432E-2</v>
      </c>
      <c r="CO860" s="197" t="str">
        <f>IF(CN860&lt;=SMALL(CN$3:CN$1130,1),"MAS PARECIDO","NO")</f>
        <v>NO</v>
      </c>
      <c r="CP860" s="197" t="str">
        <f>IF(CN860&lt;=SMALL(CN$3:CN$1130,5),"SIMILAR","NO")</f>
        <v>NO</v>
      </c>
      <c r="CQ860" s="197" t="str">
        <f t="shared" si="679"/>
        <v>N/A</v>
      </c>
      <c r="CR860" s="197">
        <f t="shared" si="680"/>
        <v>0</v>
      </c>
      <c r="CS860" s="198">
        <f t="shared" si="681"/>
        <v>0</v>
      </c>
      <c r="CT860" s="199">
        <f>IFERROR(SQRT(($E860-$E$1136)^2+($AJ860-$AJ$1136)^2),0)</f>
        <v>9.0002700081002432E-2</v>
      </c>
      <c r="CU860" s="197" t="str">
        <f>IF(CT860&lt;=SMALL(CT$3:CT$1130,1),"MAS PARECIDO","NO")</f>
        <v>NO</v>
      </c>
      <c r="CV860" s="197" t="str">
        <f>IF(CT860&lt;=SMALL(CT$3:CT$1130,5),"SIMILAR","NO")</f>
        <v>NO</v>
      </c>
      <c r="CW860" s="197" t="str">
        <f t="shared" si="682"/>
        <v>N/A</v>
      </c>
      <c r="CX860" s="197">
        <f t="shared" si="683"/>
        <v>0</v>
      </c>
      <c r="CY860" s="198">
        <f t="shared" si="684"/>
        <v>0</v>
      </c>
      <c r="CZ860" s="2" t="s">
        <v>2665</v>
      </c>
      <c r="DA860" s="2" t="s">
        <v>2666</v>
      </c>
      <c r="DB860" s="2">
        <v>0</v>
      </c>
      <c r="DC860" s="2" t="s">
        <v>189</v>
      </c>
    </row>
    <row r="861" spans="1:107">
      <c r="A861" s="24" t="s">
        <v>1015</v>
      </c>
      <c r="B861" s="46">
        <v>116474.11</v>
      </c>
      <c r="C861" s="190">
        <f>(B861-$B$1132)/($B$1133-$B$1132)</f>
        <v>0.13088276757875678</v>
      </c>
      <c r="D861" s="46">
        <v>15000</v>
      </c>
      <c r="E861" s="190">
        <f>(D861-$D$1132)/($D$1133-$D$1132)</f>
        <v>2.9970899126973809E-2</v>
      </c>
      <c r="F861" s="46" t="s">
        <v>53</v>
      </c>
      <c r="G861" s="192">
        <f>VLOOKUP(F861,'DATOS DE SOPORTE'!$Y$5:$Z$8,2,FALSE)</f>
        <v>2</v>
      </c>
      <c r="H861" s="190">
        <f>(G861-$G$1132)/($G$1133-$G$1132)</f>
        <v>0.33333333333333331</v>
      </c>
      <c r="I861" s="50">
        <v>2</v>
      </c>
      <c r="J861" s="200">
        <f t="shared" si="644"/>
        <v>2</v>
      </c>
      <c r="K861" s="190">
        <f>(J861-$J$1132)/($J$1133-$J$1132)</f>
        <v>0.4</v>
      </c>
      <c r="L861" s="193" t="str">
        <f t="shared" si="645"/>
        <v>SI</v>
      </c>
      <c r="M861" s="46" t="s">
        <v>192</v>
      </c>
      <c r="N861" s="192">
        <f t="shared" si="646"/>
        <v>2</v>
      </c>
      <c r="O861" s="190">
        <f>(N861-N$1132)/(N$1133-N$1132)</f>
        <v>1</v>
      </c>
      <c r="P861" s="46" t="s">
        <v>193</v>
      </c>
      <c r="Q861" s="192">
        <f t="shared" si="647"/>
        <v>2</v>
      </c>
      <c r="R861" s="190">
        <f>(Q861-Q$1132)/(Q$1133-Q$1132)</f>
        <v>0.5</v>
      </c>
      <c r="S861" s="46" t="s">
        <v>194</v>
      </c>
      <c r="T861" s="192">
        <f t="shared" si="648"/>
        <v>1</v>
      </c>
      <c r="U861" s="190">
        <f>(T861-T$1132)/(T$1133-T$1132)</f>
        <v>0</v>
      </c>
      <c r="V861" s="46" t="s">
        <v>62</v>
      </c>
      <c r="W861" s="194">
        <f>VLOOKUP(V861,'DATOS DE SOPORTE'!$S$5:$T$10,2,FALSE)</f>
        <v>1</v>
      </c>
      <c r="X861" s="201">
        <f>(W861-W$1132)/(W$1133-W$1132)</f>
        <v>0</v>
      </c>
      <c r="Y861" s="46" t="s">
        <v>136</v>
      </c>
      <c r="Z861" s="194">
        <f t="shared" si="649"/>
        <v>2</v>
      </c>
      <c r="AA861" s="201">
        <f>(Z861-Z$1132)/(Z$1133-Z$1132)</f>
        <v>1</v>
      </c>
      <c r="AB861" s="46" t="s">
        <v>188</v>
      </c>
      <c r="AC861" s="194">
        <f t="shared" si="650"/>
        <v>1</v>
      </c>
      <c r="AD861" s="201">
        <f>(AC861-AC$1132)/(AC$1133-AC$1132)</f>
        <v>0</v>
      </c>
      <c r="AE861" s="46" t="s">
        <v>188</v>
      </c>
      <c r="AF861" s="194">
        <f t="shared" si="651"/>
        <v>1</v>
      </c>
      <c r="AG861" s="201">
        <f>(AF861-AF$1132)/(AF$1133-AF$1132)</f>
        <v>0</v>
      </c>
      <c r="AH861" s="24" t="s">
        <v>67</v>
      </c>
      <c r="AI861" s="194">
        <f>VLOOKUP(AH861,'DATOS DE SOPORTE'!$V$5:$W$8,2,FALSE)</f>
        <v>1</v>
      </c>
      <c r="AJ861" s="201">
        <f>(AI861-AI$1132)/(AI$1133-AI$1132)</f>
        <v>0</v>
      </c>
      <c r="AK861" s="58" t="str">
        <f t="shared" si="643"/>
        <v>Bueno</v>
      </c>
      <c r="AL861" s="196">
        <f>IFERROR(SQRT(($E861-$E$1136)^2+($C861-$C$1136)^2),0)</f>
        <v>8.0087732725202823E-2</v>
      </c>
      <c r="AM861" s="197" t="str">
        <f>IF(AL861&lt;=SMALL($AL$3:$AL$1130,1),"MAS PARECIDO","NO")</f>
        <v>NO</v>
      </c>
      <c r="AN861" s="197" t="str">
        <f>IF(AL861&lt;=SMALL($AL$3:$AL$1130,5),"SIMILAR","NO")</f>
        <v>NO</v>
      </c>
      <c r="AO861" s="197" t="str">
        <f t="shared" si="652"/>
        <v>N/A</v>
      </c>
      <c r="AP861" s="197">
        <f t="shared" si="653"/>
        <v>0</v>
      </c>
      <c r="AQ861" s="198">
        <f t="shared" si="654"/>
        <v>0</v>
      </c>
      <c r="AR861" s="196">
        <f>IFERROR(SQRT(($E861-$E$1136)^2+($H861-$H$1136)^2),0)</f>
        <v>3.0000900027000808E-2</v>
      </c>
      <c r="AS861" s="197" t="str">
        <f>IF(AR861&lt;=SMALL(AR$3:AR$1130,1),"MAS PARECIDO","NO")</f>
        <v>NO</v>
      </c>
      <c r="AT861" s="197" t="str">
        <f>IF(AR861&lt;=SMALL(AR$3:AR$1130,5),"SIMILAR","NO")</f>
        <v>NO</v>
      </c>
      <c r="AU861" s="197" t="str">
        <f t="shared" si="655"/>
        <v>N/A</v>
      </c>
      <c r="AV861" s="197">
        <f t="shared" si="656"/>
        <v>0</v>
      </c>
      <c r="AW861" s="198">
        <f t="shared" si="657"/>
        <v>0</v>
      </c>
      <c r="AX861" s="199">
        <f>IFERROR(SQRT(($E861-$E$1136)^2+($K861-$K$1136)^2),0)</f>
        <v>0.20223761767393844</v>
      </c>
      <c r="AY861" s="197" t="str">
        <f>IF(AX861&lt;=SMALL(AX$3:AX$1130,1),"MAS PARECIDO","NO")</f>
        <v>NO</v>
      </c>
      <c r="AZ861" s="197" t="str">
        <f>IF(AX861&lt;=SMALL(AX$3:AX$1130,5),"SIMILAR","NO")</f>
        <v>NO</v>
      </c>
      <c r="BA861" s="197" t="str">
        <f t="shared" si="658"/>
        <v>N/A</v>
      </c>
      <c r="BB861" s="197">
        <f t="shared" si="659"/>
        <v>0</v>
      </c>
      <c r="BC861" s="198">
        <f t="shared" si="660"/>
        <v>0</v>
      </c>
      <c r="BD861" s="196">
        <f>IFERROR(SQRT(($E861-$E$1136)^2+($O861-$O$1136)^2),0)</f>
        <v>3.0000900027000808E-2</v>
      </c>
      <c r="BE861" s="197" t="str">
        <f>IF(BD861&lt;=SMALL(BD$3:BD$1130,1),"MAS PARECIDO","NO")</f>
        <v>NO</v>
      </c>
      <c r="BF861" s="197" t="str">
        <f>IF(BD861&lt;=SMALL(BD$3:BD$1130,5),"SIMILAR","NO")</f>
        <v>NO</v>
      </c>
      <c r="BG861" s="197" t="str">
        <f t="shared" si="661"/>
        <v>N/A</v>
      </c>
      <c r="BH861" s="197">
        <f t="shared" si="662"/>
        <v>0</v>
      </c>
      <c r="BI861" s="198">
        <f t="shared" si="663"/>
        <v>0</v>
      </c>
      <c r="BJ861" s="199">
        <f>IFERROR(SQRT(($E861-$E$1136)^2+($R861-$R$1136)^2),0)</f>
        <v>3.0000900027000808E-2</v>
      </c>
      <c r="BK861" s="197" t="str">
        <f>IF(BJ861&lt;=SMALL(BJ$3:BJ$1130,1),"MAS PARECIDO","NO")</f>
        <v>NO</v>
      </c>
      <c r="BL861" s="197" t="str">
        <f>IF(BJ861&lt;=SMALL(BJ$3:BJ$1130,5),"SIMILAR","NO")</f>
        <v>NO</v>
      </c>
      <c r="BM861" s="197" t="str">
        <f t="shared" si="664"/>
        <v>N/A</v>
      </c>
      <c r="BN861" s="197">
        <f t="shared" si="665"/>
        <v>0</v>
      </c>
      <c r="BO861" s="198">
        <f t="shared" si="666"/>
        <v>0</v>
      </c>
      <c r="BP861" s="199">
        <f>IFERROR(SQRT(($E861-$E$1136)^2+($U861-$U$1136)^2),0)</f>
        <v>3.0000900027000808E-2</v>
      </c>
      <c r="BQ861" s="197" t="str">
        <f>IF(BP861&lt;=SMALL(BP$3:BP$1130,1),"MAS PARECIDO","NO")</f>
        <v>NO</v>
      </c>
      <c r="BR861" s="197" t="str">
        <f>IF(BP861&lt;=SMALL(BP$3:BP$1130,5),"SIMILAR","NO")</f>
        <v>NO</v>
      </c>
      <c r="BS861" s="197" t="str">
        <f t="shared" si="667"/>
        <v>N/A</v>
      </c>
      <c r="BT861" s="197">
        <f t="shared" si="668"/>
        <v>0</v>
      </c>
      <c r="BU861" s="198">
        <f t="shared" si="669"/>
        <v>0</v>
      </c>
      <c r="BV861" s="199">
        <f>IFERROR(SQRT(($E861-$E$1136)^2+($X861-$X$1136)^2),0)</f>
        <v>3.0000900027000808E-2</v>
      </c>
      <c r="BW861" s="197" t="str">
        <f>IF(BV861&lt;=SMALL(BV$3:BV$1130,1),"MAS PARECIDO","NO")</f>
        <v>NO</v>
      </c>
      <c r="BX861" s="197" t="str">
        <f>IF(BV861&lt;=SMALL(BV$3:BV$1130,5),"SIMILAR","NO")</f>
        <v>NO</v>
      </c>
      <c r="BY861" s="197" t="str">
        <f t="shared" si="670"/>
        <v>N/A</v>
      </c>
      <c r="BZ861" s="197">
        <f t="shared" si="671"/>
        <v>0</v>
      </c>
      <c r="CA861" s="198">
        <f t="shared" si="672"/>
        <v>0</v>
      </c>
      <c r="CB861" s="199">
        <f>IFERROR(SQRT(($E861-$E$1136)^2+($AA861-$AA$1136)^2),0)</f>
        <v>1.0004499257846093</v>
      </c>
      <c r="CC861" s="197" t="str">
        <f>IF(CB861&lt;=SMALL(CB$3:CB$1130,1),"MAS PARECIDO","NO")</f>
        <v>NO</v>
      </c>
      <c r="CD861" s="197" t="str">
        <f>IF(CB861&lt;=SMALL(CB$3:CB$1130,5),"SIMILAR","NO")</f>
        <v>NO</v>
      </c>
      <c r="CE861" s="197" t="str">
        <f t="shared" si="673"/>
        <v>N/A</v>
      </c>
      <c r="CF861" s="197">
        <f t="shared" si="674"/>
        <v>0</v>
      </c>
      <c r="CG861" s="198">
        <f t="shared" si="675"/>
        <v>0</v>
      </c>
      <c r="CH861" s="199">
        <f>IFERROR(SQRT(($E861-$E$1136)^2+($AD861-$AD$1136)^2),0)</f>
        <v>1.0004499257846093</v>
      </c>
      <c r="CI861" s="197" t="str">
        <f>IF(CH861&lt;=SMALL(CH$3:CH$1130,1),"MAS PARECIDO","NO")</f>
        <v>NO</v>
      </c>
      <c r="CJ861" s="197" t="str">
        <f>IF(CH861&lt;=SMALL(CH$3:CH$1130,5),"SIMILAR","NO")</f>
        <v>NO</v>
      </c>
      <c r="CK861" s="197" t="str">
        <f t="shared" si="676"/>
        <v>N/A</v>
      </c>
      <c r="CL861" s="197">
        <f t="shared" si="677"/>
        <v>0</v>
      </c>
      <c r="CM861" s="198">
        <f t="shared" si="678"/>
        <v>0</v>
      </c>
      <c r="CN861" s="199">
        <f>IFERROR(SQRT(($E861-$E$1136)^2+($AG861-$AG$1136)^2),0)</f>
        <v>1.0004499257846093</v>
      </c>
      <c r="CO861" s="197" t="str">
        <f>IF(CN861&lt;=SMALL(CN$3:CN$1130,1),"MAS PARECIDO","NO")</f>
        <v>NO</v>
      </c>
      <c r="CP861" s="197" t="str">
        <f>IF(CN861&lt;=SMALL(CN$3:CN$1130,5),"SIMILAR","NO")</f>
        <v>NO</v>
      </c>
      <c r="CQ861" s="197" t="str">
        <f t="shared" si="679"/>
        <v>N/A</v>
      </c>
      <c r="CR861" s="197">
        <f t="shared" si="680"/>
        <v>0</v>
      </c>
      <c r="CS861" s="198">
        <f t="shared" si="681"/>
        <v>0</v>
      </c>
      <c r="CT861" s="199">
        <f>IFERROR(SQRT(($E861-$E$1136)^2+($AJ861-$AJ$1136)^2),0)</f>
        <v>3.0000900027000808E-2</v>
      </c>
      <c r="CU861" s="197" t="str">
        <f>IF(CT861&lt;=SMALL(CT$3:CT$1130,1),"MAS PARECIDO","NO")</f>
        <v>NO</v>
      </c>
      <c r="CV861" s="197" t="str">
        <f>IF(CT861&lt;=SMALL(CT$3:CT$1130,5),"SIMILAR","NO")</f>
        <v>NO</v>
      </c>
      <c r="CW861" s="197" t="str">
        <f t="shared" si="682"/>
        <v>N/A</v>
      </c>
      <c r="CX861" s="197">
        <f t="shared" si="683"/>
        <v>0</v>
      </c>
      <c r="CY861" s="198">
        <f t="shared" si="684"/>
        <v>0</v>
      </c>
      <c r="CZ861" s="2" t="s">
        <v>2667</v>
      </c>
      <c r="DA861" s="2" t="s">
        <v>2668</v>
      </c>
      <c r="DB861" s="2">
        <v>0</v>
      </c>
      <c r="DC861" s="2" t="s">
        <v>189</v>
      </c>
    </row>
    <row r="862" spans="1:107">
      <c r="A862" s="24" t="s">
        <v>1016</v>
      </c>
      <c r="B862" s="46">
        <v>105869.44</v>
      </c>
      <c r="C862" s="190">
        <f>(B862-$B$1132)/($B$1133-$B$1132)</f>
        <v>0.11848682876196509</v>
      </c>
      <c r="D862" s="46">
        <v>17000</v>
      </c>
      <c r="E862" s="190">
        <f>(D862-$D$1132)/($D$1133-$D$1132)</f>
        <v>3.3971019130573918E-2</v>
      </c>
      <c r="F862" s="46" t="s">
        <v>53</v>
      </c>
      <c r="G862" s="192">
        <f>VLOOKUP(F862,'DATOS DE SOPORTE'!$Y$5:$Z$8,2,FALSE)</f>
        <v>2</v>
      </c>
      <c r="H862" s="190">
        <f>(G862-$G$1132)/($G$1133-$G$1132)</f>
        <v>0.33333333333333331</v>
      </c>
      <c r="I862" s="50">
        <v>2</v>
      </c>
      <c r="J862" s="200">
        <f t="shared" si="644"/>
        <v>2</v>
      </c>
      <c r="K862" s="190">
        <f>(J862-$J$1132)/($J$1133-$J$1132)</f>
        <v>0.4</v>
      </c>
      <c r="L862" s="193" t="str">
        <f t="shared" si="645"/>
        <v>SI</v>
      </c>
      <c r="M862" s="46" t="s">
        <v>192</v>
      </c>
      <c r="N862" s="192">
        <f t="shared" si="646"/>
        <v>2</v>
      </c>
      <c r="O862" s="190">
        <f>(N862-N$1132)/(N$1133-N$1132)</f>
        <v>1</v>
      </c>
      <c r="P862" s="46" t="s">
        <v>193</v>
      </c>
      <c r="Q862" s="192">
        <f t="shared" si="647"/>
        <v>2</v>
      </c>
      <c r="R862" s="190">
        <f>(Q862-Q$1132)/(Q$1133-Q$1132)</f>
        <v>0.5</v>
      </c>
      <c r="S862" s="46" t="s">
        <v>194</v>
      </c>
      <c r="T862" s="192">
        <f t="shared" si="648"/>
        <v>1</v>
      </c>
      <c r="U862" s="190">
        <f>(T862-T$1132)/(T$1133-T$1132)</f>
        <v>0</v>
      </c>
      <c r="V862" s="46" t="s">
        <v>212</v>
      </c>
      <c r="W862" s="194">
        <f>VLOOKUP(V862,'DATOS DE SOPORTE'!$S$5:$T$10,2,FALSE)</f>
        <v>3</v>
      </c>
      <c r="X862" s="201">
        <f>(W862-W$1132)/(W$1133-W$1132)</f>
        <v>0.4</v>
      </c>
      <c r="Y862" s="46" t="s">
        <v>188</v>
      </c>
      <c r="Z862" s="194">
        <f t="shared" si="649"/>
        <v>1</v>
      </c>
      <c r="AA862" s="201">
        <f>(Z862-Z$1132)/(Z$1133-Z$1132)</f>
        <v>0</v>
      </c>
      <c r="AB862" s="46" t="s">
        <v>136</v>
      </c>
      <c r="AC862" s="194">
        <f t="shared" si="650"/>
        <v>2</v>
      </c>
      <c r="AD862" s="201">
        <f>(AC862-AC$1132)/(AC$1133-AC$1132)</f>
        <v>1</v>
      </c>
      <c r="AE862" s="46" t="s">
        <v>136</v>
      </c>
      <c r="AF862" s="194">
        <f t="shared" si="651"/>
        <v>2</v>
      </c>
      <c r="AG862" s="201">
        <f>(AF862-AF$1132)/(AF$1133-AF$1132)</f>
        <v>1</v>
      </c>
      <c r="AH862" s="24" t="s">
        <v>67</v>
      </c>
      <c r="AI862" s="194">
        <f>VLOOKUP(AH862,'DATOS DE SOPORTE'!$V$5:$W$8,2,FALSE)</f>
        <v>1</v>
      </c>
      <c r="AJ862" s="201">
        <f>(AI862-AI$1132)/(AI$1133-AI$1132)</f>
        <v>0</v>
      </c>
      <c r="AK862" s="58" t="str">
        <f t="shared" si="643"/>
        <v>Bueno</v>
      </c>
      <c r="AL862" s="196">
        <f>IFERROR(SQRT(($E862-$E$1136)^2+($C862-$C$1136)^2),0)</f>
        <v>9.3084217249397791E-2</v>
      </c>
      <c r="AM862" s="197" t="str">
        <f>IF(AL862&lt;=SMALL($AL$3:$AL$1130,1),"MAS PARECIDO","NO")</f>
        <v>NO</v>
      </c>
      <c r="AN862" s="197" t="str">
        <f>IF(AL862&lt;=SMALL($AL$3:$AL$1130,5),"SIMILAR","NO")</f>
        <v>NO</v>
      </c>
      <c r="AO862" s="197" t="str">
        <f t="shared" si="652"/>
        <v>N/A</v>
      </c>
      <c r="AP862" s="197">
        <f t="shared" si="653"/>
        <v>0</v>
      </c>
      <c r="AQ862" s="198">
        <f t="shared" si="654"/>
        <v>0</v>
      </c>
      <c r="AR862" s="196">
        <f>IFERROR(SQRT(($E862-$E$1136)^2+($H862-$H$1136)^2),0)</f>
        <v>3.4001020030600917E-2</v>
      </c>
      <c r="AS862" s="197" t="str">
        <f>IF(AR862&lt;=SMALL(AR$3:AR$1130,1),"MAS PARECIDO","NO")</f>
        <v>NO</v>
      </c>
      <c r="AT862" s="197" t="str">
        <f>IF(AR862&lt;=SMALL(AR$3:AR$1130,5),"SIMILAR","NO")</f>
        <v>NO</v>
      </c>
      <c r="AU862" s="197" t="str">
        <f t="shared" si="655"/>
        <v>N/A</v>
      </c>
      <c r="AV862" s="197">
        <f t="shared" si="656"/>
        <v>0</v>
      </c>
      <c r="AW862" s="198">
        <f t="shared" si="657"/>
        <v>0</v>
      </c>
      <c r="AX862" s="199">
        <f>IFERROR(SQRT(($E862-$E$1136)^2+($K862-$K$1136)^2),0)</f>
        <v>0.20286958708273978</v>
      </c>
      <c r="AY862" s="197" t="str">
        <f>IF(AX862&lt;=SMALL(AX$3:AX$1130,1),"MAS PARECIDO","NO")</f>
        <v>NO</v>
      </c>
      <c r="AZ862" s="197" t="str">
        <f>IF(AX862&lt;=SMALL(AX$3:AX$1130,5),"SIMILAR","NO")</f>
        <v>NO</v>
      </c>
      <c r="BA862" s="197" t="str">
        <f t="shared" si="658"/>
        <v>N/A</v>
      </c>
      <c r="BB862" s="197">
        <f t="shared" si="659"/>
        <v>0</v>
      </c>
      <c r="BC862" s="198">
        <f t="shared" si="660"/>
        <v>0</v>
      </c>
      <c r="BD862" s="196">
        <f>IFERROR(SQRT(($E862-$E$1136)^2+($O862-$O$1136)^2),0)</f>
        <v>3.4001020030600917E-2</v>
      </c>
      <c r="BE862" s="197" t="str">
        <f>IF(BD862&lt;=SMALL(BD$3:BD$1130,1),"MAS PARECIDO","NO")</f>
        <v>NO</v>
      </c>
      <c r="BF862" s="197" t="str">
        <f>IF(BD862&lt;=SMALL(BD$3:BD$1130,5),"SIMILAR","NO")</f>
        <v>NO</v>
      </c>
      <c r="BG862" s="197" t="str">
        <f t="shared" si="661"/>
        <v>N/A</v>
      </c>
      <c r="BH862" s="197">
        <f t="shared" si="662"/>
        <v>0</v>
      </c>
      <c r="BI862" s="198">
        <f t="shared" si="663"/>
        <v>0</v>
      </c>
      <c r="BJ862" s="199">
        <f>IFERROR(SQRT(($E862-$E$1136)^2+($R862-$R$1136)^2),0)</f>
        <v>3.4001020030600917E-2</v>
      </c>
      <c r="BK862" s="197" t="str">
        <f>IF(BJ862&lt;=SMALL(BJ$3:BJ$1130,1),"MAS PARECIDO","NO")</f>
        <v>NO</v>
      </c>
      <c r="BL862" s="197" t="str">
        <f>IF(BJ862&lt;=SMALL(BJ$3:BJ$1130,5),"SIMILAR","NO")</f>
        <v>NO</v>
      </c>
      <c r="BM862" s="197" t="str">
        <f t="shared" si="664"/>
        <v>N/A</v>
      </c>
      <c r="BN862" s="197">
        <f t="shared" si="665"/>
        <v>0</v>
      </c>
      <c r="BO862" s="198">
        <f t="shared" si="666"/>
        <v>0</v>
      </c>
      <c r="BP862" s="199">
        <f>IFERROR(SQRT(($E862-$E$1136)^2+($U862-$U$1136)^2),0)</f>
        <v>3.4001020030600917E-2</v>
      </c>
      <c r="BQ862" s="197" t="str">
        <f>IF(BP862&lt;=SMALL(BP$3:BP$1130,1),"MAS PARECIDO","NO")</f>
        <v>NO</v>
      </c>
      <c r="BR862" s="197" t="str">
        <f>IF(BP862&lt;=SMALL(BP$3:BP$1130,5),"SIMILAR","NO")</f>
        <v>NO</v>
      </c>
      <c r="BS862" s="197" t="str">
        <f t="shared" si="667"/>
        <v>N/A</v>
      </c>
      <c r="BT862" s="197">
        <f t="shared" si="668"/>
        <v>0</v>
      </c>
      <c r="BU862" s="198">
        <f t="shared" si="669"/>
        <v>0</v>
      </c>
      <c r="BV862" s="199">
        <f>IFERROR(SQRT(($E862-$E$1136)^2+($X862-$X$1136)^2),0)</f>
        <v>0.40144248574748709</v>
      </c>
      <c r="BW862" s="197" t="str">
        <f>IF(BV862&lt;=SMALL(BV$3:BV$1130,1),"MAS PARECIDO","NO")</f>
        <v>NO</v>
      </c>
      <c r="BX862" s="197" t="str">
        <f>IF(BV862&lt;=SMALL(BV$3:BV$1130,5),"SIMILAR","NO")</f>
        <v>NO</v>
      </c>
      <c r="BY862" s="197" t="str">
        <f t="shared" si="670"/>
        <v>N/A</v>
      </c>
      <c r="BZ862" s="197">
        <f t="shared" si="671"/>
        <v>0</v>
      </c>
      <c r="CA862" s="198">
        <f t="shared" si="672"/>
        <v>0</v>
      </c>
      <c r="CB862" s="199">
        <f>IFERROR(SQRT(($E862-$E$1136)^2+($AA862-$AA$1136)^2),0)</f>
        <v>3.4001020030600917E-2</v>
      </c>
      <c r="CC862" s="197" t="str">
        <f>IF(CB862&lt;=SMALL(CB$3:CB$1130,1),"MAS PARECIDO","NO")</f>
        <v>NO</v>
      </c>
      <c r="CD862" s="197" t="str">
        <f>IF(CB862&lt;=SMALL(CB$3:CB$1130,5),"SIMILAR","NO")</f>
        <v>NO</v>
      </c>
      <c r="CE862" s="197" t="str">
        <f t="shared" si="673"/>
        <v>N/A</v>
      </c>
      <c r="CF862" s="197">
        <f t="shared" si="674"/>
        <v>0</v>
      </c>
      <c r="CG862" s="198">
        <f t="shared" si="675"/>
        <v>0</v>
      </c>
      <c r="CH862" s="199">
        <f>IFERROR(SQRT(($E862-$E$1136)^2+($AD862-$AD$1136)^2),0)</f>
        <v>3.4001020030600917E-2</v>
      </c>
      <c r="CI862" s="197" t="str">
        <f>IF(CH862&lt;=SMALL(CH$3:CH$1130,1),"MAS PARECIDO","NO")</f>
        <v>NO</v>
      </c>
      <c r="CJ862" s="197" t="str">
        <f>IF(CH862&lt;=SMALL(CH$3:CH$1130,5),"SIMILAR","NO")</f>
        <v>NO</v>
      </c>
      <c r="CK862" s="197" t="str">
        <f t="shared" si="676"/>
        <v>N/A</v>
      </c>
      <c r="CL862" s="197">
        <f t="shared" si="677"/>
        <v>0</v>
      </c>
      <c r="CM862" s="198">
        <f t="shared" si="678"/>
        <v>0</v>
      </c>
      <c r="CN862" s="199">
        <f>IFERROR(SQRT(($E862-$E$1136)^2+($AG862-$AG$1136)^2),0)</f>
        <v>3.4001020030600917E-2</v>
      </c>
      <c r="CO862" s="197" t="str">
        <f>IF(CN862&lt;=SMALL(CN$3:CN$1130,1),"MAS PARECIDO","NO")</f>
        <v>NO</v>
      </c>
      <c r="CP862" s="197" t="str">
        <f>IF(CN862&lt;=SMALL(CN$3:CN$1130,5),"SIMILAR","NO")</f>
        <v>NO</v>
      </c>
      <c r="CQ862" s="197" t="str">
        <f t="shared" si="679"/>
        <v>N/A</v>
      </c>
      <c r="CR862" s="197">
        <f t="shared" si="680"/>
        <v>0</v>
      </c>
      <c r="CS862" s="198">
        <f t="shared" si="681"/>
        <v>0</v>
      </c>
      <c r="CT862" s="199">
        <f>IFERROR(SQRT(($E862-$E$1136)^2+($AJ862-$AJ$1136)^2),0)</f>
        <v>3.4001020030600917E-2</v>
      </c>
      <c r="CU862" s="197" t="str">
        <f>IF(CT862&lt;=SMALL(CT$3:CT$1130,1),"MAS PARECIDO","NO")</f>
        <v>NO</v>
      </c>
      <c r="CV862" s="197" t="str">
        <f>IF(CT862&lt;=SMALL(CT$3:CT$1130,5),"SIMILAR","NO")</f>
        <v>NO</v>
      </c>
      <c r="CW862" s="197" t="str">
        <f t="shared" si="682"/>
        <v>N/A</v>
      </c>
      <c r="CX862" s="197">
        <f t="shared" si="683"/>
        <v>0</v>
      </c>
      <c r="CY862" s="198">
        <f t="shared" si="684"/>
        <v>0</v>
      </c>
      <c r="CZ862" s="2" t="s">
        <v>2669</v>
      </c>
      <c r="DA862" s="2" t="s">
        <v>2670</v>
      </c>
      <c r="DB862" s="2">
        <v>0</v>
      </c>
      <c r="DC862" s="2" t="s">
        <v>189</v>
      </c>
    </row>
    <row r="863" spans="1:107">
      <c r="A863" s="24" t="s">
        <v>1017</v>
      </c>
      <c r="B863" s="46">
        <v>51388.75</v>
      </c>
      <c r="C863" s="190">
        <f>(B863-$B$1132)/($B$1133-$B$1132)</f>
        <v>5.4803630705203818E-2</v>
      </c>
      <c r="D863" s="46">
        <v>35000</v>
      </c>
      <c r="E863" s="190">
        <f>(D863-$D$1132)/($D$1133-$D$1132)</f>
        <v>6.9972099162974893E-2</v>
      </c>
      <c r="F863" s="46" t="s">
        <v>53</v>
      </c>
      <c r="G863" s="192">
        <f>VLOOKUP(F863,'DATOS DE SOPORTE'!$Y$5:$Z$8,2,FALSE)</f>
        <v>2</v>
      </c>
      <c r="H863" s="190">
        <f>(G863-$G$1132)/($G$1133-$G$1132)</f>
        <v>0.33333333333333331</v>
      </c>
      <c r="I863" s="50">
        <v>2</v>
      </c>
      <c r="J863" s="200">
        <f t="shared" si="644"/>
        <v>2</v>
      </c>
      <c r="K863" s="190">
        <f>(J863-$J$1132)/($J$1133-$J$1132)</f>
        <v>0.4</v>
      </c>
      <c r="L863" s="193" t="str">
        <f t="shared" si="645"/>
        <v>SI</v>
      </c>
      <c r="M863" s="46" t="s">
        <v>192</v>
      </c>
      <c r="N863" s="192">
        <f t="shared" si="646"/>
        <v>2</v>
      </c>
      <c r="O863" s="190">
        <f>(N863-N$1132)/(N$1133-N$1132)</f>
        <v>1</v>
      </c>
      <c r="P863" s="46" t="s">
        <v>193</v>
      </c>
      <c r="Q863" s="192">
        <f t="shared" si="647"/>
        <v>2</v>
      </c>
      <c r="R863" s="190">
        <f>(Q863-Q$1132)/(Q$1133-Q$1132)</f>
        <v>0.5</v>
      </c>
      <c r="S863" s="46" t="s">
        <v>60</v>
      </c>
      <c r="T863" s="192">
        <f t="shared" si="648"/>
        <v>2</v>
      </c>
      <c r="U863" s="190">
        <f>(T863-T$1132)/(T$1133-T$1132)</f>
        <v>1</v>
      </c>
      <c r="V863" s="46" t="s">
        <v>212</v>
      </c>
      <c r="W863" s="194">
        <f>VLOOKUP(V863,'DATOS DE SOPORTE'!$S$5:$T$10,2,FALSE)</f>
        <v>3</v>
      </c>
      <c r="X863" s="201">
        <f>(W863-W$1132)/(W$1133-W$1132)</f>
        <v>0.4</v>
      </c>
      <c r="Y863" s="46" t="s">
        <v>188</v>
      </c>
      <c r="Z863" s="194">
        <f t="shared" si="649"/>
        <v>1</v>
      </c>
      <c r="AA863" s="201">
        <f>(Z863-Z$1132)/(Z$1133-Z$1132)</f>
        <v>0</v>
      </c>
      <c r="AB863" s="46" t="s">
        <v>188</v>
      </c>
      <c r="AC863" s="194">
        <f t="shared" si="650"/>
        <v>1</v>
      </c>
      <c r="AD863" s="201">
        <f>(AC863-AC$1132)/(AC$1133-AC$1132)</f>
        <v>0</v>
      </c>
      <c r="AE863" s="46" t="s">
        <v>188</v>
      </c>
      <c r="AF863" s="194">
        <f t="shared" si="651"/>
        <v>1</v>
      </c>
      <c r="AG863" s="201">
        <f>(AF863-AF$1132)/(AF$1133-AF$1132)</f>
        <v>0</v>
      </c>
      <c r="AH863" s="24" t="s">
        <v>67</v>
      </c>
      <c r="AI863" s="194">
        <f>VLOOKUP(AH863,'DATOS DE SOPORTE'!$V$5:$W$8,2,FALSE)</f>
        <v>1</v>
      </c>
      <c r="AJ863" s="201">
        <f>(AI863-AI$1132)/(AI$1133-AI$1132)</f>
        <v>0</v>
      </c>
      <c r="AK863" s="58" t="str">
        <f t="shared" si="643"/>
        <v>Bueno</v>
      </c>
      <c r="AL863" s="196">
        <f>IFERROR(SQRT(($E863-$E$1136)^2+($C863-$C$1136)^2),0)</f>
        <v>0.16583432424964734</v>
      </c>
      <c r="AM863" s="197" t="str">
        <f>IF(AL863&lt;=SMALL($AL$3:$AL$1130,1),"MAS PARECIDO","NO")</f>
        <v>NO</v>
      </c>
      <c r="AN863" s="197" t="str">
        <f>IF(AL863&lt;=SMALL($AL$3:$AL$1130,5),"SIMILAR","NO")</f>
        <v>NO</v>
      </c>
      <c r="AO863" s="197" t="str">
        <f t="shared" si="652"/>
        <v>N/A</v>
      </c>
      <c r="AP863" s="197">
        <f t="shared" si="653"/>
        <v>0</v>
      </c>
      <c r="AQ863" s="198">
        <f t="shared" si="654"/>
        <v>0</v>
      </c>
      <c r="AR863" s="196">
        <f>IFERROR(SQRT(($E863-$E$1136)^2+($H863-$H$1136)^2),0)</f>
        <v>7.0002100063001893E-2</v>
      </c>
      <c r="AS863" s="197" t="str">
        <f>IF(AR863&lt;=SMALL(AR$3:AR$1130,1),"MAS PARECIDO","NO")</f>
        <v>NO</v>
      </c>
      <c r="AT863" s="197" t="str">
        <f>IF(AR863&lt;=SMALL(AR$3:AR$1130,5),"SIMILAR","NO")</f>
        <v>NO</v>
      </c>
      <c r="AU863" s="197" t="str">
        <f t="shared" si="655"/>
        <v>N/A</v>
      </c>
      <c r="AV863" s="197">
        <f t="shared" si="656"/>
        <v>0</v>
      </c>
      <c r="AW863" s="198">
        <f t="shared" si="657"/>
        <v>0</v>
      </c>
      <c r="AX863" s="199">
        <f>IFERROR(SQRT(($E863-$E$1136)^2+($K863-$K$1136)^2),0)</f>
        <v>0.21189689477014648</v>
      </c>
      <c r="AY863" s="197" t="str">
        <f>IF(AX863&lt;=SMALL(AX$3:AX$1130,1),"MAS PARECIDO","NO")</f>
        <v>NO</v>
      </c>
      <c r="AZ863" s="197" t="str">
        <f>IF(AX863&lt;=SMALL(AX$3:AX$1130,5),"SIMILAR","NO")</f>
        <v>NO</v>
      </c>
      <c r="BA863" s="197" t="str">
        <f t="shared" si="658"/>
        <v>N/A</v>
      </c>
      <c r="BB863" s="197">
        <f t="shared" si="659"/>
        <v>0</v>
      </c>
      <c r="BC863" s="198">
        <f t="shared" si="660"/>
        <v>0</v>
      </c>
      <c r="BD863" s="196">
        <f>IFERROR(SQRT(($E863-$E$1136)^2+($O863-$O$1136)^2),0)</f>
        <v>7.0002100063001893E-2</v>
      </c>
      <c r="BE863" s="197" t="str">
        <f>IF(BD863&lt;=SMALL(BD$3:BD$1130,1),"MAS PARECIDO","NO")</f>
        <v>NO</v>
      </c>
      <c r="BF863" s="197" t="str">
        <f>IF(BD863&lt;=SMALL(BD$3:BD$1130,5),"SIMILAR","NO")</f>
        <v>NO</v>
      </c>
      <c r="BG863" s="197" t="str">
        <f t="shared" si="661"/>
        <v>N/A</v>
      </c>
      <c r="BH863" s="197">
        <f t="shared" si="662"/>
        <v>0</v>
      </c>
      <c r="BI863" s="198">
        <f t="shared" si="663"/>
        <v>0</v>
      </c>
      <c r="BJ863" s="199">
        <f>IFERROR(SQRT(($E863-$E$1136)^2+($R863-$R$1136)^2),0)</f>
        <v>7.0002100063001893E-2</v>
      </c>
      <c r="BK863" s="197" t="str">
        <f>IF(BJ863&lt;=SMALL(BJ$3:BJ$1130,1),"MAS PARECIDO","NO")</f>
        <v>NO</v>
      </c>
      <c r="BL863" s="197" t="str">
        <f>IF(BJ863&lt;=SMALL(BJ$3:BJ$1130,5),"SIMILAR","NO")</f>
        <v>NO</v>
      </c>
      <c r="BM863" s="197" t="str">
        <f t="shared" si="664"/>
        <v>N/A</v>
      </c>
      <c r="BN863" s="197">
        <f t="shared" si="665"/>
        <v>0</v>
      </c>
      <c r="BO863" s="198">
        <f t="shared" si="666"/>
        <v>0</v>
      </c>
      <c r="BP863" s="199">
        <f>IFERROR(SQRT(($E863-$E$1136)^2+($U863-$U$1136)^2),0)</f>
        <v>1.0024471527283774</v>
      </c>
      <c r="BQ863" s="197" t="str">
        <f>IF(BP863&lt;=SMALL(BP$3:BP$1130,1),"MAS PARECIDO","NO")</f>
        <v>NO</v>
      </c>
      <c r="BR863" s="197" t="str">
        <f>IF(BP863&lt;=SMALL(BP$3:BP$1130,5),"SIMILAR","NO")</f>
        <v>NO</v>
      </c>
      <c r="BS863" s="197" t="str">
        <f t="shared" si="667"/>
        <v>N/A</v>
      </c>
      <c r="BT863" s="197">
        <f t="shared" si="668"/>
        <v>0</v>
      </c>
      <c r="BU863" s="198">
        <f t="shared" si="669"/>
        <v>0</v>
      </c>
      <c r="BV863" s="199">
        <f>IFERROR(SQRT(($E863-$E$1136)^2+($X863-$X$1136)^2),0)</f>
        <v>0.40607917209976502</v>
      </c>
      <c r="BW863" s="197" t="str">
        <f>IF(BV863&lt;=SMALL(BV$3:BV$1130,1),"MAS PARECIDO","NO")</f>
        <v>NO</v>
      </c>
      <c r="BX863" s="197" t="str">
        <f>IF(BV863&lt;=SMALL(BV$3:BV$1130,5),"SIMILAR","NO")</f>
        <v>NO</v>
      </c>
      <c r="BY863" s="197" t="str">
        <f t="shared" si="670"/>
        <v>N/A</v>
      </c>
      <c r="BZ863" s="197">
        <f t="shared" si="671"/>
        <v>0</v>
      </c>
      <c r="CA863" s="198">
        <f t="shared" si="672"/>
        <v>0</v>
      </c>
      <c r="CB863" s="199">
        <f>IFERROR(SQRT(($E863-$E$1136)^2+($AA863-$AA$1136)^2),0)</f>
        <v>7.0002100063001893E-2</v>
      </c>
      <c r="CC863" s="197" t="str">
        <f>IF(CB863&lt;=SMALL(CB$3:CB$1130,1),"MAS PARECIDO","NO")</f>
        <v>NO</v>
      </c>
      <c r="CD863" s="197" t="str">
        <f>IF(CB863&lt;=SMALL(CB$3:CB$1130,5),"SIMILAR","NO")</f>
        <v>NO</v>
      </c>
      <c r="CE863" s="197" t="str">
        <f t="shared" si="673"/>
        <v>N/A</v>
      </c>
      <c r="CF863" s="197">
        <f t="shared" si="674"/>
        <v>0</v>
      </c>
      <c r="CG863" s="198">
        <f t="shared" si="675"/>
        <v>0</v>
      </c>
      <c r="CH863" s="199">
        <f>IFERROR(SQRT(($E863-$E$1136)^2+($AD863-$AD$1136)^2),0)</f>
        <v>1.0024471527283774</v>
      </c>
      <c r="CI863" s="197" t="str">
        <f>IF(CH863&lt;=SMALL(CH$3:CH$1130,1),"MAS PARECIDO","NO")</f>
        <v>NO</v>
      </c>
      <c r="CJ863" s="197" t="str">
        <f>IF(CH863&lt;=SMALL(CH$3:CH$1130,5),"SIMILAR","NO")</f>
        <v>NO</v>
      </c>
      <c r="CK863" s="197" t="str">
        <f t="shared" si="676"/>
        <v>N/A</v>
      </c>
      <c r="CL863" s="197">
        <f t="shared" si="677"/>
        <v>0</v>
      </c>
      <c r="CM863" s="198">
        <f t="shared" si="678"/>
        <v>0</v>
      </c>
      <c r="CN863" s="199">
        <f>IFERROR(SQRT(($E863-$E$1136)^2+($AG863-$AG$1136)^2),0)</f>
        <v>1.0024471527283774</v>
      </c>
      <c r="CO863" s="197" t="str">
        <f>IF(CN863&lt;=SMALL(CN$3:CN$1130,1),"MAS PARECIDO","NO")</f>
        <v>NO</v>
      </c>
      <c r="CP863" s="197" t="str">
        <f>IF(CN863&lt;=SMALL(CN$3:CN$1130,5),"SIMILAR","NO")</f>
        <v>NO</v>
      </c>
      <c r="CQ863" s="197" t="str">
        <f t="shared" si="679"/>
        <v>N/A</v>
      </c>
      <c r="CR863" s="197">
        <f t="shared" si="680"/>
        <v>0</v>
      </c>
      <c r="CS863" s="198">
        <f t="shared" si="681"/>
        <v>0</v>
      </c>
      <c r="CT863" s="199">
        <f>IFERROR(SQRT(($E863-$E$1136)^2+($AJ863-$AJ$1136)^2),0)</f>
        <v>7.0002100063001893E-2</v>
      </c>
      <c r="CU863" s="197" t="str">
        <f>IF(CT863&lt;=SMALL(CT$3:CT$1130,1),"MAS PARECIDO","NO")</f>
        <v>NO</v>
      </c>
      <c r="CV863" s="197" t="str">
        <f>IF(CT863&lt;=SMALL(CT$3:CT$1130,5),"SIMILAR","NO")</f>
        <v>NO</v>
      </c>
      <c r="CW863" s="197" t="str">
        <f t="shared" si="682"/>
        <v>N/A</v>
      </c>
      <c r="CX863" s="197">
        <f t="shared" si="683"/>
        <v>0</v>
      </c>
      <c r="CY863" s="198">
        <f t="shared" si="684"/>
        <v>0</v>
      </c>
      <c r="CZ863" s="2" t="s">
        <v>2671</v>
      </c>
      <c r="DA863" s="2" t="s">
        <v>2672</v>
      </c>
      <c r="DB863" s="2">
        <v>0</v>
      </c>
      <c r="DC863" s="2" t="s">
        <v>189</v>
      </c>
    </row>
    <row r="864" spans="1:107">
      <c r="A864" s="24" t="s">
        <v>1018</v>
      </c>
      <c r="B864" s="46">
        <v>119607.27</v>
      </c>
      <c r="C864" s="190">
        <f>(B864-$B$1132)/($B$1133-$B$1132)</f>
        <v>0.13454515968178488</v>
      </c>
      <c r="D864" s="46">
        <v>20000</v>
      </c>
      <c r="E864" s="190">
        <f>(D864-$D$1132)/($D$1133-$D$1132)</f>
        <v>3.9971199135974078E-2</v>
      </c>
      <c r="F864" s="46" t="s">
        <v>53</v>
      </c>
      <c r="G864" s="192">
        <f>VLOOKUP(F864,'DATOS DE SOPORTE'!$Y$5:$Z$8,2,FALSE)</f>
        <v>2</v>
      </c>
      <c r="H864" s="190">
        <f>(G864-$G$1132)/($G$1133-$G$1132)</f>
        <v>0.33333333333333331</v>
      </c>
      <c r="I864" s="50">
        <v>2</v>
      </c>
      <c r="J864" s="200">
        <f t="shared" si="644"/>
        <v>2</v>
      </c>
      <c r="K864" s="190">
        <f>(J864-$J$1132)/($J$1133-$J$1132)</f>
        <v>0.4</v>
      </c>
      <c r="L864" s="193" t="str">
        <f t="shared" si="645"/>
        <v>SI</v>
      </c>
      <c r="M864" s="46" t="s">
        <v>192</v>
      </c>
      <c r="N864" s="192">
        <f t="shared" si="646"/>
        <v>2</v>
      </c>
      <c r="O864" s="190">
        <f>(N864-N$1132)/(N$1133-N$1132)</f>
        <v>1</v>
      </c>
      <c r="P864" s="46" t="s">
        <v>193</v>
      </c>
      <c r="Q864" s="192">
        <f t="shared" si="647"/>
        <v>2</v>
      </c>
      <c r="R864" s="190">
        <f>(Q864-Q$1132)/(Q$1133-Q$1132)</f>
        <v>0.5</v>
      </c>
      <c r="S864" s="46" t="s">
        <v>194</v>
      </c>
      <c r="T864" s="192">
        <f t="shared" si="648"/>
        <v>1</v>
      </c>
      <c r="U864" s="190">
        <f>(T864-T$1132)/(T$1133-T$1132)</f>
        <v>0</v>
      </c>
      <c r="V864" s="46" t="s">
        <v>62</v>
      </c>
      <c r="W864" s="194">
        <f>VLOOKUP(V864,'DATOS DE SOPORTE'!$S$5:$T$10,2,FALSE)</f>
        <v>1</v>
      </c>
      <c r="X864" s="201">
        <f>(W864-W$1132)/(W$1133-W$1132)</f>
        <v>0</v>
      </c>
      <c r="Y864" s="46" t="s">
        <v>136</v>
      </c>
      <c r="Z864" s="194">
        <f t="shared" si="649"/>
        <v>2</v>
      </c>
      <c r="AA864" s="201">
        <f>(Z864-Z$1132)/(Z$1133-Z$1132)</f>
        <v>1</v>
      </c>
      <c r="AB864" s="46" t="s">
        <v>136</v>
      </c>
      <c r="AC864" s="194">
        <f t="shared" si="650"/>
        <v>2</v>
      </c>
      <c r="AD864" s="201">
        <f>(AC864-AC$1132)/(AC$1133-AC$1132)</f>
        <v>1</v>
      </c>
      <c r="AE864" s="46" t="s">
        <v>188</v>
      </c>
      <c r="AF864" s="194">
        <f t="shared" si="651"/>
        <v>1</v>
      </c>
      <c r="AG864" s="201">
        <f>(AF864-AF$1132)/(AF$1133-AF$1132)</f>
        <v>0</v>
      </c>
      <c r="AH864" s="24" t="s">
        <v>67</v>
      </c>
      <c r="AI864" s="194">
        <f>VLOOKUP(AH864,'DATOS DE SOPORTE'!$V$5:$W$8,2,FALSE)</f>
        <v>1</v>
      </c>
      <c r="AJ864" s="201">
        <f>(AI864-AI$1132)/(AI$1133-AI$1132)</f>
        <v>0</v>
      </c>
      <c r="AK864" s="58" t="str">
        <f t="shared" si="643"/>
        <v>Regular</v>
      </c>
      <c r="AL864" s="196">
        <f>IFERROR(SQRT(($E864-$E$1136)^2+($C864-$C$1136)^2),0)</f>
        <v>8.1139318647135666E-2</v>
      </c>
      <c r="AM864" s="197" t="str">
        <f>IF(AL864&lt;=SMALL($AL$3:$AL$1130,1),"MAS PARECIDO","NO")</f>
        <v>NO</v>
      </c>
      <c r="AN864" s="197" t="str">
        <f>IF(AL864&lt;=SMALL($AL$3:$AL$1130,5),"SIMILAR","NO")</f>
        <v>NO</v>
      </c>
      <c r="AO864" s="197" t="str">
        <f t="shared" si="652"/>
        <v>N/A</v>
      </c>
      <c r="AP864" s="197">
        <f t="shared" si="653"/>
        <v>0</v>
      </c>
      <c r="AQ864" s="198">
        <f t="shared" si="654"/>
        <v>0</v>
      </c>
      <c r="AR864" s="196">
        <f>IFERROR(SQRT(($E864-$E$1136)^2+($H864-$H$1136)^2),0)</f>
        <v>4.0001200036001078E-2</v>
      </c>
      <c r="AS864" s="197" t="str">
        <f>IF(AR864&lt;=SMALL(AR$3:AR$1130,1),"MAS PARECIDO","NO")</f>
        <v>NO</v>
      </c>
      <c r="AT864" s="197" t="str">
        <f>IF(AR864&lt;=SMALL(AR$3:AR$1130,5),"SIMILAR","NO")</f>
        <v>NO</v>
      </c>
      <c r="AU864" s="197" t="str">
        <f t="shared" si="655"/>
        <v>N/A</v>
      </c>
      <c r="AV864" s="197">
        <f t="shared" si="656"/>
        <v>0</v>
      </c>
      <c r="AW864" s="198">
        <f t="shared" si="657"/>
        <v>0</v>
      </c>
      <c r="AX864" s="199">
        <f>IFERROR(SQRT(($E864-$E$1136)^2+($K864-$K$1136)^2),0)</f>
        <v>0.2039610158935285</v>
      </c>
      <c r="AY864" s="197" t="str">
        <f>IF(AX864&lt;=SMALL(AX$3:AX$1130,1),"MAS PARECIDO","NO")</f>
        <v>NO</v>
      </c>
      <c r="AZ864" s="197" t="str">
        <f>IF(AX864&lt;=SMALL(AX$3:AX$1130,5),"SIMILAR","NO")</f>
        <v>NO</v>
      </c>
      <c r="BA864" s="197" t="str">
        <f t="shared" si="658"/>
        <v>N/A</v>
      </c>
      <c r="BB864" s="197">
        <f t="shared" si="659"/>
        <v>0</v>
      </c>
      <c r="BC864" s="198">
        <f t="shared" si="660"/>
        <v>0</v>
      </c>
      <c r="BD864" s="196">
        <f>IFERROR(SQRT(($E864-$E$1136)^2+($O864-$O$1136)^2),0)</f>
        <v>4.0001200036001078E-2</v>
      </c>
      <c r="BE864" s="197" t="str">
        <f>IF(BD864&lt;=SMALL(BD$3:BD$1130,1),"MAS PARECIDO","NO")</f>
        <v>NO</v>
      </c>
      <c r="BF864" s="197" t="str">
        <f>IF(BD864&lt;=SMALL(BD$3:BD$1130,5),"SIMILAR","NO")</f>
        <v>NO</v>
      </c>
      <c r="BG864" s="197" t="str">
        <f t="shared" si="661"/>
        <v>N/A</v>
      </c>
      <c r="BH864" s="197">
        <f t="shared" si="662"/>
        <v>0</v>
      </c>
      <c r="BI864" s="198">
        <f t="shared" si="663"/>
        <v>0</v>
      </c>
      <c r="BJ864" s="199">
        <f>IFERROR(SQRT(($E864-$E$1136)^2+($R864-$R$1136)^2),0)</f>
        <v>4.0001200036001078E-2</v>
      </c>
      <c r="BK864" s="197" t="str">
        <f>IF(BJ864&lt;=SMALL(BJ$3:BJ$1130,1),"MAS PARECIDO","NO")</f>
        <v>NO</v>
      </c>
      <c r="BL864" s="197" t="str">
        <f>IF(BJ864&lt;=SMALL(BJ$3:BJ$1130,5),"SIMILAR","NO")</f>
        <v>NO</v>
      </c>
      <c r="BM864" s="197" t="str">
        <f t="shared" si="664"/>
        <v>N/A</v>
      </c>
      <c r="BN864" s="197">
        <f t="shared" si="665"/>
        <v>0</v>
      </c>
      <c r="BO864" s="198">
        <f t="shared" si="666"/>
        <v>0</v>
      </c>
      <c r="BP864" s="199">
        <f>IFERROR(SQRT(($E864-$E$1136)^2+($U864-$U$1136)^2),0)</f>
        <v>4.0001200036001078E-2</v>
      </c>
      <c r="BQ864" s="197" t="str">
        <f>IF(BP864&lt;=SMALL(BP$3:BP$1130,1),"MAS PARECIDO","NO")</f>
        <v>NO</v>
      </c>
      <c r="BR864" s="197" t="str">
        <f>IF(BP864&lt;=SMALL(BP$3:BP$1130,5),"SIMILAR","NO")</f>
        <v>NO</v>
      </c>
      <c r="BS864" s="197" t="str">
        <f t="shared" si="667"/>
        <v>N/A</v>
      </c>
      <c r="BT864" s="197">
        <f t="shared" si="668"/>
        <v>0</v>
      </c>
      <c r="BU864" s="198">
        <f t="shared" si="669"/>
        <v>0</v>
      </c>
      <c r="BV864" s="199">
        <f>IFERROR(SQRT(($E864-$E$1136)^2+($X864-$X$1136)^2),0)</f>
        <v>4.0001200036001078E-2</v>
      </c>
      <c r="BW864" s="197" t="str">
        <f>IF(BV864&lt;=SMALL(BV$3:BV$1130,1),"MAS PARECIDO","NO")</f>
        <v>NO</v>
      </c>
      <c r="BX864" s="197" t="str">
        <f>IF(BV864&lt;=SMALL(BV$3:BV$1130,5),"SIMILAR","NO")</f>
        <v>NO</v>
      </c>
      <c r="BY864" s="197" t="str">
        <f t="shared" si="670"/>
        <v>N/A</v>
      </c>
      <c r="BZ864" s="197">
        <f t="shared" si="671"/>
        <v>0</v>
      </c>
      <c r="CA864" s="198">
        <f t="shared" si="672"/>
        <v>0</v>
      </c>
      <c r="CB864" s="199">
        <f>IFERROR(SQRT(($E864-$E$1136)^2+($AA864-$AA$1136)^2),0)</f>
        <v>1.0007997282195475</v>
      </c>
      <c r="CC864" s="197" t="str">
        <f>IF(CB864&lt;=SMALL(CB$3:CB$1130,1),"MAS PARECIDO","NO")</f>
        <v>NO</v>
      </c>
      <c r="CD864" s="197" t="str">
        <f>IF(CB864&lt;=SMALL(CB$3:CB$1130,5),"SIMILAR","NO")</f>
        <v>NO</v>
      </c>
      <c r="CE864" s="197" t="str">
        <f t="shared" si="673"/>
        <v>N/A</v>
      </c>
      <c r="CF864" s="197">
        <f t="shared" si="674"/>
        <v>0</v>
      </c>
      <c r="CG864" s="198">
        <f t="shared" si="675"/>
        <v>0</v>
      </c>
      <c r="CH864" s="199">
        <f>IFERROR(SQRT(($E864-$E$1136)^2+($AD864-$AD$1136)^2),0)</f>
        <v>4.0001200036001078E-2</v>
      </c>
      <c r="CI864" s="197" t="str">
        <f>IF(CH864&lt;=SMALL(CH$3:CH$1130,1),"MAS PARECIDO","NO")</f>
        <v>NO</v>
      </c>
      <c r="CJ864" s="197" t="str">
        <f>IF(CH864&lt;=SMALL(CH$3:CH$1130,5),"SIMILAR","NO")</f>
        <v>NO</v>
      </c>
      <c r="CK864" s="197" t="str">
        <f t="shared" si="676"/>
        <v>N/A</v>
      </c>
      <c r="CL864" s="197">
        <f t="shared" si="677"/>
        <v>0</v>
      </c>
      <c r="CM864" s="198">
        <f t="shared" si="678"/>
        <v>0</v>
      </c>
      <c r="CN864" s="199">
        <f>IFERROR(SQRT(($E864-$E$1136)^2+($AG864-$AG$1136)^2),0)</f>
        <v>1.0007997282195475</v>
      </c>
      <c r="CO864" s="197" t="str">
        <f>IF(CN864&lt;=SMALL(CN$3:CN$1130,1),"MAS PARECIDO","NO")</f>
        <v>NO</v>
      </c>
      <c r="CP864" s="197" t="str">
        <f>IF(CN864&lt;=SMALL(CN$3:CN$1130,5),"SIMILAR","NO")</f>
        <v>NO</v>
      </c>
      <c r="CQ864" s="197" t="str">
        <f t="shared" si="679"/>
        <v>N/A</v>
      </c>
      <c r="CR864" s="197">
        <f t="shared" si="680"/>
        <v>0</v>
      </c>
      <c r="CS864" s="198">
        <f t="shared" si="681"/>
        <v>0</v>
      </c>
      <c r="CT864" s="199">
        <f>IFERROR(SQRT(($E864-$E$1136)^2+($AJ864-$AJ$1136)^2),0)</f>
        <v>4.0001200036001078E-2</v>
      </c>
      <c r="CU864" s="197" t="str">
        <f>IF(CT864&lt;=SMALL(CT$3:CT$1130,1),"MAS PARECIDO","NO")</f>
        <v>NO</v>
      </c>
      <c r="CV864" s="197" t="str">
        <f>IF(CT864&lt;=SMALL(CT$3:CT$1130,5),"SIMILAR","NO")</f>
        <v>NO</v>
      </c>
      <c r="CW864" s="197" t="str">
        <f t="shared" si="682"/>
        <v>N/A</v>
      </c>
      <c r="CX864" s="197">
        <f t="shared" si="683"/>
        <v>0</v>
      </c>
      <c r="CY864" s="198">
        <f t="shared" si="684"/>
        <v>0</v>
      </c>
      <c r="CZ864" s="2" t="s">
        <v>2673</v>
      </c>
      <c r="DA864" s="2" t="s">
        <v>2674</v>
      </c>
      <c r="DB864" s="2">
        <v>1</v>
      </c>
      <c r="DC864" s="2" t="s">
        <v>346</v>
      </c>
    </row>
    <row r="865" spans="1:107">
      <c r="A865" s="24" t="s">
        <v>1019</v>
      </c>
      <c r="B865" s="46">
        <v>65326.35</v>
      </c>
      <c r="C865" s="190">
        <f>(B865-$B$1132)/($B$1133-$B$1132)</f>
        <v>7.1095475416346726E-2</v>
      </c>
      <c r="D865" s="46">
        <v>18250</v>
      </c>
      <c r="E865" s="190">
        <f>(D865-$D$1132)/($D$1133-$D$1132)</f>
        <v>3.6471094132823983E-2</v>
      </c>
      <c r="F865" s="46" t="s">
        <v>53</v>
      </c>
      <c r="G865" s="192">
        <f>VLOOKUP(F865,'DATOS DE SOPORTE'!$Y$5:$Z$8,2,FALSE)</f>
        <v>2</v>
      </c>
      <c r="H865" s="190">
        <f>(G865-$G$1132)/($G$1133-$G$1132)</f>
        <v>0.33333333333333331</v>
      </c>
      <c r="I865" s="50">
        <v>1</v>
      </c>
      <c r="J865" s="200">
        <f t="shared" si="644"/>
        <v>1</v>
      </c>
      <c r="K865" s="190">
        <f>(J865-$J$1132)/($J$1133-$J$1132)</f>
        <v>0.2</v>
      </c>
      <c r="L865" s="193" t="str">
        <f t="shared" si="645"/>
        <v>SI</v>
      </c>
      <c r="M865" s="46" t="s">
        <v>192</v>
      </c>
      <c r="N865" s="192">
        <f t="shared" si="646"/>
        <v>2</v>
      </c>
      <c r="O865" s="190">
        <f>(N865-N$1132)/(N$1133-N$1132)</f>
        <v>1</v>
      </c>
      <c r="P865" s="46" t="s">
        <v>196</v>
      </c>
      <c r="Q865" s="192">
        <f t="shared" si="647"/>
        <v>1</v>
      </c>
      <c r="R865" s="190">
        <f>(Q865-Q$1132)/(Q$1133-Q$1132)</f>
        <v>0</v>
      </c>
      <c r="S865" s="46" t="s">
        <v>194</v>
      </c>
      <c r="T865" s="192">
        <f t="shared" si="648"/>
        <v>1</v>
      </c>
      <c r="U865" s="190">
        <f>(T865-T$1132)/(T$1133-T$1132)</f>
        <v>0</v>
      </c>
      <c r="V865" s="46" t="s">
        <v>62</v>
      </c>
      <c r="W865" s="194">
        <f>VLOOKUP(V865,'DATOS DE SOPORTE'!$S$5:$T$10,2,FALSE)</f>
        <v>1</v>
      </c>
      <c r="X865" s="201">
        <f>(W865-W$1132)/(W$1133-W$1132)</f>
        <v>0</v>
      </c>
      <c r="Y865" s="46" t="s">
        <v>188</v>
      </c>
      <c r="Z865" s="194">
        <f t="shared" si="649"/>
        <v>1</v>
      </c>
      <c r="AA865" s="201">
        <f>(Z865-Z$1132)/(Z$1133-Z$1132)</f>
        <v>0</v>
      </c>
      <c r="AB865" s="46" t="s">
        <v>136</v>
      </c>
      <c r="AC865" s="194">
        <f t="shared" si="650"/>
        <v>2</v>
      </c>
      <c r="AD865" s="201">
        <f>(AC865-AC$1132)/(AC$1133-AC$1132)</f>
        <v>1</v>
      </c>
      <c r="AE865" s="46" t="s">
        <v>188</v>
      </c>
      <c r="AF865" s="194">
        <f t="shared" si="651"/>
        <v>1</v>
      </c>
      <c r="AG865" s="201">
        <f>(AF865-AF$1132)/(AF$1133-AF$1132)</f>
        <v>0</v>
      </c>
      <c r="AH865" s="24" t="s">
        <v>67</v>
      </c>
      <c r="AI865" s="194">
        <f>VLOOKUP(AH865,'DATOS DE SOPORTE'!$V$5:$W$8,2,FALSE)</f>
        <v>1</v>
      </c>
      <c r="AJ865" s="201">
        <f>(AI865-AI$1132)/(AI$1133-AI$1132)</f>
        <v>0</v>
      </c>
      <c r="AK865" s="58" t="str">
        <f t="shared" si="643"/>
        <v>Bueno</v>
      </c>
      <c r="AL865" s="196">
        <f>IFERROR(SQRT(($E865-$E$1136)^2+($C865-$C$1136)^2),0)</f>
        <v>0.13892444570788492</v>
      </c>
      <c r="AM865" s="197" t="str">
        <f>IF(AL865&lt;=SMALL($AL$3:$AL$1130,1),"MAS PARECIDO","NO")</f>
        <v>NO</v>
      </c>
      <c r="AN865" s="197" t="str">
        <f>IF(AL865&lt;=SMALL($AL$3:$AL$1130,5),"SIMILAR","NO")</f>
        <v>NO</v>
      </c>
      <c r="AO865" s="197" t="str">
        <f t="shared" si="652"/>
        <v>N/A</v>
      </c>
      <c r="AP865" s="197">
        <f t="shared" si="653"/>
        <v>0</v>
      </c>
      <c r="AQ865" s="198">
        <f t="shared" si="654"/>
        <v>0</v>
      </c>
      <c r="AR865" s="196">
        <f>IFERROR(SQRT(($E865-$E$1136)^2+($H865-$H$1136)^2),0)</f>
        <v>3.6501095032850983E-2</v>
      </c>
      <c r="AS865" s="197" t="str">
        <f>IF(AR865&lt;=SMALL(AR$3:AR$1130,1),"MAS PARECIDO","NO")</f>
        <v>NO</v>
      </c>
      <c r="AT865" s="197" t="str">
        <f>IF(AR865&lt;=SMALL(AR$3:AR$1130,5),"SIMILAR","NO")</f>
        <v>NO</v>
      </c>
      <c r="AU865" s="197" t="str">
        <f t="shared" si="655"/>
        <v>N/A</v>
      </c>
      <c r="AV865" s="197">
        <f t="shared" si="656"/>
        <v>0</v>
      </c>
      <c r="AW865" s="198">
        <f t="shared" si="657"/>
        <v>0</v>
      </c>
      <c r="AX865" s="199">
        <f>IFERROR(SQRT(($E865-$E$1136)^2+($K865-$K$1136)^2),0)</f>
        <v>3.6501095032850983E-2</v>
      </c>
      <c r="AY865" s="197" t="str">
        <f>IF(AX865&lt;=SMALL(AX$3:AX$1130,1),"MAS PARECIDO","NO")</f>
        <v>NO</v>
      </c>
      <c r="AZ865" s="197" t="str">
        <f>IF(AX865&lt;=SMALL(AX$3:AX$1130,5),"SIMILAR","NO")</f>
        <v>NO</v>
      </c>
      <c r="BA865" s="197" t="str">
        <f t="shared" si="658"/>
        <v>N/A</v>
      </c>
      <c r="BB865" s="197">
        <f t="shared" si="659"/>
        <v>0</v>
      </c>
      <c r="BC865" s="198">
        <f t="shared" si="660"/>
        <v>0</v>
      </c>
      <c r="BD865" s="196">
        <f>IFERROR(SQRT(($E865-$E$1136)^2+($O865-$O$1136)^2),0)</f>
        <v>3.6501095032850983E-2</v>
      </c>
      <c r="BE865" s="197" t="str">
        <f>IF(BD865&lt;=SMALL(BD$3:BD$1130,1),"MAS PARECIDO","NO")</f>
        <v>NO</v>
      </c>
      <c r="BF865" s="197" t="str">
        <f>IF(BD865&lt;=SMALL(BD$3:BD$1130,5),"SIMILAR","NO")</f>
        <v>NO</v>
      </c>
      <c r="BG865" s="197" t="str">
        <f t="shared" si="661"/>
        <v>N/A</v>
      </c>
      <c r="BH865" s="197">
        <f t="shared" si="662"/>
        <v>0</v>
      </c>
      <c r="BI865" s="198">
        <f t="shared" si="663"/>
        <v>0</v>
      </c>
      <c r="BJ865" s="199">
        <f>IFERROR(SQRT(($E865-$E$1136)^2+($R865-$R$1136)^2),0)</f>
        <v>0.50133055954988148</v>
      </c>
      <c r="BK865" s="197" t="str">
        <f>IF(BJ865&lt;=SMALL(BJ$3:BJ$1130,1),"MAS PARECIDO","NO")</f>
        <v>NO</v>
      </c>
      <c r="BL865" s="197" t="str">
        <f>IF(BJ865&lt;=SMALL(BJ$3:BJ$1130,5),"SIMILAR","NO")</f>
        <v>NO</v>
      </c>
      <c r="BM865" s="197" t="str">
        <f t="shared" si="664"/>
        <v>N/A</v>
      </c>
      <c r="BN865" s="197">
        <f t="shared" si="665"/>
        <v>0</v>
      </c>
      <c r="BO865" s="198">
        <f t="shared" si="666"/>
        <v>0</v>
      </c>
      <c r="BP865" s="199">
        <f>IFERROR(SQRT(($E865-$E$1136)^2+($U865-$U$1136)^2),0)</f>
        <v>3.6501095032850983E-2</v>
      </c>
      <c r="BQ865" s="197" t="str">
        <f>IF(BP865&lt;=SMALL(BP$3:BP$1130,1),"MAS PARECIDO","NO")</f>
        <v>NO</v>
      </c>
      <c r="BR865" s="197" t="str">
        <f>IF(BP865&lt;=SMALL(BP$3:BP$1130,5),"SIMILAR","NO")</f>
        <v>NO</v>
      </c>
      <c r="BS865" s="197" t="str">
        <f t="shared" si="667"/>
        <v>N/A</v>
      </c>
      <c r="BT865" s="197">
        <f t="shared" si="668"/>
        <v>0</v>
      </c>
      <c r="BU865" s="198">
        <f t="shared" si="669"/>
        <v>0</v>
      </c>
      <c r="BV865" s="199">
        <f>IFERROR(SQRT(($E865-$E$1136)^2+($X865-$X$1136)^2),0)</f>
        <v>3.6501095032850983E-2</v>
      </c>
      <c r="BW865" s="197" t="str">
        <f>IF(BV865&lt;=SMALL(BV$3:BV$1130,1),"MAS PARECIDO","NO")</f>
        <v>NO</v>
      </c>
      <c r="BX865" s="197" t="str">
        <f>IF(BV865&lt;=SMALL(BV$3:BV$1130,5),"SIMILAR","NO")</f>
        <v>NO</v>
      </c>
      <c r="BY865" s="197" t="str">
        <f t="shared" si="670"/>
        <v>N/A</v>
      </c>
      <c r="BZ865" s="197">
        <f t="shared" si="671"/>
        <v>0</v>
      </c>
      <c r="CA865" s="198">
        <f t="shared" si="672"/>
        <v>0</v>
      </c>
      <c r="CB865" s="199">
        <f>IFERROR(SQRT(($E865-$E$1136)^2+($AA865-$AA$1136)^2),0)</f>
        <v>3.6501095032850983E-2</v>
      </c>
      <c r="CC865" s="197" t="str">
        <f>IF(CB865&lt;=SMALL(CB$3:CB$1130,1),"MAS PARECIDO","NO")</f>
        <v>NO</v>
      </c>
      <c r="CD865" s="197" t="str">
        <f>IF(CB865&lt;=SMALL(CB$3:CB$1130,5),"SIMILAR","NO")</f>
        <v>NO</v>
      </c>
      <c r="CE865" s="197" t="str">
        <f t="shared" si="673"/>
        <v>N/A</v>
      </c>
      <c r="CF865" s="197">
        <f t="shared" si="674"/>
        <v>0</v>
      </c>
      <c r="CG865" s="198">
        <f t="shared" si="675"/>
        <v>0</v>
      </c>
      <c r="CH865" s="199">
        <f>IFERROR(SQRT(($E865-$E$1136)^2+($AD865-$AD$1136)^2),0)</f>
        <v>3.6501095032850983E-2</v>
      </c>
      <c r="CI865" s="197" t="str">
        <f>IF(CH865&lt;=SMALL(CH$3:CH$1130,1),"MAS PARECIDO","NO")</f>
        <v>NO</v>
      </c>
      <c r="CJ865" s="197" t="str">
        <f>IF(CH865&lt;=SMALL(CH$3:CH$1130,5),"SIMILAR","NO")</f>
        <v>NO</v>
      </c>
      <c r="CK865" s="197" t="str">
        <f t="shared" si="676"/>
        <v>N/A</v>
      </c>
      <c r="CL865" s="197">
        <f t="shared" si="677"/>
        <v>0</v>
      </c>
      <c r="CM865" s="198">
        <f t="shared" si="678"/>
        <v>0</v>
      </c>
      <c r="CN865" s="199">
        <f>IFERROR(SQRT(($E865-$E$1136)^2+($AG865-$AG$1136)^2),0)</f>
        <v>1.0006659432291065</v>
      </c>
      <c r="CO865" s="197" t="str">
        <f>IF(CN865&lt;=SMALL(CN$3:CN$1130,1),"MAS PARECIDO","NO")</f>
        <v>NO</v>
      </c>
      <c r="CP865" s="197" t="str">
        <f>IF(CN865&lt;=SMALL(CN$3:CN$1130,5),"SIMILAR","NO")</f>
        <v>NO</v>
      </c>
      <c r="CQ865" s="197" t="str">
        <f t="shared" si="679"/>
        <v>N/A</v>
      </c>
      <c r="CR865" s="197">
        <f t="shared" si="680"/>
        <v>0</v>
      </c>
      <c r="CS865" s="198">
        <f t="shared" si="681"/>
        <v>0</v>
      </c>
      <c r="CT865" s="199">
        <f>IFERROR(SQRT(($E865-$E$1136)^2+($AJ865-$AJ$1136)^2),0)</f>
        <v>3.6501095032850983E-2</v>
      </c>
      <c r="CU865" s="197" t="str">
        <f>IF(CT865&lt;=SMALL(CT$3:CT$1130,1),"MAS PARECIDO","NO")</f>
        <v>NO</v>
      </c>
      <c r="CV865" s="197" t="str">
        <f>IF(CT865&lt;=SMALL(CT$3:CT$1130,5),"SIMILAR","NO")</f>
        <v>NO</v>
      </c>
      <c r="CW865" s="197" t="str">
        <f t="shared" si="682"/>
        <v>N/A</v>
      </c>
      <c r="CX865" s="197">
        <f t="shared" si="683"/>
        <v>0</v>
      </c>
      <c r="CY865" s="198">
        <f t="shared" si="684"/>
        <v>0</v>
      </c>
      <c r="CZ865" s="2" t="s">
        <v>2675</v>
      </c>
      <c r="DA865" s="2" t="s">
        <v>2676</v>
      </c>
      <c r="DB865" s="2">
        <v>0</v>
      </c>
      <c r="DC865" s="2" t="s">
        <v>189</v>
      </c>
    </row>
    <row r="866" spans="1:107">
      <c r="A866" s="24" t="s">
        <v>947</v>
      </c>
      <c r="B866" s="46">
        <v>51659.09</v>
      </c>
      <c r="C866" s="190">
        <f>(B866-$B$1132)/($B$1133-$B$1132)</f>
        <v>5.5119634701531042E-2</v>
      </c>
      <c r="D866" s="46">
        <v>4200</v>
      </c>
      <c r="E866" s="190">
        <f>(D866-$D$1132)/($D$1133-$D$1132)</f>
        <v>8.3702511075332258E-3</v>
      </c>
      <c r="F866" s="46" t="s">
        <v>53</v>
      </c>
      <c r="G866" s="192">
        <f>VLOOKUP(F866,'DATOS DE SOPORTE'!$Y$5:$Z$8,2,FALSE)</f>
        <v>2</v>
      </c>
      <c r="H866" s="190">
        <f>(G866-$G$1132)/($G$1133-$G$1132)</f>
        <v>0.33333333333333331</v>
      </c>
      <c r="I866" s="50">
        <v>3</v>
      </c>
      <c r="J866" s="200">
        <f t="shared" si="644"/>
        <v>3</v>
      </c>
      <c r="K866" s="190">
        <f>(J866-$J$1132)/($J$1133-$J$1132)</f>
        <v>0.6</v>
      </c>
      <c r="L866" s="193" t="str">
        <f t="shared" si="645"/>
        <v>SI</v>
      </c>
      <c r="M866" s="46" t="s">
        <v>192</v>
      </c>
      <c r="N866" s="192">
        <f t="shared" si="646"/>
        <v>2</v>
      </c>
      <c r="O866" s="190">
        <f>(N866-N$1132)/(N$1133-N$1132)</f>
        <v>1</v>
      </c>
      <c r="P866" s="46" t="s">
        <v>193</v>
      </c>
      <c r="Q866" s="192">
        <f t="shared" si="647"/>
        <v>2</v>
      </c>
      <c r="R866" s="190">
        <f>(Q866-Q$1132)/(Q$1133-Q$1132)</f>
        <v>0.5</v>
      </c>
      <c r="S866" s="46" t="s">
        <v>194</v>
      </c>
      <c r="T866" s="192">
        <f t="shared" si="648"/>
        <v>1</v>
      </c>
      <c r="U866" s="190">
        <f>(T866-T$1132)/(T$1133-T$1132)</f>
        <v>0</v>
      </c>
      <c r="V866" s="46" t="s">
        <v>62</v>
      </c>
      <c r="W866" s="194">
        <f>VLOOKUP(V866,'DATOS DE SOPORTE'!$S$5:$T$10,2,FALSE)</f>
        <v>1</v>
      </c>
      <c r="X866" s="201">
        <f>(W866-W$1132)/(W$1133-W$1132)</f>
        <v>0</v>
      </c>
      <c r="Y866" s="46" t="s">
        <v>188</v>
      </c>
      <c r="Z866" s="194">
        <f t="shared" si="649"/>
        <v>1</v>
      </c>
      <c r="AA866" s="201">
        <f>(Z866-Z$1132)/(Z$1133-Z$1132)</f>
        <v>0</v>
      </c>
      <c r="AB866" s="46" t="s">
        <v>136</v>
      </c>
      <c r="AC866" s="194">
        <f t="shared" si="650"/>
        <v>2</v>
      </c>
      <c r="AD866" s="201">
        <f>(AC866-AC$1132)/(AC$1133-AC$1132)</f>
        <v>1</v>
      </c>
      <c r="AE866" s="46" t="s">
        <v>136</v>
      </c>
      <c r="AF866" s="194">
        <f t="shared" si="651"/>
        <v>2</v>
      </c>
      <c r="AG866" s="201">
        <f>(AF866-AF$1132)/(AF$1133-AF$1132)</f>
        <v>1</v>
      </c>
      <c r="AH866" s="24" t="s">
        <v>67</v>
      </c>
      <c r="AI866" s="194">
        <f>VLOOKUP(AH866,'DATOS DE SOPORTE'!$V$5:$W$8,2,FALSE)</f>
        <v>1</v>
      </c>
      <c r="AJ866" s="201">
        <f>(AI866-AI$1132)/(AI$1133-AI$1132)</f>
        <v>0</v>
      </c>
      <c r="AK866" s="58" t="str">
        <f t="shared" si="643"/>
        <v>Muy malo</v>
      </c>
      <c r="AL866" s="196">
        <f>IFERROR(SQRT(($E866-$E$1136)^2+($C866-$C$1136)^2),0)</f>
        <v>0.1502543843327227</v>
      </c>
      <c r="AM866" s="197" t="str">
        <f>IF(AL866&lt;=SMALL($AL$3:$AL$1130,1),"MAS PARECIDO","NO")</f>
        <v>NO</v>
      </c>
      <c r="AN866" s="197" t="str">
        <f>IF(AL866&lt;=SMALL($AL$3:$AL$1130,5),"SIMILAR","NO")</f>
        <v>NO</v>
      </c>
      <c r="AO866" s="197" t="str">
        <f t="shared" si="652"/>
        <v>N/A</v>
      </c>
      <c r="AP866" s="197">
        <f t="shared" si="653"/>
        <v>0</v>
      </c>
      <c r="AQ866" s="198">
        <f t="shared" si="654"/>
        <v>0</v>
      </c>
      <c r="AR866" s="196">
        <f>IFERROR(SQRT(($E866-$E$1136)^2+($H866-$H$1136)^2),0)</f>
        <v>8.4002520075602272E-3</v>
      </c>
      <c r="AS866" s="197" t="str">
        <f>IF(AR866&lt;=SMALL(AR$3:AR$1130,1),"MAS PARECIDO","NO")</f>
        <v>NO</v>
      </c>
      <c r="AT866" s="197" t="str">
        <f>IF(AR866&lt;=SMALL(AR$3:AR$1130,5),"SIMILAR","NO")</f>
        <v>NO</v>
      </c>
      <c r="AU866" s="197" t="str">
        <f t="shared" si="655"/>
        <v>N/A</v>
      </c>
      <c r="AV866" s="197">
        <f t="shared" si="656"/>
        <v>0</v>
      </c>
      <c r="AW866" s="198">
        <f t="shared" si="657"/>
        <v>0</v>
      </c>
      <c r="AX866" s="199">
        <f>IFERROR(SQRT(($E866-$E$1136)^2+($K866-$K$1136)^2),0)</f>
        <v>0.40008819556916508</v>
      </c>
      <c r="AY866" s="197" t="str">
        <f>IF(AX866&lt;=SMALL(AX$3:AX$1130,1),"MAS PARECIDO","NO")</f>
        <v>NO</v>
      </c>
      <c r="AZ866" s="197" t="str">
        <f>IF(AX866&lt;=SMALL(AX$3:AX$1130,5),"SIMILAR","NO")</f>
        <v>NO</v>
      </c>
      <c r="BA866" s="197" t="str">
        <f t="shared" si="658"/>
        <v>N/A</v>
      </c>
      <c r="BB866" s="197">
        <f t="shared" si="659"/>
        <v>0</v>
      </c>
      <c r="BC866" s="198">
        <f t="shared" si="660"/>
        <v>0</v>
      </c>
      <c r="BD866" s="196">
        <f>IFERROR(SQRT(($E866-$E$1136)^2+($O866-$O$1136)^2),0)</f>
        <v>8.4002520075602272E-3</v>
      </c>
      <c r="BE866" s="197" t="str">
        <f>IF(BD866&lt;=SMALL(BD$3:BD$1130,1),"MAS PARECIDO","NO")</f>
        <v>NO</v>
      </c>
      <c r="BF866" s="197" t="str">
        <f>IF(BD866&lt;=SMALL(BD$3:BD$1130,5),"SIMILAR","NO")</f>
        <v>NO</v>
      </c>
      <c r="BG866" s="197" t="str">
        <f t="shared" si="661"/>
        <v>N/A</v>
      </c>
      <c r="BH866" s="197">
        <f t="shared" si="662"/>
        <v>0</v>
      </c>
      <c r="BI866" s="198">
        <f t="shared" si="663"/>
        <v>0</v>
      </c>
      <c r="BJ866" s="199">
        <f>IFERROR(SQRT(($E866-$E$1136)^2+($R866-$R$1136)^2),0)</f>
        <v>8.4002520075602272E-3</v>
      </c>
      <c r="BK866" s="197" t="str">
        <f>IF(BJ866&lt;=SMALL(BJ$3:BJ$1130,1),"MAS PARECIDO","NO")</f>
        <v>NO</v>
      </c>
      <c r="BL866" s="197" t="str">
        <f>IF(BJ866&lt;=SMALL(BJ$3:BJ$1130,5),"SIMILAR","NO")</f>
        <v>NO</v>
      </c>
      <c r="BM866" s="197" t="str">
        <f t="shared" si="664"/>
        <v>N/A</v>
      </c>
      <c r="BN866" s="197">
        <f t="shared" si="665"/>
        <v>0</v>
      </c>
      <c r="BO866" s="198">
        <f t="shared" si="666"/>
        <v>0</v>
      </c>
      <c r="BP866" s="199">
        <f>IFERROR(SQRT(($E866-$E$1136)^2+($U866-$U$1136)^2),0)</f>
        <v>8.4002520075602272E-3</v>
      </c>
      <c r="BQ866" s="197" t="str">
        <f>IF(BP866&lt;=SMALL(BP$3:BP$1130,1),"MAS PARECIDO","NO")</f>
        <v>NO</v>
      </c>
      <c r="BR866" s="197" t="str">
        <f>IF(BP866&lt;=SMALL(BP$3:BP$1130,5),"SIMILAR","NO")</f>
        <v>NO</v>
      </c>
      <c r="BS866" s="197" t="str">
        <f t="shared" si="667"/>
        <v>N/A</v>
      </c>
      <c r="BT866" s="197">
        <f t="shared" si="668"/>
        <v>0</v>
      </c>
      <c r="BU866" s="198">
        <f t="shared" si="669"/>
        <v>0</v>
      </c>
      <c r="BV866" s="199">
        <f>IFERROR(SQRT(($E866-$E$1136)^2+($X866-$X$1136)^2),0)</f>
        <v>8.4002520075602272E-3</v>
      </c>
      <c r="BW866" s="197" t="str">
        <f>IF(BV866&lt;=SMALL(BV$3:BV$1130,1),"MAS PARECIDO","NO")</f>
        <v>NO</v>
      </c>
      <c r="BX866" s="197" t="str">
        <f>IF(BV866&lt;=SMALL(BV$3:BV$1130,5),"SIMILAR","NO")</f>
        <v>NO</v>
      </c>
      <c r="BY866" s="197" t="str">
        <f t="shared" si="670"/>
        <v>N/A</v>
      </c>
      <c r="BZ866" s="197">
        <f t="shared" si="671"/>
        <v>0</v>
      </c>
      <c r="CA866" s="198">
        <f t="shared" si="672"/>
        <v>0</v>
      </c>
      <c r="CB866" s="199">
        <f>IFERROR(SQRT(($E866-$E$1136)^2+($AA866-$AA$1136)^2),0)</f>
        <v>8.4002520075602272E-3</v>
      </c>
      <c r="CC866" s="197" t="str">
        <f>IF(CB866&lt;=SMALL(CB$3:CB$1130,1),"MAS PARECIDO","NO")</f>
        <v>NO</v>
      </c>
      <c r="CD866" s="197" t="str">
        <f>IF(CB866&lt;=SMALL(CB$3:CB$1130,5),"SIMILAR","NO")</f>
        <v>NO</v>
      </c>
      <c r="CE866" s="197" t="str">
        <f t="shared" si="673"/>
        <v>N/A</v>
      </c>
      <c r="CF866" s="197">
        <f t="shared" si="674"/>
        <v>0</v>
      </c>
      <c r="CG866" s="198">
        <f t="shared" si="675"/>
        <v>0</v>
      </c>
      <c r="CH866" s="199">
        <f>IFERROR(SQRT(($E866-$E$1136)^2+($AD866-$AD$1136)^2),0)</f>
        <v>8.4002520075602272E-3</v>
      </c>
      <c r="CI866" s="197" t="str">
        <f>IF(CH866&lt;=SMALL(CH$3:CH$1130,1),"MAS PARECIDO","NO")</f>
        <v>NO</v>
      </c>
      <c r="CJ866" s="197" t="str">
        <f>IF(CH866&lt;=SMALL(CH$3:CH$1130,5),"SIMILAR","NO")</f>
        <v>NO</v>
      </c>
      <c r="CK866" s="197" t="str">
        <f t="shared" si="676"/>
        <v>N/A</v>
      </c>
      <c r="CL866" s="197">
        <f t="shared" si="677"/>
        <v>0</v>
      </c>
      <c r="CM866" s="198">
        <f t="shared" si="678"/>
        <v>0</v>
      </c>
      <c r="CN866" s="199">
        <f>IFERROR(SQRT(($E866-$E$1136)^2+($AG866-$AG$1136)^2),0)</f>
        <v>8.4002520075602272E-3</v>
      </c>
      <c r="CO866" s="197" t="str">
        <f>IF(CN866&lt;=SMALL(CN$3:CN$1130,1),"MAS PARECIDO","NO")</f>
        <v>NO</v>
      </c>
      <c r="CP866" s="197" t="str">
        <f>IF(CN866&lt;=SMALL(CN$3:CN$1130,5),"SIMILAR","NO")</f>
        <v>NO</v>
      </c>
      <c r="CQ866" s="197" t="str">
        <f t="shared" si="679"/>
        <v>N/A</v>
      </c>
      <c r="CR866" s="197">
        <f t="shared" si="680"/>
        <v>0</v>
      </c>
      <c r="CS866" s="198">
        <f t="shared" si="681"/>
        <v>0</v>
      </c>
      <c r="CT866" s="199">
        <f>IFERROR(SQRT(($E866-$E$1136)^2+($AJ866-$AJ$1136)^2),0)</f>
        <v>8.4002520075602272E-3</v>
      </c>
      <c r="CU866" s="197" t="str">
        <f>IF(CT866&lt;=SMALL(CT$3:CT$1130,1),"MAS PARECIDO","NO")</f>
        <v>NO</v>
      </c>
      <c r="CV866" s="197" t="str">
        <f>IF(CT866&lt;=SMALL(CT$3:CT$1130,5),"SIMILAR","NO")</f>
        <v>NO</v>
      </c>
      <c r="CW866" s="197" t="str">
        <f t="shared" si="682"/>
        <v>N/A</v>
      </c>
      <c r="CX866" s="197">
        <f t="shared" si="683"/>
        <v>0</v>
      </c>
      <c r="CY866" s="198">
        <f t="shared" si="684"/>
        <v>0</v>
      </c>
      <c r="CZ866" s="2" t="s">
        <v>2536</v>
      </c>
      <c r="DA866" s="2" t="s">
        <v>2537</v>
      </c>
      <c r="DB866" s="2">
        <v>3</v>
      </c>
      <c r="DC866" s="2" t="s">
        <v>319</v>
      </c>
    </row>
    <row r="867" spans="1:107">
      <c r="A867" s="24" t="s">
        <v>1020</v>
      </c>
      <c r="B867" s="46">
        <v>51774.73</v>
      </c>
      <c r="C867" s="190">
        <f>(B867-$B$1132)/($B$1133-$B$1132)</f>
        <v>5.5254807824765793E-2</v>
      </c>
      <c r="D867" s="46">
        <v>9000</v>
      </c>
      <c r="E867" s="190">
        <f>(D867-$D$1132)/($D$1133-$D$1132)</f>
        <v>1.7970539116173485E-2</v>
      </c>
      <c r="F867" s="46" t="s">
        <v>53</v>
      </c>
      <c r="G867" s="192">
        <f>VLOOKUP(F867,'DATOS DE SOPORTE'!$Y$5:$Z$8,2,FALSE)</f>
        <v>2</v>
      </c>
      <c r="H867" s="190">
        <f>(G867-$G$1132)/($G$1133-$G$1132)</f>
        <v>0.33333333333333331</v>
      </c>
      <c r="I867" s="50">
        <v>1</v>
      </c>
      <c r="J867" s="200">
        <f t="shared" si="644"/>
        <v>1</v>
      </c>
      <c r="K867" s="190">
        <f>(J867-$J$1132)/($J$1133-$J$1132)</f>
        <v>0.2</v>
      </c>
      <c r="L867" s="193" t="str">
        <f t="shared" si="645"/>
        <v>SI</v>
      </c>
      <c r="M867" s="46" t="s">
        <v>192</v>
      </c>
      <c r="N867" s="192">
        <f t="shared" si="646"/>
        <v>2</v>
      </c>
      <c r="O867" s="190">
        <f>(N867-N$1132)/(N$1133-N$1132)</f>
        <v>1</v>
      </c>
      <c r="P867" s="46" t="s">
        <v>196</v>
      </c>
      <c r="Q867" s="192">
        <f t="shared" si="647"/>
        <v>1</v>
      </c>
      <c r="R867" s="190">
        <f>(Q867-Q$1132)/(Q$1133-Q$1132)</f>
        <v>0</v>
      </c>
      <c r="S867" s="46" t="s">
        <v>194</v>
      </c>
      <c r="T867" s="192">
        <f t="shared" si="648"/>
        <v>1</v>
      </c>
      <c r="U867" s="190">
        <f>(T867-T$1132)/(T$1133-T$1132)</f>
        <v>0</v>
      </c>
      <c r="V867" s="46" t="s">
        <v>212</v>
      </c>
      <c r="W867" s="194">
        <f>VLOOKUP(V867,'DATOS DE SOPORTE'!$S$5:$T$10,2,FALSE)</f>
        <v>3</v>
      </c>
      <c r="X867" s="201">
        <f>(W867-W$1132)/(W$1133-W$1132)</f>
        <v>0.4</v>
      </c>
      <c r="Y867" s="46" t="s">
        <v>188</v>
      </c>
      <c r="Z867" s="194">
        <f t="shared" si="649"/>
        <v>1</v>
      </c>
      <c r="AA867" s="201">
        <f>(Z867-Z$1132)/(Z$1133-Z$1132)</f>
        <v>0</v>
      </c>
      <c r="AB867" s="46" t="s">
        <v>136</v>
      </c>
      <c r="AC867" s="194">
        <f t="shared" si="650"/>
        <v>2</v>
      </c>
      <c r="AD867" s="201">
        <f>(AC867-AC$1132)/(AC$1133-AC$1132)</f>
        <v>1</v>
      </c>
      <c r="AE867" s="46" t="s">
        <v>136</v>
      </c>
      <c r="AF867" s="194">
        <f t="shared" si="651"/>
        <v>2</v>
      </c>
      <c r="AG867" s="201">
        <f>(AF867-AF$1132)/(AF$1133-AF$1132)</f>
        <v>1</v>
      </c>
      <c r="AH867" s="24" t="s">
        <v>67</v>
      </c>
      <c r="AI867" s="194">
        <f>VLOOKUP(AH867,'DATOS DE SOPORTE'!$V$5:$W$8,2,FALSE)</f>
        <v>1</v>
      </c>
      <c r="AJ867" s="201">
        <f>(AI867-AI$1132)/(AI$1133-AI$1132)</f>
        <v>0</v>
      </c>
      <c r="AK867" s="58" t="str">
        <f t="shared" si="643"/>
        <v>Bueno</v>
      </c>
      <c r="AL867" s="196">
        <f>IFERROR(SQRT(($E867-$E$1136)^2+($C867-$C$1136)^2),0)</f>
        <v>0.15096124109359765</v>
      </c>
      <c r="AM867" s="197" t="str">
        <f>IF(AL867&lt;=SMALL($AL$3:$AL$1130,1),"MAS PARECIDO","NO")</f>
        <v>NO</v>
      </c>
      <c r="AN867" s="197" t="str">
        <f>IF(AL867&lt;=SMALL($AL$3:$AL$1130,5),"SIMILAR","NO")</f>
        <v>NO</v>
      </c>
      <c r="AO867" s="197" t="str">
        <f t="shared" si="652"/>
        <v>N/A</v>
      </c>
      <c r="AP867" s="197">
        <f t="shared" si="653"/>
        <v>0</v>
      </c>
      <c r="AQ867" s="198">
        <f t="shared" si="654"/>
        <v>0</v>
      </c>
      <c r="AR867" s="196">
        <f>IFERROR(SQRT(($E867-$E$1136)^2+($H867-$H$1136)^2),0)</f>
        <v>1.8000540016200484E-2</v>
      </c>
      <c r="AS867" s="197" t="str">
        <f>IF(AR867&lt;=SMALL(AR$3:AR$1130,1),"MAS PARECIDO","NO")</f>
        <v>NO</v>
      </c>
      <c r="AT867" s="197" t="str">
        <f>IF(AR867&lt;=SMALL(AR$3:AR$1130,5),"SIMILAR","NO")</f>
        <v>NO</v>
      </c>
      <c r="AU867" s="197" t="str">
        <f t="shared" si="655"/>
        <v>N/A</v>
      </c>
      <c r="AV867" s="197">
        <f t="shared" si="656"/>
        <v>0</v>
      </c>
      <c r="AW867" s="198">
        <f t="shared" si="657"/>
        <v>0</v>
      </c>
      <c r="AX867" s="199">
        <f>IFERROR(SQRT(($E867-$E$1136)^2+($K867-$K$1136)^2),0)</f>
        <v>1.8000540016200484E-2</v>
      </c>
      <c r="AY867" s="197" t="str">
        <f>IF(AX867&lt;=SMALL(AX$3:AX$1130,1),"MAS PARECIDO","NO")</f>
        <v>NO</v>
      </c>
      <c r="AZ867" s="197" t="str">
        <f>IF(AX867&lt;=SMALL(AX$3:AX$1130,5),"SIMILAR","NO")</f>
        <v>NO</v>
      </c>
      <c r="BA867" s="197" t="str">
        <f t="shared" si="658"/>
        <v>N/A</v>
      </c>
      <c r="BB867" s="197">
        <f t="shared" si="659"/>
        <v>0</v>
      </c>
      <c r="BC867" s="198">
        <f t="shared" si="660"/>
        <v>0</v>
      </c>
      <c r="BD867" s="196">
        <f>IFERROR(SQRT(($E867-$E$1136)^2+($O867-$O$1136)^2),0)</f>
        <v>1.8000540016200484E-2</v>
      </c>
      <c r="BE867" s="197" t="str">
        <f>IF(BD867&lt;=SMALL(BD$3:BD$1130,1),"MAS PARECIDO","NO")</f>
        <v>NO</v>
      </c>
      <c r="BF867" s="197" t="str">
        <f>IF(BD867&lt;=SMALL(BD$3:BD$1130,5),"SIMILAR","NO")</f>
        <v>NO</v>
      </c>
      <c r="BG867" s="197" t="str">
        <f t="shared" si="661"/>
        <v>N/A</v>
      </c>
      <c r="BH867" s="197">
        <f t="shared" si="662"/>
        <v>0</v>
      </c>
      <c r="BI867" s="198">
        <f t="shared" si="663"/>
        <v>0</v>
      </c>
      <c r="BJ867" s="199">
        <f>IFERROR(SQRT(($E867-$E$1136)^2+($R867-$R$1136)^2),0)</f>
        <v>0.50032391452025837</v>
      </c>
      <c r="BK867" s="197" t="str">
        <f>IF(BJ867&lt;=SMALL(BJ$3:BJ$1130,1),"MAS PARECIDO","NO")</f>
        <v>NO</v>
      </c>
      <c r="BL867" s="197" t="str">
        <f>IF(BJ867&lt;=SMALL(BJ$3:BJ$1130,5),"SIMILAR","NO")</f>
        <v>NO</v>
      </c>
      <c r="BM867" s="197" t="str">
        <f t="shared" si="664"/>
        <v>N/A</v>
      </c>
      <c r="BN867" s="197">
        <f t="shared" si="665"/>
        <v>0</v>
      </c>
      <c r="BO867" s="198">
        <f t="shared" si="666"/>
        <v>0</v>
      </c>
      <c r="BP867" s="199">
        <f>IFERROR(SQRT(($E867-$E$1136)^2+($U867-$U$1136)^2),0)</f>
        <v>1.8000540016200484E-2</v>
      </c>
      <c r="BQ867" s="197" t="str">
        <f>IF(BP867&lt;=SMALL(BP$3:BP$1130,1),"MAS PARECIDO","NO")</f>
        <v>NO</v>
      </c>
      <c r="BR867" s="197" t="str">
        <f>IF(BP867&lt;=SMALL(BP$3:BP$1130,5),"SIMILAR","NO")</f>
        <v>NO</v>
      </c>
      <c r="BS867" s="197" t="str">
        <f t="shared" si="667"/>
        <v>N/A</v>
      </c>
      <c r="BT867" s="197">
        <f t="shared" si="668"/>
        <v>0</v>
      </c>
      <c r="BU867" s="198">
        <f t="shared" si="669"/>
        <v>0</v>
      </c>
      <c r="BV867" s="199">
        <f>IFERROR(SQRT(($E867-$E$1136)^2+($X867-$X$1136)^2),0)</f>
        <v>0.40040481945260709</v>
      </c>
      <c r="BW867" s="197" t="str">
        <f>IF(BV867&lt;=SMALL(BV$3:BV$1130,1),"MAS PARECIDO","NO")</f>
        <v>NO</v>
      </c>
      <c r="BX867" s="197" t="str">
        <f>IF(BV867&lt;=SMALL(BV$3:BV$1130,5),"SIMILAR","NO")</f>
        <v>NO</v>
      </c>
      <c r="BY867" s="197" t="str">
        <f t="shared" si="670"/>
        <v>N/A</v>
      </c>
      <c r="BZ867" s="197">
        <f t="shared" si="671"/>
        <v>0</v>
      </c>
      <c r="CA867" s="198">
        <f t="shared" si="672"/>
        <v>0</v>
      </c>
      <c r="CB867" s="199">
        <f>IFERROR(SQRT(($E867-$E$1136)^2+($AA867-$AA$1136)^2),0)</f>
        <v>1.8000540016200484E-2</v>
      </c>
      <c r="CC867" s="197" t="str">
        <f>IF(CB867&lt;=SMALL(CB$3:CB$1130,1),"MAS PARECIDO","NO")</f>
        <v>NO</v>
      </c>
      <c r="CD867" s="197" t="str">
        <f>IF(CB867&lt;=SMALL(CB$3:CB$1130,5),"SIMILAR","NO")</f>
        <v>NO</v>
      </c>
      <c r="CE867" s="197" t="str">
        <f t="shared" si="673"/>
        <v>N/A</v>
      </c>
      <c r="CF867" s="197">
        <f t="shared" si="674"/>
        <v>0</v>
      </c>
      <c r="CG867" s="198">
        <f t="shared" si="675"/>
        <v>0</v>
      </c>
      <c r="CH867" s="199">
        <f>IFERROR(SQRT(($E867-$E$1136)^2+($AD867-$AD$1136)^2),0)</f>
        <v>1.8000540016200484E-2</v>
      </c>
      <c r="CI867" s="197" t="str">
        <f>IF(CH867&lt;=SMALL(CH$3:CH$1130,1),"MAS PARECIDO","NO")</f>
        <v>NO</v>
      </c>
      <c r="CJ867" s="197" t="str">
        <f>IF(CH867&lt;=SMALL(CH$3:CH$1130,5),"SIMILAR","NO")</f>
        <v>NO</v>
      </c>
      <c r="CK867" s="197" t="str">
        <f t="shared" si="676"/>
        <v>N/A</v>
      </c>
      <c r="CL867" s="197">
        <f t="shared" si="677"/>
        <v>0</v>
      </c>
      <c r="CM867" s="198">
        <f t="shared" si="678"/>
        <v>0</v>
      </c>
      <c r="CN867" s="199">
        <f>IFERROR(SQRT(($E867-$E$1136)^2+($AG867-$AG$1136)^2),0)</f>
        <v>1.8000540016200484E-2</v>
      </c>
      <c r="CO867" s="197" t="str">
        <f>IF(CN867&lt;=SMALL(CN$3:CN$1130,1),"MAS PARECIDO","NO")</f>
        <v>NO</v>
      </c>
      <c r="CP867" s="197" t="str">
        <f>IF(CN867&lt;=SMALL(CN$3:CN$1130,5),"SIMILAR","NO")</f>
        <v>NO</v>
      </c>
      <c r="CQ867" s="197" t="str">
        <f t="shared" si="679"/>
        <v>N/A</v>
      </c>
      <c r="CR867" s="197">
        <f t="shared" si="680"/>
        <v>0</v>
      </c>
      <c r="CS867" s="198">
        <f t="shared" si="681"/>
        <v>0</v>
      </c>
      <c r="CT867" s="199">
        <f>IFERROR(SQRT(($E867-$E$1136)^2+($AJ867-$AJ$1136)^2),0)</f>
        <v>1.8000540016200484E-2</v>
      </c>
      <c r="CU867" s="197" t="str">
        <f>IF(CT867&lt;=SMALL(CT$3:CT$1130,1),"MAS PARECIDO","NO")</f>
        <v>NO</v>
      </c>
      <c r="CV867" s="197" t="str">
        <f>IF(CT867&lt;=SMALL(CT$3:CT$1130,5),"SIMILAR","NO")</f>
        <v>NO</v>
      </c>
      <c r="CW867" s="197" t="str">
        <f t="shared" si="682"/>
        <v>N/A</v>
      </c>
      <c r="CX867" s="197">
        <f t="shared" si="683"/>
        <v>0</v>
      </c>
      <c r="CY867" s="198">
        <f t="shared" si="684"/>
        <v>0</v>
      </c>
      <c r="CZ867" s="2" t="s">
        <v>2677</v>
      </c>
      <c r="DA867" s="2" t="s">
        <v>2678</v>
      </c>
      <c r="DB867" s="2">
        <v>0</v>
      </c>
      <c r="DC867" s="2" t="s">
        <v>189</v>
      </c>
    </row>
    <row r="868" spans="1:107">
      <c r="A868" s="24" t="s">
        <v>1021</v>
      </c>
      <c r="B868" s="46">
        <v>54683.73</v>
      </c>
      <c r="C868" s="190">
        <f>(B868-$B$1132)/($B$1133-$B$1132)</f>
        <v>5.8655176343356853E-2</v>
      </c>
      <c r="D868" s="46">
        <v>16000</v>
      </c>
      <c r="E868" s="190">
        <f>(D868-$D$1132)/($D$1133-$D$1132)</f>
        <v>3.197095912877386E-2</v>
      </c>
      <c r="F868" s="46" t="s">
        <v>53</v>
      </c>
      <c r="G868" s="192">
        <f>VLOOKUP(F868,'DATOS DE SOPORTE'!$Y$5:$Z$8,2,FALSE)</f>
        <v>2</v>
      </c>
      <c r="H868" s="190">
        <f>(G868-$G$1132)/($G$1133-$G$1132)</f>
        <v>0.33333333333333331</v>
      </c>
      <c r="I868" s="50">
        <v>2</v>
      </c>
      <c r="J868" s="200">
        <f t="shared" si="644"/>
        <v>2</v>
      </c>
      <c r="K868" s="190">
        <f>(J868-$J$1132)/($J$1133-$J$1132)</f>
        <v>0.4</v>
      </c>
      <c r="L868" s="193" t="str">
        <f t="shared" si="645"/>
        <v>SI</v>
      </c>
      <c r="M868" s="46" t="s">
        <v>192</v>
      </c>
      <c r="N868" s="192">
        <f t="shared" si="646"/>
        <v>2</v>
      </c>
      <c r="O868" s="190">
        <f>(N868-N$1132)/(N$1133-N$1132)</f>
        <v>1</v>
      </c>
      <c r="P868" s="46" t="s">
        <v>193</v>
      </c>
      <c r="Q868" s="192">
        <f t="shared" si="647"/>
        <v>2</v>
      </c>
      <c r="R868" s="190">
        <f>(Q868-Q$1132)/(Q$1133-Q$1132)</f>
        <v>0.5</v>
      </c>
      <c r="S868" s="46" t="s">
        <v>60</v>
      </c>
      <c r="T868" s="192">
        <f t="shared" si="648"/>
        <v>2</v>
      </c>
      <c r="U868" s="190">
        <f>(T868-T$1132)/(T$1133-T$1132)</f>
        <v>1</v>
      </c>
      <c r="V868" s="46" t="s">
        <v>212</v>
      </c>
      <c r="W868" s="194">
        <f>VLOOKUP(V868,'DATOS DE SOPORTE'!$S$5:$T$10,2,FALSE)</f>
        <v>3</v>
      </c>
      <c r="X868" s="201">
        <f>(W868-W$1132)/(W$1133-W$1132)</f>
        <v>0.4</v>
      </c>
      <c r="Y868" s="46" t="s">
        <v>188</v>
      </c>
      <c r="Z868" s="194">
        <f t="shared" si="649"/>
        <v>1</v>
      </c>
      <c r="AA868" s="201">
        <f>(Z868-Z$1132)/(Z$1133-Z$1132)</f>
        <v>0</v>
      </c>
      <c r="AB868" s="46" t="s">
        <v>188</v>
      </c>
      <c r="AC868" s="194">
        <f t="shared" si="650"/>
        <v>1</v>
      </c>
      <c r="AD868" s="201">
        <f>(AC868-AC$1132)/(AC$1133-AC$1132)</f>
        <v>0</v>
      </c>
      <c r="AE868" s="46" t="s">
        <v>188</v>
      </c>
      <c r="AF868" s="194">
        <f t="shared" si="651"/>
        <v>1</v>
      </c>
      <c r="AG868" s="201">
        <f>(AF868-AF$1132)/(AF$1133-AF$1132)</f>
        <v>0</v>
      </c>
      <c r="AH868" s="24" t="s">
        <v>67</v>
      </c>
      <c r="AI868" s="194">
        <f>VLOOKUP(AH868,'DATOS DE SOPORTE'!$V$5:$W$8,2,FALSE)</f>
        <v>1</v>
      </c>
      <c r="AJ868" s="201">
        <f>(AI868-AI$1132)/(AI$1133-AI$1132)</f>
        <v>0</v>
      </c>
      <c r="AK868" s="58" t="str">
        <f t="shared" si="643"/>
        <v>Bueno</v>
      </c>
      <c r="AL868" s="196">
        <f>IFERROR(SQRT(($E868-$E$1136)^2+($C868-$C$1136)^2),0)</f>
        <v>0.14993857979753566</v>
      </c>
      <c r="AM868" s="197" t="str">
        <f>IF(AL868&lt;=SMALL($AL$3:$AL$1130,1),"MAS PARECIDO","NO")</f>
        <v>NO</v>
      </c>
      <c r="AN868" s="197" t="str">
        <f>IF(AL868&lt;=SMALL($AL$3:$AL$1130,5),"SIMILAR","NO")</f>
        <v>NO</v>
      </c>
      <c r="AO868" s="197" t="str">
        <f t="shared" si="652"/>
        <v>N/A</v>
      </c>
      <c r="AP868" s="197">
        <f t="shared" si="653"/>
        <v>0</v>
      </c>
      <c r="AQ868" s="198">
        <f t="shared" si="654"/>
        <v>0</v>
      </c>
      <c r="AR868" s="196">
        <f>IFERROR(SQRT(($E868-$E$1136)^2+($H868-$H$1136)^2),0)</f>
        <v>3.2000960028800859E-2</v>
      </c>
      <c r="AS868" s="197" t="str">
        <f>IF(AR868&lt;=SMALL(AR$3:AR$1130,1),"MAS PARECIDO","NO")</f>
        <v>NO</v>
      </c>
      <c r="AT868" s="197" t="str">
        <f>IF(AR868&lt;=SMALL(AR$3:AR$1130,5),"SIMILAR","NO")</f>
        <v>NO</v>
      </c>
      <c r="AU868" s="197" t="str">
        <f t="shared" si="655"/>
        <v>N/A</v>
      </c>
      <c r="AV868" s="197">
        <f t="shared" si="656"/>
        <v>0</v>
      </c>
      <c r="AW868" s="198">
        <f t="shared" si="657"/>
        <v>0</v>
      </c>
      <c r="AX868" s="199">
        <f>IFERROR(SQRT(($E868-$E$1136)^2+($K868-$K$1136)^2),0)</f>
        <v>0.20254397409640434</v>
      </c>
      <c r="AY868" s="197" t="str">
        <f>IF(AX868&lt;=SMALL(AX$3:AX$1130,1),"MAS PARECIDO","NO")</f>
        <v>NO</v>
      </c>
      <c r="AZ868" s="197" t="str">
        <f>IF(AX868&lt;=SMALL(AX$3:AX$1130,5),"SIMILAR","NO")</f>
        <v>NO</v>
      </c>
      <c r="BA868" s="197" t="str">
        <f t="shared" si="658"/>
        <v>N/A</v>
      </c>
      <c r="BB868" s="197">
        <f t="shared" si="659"/>
        <v>0</v>
      </c>
      <c r="BC868" s="198">
        <f t="shared" si="660"/>
        <v>0</v>
      </c>
      <c r="BD868" s="196">
        <f>IFERROR(SQRT(($E868-$E$1136)^2+($O868-$O$1136)^2),0)</f>
        <v>3.2000960028800859E-2</v>
      </c>
      <c r="BE868" s="197" t="str">
        <f>IF(BD868&lt;=SMALL(BD$3:BD$1130,1),"MAS PARECIDO","NO")</f>
        <v>NO</v>
      </c>
      <c r="BF868" s="197" t="str">
        <f>IF(BD868&lt;=SMALL(BD$3:BD$1130,5),"SIMILAR","NO")</f>
        <v>NO</v>
      </c>
      <c r="BG868" s="197" t="str">
        <f t="shared" si="661"/>
        <v>N/A</v>
      </c>
      <c r="BH868" s="197">
        <f t="shared" si="662"/>
        <v>0</v>
      </c>
      <c r="BI868" s="198">
        <f t="shared" si="663"/>
        <v>0</v>
      </c>
      <c r="BJ868" s="199">
        <f>IFERROR(SQRT(($E868-$E$1136)^2+($R868-$R$1136)^2),0)</f>
        <v>3.2000960028800859E-2</v>
      </c>
      <c r="BK868" s="197" t="str">
        <f>IF(BJ868&lt;=SMALL(BJ$3:BJ$1130,1),"MAS PARECIDO","NO")</f>
        <v>NO</v>
      </c>
      <c r="BL868" s="197" t="str">
        <f>IF(BJ868&lt;=SMALL(BJ$3:BJ$1130,5),"SIMILAR","NO")</f>
        <v>NO</v>
      </c>
      <c r="BM868" s="197" t="str">
        <f t="shared" si="664"/>
        <v>N/A</v>
      </c>
      <c r="BN868" s="197">
        <f t="shared" si="665"/>
        <v>0</v>
      </c>
      <c r="BO868" s="198">
        <f t="shared" si="666"/>
        <v>0</v>
      </c>
      <c r="BP868" s="199">
        <f>IFERROR(SQRT(($E868-$E$1136)^2+($U868-$U$1136)^2),0)</f>
        <v>1.0005118997007307</v>
      </c>
      <c r="BQ868" s="197" t="str">
        <f>IF(BP868&lt;=SMALL(BP$3:BP$1130,1),"MAS PARECIDO","NO")</f>
        <v>NO</v>
      </c>
      <c r="BR868" s="197" t="str">
        <f>IF(BP868&lt;=SMALL(BP$3:BP$1130,5),"SIMILAR","NO")</f>
        <v>NO</v>
      </c>
      <c r="BS868" s="197" t="str">
        <f t="shared" si="667"/>
        <v>N/A</v>
      </c>
      <c r="BT868" s="197">
        <f t="shared" si="668"/>
        <v>0</v>
      </c>
      <c r="BU868" s="198">
        <f t="shared" si="669"/>
        <v>0</v>
      </c>
      <c r="BV868" s="199">
        <f>IFERROR(SQRT(($E868-$E$1136)^2+($X868-$X$1136)^2),0)</f>
        <v>0.40127803508635373</v>
      </c>
      <c r="BW868" s="197" t="str">
        <f>IF(BV868&lt;=SMALL(BV$3:BV$1130,1),"MAS PARECIDO","NO")</f>
        <v>NO</v>
      </c>
      <c r="BX868" s="197" t="str">
        <f>IF(BV868&lt;=SMALL(BV$3:BV$1130,5),"SIMILAR","NO")</f>
        <v>NO</v>
      </c>
      <c r="BY868" s="197" t="str">
        <f t="shared" si="670"/>
        <v>N/A</v>
      </c>
      <c r="BZ868" s="197">
        <f t="shared" si="671"/>
        <v>0</v>
      </c>
      <c r="CA868" s="198">
        <f t="shared" si="672"/>
        <v>0</v>
      </c>
      <c r="CB868" s="199">
        <f>IFERROR(SQRT(($E868-$E$1136)^2+($AA868-$AA$1136)^2),0)</f>
        <v>3.2000960028800859E-2</v>
      </c>
      <c r="CC868" s="197" t="str">
        <f>IF(CB868&lt;=SMALL(CB$3:CB$1130,1),"MAS PARECIDO","NO")</f>
        <v>NO</v>
      </c>
      <c r="CD868" s="197" t="str">
        <f>IF(CB868&lt;=SMALL(CB$3:CB$1130,5),"SIMILAR","NO")</f>
        <v>NO</v>
      </c>
      <c r="CE868" s="197" t="str">
        <f t="shared" si="673"/>
        <v>N/A</v>
      </c>
      <c r="CF868" s="197">
        <f t="shared" si="674"/>
        <v>0</v>
      </c>
      <c r="CG868" s="198">
        <f t="shared" si="675"/>
        <v>0</v>
      </c>
      <c r="CH868" s="199">
        <f>IFERROR(SQRT(($E868-$E$1136)^2+($AD868-$AD$1136)^2),0)</f>
        <v>1.0005118997007307</v>
      </c>
      <c r="CI868" s="197" t="str">
        <f>IF(CH868&lt;=SMALL(CH$3:CH$1130,1),"MAS PARECIDO","NO")</f>
        <v>NO</v>
      </c>
      <c r="CJ868" s="197" t="str">
        <f>IF(CH868&lt;=SMALL(CH$3:CH$1130,5),"SIMILAR","NO")</f>
        <v>NO</v>
      </c>
      <c r="CK868" s="197" t="str">
        <f t="shared" si="676"/>
        <v>N/A</v>
      </c>
      <c r="CL868" s="197">
        <f t="shared" si="677"/>
        <v>0</v>
      </c>
      <c r="CM868" s="198">
        <f t="shared" si="678"/>
        <v>0</v>
      </c>
      <c r="CN868" s="199">
        <f>IFERROR(SQRT(($E868-$E$1136)^2+($AG868-$AG$1136)^2),0)</f>
        <v>1.0005118997007307</v>
      </c>
      <c r="CO868" s="197" t="str">
        <f>IF(CN868&lt;=SMALL(CN$3:CN$1130,1),"MAS PARECIDO","NO")</f>
        <v>NO</v>
      </c>
      <c r="CP868" s="197" t="str">
        <f>IF(CN868&lt;=SMALL(CN$3:CN$1130,5),"SIMILAR","NO")</f>
        <v>NO</v>
      </c>
      <c r="CQ868" s="197" t="str">
        <f t="shared" si="679"/>
        <v>N/A</v>
      </c>
      <c r="CR868" s="197">
        <f t="shared" si="680"/>
        <v>0</v>
      </c>
      <c r="CS868" s="198">
        <f t="shared" si="681"/>
        <v>0</v>
      </c>
      <c r="CT868" s="199">
        <f>IFERROR(SQRT(($E868-$E$1136)^2+($AJ868-$AJ$1136)^2),0)</f>
        <v>3.2000960028800859E-2</v>
      </c>
      <c r="CU868" s="197" t="str">
        <f>IF(CT868&lt;=SMALL(CT$3:CT$1130,1),"MAS PARECIDO","NO")</f>
        <v>NO</v>
      </c>
      <c r="CV868" s="197" t="str">
        <f>IF(CT868&lt;=SMALL(CT$3:CT$1130,5),"SIMILAR","NO")</f>
        <v>NO</v>
      </c>
      <c r="CW868" s="197" t="str">
        <f t="shared" si="682"/>
        <v>N/A</v>
      </c>
      <c r="CX868" s="197">
        <f t="shared" si="683"/>
        <v>0</v>
      </c>
      <c r="CY868" s="198">
        <f t="shared" si="684"/>
        <v>0</v>
      </c>
      <c r="CZ868" s="2" t="s">
        <v>2679</v>
      </c>
      <c r="DA868" s="2" t="s">
        <v>2680</v>
      </c>
      <c r="DB868" s="2">
        <v>0</v>
      </c>
      <c r="DC868" s="2" t="s">
        <v>189</v>
      </c>
    </row>
    <row r="869" spans="1:107">
      <c r="A869" s="24" t="s">
        <v>1022</v>
      </c>
      <c r="B869" s="46">
        <v>50859.75</v>
      </c>
      <c r="C869" s="190">
        <f>(B869-$B$1132)/($B$1133-$B$1132)</f>
        <v>5.4185275618804825E-2</v>
      </c>
      <c r="D869" s="46">
        <v>6000</v>
      </c>
      <c r="E869" s="190">
        <f>(D869-$D$1132)/($D$1133-$D$1132)</f>
        <v>1.1970359110773323E-2</v>
      </c>
      <c r="F869" s="46" t="s">
        <v>187</v>
      </c>
      <c r="G869" s="192">
        <f>VLOOKUP(F869,'DATOS DE SOPORTE'!$Y$5:$Z$8,2,FALSE)</f>
        <v>4</v>
      </c>
      <c r="H869" s="190">
        <f>(G869-$G$1132)/($G$1133-$G$1132)</f>
        <v>1</v>
      </c>
      <c r="I869" s="50">
        <v>0</v>
      </c>
      <c r="J869" s="200">
        <f t="shared" si="644"/>
        <v>0</v>
      </c>
      <c r="K869" s="190">
        <f>(J869-$J$1132)/($J$1133-$J$1132)</f>
        <v>0</v>
      </c>
      <c r="L869" s="193" t="str">
        <f t="shared" si="645"/>
        <v>NO</v>
      </c>
      <c r="M869" s="46" t="s">
        <v>192</v>
      </c>
      <c r="N869" s="192">
        <f t="shared" si="646"/>
        <v>2</v>
      </c>
      <c r="O869" s="190">
        <f>(N869-N$1132)/(N$1133-N$1132)</f>
        <v>1</v>
      </c>
      <c r="P869" s="46" t="s">
        <v>193</v>
      </c>
      <c r="Q869" s="192">
        <f t="shared" si="647"/>
        <v>2</v>
      </c>
      <c r="R869" s="190">
        <f>(Q869-Q$1132)/(Q$1133-Q$1132)</f>
        <v>0.5</v>
      </c>
      <c r="S869" s="46" t="s">
        <v>60</v>
      </c>
      <c r="T869" s="192">
        <f t="shared" si="648"/>
        <v>2</v>
      </c>
      <c r="U869" s="190">
        <f>(T869-T$1132)/(T$1133-T$1132)</f>
        <v>1</v>
      </c>
      <c r="V869" s="46" t="s">
        <v>62</v>
      </c>
      <c r="W869" s="194">
        <f>VLOOKUP(V869,'DATOS DE SOPORTE'!$S$5:$T$10,2,FALSE)</f>
        <v>1</v>
      </c>
      <c r="X869" s="201">
        <f>(W869-W$1132)/(W$1133-W$1132)</f>
        <v>0</v>
      </c>
      <c r="Y869" s="46" t="s">
        <v>136</v>
      </c>
      <c r="Z869" s="194">
        <f t="shared" si="649"/>
        <v>2</v>
      </c>
      <c r="AA869" s="201">
        <f>(Z869-Z$1132)/(Z$1133-Z$1132)</f>
        <v>1</v>
      </c>
      <c r="AB869" s="46" t="s">
        <v>136</v>
      </c>
      <c r="AC869" s="194">
        <f t="shared" si="650"/>
        <v>2</v>
      </c>
      <c r="AD869" s="201">
        <f>(AC869-AC$1132)/(AC$1133-AC$1132)</f>
        <v>1</v>
      </c>
      <c r="AE869" s="46" t="s">
        <v>188</v>
      </c>
      <c r="AF869" s="194">
        <f t="shared" si="651"/>
        <v>1</v>
      </c>
      <c r="AG869" s="201">
        <f>(AF869-AF$1132)/(AF$1133-AF$1132)</f>
        <v>0</v>
      </c>
      <c r="AH869" s="24" t="s">
        <v>67</v>
      </c>
      <c r="AI869" s="194">
        <f>VLOOKUP(AH869,'DATOS DE SOPORTE'!$V$5:$W$8,2,FALSE)</f>
        <v>1</v>
      </c>
      <c r="AJ869" s="201">
        <f>(AI869-AI$1132)/(AI$1133-AI$1132)</f>
        <v>0</v>
      </c>
      <c r="AK869" s="58" t="str">
        <f t="shared" si="643"/>
        <v>Bueno</v>
      </c>
      <c r="AL869" s="196">
        <f>IFERROR(SQRT(($E869-$E$1136)^2+($C869-$C$1136)^2),0)</f>
        <v>0.15142998842371411</v>
      </c>
      <c r="AM869" s="197" t="str">
        <f>IF(AL869&lt;=SMALL($AL$3:$AL$1130,1),"MAS PARECIDO","NO")</f>
        <v>NO</v>
      </c>
      <c r="AN869" s="197" t="str">
        <f>IF(AL869&lt;=SMALL($AL$3:$AL$1130,5),"SIMILAR","NO")</f>
        <v>NO</v>
      </c>
      <c r="AO869" s="197" t="str">
        <f t="shared" si="652"/>
        <v>N/A</v>
      </c>
      <c r="AP869" s="197">
        <f t="shared" si="653"/>
        <v>0</v>
      </c>
      <c r="AQ869" s="198">
        <f t="shared" si="654"/>
        <v>0</v>
      </c>
      <c r="AR869" s="196">
        <f>IFERROR(SQRT(($E869-$E$1136)^2+($H869-$H$1136)^2),0)</f>
        <v>0.66677466439932565</v>
      </c>
      <c r="AS869" s="197" t="str">
        <f>IF(AR869&lt;=SMALL(AR$3:AR$1130,1),"MAS PARECIDO","NO")</f>
        <v>NO</v>
      </c>
      <c r="AT869" s="197" t="str">
        <f>IF(AR869&lt;=SMALL(AR$3:AR$1130,5),"SIMILAR","NO")</f>
        <v>NO</v>
      </c>
      <c r="AU869" s="197" t="str">
        <f t="shared" si="655"/>
        <v>N/A</v>
      </c>
      <c r="AV869" s="197">
        <f t="shared" si="656"/>
        <v>0</v>
      </c>
      <c r="AW869" s="198">
        <f t="shared" si="657"/>
        <v>0</v>
      </c>
      <c r="AX869" s="199">
        <f>IFERROR(SQRT(($E869-$E$1136)^2+($K869-$K$1136)^2),0)</f>
        <v>0.20035969814408491</v>
      </c>
      <c r="AY869" s="197" t="str">
        <f>IF(AX869&lt;=SMALL(AX$3:AX$1130,1),"MAS PARECIDO","NO")</f>
        <v>NO</v>
      </c>
      <c r="AZ869" s="197" t="str">
        <f>IF(AX869&lt;=SMALL(AX$3:AX$1130,5),"SIMILAR","NO")</f>
        <v>NO</v>
      </c>
      <c r="BA869" s="197" t="str">
        <f t="shared" si="658"/>
        <v>N/A</v>
      </c>
      <c r="BB869" s="197">
        <f t="shared" si="659"/>
        <v>0</v>
      </c>
      <c r="BC869" s="198">
        <f t="shared" si="660"/>
        <v>0</v>
      </c>
      <c r="BD869" s="196">
        <f>IFERROR(SQRT(($E869-$E$1136)^2+($O869-$O$1136)^2),0)</f>
        <v>1.2000360010800324E-2</v>
      </c>
      <c r="BE869" s="197" t="str">
        <f>IF(BD869&lt;=SMALL(BD$3:BD$1130,1),"MAS PARECIDO","NO")</f>
        <v>NO</v>
      </c>
      <c r="BF869" s="197" t="str">
        <f>IF(BD869&lt;=SMALL(BD$3:BD$1130,5),"SIMILAR","NO")</f>
        <v>NO</v>
      </c>
      <c r="BG869" s="197" t="str">
        <f t="shared" si="661"/>
        <v>N/A</v>
      </c>
      <c r="BH869" s="197">
        <f t="shared" si="662"/>
        <v>0</v>
      </c>
      <c r="BI869" s="198">
        <f t="shared" si="663"/>
        <v>0</v>
      </c>
      <c r="BJ869" s="199">
        <f>IFERROR(SQRT(($E869-$E$1136)^2+($R869-$R$1136)^2),0)</f>
        <v>1.2000360010800324E-2</v>
      </c>
      <c r="BK869" s="197" t="str">
        <f>IF(BJ869&lt;=SMALL(BJ$3:BJ$1130,1),"MAS PARECIDO","NO")</f>
        <v>NO</v>
      </c>
      <c r="BL869" s="197" t="str">
        <f>IF(BJ869&lt;=SMALL(BJ$3:BJ$1130,5),"SIMILAR","NO")</f>
        <v>NO</v>
      </c>
      <c r="BM869" s="197" t="str">
        <f t="shared" si="664"/>
        <v>N/A</v>
      </c>
      <c r="BN869" s="197">
        <f t="shared" si="665"/>
        <v>0</v>
      </c>
      <c r="BO869" s="198">
        <f t="shared" si="666"/>
        <v>0</v>
      </c>
      <c r="BP869" s="199">
        <f>IFERROR(SQRT(($E869-$E$1136)^2+($U869-$U$1136)^2),0)</f>
        <v>1.00007200172807</v>
      </c>
      <c r="BQ869" s="197" t="str">
        <f>IF(BP869&lt;=SMALL(BP$3:BP$1130,1),"MAS PARECIDO","NO")</f>
        <v>NO</v>
      </c>
      <c r="BR869" s="197" t="str">
        <f>IF(BP869&lt;=SMALL(BP$3:BP$1130,5),"SIMILAR","NO")</f>
        <v>NO</v>
      </c>
      <c r="BS869" s="197" t="str">
        <f t="shared" si="667"/>
        <v>N/A</v>
      </c>
      <c r="BT869" s="197">
        <f t="shared" si="668"/>
        <v>0</v>
      </c>
      <c r="BU869" s="198">
        <f t="shared" si="669"/>
        <v>0</v>
      </c>
      <c r="BV869" s="199">
        <f>IFERROR(SQRT(($E869-$E$1136)^2+($X869-$X$1136)^2),0)</f>
        <v>1.2000360010800324E-2</v>
      </c>
      <c r="BW869" s="197" t="str">
        <f>IF(BV869&lt;=SMALL(BV$3:BV$1130,1),"MAS PARECIDO","NO")</f>
        <v>NO</v>
      </c>
      <c r="BX869" s="197" t="str">
        <f>IF(BV869&lt;=SMALL(BV$3:BV$1130,5),"SIMILAR","NO")</f>
        <v>NO</v>
      </c>
      <c r="BY869" s="197" t="str">
        <f t="shared" si="670"/>
        <v>N/A</v>
      </c>
      <c r="BZ869" s="197">
        <f t="shared" si="671"/>
        <v>0</v>
      </c>
      <c r="CA869" s="198">
        <f t="shared" si="672"/>
        <v>0</v>
      </c>
      <c r="CB869" s="199">
        <f>IFERROR(SQRT(($E869-$E$1136)^2+($AA869-$AA$1136)^2),0)</f>
        <v>1.00007200172807</v>
      </c>
      <c r="CC869" s="197" t="str">
        <f>IF(CB869&lt;=SMALL(CB$3:CB$1130,1),"MAS PARECIDO","NO")</f>
        <v>NO</v>
      </c>
      <c r="CD869" s="197" t="str">
        <f>IF(CB869&lt;=SMALL(CB$3:CB$1130,5),"SIMILAR","NO")</f>
        <v>NO</v>
      </c>
      <c r="CE869" s="197" t="str">
        <f t="shared" si="673"/>
        <v>N/A</v>
      </c>
      <c r="CF869" s="197">
        <f t="shared" si="674"/>
        <v>0</v>
      </c>
      <c r="CG869" s="198">
        <f t="shared" si="675"/>
        <v>0</v>
      </c>
      <c r="CH869" s="199">
        <f>IFERROR(SQRT(($E869-$E$1136)^2+($AD869-$AD$1136)^2),0)</f>
        <v>1.2000360010800324E-2</v>
      </c>
      <c r="CI869" s="197" t="str">
        <f>IF(CH869&lt;=SMALL(CH$3:CH$1130,1),"MAS PARECIDO","NO")</f>
        <v>NO</v>
      </c>
      <c r="CJ869" s="197" t="str">
        <f>IF(CH869&lt;=SMALL(CH$3:CH$1130,5),"SIMILAR","NO")</f>
        <v>NO</v>
      </c>
      <c r="CK869" s="197" t="str">
        <f t="shared" si="676"/>
        <v>N/A</v>
      </c>
      <c r="CL869" s="197">
        <f t="shared" si="677"/>
        <v>0</v>
      </c>
      <c r="CM869" s="198">
        <f t="shared" si="678"/>
        <v>0</v>
      </c>
      <c r="CN869" s="199">
        <f>IFERROR(SQRT(($E869-$E$1136)^2+($AG869-$AG$1136)^2),0)</f>
        <v>1.00007200172807</v>
      </c>
      <c r="CO869" s="197" t="str">
        <f>IF(CN869&lt;=SMALL(CN$3:CN$1130,1),"MAS PARECIDO","NO")</f>
        <v>NO</v>
      </c>
      <c r="CP869" s="197" t="str">
        <f>IF(CN869&lt;=SMALL(CN$3:CN$1130,5),"SIMILAR","NO")</f>
        <v>NO</v>
      </c>
      <c r="CQ869" s="197" t="str">
        <f t="shared" si="679"/>
        <v>N/A</v>
      </c>
      <c r="CR869" s="197">
        <f t="shared" si="680"/>
        <v>0</v>
      </c>
      <c r="CS869" s="198">
        <f t="shared" si="681"/>
        <v>0</v>
      </c>
      <c r="CT869" s="199">
        <f>IFERROR(SQRT(($E869-$E$1136)^2+($AJ869-$AJ$1136)^2),0)</f>
        <v>1.2000360010800324E-2</v>
      </c>
      <c r="CU869" s="197" t="str">
        <f>IF(CT869&lt;=SMALL(CT$3:CT$1130,1),"MAS PARECIDO","NO")</f>
        <v>NO</v>
      </c>
      <c r="CV869" s="197" t="str">
        <f>IF(CT869&lt;=SMALL(CT$3:CT$1130,5),"SIMILAR","NO")</f>
        <v>NO</v>
      </c>
      <c r="CW869" s="197" t="str">
        <f t="shared" si="682"/>
        <v>N/A</v>
      </c>
      <c r="CX869" s="197">
        <f t="shared" si="683"/>
        <v>0</v>
      </c>
      <c r="CY869" s="198">
        <f t="shared" si="684"/>
        <v>0</v>
      </c>
      <c r="CZ869" s="2" t="s">
        <v>2681</v>
      </c>
      <c r="DA869" s="2" t="s">
        <v>2682</v>
      </c>
      <c r="DB869" s="2">
        <v>0</v>
      </c>
      <c r="DC869" s="2" t="s">
        <v>189</v>
      </c>
    </row>
    <row r="870" spans="1:107">
      <c r="A870" s="24" t="s">
        <v>1023</v>
      </c>
      <c r="B870" s="46">
        <v>46541.59</v>
      </c>
      <c r="C870" s="190">
        <f>(B870-$B$1132)/($B$1133-$B$1132)</f>
        <v>4.9137721365714704E-2</v>
      </c>
      <c r="D870" s="46">
        <v>37000</v>
      </c>
      <c r="E870" s="190">
        <f>(D870-$D$1132)/($D$1133-$D$1132)</f>
        <v>7.3972219166574996E-2</v>
      </c>
      <c r="F870" s="46" t="s">
        <v>53</v>
      </c>
      <c r="G870" s="192">
        <f>VLOOKUP(F870,'DATOS DE SOPORTE'!$Y$5:$Z$8,2,FALSE)</f>
        <v>2</v>
      </c>
      <c r="H870" s="190">
        <f>(G870-$G$1132)/($G$1133-$G$1132)</f>
        <v>0.33333333333333331</v>
      </c>
      <c r="I870" s="50">
        <v>2</v>
      </c>
      <c r="J870" s="200">
        <f t="shared" si="644"/>
        <v>2</v>
      </c>
      <c r="K870" s="190">
        <f>(J870-$J$1132)/($J$1133-$J$1132)</f>
        <v>0.4</v>
      </c>
      <c r="L870" s="193" t="str">
        <f t="shared" si="645"/>
        <v>SI</v>
      </c>
      <c r="M870" s="46" t="s">
        <v>192</v>
      </c>
      <c r="N870" s="192">
        <f t="shared" si="646"/>
        <v>2</v>
      </c>
      <c r="O870" s="190">
        <f>(N870-N$1132)/(N$1133-N$1132)</f>
        <v>1</v>
      </c>
      <c r="P870" s="46">
        <v>0</v>
      </c>
      <c r="Q870" s="192">
        <f t="shared" si="647"/>
        <v>3</v>
      </c>
      <c r="R870" s="190">
        <f>(Q870-Q$1132)/(Q$1133-Q$1132)</f>
        <v>1</v>
      </c>
      <c r="S870" s="46" t="s">
        <v>60</v>
      </c>
      <c r="T870" s="192">
        <f t="shared" si="648"/>
        <v>2</v>
      </c>
      <c r="U870" s="190">
        <f>(T870-T$1132)/(T$1133-T$1132)</f>
        <v>1</v>
      </c>
      <c r="V870" s="46" t="s">
        <v>62</v>
      </c>
      <c r="W870" s="194">
        <f>VLOOKUP(V870,'DATOS DE SOPORTE'!$S$5:$T$10,2,FALSE)</f>
        <v>1</v>
      </c>
      <c r="X870" s="201">
        <f>(W870-W$1132)/(W$1133-W$1132)</f>
        <v>0</v>
      </c>
      <c r="Y870" s="46" t="s">
        <v>188</v>
      </c>
      <c r="Z870" s="194">
        <f t="shared" si="649"/>
        <v>1</v>
      </c>
      <c r="AA870" s="201">
        <f>(Z870-Z$1132)/(Z$1133-Z$1132)</f>
        <v>0</v>
      </c>
      <c r="AB870" s="46" t="s">
        <v>136</v>
      </c>
      <c r="AC870" s="194">
        <f t="shared" si="650"/>
        <v>2</v>
      </c>
      <c r="AD870" s="201">
        <f>(AC870-AC$1132)/(AC$1133-AC$1132)</f>
        <v>1</v>
      </c>
      <c r="AE870" s="46" t="s">
        <v>188</v>
      </c>
      <c r="AF870" s="194">
        <f t="shared" si="651"/>
        <v>1</v>
      </c>
      <c r="AG870" s="201">
        <f>(AF870-AF$1132)/(AF$1133-AF$1132)</f>
        <v>0</v>
      </c>
      <c r="AH870" s="24" t="s">
        <v>67</v>
      </c>
      <c r="AI870" s="194">
        <f>VLOOKUP(AH870,'DATOS DE SOPORTE'!$V$5:$W$8,2,FALSE)</f>
        <v>1</v>
      </c>
      <c r="AJ870" s="201">
        <f>(AI870-AI$1132)/(AI$1133-AI$1132)</f>
        <v>0</v>
      </c>
      <c r="AK870" s="58" t="str">
        <f t="shared" si="643"/>
        <v>Bueno</v>
      </c>
      <c r="AL870" s="196">
        <f>IFERROR(SQRT(($E870-$E$1136)^2+($C870-$C$1136)^2),0)</f>
        <v>0.172663642828943</v>
      </c>
      <c r="AM870" s="197" t="str">
        <f>IF(AL870&lt;=SMALL($AL$3:$AL$1130,1),"MAS PARECIDO","NO")</f>
        <v>NO</v>
      </c>
      <c r="AN870" s="197" t="str">
        <f>IF(AL870&lt;=SMALL($AL$3:$AL$1130,5),"SIMILAR","NO")</f>
        <v>NO</v>
      </c>
      <c r="AO870" s="197" t="str">
        <f t="shared" si="652"/>
        <v>N/A</v>
      </c>
      <c r="AP870" s="197">
        <f t="shared" si="653"/>
        <v>0</v>
      </c>
      <c r="AQ870" s="198">
        <f t="shared" si="654"/>
        <v>0</v>
      </c>
      <c r="AR870" s="196">
        <f>IFERROR(SQRT(($E870-$E$1136)^2+($H870-$H$1136)^2),0)</f>
        <v>7.4002220066601995E-2</v>
      </c>
      <c r="AS870" s="197" t="str">
        <f>IF(AR870&lt;=SMALL(AR$3:AR$1130,1),"MAS PARECIDO","NO")</f>
        <v>NO</v>
      </c>
      <c r="AT870" s="197" t="str">
        <f>IF(AR870&lt;=SMALL(AR$3:AR$1130,5),"SIMILAR","NO")</f>
        <v>NO</v>
      </c>
      <c r="AU870" s="197" t="str">
        <f t="shared" si="655"/>
        <v>N/A</v>
      </c>
      <c r="AV870" s="197">
        <f t="shared" si="656"/>
        <v>0</v>
      </c>
      <c r="AW870" s="198">
        <f t="shared" si="657"/>
        <v>0</v>
      </c>
      <c r="AX870" s="199">
        <f>IFERROR(SQRT(($E870-$E$1136)^2+($K870-$K$1136)^2),0)</f>
        <v>0.21325179618185119</v>
      </c>
      <c r="AY870" s="197" t="str">
        <f>IF(AX870&lt;=SMALL(AX$3:AX$1130,1),"MAS PARECIDO","NO")</f>
        <v>NO</v>
      </c>
      <c r="AZ870" s="197" t="str">
        <f>IF(AX870&lt;=SMALL(AX$3:AX$1130,5),"SIMILAR","NO")</f>
        <v>NO</v>
      </c>
      <c r="BA870" s="197" t="str">
        <f t="shared" si="658"/>
        <v>N/A</v>
      </c>
      <c r="BB870" s="197">
        <f t="shared" si="659"/>
        <v>0</v>
      </c>
      <c r="BC870" s="198">
        <f t="shared" si="660"/>
        <v>0</v>
      </c>
      <c r="BD870" s="196">
        <f>IFERROR(SQRT(($E870-$E$1136)^2+($O870-$O$1136)^2),0)</f>
        <v>7.4002220066601995E-2</v>
      </c>
      <c r="BE870" s="197" t="str">
        <f>IF(BD870&lt;=SMALL(BD$3:BD$1130,1),"MAS PARECIDO","NO")</f>
        <v>NO</v>
      </c>
      <c r="BF870" s="197" t="str">
        <f>IF(BD870&lt;=SMALL(BD$3:BD$1130,5),"SIMILAR","NO")</f>
        <v>NO</v>
      </c>
      <c r="BG870" s="197" t="str">
        <f t="shared" si="661"/>
        <v>N/A</v>
      </c>
      <c r="BH870" s="197">
        <f t="shared" si="662"/>
        <v>0</v>
      </c>
      <c r="BI870" s="198">
        <f t="shared" si="663"/>
        <v>0</v>
      </c>
      <c r="BJ870" s="199">
        <f>IFERROR(SQRT(($E870-$E$1136)^2+($R870-$R$1136)^2),0)</f>
        <v>0.50544666244301761</v>
      </c>
      <c r="BK870" s="197" t="str">
        <f>IF(BJ870&lt;=SMALL(BJ$3:BJ$1130,1),"MAS PARECIDO","NO")</f>
        <v>NO</v>
      </c>
      <c r="BL870" s="197" t="str">
        <f>IF(BJ870&lt;=SMALL(BJ$3:BJ$1130,5),"SIMILAR","NO")</f>
        <v>NO</v>
      </c>
      <c r="BM870" s="197" t="str">
        <f t="shared" si="664"/>
        <v>N/A</v>
      </c>
      <c r="BN870" s="197">
        <f t="shared" si="665"/>
        <v>0</v>
      </c>
      <c r="BO870" s="198">
        <f t="shared" si="666"/>
        <v>0</v>
      </c>
      <c r="BP870" s="199">
        <f>IFERROR(SQRT(($E870-$E$1136)^2+($U870-$U$1136)^2),0)</f>
        <v>1.0027344257453146</v>
      </c>
      <c r="BQ870" s="197" t="str">
        <f>IF(BP870&lt;=SMALL(BP$3:BP$1130,1),"MAS PARECIDO","NO")</f>
        <v>NO</v>
      </c>
      <c r="BR870" s="197" t="str">
        <f>IF(BP870&lt;=SMALL(BP$3:BP$1130,5),"SIMILAR","NO")</f>
        <v>NO</v>
      </c>
      <c r="BS870" s="197" t="str">
        <f t="shared" si="667"/>
        <v>N/A</v>
      </c>
      <c r="BT870" s="197">
        <f t="shared" si="668"/>
        <v>0</v>
      </c>
      <c r="BU870" s="198">
        <f t="shared" si="669"/>
        <v>0</v>
      </c>
      <c r="BV870" s="199">
        <f>IFERROR(SQRT(($E870-$E$1136)^2+($X870-$X$1136)^2),0)</f>
        <v>7.4002220066601995E-2</v>
      </c>
      <c r="BW870" s="197" t="str">
        <f>IF(BV870&lt;=SMALL(BV$3:BV$1130,1),"MAS PARECIDO","NO")</f>
        <v>NO</v>
      </c>
      <c r="BX870" s="197" t="str">
        <f>IF(BV870&lt;=SMALL(BV$3:BV$1130,5),"SIMILAR","NO")</f>
        <v>NO</v>
      </c>
      <c r="BY870" s="197" t="str">
        <f t="shared" si="670"/>
        <v>N/A</v>
      </c>
      <c r="BZ870" s="197">
        <f t="shared" si="671"/>
        <v>0</v>
      </c>
      <c r="CA870" s="198">
        <f t="shared" si="672"/>
        <v>0</v>
      </c>
      <c r="CB870" s="199">
        <f>IFERROR(SQRT(($E870-$E$1136)^2+($AA870-$AA$1136)^2),0)</f>
        <v>7.4002220066601995E-2</v>
      </c>
      <c r="CC870" s="197" t="str">
        <f>IF(CB870&lt;=SMALL(CB$3:CB$1130,1),"MAS PARECIDO","NO")</f>
        <v>NO</v>
      </c>
      <c r="CD870" s="197" t="str">
        <f>IF(CB870&lt;=SMALL(CB$3:CB$1130,5),"SIMILAR","NO")</f>
        <v>NO</v>
      </c>
      <c r="CE870" s="197" t="str">
        <f t="shared" si="673"/>
        <v>N/A</v>
      </c>
      <c r="CF870" s="197">
        <f t="shared" si="674"/>
        <v>0</v>
      </c>
      <c r="CG870" s="198">
        <f t="shared" si="675"/>
        <v>0</v>
      </c>
      <c r="CH870" s="199">
        <f>IFERROR(SQRT(($E870-$E$1136)^2+($AD870-$AD$1136)^2),0)</f>
        <v>7.4002220066601995E-2</v>
      </c>
      <c r="CI870" s="197" t="str">
        <f>IF(CH870&lt;=SMALL(CH$3:CH$1130,1),"MAS PARECIDO","NO")</f>
        <v>NO</v>
      </c>
      <c r="CJ870" s="197" t="str">
        <f>IF(CH870&lt;=SMALL(CH$3:CH$1130,5),"SIMILAR","NO")</f>
        <v>NO</v>
      </c>
      <c r="CK870" s="197" t="str">
        <f t="shared" si="676"/>
        <v>N/A</v>
      </c>
      <c r="CL870" s="197">
        <f t="shared" si="677"/>
        <v>0</v>
      </c>
      <c r="CM870" s="198">
        <f t="shared" si="678"/>
        <v>0</v>
      </c>
      <c r="CN870" s="199">
        <f>IFERROR(SQRT(($E870-$E$1136)^2+($AG870-$AG$1136)^2),0)</f>
        <v>1.0027344257453146</v>
      </c>
      <c r="CO870" s="197" t="str">
        <f>IF(CN870&lt;=SMALL(CN$3:CN$1130,1),"MAS PARECIDO","NO")</f>
        <v>NO</v>
      </c>
      <c r="CP870" s="197" t="str">
        <f>IF(CN870&lt;=SMALL(CN$3:CN$1130,5),"SIMILAR","NO")</f>
        <v>NO</v>
      </c>
      <c r="CQ870" s="197" t="str">
        <f t="shared" si="679"/>
        <v>N/A</v>
      </c>
      <c r="CR870" s="197">
        <f t="shared" si="680"/>
        <v>0</v>
      </c>
      <c r="CS870" s="198">
        <f t="shared" si="681"/>
        <v>0</v>
      </c>
      <c r="CT870" s="199">
        <f>IFERROR(SQRT(($E870-$E$1136)^2+($AJ870-$AJ$1136)^2),0)</f>
        <v>7.4002220066601995E-2</v>
      </c>
      <c r="CU870" s="197" t="str">
        <f>IF(CT870&lt;=SMALL(CT$3:CT$1130,1),"MAS PARECIDO","NO")</f>
        <v>NO</v>
      </c>
      <c r="CV870" s="197" t="str">
        <f>IF(CT870&lt;=SMALL(CT$3:CT$1130,5),"SIMILAR","NO")</f>
        <v>NO</v>
      </c>
      <c r="CW870" s="197" t="str">
        <f t="shared" si="682"/>
        <v>N/A</v>
      </c>
      <c r="CX870" s="197">
        <f t="shared" si="683"/>
        <v>0</v>
      </c>
      <c r="CY870" s="198">
        <f t="shared" si="684"/>
        <v>0</v>
      </c>
      <c r="CZ870" s="2" t="s">
        <v>2683</v>
      </c>
      <c r="DA870" s="2" t="s">
        <v>2684</v>
      </c>
      <c r="DB870" s="2">
        <v>0</v>
      </c>
      <c r="DC870" s="2" t="s">
        <v>189</v>
      </c>
    </row>
    <row r="871" spans="1:107">
      <c r="A871" s="24" t="s">
        <v>1024</v>
      </c>
      <c r="B871" s="46">
        <v>62888.35</v>
      </c>
      <c r="C871" s="190">
        <f>(B871-$B$1132)/($B$1133-$B$1132)</f>
        <v>6.8245665018160054E-2</v>
      </c>
      <c r="D871" s="46"/>
      <c r="E871" s="190">
        <f>(D871-$D$1132)/($D$1133-$D$1132)</f>
        <v>-3.0000900027000811E-5</v>
      </c>
      <c r="F871" s="46" t="s">
        <v>203</v>
      </c>
      <c r="G871" s="192">
        <f>VLOOKUP(F871,'DATOS DE SOPORTE'!$Y$5:$Z$8,2,FALSE)</f>
        <v>3</v>
      </c>
      <c r="H871" s="190">
        <f>(G871-$G$1132)/($G$1133-$G$1132)</f>
        <v>0.66666666666666663</v>
      </c>
      <c r="I871" s="50">
        <v>3</v>
      </c>
      <c r="J871" s="200">
        <f t="shared" si="644"/>
        <v>3</v>
      </c>
      <c r="K871" s="190">
        <f>(J871-$J$1132)/($J$1133-$J$1132)</f>
        <v>0.6</v>
      </c>
      <c r="L871" s="193" t="str">
        <f t="shared" si="645"/>
        <v>SI</v>
      </c>
      <c r="M871" s="46"/>
      <c r="N871" s="192">
        <f t="shared" si="646"/>
        <v>2</v>
      </c>
      <c r="O871" s="190">
        <f>(N871-N$1132)/(N$1133-N$1132)</f>
        <v>1</v>
      </c>
      <c r="P871" s="46">
        <v>0</v>
      </c>
      <c r="Q871" s="192">
        <f t="shared" si="647"/>
        <v>3</v>
      </c>
      <c r="R871" s="190">
        <f>(Q871-Q$1132)/(Q$1133-Q$1132)</f>
        <v>1</v>
      </c>
      <c r="S871" s="46" t="s">
        <v>194</v>
      </c>
      <c r="T871" s="192">
        <f t="shared" si="648"/>
        <v>1</v>
      </c>
      <c r="U871" s="190">
        <f>(T871-T$1132)/(T$1133-T$1132)</f>
        <v>0</v>
      </c>
      <c r="V871" s="46" t="s">
        <v>62</v>
      </c>
      <c r="W871" s="194">
        <f>VLOOKUP(V871,'DATOS DE SOPORTE'!$S$5:$T$10,2,FALSE)</f>
        <v>1</v>
      </c>
      <c r="X871" s="201">
        <f>(W871-W$1132)/(W$1133-W$1132)</f>
        <v>0</v>
      </c>
      <c r="Y871" s="46" t="s">
        <v>188</v>
      </c>
      <c r="Z871" s="194">
        <f t="shared" si="649"/>
        <v>1</v>
      </c>
      <c r="AA871" s="201">
        <f>(Z871-Z$1132)/(Z$1133-Z$1132)</f>
        <v>0</v>
      </c>
      <c r="AB871" s="46" t="s">
        <v>136</v>
      </c>
      <c r="AC871" s="194">
        <f t="shared" si="650"/>
        <v>2</v>
      </c>
      <c r="AD871" s="201">
        <f>(AC871-AC$1132)/(AC$1133-AC$1132)</f>
        <v>1</v>
      </c>
      <c r="AE871" s="46" t="s">
        <v>188</v>
      </c>
      <c r="AF871" s="194">
        <f t="shared" si="651"/>
        <v>1</v>
      </c>
      <c r="AG871" s="201">
        <f>(AF871-AF$1132)/(AF$1133-AF$1132)</f>
        <v>0</v>
      </c>
      <c r="AH871" s="24" t="s">
        <v>67</v>
      </c>
      <c r="AI871" s="194">
        <f>VLOOKUP(AH871,'DATOS DE SOPORTE'!$V$5:$W$8,2,FALSE)</f>
        <v>1</v>
      </c>
      <c r="AJ871" s="201">
        <f>(AI871-AI$1132)/(AI$1133-AI$1132)</f>
        <v>0</v>
      </c>
      <c r="AK871" s="58" t="str">
        <f t="shared" si="643"/>
        <v>Bueno</v>
      </c>
      <c r="AL871" s="196">
        <f>IFERROR(SQRT(($E871-$E$1136)^2+($C871-$C$1136)^2),0)</f>
        <v>0.13689335435553601</v>
      </c>
      <c r="AM871" s="197" t="str">
        <f>IF(AL871&lt;=SMALL($AL$3:$AL$1130,1),"MAS PARECIDO","NO")</f>
        <v>NO</v>
      </c>
      <c r="AN871" s="197" t="str">
        <f>IF(AL871&lt;=SMALL($AL$3:$AL$1130,5),"SIMILAR","NO")</f>
        <v>NO</v>
      </c>
      <c r="AO871" s="197" t="str">
        <f t="shared" si="652"/>
        <v>N/A</v>
      </c>
      <c r="AP871" s="197">
        <f t="shared" si="653"/>
        <v>0</v>
      </c>
      <c r="AQ871" s="198">
        <f t="shared" si="654"/>
        <v>0</v>
      </c>
      <c r="AR871" s="196">
        <f>IFERROR(SQRT(($E871-$E$1136)^2+($H871-$H$1136)^2),0)</f>
        <v>0.33333333333333331</v>
      </c>
      <c r="AS871" s="197" t="str">
        <f>IF(AR871&lt;=SMALL(AR$3:AR$1130,1),"MAS PARECIDO","NO")</f>
        <v>NO</v>
      </c>
      <c r="AT871" s="197" t="str">
        <f>IF(AR871&lt;=SMALL(AR$3:AR$1130,5),"SIMILAR","NO")</f>
        <v>NO</v>
      </c>
      <c r="AU871" s="197" t="str">
        <f t="shared" si="655"/>
        <v>N/A</v>
      </c>
      <c r="AV871" s="197">
        <f t="shared" si="656"/>
        <v>0</v>
      </c>
      <c r="AW871" s="198">
        <f t="shared" si="657"/>
        <v>0</v>
      </c>
      <c r="AX871" s="199">
        <f>IFERROR(SQRT(($E871-$E$1136)^2+($K871-$K$1136)^2),0)</f>
        <v>0.39999999999999997</v>
      </c>
      <c r="AY871" s="197" t="str">
        <f>IF(AX871&lt;=SMALL(AX$3:AX$1130,1),"MAS PARECIDO","NO")</f>
        <v>NO</v>
      </c>
      <c r="AZ871" s="197" t="str">
        <f>IF(AX871&lt;=SMALL(AX$3:AX$1130,5),"SIMILAR","NO")</f>
        <v>NO</v>
      </c>
      <c r="BA871" s="197" t="str">
        <f t="shared" si="658"/>
        <v>N/A</v>
      </c>
      <c r="BB871" s="197">
        <f t="shared" si="659"/>
        <v>0</v>
      </c>
      <c r="BC871" s="198">
        <f t="shared" si="660"/>
        <v>0</v>
      </c>
      <c r="BD871" s="196">
        <f>IFERROR(SQRT(($E871-$E$1136)^2+($O871-$O$1136)^2),0)</f>
        <v>0</v>
      </c>
      <c r="BE871" s="197" t="str">
        <f>IF(BD871&lt;=SMALL(BD$3:BD$1130,1),"MAS PARECIDO","NO")</f>
        <v>MAS PARECIDO</v>
      </c>
      <c r="BF871" s="197" t="str">
        <f>IF(BD871&lt;=SMALL(BD$3:BD$1130,5),"SIMILAR","NO")</f>
        <v>SIMILAR</v>
      </c>
      <c r="BG871" s="197" t="str">
        <f t="shared" si="661"/>
        <v>Bueno</v>
      </c>
      <c r="BH871" s="197">
        <f t="shared" si="662"/>
        <v>1</v>
      </c>
      <c r="BI871" s="198">
        <f t="shared" si="663"/>
        <v>62888.35</v>
      </c>
      <c r="BJ871" s="199">
        <f>IFERROR(SQRT(($E871-$E$1136)^2+($R871-$R$1136)^2),0)</f>
        <v>0.5</v>
      </c>
      <c r="BK871" s="197" t="str">
        <f>IF(BJ871&lt;=SMALL(BJ$3:BJ$1130,1),"MAS PARECIDO","NO")</f>
        <v>NO</v>
      </c>
      <c r="BL871" s="197" t="str">
        <f>IF(BJ871&lt;=SMALL(BJ$3:BJ$1130,5),"SIMILAR","NO")</f>
        <v>NO</v>
      </c>
      <c r="BM871" s="197" t="str">
        <f t="shared" si="664"/>
        <v>N/A</v>
      </c>
      <c r="BN871" s="197">
        <f t="shared" si="665"/>
        <v>0</v>
      </c>
      <c r="BO871" s="198">
        <f t="shared" si="666"/>
        <v>0</v>
      </c>
      <c r="BP871" s="199">
        <f>IFERROR(SQRT(($E871-$E$1136)^2+($U871-$U$1136)^2),0)</f>
        <v>0</v>
      </c>
      <c r="BQ871" s="197" t="str">
        <f>IF(BP871&lt;=SMALL(BP$3:BP$1130,1),"MAS PARECIDO","NO")</f>
        <v>MAS PARECIDO</v>
      </c>
      <c r="BR871" s="197" t="str">
        <f>IF(BP871&lt;=SMALL(BP$3:BP$1130,5),"SIMILAR","NO")</f>
        <v>SIMILAR</v>
      </c>
      <c r="BS871" s="197" t="str">
        <f t="shared" si="667"/>
        <v>Bueno</v>
      </c>
      <c r="BT871" s="197">
        <f t="shared" si="668"/>
        <v>1</v>
      </c>
      <c r="BU871" s="198">
        <f t="shared" si="669"/>
        <v>62888.35</v>
      </c>
      <c r="BV871" s="199">
        <f>IFERROR(SQRT(($E871-$E$1136)^2+($X871-$X$1136)^2),0)</f>
        <v>0</v>
      </c>
      <c r="BW871" s="197" t="str">
        <f>IF(BV871&lt;=SMALL(BV$3:BV$1130,1),"MAS PARECIDO","NO")</f>
        <v>MAS PARECIDO</v>
      </c>
      <c r="BX871" s="197" t="str">
        <f>IF(BV871&lt;=SMALL(BV$3:BV$1130,5),"SIMILAR","NO")</f>
        <v>SIMILAR</v>
      </c>
      <c r="BY871" s="197" t="str">
        <f t="shared" si="670"/>
        <v>Bueno</v>
      </c>
      <c r="BZ871" s="197">
        <f t="shared" si="671"/>
        <v>1</v>
      </c>
      <c r="CA871" s="198">
        <f t="shared" si="672"/>
        <v>62888.35</v>
      </c>
      <c r="CB871" s="199">
        <f>IFERROR(SQRT(($E871-$E$1136)^2+($AA871-$AA$1136)^2),0)</f>
        <v>0</v>
      </c>
      <c r="CC871" s="197" t="str">
        <f>IF(CB871&lt;=SMALL(CB$3:CB$1130,1),"MAS PARECIDO","NO")</f>
        <v>MAS PARECIDO</v>
      </c>
      <c r="CD871" s="197" t="str">
        <f>IF(CB871&lt;=SMALL(CB$3:CB$1130,5),"SIMILAR","NO")</f>
        <v>SIMILAR</v>
      </c>
      <c r="CE871" s="197" t="str">
        <f t="shared" si="673"/>
        <v>Bueno</v>
      </c>
      <c r="CF871" s="197">
        <f t="shared" si="674"/>
        <v>1</v>
      </c>
      <c r="CG871" s="198">
        <f t="shared" si="675"/>
        <v>62888.35</v>
      </c>
      <c r="CH871" s="199">
        <f>IFERROR(SQRT(($E871-$E$1136)^2+($AD871-$AD$1136)^2),0)</f>
        <v>0</v>
      </c>
      <c r="CI871" s="197" t="str">
        <f>IF(CH871&lt;=SMALL(CH$3:CH$1130,1),"MAS PARECIDO","NO")</f>
        <v>MAS PARECIDO</v>
      </c>
      <c r="CJ871" s="197" t="str">
        <f>IF(CH871&lt;=SMALL(CH$3:CH$1130,5),"SIMILAR","NO")</f>
        <v>SIMILAR</v>
      </c>
      <c r="CK871" s="197" t="str">
        <f t="shared" si="676"/>
        <v>Bueno</v>
      </c>
      <c r="CL871" s="197">
        <f t="shared" si="677"/>
        <v>1</v>
      </c>
      <c r="CM871" s="198">
        <f t="shared" si="678"/>
        <v>62888.35</v>
      </c>
      <c r="CN871" s="199">
        <f>IFERROR(SQRT(($E871-$E$1136)^2+($AG871-$AG$1136)^2),0)</f>
        <v>1</v>
      </c>
      <c r="CO871" s="197" t="str">
        <f>IF(CN871&lt;=SMALL(CN$3:CN$1130,1),"MAS PARECIDO","NO")</f>
        <v>NO</v>
      </c>
      <c r="CP871" s="197" t="str">
        <f>IF(CN871&lt;=SMALL(CN$3:CN$1130,5),"SIMILAR","NO")</f>
        <v>NO</v>
      </c>
      <c r="CQ871" s="197" t="str">
        <f t="shared" si="679"/>
        <v>N/A</v>
      </c>
      <c r="CR871" s="197">
        <f t="shared" si="680"/>
        <v>0</v>
      </c>
      <c r="CS871" s="198">
        <f t="shared" si="681"/>
        <v>0</v>
      </c>
      <c r="CT871" s="199">
        <f>IFERROR(SQRT(($E871-$E$1136)^2+($AJ871-$AJ$1136)^2),0)</f>
        <v>0</v>
      </c>
      <c r="CU871" s="197" t="str">
        <f>IF(CT871&lt;=SMALL(CT$3:CT$1130,1),"MAS PARECIDO","NO")</f>
        <v>MAS PARECIDO</v>
      </c>
      <c r="CV871" s="197" t="str">
        <f>IF(CT871&lt;=SMALL(CT$3:CT$1130,5),"SIMILAR","NO")</f>
        <v>SIMILAR</v>
      </c>
      <c r="CW871" s="197" t="str">
        <f t="shared" si="682"/>
        <v>Bueno</v>
      </c>
      <c r="CX871" s="197">
        <f t="shared" si="683"/>
        <v>1</v>
      </c>
      <c r="CY871" s="198">
        <f t="shared" si="684"/>
        <v>62888.35</v>
      </c>
      <c r="CZ871" s="2" t="s">
        <v>2685</v>
      </c>
      <c r="DA871" s="2" t="s">
        <v>2686</v>
      </c>
      <c r="DB871" s="2">
        <v>0</v>
      </c>
      <c r="DC871" s="2" t="s">
        <v>189</v>
      </c>
    </row>
    <row r="872" spans="1:107">
      <c r="A872" s="24" t="s">
        <v>1025</v>
      </c>
      <c r="B872" s="46">
        <v>76866.61</v>
      </c>
      <c r="C872" s="190">
        <f>(B872-$B$1132)/($B$1133-$B$1132)</f>
        <v>8.458503774029158E-2</v>
      </c>
      <c r="D872" s="46">
        <v>15000</v>
      </c>
      <c r="E872" s="190">
        <f>(D872-$D$1132)/($D$1133-$D$1132)</f>
        <v>2.9970899126973809E-2</v>
      </c>
      <c r="F872" s="46" t="s">
        <v>203</v>
      </c>
      <c r="G872" s="192">
        <f>VLOOKUP(F872,'DATOS DE SOPORTE'!$Y$5:$Z$8,2,FALSE)</f>
        <v>3</v>
      </c>
      <c r="H872" s="190">
        <f>(G872-$G$1132)/($G$1133-$G$1132)</f>
        <v>0.66666666666666663</v>
      </c>
      <c r="I872" s="50">
        <v>2</v>
      </c>
      <c r="J872" s="200">
        <f t="shared" si="644"/>
        <v>2</v>
      </c>
      <c r="K872" s="190">
        <f>(J872-$J$1132)/($J$1133-$J$1132)</f>
        <v>0.4</v>
      </c>
      <c r="L872" s="193" t="str">
        <f t="shared" si="645"/>
        <v>SI</v>
      </c>
      <c r="M872" s="46" t="s">
        <v>56</v>
      </c>
      <c r="N872" s="192">
        <f t="shared" si="646"/>
        <v>1</v>
      </c>
      <c r="O872" s="190">
        <f>(N872-N$1132)/(N$1133-N$1132)</f>
        <v>0</v>
      </c>
      <c r="P872" s="46" t="s">
        <v>58</v>
      </c>
      <c r="Q872" s="192">
        <f t="shared" si="647"/>
        <v>3</v>
      </c>
      <c r="R872" s="190">
        <f>(Q872-Q$1132)/(Q$1133-Q$1132)</f>
        <v>1</v>
      </c>
      <c r="S872" s="46" t="s">
        <v>60</v>
      </c>
      <c r="T872" s="192">
        <f t="shared" si="648"/>
        <v>2</v>
      </c>
      <c r="U872" s="190">
        <f>(T872-T$1132)/(T$1133-T$1132)</f>
        <v>1</v>
      </c>
      <c r="V872" s="46" t="s">
        <v>62</v>
      </c>
      <c r="W872" s="194">
        <f>VLOOKUP(V872,'DATOS DE SOPORTE'!$S$5:$T$10,2,FALSE)</f>
        <v>1</v>
      </c>
      <c r="X872" s="201">
        <f>(W872-W$1132)/(W$1133-W$1132)</f>
        <v>0</v>
      </c>
      <c r="Y872" s="46" t="s">
        <v>136</v>
      </c>
      <c r="Z872" s="194">
        <f t="shared" si="649"/>
        <v>2</v>
      </c>
      <c r="AA872" s="201">
        <f>(Z872-Z$1132)/(Z$1133-Z$1132)</f>
        <v>1</v>
      </c>
      <c r="AB872" s="46" t="s">
        <v>136</v>
      </c>
      <c r="AC872" s="194">
        <f t="shared" si="650"/>
        <v>2</v>
      </c>
      <c r="AD872" s="201">
        <f>(AC872-AC$1132)/(AC$1133-AC$1132)</f>
        <v>1</v>
      </c>
      <c r="AE872" s="46" t="s">
        <v>188</v>
      </c>
      <c r="AF872" s="194">
        <f t="shared" si="651"/>
        <v>1</v>
      </c>
      <c r="AG872" s="201">
        <f>(AF872-AF$1132)/(AF$1133-AF$1132)</f>
        <v>0</v>
      </c>
      <c r="AH872" s="24" t="s">
        <v>67</v>
      </c>
      <c r="AI872" s="194">
        <f>VLOOKUP(AH872,'DATOS DE SOPORTE'!$V$5:$W$8,2,FALSE)</f>
        <v>1</v>
      </c>
      <c r="AJ872" s="201">
        <f>(AI872-AI$1132)/(AI$1133-AI$1132)</f>
        <v>0</v>
      </c>
      <c r="AK872" s="58" t="str">
        <f t="shared" si="643"/>
        <v>Bueno</v>
      </c>
      <c r="AL872" s="196">
        <f>IFERROR(SQRT(($E872-$E$1136)^2+($C872-$C$1136)^2),0)</f>
        <v>0.12423089990053733</v>
      </c>
      <c r="AM872" s="197" t="str">
        <f>IF(AL872&lt;=SMALL($AL$3:$AL$1130,1),"MAS PARECIDO","NO")</f>
        <v>NO</v>
      </c>
      <c r="AN872" s="197" t="str">
        <f>IF(AL872&lt;=SMALL($AL$3:$AL$1130,5),"SIMILAR","NO")</f>
        <v>NO</v>
      </c>
      <c r="AO872" s="197" t="str">
        <f t="shared" si="652"/>
        <v>N/A</v>
      </c>
      <c r="AP872" s="197">
        <f t="shared" si="653"/>
        <v>0</v>
      </c>
      <c r="AQ872" s="198">
        <f t="shared" si="654"/>
        <v>0</v>
      </c>
      <c r="AR872" s="196">
        <f>IFERROR(SQRT(($E872-$E$1136)^2+($H872-$H$1136)^2),0)</f>
        <v>0.33468069127683658</v>
      </c>
      <c r="AS872" s="197" t="str">
        <f>IF(AR872&lt;=SMALL(AR$3:AR$1130,1),"MAS PARECIDO","NO")</f>
        <v>NO</v>
      </c>
      <c r="AT872" s="197" t="str">
        <f>IF(AR872&lt;=SMALL(AR$3:AR$1130,5),"SIMILAR","NO")</f>
        <v>NO</v>
      </c>
      <c r="AU872" s="197" t="str">
        <f t="shared" si="655"/>
        <v>N/A</v>
      </c>
      <c r="AV872" s="197">
        <f t="shared" si="656"/>
        <v>0</v>
      </c>
      <c r="AW872" s="198">
        <f t="shared" si="657"/>
        <v>0</v>
      </c>
      <c r="AX872" s="199">
        <f>IFERROR(SQRT(($E872-$E$1136)^2+($K872-$K$1136)^2),0)</f>
        <v>0.20223761767393844</v>
      </c>
      <c r="AY872" s="197" t="str">
        <f>IF(AX872&lt;=SMALL(AX$3:AX$1130,1),"MAS PARECIDO","NO")</f>
        <v>NO</v>
      </c>
      <c r="AZ872" s="197" t="str">
        <f>IF(AX872&lt;=SMALL(AX$3:AX$1130,5),"SIMILAR","NO")</f>
        <v>NO</v>
      </c>
      <c r="BA872" s="197" t="str">
        <f t="shared" si="658"/>
        <v>N/A</v>
      </c>
      <c r="BB872" s="197">
        <f t="shared" si="659"/>
        <v>0</v>
      </c>
      <c r="BC872" s="198">
        <f t="shared" si="660"/>
        <v>0</v>
      </c>
      <c r="BD872" s="196">
        <f>IFERROR(SQRT(($E872-$E$1136)^2+($O872-$O$1136)^2),0)</f>
        <v>1.0004499257846093</v>
      </c>
      <c r="BE872" s="197" t="str">
        <f>IF(BD872&lt;=SMALL(BD$3:BD$1130,1),"MAS PARECIDO","NO")</f>
        <v>NO</v>
      </c>
      <c r="BF872" s="197" t="str">
        <f>IF(BD872&lt;=SMALL(BD$3:BD$1130,5),"SIMILAR","NO")</f>
        <v>NO</v>
      </c>
      <c r="BG872" s="197" t="str">
        <f t="shared" si="661"/>
        <v>N/A</v>
      </c>
      <c r="BH872" s="197">
        <f t="shared" si="662"/>
        <v>0</v>
      </c>
      <c r="BI872" s="198">
        <f t="shared" si="663"/>
        <v>0</v>
      </c>
      <c r="BJ872" s="199">
        <f>IFERROR(SQRT(($E872-$E$1136)^2+($R872-$R$1136)^2),0)</f>
        <v>0.50089924536021224</v>
      </c>
      <c r="BK872" s="197" t="str">
        <f>IF(BJ872&lt;=SMALL(BJ$3:BJ$1130,1),"MAS PARECIDO","NO")</f>
        <v>NO</v>
      </c>
      <c r="BL872" s="197" t="str">
        <f>IF(BJ872&lt;=SMALL(BJ$3:BJ$1130,5),"SIMILAR","NO")</f>
        <v>NO</v>
      </c>
      <c r="BM872" s="197" t="str">
        <f t="shared" si="664"/>
        <v>N/A</v>
      </c>
      <c r="BN872" s="197">
        <f t="shared" si="665"/>
        <v>0</v>
      </c>
      <c r="BO872" s="198">
        <f t="shared" si="666"/>
        <v>0</v>
      </c>
      <c r="BP872" s="199">
        <f>IFERROR(SQRT(($E872-$E$1136)^2+($U872-$U$1136)^2),0)</f>
        <v>1.0004499257846093</v>
      </c>
      <c r="BQ872" s="197" t="str">
        <f>IF(BP872&lt;=SMALL(BP$3:BP$1130,1),"MAS PARECIDO","NO")</f>
        <v>NO</v>
      </c>
      <c r="BR872" s="197" t="str">
        <f>IF(BP872&lt;=SMALL(BP$3:BP$1130,5),"SIMILAR","NO")</f>
        <v>NO</v>
      </c>
      <c r="BS872" s="197" t="str">
        <f t="shared" si="667"/>
        <v>N/A</v>
      </c>
      <c r="BT872" s="197">
        <f t="shared" si="668"/>
        <v>0</v>
      </c>
      <c r="BU872" s="198">
        <f t="shared" si="669"/>
        <v>0</v>
      </c>
      <c r="BV872" s="199">
        <f>IFERROR(SQRT(($E872-$E$1136)^2+($X872-$X$1136)^2),0)</f>
        <v>3.0000900027000808E-2</v>
      </c>
      <c r="BW872" s="197" t="str">
        <f>IF(BV872&lt;=SMALL(BV$3:BV$1130,1),"MAS PARECIDO","NO")</f>
        <v>NO</v>
      </c>
      <c r="BX872" s="197" t="str">
        <f>IF(BV872&lt;=SMALL(BV$3:BV$1130,5),"SIMILAR","NO")</f>
        <v>NO</v>
      </c>
      <c r="BY872" s="197" t="str">
        <f t="shared" si="670"/>
        <v>N/A</v>
      </c>
      <c r="BZ872" s="197">
        <f t="shared" si="671"/>
        <v>0</v>
      </c>
      <c r="CA872" s="198">
        <f t="shared" si="672"/>
        <v>0</v>
      </c>
      <c r="CB872" s="199">
        <f>IFERROR(SQRT(($E872-$E$1136)^2+($AA872-$AA$1136)^2),0)</f>
        <v>1.0004499257846093</v>
      </c>
      <c r="CC872" s="197" t="str">
        <f>IF(CB872&lt;=SMALL(CB$3:CB$1130,1),"MAS PARECIDO","NO")</f>
        <v>NO</v>
      </c>
      <c r="CD872" s="197" t="str">
        <f>IF(CB872&lt;=SMALL(CB$3:CB$1130,5),"SIMILAR","NO")</f>
        <v>NO</v>
      </c>
      <c r="CE872" s="197" t="str">
        <f t="shared" si="673"/>
        <v>N/A</v>
      </c>
      <c r="CF872" s="197">
        <f t="shared" si="674"/>
        <v>0</v>
      </c>
      <c r="CG872" s="198">
        <f t="shared" si="675"/>
        <v>0</v>
      </c>
      <c r="CH872" s="199">
        <f>IFERROR(SQRT(($E872-$E$1136)^2+($AD872-$AD$1136)^2),0)</f>
        <v>3.0000900027000808E-2</v>
      </c>
      <c r="CI872" s="197" t="str">
        <f>IF(CH872&lt;=SMALL(CH$3:CH$1130,1),"MAS PARECIDO","NO")</f>
        <v>NO</v>
      </c>
      <c r="CJ872" s="197" t="str">
        <f>IF(CH872&lt;=SMALL(CH$3:CH$1130,5),"SIMILAR","NO")</f>
        <v>NO</v>
      </c>
      <c r="CK872" s="197" t="str">
        <f t="shared" si="676"/>
        <v>N/A</v>
      </c>
      <c r="CL872" s="197">
        <f t="shared" si="677"/>
        <v>0</v>
      </c>
      <c r="CM872" s="198">
        <f t="shared" si="678"/>
        <v>0</v>
      </c>
      <c r="CN872" s="199">
        <f>IFERROR(SQRT(($E872-$E$1136)^2+($AG872-$AG$1136)^2),0)</f>
        <v>1.0004499257846093</v>
      </c>
      <c r="CO872" s="197" t="str">
        <f>IF(CN872&lt;=SMALL(CN$3:CN$1130,1),"MAS PARECIDO","NO")</f>
        <v>NO</v>
      </c>
      <c r="CP872" s="197" t="str">
        <f>IF(CN872&lt;=SMALL(CN$3:CN$1130,5),"SIMILAR","NO")</f>
        <v>NO</v>
      </c>
      <c r="CQ872" s="197" t="str">
        <f t="shared" si="679"/>
        <v>N/A</v>
      </c>
      <c r="CR872" s="197">
        <f t="shared" si="680"/>
        <v>0</v>
      </c>
      <c r="CS872" s="198">
        <f t="shared" si="681"/>
        <v>0</v>
      </c>
      <c r="CT872" s="199">
        <f>IFERROR(SQRT(($E872-$E$1136)^2+($AJ872-$AJ$1136)^2),0)</f>
        <v>3.0000900027000808E-2</v>
      </c>
      <c r="CU872" s="197" t="str">
        <f>IF(CT872&lt;=SMALL(CT$3:CT$1130,1),"MAS PARECIDO","NO")</f>
        <v>NO</v>
      </c>
      <c r="CV872" s="197" t="str">
        <f>IF(CT872&lt;=SMALL(CT$3:CT$1130,5),"SIMILAR","NO")</f>
        <v>NO</v>
      </c>
      <c r="CW872" s="197" t="str">
        <f t="shared" si="682"/>
        <v>N/A</v>
      </c>
      <c r="CX872" s="197">
        <f t="shared" si="683"/>
        <v>0</v>
      </c>
      <c r="CY872" s="198">
        <f t="shared" si="684"/>
        <v>0</v>
      </c>
      <c r="CZ872" s="2" t="s">
        <v>2687</v>
      </c>
      <c r="DA872" s="2" t="s">
        <v>2688</v>
      </c>
      <c r="DB872" s="2">
        <v>0</v>
      </c>
      <c r="DC872" s="2" t="s">
        <v>189</v>
      </c>
    </row>
    <row r="873" spans="1:107">
      <c r="A873" s="24" t="s">
        <v>1026</v>
      </c>
      <c r="B873" s="46">
        <v>28500</v>
      </c>
      <c r="C873" s="190">
        <f>(B873-$B$1132)/($B$1133-$B$1132)</f>
        <v>2.8048668542982769E-2</v>
      </c>
      <c r="D873" s="46">
        <v>20000</v>
      </c>
      <c r="E873" s="190">
        <f>(D873-$D$1132)/($D$1133-$D$1132)</f>
        <v>3.9971199135974078E-2</v>
      </c>
      <c r="F873" s="46" t="s">
        <v>203</v>
      </c>
      <c r="G873" s="192">
        <f>VLOOKUP(F873,'DATOS DE SOPORTE'!$Y$5:$Z$8,2,FALSE)</f>
        <v>3</v>
      </c>
      <c r="H873" s="190">
        <f>(G873-$G$1132)/($G$1133-$G$1132)</f>
        <v>0.66666666666666663</v>
      </c>
      <c r="I873" s="50">
        <v>0</v>
      </c>
      <c r="J873" s="200">
        <f t="shared" si="644"/>
        <v>0</v>
      </c>
      <c r="K873" s="190">
        <f>(J873-$J$1132)/($J$1133-$J$1132)</f>
        <v>0</v>
      </c>
      <c r="L873" s="193" t="str">
        <f t="shared" si="645"/>
        <v>NO</v>
      </c>
      <c r="M873" s="46" t="s">
        <v>192</v>
      </c>
      <c r="N873" s="192">
        <f t="shared" si="646"/>
        <v>2</v>
      </c>
      <c r="O873" s="190">
        <f>(N873-N$1132)/(N$1133-N$1132)</f>
        <v>1</v>
      </c>
      <c r="P873" s="46" t="s">
        <v>58</v>
      </c>
      <c r="Q873" s="192">
        <f t="shared" si="647"/>
        <v>3</v>
      </c>
      <c r="R873" s="190">
        <f>(Q873-Q$1132)/(Q$1133-Q$1132)</f>
        <v>1</v>
      </c>
      <c r="S873" s="46" t="s">
        <v>194</v>
      </c>
      <c r="T873" s="192">
        <f t="shared" si="648"/>
        <v>1</v>
      </c>
      <c r="U873" s="190">
        <f>(T873-T$1132)/(T$1133-T$1132)</f>
        <v>0</v>
      </c>
      <c r="V873" s="46" t="s">
        <v>62</v>
      </c>
      <c r="W873" s="194">
        <f>VLOOKUP(V873,'DATOS DE SOPORTE'!$S$5:$T$10,2,FALSE)</f>
        <v>1</v>
      </c>
      <c r="X873" s="201">
        <f>(W873-W$1132)/(W$1133-W$1132)</f>
        <v>0</v>
      </c>
      <c r="Y873" s="46" t="s">
        <v>188</v>
      </c>
      <c r="Z873" s="194">
        <f t="shared" si="649"/>
        <v>1</v>
      </c>
      <c r="AA873" s="201">
        <f>(Z873-Z$1132)/(Z$1133-Z$1132)</f>
        <v>0</v>
      </c>
      <c r="AB873" s="46" t="s">
        <v>188</v>
      </c>
      <c r="AC873" s="194">
        <f t="shared" si="650"/>
        <v>1</v>
      </c>
      <c r="AD873" s="201">
        <f>(AC873-AC$1132)/(AC$1133-AC$1132)</f>
        <v>0</v>
      </c>
      <c r="AE873" s="46" t="s">
        <v>188</v>
      </c>
      <c r="AF873" s="194">
        <f t="shared" si="651"/>
        <v>1</v>
      </c>
      <c r="AG873" s="201">
        <f>(AF873-AF$1132)/(AF$1133-AF$1132)</f>
        <v>0</v>
      </c>
      <c r="AH873" s="24" t="s">
        <v>199</v>
      </c>
      <c r="AI873" s="194">
        <f>VLOOKUP(AH873,'DATOS DE SOPORTE'!$V$5:$W$8,2,FALSE)</f>
        <v>2</v>
      </c>
      <c r="AJ873" s="201">
        <f>(AI873-AI$1132)/(AI$1133-AI$1132)</f>
        <v>0.33333333333333331</v>
      </c>
      <c r="AK873" s="58" t="str">
        <f t="shared" si="643"/>
        <v>Regular</v>
      </c>
      <c r="AL873" s="196">
        <f>IFERROR(SQRT(($E873-$E$1136)^2+($C873-$C$1136)^2),0)</f>
        <v>0.18155188889588919</v>
      </c>
      <c r="AM873" s="197" t="str">
        <f>IF(AL873&lt;=SMALL($AL$3:$AL$1130,1),"MAS PARECIDO","NO")</f>
        <v>NO</v>
      </c>
      <c r="AN873" s="197" t="str">
        <f>IF(AL873&lt;=SMALL($AL$3:$AL$1130,5),"SIMILAR","NO")</f>
        <v>NO</v>
      </c>
      <c r="AO873" s="197" t="str">
        <f t="shared" si="652"/>
        <v>N/A</v>
      </c>
      <c r="AP873" s="197">
        <f t="shared" si="653"/>
        <v>0</v>
      </c>
      <c r="AQ873" s="198">
        <f t="shared" si="654"/>
        <v>0</v>
      </c>
      <c r="AR873" s="196">
        <f>IFERROR(SQRT(($E873-$E$1136)^2+($H873-$H$1136)^2),0)</f>
        <v>0.33572489796771299</v>
      </c>
      <c r="AS873" s="197" t="str">
        <f>IF(AR873&lt;=SMALL(AR$3:AR$1130,1),"MAS PARECIDO","NO")</f>
        <v>NO</v>
      </c>
      <c r="AT873" s="197" t="str">
        <f>IF(AR873&lt;=SMALL(AR$3:AR$1130,5),"SIMILAR","NO")</f>
        <v>NO</v>
      </c>
      <c r="AU873" s="197" t="str">
        <f t="shared" si="655"/>
        <v>N/A</v>
      </c>
      <c r="AV873" s="197">
        <f t="shared" si="656"/>
        <v>0</v>
      </c>
      <c r="AW873" s="198">
        <f t="shared" si="657"/>
        <v>0</v>
      </c>
      <c r="AX873" s="199">
        <f>IFERROR(SQRT(($E873-$E$1136)^2+($K873-$K$1136)^2),0)</f>
        <v>0.2039610158935285</v>
      </c>
      <c r="AY873" s="197" t="str">
        <f>IF(AX873&lt;=SMALL(AX$3:AX$1130,1),"MAS PARECIDO","NO")</f>
        <v>NO</v>
      </c>
      <c r="AZ873" s="197" t="str">
        <f>IF(AX873&lt;=SMALL(AX$3:AX$1130,5),"SIMILAR","NO")</f>
        <v>NO</v>
      </c>
      <c r="BA873" s="197" t="str">
        <f t="shared" si="658"/>
        <v>N/A</v>
      </c>
      <c r="BB873" s="197">
        <f t="shared" si="659"/>
        <v>0</v>
      </c>
      <c r="BC873" s="198">
        <f t="shared" si="660"/>
        <v>0</v>
      </c>
      <c r="BD873" s="196">
        <f>IFERROR(SQRT(($E873-$E$1136)^2+($O873-$O$1136)^2),0)</f>
        <v>4.0001200036001078E-2</v>
      </c>
      <c r="BE873" s="197" t="str">
        <f>IF(BD873&lt;=SMALL(BD$3:BD$1130,1),"MAS PARECIDO","NO")</f>
        <v>NO</v>
      </c>
      <c r="BF873" s="197" t="str">
        <f>IF(BD873&lt;=SMALL(BD$3:BD$1130,5),"SIMILAR","NO")</f>
        <v>NO</v>
      </c>
      <c r="BG873" s="197" t="str">
        <f t="shared" si="661"/>
        <v>N/A</v>
      </c>
      <c r="BH873" s="197">
        <f t="shared" si="662"/>
        <v>0</v>
      </c>
      <c r="BI873" s="198">
        <f t="shared" si="663"/>
        <v>0</v>
      </c>
      <c r="BJ873" s="199">
        <f>IFERROR(SQRT(($E873-$E$1136)^2+($R873-$R$1136)^2),0)</f>
        <v>0.50159754385794209</v>
      </c>
      <c r="BK873" s="197" t="str">
        <f>IF(BJ873&lt;=SMALL(BJ$3:BJ$1130,1),"MAS PARECIDO","NO")</f>
        <v>NO</v>
      </c>
      <c r="BL873" s="197" t="str">
        <f>IF(BJ873&lt;=SMALL(BJ$3:BJ$1130,5),"SIMILAR","NO")</f>
        <v>NO</v>
      </c>
      <c r="BM873" s="197" t="str">
        <f t="shared" si="664"/>
        <v>N/A</v>
      </c>
      <c r="BN873" s="197">
        <f t="shared" si="665"/>
        <v>0</v>
      </c>
      <c r="BO873" s="198">
        <f t="shared" si="666"/>
        <v>0</v>
      </c>
      <c r="BP873" s="199">
        <f>IFERROR(SQRT(($E873-$E$1136)^2+($U873-$U$1136)^2),0)</f>
        <v>4.0001200036001078E-2</v>
      </c>
      <c r="BQ873" s="197" t="str">
        <f>IF(BP873&lt;=SMALL(BP$3:BP$1130,1),"MAS PARECIDO","NO")</f>
        <v>NO</v>
      </c>
      <c r="BR873" s="197" t="str">
        <f>IF(BP873&lt;=SMALL(BP$3:BP$1130,5),"SIMILAR","NO")</f>
        <v>NO</v>
      </c>
      <c r="BS873" s="197" t="str">
        <f t="shared" si="667"/>
        <v>N/A</v>
      </c>
      <c r="BT873" s="197">
        <f t="shared" si="668"/>
        <v>0</v>
      </c>
      <c r="BU873" s="198">
        <f t="shared" si="669"/>
        <v>0</v>
      </c>
      <c r="BV873" s="199">
        <f>IFERROR(SQRT(($E873-$E$1136)^2+($X873-$X$1136)^2),0)</f>
        <v>4.0001200036001078E-2</v>
      </c>
      <c r="BW873" s="197" t="str">
        <f>IF(BV873&lt;=SMALL(BV$3:BV$1130,1),"MAS PARECIDO","NO")</f>
        <v>NO</v>
      </c>
      <c r="BX873" s="197" t="str">
        <f>IF(BV873&lt;=SMALL(BV$3:BV$1130,5),"SIMILAR","NO")</f>
        <v>NO</v>
      </c>
      <c r="BY873" s="197" t="str">
        <f t="shared" si="670"/>
        <v>N/A</v>
      </c>
      <c r="BZ873" s="197">
        <f t="shared" si="671"/>
        <v>0</v>
      </c>
      <c r="CA873" s="198">
        <f t="shared" si="672"/>
        <v>0</v>
      </c>
      <c r="CB873" s="199">
        <f>IFERROR(SQRT(($E873-$E$1136)^2+($AA873-$AA$1136)^2),0)</f>
        <v>4.0001200036001078E-2</v>
      </c>
      <c r="CC873" s="197" t="str">
        <f>IF(CB873&lt;=SMALL(CB$3:CB$1130,1),"MAS PARECIDO","NO")</f>
        <v>NO</v>
      </c>
      <c r="CD873" s="197" t="str">
        <f>IF(CB873&lt;=SMALL(CB$3:CB$1130,5),"SIMILAR","NO")</f>
        <v>NO</v>
      </c>
      <c r="CE873" s="197" t="str">
        <f t="shared" si="673"/>
        <v>N/A</v>
      </c>
      <c r="CF873" s="197">
        <f t="shared" si="674"/>
        <v>0</v>
      </c>
      <c r="CG873" s="198">
        <f t="shared" si="675"/>
        <v>0</v>
      </c>
      <c r="CH873" s="199">
        <f>IFERROR(SQRT(($E873-$E$1136)^2+($AD873-$AD$1136)^2),0)</f>
        <v>1.0007997282195475</v>
      </c>
      <c r="CI873" s="197" t="str">
        <f>IF(CH873&lt;=SMALL(CH$3:CH$1130,1),"MAS PARECIDO","NO")</f>
        <v>NO</v>
      </c>
      <c r="CJ873" s="197" t="str">
        <f>IF(CH873&lt;=SMALL(CH$3:CH$1130,5),"SIMILAR","NO")</f>
        <v>NO</v>
      </c>
      <c r="CK873" s="197" t="str">
        <f t="shared" si="676"/>
        <v>N/A</v>
      </c>
      <c r="CL873" s="197">
        <f t="shared" si="677"/>
        <v>0</v>
      </c>
      <c r="CM873" s="198">
        <f t="shared" si="678"/>
        <v>0</v>
      </c>
      <c r="CN873" s="199">
        <f>IFERROR(SQRT(($E873-$E$1136)^2+($AG873-$AG$1136)^2),0)</f>
        <v>1.0007997282195475</v>
      </c>
      <c r="CO873" s="197" t="str">
        <f>IF(CN873&lt;=SMALL(CN$3:CN$1130,1),"MAS PARECIDO","NO")</f>
        <v>NO</v>
      </c>
      <c r="CP873" s="197" t="str">
        <f>IF(CN873&lt;=SMALL(CN$3:CN$1130,5),"SIMILAR","NO")</f>
        <v>NO</v>
      </c>
      <c r="CQ873" s="197" t="str">
        <f t="shared" si="679"/>
        <v>N/A</v>
      </c>
      <c r="CR873" s="197">
        <f t="shared" si="680"/>
        <v>0</v>
      </c>
      <c r="CS873" s="198">
        <f t="shared" si="681"/>
        <v>0</v>
      </c>
      <c r="CT873" s="199">
        <f>IFERROR(SQRT(($E873-$E$1136)^2+($AJ873-$AJ$1136)^2),0)</f>
        <v>0.33572489796771299</v>
      </c>
      <c r="CU873" s="197" t="str">
        <f>IF(CT873&lt;=SMALL(CT$3:CT$1130,1),"MAS PARECIDO","NO")</f>
        <v>NO</v>
      </c>
      <c r="CV873" s="197" t="str">
        <f>IF(CT873&lt;=SMALL(CT$3:CT$1130,5),"SIMILAR","NO")</f>
        <v>NO</v>
      </c>
      <c r="CW873" s="197" t="str">
        <f t="shared" si="682"/>
        <v>N/A</v>
      </c>
      <c r="CX873" s="197">
        <f t="shared" si="683"/>
        <v>0</v>
      </c>
      <c r="CY873" s="198">
        <f t="shared" si="684"/>
        <v>0</v>
      </c>
      <c r="CZ873" s="2" t="s">
        <v>2689</v>
      </c>
      <c r="DA873" s="2" t="s">
        <v>2690</v>
      </c>
      <c r="DB873" s="2">
        <v>1</v>
      </c>
      <c r="DC873" s="2" t="s">
        <v>346</v>
      </c>
    </row>
    <row r="874" spans="1:107">
      <c r="A874" s="24" t="s">
        <v>1027</v>
      </c>
      <c r="B874" s="46">
        <v>194844.19</v>
      </c>
      <c r="C874" s="190">
        <f>(B874-$B$1132)/($B$1133-$B$1132)</f>
        <v>0.22249058910899486</v>
      </c>
      <c r="D874" s="46">
        <v>6000</v>
      </c>
      <c r="E874" s="190">
        <f>(D874-$D$1132)/($D$1133-$D$1132)</f>
        <v>1.1970359110773323E-2</v>
      </c>
      <c r="F874" s="46" t="s">
        <v>53</v>
      </c>
      <c r="G874" s="192">
        <f>VLOOKUP(F874,'DATOS DE SOPORTE'!$Y$5:$Z$8,2,FALSE)</f>
        <v>2</v>
      </c>
      <c r="H874" s="190">
        <f>(G874-$G$1132)/($G$1133-$G$1132)</f>
        <v>0.33333333333333331</v>
      </c>
      <c r="I874" s="50">
        <v>4</v>
      </c>
      <c r="J874" s="200">
        <f t="shared" si="644"/>
        <v>4</v>
      </c>
      <c r="K874" s="190">
        <f>(J874-$J$1132)/($J$1133-$J$1132)</f>
        <v>0.8</v>
      </c>
      <c r="L874" s="193" t="str">
        <f t="shared" si="645"/>
        <v>SI</v>
      </c>
      <c r="M874" s="46" t="s">
        <v>192</v>
      </c>
      <c r="N874" s="192">
        <f t="shared" si="646"/>
        <v>2</v>
      </c>
      <c r="O874" s="190">
        <f>(N874-N$1132)/(N$1133-N$1132)</f>
        <v>1</v>
      </c>
      <c r="P874" s="46" t="s">
        <v>193</v>
      </c>
      <c r="Q874" s="192">
        <f t="shared" si="647"/>
        <v>2</v>
      </c>
      <c r="R874" s="190">
        <f>(Q874-Q$1132)/(Q$1133-Q$1132)</f>
        <v>0.5</v>
      </c>
      <c r="S874" s="46" t="s">
        <v>194</v>
      </c>
      <c r="T874" s="192">
        <f t="shared" si="648"/>
        <v>1</v>
      </c>
      <c r="U874" s="190">
        <f>(T874-T$1132)/(T$1133-T$1132)</f>
        <v>0</v>
      </c>
      <c r="V874" s="46" t="s">
        <v>212</v>
      </c>
      <c r="W874" s="194">
        <f>VLOOKUP(V874,'DATOS DE SOPORTE'!$S$5:$T$10,2,FALSE)</f>
        <v>3</v>
      </c>
      <c r="X874" s="201">
        <f>(W874-W$1132)/(W$1133-W$1132)</f>
        <v>0.4</v>
      </c>
      <c r="Y874" s="46" t="s">
        <v>188</v>
      </c>
      <c r="Z874" s="194">
        <f t="shared" si="649"/>
        <v>1</v>
      </c>
      <c r="AA874" s="201">
        <f>(Z874-Z$1132)/(Z$1133-Z$1132)</f>
        <v>0</v>
      </c>
      <c r="AB874" s="46" t="s">
        <v>136</v>
      </c>
      <c r="AC874" s="194">
        <f t="shared" si="650"/>
        <v>2</v>
      </c>
      <c r="AD874" s="201">
        <f>(AC874-AC$1132)/(AC$1133-AC$1132)</f>
        <v>1</v>
      </c>
      <c r="AE874" s="46" t="s">
        <v>136</v>
      </c>
      <c r="AF874" s="194">
        <f t="shared" si="651"/>
        <v>2</v>
      </c>
      <c r="AG874" s="201">
        <f>(AF874-AF$1132)/(AF$1133-AF$1132)</f>
        <v>1</v>
      </c>
      <c r="AH874" s="24" t="s">
        <v>67</v>
      </c>
      <c r="AI874" s="194">
        <f>VLOOKUP(AH874,'DATOS DE SOPORTE'!$V$5:$W$8,2,FALSE)</f>
        <v>1</v>
      </c>
      <c r="AJ874" s="201">
        <f>(AI874-AI$1132)/(AI$1133-AI$1132)</f>
        <v>0</v>
      </c>
      <c r="AK874" s="58" t="str">
        <f t="shared" si="643"/>
        <v>Bueno</v>
      </c>
      <c r="AL874" s="196">
        <f>IFERROR(SQRT(($E874-$E$1136)^2+($C874-$C$1136)^2),0)</f>
        <v>2.1097052226975978E-2</v>
      </c>
      <c r="AM874" s="197" t="str">
        <f>IF(AL874&lt;=SMALL($AL$3:$AL$1130,1),"MAS PARECIDO","NO")</f>
        <v>NO</v>
      </c>
      <c r="AN874" s="197" t="str">
        <f>IF(AL874&lt;=SMALL($AL$3:$AL$1130,5),"SIMILAR","NO")</f>
        <v>NO</v>
      </c>
      <c r="AO874" s="197" t="str">
        <f t="shared" si="652"/>
        <v>N/A</v>
      </c>
      <c r="AP874" s="197">
        <f t="shared" si="653"/>
        <v>0</v>
      </c>
      <c r="AQ874" s="198">
        <f t="shared" si="654"/>
        <v>0</v>
      </c>
      <c r="AR874" s="196">
        <f>IFERROR(SQRT(($E874-$E$1136)^2+($H874-$H$1136)^2),0)</f>
        <v>1.2000360010800324E-2</v>
      </c>
      <c r="AS874" s="197" t="str">
        <f>IF(AR874&lt;=SMALL(AR$3:AR$1130,1),"MAS PARECIDO","NO")</f>
        <v>NO</v>
      </c>
      <c r="AT874" s="197" t="str">
        <f>IF(AR874&lt;=SMALL(AR$3:AR$1130,5),"SIMILAR","NO")</f>
        <v>NO</v>
      </c>
      <c r="AU874" s="197" t="str">
        <f t="shared" si="655"/>
        <v>N/A</v>
      </c>
      <c r="AV874" s="197">
        <f t="shared" si="656"/>
        <v>0</v>
      </c>
      <c r="AW874" s="198">
        <f t="shared" si="657"/>
        <v>0</v>
      </c>
      <c r="AX874" s="199">
        <f>IFERROR(SQRT(($E874-$E$1136)^2+($K874-$K$1136)^2),0)</f>
        <v>0.60011999520128378</v>
      </c>
      <c r="AY874" s="197" t="str">
        <f>IF(AX874&lt;=SMALL(AX$3:AX$1130,1),"MAS PARECIDO","NO")</f>
        <v>NO</v>
      </c>
      <c r="AZ874" s="197" t="str">
        <f>IF(AX874&lt;=SMALL(AX$3:AX$1130,5),"SIMILAR","NO")</f>
        <v>NO</v>
      </c>
      <c r="BA874" s="197" t="str">
        <f t="shared" si="658"/>
        <v>N/A</v>
      </c>
      <c r="BB874" s="197">
        <f t="shared" si="659"/>
        <v>0</v>
      </c>
      <c r="BC874" s="198">
        <f t="shared" si="660"/>
        <v>0</v>
      </c>
      <c r="BD874" s="196">
        <f>IFERROR(SQRT(($E874-$E$1136)^2+($O874-$O$1136)^2),0)</f>
        <v>1.2000360010800324E-2</v>
      </c>
      <c r="BE874" s="197" t="str">
        <f>IF(BD874&lt;=SMALL(BD$3:BD$1130,1),"MAS PARECIDO","NO")</f>
        <v>NO</v>
      </c>
      <c r="BF874" s="197" t="str">
        <f>IF(BD874&lt;=SMALL(BD$3:BD$1130,5),"SIMILAR","NO")</f>
        <v>NO</v>
      </c>
      <c r="BG874" s="197" t="str">
        <f t="shared" si="661"/>
        <v>N/A</v>
      </c>
      <c r="BH874" s="197">
        <f t="shared" si="662"/>
        <v>0</v>
      </c>
      <c r="BI874" s="198">
        <f t="shared" si="663"/>
        <v>0</v>
      </c>
      <c r="BJ874" s="199">
        <f>IFERROR(SQRT(($E874-$E$1136)^2+($R874-$R$1136)^2),0)</f>
        <v>1.2000360010800324E-2</v>
      </c>
      <c r="BK874" s="197" t="str">
        <f>IF(BJ874&lt;=SMALL(BJ$3:BJ$1130,1),"MAS PARECIDO","NO")</f>
        <v>NO</v>
      </c>
      <c r="BL874" s="197" t="str">
        <f>IF(BJ874&lt;=SMALL(BJ$3:BJ$1130,5),"SIMILAR","NO")</f>
        <v>NO</v>
      </c>
      <c r="BM874" s="197" t="str">
        <f t="shared" si="664"/>
        <v>N/A</v>
      </c>
      <c r="BN874" s="197">
        <f t="shared" si="665"/>
        <v>0</v>
      </c>
      <c r="BO874" s="198">
        <f t="shared" si="666"/>
        <v>0</v>
      </c>
      <c r="BP874" s="199">
        <f>IFERROR(SQRT(($E874-$E$1136)^2+($U874-$U$1136)^2),0)</f>
        <v>1.2000360010800324E-2</v>
      </c>
      <c r="BQ874" s="197" t="str">
        <f>IF(BP874&lt;=SMALL(BP$3:BP$1130,1),"MAS PARECIDO","NO")</f>
        <v>NO</v>
      </c>
      <c r="BR874" s="197" t="str">
        <f>IF(BP874&lt;=SMALL(BP$3:BP$1130,5),"SIMILAR","NO")</f>
        <v>NO</v>
      </c>
      <c r="BS874" s="197" t="str">
        <f t="shared" si="667"/>
        <v>N/A</v>
      </c>
      <c r="BT874" s="197">
        <f t="shared" si="668"/>
        <v>0</v>
      </c>
      <c r="BU874" s="198">
        <f t="shared" si="669"/>
        <v>0</v>
      </c>
      <c r="BV874" s="199">
        <f>IFERROR(SQRT(($E874-$E$1136)^2+($X874-$X$1136)^2),0)</f>
        <v>0.40017997031384372</v>
      </c>
      <c r="BW874" s="197" t="str">
        <f>IF(BV874&lt;=SMALL(BV$3:BV$1130,1),"MAS PARECIDO","NO")</f>
        <v>NO</v>
      </c>
      <c r="BX874" s="197" t="str">
        <f>IF(BV874&lt;=SMALL(BV$3:BV$1130,5),"SIMILAR","NO")</f>
        <v>NO</v>
      </c>
      <c r="BY874" s="197" t="str">
        <f t="shared" si="670"/>
        <v>N/A</v>
      </c>
      <c r="BZ874" s="197">
        <f t="shared" si="671"/>
        <v>0</v>
      </c>
      <c r="CA874" s="198">
        <f t="shared" si="672"/>
        <v>0</v>
      </c>
      <c r="CB874" s="199">
        <f>IFERROR(SQRT(($E874-$E$1136)^2+($AA874-$AA$1136)^2),0)</f>
        <v>1.2000360010800324E-2</v>
      </c>
      <c r="CC874" s="197" t="str">
        <f>IF(CB874&lt;=SMALL(CB$3:CB$1130,1),"MAS PARECIDO","NO")</f>
        <v>NO</v>
      </c>
      <c r="CD874" s="197" t="str">
        <f>IF(CB874&lt;=SMALL(CB$3:CB$1130,5),"SIMILAR","NO")</f>
        <v>NO</v>
      </c>
      <c r="CE874" s="197" t="str">
        <f t="shared" si="673"/>
        <v>N/A</v>
      </c>
      <c r="CF874" s="197">
        <f t="shared" si="674"/>
        <v>0</v>
      </c>
      <c r="CG874" s="198">
        <f t="shared" si="675"/>
        <v>0</v>
      </c>
      <c r="CH874" s="199">
        <f>IFERROR(SQRT(($E874-$E$1136)^2+($AD874-$AD$1136)^2),0)</f>
        <v>1.2000360010800324E-2</v>
      </c>
      <c r="CI874" s="197" t="str">
        <f>IF(CH874&lt;=SMALL(CH$3:CH$1130,1),"MAS PARECIDO","NO")</f>
        <v>NO</v>
      </c>
      <c r="CJ874" s="197" t="str">
        <f>IF(CH874&lt;=SMALL(CH$3:CH$1130,5),"SIMILAR","NO")</f>
        <v>NO</v>
      </c>
      <c r="CK874" s="197" t="str">
        <f t="shared" si="676"/>
        <v>N/A</v>
      </c>
      <c r="CL874" s="197">
        <f t="shared" si="677"/>
        <v>0</v>
      </c>
      <c r="CM874" s="198">
        <f t="shared" si="678"/>
        <v>0</v>
      </c>
      <c r="CN874" s="199">
        <f>IFERROR(SQRT(($E874-$E$1136)^2+($AG874-$AG$1136)^2),0)</f>
        <v>1.2000360010800324E-2</v>
      </c>
      <c r="CO874" s="197" t="str">
        <f>IF(CN874&lt;=SMALL(CN$3:CN$1130,1),"MAS PARECIDO","NO")</f>
        <v>NO</v>
      </c>
      <c r="CP874" s="197" t="str">
        <f>IF(CN874&lt;=SMALL(CN$3:CN$1130,5),"SIMILAR","NO")</f>
        <v>NO</v>
      </c>
      <c r="CQ874" s="197" t="str">
        <f t="shared" si="679"/>
        <v>N/A</v>
      </c>
      <c r="CR874" s="197">
        <f t="shared" si="680"/>
        <v>0</v>
      </c>
      <c r="CS874" s="198">
        <f t="shared" si="681"/>
        <v>0</v>
      </c>
      <c r="CT874" s="199">
        <f>IFERROR(SQRT(($E874-$E$1136)^2+($AJ874-$AJ$1136)^2),0)</f>
        <v>1.2000360010800324E-2</v>
      </c>
      <c r="CU874" s="197" t="str">
        <f>IF(CT874&lt;=SMALL(CT$3:CT$1130,1),"MAS PARECIDO","NO")</f>
        <v>NO</v>
      </c>
      <c r="CV874" s="197" t="str">
        <f>IF(CT874&lt;=SMALL(CT$3:CT$1130,5),"SIMILAR","NO")</f>
        <v>NO</v>
      </c>
      <c r="CW874" s="197" t="str">
        <f t="shared" si="682"/>
        <v>N/A</v>
      </c>
      <c r="CX874" s="197">
        <f t="shared" si="683"/>
        <v>0</v>
      </c>
      <c r="CY874" s="198">
        <f t="shared" si="684"/>
        <v>0</v>
      </c>
      <c r="CZ874" s="2" t="s">
        <v>2691</v>
      </c>
      <c r="DA874" s="2" t="s">
        <v>2692</v>
      </c>
      <c r="DB874" s="2">
        <v>0</v>
      </c>
      <c r="DC874" s="2" t="s">
        <v>189</v>
      </c>
    </row>
    <row r="875" spans="1:107">
      <c r="A875" s="24" t="s">
        <v>1028</v>
      </c>
      <c r="B875" s="46">
        <v>33960.44</v>
      </c>
      <c r="C875" s="190">
        <f>(B875-$B$1132)/($B$1133-$B$1132)</f>
        <v>3.4431448973940265E-2</v>
      </c>
      <c r="D875" s="46">
        <v>6000</v>
      </c>
      <c r="E875" s="190">
        <f>(D875-$D$1132)/($D$1133-$D$1132)</f>
        <v>1.1970359110773323E-2</v>
      </c>
      <c r="F875" s="46" t="s">
        <v>203</v>
      </c>
      <c r="G875" s="192">
        <f>VLOOKUP(F875,'DATOS DE SOPORTE'!$Y$5:$Z$8,2,FALSE)</f>
        <v>3</v>
      </c>
      <c r="H875" s="190">
        <f>(G875-$G$1132)/($G$1133-$G$1132)</f>
        <v>0.66666666666666663</v>
      </c>
      <c r="I875" s="50">
        <v>2</v>
      </c>
      <c r="J875" s="200">
        <f t="shared" si="644"/>
        <v>2</v>
      </c>
      <c r="K875" s="190">
        <f>(J875-$J$1132)/($J$1133-$J$1132)</f>
        <v>0.4</v>
      </c>
      <c r="L875" s="193" t="str">
        <f t="shared" si="645"/>
        <v>SI</v>
      </c>
      <c r="M875" s="46" t="s">
        <v>192</v>
      </c>
      <c r="N875" s="192">
        <f t="shared" si="646"/>
        <v>2</v>
      </c>
      <c r="O875" s="190">
        <f>(N875-N$1132)/(N$1133-N$1132)</f>
        <v>1</v>
      </c>
      <c r="P875" s="46" t="s">
        <v>196</v>
      </c>
      <c r="Q875" s="192">
        <f t="shared" si="647"/>
        <v>1</v>
      </c>
      <c r="R875" s="190">
        <f>(Q875-Q$1132)/(Q$1133-Q$1132)</f>
        <v>0</v>
      </c>
      <c r="S875" s="46" t="s">
        <v>60</v>
      </c>
      <c r="T875" s="192">
        <f t="shared" si="648"/>
        <v>2</v>
      </c>
      <c r="U875" s="190">
        <f>(T875-T$1132)/(T$1133-T$1132)</f>
        <v>1</v>
      </c>
      <c r="V875" s="46" t="s">
        <v>62</v>
      </c>
      <c r="W875" s="194">
        <f>VLOOKUP(V875,'DATOS DE SOPORTE'!$S$5:$T$10,2,FALSE)</f>
        <v>1</v>
      </c>
      <c r="X875" s="201">
        <f>(W875-W$1132)/(W$1133-W$1132)</f>
        <v>0</v>
      </c>
      <c r="Y875" s="46" t="s">
        <v>136</v>
      </c>
      <c r="Z875" s="194">
        <f t="shared" si="649"/>
        <v>2</v>
      </c>
      <c r="AA875" s="201">
        <f>(Z875-Z$1132)/(Z$1133-Z$1132)</f>
        <v>1</v>
      </c>
      <c r="AB875" s="46" t="s">
        <v>136</v>
      </c>
      <c r="AC875" s="194">
        <f t="shared" si="650"/>
        <v>2</v>
      </c>
      <c r="AD875" s="201">
        <f>(AC875-AC$1132)/(AC$1133-AC$1132)</f>
        <v>1</v>
      </c>
      <c r="AE875" s="46" t="s">
        <v>136</v>
      </c>
      <c r="AF875" s="194">
        <f t="shared" si="651"/>
        <v>2</v>
      </c>
      <c r="AG875" s="201">
        <f>(AF875-AF$1132)/(AF$1133-AF$1132)</f>
        <v>1</v>
      </c>
      <c r="AH875" s="24" t="s">
        <v>67</v>
      </c>
      <c r="AI875" s="194">
        <f>VLOOKUP(AH875,'DATOS DE SOPORTE'!$V$5:$W$8,2,FALSE)</f>
        <v>1</v>
      </c>
      <c r="AJ875" s="201">
        <f>(AI875-AI$1132)/(AI$1133-AI$1132)</f>
        <v>0</v>
      </c>
      <c r="AK875" s="58" t="str">
        <f t="shared" si="643"/>
        <v>Bueno</v>
      </c>
      <c r="AL875" s="196">
        <f>IFERROR(SQRT(($E875-$E$1136)^2+($C875-$C$1136)^2),0)</f>
        <v>0.17112884979504889</v>
      </c>
      <c r="AM875" s="197" t="str">
        <f>IF(AL875&lt;=SMALL($AL$3:$AL$1130,1),"MAS PARECIDO","NO")</f>
        <v>NO</v>
      </c>
      <c r="AN875" s="197" t="str">
        <f>IF(AL875&lt;=SMALL($AL$3:$AL$1130,5),"SIMILAR","NO")</f>
        <v>NO</v>
      </c>
      <c r="AO875" s="197" t="str">
        <f t="shared" si="652"/>
        <v>N/A</v>
      </c>
      <c r="AP875" s="197">
        <f t="shared" si="653"/>
        <v>0</v>
      </c>
      <c r="AQ875" s="198">
        <f t="shared" si="654"/>
        <v>0</v>
      </c>
      <c r="AR875" s="196">
        <f>IFERROR(SQRT(($E875-$E$1136)^2+($H875-$H$1136)^2),0)</f>
        <v>0.3335492763468389</v>
      </c>
      <c r="AS875" s="197" t="str">
        <f>IF(AR875&lt;=SMALL(AR$3:AR$1130,1),"MAS PARECIDO","NO")</f>
        <v>NO</v>
      </c>
      <c r="AT875" s="197" t="str">
        <f>IF(AR875&lt;=SMALL(AR$3:AR$1130,5),"SIMILAR","NO")</f>
        <v>NO</v>
      </c>
      <c r="AU875" s="197" t="str">
        <f t="shared" si="655"/>
        <v>N/A</v>
      </c>
      <c r="AV875" s="197">
        <f t="shared" si="656"/>
        <v>0</v>
      </c>
      <c r="AW875" s="198">
        <f t="shared" si="657"/>
        <v>0</v>
      </c>
      <c r="AX875" s="199">
        <f>IFERROR(SQRT(($E875-$E$1136)^2+($K875-$K$1136)^2),0)</f>
        <v>0.20035969814408491</v>
      </c>
      <c r="AY875" s="197" t="str">
        <f>IF(AX875&lt;=SMALL(AX$3:AX$1130,1),"MAS PARECIDO","NO")</f>
        <v>NO</v>
      </c>
      <c r="AZ875" s="197" t="str">
        <f>IF(AX875&lt;=SMALL(AX$3:AX$1130,5),"SIMILAR","NO")</f>
        <v>NO</v>
      </c>
      <c r="BA875" s="197" t="str">
        <f t="shared" si="658"/>
        <v>N/A</v>
      </c>
      <c r="BB875" s="197">
        <f t="shared" si="659"/>
        <v>0</v>
      </c>
      <c r="BC875" s="198">
        <f t="shared" si="660"/>
        <v>0</v>
      </c>
      <c r="BD875" s="196">
        <f>IFERROR(SQRT(($E875-$E$1136)^2+($O875-$O$1136)^2),0)</f>
        <v>1.2000360010800324E-2</v>
      </c>
      <c r="BE875" s="197" t="str">
        <f>IF(BD875&lt;=SMALL(BD$3:BD$1130,1),"MAS PARECIDO","NO")</f>
        <v>NO</v>
      </c>
      <c r="BF875" s="197" t="str">
        <f>IF(BD875&lt;=SMALL(BD$3:BD$1130,5),"SIMILAR","NO")</f>
        <v>NO</v>
      </c>
      <c r="BG875" s="197" t="str">
        <f t="shared" si="661"/>
        <v>N/A</v>
      </c>
      <c r="BH875" s="197">
        <f t="shared" si="662"/>
        <v>0</v>
      </c>
      <c r="BI875" s="198">
        <f t="shared" si="663"/>
        <v>0</v>
      </c>
      <c r="BJ875" s="199">
        <f>IFERROR(SQRT(($E875-$E$1136)^2+($R875-$R$1136)^2),0)</f>
        <v>0.50014398790787118</v>
      </c>
      <c r="BK875" s="197" t="str">
        <f>IF(BJ875&lt;=SMALL(BJ$3:BJ$1130,1),"MAS PARECIDO","NO")</f>
        <v>NO</v>
      </c>
      <c r="BL875" s="197" t="str">
        <f>IF(BJ875&lt;=SMALL(BJ$3:BJ$1130,5),"SIMILAR","NO")</f>
        <v>NO</v>
      </c>
      <c r="BM875" s="197" t="str">
        <f t="shared" si="664"/>
        <v>N/A</v>
      </c>
      <c r="BN875" s="197">
        <f t="shared" si="665"/>
        <v>0</v>
      </c>
      <c r="BO875" s="198">
        <f t="shared" si="666"/>
        <v>0</v>
      </c>
      <c r="BP875" s="199">
        <f>IFERROR(SQRT(($E875-$E$1136)^2+($U875-$U$1136)^2),0)</f>
        <v>1.00007200172807</v>
      </c>
      <c r="BQ875" s="197" t="str">
        <f>IF(BP875&lt;=SMALL(BP$3:BP$1130,1),"MAS PARECIDO","NO")</f>
        <v>NO</v>
      </c>
      <c r="BR875" s="197" t="str">
        <f>IF(BP875&lt;=SMALL(BP$3:BP$1130,5),"SIMILAR","NO")</f>
        <v>NO</v>
      </c>
      <c r="BS875" s="197" t="str">
        <f t="shared" si="667"/>
        <v>N/A</v>
      </c>
      <c r="BT875" s="197">
        <f t="shared" si="668"/>
        <v>0</v>
      </c>
      <c r="BU875" s="198">
        <f t="shared" si="669"/>
        <v>0</v>
      </c>
      <c r="BV875" s="199">
        <f>IFERROR(SQRT(($E875-$E$1136)^2+($X875-$X$1136)^2),0)</f>
        <v>1.2000360010800324E-2</v>
      </c>
      <c r="BW875" s="197" t="str">
        <f>IF(BV875&lt;=SMALL(BV$3:BV$1130,1),"MAS PARECIDO","NO")</f>
        <v>NO</v>
      </c>
      <c r="BX875" s="197" t="str">
        <f>IF(BV875&lt;=SMALL(BV$3:BV$1130,5),"SIMILAR","NO")</f>
        <v>NO</v>
      </c>
      <c r="BY875" s="197" t="str">
        <f t="shared" si="670"/>
        <v>N/A</v>
      </c>
      <c r="BZ875" s="197">
        <f t="shared" si="671"/>
        <v>0</v>
      </c>
      <c r="CA875" s="198">
        <f t="shared" si="672"/>
        <v>0</v>
      </c>
      <c r="CB875" s="199">
        <f>IFERROR(SQRT(($E875-$E$1136)^2+($AA875-$AA$1136)^2),0)</f>
        <v>1.00007200172807</v>
      </c>
      <c r="CC875" s="197" t="str">
        <f>IF(CB875&lt;=SMALL(CB$3:CB$1130,1),"MAS PARECIDO","NO")</f>
        <v>NO</v>
      </c>
      <c r="CD875" s="197" t="str">
        <f>IF(CB875&lt;=SMALL(CB$3:CB$1130,5),"SIMILAR","NO")</f>
        <v>NO</v>
      </c>
      <c r="CE875" s="197" t="str">
        <f t="shared" si="673"/>
        <v>N/A</v>
      </c>
      <c r="CF875" s="197">
        <f t="shared" si="674"/>
        <v>0</v>
      </c>
      <c r="CG875" s="198">
        <f t="shared" si="675"/>
        <v>0</v>
      </c>
      <c r="CH875" s="199">
        <f>IFERROR(SQRT(($E875-$E$1136)^2+($AD875-$AD$1136)^2),0)</f>
        <v>1.2000360010800324E-2</v>
      </c>
      <c r="CI875" s="197" t="str">
        <f>IF(CH875&lt;=SMALL(CH$3:CH$1130,1),"MAS PARECIDO","NO")</f>
        <v>NO</v>
      </c>
      <c r="CJ875" s="197" t="str">
        <f>IF(CH875&lt;=SMALL(CH$3:CH$1130,5),"SIMILAR","NO")</f>
        <v>NO</v>
      </c>
      <c r="CK875" s="197" t="str">
        <f t="shared" si="676"/>
        <v>N/A</v>
      </c>
      <c r="CL875" s="197">
        <f t="shared" si="677"/>
        <v>0</v>
      </c>
      <c r="CM875" s="198">
        <f t="shared" si="678"/>
        <v>0</v>
      </c>
      <c r="CN875" s="199">
        <f>IFERROR(SQRT(($E875-$E$1136)^2+($AG875-$AG$1136)^2),0)</f>
        <v>1.2000360010800324E-2</v>
      </c>
      <c r="CO875" s="197" t="str">
        <f>IF(CN875&lt;=SMALL(CN$3:CN$1130,1),"MAS PARECIDO","NO")</f>
        <v>NO</v>
      </c>
      <c r="CP875" s="197" t="str">
        <f>IF(CN875&lt;=SMALL(CN$3:CN$1130,5),"SIMILAR","NO")</f>
        <v>NO</v>
      </c>
      <c r="CQ875" s="197" t="str">
        <f t="shared" si="679"/>
        <v>N/A</v>
      </c>
      <c r="CR875" s="197">
        <f t="shared" si="680"/>
        <v>0</v>
      </c>
      <c r="CS875" s="198">
        <f t="shared" si="681"/>
        <v>0</v>
      </c>
      <c r="CT875" s="199">
        <f>IFERROR(SQRT(($E875-$E$1136)^2+($AJ875-$AJ$1136)^2),0)</f>
        <v>1.2000360010800324E-2</v>
      </c>
      <c r="CU875" s="197" t="str">
        <f>IF(CT875&lt;=SMALL(CT$3:CT$1130,1),"MAS PARECIDO","NO")</f>
        <v>NO</v>
      </c>
      <c r="CV875" s="197" t="str">
        <f>IF(CT875&lt;=SMALL(CT$3:CT$1130,5),"SIMILAR","NO")</f>
        <v>NO</v>
      </c>
      <c r="CW875" s="197" t="str">
        <f t="shared" si="682"/>
        <v>N/A</v>
      </c>
      <c r="CX875" s="197">
        <f t="shared" si="683"/>
        <v>0</v>
      </c>
      <c r="CY875" s="198">
        <f t="shared" si="684"/>
        <v>0</v>
      </c>
      <c r="CZ875" s="2">
        <v>0</v>
      </c>
      <c r="DA875" s="2" t="s">
        <v>2693</v>
      </c>
      <c r="DB875" s="2">
        <v>0</v>
      </c>
      <c r="DC875" s="2" t="s">
        <v>189</v>
      </c>
    </row>
    <row r="876" spans="1:107">
      <c r="A876" s="24" t="s">
        <v>1029</v>
      </c>
      <c r="B876" s="46">
        <v>51156.66</v>
      </c>
      <c r="C876" s="190">
        <f>(B876-$B$1132)/($B$1133-$B$1132)</f>
        <v>5.4532337639036824E-2</v>
      </c>
      <c r="D876" s="46">
        <v>4250</v>
      </c>
      <c r="E876" s="190">
        <f>(D876-$D$1132)/($D$1133-$D$1132)</f>
        <v>8.470254107623228E-3</v>
      </c>
      <c r="F876" s="46" t="s">
        <v>203</v>
      </c>
      <c r="G876" s="192">
        <f>VLOOKUP(F876,'DATOS DE SOPORTE'!$Y$5:$Z$8,2,FALSE)</f>
        <v>3</v>
      </c>
      <c r="H876" s="190">
        <f>(G876-$G$1132)/($G$1133-$G$1132)</f>
        <v>0.66666666666666663</v>
      </c>
      <c r="I876" s="50">
        <v>2</v>
      </c>
      <c r="J876" s="200">
        <f t="shared" si="644"/>
        <v>2</v>
      </c>
      <c r="K876" s="190">
        <f>(J876-$J$1132)/($J$1133-$J$1132)</f>
        <v>0.4</v>
      </c>
      <c r="L876" s="193" t="str">
        <f t="shared" si="645"/>
        <v>SI</v>
      </c>
      <c r="M876" s="46" t="s">
        <v>192</v>
      </c>
      <c r="N876" s="192">
        <f t="shared" si="646"/>
        <v>2</v>
      </c>
      <c r="O876" s="190">
        <f>(N876-N$1132)/(N$1133-N$1132)</f>
        <v>1</v>
      </c>
      <c r="P876" s="46" t="s">
        <v>58</v>
      </c>
      <c r="Q876" s="192">
        <f t="shared" si="647"/>
        <v>3</v>
      </c>
      <c r="R876" s="190">
        <f>(Q876-Q$1132)/(Q$1133-Q$1132)</f>
        <v>1</v>
      </c>
      <c r="S876" s="46" t="s">
        <v>60</v>
      </c>
      <c r="T876" s="192">
        <f t="shared" si="648"/>
        <v>2</v>
      </c>
      <c r="U876" s="190">
        <f>(T876-T$1132)/(T$1133-T$1132)</f>
        <v>1</v>
      </c>
      <c r="V876" s="46" t="s">
        <v>62</v>
      </c>
      <c r="W876" s="194">
        <f>VLOOKUP(V876,'DATOS DE SOPORTE'!$S$5:$T$10,2,FALSE)</f>
        <v>1</v>
      </c>
      <c r="X876" s="201">
        <f>(W876-W$1132)/(W$1133-W$1132)</f>
        <v>0</v>
      </c>
      <c r="Y876" s="46" t="s">
        <v>136</v>
      </c>
      <c r="Z876" s="194">
        <f t="shared" si="649"/>
        <v>2</v>
      </c>
      <c r="AA876" s="201">
        <f>(Z876-Z$1132)/(Z$1133-Z$1132)</f>
        <v>1</v>
      </c>
      <c r="AB876" s="46" t="s">
        <v>188</v>
      </c>
      <c r="AC876" s="194">
        <f t="shared" si="650"/>
        <v>1</v>
      </c>
      <c r="AD876" s="201">
        <f>(AC876-AC$1132)/(AC$1133-AC$1132)</f>
        <v>0</v>
      </c>
      <c r="AE876" s="46" t="s">
        <v>188</v>
      </c>
      <c r="AF876" s="194">
        <f t="shared" si="651"/>
        <v>1</v>
      </c>
      <c r="AG876" s="201">
        <f>(AF876-AF$1132)/(AF$1133-AF$1132)</f>
        <v>0</v>
      </c>
      <c r="AH876" s="24" t="s">
        <v>67</v>
      </c>
      <c r="AI876" s="194">
        <f>VLOOKUP(AH876,'DATOS DE SOPORTE'!$V$5:$W$8,2,FALSE)</f>
        <v>1</v>
      </c>
      <c r="AJ876" s="201">
        <f>(AI876-AI$1132)/(AI$1133-AI$1132)</f>
        <v>0</v>
      </c>
      <c r="AK876" s="58" t="str">
        <f t="shared" si="643"/>
        <v>Bueno</v>
      </c>
      <c r="AL876" s="196">
        <f>IFERROR(SQRT(($E876-$E$1136)^2+($C876-$C$1136)^2),0)</f>
        <v>0.15084636859507103</v>
      </c>
      <c r="AM876" s="197" t="str">
        <f>IF(AL876&lt;=SMALL($AL$3:$AL$1130,1),"MAS PARECIDO","NO")</f>
        <v>NO</v>
      </c>
      <c r="AN876" s="197" t="str">
        <f>IF(AL876&lt;=SMALL($AL$3:$AL$1130,5),"SIMILAR","NO")</f>
        <v>NO</v>
      </c>
      <c r="AO876" s="197" t="str">
        <f t="shared" si="652"/>
        <v>N/A</v>
      </c>
      <c r="AP876" s="197">
        <f t="shared" si="653"/>
        <v>0</v>
      </c>
      <c r="AQ876" s="198">
        <f t="shared" si="654"/>
        <v>0</v>
      </c>
      <c r="AR876" s="196">
        <f>IFERROR(SQRT(($E876-$E$1136)^2+($H876-$H$1136)^2),0)</f>
        <v>0.33344169722202738</v>
      </c>
      <c r="AS876" s="197" t="str">
        <f>IF(AR876&lt;=SMALL(AR$3:AR$1130,1),"MAS PARECIDO","NO")</f>
        <v>NO</v>
      </c>
      <c r="AT876" s="197" t="str">
        <f>IF(AR876&lt;=SMALL(AR$3:AR$1130,5),"SIMILAR","NO")</f>
        <v>NO</v>
      </c>
      <c r="AU876" s="197" t="str">
        <f t="shared" si="655"/>
        <v>N/A</v>
      </c>
      <c r="AV876" s="197">
        <f t="shared" si="656"/>
        <v>0</v>
      </c>
      <c r="AW876" s="198">
        <f t="shared" si="657"/>
        <v>0</v>
      </c>
      <c r="AX876" s="199">
        <f>IFERROR(SQRT(($E876-$E$1136)^2+($K876-$K$1136)^2),0)</f>
        <v>0.200180554338315</v>
      </c>
      <c r="AY876" s="197" t="str">
        <f>IF(AX876&lt;=SMALL(AX$3:AX$1130,1),"MAS PARECIDO","NO")</f>
        <v>NO</v>
      </c>
      <c r="AZ876" s="197" t="str">
        <f>IF(AX876&lt;=SMALL(AX$3:AX$1130,5),"SIMILAR","NO")</f>
        <v>NO</v>
      </c>
      <c r="BA876" s="197" t="str">
        <f t="shared" si="658"/>
        <v>N/A</v>
      </c>
      <c r="BB876" s="197">
        <f t="shared" si="659"/>
        <v>0</v>
      </c>
      <c r="BC876" s="198">
        <f t="shared" si="660"/>
        <v>0</v>
      </c>
      <c r="BD876" s="196">
        <f>IFERROR(SQRT(($E876-$E$1136)^2+($O876-$O$1136)^2),0)</f>
        <v>8.5002550076502294E-3</v>
      </c>
      <c r="BE876" s="197" t="str">
        <f>IF(BD876&lt;=SMALL(BD$3:BD$1130,1),"MAS PARECIDO","NO")</f>
        <v>NO</v>
      </c>
      <c r="BF876" s="197" t="str">
        <f>IF(BD876&lt;=SMALL(BD$3:BD$1130,5),"SIMILAR","NO")</f>
        <v>NO</v>
      </c>
      <c r="BG876" s="197" t="str">
        <f t="shared" si="661"/>
        <v>N/A</v>
      </c>
      <c r="BH876" s="197">
        <f t="shared" si="662"/>
        <v>0</v>
      </c>
      <c r="BI876" s="198">
        <f t="shared" si="663"/>
        <v>0</v>
      </c>
      <c r="BJ876" s="199">
        <f>IFERROR(SQRT(($E876-$E$1136)^2+($R876-$R$1136)^2),0)</f>
        <v>0.50007224911526038</v>
      </c>
      <c r="BK876" s="197" t="str">
        <f>IF(BJ876&lt;=SMALL(BJ$3:BJ$1130,1),"MAS PARECIDO","NO")</f>
        <v>NO</v>
      </c>
      <c r="BL876" s="197" t="str">
        <f>IF(BJ876&lt;=SMALL(BJ$3:BJ$1130,5),"SIMILAR","NO")</f>
        <v>NO</v>
      </c>
      <c r="BM876" s="197" t="str">
        <f t="shared" si="664"/>
        <v>N/A</v>
      </c>
      <c r="BN876" s="197">
        <f t="shared" si="665"/>
        <v>0</v>
      </c>
      <c r="BO876" s="198">
        <f t="shared" si="666"/>
        <v>0</v>
      </c>
      <c r="BP876" s="199">
        <f>IFERROR(SQRT(($E876-$E$1136)^2+($U876-$U$1136)^2),0)</f>
        <v>1.000036126515035</v>
      </c>
      <c r="BQ876" s="197" t="str">
        <f>IF(BP876&lt;=SMALL(BP$3:BP$1130,1),"MAS PARECIDO","NO")</f>
        <v>NO</v>
      </c>
      <c r="BR876" s="197" t="str">
        <f>IF(BP876&lt;=SMALL(BP$3:BP$1130,5),"SIMILAR","NO")</f>
        <v>NO</v>
      </c>
      <c r="BS876" s="197" t="str">
        <f t="shared" si="667"/>
        <v>N/A</v>
      </c>
      <c r="BT876" s="197">
        <f t="shared" si="668"/>
        <v>0</v>
      </c>
      <c r="BU876" s="198">
        <f t="shared" si="669"/>
        <v>0</v>
      </c>
      <c r="BV876" s="199">
        <f>IFERROR(SQRT(($E876-$E$1136)^2+($X876-$X$1136)^2),0)</f>
        <v>8.5002550076502294E-3</v>
      </c>
      <c r="BW876" s="197" t="str">
        <f>IF(BV876&lt;=SMALL(BV$3:BV$1130,1),"MAS PARECIDO","NO")</f>
        <v>NO</v>
      </c>
      <c r="BX876" s="197" t="str">
        <f>IF(BV876&lt;=SMALL(BV$3:BV$1130,5),"SIMILAR","NO")</f>
        <v>NO</v>
      </c>
      <c r="BY876" s="197" t="str">
        <f t="shared" si="670"/>
        <v>N/A</v>
      </c>
      <c r="BZ876" s="197">
        <f t="shared" si="671"/>
        <v>0</v>
      </c>
      <c r="CA876" s="198">
        <f t="shared" si="672"/>
        <v>0</v>
      </c>
      <c r="CB876" s="199">
        <f>IFERROR(SQRT(($E876-$E$1136)^2+($AA876-$AA$1136)^2),0)</f>
        <v>1.000036126515035</v>
      </c>
      <c r="CC876" s="197" t="str">
        <f>IF(CB876&lt;=SMALL(CB$3:CB$1130,1),"MAS PARECIDO","NO")</f>
        <v>NO</v>
      </c>
      <c r="CD876" s="197" t="str">
        <f>IF(CB876&lt;=SMALL(CB$3:CB$1130,5),"SIMILAR","NO")</f>
        <v>NO</v>
      </c>
      <c r="CE876" s="197" t="str">
        <f t="shared" si="673"/>
        <v>N/A</v>
      </c>
      <c r="CF876" s="197">
        <f t="shared" si="674"/>
        <v>0</v>
      </c>
      <c r="CG876" s="198">
        <f t="shared" si="675"/>
        <v>0</v>
      </c>
      <c r="CH876" s="199">
        <f>IFERROR(SQRT(($E876-$E$1136)^2+($AD876-$AD$1136)^2),0)</f>
        <v>1.000036126515035</v>
      </c>
      <c r="CI876" s="197" t="str">
        <f>IF(CH876&lt;=SMALL(CH$3:CH$1130,1),"MAS PARECIDO","NO")</f>
        <v>NO</v>
      </c>
      <c r="CJ876" s="197" t="str">
        <f>IF(CH876&lt;=SMALL(CH$3:CH$1130,5),"SIMILAR","NO")</f>
        <v>NO</v>
      </c>
      <c r="CK876" s="197" t="str">
        <f t="shared" si="676"/>
        <v>N/A</v>
      </c>
      <c r="CL876" s="197">
        <f t="shared" si="677"/>
        <v>0</v>
      </c>
      <c r="CM876" s="198">
        <f t="shared" si="678"/>
        <v>0</v>
      </c>
      <c r="CN876" s="199">
        <f>IFERROR(SQRT(($E876-$E$1136)^2+($AG876-$AG$1136)^2),0)</f>
        <v>1.000036126515035</v>
      </c>
      <c r="CO876" s="197" t="str">
        <f>IF(CN876&lt;=SMALL(CN$3:CN$1130,1),"MAS PARECIDO","NO")</f>
        <v>NO</v>
      </c>
      <c r="CP876" s="197" t="str">
        <f>IF(CN876&lt;=SMALL(CN$3:CN$1130,5),"SIMILAR","NO")</f>
        <v>NO</v>
      </c>
      <c r="CQ876" s="197" t="str">
        <f t="shared" si="679"/>
        <v>N/A</v>
      </c>
      <c r="CR876" s="197">
        <f t="shared" si="680"/>
        <v>0</v>
      </c>
      <c r="CS876" s="198">
        <f t="shared" si="681"/>
        <v>0</v>
      </c>
      <c r="CT876" s="199">
        <f>IFERROR(SQRT(($E876-$E$1136)^2+($AJ876-$AJ$1136)^2),0)</f>
        <v>8.5002550076502294E-3</v>
      </c>
      <c r="CU876" s="197" t="str">
        <f>IF(CT876&lt;=SMALL(CT$3:CT$1130,1),"MAS PARECIDO","NO")</f>
        <v>NO</v>
      </c>
      <c r="CV876" s="197" t="str">
        <f>IF(CT876&lt;=SMALL(CT$3:CT$1130,5),"SIMILAR","NO")</f>
        <v>NO</v>
      </c>
      <c r="CW876" s="197" t="str">
        <f t="shared" si="682"/>
        <v>N/A</v>
      </c>
      <c r="CX876" s="197">
        <f t="shared" si="683"/>
        <v>0</v>
      </c>
      <c r="CY876" s="198">
        <f t="shared" si="684"/>
        <v>0</v>
      </c>
      <c r="CZ876" s="2">
        <v>0</v>
      </c>
      <c r="DA876" s="2" t="s">
        <v>2694</v>
      </c>
      <c r="DB876" s="2">
        <v>0</v>
      </c>
      <c r="DC876" s="2" t="s">
        <v>189</v>
      </c>
    </row>
    <row r="877" spans="1:107">
      <c r="A877" s="24" t="s">
        <v>1030</v>
      </c>
      <c r="B877" s="46">
        <v>51789.25</v>
      </c>
      <c r="C877" s="190">
        <f>(B877-$B$1132)/($B$1133-$B$1132)</f>
        <v>5.527178044452858E-2</v>
      </c>
      <c r="D877" s="46">
        <v>12000</v>
      </c>
      <c r="E877" s="190">
        <f>(D877-$D$1132)/($D$1133-$D$1132)</f>
        <v>2.3970719121573648E-2</v>
      </c>
      <c r="F877" s="46" t="s">
        <v>191</v>
      </c>
      <c r="G877" s="192">
        <f>VLOOKUP(F877,'DATOS DE SOPORTE'!$Y$5:$Z$8,2,FALSE)</f>
        <v>1</v>
      </c>
      <c r="H877" s="190">
        <f>(G877-$G$1132)/($G$1133-$G$1132)</f>
        <v>0</v>
      </c>
      <c r="I877" s="50">
        <v>0</v>
      </c>
      <c r="J877" s="200">
        <f t="shared" si="644"/>
        <v>0</v>
      </c>
      <c r="K877" s="190">
        <f>(J877-$J$1132)/($J$1133-$J$1132)</f>
        <v>0</v>
      </c>
      <c r="L877" s="193" t="str">
        <f t="shared" si="645"/>
        <v>NO</v>
      </c>
      <c r="M877" s="46" t="s">
        <v>192</v>
      </c>
      <c r="N877" s="192">
        <f t="shared" si="646"/>
        <v>2</v>
      </c>
      <c r="O877" s="190">
        <f>(N877-N$1132)/(N$1133-N$1132)</f>
        <v>1</v>
      </c>
      <c r="P877" s="46" t="s">
        <v>193</v>
      </c>
      <c r="Q877" s="192">
        <f t="shared" si="647"/>
        <v>2</v>
      </c>
      <c r="R877" s="190">
        <f>(Q877-Q$1132)/(Q$1133-Q$1132)</f>
        <v>0.5</v>
      </c>
      <c r="S877" s="46" t="s">
        <v>194</v>
      </c>
      <c r="T877" s="192">
        <f t="shared" si="648"/>
        <v>1</v>
      </c>
      <c r="U877" s="190">
        <f>(T877-T$1132)/(T$1133-T$1132)</f>
        <v>0</v>
      </c>
      <c r="V877" s="46" t="s">
        <v>62</v>
      </c>
      <c r="W877" s="194">
        <f>VLOOKUP(V877,'DATOS DE SOPORTE'!$S$5:$T$10,2,FALSE)</f>
        <v>1</v>
      </c>
      <c r="X877" s="201">
        <f>(W877-W$1132)/(W$1133-W$1132)</f>
        <v>0</v>
      </c>
      <c r="Y877" s="46" t="s">
        <v>136</v>
      </c>
      <c r="Z877" s="194">
        <f t="shared" si="649"/>
        <v>2</v>
      </c>
      <c r="AA877" s="201">
        <f>(Z877-Z$1132)/(Z$1133-Z$1132)</f>
        <v>1</v>
      </c>
      <c r="AB877" s="46" t="s">
        <v>136</v>
      </c>
      <c r="AC877" s="194">
        <f t="shared" si="650"/>
        <v>2</v>
      </c>
      <c r="AD877" s="201">
        <f>(AC877-AC$1132)/(AC$1133-AC$1132)</f>
        <v>1</v>
      </c>
      <c r="AE877" s="46" t="s">
        <v>136</v>
      </c>
      <c r="AF877" s="194">
        <f t="shared" si="651"/>
        <v>2</v>
      </c>
      <c r="AG877" s="201">
        <f>(AF877-AF$1132)/(AF$1133-AF$1132)</f>
        <v>1</v>
      </c>
      <c r="AH877" s="24" t="s">
        <v>67</v>
      </c>
      <c r="AI877" s="194">
        <f>VLOOKUP(AH877,'DATOS DE SOPORTE'!$V$5:$W$8,2,FALSE)</f>
        <v>1</v>
      </c>
      <c r="AJ877" s="201">
        <f>(AI877-AI$1132)/(AI$1133-AI$1132)</f>
        <v>0</v>
      </c>
      <c r="AK877" s="58" t="str">
        <f t="shared" si="643"/>
        <v>Bueno</v>
      </c>
      <c r="AL877" s="196">
        <f>IFERROR(SQRT(($E877-$E$1136)^2+($C877-$C$1136)^2),0)</f>
        <v>0.15177688844421422</v>
      </c>
      <c r="AM877" s="197" t="str">
        <f>IF(AL877&lt;=SMALL($AL$3:$AL$1130,1),"MAS PARECIDO","NO")</f>
        <v>NO</v>
      </c>
      <c r="AN877" s="197" t="str">
        <f>IF(AL877&lt;=SMALL($AL$3:$AL$1130,5),"SIMILAR","NO")</f>
        <v>NO</v>
      </c>
      <c r="AO877" s="197" t="str">
        <f t="shared" si="652"/>
        <v>N/A</v>
      </c>
      <c r="AP877" s="197">
        <f t="shared" si="653"/>
        <v>0</v>
      </c>
      <c r="AQ877" s="198">
        <f t="shared" si="654"/>
        <v>0</v>
      </c>
      <c r="AR877" s="196">
        <f>IFERROR(SQRT(($E877-$E$1136)^2+($H877-$H$1136)^2),0)</f>
        <v>0.33419626819081383</v>
      </c>
      <c r="AS877" s="197" t="str">
        <f>IF(AR877&lt;=SMALL(AR$3:AR$1130,1),"MAS PARECIDO","NO")</f>
        <v>NO</v>
      </c>
      <c r="AT877" s="197" t="str">
        <f>IF(AR877&lt;=SMALL(AR$3:AR$1130,5),"SIMILAR","NO")</f>
        <v>NO</v>
      </c>
      <c r="AU877" s="197" t="str">
        <f t="shared" si="655"/>
        <v>N/A</v>
      </c>
      <c r="AV877" s="197">
        <f t="shared" si="656"/>
        <v>0</v>
      </c>
      <c r="AW877" s="198">
        <f t="shared" si="657"/>
        <v>0</v>
      </c>
      <c r="AX877" s="199">
        <f>IFERROR(SQRT(($E877-$E$1136)^2+($K877-$K$1136)^2),0)</f>
        <v>0.20143493878062779</v>
      </c>
      <c r="AY877" s="197" t="str">
        <f>IF(AX877&lt;=SMALL(AX$3:AX$1130,1),"MAS PARECIDO","NO")</f>
        <v>NO</v>
      </c>
      <c r="AZ877" s="197" t="str">
        <f>IF(AX877&lt;=SMALL(AX$3:AX$1130,5),"SIMILAR","NO")</f>
        <v>NO</v>
      </c>
      <c r="BA877" s="197" t="str">
        <f t="shared" si="658"/>
        <v>N/A</v>
      </c>
      <c r="BB877" s="197">
        <f t="shared" si="659"/>
        <v>0</v>
      </c>
      <c r="BC877" s="198">
        <f t="shared" si="660"/>
        <v>0</v>
      </c>
      <c r="BD877" s="196">
        <f>IFERROR(SQRT(($E877-$E$1136)^2+($O877-$O$1136)^2),0)</f>
        <v>2.4000720021600648E-2</v>
      </c>
      <c r="BE877" s="197" t="str">
        <f>IF(BD877&lt;=SMALL(BD$3:BD$1130,1),"MAS PARECIDO","NO")</f>
        <v>NO</v>
      </c>
      <c r="BF877" s="197" t="str">
        <f>IF(BD877&lt;=SMALL(BD$3:BD$1130,5),"SIMILAR","NO")</f>
        <v>NO</v>
      </c>
      <c r="BG877" s="197" t="str">
        <f t="shared" si="661"/>
        <v>N/A</v>
      </c>
      <c r="BH877" s="197">
        <f t="shared" si="662"/>
        <v>0</v>
      </c>
      <c r="BI877" s="198">
        <f t="shared" si="663"/>
        <v>0</v>
      </c>
      <c r="BJ877" s="199">
        <f>IFERROR(SQRT(($E877-$E$1136)^2+($R877-$R$1136)^2),0)</f>
        <v>2.4000720021600648E-2</v>
      </c>
      <c r="BK877" s="197" t="str">
        <f>IF(BJ877&lt;=SMALL(BJ$3:BJ$1130,1),"MAS PARECIDO","NO")</f>
        <v>NO</v>
      </c>
      <c r="BL877" s="197" t="str">
        <f>IF(BJ877&lt;=SMALL(BJ$3:BJ$1130,5),"SIMILAR","NO")</f>
        <v>NO</v>
      </c>
      <c r="BM877" s="197" t="str">
        <f t="shared" si="664"/>
        <v>N/A</v>
      </c>
      <c r="BN877" s="197">
        <f t="shared" si="665"/>
        <v>0</v>
      </c>
      <c r="BO877" s="198">
        <f t="shared" si="666"/>
        <v>0</v>
      </c>
      <c r="BP877" s="199">
        <f>IFERROR(SQRT(($E877-$E$1136)^2+($U877-$U$1136)^2),0)</f>
        <v>2.4000720021600648E-2</v>
      </c>
      <c r="BQ877" s="197" t="str">
        <f>IF(BP877&lt;=SMALL(BP$3:BP$1130,1),"MAS PARECIDO","NO")</f>
        <v>NO</v>
      </c>
      <c r="BR877" s="197" t="str">
        <f>IF(BP877&lt;=SMALL(BP$3:BP$1130,5),"SIMILAR","NO")</f>
        <v>NO</v>
      </c>
      <c r="BS877" s="197" t="str">
        <f t="shared" si="667"/>
        <v>N/A</v>
      </c>
      <c r="BT877" s="197">
        <f t="shared" si="668"/>
        <v>0</v>
      </c>
      <c r="BU877" s="198">
        <f t="shared" si="669"/>
        <v>0</v>
      </c>
      <c r="BV877" s="199">
        <f>IFERROR(SQRT(($E877-$E$1136)^2+($X877-$X$1136)^2),0)</f>
        <v>2.4000720021600648E-2</v>
      </c>
      <c r="BW877" s="197" t="str">
        <f>IF(BV877&lt;=SMALL(BV$3:BV$1130,1),"MAS PARECIDO","NO")</f>
        <v>NO</v>
      </c>
      <c r="BX877" s="197" t="str">
        <f>IF(BV877&lt;=SMALL(BV$3:BV$1130,5),"SIMILAR","NO")</f>
        <v>NO</v>
      </c>
      <c r="BY877" s="197" t="str">
        <f t="shared" si="670"/>
        <v>N/A</v>
      </c>
      <c r="BZ877" s="197">
        <f t="shared" si="671"/>
        <v>0</v>
      </c>
      <c r="CA877" s="198">
        <f t="shared" si="672"/>
        <v>0</v>
      </c>
      <c r="CB877" s="199">
        <f>IFERROR(SQRT(($E877-$E$1136)^2+($AA877-$AA$1136)^2),0)</f>
        <v>1.0002879758157424</v>
      </c>
      <c r="CC877" s="197" t="str">
        <f>IF(CB877&lt;=SMALL(CB$3:CB$1130,1),"MAS PARECIDO","NO")</f>
        <v>NO</v>
      </c>
      <c r="CD877" s="197" t="str">
        <f>IF(CB877&lt;=SMALL(CB$3:CB$1130,5),"SIMILAR","NO")</f>
        <v>NO</v>
      </c>
      <c r="CE877" s="197" t="str">
        <f t="shared" si="673"/>
        <v>N/A</v>
      </c>
      <c r="CF877" s="197">
        <f t="shared" si="674"/>
        <v>0</v>
      </c>
      <c r="CG877" s="198">
        <f t="shared" si="675"/>
        <v>0</v>
      </c>
      <c r="CH877" s="199">
        <f>IFERROR(SQRT(($E877-$E$1136)^2+($AD877-$AD$1136)^2),0)</f>
        <v>2.4000720021600648E-2</v>
      </c>
      <c r="CI877" s="197" t="str">
        <f>IF(CH877&lt;=SMALL(CH$3:CH$1130,1),"MAS PARECIDO","NO")</f>
        <v>NO</v>
      </c>
      <c r="CJ877" s="197" t="str">
        <f>IF(CH877&lt;=SMALL(CH$3:CH$1130,5),"SIMILAR","NO")</f>
        <v>NO</v>
      </c>
      <c r="CK877" s="197" t="str">
        <f t="shared" si="676"/>
        <v>N/A</v>
      </c>
      <c r="CL877" s="197">
        <f t="shared" si="677"/>
        <v>0</v>
      </c>
      <c r="CM877" s="198">
        <f t="shared" si="678"/>
        <v>0</v>
      </c>
      <c r="CN877" s="199">
        <f>IFERROR(SQRT(($E877-$E$1136)^2+($AG877-$AG$1136)^2),0)</f>
        <v>2.4000720021600648E-2</v>
      </c>
      <c r="CO877" s="197" t="str">
        <f>IF(CN877&lt;=SMALL(CN$3:CN$1130,1),"MAS PARECIDO","NO")</f>
        <v>NO</v>
      </c>
      <c r="CP877" s="197" t="str">
        <f>IF(CN877&lt;=SMALL(CN$3:CN$1130,5),"SIMILAR","NO")</f>
        <v>NO</v>
      </c>
      <c r="CQ877" s="197" t="str">
        <f t="shared" si="679"/>
        <v>N/A</v>
      </c>
      <c r="CR877" s="197">
        <f t="shared" si="680"/>
        <v>0</v>
      </c>
      <c r="CS877" s="198">
        <f t="shared" si="681"/>
        <v>0</v>
      </c>
      <c r="CT877" s="199">
        <f>IFERROR(SQRT(($E877-$E$1136)^2+($AJ877-$AJ$1136)^2),0)</f>
        <v>2.4000720021600648E-2</v>
      </c>
      <c r="CU877" s="197" t="str">
        <f>IF(CT877&lt;=SMALL(CT$3:CT$1130,1),"MAS PARECIDO","NO")</f>
        <v>NO</v>
      </c>
      <c r="CV877" s="197" t="str">
        <f>IF(CT877&lt;=SMALL(CT$3:CT$1130,5),"SIMILAR","NO")</f>
        <v>NO</v>
      </c>
      <c r="CW877" s="197" t="str">
        <f t="shared" si="682"/>
        <v>N/A</v>
      </c>
      <c r="CX877" s="197">
        <f t="shared" si="683"/>
        <v>0</v>
      </c>
      <c r="CY877" s="198">
        <f t="shared" si="684"/>
        <v>0</v>
      </c>
      <c r="CZ877" s="2">
        <v>0</v>
      </c>
      <c r="DA877" s="2" t="s">
        <v>2695</v>
      </c>
      <c r="DB877" s="2">
        <v>0</v>
      </c>
      <c r="DC877" s="2" t="s">
        <v>189</v>
      </c>
    </row>
    <row r="878" spans="1:107">
      <c r="A878" s="24" t="s">
        <v>1031</v>
      </c>
      <c r="B878" s="46">
        <v>163469.59</v>
      </c>
      <c r="C878" s="190">
        <f>(B878-$B$1132)/($B$1133-$B$1132)</f>
        <v>0.18581640481082129</v>
      </c>
      <c r="D878" s="46">
        <v>3000</v>
      </c>
      <c r="E878" s="190">
        <f>(D878-$D$1132)/($D$1133-$D$1132)</f>
        <v>5.9701791053731615E-3</v>
      </c>
      <c r="F878" s="46" t="s">
        <v>53</v>
      </c>
      <c r="G878" s="192">
        <f>VLOOKUP(F878,'DATOS DE SOPORTE'!$Y$5:$Z$8,2,FALSE)</f>
        <v>2</v>
      </c>
      <c r="H878" s="190">
        <f>(G878-$G$1132)/($G$1133-$G$1132)</f>
        <v>0.33333333333333331</v>
      </c>
      <c r="I878" s="50">
        <v>2</v>
      </c>
      <c r="J878" s="200">
        <f t="shared" si="644"/>
        <v>2</v>
      </c>
      <c r="K878" s="190">
        <f>(J878-$J$1132)/($J$1133-$J$1132)</f>
        <v>0.4</v>
      </c>
      <c r="L878" s="193" t="str">
        <f t="shared" si="645"/>
        <v>SI</v>
      </c>
      <c r="M878" s="46" t="s">
        <v>192</v>
      </c>
      <c r="N878" s="192">
        <f t="shared" si="646"/>
        <v>2</v>
      </c>
      <c r="O878" s="190">
        <f>(N878-N$1132)/(N$1133-N$1132)</f>
        <v>1</v>
      </c>
      <c r="P878" s="46" t="s">
        <v>58</v>
      </c>
      <c r="Q878" s="192">
        <f t="shared" si="647"/>
        <v>3</v>
      </c>
      <c r="R878" s="190">
        <f>(Q878-Q$1132)/(Q$1133-Q$1132)</f>
        <v>1</v>
      </c>
      <c r="S878" s="46" t="s">
        <v>60</v>
      </c>
      <c r="T878" s="192">
        <f t="shared" si="648"/>
        <v>2</v>
      </c>
      <c r="U878" s="190">
        <f>(T878-T$1132)/(T$1133-T$1132)</f>
        <v>1</v>
      </c>
      <c r="V878" s="46" t="s">
        <v>62</v>
      </c>
      <c r="W878" s="194">
        <f>VLOOKUP(V878,'DATOS DE SOPORTE'!$S$5:$T$10,2,FALSE)</f>
        <v>1</v>
      </c>
      <c r="X878" s="201">
        <f>(W878-W$1132)/(W$1133-W$1132)</f>
        <v>0</v>
      </c>
      <c r="Y878" s="46" t="s">
        <v>188</v>
      </c>
      <c r="Z878" s="194">
        <f t="shared" si="649"/>
        <v>1</v>
      </c>
      <c r="AA878" s="201">
        <f>(Z878-Z$1132)/(Z$1133-Z$1132)</f>
        <v>0</v>
      </c>
      <c r="AB878" s="46" t="s">
        <v>136</v>
      </c>
      <c r="AC878" s="194">
        <f t="shared" si="650"/>
        <v>2</v>
      </c>
      <c r="AD878" s="201">
        <f>(AC878-AC$1132)/(AC$1133-AC$1132)</f>
        <v>1</v>
      </c>
      <c r="AE878" s="46" t="s">
        <v>188</v>
      </c>
      <c r="AF878" s="194">
        <f t="shared" si="651"/>
        <v>1</v>
      </c>
      <c r="AG878" s="201">
        <f>(AF878-AF$1132)/(AF$1133-AF$1132)</f>
        <v>0</v>
      </c>
      <c r="AH878" s="24" t="s">
        <v>67</v>
      </c>
      <c r="AI878" s="194">
        <f>VLOOKUP(AH878,'DATOS DE SOPORTE'!$V$5:$W$8,2,FALSE)</f>
        <v>1</v>
      </c>
      <c r="AJ878" s="201">
        <f>(AI878-AI$1132)/(AI$1133-AI$1132)</f>
        <v>0</v>
      </c>
      <c r="AK878" s="58" t="str">
        <f t="shared" si="643"/>
        <v>Bueno</v>
      </c>
      <c r="AL878" s="196">
        <f>IFERROR(SQRT(($E878-$E$1136)^2+($C878-$C$1136)^2),0)</f>
        <v>2.0232785118283265E-2</v>
      </c>
      <c r="AM878" s="197" t="str">
        <f>IF(AL878&lt;=SMALL($AL$3:$AL$1130,1),"MAS PARECIDO","NO")</f>
        <v>NO</v>
      </c>
      <c r="AN878" s="197" t="str">
        <f>IF(AL878&lt;=SMALL($AL$3:$AL$1130,5),"SIMILAR","NO")</f>
        <v>NO</v>
      </c>
      <c r="AO878" s="197" t="str">
        <f t="shared" si="652"/>
        <v>N/A</v>
      </c>
      <c r="AP878" s="197">
        <f t="shared" si="653"/>
        <v>0</v>
      </c>
      <c r="AQ878" s="198">
        <f t="shared" si="654"/>
        <v>0</v>
      </c>
      <c r="AR878" s="196">
        <f>IFERROR(SQRT(($E878-$E$1136)^2+($H878-$H$1136)^2),0)</f>
        <v>6.000180005400162E-3</v>
      </c>
      <c r="AS878" s="197" t="str">
        <f>IF(AR878&lt;=SMALL(AR$3:AR$1130,1),"MAS PARECIDO","NO")</f>
        <v>NO</v>
      </c>
      <c r="AT878" s="197" t="str">
        <f>IF(AR878&lt;=SMALL(AR$3:AR$1130,5),"SIMILAR","NO")</f>
        <v>NO</v>
      </c>
      <c r="AU878" s="197" t="str">
        <f t="shared" si="655"/>
        <v>N/A</v>
      </c>
      <c r="AV878" s="197">
        <f t="shared" si="656"/>
        <v>0</v>
      </c>
      <c r="AW878" s="198">
        <f t="shared" si="657"/>
        <v>0</v>
      </c>
      <c r="AX878" s="199">
        <f>IFERROR(SQRT(($E878-$E$1136)^2+($K878-$K$1136)^2),0)</f>
        <v>0.20008998515692186</v>
      </c>
      <c r="AY878" s="197" t="str">
        <f>IF(AX878&lt;=SMALL(AX$3:AX$1130,1),"MAS PARECIDO","NO")</f>
        <v>NO</v>
      </c>
      <c r="AZ878" s="197" t="str">
        <f>IF(AX878&lt;=SMALL(AX$3:AX$1130,5),"SIMILAR","NO")</f>
        <v>NO</v>
      </c>
      <c r="BA878" s="197" t="str">
        <f t="shared" si="658"/>
        <v>N/A</v>
      </c>
      <c r="BB878" s="197">
        <f t="shared" si="659"/>
        <v>0</v>
      </c>
      <c r="BC878" s="198">
        <f t="shared" si="660"/>
        <v>0</v>
      </c>
      <c r="BD878" s="196">
        <f>IFERROR(SQRT(($E878-$E$1136)^2+($O878-$O$1136)^2),0)</f>
        <v>6.000180005400162E-3</v>
      </c>
      <c r="BE878" s="197" t="str">
        <f>IF(BD878&lt;=SMALL(BD$3:BD$1130,1),"MAS PARECIDO","NO")</f>
        <v>NO</v>
      </c>
      <c r="BF878" s="197" t="str">
        <f>IF(BD878&lt;=SMALL(BD$3:BD$1130,5),"SIMILAR","NO")</f>
        <v>NO</v>
      </c>
      <c r="BG878" s="197" t="str">
        <f t="shared" si="661"/>
        <v>N/A</v>
      </c>
      <c r="BH878" s="197">
        <f t="shared" si="662"/>
        <v>0</v>
      </c>
      <c r="BI878" s="198">
        <f t="shared" si="663"/>
        <v>0</v>
      </c>
      <c r="BJ878" s="199">
        <f>IFERROR(SQRT(($E878-$E$1136)^2+($R878-$R$1136)^2),0)</f>
        <v>0.50003600086403499</v>
      </c>
      <c r="BK878" s="197" t="str">
        <f>IF(BJ878&lt;=SMALL(BJ$3:BJ$1130,1),"MAS PARECIDO","NO")</f>
        <v>NO</v>
      </c>
      <c r="BL878" s="197" t="str">
        <f>IF(BJ878&lt;=SMALL(BJ$3:BJ$1130,5),"SIMILAR","NO")</f>
        <v>NO</v>
      </c>
      <c r="BM878" s="197" t="str">
        <f t="shared" si="664"/>
        <v>N/A</v>
      </c>
      <c r="BN878" s="197">
        <f t="shared" si="665"/>
        <v>0</v>
      </c>
      <c r="BO878" s="198">
        <f t="shared" si="666"/>
        <v>0</v>
      </c>
      <c r="BP878" s="199">
        <f>IFERROR(SQRT(($E878-$E$1136)^2+($U878-$U$1136)^2),0)</f>
        <v>1.0000180009180319</v>
      </c>
      <c r="BQ878" s="197" t="str">
        <f>IF(BP878&lt;=SMALL(BP$3:BP$1130,1),"MAS PARECIDO","NO")</f>
        <v>NO</v>
      </c>
      <c r="BR878" s="197" t="str">
        <f>IF(BP878&lt;=SMALL(BP$3:BP$1130,5),"SIMILAR","NO")</f>
        <v>NO</v>
      </c>
      <c r="BS878" s="197" t="str">
        <f t="shared" si="667"/>
        <v>N/A</v>
      </c>
      <c r="BT878" s="197">
        <f t="shared" si="668"/>
        <v>0</v>
      </c>
      <c r="BU878" s="198">
        <f t="shared" si="669"/>
        <v>0</v>
      </c>
      <c r="BV878" s="199">
        <f>IFERROR(SQRT(($E878-$E$1136)^2+($X878-$X$1136)^2),0)</f>
        <v>6.000180005400162E-3</v>
      </c>
      <c r="BW878" s="197" t="str">
        <f>IF(BV878&lt;=SMALL(BV$3:BV$1130,1),"MAS PARECIDO","NO")</f>
        <v>NO</v>
      </c>
      <c r="BX878" s="197" t="str">
        <f>IF(BV878&lt;=SMALL(BV$3:BV$1130,5),"SIMILAR","NO")</f>
        <v>NO</v>
      </c>
      <c r="BY878" s="197" t="str">
        <f t="shared" si="670"/>
        <v>N/A</v>
      </c>
      <c r="BZ878" s="197">
        <f t="shared" si="671"/>
        <v>0</v>
      </c>
      <c r="CA878" s="198">
        <f t="shared" si="672"/>
        <v>0</v>
      </c>
      <c r="CB878" s="199">
        <f>IFERROR(SQRT(($E878-$E$1136)^2+($AA878-$AA$1136)^2),0)</f>
        <v>6.000180005400162E-3</v>
      </c>
      <c r="CC878" s="197" t="str">
        <f>IF(CB878&lt;=SMALL(CB$3:CB$1130,1),"MAS PARECIDO","NO")</f>
        <v>NO</v>
      </c>
      <c r="CD878" s="197" t="str">
        <f>IF(CB878&lt;=SMALL(CB$3:CB$1130,5),"SIMILAR","NO")</f>
        <v>NO</v>
      </c>
      <c r="CE878" s="197" t="str">
        <f t="shared" si="673"/>
        <v>N/A</v>
      </c>
      <c r="CF878" s="197">
        <f t="shared" si="674"/>
        <v>0</v>
      </c>
      <c r="CG878" s="198">
        <f t="shared" si="675"/>
        <v>0</v>
      </c>
      <c r="CH878" s="199">
        <f>IFERROR(SQRT(($E878-$E$1136)^2+($AD878-$AD$1136)^2),0)</f>
        <v>6.000180005400162E-3</v>
      </c>
      <c r="CI878" s="197" t="str">
        <f>IF(CH878&lt;=SMALL(CH$3:CH$1130,1),"MAS PARECIDO","NO")</f>
        <v>NO</v>
      </c>
      <c r="CJ878" s="197" t="str">
        <f>IF(CH878&lt;=SMALL(CH$3:CH$1130,5),"SIMILAR","NO")</f>
        <v>NO</v>
      </c>
      <c r="CK878" s="197" t="str">
        <f t="shared" si="676"/>
        <v>N/A</v>
      </c>
      <c r="CL878" s="197">
        <f t="shared" si="677"/>
        <v>0</v>
      </c>
      <c r="CM878" s="198">
        <f t="shared" si="678"/>
        <v>0</v>
      </c>
      <c r="CN878" s="199">
        <f>IFERROR(SQRT(($E878-$E$1136)^2+($AG878-$AG$1136)^2),0)</f>
        <v>1.0000180009180319</v>
      </c>
      <c r="CO878" s="197" t="str">
        <f>IF(CN878&lt;=SMALL(CN$3:CN$1130,1),"MAS PARECIDO","NO")</f>
        <v>NO</v>
      </c>
      <c r="CP878" s="197" t="str">
        <f>IF(CN878&lt;=SMALL(CN$3:CN$1130,5),"SIMILAR","NO")</f>
        <v>NO</v>
      </c>
      <c r="CQ878" s="197" t="str">
        <f t="shared" si="679"/>
        <v>N/A</v>
      </c>
      <c r="CR878" s="197">
        <f t="shared" si="680"/>
        <v>0</v>
      </c>
      <c r="CS878" s="198">
        <f t="shared" si="681"/>
        <v>0</v>
      </c>
      <c r="CT878" s="199">
        <f>IFERROR(SQRT(($E878-$E$1136)^2+($AJ878-$AJ$1136)^2),0)</f>
        <v>6.000180005400162E-3</v>
      </c>
      <c r="CU878" s="197" t="str">
        <f>IF(CT878&lt;=SMALL(CT$3:CT$1130,1),"MAS PARECIDO","NO")</f>
        <v>NO</v>
      </c>
      <c r="CV878" s="197" t="str">
        <f>IF(CT878&lt;=SMALL(CT$3:CT$1130,5),"SIMILAR","NO")</f>
        <v>NO</v>
      </c>
      <c r="CW878" s="197" t="str">
        <f t="shared" si="682"/>
        <v>N/A</v>
      </c>
      <c r="CX878" s="197">
        <f t="shared" si="683"/>
        <v>0</v>
      </c>
      <c r="CY878" s="198">
        <f t="shared" si="684"/>
        <v>0</v>
      </c>
      <c r="CZ878" s="2">
        <v>0</v>
      </c>
      <c r="DA878" s="2" t="s">
        <v>2696</v>
      </c>
      <c r="DB878" s="2">
        <v>0</v>
      </c>
      <c r="DC878" s="2" t="s">
        <v>189</v>
      </c>
    </row>
    <row r="879" spans="1:107">
      <c r="A879" s="24" t="s">
        <v>1032</v>
      </c>
      <c r="B879" s="46">
        <v>52847.25</v>
      </c>
      <c r="C879" s="190">
        <f>(B879-$B$1132)/($B$1133-$B$1132)</f>
        <v>5.6508490617326559E-2</v>
      </c>
      <c r="D879" s="46">
        <v>12500</v>
      </c>
      <c r="E879" s="190">
        <f>(D879-$D$1132)/($D$1133-$D$1132)</f>
        <v>2.4970749122473674E-2</v>
      </c>
      <c r="F879" s="46" t="s">
        <v>53</v>
      </c>
      <c r="G879" s="192">
        <f>VLOOKUP(F879,'DATOS DE SOPORTE'!$Y$5:$Z$8,2,FALSE)</f>
        <v>2</v>
      </c>
      <c r="H879" s="190">
        <f>(G879-$G$1132)/($G$1133-$G$1132)</f>
        <v>0.33333333333333331</v>
      </c>
      <c r="I879" s="50">
        <v>0</v>
      </c>
      <c r="J879" s="200">
        <f t="shared" si="644"/>
        <v>0</v>
      </c>
      <c r="K879" s="190">
        <f>(J879-$J$1132)/($J$1133-$J$1132)</f>
        <v>0</v>
      </c>
      <c r="L879" s="193" t="str">
        <f t="shared" si="645"/>
        <v>NO</v>
      </c>
      <c r="M879" s="46" t="s">
        <v>192</v>
      </c>
      <c r="N879" s="192">
        <f t="shared" si="646"/>
        <v>2</v>
      </c>
      <c r="O879" s="190">
        <f>(N879-N$1132)/(N$1133-N$1132)</f>
        <v>1</v>
      </c>
      <c r="P879" s="46" t="s">
        <v>196</v>
      </c>
      <c r="Q879" s="192">
        <f t="shared" si="647"/>
        <v>1</v>
      </c>
      <c r="R879" s="190">
        <f>(Q879-Q$1132)/(Q$1133-Q$1132)</f>
        <v>0</v>
      </c>
      <c r="S879" s="46" t="s">
        <v>60</v>
      </c>
      <c r="T879" s="192">
        <f t="shared" si="648"/>
        <v>2</v>
      </c>
      <c r="U879" s="190">
        <f>(T879-T$1132)/(T$1133-T$1132)</f>
        <v>1</v>
      </c>
      <c r="V879" s="46" t="s">
        <v>62</v>
      </c>
      <c r="W879" s="194">
        <f>VLOOKUP(V879,'DATOS DE SOPORTE'!$S$5:$T$10,2,FALSE)</f>
        <v>1</v>
      </c>
      <c r="X879" s="201">
        <f>(W879-W$1132)/(W$1133-W$1132)</f>
        <v>0</v>
      </c>
      <c r="Y879" s="46" t="s">
        <v>188</v>
      </c>
      <c r="Z879" s="194">
        <f t="shared" si="649"/>
        <v>1</v>
      </c>
      <c r="AA879" s="201">
        <f>(Z879-Z$1132)/(Z$1133-Z$1132)</f>
        <v>0</v>
      </c>
      <c r="AB879" s="46" t="s">
        <v>136</v>
      </c>
      <c r="AC879" s="194">
        <f t="shared" si="650"/>
        <v>2</v>
      </c>
      <c r="AD879" s="201">
        <f>(AC879-AC$1132)/(AC$1133-AC$1132)</f>
        <v>1</v>
      </c>
      <c r="AE879" s="46" t="s">
        <v>188</v>
      </c>
      <c r="AF879" s="194">
        <f t="shared" si="651"/>
        <v>1</v>
      </c>
      <c r="AG879" s="201">
        <f>(AF879-AF$1132)/(AF$1133-AF$1132)</f>
        <v>0</v>
      </c>
      <c r="AH879" s="24" t="s">
        <v>67</v>
      </c>
      <c r="AI879" s="194">
        <f>VLOOKUP(AH879,'DATOS DE SOPORTE'!$V$5:$W$8,2,FALSE)</f>
        <v>1</v>
      </c>
      <c r="AJ879" s="201">
        <f>(AI879-AI$1132)/(AI$1133-AI$1132)</f>
        <v>0</v>
      </c>
      <c r="AK879" s="58" t="str">
        <f t="shared" si="643"/>
        <v>Bueno</v>
      </c>
      <c r="AL879" s="196">
        <f>IFERROR(SQRT(($E879-$E$1136)^2+($C879-$C$1136)^2),0)</f>
        <v>0.15071851770796299</v>
      </c>
      <c r="AM879" s="197" t="str">
        <f>IF(AL879&lt;=SMALL($AL$3:$AL$1130,1),"MAS PARECIDO","NO")</f>
        <v>NO</v>
      </c>
      <c r="AN879" s="197" t="str">
        <f>IF(AL879&lt;=SMALL($AL$3:$AL$1130,5),"SIMILAR","NO")</f>
        <v>NO</v>
      </c>
      <c r="AO879" s="197" t="str">
        <f t="shared" si="652"/>
        <v>N/A</v>
      </c>
      <c r="AP879" s="197">
        <f t="shared" si="653"/>
        <v>0</v>
      </c>
      <c r="AQ879" s="198">
        <f t="shared" si="654"/>
        <v>0</v>
      </c>
      <c r="AR879" s="196">
        <f>IFERROR(SQRT(($E879-$E$1136)^2+($H879-$H$1136)^2),0)</f>
        <v>2.5000750022500674E-2</v>
      </c>
      <c r="AS879" s="197" t="str">
        <f>IF(AR879&lt;=SMALL(AR$3:AR$1130,1),"MAS PARECIDO","NO")</f>
        <v>NO</v>
      </c>
      <c r="AT879" s="197" t="str">
        <f>IF(AR879&lt;=SMALL(AR$3:AR$1130,5),"SIMILAR","NO")</f>
        <v>NO</v>
      </c>
      <c r="AU879" s="197" t="str">
        <f t="shared" si="655"/>
        <v>N/A</v>
      </c>
      <c r="AV879" s="197">
        <f t="shared" si="656"/>
        <v>0</v>
      </c>
      <c r="AW879" s="198">
        <f t="shared" si="657"/>
        <v>0</v>
      </c>
      <c r="AX879" s="199">
        <f>IFERROR(SQRT(($E879-$E$1136)^2+($K879-$K$1136)^2),0)</f>
        <v>0.20155653673767956</v>
      </c>
      <c r="AY879" s="197" t="str">
        <f>IF(AX879&lt;=SMALL(AX$3:AX$1130,1),"MAS PARECIDO","NO")</f>
        <v>NO</v>
      </c>
      <c r="AZ879" s="197" t="str">
        <f>IF(AX879&lt;=SMALL(AX$3:AX$1130,5),"SIMILAR","NO")</f>
        <v>NO</v>
      </c>
      <c r="BA879" s="197" t="str">
        <f t="shared" si="658"/>
        <v>N/A</v>
      </c>
      <c r="BB879" s="197">
        <f t="shared" si="659"/>
        <v>0</v>
      </c>
      <c r="BC879" s="198">
        <f t="shared" si="660"/>
        <v>0</v>
      </c>
      <c r="BD879" s="196">
        <f>IFERROR(SQRT(($E879-$E$1136)^2+($O879-$O$1136)^2),0)</f>
        <v>2.5000750022500674E-2</v>
      </c>
      <c r="BE879" s="197" t="str">
        <f>IF(BD879&lt;=SMALL(BD$3:BD$1130,1),"MAS PARECIDO","NO")</f>
        <v>NO</v>
      </c>
      <c r="BF879" s="197" t="str">
        <f>IF(BD879&lt;=SMALL(BD$3:BD$1130,5),"SIMILAR","NO")</f>
        <v>NO</v>
      </c>
      <c r="BG879" s="197" t="str">
        <f t="shared" si="661"/>
        <v>N/A</v>
      </c>
      <c r="BH879" s="197">
        <f t="shared" si="662"/>
        <v>0</v>
      </c>
      <c r="BI879" s="198">
        <f t="shared" si="663"/>
        <v>0</v>
      </c>
      <c r="BJ879" s="199">
        <f>IFERROR(SQRT(($E879-$E$1136)^2+($R879-$R$1136)^2),0)</f>
        <v>0.5006246473174164</v>
      </c>
      <c r="BK879" s="197" t="str">
        <f>IF(BJ879&lt;=SMALL(BJ$3:BJ$1130,1),"MAS PARECIDO","NO")</f>
        <v>NO</v>
      </c>
      <c r="BL879" s="197" t="str">
        <f>IF(BJ879&lt;=SMALL(BJ$3:BJ$1130,5),"SIMILAR","NO")</f>
        <v>NO</v>
      </c>
      <c r="BM879" s="197" t="str">
        <f t="shared" si="664"/>
        <v>N/A</v>
      </c>
      <c r="BN879" s="197">
        <f t="shared" si="665"/>
        <v>0</v>
      </c>
      <c r="BO879" s="198">
        <f t="shared" si="666"/>
        <v>0</v>
      </c>
      <c r="BP879" s="199">
        <f>IFERROR(SQRT(($E879-$E$1136)^2+($U879-$U$1136)^2),0)</f>
        <v>1.0003124699321146</v>
      </c>
      <c r="BQ879" s="197" t="str">
        <f>IF(BP879&lt;=SMALL(BP$3:BP$1130,1),"MAS PARECIDO","NO")</f>
        <v>NO</v>
      </c>
      <c r="BR879" s="197" t="str">
        <f>IF(BP879&lt;=SMALL(BP$3:BP$1130,5),"SIMILAR","NO")</f>
        <v>NO</v>
      </c>
      <c r="BS879" s="197" t="str">
        <f t="shared" si="667"/>
        <v>N/A</v>
      </c>
      <c r="BT879" s="197">
        <f t="shared" si="668"/>
        <v>0</v>
      </c>
      <c r="BU879" s="198">
        <f t="shared" si="669"/>
        <v>0</v>
      </c>
      <c r="BV879" s="199">
        <f>IFERROR(SQRT(($E879-$E$1136)^2+($X879-$X$1136)^2),0)</f>
        <v>2.5000750022500674E-2</v>
      </c>
      <c r="BW879" s="197" t="str">
        <f>IF(BV879&lt;=SMALL(BV$3:BV$1130,1),"MAS PARECIDO","NO")</f>
        <v>NO</v>
      </c>
      <c r="BX879" s="197" t="str">
        <f>IF(BV879&lt;=SMALL(BV$3:BV$1130,5),"SIMILAR","NO")</f>
        <v>NO</v>
      </c>
      <c r="BY879" s="197" t="str">
        <f t="shared" si="670"/>
        <v>N/A</v>
      </c>
      <c r="BZ879" s="197">
        <f t="shared" si="671"/>
        <v>0</v>
      </c>
      <c r="CA879" s="198">
        <f t="shared" si="672"/>
        <v>0</v>
      </c>
      <c r="CB879" s="199">
        <f>IFERROR(SQRT(($E879-$E$1136)^2+($AA879-$AA$1136)^2),0)</f>
        <v>2.5000750022500674E-2</v>
      </c>
      <c r="CC879" s="197" t="str">
        <f>IF(CB879&lt;=SMALL(CB$3:CB$1130,1),"MAS PARECIDO","NO")</f>
        <v>NO</v>
      </c>
      <c r="CD879" s="197" t="str">
        <f>IF(CB879&lt;=SMALL(CB$3:CB$1130,5),"SIMILAR","NO")</f>
        <v>NO</v>
      </c>
      <c r="CE879" s="197" t="str">
        <f t="shared" si="673"/>
        <v>N/A</v>
      </c>
      <c r="CF879" s="197">
        <f t="shared" si="674"/>
        <v>0</v>
      </c>
      <c r="CG879" s="198">
        <f t="shared" si="675"/>
        <v>0</v>
      </c>
      <c r="CH879" s="199">
        <f>IFERROR(SQRT(($E879-$E$1136)^2+($AD879-$AD$1136)^2),0)</f>
        <v>2.5000750022500674E-2</v>
      </c>
      <c r="CI879" s="197" t="str">
        <f>IF(CH879&lt;=SMALL(CH$3:CH$1130,1),"MAS PARECIDO","NO")</f>
        <v>NO</v>
      </c>
      <c r="CJ879" s="197" t="str">
        <f>IF(CH879&lt;=SMALL(CH$3:CH$1130,5),"SIMILAR","NO")</f>
        <v>NO</v>
      </c>
      <c r="CK879" s="197" t="str">
        <f t="shared" si="676"/>
        <v>N/A</v>
      </c>
      <c r="CL879" s="197">
        <f t="shared" si="677"/>
        <v>0</v>
      </c>
      <c r="CM879" s="198">
        <f t="shared" si="678"/>
        <v>0</v>
      </c>
      <c r="CN879" s="199">
        <f>IFERROR(SQRT(($E879-$E$1136)^2+($AG879-$AG$1136)^2),0)</f>
        <v>1.0003124699321146</v>
      </c>
      <c r="CO879" s="197" t="str">
        <f>IF(CN879&lt;=SMALL(CN$3:CN$1130,1),"MAS PARECIDO","NO")</f>
        <v>NO</v>
      </c>
      <c r="CP879" s="197" t="str">
        <f>IF(CN879&lt;=SMALL(CN$3:CN$1130,5),"SIMILAR","NO")</f>
        <v>NO</v>
      </c>
      <c r="CQ879" s="197" t="str">
        <f t="shared" si="679"/>
        <v>N/A</v>
      </c>
      <c r="CR879" s="197">
        <f t="shared" si="680"/>
        <v>0</v>
      </c>
      <c r="CS879" s="198">
        <f t="shared" si="681"/>
        <v>0</v>
      </c>
      <c r="CT879" s="199">
        <f>IFERROR(SQRT(($E879-$E$1136)^2+($AJ879-$AJ$1136)^2),0)</f>
        <v>2.5000750022500674E-2</v>
      </c>
      <c r="CU879" s="197" t="str">
        <f>IF(CT879&lt;=SMALL(CT$3:CT$1130,1),"MAS PARECIDO","NO")</f>
        <v>NO</v>
      </c>
      <c r="CV879" s="197" t="str">
        <f>IF(CT879&lt;=SMALL(CT$3:CT$1130,5),"SIMILAR","NO")</f>
        <v>NO</v>
      </c>
      <c r="CW879" s="197" t="str">
        <f t="shared" si="682"/>
        <v>N/A</v>
      </c>
      <c r="CX879" s="197">
        <f t="shared" si="683"/>
        <v>0</v>
      </c>
      <c r="CY879" s="198">
        <f t="shared" si="684"/>
        <v>0</v>
      </c>
      <c r="CZ879" s="2">
        <v>0</v>
      </c>
      <c r="DA879" s="2" t="s">
        <v>2697</v>
      </c>
      <c r="DB879" s="2">
        <v>0</v>
      </c>
      <c r="DC879" s="2" t="s">
        <v>189</v>
      </c>
    </row>
    <row r="880" spans="1:107">
      <c r="A880" s="24" t="s">
        <v>1033</v>
      </c>
      <c r="B880" s="46">
        <v>136669.95000000001</v>
      </c>
      <c r="C880" s="190">
        <f>(B880-$B$1132)/($B$1133-$B$1132)</f>
        <v>0.15448995167724494</v>
      </c>
      <c r="D880" s="46">
        <v>30000</v>
      </c>
      <c r="E880" s="190">
        <f>(D880-$D$1132)/($D$1133-$D$1132)</f>
        <v>5.9971799153974617E-2</v>
      </c>
      <c r="F880" s="46" t="s">
        <v>187</v>
      </c>
      <c r="G880" s="192">
        <f>VLOOKUP(F880,'DATOS DE SOPORTE'!$Y$5:$Z$8,2,FALSE)</f>
        <v>4</v>
      </c>
      <c r="H880" s="190">
        <f>(G880-$G$1132)/($G$1133-$G$1132)</f>
        <v>1</v>
      </c>
      <c r="I880" s="50">
        <v>3</v>
      </c>
      <c r="J880" s="200">
        <f t="shared" si="644"/>
        <v>3</v>
      </c>
      <c r="K880" s="190">
        <f>(J880-$J$1132)/($J$1133-$J$1132)</f>
        <v>0.6</v>
      </c>
      <c r="L880" s="193" t="str">
        <f t="shared" si="645"/>
        <v>SI</v>
      </c>
      <c r="M880" s="46" t="s">
        <v>192</v>
      </c>
      <c r="N880" s="192">
        <f t="shared" si="646"/>
        <v>2</v>
      </c>
      <c r="O880" s="190">
        <f>(N880-N$1132)/(N$1133-N$1132)</f>
        <v>1</v>
      </c>
      <c r="P880" s="46" t="s">
        <v>58</v>
      </c>
      <c r="Q880" s="192">
        <f t="shared" si="647"/>
        <v>3</v>
      </c>
      <c r="R880" s="190">
        <f>(Q880-Q$1132)/(Q$1133-Q$1132)</f>
        <v>1</v>
      </c>
      <c r="S880" s="46" t="s">
        <v>60</v>
      </c>
      <c r="T880" s="192">
        <f t="shared" si="648"/>
        <v>2</v>
      </c>
      <c r="U880" s="190">
        <f>(T880-T$1132)/(T$1133-T$1132)</f>
        <v>1</v>
      </c>
      <c r="V880" s="46" t="s">
        <v>62</v>
      </c>
      <c r="W880" s="194">
        <f>VLOOKUP(V880,'DATOS DE SOPORTE'!$S$5:$T$10,2,FALSE)</f>
        <v>1</v>
      </c>
      <c r="X880" s="201">
        <f>(W880-W$1132)/(W$1133-W$1132)</f>
        <v>0</v>
      </c>
      <c r="Y880" s="46" t="s">
        <v>188</v>
      </c>
      <c r="Z880" s="194">
        <f t="shared" si="649"/>
        <v>1</v>
      </c>
      <c r="AA880" s="201">
        <f>(Z880-Z$1132)/(Z$1133-Z$1132)</f>
        <v>0</v>
      </c>
      <c r="AB880" s="46" t="s">
        <v>136</v>
      </c>
      <c r="AC880" s="194">
        <f t="shared" si="650"/>
        <v>2</v>
      </c>
      <c r="AD880" s="201">
        <f>(AC880-AC$1132)/(AC$1133-AC$1132)</f>
        <v>1</v>
      </c>
      <c r="AE880" s="46" t="s">
        <v>188</v>
      </c>
      <c r="AF880" s="194">
        <f t="shared" si="651"/>
        <v>1</v>
      </c>
      <c r="AG880" s="201">
        <f>(AF880-AF$1132)/(AF$1133-AF$1132)</f>
        <v>0</v>
      </c>
      <c r="AH880" s="24" t="s">
        <v>67</v>
      </c>
      <c r="AI880" s="194">
        <f>VLOOKUP(AH880,'DATOS DE SOPORTE'!$V$5:$W$8,2,FALSE)</f>
        <v>1</v>
      </c>
      <c r="AJ880" s="201">
        <f>(AI880-AI$1132)/(AI$1133-AI$1132)</f>
        <v>0</v>
      </c>
      <c r="AK880" s="58" t="str">
        <f t="shared" si="643"/>
        <v>Bueno</v>
      </c>
      <c r="AL880" s="196">
        <f>IFERROR(SQRT(($E880-$E$1136)^2+($C880-$C$1136)^2),0)</f>
        <v>7.8520978523195187E-2</v>
      </c>
      <c r="AM880" s="197" t="str">
        <f>IF(AL880&lt;=SMALL($AL$3:$AL$1130,1),"MAS PARECIDO","NO")</f>
        <v>NO</v>
      </c>
      <c r="AN880" s="197" t="str">
        <f>IF(AL880&lt;=SMALL($AL$3:$AL$1130,5),"SIMILAR","NO")</f>
        <v>NO</v>
      </c>
      <c r="AO880" s="197" t="str">
        <f t="shared" si="652"/>
        <v>N/A</v>
      </c>
      <c r="AP880" s="197">
        <f t="shared" si="653"/>
        <v>0</v>
      </c>
      <c r="AQ880" s="198">
        <f t="shared" si="654"/>
        <v>0</v>
      </c>
      <c r="AR880" s="196">
        <f>IFERROR(SQRT(($E880-$E$1136)^2+($H880-$H$1136)^2),0)</f>
        <v>0.66936138255367328</v>
      </c>
      <c r="AS880" s="197" t="str">
        <f>IF(AR880&lt;=SMALL(AR$3:AR$1130,1),"MAS PARECIDO","NO")</f>
        <v>NO</v>
      </c>
      <c r="AT880" s="197" t="str">
        <f>IF(AR880&lt;=SMALL(AR$3:AR$1130,5),"SIMILAR","NO")</f>
        <v>NO</v>
      </c>
      <c r="AU880" s="197" t="str">
        <f t="shared" si="655"/>
        <v>N/A</v>
      </c>
      <c r="AV880" s="197">
        <f t="shared" si="656"/>
        <v>0</v>
      </c>
      <c r="AW880" s="198">
        <f t="shared" si="657"/>
        <v>0</v>
      </c>
      <c r="AX880" s="199">
        <f>IFERROR(SQRT(($E880-$E$1136)^2+($K880-$K$1136)^2),0)</f>
        <v>0.40447523534787683</v>
      </c>
      <c r="AY880" s="197" t="str">
        <f>IF(AX880&lt;=SMALL(AX$3:AX$1130,1),"MAS PARECIDO","NO")</f>
        <v>NO</v>
      </c>
      <c r="AZ880" s="197" t="str">
        <f>IF(AX880&lt;=SMALL(AX$3:AX$1130,5),"SIMILAR","NO")</f>
        <v>NO</v>
      </c>
      <c r="BA880" s="197" t="str">
        <f t="shared" si="658"/>
        <v>N/A</v>
      </c>
      <c r="BB880" s="197">
        <f t="shared" si="659"/>
        <v>0</v>
      </c>
      <c r="BC880" s="198">
        <f t="shared" si="660"/>
        <v>0</v>
      </c>
      <c r="BD880" s="196">
        <f>IFERROR(SQRT(($E880-$E$1136)^2+($O880-$O$1136)^2),0)</f>
        <v>6.0001800054001617E-2</v>
      </c>
      <c r="BE880" s="197" t="str">
        <f>IF(BD880&lt;=SMALL(BD$3:BD$1130,1),"MAS PARECIDO","NO")</f>
        <v>NO</v>
      </c>
      <c r="BF880" s="197" t="str">
        <f>IF(BD880&lt;=SMALL(BD$3:BD$1130,5),"SIMILAR","NO")</f>
        <v>NO</v>
      </c>
      <c r="BG880" s="197" t="str">
        <f t="shared" si="661"/>
        <v>N/A</v>
      </c>
      <c r="BH880" s="197">
        <f t="shared" si="662"/>
        <v>0</v>
      </c>
      <c r="BI880" s="198">
        <f t="shared" si="663"/>
        <v>0</v>
      </c>
      <c r="BJ880" s="199">
        <f>IFERROR(SQRT(($E880-$E$1136)^2+($R880-$R$1136)^2),0)</f>
        <v>0.50358734695156948</v>
      </c>
      <c r="BK880" s="197" t="str">
        <f>IF(BJ880&lt;=SMALL(BJ$3:BJ$1130,1),"MAS PARECIDO","NO")</f>
        <v>NO</v>
      </c>
      <c r="BL880" s="197" t="str">
        <f>IF(BJ880&lt;=SMALL(BJ$3:BJ$1130,5),"SIMILAR","NO")</f>
        <v>NO</v>
      </c>
      <c r="BM880" s="197" t="str">
        <f t="shared" si="664"/>
        <v>N/A</v>
      </c>
      <c r="BN880" s="197">
        <f t="shared" si="665"/>
        <v>0</v>
      </c>
      <c r="BO880" s="198">
        <f t="shared" si="666"/>
        <v>0</v>
      </c>
      <c r="BP880" s="199">
        <f>IFERROR(SQRT(($E880-$E$1136)^2+($U880-$U$1136)^2),0)</f>
        <v>1.0017984907204245</v>
      </c>
      <c r="BQ880" s="197" t="str">
        <f>IF(BP880&lt;=SMALL(BP$3:BP$1130,1),"MAS PARECIDO","NO")</f>
        <v>NO</v>
      </c>
      <c r="BR880" s="197" t="str">
        <f>IF(BP880&lt;=SMALL(BP$3:BP$1130,5),"SIMILAR","NO")</f>
        <v>NO</v>
      </c>
      <c r="BS880" s="197" t="str">
        <f t="shared" si="667"/>
        <v>N/A</v>
      </c>
      <c r="BT880" s="197">
        <f t="shared" si="668"/>
        <v>0</v>
      </c>
      <c r="BU880" s="198">
        <f t="shared" si="669"/>
        <v>0</v>
      </c>
      <c r="BV880" s="199">
        <f>IFERROR(SQRT(($E880-$E$1136)^2+($X880-$X$1136)^2),0)</f>
        <v>6.0001800054001617E-2</v>
      </c>
      <c r="BW880" s="197" t="str">
        <f>IF(BV880&lt;=SMALL(BV$3:BV$1130,1),"MAS PARECIDO","NO")</f>
        <v>NO</v>
      </c>
      <c r="BX880" s="197" t="str">
        <f>IF(BV880&lt;=SMALL(BV$3:BV$1130,5),"SIMILAR","NO")</f>
        <v>NO</v>
      </c>
      <c r="BY880" s="197" t="str">
        <f t="shared" si="670"/>
        <v>N/A</v>
      </c>
      <c r="BZ880" s="197">
        <f t="shared" si="671"/>
        <v>0</v>
      </c>
      <c r="CA880" s="198">
        <f t="shared" si="672"/>
        <v>0</v>
      </c>
      <c r="CB880" s="199">
        <f>IFERROR(SQRT(($E880-$E$1136)^2+($AA880-$AA$1136)^2),0)</f>
        <v>6.0001800054001617E-2</v>
      </c>
      <c r="CC880" s="197" t="str">
        <f>IF(CB880&lt;=SMALL(CB$3:CB$1130,1),"MAS PARECIDO","NO")</f>
        <v>NO</v>
      </c>
      <c r="CD880" s="197" t="str">
        <f>IF(CB880&lt;=SMALL(CB$3:CB$1130,5),"SIMILAR","NO")</f>
        <v>NO</v>
      </c>
      <c r="CE880" s="197" t="str">
        <f t="shared" si="673"/>
        <v>N/A</v>
      </c>
      <c r="CF880" s="197">
        <f t="shared" si="674"/>
        <v>0</v>
      </c>
      <c r="CG880" s="198">
        <f t="shared" si="675"/>
        <v>0</v>
      </c>
      <c r="CH880" s="199">
        <f>IFERROR(SQRT(($E880-$E$1136)^2+($AD880-$AD$1136)^2),0)</f>
        <v>6.0001800054001617E-2</v>
      </c>
      <c r="CI880" s="197" t="str">
        <f>IF(CH880&lt;=SMALL(CH$3:CH$1130,1),"MAS PARECIDO","NO")</f>
        <v>NO</v>
      </c>
      <c r="CJ880" s="197" t="str">
        <f>IF(CH880&lt;=SMALL(CH$3:CH$1130,5),"SIMILAR","NO")</f>
        <v>NO</v>
      </c>
      <c r="CK880" s="197" t="str">
        <f t="shared" si="676"/>
        <v>N/A</v>
      </c>
      <c r="CL880" s="197">
        <f t="shared" si="677"/>
        <v>0</v>
      </c>
      <c r="CM880" s="198">
        <f t="shared" si="678"/>
        <v>0</v>
      </c>
      <c r="CN880" s="199">
        <f>IFERROR(SQRT(($E880-$E$1136)^2+($AG880-$AG$1136)^2),0)</f>
        <v>1.0017984907204245</v>
      </c>
      <c r="CO880" s="197" t="str">
        <f>IF(CN880&lt;=SMALL(CN$3:CN$1130,1),"MAS PARECIDO","NO")</f>
        <v>NO</v>
      </c>
      <c r="CP880" s="197" t="str">
        <f>IF(CN880&lt;=SMALL(CN$3:CN$1130,5),"SIMILAR","NO")</f>
        <v>NO</v>
      </c>
      <c r="CQ880" s="197" t="str">
        <f t="shared" si="679"/>
        <v>N/A</v>
      </c>
      <c r="CR880" s="197">
        <f t="shared" si="680"/>
        <v>0</v>
      </c>
      <c r="CS880" s="198">
        <f t="shared" si="681"/>
        <v>0</v>
      </c>
      <c r="CT880" s="199">
        <f>IFERROR(SQRT(($E880-$E$1136)^2+($AJ880-$AJ$1136)^2),0)</f>
        <v>6.0001800054001617E-2</v>
      </c>
      <c r="CU880" s="197" t="str">
        <f>IF(CT880&lt;=SMALL(CT$3:CT$1130,1),"MAS PARECIDO","NO")</f>
        <v>NO</v>
      </c>
      <c r="CV880" s="197" t="str">
        <f>IF(CT880&lt;=SMALL(CT$3:CT$1130,5),"SIMILAR","NO")</f>
        <v>NO</v>
      </c>
      <c r="CW880" s="197" t="str">
        <f t="shared" si="682"/>
        <v>N/A</v>
      </c>
      <c r="CX880" s="197">
        <f t="shared" si="683"/>
        <v>0</v>
      </c>
      <c r="CY880" s="198">
        <f t="shared" si="684"/>
        <v>0</v>
      </c>
      <c r="CZ880" s="2">
        <v>0</v>
      </c>
      <c r="DA880" s="2" t="s">
        <v>2698</v>
      </c>
      <c r="DB880" s="2">
        <v>0</v>
      </c>
      <c r="DC880" s="2" t="s">
        <v>189</v>
      </c>
    </row>
    <row r="881" spans="1:107">
      <c r="A881" s="24" t="s">
        <v>1034</v>
      </c>
      <c r="B881" s="46">
        <v>56470.25</v>
      </c>
      <c r="C881" s="190">
        <f>(B881-$B$1132)/($B$1133-$B$1132)</f>
        <v>6.0743463165575239E-2</v>
      </c>
      <c r="D881" s="46">
        <v>55000</v>
      </c>
      <c r="E881" s="190">
        <f>(D881-$D$1132)/($D$1133-$D$1132)</f>
        <v>0.10997329919897597</v>
      </c>
      <c r="F881" s="46" t="s">
        <v>191</v>
      </c>
      <c r="G881" s="192">
        <f>VLOOKUP(F881,'DATOS DE SOPORTE'!$Y$5:$Z$8,2,FALSE)</f>
        <v>1</v>
      </c>
      <c r="H881" s="190">
        <f>(G881-$G$1132)/($G$1133-$G$1132)</f>
        <v>0</v>
      </c>
      <c r="I881" s="50">
        <v>0</v>
      </c>
      <c r="J881" s="200">
        <f t="shared" si="644"/>
        <v>0</v>
      </c>
      <c r="K881" s="190">
        <f>(J881-$J$1132)/($J$1133-$J$1132)</f>
        <v>0</v>
      </c>
      <c r="L881" s="193" t="str">
        <f t="shared" si="645"/>
        <v>NO</v>
      </c>
      <c r="M881" s="46" t="s">
        <v>192</v>
      </c>
      <c r="N881" s="192">
        <f t="shared" si="646"/>
        <v>2</v>
      </c>
      <c r="O881" s="190">
        <f>(N881-N$1132)/(N$1133-N$1132)</f>
        <v>1</v>
      </c>
      <c r="P881" s="46" t="s">
        <v>193</v>
      </c>
      <c r="Q881" s="192">
        <f t="shared" si="647"/>
        <v>2</v>
      </c>
      <c r="R881" s="190">
        <f>(Q881-Q$1132)/(Q$1133-Q$1132)</f>
        <v>0.5</v>
      </c>
      <c r="S881" s="46" t="s">
        <v>194</v>
      </c>
      <c r="T881" s="192">
        <f t="shared" si="648"/>
        <v>1</v>
      </c>
      <c r="U881" s="190">
        <f>(T881-T$1132)/(T$1133-T$1132)</f>
        <v>0</v>
      </c>
      <c r="V881" s="46" t="s">
        <v>62</v>
      </c>
      <c r="W881" s="194">
        <f>VLOOKUP(V881,'DATOS DE SOPORTE'!$S$5:$T$10,2,FALSE)</f>
        <v>1</v>
      </c>
      <c r="X881" s="201">
        <f>(W881-W$1132)/(W$1133-W$1132)</f>
        <v>0</v>
      </c>
      <c r="Y881" s="46" t="s">
        <v>188</v>
      </c>
      <c r="Z881" s="194">
        <f t="shared" si="649"/>
        <v>1</v>
      </c>
      <c r="AA881" s="201">
        <f>(Z881-Z$1132)/(Z$1133-Z$1132)</f>
        <v>0</v>
      </c>
      <c r="AB881" s="46" t="s">
        <v>136</v>
      </c>
      <c r="AC881" s="194">
        <f t="shared" si="650"/>
        <v>2</v>
      </c>
      <c r="AD881" s="201">
        <f>(AC881-AC$1132)/(AC$1133-AC$1132)</f>
        <v>1</v>
      </c>
      <c r="AE881" s="46" t="s">
        <v>136</v>
      </c>
      <c r="AF881" s="194">
        <f t="shared" si="651"/>
        <v>2</v>
      </c>
      <c r="AG881" s="201">
        <f>(AF881-AF$1132)/(AF$1133-AF$1132)</f>
        <v>1</v>
      </c>
      <c r="AH881" s="24" t="s">
        <v>67</v>
      </c>
      <c r="AI881" s="194">
        <f>VLOOKUP(AH881,'DATOS DE SOPORTE'!$V$5:$W$8,2,FALSE)</f>
        <v>1</v>
      </c>
      <c r="AJ881" s="201">
        <f>(AI881-AI$1132)/(AI$1133-AI$1132)</f>
        <v>0</v>
      </c>
      <c r="AK881" s="58" t="str">
        <f t="shared" si="643"/>
        <v>Bueno</v>
      </c>
      <c r="AL881" s="196">
        <f>IFERROR(SQRT(($E881-$E$1136)^2+($C881-$C$1136)^2),0)</f>
        <v>0.18152355958751989</v>
      </c>
      <c r="AM881" s="197" t="str">
        <f>IF(AL881&lt;=SMALL($AL$3:$AL$1130,1),"MAS PARECIDO","NO")</f>
        <v>NO</v>
      </c>
      <c r="AN881" s="197" t="str">
        <f>IF(AL881&lt;=SMALL($AL$3:$AL$1130,5),"SIMILAR","NO")</f>
        <v>NO</v>
      </c>
      <c r="AO881" s="197" t="str">
        <f t="shared" si="652"/>
        <v>N/A</v>
      </c>
      <c r="AP881" s="197">
        <f t="shared" si="653"/>
        <v>0</v>
      </c>
      <c r="AQ881" s="198">
        <f t="shared" si="654"/>
        <v>0</v>
      </c>
      <c r="AR881" s="196">
        <f>IFERROR(SQRT(($E881-$E$1136)^2+($H881-$H$1136)^2),0)</f>
        <v>0.35101543718728728</v>
      </c>
      <c r="AS881" s="197" t="str">
        <f>IF(AR881&lt;=SMALL(AR$3:AR$1130,1),"MAS PARECIDO","NO")</f>
        <v>NO</v>
      </c>
      <c r="AT881" s="197" t="str">
        <f>IF(AR881&lt;=SMALL(AR$3:AR$1130,5),"SIMILAR","NO")</f>
        <v>NO</v>
      </c>
      <c r="AU881" s="197" t="str">
        <f t="shared" si="655"/>
        <v>N/A</v>
      </c>
      <c r="AV881" s="197">
        <f t="shared" si="656"/>
        <v>0</v>
      </c>
      <c r="AW881" s="198">
        <f t="shared" si="657"/>
        <v>0</v>
      </c>
      <c r="AX881" s="199">
        <f>IFERROR(SQRT(($E881-$E$1136)^2+($K881-$K$1136)^2),0)</f>
        <v>0.22825583460816795</v>
      </c>
      <c r="AY881" s="197" t="str">
        <f>IF(AX881&lt;=SMALL(AX$3:AX$1130,1),"MAS PARECIDO","NO")</f>
        <v>NO</v>
      </c>
      <c r="AZ881" s="197" t="str">
        <f>IF(AX881&lt;=SMALL(AX$3:AX$1130,5),"SIMILAR","NO")</f>
        <v>NO</v>
      </c>
      <c r="BA881" s="197" t="str">
        <f t="shared" si="658"/>
        <v>N/A</v>
      </c>
      <c r="BB881" s="197">
        <f t="shared" si="659"/>
        <v>0</v>
      </c>
      <c r="BC881" s="198">
        <f t="shared" si="660"/>
        <v>0</v>
      </c>
      <c r="BD881" s="196">
        <f>IFERROR(SQRT(($E881-$E$1136)^2+($O881-$O$1136)^2),0)</f>
        <v>0.11000330009900297</v>
      </c>
      <c r="BE881" s="197" t="str">
        <f>IF(BD881&lt;=SMALL(BD$3:BD$1130,1),"MAS PARECIDO","NO")</f>
        <v>NO</v>
      </c>
      <c r="BF881" s="197" t="str">
        <f>IF(BD881&lt;=SMALL(BD$3:BD$1130,5),"SIMILAR","NO")</f>
        <v>NO</v>
      </c>
      <c r="BG881" s="197" t="str">
        <f t="shared" si="661"/>
        <v>N/A</v>
      </c>
      <c r="BH881" s="197">
        <f t="shared" si="662"/>
        <v>0</v>
      </c>
      <c r="BI881" s="198">
        <f t="shared" si="663"/>
        <v>0</v>
      </c>
      <c r="BJ881" s="199">
        <f>IFERROR(SQRT(($E881-$E$1136)^2+($R881-$R$1136)^2),0)</f>
        <v>0.11000330009900297</v>
      </c>
      <c r="BK881" s="197" t="str">
        <f>IF(BJ881&lt;=SMALL(BJ$3:BJ$1130,1),"MAS PARECIDO","NO")</f>
        <v>NO</v>
      </c>
      <c r="BL881" s="197" t="str">
        <f>IF(BJ881&lt;=SMALL(BJ$3:BJ$1130,5),"SIMILAR","NO")</f>
        <v>NO</v>
      </c>
      <c r="BM881" s="197" t="str">
        <f t="shared" si="664"/>
        <v>N/A</v>
      </c>
      <c r="BN881" s="197">
        <f t="shared" si="665"/>
        <v>0</v>
      </c>
      <c r="BO881" s="198">
        <f t="shared" si="666"/>
        <v>0</v>
      </c>
      <c r="BP881" s="199">
        <f>IFERROR(SQRT(($E881-$E$1136)^2+($U881-$U$1136)^2),0)</f>
        <v>0.11000330009900297</v>
      </c>
      <c r="BQ881" s="197" t="str">
        <f>IF(BP881&lt;=SMALL(BP$3:BP$1130,1),"MAS PARECIDO","NO")</f>
        <v>NO</v>
      </c>
      <c r="BR881" s="197" t="str">
        <f>IF(BP881&lt;=SMALL(BP$3:BP$1130,5),"SIMILAR","NO")</f>
        <v>NO</v>
      </c>
      <c r="BS881" s="197" t="str">
        <f t="shared" si="667"/>
        <v>N/A</v>
      </c>
      <c r="BT881" s="197">
        <f t="shared" si="668"/>
        <v>0</v>
      </c>
      <c r="BU881" s="198">
        <f t="shared" si="669"/>
        <v>0</v>
      </c>
      <c r="BV881" s="199">
        <f>IFERROR(SQRT(($E881-$E$1136)^2+($X881-$X$1136)^2),0)</f>
        <v>0.11000330009900297</v>
      </c>
      <c r="BW881" s="197" t="str">
        <f>IF(BV881&lt;=SMALL(BV$3:BV$1130,1),"MAS PARECIDO","NO")</f>
        <v>NO</v>
      </c>
      <c r="BX881" s="197" t="str">
        <f>IF(BV881&lt;=SMALL(BV$3:BV$1130,5),"SIMILAR","NO")</f>
        <v>NO</v>
      </c>
      <c r="BY881" s="197" t="str">
        <f t="shared" si="670"/>
        <v>N/A</v>
      </c>
      <c r="BZ881" s="197">
        <f t="shared" si="671"/>
        <v>0</v>
      </c>
      <c r="CA881" s="198">
        <f t="shared" si="672"/>
        <v>0</v>
      </c>
      <c r="CB881" s="199">
        <f>IFERROR(SQRT(($E881-$E$1136)^2+($AA881-$AA$1136)^2),0)</f>
        <v>0.11000330009900297</v>
      </c>
      <c r="CC881" s="197" t="str">
        <f>IF(CB881&lt;=SMALL(CB$3:CB$1130,1),"MAS PARECIDO","NO")</f>
        <v>NO</v>
      </c>
      <c r="CD881" s="197" t="str">
        <f>IF(CB881&lt;=SMALL(CB$3:CB$1130,5),"SIMILAR","NO")</f>
        <v>NO</v>
      </c>
      <c r="CE881" s="197" t="str">
        <f t="shared" si="673"/>
        <v>N/A</v>
      </c>
      <c r="CF881" s="197">
        <f t="shared" si="674"/>
        <v>0</v>
      </c>
      <c r="CG881" s="198">
        <f t="shared" si="675"/>
        <v>0</v>
      </c>
      <c r="CH881" s="199">
        <f>IFERROR(SQRT(($E881-$E$1136)^2+($AD881-$AD$1136)^2),0)</f>
        <v>0.11000330009900297</v>
      </c>
      <c r="CI881" s="197" t="str">
        <f>IF(CH881&lt;=SMALL(CH$3:CH$1130,1),"MAS PARECIDO","NO")</f>
        <v>NO</v>
      </c>
      <c r="CJ881" s="197" t="str">
        <f>IF(CH881&lt;=SMALL(CH$3:CH$1130,5),"SIMILAR","NO")</f>
        <v>NO</v>
      </c>
      <c r="CK881" s="197" t="str">
        <f t="shared" si="676"/>
        <v>N/A</v>
      </c>
      <c r="CL881" s="197">
        <f t="shared" si="677"/>
        <v>0</v>
      </c>
      <c r="CM881" s="198">
        <f t="shared" si="678"/>
        <v>0</v>
      </c>
      <c r="CN881" s="199">
        <f>IFERROR(SQRT(($E881-$E$1136)^2+($AG881-$AG$1136)^2),0)</f>
        <v>0.11000330009900297</v>
      </c>
      <c r="CO881" s="197" t="str">
        <f>IF(CN881&lt;=SMALL(CN$3:CN$1130,1),"MAS PARECIDO","NO")</f>
        <v>NO</v>
      </c>
      <c r="CP881" s="197" t="str">
        <f>IF(CN881&lt;=SMALL(CN$3:CN$1130,5),"SIMILAR","NO")</f>
        <v>NO</v>
      </c>
      <c r="CQ881" s="197" t="str">
        <f t="shared" si="679"/>
        <v>N/A</v>
      </c>
      <c r="CR881" s="197">
        <f t="shared" si="680"/>
        <v>0</v>
      </c>
      <c r="CS881" s="198">
        <f t="shared" si="681"/>
        <v>0</v>
      </c>
      <c r="CT881" s="199">
        <f>IFERROR(SQRT(($E881-$E$1136)^2+($AJ881-$AJ$1136)^2),0)</f>
        <v>0.11000330009900297</v>
      </c>
      <c r="CU881" s="197" t="str">
        <f>IF(CT881&lt;=SMALL(CT$3:CT$1130,1),"MAS PARECIDO","NO")</f>
        <v>NO</v>
      </c>
      <c r="CV881" s="197" t="str">
        <f>IF(CT881&lt;=SMALL(CT$3:CT$1130,5),"SIMILAR","NO")</f>
        <v>NO</v>
      </c>
      <c r="CW881" s="197" t="str">
        <f t="shared" si="682"/>
        <v>N/A</v>
      </c>
      <c r="CX881" s="197">
        <f t="shared" si="683"/>
        <v>0</v>
      </c>
      <c r="CY881" s="198">
        <f t="shared" si="684"/>
        <v>0</v>
      </c>
      <c r="CZ881" s="2">
        <v>0</v>
      </c>
      <c r="DA881" s="2" t="s">
        <v>2699</v>
      </c>
      <c r="DB881" s="2">
        <v>0</v>
      </c>
      <c r="DC881" s="2" t="s">
        <v>189</v>
      </c>
    </row>
    <row r="882" spans="1:107">
      <c r="A882" s="24" t="s">
        <v>1035</v>
      </c>
      <c r="B882" s="46">
        <v>97360.31</v>
      </c>
      <c r="C882" s="190">
        <f>(B882-$B$1132)/($B$1133-$B$1132)</f>
        <v>0.10854039432655817</v>
      </c>
      <c r="D882" s="46">
        <v>35000</v>
      </c>
      <c r="E882" s="190">
        <f>(D882-$D$1132)/($D$1133-$D$1132)</f>
        <v>6.9972099162974893E-2</v>
      </c>
      <c r="F882" s="46" t="s">
        <v>203</v>
      </c>
      <c r="G882" s="192">
        <f>VLOOKUP(F882,'DATOS DE SOPORTE'!$Y$5:$Z$8,2,FALSE)</f>
        <v>3</v>
      </c>
      <c r="H882" s="190">
        <f>(G882-$G$1132)/($G$1133-$G$1132)</f>
        <v>0.66666666666666663</v>
      </c>
      <c r="I882" s="50">
        <v>3</v>
      </c>
      <c r="J882" s="200">
        <f t="shared" si="644"/>
        <v>3</v>
      </c>
      <c r="K882" s="190">
        <f>(J882-$J$1132)/($J$1133-$J$1132)</f>
        <v>0.6</v>
      </c>
      <c r="L882" s="193" t="str">
        <f t="shared" si="645"/>
        <v>SI</v>
      </c>
      <c r="M882" s="46" t="s">
        <v>56</v>
      </c>
      <c r="N882" s="192">
        <f t="shared" si="646"/>
        <v>1</v>
      </c>
      <c r="O882" s="190">
        <f>(N882-N$1132)/(N$1133-N$1132)</f>
        <v>0</v>
      </c>
      <c r="P882" s="46" t="s">
        <v>193</v>
      </c>
      <c r="Q882" s="192">
        <f t="shared" si="647"/>
        <v>2</v>
      </c>
      <c r="R882" s="190">
        <f>(Q882-Q$1132)/(Q$1133-Q$1132)</f>
        <v>0.5</v>
      </c>
      <c r="S882" s="46" t="s">
        <v>60</v>
      </c>
      <c r="T882" s="192">
        <f t="shared" si="648"/>
        <v>2</v>
      </c>
      <c r="U882" s="190">
        <f>(T882-T$1132)/(T$1133-T$1132)</f>
        <v>1</v>
      </c>
      <c r="V882" s="46" t="s">
        <v>62</v>
      </c>
      <c r="W882" s="194">
        <f>VLOOKUP(V882,'DATOS DE SOPORTE'!$S$5:$T$10,2,FALSE)</f>
        <v>1</v>
      </c>
      <c r="X882" s="201">
        <f>(W882-W$1132)/(W$1133-W$1132)</f>
        <v>0</v>
      </c>
      <c r="Y882" s="46" t="s">
        <v>188</v>
      </c>
      <c r="Z882" s="194">
        <f t="shared" si="649"/>
        <v>1</v>
      </c>
      <c r="AA882" s="201">
        <f>(Z882-Z$1132)/(Z$1133-Z$1132)</f>
        <v>0</v>
      </c>
      <c r="AB882" s="46" t="s">
        <v>136</v>
      </c>
      <c r="AC882" s="194">
        <f t="shared" si="650"/>
        <v>2</v>
      </c>
      <c r="AD882" s="201">
        <f>(AC882-AC$1132)/(AC$1133-AC$1132)</f>
        <v>1</v>
      </c>
      <c r="AE882" s="46" t="s">
        <v>136</v>
      </c>
      <c r="AF882" s="194">
        <f t="shared" si="651"/>
        <v>2</v>
      </c>
      <c r="AG882" s="201">
        <f>(AF882-AF$1132)/(AF$1133-AF$1132)</f>
        <v>1</v>
      </c>
      <c r="AH882" s="24" t="s">
        <v>67</v>
      </c>
      <c r="AI882" s="194">
        <f>VLOOKUP(AH882,'DATOS DE SOPORTE'!$V$5:$W$8,2,FALSE)</f>
        <v>1</v>
      </c>
      <c r="AJ882" s="201">
        <f>(AI882-AI$1132)/(AI$1133-AI$1132)</f>
        <v>0</v>
      </c>
      <c r="AK882" s="58" t="str">
        <f t="shared" si="643"/>
        <v>Bueno</v>
      </c>
      <c r="AL882" s="196">
        <f>IFERROR(SQRT(($E882-$E$1136)^2+($C882-$C$1136)^2),0)</f>
        <v>0.11929622112300149</v>
      </c>
      <c r="AM882" s="197" t="str">
        <f>IF(AL882&lt;=SMALL($AL$3:$AL$1130,1),"MAS PARECIDO","NO")</f>
        <v>NO</v>
      </c>
      <c r="AN882" s="197" t="str">
        <f>IF(AL882&lt;=SMALL($AL$3:$AL$1130,5),"SIMILAR","NO")</f>
        <v>NO</v>
      </c>
      <c r="AO882" s="197" t="str">
        <f t="shared" si="652"/>
        <v>N/A</v>
      </c>
      <c r="AP882" s="197">
        <f t="shared" si="653"/>
        <v>0</v>
      </c>
      <c r="AQ882" s="198">
        <f t="shared" si="654"/>
        <v>0</v>
      </c>
      <c r="AR882" s="196">
        <f>IFERROR(SQRT(($E882-$E$1136)^2+($H882-$H$1136)^2),0)</f>
        <v>0.34060447020604651</v>
      </c>
      <c r="AS882" s="197" t="str">
        <f>IF(AR882&lt;=SMALL(AR$3:AR$1130,1),"MAS PARECIDO","NO")</f>
        <v>NO</v>
      </c>
      <c r="AT882" s="197" t="str">
        <f>IF(AR882&lt;=SMALL(AR$3:AR$1130,5),"SIMILAR","NO")</f>
        <v>NO</v>
      </c>
      <c r="AU882" s="197" t="str">
        <f t="shared" si="655"/>
        <v>N/A</v>
      </c>
      <c r="AV882" s="197">
        <f t="shared" si="656"/>
        <v>0</v>
      </c>
      <c r="AW882" s="198">
        <f t="shared" si="657"/>
        <v>0</v>
      </c>
      <c r="AX882" s="199">
        <f>IFERROR(SQRT(($E882-$E$1136)^2+($K882-$K$1136)^2),0)</f>
        <v>0.40607917209976491</v>
      </c>
      <c r="AY882" s="197" t="str">
        <f>IF(AX882&lt;=SMALL(AX$3:AX$1130,1),"MAS PARECIDO","NO")</f>
        <v>NO</v>
      </c>
      <c r="AZ882" s="197" t="str">
        <f>IF(AX882&lt;=SMALL(AX$3:AX$1130,5),"SIMILAR","NO")</f>
        <v>NO</v>
      </c>
      <c r="BA882" s="197" t="str">
        <f t="shared" si="658"/>
        <v>N/A</v>
      </c>
      <c r="BB882" s="197">
        <f t="shared" si="659"/>
        <v>0</v>
      </c>
      <c r="BC882" s="198">
        <f t="shared" si="660"/>
        <v>0</v>
      </c>
      <c r="BD882" s="196">
        <f>IFERROR(SQRT(($E882-$E$1136)^2+($O882-$O$1136)^2),0)</f>
        <v>1.0024471527283774</v>
      </c>
      <c r="BE882" s="197" t="str">
        <f>IF(BD882&lt;=SMALL(BD$3:BD$1130,1),"MAS PARECIDO","NO")</f>
        <v>NO</v>
      </c>
      <c r="BF882" s="197" t="str">
        <f>IF(BD882&lt;=SMALL(BD$3:BD$1130,5),"SIMILAR","NO")</f>
        <v>NO</v>
      </c>
      <c r="BG882" s="197" t="str">
        <f t="shared" si="661"/>
        <v>N/A</v>
      </c>
      <c r="BH882" s="197">
        <f t="shared" si="662"/>
        <v>0</v>
      </c>
      <c r="BI882" s="198">
        <f t="shared" si="663"/>
        <v>0</v>
      </c>
      <c r="BJ882" s="199">
        <f>IFERROR(SQRT(($E882-$E$1136)^2+($R882-$R$1136)^2),0)</f>
        <v>7.0002100063001893E-2</v>
      </c>
      <c r="BK882" s="197" t="str">
        <f>IF(BJ882&lt;=SMALL(BJ$3:BJ$1130,1),"MAS PARECIDO","NO")</f>
        <v>NO</v>
      </c>
      <c r="BL882" s="197" t="str">
        <f>IF(BJ882&lt;=SMALL(BJ$3:BJ$1130,5),"SIMILAR","NO")</f>
        <v>NO</v>
      </c>
      <c r="BM882" s="197" t="str">
        <f t="shared" si="664"/>
        <v>N/A</v>
      </c>
      <c r="BN882" s="197">
        <f t="shared" si="665"/>
        <v>0</v>
      </c>
      <c r="BO882" s="198">
        <f t="shared" si="666"/>
        <v>0</v>
      </c>
      <c r="BP882" s="199">
        <f>IFERROR(SQRT(($E882-$E$1136)^2+($U882-$U$1136)^2),0)</f>
        <v>1.0024471527283774</v>
      </c>
      <c r="BQ882" s="197" t="str">
        <f>IF(BP882&lt;=SMALL(BP$3:BP$1130,1),"MAS PARECIDO","NO")</f>
        <v>NO</v>
      </c>
      <c r="BR882" s="197" t="str">
        <f>IF(BP882&lt;=SMALL(BP$3:BP$1130,5),"SIMILAR","NO")</f>
        <v>NO</v>
      </c>
      <c r="BS882" s="197" t="str">
        <f t="shared" si="667"/>
        <v>N/A</v>
      </c>
      <c r="BT882" s="197">
        <f t="shared" si="668"/>
        <v>0</v>
      </c>
      <c r="BU882" s="198">
        <f t="shared" si="669"/>
        <v>0</v>
      </c>
      <c r="BV882" s="199">
        <f>IFERROR(SQRT(($E882-$E$1136)^2+($X882-$X$1136)^2),0)</f>
        <v>7.0002100063001893E-2</v>
      </c>
      <c r="BW882" s="197" t="str">
        <f>IF(BV882&lt;=SMALL(BV$3:BV$1130,1),"MAS PARECIDO","NO")</f>
        <v>NO</v>
      </c>
      <c r="BX882" s="197" t="str">
        <f>IF(BV882&lt;=SMALL(BV$3:BV$1130,5),"SIMILAR","NO")</f>
        <v>NO</v>
      </c>
      <c r="BY882" s="197" t="str">
        <f t="shared" si="670"/>
        <v>N/A</v>
      </c>
      <c r="BZ882" s="197">
        <f t="shared" si="671"/>
        <v>0</v>
      </c>
      <c r="CA882" s="198">
        <f t="shared" si="672"/>
        <v>0</v>
      </c>
      <c r="CB882" s="199">
        <f>IFERROR(SQRT(($E882-$E$1136)^2+($AA882-$AA$1136)^2),0)</f>
        <v>7.0002100063001893E-2</v>
      </c>
      <c r="CC882" s="197" t="str">
        <f>IF(CB882&lt;=SMALL(CB$3:CB$1130,1),"MAS PARECIDO","NO")</f>
        <v>NO</v>
      </c>
      <c r="CD882" s="197" t="str">
        <f>IF(CB882&lt;=SMALL(CB$3:CB$1130,5),"SIMILAR","NO")</f>
        <v>NO</v>
      </c>
      <c r="CE882" s="197" t="str">
        <f t="shared" si="673"/>
        <v>N/A</v>
      </c>
      <c r="CF882" s="197">
        <f t="shared" si="674"/>
        <v>0</v>
      </c>
      <c r="CG882" s="198">
        <f t="shared" si="675"/>
        <v>0</v>
      </c>
      <c r="CH882" s="199">
        <f>IFERROR(SQRT(($E882-$E$1136)^2+($AD882-$AD$1136)^2),0)</f>
        <v>7.0002100063001893E-2</v>
      </c>
      <c r="CI882" s="197" t="str">
        <f>IF(CH882&lt;=SMALL(CH$3:CH$1130,1),"MAS PARECIDO","NO")</f>
        <v>NO</v>
      </c>
      <c r="CJ882" s="197" t="str">
        <f>IF(CH882&lt;=SMALL(CH$3:CH$1130,5),"SIMILAR","NO")</f>
        <v>NO</v>
      </c>
      <c r="CK882" s="197" t="str">
        <f t="shared" si="676"/>
        <v>N/A</v>
      </c>
      <c r="CL882" s="197">
        <f t="shared" si="677"/>
        <v>0</v>
      </c>
      <c r="CM882" s="198">
        <f t="shared" si="678"/>
        <v>0</v>
      </c>
      <c r="CN882" s="199">
        <f>IFERROR(SQRT(($E882-$E$1136)^2+($AG882-$AG$1136)^2),0)</f>
        <v>7.0002100063001893E-2</v>
      </c>
      <c r="CO882" s="197" t="str">
        <f>IF(CN882&lt;=SMALL(CN$3:CN$1130,1),"MAS PARECIDO","NO")</f>
        <v>NO</v>
      </c>
      <c r="CP882" s="197" t="str">
        <f>IF(CN882&lt;=SMALL(CN$3:CN$1130,5),"SIMILAR","NO")</f>
        <v>NO</v>
      </c>
      <c r="CQ882" s="197" t="str">
        <f t="shared" si="679"/>
        <v>N/A</v>
      </c>
      <c r="CR882" s="197">
        <f t="shared" si="680"/>
        <v>0</v>
      </c>
      <c r="CS882" s="198">
        <f t="shared" si="681"/>
        <v>0</v>
      </c>
      <c r="CT882" s="199">
        <f>IFERROR(SQRT(($E882-$E$1136)^2+($AJ882-$AJ$1136)^2),0)</f>
        <v>7.0002100063001893E-2</v>
      </c>
      <c r="CU882" s="197" t="str">
        <f>IF(CT882&lt;=SMALL(CT$3:CT$1130,1),"MAS PARECIDO","NO")</f>
        <v>NO</v>
      </c>
      <c r="CV882" s="197" t="str">
        <f>IF(CT882&lt;=SMALL(CT$3:CT$1130,5),"SIMILAR","NO")</f>
        <v>NO</v>
      </c>
      <c r="CW882" s="197" t="str">
        <f t="shared" si="682"/>
        <v>N/A</v>
      </c>
      <c r="CX882" s="197">
        <f t="shared" si="683"/>
        <v>0</v>
      </c>
      <c r="CY882" s="198">
        <f t="shared" si="684"/>
        <v>0</v>
      </c>
      <c r="CZ882" s="2">
        <v>0</v>
      </c>
      <c r="DA882" s="2" t="s">
        <v>2700</v>
      </c>
      <c r="DB882" s="2">
        <v>0</v>
      </c>
      <c r="DC882" s="2" t="s">
        <v>189</v>
      </c>
    </row>
    <row r="883" spans="1:107">
      <c r="A883" s="24" t="s">
        <v>1036</v>
      </c>
      <c r="B883" s="46">
        <v>187149.5</v>
      </c>
      <c r="C883" s="190">
        <f>(B883-$B$1132)/($B$1133-$B$1132)</f>
        <v>0.2134961643457369</v>
      </c>
      <c r="D883" s="46">
        <v>50000</v>
      </c>
      <c r="E883" s="190">
        <f>(D883-$D$1132)/($D$1133-$D$1132)</f>
        <v>9.9972999189975695E-2</v>
      </c>
      <c r="F883" s="46" t="s">
        <v>53</v>
      </c>
      <c r="G883" s="192">
        <f>VLOOKUP(F883,'DATOS DE SOPORTE'!$Y$5:$Z$8,2,FALSE)</f>
        <v>2</v>
      </c>
      <c r="H883" s="190">
        <f>(G883-$G$1132)/($G$1133-$G$1132)</f>
        <v>0.33333333333333331</v>
      </c>
      <c r="I883" s="50">
        <v>0</v>
      </c>
      <c r="J883" s="200">
        <f t="shared" si="644"/>
        <v>0</v>
      </c>
      <c r="K883" s="190">
        <f>(J883-$J$1132)/($J$1133-$J$1132)</f>
        <v>0</v>
      </c>
      <c r="L883" s="193" t="str">
        <f t="shared" si="645"/>
        <v>NO</v>
      </c>
      <c r="M883" s="46" t="s">
        <v>192</v>
      </c>
      <c r="N883" s="192">
        <f t="shared" si="646"/>
        <v>2</v>
      </c>
      <c r="O883" s="190">
        <f>(N883-N$1132)/(N$1133-N$1132)</f>
        <v>1</v>
      </c>
      <c r="P883" s="46" t="s">
        <v>58</v>
      </c>
      <c r="Q883" s="192">
        <f t="shared" si="647"/>
        <v>3</v>
      </c>
      <c r="R883" s="190">
        <f>(Q883-Q$1132)/(Q$1133-Q$1132)</f>
        <v>1</v>
      </c>
      <c r="S883" s="46" t="s">
        <v>194</v>
      </c>
      <c r="T883" s="192">
        <f t="shared" si="648"/>
        <v>1</v>
      </c>
      <c r="U883" s="190">
        <f>(T883-T$1132)/(T$1133-T$1132)</f>
        <v>0</v>
      </c>
      <c r="V883" s="46" t="s">
        <v>62</v>
      </c>
      <c r="W883" s="194">
        <f>VLOOKUP(V883,'DATOS DE SOPORTE'!$S$5:$T$10,2,FALSE)</f>
        <v>1</v>
      </c>
      <c r="X883" s="201">
        <f>(W883-W$1132)/(W$1133-W$1132)</f>
        <v>0</v>
      </c>
      <c r="Y883" s="46" t="s">
        <v>136</v>
      </c>
      <c r="Z883" s="194">
        <f t="shared" si="649"/>
        <v>2</v>
      </c>
      <c r="AA883" s="201">
        <f>(Z883-Z$1132)/(Z$1133-Z$1132)</f>
        <v>1</v>
      </c>
      <c r="AB883" s="46" t="s">
        <v>136</v>
      </c>
      <c r="AC883" s="194">
        <f t="shared" si="650"/>
        <v>2</v>
      </c>
      <c r="AD883" s="201">
        <f>(AC883-AC$1132)/(AC$1133-AC$1132)</f>
        <v>1</v>
      </c>
      <c r="AE883" s="46" t="s">
        <v>136</v>
      </c>
      <c r="AF883" s="194">
        <f t="shared" si="651"/>
        <v>2</v>
      </c>
      <c r="AG883" s="201">
        <f>(AF883-AF$1132)/(AF$1133-AF$1132)</f>
        <v>1</v>
      </c>
      <c r="AH883" s="24" t="s">
        <v>67</v>
      </c>
      <c r="AI883" s="194">
        <f>VLOOKUP(AH883,'DATOS DE SOPORTE'!$V$5:$W$8,2,FALSE)</f>
        <v>1</v>
      </c>
      <c r="AJ883" s="201">
        <f>(AI883-AI$1132)/(AI$1133-AI$1132)</f>
        <v>0</v>
      </c>
      <c r="AK883" s="58" t="str">
        <f t="shared" si="643"/>
        <v>Bueno</v>
      </c>
      <c r="AL883" s="196">
        <f>IFERROR(SQRT(($E883-$E$1136)^2+($C883-$C$1136)^2),0)</f>
        <v>0.10035159141281609</v>
      </c>
      <c r="AM883" s="197" t="str">
        <f>IF(AL883&lt;=SMALL($AL$3:$AL$1130,1),"MAS PARECIDO","NO")</f>
        <v>NO</v>
      </c>
      <c r="AN883" s="197" t="str">
        <f>IF(AL883&lt;=SMALL($AL$3:$AL$1130,5),"SIMILAR","NO")</f>
        <v>NO</v>
      </c>
      <c r="AO883" s="197" t="str">
        <f t="shared" si="652"/>
        <v>N/A</v>
      </c>
      <c r="AP883" s="197">
        <f t="shared" si="653"/>
        <v>0</v>
      </c>
      <c r="AQ883" s="198">
        <f t="shared" si="654"/>
        <v>0</v>
      </c>
      <c r="AR883" s="196">
        <f>IFERROR(SQRT(($E883-$E$1136)^2+($H883-$H$1136)^2),0)</f>
        <v>0.10000300009000269</v>
      </c>
      <c r="AS883" s="197" t="str">
        <f>IF(AR883&lt;=SMALL(AR$3:AR$1130,1),"MAS PARECIDO","NO")</f>
        <v>NO</v>
      </c>
      <c r="AT883" s="197" t="str">
        <f>IF(AR883&lt;=SMALL(AR$3:AR$1130,5),"SIMILAR","NO")</f>
        <v>NO</v>
      </c>
      <c r="AU883" s="197" t="str">
        <f t="shared" si="655"/>
        <v>N/A</v>
      </c>
      <c r="AV883" s="197">
        <f t="shared" si="656"/>
        <v>0</v>
      </c>
      <c r="AW883" s="198">
        <f t="shared" si="657"/>
        <v>0</v>
      </c>
      <c r="AX883" s="199">
        <f>IFERROR(SQRT(($E883-$E$1136)^2+($K883-$K$1136)^2),0)</f>
        <v>0.22360813944711647</v>
      </c>
      <c r="AY883" s="197" t="str">
        <f>IF(AX883&lt;=SMALL(AX$3:AX$1130,1),"MAS PARECIDO","NO")</f>
        <v>NO</v>
      </c>
      <c r="AZ883" s="197" t="str">
        <f>IF(AX883&lt;=SMALL(AX$3:AX$1130,5),"SIMILAR","NO")</f>
        <v>NO</v>
      </c>
      <c r="BA883" s="197" t="str">
        <f t="shared" si="658"/>
        <v>N/A</v>
      </c>
      <c r="BB883" s="197">
        <f t="shared" si="659"/>
        <v>0</v>
      </c>
      <c r="BC883" s="198">
        <f t="shared" si="660"/>
        <v>0</v>
      </c>
      <c r="BD883" s="196">
        <f>IFERROR(SQRT(($E883-$E$1136)^2+($O883-$O$1136)^2),0)</f>
        <v>0.10000300009000269</v>
      </c>
      <c r="BE883" s="197" t="str">
        <f>IF(BD883&lt;=SMALL(BD$3:BD$1130,1),"MAS PARECIDO","NO")</f>
        <v>NO</v>
      </c>
      <c r="BF883" s="197" t="str">
        <f>IF(BD883&lt;=SMALL(BD$3:BD$1130,5),"SIMILAR","NO")</f>
        <v>NO</v>
      </c>
      <c r="BG883" s="197" t="str">
        <f t="shared" si="661"/>
        <v>N/A</v>
      </c>
      <c r="BH883" s="197">
        <f t="shared" si="662"/>
        <v>0</v>
      </c>
      <c r="BI883" s="198">
        <f t="shared" si="663"/>
        <v>0</v>
      </c>
      <c r="BJ883" s="199">
        <f>IFERROR(SQRT(($E883-$E$1136)^2+($R883-$R$1136)^2),0)</f>
        <v>0.50990253973382116</v>
      </c>
      <c r="BK883" s="197" t="str">
        <f>IF(BJ883&lt;=SMALL(BJ$3:BJ$1130,1),"MAS PARECIDO","NO")</f>
        <v>NO</v>
      </c>
      <c r="BL883" s="197" t="str">
        <f>IF(BJ883&lt;=SMALL(BJ$3:BJ$1130,5),"SIMILAR","NO")</f>
        <v>NO</v>
      </c>
      <c r="BM883" s="197" t="str">
        <f t="shared" si="664"/>
        <v>N/A</v>
      </c>
      <c r="BN883" s="197">
        <f t="shared" si="665"/>
        <v>0</v>
      </c>
      <c r="BO883" s="198">
        <f t="shared" si="666"/>
        <v>0</v>
      </c>
      <c r="BP883" s="199">
        <f>IFERROR(SQRT(($E883-$E$1136)^2+($U883-$U$1136)^2),0)</f>
        <v>0.10000300009000269</v>
      </c>
      <c r="BQ883" s="197" t="str">
        <f>IF(BP883&lt;=SMALL(BP$3:BP$1130,1),"MAS PARECIDO","NO")</f>
        <v>NO</v>
      </c>
      <c r="BR883" s="197" t="str">
        <f>IF(BP883&lt;=SMALL(BP$3:BP$1130,5),"SIMILAR","NO")</f>
        <v>NO</v>
      </c>
      <c r="BS883" s="197" t="str">
        <f t="shared" si="667"/>
        <v>N/A</v>
      </c>
      <c r="BT883" s="197">
        <f t="shared" si="668"/>
        <v>0</v>
      </c>
      <c r="BU883" s="198">
        <f t="shared" si="669"/>
        <v>0</v>
      </c>
      <c r="BV883" s="199">
        <f>IFERROR(SQRT(($E883-$E$1136)^2+($X883-$X$1136)^2),0)</f>
        <v>0.10000300009000269</v>
      </c>
      <c r="BW883" s="197" t="str">
        <f>IF(BV883&lt;=SMALL(BV$3:BV$1130,1),"MAS PARECIDO","NO")</f>
        <v>NO</v>
      </c>
      <c r="BX883" s="197" t="str">
        <f>IF(BV883&lt;=SMALL(BV$3:BV$1130,5),"SIMILAR","NO")</f>
        <v>NO</v>
      </c>
      <c r="BY883" s="197" t="str">
        <f t="shared" si="670"/>
        <v>N/A</v>
      </c>
      <c r="BZ883" s="197">
        <f t="shared" si="671"/>
        <v>0</v>
      </c>
      <c r="CA883" s="198">
        <f t="shared" si="672"/>
        <v>0</v>
      </c>
      <c r="CB883" s="199">
        <f>IFERROR(SQRT(($E883-$E$1136)^2+($AA883-$AA$1136)^2),0)</f>
        <v>1.0049878606366351</v>
      </c>
      <c r="CC883" s="197" t="str">
        <f>IF(CB883&lt;=SMALL(CB$3:CB$1130,1),"MAS PARECIDO","NO")</f>
        <v>NO</v>
      </c>
      <c r="CD883" s="197" t="str">
        <f>IF(CB883&lt;=SMALL(CB$3:CB$1130,5),"SIMILAR","NO")</f>
        <v>NO</v>
      </c>
      <c r="CE883" s="197" t="str">
        <f t="shared" si="673"/>
        <v>N/A</v>
      </c>
      <c r="CF883" s="197">
        <f t="shared" si="674"/>
        <v>0</v>
      </c>
      <c r="CG883" s="198">
        <f t="shared" si="675"/>
        <v>0</v>
      </c>
      <c r="CH883" s="199">
        <f>IFERROR(SQRT(($E883-$E$1136)^2+($AD883-$AD$1136)^2),0)</f>
        <v>0.10000300009000269</v>
      </c>
      <c r="CI883" s="197" t="str">
        <f>IF(CH883&lt;=SMALL(CH$3:CH$1130,1),"MAS PARECIDO","NO")</f>
        <v>NO</v>
      </c>
      <c r="CJ883" s="197" t="str">
        <f>IF(CH883&lt;=SMALL(CH$3:CH$1130,5),"SIMILAR","NO")</f>
        <v>NO</v>
      </c>
      <c r="CK883" s="197" t="str">
        <f t="shared" si="676"/>
        <v>N/A</v>
      </c>
      <c r="CL883" s="197">
        <f t="shared" si="677"/>
        <v>0</v>
      </c>
      <c r="CM883" s="198">
        <f t="shared" si="678"/>
        <v>0</v>
      </c>
      <c r="CN883" s="199">
        <f>IFERROR(SQRT(($E883-$E$1136)^2+($AG883-$AG$1136)^2),0)</f>
        <v>0.10000300009000269</v>
      </c>
      <c r="CO883" s="197" t="str">
        <f>IF(CN883&lt;=SMALL(CN$3:CN$1130,1),"MAS PARECIDO","NO")</f>
        <v>NO</v>
      </c>
      <c r="CP883" s="197" t="str">
        <f>IF(CN883&lt;=SMALL(CN$3:CN$1130,5),"SIMILAR","NO")</f>
        <v>NO</v>
      </c>
      <c r="CQ883" s="197" t="str">
        <f t="shared" si="679"/>
        <v>N/A</v>
      </c>
      <c r="CR883" s="197">
        <f t="shared" si="680"/>
        <v>0</v>
      </c>
      <c r="CS883" s="198">
        <f t="shared" si="681"/>
        <v>0</v>
      </c>
      <c r="CT883" s="199">
        <f>IFERROR(SQRT(($E883-$E$1136)^2+($AJ883-$AJ$1136)^2),0)</f>
        <v>0.10000300009000269</v>
      </c>
      <c r="CU883" s="197" t="str">
        <f>IF(CT883&lt;=SMALL(CT$3:CT$1130,1),"MAS PARECIDO","NO")</f>
        <v>NO</v>
      </c>
      <c r="CV883" s="197" t="str">
        <f>IF(CT883&lt;=SMALL(CT$3:CT$1130,5),"SIMILAR","NO")</f>
        <v>NO</v>
      </c>
      <c r="CW883" s="197" t="str">
        <f t="shared" si="682"/>
        <v>N/A</v>
      </c>
      <c r="CX883" s="197">
        <f t="shared" si="683"/>
        <v>0</v>
      </c>
      <c r="CY883" s="198">
        <f t="shared" si="684"/>
        <v>0</v>
      </c>
      <c r="CZ883" s="2">
        <v>0</v>
      </c>
      <c r="DA883" s="2" t="s">
        <v>2701</v>
      </c>
      <c r="DB883" s="2">
        <v>0</v>
      </c>
      <c r="DC883" s="2" t="s">
        <v>189</v>
      </c>
    </row>
    <row r="884" spans="1:107">
      <c r="A884" s="24" t="s">
        <v>1037</v>
      </c>
      <c r="B884" s="46">
        <v>173571.59</v>
      </c>
      <c r="C884" s="190">
        <f>(B884-$B$1132)/($B$1133-$B$1132)</f>
        <v>0.19762476602594911</v>
      </c>
      <c r="D884" s="46">
        <v>45000</v>
      </c>
      <c r="E884" s="190">
        <f>(D884-$D$1132)/($D$1133-$D$1132)</f>
        <v>8.9972699180975432E-2</v>
      </c>
      <c r="F884" s="46" t="s">
        <v>203</v>
      </c>
      <c r="G884" s="192">
        <f>VLOOKUP(F884,'DATOS DE SOPORTE'!$Y$5:$Z$8,2,FALSE)</f>
        <v>3</v>
      </c>
      <c r="H884" s="190">
        <f>(G884-$G$1132)/($G$1133-$G$1132)</f>
        <v>0.66666666666666663</v>
      </c>
      <c r="I884" s="50">
        <v>3</v>
      </c>
      <c r="J884" s="200">
        <f t="shared" si="644"/>
        <v>3</v>
      </c>
      <c r="K884" s="190">
        <f>(J884-$J$1132)/($J$1133-$J$1132)</f>
        <v>0.6</v>
      </c>
      <c r="L884" s="193" t="str">
        <f t="shared" si="645"/>
        <v>SI</v>
      </c>
      <c r="M884" s="46" t="s">
        <v>56</v>
      </c>
      <c r="N884" s="192">
        <f t="shared" si="646"/>
        <v>1</v>
      </c>
      <c r="O884" s="190">
        <f>(N884-N$1132)/(N$1133-N$1132)</f>
        <v>0</v>
      </c>
      <c r="P884" s="46" t="s">
        <v>58</v>
      </c>
      <c r="Q884" s="192">
        <f t="shared" si="647"/>
        <v>3</v>
      </c>
      <c r="R884" s="190">
        <f>(Q884-Q$1132)/(Q$1133-Q$1132)</f>
        <v>1</v>
      </c>
      <c r="S884" s="46" t="s">
        <v>194</v>
      </c>
      <c r="T884" s="192">
        <f t="shared" si="648"/>
        <v>1</v>
      </c>
      <c r="U884" s="190">
        <f>(T884-T$1132)/(T$1133-T$1132)</f>
        <v>0</v>
      </c>
      <c r="V884" s="46" t="s">
        <v>62</v>
      </c>
      <c r="W884" s="194">
        <f>VLOOKUP(V884,'DATOS DE SOPORTE'!$S$5:$T$10,2,FALSE)</f>
        <v>1</v>
      </c>
      <c r="X884" s="201">
        <f>(W884-W$1132)/(W$1133-W$1132)</f>
        <v>0</v>
      </c>
      <c r="Y884" s="46" t="s">
        <v>188</v>
      </c>
      <c r="Z884" s="194">
        <f t="shared" si="649"/>
        <v>1</v>
      </c>
      <c r="AA884" s="201">
        <f>(Z884-Z$1132)/(Z$1133-Z$1132)</f>
        <v>0</v>
      </c>
      <c r="AB884" s="46" t="s">
        <v>136</v>
      </c>
      <c r="AC884" s="194">
        <f t="shared" si="650"/>
        <v>2</v>
      </c>
      <c r="AD884" s="201">
        <f>(AC884-AC$1132)/(AC$1133-AC$1132)</f>
        <v>1</v>
      </c>
      <c r="AE884" s="46" t="s">
        <v>136</v>
      </c>
      <c r="AF884" s="194">
        <f t="shared" si="651"/>
        <v>2</v>
      </c>
      <c r="AG884" s="201">
        <f>(AF884-AF$1132)/(AF$1133-AF$1132)</f>
        <v>1</v>
      </c>
      <c r="AH884" s="24" t="s">
        <v>67</v>
      </c>
      <c r="AI884" s="194">
        <f>VLOOKUP(AH884,'DATOS DE SOPORTE'!$V$5:$W$8,2,FALSE)</f>
        <v>1</v>
      </c>
      <c r="AJ884" s="201">
        <f>(AI884-AI$1132)/(AI$1133-AI$1132)</f>
        <v>0</v>
      </c>
      <c r="AK884" s="58" t="str">
        <f t="shared" si="643"/>
        <v>Bueno</v>
      </c>
      <c r="AL884" s="196">
        <f>IFERROR(SQRT(($E884-$E$1136)^2+($C884-$C$1136)^2),0)</f>
        <v>9.0315834853280305E-2</v>
      </c>
      <c r="AM884" s="197" t="str">
        <f>IF(AL884&lt;=SMALL($AL$3:$AL$1130,1),"MAS PARECIDO","NO")</f>
        <v>NO</v>
      </c>
      <c r="AN884" s="197" t="str">
        <f>IF(AL884&lt;=SMALL($AL$3:$AL$1130,5),"SIMILAR","NO")</f>
        <v>NO</v>
      </c>
      <c r="AO884" s="197" t="str">
        <f t="shared" si="652"/>
        <v>N/A</v>
      </c>
      <c r="AP884" s="197">
        <f t="shared" si="653"/>
        <v>0</v>
      </c>
      <c r="AQ884" s="198">
        <f t="shared" si="654"/>
        <v>0</v>
      </c>
      <c r="AR884" s="196">
        <f>IFERROR(SQRT(($E884-$E$1136)^2+($H884-$H$1136)^2),0)</f>
        <v>0.34527032472105385</v>
      </c>
      <c r="AS884" s="197" t="str">
        <f>IF(AR884&lt;=SMALL(AR$3:AR$1130,1),"MAS PARECIDO","NO")</f>
        <v>NO</v>
      </c>
      <c r="AT884" s="197" t="str">
        <f>IF(AR884&lt;=SMALL(AR$3:AR$1130,5),"SIMILAR","NO")</f>
        <v>NO</v>
      </c>
      <c r="AU884" s="197" t="str">
        <f t="shared" si="655"/>
        <v>N/A</v>
      </c>
      <c r="AV884" s="197">
        <f t="shared" si="656"/>
        <v>0</v>
      </c>
      <c r="AW884" s="198">
        <f t="shared" si="657"/>
        <v>0</v>
      </c>
      <c r="AX884" s="199">
        <f>IFERROR(SQRT(($E884-$E$1136)^2+($K884-$K$1136)^2),0)</f>
        <v>0.41000059270917016</v>
      </c>
      <c r="AY884" s="197" t="str">
        <f>IF(AX884&lt;=SMALL(AX$3:AX$1130,1),"MAS PARECIDO","NO")</f>
        <v>NO</v>
      </c>
      <c r="AZ884" s="197" t="str">
        <f>IF(AX884&lt;=SMALL(AX$3:AX$1130,5),"SIMILAR","NO")</f>
        <v>NO</v>
      </c>
      <c r="BA884" s="197" t="str">
        <f t="shared" si="658"/>
        <v>N/A</v>
      </c>
      <c r="BB884" s="197">
        <f t="shared" si="659"/>
        <v>0</v>
      </c>
      <c r="BC884" s="198">
        <f t="shared" si="660"/>
        <v>0</v>
      </c>
      <c r="BD884" s="196">
        <f>IFERROR(SQRT(($E884-$E$1136)^2+($O884-$O$1136)^2),0)</f>
        <v>1.0040420738305098</v>
      </c>
      <c r="BE884" s="197" t="str">
        <f>IF(BD884&lt;=SMALL(BD$3:BD$1130,1),"MAS PARECIDO","NO")</f>
        <v>NO</v>
      </c>
      <c r="BF884" s="197" t="str">
        <f>IF(BD884&lt;=SMALL(BD$3:BD$1130,5),"SIMILAR","NO")</f>
        <v>NO</v>
      </c>
      <c r="BG884" s="197" t="str">
        <f t="shared" si="661"/>
        <v>N/A</v>
      </c>
      <c r="BH884" s="197">
        <f t="shared" si="662"/>
        <v>0</v>
      </c>
      <c r="BI884" s="198">
        <f t="shared" si="663"/>
        <v>0</v>
      </c>
      <c r="BJ884" s="199">
        <f>IFERROR(SQRT(($E884-$E$1136)^2+($R884-$R$1136)^2),0)</f>
        <v>0.50803591016961669</v>
      </c>
      <c r="BK884" s="197" t="str">
        <f>IF(BJ884&lt;=SMALL(BJ$3:BJ$1130,1),"MAS PARECIDO","NO")</f>
        <v>NO</v>
      </c>
      <c r="BL884" s="197" t="str">
        <f>IF(BJ884&lt;=SMALL(BJ$3:BJ$1130,5),"SIMILAR","NO")</f>
        <v>NO</v>
      </c>
      <c r="BM884" s="197" t="str">
        <f t="shared" si="664"/>
        <v>N/A</v>
      </c>
      <c r="BN884" s="197">
        <f t="shared" si="665"/>
        <v>0</v>
      </c>
      <c r="BO884" s="198">
        <f t="shared" si="666"/>
        <v>0</v>
      </c>
      <c r="BP884" s="199">
        <f>IFERROR(SQRT(($E884-$E$1136)^2+($U884-$U$1136)^2),0)</f>
        <v>9.0002700081002432E-2</v>
      </c>
      <c r="BQ884" s="197" t="str">
        <f>IF(BP884&lt;=SMALL(BP$3:BP$1130,1),"MAS PARECIDO","NO")</f>
        <v>NO</v>
      </c>
      <c r="BR884" s="197" t="str">
        <f>IF(BP884&lt;=SMALL(BP$3:BP$1130,5),"SIMILAR","NO")</f>
        <v>NO</v>
      </c>
      <c r="BS884" s="197" t="str">
        <f t="shared" si="667"/>
        <v>N/A</v>
      </c>
      <c r="BT884" s="197">
        <f t="shared" si="668"/>
        <v>0</v>
      </c>
      <c r="BU884" s="198">
        <f t="shared" si="669"/>
        <v>0</v>
      </c>
      <c r="BV884" s="199">
        <f>IFERROR(SQRT(($E884-$E$1136)^2+($X884-$X$1136)^2),0)</f>
        <v>9.0002700081002432E-2</v>
      </c>
      <c r="BW884" s="197" t="str">
        <f>IF(BV884&lt;=SMALL(BV$3:BV$1130,1),"MAS PARECIDO","NO")</f>
        <v>NO</v>
      </c>
      <c r="BX884" s="197" t="str">
        <f>IF(BV884&lt;=SMALL(BV$3:BV$1130,5),"SIMILAR","NO")</f>
        <v>NO</v>
      </c>
      <c r="BY884" s="197" t="str">
        <f t="shared" si="670"/>
        <v>N/A</v>
      </c>
      <c r="BZ884" s="197">
        <f t="shared" si="671"/>
        <v>0</v>
      </c>
      <c r="CA884" s="198">
        <f t="shared" si="672"/>
        <v>0</v>
      </c>
      <c r="CB884" s="199">
        <f>IFERROR(SQRT(($E884-$E$1136)^2+($AA884-$AA$1136)^2),0)</f>
        <v>9.0002700081002432E-2</v>
      </c>
      <c r="CC884" s="197" t="str">
        <f>IF(CB884&lt;=SMALL(CB$3:CB$1130,1),"MAS PARECIDO","NO")</f>
        <v>NO</v>
      </c>
      <c r="CD884" s="197" t="str">
        <f>IF(CB884&lt;=SMALL(CB$3:CB$1130,5),"SIMILAR","NO")</f>
        <v>NO</v>
      </c>
      <c r="CE884" s="197" t="str">
        <f t="shared" si="673"/>
        <v>N/A</v>
      </c>
      <c r="CF884" s="197">
        <f t="shared" si="674"/>
        <v>0</v>
      </c>
      <c r="CG884" s="198">
        <f t="shared" si="675"/>
        <v>0</v>
      </c>
      <c r="CH884" s="199">
        <f>IFERROR(SQRT(($E884-$E$1136)^2+($AD884-$AD$1136)^2),0)</f>
        <v>9.0002700081002432E-2</v>
      </c>
      <c r="CI884" s="197" t="str">
        <f>IF(CH884&lt;=SMALL(CH$3:CH$1130,1),"MAS PARECIDO","NO")</f>
        <v>NO</v>
      </c>
      <c r="CJ884" s="197" t="str">
        <f>IF(CH884&lt;=SMALL(CH$3:CH$1130,5),"SIMILAR","NO")</f>
        <v>NO</v>
      </c>
      <c r="CK884" s="197" t="str">
        <f t="shared" si="676"/>
        <v>N/A</v>
      </c>
      <c r="CL884" s="197">
        <f t="shared" si="677"/>
        <v>0</v>
      </c>
      <c r="CM884" s="198">
        <f t="shared" si="678"/>
        <v>0</v>
      </c>
      <c r="CN884" s="199">
        <f>IFERROR(SQRT(($E884-$E$1136)^2+($AG884-$AG$1136)^2),0)</f>
        <v>9.0002700081002432E-2</v>
      </c>
      <c r="CO884" s="197" t="str">
        <f>IF(CN884&lt;=SMALL(CN$3:CN$1130,1),"MAS PARECIDO","NO")</f>
        <v>NO</v>
      </c>
      <c r="CP884" s="197" t="str">
        <f>IF(CN884&lt;=SMALL(CN$3:CN$1130,5),"SIMILAR","NO")</f>
        <v>NO</v>
      </c>
      <c r="CQ884" s="197" t="str">
        <f t="shared" si="679"/>
        <v>N/A</v>
      </c>
      <c r="CR884" s="197">
        <f t="shared" si="680"/>
        <v>0</v>
      </c>
      <c r="CS884" s="198">
        <f t="shared" si="681"/>
        <v>0</v>
      </c>
      <c r="CT884" s="199">
        <f>IFERROR(SQRT(($E884-$E$1136)^2+($AJ884-$AJ$1136)^2),0)</f>
        <v>9.0002700081002432E-2</v>
      </c>
      <c r="CU884" s="197" t="str">
        <f>IF(CT884&lt;=SMALL(CT$3:CT$1130,1),"MAS PARECIDO","NO")</f>
        <v>NO</v>
      </c>
      <c r="CV884" s="197" t="str">
        <f>IF(CT884&lt;=SMALL(CT$3:CT$1130,5),"SIMILAR","NO")</f>
        <v>NO</v>
      </c>
      <c r="CW884" s="197" t="str">
        <f t="shared" si="682"/>
        <v>N/A</v>
      </c>
      <c r="CX884" s="197">
        <f t="shared" si="683"/>
        <v>0</v>
      </c>
      <c r="CY884" s="198">
        <f t="shared" si="684"/>
        <v>0</v>
      </c>
      <c r="CZ884" s="2">
        <v>0</v>
      </c>
      <c r="DA884" s="2" t="s">
        <v>2702</v>
      </c>
      <c r="DB884" s="2">
        <v>0</v>
      </c>
      <c r="DC884" s="2" t="s">
        <v>189</v>
      </c>
    </row>
    <row r="885" spans="1:107">
      <c r="A885" s="24" t="s">
        <v>1038</v>
      </c>
      <c r="B885" s="46">
        <v>62139.64</v>
      </c>
      <c r="C885" s="190">
        <f>(B885-$B$1132)/($B$1133-$B$1132)</f>
        <v>6.7370488011094298E-2</v>
      </c>
      <c r="D885" s="46">
        <v>8475</v>
      </c>
      <c r="E885" s="190">
        <f>(D885-$D$1132)/($D$1133-$D$1132)</f>
        <v>1.6920507615228456E-2</v>
      </c>
      <c r="F885" s="46" t="s">
        <v>53</v>
      </c>
      <c r="G885" s="192">
        <f>VLOOKUP(F885,'DATOS DE SOPORTE'!$Y$5:$Z$8,2,FALSE)</f>
        <v>2</v>
      </c>
      <c r="H885" s="190">
        <f>(G885-$G$1132)/($G$1133-$G$1132)</f>
        <v>0.33333333333333331</v>
      </c>
      <c r="I885" s="50">
        <v>0</v>
      </c>
      <c r="J885" s="200">
        <f t="shared" si="644"/>
        <v>0</v>
      </c>
      <c r="K885" s="190">
        <f>(J885-$J$1132)/($J$1133-$J$1132)</f>
        <v>0</v>
      </c>
      <c r="L885" s="193" t="str">
        <f t="shared" si="645"/>
        <v>NO</v>
      </c>
      <c r="M885" s="46" t="s">
        <v>192</v>
      </c>
      <c r="N885" s="192">
        <f t="shared" si="646"/>
        <v>2</v>
      </c>
      <c r="O885" s="190">
        <f>(N885-N$1132)/(N$1133-N$1132)</f>
        <v>1</v>
      </c>
      <c r="P885" s="46" t="s">
        <v>58</v>
      </c>
      <c r="Q885" s="192">
        <f t="shared" si="647"/>
        <v>3</v>
      </c>
      <c r="R885" s="190">
        <f>(Q885-Q$1132)/(Q$1133-Q$1132)</f>
        <v>1</v>
      </c>
      <c r="S885" s="46" t="s">
        <v>194</v>
      </c>
      <c r="T885" s="192">
        <f t="shared" si="648"/>
        <v>1</v>
      </c>
      <c r="U885" s="190">
        <f>(T885-T$1132)/(T$1133-T$1132)</f>
        <v>0</v>
      </c>
      <c r="V885" s="46" t="s">
        <v>62</v>
      </c>
      <c r="W885" s="194">
        <f>VLOOKUP(V885,'DATOS DE SOPORTE'!$S$5:$T$10,2,FALSE)</f>
        <v>1</v>
      </c>
      <c r="X885" s="201">
        <f>(W885-W$1132)/(W$1133-W$1132)</f>
        <v>0</v>
      </c>
      <c r="Y885" s="46" t="s">
        <v>136</v>
      </c>
      <c r="Z885" s="194">
        <f t="shared" si="649"/>
        <v>2</v>
      </c>
      <c r="AA885" s="201">
        <f>(Z885-Z$1132)/(Z$1133-Z$1132)</f>
        <v>1</v>
      </c>
      <c r="AB885" s="46" t="s">
        <v>136</v>
      </c>
      <c r="AC885" s="194">
        <f t="shared" si="650"/>
        <v>2</v>
      </c>
      <c r="AD885" s="201">
        <f>(AC885-AC$1132)/(AC$1133-AC$1132)</f>
        <v>1</v>
      </c>
      <c r="AE885" s="46" t="s">
        <v>136</v>
      </c>
      <c r="AF885" s="194">
        <f t="shared" si="651"/>
        <v>2</v>
      </c>
      <c r="AG885" s="201">
        <f>(AF885-AF$1132)/(AF$1133-AF$1132)</f>
        <v>1</v>
      </c>
      <c r="AH885" s="24" t="s">
        <v>67</v>
      </c>
      <c r="AI885" s="194">
        <f>VLOOKUP(AH885,'DATOS DE SOPORTE'!$V$5:$W$8,2,FALSE)</f>
        <v>1</v>
      </c>
      <c r="AJ885" s="201">
        <f>(AI885-AI$1132)/(AI$1133-AI$1132)</f>
        <v>0</v>
      </c>
      <c r="AK885" s="58" t="str">
        <f t="shared" si="643"/>
        <v>Bueno</v>
      </c>
      <c r="AL885" s="196">
        <f>IFERROR(SQRT(($E885-$E$1136)^2+($C885-$C$1136)^2),0)</f>
        <v>0.13880737722734313</v>
      </c>
      <c r="AM885" s="197" t="str">
        <f>IF(AL885&lt;=SMALL($AL$3:$AL$1130,1),"MAS PARECIDO","NO")</f>
        <v>NO</v>
      </c>
      <c r="AN885" s="197" t="str">
        <f>IF(AL885&lt;=SMALL($AL$3:$AL$1130,5),"SIMILAR","NO")</f>
        <v>NO</v>
      </c>
      <c r="AO885" s="197" t="str">
        <f t="shared" si="652"/>
        <v>N/A</v>
      </c>
      <c r="AP885" s="197">
        <f t="shared" si="653"/>
        <v>0</v>
      </c>
      <c r="AQ885" s="198">
        <f t="shared" si="654"/>
        <v>0</v>
      </c>
      <c r="AR885" s="196">
        <f>IFERROR(SQRT(($E885-$E$1136)^2+($H885-$H$1136)^2),0)</f>
        <v>1.6950508515255456E-2</v>
      </c>
      <c r="AS885" s="197" t="str">
        <f>IF(AR885&lt;=SMALL(AR$3:AR$1130,1),"MAS PARECIDO","NO")</f>
        <v>NO</v>
      </c>
      <c r="AT885" s="197" t="str">
        <f>IF(AR885&lt;=SMALL(AR$3:AR$1130,5),"SIMILAR","NO")</f>
        <v>NO</v>
      </c>
      <c r="AU885" s="197" t="str">
        <f t="shared" si="655"/>
        <v>N/A</v>
      </c>
      <c r="AV885" s="197">
        <f t="shared" si="656"/>
        <v>0</v>
      </c>
      <c r="AW885" s="198">
        <f t="shared" si="657"/>
        <v>0</v>
      </c>
      <c r="AX885" s="199">
        <f>IFERROR(SQRT(($E885-$E$1136)^2+($K885-$K$1136)^2),0)</f>
        <v>0.20071701407435733</v>
      </c>
      <c r="AY885" s="197" t="str">
        <f>IF(AX885&lt;=SMALL(AX$3:AX$1130,1),"MAS PARECIDO","NO")</f>
        <v>NO</v>
      </c>
      <c r="AZ885" s="197" t="str">
        <f>IF(AX885&lt;=SMALL(AX$3:AX$1130,5),"SIMILAR","NO")</f>
        <v>NO</v>
      </c>
      <c r="BA885" s="197" t="str">
        <f t="shared" si="658"/>
        <v>N/A</v>
      </c>
      <c r="BB885" s="197">
        <f t="shared" si="659"/>
        <v>0</v>
      </c>
      <c r="BC885" s="198">
        <f t="shared" si="660"/>
        <v>0</v>
      </c>
      <c r="BD885" s="196">
        <f>IFERROR(SQRT(($E885-$E$1136)^2+($O885-$O$1136)^2),0)</f>
        <v>1.6950508515255456E-2</v>
      </c>
      <c r="BE885" s="197" t="str">
        <f>IF(BD885&lt;=SMALL(BD$3:BD$1130,1),"MAS PARECIDO","NO")</f>
        <v>NO</v>
      </c>
      <c r="BF885" s="197" t="str">
        <f>IF(BD885&lt;=SMALL(BD$3:BD$1130,5),"SIMILAR","NO")</f>
        <v>NO</v>
      </c>
      <c r="BG885" s="197" t="str">
        <f t="shared" si="661"/>
        <v>N/A</v>
      </c>
      <c r="BH885" s="197">
        <f t="shared" si="662"/>
        <v>0</v>
      </c>
      <c r="BI885" s="198">
        <f t="shared" si="663"/>
        <v>0</v>
      </c>
      <c r="BJ885" s="199">
        <f>IFERROR(SQRT(($E885-$E$1136)^2+($R885-$R$1136)^2),0)</f>
        <v>0.50028723723369739</v>
      </c>
      <c r="BK885" s="197" t="str">
        <f>IF(BJ885&lt;=SMALL(BJ$3:BJ$1130,1),"MAS PARECIDO","NO")</f>
        <v>NO</v>
      </c>
      <c r="BL885" s="197" t="str">
        <f>IF(BJ885&lt;=SMALL(BJ$3:BJ$1130,5),"SIMILAR","NO")</f>
        <v>NO</v>
      </c>
      <c r="BM885" s="197" t="str">
        <f t="shared" si="664"/>
        <v>N/A</v>
      </c>
      <c r="BN885" s="197">
        <f t="shared" si="665"/>
        <v>0</v>
      </c>
      <c r="BO885" s="198">
        <f t="shared" si="666"/>
        <v>0</v>
      </c>
      <c r="BP885" s="199">
        <f>IFERROR(SQRT(($E885-$E$1136)^2+($U885-$U$1136)^2),0)</f>
        <v>1.6950508515255456E-2</v>
      </c>
      <c r="BQ885" s="197" t="str">
        <f>IF(BP885&lt;=SMALL(BP$3:BP$1130,1),"MAS PARECIDO","NO")</f>
        <v>NO</v>
      </c>
      <c r="BR885" s="197" t="str">
        <f>IF(BP885&lt;=SMALL(BP$3:BP$1130,5),"SIMILAR","NO")</f>
        <v>NO</v>
      </c>
      <c r="BS885" s="197" t="str">
        <f t="shared" si="667"/>
        <v>N/A</v>
      </c>
      <c r="BT885" s="197">
        <f t="shared" si="668"/>
        <v>0</v>
      </c>
      <c r="BU885" s="198">
        <f t="shared" si="669"/>
        <v>0</v>
      </c>
      <c r="BV885" s="199">
        <f>IFERROR(SQRT(($E885-$E$1136)^2+($X885-$X$1136)^2),0)</f>
        <v>1.6950508515255456E-2</v>
      </c>
      <c r="BW885" s="197" t="str">
        <f>IF(BV885&lt;=SMALL(BV$3:BV$1130,1),"MAS PARECIDO","NO")</f>
        <v>NO</v>
      </c>
      <c r="BX885" s="197" t="str">
        <f>IF(BV885&lt;=SMALL(BV$3:BV$1130,5),"SIMILAR","NO")</f>
        <v>NO</v>
      </c>
      <c r="BY885" s="197" t="str">
        <f t="shared" si="670"/>
        <v>N/A</v>
      </c>
      <c r="BZ885" s="197">
        <f t="shared" si="671"/>
        <v>0</v>
      </c>
      <c r="CA885" s="198">
        <f t="shared" si="672"/>
        <v>0</v>
      </c>
      <c r="CB885" s="199">
        <f>IFERROR(SQRT(($E885-$E$1136)^2+($AA885-$AA$1136)^2),0)</f>
        <v>1.0001436495518661</v>
      </c>
      <c r="CC885" s="197" t="str">
        <f>IF(CB885&lt;=SMALL(CB$3:CB$1130,1),"MAS PARECIDO","NO")</f>
        <v>NO</v>
      </c>
      <c r="CD885" s="197" t="str">
        <f>IF(CB885&lt;=SMALL(CB$3:CB$1130,5),"SIMILAR","NO")</f>
        <v>NO</v>
      </c>
      <c r="CE885" s="197" t="str">
        <f t="shared" si="673"/>
        <v>N/A</v>
      </c>
      <c r="CF885" s="197">
        <f t="shared" si="674"/>
        <v>0</v>
      </c>
      <c r="CG885" s="198">
        <f t="shared" si="675"/>
        <v>0</v>
      </c>
      <c r="CH885" s="199">
        <f>IFERROR(SQRT(($E885-$E$1136)^2+($AD885-$AD$1136)^2),0)</f>
        <v>1.6950508515255456E-2</v>
      </c>
      <c r="CI885" s="197" t="str">
        <f>IF(CH885&lt;=SMALL(CH$3:CH$1130,1),"MAS PARECIDO","NO")</f>
        <v>NO</v>
      </c>
      <c r="CJ885" s="197" t="str">
        <f>IF(CH885&lt;=SMALL(CH$3:CH$1130,5),"SIMILAR","NO")</f>
        <v>NO</v>
      </c>
      <c r="CK885" s="197" t="str">
        <f t="shared" si="676"/>
        <v>N/A</v>
      </c>
      <c r="CL885" s="197">
        <f t="shared" si="677"/>
        <v>0</v>
      </c>
      <c r="CM885" s="198">
        <f t="shared" si="678"/>
        <v>0</v>
      </c>
      <c r="CN885" s="199">
        <f>IFERROR(SQRT(($E885-$E$1136)^2+($AG885-$AG$1136)^2),0)</f>
        <v>1.6950508515255456E-2</v>
      </c>
      <c r="CO885" s="197" t="str">
        <f>IF(CN885&lt;=SMALL(CN$3:CN$1130,1),"MAS PARECIDO","NO")</f>
        <v>NO</v>
      </c>
      <c r="CP885" s="197" t="str">
        <f>IF(CN885&lt;=SMALL(CN$3:CN$1130,5),"SIMILAR","NO")</f>
        <v>NO</v>
      </c>
      <c r="CQ885" s="197" t="str">
        <f t="shared" si="679"/>
        <v>N/A</v>
      </c>
      <c r="CR885" s="197">
        <f t="shared" si="680"/>
        <v>0</v>
      </c>
      <c r="CS885" s="198">
        <f t="shared" si="681"/>
        <v>0</v>
      </c>
      <c r="CT885" s="199">
        <f>IFERROR(SQRT(($E885-$E$1136)^2+($AJ885-$AJ$1136)^2),0)</f>
        <v>1.6950508515255456E-2</v>
      </c>
      <c r="CU885" s="197" t="str">
        <f>IF(CT885&lt;=SMALL(CT$3:CT$1130,1),"MAS PARECIDO","NO")</f>
        <v>NO</v>
      </c>
      <c r="CV885" s="197" t="str">
        <f>IF(CT885&lt;=SMALL(CT$3:CT$1130,5),"SIMILAR","NO")</f>
        <v>NO</v>
      </c>
      <c r="CW885" s="197" t="str">
        <f t="shared" si="682"/>
        <v>N/A</v>
      </c>
      <c r="CX885" s="197">
        <f t="shared" si="683"/>
        <v>0</v>
      </c>
      <c r="CY885" s="198">
        <f t="shared" si="684"/>
        <v>0</v>
      </c>
      <c r="CZ885" s="2">
        <v>0</v>
      </c>
      <c r="DA885" s="2" t="s">
        <v>2703</v>
      </c>
      <c r="DB885" s="2">
        <v>0</v>
      </c>
      <c r="DC885" s="2" t="s">
        <v>189</v>
      </c>
    </row>
    <row r="886" spans="1:107">
      <c r="A886" s="24" t="s">
        <v>1039</v>
      </c>
      <c r="B886" s="46">
        <v>103750.84</v>
      </c>
      <c r="C886" s="190">
        <f>(B886-$B$1132)/($B$1133-$B$1132)</f>
        <v>0.11601036924203142</v>
      </c>
      <c r="D886" s="46">
        <v>15000</v>
      </c>
      <c r="E886" s="190">
        <f>(D886-$D$1132)/($D$1133-$D$1132)</f>
        <v>2.9970899126973809E-2</v>
      </c>
      <c r="F886" s="46" t="s">
        <v>203</v>
      </c>
      <c r="G886" s="192">
        <f>VLOOKUP(F886,'DATOS DE SOPORTE'!$Y$5:$Z$8,2,FALSE)</f>
        <v>3</v>
      </c>
      <c r="H886" s="190">
        <f>(G886-$G$1132)/($G$1133-$G$1132)</f>
        <v>0.66666666666666663</v>
      </c>
      <c r="I886" s="50">
        <v>0</v>
      </c>
      <c r="J886" s="200">
        <f t="shared" si="644"/>
        <v>0</v>
      </c>
      <c r="K886" s="190">
        <f>(J886-$J$1132)/($J$1133-$J$1132)</f>
        <v>0</v>
      </c>
      <c r="L886" s="193" t="str">
        <f t="shared" si="645"/>
        <v>NO</v>
      </c>
      <c r="M886" s="46" t="s">
        <v>192</v>
      </c>
      <c r="N886" s="192">
        <f t="shared" si="646"/>
        <v>2</v>
      </c>
      <c r="O886" s="190">
        <f>(N886-N$1132)/(N$1133-N$1132)</f>
        <v>1</v>
      </c>
      <c r="P886" s="46" t="s">
        <v>196</v>
      </c>
      <c r="Q886" s="192">
        <f t="shared" si="647"/>
        <v>1</v>
      </c>
      <c r="R886" s="190">
        <f>(Q886-Q$1132)/(Q$1133-Q$1132)</f>
        <v>0</v>
      </c>
      <c r="S886" s="46" t="s">
        <v>194</v>
      </c>
      <c r="T886" s="192">
        <f t="shared" si="648"/>
        <v>1</v>
      </c>
      <c r="U886" s="190">
        <f>(T886-T$1132)/(T$1133-T$1132)</f>
        <v>0</v>
      </c>
      <c r="V886" s="46" t="s">
        <v>62</v>
      </c>
      <c r="W886" s="194">
        <f>VLOOKUP(V886,'DATOS DE SOPORTE'!$S$5:$T$10,2,FALSE)</f>
        <v>1</v>
      </c>
      <c r="X886" s="201">
        <f>(W886-W$1132)/(W$1133-W$1132)</f>
        <v>0</v>
      </c>
      <c r="Y886" s="46" t="s">
        <v>188</v>
      </c>
      <c r="Z886" s="194">
        <f t="shared" si="649"/>
        <v>1</v>
      </c>
      <c r="AA886" s="201">
        <f>(Z886-Z$1132)/(Z$1133-Z$1132)</f>
        <v>0</v>
      </c>
      <c r="AB886" s="46" t="s">
        <v>136</v>
      </c>
      <c r="AC886" s="194">
        <f t="shared" si="650"/>
        <v>2</v>
      </c>
      <c r="AD886" s="201">
        <f>(AC886-AC$1132)/(AC$1133-AC$1132)</f>
        <v>1</v>
      </c>
      <c r="AE886" s="46" t="s">
        <v>136</v>
      </c>
      <c r="AF886" s="194">
        <f t="shared" si="651"/>
        <v>2</v>
      </c>
      <c r="AG886" s="201">
        <f>(AF886-AF$1132)/(AF$1133-AF$1132)</f>
        <v>1</v>
      </c>
      <c r="AH886" s="24" t="s">
        <v>67</v>
      </c>
      <c r="AI886" s="194">
        <f>VLOOKUP(AH886,'DATOS DE SOPORTE'!$V$5:$W$8,2,FALSE)</f>
        <v>1</v>
      </c>
      <c r="AJ886" s="201">
        <f>(AI886-AI$1132)/(AI$1133-AI$1132)</f>
        <v>0</v>
      </c>
      <c r="AK886" s="58" t="str">
        <f t="shared" si="643"/>
        <v>Malo</v>
      </c>
      <c r="AL886" s="196">
        <f>IFERROR(SQRT(($E886-$E$1136)^2+($C886-$C$1136)^2),0)</f>
        <v>9.404238553292224E-2</v>
      </c>
      <c r="AM886" s="197" t="str">
        <f>IF(AL886&lt;=SMALL($AL$3:$AL$1130,1),"MAS PARECIDO","NO")</f>
        <v>NO</v>
      </c>
      <c r="AN886" s="197" t="str">
        <f>IF(AL886&lt;=SMALL($AL$3:$AL$1130,5),"SIMILAR","NO")</f>
        <v>NO</v>
      </c>
      <c r="AO886" s="197" t="str">
        <f t="shared" si="652"/>
        <v>N/A</v>
      </c>
      <c r="AP886" s="197">
        <f t="shared" si="653"/>
        <v>0</v>
      </c>
      <c r="AQ886" s="198">
        <f t="shared" si="654"/>
        <v>0</v>
      </c>
      <c r="AR886" s="196">
        <f>IFERROR(SQRT(($E886-$E$1136)^2+($H886-$H$1136)^2),0)</f>
        <v>0.33468069127683658</v>
      </c>
      <c r="AS886" s="197" t="str">
        <f>IF(AR886&lt;=SMALL(AR$3:AR$1130,1),"MAS PARECIDO","NO")</f>
        <v>NO</v>
      </c>
      <c r="AT886" s="197" t="str">
        <f>IF(AR886&lt;=SMALL(AR$3:AR$1130,5),"SIMILAR","NO")</f>
        <v>NO</v>
      </c>
      <c r="AU886" s="197" t="str">
        <f t="shared" si="655"/>
        <v>N/A</v>
      </c>
      <c r="AV886" s="197">
        <f t="shared" si="656"/>
        <v>0</v>
      </c>
      <c r="AW886" s="198">
        <f t="shared" si="657"/>
        <v>0</v>
      </c>
      <c r="AX886" s="199">
        <f>IFERROR(SQRT(($E886-$E$1136)^2+($K886-$K$1136)^2),0)</f>
        <v>0.20223761767393844</v>
      </c>
      <c r="AY886" s="197" t="str">
        <f>IF(AX886&lt;=SMALL(AX$3:AX$1130,1),"MAS PARECIDO","NO")</f>
        <v>NO</v>
      </c>
      <c r="AZ886" s="197" t="str">
        <f>IF(AX886&lt;=SMALL(AX$3:AX$1130,5),"SIMILAR","NO")</f>
        <v>NO</v>
      </c>
      <c r="BA886" s="197" t="str">
        <f t="shared" si="658"/>
        <v>N/A</v>
      </c>
      <c r="BB886" s="197">
        <f t="shared" si="659"/>
        <v>0</v>
      </c>
      <c r="BC886" s="198">
        <f t="shared" si="660"/>
        <v>0</v>
      </c>
      <c r="BD886" s="196">
        <f>IFERROR(SQRT(($E886-$E$1136)^2+($O886-$O$1136)^2),0)</f>
        <v>3.0000900027000808E-2</v>
      </c>
      <c r="BE886" s="197" t="str">
        <f>IF(BD886&lt;=SMALL(BD$3:BD$1130,1),"MAS PARECIDO","NO")</f>
        <v>NO</v>
      </c>
      <c r="BF886" s="197" t="str">
        <f>IF(BD886&lt;=SMALL(BD$3:BD$1130,5),"SIMILAR","NO")</f>
        <v>NO</v>
      </c>
      <c r="BG886" s="197" t="str">
        <f t="shared" si="661"/>
        <v>N/A</v>
      </c>
      <c r="BH886" s="197">
        <f t="shared" si="662"/>
        <v>0</v>
      </c>
      <c r="BI886" s="198">
        <f t="shared" si="663"/>
        <v>0</v>
      </c>
      <c r="BJ886" s="199">
        <f>IFERROR(SQRT(($E886-$E$1136)^2+($R886-$R$1136)^2),0)</f>
        <v>0.50089924536021224</v>
      </c>
      <c r="BK886" s="197" t="str">
        <f>IF(BJ886&lt;=SMALL(BJ$3:BJ$1130,1),"MAS PARECIDO","NO")</f>
        <v>NO</v>
      </c>
      <c r="BL886" s="197" t="str">
        <f>IF(BJ886&lt;=SMALL(BJ$3:BJ$1130,5),"SIMILAR","NO")</f>
        <v>NO</v>
      </c>
      <c r="BM886" s="197" t="str">
        <f t="shared" si="664"/>
        <v>N/A</v>
      </c>
      <c r="BN886" s="197">
        <f t="shared" si="665"/>
        <v>0</v>
      </c>
      <c r="BO886" s="198">
        <f t="shared" si="666"/>
        <v>0</v>
      </c>
      <c r="BP886" s="199">
        <f>IFERROR(SQRT(($E886-$E$1136)^2+($U886-$U$1136)^2),0)</f>
        <v>3.0000900027000808E-2</v>
      </c>
      <c r="BQ886" s="197" t="str">
        <f>IF(BP886&lt;=SMALL(BP$3:BP$1130,1),"MAS PARECIDO","NO")</f>
        <v>NO</v>
      </c>
      <c r="BR886" s="197" t="str">
        <f>IF(BP886&lt;=SMALL(BP$3:BP$1130,5),"SIMILAR","NO")</f>
        <v>NO</v>
      </c>
      <c r="BS886" s="197" t="str">
        <f t="shared" si="667"/>
        <v>N/A</v>
      </c>
      <c r="BT886" s="197">
        <f t="shared" si="668"/>
        <v>0</v>
      </c>
      <c r="BU886" s="198">
        <f t="shared" si="669"/>
        <v>0</v>
      </c>
      <c r="BV886" s="199">
        <f>IFERROR(SQRT(($E886-$E$1136)^2+($X886-$X$1136)^2),0)</f>
        <v>3.0000900027000808E-2</v>
      </c>
      <c r="BW886" s="197" t="str">
        <f>IF(BV886&lt;=SMALL(BV$3:BV$1130,1),"MAS PARECIDO","NO")</f>
        <v>NO</v>
      </c>
      <c r="BX886" s="197" t="str">
        <f>IF(BV886&lt;=SMALL(BV$3:BV$1130,5),"SIMILAR","NO")</f>
        <v>NO</v>
      </c>
      <c r="BY886" s="197" t="str">
        <f t="shared" si="670"/>
        <v>N/A</v>
      </c>
      <c r="BZ886" s="197">
        <f t="shared" si="671"/>
        <v>0</v>
      </c>
      <c r="CA886" s="198">
        <f t="shared" si="672"/>
        <v>0</v>
      </c>
      <c r="CB886" s="199">
        <f>IFERROR(SQRT(($E886-$E$1136)^2+($AA886-$AA$1136)^2),0)</f>
        <v>3.0000900027000808E-2</v>
      </c>
      <c r="CC886" s="197" t="str">
        <f>IF(CB886&lt;=SMALL(CB$3:CB$1130,1),"MAS PARECIDO","NO")</f>
        <v>NO</v>
      </c>
      <c r="CD886" s="197" t="str">
        <f>IF(CB886&lt;=SMALL(CB$3:CB$1130,5),"SIMILAR","NO")</f>
        <v>NO</v>
      </c>
      <c r="CE886" s="197" t="str">
        <f t="shared" si="673"/>
        <v>N/A</v>
      </c>
      <c r="CF886" s="197">
        <f t="shared" si="674"/>
        <v>0</v>
      </c>
      <c r="CG886" s="198">
        <f t="shared" si="675"/>
        <v>0</v>
      </c>
      <c r="CH886" s="199">
        <f>IFERROR(SQRT(($E886-$E$1136)^2+($AD886-$AD$1136)^2),0)</f>
        <v>3.0000900027000808E-2</v>
      </c>
      <c r="CI886" s="197" t="str">
        <f>IF(CH886&lt;=SMALL(CH$3:CH$1130,1),"MAS PARECIDO","NO")</f>
        <v>NO</v>
      </c>
      <c r="CJ886" s="197" t="str">
        <f>IF(CH886&lt;=SMALL(CH$3:CH$1130,5),"SIMILAR","NO")</f>
        <v>NO</v>
      </c>
      <c r="CK886" s="197" t="str">
        <f t="shared" si="676"/>
        <v>N/A</v>
      </c>
      <c r="CL886" s="197">
        <f t="shared" si="677"/>
        <v>0</v>
      </c>
      <c r="CM886" s="198">
        <f t="shared" si="678"/>
        <v>0</v>
      </c>
      <c r="CN886" s="199">
        <f>IFERROR(SQRT(($E886-$E$1136)^2+($AG886-$AG$1136)^2),0)</f>
        <v>3.0000900027000808E-2</v>
      </c>
      <c r="CO886" s="197" t="str">
        <f>IF(CN886&lt;=SMALL(CN$3:CN$1130,1),"MAS PARECIDO","NO")</f>
        <v>NO</v>
      </c>
      <c r="CP886" s="197" t="str">
        <f>IF(CN886&lt;=SMALL(CN$3:CN$1130,5),"SIMILAR","NO")</f>
        <v>NO</v>
      </c>
      <c r="CQ886" s="197" t="str">
        <f t="shared" si="679"/>
        <v>N/A</v>
      </c>
      <c r="CR886" s="197">
        <f t="shared" si="680"/>
        <v>0</v>
      </c>
      <c r="CS886" s="198">
        <f t="shared" si="681"/>
        <v>0</v>
      </c>
      <c r="CT886" s="199">
        <f>IFERROR(SQRT(($E886-$E$1136)^2+($AJ886-$AJ$1136)^2),0)</f>
        <v>3.0000900027000808E-2</v>
      </c>
      <c r="CU886" s="197" t="str">
        <f>IF(CT886&lt;=SMALL(CT$3:CT$1130,1),"MAS PARECIDO","NO")</f>
        <v>NO</v>
      </c>
      <c r="CV886" s="197" t="str">
        <f>IF(CT886&lt;=SMALL(CT$3:CT$1130,5),"SIMILAR","NO")</f>
        <v>NO</v>
      </c>
      <c r="CW886" s="197" t="str">
        <f t="shared" si="682"/>
        <v>N/A</v>
      </c>
      <c r="CX886" s="197">
        <f t="shared" si="683"/>
        <v>0</v>
      </c>
      <c r="CY886" s="198">
        <f t="shared" si="684"/>
        <v>0</v>
      </c>
      <c r="CZ886" s="2">
        <v>0</v>
      </c>
      <c r="DA886" s="2" t="s">
        <v>2704</v>
      </c>
      <c r="DB886" s="2">
        <v>2</v>
      </c>
      <c r="DC886" s="2" t="s">
        <v>310</v>
      </c>
    </row>
    <row r="887" spans="1:107">
      <c r="A887" s="24" t="s">
        <v>1040</v>
      </c>
      <c r="B887" s="46">
        <v>84979.86</v>
      </c>
      <c r="C887" s="190">
        <f>(B887-$B$1132)/($B$1133-$B$1132)</f>
        <v>9.4068722815389166E-2</v>
      </c>
      <c r="D887" s="46">
        <v>10000</v>
      </c>
      <c r="E887" s="190">
        <f>(D887-$D$1132)/($D$1133-$D$1132)</f>
        <v>1.9970599117973539E-2</v>
      </c>
      <c r="F887" s="46" t="s">
        <v>187</v>
      </c>
      <c r="G887" s="192">
        <f>VLOOKUP(F887,'DATOS DE SOPORTE'!$Y$5:$Z$8,2,FALSE)</f>
        <v>4</v>
      </c>
      <c r="H887" s="190">
        <f>(G887-$G$1132)/($G$1133-$G$1132)</f>
        <v>1</v>
      </c>
      <c r="I887" s="50">
        <v>0</v>
      </c>
      <c r="J887" s="200">
        <f t="shared" si="644"/>
        <v>0</v>
      </c>
      <c r="K887" s="190">
        <f>(J887-$J$1132)/($J$1133-$J$1132)</f>
        <v>0</v>
      </c>
      <c r="L887" s="193" t="str">
        <f t="shared" si="645"/>
        <v>NO</v>
      </c>
      <c r="M887" s="46" t="s">
        <v>192</v>
      </c>
      <c r="N887" s="192">
        <f t="shared" si="646"/>
        <v>2</v>
      </c>
      <c r="O887" s="190">
        <f>(N887-N$1132)/(N$1133-N$1132)</f>
        <v>1</v>
      </c>
      <c r="P887" s="46" t="s">
        <v>193</v>
      </c>
      <c r="Q887" s="192">
        <f t="shared" si="647"/>
        <v>2</v>
      </c>
      <c r="R887" s="190">
        <f>(Q887-Q$1132)/(Q$1133-Q$1132)</f>
        <v>0.5</v>
      </c>
      <c r="S887" s="46" t="s">
        <v>194</v>
      </c>
      <c r="T887" s="192">
        <f t="shared" si="648"/>
        <v>1</v>
      </c>
      <c r="U887" s="190">
        <f>(T887-T$1132)/(T$1133-T$1132)</f>
        <v>0</v>
      </c>
      <c r="V887" s="46" t="s">
        <v>62</v>
      </c>
      <c r="W887" s="194">
        <f>VLOOKUP(V887,'DATOS DE SOPORTE'!$S$5:$T$10,2,FALSE)</f>
        <v>1</v>
      </c>
      <c r="X887" s="201">
        <f>(W887-W$1132)/(W$1133-W$1132)</f>
        <v>0</v>
      </c>
      <c r="Y887" s="46" t="s">
        <v>188</v>
      </c>
      <c r="Z887" s="194">
        <f t="shared" si="649"/>
        <v>1</v>
      </c>
      <c r="AA887" s="201">
        <f>(Z887-Z$1132)/(Z$1133-Z$1132)</f>
        <v>0</v>
      </c>
      <c r="AB887" s="46" t="s">
        <v>136</v>
      </c>
      <c r="AC887" s="194">
        <f t="shared" si="650"/>
        <v>2</v>
      </c>
      <c r="AD887" s="201">
        <f>(AC887-AC$1132)/(AC$1133-AC$1132)</f>
        <v>1</v>
      </c>
      <c r="AE887" s="46" t="s">
        <v>136</v>
      </c>
      <c r="AF887" s="194">
        <f t="shared" si="651"/>
        <v>2</v>
      </c>
      <c r="AG887" s="201">
        <f>(AF887-AF$1132)/(AF$1133-AF$1132)</f>
        <v>1</v>
      </c>
      <c r="AH887" s="24" t="s">
        <v>67</v>
      </c>
      <c r="AI887" s="194">
        <f>VLOOKUP(AH887,'DATOS DE SOPORTE'!$V$5:$W$8,2,FALSE)</f>
        <v>1</v>
      </c>
      <c r="AJ887" s="201">
        <f>(AI887-AI$1132)/(AI$1133-AI$1132)</f>
        <v>0</v>
      </c>
      <c r="AK887" s="58" t="str">
        <f t="shared" si="643"/>
        <v>Regular</v>
      </c>
      <c r="AL887" s="196">
        <f>IFERROR(SQRT(($E887-$E$1136)^2+($C887-$C$1136)^2),0)</f>
        <v>0.11285670019378684</v>
      </c>
      <c r="AM887" s="197" t="str">
        <f>IF(AL887&lt;=SMALL($AL$3:$AL$1130,1),"MAS PARECIDO","NO")</f>
        <v>NO</v>
      </c>
      <c r="AN887" s="197" t="str">
        <f>IF(AL887&lt;=SMALL($AL$3:$AL$1130,5),"SIMILAR","NO")</f>
        <v>NO</v>
      </c>
      <c r="AO887" s="197" t="str">
        <f t="shared" si="652"/>
        <v>N/A</v>
      </c>
      <c r="AP887" s="197">
        <f t="shared" si="653"/>
        <v>0</v>
      </c>
      <c r="AQ887" s="198">
        <f t="shared" si="654"/>
        <v>0</v>
      </c>
      <c r="AR887" s="196">
        <f>IFERROR(SQRT(($E887-$E$1136)^2+($H887-$H$1136)^2),0)</f>
        <v>0.66696661718973949</v>
      </c>
      <c r="AS887" s="197" t="str">
        <f>IF(AR887&lt;=SMALL(AR$3:AR$1130,1),"MAS PARECIDO","NO")</f>
        <v>NO</v>
      </c>
      <c r="AT887" s="197" t="str">
        <f>IF(AR887&lt;=SMALL(AR$3:AR$1130,5),"SIMILAR","NO")</f>
        <v>NO</v>
      </c>
      <c r="AU887" s="197" t="str">
        <f t="shared" si="655"/>
        <v>N/A</v>
      </c>
      <c r="AV887" s="197">
        <f t="shared" si="656"/>
        <v>0</v>
      </c>
      <c r="AW887" s="198">
        <f t="shared" si="657"/>
        <v>0</v>
      </c>
      <c r="AX887" s="199">
        <f>IFERROR(SQRT(($E887-$E$1136)^2+($K887-$K$1136)^2),0)</f>
        <v>0.20099757212732708</v>
      </c>
      <c r="AY887" s="197" t="str">
        <f>IF(AX887&lt;=SMALL(AX$3:AX$1130,1),"MAS PARECIDO","NO")</f>
        <v>NO</v>
      </c>
      <c r="AZ887" s="197" t="str">
        <f>IF(AX887&lt;=SMALL(AX$3:AX$1130,5),"SIMILAR","NO")</f>
        <v>NO</v>
      </c>
      <c r="BA887" s="197" t="str">
        <f t="shared" si="658"/>
        <v>N/A</v>
      </c>
      <c r="BB887" s="197">
        <f t="shared" si="659"/>
        <v>0</v>
      </c>
      <c r="BC887" s="198">
        <f t="shared" si="660"/>
        <v>0</v>
      </c>
      <c r="BD887" s="196">
        <f>IFERROR(SQRT(($E887-$E$1136)^2+($O887-$O$1136)^2),0)</f>
        <v>2.0000600018000539E-2</v>
      </c>
      <c r="BE887" s="197" t="str">
        <f>IF(BD887&lt;=SMALL(BD$3:BD$1130,1),"MAS PARECIDO","NO")</f>
        <v>NO</v>
      </c>
      <c r="BF887" s="197" t="str">
        <f>IF(BD887&lt;=SMALL(BD$3:BD$1130,5),"SIMILAR","NO")</f>
        <v>NO</v>
      </c>
      <c r="BG887" s="197" t="str">
        <f t="shared" si="661"/>
        <v>N/A</v>
      </c>
      <c r="BH887" s="197">
        <f t="shared" si="662"/>
        <v>0</v>
      </c>
      <c r="BI887" s="198">
        <f t="shared" si="663"/>
        <v>0</v>
      </c>
      <c r="BJ887" s="199">
        <f>IFERROR(SQRT(($E887-$E$1136)^2+($R887-$R$1136)^2),0)</f>
        <v>2.0000600018000539E-2</v>
      </c>
      <c r="BK887" s="197" t="str">
        <f>IF(BJ887&lt;=SMALL(BJ$3:BJ$1130,1),"MAS PARECIDO","NO")</f>
        <v>NO</v>
      </c>
      <c r="BL887" s="197" t="str">
        <f>IF(BJ887&lt;=SMALL(BJ$3:BJ$1130,5),"SIMILAR","NO")</f>
        <v>NO</v>
      </c>
      <c r="BM887" s="197" t="str">
        <f t="shared" si="664"/>
        <v>N/A</v>
      </c>
      <c r="BN887" s="197">
        <f t="shared" si="665"/>
        <v>0</v>
      </c>
      <c r="BO887" s="198">
        <f t="shared" si="666"/>
        <v>0</v>
      </c>
      <c r="BP887" s="199">
        <f>IFERROR(SQRT(($E887-$E$1136)^2+($U887-$U$1136)^2),0)</f>
        <v>2.0000600018000539E-2</v>
      </c>
      <c r="BQ887" s="197" t="str">
        <f>IF(BP887&lt;=SMALL(BP$3:BP$1130,1),"MAS PARECIDO","NO")</f>
        <v>NO</v>
      </c>
      <c r="BR887" s="197" t="str">
        <f>IF(BP887&lt;=SMALL(BP$3:BP$1130,5),"SIMILAR","NO")</f>
        <v>NO</v>
      </c>
      <c r="BS887" s="197" t="str">
        <f t="shared" si="667"/>
        <v>N/A</v>
      </c>
      <c r="BT887" s="197">
        <f t="shared" si="668"/>
        <v>0</v>
      </c>
      <c r="BU887" s="198">
        <f t="shared" si="669"/>
        <v>0</v>
      </c>
      <c r="BV887" s="199">
        <f>IFERROR(SQRT(($E887-$E$1136)^2+($X887-$X$1136)^2),0)</f>
        <v>2.0000600018000539E-2</v>
      </c>
      <c r="BW887" s="197" t="str">
        <f>IF(BV887&lt;=SMALL(BV$3:BV$1130,1),"MAS PARECIDO","NO")</f>
        <v>NO</v>
      </c>
      <c r="BX887" s="197" t="str">
        <f>IF(BV887&lt;=SMALL(BV$3:BV$1130,5),"SIMILAR","NO")</f>
        <v>NO</v>
      </c>
      <c r="BY887" s="197" t="str">
        <f t="shared" si="670"/>
        <v>N/A</v>
      </c>
      <c r="BZ887" s="197">
        <f t="shared" si="671"/>
        <v>0</v>
      </c>
      <c r="CA887" s="198">
        <f t="shared" si="672"/>
        <v>0</v>
      </c>
      <c r="CB887" s="199">
        <f>IFERROR(SQRT(($E887-$E$1136)^2+($AA887-$AA$1136)^2),0)</f>
        <v>2.0000600018000539E-2</v>
      </c>
      <c r="CC887" s="197" t="str">
        <f>IF(CB887&lt;=SMALL(CB$3:CB$1130,1),"MAS PARECIDO","NO")</f>
        <v>NO</v>
      </c>
      <c r="CD887" s="197" t="str">
        <f>IF(CB887&lt;=SMALL(CB$3:CB$1130,5),"SIMILAR","NO")</f>
        <v>NO</v>
      </c>
      <c r="CE887" s="197" t="str">
        <f t="shared" si="673"/>
        <v>N/A</v>
      </c>
      <c r="CF887" s="197">
        <f t="shared" si="674"/>
        <v>0</v>
      </c>
      <c r="CG887" s="198">
        <f t="shared" si="675"/>
        <v>0</v>
      </c>
      <c r="CH887" s="199">
        <f>IFERROR(SQRT(($E887-$E$1136)^2+($AD887-$AD$1136)^2),0)</f>
        <v>2.0000600018000539E-2</v>
      </c>
      <c r="CI887" s="197" t="str">
        <f>IF(CH887&lt;=SMALL(CH$3:CH$1130,1),"MAS PARECIDO","NO")</f>
        <v>NO</v>
      </c>
      <c r="CJ887" s="197" t="str">
        <f>IF(CH887&lt;=SMALL(CH$3:CH$1130,5),"SIMILAR","NO")</f>
        <v>NO</v>
      </c>
      <c r="CK887" s="197" t="str">
        <f t="shared" si="676"/>
        <v>N/A</v>
      </c>
      <c r="CL887" s="197">
        <f t="shared" si="677"/>
        <v>0</v>
      </c>
      <c r="CM887" s="198">
        <f t="shared" si="678"/>
        <v>0</v>
      </c>
      <c r="CN887" s="199">
        <f>IFERROR(SQRT(($E887-$E$1136)^2+($AG887-$AG$1136)^2),0)</f>
        <v>2.0000600018000539E-2</v>
      </c>
      <c r="CO887" s="197" t="str">
        <f>IF(CN887&lt;=SMALL(CN$3:CN$1130,1),"MAS PARECIDO","NO")</f>
        <v>NO</v>
      </c>
      <c r="CP887" s="197" t="str">
        <f>IF(CN887&lt;=SMALL(CN$3:CN$1130,5),"SIMILAR","NO")</f>
        <v>NO</v>
      </c>
      <c r="CQ887" s="197" t="str">
        <f t="shared" si="679"/>
        <v>N/A</v>
      </c>
      <c r="CR887" s="197">
        <f t="shared" si="680"/>
        <v>0</v>
      </c>
      <c r="CS887" s="198">
        <f t="shared" si="681"/>
        <v>0</v>
      </c>
      <c r="CT887" s="199">
        <f>IFERROR(SQRT(($E887-$E$1136)^2+($AJ887-$AJ$1136)^2),0)</f>
        <v>2.0000600018000539E-2</v>
      </c>
      <c r="CU887" s="197" t="str">
        <f>IF(CT887&lt;=SMALL(CT$3:CT$1130,1),"MAS PARECIDO","NO")</f>
        <v>NO</v>
      </c>
      <c r="CV887" s="197" t="str">
        <f>IF(CT887&lt;=SMALL(CT$3:CT$1130,5),"SIMILAR","NO")</f>
        <v>NO</v>
      </c>
      <c r="CW887" s="197" t="str">
        <f t="shared" si="682"/>
        <v>N/A</v>
      </c>
      <c r="CX887" s="197">
        <f t="shared" si="683"/>
        <v>0</v>
      </c>
      <c r="CY887" s="198">
        <f t="shared" si="684"/>
        <v>0</v>
      </c>
      <c r="CZ887" s="2">
        <v>0</v>
      </c>
      <c r="DA887" s="2" t="s">
        <v>2705</v>
      </c>
      <c r="DB887" s="2">
        <v>1</v>
      </c>
      <c r="DC887" s="2" t="s">
        <v>346</v>
      </c>
    </row>
    <row r="888" spans="1:107">
      <c r="A888" s="24" t="s">
        <v>1041</v>
      </c>
      <c r="B888" s="46">
        <v>60817.64</v>
      </c>
      <c r="C888" s="190">
        <f>(B888-$B$1132)/($B$1133-$B$1132)</f>
        <v>6.5825184751700211E-2</v>
      </c>
      <c r="D888" s="46">
        <v>10000</v>
      </c>
      <c r="E888" s="190">
        <f>(D888-$D$1132)/($D$1133-$D$1132)</f>
        <v>1.9970599117973539E-2</v>
      </c>
      <c r="F888" s="46" t="s">
        <v>191</v>
      </c>
      <c r="G888" s="192">
        <f>VLOOKUP(F888,'DATOS DE SOPORTE'!$Y$5:$Z$8,2,FALSE)</f>
        <v>1</v>
      </c>
      <c r="H888" s="190">
        <f>(G888-$G$1132)/($G$1133-$G$1132)</f>
        <v>0</v>
      </c>
      <c r="I888" s="50">
        <v>0</v>
      </c>
      <c r="J888" s="200">
        <f t="shared" si="644"/>
        <v>0</v>
      </c>
      <c r="K888" s="190">
        <f>(J888-$J$1132)/($J$1133-$J$1132)</f>
        <v>0</v>
      </c>
      <c r="L888" s="193" t="str">
        <f t="shared" si="645"/>
        <v>NO</v>
      </c>
      <c r="M888" s="46" t="s">
        <v>192</v>
      </c>
      <c r="N888" s="192">
        <f t="shared" si="646"/>
        <v>2</v>
      </c>
      <c r="O888" s="190">
        <f>(N888-N$1132)/(N$1133-N$1132)</f>
        <v>1</v>
      </c>
      <c r="P888" s="46" t="s">
        <v>193</v>
      </c>
      <c r="Q888" s="192">
        <f t="shared" si="647"/>
        <v>2</v>
      </c>
      <c r="R888" s="190">
        <f>(Q888-Q$1132)/(Q$1133-Q$1132)</f>
        <v>0.5</v>
      </c>
      <c r="S888" s="46" t="s">
        <v>194</v>
      </c>
      <c r="T888" s="192">
        <f t="shared" si="648"/>
        <v>1</v>
      </c>
      <c r="U888" s="190">
        <f>(T888-T$1132)/(T$1133-T$1132)</f>
        <v>0</v>
      </c>
      <c r="V888" s="46" t="s">
        <v>62</v>
      </c>
      <c r="W888" s="194">
        <f>VLOOKUP(V888,'DATOS DE SOPORTE'!$S$5:$T$10,2,FALSE)</f>
        <v>1</v>
      </c>
      <c r="X888" s="201">
        <f>(W888-W$1132)/(W$1133-W$1132)</f>
        <v>0</v>
      </c>
      <c r="Y888" s="46" t="s">
        <v>188</v>
      </c>
      <c r="Z888" s="194">
        <f t="shared" si="649"/>
        <v>1</v>
      </c>
      <c r="AA888" s="201">
        <f>(Z888-Z$1132)/(Z$1133-Z$1132)</f>
        <v>0</v>
      </c>
      <c r="AB888" s="46" t="s">
        <v>136</v>
      </c>
      <c r="AC888" s="194">
        <f t="shared" si="650"/>
        <v>2</v>
      </c>
      <c r="AD888" s="201">
        <f>(AC888-AC$1132)/(AC$1133-AC$1132)</f>
        <v>1</v>
      </c>
      <c r="AE888" s="46" t="s">
        <v>188</v>
      </c>
      <c r="AF888" s="194">
        <f t="shared" si="651"/>
        <v>1</v>
      </c>
      <c r="AG888" s="201">
        <f>(AF888-AF$1132)/(AF$1133-AF$1132)</f>
        <v>0</v>
      </c>
      <c r="AH888" s="24" t="s">
        <v>67</v>
      </c>
      <c r="AI888" s="194">
        <f>VLOOKUP(AH888,'DATOS DE SOPORTE'!$V$5:$W$8,2,FALSE)</f>
        <v>1</v>
      </c>
      <c r="AJ888" s="201">
        <f>(AI888-AI$1132)/(AI$1133-AI$1132)</f>
        <v>0</v>
      </c>
      <c r="AK888" s="58" t="str">
        <f t="shared" si="643"/>
        <v>Bueno</v>
      </c>
      <c r="AL888" s="196">
        <f>IFERROR(SQRT(($E888-$E$1136)^2+($C888-$C$1136)^2),0)</f>
        <v>0.14074220588780345</v>
      </c>
      <c r="AM888" s="197" t="str">
        <f>IF(AL888&lt;=SMALL($AL$3:$AL$1130,1),"MAS PARECIDO","NO")</f>
        <v>NO</v>
      </c>
      <c r="AN888" s="197" t="str">
        <f>IF(AL888&lt;=SMALL($AL$3:$AL$1130,5),"SIMILAR","NO")</f>
        <v>NO</v>
      </c>
      <c r="AO888" s="197" t="str">
        <f t="shared" si="652"/>
        <v>N/A</v>
      </c>
      <c r="AP888" s="197">
        <f t="shared" si="653"/>
        <v>0</v>
      </c>
      <c r="AQ888" s="198">
        <f t="shared" si="654"/>
        <v>0</v>
      </c>
      <c r="AR888" s="196">
        <f>IFERROR(SQRT(($E888-$E$1136)^2+($H888-$H$1136)^2),0)</f>
        <v>0.33393283024014148</v>
      </c>
      <c r="AS888" s="197" t="str">
        <f>IF(AR888&lt;=SMALL(AR$3:AR$1130,1),"MAS PARECIDO","NO")</f>
        <v>NO</v>
      </c>
      <c r="AT888" s="197" t="str">
        <f>IF(AR888&lt;=SMALL(AR$3:AR$1130,5),"SIMILAR","NO")</f>
        <v>NO</v>
      </c>
      <c r="AU888" s="197" t="str">
        <f t="shared" si="655"/>
        <v>N/A</v>
      </c>
      <c r="AV888" s="197">
        <f t="shared" si="656"/>
        <v>0</v>
      </c>
      <c r="AW888" s="198">
        <f t="shared" si="657"/>
        <v>0</v>
      </c>
      <c r="AX888" s="199">
        <f>IFERROR(SQRT(($E888-$E$1136)^2+($K888-$K$1136)^2),0)</f>
        <v>0.20099757212732708</v>
      </c>
      <c r="AY888" s="197" t="str">
        <f>IF(AX888&lt;=SMALL(AX$3:AX$1130,1),"MAS PARECIDO","NO")</f>
        <v>NO</v>
      </c>
      <c r="AZ888" s="197" t="str">
        <f>IF(AX888&lt;=SMALL(AX$3:AX$1130,5),"SIMILAR","NO")</f>
        <v>NO</v>
      </c>
      <c r="BA888" s="197" t="str">
        <f t="shared" si="658"/>
        <v>N/A</v>
      </c>
      <c r="BB888" s="197">
        <f t="shared" si="659"/>
        <v>0</v>
      </c>
      <c r="BC888" s="198">
        <f t="shared" si="660"/>
        <v>0</v>
      </c>
      <c r="BD888" s="196">
        <f>IFERROR(SQRT(($E888-$E$1136)^2+($O888-$O$1136)^2),0)</f>
        <v>2.0000600018000539E-2</v>
      </c>
      <c r="BE888" s="197" t="str">
        <f>IF(BD888&lt;=SMALL(BD$3:BD$1130,1),"MAS PARECIDO","NO")</f>
        <v>NO</v>
      </c>
      <c r="BF888" s="197" t="str">
        <f>IF(BD888&lt;=SMALL(BD$3:BD$1130,5),"SIMILAR","NO")</f>
        <v>NO</v>
      </c>
      <c r="BG888" s="197" t="str">
        <f t="shared" si="661"/>
        <v>N/A</v>
      </c>
      <c r="BH888" s="197">
        <f t="shared" si="662"/>
        <v>0</v>
      </c>
      <c r="BI888" s="198">
        <f t="shared" si="663"/>
        <v>0</v>
      </c>
      <c r="BJ888" s="199">
        <f>IFERROR(SQRT(($E888-$E$1136)^2+($R888-$R$1136)^2),0)</f>
        <v>2.0000600018000539E-2</v>
      </c>
      <c r="BK888" s="197" t="str">
        <f>IF(BJ888&lt;=SMALL(BJ$3:BJ$1130,1),"MAS PARECIDO","NO")</f>
        <v>NO</v>
      </c>
      <c r="BL888" s="197" t="str">
        <f>IF(BJ888&lt;=SMALL(BJ$3:BJ$1130,5),"SIMILAR","NO")</f>
        <v>NO</v>
      </c>
      <c r="BM888" s="197" t="str">
        <f t="shared" si="664"/>
        <v>N/A</v>
      </c>
      <c r="BN888" s="197">
        <f t="shared" si="665"/>
        <v>0</v>
      </c>
      <c r="BO888" s="198">
        <f t="shared" si="666"/>
        <v>0</v>
      </c>
      <c r="BP888" s="199">
        <f>IFERROR(SQRT(($E888-$E$1136)^2+($U888-$U$1136)^2),0)</f>
        <v>2.0000600018000539E-2</v>
      </c>
      <c r="BQ888" s="197" t="str">
        <f>IF(BP888&lt;=SMALL(BP$3:BP$1130,1),"MAS PARECIDO","NO")</f>
        <v>NO</v>
      </c>
      <c r="BR888" s="197" t="str">
        <f>IF(BP888&lt;=SMALL(BP$3:BP$1130,5),"SIMILAR","NO")</f>
        <v>NO</v>
      </c>
      <c r="BS888" s="197" t="str">
        <f t="shared" si="667"/>
        <v>N/A</v>
      </c>
      <c r="BT888" s="197">
        <f t="shared" si="668"/>
        <v>0</v>
      </c>
      <c r="BU888" s="198">
        <f t="shared" si="669"/>
        <v>0</v>
      </c>
      <c r="BV888" s="199">
        <f>IFERROR(SQRT(($E888-$E$1136)^2+($X888-$X$1136)^2),0)</f>
        <v>2.0000600018000539E-2</v>
      </c>
      <c r="BW888" s="197" t="str">
        <f>IF(BV888&lt;=SMALL(BV$3:BV$1130,1),"MAS PARECIDO","NO")</f>
        <v>NO</v>
      </c>
      <c r="BX888" s="197" t="str">
        <f>IF(BV888&lt;=SMALL(BV$3:BV$1130,5),"SIMILAR","NO")</f>
        <v>NO</v>
      </c>
      <c r="BY888" s="197" t="str">
        <f t="shared" si="670"/>
        <v>N/A</v>
      </c>
      <c r="BZ888" s="197">
        <f t="shared" si="671"/>
        <v>0</v>
      </c>
      <c r="CA888" s="198">
        <f t="shared" si="672"/>
        <v>0</v>
      </c>
      <c r="CB888" s="199">
        <f>IFERROR(SQRT(($E888-$E$1136)^2+($AA888-$AA$1136)^2),0)</f>
        <v>2.0000600018000539E-2</v>
      </c>
      <c r="CC888" s="197" t="str">
        <f>IF(CB888&lt;=SMALL(CB$3:CB$1130,1),"MAS PARECIDO","NO")</f>
        <v>NO</v>
      </c>
      <c r="CD888" s="197" t="str">
        <f>IF(CB888&lt;=SMALL(CB$3:CB$1130,5),"SIMILAR","NO")</f>
        <v>NO</v>
      </c>
      <c r="CE888" s="197" t="str">
        <f t="shared" si="673"/>
        <v>N/A</v>
      </c>
      <c r="CF888" s="197">
        <f t="shared" si="674"/>
        <v>0</v>
      </c>
      <c r="CG888" s="198">
        <f t="shared" si="675"/>
        <v>0</v>
      </c>
      <c r="CH888" s="199">
        <f>IFERROR(SQRT(($E888-$E$1136)^2+($AD888-$AD$1136)^2),0)</f>
        <v>2.0000600018000539E-2</v>
      </c>
      <c r="CI888" s="197" t="str">
        <f>IF(CH888&lt;=SMALL(CH$3:CH$1130,1),"MAS PARECIDO","NO")</f>
        <v>NO</v>
      </c>
      <c r="CJ888" s="197" t="str">
        <f>IF(CH888&lt;=SMALL(CH$3:CH$1130,5),"SIMILAR","NO")</f>
        <v>NO</v>
      </c>
      <c r="CK888" s="197" t="str">
        <f t="shared" si="676"/>
        <v>N/A</v>
      </c>
      <c r="CL888" s="197">
        <f t="shared" si="677"/>
        <v>0</v>
      </c>
      <c r="CM888" s="198">
        <f t="shared" si="678"/>
        <v>0</v>
      </c>
      <c r="CN888" s="199">
        <f>IFERROR(SQRT(($E888-$E$1136)^2+($AG888-$AG$1136)^2),0)</f>
        <v>1.0001999920021396</v>
      </c>
      <c r="CO888" s="197" t="str">
        <f>IF(CN888&lt;=SMALL(CN$3:CN$1130,1),"MAS PARECIDO","NO")</f>
        <v>NO</v>
      </c>
      <c r="CP888" s="197" t="str">
        <f>IF(CN888&lt;=SMALL(CN$3:CN$1130,5),"SIMILAR","NO")</f>
        <v>NO</v>
      </c>
      <c r="CQ888" s="197" t="str">
        <f t="shared" si="679"/>
        <v>N/A</v>
      </c>
      <c r="CR888" s="197">
        <f t="shared" si="680"/>
        <v>0</v>
      </c>
      <c r="CS888" s="198">
        <f t="shared" si="681"/>
        <v>0</v>
      </c>
      <c r="CT888" s="199">
        <f>IFERROR(SQRT(($E888-$E$1136)^2+($AJ888-$AJ$1136)^2),0)</f>
        <v>2.0000600018000539E-2</v>
      </c>
      <c r="CU888" s="197" t="str">
        <f>IF(CT888&lt;=SMALL(CT$3:CT$1130,1),"MAS PARECIDO","NO")</f>
        <v>NO</v>
      </c>
      <c r="CV888" s="197" t="str">
        <f>IF(CT888&lt;=SMALL(CT$3:CT$1130,5),"SIMILAR","NO")</f>
        <v>NO</v>
      </c>
      <c r="CW888" s="197" t="str">
        <f t="shared" si="682"/>
        <v>N/A</v>
      </c>
      <c r="CX888" s="197">
        <f t="shared" si="683"/>
        <v>0</v>
      </c>
      <c r="CY888" s="198">
        <f t="shared" si="684"/>
        <v>0</v>
      </c>
      <c r="CZ888" s="2">
        <v>0</v>
      </c>
      <c r="DA888" s="2" t="s">
        <v>2706</v>
      </c>
      <c r="DB888" s="2">
        <v>0</v>
      </c>
      <c r="DC888" s="2" t="s">
        <v>189</v>
      </c>
    </row>
    <row r="889" spans="1:107">
      <c r="A889" s="24" t="s">
        <v>1042</v>
      </c>
      <c r="B889" s="46">
        <v>96150.95</v>
      </c>
      <c r="C889" s="190">
        <f>(B889-$B$1132)/($B$1133-$B$1132)</f>
        <v>0.10712675745077843</v>
      </c>
      <c r="D889" s="46">
        <v>6000</v>
      </c>
      <c r="E889" s="190">
        <f>(D889-$D$1132)/($D$1133-$D$1132)</f>
        <v>1.1970359110773323E-2</v>
      </c>
      <c r="F889" s="46" t="s">
        <v>203</v>
      </c>
      <c r="G889" s="192">
        <f>VLOOKUP(F889,'DATOS DE SOPORTE'!$Y$5:$Z$8,2,FALSE)</f>
        <v>3</v>
      </c>
      <c r="H889" s="190">
        <f>(G889-$G$1132)/($G$1133-$G$1132)</f>
        <v>0.66666666666666663</v>
      </c>
      <c r="I889" s="50">
        <v>0</v>
      </c>
      <c r="J889" s="200">
        <f t="shared" si="644"/>
        <v>0</v>
      </c>
      <c r="K889" s="190">
        <f>(J889-$J$1132)/($J$1133-$J$1132)</f>
        <v>0</v>
      </c>
      <c r="L889" s="193" t="str">
        <f t="shared" si="645"/>
        <v>NO</v>
      </c>
      <c r="M889" s="46" t="s">
        <v>192</v>
      </c>
      <c r="N889" s="192">
        <f t="shared" si="646"/>
        <v>2</v>
      </c>
      <c r="O889" s="190">
        <f>(N889-N$1132)/(N$1133-N$1132)</f>
        <v>1</v>
      </c>
      <c r="P889" s="46" t="s">
        <v>193</v>
      </c>
      <c r="Q889" s="192">
        <f t="shared" si="647"/>
        <v>2</v>
      </c>
      <c r="R889" s="190">
        <f>(Q889-Q$1132)/(Q$1133-Q$1132)</f>
        <v>0.5</v>
      </c>
      <c r="S889" s="46" t="s">
        <v>60</v>
      </c>
      <c r="T889" s="192">
        <f t="shared" si="648"/>
        <v>2</v>
      </c>
      <c r="U889" s="190">
        <f>(T889-T$1132)/(T$1133-T$1132)</f>
        <v>1</v>
      </c>
      <c r="V889" s="46" t="s">
        <v>62</v>
      </c>
      <c r="W889" s="194">
        <f>VLOOKUP(V889,'DATOS DE SOPORTE'!$S$5:$T$10,2,FALSE)</f>
        <v>1</v>
      </c>
      <c r="X889" s="201">
        <f>(W889-W$1132)/(W$1133-W$1132)</f>
        <v>0</v>
      </c>
      <c r="Y889" s="46" t="s">
        <v>188</v>
      </c>
      <c r="Z889" s="194">
        <f t="shared" si="649"/>
        <v>1</v>
      </c>
      <c r="AA889" s="201">
        <f>(Z889-Z$1132)/(Z$1133-Z$1132)</f>
        <v>0</v>
      </c>
      <c r="AB889" s="46" t="s">
        <v>188</v>
      </c>
      <c r="AC889" s="194">
        <f t="shared" si="650"/>
        <v>1</v>
      </c>
      <c r="AD889" s="201">
        <f>(AC889-AC$1132)/(AC$1133-AC$1132)</f>
        <v>0</v>
      </c>
      <c r="AE889" s="46" t="s">
        <v>188</v>
      </c>
      <c r="AF889" s="194">
        <f t="shared" si="651"/>
        <v>1</v>
      </c>
      <c r="AG889" s="201">
        <f>(AF889-AF$1132)/(AF$1133-AF$1132)</f>
        <v>0</v>
      </c>
      <c r="AH889" s="24" t="s">
        <v>67</v>
      </c>
      <c r="AI889" s="194">
        <f>VLOOKUP(AH889,'DATOS DE SOPORTE'!$V$5:$W$8,2,FALSE)</f>
        <v>1</v>
      </c>
      <c r="AJ889" s="201">
        <f>(AI889-AI$1132)/(AI$1133-AI$1132)</f>
        <v>0</v>
      </c>
      <c r="AK889" s="58" t="str">
        <f t="shared" si="643"/>
        <v>Bueno</v>
      </c>
      <c r="AL889" s="196">
        <f>IFERROR(SQRT(($E889-$E$1136)^2+($C889-$C$1136)^2),0)</f>
        <v>9.8744175158008318E-2</v>
      </c>
      <c r="AM889" s="197" t="str">
        <f>IF(AL889&lt;=SMALL($AL$3:$AL$1130,1),"MAS PARECIDO","NO")</f>
        <v>NO</v>
      </c>
      <c r="AN889" s="197" t="str">
        <f>IF(AL889&lt;=SMALL($AL$3:$AL$1130,5),"SIMILAR","NO")</f>
        <v>NO</v>
      </c>
      <c r="AO889" s="197" t="str">
        <f t="shared" si="652"/>
        <v>N/A</v>
      </c>
      <c r="AP889" s="197">
        <f t="shared" si="653"/>
        <v>0</v>
      </c>
      <c r="AQ889" s="198">
        <f t="shared" si="654"/>
        <v>0</v>
      </c>
      <c r="AR889" s="196">
        <f>IFERROR(SQRT(($E889-$E$1136)^2+($H889-$H$1136)^2),0)</f>
        <v>0.3335492763468389</v>
      </c>
      <c r="AS889" s="197" t="str">
        <f>IF(AR889&lt;=SMALL(AR$3:AR$1130,1),"MAS PARECIDO","NO")</f>
        <v>NO</v>
      </c>
      <c r="AT889" s="197" t="str">
        <f>IF(AR889&lt;=SMALL(AR$3:AR$1130,5),"SIMILAR","NO")</f>
        <v>NO</v>
      </c>
      <c r="AU889" s="197" t="str">
        <f t="shared" si="655"/>
        <v>N/A</v>
      </c>
      <c r="AV889" s="197">
        <f t="shared" si="656"/>
        <v>0</v>
      </c>
      <c r="AW889" s="198">
        <f t="shared" si="657"/>
        <v>0</v>
      </c>
      <c r="AX889" s="199">
        <f>IFERROR(SQRT(($E889-$E$1136)^2+($K889-$K$1136)^2),0)</f>
        <v>0.20035969814408491</v>
      </c>
      <c r="AY889" s="197" t="str">
        <f>IF(AX889&lt;=SMALL(AX$3:AX$1130,1),"MAS PARECIDO","NO")</f>
        <v>NO</v>
      </c>
      <c r="AZ889" s="197" t="str">
        <f>IF(AX889&lt;=SMALL(AX$3:AX$1130,5),"SIMILAR","NO")</f>
        <v>NO</v>
      </c>
      <c r="BA889" s="197" t="str">
        <f t="shared" si="658"/>
        <v>N/A</v>
      </c>
      <c r="BB889" s="197">
        <f t="shared" si="659"/>
        <v>0</v>
      </c>
      <c r="BC889" s="198">
        <f t="shared" si="660"/>
        <v>0</v>
      </c>
      <c r="BD889" s="196">
        <f>IFERROR(SQRT(($E889-$E$1136)^2+($O889-$O$1136)^2),0)</f>
        <v>1.2000360010800324E-2</v>
      </c>
      <c r="BE889" s="197" t="str">
        <f>IF(BD889&lt;=SMALL(BD$3:BD$1130,1),"MAS PARECIDO","NO")</f>
        <v>NO</v>
      </c>
      <c r="BF889" s="197" t="str">
        <f>IF(BD889&lt;=SMALL(BD$3:BD$1130,5),"SIMILAR","NO")</f>
        <v>NO</v>
      </c>
      <c r="BG889" s="197" t="str">
        <f t="shared" si="661"/>
        <v>N/A</v>
      </c>
      <c r="BH889" s="197">
        <f t="shared" si="662"/>
        <v>0</v>
      </c>
      <c r="BI889" s="198">
        <f t="shared" si="663"/>
        <v>0</v>
      </c>
      <c r="BJ889" s="199">
        <f>IFERROR(SQRT(($E889-$E$1136)^2+($R889-$R$1136)^2),0)</f>
        <v>1.2000360010800324E-2</v>
      </c>
      <c r="BK889" s="197" t="str">
        <f>IF(BJ889&lt;=SMALL(BJ$3:BJ$1130,1),"MAS PARECIDO","NO")</f>
        <v>NO</v>
      </c>
      <c r="BL889" s="197" t="str">
        <f>IF(BJ889&lt;=SMALL(BJ$3:BJ$1130,5),"SIMILAR","NO")</f>
        <v>NO</v>
      </c>
      <c r="BM889" s="197" t="str">
        <f t="shared" si="664"/>
        <v>N/A</v>
      </c>
      <c r="BN889" s="197">
        <f t="shared" si="665"/>
        <v>0</v>
      </c>
      <c r="BO889" s="198">
        <f t="shared" si="666"/>
        <v>0</v>
      </c>
      <c r="BP889" s="199">
        <f>IFERROR(SQRT(($E889-$E$1136)^2+($U889-$U$1136)^2),0)</f>
        <v>1.00007200172807</v>
      </c>
      <c r="BQ889" s="197" t="str">
        <f>IF(BP889&lt;=SMALL(BP$3:BP$1130,1),"MAS PARECIDO","NO")</f>
        <v>NO</v>
      </c>
      <c r="BR889" s="197" t="str">
        <f>IF(BP889&lt;=SMALL(BP$3:BP$1130,5),"SIMILAR","NO")</f>
        <v>NO</v>
      </c>
      <c r="BS889" s="197" t="str">
        <f t="shared" si="667"/>
        <v>N/A</v>
      </c>
      <c r="BT889" s="197">
        <f t="shared" si="668"/>
        <v>0</v>
      </c>
      <c r="BU889" s="198">
        <f t="shared" si="669"/>
        <v>0</v>
      </c>
      <c r="BV889" s="199">
        <f>IFERROR(SQRT(($E889-$E$1136)^2+($X889-$X$1136)^2),0)</f>
        <v>1.2000360010800324E-2</v>
      </c>
      <c r="BW889" s="197" t="str">
        <f>IF(BV889&lt;=SMALL(BV$3:BV$1130,1),"MAS PARECIDO","NO")</f>
        <v>NO</v>
      </c>
      <c r="BX889" s="197" t="str">
        <f>IF(BV889&lt;=SMALL(BV$3:BV$1130,5),"SIMILAR","NO")</f>
        <v>NO</v>
      </c>
      <c r="BY889" s="197" t="str">
        <f t="shared" si="670"/>
        <v>N/A</v>
      </c>
      <c r="BZ889" s="197">
        <f t="shared" si="671"/>
        <v>0</v>
      </c>
      <c r="CA889" s="198">
        <f t="shared" si="672"/>
        <v>0</v>
      </c>
      <c r="CB889" s="199">
        <f>IFERROR(SQRT(($E889-$E$1136)^2+($AA889-$AA$1136)^2),0)</f>
        <v>1.2000360010800324E-2</v>
      </c>
      <c r="CC889" s="197" t="str">
        <f>IF(CB889&lt;=SMALL(CB$3:CB$1130,1),"MAS PARECIDO","NO")</f>
        <v>NO</v>
      </c>
      <c r="CD889" s="197" t="str">
        <f>IF(CB889&lt;=SMALL(CB$3:CB$1130,5),"SIMILAR","NO")</f>
        <v>NO</v>
      </c>
      <c r="CE889" s="197" t="str">
        <f t="shared" si="673"/>
        <v>N/A</v>
      </c>
      <c r="CF889" s="197">
        <f t="shared" si="674"/>
        <v>0</v>
      </c>
      <c r="CG889" s="198">
        <f t="shared" si="675"/>
        <v>0</v>
      </c>
      <c r="CH889" s="199">
        <f>IFERROR(SQRT(($E889-$E$1136)^2+($AD889-$AD$1136)^2),0)</f>
        <v>1.00007200172807</v>
      </c>
      <c r="CI889" s="197" t="str">
        <f>IF(CH889&lt;=SMALL(CH$3:CH$1130,1),"MAS PARECIDO","NO")</f>
        <v>NO</v>
      </c>
      <c r="CJ889" s="197" t="str">
        <f>IF(CH889&lt;=SMALL(CH$3:CH$1130,5),"SIMILAR","NO")</f>
        <v>NO</v>
      </c>
      <c r="CK889" s="197" t="str">
        <f t="shared" si="676"/>
        <v>N/A</v>
      </c>
      <c r="CL889" s="197">
        <f t="shared" si="677"/>
        <v>0</v>
      </c>
      <c r="CM889" s="198">
        <f t="shared" si="678"/>
        <v>0</v>
      </c>
      <c r="CN889" s="199">
        <f>IFERROR(SQRT(($E889-$E$1136)^2+($AG889-$AG$1136)^2),0)</f>
        <v>1.00007200172807</v>
      </c>
      <c r="CO889" s="197" t="str">
        <f>IF(CN889&lt;=SMALL(CN$3:CN$1130,1),"MAS PARECIDO","NO")</f>
        <v>NO</v>
      </c>
      <c r="CP889" s="197" t="str">
        <f>IF(CN889&lt;=SMALL(CN$3:CN$1130,5),"SIMILAR","NO")</f>
        <v>NO</v>
      </c>
      <c r="CQ889" s="197" t="str">
        <f t="shared" si="679"/>
        <v>N/A</v>
      </c>
      <c r="CR889" s="197">
        <f t="shared" si="680"/>
        <v>0</v>
      </c>
      <c r="CS889" s="198">
        <f t="shared" si="681"/>
        <v>0</v>
      </c>
      <c r="CT889" s="199">
        <f>IFERROR(SQRT(($E889-$E$1136)^2+($AJ889-$AJ$1136)^2),0)</f>
        <v>1.2000360010800324E-2</v>
      </c>
      <c r="CU889" s="197" t="str">
        <f>IF(CT889&lt;=SMALL(CT$3:CT$1130,1),"MAS PARECIDO","NO")</f>
        <v>NO</v>
      </c>
      <c r="CV889" s="197" t="str">
        <f>IF(CT889&lt;=SMALL(CT$3:CT$1130,5),"SIMILAR","NO")</f>
        <v>NO</v>
      </c>
      <c r="CW889" s="197" t="str">
        <f t="shared" si="682"/>
        <v>N/A</v>
      </c>
      <c r="CX889" s="197">
        <f t="shared" si="683"/>
        <v>0</v>
      </c>
      <c r="CY889" s="198">
        <f t="shared" si="684"/>
        <v>0</v>
      </c>
      <c r="CZ889" s="2">
        <v>0</v>
      </c>
      <c r="DA889" s="2" t="s">
        <v>2707</v>
      </c>
      <c r="DB889" s="2">
        <v>0</v>
      </c>
      <c r="DC889" s="2" t="s">
        <v>189</v>
      </c>
    </row>
    <row r="890" spans="1:107">
      <c r="A890" s="24" t="s">
        <v>1043</v>
      </c>
      <c r="B890" s="46">
        <v>179236.84</v>
      </c>
      <c r="C890" s="190">
        <f>(B890-$B$1132)/($B$1133-$B$1132)</f>
        <v>0.20424695157079201</v>
      </c>
      <c r="D890" s="46">
        <v>10000</v>
      </c>
      <c r="E890" s="190">
        <f>(D890-$D$1132)/($D$1133-$D$1132)</f>
        <v>1.9970599117973539E-2</v>
      </c>
      <c r="F890" s="46" t="s">
        <v>53</v>
      </c>
      <c r="G890" s="192">
        <f>VLOOKUP(F890,'DATOS DE SOPORTE'!$Y$5:$Z$8,2,FALSE)</f>
        <v>2</v>
      </c>
      <c r="H890" s="190">
        <f>(G890-$G$1132)/($G$1133-$G$1132)</f>
        <v>0.33333333333333331</v>
      </c>
      <c r="I890" s="50">
        <v>4</v>
      </c>
      <c r="J890" s="200">
        <f t="shared" si="644"/>
        <v>4</v>
      </c>
      <c r="K890" s="190">
        <f>(J890-$J$1132)/($J$1133-$J$1132)</f>
        <v>0.8</v>
      </c>
      <c r="L890" s="193" t="str">
        <f t="shared" si="645"/>
        <v>SI</v>
      </c>
      <c r="M890" s="46" t="s">
        <v>192</v>
      </c>
      <c r="N890" s="192">
        <f t="shared" si="646"/>
        <v>2</v>
      </c>
      <c r="O890" s="190">
        <f>(N890-N$1132)/(N$1133-N$1132)</f>
        <v>1</v>
      </c>
      <c r="P890" s="46" t="s">
        <v>193</v>
      </c>
      <c r="Q890" s="192">
        <f t="shared" si="647"/>
        <v>2</v>
      </c>
      <c r="R890" s="190">
        <f>(Q890-Q$1132)/(Q$1133-Q$1132)</f>
        <v>0.5</v>
      </c>
      <c r="S890" s="46" t="s">
        <v>194</v>
      </c>
      <c r="T890" s="192">
        <f t="shared" si="648"/>
        <v>1</v>
      </c>
      <c r="U890" s="190">
        <f>(T890-T$1132)/(T$1133-T$1132)</f>
        <v>0</v>
      </c>
      <c r="V890" s="46" t="s">
        <v>62</v>
      </c>
      <c r="W890" s="194">
        <f>VLOOKUP(V890,'DATOS DE SOPORTE'!$S$5:$T$10,2,FALSE)</f>
        <v>1</v>
      </c>
      <c r="X890" s="201">
        <f>(W890-W$1132)/(W$1133-W$1132)</f>
        <v>0</v>
      </c>
      <c r="Y890" s="46" t="s">
        <v>188</v>
      </c>
      <c r="Z890" s="194">
        <f t="shared" si="649"/>
        <v>1</v>
      </c>
      <c r="AA890" s="201">
        <f>(Z890-Z$1132)/(Z$1133-Z$1132)</f>
        <v>0</v>
      </c>
      <c r="AB890" s="46" t="s">
        <v>188</v>
      </c>
      <c r="AC890" s="194">
        <f t="shared" si="650"/>
        <v>1</v>
      </c>
      <c r="AD890" s="201">
        <f>(AC890-AC$1132)/(AC$1133-AC$1132)</f>
        <v>0</v>
      </c>
      <c r="AE890" s="46" t="s">
        <v>188</v>
      </c>
      <c r="AF890" s="194">
        <f t="shared" si="651"/>
        <v>1</v>
      </c>
      <c r="AG890" s="201">
        <f>(AF890-AF$1132)/(AF$1133-AF$1132)</f>
        <v>0</v>
      </c>
      <c r="AH890" s="24" t="s">
        <v>67</v>
      </c>
      <c r="AI890" s="194">
        <f>VLOOKUP(AH890,'DATOS DE SOPORTE'!$V$5:$W$8,2,FALSE)</f>
        <v>1</v>
      </c>
      <c r="AJ890" s="201">
        <f>(AI890-AI$1132)/(AI$1133-AI$1132)</f>
        <v>0</v>
      </c>
      <c r="AK890" s="58" t="str">
        <f t="shared" si="643"/>
        <v>Bueno</v>
      </c>
      <c r="AL890" s="196">
        <f>IFERROR(SQRT(($E890-$E$1136)^2+($C890-$C$1136)^2),0)</f>
        <v>2.0020484161104128E-2</v>
      </c>
      <c r="AM890" s="197" t="str">
        <f>IF(AL890&lt;=SMALL($AL$3:$AL$1130,1),"MAS PARECIDO","NO")</f>
        <v>NO</v>
      </c>
      <c r="AN890" s="197" t="str">
        <f>IF(AL890&lt;=SMALL($AL$3:$AL$1130,5),"SIMILAR","NO")</f>
        <v>NO</v>
      </c>
      <c r="AO890" s="197" t="str">
        <f t="shared" si="652"/>
        <v>N/A</v>
      </c>
      <c r="AP890" s="197">
        <f t="shared" si="653"/>
        <v>0</v>
      </c>
      <c r="AQ890" s="198">
        <f t="shared" si="654"/>
        <v>0</v>
      </c>
      <c r="AR890" s="196">
        <f>IFERROR(SQRT(($E890-$E$1136)^2+($H890-$H$1136)^2),0)</f>
        <v>2.0000600018000539E-2</v>
      </c>
      <c r="AS890" s="197" t="str">
        <f>IF(AR890&lt;=SMALL(AR$3:AR$1130,1),"MAS PARECIDO","NO")</f>
        <v>NO</v>
      </c>
      <c r="AT890" s="197" t="str">
        <f>IF(AR890&lt;=SMALL(AR$3:AR$1130,5),"SIMILAR","NO")</f>
        <v>NO</v>
      </c>
      <c r="AU890" s="197" t="str">
        <f t="shared" si="655"/>
        <v>N/A</v>
      </c>
      <c r="AV890" s="197">
        <f t="shared" si="656"/>
        <v>0</v>
      </c>
      <c r="AW890" s="198">
        <f t="shared" si="657"/>
        <v>0</v>
      </c>
      <c r="AX890" s="199">
        <f>IFERROR(SQRT(($E890-$E$1136)^2+($K890-$K$1136)^2),0)</f>
        <v>0.60033326078194282</v>
      </c>
      <c r="AY890" s="197" t="str">
        <f>IF(AX890&lt;=SMALL(AX$3:AX$1130,1),"MAS PARECIDO","NO")</f>
        <v>NO</v>
      </c>
      <c r="AZ890" s="197" t="str">
        <f>IF(AX890&lt;=SMALL(AX$3:AX$1130,5),"SIMILAR","NO")</f>
        <v>NO</v>
      </c>
      <c r="BA890" s="197" t="str">
        <f t="shared" si="658"/>
        <v>N/A</v>
      </c>
      <c r="BB890" s="197">
        <f t="shared" si="659"/>
        <v>0</v>
      </c>
      <c r="BC890" s="198">
        <f t="shared" si="660"/>
        <v>0</v>
      </c>
      <c r="BD890" s="196">
        <f>IFERROR(SQRT(($E890-$E$1136)^2+($O890-$O$1136)^2),0)</f>
        <v>2.0000600018000539E-2</v>
      </c>
      <c r="BE890" s="197" t="str">
        <f>IF(BD890&lt;=SMALL(BD$3:BD$1130,1),"MAS PARECIDO","NO")</f>
        <v>NO</v>
      </c>
      <c r="BF890" s="197" t="str">
        <f>IF(BD890&lt;=SMALL(BD$3:BD$1130,5),"SIMILAR","NO")</f>
        <v>NO</v>
      </c>
      <c r="BG890" s="197" t="str">
        <f t="shared" si="661"/>
        <v>N/A</v>
      </c>
      <c r="BH890" s="197">
        <f t="shared" si="662"/>
        <v>0</v>
      </c>
      <c r="BI890" s="198">
        <f t="shared" si="663"/>
        <v>0</v>
      </c>
      <c r="BJ890" s="199">
        <f>IFERROR(SQRT(($E890-$E$1136)^2+($R890-$R$1136)^2),0)</f>
        <v>2.0000600018000539E-2</v>
      </c>
      <c r="BK890" s="197" t="str">
        <f>IF(BJ890&lt;=SMALL(BJ$3:BJ$1130,1),"MAS PARECIDO","NO")</f>
        <v>NO</v>
      </c>
      <c r="BL890" s="197" t="str">
        <f>IF(BJ890&lt;=SMALL(BJ$3:BJ$1130,5),"SIMILAR","NO")</f>
        <v>NO</v>
      </c>
      <c r="BM890" s="197" t="str">
        <f t="shared" si="664"/>
        <v>N/A</v>
      </c>
      <c r="BN890" s="197">
        <f t="shared" si="665"/>
        <v>0</v>
      </c>
      <c r="BO890" s="198">
        <f t="shared" si="666"/>
        <v>0</v>
      </c>
      <c r="BP890" s="199">
        <f>IFERROR(SQRT(($E890-$E$1136)^2+($U890-$U$1136)^2),0)</f>
        <v>2.0000600018000539E-2</v>
      </c>
      <c r="BQ890" s="197" t="str">
        <f>IF(BP890&lt;=SMALL(BP$3:BP$1130,1),"MAS PARECIDO","NO")</f>
        <v>NO</v>
      </c>
      <c r="BR890" s="197" t="str">
        <f>IF(BP890&lt;=SMALL(BP$3:BP$1130,5),"SIMILAR","NO")</f>
        <v>NO</v>
      </c>
      <c r="BS890" s="197" t="str">
        <f t="shared" si="667"/>
        <v>N/A</v>
      </c>
      <c r="BT890" s="197">
        <f t="shared" si="668"/>
        <v>0</v>
      </c>
      <c r="BU890" s="198">
        <f t="shared" si="669"/>
        <v>0</v>
      </c>
      <c r="BV890" s="199">
        <f>IFERROR(SQRT(($E890-$E$1136)^2+($X890-$X$1136)^2),0)</f>
        <v>2.0000600018000539E-2</v>
      </c>
      <c r="BW890" s="197" t="str">
        <f>IF(BV890&lt;=SMALL(BV$3:BV$1130,1),"MAS PARECIDO","NO")</f>
        <v>NO</v>
      </c>
      <c r="BX890" s="197" t="str">
        <f>IF(BV890&lt;=SMALL(BV$3:BV$1130,5),"SIMILAR","NO")</f>
        <v>NO</v>
      </c>
      <c r="BY890" s="197" t="str">
        <f t="shared" si="670"/>
        <v>N/A</v>
      </c>
      <c r="BZ890" s="197">
        <f t="shared" si="671"/>
        <v>0</v>
      </c>
      <c r="CA890" s="198">
        <f t="shared" si="672"/>
        <v>0</v>
      </c>
      <c r="CB890" s="199">
        <f>IFERROR(SQRT(($E890-$E$1136)^2+($AA890-$AA$1136)^2),0)</f>
        <v>2.0000600018000539E-2</v>
      </c>
      <c r="CC890" s="197" t="str">
        <f>IF(CB890&lt;=SMALL(CB$3:CB$1130,1),"MAS PARECIDO","NO")</f>
        <v>NO</v>
      </c>
      <c r="CD890" s="197" t="str">
        <f>IF(CB890&lt;=SMALL(CB$3:CB$1130,5),"SIMILAR","NO")</f>
        <v>NO</v>
      </c>
      <c r="CE890" s="197" t="str">
        <f t="shared" si="673"/>
        <v>N/A</v>
      </c>
      <c r="CF890" s="197">
        <f t="shared" si="674"/>
        <v>0</v>
      </c>
      <c r="CG890" s="198">
        <f t="shared" si="675"/>
        <v>0</v>
      </c>
      <c r="CH890" s="199">
        <f>IFERROR(SQRT(($E890-$E$1136)^2+($AD890-$AD$1136)^2),0)</f>
        <v>1.0001999920021396</v>
      </c>
      <c r="CI890" s="197" t="str">
        <f>IF(CH890&lt;=SMALL(CH$3:CH$1130,1),"MAS PARECIDO","NO")</f>
        <v>NO</v>
      </c>
      <c r="CJ890" s="197" t="str">
        <f>IF(CH890&lt;=SMALL(CH$3:CH$1130,5),"SIMILAR","NO")</f>
        <v>NO</v>
      </c>
      <c r="CK890" s="197" t="str">
        <f t="shared" si="676"/>
        <v>N/A</v>
      </c>
      <c r="CL890" s="197">
        <f t="shared" si="677"/>
        <v>0</v>
      </c>
      <c r="CM890" s="198">
        <f t="shared" si="678"/>
        <v>0</v>
      </c>
      <c r="CN890" s="199">
        <f>IFERROR(SQRT(($E890-$E$1136)^2+($AG890-$AG$1136)^2),0)</f>
        <v>1.0001999920021396</v>
      </c>
      <c r="CO890" s="197" t="str">
        <f>IF(CN890&lt;=SMALL(CN$3:CN$1130,1),"MAS PARECIDO","NO")</f>
        <v>NO</v>
      </c>
      <c r="CP890" s="197" t="str">
        <f>IF(CN890&lt;=SMALL(CN$3:CN$1130,5),"SIMILAR","NO")</f>
        <v>NO</v>
      </c>
      <c r="CQ890" s="197" t="str">
        <f t="shared" si="679"/>
        <v>N/A</v>
      </c>
      <c r="CR890" s="197">
        <f t="shared" si="680"/>
        <v>0</v>
      </c>
      <c r="CS890" s="198">
        <f t="shared" si="681"/>
        <v>0</v>
      </c>
      <c r="CT890" s="199">
        <f>IFERROR(SQRT(($E890-$E$1136)^2+($AJ890-$AJ$1136)^2),0)</f>
        <v>2.0000600018000539E-2</v>
      </c>
      <c r="CU890" s="197" t="str">
        <f>IF(CT890&lt;=SMALL(CT$3:CT$1130,1),"MAS PARECIDO","NO")</f>
        <v>NO</v>
      </c>
      <c r="CV890" s="197" t="str">
        <f>IF(CT890&lt;=SMALL(CT$3:CT$1130,5),"SIMILAR","NO")</f>
        <v>NO</v>
      </c>
      <c r="CW890" s="197" t="str">
        <f t="shared" si="682"/>
        <v>N/A</v>
      </c>
      <c r="CX890" s="197">
        <f t="shared" si="683"/>
        <v>0</v>
      </c>
      <c r="CY890" s="198">
        <f t="shared" si="684"/>
        <v>0</v>
      </c>
      <c r="CZ890" s="2">
        <v>0</v>
      </c>
      <c r="DA890" s="2" t="s">
        <v>2708</v>
      </c>
      <c r="DB890" s="2">
        <v>0</v>
      </c>
      <c r="DC890" s="2" t="s">
        <v>189</v>
      </c>
    </row>
    <row r="891" spans="1:107">
      <c r="A891" s="24" t="s">
        <v>1044</v>
      </c>
      <c r="B891" s="46">
        <v>51890.25</v>
      </c>
      <c r="C891" s="190">
        <f>(B891-$B$1132)/($B$1133-$B$1132)</f>
        <v>5.5389840678415722E-2</v>
      </c>
      <c r="D891" s="46">
        <v>6750</v>
      </c>
      <c r="E891" s="190">
        <f>(D891-$D$1132)/($D$1133-$D$1132)</f>
        <v>1.3470404112123364E-2</v>
      </c>
      <c r="F891" s="46" t="s">
        <v>53</v>
      </c>
      <c r="G891" s="192">
        <f>VLOOKUP(F891,'DATOS DE SOPORTE'!$Y$5:$Z$8,2,FALSE)</f>
        <v>2</v>
      </c>
      <c r="H891" s="190">
        <f>(G891-$G$1132)/($G$1133-$G$1132)</f>
        <v>0.33333333333333331</v>
      </c>
      <c r="I891" s="50">
        <v>1</v>
      </c>
      <c r="J891" s="200">
        <f t="shared" si="644"/>
        <v>1</v>
      </c>
      <c r="K891" s="190">
        <f>(J891-$J$1132)/($J$1133-$J$1132)</f>
        <v>0.2</v>
      </c>
      <c r="L891" s="193" t="str">
        <f t="shared" si="645"/>
        <v>SI</v>
      </c>
      <c r="M891" s="46" t="s">
        <v>192</v>
      </c>
      <c r="N891" s="192">
        <f t="shared" si="646"/>
        <v>2</v>
      </c>
      <c r="O891" s="190">
        <f>(N891-N$1132)/(N$1133-N$1132)</f>
        <v>1</v>
      </c>
      <c r="P891" s="46" t="s">
        <v>58</v>
      </c>
      <c r="Q891" s="192">
        <f t="shared" si="647"/>
        <v>3</v>
      </c>
      <c r="R891" s="190">
        <f>(Q891-Q$1132)/(Q$1133-Q$1132)</f>
        <v>1</v>
      </c>
      <c r="S891" s="46" t="s">
        <v>60</v>
      </c>
      <c r="T891" s="192">
        <f t="shared" si="648"/>
        <v>2</v>
      </c>
      <c r="U891" s="190">
        <f>(T891-T$1132)/(T$1133-T$1132)</f>
        <v>1</v>
      </c>
      <c r="V891" s="46" t="s">
        <v>62</v>
      </c>
      <c r="W891" s="194">
        <f>VLOOKUP(V891,'DATOS DE SOPORTE'!$S$5:$T$10,2,FALSE)</f>
        <v>1</v>
      </c>
      <c r="X891" s="201">
        <f>(W891-W$1132)/(W$1133-W$1132)</f>
        <v>0</v>
      </c>
      <c r="Y891" s="46" t="s">
        <v>136</v>
      </c>
      <c r="Z891" s="194">
        <f t="shared" si="649"/>
        <v>2</v>
      </c>
      <c r="AA891" s="201">
        <f>(Z891-Z$1132)/(Z$1133-Z$1132)</f>
        <v>1</v>
      </c>
      <c r="AB891" s="46" t="s">
        <v>136</v>
      </c>
      <c r="AC891" s="194">
        <f t="shared" si="650"/>
        <v>2</v>
      </c>
      <c r="AD891" s="201">
        <f>(AC891-AC$1132)/(AC$1133-AC$1132)</f>
        <v>1</v>
      </c>
      <c r="AE891" s="46" t="s">
        <v>188</v>
      </c>
      <c r="AF891" s="194">
        <f t="shared" si="651"/>
        <v>1</v>
      </c>
      <c r="AG891" s="201">
        <f>(AF891-AF$1132)/(AF$1133-AF$1132)</f>
        <v>0</v>
      </c>
      <c r="AH891" s="24" t="s">
        <v>67</v>
      </c>
      <c r="AI891" s="194">
        <f>VLOOKUP(AH891,'DATOS DE SOPORTE'!$V$5:$W$8,2,FALSE)</f>
        <v>1</v>
      </c>
      <c r="AJ891" s="201">
        <f>(AI891-AI$1132)/(AI$1133-AI$1132)</f>
        <v>0</v>
      </c>
      <c r="AK891" s="58" t="str">
        <f t="shared" si="643"/>
        <v>Bueno</v>
      </c>
      <c r="AL891" s="196">
        <f>IFERROR(SQRT(($E891-$E$1136)^2+($C891-$C$1136)^2),0)</f>
        <v>0.15035650120764019</v>
      </c>
      <c r="AM891" s="197" t="str">
        <f>IF(AL891&lt;=SMALL($AL$3:$AL$1130,1),"MAS PARECIDO","NO")</f>
        <v>NO</v>
      </c>
      <c r="AN891" s="197" t="str">
        <f>IF(AL891&lt;=SMALL($AL$3:$AL$1130,5),"SIMILAR","NO")</f>
        <v>NO</v>
      </c>
      <c r="AO891" s="197" t="str">
        <f t="shared" si="652"/>
        <v>N/A</v>
      </c>
      <c r="AP891" s="197">
        <f t="shared" si="653"/>
        <v>0</v>
      </c>
      <c r="AQ891" s="198">
        <f t="shared" si="654"/>
        <v>0</v>
      </c>
      <c r="AR891" s="196">
        <f>IFERROR(SQRT(($E891-$E$1136)^2+($H891-$H$1136)^2),0)</f>
        <v>1.3500405012150366E-2</v>
      </c>
      <c r="AS891" s="197" t="str">
        <f>IF(AR891&lt;=SMALL(AR$3:AR$1130,1),"MAS PARECIDO","NO")</f>
        <v>NO</v>
      </c>
      <c r="AT891" s="197" t="str">
        <f>IF(AR891&lt;=SMALL(AR$3:AR$1130,5),"SIMILAR","NO")</f>
        <v>NO</v>
      </c>
      <c r="AU891" s="197" t="str">
        <f t="shared" si="655"/>
        <v>N/A</v>
      </c>
      <c r="AV891" s="197">
        <f t="shared" si="656"/>
        <v>0</v>
      </c>
      <c r="AW891" s="198">
        <f t="shared" si="657"/>
        <v>0</v>
      </c>
      <c r="AX891" s="199">
        <f>IFERROR(SQRT(($E891-$E$1136)^2+($K891-$K$1136)^2),0)</f>
        <v>1.3500405012150366E-2</v>
      </c>
      <c r="AY891" s="197" t="str">
        <f>IF(AX891&lt;=SMALL(AX$3:AX$1130,1),"MAS PARECIDO","NO")</f>
        <v>NO</v>
      </c>
      <c r="AZ891" s="197" t="str">
        <f>IF(AX891&lt;=SMALL(AX$3:AX$1130,5),"SIMILAR","NO")</f>
        <v>NO</v>
      </c>
      <c r="BA891" s="197" t="str">
        <f t="shared" si="658"/>
        <v>N/A</v>
      </c>
      <c r="BB891" s="197">
        <f t="shared" si="659"/>
        <v>0</v>
      </c>
      <c r="BC891" s="198">
        <f t="shared" si="660"/>
        <v>0</v>
      </c>
      <c r="BD891" s="196">
        <f>IFERROR(SQRT(($E891-$E$1136)^2+($O891-$O$1136)^2),0)</f>
        <v>1.3500405012150366E-2</v>
      </c>
      <c r="BE891" s="197" t="str">
        <f>IF(BD891&lt;=SMALL(BD$3:BD$1130,1),"MAS PARECIDO","NO")</f>
        <v>NO</v>
      </c>
      <c r="BF891" s="197" t="str">
        <f>IF(BD891&lt;=SMALL(BD$3:BD$1130,5),"SIMILAR","NO")</f>
        <v>NO</v>
      </c>
      <c r="BG891" s="197" t="str">
        <f t="shared" si="661"/>
        <v>N/A</v>
      </c>
      <c r="BH891" s="197">
        <f t="shared" si="662"/>
        <v>0</v>
      </c>
      <c r="BI891" s="198">
        <f t="shared" si="663"/>
        <v>0</v>
      </c>
      <c r="BJ891" s="199">
        <f>IFERROR(SQRT(($E891-$E$1136)^2+($R891-$R$1136)^2),0)</f>
        <v>0.50018222772854704</v>
      </c>
      <c r="BK891" s="197" t="str">
        <f>IF(BJ891&lt;=SMALL(BJ$3:BJ$1130,1),"MAS PARECIDO","NO")</f>
        <v>NO</v>
      </c>
      <c r="BL891" s="197" t="str">
        <f>IF(BJ891&lt;=SMALL(BJ$3:BJ$1130,5),"SIMILAR","NO")</f>
        <v>NO</v>
      </c>
      <c r="BM891" s="197" t="str">
        <f t="shared" si="664"/>
        <v>N/A</v>
      </c>
      <c r="BN891" s="197">
        <f t="shared" si="665"/>
        <v>0</v>
      </c>
      <c r="BO891" s="198">
        <f t="shared" si="666"/>
        <v>0</v>
      </c>
      <c r="BP891" s="199">
        <f>IFERROR(SQRT(($E891-$E$1136)^2+($U891-$U$1136)^2),0)</f>
        <v>1.0000911263157433</v>
      </c>
      <c r="BQ891" s="197" t="str">
        <f>IF(BP891&lt;=SMALL(BP$3:BP$1130,1),"MAS PARECIDO","NO")</f>
        <v>NO</v>
      </c>
      <c r="BR891" s="197" t="str">
        <f>IF(BP891&lt;=SMALL(BP$3:BP$1130,5),"SIMILAR","NO")</f>
        <v>NO</v>
      </c>
      <c r="BS891" s="197" t="str">
        <f t="shared" si="667"/>
        <v>N/A</v>
      </c>
      <c r="BT891" s="197">
        <f t="shared" si="668"/>
        <v>0</v>
      </c>
      <c r="BU891" s="198">
        <f t="shared" si="669"/>
        <v>0</v>
      </c>
      <c r="BV891" s="199">
        <f>IFERROR(SQRT(($E891-$E$1136)^2+($X891-$X$1136)^2),0)</f>
        <v>1.3500405012150366E-2</v>
      </c>
      <c r="BW891" s="197" t="str">
        <f>IF(BV891&lt;=SMALL(BV$3:BV$1130,1),"MAS PARECIDO","NO")</f>
        <v>NO</v>
      </c>
      <c r="BX891" s="197" t="str">
        <f>IF(BV891&lt;=SMALL(BV$3:BV$1130,5),"SIMILAR","NO")</f>
        <v>NO</v>
      </c>
      <c r="BY891" s="197" t="str">
        <f t="shared" si="670"/>
        <v>N/A</v>
      </c>
      <c r="BZ891" s="197">
        <f t="shared" si="671"/>
        <v>0</v>
      </c>
      <c r="CA891" s="198">
        <f t="shared" si="672"/>
        <v>0</v>
      </c>
      <c r="CB891" s="199">
        <f>IFERROR(SQRT(($E891-$E$1136)^2+($AA891-$AA$1136)^2),0)</f>
        <v>1.0000911263157433</v>
      </c>
      <c r="CC891" s="197" t="str">
        <f>IF(CB891&lt;=SMALL(CB$3:CB$1130,1),"MAS PARECIDO","NO")</f>
        <v>NO</v>
      </c>
      <c r="CD891" s="197" t="str">
        <f>IF(CB891&lt;=SMALL(CB$3:CB$1130,5),"SIMILAR","NO")</f>
        <v>NO</v>
      </c>
      <c r="CE891" s="197" t="str">
        <f t="shared" si="673"/>
        <v>N/A</v>
      </c>
      <c r="CF891" s="197">
        <f t="shared" si="674"/>
        <v>0</v>
      </c>
      <c r="CG891" s="198">
        <f t="shared" si="675"/>
        <v>0</v>
      </c>
      <c r="CH891" s="199">
        <f>IFERROR(SQRT(($E891-$E$1136)^2+($AD891-$AD$1136)^2),0)</f>
        <v>1.3500405012150366E-2</v>
      </c>
      <c r="CI891" s="197" t="str">
        <f>IF(CH891&lt;=SMALL(CH$3:CH$1130,1),"MAS PARECIDO","NO")</f>
        <v>NO</v>
      </c>
      <c r="CJ891" s="197" t="str">
        <f>IF(CH891&lt;=SMALL(CH$3:CH$1130,5),"SIMILAR","NO")</f>
        <v>NO</v>
      </c>
      <c r="CK891" s="197" t="str">
        <f t="shared" si="676"/>
        <v>N/A</v>
      </c>
      <c r="CL891" s="197">
        <f t="shared" si="677"/>
        <v>0</v>
      </c>
      <c r="CM891" s="198">
        <f t="shared" si="678"/>
        <v>0</v>
      </c>
      <c r="CN891" s="199">
        <f>IFERROR(SQRT(($E891-$E$1136)^2+($AG891-$AG$1136)^2),0)</f>
        <v>1.0000911263157433</v>
      </c>
      <c r="CO891" s="197" t="str">
        <f>IF(CN891&lt;=SMALL(CN$3:CN$1130,1),"MAS PARECIDO","NO")</f>
        <v>NO</v>
      </c>
      <c r="CP891" s="197" t="str">
        <f>IF(CN891&lt;=SMALL(CN$3:CN$1130,5),"SIMILAR","NO")</f>
        <v>NO</v>
      </c>
      <c r="CQ891" s="197" t="str">
        <f t="shared" si="679"/>
        <v>N/A</v>
      </c>
      <c r="CR891" s="197">
        <f t="shared" si="680"/>
        <v>0</v>
      </c>
      <c r="CS891" s="198">
        <f t="shared" si="681"/>
        <v>0</v>
      </c>
      <c r="CT891" s="199">
        <f>IFERROR(SQRT(($E891-$E$1136)^2+($AJ891-$AJ$1136)^2),0)</f>
        <v>1.3500405012150366E-2</v>
      </c>
      <c r="CU891" s="197" t="str">
        <f>IF(CT891&lt;=SMALL(CT$3:CT$1130,1),"MAS PARECIDO","NO")</f>
        <v>NO</v>
      </c>
      <c r="CV891" s="197" t="str">
        <f>IF(CT891&lt;=SMALL(CT$3:CT$1130,5),"SIMILAR","NO")</f>
        <v>NO</v>
      </c>
      <c r="CW891" s="197" t="str">
        <f t="shared" si="682"/>
        <v>N/A</v>
      </c>
      <c r="CX891" s="197">
        <f t="shared" si="683"/>
        <v>0</v>
      </c>
      <c r="CY891" s="198">
        <f t="shared" si="684"/>
        <v>0</v>
      </c>
      <c r="CZ891" s="2">
        <v>0</v>
      </c>
      <c r="DA891" s="2" t="s">
        <v>2709</v>
      </c>
      <c r="DB891" s="2">
        <v>0</v>
      </c>
      <c r="DC891" s="2" t="s">
        <v>189</v>
      </c>
    </row>
    <row r="892" spans="1:107">
      <c r="A892" s="24" t="s">
        <v>1045</v>
      </c>
      <c r="B892" s="46">
        <v>86279.16</v>
      </c>
      <c r="C892" s="190">
        <f>(B892-$B$1132)/($B$1133-$B$1132)</f>
        <v>9.5587491744988817E-2</v>
      </c>
      <c r="D892" s="46">
        <v>9000</v>
      </c>
      <c r="E892" s="190">
        <f>(D892-$D$1132)/($D$1133-$D$1132)</f>
        <v>1.7970539116173485E-2</v>
      </c>
      <c r="F892" s="46" t="s">
        <v>191</v>
      </c>
      <c r="G892" s="192">
        <f>VLOOKUP(F892,'DATOS DE SOPORTE'!$Y$5:$Z$8,2,FALSE)</f>
        <v>1</v>
      </c>
      <c r="H892" s="190">
        <f>(G892-$G$1132)/($G$1133-$G$1132)</f>
        <v>0</v>
      </c>
      <c r="I892" s="50">
        <v>2</v>
      </c>
      <c r="J892" s="200">
        <f t="shared" si="644"/>
        <v>2</v>
      </c>
      <c r="K892" s="190">
        <f>(J892-$J$1132)/($J$1133-$J$1132)</f>
        <v>0.4</v>
      </c>
      <c r="L892" s="193" t="str">
        <f t="shared" si="645"/>
        <v>SI</v>
      </c>
      <c r="M892" s="46" t="s">
        <v>192</v>
      </c>
      <c r="N892" s="192">
        <f t="shared" si="646"/>
        <v>2</v>
      </c>
      <c r="O892" s="190">
        <f>(N892-N$1132)/(N$1133-N$1132)</f>
        <v>1</v>
      </c>
      <c r="P892" s="46" t="s">
        <v>193</v>
      </c>
      <c r="Q892" s="192">
        <f t="shared" si="647"/>
        <v>2</v>
      </c>
      <c r="R892" s="190">
        <f>(Q892-Q$1132)/(Q$1133-Q$1132)</f>
        <v>0.5</v>
      </c>
      <c r="S892" s="46" t="s">
        <v>194</v>
      </c>
      <c r="T892" s="192">
        <f t="shared" si="648"/>
        <v>1</v>
      </c>
      <c r="U892" s="190">
        <f>(T892-T$1132)/(T$1133-T$1132)</f>
        <v>0</v>
      </c>
      <c r="V892" s="46" t="s">
        <v>62</v>
      </c>
      <c r="W892" s="194">
        <f>VLOOKUP(V892,'DATOS DE SOPORTE'!$S$5:$T$10,2,FALSE)</f>
        <v>1</v>
      </c>
      <c r="X892" s="201">
        <f>(W892-W$1132)/(W$1133-W$1132)</f>
        <v>0</v>
      </c>
      <c r="Y892" s="46" t="s">
        <v>136</v>
      </c>
      <c r="Z892" s="194">
        <f t="shared" si="649"/>
        <v>2</v>
      </c>
      <c r="AA892" s="201">
        <f>(Z892-Z$1132)/(Z$1133-Z$1132)</f>
        <v>1</v>
      </c>
      <c r="AB892" s="46" t="s">
        <v>188</v>
      </c>
      <c r="AC892" s="194">
        <f t="shared" si="650"/>
        <v>1</v>
      </c>
      <c r="AD892" s="201">
        <f>(AC892-AC$1132)/(AC$1133-AC$1132)</f>
        <v>0</v>
      </c>
      <c r="AE892" s="46" t="s">
        <v>188</v>
      </c>
      <c r="AF892" s="194">
        <f t="shared" si="651"/>
        <v>1</v>
      </c>
      <c r="AG892" s="201">
        <f>(AF892-AF$1132)/(AF$1133-AF$1132)</f>
        <v>0</v>
      </c>
      <c r="AH892" s="24" t="s">
        <v>67</v>
      </c>
      <c r="AI892" s="194">
        <f>VLOOKUP(AH892,'DATOS DE SOPORTE'!$V$5:$W$8,2,FALSE)</f>
        <v>1</v>
      </c>
      <c r="AJ892" s="201">
        <f>(AI892-AI$1132)/(AI$1133-AI$1132)</f>
        <v>0</v>
      </c>
      <c r="AK892" s="58" t="str">
        <f t="shared" si="643"/>
        <v>Bueno</v>
      </c>
      <c r="AL892" s="196">
        <f>IFERROR(SQRT(($E892-$E$1136)^2+($C892-$C$1136)^2),0)</f>
        <v>0.11102052353802988</v>
      </c>
      <c r="AM892" s="197" t="str">
        <f>IF(AL892&lt;=SMALL($AL$3:$AL$1130,1),"MAS PARECIDO","NO")</f>
        <v>NO</v>
      </c>
      <c r="AN892" s="197" t="str">
        <f>IF(AL892&lt;=SMALL($AL$3:$AL$1130,5),"SIMILAR","NO")</f>
        <v>NO</v>
      </c>
      <c r="AO892" s="197" t="str">
        <f t="shared" si="652"/>
        <v>N/A</v>
      </c>
      <c r="AP892" s="197">
        <f t="shared" si="653"/>
        <v>0</v>
      </c>
      <c r="AQ892" s="198">
        <f t="shared" si="654"/>
        <v>0</v>
      </c>
      <c r="AR892" s="196">
        <f>IFERROR(SQRT(($E892-$E$1136)^2+($H892-$H$1136)^2),0)</f>
        <v>0.33381900867384101</v>
      </c>
      <c r="AS892" s="197" t="str">
        <f>IF(AR892&lt;=SMALL(AR$3:AR$1130,1),"MAS PARECIDO","NO")</f>
        <v>NO</v>
      </c>
      <c r="AT892" s="197" t="str">
        <f>IF(AR892&lt;=SMALL(AR$3:AR$1130,5),"SIMILAR","NO")</f>
        <v>NO</v>
      </c>
      <c r="AU892" s="197" t="str">
        <f t="shared" si="655"/>
        <v>N/A</v>
      </c>
      <c r="AV892" s="197">
        <f t="shared" si="656"/>
        <v>0</v>
      </c>
      <c r="AW892" s="198">
        <f t="shared" si="657"/>
        <v>0</v>
      </c>
      <c r="AX892" s="199">
        <f>IFERROR(SQRT(($E892-$E$1136)^2+($K892-$K$1136)^2),0)</f>
        <v>0.20080841476610198</v>
      </c>
      <c r="AY892" s="197" t="str">
        <f>IF(AX892&lt;=SMALL(AX$3:AX$1130,1),"MAS PARECIDO","NO")</f>
        <v>NO</v>
      </c>
      <c r="AZ892" s="197" t="str">
        <f>IF(AX892&lt;=SMALL(AX$3:AX$1130,5),"SIMILAR","NO")</f>
        <v>NO</v>
      </c>
      <c r="BA892" s="197" t="str">
        <f t="shared" si="658"/>
        <v>N/A</v>
      </c>
      <c r="BB892" s="197">
        <f t="shared" si="659"/>
        <v>0</v>
      </c>
      <c r="BC892" s="198">
        <f t="shared" si="660"/>
        <v>0</v>
      </c>
      <c r="BD892" s="196">
        <f>IFERROR(SQRT(($E892-$E$1136)^2+($O892-$O$1136)^2),0)</f>
        <v>1.8000540016200484E-2</v>
      </c>
      <c r="BE892" s="197" t="str">
        <f>IF(BD892&lt;=SMALL(BD$3:BD$1130,1),"MAS PARECIDO","NO")</f>
        <v>NO</v>
      </c>
      <c r="BF892" s="197" t="str">
        <f>IF(BD892&lt;=SMALL(BD$3:BD$1130,5),"SIMILAR","NO")</f>
        <v>NO</v>
      </c>
      <c r="BG892" s="197" t="str">
        <f t="shared" si="661"/>
        <v>N/A</v>
      </c>
      <c r="BH892" s="197">
        <f t="shared" si="662"/>
        <v>0</v>
      </c>
      <c r="BI892" s="198">
        <f t="shared" si="663"/>
        <v>0</v>
      </c>
      <c r="BJ892" s="199">
        <f>IFERROR(SQRT(($E892-$E$1136)^2+($R892-$R$1136)^2),0)</f>
        <v>1.8000540016200484E-2</v>
      </c>
      <c r="BK892" s="197" t="str">
        <f>IF(BJ892&lt;=SMALL(BJ$3:BJ$1130,1),"MAS PARECIDO","NO")</f>
        <v>NO</v>
      </c>
      <c r="BL892" s="197" t="str">
        <f>IF(BJ892&lt;=SMALL(BJ$3:BJ$1130,5),"SIMILAR","NO")</f>
        <v>NO</v>
      </c>
      <c r="BM892" s="197" t="str">
        <f t="shared" si="664"/>
        <v>N/A</v>
      </c>
      <c r="BN892" s="197">
        <f t="shared" si="665"/>
        <v>0</v>
      </c>
      <c r="BO892" s="198">
        <f t="shared" si="666"/>
        <v>0</v>
      </c>
      <c r="BP892" s="199">
        <f>IFERROR(SQRT(($E892-$E$1136)^2+($U892-$U$1136)^2),0)</f>
        <v>1.8000540016200484E-2</v>
      </c>
      <c r="BQ892" s="197" t="str">
        <f>IF(BP892&lt;=SMALL(BP$3:BP$1130,1),"MAS PARECIDO","NO")</f>
        <v>NO</v>
      </c>
      <c r="BR892" s="197" t="str">
        <f>IF(BP892&lt;=SMALL(BP$3:BP$1130,5),"SIMILAR","NO")</f>
        <v>NO</v>
      </c>
      <c r="BS892" s="197" t="str">
        <f t="shared" si="667"/>
        <v>N/A</v>
      </c>
      <c r="BT892" s="197">
        <f t="shared" si="668"/>
        <v>0</v>
      </c>
      <c r="BU892" s="198">
        <f t="shared" si="669"/>
        <v>0</v>
      </c>
      <c r="BV892" s="199">
        <f>IFERROR(SQRT(($E892-$E$1136)^2+($X892-$X$1136)^2),0)</f>
        <v>1.8000540016200484E-2</v>
      </c>
      <c r="BW892" s="197" t="str">
        <f>IF(BV892&lt;=SMALL(BV$3:BV$1130,1),"MAS PARECIDO","NO")</f>
        <v>NO</v>
      </c>
      <c r="BX892" s="197" t="str">
        <f>IF(BV892&lt;=SMALL(BV$3:BV$1130,5),"SIMILAR","NO")</f>
        <v>NO</v>
      </c>
      <c r="BY892" s="197" t="str">
        <f t="shared" si="670"/>
        <v>N/A</v>
      </c>
      <c r="BZ892" s="197">
        <f t="shared" si="671"/>
        <v>0</v>
      </c>
      <c r="CA892" s="198">
        <f t="shared" si="672"/>
        <v>0</v>
      </c>
      <c r="CB892" s="199">
        <f>IFERROR(SQRT(($E892-$E$1136)^2+($AA892-$AA$1136)^2),0)</f>
        <v>1.0001619965989883</v>
      </c>
      <c r="CC892" s="197" t="str">
        <f>IF(CB892&lt;=SMALL(CB$3:CB$1130,1),"MAS PARECIDO","NO")</f>
        <v>NO</v>
      </c>
      <c r="CD892" s="197" t="str">
        <f>IF(CB892&lt;=SMALL(CB$3:CB$1130,5),"SIMILAR","NO")</f>
        <v>NO</v>
      </c>
      <c r="CE892" s="197" t="str">
        <f t="shared" si="673"/>
        <v>N/A</v>
      </c>
      <c r="CF892" s="197">
        <f t="shared" si="674"/>
        <v>0</v>
      </c>
      <c r="CG892" s="198">
        <f t="shared" si="675"/>
        <v>0</v>
      </c>
      <c r="CH892" s="199">
        <f>IFERROR(SQRT(($E892-$E$1136)^2+($AD892-$AD$1136)^2),0)</f>
        <v>1.0001619965989883</v>
      </c>
      <c r="CI892" s="197" t="str">
        <f>IF(CH892&lt;=SMALL(CH$3:CH$1130,1),"MAS PARECIDO","NO")</f>
        <v>NO</v>
      </c>
      <c r="CJ892" s="197" t="str">
        <f>IF(CH892&lt;=SMALL(CH$3:CH$1130,5),"SIMILAR","NO")</f>
        <v>NO</v>
      </c>
      <c r="CK892" s="197" t="str">
        <f t="shared" si="676"/>
        <v>N/A</v>
      </c>
      <c r="CL892" s="197">
        <f t="shared" si="677"/>
        <v>0</v>
      </c>
      <c r="CM892" s="198">
        <f t="shared" si="678"/>
        <v>0</v>
      </c>
      <c r="CN892" s="199">
        <f>IFERROR(SQRT(($E892-$E$1136)^2+($AG892-$AG$1136)^2),0)</f>
        <v>1.0001619965989883</v>
      </c>
      <c r="CO892" s="197" t="str">
        <f>IF(CN892&lt;=SMALL(CN$3:CN$1130,1),"MAS PARECIDO","NO")</f>
        <v>NO</v>
      </c>
      <c r="CP892" s="197" t="str">
        <f>IF(CN892&lt;=SMALL(CN$3:CN$1130,5),"SIMILAR","NO")</f>
        <v>NO</v>
      </c>
      <c r="CQ892" s="197" t="str">
        <f t="shared" si="679"/>
        <v>N/A</v>
      </c>
      <c r="CR892" s="197">
        <f t="shared" si="680"/>
        <v>0</v>
      </c>
      <c r="CS892" s="198">
        <f t="shared" si="681"/>
        <v>0</v>
      </c>
      <c r="CT892" s="199">
        <f>IFERROR(SQRT(($E892-$E$1136)^2+($AJ892-$AJ$1136)^2),0)</f>
        <v>1.8000540016200484E-2</v>
      </c>
      <c r="CU892" s="197" t="str">
        <f>IF(CT892&lt;=SMALL(CT$3:CT$1130,1),"MAS PARECIDO","NO")</f>
        <v>NO</v>
      </c>
      <c r="CV892" s="197" t="str">
        <f>IF(CT892&lt;=SMALL(CT$3:CT$1130,5),"SIMILAR","NO")</f>
        <v>NO</v>
      </c>
      <c r="CW892" s="197" t="str">
        <f t="shared" si="682"/>
        <v>N/A</v>
      </c>
      <c r="CX892" s="197">
        <f t="shared" si="683"/>
        <v>0</v>
      </c>
      <c r="CY892" s="198">
        <f t="shared" si="684"/>
        <v>0</v>
      </c>
      <c r="CZ892" s="2">
        <v>0</v>
      </c>
      <c r="DA892" s="2" t="s">
        <v>2049</v>
      </c>
      <c r="DB892" s="2">
        <v>0</v>
      </c>
      <c r="DC892" s="2" t="s">
        <v>189</v>
      </c>
    </row>
    <row r="893" spans="1:107">
      <c r="A893" s="24" t="s">
        <v>1046</v>
      </c>
      <c r="B893" s="46">
        <v>62612.09</v>
      </c>
      <c r="C893" s="190">
        <f>(B893-$B$1132)/($B$1133-$B$1132)</f>
        <v>6.792274105564855E-2</v>
      </c>
      <c r="D893" s="46">
        <v>20000</v>
      </c>
      <c r="E893" s="190">
        <f>(D893-$D$1132)/($D$1133-$D$1132)</f>
        <v>3.9971199135974078E-2</v>
      </c>
      <c r="F893" s="46" t="s">
        <v>53</v>
      </c>
      <c r="G893" s="192">
        <f>VLOOKUP(F893,'DATOS DE SOPORTE'!$Y$5:$Z$8,2,FALSE)</f>
        <v>2</v>
      </c>
      <c r="H893" s="190">
        <f>(G893-$G$1132)/($G$1133-$G$1132)</f>
        <v>0.33333333333333331</v>
      </c>
      <c r="I893" s="50">
        <v>1</v>
      </c>
      <c r="J893" s="200">
        <f t="shared" si="644"/>
        <v>1</v>
      </c>
      <c r="K893" s="190">
        <f>(J893-$J$1132)/($J$1133-$J$1132)</f>
        <v>0.2</v>
      </c>
      <c r="L893" s="193" t="str">
        <f t="shared" si="645"/>
        <v>SI</v>
      </c>
      <c r="M893" s="46" t="s">
        <v>192</v>
      </c>
      <c r="N893" s="192">
        <f t="shared" si="646"/>
        <v>2</v>
      </c>
      <c r="O893" s="190">
        <f>(N893-N$1132)/(N$1133-N$1132)</f>
        <v>1</v>
      </c>
      <c r="P893" s="46" t="s">
        <v>58</v>
      </c>
      <c r="Q893" s="192">
        <f t="shared" si="647"/>
        <v>3</v>
      </c>
      <c r="R893" s="190">
        <f>(Q893-Q$1132)/(Q$1133-Q$1132)</f>
        <v>1</v>
      </c>
      <c r="S893" s="46" t="s">
        <v>60</v>
      </c>
      <c r="T893" s="192">
        <f t="shared" si="648"/>
        <v>2</v>
      </c>
      <c r="U893" s="190">
        <f>(T893-T$1132)/(T$1133-T$1132)</f>
        <v>1</v>
      </c>
      <c r="V893" s="46" t="s">
        <v>62</v>
      </c>
      <c r="W893" s="194">
        <f>VLOOKUP(V893,'DATOS DE SOPORTE'!$S$5:$T$10,2,FALSE)</f>
        <v>1</v>
      </c>
      <c r="X893" s="201">
        <f>(W893-W$1132)/(W$1133-W$1132)</f>
        <v>0</v>
      </c>
      <c r="Y893" s="46" t="s">
        <v>188</v>
      </c>
      <c r="Z893" s="194">
        <f t="shared" si="649"/>
        <v>1</v>
      </c>
      <c r="AA893" s="201">
        <f>(Z893-Z$1132)/(Z$1133-Z$1132)</f>
        <v>0</v>
      </c>
      <c r="AB893" s="46" t="s">
        <v>136</v>
      </c>
      <c r="AC893" s="194">
        <f t="shared" si="650"/>
        <v>2</v>
      </c>
      <c r="AD893" s="201">
        <f>(AC893-AC$1132)/(AC$1133-AC$1132)</f>
        <v>1</v>
      </c>
      <c r="AE893" s="46" t="s">
        <v>188</v>
      </c>
      <c r="AF893" s="194">
        <f t="shared" si="651"/>
        <v>1</v>
      </c>
      <c r="AG893" s="201">
        <f>(AF893-AF$1132)/(AF$1133-AF$1132)</f>
        <v>0</v>
      </c>
      <c r="AH893" s="24" t="s">
        <v>67</v>
      </c>
      <c r="AI893" s="194">
        <f>VLOOKUP(AH893,'DATOS DE SOPORTE'!$V$5:$W$8,2,FALSE)</f>
        <v>1</v>
      </c>
      <c r="AJ893" s="201">
        <f>(AI893-AI$1132)/(AI$1133-AI$1132)</f>
        <v>0</v>
      </c>
      <c r="AK893" s="58" t="str">
        <f t="shared" si="643"/>
        <v>Bueno</v>
      </c>
      <c r="AL893" s="196">
        <f>IFERROR(SQRT(($E893-$E$1136)^2+($C893-$C$1136)^2),0)</f>
        <v>0.14292796451281342</v>
      </c>
      <c r="AM893" s="197" t="str">
        <f>IF(AL893&lt;=SMALL($AL$3:$AL$1130,1),"MAS PARECIDO","NO")</f>
        <v>NO</v>
      </c>
      <c r="AN893" s="197" t="str">
        <f>IF(AL893&lt;=SMALL($AL$3:$AL$1130,5),"SIMILAR","NO")</f>
        <v>NO</v>
      </c>
      <c r="AO893" s="197" t="str">
        <f t="shared" si="652"/>
        <v>N/A</v>
      </c>
      <c r="AP893" s="197">
        <f t="shared" si="653"/>
        <v>0</v>
      </c>
      <c r="AQ893" s="198">
        <f t="shared" si="654"/>
        <v>0</v>
      </c>
      <c r="AR893" s="196">
        <f>IFERROR(SQRT(($E893-$E$1136)^2+($H893-$H$1136)^2),0)</f>
        <v>4.0001200036001078E-2</v>
      </c>
      <c r="AS893" s="197" t="str">
        <f>IF(AR893&lt;=SMALL(AR$3:AR$1130,1),"MAS PARECIDO","NO")</f>
        <v>NO</v>
      </c>
      <c r="AT893" s="197" t="str">
        <f>IF(AR893&lt;=SMALL(AR$3:AR$1130,5),"SIMILAR","NO")</f>
        <v>NO</v>
      </c>
      <c r="AU893" s="197" t="str">
        <f t="shared" si="655"/>
        <v>N/A</v>
      </c>
      <c r="AV893" s="197">
        <f t="shared" si="656"/>
        <v>0</v>
      </c>
      <c r="AW893" s="198">
        <f t="shared" si="657"/>
        <v>0</v>
      </c>
      <c r="AX893" s="199">
        <f>IFERROR(SQRT(($E893-$E$1136)^2+($K893-$K$1136)^2),0)</f>
        <v>4.0001200036001078E-2</v>
      </c>
      <c r="AY893" s="197" t="str">
        <f>IF(AX893&lt;=SMALL(AX$3:AX$1130,1),"MAS PARECIDO","NO")</f>
        <v>NO</v>
      </c>
      <c r="AZ893" s="197" t="str">
        <f>IF(AX893&lt;=SMALL(AX$3:AX$1130,5),"SIMILAR","NO")</f>
        <v>NO</v>
      </c>
      <c r="BA893" s="197" t="str">
        <f t="shared" si="658"/>
        <v>N/A</v>
      </c>
      <c r="BB893" s="197">
        <f t="shared" si="659"/>
        <v>0</v>
      </c>
      <c r="BC893" s="198">
        <f t="shared" si="660"/>
        <v>0</v>
      </c>
      <c r="BD893" s="196">
        <f>IFERROR(SQRT(($E893-$E$1136)^2+($O893-$O$1136)^2),0)</f>
        <v>4.0001200036001078E-2</v>
      </c>
      <c r="BE893" s="197" t="str">
        <f>IF(BD893&lt;=SMALL(BD$3:BD$1130,1),"MAS PARECIDO","NO")</f>
        <v>NO</v>
      </c>
      <c r="BF893" s="197" t="str">
        <f>IF(BD893&lt;=SMALL(BD$3:BD$1130,5),"SIMILAR","NO")</f>
        <v>NO</v>
      </c>
      <c r="BG893" s="197" t="str">
        <f t="shared" si="661"/>
        <v>N/A</v>
      </c>
      <c r="BH893" s="197">
        <f t="shared" si="662"/>
        <v>0</v>
      </c>
      <c r="BI893" s="198">
        <f t="shared" si="663"/>
        <v>0</v>
      </c>
      <c r="BJ893" s="199">
        <f>IFERROR(SQRT(($E893-$E$1136)^2+($R893-$R$1136)^2),0)</f>
        <v>0.50159754385794209</v>
      </c>
      <c r="BK893" s="197" t="str">
        <f>IF(BJ893&lt;=SMALL(BJ$3:BJ$1130,1),"MAS PARECIDO","NO")</f>
        <v>NO</v>
      </c>
      <c r="BL893" s="197" t="str">
        <f>IF(BJ893&lt;=SMALL(BJ$3:BJ$1130,5),"SIMILAR","NO")</f>
        <v>NO</v>
      </c>
      <c r="BM893" s="197" t="str">
        <f t="shared" si="664"/>
        <v>N/A</v>
      </c>
      <c r="BN893" s="197">
        <f t="shared" si="665"/>
        <v>0</v>
      </c>
      <c r="BO893" s="198">
        <f t="shared" si="666"/>
        <v>0</v>
      </c>
      <c r="BP893" s="199">
        <f>IFERROR(SQRT(($E893-$E$1136)^2+($U893-$U$1136)^2),0)</f>
        <v>1.0007997282195475</v>
      </c>
      <c r="BQ893" s="197" t="str">
        <f>IF(BP893&lt;=SMALL(BP$3:BP$1130,1),"MAS PARECIDO","NO")</f>
        <v>NO</v>
      </c>
      <c r="BR893" s="197" t="str">
        <f>IF(BP893&lt;=SMALL(BP$3:BP$1130,5),"SIMILAR","NO")</f>
        <v>NO</v>
      </c>
      <c r="BS893" s="197" t="str">
        <f t="shared" si="667"/>
        <v>N/A</v>
      </c>
      <c r="BT893" s="197">
        <f t="shared" si="668"/>
        <v>0</v>
      </c>
      <c r="BU893" s="198">
        <f t="shared" si="669"/>
        <v>0</v>
      </c>
      <c r="BV893" s="199">
        <f>IFERROR(SQRT(($E893-$E$1136)^2+($X893-$X$1136)^2),0)</f>
        <v>4.0001200036001078E-2</v>
      </c>
      <c r="BW893" s="197" t="str">
        <f>IF(BV893&lt;=SMALL(BV$3:BV$1130,1),"MAS PARECIDO","NO")</f>
        <v>NO</v>
      </c>
      <c r="BX893" s="197" t="str">
        <f>IF(BV893&lt;=SMALL(BV$3:BV$1130,5),"SIMILAR","NO")</f>
        <v>NO</v>
      </c>
      <c r="BY893" s="197" t="str">
        <f t="shared" si="670"/>
        <v>N/A</v>
      </c>
      <c r="BZ893" s="197">
        <f t="shared" si="671"/>
        <v>0</v>
      </c>
      <c r="CA893" s="198">
        <f t="shared" si="672"/>
        <v>0</v>
      </c>
      <c r="CB893" s="199">
        <f>IFERROR(SQRT(($E893-$E$1136)^2+($AA893-$AA$1136)^2),0)</f>
        <v>4.0001200036001078E-2</v>
      </c>
      <c r="CC893" s="197" t="str">
        <f>IF(CB893&lt;=SMALL(CB$3:CB$1130,1),"MAS PARECIDO","NO")</f>
        <v>NO</v>
      </c>
      <c r="CD893" s="197" t="str">
        <f>IF(CB893&lt;=SMALL(CB$3:CB$1130,5),"SIMILAR","NO")</f>
        <v>NO</v>
      </c>
      <c r="CE893" s="197" t="str">
        <f t="shared" si="673"/>
        <v>N/A</v>
      </c>
      <c r="CF893" s="197">
        <f t="shared" si="674"/>
        <v>0</v>
      </c>
      <c r="CG893" s="198">
        <f t="shared" si="675"/>
        <v>0</v>
      </c>
      <c r="CH893" s="199">
        <f>IFERROR(SQRT(($E893-$E$1136)^2+($AD893-$AD$1136)^2),0)</f>
        <v>4.0001200036001078E-2</v>
      </c>
      <c r="CI893" s="197" t="str">
        <f>IF(CH893&lt;=SMALL(CH$3:CH$1130,1),"MAS PARECIDO","NO")</f>
        <v>NO</v>
      </c>
      <c r="CJ893" s="197" t="str">
        <f>IF(CH893&lt;=SMALL(CH$3:CH$1130,5),"SIMILAR","NO")</f>
        <v>NO</v>
      </c>
      <c r="CK893" s="197" t="str">
        <f t="shared" si="676"/>
        <v>N/A</v>
      </c>
      <c r="CL893" s="197">
        <f t="shared" si="677"/>
        <v>0</v>
      </c>
      <c r="CM893" s="198">
        <f t="shared" si="678"/>
        <v>0</v>
      </c>
      <c r="CN893" s="199">
        <f>IFERROR(SQRT(($E893-$E$1136)^2+($AG893-$AG$1136)^2),0)</f>
        <v>1.0007997282195475</v>
      </c>
      <c r="CO893" s="197" t="str">
        <f>IF(CN893&lt;=SMALL(CN$3:CN$1130,1),"MAS PARECIDO","NO")</f>
        <v>NO</v>
      </c>
      <c r="CP893" s="197" t="str">
        <f>IF(CN893&lt;=SMALL(CN$3:CN$1130,5),"SIMILAR","NO")</f>
        <v>NO</v>
      </c>
      <c r="CQ893" s="197" t="str">
        <f t="shared" si="679"/>
        <v>N/A</v>
      </c>
      <c r="CR893" s="197">
        <f t="shared" si="680"/>
        <v>0</v>
      </c>
      <c r="CS893" s="198">
        <f t="shared" si="681"/>
        <v>0</v>
      </c>
      <c r="CT893" s="199">
        <f>IFERROR(SQRT(($E893-$E$1136)^2+($AJ893-$AJ$1136)^2),0)</f>
        <v>4.0001200036001078E-2</v>
      </c>
      <c r="CU893" s="197" t="str">
        <f>IF(CT893&lt;=SMALL(CT$3:CT$1130,1),"MAS PARECIDO","NO")</f>
        <v>NO</v>
      </c>
      <c r="CV893" s="197" t="str">
        <f>IF(CT893&lt;=SMALL(CT$3:CT$1130,5),"SIMILAR","NO")</f>
        <v>NO</v>
      </c>
      <c r="CW893" s="197" t="str">
        <f t="shared" si="682"/>
        <v>N/A</v>
      </c>
      <c r="CX893" s="197">
        <f t="shared" si="683"/>
        <v>0</v>
      </c>
      <c r="CY893" s="198">
        <f t="shared" si="684"/>
        <v>0</v>
      </c>
      <c r="CZ893" s="2">
        <v>0</v>
      </c>
      <c r="DA893" s="2" t="s">
        <v>2710</v>
      </c>
      <c r="DB893" s="2">
        <v>0</v>
      </c>
      <c r="DC893" s="2" t="s">
        <v>189</v>
      </c>
    </row>
    <row r="894" spans="1:107">
      <c r="A894" s="24" t="s">
        <v>1047</v>
      </c>
      <c r="B894" s="46">
        <v>35910.589999999997</v>
      </c>
      <c r="C894" s="190">
        <f>(B894-$B$1132)/($B$1133-$B$1132)</f>
        <v>3.6711005064187889E-2</v>
      </c>
      <c r="D894" s="46">
        <v>4500</v>
      </c>
      <c r="E894" s="190">
        <f>(D894-$D$1132)/($D$1133-$D$1132)</f>
        <v>8.9702691080732425E-3</v>
      </c>
      <c r="F894" s="46" t="s">
        <v>53</v>
      </c>
      <c r="G894" s="192">
        <f>VLOOKUP(F894,'DATOS DE SOPORTE'!$Y$5:$Z$8,2,FALSE)</f>
        <v>2</v>
      </c>
      <c r="H894" s="190">
        <f>(G894-$G$1132)/($G$1133-$G$1132)</f>
        <v>0.33333333333333331</v>
      </c>
      <c r="I894" s="50">
        <v>1</v>
      </c>
      <c r="J894" s="200">
        <f t="shared" si="644"/>
        <v>1</v>
      </c>
      <c r="K894" s="190">
        <f>(J894-$J$1132)/($J$1133-$J$1132)</f>
        <v>0.2</v>
      </c>
      <c r="L894" s="193" t="str">
        <f t="shared" si="645"/>
        <v>SI</v>
      </c>
      <c r="M894" s="46" t="s">
        <v>192</v>
      </c>
      <c r="N894" s="192">
        <f t="shared" si="646"/>
        <v>2</v>
      </c>
      <c r="O894" s="190">
        <f>(N894-N$1132)/(N$1133-N$1132)</f>
        <v>1</v>
      </c>
      <c r="P894" s="46" t="s">
        <v>58</v>
      </c>
      <c r="Q894" s="192">
        <f t="shared" si="647"/>
        <v>3</v>
      </c>
      <c r="R894" s="190">
        <f>(Q894-Q$1132)/(Q$1133-Q$1132)</f>
        <v>1</v>
      </c>
      <c r="S894" s="46" t="s">
        <v>60</v>
      </c>
      <c r="T894" s="192">
        <f t="shared" si="648"/>
        <v>2</v>
      </c>
      <c r="U894" s="190">
        <f>(T894-T$1132)/(T$1133-T$1132)</f>
        <v>1</v>
      </c>
      <c r="V894" s="46" t="s">
        <v>62</v>
      </c>
      <c r="W894" s="194">
        <f>VLOOKUP(V894,'DATOS DE SOPORTE'!$S$5:$T$10,2,FALSE)</f>
        <v>1</v>
      </c>
      <c r="X894" s="201">
        <f>(W894-W$1132)/(W$1133-W$1132)</f>
        <v>0</v>
      </c>
      <c r="Y894" s="46" t="s">
        <v>136</v>
      </c>
      <c r="Z894" s="194">
        <f t="shared" si="649"/>
        <v>2</v>
      </c>
      <c r="AA894" s="201">
        <f>(Z894-Z$1132)/(Z$1133-Z$1132)</f>
        <v>1</v>
      </c>
      <c r="AB894" s="46" t="s">
        <v>188</v>
      </c>
      <c r="AC894" s="194">
        <f t="shared" si="650"/>
        <v>1</v>
      </c>
      <c r="AD894" s="201">
        <f>(AC894-AC$1132)/(AC$1133-AC$1132)</f>
        <v>0</v>
      </c>
      <c r="AE894" s="46" t="s">
        <v>188</v>
      </c>
      <c r="AF894" s="194">
        <f t="shared" si="651"/>
        <v>1</v>
      </c>
      <c r="AG894" s="201">
        <f>(AF894-AF$1132)/(AF$1133-AF$1132)</f>
        <v>0</v>
      </c>
      <c r="AH894" s="24" t="s">
        <v>67</v>
      </c>
      <c r="AI894" s="194">
        <f>VLOOKUP(AH894,'DATOS DE SOPORTE'!$V$5:$W$8,2,FALSE)</f>
        <v>1</v>
      </c>
      <c r="AJ894" s="201">
        <f>(AI894-AI$1132)/(AI$1133-AI$1132)</f>
        <v>0</v>
      </c>
      <c r="AK894" s="58" t="str">
        <f t="shared" si="643"/>
        <v>Bueno</v>
      </c>
      <c r="AL894" s="196">
        <f>IFERROR(SQRT(($E894-$E$1136)^2+($C894-$C$1136)^2),0)</f>
        <v>0.16866831612505831</v>
      </c>
      <c r="AM894" s="197" t="str">
        <f>IF(AL894&lt;=SMALL($AL$3:$AL$1130,1),"MAS PARECIDO","NO")</f>
        <v>NO</v>
      </c>
      <c r="AN894" s="197" t="str">
        <f>IF(AL894&lt;=SMALL($AL$3:$AL$1130,5),"SIMILAR","NO")</f>
        <v>NO</v>
      </c>
      <c r="AO894" s="197" t="str">
        <f t="shared" si="652"/>
        <v>N/A</v>
      </c>
      <c r="AP894" s="197">
        <f t="shared" si="653"/>
        <v>0</v>
      </c>
      <c r="AQ894" s="198">
        <f t="shared" si="654"/>
        <v>0</v>
      </c>
      <c r="AR894" s="196">
        <f>IFERROR(SQRT(($E894-$E$1136)^2+($H894-$H$1136)^2),0)</f>
        <v>9.0002700081002439E-3</v>
      </c>
      <c r="AS894" s="197" t="str">
        <f>IF(AR894&lt;=SMALL(AR$3:AR$1130,1),"MAS PARECIDO","NO")</f>
        <v>NO</v>
      </c>
      <c r="AT894" s="197" t="str">
        <f>IF(AR894&lt;=SMALL(AR$3:AR$1130,5),"SIMILAR","NO")</f>
        <v>NO</v>
      </c>
      <c r="AU894" s="197" t="str">
        <f t="shared" si="655"/>
        <v>N/A</v>
      </c>
      <c r="AV894" s="197">
        <f t="shared" si="656"/>
        <v>0</v>
      </c>
      <c r="AW894" s="198">
        <f t="shared" si="657"/>
        <v>0</v>
      </c>
      <c r="AX894" s="199">
        <f>IFERROR(SQRT(($E894-$E$1136)^2+($K894-$K$1136)^2),0)</f>
        <v>9.0002700081002439E-3</v>
      </c>
      <c r="AY894" s="197" t="str">
        <f>IF(AX894&lt;=SMALL(AX$3:AX$1130,1),"MAS PARECIDO","NO")</f>
        <v>NO</v>
      </c>
      <c r="AZ894" s="197" t="str">
        <f>IF(AX894&lt;=SMALL(AX$3:AX$1130,5),"SIMILAR","NO")</f>
        <v>NO</v>
      </c>
      <c r="BA894" s="197" t="str">
        <f t="shared" si="658"/>
        <v>N/A</v>
      </c>
      <c r="BB894" s="197">
        <f t="shared" si="659"/>
        <v>0</v>
      </c>
      <c r="BC894" s="198">
        <f t="shared" si="660"/>
        <v>0</v>
      </c>
      <c r="BD894" s="196">
        <f>IFERROR(SQRT(($E894-$E$1136)^2+($O894-$O$1136)^2),0)</f>
        <v>9.0002700081002439E-3</v>
      </c>
      <c r="BE894" s="197" t="str">
        <f>IF(BD894&lt;=SMALL(BD$3:BD$1130,1),"MAS PARECIDO","NO")</f>
        <v>NO</v>
      </c>
      <c r="BF894" s="197" t="str">
        <f>IF(BD894&lt;=SMALL(BD$3:BD$1130,5),"SIMILAR","NO")</f>
        <v>NO</v>
      </c>
      <c r="BG894" s="197" t="str">
        <f t="shared" si="661"/>
        <v>N/A</v>
      </c>
      <c r="BH894" s="197">
        <f t="shared" si="662"/>
        <v>0</v>
      </c>
      <c r="BI894" s="198">
        <f t="shared" si="663"/>
        <v>0</v>
      </c>
      <c r="BJ894" s="199">
        <f>IFERROR(SQRT(($E894-$E$1136)^2+($R894-$R$1136)^2),0)</f>
        <v>0.50008099829949415</v>
      </c>
      <c r="BK894" s="197" t="str">
        <f>IF(BJ894&lt;=SMALL(BJ$3:BJ$1130,1),"MAS PARECIDO","NO")</f>
        <v>NO</v>
      </c>
      <c r="BL894" s="197" t="str">
        <f>IF(BJ894&lt;=SMALL(BJ$3:BJ$1130,5),"SIMILAR","NO")</f>
        <v>NO</v>
      </c>
      <c r="BM894" s="197" t="str">
        <f t="shared" si="664"/>
        <v>N/A</v>
      </c>
      <c r="BN894" s="197">
        <f t="shared" si="665"/>
        <v>0</v>
      </c>
      <c r="BO894" s="198">
        <f t="shared" si="666"/>
        <v>0</v>
      </c>
      <c r="BP894" s="199">
        <f>IFERROR(SQRT(($E894-$E$1136)^2+($U894-$U$1136)^2),0)</f>
        <v>1.0000405016099192</v>
      </c>
      <c r="BQ894" s="197" t="str">
        <f>IF(BP894&lt;=SMALL(BP$3:BP$1130,1),"MAS PARECIDO","NO")</f>
        <v>NO</v>
      </c>
      <c r="BR894" s="197" t="str">
        <f>IF(BP894&lt;=SMALL(BP$3:BP$1130,5),"SIMILAR","NO")</f>
        <v>NO</v>
      </c>
      <c r="BS894" s="197" t="str">
        <f t="shared" si="667"/>
        <v>N/A</v>
      </c>
      <c r="BT894" s="197">
        <f t="shared" si="668"/>
        <v>0</v>
      </c>
      <c r="BU894" s="198">
        <f t="shared" si="669"/>
        <v>0</v>
      </c>
      <c r="BV894" s="199">
        <f>IFERROR(SQRT(($E894-$E$1136)^2+($X894-$X$1136)^2),0)</f>
        <v>9.0002700081002439E-3</v>
      </c>
      <c r="BW894" s="197" t="str">
        <f>IF(BV894&lt;=SMALL(BV$3:BV$1130,1),"MAS PARECIDO","NO")</f>
        <v>NO</v>
      </c>
      <c r="BX894" s="197" t="str">
        <f>IF(BV894&lt;=SMALL(BV$3:BV$1130,5),"SIMILAR","NO")</f>
        <v>NO</v>
      </c>
      <c r="BY894" s="197" t="str">
        <f t="shared" si="670"/>
        <v>N/A</v>
      </c>
      <c r="BZ894" s="197">
        <f t="shared" si="671"/>
        <v>0</v>
      </c>
      <c r="CA894" s="198">
        <f t="shared" si="672"/>
        <v>0</v>
      </c>
      <c r="CB894" s="199">
        <f>IFERROR(SQRT(($E894-$E$1136)^2+($AA894-$AA$1136)^2),0)</f>
        <v>1.0000405016099192</v>
      </c>
      <c r="CC894" s="197" t="str">
        <f>IF(CB894&lt;=SMALL(CB$3:CB$1130,1),"MAS PARECIDO","NO")</f>
        <v>NO</v>
      </c>
      <c r="CD894" s="197" t="str">
        <f>IF(CB894&lt;=SMALL(CB$3:CB$1130,5),"SIMILAR","NO")</f>
        <v>NO</v>
      </c>
      <c r="CE894" s="197" t="str">
        <f t="shared" si="673"/>
        <v>N/A</v>
      </c>
      <c r="CF894" s="197">
        <f t="shared" si="674"/>
        <v>0</v>
      </c>
      <c r="CG894" s="198">
        <f t="shared" si="675"/>
        <v>0</v>
      </c>
      <c r="CH894" s="199">
        <f>IFERROR(SQRT(($E894-$E$1136)^2+($AD894-$AD$1136)^2),0)</f>
        <v>1.0000405016099192</v>
      </c>
      <c r="CI894" s="197" t="str">
        <f>IF(CH894&lt;=SMALL(CH$3:CH$1130,1),"MAS PARECIDO","NO")</f>
        <v>NO</v>
      </c>
      <c r="CJ894" s="197" t="str">
        <f>IF(CH894&lt;=SMALL(CH$3:CH$1130,5),"SIMILAR","NO")</f>
        <v>NO</v>
      </c>
      <c r="CK894" s="197" t="str">
        <f t="shared" si="676"/>
        <v>N/A</v>
      </c>
      <c r="CL894" s="197">
        <f t="shared" si="677"/>
        <v>0</v>
      </c>
      <c r="CM894" s="198">
        <f t="shared" si="678"/>
        <v>0</v>
      </c>
      <c r="CN894" s="199">
        <f>IFERROR(SQRT(($E894-$E$1136)^2+($AG894-$AG$1136)^2),0)</f>
        <v>1.0000405016099192</v>
      </c>
      <c r="CO894" s="197" t="str">
        <f>IF(CN894&lt;=SMALL(CN$3:CN$1130,1),"MAS PARECIDO","NO")</f>
        <v>NO</v>
      </c>
      <c r="CP894" s="197" t="str">
        <f>IF(CN894&lt;=SMALL(CN$3:CN$1130,5),"SIMILAR","NO")</f>
        <v>NO</v>
      </c>
      <c r="CQ894" s="197" t="str">
        <f t="shared" si="679"/>
        <v>N/A</v>
      </c>
      <c r="CR894" s="197">
        <f t="shared" si="680"/>
        <v>0</v>
      </c>
      <c r="CS894" s="198">
        <f t="shared" si="681"/>
        <v>0</v>
      </c>
      <c r="CT894" s="199">
        <f>IFERROR(SQRT(($E894-$E$1136)^2+($AJ894-$AJ$1136)^2),0)</f>
        <v>9.0002700081002439E-3</v>
      </c>
      <c r="CU894" s="197" t="str">
        <f>IF(CT894&lt;=SMALL(CT$3:CT$1130,1),"MAS PARECIDO","NO")</f>
        <v>NO</v>
      </c>
      <c r="CV894" s="197" t="str">
        <f>IF(CT894&lt;=SMALL(CT$3:CT$1130,5),"SIMILAR","NO")</f>
        <v>NO</v>
      </c>
      <c r="CW894" s="197" t="str">
        <f t="shared" si="682"/>
        <v>N/A</v>
      </c>
      <c r="CX894" s="197">
        <f t="shared" si="683"/>
        <v>0</v>
      </c>
      <c r="CY894" s="198">
        <f t="shared" si="684"/>
        <v>0</v>
      </c>
      <c r="CZ894" s="2">
        <v>0</v>
      </c>
      <c r="DA894" s="2" t="s">
        <v>2711</v>
      </c>
      <c r="DB894" s="2">
        <v>0</v>
      </c>
      <c r="DC894" s="2" t="s">
        <v>189</v>
      </c>
    </row>
    <row r="895" spans="1:107">
      <c r="A895" s="24" t="s">
        <v>1048</v>
      </c>
      <c r="B895" s="46">
        <v>62141.68</v>
      </c>
      <c r="C895" s="190">
        <f>(B895-$B$1132)/($B$1133-$B$1132)</f>
        <v>6.7372872594036182E-2</v>
      </c>
      <c r="D895" s="46">
        <v>5500</v>
      </c>
      <c r="E895" s="190">
        <f>(D895-$D$1132)/($D$1133-$D$1132)</f>
        <v>1.0970329109873295E-2</v>
      </c>
      <c r="F895" s="46" t="s">
        <v>53</v>
      </c>
      <c r="G895" s="192">
        <f>VLOOKUP(F895,'DATOS DE SOPORTE'!$Y$5:$Z$8,2,FALSE)</f>
        <v>2</v>
      </c>
      <c r="H895" s="190">
        <f>(G895-$G$1132)/($G$1133-$G$1132)</f>
        <v>0.33333333333333331</v>
      </c>
      <c r="I895" s="50">
        <v>0</v>
      </c>
      <c r="J895" s="200">
        <f t="shared" si="644"/>
        <v>0</v>
      </c>
      <c r="K895" s="190">
        <f>(J895-$J$1132)/($J$1133-$J$1132)</f>
        <v>0</v>
      </c>
      <c r="L895" s="193" t="str">
        <f t="shared" si="645"/>
        <v>NO</v>
      </c>
      <c r="M895" s="46" t="s">
        <v>192</v>
      </c>
      <c r="N895" s="192">
        <f t="shared" si="646"/>
        <v>2</v>
      </c>
      <c r="O895" s="190">
        <f>(N895-N$1132)/(N$1133-N$1132)</f>
        <v>1</v>
      </c>
      <c r="P895" s="46" t="s">
        <v>193</v>
      </c>
      <c r="Q895" s="192">
        <f t="shared" si="647"/>
        <v>2</v>
      </c>
      <c r="R895" s="190">
        <f>(Q895-Q$1132)/(Q$1133-Q$1132)</f>
        <v>0.5</v>
      </c>
      <c r="S895" s="46" t="s">
        <v>60</v>
      </c>
      <c r="T895" s="192">
        <f t="shared" si="648"/>
        <v>2</v>
      </c>
      <c r="U895" s="190">
        <f>(T895-T$1132)/(T$1133-T$1132)</f>
        <v>1</v>
      </c>
      <c r="V895" s="46" t="s">
        <v>62</v>
      </c>
      <c r="W895" s="194">
        <f>VLOOKUP(V895,'DATOS DE SOPORTE'!$S$5:$T$10,2,FALSE)</f>
        <v>1</v>
      </c>
      <c r="X895" s="201">
        <f>(W895-W$1132)/(W$1133-W$1132)</f>
        <v>0</v>
      </c>
      <c r="Y895" s="46" t="s">
        <v>188</v>
      </c>
      <c r="Z895" s="194">
        <f t="shared" si="649"/>
        <v>1</v>
      </c>
      <c r="AA895" s="201">
        <f>(Z895-Z$1132)/(Z$1133-Z$1132)</f>
        <v>0</v>
      </c>
      <c r="AB895" s="46" t="s">
        <v>136</v>
      </c>
      <c r="AC895" s="194">
        <f t="shared" si="650"/>
        <v>2</v>
      </c>
      <c r="AD895" s="201">
        <f>(AC895-AC$1132)/(AC$1133-AC$1132)</f>
        <v>1</v>
      </c>
      <c r="AE895" s="46" t="s">
        <v>188</v>
      </c>
      <c r="AF895" s="194">
        <f t="shared" si="651"/>
        <v>1</v>
      </c>
      <c r="AG895" s="201">
        <f>(AF895-AF$1132)/(AF$1133-AF$1132)</f>
        <v>0</v>
      </c>
      <c r="AH895" s="24" t="s">
        <v>67</v>
      </c>
      <c r="AI895" s="194">
        <f>VLOOKUP(AH895,'DATOS DE SOPORTE'!$V$5:$W$8,2,FALSE)</f>
        <v>1</v>
      </c>
      <c r="AJ895" s="201">
        <f>(AI895-AI$1132)/(AI$1133-AI$1132)</f>
        <v>0</v>
      </c>
      <c r="AK895" s="58" t="str">
        <f t="shared" si="643"/>
        <v>Bueno</v>
      </c>
      <c r="AL895" s="196">
        <f>IFERROR(SQRT(($E895-$E$1136)^2+($C895-$C$1136)^2),0)</f>
        <v>0.13820462531638192</v>
      </c>
      <c r="AM895" s="197" t="str">
        <f>IF(AL895&lt;=SMALL($AL$3:$AL$1130,1),"MAS PARECIDO","NO")</f>
        <v>NO</v>
      </c>
      <c r="AN895" s="197" t="str">
        <f>IF(AL895&lt;=SMALL($AL$3:$AL$1130,5),"SIMILAR","NO")</f>
        <v>NO</v>
      </c>
      <c r="AO895" s="197" t="str">
        <f t="shared" si="652"/>
        <v>N/A</v>
      </c>
      <c r="AP895" s="197">
        <f t="shared" si="653"/>
        <v>0</v>
      </c>
      <c r="AQ895" s="198">
        <f t="shared" si="654"/>
        <v>0</v>
      </c>
      <c r="AR895" s="196">
        <f>IFERROR(SQRT(($E895-$E$1136)^2+($H895-$H$1136)^2),0)</f>
        <v>1.1000330009900297E-2</v>
      </c>
      <c r="AS895" s="197" t="str">
        <f>IF(AR895&lt;=SMALL(AR$3:AR$1130,1),"MAS PARECIDO","NO")</f>
        <v>NO</v>
      </c>
      <c r="AT895" s="197" t="str">
        <f>IF(AR895&lt;=SMALL(AR$3:AR$1130,5),"SIMILAR","NO")</f>
        <v>NO</v>
      </c>
      <c r="AU895" s="197" t="str">
        <f t="shared" si="655"/>
        <v>N/A</v>
      </c>
      <c r="AV895" s="197">
        <f t="shared" si="656"/>
        <v>0</v>
      </c>
      <c r="AW895" s="198">
        <f t="shared" si="657"/>
        <v>0</v>
      </c>
      <c r="AX895" s="199">
        <f>IFERROR(SQRT(($E895-$E$1136)^2+($K895-$K$1136)^2),0)</f>
        <v>0.20030228970315522</v>
      </c>
      <c r="AY895" s="197" t="str">
        <f>IF(AX895&lt;=SMALL(AX$3:AX$1130,1),"MAS PARECIDO","NO")</f>
        <v>NO</v>
      </c>
      <c r="AZ895" s="197" t="str">
        <f>IF(AX895&lt;=SMALL(AX$3:AX$1130,5),"SIMILAR","NO")</f>
        <v>NO</v>
      </c>
      <c r="BA895" s="197" t="str">
        <f t="shared" si="658"/>
        <v>N/A</v>
      </c>
      <c r="BB895" s="197">
        <f t="shared" si="659"/>
        <v>0</v>
      </c>
      <c r="BC895" s="198">
        <f t="shared" si="660"/>
        <v>0</v>
      </c>
      <c r="BD895" s="196">
        <f>IFERROR(SQRT(($E895-$E$1136)^2+($O895-$O$1136)^2),0)</f>
        <v>1.1000330009900297E-2</v>
      </c>
      <c r="BE895" s="197" t="str">
        <f>IF(BD895&lt;=SMALL(BD$3:BD$1130,1),"MAS PARECIDO","NO")</f>
        <v>NO</v>
      </c>
      <c r="BF895" s="197" t="str">
        <f>IF(BD895&lt;=SMALL(BD$3:BD$1130,5),"SIMILAR","NO")</f>
        <v>NO</v>
      </c>
      <c r="BG895" s="197" t="str">
        <f t="shared" si="661"/>
        <v>N/A</v>
      </c>
      <c r="BH895" s="197">
        <f t="shared" si="662"/>
        <v>0</v>
      </c>
      <c r="BI895" s="198">
        <f t="shared" si="663"/>
        <v>0</v>
      </c>
      <c r="BJ895" s="199">
        <f>IFERROR(SQRT(($E895-$E$1136)^2+($R895-$R$1136)^2),0)</f>
        <v>1.1000330009900297E-2</v>
      </c>
      <c r="BK895" s="197" t="str">
        <f>IF(BJ895&lt;=SMALL(BJ$3:BJ$1130,1),"MAS PARECIDO","NO")</f>
        <v>NO</v>
      </c>
      <c r="BL895" s="197" t="str">
        <f>IF(BJ895&lt;=SMALL(BJ$3:BJ$1130,5),"SIMILAR","NO")</f>
        <v>NO</v>
      </c>
      <c r="BM895" s="197" t="str">
        <f t="shared" si="664"/>
        <v>N/A</v>
      </c>
      <c r="BN895" s="197">
        <f t="shared" si="665"/>
        <v>0</v>
      </c>
      <c r="BO895" s="198">
        <f t="shared" si="666"/>
        <v>0</v>
      </c>
      <c r="BP895" s="199">
        <f>IFERROR(SQRT(($E895-$E$1136)^2+($U895-$U$1136)^2),0)</f>
        <v>1.0000605017999296</v>
      </c>
      <c r="BQ895" s="197" t="str">
        <f>IF(BP895&lt;=SMALL(BP$3:BP$1130,1),"MAS PARECIDO","NO")</f>
        <v>NO</v>
      </c>
      <c r="BR895" s="197" t="str">
        <f>IF(BP895&lt;=SMALL(BP$3:BP$1130,5),"SIMILAR","NO")</f>
        <v>NO</v>
      </c>
      <c r="BS895" s="197" t="str">
        <f t="shared" si="667"/>
        <v>N/A</v>
      </c>
      <c r="BT895" s="197">
        <f t="shared" si="668"/>
        <v>0</v>
      </c>
      <c r="BU895" s="198">
        <f t="shared" si="669"/>
        <v>0</v>
      </c>
      <c r="BV895" s="199">
        <f>IFERROR(SQRT(($E895-$E$1136)^2+($X895-$X$1136)^2),0)</f>
        <v>1.1000330009900297E-2</v>
      </c>
      <c r="BW895" s="197" t="str">
        <f>IF(BV895&lt;=SMALL(BV$3:BV$1130,1),"MAS PARECIDO","NO")</f>
        <v>NO</v>
      </c>
      <c r="BX895" s="197" t="str">
        <f>IF(BV895&lt;=SMALL(BV$3:BV$1130,5),"SIMILAR","NO")</f>
        <v>NO</v>
      </c>
      <c r="BY895" s="197" t="str">
        <f t="shared" si="670"/>
        <v>N/A</v>
      </c>
      <c r="BZ895" s="197">
        <f t="shared" si="671"/>
        <v>0</v>
      </c>
      <c r="CA895" s="198">
        <f t="shared" si="672"/>
        <v>0</v>
      </c>
      <c r="CB895" s="199">
        <f>IFERROR(SQRT(($E895-$E$1136)^2+($AA895-$AA$1136)^2),0)</f>
        <v>1.1000330009900297E-2</v>
      </c>
      <c r="CC895" s="197" t="str">
        <f>IF(CB895&lt;=SMALL(CB$3:CB$1130,1),"MAS PARECIDO","NO")</f>
        <v>NO</v>
      </c>
      <c r="CD895" s="197" t="str">
        <f>IF(CB895&lt;=SMALL(CB$3:CB$1130,5),"SIMILAR","NO")</f>
        <v>NO</v>
      </c>
      <c r="CE895" s="197" t="str">
        <f t="shared" si="673"/>
        <v>N/A</v>
      </c>
      <c r="CF895" s="197">
        <f t="shared" si="674"/>
        <v>0</v>
      </c>
      <c r="CG895" s="198">
        <f t="shared" si="675"/>
        <v>0</v>
      </c>
      <c r="CH895" s="199">
        <f>IFERROR(SQRT(($E895-$E$1136)^2+($AD895-$AD$1136)^2),0)</f>
        <v>1.1000330009900297E-2</v>
      </c>
      <c r="CI895" s="197" t="str">
        <f>IF(CH895&lt;=SMALL(CH$3:CH$1130,1),"MAS PARECIDO","NO")</f>
        <v>NO</v>
      </c>
      <c r="CJ895" s="197" t="str">
        <f>IF(CH895&lt;=SMALL(CH$3:CH$1130,5),"SIMILAR","NO")</f>
        <v>NO</v>
      </c>
      <c r="CK895" s="197" t="str">
        <f t="shared" si="676"/>
        <v>N/A</v>
      </c>
      <c r="CL895" s="197">
        <f t="shared" si="677"/>
        <v>0</v>
      </c>
      <c r="CM895" s="198">
        <f t="shared" si="678"/>
        <v>0</v>
      </c>
      <c r="CN895" s="199">
        <f>IFERROR(SQRT(($E895-$E$1136)^2+($AG895-$AG$1136)^2),0)</f>
        <v>1.0000605017999296</v>
      </c>
      <c r="CO895" s="197" t="str">
        <f>IF(CN895&lt;=SMALL(CN$3:CN$1130,1),"MAS PARECIDO","NO")</f>
        <v>NO</v>
      </c>
      <c r="CP895" s="197" t="str">
        <f>IF(CN895&lt;=SMALL(CN$3:CN$1130,5),"SIMILAR","NO")</f>
        <v>NO</v>
      </c>
      <c r="CQ895" s="197" t="str">
        <f t="shared" si="679"/>
        <v>N/A</v>
      </c>
      <c r="CR895" s="197">
        <f t="shared" si="680"/>
        <v>0</v>
      </c>
      <c r="CS895" s="198">
        <f t="shared" si="681"/>
        <v>0</v>
      </c>
      <c r="CT895" s="199">
        <f>IFERROR(SQRT(($E895-$E$1136)^2+($AJ895-$AJ$1136)^2),0)</f>
        <v>1.1000330009900297E-2</v>
      </c>
      <c r="CU895" s="197" t="str">
        <f>IF(CT895&lt;=SMALL(CT$3:CT$1130,1),"MAS PARECIDO","NO")</f>
        <v>NO</v>
      </c>
      <c r="CV895" s="197" t="str">
        <f>IF(CT895&lt;=SMALL(CT$3:CT$1130,5),"SIMILAR","NO")</f>
        <v>NO</v>
      </c>
      <c r="CW895" s="197" t="str">
        <f t="shared" si="682"/>
        <v>N/A</v>
      </c>
      <c r="CX895" s="197">
        <f t="shared" si="683"/>
        <v>0</v>
      </c>
      <c r="CY895" s="198">
        <f t="shared" si="684"/>
        <v>0</v>
      </c>
      <c r="CZ895" s="2">
        <v>0</v>
      </c>
      <c r="DA895" s="2" t="s">
        <v>2712</v>
      </c>
      <c r="DB895" s="2">
        <v>0</v>
      </c>
      <c r="DC895" s="2" t="s">
        <v>189</v>
      </c>
    </row>
    <row r="896" spans="1:107">
      <c r="A896" s="24" t="s">
        <v>1049</v>
      </c>
      <c r="B896" s="46">
        <v>79440.639999999999</v>
      </c>
      <c r="C896" s="190">
        <f>(B896-$B$1132)/($B$1133-$B$1132)</f>
        <v>8.759385540199971E-2</v>
      </c>
      <c r="D896" s="46">
        <v>13000</v>
      </c>
      <c r="E896" s="190">
        <f>(D896-$D$1132)/($D$1133-$D$1132)</f>
        <v>2.59707791233737E-2</v>
      </c>
      <c r="F896" s="46" t="s">
        <v>53</v>
      </c>
      <c r="G896" s="192">
        <f>VLOOKUP(F896,'DATOS DE SOPORTE'!$Y$5:$Z$8,2,FALSE)</f>
        <v>2</v>
      </c>
      <c r="H896" s="190">
        <f>(G896-$G$1132)/($G$1133-$G$1132)</f>
        <v>0.33333333333333331</v>
      </c>
      <c r="I896" s="50">
        <v>0</v>
      </c>
      <c r="J896" s="200">
        <f t="shared" si="644"/>
        <v>0</v>
      </c>
      <c r="K896" s="190">
        <f>(J896-$J$1132)/($J$1133-$J$1132)</f>
        <v>0</v>
      </c>
      <c r="L896" s="193" t="str">
        <f t="shared" si="645"/>
        <v>NO</v>
      </c>
      <c r="M896" s="46" t="s">
        <v>192</v>
      </c>
      <c r="N896" s="192">
        <f t="shared" si="646"/>
        <v>2</v>
      </c>
      <c r="O896" s="190">
        <f>(N896-N$1132)/(N$1133-N$1132)</f>
        <v>1</v>
      </c>
      <c r="P896" s="46" t="s">
        <v>196</v>
      </c>
      <c r="Q896" s="192">
        <f t="shared" si="647"/>
        <v>1</v>
      </c>
      <c r="R896" s="190">
        <f>(Q896-Q$1132)/(Q$1133-Q$1132)</f>
        <v>0</v>
      </c>
      <c r="S896" s="46" t="s">
        <v>60</v>
      </c>
      <c r="T896" s="192">
        <f t="shared" si="648"/>
        <v>2</v>
      </c>
      <c r="U896" s="190">
        <f>(T896-T$1132)/(T$1133-T$1132)</f>
        <v>1</v>
      </c>
      <c r="V896" s="46" t="s">
        <v>62</v>
      </c>
      <c r="W896" s="194">
        <f>VLOOKUP(V896,'DATOS DE SOPORTE'!$S$5:$T$10,2,FALSE)</f>
        <v>1</v>
      </c>
      <c r="X896" s="201">
        <f>(W896-W$1132)/(W$1133-W$1132)</f>
        <v>0</v>
      </c>
      <c r="Y896" s="46" t="s">
        <v>188</v>
      </c>
      <c r="Z896" s="194">
        <f t="shared" si="649"/>
        <v>1</v>
      </c>
      <c r="AA896" s="201">
        <f>(Z896-Z$1132)/(Z$1133-Z$1132)</f>
        <v>0</v>
      </c>
      <c r="AB896" s="46" t="s">
        <v>136</v>
      </c>
      <c r="AC896" s="194">
        <f t="shared" si="650"/>
        <v>2</v>
      </c>
      <c r="AD896" s="201">
        <f>(AC896-AC$1132)/(AC$1133-AC$1132)</f>
        <v>1</v>
      </c>
      <c r="AE896" s="46" t="s">
        <v>188</v>
      </c>
      <c r="AF896" s="194">
        <f t="shared" si="651"/>
        <v>1</v>
      </c>
      <c r="AG896" s="201">
        <f>(AF896-AF$1132)/(AF$1133-AF$1132)</f>
        <v>0</v>
      </c>
      <c r="AH896" s="24" t="s">
        <v>67</v>
      </c>
      <c r="AI896" s="194">
        <f>VLOOKUP(AH896,'DATOS DE SOPORTE'!$V$5:$W$8,2,FALSE)</f>
        <v>1</v>
      </c>
      <c r="AJ896" s="201">
        <f>(AI896-AI$1132)/(AI$1133-AI$1132)</f>
        <v>0</v>
      </c>
      <c r="AK896" s="58" t="str">
        <f t="shared" si="643"/>
        <v>Bueno</v>
      </c>
      <c r="AL896" s="196">
        <f>IFERROR(SQRT(($E896-$E$1136)^2+($C896-$C$1136)^2),0)</f>
        <v>0.1203864865130562</v>
      </c>
      <c r="AM896" s="197" t="str">
        <f>IF(AL896&lt;=SMALL($AL$3:$AL$1130,1),"MAS PARECIDO","NO")</f>
        <v>NO</v>
      </c>
      <c r="AN896" s="197" t="str">
        <f>IF(AL896&lt;=SMALL($AL$3:$AL$1130,5),"SIMILAR","NO")</f>
        <v>NO</v>
      </c>
      <c r="AO896" s="197" t="str">
        <f t="shared" si="652"/>
        <v>N/A</v>
      </c>
      <c r="AP896" s="197">
        <f t="shared" si="653"/>
        <v>0</v>
      </c>
      <c r="AQ896" s="198">
        <f t="shared" si="654"/>
        <v>0</v>
      </c>
      <c r="AR896" s="196">
        <f>IFERROR(SQRT(($E896-$E$1136)^2+($H896-$H$1136)^2),0)</f>
        <v>2.6000780023400699E-2</v>
      </c>
      <c r="AS896" s="197" t="str">
        <f>IF(AR896&lt;=SMALL(AR$3:AR$1130,1),"MAS PARECIDO","NO")</f>
        <v>NO</v>
      </c>
      <c r="AT896" s="197" t="str">
        <f>IF(AR896&lt;=SMALL(AR$3:AR$1130,5),"SIMILAR","NO")</f>
        <v>NO</v>
      </c>
      <c r="AU896" s="197" t="str">
        <f t="shared" si="655"/>
        <v>N/A</v>
      </c>
      <c r="AV896" s="197">
        <f t="shared" si="656"/>
        <v>0</v>
      </c>
      <c r="AW896" s="198">
        <f t="shared" si="657"/>
        <v>0</v>
      </c>
      <c r="AX896" s="199">
        <f>IFERROR(SQRT(($E896-$E$1136)^2+($K896-$K$1136)^2),0)</f>
        <v>0.20168302001364735</v>
      </c>
      <c r="AY896" s="197" t="str">
        <f>IF(AX896&lt;=SMALL(AX$3:AX$1130,1),"MAS PARECIDO","NO")</f>
        <v>NO</v>
      </c>
      <c r="AZ896" s="197" t="str">
        <f>IF(AX896&lt;=SMALL(AX$3:AX$1130,5),"SIMILAR","NO")</f>
        <v>NO</v>
      </c>
      <c r="BA896" s="197" t="str">
        <f t="shared" si="658"/>
        <v>N/A</v>
      </c>
      <c r="BB896" s="197">
        <f t="shared" si="659"/>
        <v>0</v>
      </c>
      <c r="BC896" s="198">
        <f t="shared" si="660"/>
        <v>0</v>
      </c>
      <c r="BD896" s="196">
        <f>IFERROR(SQRT(($E896-$E$1136)^2+($O896-$O$1136)^2),0)</f>
        <v>2.6000780023400699E-2</v>
      </c>
      <c r="BE896" s="197" t="str">
        <f>IF(BD896&lt;=SMALL(BD$3:BD$1130,1),"MAS PARECIDO","NO")</f>
        <v>NO</v>
      </c>
      <c r="BF896" s="197" t="str">
        <f>IF(BD896&lt;=SMALL(BD$3:BD$1130,5),"SIMILAR","NO")</f>
        <v>NO</v>
      </c>
      <c r="BG896" s="197" t="str">
        <f t="shared" si="661"/>
        <v>N/A</v>
      </c>
      <c r="BH896" s="197">
        <f t="shared" si="662"/>
        <v>0</v>
      </c>
      <c r="BI896" s="198">
        <f t="shared" si="663"/>
        <v>0</v>
      </c>
      <c r="BJ896" s="199">
        <f>IFERROR(SQRT(($E896-$E$1136)^2+($R896-$R$1136)^2),0)</f>
        <v>0.50067558414788438</v>
      </c>
      <c r="BK896" s="197" t="str">
        <f>IF(BJ896&lt;=SMALL(BJ$3:BJ$1130,1),"MAS PARECIDO","NO")</f>
        <v>NO</v>
      </c>
      <c r="BL896" s="197" t="str">
        <f>IF(BJ896&lt;=SMALL(BJ$3:BJ$1130,5),"SIMILAR","NO")</f>
        <v>NO</v>
      </c>
      <c r="BM896" s="197" t="str">
        <f t="shared" si="664"/>
        <v>N/A</v>
      </c>
      <c r="BN896" s="197">
        <f t="shared" si="665"/>
        <v>0</v>
      </c>
      <c r="BO896" s="198">
        <f t="shared" si="666"/>
        <v>0</v>
      </c>
      <c r="BP896" s="199">
        <f>IFERROR(SQRT(($E896-$E$1136)^2+($U896-$U$1136)^2),0)</f>
        <v>1.00033796317136</v>
      </c>
      <c r="BQ896" s="197" t="str">
        <f>IF(BP896&lt;=SMALL(BP$3:BP$1130,1),"MAS PARECIDO","NO")</f>
        <v>NO</v>
      </c>
      <c r="BR896" s="197" t="str">
        <f>IF(BP896&lt;=SMALL(BP$3:BP$1130,5),"SIMILAR","NO")</f>
        <v>NO</v>
      </c>
      <c r="BS896" s="197" t="str">
        <f t="shared" si="667"/>
        <v>N/A</v>
      </c>
      <c r="BT896" s="197">
        <f t="shared" si="668"/>
        <v>0</v>
      </c>
      <c r="BU896" s="198">
        <f t="shared" si="669"/>
        <v>0</v>
      </c>
      <c r="BV896" s="199">
        <f>IFERROR(SQRT(($E896-$E$1136)^2+($X896-$X$1136)^2),0)</f>
        <v>2.6000780023400699E-2</v>
      </c>
      <c r="BW896" s="197" t="str">
        <f>IF(BV896&lt;=SMALL(BV$3:BV$1130,1),"MAS PARECIDO","NO")</f>
        <v>NO</v>
      </c>
      <c r="BX896" s="197" t="str">
        <f>IF(BV896&lt;=SMALL(BV$3:BV$1130,5),"SIMILAR","NO")</f>
        <v>NO</v>
      </c>
      <c r="BY896" s="197" t="str">
        <f t="shared" si="670"/>
        <v>N/A</v>
      </c>
      <c r="BZ896" s="197">
        <f t="shared" si="671"/>
        <v>0</v>
      </c>
      <c r="CA896" s="198">
        <f t="shared" si="672"/>
        <v>0</v>
      </c>
      <c r="CB896" s="199">
        <f>IFERROR(SQRT(($E896-$E$1136)^2+($AA896-$AA$1136)^2),0)</f>
        <v>2.6000780023400699E-2</v>
      </c>
      <c r="CC896" s="197" t="str">
        <f>IF(CB896&lt;=SMALL(CB$3:CB$1130,1),"MAS PARECIDO","NO")</f>
        <v>NO</v>
      </c>
      <c r="CD896" s="197" t="str">
        <f>IF(CB896&lt;=SMALL(CB$3:CB$1130,5),"SIMILAR","NO")</f>
        <v>NO</v>
      </c>
      <c r="CE896" s="197" t="str">
        <f t="shared" si="673"/>
        <v>N/A</v>
      </c>
      <c r="CF896" s="197">
        <f t="shared" si="674"/>
        <v>0</v>
      </c>
      <c r="CG896" s="198">
        <f t="shared" si="675"/>
        <v>0</v>
      </c>
      <c r="CH896" s="199">
        <f>IFERROR(SQRT(($E896-$E$1136)^2+($AD896-$AD$1136)^2),0)</f>
        <v>2.6000780023400699E-2</v>
      </c>
      <c r="CI896" s="197" t="str">
        <f>IF(CH896&lt;=SMALL(CH$3:CH$1130,1),"MAS PARECIDO","NO")</f>
        <v>NO</v>
      </c>
      <c r="CJ896" s="197" t="str">
        <f>IF(CH896&lt;=SMALL(CH$3:CH$1130,5),"SIMILAR","NO")</f>
        <v>NO</v>
      </c>
      <c r="CK896" s="197" t="str">
        <f t="shared" si="676"/>
        <v>N/A</v>
      </c>
      <c r="CL896" s="197">
        <f t="shared" si="677"/>
        <v>0</v>
      </c>
      <c r="CM896" s="198">
        <f t="shared" si="678"/>
        <v>0</v>
      </c>
      <c r="CN896" s="199">
        <f>IFERROR(SQRT(($E896-$E$1136)^2+($AG896-$AG$1136)^2),0)</f>
        <v>1.00033796317136</v>
      </c>
      <c r="CO896" s="197" t="str">
        <f>IF(CN896&lt;=SMALL(CN$3:CN$1130,1),"MAS PARECIDO","NO")</f>
        <v>NO</v>
      </c>
      <c r="CP896" s="197" t="str">
        <f>IF(CN896&lt;=SMALL(CN$3:CN$1130,5),"SIMILAR","NO")</f>
        <v>NO</v>
      </c>
      <c r="CQ896" s="197" t="str">
        <f t="shared" si="679"/>
        <v>N/A</v>
      </c>
      <c r="CR896" s="197">
        <f t="shared" si="680"/>
        <v>0</v>
      </c>
      <c r="CS896" s="198">
        <f t="shared" si="681"/>
        <v>0</v>
      </c>
      <c r="CT896" s="199">
        <f>IFERROR(SQRT(($E896-$E$1136)^2+($AJ896-$AJ$1136)^2),0)</f>
        <v>2.6000780023400699E-2</v>
      </c>
      <c r="CU896" s="197" t="str">
        <f>IF(CT896&lt;=SMALL(CT$3:CT$1130,1),"MAS PARECIDO","NO")</f>
        <v>NO</v>
      </c>
      <c r="CV896" s="197" t="str">
        <f>IF(CT896&lt;=SMALL(CT$3:CT$1130,5),"SIMILAR","NO")</f>
        <v>NO</v>
      </c>
      <c r="CW896" s="197" t="str">
        <f t="shared" si="682"/>
        <v>N/A</v>
      </c>
      <c r="CX896" s="197">
        <f t="shared" si="683"/>
        <v>0</v>
      </c>
      <c r="CY896" s="198">
        <f t="shared" si="684"/>
        <v>0</v>
      </c>
      <c r="CZ896" s="2">
        <v>0</v>
      </c>
      <c r="DA896" s="2" t="s">
        <v>2713</v>
      </c>
      <c r="DB896" s="2">
        <v>0</v>
      </c>
      <c r="DC896" s="2" t="s">
        <v>189</v>
      </c>
    </row>
    <row r="897" spans="1:107">
      <c r="A897" s="24" t="s">
        <v>1050</v>
      </c>
      <c r="B897" s="46">
        <v>34912.44</v>
      </c>
      <c r="C897" s="190">
        <f>(B897-$B$1132)/($B$1133-$B$1132)</f>
        <v>3.5544254346817093E-2</v>
      </c>
      <c r="D897" s="46">
        <v>14900</v>
      </c>
      <c r="E897" s="190">
        <f>(D897-$D$1132)/($D$1133-$D$1132)</f>
        <v>2.9770893126793804E-2</v>
      </c>
      <c r="F897" s="46" t="s">
        <v>53</v>
      </c>
      <c r="G897" s="192">
        <f>VLOOKUP(F897,'DATOS DE SOPORTE'!$Y$5:$Z$8,2,FALSE)</f>
        <v>2</v>
      </c>
      <c r="H897" s="190">
        <f>(G897-$G$1132)/($G$1133-$G$1132)</f>
        <v>0.33333333333333331</v>
      </c>
      <c r="I897" s="50">
        <v>0</v>
      </c>
      <c r="J897" s="200">
        <f t="shared" si="644"/>
        <v>0</v>
      </c>
      <c r="K897" s="190">
        <f>(J897-$J$1132)/($J$1133-$J$1132)</f>
        <v>0</v>
      </c>
      <c r="L897" s="193" t="str">
        <f t="shared" si="645"/>
        <v>NO</v>
      </c>
      <c r="M897" s="46" t="s">
        <v>192</v>
      </c>
      <c r="N897" s="192">
        <f t="shared" si="646"/>
        <v>2</v>
      </c>
      <c r="O897" s="190">
        <f>(N897-N$1132)/(N$1133-N$1132)</f>
        <v>1</v>
      </c>
      <c r="P897" s="46" t="s">
        <v>196</v>
      </c>
      <c r="Q897" s="192">
        <f t="shared" si="647"/>
        <v>1</v>
      </c>
      <c r="R897" s="190">
        <f>(Q897-Q$1132)/(Q$1133-Q$1132)</f>
        <v>0</v>
      </c>
      <c r="S897" s="46" t="s">
        <v>194</v>
      </c>
      <c r="T897" s="192">
        <f t="shared" si="648"/>
        <v>1</v>
      </c>
      <c r="U897" s="190">
        <f>(T897-T$1132)/(T$1133-T$1132)</f>
        <v>0</v>
      </c>
      <c r="V897" s="46" t="s">
        <v>62</v>
      </c>
      <c r="W897" s="194">
        <f>VLOOKUP(V897,'DATOS DE SOPORTE'!$S$5:$T$10,2,FALSE)</f>
        <v>1</v>
      </c>
      <c r="X897" s="201">
        <f>(W897-W$1132)/(W$1133-W$1132)</f>
        <v>0</v>
      </c>
      <c r="Y897" s="46" t="s">
        <v>188</v>
      </c>
      <c r="Z897" s="194">
        <f t="shared" si="649"/>
        <v>1</v>
      </c>
      <c r="AA897" s="201">
        <f>(Z897-Z$1132)/(Z$1133-Z$1132)</f>
        <v>0</v>
      </c>
      <c r="AB897" s="46" t="s">
        <v>136</v>
      </c>
      <c r="AC897" s="194">
        <f t="shared" si="650"/>
        <v>2</v>
      </c>
      <c r="AD897" s="201">
        <f>(AC897-AC$1132)/(AC$1133-AC$1132)</f>
        <v>1</v>
      </c>
      <c r="AE897" s="46" t="s">
        <v>136</v>
      </c>
      <c r="AF897" s="194">
        <f t="shared" si="651"/>
        <v>2</v>
      </c>
      <c r="AG897" s="201">
        <f>(AF897-AF$1132)/(AF$1133-AF$1132)</f>
        <v>1</v>
      </c>
      <c r="AH897" s="24" t="s">
        <v>67</v>
      </c>
      <c r="AI897" s="194">
        <f>VLOOKUP(AH897,'DATOS DE SOPORTE'!$V$5:$W$8,2,FALSE)</f>
        <v>1</v>
      </c>
      <c r="AJ897" s="201">
        <f>(AI897-AI$1132)/(AI$1133-AI$1132)</f>
        <v>0</v>
      </c>
      <c r="AK897" s="58" t="str">
        <f t="shared" si="643"/>
        <v>Bueno</v>
      </c>
      <c r="AL897" s="196">
        <f>IFERROR(SQRT(($E897-$E$1136)^2+($C897-$C$1136)^2),0)</f>
        <v>0.17219314042469896</v>
      </c>
      <c r="AM897" s="197" t="str">
        <f>IF(AL897&lt;=SMALL($AL$3:$AL$1130,1),"MAS PARECIDO","NO")</f>
        <v>NO</v>
      </c>
      <c r="AN897" s="197" t="str">
        <f>IF(AL897&lt;=SMALL($AL$3:$AL$1130,5),"SIMILAR","NO")</f>
        <v>NO</v>
      </c>
      <c r="AO897" s="197" t="str">
        <f t="shared" si="652"/>
        <v>N/A</v>
      </c>
      <c r="AP897" s="197">
        <f t="shared" si="653"/>
        <v>0</v>
      </c>
      <c r="AQ897" s="198">
        <f t="shared" si="654"/>
        <v>0</v>
      </c>
      <c r="AR897" s="196">
        <f>IFERROR(SQRT(($E897-$E$1136)^2+($H897-$H$1136)^2),0)</f>
        <v>2.9800894026820804E-2</v>
      </c>
      <c r="AS897" s="197" t="str">
        <f>IF(AR897&lt;=SMALL(AR$3:AR$1130,1),"MAS PARECIDO","NO")</f>
        <v>NO</v>
      </c>
      <c r="AT897" s="197" t="str">
        <f>IF(AR897&lt;=SMALL(AR$3:AR$1130,5),"SIMILAR","NO")</f>
        <v>NO</v>
      </c>
      <c r="AU897" s="197" t="str">
        <f t="shared" si="655"/>
        <v>N/A</v>
      </c>
      <c r="AV897" s="197">
        <f t="shared" si="656"/>
        <v>0</v>
      </c>
      <c r="AW897" s="198">
        <f t="shared" si="657"/>
        <v>0</v>
      </c>
      <c r="AX897" s="199">
        <f>IFERROR(SQRT(($E897-$E$1136)^2+($K897-$K$1136)^2),0)</f>
        <v>0.20220804456004665</v>
      </c>
      <c r="AY897" s="197" t="str">
        <f>IF(AX897&lt;=SMALL(AX$3:AX$1130,1),"MAS PARECIDO","NO")</f>
        <v>NO</v>
      </c>
      <c r="AZ897" s="197" t="str">
        <f>IF(AX897&lt;=SMALL(AX$3:AX$1130,5),"SIMILAR","NO")</f>
        <v>NO</v>
      </c>
      <c r="BA897" s="197" t="str">
        <f t="shared" si="658"/>
        <v>N/A</v>
      </c>
      <c r="BB897" s="197">
        <f t="shared" si="659"/>
        <v>0</v>
      </c>
      <c r="BC897" s="198">
        <f t="shared" si="660"/>
        <v>0</v>
      </c>
      <c r="BD897" s="196">
        <f>IFERROR(SQRT(($E897-$E$1136)^2+($O897-$O$1136)^2),0)</f>
        <v>2.9800894026820804E-2</v>
      </c>
      <c r="BE897" s="197" t="str">
        <f>IF(BD897&lt;=SMALL(BD$3:BD$1130,1),"MAS PARECIDO","NO")</f>
        <v>NO</v>
      </c>
      <c r="BF897" s="197" t="str">
        <f>IF(BD897&lt;=SMALL(BD$3:BD$1130,5),"SIMILAR","NO")</f>
        <v>NO</v>
      </c>
      <c r="BG897" s="197" t="str">
        <f t="shared" si="661"/>
        <v>N/A</v>
      </c>
      <c r="BH897" s="197">
        <f t="shared" si="662"/>
        <v>0</v>
      </c>
      <c r="BI897" s="198">
        <f t="shared" si="663"/>
        <v>0</v>
      </c>
      <c r="BJ897" s="199">
        <f>IFERROR(SQRT(($E897-$E$1136)^2+($R897-$R$1136)^2),0)</f>
        <v>0.50088730597290831</v>
      </c>
      <c r="BK897" s="197" t="str">
        <f>IF(BJ897&lt;=SMALL(BJ$3:BJ$1130,1),"MAS PARECIDO","NO")</f>
        <v>NO</v>
      </c>
      <c r="BL897" s="197" t="str">
        <f>IF(BJ897&lt;=SMALL(BJ$3:BJ$1130,5),"SIMILAR","NO")</f>
        <v>NO</v>
      </c>
      <c r="BM897" s="197" t="str">
        <f t="shared" si="664"/>
        <v>N/A</v>
      </c>
      <c r="BN897" s="197">
        <f t="shared" si="665"/>
        <v>0</v>
      </c>
      <c r="BO897" s="198">
        <f t="shared" si="666"/>
        <v>0</v>
      </c>
      <c r="BP897" s="199">
        <f>IFERROR(SQRT(($E897-$E$1136)^2+($U897-$U$1136)^2),0)</f>
        <v>2.9800894026820804E-2</v>
      </c>
      <c r="BQ897" s="197" t="str">
        <f>IF(BP897&lt;=SMALL(BP$3:BP$1130,1),"MAS PARECIDO","NO")</f>
        <v>NO</v>
      </c>
      <c r="BR897" s="197" t="str">
        <f>IF(BP897&lt;=SMALL(BP$3:BP$1130,5),"SIMILAR","NO")</f>
        <v>NO</v>
      </c>
      <c r="BS897" s="197" t="str">
        <f t="shared" si="667"/>
        <v>N/A</v>
      </c>
      <c r="BT897" s="197">
        <f t="shared" si="668"/>
        <v>0</v>
      </c>
      <c r="BU897" s="198">
        <f t="shared" si="669"/>
        <v>0</v>
      </c>
      <c r="BV897" s="199">
        <f>IFERROR(SQRT(($E897-$E$1136)^2+($X897-$X$1136)^2),0)</f>
        <v>2.9800894026820804E-2</v>
      </c>
      <c r="BW897" s="197" t="str">
        <f>IF(BV897&lt;=SMALL(BV$3:BV$1130,1),"MAS PARECIDO","NO")</f>
        <v>NO</v>
      </c>
      <c r="BX897" s="197" t="str">
        <f>IF(BV897&lt;=SMALL(BV$3:BV$1130,5),"SIMILAR","NO")</f>
        <v>NO</v>
      </c>
      <c r="BY897" s="197" t="str">
        <f t="shared" si="670"/>
        <v>N/A</v>
      </c>
      <c r="BZ897" s="197">
        <f t="shared" si="671"/>
        <v>0</v>
      </c>
      <c r="CA897" s="198">
        <f t="shared" si="672"/>
        <v>0</v>
      </c>
      <c r="CB897" s="199">
        <f>IFERROR(SQRT(($E897-$E$1136)^2+($AA897-$AA$1136)^2),0)</f>
        <v>2.9800894026820804E-2</v>
      </c>
      <c r="CC897" s="197" t="str">
        <f>IF(CB897&lt;=SMALL(CB$3:CB$1130,1),"MAS PARECIDO","NO")</f>
        <v>NO</v>
      </c>
      <c r="CD897" s="197" t="str">
        <f>IF(CB897&lt;=SMALL(CB$3:CB$1130,5),"SIMILAR","NO")</f>
        <v>NO</v>
      </c>
      <c r="CE897" s="197" t="str">
        <f t="shared" si="673"/>
        <v>N/A</v>
      </c>
      <c r="CF897" s="197">
        <f t="shared" si="674"/>
        <v>0</v>
      </c>
      <c r="CG897" s="198">
        <f t="shared" si="675"/>
        <v>0</v>
      </c>
      <c r="CH897" s="199">
        <f>IFERROR(SQRT(($E897-$E$1136)^2+($AD897-$AD$1136)^2),0)</f>
        <v>2.9800894026820804E-2</v>
      </c>
      <c r="CI897" s="197" t="str">
        <f>IF(CH897&lt;=SMALL(CH$3:CH$1130,1),"MAS PARECIDO","NO")</f>
        <v>NO</v>
      </c>
      <c r="CJ897" s="197" t="str">
        <f>IF(CH897&lt;=SMALL(CH$3:CH$1130,5),"SIMILAR","NO")</f>
        <v>NO</v>
      </c>
      <c r="CK897" s="197" t="str">
        <f t="shared" si="676"/>
        <v>N/A</v>
      </c>
      <c r="CL897" s="197">
        <f t="shared" si="677"/>
        <v>0</v>
      </c>
      <c r="CM897" s="198">
        <f t="shared" si="678"/>
        <v>0</v>
      </c>
      <c r="CN897" s="199">
        <f>IFERROR(SQRT(($E897-$E$1136)^2+($AG897-$AG$1136)^2),0)</f>
        <v>2.9800894026820804E-2</v>
      </c>
      <c r="CO897" s="197" t="str">
        <f>IF(CN897&lt;=SMALL(CN$3:CN$1130,1),"MAS PARECIDO","NO")</f>
        <v>NO</v>
      </c>
      <c r="CP897" s="197" t="str">
        <f>IF(CN897&lt;=SMALL(CN$3:CN$1130,5),"SIMILAR","NO")</f>
        <v>NO</v>
      </c>
      <c r="CQ897" s="197" t="str">
        <f t="shared" si="679"/>
        <v>N/A</v>
      </c>
      <c r="CR897" s="197">
        <f t="shared" si="680"/>
        <v>0</v>
      </c>
      <c r="CS897" s="198">
        <f t="shared" si="681"/>
        <v>0</v>
      </c>
      <c r="CT897" s="199">
        <f>IFERROR(SQRT(($E897-$E$1136)^2+($AJ897-$AJ$1136)^2),0)</f>
        <v>2.9800894026820804E-2</v>
      </c>
      <c r="CU897" s="197" t="str">
        <f>IF(CT897&lt;=SMALL(CT$3:CT$1130,1),"MAS PARECIDO","NO")</f>
        <v>NO</v>
      </c>
      <c r="CV897" s="197" t="str">
        <f>IF(CT897&lt;=SMALL(CT$3:CT$1130,5),"SIMILAR","NO")</f>
        <v>NO</v>
      </c>
      <c r="CW897" s="197" t="str">
        <f t="shared" si="682"/>
        <v>N/A</v>
      </c>
      <c r="CX897" s="197">
        <f t="shared" si="683"/>
        <v>0</v>
      </c>
      <c r="CY897" s="198">
        <f t="shared" si="684"/>
        <v>0</v>
      </c>
      <c r="CZ897" s="2">
        <v>0</v>
      </c>
      <c r="DA897" s="2" t="s">
        <v>2714</v>
      </c>
      <c r="DB897" s="2">
        <v>0</v>
      </c>
      <c r="DC897" s="2" t="s">
        <v>189</v>
      </c>
    </row>
    <row r="898" spans="1:107">
      <c r="A898" s="24" t="s">
        <v>1051</v>
      </c>
      <c r="B898" s="46">
        <v>103909.84</v>
      </c>
      <c r="C898" s="190">
        <f>(B898-$B$1132)/($B$1133-$B$1132)</f>
        <v>0.11619622644191317</v>
      </c>
      <c r="D898" s="46">
        <v>15000</v>
      </c>
      <c r="E898" s="190">
        <f>(D898-$D$1132)/($D$1133-$D$1132)</f>
        <v>2.9970899126973809E-2</v>
      </c>
      <c r="F898" s="46" t="s">
        <v>53</v>
      </c>
      <c r="G898" s="192">
        <f>VLOOKUP(F898,'DATOS DE SOPORTE'!$Y$5:$Z$8,2,FALSE)</f>
        <v>2</v>
      </c>
      <c r="H898" s="190">
        <f>(G898-$G$1132)/($G$1133-$G$1132)</f>
        <v>0.33333333333333331</v>
      </c>
      <c r="I898" s="50">
        <v>2</v>
      </c>
      <c r="J898" s="200">
        <f t="shared" si="644"/>
        <v>2</v>
      </c>
      <c r="K898" s="190">
        <f>(J898-$J$1132)/($J$1133-$J$1132)</f>
        <v>0.4</v>
      </c>
      <c r="L898" s="193" t="str">
        <f t="shared" si="645"/>
        <v>SI</v>
      </c>
      <c r="M898" s="46" t="s">
        <v>56</v>
      </c>
      <c r="N898" s="192">
        <f t="shared" si="646"/>
        <v>1</v>
      </c>
      <c r="O898" s="190">
        <f>(N898-N$1132)/(N$1133-N$1132)</f>
        <v>0</v>
      </c>
      <c r="P898" s="46" t="s">
        <v>58</v>
      </c>
      <c r="Q898" s="192">
        <f t="shared" si="647"/>
        <v>3</v>
      </c>
      <c r="R898" s="190">
        <f>(Q898-Q$1132)/(Q$1133-Q$1132)</f>
        <v>1</v>
      </c>
      <c r="S898" s="46" t="s">
        <v>60</v>
      </c>
      <c r="T898" s="192">
        <f t="shared" si="648"/>
        <v>2</v>
      </c>
      <c r="U898" s="190">
        <f>(T898-T$1132)/(T$1133-T$1132)</f>
        <v>1</v>
      </c>
      <c r="V898" s="46" t="s">
        <v>212</v>
      </c>
      <c r="W898" s="194">
        <f>VLOOKUP(V898,'DATOS DE SOPORTE'!$S$5:$T$10,2,FALSE)</f>
        <v>3</v>
      </c>
      <c r="X898" s="201">
        <f>(W898-W$1132)/(W$1133-W$1132)</f>
        <v>0.4</v>
      </c>
      <c r="Y898" s="46" t="s">
        <v>188</v>
      </c>
      <c r="Z898" s="194">
        <f t="shared" si="649"/>
        <v>1</v>
      </c>
      <c r="AA898" s="201">
        <f>(Z898-Z$1132)/(Z$1133-Z$1132)</f>
        <v>0</v>
      </c>
      <c r="AB898" s="46" t="s">
        <v>136</v>
      </c>
      <c r="AC898" s="194">
        <f t="shared" si="650"/>
        <v>2</v>
      </c>
      <c r="AD898" s="201">
        <f>(AC898-AC$1132)/(AC$1133-AC$1132)</f>
        <v>1</v>
      </c>
      <c r="AE898" s="46" t="s">
        <v>136</v>
      </c>
      <c r="AF898" s="194">
        <f t="shared" si="651"/>
        <v>2</v>
      </c>
      <c r="AG898" s="201">
        <f>(AF898-AF$1132)/(AF$1133-AF$1132)</f>
        <v>1</v>
      </c>
      <c r="AH898" s="24" t="s">
        <v>67</v>
      </c>
      <c r="AI898" s="194">
        <f>VLOOKUP(AH898,'DATOS DE SOPORTE'!$V$5:$W$8,2,FALSE)</f>
        <v>1</v>
      </c>
      <c r="AJ898" s="201">
        <f>(AI898-AI$1132)/(AI$1133-AI$1132)</f>
        <v>0</v>
      </c>
      <c r="AK898" s="58" t="str">
        <f t="shared" si="643"/>
        <v>Bueno</v>
      </c>
      <c r="AL898" s="196">
        <f>IFERROR(SQRT(($E898-$E$1136)^2+($C898-$C$1136)^2),0)</f>
        <v>9.3866258138567069E-2</v>
      </c>
      <c r="AM898" s="197" t="str">
        <f>IF(AL898&lt;=SMALL($AL$3:$AL$1130,1),"MAS PARECIDO","NO")</f>
        <v>NO</v>
      </c>
      <c r="AN898" s="197" t="str">
        <f>IF(AL898&lt;=SMALL($AL$3:$AL$1130,5),"SIMILAR","NO")</f>
        <v>NO</v>
      </c>
      <c r="AO898" s="197" t="str">
        <f t="shared" si="652"/>
        <v>N/A</v>
      </c>
      <c r="AP898" s="197">
        <f t="shared" si="653"/>
        <v>0</v>
      </c>
      <c r="AQ898" s="198">
        <f t="shared" si="654"/>
        <v>0</v>
      </c>
      <c r="AR898" s="196">
        <f>IFERROR(SQRT(($E898-$E$1136)^2+($H898-$H$1136)^2),0)</f>
        <v>3.0000900027000808E-2</v>
      </c>
      <c r="AS898" s="197" t="str">
        <f>IF(AR898&lt;=SMALL(AR$3:AR$1130,1),"MAS PARECIDO","NO")</f>
        <v>NO</v>
      </c>
      <c r="AT898" s="197" t="str">
        <f>IF(AR898&lt;=SMALL(AR$3:AR$1130,5),"SIMILAR","NO")</f>
        <v>NO</v>
      </c>
      <c r="AU898" s="197" t="str">
        <f t="shared" si="655"/>
        <v>N/A</v>
      </c>
      <c r="AV898" s="197">
        <f t="shared" si="656"/>
        <v>0</v>
      </c>
      <c r="AW898" s="198">
        <f t="shared" si="657"/>
        <v>0</v>
      </c>
      <c r="AX898" s="199">
        <f>IFERROR(SQRT(($E898-$E$1136)^2+($K898-$K$1136)^2),0)</f>
        <v>0.20223761767393844</v>
      </c>
      <c r="AY898" s="197" t="str">
        <f>IF(AX898&lt;=SMALL(AX$3:AX$1130,1),"MAS PARECIDO","NO")</f>
        <v>NO</v>
      </c>
      <c r="AZ898" s="197" t="str">
        <f>IF(AX898&lt;=SMALL(AX$3:AX$1130,5),"SIMILAR","NO")</f>
        <v>NO</v>
      </c>
      <c r="BA898" s="197" t="str">
        <f t="shared" si="658"/>
        <v>N/A</v>
      </c>
      <c r="BB898" s="197">
        <f t="shared" si="659"/>
        <v>0</v>
      </c>
      <c r="BC898" s="198">
        <f t="shared" si="660"/>
        <v>0</v>
      </c>
      <c r="BD898" s="196">
        <f>IFERROR(SQRT(($E898-$E$1136)^2+($O898-$O$1136)^2),0)</f>
        <v>1.0004499257846093</v>
      </c>
      <c r="BE898" s="197" t="str">
        <f>IF(BD898&lt;=SMALL(BD$3:BD$1130,1),"MAS PARECIDO","NO")</f>
        <v>NO</v>
      </c>
      <c r="BF898" s="197" t="str">
        <f>IF(BD898&lt;=SMALL(BD$3:BD$1130,5),"SIMILAR","NO")</f>
        <v>NO</v>
      </c>
      <c r="BG898" s="197" t="str">
        <f t="shared" si="661"/>
        <v>N/A</v>
      </c>
      <c r="BH898" s="197">
        <f t="shared" si="662"/>
        <v>0</v>
      </c>
      <c r="BI898" s="198">
        <f t="shared" si="663"/>
        <v>0</v>
      </c>
      <c r="BJ898" s="199">
        <f>IFERROR(SQRT(($E898-$E$1136)^2+($R898-$R$1136)^2),0)</f>
        <v>0.50089924536021224</v>
      </c>
      <c r="BK898" s="197" t="str">
        <f>IF(BJ898&lt;=SMALL(BJ$3:BJ$1130,1),"MAS PARECIDO","NO")</f>
        <v>NO</v>
      </c>
      <c r="BL898" s="197" t="str">
        <f>IF(BJ898&lt;=SMALL(BJ$3:BJ$1130,5),"SIMILAR","NO")</f>
        <v>NO</v>
      </c>
      <c r="BM898" s="197" t="str">
        <f t="shared" si="664"/>
        <v>N/A</v>
      </c>
      <c r="BN898" s="197">
        <f t="shared" si="665"/>
        <v>0</v>
      </c>
      <c r="BO898" s="198">
        <f t="shared" si="666"/>
        <v>0</v>
      </c>
      <c r="BP898" s="199">
        <f>IFERROR(SQRT(($E898-$E$1136)^2+($U898-$U$1136)^2),0)</f>
        <v>1.0004499257846093</v>
      </c>
      <c r="BQ898" s="197" t="str">
        <f>IF(BP898&lt;=SMALL(BP$3:BP$1130,1),"MAS PARECIDO","NO")</f>
        <v>NO</v>
      </c>
      <c r="BR898" s="197" t="str">
        <f>IF(BP898&lt;=SMALL(BP$3:BP$1130,5),"SIMILAR","NO")</f>
        <v>NO</v>
      </c>
      <c r="BS898" s="197" t="str">
        <f t="shared" si="667"/>
        <v>N/A</v>
      </c>
      <c r="BT898" s="197">
        <f t="shared" si="668"/>
        <v>0</v>
      </c>
      <c r="BU898" s="198">
        <f t="shared" si="669"/>
        <v>0</v>
      </c>
      <c r="BV898" s="199">
        <f>IFERROR(SQRT(($E898-$E$1136)^2+($X898-$X$1136)^2),0)</f>
        <v>0.40112348971660849</v>
      </c>
      <c r="BW898" s="197" t="str">
        <f>IF(BV898&lt;=SMALL(BV$3:BV$1130,1),"MAS PARECIDO","NO")</f>
        <v>NO</v>
      </c>
      <c r="BX898" s="197" t="str">
        <f>IF(BV898&lt;=SMALL(BV$3:BV$1130,5),"SIMILAR","NO")</f>
        <v>NO</v>
      </c>
      <c r="BY898" s="197" t="str">
        <f t="shared" si="670"/>
        <v>N/A</v>
      </c>
      <c r="BZ898" s="197">
        <f t="shared" si="671"/>
        <v>0</v>
      </c>
      <c r="CA898" s="198">
        <f t="shared" si="672"/>
        <v>0</v>
      </c>
      <c r="CB898" s="199">
        <f>IFERROR(SQRT(($E898-$E$1136)^2+($AA898-$AA$1136)^2),0)</f>
        <v>3.0000900027000808E-2</v>
      </c>
      <c r="CC898" s="197" t="str">
        <f>IF(CB898&lt;=SMALL(CB$3:CB$1130,1),"MAS PARECIDO","NO")</f>
        <v>NO</v>
      </c>
      <c r="CD898" s="197" t="str">
        <f>IF(CB898&lt;=SMALL(CB$3:CB$1130,5),"SIMILAR","NO")</f>
        <v>NO</v>
      </c>
      <c r="CE898" s="197" t="str">
        <f t="shared" si="673"/>
        <v>N/A</v>
      </c>
      <c r="CF898" s="197">
        <f t="shared" si="674"/>
        <v>0</v>
      </c>
      <c r="CG898" s="198">
        <f t="shared" si="675"/>
        <v>0</v>
      </c>
      <c r="CH898" s="199">
        <f>IFERROR(SQRT(($E898-$E$1136)^2+($AD898-$AD$1136)^2),0)</f>
        <v>3.0000900027000808E-2</v>
      </c>
      <c r="CI898" s="197" t="str">
        <f>IF(CH898&lt;=SMALL(CH$3:CH$1130,1),"MAS PARECIDO","NO")</f>
        <v>NO</v>
      </c>
      <c r="CJ898" s="197" t="str">
        <f>IF(CH898&lt;=SMALL(CH$3:CH$1130,5),"SIMILAR","NO")</f>
        <v>NO</v>
      </c>
      <c r="CK898" s="197" t="str">
        <f t="shared" si="676"/>
        <v>N/A</v>
      </c>
      <c r="CL898" s="197">
        <f t="shared" si="677"/>
        <v>0</v>
      </c>
      <c r="CM898" s="198">
        <f t="shared" si="678"/>
        <v>0</v>
      </c>
      <c r="CN898" s="199">
        <f>IFERROR(SQRT(($E898-$E$1136)^2+($AG898-$AG$1136)^2),0)</f>
        <v>3.0000900027000808E-2</v>
      </c>
      <c r="CO898" s="197" t="str">
        <f>IF(CN898&lt;=SMALL(CN$3:CN$1130,1),"MAS PARECIDO","NO")</f>
        <v>NO</v>
      </c>
      <c r="CP898" s="197" t="str">
        <f>IF(CN898&lt;=SMALL(CN$3:CN$1130,5),"SIMILAR","NO")</f>
        <v>NO</v>
      </c>
      <c r="CQ898" s="197" t="str">
        <f t="shared" si="679"/>
        <v>N/A</v>
      </c>
      <c r="CR898" s="197">
        <f t="shared" si="680"/>
        <v>0</v>
      </c>
      <c r="CS898" s="198">
        <f t="shared" si="681"/>
        <v>0</v>
      </c>
      <c r="CT898" s="199">
        <f>IFERROR(SQRT(($E898-$E$1136)^2+($AJ898-$AJ$1136)^2),0)</f>
        <v>3.0000900027000808E-2</v>
      </c>
      <c r="CU898" s="197" t="str">
        <f>IF(CT898&lt;=SMALL(CT$3:CT$1130,1),"MAS PARECIDO","NO")</f>
        <v>NO</v>
      </c>
      <c r="CV898" s="197" t="str">
        <f>IF(CT898&lt;=SMALL(CT$3:CT$1130,5),"SIMILAR","NO")</f>
        <v>NO</v>
      </c>
      <c r="CW898" s="197" t="str">
        <f t="shared" si="682"/>
        <v>N/A</v>
      </c>
      <c r="CX898" s="197">
        <f t="shared" si="683"/>
        <v>0</v>
      </c>
      <c r="CY898" s="198">
        <f t="shared" si="684"/>
        <v>0</v>
      </c>
      <c r="CZ898" s="2">
        <v>0</v>
      </c>
      <c r="DA898" s="2" t="s">
        <v>2715</v>
      </c>
      <c r="DB898" s="2">
        <v>0</v>
      </c>
      <c r="DC898" s="2" t="s">
        <v>189</v>
      </c>
    </row>
    <row r="899" spans="1:107">
      <c r="A899" s="24" t="s">
        <v>1052</v>
      </c>
      <c r="B899" s="46">
        <v>86780.89</v>
      </c>
      <c r="C899" s="190">
        <f>(B899-$B$1132)/($B$1133-$B$1132)</f>
        <v>9.6173970568238273E-2</v>
      </c>
      <c r="D899" s="46">
        <v>6000</v>
      </c>
      <c r="E899" s="190">
        <f>(D899-$D$1132)/($D$1133-$D$1132)</f>
        <v>1.1970359110773323E-2</v>
      </c>
      <c r="F899" s="46" t="s">
        <v>53</v>
      </c>
      <c r="G899" s="192">
        <f>VLOOKUP(F899,'DATOS DE SOPORTE'!$Y$5:$Z$8,2,FALSE)</f>
        <v>2</v>
      </c>
      <c r="H899" s="190">
        <f>(G899-$G$1132)/($G$1133-$G$1132)</f>
        <v>0.33333333333333331</v>
      </c>
      <c r="I899" s="50">
        <v>3</v>
      </c>
      <c r="J899" s="200">
        <f t="shared" si="644"/>
        <v>3</v>
      </c>
      <c r="K899" s="190">
        <f>(J899-$J$1132)/($J$1133-$J$1132)</f>
        <v>0.6</v>
      </c>
      <c r="L899" s="193" t="str">
        <f t="shared" si="645"/>
        <v>SI</v>
      </c>
      <c r="M899" s="46" t="s">
        <v>192</v>
      </c>
      <c r="N899" s="192">
        <f t="shared" si="646"/>
        <v>2</v>
      </c>
      <c r="O899" s="190">
        <f>(N899-N$1132)/(N$1133-N$1132)</f>
        <v>1</v>
      </c>
      <c r="P899" s="46" t="s">
        <v>58</v>
      </c>
      <c r="Q899" s="192">
        <f t="shared" si="647"/>
        <v>3</v>
      </c>
      <c r="R899" s="190">
        <f>(Q899-Q$1132)/(Q$1133-Q$1132)</f>
        <v>1</v>
      </c>
      <c r="S899" s="46" t="s">
        <v>194</v>
      </c>
      <c r="T899" s="192">
        <f t="shared" si="648"/>
        <v>1</v>
      </c>
      <c r="U899" s="190">
        <f>(T899-T$1132)/(T$1133-T$1132)</f>
        <v>0</v>
      </c>
      <c r="V899" s="46" t="s">
        <v>212</v>
      </c>
      <c r="W899" s="194">
        <f>VLOOKUP(V899,'DATOS DE SOPORTE'!$S$5:$T$10,2,FALSE)</f>
        <v>3</v>
      </c>
      <c r="X899" s="201">
        <f>(W899-W$1132)/(W$1133-W$1132)</f>
        <v>0.4</v>
      </c>
      <c r="Y899" s="46" t="s">
        <v>188</v>
      </c>
      <c r="Z899" s="194">
        <f t="shared" si="649"/>
        <v>1</v>
      </c>
      <c r="AA899" s="201">
        <f>(Z899-Z$1132)/(Z$1133-Z$1132)</f>
        <v>0</v>
      </c>
      <c r="AB899" s="46" t="s">
        <v>136</v>
      </c>
      <c r="AC899" s="194">
        <f t="shared" si="650"/>
        <v>2</v>
      </c>
      <c r="AD899" s="201">
        <f>(AC899-AC$1132)/(AC$1133-AC$1132)</f>
        <v>1</v>
      </c>
      <c r="AE899" s="46" t="s">
        <v>136</v>
      </c>
      <c r="AF899" s="194">
        <f t="shared" si="651"/>
        <v>2</v>
      </c>
      <c r="AG899" s="201">
        <f>(AF899-AF$1132)/(AF$1133-AF$1132)</f>
        <v>1</v>
      </c>
      <c r="AH899" s="24" t="s">
        <v>67</v>
      </c>
      <c r="AI899" s="194">
        <f>VLOOKUP(AH899,'DATOS DE SOPORTE'!$V$5:$W$8,2,FALSE)</f>
        <v>1</v>
      </c>
      <c r="AJ899" s="201">
        <f>(AI899-AI$1132)/(AI$1133-AI$1132)</f>
        <v>0</v>
      </c>
      <c r="AK899" s="58" t="str">
        <f t="shared" si="643"/>
        <v>Bueno</v>
      </c>
      <c r="AL899" s="196">
        <f>IFERROR(SQRT(($E899-$E$1136)^2+($C899-$C$1136)^2),0)</f>
        <v>0.10962385918021961</v>
      </c>
      <c r="AM899" s="197" t="str">
        <f>IF(AL899&lt;=SMALL($AL$3:$AL$1130,1),"MAS PARECIDO","NO")</f>
        <v>NO</v>
      </c>
      <c r="AN899" s="197" t="str">
        <f>IF(AL899&lt;=SMALL($AL$3:$AL$1130,5),"SIMILAR","NO")</f>
        <v>NO</v>
      </c>
      <c r="AO899" s="197" t="str">
        <f t="shared" si="652"/>
        <v>N/A</v>
      </c>
      <c r="AP899" s="197">
        <f t="shared" si="653"/>
        <v>0</v>
      </c>
      <c r="AQ899" s="198">
        <f t="shared" si="654"/>
        <v>0</v>
      </c>
      <c r="AR899" s="196">
        <f>IFERROR(SQRT(($E899-$E$1136)^2+($H899-$H$1136)^2),0)</f>
        <v>1.2000360010800324E-2</v>
      </c>
      <c r="AS899" s="197" t="str">
        <f>IF(AR899&lt;=SMALL(AR$3:AR$1130,1),"MAS PARECIDO","NO")</f>
        <v>NO</v>
      </c>
      <c r="AT899" s="197" t="str">
        <f>IF(AR899&lt;=SMALL(AR$3:AR$1130,5),"SIMILAR","NO")</f>
        <v>NO</v>
      </c>
      <c r="AU899" s="197" t="str">
        <f t="shared" si="655"/>
        <v>N/A</v>
      </c>
      <c r="AV899" s="197">
        <f t="shared" si="656"/>
        <v>0</v>
      </c>
      <c r="AW899" s="198">
        <f t="shared" si="657"/>
        <v>0</v>
      </c>
      <c r="AX899" s="199">
        <f>IFERROR(SQRT(($E899-$E$1136)^2+($K899-$K$1136)^2),0)</f>
        <v>0.40017997031384367</v>
      </c>
      <c r="AY899" s="197" t="str">
        <f>IF(AX899&lt;=SMALL(AX$3:AX$1130,1),"MAS PARECIDO","NO")</f>
        <v>NO</v>
      </c>
      <c r="AZ899" s="197" t="str">
        <f>IF(AX899&lt;=SMALL(AX$3:AX$1130,5),"SIMILAR","NO")</f>
        <v>NO</v>
      </c>
      <c r="BA899" s="197" t="str">
        <f t="shared" si="658"/>
        <v>N/A</v>
      </c>
      <c r="BB899" s="197">
        <f t="shared" si="659"/>
        <v>0</v>
      </c>
      <c r="BC899" s="198">
        <f t="shared" si="660"/>
        <v>0</v>
      </c>
      <c r="BD899" s="196">
        <f>IFERROR(SQRT(($E899-$E$1136)^2+($O899-$O$1136)^2),0)</f>
        <v>1.2000360010800324E-2</v>
      </c>
      <c r="BE899" s="197" t="str">
        <f>IF(BD899&lt;=SMALL(BD$3:BD$1130,1),"MAS PARECIDO","NO")</f>
        <v>NO</v>
      </c>
      <c r="BF899" s="197" t="str">
        <f>IF(BD899&lt;=SMALL(BD$3:BD$1130,5),"SIMILAR","NO")</f>
        <v>NO</v>
      </c>
      <c r="BG899" s="197" t="str">
        <f t="shared" si="661"/>
        <v>N/A</v>
      </c>
      <c r="BH899" s="197">
        <f t="shared" si="662"/>
        <v>0</v>
      </c>
      <c r="BI899" s="198">
        <f t="shared" si="663"/>
        <v>0</v>
      </c>
      <c r="BJ899" s="199">
        <f>IFERROR(SQRT(($E899-$E$1136)^2+($R899-$R$1136)^2),0)</f>
        <v>0.50014398790787118</v>
      </c>
      <c r="BK899" s="197" t="str">
        <f>IF(BJ899&lt;=SMALL(BJ$3:BJ$1130,1),"MAS PARECIDO","NO")</f>
        <v>NO</v>
      </c>
      <c r="BL899" s="197" t="str">
        <f>IF(BJ899&lt;=SMALL(BJ$3:BJ$1130,5),"SIMILAR","NO")</f>
        <v>NO</v>
      </c>
      <c r="BM899" s="197" t="str">
        <f t="shared" si="664"/>
        <v>N/A</v>
      </c>
      <c r="BN899" s="197">
        <f t="shared" si="665"/>
        <v>0</v>
      </c>
      <c r="BO899" s="198">
        <f t="shared" si="666"/>
        <v>0</v>
      </c>
      <c r="BP899" s="199">
        <f>IFERROR(SQRT(($E899-$E$1136)^2+($U899-$U$1136)^2),0)</f>
        <v>1.2000360010800324E-2</v>
      </c>
      <c r="BQ899" s="197" t="str">
        <f>IF(BP899&lt;=SMALL(BP$3:BP$1130,1),"MAS PARECIDO","NO")</f>
        <v>NO</v>
      </c>
      <c r="BR899" s="197" t="str">
        <f>IF(BP899&lt;=SMALL(BP$3:BP$1130,5),"SIMILAR","NO")</f>
        <v>NO</v>
      </c>
      <c r="BS899" s="197" t="str">
        <f t="shared" si="667"/>
        <v>N/A</v>
      </c>
      <c r="BT899" s="197">
        <f t="shared" si="668"/>
        <v>0</v>
      </c>
      <c r="BU899" s="198">
        <f t="shared" si="669"/>
        <v>0</v>
      </c>
      <c r="BV899" s="199">
        <f>IFERROR(SQRT(($E899-$E$1136)^2+($X899-$X$1136)^2),0)</f>
        <v>0.40017997031384372</v>
      </c>
      <c r="BW899" s="197" t="str">
        <f>IF(BV899&lt;=SMALL(BV$3:BV$1130,1),"MAS PARECIDO","NO")</f>
        <v>NO</v>
      </c>
      <c r="BX899" s="197" t="str">
        <f>IF(BV899&lt;=SMALL(BV$3:BV$1130,5),"SIMILAR","NO")</f>
        <v>NO</v>
      </c>
      <c r="BY899" s="197" t="str">
        <f t="shared" si="670"/>
        <v>N/A</v>
      </c>
      <c r="BZ899" s="197">
        <f t="shared" si="671"/>
        <v>0</v>
      </c>
      <c r="CA899" s="198">
        <f t="shared" si="672"/>
        <v>0</v>
      </c>
      <c r="CB899" s="199">
        <f>IFERROR(SQRT(($E899-$E$1136)^2+($AA899-$AA$1136)^2),0)</f>
        <v>1.2000360010800324E-2</v>
      </c>
      <c r="CC899" s="197" t="str">
        <f>IF(CB899&lt;=SMALL(CB$3:CB$1130,1),"MAS PARECIDO","NO")</f>
        <v>NO</v>
      </c>
      <c r="CD899" s="197" t="str">
        <f>IF(CB899&lt;=SMALL(CB$3:CB$1130,5),"SIMILAR","NO")</f>
        <v>NO</v>
      </c>
      <c r="CE899" s="197" t="str">
        <f t="shared" si="673"/>
        <v>N/A</v>
      </c>
      <c r="CF899" s="197">
        <f t="shared" si="674"/>
        <v>0</v>
      </c>
      <c r="CG899" s="198">
        <f t="shared" si="675"/>
        <v>0</v>
      </c>
      <c r="CH899" s="199">
        <f>IFERROR(SQRT(($E899-$E$1136)^2+($AD899-$AD$1136)^2),0)</f>
        <v>1.2000360010800324E-2</v>
      </c>
      <c r="CI899" s="197" t="str">
        <f>IF(CH899&lt;=SMALL(CH$3:CH$1130,1),"MAS PARECIDO","NO")</f>
        <v>NO</v>
      </c>
      <c r="CJ899" s="197" t="str">
        <f>IF(CH899&lt;=SMALL(CH$3:CH$1130,5),"SIMILAR","NO")</f>
        <v>NO</v>
      </c>
      <c r="CK899" s="197" t="str">
        <f t="shared" si="676"/>
        <v>N/A</v>
      </c>
      <c r="CL899" s="197">
        <f t="shared" si="677"/>
        <v>0</v>
      </c>
      <c r="CM899" s="198">
        <f t="shared" si="678"/>
        <v>0</v>
      </c>
      <c r="CN899" s="199">
        <f>IFERROR(SQRT(($E899-$E$1136)^2+($AG899-$AG$1136)^2),0)</f>
        <v>1.2000360010800324E-2</v>
      </c>
      <c r="CO899" s="197" t="str">
        <f>IF(CN899&lt;=SMALL(CN$3:CN$1130,1),"MAS PARECIDO","NO")</f>
        <v>NO</v>
      </c>
      <c r="CP899" s="197" t="str">
        <f>IF(CN899&lt;=SMALL(CN$3:CN$1130,5),"SIMILAR","NO")</f>
        <v>NO</v>
      </c>
      <c r="CQ899" s="197" t="str">
        <f t="shared" si="679"/>
        <v>N/A</v>
      </c>
      <c r="CR899" s="197">
        <f t="shared" si="680"/>
        <v>0</v>
      </c>
      <c r="CS899" s="198">
        <f t="shared" si="681"/>
        <v>0</v>
      </c>
      <c r="CT899" s="199">
        <f>IFERROR(SQRT(($E899-$E$1136)^2+($AJ899-$AJ$1136)^2),0)</f>
        <v>1.2000360010800324E-2</v>
      </c>
      <c r="CU899" s="197" t="str">
        <f>IF(CT899&lt;=SMALL(CT$3:CT$1130,1),"MAS PARECIDO","NO")</f>
        <v>NO</v>
      </c>
      <c r="CV899" s="197" t="str">
        <f>IF(CT899&lt;=SMALL(CT$3:CT$1130,5),"SIMILAR","NO")</f>
        <v>NO</v>
      </c>
      <c r="CW899" s="197" t="str">
        <f t="shared" si="682"/>
        <v>N/A</v>
      </c>
      <c r="CX899" s="197">
        <f t="shared" si="683"/>
        <v>0</v>
      </c>
      <c r="CY899" s="198">
        <f t="shared" si="684"/>
        <v>0</v>
      </c>
      <c r="CZ899" s="2">
        <v>0</v>
      </c>
      <c r="DA899" s="2" t="s">
        <v>2716</v>
      </c>
      <c r="DB899" s="2">
        <v>0</v>
      </c>
      <c r="DC899" s="2" t="s">
        <v>189</v>
      </c>
    </row>
    <row r="900" spans="1:107">
      <c r="A900" s="24" t="s">
        <v>1053</v>
      </c>
      <c r="B900" s="46">
        <v>25800</v>
      </c>
      <c r="C900" s="190">
        <f>(B900-$B$1132)/($B$1133-$B$1132)</f>
        <v>2.4892602884613622E-2</v>
      </c>
      <c r="D900" s="46">
        <v>18000</v>
      </c>
      <c r="E900" s="190">
        <f>(D900-$D$1132)/($D$1133-$D$1132)</f>
        <v>3.5971079132373969E-2</v>
      </c>
      <c r="F900" s="46" t="s">
        <v>53</v>
      </c>
      <c r="G900" s="192">
        <f>VLOOKUP(F900,'DATOS DE SOPORTE'!$Y$5:$Z$8,2,FALSE)</f>
        <v>2</v>
      </c>
      <c r="H900" s="190">
        <f>(G900-$G$1132)/($G$1133-$G$1132)</f>
        <v>0.33333333333333331</v>
      </c>
      <c r="I900" s="50">
        <v>3</v>
      </c>
      <c r="J900" s="200">
        <f t="shared" si="644"/>
        <v>3</v>
      </c>
      <c r="K900" s="190">
        <f>(J900-$J$1132)/($J$1133-$J$1132)</f>
        <v>0.6</v>
      </c>
      <c r="L900" s="193" t="str">
        <f t="shared" si="645"/>
        <v>SI</v>
      </c>
      <c r="M900" s="46" t="s">
        <v>192</v>
      </c>
      <c r="N900" s="192">
        <f t="shared" si="646"/>
        <v>2</v>
      </c>
      <c r="O900" s="190">
        <f>(N900-N$1132)/(N$1133-N$1132)</f>
        <v>1</v>
      </c>
      <c r="P900" s="46" t="s">
        <v>58</v>
      </c>
      <c r="Q900" s="192">
        <f t="shared" si="647"/>
        <v>3</v>
      </c>
      <c r="R900" s="190">
        <f>(Q900-Q$1132)/(Q$1133-Q$1132)</f>
        <v>1</v>
      </c>
      <c r="S900" s="46" t="s">
        <v>194</v>
      </c>
      <c r="T900" s="192">
        <f t="shared" si="648"/>
        <v>1</v>
      </c>
      <c r="U900" s="190">
        <f>(T900-T$1132)/(T$1133-T$1132)</f>
        <v>0</v>
      </c>
      <c r="V900" s="46" t="s">
        <v>62</v>
      </c>
      <c r="W900" s="194">
        <f>VLOOKUP(V900,'DATOS DE SOPORTE'!$S$5:$T$10,2,FALSE)</f>
        <v>1</v>
      </c>
      <c r="X900" s="201">
        <f>(W900-W$1132)/(W$1133-W$1132)</f>
        <v>0</v>
      </c>
      <c r="Y900" s="46" t="s">
        <v>188</v>
      </c>
      <c r="Z900" s="194">
        <f t="shared" si="649"/>
        <v>1</v>
      </c>
      <c r="AA900" s="201">
        <f>(Z900-Z$1132)/(Z$1133-Z$1132)</f>
        <v>0</v>
      </c>
      <c r="AB900" s="46" t="s">
        <v>188</v>
      </c>
      <c r="AC900" s="194">
        <f t="shared" si="650"/>
        <v>1</v>
      </c>
      <c r="AD900" s="201">
        <f>(AC900-AC$1132)/(AC$1133-AC$1132)</f>
        <v>0</v>
      </c>
      <c r="AE900" s="46" t="s">
        <v>136</v>
      </c>
      <c r="AF900" s="194">
        <f t="shared" si="651"/>
        <v>2</v>
      </c>
      <c r="AG900" s="201">
        <f>(AF900-AF$1132)/(AF$1133-AF$1132)</f>
        <v>1</v>
      </c>
      <c r="AH900" s="24" t="s">
        <v>199</v>
      </c>
      <c r="AI900" s="194">
        <f>VLOOKUP(AH900,'DATOS DE SOPORTE'!$V$5:$W$8,2,FALSE)</f>
        <v>2</v>
      </c>
      <c r="AJ900" s="201">
        <f>(AI900-AI$1132)/(AI$1133-AI$1132)</f>
        <v>0.33333333333333331</v>
      </c>
      <c r="AK900" s="58" t="str">
        <f t="shared" ref="AK900:AK963" si="685">DC900</f>
        <v>Bueno</v>
      </c>
      <c r="AL900" s="196">
        <f>IFERROR(SQRT(($E900-$E$1136)^2+($C900-$C$1136)^2),0)</f>
        <v>0.18380655162603732</v>
      </c>
      <c r="AM900" s="197" t="str">
        <f>IF(AL900&lt;=SMALL($AL$3:$AL$1130,1),"MAS PARECIDO","NO")</f>
        <v>NO</v>
      </c>
      <c r="AN900" s="197" t="str">
        <f>IF(AL900&lt;=SMALL($AL$3:$AL$1130,5),"SIMILAR","NO")</f>
        <v>NO</v>
      </c>
      <c r="AO900" s="197" t="str">
        <f t="shared" si="652"/>
        <v>N/A</v>
      </c>
      <c r="AP900" s="197">
        <f t="shared" si="653"/>
        <v>0</v>
      </c>
      <c r="AQ900" s="198">
        <f t="shared" si="654"/>
        <v>0</v>
      </c>
      <c r="AR900" s="196">
        <f>IFERROR(SQRT(($E900-$E$1136)^2+($H900-$H$1136)^2),0)</f>
        <v>3.6001080032400969E-2</v>
      </c>
      <c r="AS900" s="197" t="str">
        <f>IF(AR900&lt;=SMALL(AR$3:AR$1130,1),"MAS PARECIDO","NO")</f>
        <v>NO</v>
      </c>
      <c r="AT900" s="197" t="str">
        <f>IF(AR900&lt;=SMALL(AR$3:AR$1130,5),"SIMILAR","NO")</f>
        <v>NO</v>
      </c>
      <c r="AU900" s="197" t="str">
        <f t="shared" si="655"/>
        <v>N/A</v>
      </c>
      <c r="AV900" s="197">
        <f t="shared" si="656"/>
        <v>0</v>
      </c>
      <c r="AW900" s="198">
        <f t="shared" si="657"/>
        <v>0</v>
      </c>
      <c r="AX900" s="199">
        <f>IFERROR(SQRT(($E900-$E$1136)^2+($K900-$K$1136)^2),0)</f>
        <v>0.40161682953220385</v>
      </c>
      <c r="AY900" s="197" t="str">
        <f>IF(AX900&lt;=SMALL(AX$3:AX$1130,1),"MAS PARECIDO","NO")</f>
        <v>NO</v>
      </c>
      <c r="AZ900" s="197" t="str">
        <f>IF(AX900&lt;=SMALL(AX$3:AX$1130,5),"SIMILAR","NO")</f>
        <v>NO</v>
      </c>
      <c r="BA900" s="197" t="str">
        <f t="shared" si="658"/>
        <v>N/A</v>
      </c>
      <c r="BB900" s="197">
        <f t="shared" si="659"/>
        <v>0</v>
      </c>
      <c r="BC900" s="198">
        <f t="shared" si="660"/>
        <v>0</v>
      </c>
      <c r="BD900" s="196">
        <f>IFERROR(SQRT(($E900-$E$1136)^2+($O900-$O$1136)^2),0)</f>
        <v>3.6001080032400969E-2</v>
      </c>
      <c r="BE900" s="197" t="str">
        <f>IF(BD900&lt;=SMALL(BD$3:BD$1130,1),"MAS PARECIDO","NO")</f>
        <v>NO</v>
      </c>
      <c r="BF900" s="197" t="str">
        <f>IF(BD900&lt;=SMALL(BD$3:BD$1130,5),"SIMILAR","NO")</f>
        <v>NO</v>
      </c>
      <c r="BG900" s="197" t="str">
        <f t="shared" si="661"/>
        <v>N/A</v>
      </c>
      <c r="BH900" s="197">
        <f t="shared" si="662"/>
        <v>0</v>
      </c>
      <c r="BI900" s="198">
        <f t="shared" si="663"/>
        <v>0</v>
      </c>
      <c r="BJ900" s="199">
        <f>IFERROR(SQRT(($E900-$E$1136)^2+($R900-$R$1136)^2),0)</f>
        <v>0.5012944022862208</v>
      </c>
      <c r="BK900" s="197" t="str">
        <f>IF(BJ900&lt;=SMALL(BJ$3:BJ$1130,1),"MAS PARECIDO","NO")</f>
        <v>NO</v>
      </c>
      <c r="BL900" s="197" t="str">
        <f>IF(BJ900&lt;=SMALL(BJ$3:BJ$1130,5),"SIMILAR","NO")</f>
        <v>NO</v>
      </c>
      <c r="BM900" s="197" t="str">
        <f t="shared" si="664"/>
        <v>N/A</v>
      </c>
      <c r="BN900" s="197">
        <f t="shared" si="665"/>
        <v>0</v>
      </c>
      <c r="BO900" s="198">
        <f t="shared" si="666"/>
        <v>0</v>
      </c>
      <c r="BP900" s="199">
        <f>IFERROR(SQRT(($E900-$E$1136)^2+($U900-$U$1136)^2),0)</f>
        <v>3.6001080032400969E-2</v>
      </c>
      <c r="BQ900" s="197" t="str">
        <f>IF(BP900&lt;=SMALL(BP$3:BP$1130,1),"MAS PARECIDO","NO")</f>
        <v>NO</v>
      </c>
      <c r="BR900" s="197" t="str">
        <f>IF(BP900&lt;=SMALL(BP$3:BP$1130,5),"SIMILAR","NO")</f>
        <v>NO</v>
      </c>
      <c r="BS900" s="197" t="str">
        <f t="shared" si="667"/>
        <v>N/A</v>
      </c>
      <c r="BT900" s="197">
        <f t="shared" si="668"/>
        <v>0</v>
      </c>
      <c r="BU900" s="198">
        <f t="shared" si="669"/>
        <v>0</v>
      </c>
      <c r="BV900" s="199">
        <f>IFERROR(SQRT(($E900-$E$1136)^2+($X900-$X$1136)^2),0)</f>
        <v>3.6001080032400969E-2</v>
      </c>
      <c r="BW900" s="197" t="str">
        <f>IF(BV900&lt;=SMALL(BV$3:BV$1130,1),"MAS PARECIDO","NO")</f>
        <v>NO</v>
      </c>
      <c r="BX900" s="197" t="str">
        <f>IF(BV900&lt;=SMALL(BV$3:BV$1130,5),"SIMILAR","NO")</f>
        <v>NO</v>
      </c>
      <c r="BY900" s="197" t="str">
        <f t="shared" si="670"/>
        <v>N/A</v>
      </c>
      <c r="BZ900" s="197">
        <f t="shared" si="671"/>
        <v>0</v>
      </c>
      <c r="CA900" s="198">
        <f t="shared" si="672"/>
        <v>0</v>
      </c>
      <c r="CB900" s="199">
        <f>IFERROR(SQRT(($E900-$E$1136)^2+($AA900-$AA$1136)^2),0)</f>
        <v>3.6001080032400969E-2</v>
      </c>
      <c r="CC900" s="197" t="str">
        <f>IF(CB900&lt;=SMALL(CB$3:CB$1130,1),"MAS PARECIDO","NO")</f>
        <v>NO</v>
      </c>
      <c r="CD900" s="197" t="str">
        <f>IF(CB900&lt;=SMALL(CB$3:CB$1130,5),"SIMILAR","NO")</f>
        <v>NO</v>
      </c>
      <c r="CE900" s="197" t="str">
        <f t="shared" si="673"/>
        <v>N/A</v>
      </c>
      <c r="CF900" s="197">
        <f t="shared" si="674"/>
        <v>0</v>
      </c>
      <c r="CG900" s="198">
        <f t="shared" si="675"/>
        <v>0</v>
      </c>
      <c r="CH900" s="199">
        <f>IFERROR(SQRT(($E900-$E$1136)^2+($AD900-$AD$1136)^2),0)</f>
        <v>1.0006478290405167</v>
      </c>
      <c r="CI900" s="197" t="str">
        <f>IF(CH900&lt;=SMALL(CH$3:CH$1130,1),"MAS PARECIDO","NO")</f>
        <v>NO</v>
      </c>
      <c r="CJ900" s="197" t="str">
        <f>IF(CH900&lt;=SMALL(CH$3:CH$1130,5),"SIMILAR","NO")</f>
        <v>NO</v>
      </c>
      <c r="CK900" s="197" t="str">
        <f t="shared" si="676"/>
        <v>N/A</v>
      </c>
      <c r="CL900" s="197">
        <f t="shared" si="677"/>
        <v>0</v>
      </c>
      <c r="CM900" s="198">
        <f t="shared" si="678"/>
        <v>0</v>
      </c>
      <c r="CN900" s="199">
        <f>IFERROR(SQRT(($E900-$E$1136)^2+($AG900-$AG$1136)^2),0)</f>
        <v>3.6001080032400969E-2</v>
      </c>
      <c r="CO900" s="197" t="str">
        <f>IF(CN900&lt;=SMALL(CN$3:CN$1130,1),"MAS PARECIDO","NO")</f>
        <v>NO</v>
      </c>
      <c r="CP900" s="197" t="str">
        <f>IF(CN900&lt;=SMALL(CN$3:CN$1130,5),"SIMILAR","NO")</f>
        <v>NO</v>
      </c>
      <c r="CQ900" s="197" t="str">
        <f t="shared" si="679"/>
        <v>N/A</v>
      </c>
      <c r="CR900" s="197">
        <f t="shared" si="680"/>
        <v>0</v>
      </c>
      <c r="CS900" s="198">
        <f t="shared" si="681"/>
        <v>0</v>
      </c>
      <c r="CT900" s="199">
        <f>IFERROR(SQRT(($E900-$E$1136)^2+($AJ900-$AJ$1136)^2),0)</f>
        <v>0.33527181342100687</v>
      </c>
      <c r="CU900" s="197" t="str">
        <f>IF(CT900&lt;=SMALL(CT$3:CT$1130,1),"MAS PARECIDO","NO")</f>
        <v>NO</v>
      </c>
      <c r="CV900" s="197" t="str">
        <f>IF(CT900&lt;=SMALL(CT$3:CT$1130,5),"SIMILAR","NO")</f>
        <v>NO</v>
      </c>
      <c r="CW900" s="197" t="str">
        <f t="shared" si="682"/>
        <v>N/A</v>
      </c>
      <c r="CX900" s="197">
        <f t="shared" si="683"/>
        <v>0</v>
      </c>
      <c r="CY900" s="198">
        <f t="shared" si="684"/>
        <v>0</v>
      </c>
      <c r="CZ900" s="2">
        <v>0</v>
      </c>
      <c r="DA900" s="2" t="s">
        <v>2717</v>
      </c>
      <c r="DB900" s="2">
        <v>0</v>
      </c>
      <c r="DC900" s="2" t="s">
        <v>189</v>
      </c>
    </row>
    <row r="901" spans="1:107">
      <c r="A901" s="24" t="s">
        <v>1054</v>
      </c>
      <c r="B901" s="46">
        <v>60999.9</v>
      </c>
      <c r="C901" s="190">
        <f>(B901-$B$1132)/($B$1133-$B$1132)</f>
        <v>6.6038230872772205E-2</v>
      </c>
      <c r="D901" s="46">
        <v>25000</v>
      </c>
      <c r="E901" s="190">
        <f>(D901-$D$1132)/($D$1133-$D$1132)</f>
        <v>4.9971499144974348E-2</v>
      </c>
      <c r="F901" s="46" t="s">
        <v>187</v>
      </c>
      <c r="G901" s="192">
        <f>VLOOKUP(F901,'DATOS DE SOPORTE'!$Y$5:$Z$8,2,FALSE)</f>
        <v>4</v>
      </c>
      <c r="H901" s="190">
        <f>(G901-$G$1132)/($G$1133-$G$1132)</f>
        <v>1</v>
      </c>
      <c r="I901" s="50">
        <v>2</v>
      </c>
      <c r="J901" s="200">
        <f t="shared" si="644"/>
        <v>2</v>
      </c>
      <c r="K901" s="190">
        <f>(J901-$J$1132)/($J$1133-$J$1132)</f>
        <v>0.4</v>
      </c>
      <c r="L901" s="193" t="str">
        <f t="shared" si="645"/>
        <v>SI</v>
      </c>
      <c r="M901" s="46" t="s">
        <v>192</v>
      </c>
      <c r="N901" s="192">
        <f t="shared" si="646"/>
        <v>2</v>
      </c>
      <c r="O901" s="190">
        <f>(N901-N$1132)/(N$1133-N$1132)</f>
        <v>1</v>
      </c>
      <c r="P901" s="46" t="s">
        <v>196</v>
      </c>
      <c r="Q901" s="192">
        <f t="shared" si="647"/>
        <v>1</v>
      </c>
      <c r="R901" s="190">
        <f>(Q901-Q$1132)/(Q$1133-Q$1132)</f>
        <v>0</v>
      </c>
      <c r="S901" s="46" t="s">
        <v>60</v>
      </c>
      <c r="T901" s="192">
        <f t="shared" si="648"/>
        <v>2</v>
      </c>
      <c r="U901" s="190">
        <f>(T901-T$1132)/(T$1133-T$1132)</f>
        <v>1</v>
      </c>
      <c r="V901" s="46" t="s">
        <v>62</v>
      </c>
      <c r="W901" s="194">
        <f>VLOOKUP(V901,'DATOS DE SOPORTE'!$S$5:$T$10,2,FALSE)</f>
        <v>1</v>
      </c>
      <c r="X901" s="201">
        <f>(W901-W$1132)/(W$1133-W$1132)</f>
        <v>0</v>
      </c>
      <c r="Y901" s="46" t="s">
        <v>188</v>
      </c>
      <c r="Z901" s="194">
        <f t="shared" si="649"/>
        <v>1</v>
      </c>
      <c r="AA901" s="201">
        <f>(Z901-Z$1132)/(Z$1133-Z$1132)</f>
        <v>0</v>
      </c>
      <c r="AB901" s="46" t="s">
        <v>188</v>
      </c>
      <c r="AC901" s="194">
        <f t="shared" si="650"/>
        <v>1</v>
      </c>
      <c r="AD901" s="201">
        <f>(AC901-AC$1132)/(AC$1133-AC$1132)</f>
        <v>0</v>
      </c>
      <c r="AE901" s="46" t="s">
        <v>188</v>
      </c>
      <c r="AF901" s="194">
        <f t="shared" si="651"/>
        <v>1</v>
      </c>
      <c r="AG901" s="201">
        <f>(AF901-AF$1132)/(AF$1133-AF$1132)</f>
        <v>0</v>
      </c>
      <c r="AH901" s="24" t="s">
        <v>67</v>
      </c>
      <c r="AI901" s="194">
        <f>VLOOKUP(AH901,'DATOS DE SOPORTE'!$V$5:$W$8,2,FALSE)</f>
        <v>1</v>
      </c>
      <c r="AJ901" s="201">
        <f>(AI901-AI$1132)/(AI$1133-AI$1132)</f>
        <v>0</v>
      </c>
      <c r="AK901" s="58" t="str">
        <f t="shared" si="685"/>
        <v>Regular</v>
      </c>
      <c r="AL901" s="196">
        <f>IFERROR(SQRT(($E901-$E$1136)^2+($C901-$C$1136)^2),0)</f>
        <v>0.14781467913684698</v>
      </c>
      <c r="AM901" s="197" t="str">
        <f>IF(AL901&lt;=SMALL($AL$3:$AL$1130,1),"MAS PARECIDO","NO")</f>
        <v>NO</v>
      </c>
      <c r="AN901" s="197" t="str">
        <f>IF(AL901&lt;=SMALL($AL$3:$AL$1130,5),"SIMILAR","NO")</f>
        <v>NO</v>
      </c>
      <c r="AO901" s="197" t="str">
        <f t="shared" si="652"/>
        <v>N/A</v>
      </c>
      <c r="AP901" s="197">
        <f t="shared" si="653"/>
        <v>0</v>
      </c>
      <c r="AQ901" s="198">
        <f t="shared" si="654"/>
        <v>0</v>
      </c>
      <c r="AR901" s="196">
        <f>IFERROR(SQRT(($E901-$E$1136)^2+($H901-$H$1136)^2),0)</f>
        <v>0.66853914952768079</v>
      </c>
      <c r="AS901" s="197" t="str">
        <f>IF(AR901&lt;=SMALL(AR$3:AR$1130,1),"MAS PARECIDO","NO")</f>
        <v>NO</v>
      </c>
      <c r="AT901" s="197" t="str">
        <f>IF(AR901&lt;=SMALL(AR$3:AR$1130,5),"SIMILAR","NO")</f>
        <v>NO</v>
      </c>
      <c r="AU901" s="197" t="str">
        <f t="shared" si="655"/>
        <v>N/A</v>
      </c>
      <c r="AV901" s="197">
        <f t="shared" si="656"/>
        <v>0</v>
      </c>
      <c r="AW901" s="198">
        <f t="shared" si="657"/>
        <v>0</v>
      </c>
      <c r="AX901" s="199">
        <f>IFERROR(SQRT(($E901-$E$1136)^2+($K901-$K$1136)^2),0)</f>
        <v>0.20615564510037138</v>
      </c>
      <c r="AY901" s="197" t="str">
        <f>IF(AX901&lt;=SMALL(AX$3:AX$1130,1),"MAS PARECIDO","NO")</f>
        <v>NO</v>
      </c>
      <c r="AZ901" s="197" t="str">
        <f>IF(AX901&lt;=SMALL(AX$3:AX$1130,5),"SIMILAR","NO")</f>
        <v>NO</v>
      </c>
      <c r="BA901" s="197" t="str">
        <f t="shared" si="658"/>
        <v>N/A</v>
      </c>
      <c r="BB901" s="197">
        <f t="shared" si="659"/>
        <v>0</v>
      </c>
      <c r="BC901" s="198">
        <f t="shared" si="660"/>
        <v>0</v>
      </c>
      <c r="BD901" s="196">
        <f>IFERROR(SQRT(($E901-$E$1136)^2+($O901-$O$1136)^2),0)</f>
        <v>5.0001500045001347E-2</v>
      </c>
      <c r="BE901" s="197" t="str">
        <f>IF(BD901&lt;=SMALL(BD$3:BD$1130,1),"MAS PARECIDO","NO")</f>
        <v>NO</v>
      </c>
      <c r="BF901" s="197" t="str">
        <f>IF(BD901&lt;=SMALL(BD$3:BD$1130,5),"SIMILAR","NO")</f>
        <v>NO</v>
      </c>
      <c r="BG901" s="197" t="str">
        <f t="shared" si="661"/>
        <v>N/A</v>
      </c>
      <c r="BH901" s="197">
        <f t="shared" si="662"/>
        <v>0</v>
      </c>
      <c r="BI901" s="198">
        <f t="shared" si="663"/>
        <v>0</v>
      </c>
      <c r="BJ901" s="199">
        <f>IFERROR(SQRT(($E901-$E$1136)^2+($R901-$R$1136)^2),0)</f>
        <v>0.50249393031831757</v>
      </c>
      <c r="BK901" s="197" t="str">
        <f>IF(BJ901&lt;=SMALL(BJ$3:BJ$1130,1),"MAS PARECIDO","NO")</f>
        <v>NO</v>
      </c>
      <c r="BL901" s="197" t="str">
        <f>IF(BJ901&lt;=SMALL(BJ$3:BJ$1130,5),"SIMILAR","NO")</f>
        <v>NO</v>
      </c>
      <c r="BM901" s="197" t="str">
        <f t="shared" si="664"/>
        <v>N/A</v>
      </c>
      <c r="BN901" s="197">
        <f t="shared" si="665"/>
        <v>0</v>
      </c>
      <c r="BO901" s="198">
        <f t="shared" si="666"/>
        <v>0</v>
      </c>
      <c r="BP901" s="199">
        <f>IFERROR(SQRT(($E901-$E$1136)^2+($U901-$U$1136)^2),0)</f>
        <v>1.0012492946348328</v>
      </c>
      <c r="BQ901" s="197" t="str">
        <f>IF(BP901&lt;=SMALL(BP$3:BP$1130,1),"MAS PARECIDO","NO")</f>
        <v>NO</v>
      </c>
      <c r="BR901" s="197" t="str">
        <f>IF(BP901&lt;=SMALL(BP$3:BP$1130,5),"SIMILAR","NO")</f>
        <v>NO</v>
      </c>
      <c r="BS901" s="197" t="str">
        <f t="shared" si="667"/>
        <v>N/A</v>
      </c>
      <c r="BT901" s="197">
        <f t="shared" si="668"/>
        <v>0</v>
      </c>
      <c r="BU901" s="198">
        <f t="shared" si="669"/>
        <v>0</v>
      </c>
      <c r="BV901" s="199">
        <f>IFERROR(SQRT(($E901-$E$1136)^2+($X901-$X$1136)^2),0)</f>
        <v>5.0001500045001347E-2</v>
      </c>
      <c r="BW901" s="197" t="str">
        <f>IF(BV901&lt;=SMALL(BV$3:BV$1130,1),"MAS PARECIDO","NO")</f>
        <v>NO</v>
      </c>
      <c r="BX901" s="197" t="str">
        <f>IF(BV901&lt;=SMALL(BV$3:BV$1130,5),"SIMILAR","NO")</f>
        <v>NO</v>
      </c>
      <c r="BY901" s="197" t="str">
        <f t="shared" si="670"/>
        <v>N/A</v>
      </c>
      <c r="BZ901" s="197">
        <f t="shared" si="671"/>
        <v>0</v>
      </c>
      <c r="CA901" s="198">
        <f t="shared" si="672"/>
        <v>0</v>
      </c>
      <c r="CB901" s="199">
        <f>IFERROR(SQRT(($E901-$E$1136)^2+($AA901-$AA$1136)^2),0)</f>
        <v>5.0001500045001347E-2</v>
      </c>
      <c r="CC901" s="197" t="str">
        <f>IF(CB901&lt;=SMALL(CB$3:CB$1130,1),"MAS PARECIDO","NO")</f>
        <v>NO</v>
      </c>
      <c r="CD901" s="197" t="str">
        <f>IF(CB901&lt;=SMALL(CB$3:CB$1130,5),"SIMILAR","NO")</f>
        <v>NO</v>
      </c>
      <c r="CE901" s="197" t="str">
        <f t="shared" si="673"/>
        <v>N/A</v>
      </c>
      <c r="CF901" s="197">
        <f t="shared" si="674"/>
        <v>0</v>
      </c>
      <c r="CG901" s="198">
        <f t="shared" si="675"/>
        <v>0</v>
      </c>
      <c r="CH901" s="199">
        <f>IFERROR(SQRT(($E901-$E$1136)^2+($AD901-$AD$1136)^2),0)</f>
        <v>1.0012492946348328</v>
      </c>
      <c r="CI901" s="197" t="str">
        <f>IF(CH901&lt;=SMALL(CH$3:CH$1130,1),"MAS PARECIDO","NO")</f>
        <v>NO</v>
      </c>
      <c r="CJ901" s="197" t="str">
        <f>IF(CH901&lt;=SMALL(CH$3:CH$1130,5),"SIMILAR","NO")</f>
        <v>NO</v>
      </c>
      <c r="CK901" s="197" t="str">
        <f t="shared" si="676"/>
        <v>N/A</v>
      </c>
      <c r="CL901" s="197">
        <f t="shared" si="677"/>
        <v>0</v>
      </c>
      <c r="CM901" s="198">
        <f t="shared" si="678"/>
        <v>0</v>
      </c>
      <c r="CN901" s="199">
        <f>IFERROR(SQRT(($E901-$E$1136)^2+($AG901-$AG$1136)^2),0)</f>
        <v>1.0012492946348328</v>
      </c>
      <c r="CO901" s="197" t="str">
        <f>IF(CN901&lt;=SMALL(CN$3:CN$1130,1),"MAS PARECIDO","NO")</f>
        <v>NO</v>
      </c>
      <c r="CP901" s="197" t="str">
        <f>IF(CN901&lt;=SMALL(CN$3:CN$1130,5),"SIMILAR","NO")</f>
        <v>NO</v>
      </c>
      <c r="CQ901" s="197" t="str">
        <f t="shared" si="679"/>
        <v>N/A</v>
      </c>
      <c r="CR901" s="197">
        <f t="shared" si="680"/>
        <v>0</v>
      </c>
      <c r="CS901" s="198">
        <f t="shared" si="681"/>
        <v>0</v>
      </c>
      <c r="CT901" s="199">
        <f>IFERROR(SQRT(($E901-$E$1136)^2+($AJ901-$AJ$1136)^2),0)</f>
        <v>5.0001500045001347E-2</v>
      </c>
      <c r="CU901" s="197" t="str">
        <f>IF(CT901&lt;=SMALL(CT$3:CT$1130,1),"MAS PARECIDO","NO")</f>
        <v>NO</v>
      </c>
      <c r="CV901" s="197" t="str">
        <f>IF(CT901&lt;=SMALL(CT$3:CT$1130,5),"SIMILAR","NO")</f>
        <v>NO</v>
      </c>
      <c r="CW901" s="197" t="str">
        <f t="shared" si="682"/>
        <v>N/A</v>
      </c>
      <c r="CX901" s="197">
        <f t="shared" si="683"/>
        <v>0</v>
      </c>
      <c r="CY901" s="198">
        <f t="shared" si="684"/>
        <v>0</v>
      </c>
      <c r="CZ901" s="2">
        <v>0</v>
      </c>
      <c r="DA901" s="2" t="s">
        <v>2718</v>
      </c>
      <c r="DB901" s="2">
        <v>1</v>
      </c>
      <c r="DC901" s="2" t="s">
        <v>346</v>
      </c>
    </row>
    <row r="902" spans="1:107">
      <c r="A902" s="24" t="s">
        <v>1055</v>
      </c>
      <c r="B902" s="46">
        <v>59944.82</v>
      </c>
      <c r="C902" s="190">
        <f>(B902-$B$1132)/($B$1133-$B$1132)</f>
        <v>6.4804933926538091E-2</v>
      </c>
      <c r="D902" s="46">
        <v>7000</v>
      </c>
      <c r="E902" s="190">
        <f>(D902-$D$1132)/($D$1133-$D$1132)</f>
        <v>1.3970419112573377E-2</v>
      </c>
      <c r="F902" s="46" t="s">
        <v>53</v>
      </c>
      <c r="G902" s="192">
        <f>VLOOKUP(F902,'DATOS DE SOPORTE'!$Y$5:$Z$8,2,FALSE)</f>
        <v>2</v>
      </c>
      <c r="H902" s="190">
        <f>(G902-$G$1132)/($G$1133-$G$1132)</f>
        <v>0.33333333333333331</v>
      </c>
      <c r="I902" s="50">
        <v>0</v>
      </c>
      <c r="J902" s="200">
        <f t="shared" si="644"/>
        <v>0</v>
      </c>
      <c r="K902" s="190">
        <f>(J902-$J$1132)/($J$1133-$J$1132)</f>
        <v>0</v>
      </c>
      <c r="L902" s="193" t="str">
        <f t="shared" si="645"/>
        <v>NO</v>
      </c>
      <c r="M902" s="46" t="s">
        <v>192</v>
      </c>
      <c r="N902" s="192">
        <f t="shared" si="646"/>
        <v>2</v>
      </c>
      <c r="O902" s="190">
        <f>(N902-N$1132)/(N$1133-N$1132)</f>
        <v>1</v>
      </c>
      <c r="P902" s="46" t="s">
        <v>193</v>
      </c>
      <c r="Q902" s="192">
        <f t="shared" si="647"/>
        <v>2</v>
      </c>
      <c r="R902" s="190">
        <f>(Q902-Q$1132)/(Q$1133-Q$1132)</f>
        <v>0.5</v>
      </c>
      <c r="S902" s="46" t="s">
        <v>194</v>
      </c>
      <c r="T902" s="192">
        <f t="shared" si="648"/>
        <v>1</v>
      </c>
      <c r="U902" s="190">
        <f>(T902-T$1132)/(T$1133-T$1132)</f>
        <v>0</v>
      </c>
      <c r="V902" s="46" t="s">
        <v>62</v>
      </c>
      <c r="W902" s="194">
        <f>VLOOKUP(V902,'DATOS DE SOPORTE'!$S$5:$T$10,2,FALSE)</f>
        <v>1</v>
      </c>
      <c r="X902" s="201">
        <f>(W902-W$1132)/(W$1133-W$1132)</f>
        <v>0</v>
      </c>
      <c r="Y902" s="46" t="s">
        <v>188</v>
      </c>
      <c r="Z902" s="194">
        <f t="shared" si="649"/>
        <v>1</v>
      </c>
      <c r="AA902" s="201">
        <f>(Z902-Z$1132)/(Z$1133-Z$1132)</f>
        <v>0</v>
      </c>
      <c r="AB902" s="46" t="s">
        <v>136</v>
      </c>
      <c r="AC902" s="194">
        <f t="shared" si="650"/>
        <v>2</v>
      </c>
      <c r="AD902" s="201">
        <f>(AC902-AC$1132)/(AC$1133-AC$1132)</f>
        <v>1</v>
      </c>
      <c r="AE902" s="46" t="s">
        <v>136</v>
      </c>
      <c r="AF902" s="194">
        <f t="shared" si="651"/>
        <v>2</v>
      </c>
      <c r="AG902" s="201">
        <f>(AF902-AF$1132)/(AF$1133-AF$1132)</f>
        <v>1</v>
      </c>
      <c r="AH902" s="24" t="s">
        <v>67</v>
      </c>
      <c r="AI902" s="194">
        <f>VLOOKUP(AH902,'DATOS DE SOPORTE'!$V$5:$W$8,2,FALSE)</f>
        <v>1</v>
      </c>
      <c r="AJ902" s="201">
        <f>(AI902-AI$1132)/(AI$1133-AI$1132)</f>
        <v>0</v>
      </c>
      <c r="AK902" s="58" t="str">
        <f t="shared" si="685"/>
        <v>Bueno</v>
      </c>
      <c r="AL902" s="196">
        <f>IFERROR(SQRT(($E902-$E$1136)^2+($C902-$C$1136)^2),0)</f>
        <v>0.14103073175311634</v>
      </c>
      <c r="AM902" s="197" t="str">
        <f>IF(AL902&lt;=SMALL($AL$3:$AL$1130,1),"MAS PARECIDO","NO")</f>
        <v>NO</v>
      </c>
      <c r="AN902" s="197" t="str">
        <f>IF(AL902&lt;=SMALL($AL$3:$AL$1130,5),"SIMILAR","NO")</f>
        <v>NO</v>
      </c>
      <c r="AO902" s="197" t="str">
        <f t="shared" si="652"/>
        <v>N/A</v>
      </c>
      <c r="AP902" s="197">
        <f t="shared" si="653"/>
        <v>0</v>
      </c>
      <c r="AQ902" s="198">
        <f t="shared" si="654"/>
        <v>0</v>
      </c>
      <c r="AR902" s="196">
        <f>IFERROR(SQRT(($E902-$E$1136)^2+($H902-$H$1136)^2),0)</f>
        <v>1.4000420012600379E-2</v>
      </c>
      <c r="AS902" s="197" t="str">
        <f>IF(AR902&lt;=SMALL(AR$3:AR$1130,1),"MAS PARECIDO","NO")</f>
        <v>NO</v>
      </c>
      <c r="AT902" s="197" t="str">
        <f>IF(AR902&lt;=SMALL(AR$3:AR$1130,5),"SIMILAR","NO")</f>
        <v>NO</v>
      </c>
      <c r="AU902" s="197" t="str">
        <f t="shared" si="655"/>
        <v>N/A</v>
      </c>
      <c r="AV902" s="197">
        <f t="shared" si="656"/>
        <v>0</v>
      </c>
      <c r="AW902" s="198">
        <f t="shared" si="657"/>
        <v>0</v>
      </c>
      <c r="AX902" s="199">
        <f>IFERROR(SQRT(($E902-$E$1136)^2+($K902-$K$1136)^2),0)</f>
        <v>0.20048943054567547</v>
      </c>
      <c r="AY902" s="197" t="str">
        <f>IF(AX902&lt;=SMALL(AX$3:AX$1130,1),"MAS PARECIDO","NO")</f>
        <v>NO</v>
      </c>
      <c r="AZ902" s="197" t="str">
        <f>IF(AX902&lt;=SMALL(AX$3:AX$1130,5),"SIMILAR","NO")</f>
        <v>NO</v>
      </c>
      <c r="BA902" s="197" t="str">
        <f t="shared" si="658"/>
        <v>N/A</v>
      </c>
      <c r="BB902" s="197">
        <f t="shared" si="659"/>
        <v>0</v>
      </c>
      <c r="BC902" s="198">
        <f t="shared" si="660"/>
        <v>0</v>
      </c>
      <c r="BD902" s="196">
        <f>IFERROR(SQRT(($E902-$E$1136)^2+($O902-$O$1136)^2),0)</f>
        <v>1.4000420012600379E-2</v>
      </c>
      <c r="BE902" s="197" t="str">
        <f>IF(BD902&lt;=SMALL(BD$3:BD$1130,1),"MAS PARECIDO","NO")</f>
        <v>NO</v>
      </c>
      <c r="BF902" s="197" t="str">
        <f>IF(BD902&lt;=SMALL(BD$3:BD$1130,5),"SIMILAR","NO")</f>
        <v>NO</v>
      </c>
      <c r="BG902" s="197" t="str">
        <f t="shared" si="661"/>
        <v>N/A</v>
      </c>
      <c r="BH902" s="197">
        <f t="shared" si="662"/>
        <v>0</v>
      </c>
      <c r="BI902" s="198">
        <f t="shared" si="663"/>
        <v>0</v>
      </c>
      <c r="BJ902" s="199">
        <f>IFERROR(SQRT(($E902-$E$1136)^2+($R902-$R$1136)^2),0)</f>
        <v>1.4000420012600379E-2</v>
      </c>
      <c r="BK902" s="197" t="str">
        <f>IF(BJ902&lt;=SMALL(BJ$3:BJ$1130,1),"MAS PARECIDO","NO")</f>
        <v>NO</v>
      </c>
      <c r="BL902" s="197" t="str">
        <f>IF(BJ902&lt;=SMALL(BJ$3:BJ$1130,5),"SIMILAR","NO")</f>
        <v>NO</v>
      </c>
      <c r="BM902" s="197" t="str">
        <f t="shared" si="664"/>
        <v>N/A</v>
      </c>
      <c r="BN902" s="197">
        <f t="shared" si="665"/>
        <v>0</v>
      </c>
      <c r="BO902" s="198">
        <f t="shared" si="666"/>
        <v>0</v>
      </c>
      <c r="BP902" s="199">
        <f>IFERROR(SQRT(($E902-$E$1136)^2+($U902-$U$1136)^2),0)</f>
        <v>1.4000420012600379E-2</v>
      </c>
      <c r="BQ902" s="197" t="str">
        <f>IF(BP902&lt;=SMALL(BP$3:BP$1130,1),"MAS PARECIDO","NO")</f>
        <v>NO</v>
      </c>
      <c r="BR902" s="197" t="str">
        <f>IF(BP902&lt;=SMALL(BP$3:BP$1130,5),"SIMILAR","NO")</f>
        <v>NO</v>
      </c>
      <c r="BS902" s="197" t="str">
        <f t="shared" si="667"/>
        <v>N/A</v>
      </c>
      <c r="BT902" s="197">
        <f t="shared" si="668"/>
        <v>0</v>
      </c>
      <c r="BU902" s="198">
        <f t="shared" si="669"/>
        <v>0</v>
      </c>
      <c r="BV902" s="199">
        <f>IFERROR(SQRT(($E902-$E$1136)^2+($X902-$X$1136)^2),0)</f>
        <v>1.4000420012600379E-2</v>
      </c>
      <c r="BW902" s="197" t="str">
        <f>IF(BV902&lt;=SMALL(BV$3:BV$1130,1),"MAS PARECIDO","NO")</f>
        <v>NO</v>
      </c>
      <c r="BX902" s="197" t="str">
        <f>IF(BV902&lt;=SMALL(BV$3:BV$1130,5),"SIMILAR","NO")</f>
        <v>NO</v>
      </c>
      <c r="BY902" s="197" t="str">
        <f t="shared" si="670"/>
        <v>N/A</v>
      </c>
      <c r="BZ902" s="197">
        <f t="shared" si="671"/>
        <v>0</v>
      </c>
      <c r="CA902" s="198">
        <f t="shared" si="672"/>
        <v>0</v>
      </c>
      <c r="CB902" s="199">
        <f>IFERROR(SQRT(($E902-$E$1136)^2+($AA902-$AA$1136)^2),0)</f>
        <v>1.4000420012600379E-2</v>
      </c>
      <c r="CC902" s="197" t="str">
        <f>IF(CB902&lt;=SMALL(CB$3:CB$1130,1),"MAS PARECIDO","NO")</f>
        <v>NO</v>
      </c>
      <c r="CD902" s="197" t="str">
        <f>IF(CB902&lt;=SMALL(CB$3:CB$1130,5),"SIMILAR","NO")</f>
        <v>NO</v>
      </c>
      <c r="CE902" s="197" t="str">
        <f t="shared" si="673"/>
        <v>N/A</v>
      </c>
      <c r="CF902" s="197">
        <f t="shared" si="674"/>
        <v>0</v>
      </c>
      <c r="CG902" s="198">
        <f t="shared" si="675"/>
        <v>0</v>
      </c>
      <c r="CH902" s="199">
        <f>IFERROR(SQRT(($E902-$E$1136)^2+($AD902-$AD$1136)^2),0)</f>
        <v>1.4000420012600379E-2</v>
      </c>
      <c r="CI902" s="197" t="str">
        <f>IF(CH902&lt;=SMALL(CH$3:CH$1130,1),"MAS PARECIDO","NO")</f>
        <v>NO</v>
      </c>
      <c r="CJ902" s="197" t="str">
        <f>IF(CH902&lt;=SMALL(CH$3:CH$1130,5),"SIMILAR","NO")</f>
        <v>NO</v>
      </c>
      <c r="CK902" s="197" t="str">
        <f t="shared" si="676"/>
        <v>N/A</v>
      </c>
      <c r="CL902" s="197">
        <f t="shared" si="677"/>
        <v>0</v>
      </c>
      <c r="CM902" s="198">
        <f t="shared" si="678"/>
        <v>0</v>
      </c>
      <c r="CN902" s="199">
        <f>IFERROR(SQRT(($E902-$E$1136)^2+($AG902-$AG$1136)^2),0)</f>
        <v>1.4000420012600379E-2</v>
      </c>
      <c r="CO902" s="197" t="str">
        <f>IF(CN902&lt;=SMALL(CN$3:CN$1130,1),"MAS PARECIDO","NO")</f>
        <v>NO</v>
      </c>
      <c r="CP902" s="197" t="str">
        <f>IF(CN902&lt;=SMALL(CN$3:CN$1130,5),"SIMILAR","NO")</f>
        <v>NO</v>
      </c>
      <c r="CQ902" s="197" t="str">
        <f t="shared" si="679"/>
        <v>N/A</v>
      </c>
      <c r="CR902" s="197">
        <f t="shared" si="680"/>
        <v>0</v>
      </c>
      <c r="CS902" s="198">
        <f t="shared" si="681"/>
        <v>0</v>
      </c>
      <c r="CT902" s="199">
        <f>IFERROR(SQRT(($E902-$E$1136)^2+($AJ902-$AJ$1136)^2),0)</f>
        <v>1.4000420012600379E-2</v>
      </c>
      <c r="CU902" s="197" t="str">
        <f>IF(CT902&lt;=SMALL(CT$3:CT$1130,1),"MAS PARECIDO","NO")</f>
        <v>NO</v>
      </c>
      <c r="CV902" s="197" t="str">
        <f>IF(CT902&lt;=SMALL(CT$3:CT$1130,5),"SIMILAR","NO")</f>
        <v>NO</v>
      </c>
      <c r="CW902" s="197" t="str">
        <f t="shared" si="682"/>
        <v>N/A</v>
      </c>
      <c r="CX902" s="197">
        <f t="shared" si="683"/>
        <v>0</v>
      </c>
      <c r="CY902" s="198">
        <f t="shared" si="684"/>
        <v>0</v>
      </c>
      <c r="CZ902" s="2">
        <v>0</v>
      </c>
      <c r="DA902" s="2" t="s">
        <v>2719</v>
      </c>
      <c r="DB902" s="2">
        <v>0</v>
      </c>
      <c r="DC902" s="2" t="s">
        <v>189</v>
      </c>
    </row>
    <row r="903" spans="1:107">
      <c r="A903" s="24" t="s">
        <v>1056</v>
      </c>
      <c r="B903" s="46">
        <v>90973.119999999995</v>
      </c>
      <c r="C903" s="190">
        <f>(B903-$B$1132)/($B$1133-$B$1132)</f>
        <v>0.10107432358119564</v>
      </c>
      <c r="D903" s="46">
        <v>8000</v>
      </c>
      <c r="E903" s="190">
        <f>(D903-$D$1132)/($D$1133-$D$1132)</f>
        <v>1.597047911437343E-2</v>
      </c>
      <c r="F903" s="46" t="s">
        <v>191</v>
      </c>
      <c r="G903" s="192">
        <f>VLOOKUP(F903,'DATOS DE SOPORTE'!$Y$5:$Z$8,2,FALSE)</f>
        <v>1</v>
      </c>
      <c r="H903" s="190">
        <f>(G903-$G$1132)/($G$1133-$G$1132)</f>
        <v>0</v>
      </c>
      <c r="I903" s="50">
        <v>2</v>
      </c>
      <c r="J903" s="200">
        <f t="shared" si="644"/>
        <v>2</v>
      </c>
      <c r="K903" s="190">
        <f>(J903-$J$1132)/($J$1133-$J$1132)</f>
        <v>0.4</v>
      </c>
      <c r="L903" s="193" t="str">
        <f t="shared" si="645"/>
        <v>SI</v>
      </c>
      <c r="M903" s="46" t="s">
        <v>192</v>
      </c>
      <c r="N903" s="192">
        <f t="shared" si="646"/>
        <v>2</v>
      </c>
      <c r="O903" s="190">
        <f>(N903-N$1132)/(N$1133-N$1132)</f>
        <v>1</v>
      </c>
      <c r="P903" s="46" t="s">
        <v>193</v>
      </c>
      <c r="Q903" s="192">
        <f t="shared" si="647"/>
        <v>2</v>
      </c>
      <c r="R903" s="190">
        <f>(Q903-Q$1132)/(Q$1133-Q$1132)</f>
        <v>0.5</v>
      </c>
      <c r="S903" s="46" t="s">
        <v>194</v>
      </c>
      <c r="T903" s="192">
        <f t="shared" si="648"/>
        <v>1</v>
      </c>
      <c r="U903" s="190">
        <f>(T903-T$1132)/(T$1133-T$1132)</f>
        <v>0</v>
      </c>
      <c r="V903" s="46" t="s">
        <v>62</v>
      </c>
      <c r="W903" s="194">
        <f>VLOOKUP(V903,'DATOS DE SOPORTE'!$S$5:$T$10,2,FALSE)</f>
        <v>1</v>
      </c>
      <c r="X903" s="201">
        <f>(W903-W$1132)/(W$1133-W$1132)</f>
        <v>0</v>
      </c>
      <c r="Y903" s="46" t="s">
        <v>188</v>
      </c>
      <c r="Z903" s="194">
        <f t="shared" si="649"/>
        <v>1</v>
      </c>
      <c r="AA903" s="201">
        <f>(Z903-Z$1132)/(Z$1133-Z$1132)</f>
        <v>0</v>
      </c>
      <c r="AB903" s="46" t="s">
        <v>136</v>
      </c>
      <c r="AC903" s="194">
        <f t="shared" si="650"/>
        <v>2</v>
      </c>
      <c r="AD903" s="201">
        <f>(AC903-AC$1132)/(AC$1133-AC$1132)</f>
        <v>1</v>
      </c>
      <c r="AE903" s="46" t="s">
        <v>136</v>
      </c>
      <c r="AF903" s="194">
        <f t="shared" si="651"/>
        <v>2</v>
      </c>
      <c r="AG903" s="201">
        <f>(AF903-AF$1132)/(AF$1133-AF$1132)</f>
        <v>1</v>
      </c>
      <c r="AH903" s="24" t="s">
        <v>67</v>
      </c>
      <c r="AI903" s="194">
        <f>VLOOKUP(AH903,'DATOS DE SOPORTE'!$V$5:$W$8,2,FALSE)</f>
        <v>1</v>
      </c>
      <c r="AJ903" s="201">
        <f>(AI903-AI$1132)/(AI$1133-AI$1132)</f>
        <v>0</v>
      </c>
      <c r="AK903" s="58" t="str">
        <f t="shared" si="685"/>
        <v>Bueno</v>
      </c>
      <c r="AL903" s="196">
        <f>IFERROR(SQRT(($E903-$E$1136)^2+($C903-$C$1136)^2),0)</f>
        <v>0.1052875883999481</v>
      </c>
      <c r="AM903" s="197" t="str">
        <f>IF(AL903&lt;=SMALL($AL$3:$AL$1130,1),"MAS PARECIDO","NO")</f>
        <v>NO</v>
      </c>
      <c r="AN903" s="197" t="str">
        <f>IF(AL903&lt;=SMALL($AL$3:$AL$1130,5),"SIMILAR","NO")</f>
        <v>NO</v>
      </c>
      <c r="AO903" s="197" t="str">
        <f t="shared" si="652"/>
        <v>N/A</v>
      </c>
      <c r="AP903" s="197">
        <f t="shared" si="653"/>
        <v>0</v>
      </c>
      <c r="AQ903" s="198">
        <f t="shared" si="654"/>
        <v>0</v>
      </c>
      <c r="AR903" s="196">
        <f>IFERROR(SQRT(($E903-$E$1136)^2+($H903-$H$1136)^2),0)</f>
        <v>0.3337171354183095</v>
      </c>
      <c r="AS903" s="197" t="str">
        <f>IF(AR903&lt;=SMALL(AR$3:AR$1130,1),"MAS PARECIDO","NO")</f>
        <v>NO</v>
      </c>
      <c r="AT903" s="197" t="str">
        <f>IF(AR903&lt;=SMALL(AR$3:AR$1130,5),"SIMILAR","NO")</f>
        <v>NO</v>
      </c>
      <c r="AU903" s="197" t="str">
        <f t="shared" si="655"/>
        <v>N/A</v>
      </c>
      <c r="AV903" s="197">
        <f t="shared" si="656"/>
        <v>0</v>
      </c>
      <c r="AW903" s="198">
        <f t="shared" si="657"/>
        <v>0</v>
      </c>
      <c r="AX903" s="199">
        <f>IFERROR(SQRT(($E903-$E$1136)^2+($K903-$K$1136)^2),0)</f>
        <v>0.20063901754317687</v>
      </c>
      <c r="AY903" s="197" t="str">
        <f>IF(AX903&lt;=SMALL(AX$3:AX$1130,1),"MAS PARECIDO","NO")</f>
        <v>NO</v>
      </c>
      <c r="AZ903" s="197" t="str">
        <f>IF(AX903&lt;=SMALL(AX$3:AX$1130,5),"SIMILAR","NO")</f>
        <v>NO</v>
      </c>
      <c r="BA903" s="197" t="str">
        <f t="shared" si="658"/>
        <v>N/A</v>
      </c>
      <c r="BB903" s="197">
        <f t="shared" si="659"/>
        <v>0</v>
      </c>
      <c r="BC903" s="198">
        <f t="shared" si="660"/>
        <v>0</v>
      </c>
      <c r="BD903" s="196">
        <f>IFERROR(SQRT(($E903-$E$1136)^2+($O903-$O$1136)^2),0)</f>
        <v>1.600048001440043E-2</v>
      </c>
      <c r="BE903" s="197" t="str">
        <f>IF(BD903&lt;=SMALL(BD$3:BD$1130,1),"MAS PARECIDO","NO")</f>
        <v>NO</v>
      </c>
      <c r="BF903" s="197" t="str">
        <f>IF(BD903&lt;=SMALL(BD$3:BD$1130,5),"SIMILAR","NO")</f>
        <v>NO</v>
      </c>
      <c r="BG903" s="197" t="str">
        <f t="shared" si="661"/>
        <v>N/A</v>
      </c>
      <c r="BH903" s="197">
        <f t="shared" si="662"/>
        <v>0</v>
      </c>
      <c r="BI903" s="198">
        <f t="shared" si="663"/>
        <v>0</v>
      </c>
      <c r="BJ903" s="199">
        <f>IFERROR(SQRT(($E903-$E$1136)^2+($R903-$R$1136)^2),0)</f>
        <v>1.600048001440043E-2</v>
      </c>
      <c r="BK903" s="197" t="str">
        <f>IF(BJ903&lt;=SMALL(BJ$3:BJ$1130,1),"MAS PARECIDO","NO")</f>
        <v>NO</v>
      </c>
      <c r="BL903" s="197" t="str">
        <f>IF(BJ903&lt;=SMALL(BJ$3:BJ$1130,5),"SIMILAR","NO")</f>
        <v>NO</v>
      </c>
      <c r="BM903" s="197" t="str">
        <f t="shared" si="664"/>
        <v>N/A</v>
      </c>
      <c r="BN903" s="197">
        <f t="shared" si="665"/>
        <v>0</v>
      </c>
      <c r="BO903" s="198">
        <f t="shared" si="666"/>
        <v>0</v>
      </c>
      <c r="BP903" s="199">
        <f>IFERROR(SQRT(($E903-$E$1136)^2+($U903-$U$1136)^2),0)</f>
        <v>1.600048001440043E-2</v>
      </c>
      <c r="BQ903" s="197" t="str">
        <f>IF(BP903&lt;=SMALL(BP$3:BP$1130,1),"MAS PARECIDO","NO")</f>
        <v>NO</v>
      </c>
      <c r="BR903" s="197" t="str">
        <f>IF(BP903&lt;=SMALL(BP$3:BP$1130,5),"SIMILAR","NO")</f>
        <v>NO</v>
      </c>
      <c r="BS903" s="197" t="str">
        <f t="shared" si="667"/>
        <v>N/A</v>
      </c>
      <c r="BT903" s="197">
        <f t="shared" si="668"/>
        <v>0</v>
      </c>
      <c r="BU903" s="198">
        <f t="shared" si="669"/>
        <v>0</v>
      </c>
      <c r="BV903" s="199">
        <f>IFERROR(SQRT(($E903-$E$1136)^2+($X903-$X$1136)^2),0)</f>
        <v>1.600048001440043E-2</v>
      </c>
      <c r="BW903" s="197" t="str">
        <f>IF(BV903&lt;=SMALL(BV$3:BV$1130,1),"MAS PARECIDO","NO")</f>
        <v>NO</v>
      </c>
      <c r="BX903" s="197" t="str">
        <f>IF(BV903&lt;=SMALL(BV$3:BV$1130,5),"SIMILAR","NO")</f>
        <v>NO</v>
      </c>
      <c r="BY903" s="197" t="str">
        <f t="shared" si="670"/>
        <v>N/A</v>
      </c>
      <c r="BZ903" s="197">
        <f t="shared" si="671"/>
        <v>0</v>
      </c>
      <c r="CA903" s="198">
        <f t="shared" si="672"/>
        <v>0</v>
      </c>
      <c r="CB903" s="199">
        <f>IFERROR(SQRT(($E903-$E$1136)^2+($AA903-$AA$1136)^2),0)</f>
        <v>1.600048001440043E-2</v>
      </c>
      <c r="CC903" s="197" t="str">
        <f>IF(CB903&lt;=SMALL(CB$3:CB$1130,1),"MAS PARECIDO","NO")</f>
        <v>NO</v>
      </c>
      <c r="CD903" s="197" t="str">
        <f>IF(CB903&lt;=SMALL(CB$3:CB$1130,5),"SIMILAR","NO")</f>
        <v>NO</v>
      </c>
      <c r="CE903" s="197" t="str">
        <f t="shared" si="673"/>
        <v>N/A</v>
      </c>
      <c r="CF903" s="197">
        <f t="shared" si="674"/>
        <v>0</v>
      </c>
      <c r="CG903" s="198">
        <f t="shared" si="675"/>
        <v>0</v>
      </c>
      <c r="CH903" s="199">
        <f>IFERROR(SQRT(($E903-$E$1136)^2+($AD903-$AD$1136)^2),0)</f>
        <v>1.600048001440043E-2</v>
      </c>
      <c r="CI903" s="197" t="str">
        <f>IF(CH903&lt;=SMALL(CH$3:CH$1130,1),"MAS PARECIDO","NO")</f>
        <v>NO</v>
      </c>
      <c r="CJ903" s="197" t="str">
        <f>IF(CH903&lt;=SMALL(CH$3:CH$1130,5),"SIMILAR","NO")</f>
        <v>NO</v>
      </c>
      <c r="CK903" s="197" t="str">
        <f t="shared" si="676"/>
        <v>N/A</v>
      </c>
      <c r="CL903" s="197">
        <f t="shared" si="677"/>
        <v>0</v>
      </c>
      <c r="CM903" s="198">
        <f t="shared" si="678"/>
        <v>0</v>
      </c>
      <c r="CN903" s="199">
        <f>IFERROR(SQRT(($E903-$E$1136)^2+($AG903-$AG$1136)^2),0)</f>
        <v>1.600048001440043E-2</v>
      </c>
      <c r="CO903" s="197" t="str">
        <f>IF(CN903&lt;=SMALL(CN$3:CN$1130,1),"MAS PARECIDO","NO")</f>
        <v>NO</v>
      </c>
      <c r="CP903" s="197" t="str">
        <f>IF(CN903&lt;=SMALL(CN$3:CN$1130,5),"SIMILAR","NO")</f>
        <v>NO</v>
      </c>
      <c r="CQ903" s="197" t="str">
        <f t="shared" si="679"/>
        <v>N/A</v>
      </c>
      <c r="CR903" s="197">
        <f t="shared" si="680"/>
        <v>0</v>
      </c>
      <c r="CS903" s="198">
        <f t="shared" si="681"/>
        <v>0</v>
      </c>
      <c r="CT903" s="199">
        <f>IFERROR(SQRT(($E903-$E$1136)^2+($AJ903-$AJ$1136)^2),0)</f>
        <v>1.600048001440043E-2</v>
      </c>
      <c r="CU903" s="197" t="str">
        <f>IF(CT903&lt;=SMALL(CT$3:CT$1130,1),"MAS PARECIDO","NO")</f>
        <v>NO</v>
      </c>
      <c r="CV903" s="197" t="str">
        <f>IF(CT903&lt;=SMALL(CT$3:CT$1130,5),"SIMILAR","NO")</f>
        <v>NO</v>
      </c>
      <c r="CW903" s="197" t="str">
        <f t="shared" si="682"/>
        <v>N/A</v>
      </c>
      <c r="CX903" s="197">
        <f t="shared" si="683"/>
        <v>0</v>
      </c>
      <c r="CY903" s="198">
        <f t="shared" si="684"/>
        <v>0</v>
      </c>
      <c r="CZ903" s="2">
        <v>0</v>
      </c>
      <c r="DA903" s="2" t="s">
        <v>2720</v>
      </c>
      <c r="DB903" s="2">
        <v>0</v>
      </c>
      <c r="DC903" s="2" t="s">
        <v>189</v>
      </c>
    </row>
    <row r="904" spans="1:107">
      <c r="A904" s="24" t="s">
        <v>1057</v>
      </c>
      <c r="B904" s="46">
        <v>104200.84</v>
      </c>
      <c r="C904" s="190">
        <f>(B904-$B$1132)/($B$1133-$B$1132)</f>
        <v>0.11653638018509295</v>
      </c>
      <c r="D904" s="46">
        <v>30000</v>
      </c>
      <c r="E904" s="190">
        <f>(D904-$D$1132)/($D$1133-$D$1132)</f>
        <v>5.9971799153974617E-2</v>
      </c>
      <c r="F904" s="46" t="s">
        <v>191</v>
      </c>
      <c r="G904" s="192">
        <f>VLOOKUP(F904,'DATOS DE SOPORTE'!$Y$5:$Z$8,2,FALSE)</f>
        <v>1</v>
      </c>
      <c r="H904" s="190">
        <f>(G904-$G$1132)/($G$1133-$G$1132)</f>
        <v>0</v>
      </c>
      <c r="I904" s="50">
        <v>1</v>
      </c>
      <c r="J904" s="200">
        <f t="shared" si="644"/>
        <v>1</v>
      </c>
      <c r="K904" s="190">
        <f>(J904-$J$1132)/($J$1133-$J$1132)</f>
        <v>0.2</v>
      </c>
      <c r="L904" s="193" t="str">
        <f t="shared" si="645"/>
        <v>SI</v>
      </c>
      <c r="M904" s="46" t="s">
        <v>192</v>
      </c>
      <c r="N904" s="192">
        <f t="shared" si="646"/>
        <v>2</v>
      </c>
      <c r="O904" s="190">
        <f>(N904-N$1132)/(N$1133-N$1132)</f>
        <v>1</v>
      </c>
      <c r="P904" s="46" t="s">
        <v>196</v>
      </c>
      <c r="Q904" s="192">
        <f t="shared" si="647"/>
        <v>1</v>
      </c>
      <c r="R904" s="190">
        <f>(Q904-Q$1132)/(Q$1133-Q$1132)</f>
        <v>0</v>
      </c>
      <c r="S904" s="46" t="s">
        <v>194</v>
      </c>
      <c r="T904" s="192">
        <f t="shared" si="648"/>
        <v>1</v>
      </c>
      <c r="U904" s="190">
        <f>(T904-T$1132)/(T$1133-T$1132)</f>
        <v>0</v>
      </c>
      <c r="V904" s="46" t="s">
        <v>62</v>
      </c>
      <c r="W904" s="194">
        <f>VLOOKUP(V904,'DATOS DE SOPORTE'!$S$5:$T$10,2,FALSE)</f>
        <v>1</v>
      </c>
      <c r="X904" s="201">
        <f>(W904-W$1132)/(W$1133-W$1132)</f>
        <v>0</v>
      </c>
      <c r="Y904" s="46" t="s">
        <v>136</v>
      </c>
      <c r="Z904" s="194">
        <f t="shared" si="649"/>
        <v>2</v>
      </c>
      <c r="AA904" s="201">
        <f>(Z904-Z$1132)/(Z$1133-Z$1132)</f>
        <v>1</v>
      </c>
      <c r="AB904" s="46" t="s">
        <v>136</v>
      </c>
      <c r="AC904" s="194">
        <f t="shared" si="650"/>
        <v>2</v>
      </c>
      <c r="AD904" s="201">
        <f>(AC904-AC$1132)/(AC$1133-AC$1132)</f>
        <v>1</v>
      </c>
      <c r="AE904" s="46" t="s">
        <v>136</v>
      </c>
      <c r="AF904" s="194">
        <f t="shared" si="651"/>
        <v>2</v>
      </c>
      <c r="AG904" s="201">
        <f>(AF904-AF$1132)/(AF$1133-AF$1132)</f>
        <v>1</v>
      </c>
      <c r="AH904" s="24" t="s">
        <v>67</v>
      </c>
      <c r="AI904" s="194">
        <f>VLOOKUP(AH904,'DATOS DE SOPORTE'!$V$5:$W$8,2,FALSE)</f>
        <v>1</v>
      </c>
      <c r="AJ904" s="201">
        <f>(AI904-AI$1132)/(AI$1133-AI$1132)</f>
        <v>0</v>
      </c>
      <c r="AK904" s="58" t="str">
        <f t="shared" si="685"/>
        <v>Bueno</v>
      </c>
      <c r="AL904" s="196">
        <f>IFERROR(SQRT(($E904-$E$1136)^2+($C904-$C$1136)^2),0)</f>
        <v>0.10700768047624516</v>
      </c>
      <c r="AM904" s="197" t="str">
        <f>IF(AL904&lt;=SMALL($AL$3:$AL$1130,1),"MAS PARECIDO","NO")</f>
        <v>NO</v>
      </c>
      <c r="AN904" s="197" t="str">
        <f>IF(AL904&lt;=SMALL($AL$3:$AL$1130,5),"SIMILAR","NO")</f>
        <v>NO</v>
      </c>
      <c r="AO904" s="197" t="str">
        <f t="shared" si="652"/>
        <v>N/A</v>
      </c>
      <c r="AP904" s="197">
        <f t="shared" si="653"/>
        <v>0</v>
      </c>
      <c r="AQ904" s="198">
        <f t="shared" si="654"/>
        <v>0</v>
      </c>
      <c r="AR904" s="196">
        <f>IFERROR(SQRT(($E904-$E$1136)^2+($H904-$H$1136)^2),0)</f>
        <v>0.3386906067797445</v>
      </c>
      <c r="AS904" s="197" t="str">
        <f>IF(AR904&lt;=SMALL(AR$3:AR$1130,1),"MAS PARECIDO","NO")</f>
        <v>NO</v>
      </c>
      <c r="AT904" s="197" t="str">
        <f>IF(AR904&lt;=SMALL(AR$3:AR$1130,5),"SIMILAR","NO")</f>
        <v>NO</v>
      </c>
      <c r="AU904" s="197" t="str">
        <f t="shared" si="655"/>
        <v>N/A</v>
      </c>
      <c r="AV904" s="197">
        <f t="shared" si="656"/>
        <v>0</v>
      </c>
      <c r="AW904" s="198">
        <f t="shared" si="657"/>
        <v>0</v>
      </c>
      <c r="AX904" s="199">
        <f>IFERROR(SQRT(($E904-$E$1136)^2+($K904-$K$1136)^2),0)</f>
        <v>6.0001800054001617E-2</v>
      </c>
      <c r="AY904" s="197" t="str">
        <f>IF(AX904&lt;=SMALL(AX$3:AX$1130,1),"MAS PARECIDO","NO")</f>
        <v>NO</v>
      </c>
      <c r="AZ904" s="197" t="str">
        <f>IF(AX904&lt;=SMALL(AX$3:AX$1130,5),"SIMILAR","NO")</f>
        <v>NO</v>
      </c>
      <c r="BA904" s="197" t="str">
        <f t="shared" si="658"/>
        <v>N/A</v>
      </c>
      <c r="BB904" s="197">
        <f t="shared" si="659"/>
        <v>0</v>
      </c>
      <c r="BC904" s="198">
        <f t="shared" si="660"/>
        <v>0</v>
      </c>
      <c r="BD904" s="196">
        <f>IFERROR(SQRT(($E904-$E$1136)^2+($O904-$O$1136)^2),0)</f>
        <v>6.0001800054001617E-2</v>
      </c>
      <c r="BE904" s="197" t="str">
        <f>IF(BD904&lt;=SMALL(BD$3:BD$1130,1),"MAS PARECIDO","NO")</f>
        <v>NO</v>
      </c>
      <c r="BF904" s="197" t="str">
        <f>IF(BD904&lt;=SMALL(BD$3:BD$1130,5),"SIMILAR","NO")</f>
        <v>NO</v>
      </c>
      <c r="BG904" s="197" t="str">
        <f t="shared" si="661"/>
        <v>N/A</v>
      </c>
      <c r="BH904" s="197">
        <f t="shared" si="662"/>
        <v>0</v>
      </c>
      <c r="BI904" s="198">
        <f t="shared" si="663"/>
        <v>0</v>
      </c>
      <c r="BJ904" s="199">
        <f>IFERROR(SQRT(($E904-$E$1136)^2+($R904-$R$1136)^2),0)</f>
        <v>0.50358734695156948</v>
      </c>
      <c r="BK904" s="197" t="str">
        <f>IF(BJ904&lt;=SMALL(BJ$3:BJ$1130,1),"MAS PARECIDO","NO")</f>
        <v>NO</v>
      </c>
      <c r="BL904" s="197" t="str">
        <f>IF(BJ904&lt;=SMALL(BJ$3:BJ$1130,5),"SIMILAR","NO")</f>
        <v>NO</v>
      </c>
      <c r="BM904" s="197" t="str">
        <f t="shared" si="664"/>
        <v>N/A</v>
      </c>
      <c r="BN904" s="197">
        <f t="shared" si="665"/>
        <v>0</v>
      </c>
      <c r="BO904" s="198">
        <f t="shared" si="666"/>
        <v>0</v>
      </c>
      <c r="BP904" s="199">
        <f>IFERROR(SQRT(($E904-$E$1136)^2+($U904-$U$1136)^2),0)</f>
        <v>6.0001800054001617E-2</v>
      </c>
      <c r="BQ904" s="197" t="str">
        <f>IF(BP904&lt;=SMALL(BP$3:BP$1130,1),"MAS PARECIDO","NO")</f>
        <v>NO</v>
      </c>
      <c r="BR904" s="197" t="str">
        <f>IF(BP904&lt;=SMALL(BP$3:BP$1130,5),"SIMILAR","NO")</f>
        <v>NO</v>
      </c>
      <c r="BS904" s="197" t="str">
        <f t="shared" si="667"/>
        <v>N/A</v>
      </c>
      <c r="BT904" s="197">
        <f t="shared" si="668"/>
        <v>0</v>
      </c>
      <c r="BU904" s="198">
        <f t="shared" si="669"/>
        <v>0</v>
      </c>
      <c r="BV904" s="199">
        <f>IFERROR(SQRT(($E904-$E$1136)^2+($X904-$X$1136)^2),0)</f>
        <v>6.0001800054001617E-2</v>
      </c>
      <c r="BW904" s="197" t="str">
        <f>IF(BV904&lt;=SMALL(BV$3:BV$1130,1),"MAS PARECIDO","NO")</f>
        <v>NO</v>
      </c>
      <c r="BX904" s="197" t="str">
        <f>IF(BV904&lt;=SMALL(BV$3:BV$1130,5),"SIMILAR","NO")</f>
        <v>NO</v>
      </c>
      <c r="BY904" s="197" t="str">
        <f t="shared" si="670"/>
        <v>N/A</v>
      </c>
      <c r="BZ904" s="197">
        <f t="shared" si="671"/>
        <v>0</v>
      </c>
      <c r="CA904" s="198">
        <f t="shared" si="672"/>
        <v>0</v>
      </c>
      <c r="CB904" s="199">
        <f>IFERROR(SQRT(($E904-$E$1136)^2+($AA904-$AA$1136)^2),0)</f>
        <v>1.0017984907204245</v>
      </c>
      <c r="CC904" s="197" t="str">
        <f>IF(CB904&lt;=SMALL(CB$3:CB$1130,1),"MAS PARECIDO","NO")</f>
        <v>NO</v>
      </c>
      <c r="CD904" s="197" t="str">
        <f>IF(CB904&lt;=SMALL(CB$3:CB$1130,5),"SIMILAR","NO")</f>
        <v>NO</v>
      </c>
      <c r="CE904" s="197" t="str">
        <f t="shared" si="673"/>
        <v>N/A</v>
      </c>
      <c r="CF904" s="197">
        <f t="shared" si="674"/>
        <v>0</v>
      </c>
      <c r="CG904" s="198">
        <f t="shared" si="675"/>
        <v>0</v>
      </c>
      <c r="CH904" s="199">
        <f>IFERROR(SQRT(($E904-$E$1136)^2+($AD904-$AD$1136)^2),0)</f>
        <v>6.0001800054001617E-2</v>
      </c>
      <c r="CI904" s="197" t="str">
        <f>IF(CH904&lt;=SMALL(CH$3:CH$1130,1),"MAS PARECIDO","NO")</f>
        <v>NO</v>
      </c>
      <c r="CJ904" s="197" t="str">
        <f>IF(CH904&lt;=SMALL(CH$3:CH$1130,5),"SIMILAR","NO")</f>
        <v>NO</v>
      </c>
      <c r="CK904" s="197" t="str">
        <f t="shared" si="676"/>
        <v>N/A</v>
      </c>
      <c r="CL904" s="197">
        <f t="shared" si="677"/>
        <v>0</v>
      </c>
      <c r="CM904" s="198">
        <f t="shared" si="678"/>
        <v>0</v>
      </c>
      <c r="CN904" s="199">
        <f>IFERROR(SQRT(($E904-$E$1136)^2+($AG904-$AG$1136)^2),0)</f>
        <v>6.0001800054001617E-2</v>
      </c>
      <c r="CO904" s="197" t="str">
        <f>IF(CN904&lt;=SMALL(CN$3:CN$1130,1),"MAS PARECIDO","NO")</f>
        <v>NO</v>
      </c>
      <c r="CP904" s="197" t="str">
        <f>IF(CN904&lt;=SMALL(CN$3:CN$1130,5),"SIMILAR","NO")</f>
        <v>NO</v>
      </c>
      <c r="CQ904" s="197" t="str">
        <f t="shared" si="679"/>
        <v>N/A</v>
      </c>
      <c r="CR904" s="197">
        <f t="shared" si="680"/>
        <v>0</v>
      </c>
      <c r="CS904" s="198">
        <f t="shared" si="681"/>
        <v>0</v>
      </c>
      <c r="CT904" s="199">
        <f>IFERROR(SQRT(($E904-$E$1136)^2+($AJ904-$AJ$1136)^2),0)</f>
        <v>6.0001800054001617E-2</v>
      </c>
      <c r="CU904" s="197" t="str">
        <f>IF(CT904&lt;=SMALL(CT$3:CT$1130,1),"MAS PARECIDO","NO")</f>
        <v>NO</v>
      </c>
      <c r="CV904" s="197" t="str">
        <f>IF(CT904&lt;=SMALL(CT$3:CT$1130,5),"SIMILAR","NO")</f>
        <v>NO</v>
      </c>
      <c r="CW904" s="197" t="str">
        <f t="shared" si="682"/>
        <v>N/A</v>
      </c>
      <c r="CX904" s="197">
        <f t="shared" si="683"/>
        <v>0</v>
      </c>
      <c r="CY904" s="198">
        <f t="shared" si="684"/>
        <v>0</v>
      </c>
      <c r="CZ904" s="2">
        <v>0</v>
      </c>
      <c r="DA904" s="2" t="s">
        <v>2721</v>
      </c>
      <c r="DB904" s="2">
        <v>0</v>
      </c>
      <c r="DC904" s="2" t="s">
        <v>189</v>
      </c>
    </row>
    <row r="905" spans="1:107">
      <c r="A905" s="24" t="s">
        <v>1058</v>
      </c>
      <c r="B905" s="46">
        <v>59442.64</v>
      </c>
      <c r="C905" s="190">
        <f>(B905-$B$1132)/($B$1133-$B$1132)</f>
        <v>6.4217929092345555E-2</v>
      </c>
      <c r="D905" s="46">
        <v>12000</v>
      </c>
      <c r="E905" s="190">
        <f>(D905-$D$1132)/($D$1133-$D$1132)</f>
        <v>2.3970719121573648E-2</v>
      </c>
      <c r="F905" s="46" t="s">
        <v>203</v>
      </c>
      <c r="G905" s="192">
        <f>VLOOKUP(F905,'DATOS DE SOPORTE'!$Y$5:$Z$8,2,FALSE)</f>
        <v>3</v>
      </c>
      <c r="H905" s="190">
        <f>(G905-$G$1132)/($G$1133-$G$1132)</f>
        <v>0.66666666666666663</v>
      </c>
      <c r="I905" s="50">
        <v>0</v>
      </c>
      <c r="J905" s="200">
        <f t="shared" ref="J905:J968" si="686">IF(I905="5+",5,I905)</f>
        <v>0</v>
      </c>
      <c r="K905" s="190">
        <f>(J905-$J$1132)/($J$1133-$J$1132)</f>
        <v>0</v>
      </c>
      <c r="L905" s="193" t="str">
        <f t="shared" ref="L905:L968" si="687">IF(I905=0,"NO","SI")</f>
        <v>NO</v>
      </c>
      <c r="M905" s="46" t="s">
        <v>192</v>
      </c>
      <c r="N905" s="192">
        <f t="shared" ref="N905:N968" si="688">IF(M905="Dueño",1,2)</f>
        <v>2</v>
      </c>
      <c r="O905" s="190">
        <f>(N905-N$1132)/(N$1133-N$1132)</f>
        <v>1</v>
      </c>
      <c r="P905" s="46" t="s">
        <v>196</v>
      </c>
      <c r="Q905" s="192">
        <f t="shared" ref="Q905:Q968" si="689">IF(P905="0-1 año",1,IF(P905="1-5 años",2,3))</f>
        <v>1</v>
      </c>
      <c r="R905" s="190">
        <f>(Q905-Q$1132)/(Q$1133-Q$1132)</f>
        <v>0</v>
      </c>
      <c r="S905" s="46" t="s">
        <v>194</v>
      </c>
      <c r="T905" s="192">
        <f t="shared" ref="T905:T968" si="690">IF(S905="Soltero",1,2)</f>
        <v>1</v>
      </c>
      <c r="U905" s="190">
        <f>(T905-T$1132)/(T$1133-T$1132)</f>
        <v>0</v>
      </c>
      <c r="V905" s="46" t="s">
        <v>62</v>
      </c>
      <c r="W905" s="194">
        <f>VLOOKUP(V905,'DATOS DE SOPORTE'!$S$5:$T$10,2,FALSE)</f>
        <v>1</v>
      </c>
      <c r="X905" s="201">
        <f>(W905-W$1132)/(W$1133-W$1132)</f>
        <v>0</v>
      </c>
      <c r="Y905" s="46" t="s">
        <v>188</v>
      </c>
      <c r="Z905" s="194">
        <f t="shared" ref="Z905:Z968" si="691">IF(Y905="Si",1,2)</f>
        <v>1</v>
      </c>
      <c r="AA905" s="201">
        <f>(Z905-Z$1132)/(Z$1133-Z$1132)</f>
        <v>0</v>
      </c>
      <c r="AB905" s="46" t="s">
        <v>136</v>
      </c>
      <c r="AC905" s="194">
        <f t="shared" ref="AC905:AC968" si="692">IF(AB905="Si",1,2)</f>
        <v>2</v>
      </c>
      <c r="AD905" s="201">
        <f>(AC905-AC$1132)/(AC$1133-AC$1132)</f>
        <v>1</v>
      </c>
      <c r="AE905" s="46" t="s">
        <v>188</v>
      </c>
      <c r="AF905" s="194">
        <f t="shared" ref="AF905:AF968" si="693">IF(AE905="Si",1,2)</f>
        <v>1</v>
      </c>
      <c r="AG905" s="201">
        <f>(AF905-AF$1132)/(AF$1133-AF$1132)</f>
        <v>0</v>
      </c>
      <c r="AH905" s="24" t="s">
        <v>67</v>
      </c>
      <c r="AI905" s="194">
        <f>VLOOKUP(AH905,'DATOS DE SOPORTE'!$V$5:$W$8,2,FALSE)</f>
        <v>1</v>
      </c>
      <c r="AJ905" s="201">
        <f>(AI905-AI$1132)/(AI$1133-AI$1132)</f>
        <v>0</v>
      </c>
      <c r="AK905" s="58" t="str">
        <f t="shared" si="685"/>
        <v>Bueno</v>
      </c>
      <c r="AL905" s="196">
        <f>IFERROR(SQRT(($E905-$E$1136)^2+($C905-$C$1136)^2),0)</f>
        <v>0.14295029992147554</v>
      </c>
      <c r="AM905" s="197" t="str">
        <f>IF(AL905&lt;=SMALL($AL$3:$AL$1130,1),"MAS PARECIDO","NO")</f>
        <v>NO</v>
      </c>
      <c r="AN905" s="197" t="str">
        <f>IF(AL905&lt;=SMALL($AL$3:$AL$1130,5),"SIMILAR","NO")</f>
        <v>NO</v>
      </c>
      <c r="AO905" s="197" t="str">
        <f t="shared" ref="AO905:AO968" si="694">IF(AN905="SIMILAR",AK905,"N/A")</f>
        <v>N/A</v>
      </c>
      <c r="AP905" s="197">
        <f t="shared" ref="AP905:AP968" si="695">IF(AO905="N/A",0,1)</f>
        <v>0</v>
      </c>
      <c r="AQ905" s="198">
        <f t="shared" ref="AQ905:AQ968" si="696">IF(AO905="N/A",0,B905)</f>
        <v>0</v>
      </c>
      <c r="AR905" s="196">
        <f>IFERROR(SQRT(($E905-$E$1136)^2+($H905-$H$1136)^2),0)</f>
        <v>0.33419626819081383</v>
      </c>
      <c r="AS905" s="197" t="str">
        <f>IF(AR905&lt;=SMALL(AR$3:AR$1130,1),"MAS PARECIDO","NO")</f>
        <v>NO</v>
      </c>
      <c r="AT905" s="197" t="str">
        <f>IF(AR905&lt;=SMALL(AR$3:AR$1130,5),"SIMILAR","NO")</f>
        <v>NO</v>
      </c>
      <c r="AU905" s="197" t="str">
        <f t="shared" ref="AU905:AU968" si="697">IF(AT905="SIMILAR",$AK905,"N/A")</f>
        <v>N/A</v>
      </c>
      <c r="AV905" s="197">
        <f t="shared" ref="AV905:AV968" si="698">IF(AU905="N/A",0,1)</f>
        <v>0</v>
      </c>
      <c r="AW905" s="198">
        <f t="shared" ref="AW905:AW968" si="699">IF(AU905="N/A",0,$B905)</f>
        <v>0</v>
      </c>
      <c r="AX905" s="199">
        <f>IFERROR(SQRT(($E905-$E$1136)^2+($K905-$K$1136)^2),0)</f>
        <v>0.20143493878062779</v>
      </c>
      <c r="AY905" s="197" t="str">
        <f>IF(AX905&lt;=SMALL(AX$3:AX$1130,1),"MAS PARECIDO","NO")</f>
        <v>NO</v>
      </c>
      <c r="AZ905" s="197" t="str">
        <f>IF(AX905&lt;=SMALL(AX$3:AX$1130,5),"SIMILAR","NO")</f>
        <v>NO</v>
      </c>
      <c r="BA905" s="197" t="str">
        <f t="shared" ref="BA905:BA968" si="700">IF(AZ905="SIMILAR",$AK905,"N/A")</f>
        <v>N/A</v>
      </c>
      <c r="BB905" s="197">
        <f t="shared" ref="BB905:BB968" si="701">IF(BA905="N/A",0,1)</f>
        <v>0</v>
      </c>
      <c r="BC905" s="198">
        <f t="shared" ref="BC905:BC968" si="702">IF(BA905="N/A",0,$B905)</f>
        <v>0</v>
      </c>
      <c r="BD905" s="196">
        <f>IFERROR(SQRT(($E905-$E$1136)^2+($O905-$O$1136)^2),0)</f>
        <v>2.4000720021600648E-2</v>
      </c>
      <c r="BE905" s="197" t="str">
        <f>IF(BD905&lt;=SMALL(BD$3:BD$1130,1),"MAS PARECIDO","NO")</f>
        <v>NO</v>
      </c>
      <c r="BF905" s="197" t="str">
        <f>IF(BD905&lt;=SMALL(BD$3:BD$1130,5),"SIMILAR","NO")</f>
        <v>NO</v>
      </c>
      <c r="BG905" s="197" t="str">
        <f t="shared" ref="BG905:BG968" si="703">IF(BF905="SIMILAR",$AK905,"N/A")</f>
        <v>N/A</v>
      </c>
      <c r="BH905" s="197">
        <f t="shared" ref="BH905:BH968" si="704">IF(BG905="N/A",0,1)</f>
        <v>0</v>
      </c>
      <c r="BI905" s="198">
        <f t="shared" ref="BI905:BI968" si="705">IF(BG905="N/A",0,$B905)</f>
        <v>0</v>
      </c>
      <c r="BJ905" s="199">
        <f>IFERROR(SQRT(($E905-$E$1136)^2+($R905-$R$1136)^2),0)</f>
        <v>0.50057570312746424</v>
      </c>
      <c r="BK905" s="197" t="str">
        <f>IF(BJ905&lt;=SMALL(BJ$3:BJ$1130,1),"MAS PARECIDO","NO")</f>
        <v>NO</v>
      </c>
      <c r="BL905" s="197" t="str">
        <f>IF(BJ905&lt;=SMALL(BJ$3:BJ$1130,5),"SIMILAR","NO")</f>
        <v>NO</v>
      </c>
      <c r="BM905" s="197" t="str">
        <f t="shared" ref="BM905:BM968" si="706">IF(BL905="SIMILAR",$AK905,"N/A")</f>
        <v>N/A</v>
      </c>
      <c r="BN905" s="197">
        <f t="shared" ref="BN905:BN968" si="707">IF(BM905="N/A",0,1)</f>
        <v>0</v>
      </c>
      <c r="BO905" s="198">
        <f t="shared" ref="BO905:BO968" si="708">IF(BM905="N/A",0,$B905)</f>
        <v>0</v>
      </c>
      <c r="BP905" s="199">
        <f>IFERROR(SQRT(($E905-$E$1136)^2+($U905-$U$1136)^2),0)</f>
        <v>2.4000720021600648E-2</v>
      </c>
      <c r="BQ905" s="197" t="str">
        <f>IF(BP905&lt;=SMALL(BP$3:BP$1130,1),"MAS PARECIDO","NO")</f>
        <v>NO</v>
      </c>
      <c r="BR905" s="197" t="str">
        <f>IF(BP905&lt;=SMALL(BP$3:BP$1130,5),"SIMILAR","NO")</f>
        <v>NO</v>
      </c>
      <c r="BS905" s="197" t="str">
        <f t="shared" ref="BS905:BS968" si="709">IF(BR905="SIMILAR",$AK905,"N/A")</f>
        <v>N/A</v>
      </c>
      <c r="BT905" s="197">
        <f t="shared" ref="BT905:BT968" si="710">IF(BS905="N/A",0,1)</f>
        <v>0</v>
      </c>
      <c r="BU905" s="198">
        <f t="shared" ref="BU905:BU968" si="711">IF(BS905="N/A",0,$B905)</f>
        <v>0</v>
      </c>
      <c r="BV905" s="199">
        <f>IFERROR(SQRT(($E905-$E$1136)^2+($X905-$X$1136)^2),0)</f>
        <v>2.4000720021600648E-2</v>
      </c>
      <c r="BW905" s="197" t="str">
        <f>IF(BV905&lt;=SMALL(BV$3:BV$1130,1),"MAS PARECIDO","NO")</f>
        <v>NO</v>
      </c>
      <c r="BX905" s="197" t="str">
        <f>IF(BV905&lt;=SMALL(BV$3:BV$1130,5),"SIMILAR","NO")</f>
        <v>NO</v>
      </c>
      <c r="BY905" s="197" t="str">
        <f t="shared" ref="BY905:BY968" si="712">IF(BX905="SIMILAR",$AK905,"N/A")</f>
        <v>N/A</v>
      </c>
      <c r="BZ905" s="197">
        <f t="shared" ref="BZ905:BZ968" si="713">IF(BY905="N/A",0,1)</f>
        <v>0</v>
      </c>
      <c r="CA905" s="198">
        <f t="shared" ref="CA905:CA968" si="714">IF(BY905="N/A",0,$B905)</f>
        <v>0</v>
      </c>
      <c r="CB905" s="199">
        <f>IFERROR(SQRT(($E905-$E$1136)^2+($AA905-$AA$1136)^2),0)</f>
        <v>2.4000720021600648E-2</v>
      </c>
      <c r="CC905" s="197" t="str">
        <f>IF(CB905&lt;=SMALL(CB$3:CB$1130,1),"MAS PARECIDO","NO")</f>
        <v>NO</v>
      </c>
      <c r="CD905" s="197" t="str">
        <f>IF(CB905&lt;=SMALL(CB$3:CB$1130,5),"SIMILAR","NO")</f>
        <v>NO</v>
      </c>
      <c r="CE905" s="197" t="str">
        <f t="shared" ref="CE905:CE968" si="715">IF(CD905="SIMILAR",$AK905,"N/A")</f>
        <v>N/A</v>
      </c>
      <c r="CF905" s="197">
        <f t="shared" ref="CF905:CF968" si="716">IF(CE905="N/A",0,1)</f>
        <v>0</v>
      </c>
      <c r="CG905" s="198">
        <f t="shared" ref="CG905:CG968" si="717">IF(CE905="N/A",0,$B905)</f>
        <v>0</v>
      </c>
      <c r="CH905" s="199">
        <f>IFERROR(SQRT(($E905-$E$1136)^2+($AD905-$AD$1136)^2),0)</f>
        <v>2.4000720021600648E-2</v>
      </c>
      <c r="CI905" s="197" t="str">
        <f>IF(CH905&lt;=SMALL(CH$3:CH$1130,1),"MAS PARECIDO","NO")</f>
        <v>NO</v>
      </c>
      <c r="CJ905" s="197" t="str">
        <f>IF(CH905&lt;=SMALL(CH$3:CH$1130,5),"SIMILAR","NO")</f>
        <v>NO</v>
      </c>
      <c r="CK905" s="197" t="str">
        <f t="shared" ref="CK905:CK968" si="718">IF(CJ905="SIMILAR",$AK905,"N/A")</f>
        <v>N/A</v>
      </c>
      <c r="CL905" s="197">
        <f t="shared" ref="CL905:CL968" si="719">IF(CK905="N/A",0,1)</f>
        <v>0</v>
      </c>
      <c r="CM905" s="198">
        <f t="shared" ref="CM905:CM968" si="720">IF(CK905="N/A",0,$B905)</f>
        <v>0</v>
      </c>
      <c r="CN905" s="199">
        <f>IFERROR(SQRT(($E905-$E$1136)^2+($AG905-$AG$1136)^2),0)</f>
        <v>1.0002879758157424</v>
      </c>
      <c r="CO905" s="197" t="str">
        <f>IF(CN905&lt;=SMALL(CN$3:CN$1130,1),"MAS PARECIDO","NO")</f>
        <v>NO</v>
      </c>
      <c r="CP905" s="197" t="str">
        <f>IF(CN905&lt;=SMALL(CN$3:CN$1130,5),"SIMILAR","NO")</f>
        <v>NO</v>
      </c>
      <c r="CQ905" s="197" t="str">
        <f t="shared" ref="CQ905:CQ968" si="721">IF(CP905="SIMILAR",$AK905,"N/A")</f>
        <v>N/A</v>
      </c>
      <c r="CR905" s="197">
        <f t="shared" ref="CR905:CR968" si="722">IF(CQ905="N/A",0,1)</f>
        <v>0</v>
      </c>
      <c r="CS905" s="198">
        <f t="shared" ref="CS905:CS968" si="723">IF(CQ905="N/A",0,$B905)</f>
        <v>0</v>
      </c>
      <c r="CT905" s="199">
        <f>IFERROR(SQRT(($E905-$E$1136)^2+($AJ905-$AJ$1136)^2),0)</f>
        <v>2.4000720021600648E-2</v>
      </c>
      <c r="CU905" s="197" t="str">
        <f>IF(CT905&lt;=SMALL(CT$3:CT$1130,1),"MAS PARECIDO","NO")</f>
        <v>NO</v>
      </c>
      <c r="CV905" s="197" t="str">
        <f>IF(CT905&lt;=SMALL(CT$3:CT$1130,5),"SIMILAR","NO")</f>
        <v>NO</v>
      </c>
      <c r="CW905" s="197" t="str">
        <f t="shared" ref="CW905:CW968" si="724">IF(CV905="SIMILAR",$AK905,"N/A")</f>
        <v>N/A</v>
      </c>
      <c r="CX905" s="197">
        <f t="shared" ref="CX905:CX968" si="725">IF(CW905="N/A",0,1)</f>
        <v>0</v>
      </c>
      <c r="CY905" s="198">
        <f t="shared" ref="CY905:CY968" si="726">IF(CW905="N/A",0,$B905)</f>
        <v>0</v>
      </c>
      <c r="CZ905" s="2">
        <v>0</v>
      </c>
      <c r="DA905" s="2" t="s">
        <v>2722</v>
      </c>
      <c r="DB905" s="2">
        <v>0</v>
      </c>
      <c r="DC905" s="2" t="s">
        <v>189</v>
      </c>
    </row>
    <row r="906" spans="1:107">
      <c r="A906" s="24" t="s">
        <v>456</v>
      </c>
      <c r="B906" s="46">
        <v>80538.59</v>
      </c>
      <c r="C906" s="190">
        <f>(B906-$B$1132)/($B$1133-$B$1132)</f>
        <v>8.8877263657409486E-2</v>
      </c>
      <c r="D906" s="46">
        <v>8000</v>
      </c>
      <c r="E906" s="190">
        <f>(D906-$D$1132)/($D$1133-$D$1132)</f>
        <v>1.597047911437343E-2</v>
      </c>
      <c r="F906" s="46" t="s">
        <v>203</v>
      </c>
      <c r="G906" s="192">
        <f>VLOOKUP(F906,'DATOS DE SOPORTE'!$Y$5:$Z$8,2,FALSE)</f>
        <v>3</v>
      </c>
      <c r="H906" s="190">
        <f>(G906-$G$1132)/($G$1133-$G$1132)</f>
        <v>0.66666666666666663</v>
      </c>
      <c r="I906" s="50">
        <v>3</v>
      </c>
      <c r="J906" s="200">
        <f t="shared" si="686"/>
        <v>3</v>
      </c>
      <c r="K906" s="190">
        <f>(J906-$J$1132)/($J$1133-$J$1132)</f>
        <v>0.6</v>
      </c>
      <c r="L906" s="193" t="str">
        <f t="shared" si="687"/>
        <v>SI</v>
      </c>
      <c r="M906" s="46" t="s">
        <v>56</v>
      </c>
      <c r="N906" s="192">
        <f t="shared" si="688"/>
        <v>1</v>
      </c>
      <c r="O906" s="190">
        <f>(N906-N$1132)/(N$1133-N$1132)</f>
        <v>0</v>
      </c>
      <c r="P906" s="46" t="s">
        <v>58</v>
      </c>
      <c r="Q906" s="192">
        <f t="shared" si="689"/>
        <v>3</v>
      </c>
      <c r="R906" s="190">
        <f>(Q906-Q$1132)/(Q$1133-Q$1132)</f>
        <v>1</v>
      </c>
      <c r="S906" s="46" t="s">
        <v>60</v>
      </c>
      <c r="T906" s="192">
        <f t="shared" si="690"/>
        <v>2</v>
      </c>
      <c r="U906" s="190">
        <f>(T906-T$1132)/(T$1133-T$1132)</f>
        <v>1</v>
      </c>
      <c r="V906" s="46" t="s">
        <v>62</v>
      </c>
      <c r="W906" s="194">
        <f>VLOOKUP(V906,'DATOS DE SOPORTE'!$S$5:$T$10,2,FALSE)</f>
        <v>1</v>
      </c>
      <c r="X906" s="201">
        <f>(W906-W$1132)/(W$1133-W$1132)</f>
        <v>0</v>
      </c>
      <c r="Y906" s="46" t="s">
        <v>136</v>
      </c>
      <c r="Z906" s="194">
        <f t="shared" si="691"/>
        <v>2</v>
      </c>
      <c r="AA906" s="201">
        <f>(Z906-Z$1132)/(Z$1133-Z$1132)</f>
        <v>1</v>
      </c>
      <c r="AB906" s="46" t="s">
        <v>136</v>
      </c>
      <c r="AC906" s="194">
        <f t="shared" si="692"/>
        <v>2</v>
      </c>
      <c r="AD906" s="201">
        <f>(AC906-AC$1132)/(AC$1133-AC$1132)</f>
        <v>1</v>
      </c>
      <c r="AE906" s="46" t="s">
        <v>188</v>
      </c>
      <c r="AF906" s="194">
        <f t="shared" si="693"/>
        <v>1</v>
      </c>
      <c r="AG906" s="201">
        <f>(AF906-AF$1132)/(AF$1133-AF$1132)</f>
        <v>0</v>
      </c>
      <c r="AH906" s="24" t="s">
        <v>67</v>
      </c>
      <c r="AI906" s="194">
        <f>VLOOKUP(AH906,'DATOS DE SOPORTE'!$V$5:$W$8,2,FALSE)</f>
        <v>1</v>
      </c>
      <c r="AJ906" s="201">
        <f>(AI906-AI$1132)/(AI$1133-AI$1132)</f>
        <v>0</v>
      </c>
      <c r="AK906" s="58" t="str">
        <f t="shared" si="685"/>
        <v>Bueno</v>
      </c>
      <c r="AL906" s="196">
        <f>IFERROR(SQRT(($E906-$E$1136)^2+($C906-$C$1136)^2),0)</f>
        <v>0.1173576209835762</v>
      </c>
      <c r="AM906" s="197" t="str">
        <f>IF(AL906&lt;=SMALL($AL$3:$AL$1130,1),"MAS PARECIDO","NO")</f>
        <v>NO</v>
      </c>
      <c r="AN906" s="197" t="str">
        <f>IF(AL906&lt;=SMALL($AL$3:$AL$1130,5),"SIMILAR","NO")</f>
        <v>NO</v>
      </c>
      <c r="AO906" s="197" t="str">
        <f t="shared" si="694"/>
        <v>N/A</v>
      </c>
      <c r="AP906" s="197">
        <f t="shared" si="695"/>
        <v>0</v>
      </c>
      <c r="AQ906" s="198">
        <f t="shared" si="696"/>
        <v>0</v>
      </c>
      <c r="AR906" s="196">
        <f>IFERROR(SQRT(($E906-$E$1136)^2+($H906-$H$1136)^2),0)</f>
        <v>0.3337171354183095</v>
      </c>
      <c r="AS906" s="197" t="str">
        <f>IF(AR906&lt;=SMALL(AR$3:AR$1130,1),"MAS PARECIDO","NO")</f>
        <v>NO</v>
      </c>
      <c r="AT906" s="197" t="str">
        <f>IF(AR906&lt;=SMALL(AR$3:AR$1130,5),"SIMILAR","NO")</f>
        <v>NO</v>
      </c>
      <c r="AU906" s="197" t="str">
        <f t="shared" si="697"/>
        <v>N/A</v>
      </c>
      <c r="AV906" s="197">
        <f t="shared" si="698"/>
        <v>0</v>
      </c>
      <c r="AW906" s="198">
        <f t="shared" si="699"/>
        <v>0</v>
      </c>
      <c r="AX906" s="199">
        <f>IFERROR(SQRT(($E906-$E$1136)^2+($K906-$K$1136)^2),0)</f>
        <v>0.40031989128781897</v>
      </c>
      <c r="AY906" s="197" t="str">
        <f>IF(AX906&lt;=SMALL(AX$3:AX$1130,1),"MAS PARECIDO","NO")</f>
        <v>NO</v>
      </c>
      <c r="AZ906" s="197" t="str">
        <f>IF(AX906&lt;=SMALL(AX$3:AX$1130,5),"SIMILAR","NO")</f>
        <v>NO</v>
      </c>
      <c r="BA906" s="197" t="str">
        <f t="shared" si="700"/>
        <v>N/A</v>
      </c>
      <c r="BB906" s="197">
        <f t="shared" si="701"/>
        <v>0</v>
      </c>
      <c r="BC906" s="198">
        <f t="shared" si="702"/>
        <v>0</v>
      </c>
      <c r="BD906" s="196">
        <f>IFERROR(SQRT(($E906-$E$1136)^2+($O906-$O$1136)^2),0)</f>
        <v>1.0001279994884111</v>
      </c>
      <c r="BE906" s="197" t="str">
        <f>IF(BD906&lt;=SMALL(BD$3:BD$1130,1),"MAS PARECIDO","NO")</f>
        <v>NO</v>
      </c>
      <c r="BF906" s="197" t="str">
        <f>IF(BD906&lt;=SMALL(BD$3:BD$1130,5),"SIMILAR","NO")</f>
        <v>NO</v>
      </c>
      <c r="BG906" s="197" t="str">
        <f t="shared" si="703"/>
        <v>N/A</v>
      </c>
      <c r="BH906" s="197">
        <f t="shared" si="704"/>
        <v>0</v>
      </c>
      <c r="BI906" s="198">
        <f t="shared" si="705"/>
        <v>0</v>
      </c>
      <c r="BJ906" s="199">
        <f>IFERROR(SQRT(($E906-$E$1136)^2+($R906-$R$1136)^2),0)</f>
        <v>0.50025594985036537</v>
      </c>
      <c r="BK906" s="197" t="str">
        <f>IF(BJ906&lt;=SMALL(BJ$3:BJ$1130,1),"MAS PARECIDO","NO")</f>
        <v>NO</v>
      </c>
      <c r="BL906" s="197" t="str">
        <f>IF(BJ906&lt;=SMALL(BJ$3:BJ$1130,5),"SIMILAR","NO")</f>
        <v>NO</v>
      </c>
      <c r="BM906" s="197" t="str">
        <f t="shared" si="706"/>
        <v>N/A</v>
      </c>
      <c r="BN906" s="197">
        <f t="shared" si="707"/>
        <v>0</v>
      </c>
      <c r="BO906" s="198">
        <f t="shared" si="708"/>
        <v>0</v>
      </c>
      <c r="BP906" s="199">
        <f>IFERROR(SQRT(($E906-$E$1136)^2+($U906-$U$1136)^2),0)</f>
        <v>1.0001279994884111</v>
      </c>
      <c r="BQ906" s="197" t="str">
        <f>IF(BP906&lt;=SMALL(BP$3:BP$1130,1),"MAS PARECIDO","NO")</f>
        <v>NO</v>
      </c>
      <c r="BR906" s="197" t="str">
        <f>IF(BP906&lt;=SMALL(BP$3:BP$1130,5),"SIMILAR","NO")</f>
        <v>NO</v>
      </c>
      <c r="BS906" s="197" t="str">
        <f t="shared" si="709"/>
        <v>N/A</v>
      </c>
      <c r="BT906" s="197">
        <f t="shared" si="710"/>
        <v>0</v>
      </c>
      <c r="BU906" s="198">
        <f t="shared" si="711"/>
        <v>0</v>
      </c>
      <c r="BV906" s="199">
        <f>IFERROR(SQRT(($E906-$E$1136)^2+($X906-$X$1136)^2),0)</f>
        <v>1.600048001440043E-2</v>
      </c>
      <c r="BW906" s="197" t="str">
        <f>IF(BV906&lt;=SMALL(BV$3:BV$1130,1),"MAS PARECIDO","NO")</f>
        <v>NO</v>
      </c>
      <c r="BX906" s="197" t="str">
        <f>IF(BV906&lt;=SMALL(BV$3:BV$1130,5),"SIMILAR","NO")</f>
        <v>NO</v>
      </c>
      <c r="BY906" s="197" t="str">
        <f t="shared" si="712"/>
        <v>N/A</v>
      </c>
      <c r="BZ906" s="197">
        <f t="shared" si="713"/>
        <v>0</v>
      </c>
      <c r="CA906" s="198">
        <f t="shared" si="714"/>
        <v>0</v>
      </c>
      <c r="CB906" s="199">
        <f>IFERROR(SQRT(($E906-$E$1136)^2+($AA906-$AA$1136)^2),0)</f>
        <v>1.0001279994884111</v>
      </c>
      <c r="CC906" s="197" t="str">
        <f>IF(CB906&lt;=SMALL(CB$3:CB$1130,1),"MAS PARECIDO","NO")</f>
        <v>NO</v>
      </c>
      <c r="CD906" s="197" t="str">
        <f>IF(CB906&lt;=SMALL(CB$3:CB$1130,5),"SIMILAR","NO")</f>
        <v>NO</v>
      </c>
      <c r="CE906" s="197" t="str">
        <f t="shared" si="715"/>
        <v>N/A</v>
      </c>
      <c r="CF906" s="197">
        <f t="shared" si="716"/>
        <v>0</v>
      </c>
      <c r="CG906" s="198">
        <f t="shared" si="717"/>
        <v>0</v>
      </c>
      <c r="CH906" s="199">
        <f>IFERROR(SQRT(($E906-$E$1136)^2+($AD906-$AD$1136)^2),0)</f>
        <v>1.600048001440043E-2</v>
      </c>
      <c r="CI906" s="197" t="str">
        <f>IF(CH906&lt;=SMALL(CH$3:CH$1130,1),"MAS PARECIDO","NO")</f>
        <v>NO</v>
      </c>
      <c r="CJ906" s="197" t="str">
        <f>IF(CH906&lt;=SMALL(CH$3:CH$1130,5),"SIMILAR","NO")</f>
        <v>NO</v>
      </c>
      <c r="CK906" s="197" t="str">
        <f t="shared" si="718"/>
        <v>N/A</v>
      </c>
      <c r="CL906" s="197">
        <f t="shared" si="719"/>
        <v>0</v>
      </c>
      <c r="CM906" s="198">
        <f t="shared" si="720"/>
        <v>0</v>
      </c>
      <c r="CN906" s="199">
        <f>IFERROR(SQRT(($E906-$E$1136)^2+($AG906-$AG$1136)^2),0)</f>
        <v>1.0001279994884111</v>
      </c>
      <c r="CO906" s="197" t="str">
        <f>IF(CN906&lt;=SMALL(CN$3:CN$1130,1),"MAS PARECIDO","NO")</f>
        <v>NO</v>
      </c>
      <c r="CP906" s="197" t="str">
        <f>IF(CN906&lt;=SMALL(CN$3:CN$1130,5),"SIMILAR","NO")</f>
        <v>NO</v>
      </c>
      <c r="CQ906" s="197" t="str">
        <f t="shared" si="721"/>
        <v>N/A</v>
      </c>
      <c r="CR906" s="197">
        <f t="shared" si="722"/>
        <v>0</v>
      </c>
      <c r="CS906" s="198">
        <f t="shared" si="723"/>
        <v>0</v>
      </c>
      <c r="CT906" s="199">
        <f>IFERROR(SQRT(($E906-$E$1136)^2+($AJ906-$AJ$1136)^2),0)</f>
        <v>1.600048001440043E-2</v>
      </c>
      <c r="CU906" s="197" t="str">
        <f>IF(CT906&lt;=SMALL(CT$3:CT$1130,1),"MAS PARECIDO","NO")</f>
        <v>NO</v>
      </c>
      <c r="CV906" s="197" t="str">
        <f>IF(CT906&lt;=SMALL(CT$3:CT$1130,5),"SIMILAR","NO")</f>
        <v>NO</v>
      </c>
      <c r="CW906" s="197" t="str">
        <f t="shared" si="724"/>
        <v>N/A</v>
      </c>
      <c r="CX906" s="197">
        <f t="shared" si="725"/>
        <v>0</v>
      </c>
      <c r="CY906" s="198">
        <f t="shared" si="726"/>
        <v>0</v>
      </c>
      <c r="CZ906" s="2" t="s">
        <v>1640</v>
      </c>
      <c r="DA906" s="2" t="s">
        <v>1641</v>
      </c>
      <c r="DB906" s="2">
        <v>0</v>
      </c>
      <c r="DC906" s="2" t="s">
        <v>189</v>
      </c>
    </row>
    <row r="907" spans="1:107">
      <c r="A907" s="24" t="s">
        <v>1059</v>
      </c>
      <c r="B907" s="46">
        <v>110993.57</v>
      </c>
      <c r="C907" s="190">
        <f>(B907-$B$1132)/($B$1133-$B$1132)</f>
        <v>0.12447649199234255</v>
      </c>
      <c r="D907" s="46">
        <v>23000</v>
      </c>
      <c r="E907" s="190">
        <f>(D907-$D$1132)/($D$1133-$D$1132)</f>
        <v>4.5971379141374238E-2</v>
      </c>
      <c r="F907" s="46" t="s">
        <v>203</v>
      </c>
      <c r="G907" s="192">
        <f>VLOOKUP(F907,'DATOS DE SOPORTE'!$Y$5:$Z$8,2,FALSE)</f>
        <v>3</v>
      </c>
      <c r="H907" s="190">
        <f>(G907-$G$1132)/($G$1133-$G$1132)</f>
        <v>0.66666666666666663</v>
      </c>
      <c r="I907" s="50">
        <v>1</v>
      </c>
      <c r="J907" s="200">
        <f t="shared" si="686"/>
        <v>1</v>
      </c>
      <c r="K907" s="190">
        <f>(J907-$J$1132)/($J$1133-$J$1132)</f>
        <v>0.2</v>
      </c>
      <c r="L907" s="193" t="str">
        <f t="shared" si="687"/>
        <v>SI</v>
      </c>
      <c r="M907" s="46" t="s">
        <v>192</v>
      </c>
      <c r="N907" s="192">
        <f t="shared" si="688"/>
        <v>2</v>
      </c>
      <c r="O907" s="190">
        <f>(N907-N$1132)/(N$1133-N$1132)</f>
        <v>1</v>
      </c>
      <c r="P907" s="46" t="s">
        <v>58</v>
      </c>
      <c r="Q907" s="192">
        <f t="shared" si="689"/>
        <v>3</v>
      </c>
      <c r="R907" s="190">
        <f>(Q907-Q$1132)/(Q$1133-Q$1132)</f>
        <v>1</v>
      </c>
      <c r="S907" s="46" t="s">
        <v>194</v>
      </c>
      <c r="T907" s="192">
        <f t="shared" si="690"/>
        <v>1</v>
      </c>
      <c r="U907" s="190">
        <f>(T907-T$1132)/(T$1133-T$1132)</f>
        <v>0</v>
      </c>
      <c r="V907" s="46" t="s">
        <v>62</v>
      </c>
      <c r="W907" s="194">
        <f>VLOOKUP(V907,'DATOS DE SOPORTE'!$S$5:$T$10,2,FALSE)</f>
        <v>1</v>
      </c>
      <c r="X907" s="201">
        <f>(W907-W$1132)/(W$1133-W$1132)</f>
        <v>0</v>
      </c>
      <c r="Y907" s="46" t="s">
        <v>188</v>
      </c>
      <c r="Z907" s="194">
        <f t="shared" si="691"/>
        <v>1</v>
      </c>
      <c r="AA907" s="201">
        <f>(Z907-Z$1132)/(Z$1133-Z$1132)</f>
        <v>0</v>
      </c>
      <c r="AB907" s="46" t="s">
        <v>136</v>
      </c>
      <c r="AC907" s="194">
        <f t="shared" si="692"/>
        <v>2</v>
      </c>
      <c r="AD907" s="201">
        <f>(AC907-AC$1132)/(AC$1133-AC$1132)</f>
        <v>1</v>
      </c>
      <c r="AE907" s="46" t="s">
        <v>136</v>
      </c>
      <c r="AF907" s="194">
        <f t="shared" si="693"/>
        <v>2</v>
      </c>
      <c r="AG907" s="201">
        <f>(AF907-AF$1132)/(AF$1133-AF$1132)</f>
        <v>1</v>
      </c>
      <c r="AH907" s="24" t="s">
        <v>67</v>
      </c>
      <c r="AI907" s="194">
        <f>VLOOKUP(AH907,'DATOS DE SOPORTE'!$V$5:$W$8,2,FALSE)</f>
        <v>1</v>
      </c>
      <c r="AJ907" s="201">
        <f>(AI907-AI$1132)/(AI$1133-AI$1132)</f>
        <v>0</v>
      </c>
      <c r="AK907" s="58" t="str">
        <f t="shared" si="685"/>
        <v>Bueno</v>
      </c>
      <c r="AL907" s="196">
        <f>IFERROR(SQRT(($E907-$E$1136)^2+($C907-$C$1136)^2),0)</f>
        <v>9.2857796060756448E-2</v>
      </c>
      <c r="AM907" s="197" t="str">
        <f>IF(AL907&lt;=SMALL($AL$3:$AL$1130,1),"MAS PARECIDO","NO")</f>
        <v>NO</v>
      </c>
      <c r="AN907" s="197" t="str">
        <f>IF(AL907&lt;=SMALL($AL$3:$AL$1130,5),"SIMILAR","NO")</f>
        <v>NO</v>
      </c>
      <c r="AO907" s="197" t="str">
        <f t="shared" si="694"/>
        <v>N/A</v>
      </c>
      <c r="AP907" s="197">
        <f t="shared" si="695"/>
        <v>0</v>
      </c>
      <c r="AQ907" s="198">
        <f t="shared" si="696"/>
        <v>0</v>
      </c>
      <c r="AR907" s="196">
        <f>IFERROR(SQRT(($E907-$E$1136)^2+($H907-$H$1136)^2),0)</f>
        <v>0.33649255278062917</v>
      </c>
      <c r="AS907" s="197" t="str">
        <f>IF(AR907&lt;=SMALL(AR$3:AR$1130,1),"MAS PARECIDO","NO")</f>
        <v>NO</v>
      </c>
      <c r="AT907" s="197" t="str">
        <f>IF(AR907&lt;=SMALL(AR$3:AR$1130,5),"SIMILAR","NO")</f>
        <v>NO</v>
      </c>
      <c r="AU907" s="197" t="str">
        <f t="shared" si="697"/>
        <v>N/A</v>
      </c>
      <c r="AV907" s="197">
        <f t="shared" si="698"/>
        <v>0</v>
      </c>
      <c r="AW907" s="198">
        <f t="shared" si="699"/>
        <v>0</v>
      </c>
      <c r="AX907" s="199">
        <f>IFERROR(SQRT(($E907-$E$1136)^2+($K907-$K$1136)^2),0)</f>
        <v>4.6001380041401238E-2</v>
      </c>
      <c r="AY907" s="197" t="str">
        <f>IF(AX907&lt;=SMALL(AX$3:AX$1130,1),"MAS PARECIDO","NO")</f>
        <v>NO</v>
      </c>
      <c r="AZ907" s="197" t="str">
        <f>IF(AX907&lt;=SMALL(AX$3:AX$1130,5),"SIMILAR","NO")</f>
        <v>NO</v>
      </c>
      <c r="BA907" s="197" t="str">
        <f t="shared" si="700"/>
        <v>N/A</v>
      </c>
      <c r="BB907" s="197">
        <f t="shared" si="701"/>
        <v>0</v>
      </c>
      <c r="BC907" s="198">
        <f t="shared" si="702"/>
        <v>0</v>
      </c>
      <c r="BD907" s="196">
        <f>IFERROR(SQRT(($E907-$E$1136)^2+($O907-$O$1136)^2),0)</f>
        <v>4.6001380041401238E-2</v>
      </c>
      <c r="BE907" s="197" t="str">
        <f>IF(BD907&lt;=SMALL(BD$3:BD$1130,1),"MAS PARECIDO","NO")</f>
        <v>NO</v>
      </c>
      <c r="BF907" s="197" t="str">
        <f>IF(BD907&lt;=SMALL(BD$3:BD$1130,5),"SIMILAR","NO")</f>
        <v>NO</v>
      </c>
      <c r="BG907" s="197" t="str">
        <f t="shared" si="703"/>
        <v>N/A</v>
      </c>
      <c r="BH907" s="197">
        <f t="shared" si="704"/>
        <v>0</v>
      </c>
      <c r="BI907" s="198">
        <f t="shared" si="705"/>
        <v>0</v>
      </c>
      <c r="BJ907" s="199">
        <f>IFERROR(SQRT(($E907-$E$1136)^2+($R907-$R$1136)^2),0)</f>
        <v>0.50211166782471151</v>
      </c>
      <c r="BK907" s="197" t="str">
        <f>IF(BJ907&lt;=SMALL(BJ$3:BJ$1130,1),"MAS PARECIDO","NO")</f>
        <v>NO</v>
      </c>
      <c r="BL907" s="197" t="str">
        <f>IF(BJ907&lt;=SMALL(BJ$3:BJ$1130,5),"SIMILAR","NO")</f>
        <v>NO</v>
      </c>
      <c r="BM907" s="197" t="str">
        <f t="shared" si="706"/>
        <v>N/A</v>
      </c>
      <c r="BN907" s="197">
        <f t="shared" si="707"/>
        <v>0</v>
      </c>
      <c r="BO907" s="198">
        <f t="shared" si="708"/>
        <v>0</v>
      </c>
      <c r="BP907" s="199">
        <f>IFERROR(SQRT(($E907-$E$1136)^2+($U907-$U$1136)^2),0)</f>
        <v>4.6001380041401238E-2</v>
      </c>
      <c r="BQ907" s="197" t="str">
        <f>IF(BP907&lt;=SMALL(BP$3:BP$1130,1),"MAS PARECIDO","NO")</f>
        <v>NO</v>
      </c>
      <c r="BR907" s="197" t="str">
        <f>IF(BP907&lt;=SMALL(BP$3:BP$1130,5),"SIMILAR","NO")</f>
        <v>NO</v>
      </c>
      <c r="BS907" s="197" t="str">
        <f t="shared" si="709"/>
        <v>N/A</v>
      </c>
      <c r="BT907" s="197">
        <f t="shared" si="710"/>
        <v>0</v>
      </c>
      <c r="BU907" s="198">
        <f t="shared" si="711"/>
        <v>0</v>
      </c>
      <c r="BV907" s="199">
        <f>IFERROR(SQRT(($E907-$E$1136)^2+($X907-$X$1136)^2),0)</f>
        <v>4.6001380041401238E-2</v>
      </c>
      <c r="BW907" s="197" t="str">
        <f>IF(BV907&lt;=SMALL(BV$3:BV$1130,1),"MAS PARECIDO","NO")</f>
        <v>NO</v>
      </c>
      <c r="BX907" s="197" t="str">
        <f>IF(BV907&lt;=SMALL(BV$3:BV$1130,5),"SIMILAR","NO")</f>
        <v>NO</v>
      </c>
      <c r="BY907" s="197" t="str">
        <f t="shared" si="712"/>
        <v>N/A</v>
      </c>
      <c r="BZ907" s="197">
        <f t="shared" si="713"/>
        <v>0</v>
      </c>
      <c r="CA907" s="198">
        <f t="shared" si="714"/>
        <v>0</v>
      </c>
      <c r="CB907" s="199">
        <f>IFERROR(SQRT(($E907-$E$1136)^2+($AA907-$AA$1136)^2),0)</f>
        <v>4.6001380041401238E-2</v>
      </c>
      <c r="CC907" s="197" t="str">
        <f>IF(CB907&lt;=SMALL(CB$3:CB$1130,1),"MAS PARECIDO","NO")</f>
        <v>NO</v>
      </c>
      <c r="CD907" s="197" t="str">
        <f>IF(CB907&lt;=SMALL(CB$3:CB$1130,5),"SIMILAR","NO")</f>
        <v>NO</v>
      </c>
      <c r="CE907" s="197" t="str">
        <f t="shared" si="715"/>
        <v>N/A</v>
      </c>
      <c r="CF907" s="197">
        <f t="shared" si="716"/>
        <v>0</v>
      </c>
      <c r="CG907" s="198">
        <f t="shared" si="717"/>
        <v>0</v>
      </c>
      <c r="CH907" s="199">
        <f>IFERROR(SQRT(($E907-$E$1136)^2+($AD907-$AD$1136)^2),0)</f>
        <v>4.6001380041401238E-2</v>
      </c>
      <c r="CI907" s="197" t="str">
        <f>IF(CH907&lt;=SMALL(CH$3:CH$1130,1),"MAS PARECIDO","NO")</f>
        <v>NO</v>
      </c>
      <c r="CJ907" s="197" t="str">
        <f>IF(CH907&lt;=SMALL(CH$3:CH$1130,5),"SIMILAR","NO")</f>
        <v>NO</v>
      </c>
      <c r="CK907" s="197" t="str">
        <f t="shared" si="718"/>
        <v>N/A</v>
      </c>
      <c r="CL907" s="197">
        <f t="shared" si="719"/>
        <v>0</v>
      </c>
      <c r="CM907" s="198">
        <f t="shared" si="720"/>
        <v>0</v>
      </c>
      <c r="CN907" s="199">
        <f>IFERROR(SQRT(($E907-$E$1136)^2+($AG907-$AG$1136)^2),0)</f>
        <v>4.6001380041401238E-2</v>
      </c>
      <c r="CO907" s="197" t="str">
        <f>IF(CN907&lt;=SMALL(CN$3:CN$1130,1),"MAS PARECIDO","NO")</f>
        <v>NO</v>
      </c>
      <c r="CP907" s="197" t="str">
        <f>IF(CN907&lt;=SMALL(CN$3:CN$1130,5),"SIMILAR","NO")</f>
        <v>NO</v>
      </c>
      <c r="CQ907" s="197" t="str">
        <f t="shared" si="721"/>
        <v>N/A</v>
      </c>
      <c r="CR907" s="197">
        <f t="shared" si="722"/>
        <v>0</v>
      </c>
      <c r="CS907" s="198">
        <f t="shared" si="723"/>
        <v>0</v>
      </c>
      <c r="CT907" s="199">
        <f>IFERROR(SQRT(($E907-$E$1136)^2+($AJ907-$AJ$1136)^2),0)</f>
        <v>4.6001380041401238E-2</v>
      </c>
      <c r="CU907" s="197" t="str">
        <f>IF(CT907&lt;=SMALL(CT$3:CT$1130,1),"MAS PARECIDO","NO")</f>
        <v>NO</v>
      </c>
      <c r="CV907" s="197" t="str">
        <f>IF(CT907&lt;=SMALL(CT$3:CT$1130,5),"SIMILAR","NO")</f>
        <v>NO</v>
      </c>
      <c r="CW907" s="197" t="str">
        <f t="shared" si="724"/>
        <v>N/A</v>
      </c>
      <c r="CX907" s="197">
        <f t="shared" si="725"/>
        <v>0</v>
      </c>
      <c r="CY907" s="198">
        <f t="shared" si="726"/>
        <v>0</v>
      </c>
      <c r="CZ907" s="2">
        <v>0</v>
      </c>
      <c r="DA907" s="2" t="s">
        <v>2723</v>
      </c>
      <c r="DB907" s="2">
        <v>0</v>
      </c>
      <c r="DC907" s="2" t="s">
        <v>189</v>
      </c>
    </row>
    <row r="908" spans="1:107">
      <c r="A908" s="24" t="s">
        <v>1060</v>
      </c>
      <c r="B908" s="46">
        <v>81256.61</v>
      </c>
      <c r="C908" s="190">
        <f>(B908-$B$1132)/($B$1133-$B$1132)</f>
        <v>8.9716566718158461E-2</v>
      </c>
      <c r="D908" s="46">
        <v>35000</v>
      </c>
      <c r="E908" s="190">
        <f>(D908-$D$1132)/($D$1133-$D$1132)</f>
        <v>6.9972099162974893E-2</v>
      </c>
      <c r="F908" s="46" t="s">
        <v>53</v>
      </c>
      <c r="G908" s="192">
        <f>VLOOKUP(F908,'DATOS DE SOPORTE'!$Y$5:$Z$8,2,FALSE)</f>
        <v>2</v>
      </c>
      <c r="H908" s="190">
        <f>(G908-$G$1132)/($G$1133-$G$1132)</f>
        <v>0.33333333333333331</v>
      </c>
      <c r="I908" s="50">
        <v>0</v>
      </c>
      <c r="J908" s="200">
        <f t="shared" si="686"/>
        <v>0</v>
      </c>
      <c r="K908" s="190">
        <f>(J908-$J$1132)/($J$1133-$J$1132)</f>
        <v>0</v>
      </c>
      <c r="L908" s="193" t="str">
        <f t="shared" si="687"/>
        <v>NO</v>
      </c>
      <c r="M908" s="46" t="s">
        <v>192</v>
      </c>
      <c r="N908" s="192">
        <f t="shared" si="688"/>
        <v>2</v>
      </c>
      <c r="O908" s="190">
        <f>(N908-N$1132)/(N$1133-N$1132)</f>
        <v>1</v>
      </c>
      <c r="P908" s="46" t="s">
        <v>58</v>
      </c>
      <c r="Q908" s="192">
        <f t="shared" si="689"/>
        <v>3</v>
      </c>
      <c r="R908" s="190">
        <f>(Q908-Q$1132)/(Q$1133-Q$1132)</f>
        <v>1</v>
      </c>
      <c r="S908" s="46" t="s">
        <v>60</v>
      </c>
      <c r="T908" s="192">
        <f t="shared" si="690"/>
        <v>2</v>
      </c>
      <c r="U908" s="190">
        <f>(T908-T$1132)/(T$1133-T$1132)</f>
        <v>1</v>
      </c>
      <c r="V908" s="46" t="s">
        <v>62</v>
      </c>
      <c r="W908" s="194">
        <f>VLOOKUP(V908,'DATOS DE SOPORTE'!$S$5:$T$10,2,FALSE)</f>
        <v>1</v>
      </c>
      <c r="X908" s="201">
        <f>(W908-W$1132)/(W$1133-W$1132)</f>
        <v>0</v>
      </c>
      <c r="Y908" s="46" t="s">
        <v>188</v>
      </c>
      <c r="Z908" s="194">
        <f t="shared" si="691"/>
        <v>1</v>
      </c>
      <c r="AA908" s="201">
        <f>(Z908-Z$1132)/(Z$1133-Z$1132)</f>
        <v>0</v>
      </c>
      <c r="AB908" s="46" t="s">
        <v>188</v>
      </c>
      <c r="AC908" s="194">
        <f t="shared" si="692"/>
        <v>1</v>
      </c>
      <c r="AD908" s="201">
        <f>(AC908-AC$1132)/(AC$1133-AC$1132)</f>
        <v>0</v>
      </c>
      <c r="AE908" s="46" t="s">
        <v>136</v>
      </c>
      <c r="AF908" s="194">
        <f t="shared" si="693"/>
        <v>2</v>
      </c>
      <c r="AG908" s="201">
        <f>(AF908-AF$1132)/(AF$1133-AF$1132)</f>
        <v>1</v>
      </c>
      <c r="AH908" s="24" t="s">
        <v>67</v>
      </c>
      <c r="AI908" s="194">
        <f>VLOOKUP(AH908,'DATOS DE SOPORTE'!$V$5:$W$8,2,FALSE)</f>
        <v>1</v>
      </c>
      <c r="AJ908" s="201">
        <f>(AI908-AI$1132)/(AI$1133-AI$1132)</f>
        <v>0</v>
      </c>
      <c r="AK908" s="58" t="str">
        <f t="shared" si="685"/>
        <v>Bueno</v>
      </c>
      <c r="AL908" s="196">
        <f>IFERROR(SQRT(($E908-$E$1136)^2+($C908-$C$1136)^2),0)</f>
        <v>0.13499124634675522</v>
      </c>
      <c r="AM908" s="197" t="str">
        <f>IF(AL908&lt;=SMALL($AL$3:$AL$1130,1),"MAS PARECIDO","NO")</f>
        <v>NO</v>
      </c>
      <c r="AN908" s="197" t="str">
        <f>IF(AL908&lt;=SMALL($AL$3:$AL$1130,5),"SIMILAR","NO")</f>
        <v>NO</v>
      </c>
      <c r="AO908" s="197" t="str">
        <f t="shared" si="694"/>
        <v>N/A</v>
      </c>
      <c r="AP908" s="197">
        <f t="shared" si="695"/>
        <v>0</v>
      </c>
      <c r="AQ908" s="198">
        <f t="shared" si="696"/>
        <v>0</v>
      </c>
      <c r="AR908" s="196">
        <f>IFERROR(SQRT(($E908-$E$1136)^2+($H908-$H$1136)^2),0)</f>
        <v>7.0002100063001893E-2</v>
      </c>
      <c r="AS908" s="197" t="str">
        <f>IF(AR908&lt;=SMALL(AR$3:AR$1130,1),"MAS PARECIDO","NO")</f>
        <v>NO</v>
      </c>
      <c r="AT908" s="197" t="str">
        <f>IF(AR908&lt;=SMALL(AR$3:AR$1130,5),"SIMILAR","NO")</f>
        <v>NO</v>
      </c>
      <c r="AU908" s="197" t="str">
        <f t="shared" si="697"/>
        <v>N/A</v>
      </c>
      <c r="AV908" s="197">
        <f t="shared" si="698"/>
        <v>0</v>
      </c>
      <c r="AW908" s="198">
        <f t="shared" si="699"/>
        <v>0</v>
      </c>
      <c r="AX908" s="199">
        <f>IFERROR(SQRT(($E908-$E$1136)^2+($K908-$K$1136)^2),0)</f>
        <v>0.21189689477014648</v>
      </c>
      <c r="AY908" s="197" t="str">
        <f>IF(AX908&lt;=SMALL(AX$3:AX$1130,1),"MAS PARECIDO","NO")</f>
        <v>NO</v>
      </c>
      <c r="AZ908" s="197" t="str">
        <f>IF(AX908&lt;=SMALL(AX$3:AX$1130,5),"SIMILAR","NO")</f>
        <v>NO</v>
      </c>
      <c r="BA908" s="197" t="str">
        <f t="shared" si="700"/>
        <v>N/A</v>
      </c>
      <c r="BB908" s="197">
        <f t="shared" si="701"/>
        <v>0</v>
      </c>
      <c r="BC908" s="198">
        <f t="shared" si="702"/>
        <v>0</v>
      </c>
      <c r="BD908" s="196">
        <f>IFERROR(SQRT(($E908-$E$1136)^2+($O908-$O$1136)^2),0)</f>
        <v>7.0002100063001893E-2</v>
      </c>
      <c r="BE908" s="197" t="str">
        <f>IF(BD908&lt;=SMALL(BD$3:BD$1130,1),"MAS PARECIDO","NO")</f>
        <v>NO</v>
      </c>
      <c r="BF908" s="197" t="str">
        <f>IF(BD908&lt;=SMALL(BD$3:BD$1130,5),"SIMILAR","NO")</f>
        <v>NO</v>
      </c>
      <c r="BG908" s="197" t="str">
        <f t="shared" si="703"/>
        <v>N/A</v>
      </c>
      <c r="BH908" s="197">
        <f t="shared" si="704"/>
        <v>0</v>
      </c>
      <c r="BI908" s="198">
        <f t="shared" si="705"/>
        <v>0</v>
      </c>
      <c r="BJ908" s="199">
        <f>IFERROR(SQRT(($E908-$E$1136)^2+($R908-$R$1136)^2),0)</f>
        <v>0.50487651362806585</v>
      </c>
      <c r="BK908" s="197" t="str">
        <f>IF(BJ908&lt;=SMALL(BJ$3:BJ$1130,1),"MAS PARECIDO","NO")</f>
        <v>NO</v>
      </c>
      <c r="BL908" s="197" t="str">
        <f>IF(BJ908&lt;=SMALL(BJ$3:BJ$1130,5),"SIMILAR","NO")</f>
        <v>NO</v>
      </c>
      <c r="BM908" s="197" t="str">
        <f t="shared" si="706"/>
        <v>N/A</v>
      </c>
      <c r="BN908" s="197">
        <f t="shared" si="707"/>
        <v>0</v>
      </c>
      <c r="BO908" s="198">
        <f t="shared" si="708"/>
        <v>0</v>
      </c>
      <c r="BP908" s="199">
        <f>IFERROR(SQRT(($E908-$E$1136)^2+($U908-$U$1136)^2),0)</f>
        <v>1.0024471527283774</v>
      </c>
      <c r="BQ908" s="197" t="str">
        <f>IF(BP908&lt;=SMALL(BP$3:BP$1130,1),"MAS PARECIDO","NO")</f>
        <v>NO</v>
      </c>
      <c r="BR908" s="197" t="str">
        <f>IF(BP908&lt;=SMALL(BP$3:BP$1130,5),"SIMILAR","NO")</f>
        <v>NO</v>
      </c>
      <c r="BS908" s="197" t="str">
        <f t="shared" si="709"/>
        <v>N/A</v>
      </c>
      <c r="BT908" s="197">
        <f t="shared" si="710"/>
        <v>0</v>
      </c>
      <c r="BU908" s="198">
        <f t="shared" si="711"/>
        <v>0</v>
      </c>
      <c r="BV908" s="199">
        <f>IFERROR(SQRT(($E908-$E$1136)^2+($X908-$X$1136)^2),0)</f>
        <v>7.0002100063001893E-2</v>
      </c>
      <c r="BW908" s="197" t="str">
        <f>IF(BV908&lt;=SMALL(BV$3:BV$1130,1),"MAS PARECIDO","NO")</f>
        <v>NO</v>
      </c>
      <c r="BX908" s="197" t="str">
        <f>IF(BV908&lt;=SMALL(BV$3:BV$1130,5),"SIMILAR","NO")</f>
        <v>NO</v>
      </c>
      <c r="BY908" s="197" t="str">
        <f t="shared" si="712"/>
        <v>N/A</v>
      </c>
      <c r="BZ908" s="197">
        <f t="shared" si="713"/>
        <v>0</v>
      </c>
      <c r="CA908" s="198">
        <f t="shared" si="714"/>
        <v>0</v>
      </c>
      <c r="CB908" s="199">
        <f>IFERROR(SQRT(($E908-$E$1136)^2+($AA908-$AA$1136)^2),0)</f>
        <v>7.0002100063001893E-2</v>
      </c>
      <c r="CC908" s="197" t="str">
        <f>IF(CB908&lt;=SMALL(CB$3:CB$1130,1),"MAS PARECIDO","NO")</f>
        <v>NO</v>
      </c>
      <c r="CD908" s="197" t="str">
        <f>IF(CB908&lt;=SMALL(CB$3:CB$1130,5),"SIMILAR","NO")</f>
        <v>NO</v>
      </c>
      <c r="CE908" s="197" t="str">
        <f t="shared" si="715"/>
        <v>N/A</v>
      </c>
      <c r="CF908" s="197">
        <f t="shared" si="716"/>
        <v>0</v>
      </c>
      <c r="CG908" s="198">
        <f t="shared" si="717"/>
        <v>0</v>
      </c>
      <c r="CH908" s="199">
        <f>IFERROR(SQRT(($E908-$E$1136)^2+($AD908-$AD$1136)^2),0)</f>
        <v>1.0024471527283774</v>
      </c>
      <c r="CI908" s="197" t="str">
        <f>IF(CH908&lt;=SMALL(CH$3:CH$1130,1),"MAS PARECIDO","NO")</f>
        <v>NO</v>
      </c>
      <c r="CJ908" s="197" t="str">
        <f>IF(CH908&lt;=SMALL(CH$3:CH$1130,5),"SIMILAR","NO")</f>
        <v>NO</v>
      </c>
      <c r="CK908" s="197" t="str">
        <f t="shared" si="718"/>
        <v>N/A</v>
      </c>
      <c r="CL908" s="197">
        <f t="shared" si="719"/>
        <v>0</v>
      </c>
      <c r="CM908" s="198">
        <f t="shared" si="720"/>
        <v>0</v>
      </c>
      <c r="CN908" s="199">
        <f>IFERROR(SQRT(($E908-$E$1136)^2+($AG908-$AG$1136)^2),0)</f>
        <v>7.0002100063001893E-2</v>
      </c>
      <c r="CO908" s="197" t="str">
        <f>IF(CN908&lt;=SMALL(CN$3:CN$1130,1),"MAS PARECIDO","NO")</f>
        <v>NO</v>
      </c>
      <c r="CP908" s="197" t="str">
        <f>IF(CN908&lt;=SMALL(CN$3:CN$1130,5),"SIMILAR","NO")</f>
        <v>NO</v>
      </c>
      <c r="CQ908" s="197" t="str">
        <f t="shared" si="721"/>
        <v>N/A</v>
      </c>
      <c r="CR908" s="197">
        <f t="shared" si="722"/>
        <v>0</v>
      </c>
      <c r="CS908" s="198">
        <f t="shared" si="723"/>
        <v>0</v>
      </c>
      <c r="CT908" s="199">
        <f>IFERROR(SQRT(($E908-$E$1136)^2+($AJ908-$AJ$1136)^2),0)</f>
        <v>7.0002100063001893E-2</v>
      </c>
      <c r="CU908" s="197" t="str">
        <f>IF(CT908&lt;=SMALL(CT$3:CT$1130,1),"MAS PARECIDO","NO")</f>
        <v>NO</v>
      </c>
      <c r="CV908" s="197" t="str">
        <f>IF(CT908&lt;=SMALL(CT$3:CT$1130,5),"SIMILAR","NO")</f>
        <v>NO</v>
      </c>
      <c r="CW908" s="197" t="str">
        <f t="shared" si="724"/>
        <v>N/A</v>
      </c>
      <c r="CX908" s="197">
        <f t="shared" si="725"/>
        <v>0</v>
      </c>
      <c r="CY908" s="198">
        <f t="shared" si="726"/>
        <v>0</v>
      </c>
      <c r="CZ908" s="2">
        <v>0</v>
      </c>
      <c r="DA908" s="2" t="s">
        <v>2724</v>
      </c>
      <c r="DB908" s="2">
        <v>0</v>
      </c>
      <c r="DC908" s="2" t="s">
        <v>189</v>
      </c>
    </row>
    <row r="909" spans="1:107">
      <c r="A909" s="24" t="s">
        <v>1061</v>
      </c>
      <c r="B909" s="46">
        <v>86408.86</v>
      </c>
      <c r="C909" s="190">
        <f>(B909-$B$1132)/($B$1133-$B$1132)</f>
        <v>9.5739099787911217E-2</v>
      </c>
      <c r="D909" s="46">
        <v>85000</v>
      </c>
      <c r="E909" s="190">
        <f>(D909-$D$1132)/($D$1133-$D$1132)</f>
        <v>0.1699750992529776</v>
      </c>
      <c r="F909" s="46" t="s">
        <v>191</v>
      </c>
      <c r="G909" s="192">
        <f>VLOOKUP(F909,'DATOS DE SOPORTE'!$Y$5:$Z$8,2,FALSE)</f>
        <v>1</v>
      </c>
      <c r="H909" s="190">
        <f>(G909-$G$1132)/($G$1133-$G$1132)</f>
        <v>0</v>
      </c>
      <c r="I909" s="50">
        <v>0</v>
      </c>
      <c r="J909" s="200">
        <f t="shared" si="686"/>
        <v>0</v>
      </c>
      <c r="K909" s="190">
        <f>(J909-$J$1132)/($J$1133-$J$1132)</f>
        <v>0</v>
      </c>
      <c r="L909" s="193" t="str">
        <f t="shared" si="687"/>
        <v>NO</v>
      </c>
      <c r="M909" s="46" t="s">
        <v>192</v>
      </c>
      <c r="N909" s="192">
        <f t="shared" si="688"/>
        <v>2</v>
      </c>
      <c r="O909" s="190">
        <f>(N909-N$1132)/(N$1133-N$1132)</f>
        <v>1</v>
      </c>
      <c r="P909" s="46" t="s">
        <v>193</v>
      </c>
      <c r="Q909" s="192">
        <f t="shared" si="689"/>
        <v>2</v>
      </c>
      <c r="R909" s="190">
        <f>(Q909-Q$1132)/(Q$1133-Q$1132)</f>
        <v>0.5</v>
      </c>
      <c r="S909" s="46" t="s">
        <v>194</v>
      </c>
      <c r="T909" s="192">
        <f t="shared" si="690"/>
        <v>1</v>
      </c>
      <c r="U909" s="190">
        <f>(T909-T$1132)/(T$1133-T$1132)</f>
        <v>0</v>
      </c>
      <c r="V909" s="46" t="s">
        <v>62</v>
      </c>
      <c r="W909" s="194">
        <f>VLOOKUP(V909,'DATOS DE SOPORTE'!$S$5:$T$10,2,FALSE)</f>
        <v>1</v>
      </c>
      <c r="X909" s="201">
        <f>(W909-W$1132)/(W$1133-W$1132)</f>
        <v>0</v>
      </c>
      <c r="Y909" s="46" t="s">
        <v>188</v>
      </c>
      <c r="Z909" s="194">
        <f t="shared" si="691"/>
        <v>1</v>
      </c>
      <c r="AA909" s="201">
        <f>(Z909-Z$1132)/(Z$1133-Z$1132)</f>
        <v>0</v>
      </c>
      <c r="AB909" s="46" t="s">
        <v>136</v>
      </c>
      <c r="AC909" s="194">
        <f t="shared" si="692"/>
        <v>2</v>
      </c>
      <c r="AD909" s="201">
        <f>(AC909-AC$1132)/(AC$1133-AC$1132)</f>
        <v>1</v>
      </c>
      <c r="AE909" s="46" t="s">
        <v>188</v>
      </c>
      <c r="AF909" s="194">
        <f t="shared" si="693"/>
        <v>1</v>
      </c>
      <c r="AG909" s="201">
        <f>(AF909-AF$1132)/(AF$1133-AF$1132)</f>
        <v>0</v>
      </c>
      <c r="AH909" s="24" t="s">
        <v>67</v>
      </c>
      <c r="AI909" s="194">
        <f>VLOOKUP(AH909,'DATOS DE SOPORTE'!$V$5:$W$8,2,FALSE)</f>
        <v>1</v>
      </c>
      <c r="AJ909" s="201">
        <f>(AI909-AI$1132)/(AI$1133-AI$1132)</f>
        <v>0</v>
      </c>
      <c r="AK909" s="58" t="str">
        <f t="shared" si="685"/>
        <v>Bueno</v>
      </c>
      <c r="AL909" s="196">
        <f>IFERROR(SQRT(($E909-$E$1136)^2+($C909-$C$1136)^2),0)</f>
        <v>0.20216348949157292</v>
      </c>
      <c r="AM909" s="197" t="str">
        <f>IF(AL909&lt;=SMALL($AL$3:$AL$1130,1),"MAS PARECIDO","NO")</f>
        <v>NO</v>
      </c>
      <c r="AN909" s="197" t="str">
        <f>IF(AL909&lt;=SMALL($AL$3:$AL$1130,5),"SIMILAR","NO")</f>
        <v>NO</v>
      </c>
      <c r="AO909" s="197" t="str">
        <f t="shared" si="694"/>
        <v>N/A</v>
      </c>
      <c r="AP909" s="197">
        <f t="shared" si="695"/>
        <v>0</v>
      </c>
      <c r="AQ909" s="198">
        <f t="shared" si="696"/>
        <v>0</v>
      </c>
      <c r="AR909" s="196">
        <f>IFERROR(SQRT(($E909-$E$1136)^2+($H909-$H$1136)^2),0)</f>
        <v>0.37418290338969823</v>
      </c>
      <c r="AS909" s="197" t="str">
        <f>IF(AR909&lt;=SMALL(AR$3:AR$1130,1),"MAS PARECIDO","NO")</f>
        <v>NO</v>
      </c>
      <c r="AT909" s="197" t="str">
        <f>IF(AR909&lt;=SMALL(AR$3:AR$1130,5),"SIMILAR","NO")</f>
        <v>NO</v>
      </c>
      <c r="AU909" s="197" t="str">
        <f t="shared" si="697"/>
        <v>N/A</v>
      </c>
      <c r="AV909" s="197">
        <f t="shared" si="698"/>
        <v>0</v>
      </c>
      <c r="AW909" s="198">
        <f t="shared" si="699"/>
        <v>0</v>
      </c>
      <c r="AX909" s="199">
        <f>IFERROR(SQRT(($E909-$E$1136)^2+($K909-$K$1136)^2),0)</f>
        <v>0.26249139810293426</v>
      </c>
      <c r="AY909" s="197" t="str">
        <f>IF(AX909&lt;=SMALL(AX$3:AX$1130,1),"MAS PARECIDO","NO")</f>
        <v>NO</v>
      </c>
      <c r="AZ909" s="197" t="str">
        <f>IF(AX909&lt;=SMALL(AX$3:AX$1130,5),"SIMILAR","NO")</f>
        <v>NO</v>
      </c>
      <c r="BA909" s="197" t="str">
        <f t="shared" si="700"/>
        <v>N/A</v>
      </c>
      <c r="BB909" s="197">
        <f t="shared" si="701"/>
        <v>0</v>
      </c>
      <c r="BC909" s="198">
        <f t="shared" si="702"/>
        <v>0</v>
      </c>
      <c r="BD909" s="196">
        <f>IFERROR(SQRT(($E909-$E$1136)^2+($O909-$O$1136)^2),0)</f>
        <v>0.1700051001530046</v>
      </c>
      <c r="BE909" s="197" t="str">
        <f>IF(BD909&lt;=SMALL(BD$3:BD$1130,1),"MAS PARECIDO","NO")</f>
        <v>NO</v>
      </c>
      <c r="BF909" s="197" t="str">
        <f>IF(BD909&lt;=SMALL(BD$3:BD$1130,5),"SIMILAR","NO")</f>
        <v>NO</v>
      </c>
      <c r="BG909" s="197" t="str">
        <f t="shared" si="703"/>
        <v>N/A</v>
      </c>
      <c r="BH909" s="197">
        <f t="shared" si="704"/>
        <v>0</v>
      </c>
      <c r="BI909" s="198">
        <f t="shared" si="705"/>
        <v>0</v>
      </c>
      <c r="BJ909" s="199">
        <f>IFERROR(SQRT(($E909-$E$1136)^2+($R909-$R$1136)^2),0)</f>
        <v>0.1700051001530046</v>
      </c>
      <c r="BK909" s="197" t="str">
        <f>IF(BJ909&lt;=SMALL(BJ$3:BJ$1130,1),"MAS PARECIDO","NO")</f>
        <v>NO</v>
      </c>
      <c r="BL909" s="197" t="str">
        <f>IF(BJ909&lt;=SMALL(BJ$3:BJ$1130,5),"SIMILAR","NO")</f>
        <v>NO</v>
      </c>
      <c r="BM909" s="197" t="str">
        <f t="shared" si="706"/>
        <v>N/A</v>
      </c>
      <c r="BN909" s="197">
        <f t="shared" si="707"/>
        <v>0</v>
      </c>
      <c r="BO909" s="198">
        <f t="shared" si="708"/>
        <v>0</v>
      </c>
      <c r="BP909" s="199">
        <f>IFERROR(SQRT(($E909-$E$1136)^2+($U909-$U$1136)^2),0)</f>
        <v>0.1700051001530046</v>
      </c>
      <c r="BQ909" s="197" t="str">
        <f>IF(BP909&lt;=SMALL(BP$3:BP$1130,1),"MAS PARECIDO","NO")</f>
        <v>NO</v>
      </c>
      <c r="BR909" s="197" t="str">
        <f>IF(BP909&lt;=SMALL(BP$3:BP$1130,5),"SIMILAR","NO")</f>
        <v>NO</v>
      </c>
      <c r="BS909" s="197" t="str">
        <f t="shared" si="709"/>
        <v>N/A</v>
      </c>
      <c r="BT909" s="197">
        <f t="shared" si="710"/>
        <v>0</v>
      </c>
      <c r="BU909" s="198">
        <f t="shared" si="711"/>
        <v>0</v>
      </c>
      <c r="BV909" s="199">
        <f>IFERROR(SQRT(($E909-$E$1136)^2+($X909-$X$1136)^2),0)</f>
        <v>0.1700051001530046</v>
      </c>
      <c r="BW909" s="197" t="str">
        <f>IF(BV909&lt;=SMALL(BV$3:BV$1130,1),"MAS PARECIDO","NO")</f>
        <v>NO</v>
      </c>
      <c r="BX909" s="197" t="str">
        <f>IF(BV909&lt;=SMALL(BV$3:BV$1130,5),"SIMILAR","NO")</f>
        <v>NO</v>
      </c>
      <c r="BY909" s="197" t="str">
        <f t="shared" si="712"/>
        <v>N/A</v>
      </c>
      <c r="BZ909" s="197">
        <f t="shared" si="713"/>
        <v>0</v>
      </c>
      <c r="CA909" s="198">
        <f t="shared" si="714"/>
        <v>0</v>
      </c>
      <c r="CB909" s="199">
        <f>IFERROR(SQRT(($E909-$E$1136)^2+($AA909-$AA$1136)^2),0)</f>
        <v>0.1700051001530046</v>
      </c>
      <c r="CC909" s="197" t="str">
        <f>IF(CB909&lt;=SMALL(CB$3:CB$1130,1),"MAS PARECIDO","NO")</f>
        <v>NO</v>
      </c>
      <c r="CD909" s="197" t="str">
        <f>IF(CB909&lt;=SMALL(CB$3:CB$1130,5),"SIMILAR","NO")</f>
        <v>NO</v>
      </c>
      <c r="CE909" s="197" t="str">
        <f t="shared" si="715"/>
        <v>N/A</v>
      </c>
      <c r="CF909" s="197">
        <f t="shared" si="716"/>
        <v>0</v>
      </c>
      <c r="CG909" s="198">
        <f t="shared" si="717"/>
        <v>0</v>
      </c>
      <c r="CH909" s="199">
        <f>IFERROR(SQRT(($E909-$E$1136)^2+($AD909-$AD$1136)^2),0)</f>
        <v>0.1700051001530046</v>
      </c>
      <c r="CI909" s="197" t="str">
        <f>IF(CH909&lt;=SMALL(CH$3:CH$1130,1),"MAS PARECIDO","NO")</f>
        <v>NO</v>
      </c>
      <c r="CJ909" s="197" t="str">
        <f>IF(CH909&lt;=SMALL(CH$3:CH$1130,5),"SIMILAR","NO")</f>
        <v>NO</v>
      </c>
      <c r="CK909" s="197" t="str">
        <f t="shared" si="718"/>
        <v>N/A</v>
      </c>
      <c r="CL909" s="197">
        <f t="shared" si="719"/>
        <v>0</v>
      </c>
      <c r="CM909" s="198">
        <f t="shared" si="720"/>
        <v>0</v>
      </c>
      <c r="CN909" s="199">
        <f>IFERROR(SQRT(($E909-$E$1136)^2+($AG909-$AG$1136)^2),0)</f>
        <v>1.0143479354136986</v>
      </c>
      <c r="CO909" s="197" t="str">
        <f>IF(CN909&lt;=SMALL(CN$3:CN$1130,1),"MAS PARECIDO","NO")</f>
        <v>NO</v>
      </c>
      <c r="CP909" s="197" t="str">
        <f>IF(CN909&lt;=SMALL(CN$3:CN$1130,5),"SIMILAR","NO")</f>
        <v>NO</v>
      </c>
      <c r="CQ909" s="197" t="str">
        <f t="shared" si="721"/>
        <v>N/A</v>
      </c>
      <c r="CR909" s="197">
        <f t="shared" si="722"/>
        <v>0</v>
      </c>
      <c r="CS909" s="198">
        <f t="shared" si="723"/>
        <v>0</v>
      </c>
      <c r="CT909" s="199">
        <f>IFERROR(SQRT(($E909-$E$1136)^2+($AJ909-$AJ$1136)^2),0)</f>
        <v>0.1700051001530046</v>
      </c>
      <c r="CU909" s="197" t="str">
        <f>IF(CT909&lt;=SMALL(CT$3:CT$1130,1),"MAS PARECIDO","NO")</f>
        <v>NO</v>
      </c>
      <c r="CV909" s="197" t="str">
        <f>IF(CT909&lt;=SMALL(CT$3:CT$1130,5),"SIMILAR","NO")</f>
        <v>NO</v>
      </c>
      <c r="CW909" s="197" t="str">
        <f t="shared" si="724"/>
        <v>N/A</v>
      </c>
      <c r="CX909" s="197">
        <f t="shared" si="725"/>
        <v>0</v>
      </c>
      <c r="CY909" s="198">
        <f t="shared" si="726"/>
        <v>0</v>
      </c>
      <c r="CZ909" s="2">
        <v>0</v>
      </c>
      <c r="DA909" s="2" t="s">
        <v>2725</v>
      </c>
      <c r="DB909" s="2">
        <v>0</v>
      </c>
      <c r="DC909" s="2" t="s">
        <v>189</v>
      </c>
    </row>
    <row r="910" spans="1:107">
      <c r="A910" s="24" t="s">
        <v>1062</v>
      </c>
      <c r="B910" s="46">
        <v>113936.11</v>
      </c>
      <c r="C910" s="190">
        <f>(B910-$B$1132)/($B$1133-$B$1132)</f>
        <v>0.12791606585988977</v>
      </c>
      <c r="D910" s="46">
        <v>11000</v>
      </c>
      <c r="E910" s="190">
        <f>(D910-$D$1132)/($D$1133-$D$1132)</f>
        <v>2.1970659119773594E-2</v>
      </c>
      <c r="F910" s="46" t="s">
        <v>53</v>
      </c>
      <c r="G910" s="192">
        <f>VLOOKUP(F910,'DATOS DE SOPORTE'!$Y$5:$Z$8,2,FALSE)</f>
        <v>2</v>
      </c>
      <c r="H910" s="190">
        <f>(G910-$G$1132)/($G$1133-$G$1132)</f>
        <v>0.33333333333333331</v>
      </c>
      <c r="I910" s="50">
        <v>2</v>
      </c>
      <c r="J910" s="200">
        <f t="shared" si="686"/>
        <v>2</v>
      </c>
      <c r="K910" s="190">
        <f>(J910-$J$1132)/($J$1133-$J$1132)</f>
        <v>0.4</v>
      </c>
      <c r="L910" s="193" t="str">
        <f t="shared" si="687"/>
        <v>SI</v>
      </c>
      <c r="M910" s="46" t="s">
        <v>192</v>
      </c>
      <c r="N910" s="192">
        <f t="shared" si="688"/>
        <v>2</v>
      </c>
      <c r="O910" s="190">
        <f>(N910-N$1132)/(N$1133-N$1132)</f>
        <v>1</v>
      </c>
      <c r="P910" s="46" t="s">
        <v>196</v>
      </c>
      <c r="Q910" s="192">
        <f t="shared" si="689"/>
        <v>1</v>
      </c>
      <c r="R910" s="190">
        <f>(Q910-Q$1132)/(Q$1133-Q$1132)</f>
        <v>0</v>
      </c>
      <c r="S910" s="46" t="s">
        <v>194</v>
      </c>
      <c r="T910" s="192">
        <f t="shared" si="690"/>
        <v>1</v>
      </c>
      <c r="U910" s="190">
        <f>(T910-T$1132)/(T$1133-T$1132)</f>
        <v>0</v>
      </c>
      <c r="V910" s="46" t="s">
        <v>62</v>
      </c>
      <c r="W910" s="194">
        <f>VLOOKUP(V910,'DATOS DE SOPORTE'!$S$5:$T$10,2,FALSE)</f>
        <v>1</v>
      </c>
      <c r="X910" s="201">
        <f>(W910-W$1132)/(W$1133-W$1132)</f>
        <v>0</v>
      </c>
      <c r="Y910" s="46" t="s">
        <v>136</v>
      </c>
      <c r="Z910" s="194">
        <f t="shared" si="691"/>
        <v>2</v>
      </c>
      <c r="AA910" s="201">
        <f>(Z910-Z$1132)/(Z$1133-Z$1132)</f>
        <v>1</v>
      </c>
      <c r="AB910" s="46" t="s">
        <v>136</v>
      </c>
      <c r="AC910" s="194">
        <f t="shared" si="692"/>
        <v>2</v>
      </c>
      <c r="AD910" s="201">
        <f>(AC910-AC$1132)/(AC$1133-AC$1132)</f>
        <v>1</v>
      </c>
      <c r="AE910" s="46" t="s">
        <v>136</v>
      </c>
      <c r="AF910" s="194">
        <f t="shared" si="693"/>
        <v>2</v>
      </c>
      <c r="AG910" s="201">
        <f>(AF910-AF$1132)/(AF$1133-AF$1132)</f>
        <v>1</v>
      </c>
      <c r="AH910" s="24" t="s">
        <v>67</v>
      </c>
      <c r="AI910" s="194">
        <f>VLOOKUP(AH910,'DATOS DE SOPORTE'!$V$5:$W$8,2,FALSE)</f>
        <v>1</v>
      </c>
      <c r="AJ910" s="201">
        <f>(AI910-AI$1132)/(AI$1133-AI$1132)</f>
        <v>0</v>
      </c>
      <c r="AK910" s="58" t="str">
        <f t="shared" si="685"/>
        <v>Bueno</v>
      </c>
      <c r="AL910" s="196">
        <f>IFERROR(SQRT(($E910-$E$1136)^2+($C910-$C$1136)^2),0)</f>
        <v>8.0295788125544568E-2</v>
      </c>
      <c r="AM910" s="197" t="str">
        <f>IF(AL910&lt;=SMALL($AL$3:$AL$1130,1),"MAS PARECIDO","NO")</f>
        <v>NO</v>
      </c>
      <c r="AN910" s="197" t="str">
        <f>IF(AL910&lt;=SMALL($AL$3:$AL$1130,5),"SIMILAR","NO")</f>
        <v>NO</v>
      </c>
      <c r="AO910" s="197" t="str">
        <f t="shared" si="694"/>
        <v>N/A</v>
      </c>
      <c r="AP910" s="197">
        <f t="shared" si="695"/>
        <v>0</v>
      </c>
      <c r="AQ910" s="198">
        <f t="shared" si="696"/>
        <v>0</v>
      </c>
      <c r="AR910" s="196">
        <f>IFERROR(SQRT(($E910-$E$1136)^2+($H910-$H$1136)^2),0)</f>
        <v>2.2000660019800593E-2</v>
      </c>
      <c r="AS910" s="197" t="str">
        <f>IF(AR910&lt;=SMALL(AR$3:AR$1130,1),"MAS PARECIDO","NO")</f>
        <v>NO</v>
      </c>
      <c r="AT910" s="197" t="str">
        <f>IF(AR910&lt;=SMALL(AR$3:AR$1130,5),"SIMILAR","NO")</f>
        <v>NO</v>
      </c>
      <c r="AU910" s="197" t="str">
        <f t="shared" si="697"/>
        <v>N/A</v>
      </c>
      <c r="AV910" s="197">
        <f t="shared" si="698"/>
        <v>0</v>
      </c>
      <c r="AW910" s="198">
        <f t="shared" si="699"/>
        <v>0</v>
      </c>
      <c r="AX910" s="199">
        <f>IFERROR(SQRT(($E910-$E$1136)^2+($K910-$K$1136)^2),0)</f>
        <v>0.20120643389640119</v>
      </c>
      <c r="AY910" s="197" t="str">
        <f>IF(AX910&lt;=SMALL(AX$3:AX$1130,1),"MAS PARECIDO","NO")</f>
        <v>NO</v>
      </c>
      <c r="AZ910" s="197" t="str">
        <f>IF(AX910&lt;=SMALL(AX$3:AX$1130,5),"SIMILAR","NO")</f>
        <v>NO</v>
      </c>
      <c r="BA910" s="197" t="str">
        <f t="shared" si="700"/>
        <v>N/A</v>
      </c>
      <c r="BB910" s="197">
        <f t="shared" si="701"/>
        <v>0</v>
      </c>
      <c r="BC910" s="198">
        <f t="shared" si="702"/>
        <v>0</v>
      </c>
      <c r="BD910" s="196">
        <f>IFERROR(SQRT(($E910-$E$1136)^2+($O910-$O$1136)^2),0)</f>
        <v>2.2000660019800593E-2</v>
      </c>
      <c r="BE910" s="197" t="str">
        <f>IF(BD910&lt;=SMALL(BD$3:BD$1130,1),"MAS PARECIDO","NO")</f>
        <v>NO</v>
      </c>
      <c r="BF910" s="197" t="str">
        <f>IF(BD910&lt;=SMALL(BD$3:BD$1130,5),"SIMILAR","NO")</f>
        <v>NO</v>
      </c>
      <c r="BG910" s="197" t="str">
        <f t="shared" si="703"/>
        <v>N/A</v>
      </c>
      <c r="BH910" s="197">
        <f t="shared" si="704"/>
        <v>0</v>
      </c>
      <c r="BI910" s="198">
        <f t="shared" si="705"/>
        <v>0</v>
      </c>
      <c r="BJ910" s="199">
        <f>IFERROR(SQRT(($E910-$E$1136)^2+($R910-$R$1136)^2),0)</f>
        <v>0.50048379498372053</v>
      </c>
      <c r="BK910" s="197" t="str">
        <f>IF(BJ910&lt;=SMALL(BJ$3:BJ$1130,1),"MAS PARECIDO","NO")</f>
        <v>NO</v>
      </c>
      <c r="BL910" s="197" t="str">
        <f>IF(BJ910&lt;=SMALL(BJ$3:BJ$1130,5),"SIMILAR","NO")</f>
        <v>NO</v>
      </c>
      <c r="BM910" s="197" t="str">
        <f t="shared" si="706"/>
        <v>N/A</v>
      </c>
      <c r="BN910" s="197">
        <f t="shared" si="707"/>
        <v>0</v>
      </c>
      <c r="BO910" s="198">
        <f t="shared" si="708"/>
        <v>0</v>
      </c>
      <c r="BP910" s="199">
        <f>IFERROR(SQRT(($E910-$E$1136)^2+($U910-$U$1136)^2),0)</f>
        <v>2.2000660019800593E-2</v>
      </c>
      <c r="BQ910" s="197" t="str">
        <f>IF(BP910&lt;=SMALL(BP$3:BP$1130,1),"MAS PARECIDO","NO")</f>
        <v>NO</v>
      </c>
      <c r="BR910" s="197" t="str">
        <f>IF(BP910&lt;=SMALL(BP$3:BP$1130,5),"SIMILAR","NO")</f>
        <v>NO</v>
      </c>
      <c r="BS910" s="197" t="str">
        <f t="shared" si="709"/>
        <v>N/A</v>
      </c>
      <c r="BT910" s="197">
        <f t="shared" si="710"/>
        <v>0</v>
      </c>
      <c r="BU910" s="198">
        <f t="shared" si="711"/>
        <v>0</v>
      </c>
      <c r="BV910" s="199">
        <f>IFERROR(SQRT(($E910-$E$1136)^2+($X910-$X$1136)^2),0)</f>
        <v>2.2000660019800593E-2</v>
      </c>
      <c r="BW910" s="197" t="str">
        <f>IF(BV910&lt;=SMALL(BV$3:BV$1130,1),"MAS PARECIDO","NO")</f>
        <v>NO</v>
      </c>
      <c r="BX910" s="197" t="str">
        <f>IF(BV910&lt;=SMALL(BV$3:BV$1130,5),"SIMILAR","NO")</f>
        <v>NO</v>
      </c>
      <c r="BY910" s="197" t="str">
        <f t="shared" si="712"/>
        <v>N/A</v>
      </c>
      <c r="BZ910" s="197">
        <f t="shared" si="713"/>
        <v>0</v>
      </c>
      <c r="CA910" s="198">
        <f t="shared" si="714"/>
        <v>0</v>
      </c>
      <c r="CB910" s="199">
        <f>IFERROR(SQRT(($E910-$E$1136)^2+($AA910-$AA$1136)^2),0)</f>
        <v>1.0002419852422246</v>
      </c>
      <c r="CC910" s="197" t="str">
        <f>IF(CB910&lt;=SMALL(CB$3:CB$1130,1),"MAS PARECIDO","NO")</f>
        <v>NO</v>
      </c>
      <c r="CD910" s="197" t="str">
        <f>IF(CB910&lt;=SMALL(CB$3:CB$1130,5),"SIMILAR","NO")</f>
        <v>NO</v>
      </c>
      <c r="CE910" s="197" t="str">
        <f t="shared" si="715"/>
        <v>N/A</v>
      </c>
      <c r="CF910" s="197">
        <f t="shared" si="716"/>
        <v>0</v>
      </c>
      <c r="CG910" s="198">
        <f t="shared" si="717"/>
        <v>0</v>
      </c>
      <c r="CH910" s="199">
        <f>IFERROR(SQRT(($E910-$E$1136)^2+($AD910-$AD$1136)^2),0)</f>
        <v>2.2000660019800593E-2</v>
      </c>
      <c r="CI910" s="197" t="str">
        <f>IF(CH910&lt;=SMALL(CH$3:CH$1130,1),"MAS PARECIDO","NO")</f>
        <v>NO</v>
      </c>
      <c r="CJ910" s="197" t="str">
        <f>IF(CH910&lt;=SMALL(CH$3:CH$1130,5),"SIMILAR","NO")</f>
        <v>NO</v>
      </c>
      <c r="CK910" s="197" t="str">
        <f t="shared" si="718"/>
        <v>N/A</v>
      </c>
      <c r="CL910" s="197">
        <f t="shared" si="719"/>
        <v>0</v>
      </c>
      <c r="CM910" s="198">
        <f t="shared" si="720"/>
        <v>0</v>
      </c>
      <c r="CN910" s="199">
        <f>IFERROR(SQRT(($E910-$E$1136)^2+($AG910-$AG$1136)^2),0)</f>
        <v>2.2000660019800593E-2</v>
      </c>
      <c r="CO910" s="197" t="str">
        <f>IF(CN910&lt;=SMALL(CN$3:CN$1130,1),"MAS PARECIDO","NO")</f>
        <v>NO</v>
      </c>
      <c r="CP910" s="197" t="str">
        <f>IF(CN910&lt;=SMALL(CN$3:CN$1130,5),"SIMILAR","NO")</f>
        <v>NO</v>
      </c>
      <c r="CQ910" s="197" t="str">
        <f t="shared" si="721"/>
        <v>N/A</v>
      </c>
      <c r="CR910" s="197">
        <f t="shared" si="722"/>
        <v>0</v>
      </c>
      <c r="CS910" s="198">
        <f t="shared" si="723"/>
        <v>0</v>
      </c>
      <c r="CT910" s="199">
        <f>IFERROR(SQRT(($E910-$E$1136)^2+($AJ910-$AJ$1136)^2),0)</f>
        <v>2.2000660019800593E-2</v>
      </c>
      <c r="CU910" s="197" t="str">
        <f>IF(CT910&lt;=SMALL(CT$3:CT$1130,1),"MAS PARECIDO","NO")</f>
        <v>NO</v>
      </c>
      <c r="CV910" s="197" t="str">
        <f>IF(CT910&lt;=SMALL(CT$3:CT$1130,5),"SIMILAR","NO")</f>
        <v>NO</v>
      </c>
      <c r="CW910" s="197" t="str">
        <f t="shared" si="724"/>
        <v>N/A</v>
      </c>
      <c r="CX910" s="197">
        <f t="shared" si="725"/>
        <v>0</v>
      </c>
      <c r="CY910" s="198">
        <f t="shared" si="726"/>
        <v>0</v>
      </c>
      <c r="CZ910" s="2">
        <v>0</v>
      </c>
      <c r="DA910" s="2" t="s">
        <v>2726</v>
      </c>
      <c r="DB910" s="2">
        <v>0</v>
      </c>
      <c r="DC910" s="2" t="s">
        <v>189</v>
      </c>
    </row>
    <row r="911" spans="1:107">
      <c r="A911" s="24" t="s">
        <v>1063</v>
      </c>
      <c r="B911" s="46">
        <v>46864.59</v>
      </c>
      <c r="C911" s="190">
        <f>(B911-$B$1132)/($B$1133-$B$1132)</f>
        <v>4.9515280331512201E-2</v>
      </c>
      <c r="D911" s="46">
        <v>5000</v>
      </c>
      <c r="E911" s="190">
        <f>(D911-$D$1132)/($D$1133-$D$1132)</f>
        <v>9.9702991089732698E-3</v>
      </c>
      <c r="F911" s="46" t="s">
        <v>203</v>
      </c>
      <c r="G911" s="192">
        <f>VLOOKUP(F911,'DATOS DE SOPORTE'!$Y$5:$Z$8,2,FALSE)</f>
        <v>3</v>
      </c>
      <c r="H911" s="190">
        <f>(G911-$G$1132)/($G$1133-$G$1132)</f>
        <v>0.66666666666666663</v>
      </c>
      <c r="I911" s="50">
        <v>1</v>
      </c>
      <c r="J911" s="200">
        <f t="shared" si="686"/>
        <v>1</v>
      </c>
      <c r="K911" s="190">
        <f>(J911-$J$1132)/($J$1133-$J$1132)</f>
        <v>0.2</v>
      </c>
      <c r="L911" s="193" t="str">
        <f t="shared" si="687"/>
        <v>SI</v>
      </c>
      <c r="M911" s="46"/>
      <c r="N911" s="192">
        <f t="shared" si="688"/>
        <v>2</v>
      </c>
      <c r="O911" s="190">
        <f>(N911-N$1132)/(N$1133-N$1132)</f>
        <v>1</v>
      </c>
      <c r="P911" s="46"/>
      <c r="Q911" s="192">
        <f t="shared" si="689"/>
        <v>3</v>
      </c>
      <c r="R911" s="190">
        <f>(Q911-Q$1132)/(Q$1133-Q$1132)</f>
        <v>1</v>
      </c>
      <c r="S911" s="46" t="s">
        <v>194</v>
      </c>
      <c r="T911" s="192">
        <f t="shared" si="690"/>
        <v>1</v>
      </c>
      <c r="U911" s="190">
        <f>(T911-T$1132)/(T$1133-T$1132)</f>
        <v>0</v>
      </c>
      <c r="V911" s="46" t="s">
        <v>62</v>
      </c>
      <c r="W911" s="194">
        <f>VLOOKUP(V911,'DATOS DE SOPORTE'!$S$5:$T$10,2,FALSE)</f>
        <v>1</v>
      </c>
      <c r="X911" s="201">
        <f>(W911-W$1132)/(W$1133-W$1132)</f>
        <v>0</v>
      </c>
      <c r="Y911" s="46" t="s">
        <v>136</v>
      </c>
      <c r="Z911" s="194">
        <f t="shared" si="691"/>
        <v>2</v>
      </c>
      <c r="AA911" s="201">
        <f>(Z911-Z$1132)/(Z$1133-Z$1132)</f>
        <v>1</v>
      </c>
      <c r="AB911" s="46" t="s">
        <v>136</v>
      </c>
      <c r="AC911" s="194">
        <f t="shared" si="692"/>
        <v>2</v>
      </c>
      <c r="AD911" s="201">
        <f>(AC911-AC$1132)/(AC$1133-AC$1132)</f>
        <v>1</v>
      </c>
      <c r="AE911" s="46" t="s">
        <v>136</v>
      </c>
      <c r="AF911" s="194">
        <f t="shared" si="693"/>
        <v>2</v>
      </c>
      <c r="AG911" s="201">
        <f>(AF911-AF$1132)/(AF$1133-AF$1132)</f>
        <v>1</v>
      </c>
      <c r="AH911" s="24" t="s">
        <v>67</v>
      </c>
      <c r="AI911" s="194">
        <f>VLOOKUP(AH911,'DATOS DE SOPORTE'!$V$5:$W$8,2,FALSE)</f>
        <v>1</v>
      </c>
      <c r="AJ911" s="201">
        <f>(AI911-AI$1132)/(AI$1133-AI$1132)</f>
        <v>0</v>
      </c>
      <c r="AK911" s="58" t="str">
        <f t="shared" si="685"/>
        <v>Bueno</v>
      </c>
      <c r="AL911" s="196">
        <f>IFERROR(SQRT(($E911-$E$1136)^2+($C911-$C$1136)^2),0)</f>
        <v>0.15594471505549573</v>
      </c>
      <c r="AM911" s="197" t="str">
        <f>IF(AL911&lt;=SMALL($AL$3:$AL$1130,1),"MAS PARECIDO","NO")</f>
        <v>NO</v>
      </c>
      <c r="AN911" s="197" t="str">
        <f>IF(AL911&lt;=SMALL($AL$3:$AL$1130,5),"SIMILAR","NO")</f>
        <v>NO</v>
      </c>
      <c r="AO911" s="197" t="str">
        <f t="shared" si="694"/>
        <v>N/A</v>
      </c>
      <c r="AP911" s="197">
        <f t="shared" si="695"/>
        <v>0</v>
      </c>
      <c r="AQ911" s="198">
        <f t="shared" si="696"/>
        <v>0</v>
      </c>
      <c r="AR911" s="196">
        <f>IFERROR(SQRT(($E911-$E$1136)^2+($H911-$H$1136)^2),0)</f>
        <v>0.33348330859486974</v>
      </c>
      <c r="AS911" s="197" t="str">
        <f>IF(AR911&lt;=SMALL(AR$3:AR$1130,1),"MAS PARECIDO","NO")</f>
        <v>NO</v>
      </c>
      <c r="AT911" s="197" t="str">
        <f>IF(AR911&lt;=SMALL(AR$3:AR$1130,5),"SIMILAR","NO")</f>
        <v>NO</v>
      </c>
      <c r="AU911" s="197" t="str">
        <f t="shared" si="697"/>
        <v>N/A</v>
      </c>
      <c r="AV911" s="197">
        <f t="shared" si="698"/>
        <v>0</v>
      </c>
      <c r="AW911" s="198">
        <f t="shared" si="699"/>
        <v>0</v>
      </c>
      <c r="AX911" s="199">
        <f>IFERROR(SQRT(($E911-$E$1136)^2+($K911-$K$1136)^2),0)</f>
        <v>1.0000300009000271E-2</v>
      </c>
      <c r="AY911" s="197" t="str">
        <f>IF(AX911&lt;=SMALL(AX$3:AX$1130,1),"MAS PARECIDO","NO")</f>
        <v>NO</v>
      </c>
      <c r="AZ911" s="197" t="str">
        <f>IF(AX911&lt;=SMALL(AX$3:AX$1130,5),"SIMILAR","NO")</f>
        <v>NO</v>
      </c>
      <c r="BA911" s="197" t="str">
        <f t="shared" si="700"/>
        <v>N/A</v>
      </c>
      <c r="BB911" s="197">
        <f t="shared" si="701"/>
        <v>0</v>
      </c>
      <c r="BC911" s="198">
        <f t="shared" si="702"/>
        <v>0</v>
      </c>
      <c r="BD911" s="196">
        <f>IFERROR(SQRT(($E911-$E$1136)^2+($O911-$O$1136)^2),0)</f>
        <v>1.0000300009000271E-2</v>
      </c>
      <c r="BE911" s="197" t="str">
        <f>IF(BD911&lt;=SMALL(BD$3:BD$1130,1),"MAS PARECIDO","NO")</f>
        <v>NO</v>
      </c>
      <c r="BF911" s="197" t="str">
        <f>IF(BD911&lt;=SMALL(BD$3:BD$1130,5),"SIMILAR","NO")</f>
        <v>NO</v>
      </c>
      <c r="BG911" s="197" t="str">
        <f t="shared" si="703"/>
        <v>N/A</v>
      </c>
      <c r="BH911" s="197">
        <f t="shared" si="704"/>
        <v>0</v>
      </c>
      <c r="BI911" s="198">
        <f t="shared" si="705"/>
        <v>0</v>
      </c>
      <c r="BJ911" s="199">
        <f>IFERROR(SQRT(($E911-$E$1136)^2+($R911-$R$1136)^2),0)</f>
        <v>0.5000999960010698</v>
      </c>
      <c r="BK911" s="197" t="str">
        <f>IF(BJ911&lt;=SMALL(BJ$3:BJ$1130,1),"MAS PARECIDO","NO")</f>
        <v>NO</v>
      </c>
      <c r="BL911" s="197" t="str">
        <f>IF(BJ911&lt;=SMALL(BJ$3:BJ$1130,5),"SIMILAR","NO")</f>
        <v>NO</v>
      </c>
      <c r="BM911" s="197" t="str">
        <f t="shared" si="706"/>
        <v>N/A</v>
      </c>
      <c r="BN911" s="197">
        <f t="shared" si="707"/>
        <v>0</v>
      </c>
      <c r="BO911" s="198">
        <f t="shared" si="708"/>
        <v>0</v>
      </c>
      <c r="BP911" s="199">
        <f>IFERROR(SQRT(($E911-$E$1136)^2+($U911-$U$1136)^2),0)</f>
        <v>1.0000300009000271E-2</v>
      </c>
      <c r="BQ911" s="197" t="str">
        <f>IF(BP911&lt;=SMALL(BP$3:BP$1130,1),"MAS PARECIDO","NO")</f>
        <v>NO</v>
      </c>
      <c r="BR911" s="197" t="str">
        <f>IF(BP911&lt;=SMALL(BP$3:BP$1130,5),"SIMILAR","NO")</f>
        <v>NO</v>
      </c>
      <c r="BS911" s="197" t="str">
        <f t="shared" si="709"/>
        <v>N/A</v>
      </c>
      <c r="BT911" s="197">
        <f t="shared" si="710"/>
        <v>0</v>
      </c>
      <c r="BU911" s="198">
        <f t="shared" si="711"/>
        <v>0</v>
      </c>
      <c r="BV911" s="199">
        <f>IFERROR(SQRT(($E911-$E$1136)^2+($X911-$X$1136)^2),0)</f>
        <v>1.0000300009000271E-2</v>
      </c>
      <c r="BW911" s="197" t="str">
        <f>IF(BV911&lt;=SMALL(BV$3:BV$1130,1),"MAS PARECIDO","NO")</f>
        <v>NO</v>
      </c>
      <c r="BX911" s="197" t="str">
        <f>IF(BV911&lt;=SMALL(BV$3:BV$1130,5),"SIMILAR","NO")</f>
        <v>NO</v>
      </c>
      <c r="BY911" s="197" t="str">
        <f t="shared" si="712"/>
        <v>N/A</v>
      </c>
      <c r="BZ911" s="197">
        <f t="shared" si="713"/>
        <v>0</v>
      </c>
      <c r="CA911" s="198">
        <f t="shared" si="714"/>
        <v>0</v>
      </c>
      <c r="CB911" s="199">
        <f>IFERROR(SQRT(($E911-$E$1136)^2+($AA911-$AA$1136)^2),0)</f>
        <v>1.0000500017500475</v>
      </c>
      <c r="CC911" s="197" t="str">
        <f>IF(CB911&lt;=SMALL(CB$3:CB$1130,1),"MAS PARECIDO","NO")</f>
        <v>NO</v>
      </c>
      <c r="CD911" s="197" t="str">
        <f>IF(CB911&lt;=SMALL(CB$3:CB$1130,5),"SIMILAR","NO")</f>
        <v>NO</v>
      </c>
      <c r="CE911" s="197" t="str">
        <f t="shared" si="715"/>
        <v>N/A</v>
      </c>
      <c r="CF911" s="197">
        <f t="shared" si="716"/>
        <v>0</v>
      </c>
      <c r="CG911" s="198">
        <f t="shared" si="717"/>
        <v>0</v>
      </c>
      <c r="CH911" s="199">
        <f>IFERROR(SQRT(($E911-$E$1136)^2+($AD911-$AD$1136)^2),0)</f>
        <v>1.0000300009000271E-2</v>
      </c>
      <c r="CI911" s="197" t="str">
        <f>IF(CH911&lt;=SMALL(CH$3:CH$1130,1),"MAS PARECIDO","NO")</f>
        <v>NO</v>
      </c>
      <c r="CJ911" s="197" t="str">
        <f>IF(CH911&lt;=SMALL(CH$3:CH$1130,5),"SIMILAR","NO")</f>
        <v>NO</v>
      </c>
      <c r="CK911" s="197" t="str">
        <f t="shared" si="718"/>
        <v>N/A</v>
      </c>
      <c r="CL911" s="197">
        <f t="shared" si="719"/>
        <v>0</v>
      </c>
      <c r="CM911" s="198">
        <f t="shared" si="720"/>
        <v>0</v>
      </c>
      <c r="CN911" s="199">
        <f>IFERROR(SQRT(($E911-$E$1136)^2+($AG911-$AG$1136)^2),0)</f>
        <v>1.0000300009000271E-2</v>
      </c>
      <c r="CO911" s="197" t="str">
        <f>IF(CN911&lt;=SMALL(CN$3:CN$1130,1),"MAS PARECIDO","NO")</f>
        <v>NO</v>
      </c>
      <c r="CP911" s="197" t="str">
        <f>IF(CN911&lt;=SMALL(CN$3:CN$1130,5),"SIMILAR","NO")</f>
        <v>NO</v>
      </c>
      <c r="CQ911" s="197" t="str">
        <f t="shared" si="721"/>
        <v>N/A</v>
      </c>
      <c r="CR911" s="197">
        <f t="shared" si="722"/>
        <v>0</v>
      </c>
      <c r="CS911" s="198">
        <f t="shared" si="723"/>
        <v>0</v>
      </c>
      <c r="CT911" s="199">
        <f>IFERROR(SQRT(($E911-$E$1136)^2+($AJ911-$AJ$1136)^2),0)</f>
        <v>1.0000300009000271E-2</v>
      </c>
      <c r="CU911" s="197" t="str">
        <f>IF(CT911&lt;=SMALL(CT$3:CT$1130,1),"MAS PARECIDO","NO")</f>
        <v>NO</v>
      </c>
      <c r="CV911" s="197" t="str">
        <f>IF(CT911&lt;=SMALL(CT$3:CT$1130,5),"SIMILAR","NO")</f>
        <v>NO</v>
      </c>
      <c r="CW911" s="197" t="str">
        <f t="shared" si="724"/>
        <v>N/A</v>
      </c>
      <c r="CX911" s="197">
        <f t="shared" si="725"/>
        <v>0</v>
      </c>
      <c r="CY911" s="198">
        <f t="shared" si="726"/>
        <v>0</v>
      </c>
      <c r="CZ911" s="2">
        <v>0</v>
      </c>
      <c r="DA911" s="2" t="s">
        <v>2727</v>
      </c>
      <c r="DB911" s="2">
        <v>0</v>
      </c>
      <c r="DC911" s="2" t="s">
        <v>189</v>
      </c>
    </row>
    <row r="912" spans="1:107">
      <c r="A912" s="24" t="s">
        <v>1064</v>
      </c>
      <c r="B912" s="46">
        <v>165602.57</v>
      </c>
      <c r="C912" s="190">
        <f>(B912-$B$1132)/($B$1133-$B$1132)</f>
        <v>0.18830967330266879</v>
      </c>
      <c r="D912" s="46">
        <v>40000</v>
      </c>
      <c r="E912" s="190">
        <f>(D912-$D$1132)/($D$1133-$D$1132)</f>
        <v>7.9972399171975156E-2</v>
      </c>
      <c r="F912" s="46" t="s">
        <v>191</v>
      </c>
      <c r="G912" s="192">
        <f>VLOOKUP(F912,'DATOS DE SOPORTE'!$Y$5:$Z$8,2,FALSE)</f>
        <v>1</v>
      </c>
      <c r="H912" s="190">
        <f>(G912-$G$1132)/($G$1133-$G$1132)</f>
        <v>0</v>
      </c>
      <c r="I912" s="50">
        <v>0</v>
      </c>
      <c r="J912" s="200">
        <f t="shared" si="686"/>
        <v>0</v>
      </c>
      <c r="K912" s="190">
        <f>(J912-$J$1132)/($J$1133-$J$1132)</f>
        <v>0</v>
      </c>
      <c r="L912" s="193" t="str">
        <f t="shared" si="687"/>
        <v>NO</v>
      </c>
      <c r="M912" s="46" t="s">
        <v>192</v>
      </c>
      <c r="N912" s="192">
        <f t="shared" si="688"/>
        <v>2</v>
      </c>
      <c r="O912" s="190">
        <f>(N912-N$1132)/(N$1133-N$1132)</f>
        <v>1</v>
      </c>
      <c r="P912" s="46" t="s">
        <v>193</v>
      </c>
      <c r="Q912" s="192">
        <f t="shared" si="689"/>
        <v>2</v>
      </c>
      <c r="R912" s="190">
        <f>(Q912-Q$1132)/(Q$1133-Q$1132)</f>
        <v>0.5</v>
      </c>
      <c r="S912" s="46" t="s">
        <v>194</v>
      </c>
      <c r="T912" s="192">
        <f t="shared" si="690"/>
        <v>1</v>
      </c>
      <c r="U912" s="190">
        <f>(T912-T$1132)/(T$1133-T$1132)</f>
        <v>0</v>
      </c>
      <c r="V912" s="46" t="s">
        <v>62</v>
      </c>
      <c r="W912" s="194">
        <f>VLOOKUP(V912,'DATOS DE SOPORTE'!$S$5:$T$10,2,FALSE)</f>
        <v>1</v>
      </c>
      <c r="X912" s="201">
        <f>(W912-W$1132)/(W$1133-W$1132)</f>
        <v>0</v>
      </c>
      <c r="Y912" s="46" t="s">
        <v>188</v>
      </c>
      <c r="Z912" s="194">
        <f t="shared" si="691"/>
        <v>1</v>
      </c>
      <c r="AA912" s="201">
        <f>(Z912-Z$1132)/(Z$1133-Z$1132)</f>
        <v>0</v>
      </c>
      <c r="AB912" s="46" t="s">
        <v>188</v>
      </c>
      <c r="AC912" s="194">
        <f t="shared" si="692"/>
        <v>1</v>
      </c>
      <c r="AD912" s="201">
        <f>(AC912-AC$1132)/(AC$1133-AC$1132)</f>
        <v>0</v>
      </c>
      <c r="AE912" s="46" t="s">
        <v>188</v>
      </c>
      <c r="AF912" s="194">
        <f t="shared" si="693"/>
        <v>1</v>
      </c>
      <c r="AG912" s="201">
        <f>(AF912-AF$1132)/(AF$1133-AF$1132)</f>
        <v>0</v>
      </c>
      <c r="AH912" s="24" t="s">
        <v>67</v>
      </c>
      <c r="AI912" s="194">
        <f>VLOOKUP(AH912,'DATOS DE SOPORTE'!$V$5:$W$8,2,FALSE)</f>
        <v>1</v>
      </c>
      <c r="AJ912" s="201">
        <f>(AI912-AI$1132)/(AI$1133-AI$1132)</f>
        <v>0</v>
      </c>
      <c r="AK912" s="58" t="str">
        <f t="shared" si="685"/>
        <v>Bueno</v>
      </c>
      <c r="AL912" s="196">
        <f>IFERROR(SQRT(($E912-$E$1136)^2+($C912-$C$1136)^2),0)</f>
        <v>8.1753354099138295E-2</v>
      </c>
      <c r="AM912" s="197" t="str">
        <f>IF(AL912&lt;=SMALL($AL$3:$AL$1130,1),"MAS PARECIDO","NO")</f>
        <v>NO</v>
      </c>
      <c r="AN912" s="197" t="str">
        <f>IF(AL912&lt;=SMALL($AL$3:$AL$1130,5),"SIMILAR","NO")</f>
        <v>NO</v>
      </c>
      <c r="AO912" s="197" t="str">
        <f t="shared" si="694"/>
        <v>N/A</v>
      </c>
      <c r="AP912" s="197">
        <f t="shared" si="695"/>
        <v>0</v>
      </c>
      <c r="AQ912" s="198">
        <f t="shared" si="696"/>
        <v>0</v>
      </c>
      <c r="AR912" s="196">
        <f>IFERROR(SQRT(($E912-$E$1136)^2+($H912-$H$1136)^2),0)</f>
        <v>0.34279949697803203</v>
      </c>
      <c r="AS912" s="197" t="str">
        <f>IF(AR912&lt;=SMALL(AR$3:AR$1130,1),"MAS PARECIDO","NO")</f>
        <v>NO</v>
      </c>
      <c r="AT912" s="197" t="str">
        <f>IF(AR912&lt;=SMALL(AR$3:AR$1130,5),"SIMILAR","NO")</f>
        <v>NO</v>
      </c>
      <c r="AU912" s="197" t="str">
        <f t="shared" si="697"/>
        <v>N/A</v>
      </c>
      <c r="AV912" s="197">
        <f t="shared" si="698"/>
        <v>0</v>
      </c>
      <c r="AW912" s="198">
        <f t="shared" si="699"/>
        <v>0</v>
      </c>
      <c r="AX912" s="199">
        <f>IFERROR(SQRT(($E912-$E$1136)^2+($K912-$K$1136)^2),0)</f>
        <v>0.21540748366127094</v>
      </c>
      <c r="AY912" s="197" t="str">
        <f>IF(AX912&lt;=SMALL(AX$3:AX$1130,1),"MAS PARECIDO","NO")</f>
        <v>NO</v>
      </c>
      <c r="AZ912" s="197" t="str">
        <f>IF(AX912&lt;=SMALL(AX$3:AX$1130,5),"SIMILAR","NO")</f>
        <v>NO</v>
      </c>
      <c r="BA912" s="197" t="str">
        <f t="shared" si="700"/>
        <v>N/A</v>
      </c>
      <c r="BB912" s="197">
        <f t="shared" si="701"/>
        <v>0</v>
      </c>
      <c r="BC912" s="198">
        <f t="shared" si="702"/>
        <v>0</v>
      </c>
      <c r="BD912" s="196">
        <f>IFERROR(SQRT(($E912-$E$1136)^2+($O912-$O$1136)^2),0)</f>
        <v>8.0002400072002156E-2</v>
      </c>
      <c r="BE912" s="197" t="str">
        <f>IF(BD912&lt;=SMALL(BD$3:BD$1130,1),"MAS PARECIDO","NO")</f>
        <v>NO</v>
      </c>
      <c r="BF912" s="197" t="str">
        <f>IF(BD912&lt;=SMALL(BD$3:BD$1130,5),"SIMILAR","NO")</f>
        <v>NO</v>
      </c>
      <c r="BG912" s="197" t="str">
        <f t="shared" si="703"/>
        <v>N/A</v>
      </c>
      <c r="BH912" s="197">
        <f t="shared" si="704"/>
        <v>0</v>
      </c>
      <c r="BI912" s="198">
        <f t="shared" si="705"/>
        <v>0</v>
      </c>
      <c r="BJ912" s="199">
        <f>IFERROR(SQRT(($E912-$E$1136)^2+($R912-$R$1136)^2),0)</f>
        <v>8.0002400072002156E-2</v>
      </c>
      <c r="BK912" s="197" t="str">
        <f>IF(BJ912&lt;=SMALL(BJ$3:BJ$1130,1),"MAS PARECIDO","NO")</f>
        <v>NO</v>
      </c>
      <c r="BL912" s="197" t="str">
        <f>IF(BJ912&lt;=SMALL(BJ$3:BJ$1130,5),"SIMILAR","NO")</f>
        <v>NO</v>
      </c>
      <c r="BM912" s="197" t="str">
        <f t="shared" si="706"/>
        <v>N/A</v>
      </c>
      <c r="BN912" s="197">
        <f t="shared" si="707"/>
        <v>0</v>
      </c>
      <c r="BO912" s="198">
        <f t="shared" si="708"/>
        <v>0</v>
      </c>
      <c r="BP912" s="199">
        <f>IFERROR(SQRT(($E912-$E$1136)^2+($U912-$U$1136)^2),0)</f>
        <v>8.0002400072002156E-2</v>
      </c>
      <c r="BQ912" s="197" t="str">
        <f>IF(BP912&lt;=SMALL(BP$3:BP$1130,1),"MAS PARECIDO","NO")</f>
        <v>NO</v>
      </c>
      <c r="BR912" s="197" t="str">
        <f>IF(BP912&lt;=SMALL(BP$3:BP$1130,5),"SIMILAR","NO")</f>
        <v>NO</v>
      </c>
      <c r="BS912" s="197" t="str">
        <f t="shared" si="709"/>
        <v>N/A</v>
      </c>
      <c r="BT912" s="197">
        <f t="shared" si="710"/>
        <v>0</v>
      </c>
      <c r="BU912" s="198">
        <f t="shared" si="711"/>
        <v>0</v>
      </c>
      <c r="BV912" s="199">
        <f>IFERROR(SQRT(($E912-$E$1136)^2+($X912-$X$1136)^2),0)</f>
        <v>8.0002400072002156E-2</v>
      </c>
      <c r="BW912" s="197" t="str">
        <f>IF(BV912&lt;=SMALL(BV$3:BV$1130,1),"MAS PARECIDO","NO")</f>
        <v>NO</v>
      </c>
      <c r="BX912" s="197" t="str">
        <f>IF(BV912&lt;=SMALL(BV$3:BV$1130,5),"SIMILAR","NO")</f>
        <v>NO</v>
      </c>
      <c r="BY912" s="197" t="str">
        <f t="shared" si="712"/>
        <v>N/A</v>
      </c>
      <c r="BZ912" s="197">
        <f t="shared" si="713"/>
        <v>0</v>
      </c>
      <c r="CA912" s="198">
        <f t="shared" si="714"/>
        <v>0</v>
      </c>
      <c r="CB912" s="199">
        <f>IFERROR(SQRT(($E912-$E$1136)^2+($AA912-$AA$1136)^2),0)</f>
        <v>8.0002400072002156E-2</v>
      </c>
      <c r="CC912" s="197" t="str">
        <f>IF(CB912&lt;=SMALL(CB$3:CB$1130,1),"MAS PARECIDO","NO")</f>
        <v>NO</v>
      </c>
      <c r="CD912" s="197" t="str">
        <f>IF(CB912&lt;=SMALL(CB$3:CB$1130,5),"SIMILAR","NO")</f>
        <v>NO</v>
      </c>
      <c r="CE912" s="197" t="str">
        <f t="shared" si="715"/>
        <v>N/A</v>
      </c>
      <c r="CF912" s="197">
        <f t="shared" si="716"/>
        <v>0</v>
      </c>
      <c r="CG912" s="198">
        <f t="shared" si="717"/>
        <v>0</v>
      </c>
      <c r="CH912" s="199">
        <f>IFERROR(SQRT(($E912-$E$1136)^2+($AD912-$AD$1136)^2),0)</f>
        <v>1.0031950877158842</v>
      </c>
      <c r="CI912" s="197" t="str">
        <f>IF(CH912&lt;=SMALL(CH$3:CH$1130,1),"MAS PARECIDO","NO")</f>
        <v>NO</v>
      </c>
      <c r="CJ912" s="197" t="str">
        <f>IF(CH912&lt;=SMALL(CH$3:CH$1130,5),"SIMILAR","NO")</f>
        <v>NO</v>
      </c>
      <c r="CK912" s="197" t="str">
        <f t="shared" si="718"/>
        <v>N/A</v>
      </c>
      <c r="CL912" s="197">
        <f t="shared" si="719"/>
        <v>0</v>
      </c>
      <c r="CM912" s="198">
        <f t="shared" si="720"/>
        <v>0</v>
      </c>
      <c r="CN912" s="199">
        <f>IFERROR(SQRT(($E912-$E$1136)^2+($AG912-$AG$1136)^2),0)</f>
        <v>1.0031950877158842</v>
      </c>
      <c r="CO912" s="197" t="str">
        <f>IF(CN912&lt;=SMALL(CN$3:CN$1130,1),"MAS PARECIDO","NO")</f>
        <v>NO</v>
      </c>
      <c r="CP912" s="197" t="str">
        <f>IF(CN912&lt;=SMALL(CN$3:CN$1130,5),"SIMILAR","NO")</f>
        <v>NO</v>
      </c>
      <c r="CQ912" s="197" t="str">
        <f t="shared" si="721"/>
        <v>N/A</v>
      </c>
      <c r="CR912" s="197">
        <f t="shared" si="722"/>
        <v>0</v>
      </c>
      <c r="CS912" s="198">
        <f t="shared" si="723"/>
        <v>0</v>
      </c>
      <c r="CT912" s="199">
        <f>IFERROR(SQRT(($E912-$E$1136)^2+($AJ912-$AJ$1136)^2),0)</f>
        <v>8.0002400072002156E-2</v>
      </c>
      <c r="CU912" s="197" t="str">
        <f>IF(CT912&lt;=SMALL(CT$3:CT$1130,1),"MAS PARECIDO","NO")</f>
        <v>NO</v>
      </c>
      <c r="CV912" s="197" t="str">
        <f>IF(CT912&lt;=SMALL(CT$3:CT$1130,5),"SIMILAR","NO")</f>
        <v>NO</v>
      </c>
      <c r="CW912" s="197" t="str">
        <f t="shared" si="724"/>
        <v>N/A</v>
      </c>
      <c r="CX912" s="197">
        <f t="shared" si="725"/>
        <v>0</v>
      </c>
      <c r="CY912" s="198">
        <f t="shared" si="726"/>
        <v>0</v>
      </c>
      <c r="CZ912" s="2">
        <v>0</v>
      </c>
      <c r="DA912" s="2" t="s">
        <v>2728</v>
      </c>
      <c r="DB912" s="2">
        <v>0</v>
      </c>
      <c r="DC912" s="2" t="s">
        <v>189</v>
      </c>
    </row>
    <row r="913" spans="1:107">
      <c r="A913" s="24" t="s">
        <v>1065</v>
      </c>
      <c r="B913" s="46">
        <v>59686.75</v>
      </c>
      <c r="C913" s="190">
        <f>(B913-$B$1132)/($B$1133-$B$1132)</f>
        <v>6.4503272495258335E-2</v>
      </c>
      <c r="D913" s="46">
        <v>13500</v>
      </c>
      <c r="E913" s="190">
        <f>(D913-$D$1132)/($D$1133-$D$1132)</f>
        <v>2.6970809124273729E-2</v>
      </c>
      <c r="F913" s="46" t="s">
        <v>53</v>
      </c>
      <c r="G913" s="192">
        <f>VLOOKUP(F913,'DATOS DE SOPORTE'!$Y$5:$Z$8,2,FALSE)</f>
        <v>2</v>
      </c>
      <c r="H913" s="190">
        <f>(G913-$G$1132)/($G$1133-$G$1132)</f>
        <v>0.33333333333333331</v>
      </c>
      <c r="I913" s="50">
        <v>1</v>
      </c>
      <c r="J913" s="200">
        <f t="shared" si="686"/>
        <v>1</v>
      </c>
      <c r="K913" s="190">
        <f>(J913-$J$1132)/($J$1133-$J$1132)</f>
        <v>0.2</v>
      </c>
      <c r="L913" s="193" t="str">
        <f t="shared" si="687"/>
        <v>SI</v>
      </c>
      <c r="M913" s="46" t="s">
        <v>192</v>
      </c>
      <c r="N913" s="192">
        <f t="shared" si="688"/>
        <v>2</v>
      </c>
      <c r="O913" s="190">
        <f>(N913-N$1132)/(N$1133-N$1132)</f>
        <v>1</v>
      </c>
      <c r="P913" s="46" t="s">
        <v>193</v>
      </c>
      <c r="Q913" s="192">
        <f t="shared" si="689"/>
        <v>2</v>
      </c>
      <c r="R913" s="190">
        <f>(Q913-Q$1132)/(Q$1133-Q$1132)</f>
        <v>0.5</v>
      </c>
      <c r="S913" s="46" t="s">
        <v>194</v>
      </c>
      <c r="T913" s="192">
        <f t="shared" si="690"/>
        <v>1</v>
      </c>
      <c r="U913" s="190">
        <f>(T913-T$1132)/(T$1133-T$1132)</f>
        <v>0</v>
      </c>
      <c r="V913" s="46" t="s">
        <v>62</v>
      </c>
      <c r="W913" s="194">
        <f>VLOOKUP(V913,'DATOS DE SOPORTE'!$S$5:$T$10,2,FALSE)</f>
        <v>1</v>
      </c>
      <c r="X913" s="201">
        <f>(W913-W$1132)/(W$1133-W$1132)</f>
        <v>0</v>
      </c>
      <c r="Y913" s="46" t="s">
        <v>136</v>
      </c>
      <c r="Z913" s="194">
        <f t="shared" si="691"/>
        <v>2</v>
      </c>
      <c r="AA913" s="201">
        <f>(Z913-Z$1132)/(Z$1133-Z$1132)</f>
        <v>1</v>
      </c>
      <c r="AB913" s="46" t="s">
        <v>188</v>
      </c>
      <c r="AC913" s="194">
        <f t="shared" si="692"/>
        <v>1</v>
      </c>
      <c r="AD913" s="201">
        <f>(AC913-AC$1132)/(AC$1133-AC$1132)</f>
        <v>0</v>
      </c>
      <c r="AE913" s="46" t="s">
        <v>136</v>
      </c>
      <c r="AF913" s="194">
        <f t="shared" si="693"/>
        <v>2</v>
      </c>
      <c r="AG913" s="201">
        <f>(AF913-AF$1132)/(AF$1133-AF$1132)</f>
        <v>1</v>
      </c>
      <c r="AH913" s="24" t="s">
        <v>67</v>
      </c>
      <c r="AI913" s="194">
        <f>VLOOKUP(AH913,'DATOS DE SOPORTE'!$V$5:$W$8,2,FALSE)</f>
        <v>1</v>
      </c>
      <c r="AJ913" s="201">
        <f>(AI913-AI$1132)/(AI$1133-AI$1132)</f>
        <v>0</v>
      </c>
      <c r="AK913" s="58" t="str">
        <f t="shared" si="685"/>
        <v>Regular</v>
      </c>
      <c r="AL913" s="196">
        <f>IFERROR(SQRT(($E913-$E$1136)^2+($C913-$C$1136)^2),0)</f>
        <v>0.14320424938536003</v>
      </c>
      <c r="AM913" s="197" t="str">
        <f>IF(AL913&lt;=SMALL($AL$3:$AL$1130,1),"MAS PARECIDO","NO")</f>
        <v>NO</v>
      </c>
      <c r="AN913" s="197" t="str">
        <f>IF(AL913&lt;=SMALL($AL$3:$AL$1130,5),"SIMILAR","NO")</f>
        <v>NO</v>
      </c>
      <c r="AO913" s="197" t="str">
        <f t="shared" si="694"/>
        <v>N/A</v>
      </c>
      <c r="AP913" s="197">
        <f t="shared" si="695"/>
        <v>0</v>
      </c>
      <c r="AQ913" s="198">
        <f t="shared" si="696"/>
        <v>0</v>
      </c>
      <c r="AR913" s="196">
        <f>IFERROR(SQRT(($E913-$E$1136)^2+($H913-$H$1136)^2),0)</f>
        <v>2.7000810024300728E-2</v>
      </c>
      <c r="AS913" s="197" t="str">
        <f>IF(AR913&lt;=SMALL(AR$3:AR$1130,1),"MAS PARECIDO","NO")</f>
        <v>NO</v>
      </c>
      <c r="AT913" s="197" t="str">
        <f>IF(AR913&lt;=SMALL(AR$3:AR$1130,5),"SIMILAR","NO")</f>
        <v>NO</v>
      </c>
      <c r="AU913" s="197" t="str">
        <f t="shared" si="697"/>
        <v>N/A</v>
      </c>
      <c r="AV913" s="197">
        <f t="shared" si="698"/>
        <v>0</v>
      </c>
      <c r="AW913" s="198">
        <f t="shared" si="699"/>
        <v>0</v>
      </c>
      <c r="AX913" s="199">
        <f>IFERROR(SQRT(($E913-$E$1136)^2+($K913-$K$1136)^2),0)</f>
        <v>2.7000810024300728E-2</v>
      </c>
      <c r="AY913" s="197" t="str">
        <f>IF(AX913&lt;=SMALL(AX$3:AX$1130,1),"MAS PARECIDO","NO")</f>
        <v>NO</v>
      </c>
      <c r="AZ913" s="197" t="str">
        <f>IF(AX913&lt;=SMALL(AX$3:AX$1130,5),"SIMILAR","NO")</f>
        <v>NO</v>
      </c>
      <c r="BA913" s="197" t="str">
        <f t="shared" si="700"/>
        <v>N/A</v>
      </c>
      <c r="BB913" s="197">
        <f t="shared" si="701"/>
        <v>0</v>
      </c>
      <c r="BC913" s="198">
        <f t="shared" si="702"/>
        <v>0</v>
      </c>
      <c r="BD913" s="196">
        <f>IFERROR(SQRT(($E913-$E$1136)^2+($O913-$O$1136)^2),0)</f>
        <v>2.7000810024300728E-2</v>
      </c>
      <c r="BE913" s="197" t="str">
        <f>IF(BD913&lt;=SMALL(BD$3:BD$1130,1),"MAS PARECIDO","NO")</f>
        <v>NO</v>
      </c>
      <c r="BF913" s="197" t="str">
        <f>IF(BD913&lt;=SMALL(BD$3:BD$1130,5),"SIMILAR","NO")</f>
        <v>NO</v>
      </c>
      <c r="BG913" s="197" t="str">
        <f t="shared" si="703"/>
        <v>N/A</v>
      </c>
      <c r="BH913" s="197">
        <f t="shared" si="704"/>
        <v>0</v>
      </c>
      <c r="BI913" s="198">
        <f t="shared" si="705"/>
        <v>0</v>
      </c>
      <c r="BJ913" s="199">
        <f>IFERROR(SQRT(($E913-$E$1136)^2+($R913-$R$1136)^2),0)</f>
        <v>2.7000810024300728E-2</v>
      </c>
      <c r="BK913" s="197" t="str">
        <f>IF(BJ913&lt;=SMALL(BJ$3:BJ$1130,1),"MAS PARECIDO","NO")</f>
        <v>NO</v>
      </c>
      <c r="BL913" s="197" t="str">
        <f>IF(BJ913&lt;=SMALL(BJ$3:BJ$1130,5),"SIMILAR","NO")</f>
        <v>NO</v>
      </c>
      <c r="BM913" s="197" t="str">
        <f t="shared" si="706"/>
        <v>N/A</v>
      </c>
      <c r="BN913" s="197">
        <f t="shared" si="707"/>
        <v>0</v>
      </c>
      <c r="BO913" s="198">
        <f t="shared" si="708"/>
        <v>0</v>
      </c>
      <c r="BP913" s="199">
        <f>IFERROR(SQRT(($E913-$E$1136)^2+($U913-$U$1136)^2),0)</f>
        <v>2.7000810024300728E-2</v>
      </c>
      <c r="BQ913" s="197" t="str">
        <f>IF(BP913&lt;=SMALL(BP$3:BP$1130,1),"MAS PARECIDO","NO")</f>
        <v>NO</v>
      </c>
      <c r="BR913" s="197" t="str">
        <f>IF(BP913&lt;=SMALL(BP$3:BP$1130,5),"SIMILAR","NO")</f>
        <v>NO</v>
      </c>
      <c r="BS913" s="197" t="str">
        <f t="shared" si="709"/>
        <v>N/A</v>
      </c>
      <c r="BT913" s="197">
        <f t="shared" si="710"/>
        <v>0</v>
      </c>
      <c r="BU913" s="198">
        <f t="shared" si="711"/>
        <v>0</v>
      </c>
      <c r="BV913" s="199">
        <f>IFERROR(SQRT(($E913-$E$1136)^2+($X913-$X$1136)^2),0)</f>
        <v>2.7000810024300728E-2</v>
      </c>
      <c r="BW913" s="197" t="str">
        <f>IF(BV913&lt;=SMALL(BV$3:BV$1130,1),"MAS PARECIDO","NO")</f>
        <v>NO</v>
      </c>
      <c r="BX913" s="197" t="str">
        <f>IF(BV913&lt;=SMALL(BV$3:BV$1130,5),"SIMILAR","NO")</f>
        <v>NO</v>
      </c>
      <c r="BY913" s="197" t="str">
        <f t="shared" si="712"/>
        <v>N/A</v>
      </c>
      <c r="BZ913" s="197">
        <f t="shared" si="713"/>
        <v>0</v>
      </c>
      <c r="CA913" s="198">
        <f t="shared" si="714"/>
        <v>0</v>
      </c>
      <c r="CB913" s="199">
        <f>IFERROR(SQRT(($E913-$E$1136)^2+($AA913-$AA$1136)^2),0)</f>
        <v>1.0003644554570941</v>
      </c>
      <c r="CC913" s="197" t="str">
        <f>IF(CB913&lt;=SMALL(CB$3:CB$1130,1),"MAS PARECIDO","NO")</f>
        <v>NO</v>
      </c>
      <c r="CD913" s="197" t="str">
        <f>IF(CB913&lt;=SMALL(CB$3:CB$1130,5),"SIMILAR","NO")</f>
        <v>NO</v>
      </c>
      <c r="CE913" s="197" t="str">
        <f t="shared" si="715"/>
        <v>N/A</v>
      </c>
      <c r="CF913" s="197">
        <f t="shared" si="716"/>
        <v>0</v>
      </c>
      <c r="CG913" s="198">
        <f t="shared" si="717"/>
        <v>0</v>
      </c>
      <c r="CH913" s="199">
        <f>IFERROR(SQRT(($E913-$E$1136)^2+($AD913-$AD$1136)^2),0)</f>
        <v>1.0003644554570941</v>
      </c>
      <c r="CI913" s="197" t="str">
        <f>IF(CH913&lt;=SMALL(CH$3:CH$1130,1),"MAS PARECIDO","NO")</f>
        <v>NO</v>
      </c>
      <c r="CJ913" s="197" t="str">
        <f>IF(CH913&lt;=SMALL(CH$3:CH$1130,5),"SIMILAR","NO")</f>
        <v>NO</v>
      </c>
      <c r="CK913" s="197" t="str">
        <f t="shared" si="718"/>
        <v>N/A</v>
      </c>
      <c r="CL913" s="197">
        <f t="shared" si="719"/>
        <v>0</v>
      </c>
      <c r="CM913" s="198">
        <f t="shared" si="720"/>
        <v>0</v>
      </c>
      <c r="CN913" s="199">
        <f>IFERROR(SQRT(($E913-$E$1136)^2+($AG913-$AG$1136)^2),0)</f>
        <v>2.7000810024300728E-2</v>
      </c>
      <c r="CO913" s="197" t="str">
        <f>IF(CN913&lt;=SMALL(CN$3:CN$1130,1),"MAS PARECIDO","NO")</f>
        <v>NO</v>
      </c>
      <c r="CP913" s="197" t="str">
        <f>IF(CN913&lt;=SMALL(CN$3:CN$1130,5),"SIMILAR","NO")</f>
        <v>NO</v>
      </c>
      <c r="CQ913" s="197" t="str">
        <f t="shared" si="721"/>
        <v>N/A</v>
      </c>
      <c r="CR913" s="197">
        <f t="shared" si="722"/>
        <v>0</v>
      </c>
      <c r="CS913" s="198">
        <f t="shared" si="723"/>
        <v>0</v>
      </c>
      <c r="CT913" s="199">
        <f>IFERROR(SQRT(($E913-$E$1136)^2+($AJ913-$AJ$1136)^2),0)</f>
        <v>2.7000810024300728E-2</v>
      </c>
      <c r="CU913" s="197" t="str">
        <f>IF(CT913&lt;=SMALL(CT$3:CT$1130,1),"MAS PARECIDO","NO")</f>
        <v>NO</v>
      </c>
      <c r="CV913" s="197" t="str">
        <f>IF(CT913&lt;=SMALL(CT$3:CT$1130,5),"SIMILAR","NO")</f>
        <v>NO</v>
      </c>
      <c r="CW913" s="197" t="str">
        <f t="shared" si="724"/>
        <v>N/A</v>
      </c>
      <c r="CX913" s="197">
        <f t="shared" si="725"/>
        <v>0</v>
      </c>
      <c r="CY913" s="198">
        <f t="shared" si="726"/>
        <v>0</v>
      </c>
      <c r="CZ913" s="2">
        <v>0</v>
      </c>
      <c r="DA913" s="2" t="s">
        <v>2729</v>
      </c>
      <c r="DB913" s="2">
        <v>1</v>
      </c>
      <c r="DC913" s="2" t="s">
        <v>346</v>
      </c>
    </row>
    <row r="914" spans="1:107">
      <c r="A914" s="24" t="s">
        <v>1066</v>
      </c>
      <c r="B914" s="46">
        <v>111968.42</v>
      </c>
      <c r="C914" s="190">
        <f>(B914-$B$1132)/($B$1133-$B$1132)</f>
        <v>0.12561600703199483</v>
      </c>
      <c r="D914" s="46">
        <v>40000</v>
      </c>
      <c r="E914" s="190">
        <f>(D914-$D$1132)/($D$1133-$D$1132)</f>
        <v>7.9972399171975156E-2</v>
      </c>
      <c r="F914" s="46" t="s">
        <v>191</v>
      </c>
      <c r="G914" s="192">
        <f>VLOOKUP(F914,'DATOS DE SOPORTE'!$Y$5:$Z$8,2,FALSE)</f>
        <v>1</v>
      </c>
      <c r="H914" s="190">
        <f>(G914-$G$1132)/($G$1133-$G$1132)</f>
        <v>0</v>
      </c>
      <c r="I914" s="50">
        <v>1</v>
      </c>
      <c r="J914" s="200">
        <f t="shared" si="686"/>
        <v>1</v>
      </c>
      <c r="K914" s="190">
        <f>(J914-$J$1132)/($J$1133-$J$1132)</f>
        <v>0.2</v>
      </c>
      <c r="L914" s="193" t="str">
        <f t="shared" si="687"/>
        <v>SI</v>
      </c>
      <c r="M914" s="46" t="s">
        <v>56</v>
      </c>
      <c r="N914" s="192">
        <f t="shared" si="688"/>
        <v>1</v>
      </c>
      <c r="O914" s="190">
        <f>(N914-N$1132)/(N$1133-N$1132)</f>
        <v>0</v>
      </c>
      <c r="P914" s="46" t="s">
        <v>193</v>
      </c>
      <c r="Q914" s="192">
        <f t="shared" si="689"/>
        <v>2</v>
      </c>
      <c r="R914" s="190">
        <f>(Q914-Q$1132)/(Q$1133-Q$1132)</f>
        <v>0.5</v>
      </c>
      <c r="S914" s="46" t="s">
        <v>194</v>
      </c>
      <c r="T914" s="192">
        <f t="shared" si="690"/>
        <v>1</v>
      </c>
      <c r="U914" s="190">
        <f>(T914-T$1132)/(T$1133-T$1132)</f>
        <v>0</v>
      </c>
      <c r="V914" s="46" t="s">
        <v>62</v>
      </c>
      <c r="W914" s="194">
        <f>VLOOKUP(V914,'DATOS DE SOPORTE'!$S$5:$T$10,2,FALSE)</f>
        <v>1</v>
      </c>
      <c r="X914" s="201">
        <f>(W914-W$1132)/(W$1133-W$1132)</f>
        <v>0</v>
      </c>
      <c r="Y914" s="46" t="s">
        <v>136</v>
      </c>
      <c r="Z914" s="194">
        <f t="shared" si="691"/>
        <v>2</v>
      </c>
      <c r="AA914" s="201">
        <f>(Z914-Z$1132)/(Z$1133-Z$1132)</f>
        <v>1</v>
      </c>
      <c r="AB914" s="46" t="s">
        <v>136</v>
      </c>
      <c r="AC914" s="194">
        <f t="shared" si="692"/>
        <v>2</v>
      </c>
      <c r="AD914" s="201">
        <f>(AC914-AC$1132)/(AC$1133-AC$1132)</f>
        <v>1</v>
      </c>
      <c r="AE914" s="46" t="s">
        <v>136</v>
      </c>
      <c r="AF914" s="194">
        <f t="shared" si="693"/>
        <v>2</v>
      </c>
      <c r="AG914" s="201">
        <f>(AF914-AF$1132)/(AF$1133-AF$1132)</f>
        <v>1</v>
      </c>
      <c r="AH914" s="24" t="s">
        <v>67</v>
      </c>
      <c r="AI914" s="194">
        <f>VLOOKUP(AH914,'DATOS DE SOPORTE'!$V$5:$W$8,2,FALSE)</f>
        <v>1</v>
      </c>
      <c r="AJ914" s="201">
        <f>(AI914-AI$1132)/(AI$1133-AI$1132)</f>
        <v>0</v>
      </c>
      <c r="AK914" s="58" t="str">
        <f t="shared" si="685"/>
        <v>Regular</v>
      </c>
      <c r="AL914" s="196">
        <f>IFERROR(SQRT(($E914-$E$1136)^2+($C914-$C$1136)^2),0)</f>
        <v>0.11280201021781067</v>
      </c>
      <c r="AM914" s="197" t="str">
        <f>IF(AL914&lt;=SMALL($AL$3:$AL$1130,1),"MAS PARECIDO","NO")</f>
        <v>NO</v>
      </c>
      <c r="AN914" s="197" t="str">
        <f>IF(AL914&lt;=SMALL($AL$3:$AL$1130,5),"SIMILAR","NO")</f>
        <v>NO</v>
      </c>
      <c r="AO914" s="197" t="str">
        <f t="shared" si="694"/>
        <v>N/A</v>
      </c>
      <c r="AP914" s="197">
        <f t="shared" si="695"/>
        <v>0</v>
      </c>
      <c r="AQ914" s="198">
        <f t="shared" si="696"/>
        <v>0</v>
      </c>
      <c r="AR914" s="196">
        <f>IFERROR(SQRT(($E914-$E$1136)^2+($H914-$H$1136)^2),0)</f>
        <v>0.34279949697803203</v>
      </c>
      <c r="AS914" s="197" t="str">
        <f>IF(AR914&lt;=SMALL(AR$3:AR$1130,1),"MAS PARECIDO","NO")</f>
        <v>NO</v>
      </c>
      <c r="AT914" s="197" t="str">
        <f>IF(AR914&lt;=SMALL(AR$3:AR$1130,5),"SIMILAR","NO")</f>
        <v>NO</v>
      </c>
      <c r="AU914" s="197" t="str">
        <f t="shared" si="697"/>
        <v>N/A</v>
      </c>
      <c r="AV914" s="197">
        <f t="shared" si="698"/>
        <v>0</v>
      </c>
      <c r="AW914" s="198">
        <f t="shared" si="699"/>
        <v>0</v>
      </c>
      <c r="AX914" s="199">
        <f>IFERROR(SQRT(($E914-$E$1136)^2+($K914-$K$1136)^2),0)</f>
        <v>8.0002400072002156E-2</v>
      </c>
      <c r="AY914" s="197" t="str">
        <f>IF(AX914&lt;=SMALL(AX$3:AX$1130,1),"MAS PARECIDO","NO")</f>
        <v>NO</v>
      </c>
      <c r="AZ914" s="197" t="str">
        <f>IF(AX914&lt;=SMALL(AX$3:AX$1130,5),"SIMILAR","NO")</f>
        <v>NO</v>
      </c>
      <c r="BA914" s="197" t="str">
        <f t="shared" si="700"/>
        <v>N/A</v>
      </c>
      <c r="BB914" s="197">
        <f t="shared" si="701"/>
        <v>0</v>
      </c>
      <c r="BC914" s="198">
        <f t="shared" si="702"/>
        <v>0</v>
      </c>
      <c r="BD914" s="196">
        <f>IFERROR(SQRT(($E914-$E$1136)^2+($O914-$O$1136)^2),0)</f>
        <v>1.0031950877158842</v>
      </c>
      <c r="BE914" s="197" t="str">
        <f>IF(BD914&lt;=SMALL(BD$3:BD$1130,1),"MAS PARECIDO","NO")</f>
        <v>NO</v>
      </c>
      <c r="BF914" s="197" t="str">
        <f>IF(BD914&lt;=SMALL(BD$3:BD$1130,5),"SIMILAR","NO")</f>
        <v>NO</v>
      </c>
      <c r="BG914" s="197" t="str">
        <f t="shared" si="703"/>
        <v>N/A</v>
      </c>
      <c r="BH914" s="197">
        <f t="shared" si="704"/>
        <v>0</v>
      </c>
      <c r="BI914" s="198">
        <f t="shared" si="705"/>
        <v>0</v>
      </c>
      <c r="BJ914" s="199">
        <f>IFERROR(SQRT(($E914-$E$1136)^2+($R914-$R$1136)^2),0)</f>
        <v>8.0002400072002156E-2</v>
      </c>
      <c r="BK914" s="197" t="str">
        <f>IF(BJ914&lt;=SMALL(BJ$3:BJ$1130,1),"MAS PARECIDO","NO")</f>
        <v>NO</v>
      </c>
      <c r="BL914" s="197" t="str">
        <f>IF(BJ914&lt;=SMALL(BJ$3:BJ$1130,5),"SIMILAR","NO")</f>
        <v>NO</v>
      </c>
      <c r="BM914" s="197" t="str">
        <f t="shared" si="706"/>
        <v>N/A</v>
      </c>
      <c r="BN914" s="197">
        <f t="shared" si="707"/>
        <v>0</v>
      </c>
      <c r="BO914" s="198">
        <f t="shared" si="708"/>
        <v>0</v>
      </c>
      <c r="BP914" s="199">
        <f>IFERROR(SQRT(($E914-$E$1136)^2+($U914-$U$1136)^2),0)</f>
        <v>8.0002400072002156E-2</v>
      </c>
      <c r="BQ914" s="197" t="str">
        <f>IF(BP914&lt;=SMALL(BP$3:BP$1130,1),"MAS PARECIDO","NO")</f>
        <v>NO</v>
      </c>
      <c r="BR914" s="197" t="str">
        <f>IF(BP914&lt;=SMALL(BP$3:BP$1130,5),"SIMILAR","NO")</f>
        <v>NO</v>
      </c>
      <c r="BS914" s="197" t="str">
        <f t="shared" si="709"/>
        <v>N/A</v>
      </c>
      <c r="BT914" s="197">
        <f t="shared" si="710"/>
        <v>0</v>
      </c>
      <c r="BU914" s="198">
        <f t="shared" si="711"/>
        <v>0</v>
      </c>
      <c r="BV914" s="199">
        <f>IFERROR(SQRT(($E914-$E$1136)^2+($X914-$X$1136)^2),0)</f>
        <v>8.0002400072002156E-2</v>
      </c>
      <c r="BW914" s="197" t="str">
        <f>IF(BV914&lt;=SMALL(BV$3:BV$1130,1),"MAS PARECIDO","NO")</f>
        <v>NO</v>
      </c>
      <c r="BX914" s="197" t="str">
        <f>IF(BV914&lt;=SMALL(BV$3:BV$1130,5),"SIMILAR","NO")</f>
        <v>NO</v>
      </c>
      <c r="BY914" s="197" t="str">
        <f t="shared" si="712"/>
        <v>N/A</v>
      </c>
      <c r="BZ914" s="197">
        <f t="shared" si="713"/>
        <v>0</v>
      </c>
      <c r="CA914" s="198">
        <f t="shared" si="714"/>
        <v>0</v>
      </c>
      <c r="CB914" s="199">
        <f>IFERROR(SQRT(($E914-$E$1136)^2+($AA914-$AA$1136)^2),0)</f>
        <v>1.0031950877158842</v>
      </c>
      <c r="CC914" s="197" t="str">
        <f>IF(CB914&lt;=SMALL(CB$3:CB$1130,1),"MAS PARECIDO","NO")</f>
        <v>NO</v>
      </c>
      <c r="CD914" s="197" t="str">
        <f>IF(CB914&lt;=SMALL(CB$3:CB$1130,5),"SIMILAR","NO")</f>
        <v>NO</v>
      </c>
      <c r="CE914" s="197" t="str">
        <f t="shared" si="715"/>
        <v>N/A</v>
      </c>
      <c r="CF914" s="197">
        <f t="shared" si="716"/>
        <v>0</v>
      </c>
      <c r="CG914" s="198">
        <f t="shared" si="717"/>
        <v>0</v>
      </c>
      <c r="CH914" s="199">
        <f>IFERROR(SQRT(($E914-$E$1136)^2+($AD914-$AD$1136)^2),0)</f>
        <v>8.0002400072002156E-2</v>
      </c>
      <c r="CI914" s="197" t="str">
        <f>IF(CH914&lt;=SMALL(CH$3:CH$1130,1),"MAS PARECIDO","NO")</f>
        <v>NO</v>
      </c>
      <c r="CJ914" s="197" t="str">
        <f>IF(CH914&lt;=SMALL(CH$3:CH$1130,5),"SIMILAR","NO")</f>
        <v>NO</v>
      </c>
      <c r="CK914" s="197" t="str">
        <f t="shared" si="718"/>
        <v>N/A</v>
      </c>
      <c r="CL914" s="197">
        <f t="shared" si="719"/>
        <v>0</v>
      </c>
      <c r="CM914" s="198">
        <f t="shared" si="720"/>
        <v>0</v>
      </c>
      <c r="CN914" s="199">
        <f>IFERROR(SQRT(($E914-$E$1136)^2+($AG914-$AG$1136)^2),0)</f>
        <v>8.0002400072002156E-2</v>
      </c>
      <c r="CO914" s="197" t="str">
        <f>IF(CN914&lt;=SMALL(CN$3:CN$1130,1),"MAS PARECIDO","NO")</f>
        <v>NO</v>
      </c>
      <c r="CP914" s="197" t="str">
        <f>IF(CN914&lt;=SMALL(CN$3:CN$1130,5),"SIMILAR","NO")</f>
        <v>NO</v>
      </c>
      <c r="CQ914" s="197" t="str">
        <f t="shared" si="721"/>
        <v>N/A</v>
      </c>
      <c r="CR914" s="197">
        <f t="shared" si="722"/>
        <v>0</v>
      </c>
      <c r="CS914" s="198">
        <f t="shared" si="723"/>
        <v>0</v>
      </c>
      <c r="CT914" s="199">
        <f>IFERROR(SQRT(($E914-$E$1136)^2+($AJ914-$AJ$1136)^2),0)</f>
        <v>8.0002400072002156E-2</v>
      </c>
      <c r="CU914" s="197" t="str">
        <f>IF(CT914&lt;=SMALL(CT$3:CT$1130,1),"MAS PARECIDO","NO")</f>
        <v>NO</v>
      </c>
      <c r="CV914" s="197" t="str">
        <f>IF(CT914&lt;=SMALL(CT$3:CT$1130,5),"SIMILAR","NO")</f>
        <v>NO</v>
      </c>
      <c r="CW914" s="197" t="str">
        <f t="shared" si="724"/>
        <v>N/A</v>
      </c>
      <c r="CX914" s="197">
        <f t="shared" si="725"/>
        <v>0</v>
      </c>
      <c r="CY914" s="198">
        <f t="shared" si="726"/>
        <v>0</v>
      </c>
      <c r="CZ914" s="2">
        <v>0</v>
      </c>
      <c r="DA914" s="2" t="s">
        <v>2730</v>
      </c>
      <c r="DB914" s="2">
        <v>1</v>
      </c>
      <c r="DC914" s="2" t="s">
        <v>346</v>
      </c>
    </row>
    <row r="915" spans="1:107">
      <c r="A915" s="24" t="s">
        <v>1067</v>
      </c>
      <c r="B915" s="46">
        <v>73656.86</v>
      </c>
      <c r="C915" s="190">
        <f>(B915-$B$1132)/($B$1133-$B$1132)</f>
        <v>8.0833118574754406E-2</v>
      </c>
      <c r="D915" s="46">
        <v>28000</v>
      </c>
      <c r="E915" s="190">
        <f>(D915-$D$1132)/($D$1133-$D$1132)</f>
        <v>5.5971679150374508E-2</v>
      </c>
      <c r="F915" s="46" t="s">
        <v>191</v>
      </c>
      <c r="G915" s="192">
        <f>VLOOKUP(F915,'DATOS DE SOPORTE'!$Y$5:$Z$8,2,FALSE)</f>
        <v>1</v>
      </c>
      <c r="H915" s="190">
        <f>(G915-$G$1132)/($G$1133-$G$1132)</f>
        <v>0</v>
      </c>
      <c r="I915" s="50">
        <v>2</v>
      </c>
      <c r="J915" s="200">
        <f t="shared" si="686"/>
        <v>2</v>
      </c>
      <c r="K915" s="190">
        <f>(J915-$J$1132)/($J$1133-$J$1132)</f>
        <v>0.4</v>
      </c>
      <c r="L915" s="193" t="str">
        <f t="shared" si="687"/>
        <v>SI</v>
      </c>
      <c r="M915" s="46" t="s">
        <v>192</v>
      </c>
      <c r="N915" s="192">
        <f t="shared" si="688"/>
        <v>2</v>
      </c>
      <c r="O915" s="190">
        <f>(N915-N$1132)/(N$1133-N$1132)</f>
        <v>1</v>
      </c>
      <c r="P915" s="46" t="s">
        <v>193</v>
      </c>
      <c r="Q915" s="192">
        <f t="shared" si="689"/>
        <v>2</v>
      </c>
      <c r="R915" s="190">
        <f>(Q915-Q$1132)/(Q$1133-Q$1132)</f>
        <v>0.5</v>
      </c>
      <c r="S915" s="46" t="s">
        <v>194</v>
      </c>
      <c r="T915" s="192">
        <f t="shared" si="690"/>
        <v>1</v>
      </c>
      <c r="U915" s="190">
        <f>(T915-T$1132)/(T$1133-T$1132)</f>
        <v>0</v>
      </c>
      <c r="V915" s="46" t="s">
        <v>62</v>
      </c>
      <c r="W915" s="194">
        <f>VLOOKUP(V915,'DATOS DE SOPORTE'!$S$5:$T$10,2,FALSE)</f>
        <v>1</v>
      </c>
      <c r="X915" s="201">
        <f>(W915-W$1132)/(W$1133-W$1132)</f>
        <v>0</v>
      </c>
      <c r="Y915" s="46" t="s">
        <v>136</v>
      </c>
      <c r="Z915" s="194">
        <f t="shared" si="691"/>
        <v>2</v>
      </c>
      <c r="AA915" s="201">
        <f>(Z915-Z$1132)/(Z$1133-Z$1132)</f>
        <v>1</v>
      </c>
      <c r="AB915" s="46" t="s">
        <v>136</v>
      </c>
      <c r="AC915" s="194">
        <f t="shared" si="692"/>
        <v>2</v>
      </c>
      <c r="AD915" s="201">
        <f>(AC915-AC$1132)/(AC$1133-AC$1132)</f>
        <v>1</v>
      </c>
      <c r="AE915" s="46" t="s">
        <v>188</v>
      </c>
      <c r="AF915" s="194">
        <f t="shared" si="693"/>
        <v>1</v>
      </c>
      <c r="AG915" s="201">
        <f>(AF915-AF$1132)/(AF$1133-AF$1132)</f>
        <v>0</v>
      </c>
      <c r="AH915" s="24" t="s">
        <v>67</v>
      </c>
      <c r="AI915" s="194">
        <f>VLOOKUP(AH915,'DATOS DE SOPORTE'!$V$5:$W$8,2,FALSE)</f>
        <v>1</v>
      </c>
      <c r="AJ915" s="201">
        <f>(AI915-AI$1132)/(AI$1133-AI$1132)</f>
        <v>0</v>
      </c>
      <c r="AK915" s="58" t="str">
        <f t="shared" si="685"/>
        <v>Bueno</v>
      </c>
      <c r="AL915" s="196">
        <f>IFERROR(SQRT(($E915-$E$1136)^2+($C915-$C$1136)^2),0)</f>
        <v>0.13633834802396524</v>
      </c>
      <c r="AM915" s="197" t="str">
        <f>IF(AL915&lt;=SMALL($AL$3:$AL$1130,1),"MAS PARECIDO","NO")</f>
        <v>NO</v>
      </c>
      <c r="AN915" s="197" t="str">
        <f>IF(AL915&lt;=SMALL($AL$3:$AL$1130,5),"SIMILAR","NO")</f>
        <v>NO</v>
      </c>
      <c r="AO915" s="197" t="str">
        <f t="shared" si="694"/>
        <v>N/A</v>
      </c>
      <c r="AP915" s="197">
        <f t="shared" si="695"/>
        <v>0</v>
      </c>
      <c r="AQ915" s="198">
        <f t="shared" si="696"/>
        <v>0</v>
      </c>
      <c r="AR915" s="196">
        <f>IFERROR(SQRT(($E915-$E$1136)^2+($H915-$H$1136)^2),0)</f>
        <v>0.33800488055585626</v>
      </c>
      <c r="AS915" s="197" t="str">
        <f>IF(AR915&lt;=SMALL(AR$3:AR$1130,1),"MAS PARECIDO","NO")</f>
        <v>NO</v>
      </c>
      <c r="AT915" s="197" t="str">
        <f>IF(AR915&lt;=SMALL(AR$3:AR$1130,5),"SIMILAR","NO")</f>
        <v>NO</v>
      </c>
      <c r="AU915" s="197" t="str">
        <f t="shared" si="697"/>
        <v>N/A</v>
      </c>
      <c r="AV915" s="197">
        <f t="shared" si="698"/>
        <v>0</v>
      </c>
      <c r="AW915" s="198">
        <f t="shared" si="699"/>
        <v>0</v>
      </c>
      <c r="AX915" s="199">
        <f>IFERROR(SQRT(($E915-$E$1136)^2+($K915-$K$1136)^2),0)</f>
        <v>0.20769253277012042</v>
      </c>
      <c r="AY915" s="197" t="str">
        <f>IF(AX915&lt;=SMALL(AX$3:AX$1130,1),"MAS PARECIDO","NO")</f>
        <v>NO</v>
      </c>
      <c r="AZ915" s="197" t="str">
        <f>IF(AX915&lt;=SMALL(AX$3:AX$1130,5),"SIMILAR","NO")</f>
        <v>NO</v>
      </c>
      <c r="BA915" s="197" t="str">
        <f t="shared" si="700"/>
        <v>N/A</v>
      </c>
      <c r="BB915" s="197">
        <f t="shared" si="701"/>
        <v>0</v>
      </c>
      <c r="BC915" s="198">
        <f t="shared" si="702"/>
        <v>0</v>
      </c>
      <c r="BD915" s="196">
        <f>IFERROR(SQRT(($E915-$E$1136)^2+($O915-$O$1136)^2),0)</f>
        <v>5.6001680050401507E-2</v>
      </c>
      <c r="BE915" s="197" t="str">
        <f>IF(BD915&lt;=SMALL(BD$3:BD$1130,1),"MAS PARECIDO","NO")</f>
        <v>NO</v>
      </c>
      <c r="BF915" s="197" t="str">
        <f>IF(BD915&lt;=SMALL(BD$3:BD$1130,5),"SIMILAR","NO")</f>
        <v>NO</v>
      </c>
      <c r="BG915" s="197" t="str">
        <f t="shared" si="703"/>
        <v>N/A</v>
      </c>
      <c r="BH915" s="197">
        <f t="shared" si="704"/>
        <v>0</v>
      </c>
      <c r="BI915" s="198">
        <f t="shared" si="705"/>
        <v>0</v>
      </c>
      <c r="BJ915" s="199">
        <f>IFERROR(SQRT(($E915-$E$1136)^2+($R915-$R$1136)^2),0)</f>
        <v>5.6001680050401507E-2</v>
      </c>
      <c r="BK915" s="197" t="str">
        <f>IF(BJ915&lt;=SMALL(BJ$3:BJ$1130,1),"MAS PARECIDO","NO")</f>
        <v>NO</v>
      </c>
      <c r="BL915" s="197" t="str">
        <f>IF(BJ915&lt;=SMALL(BJ$3:BJ$1130,5),"SIMILAR","NO")</f>
        <v>NO</v>
      </c>
      <c r="BM915" s="197" t="str">
        <f t="shared" si="706"/>
        <v>N/A</v>
      </c>
      <c r="BN915" s="197">
        <f t="shared" si="707"/>
        <v>0</v>
      </c>
      <c r="BO915" s="198">
        <f t="shared" si="708"/>
        <v>0</v>
      </c>
      <c r="BP915" s="199">
        <f>IFERROR(SQRT(($E915-$E$1136)^2+($U915-$U$1136)^2),0)</f>
        <v>5.6001680050401507E-2</v>
      </c>
      <c r="BQ915" s="197" t="str">
        <f>IF(BP915&lt;=SMALL(BP$3:BP$1130,1),"MAS PARECIDO","NO")</f>
        <v>NO</v>
      </c>
      <c r="BR915" s="197" t="str">
        <f>IF(BP915&lt;=SMALL(BP$3:BP$1130,5),"SIMILAR","NO")</f>
        <v>NO</v>
      </c>
      <c r="BS915" s="197" t="str">
        <f t="shared" si="709"/>
        <v>N/A</v>
      </c>
      <c r="BT915" s="197">
        <f t="shared" si="710"/>
        <v>0</v>
      </c>
      <c r="BU915" s="198">
        <f t="shared" si="711"/>
        <v>0</v>
      </c>
      <c r="BV915" s="199">
        <f>IFERROR(SQRT(($E915-$E$1136)^2+($X915-$X$1136)^2),0)</f>
        <v>5.6001680050401507E-2</v>
      </c>
      <c r="BW915" s="197" t="str">
        <f>IF(BV915&lt;=SMALL(BV$3:BV$1130,1),"MAS PARECIDO","NO")</f>
        <v>NO</v>
      </c>
      <c r="BX915" s="197" t="str">
        <f>IF(BV915&lt;=SMALL(BV$3:BV$1130,5),"SIMILAR","NO")</f>
        <v>NO</v>
      </c>
      <c r="BY915" s="197" t="str">
        <f t="shared" si="712"/>
        <v>N/A</v>
      </c>
      <c r="BZ915" s="197">
        <f t="shared" si="713"/>
        <v>0</v>
      </c>
      <c r="CA915" s="198">
        <f t="shared" si="714"/>
        <v>0</v>
      </c>
      <c r="CB915" s="199">
        <f>IFERROR(SQRT(($E915-$E$1136)^2+($AA915-$AA$1136)^2),0)</f>
        <v>1.0015668665488429</v>
      </c>
      <c r="CC915" s="197" t="str">
        <f>IF(CB915&lt;=SMALL(CB$3:CB$1130,1),"MAS PARECIDO","NO")</f>
        <v>NO</v>
      </c>
      <c r="CD915" s="197" t="str">
        <f>IF(CB915&lt;=SMALL(CB$3:CB$1130,5),"SIMILAR","NO")</f>
        <v>NO</v>
      </c>
      <c r="CE915" s="197" t="str">
        <f t="shared" si="715"/>
        <v>N/A</v>
      </c>
      <c r="CF915" s="197">
        <f t="shared" si="716"/>
        <v>0</v>
      </c>
      <c r="CG915" s="198">
        <f t="shared" si="717"/>
        <v>0</v>
      </c>
      <c r="CH915" s="199">
        <f>IFERROR(SQRT(($E915-$E$1136)^2+($AD915-$AD$1136)^2),0)</f>
        <v>5.6001680050401507E-2</v>
      </c>
      <c r="CI915" s="197" t="str">
        <f>IF(CH915&lt;=SMALL(CH$3:CH$1130,1),"MAS PARECIDO","NO")</f>
        <v>NO</v>
      </c>
      <c r="CJ915" s="197" t="str">
        <f>IF(CH915&lt;=SMALL(CH$3:CH$1130,5),"SIMILAR","NO")</f>
        <v>NO</v>
      </c>
      <c r="CK915" s="197" t="str">
        <f t="shared" si="718"/>
        <v>N/A</v>
      </c>
      <c r="CL915" s="197">
        <f t="shared" si="719"/>
        <v>0</v>
      </c>
      <c r="CM915" s="198">
        <f t="shared" si="720"/>
        <v>0</v>
      </c>
      <c r="CN915" s="199">
        <f>IFERROR(SQRT(($E915-$E$1136)^2+($AG915-$AG$1136)^2),0)</f>
        <v>1.0015668665488429</v>
      </c>
      <c r="CO915" s="197" t="str">
        <f>IF(CN915&lt;=SMALL(CN$3:CN$1130,1),"MAS PARECIDO","NO")</f>
        <v>NO</v>
      </c>
      <c r="CP915" s="197" t="str">
        <f>IF(CN915&lt;=SMALL(CN$3:CN$1130,5),"SIMILAR","NO")</f>
        <v>NO</v>
      </c>
      <c r="CQ915" s="197" t="str">
        <f t="shared" si="721"/>
        <v>N/A</v>
      </c>
      <c r="CR915" s="197">
        <f t="shared" si="722"/>
        <v>0</v>
      </c>
      <c r="CS915" s="198">
        <f t="shared" si="723"/>
        <v>0</v>
      </c>
      <c r="CT915" s="199">
        <f>IFERROR(SQRT(($E915-$E$1136)^2+($AJ915-$AJ$1136)^2),0)</f>
        <v>5.6001680050401507E-2</v>
      </c>
      <c r="CU915" s="197" t="str">
        <f>IF(CT915&lt;=SMALL(CT$3:CT$1130,1),"MAS PARECIDO","NO")</f>
        <v>NO</v>
      </c>
      <c r="CV915" s="197" t="str">
        <f>IF(CT915&lt;=SMALL(CT$3:CT$1130,5),"SIMILAR","NO")</f>
        <v>NO</v>
      </c>
      <c r="CW915" s="197" t="str">
        <f t="shared" si="724"/>
        <v>N/A</v>
      </c>
      <c r="CX915" s="197">
        <f t="shared" si="725"/>
        <v>0</v>
      </c>
      <c r="CY915" s="198">
        <f t="shared" si="726"/>
        <v>0</v>
      </c>
      <c r="CZ915" s="2">
        <v>0</v>
      </c>
      <c r="DA915" s="2" t="s">
        <v>2731</v>
      </c>
      <c r="DB915" s="2">
        <v>0</v>
      </c>
      <c r="DC915" s="2" t="s">
        <v>189</v>
      </c>
    </row>
    <row r="916" spans="1:107">
      <c r="A916" s="24" t="s">
        <v>1068</v>
      </c>
      <c r="B916" s="46">
        <v>96449.48</v>
      </c>
      <c r="C916" s="190">
        <f>(B916-$B$1132)/($B$1133-$B$1132)</f>
        <v>0.10747571311040544</v>
      </c>
      <c r="D916" s="46">
        <v>4000</v>
      </c>
      <c r="E916" s="190">
        <f>(D916-$D$1132)/($D$1133-$D$1132)</f>
        <v>7.9702391071732152E-3</v>
      </c>
      <c r="F916" s="46" t="s">
        <v>191</v>
      </c>
      <c r="G916" s="192">
        <f>VLOOKUP(F916,'DATOS DE SOPORTE'!$Y$5:$Z$8,2,FALSE)</f>
        <v>1</v>
      </c>
      <c r="H916" s="190">
        <f>(G916-$G$1132)/($G$1133-$G$1132)</f>
        <v>0</v>
      </c>
      <c r="I916" s="50">
        <v>0</v>
      </c>
      <c r="J916" s="200">
        <f t="shared" si="686"/>
        <v>0</v>
      </c>
      <c r="K916" s="190">
        <f>(J916-$J$1132)/($J$1133-$J$1132)</f>
        <v>0</v>
      </c>
      <c r="L916" s="193" t="str">
        <f t="shared" si="687"/>
        <v>NO</v>
      </c>
      <c r="M916" s="46" t="s">
        <v>192</v>
      </c>
      <c r="N916" s="192">
        <f t="shared" si="688"/>
        <v>2</v>
      </c>
      <c r="O916" s="190">
        <f>(N916-N$1132)/(N$1133-N$1132)</f>
        <v>1</v>
      </c>
      <c r="P916" s="46" t="s">
        <v>193</v>
      </c>
      <c r="Q916" s="192">
        <f t="shared" si="689"/>
        <v>2</v>
      </c>
      <c r="R916" s="190">
        <f>(Q916-Q$1132)/(Q$1133-Q$1132)</f>
        <v>0.5</v>
      </c>
      <c r="S916" s="46"/>
      <c r="T916" s="192">
        <f t="shared" si="690"/>
        <v>2</v>
      </c>
      <c r="U916" s="190">
        <f>(T916-T$1132)/(T$1133-T$1132)</f>
        <v>1</v>
      </c>
      <c r="V916" s="46" t="s">
        <v>62</v>
      </c>
      <c r="W916" s="194">
        <f>VLOOKUP(V916,'DATOS DE SOPORTE'!$S$5:$T$10,2,FALSE)</f>
        <v>1</v>
      </c>
      <c r="X916" s="201">
        <f>(W916-W$1132)/(W$1133-W$1132)</f>
        <v>0</v>
      </c>
      <c r="Y916" s="46" t="s">
        <v>188</v>
      </c>
      <c r="Z916" s="194">
        <f t="shared" si="691"/>
        <v>1</v>
      </c>
      <c r="AA916" s="201">
        <f>(Z916-Z$1132)/(Z$1133-Z$1132)</f>
        <v>0</v>
      </c>
      <c r="AB916" s="46" t="s">
        <v>188</v>
      </c>
      <c r="AC916" s="194">
        <f t="shared" si="692"/>
        <v>1</v>
      </c>
      <c r="AD916" s="201">
        <f>(AC916-AC$1132)/(AC$1133-AC$1132)</f>
        <v>0</v>
      </c>
      <c r="AE916" s="46" t="s">
        <v>188</v>
      </c>
      <c r="AF916" s="194">
        <f t="shared" si="693"/>
        <v>1</v>
      </c>
      <c r="AG916" s="201">
        <f>(AF916-AF$1132)/(AF$1133-AF$1132)</f>
        <v>0</v>
      </c>
      <c r="AH916" s="24" t="s">
        <v>67</v>
      </c>
      <c r="AI916" s="194">
        <f>VLOOKUP(AH916,'DATOS DE SOPORTE'!$V$5:$W$8,2,FALSE)</f>
        <v>1</v>
      </c>
      <c r="AJ916" s="201">
        <f>(AI916-AI$1132)/(AI$1133-AI$1132)</f>
        <v>0</v>
      </c>
      <c r="AK916" s="58" t="str">
        <f t="shared" si="685"/>
        <v>Regular</v>
      </c>
      <c r="AL916" s="196">
        <f>IFERROR(SQRT(($E916-$E$1136)^2+($C916-$C$1136)^2),0)</f>
        <v>9.7990434382393216E-2</v>
      </c>
      <c r="AM916" s="197" t="str">
        <f>IF(AL916&lt;=SMALL($AL$3:$AL$1130,1),"MAS PARECIDO","NO")</f>
        <v>NO</v>
      </c>
      <c r="AN916" s="197" t="str">
        <f>IF(AL916&lt;=SMALL($AL$3:$AL$1130,5),"SIMILAR","NO")</f>
        <v>NO</v>
      </c>
      <c r="AO916" s="197" t="str">
        <f t="shared" si="694"/>
        <v>N/A</v>
      </c>
      <c r="AP916" s="197">
        <f t="shared" si="695"/>
        <v>0</v>
      </c>
      <c r="AQ916" s="198">
        <f t="shared" si="696"/>
        <v>0</v>
      </c>
      <c r="AR916" s="196">
        <f>IFERROR(SQRT(($E916-$E$1136)^2+($H916-$H$1136)^2),0)</f>
        <v>0.33342932527191416</v>
      </c>
      <c r="AS916" s="197" t="str">
        <f>IF(AR916&lt;=SMALL(AR$3:AR$1130,1),"MAS PARECIDO","NO")</f>
        <v>NO</v>
      </c>
      <c r="AT916" s="197" t="str">
        <f>IF(AR916&lt;=SMALL(AR$3:AR$1130,5),"SIMILAR","NO")</f>
        <v>NO</v>
      </c>
      <c r="AU916" s="197" t="str">
        <f t="shared" si="697"/>
        <v>N/A</v>
      </c>
      <c r="AV916" s="197">
        <f t="shared" si="698"/>
        <v>0</v>
      </c>
      <c r="AW916" s="198">
        <f t="shared" si="699"/>
        <v>0</v>
      </c>
      <c r="AX916" s="199">
        <f>IFERROR(SQRT(($E916-$E$1136)^2+($K916-$K$1136)^2),0)</f>
        <v>0.20015994564390951</v>
      </c>
      <c r="AY916" s="197" t="str">
        <f>IF(AX916&lt;=SMALL(AX$3:AX$1130,1),"MAS PARECIDO","NO")</f>
        <v>NO</v>
      </c>
      <c r="AZ916" s="197" t="str">
        <f>IF(AX916&lt;=SMALL(AX$3:AX$1130,5),"SIMILAR","NO")</f>
        <v>NO</v>
      </c>
      <c r="BA916" s="197" t="str">
        <f t="shared" si="700"/>
        <v>N/A</v>
      </c>
      <c r="BB916" s="197">
        <f t="shared" si="701"/>
        <v>0</v>
      </c>
      <c r="BC916" s="198">
        <f t="shared" si="702"/>
        <v>0</v>
      </c>
      <c r="BD916" s="196">
        <f>IFERROR(SQRT(($E916-$E$1136)^2+($O916-$O$1136)^2),0)</f>
        <v>8.0002400072002166E-3</v>
      </c>
      <c r="BE916" s="197" t="str">
        <f>IF(BD916&lt;=SMALL(BD$3:BD$1130,1),"MAS PARECIDO","NO")</f>
        <v>NO</v>
      </c>
      <c r="BF916" s="197" t="str">
        <f>IF(BD916&lt;=SMALL(BD$3:BD$1130,5),"SIMILAR","NO")</f>
        <v>NO</v>
      </c>
      <c r="BG916" s="197" t="str">
        <f t="shared" si="703"/>
        <v>N/A</v>
      </c>
      <c r="BH916" s="197">
        <f t="shared" si="704"/>
        <v>0</v>
      </c>
      <c r="BI916" s="198">
        <f t="shared" si="705"/>
        <v>0</v>
      </c>
      <c r="BJ916" s="199">
        <f>IFERROR(SQRT(($E916-$E$1136)^2+($R916-$R$1136)^2),0)</f>
        <v>8.0002400072002166E-3</v>
      </c>
      <c r="BK916" s="197" t="str">
        <f>IF(BJ916&lt;=SMALL(BJ$3:BJ$1130,1),"MAS PARECIDO","NO")</f>
        <v>NO</v>
      </c>
      <c r="BL916" s="197" t="str">
        <f>IF(BJ916&lt;=SMALL(BJ$3:BJ$1130,5),"SIMILAR","NO")</f>
        <v>NO</v>
      </c>
      <c r="BM916" s="197" t="str">
        <f t="shared" si="706"/>
        <v>N/A</v>
      </c>
      <c r="BN916" s="197">
        <f t="shared" si="707"/>
        <v>0</v>
      </c>
      <c r="BO916" s="198">
        <f t="shared" si="708"/>
        <v>0</v>
      </c>
      <c r="BP916" s="199">
        <f>IFERROR(SQRT(($E916-$E$1136)^2+($U916-$U$1136)^2),0)</f>
        <v>1.0000320014080415</v>
      </c>
      <c r="BQ916" s="197" t="str">
        <f>IF(BP916&lt;=SMALL(BP$3:BP$1130,1),"MAS PARECIDO","NO")</f>
        <v>NO</v>
      </c>
      <c r="BR916" s="197" t="str">
        <f>IF(BP916&lt;=SMALL(BP$3:BP$1130,5),"SIMILAR","NO")</f>
        <v>NO</v>
      </c>
      <c r="BS916" s="197" t="str">
        <f t="shared" si="709"/>
        <v>N/A</v>
      </c>
      <c r="BT916" s="197">
        <f t="shared" si="710"/>
        <v>0</v>
      </c>
      <c r="BU916" s="198">
        <f t="shared" si="711"/>
        <v>0</v>
      </c>
      <c r="BV916" s="199">
        <f>IFERROR(SQRT(($E916-$E$1136)^2+($X916-$X$1136)^2),0)</f>
        <v>8.0002400072002166E-3</v>
      </c>
      <c r="BW916" s="197" t="str">
        <f>IF(BV916&lt;=SMALL(BV$3:BV$1130,1),"MAS PARECIDO","NO")</f>
        <v>NO</v>
      </c>
      <c r="BX916" s="197" t="str">
        <f>IF(BV916&lt;=SMALL(BV$3:BV$1130,5),"SIMILAR","NO")</f>
        <v>NO</v>
      </c>
      <c r="BY916" s="197" t="str">
        <f t="shared" si="712"/>
        <v>N/A</v>
      </c>
      <c r="BZ916" s="197">
        <f t="shared" si="713"/>
        <v>0</v>
      </c>
      <c r="CA916" s="198">
        <f t="shared" si="714"/>
        <v>0</v>
      </c>
      <c r="CB916" s="199">
        <f>IFERROR(SQRT(($E916-$E$1136)^2+($AA916-$AA$1136)^2),0)</f>
        <v>8.0002400072002166E-3</v>
      </c>
      <c r="CC916" s="197" t="str">
        <f>IF(CB916&lt;=SMALL(CB$3:CB$1130,1),"MAS PARECIDO","NO")</f>
        <v>NO</v>
      </c>
      <c r="CD916" s="197" t="str">
        <f>IF(CB916&lt;=SMALL(CB$3:CB$1130,5),"SIMILAR","NO")</f>
        <v>NO</v>
      </c>
      <c r="CE916" s="197" t="str">
        <f t="shared" si="715"/>
        <v>N/A</v>
      </c>
      <c r="CF916" s="197">
        <f t="shared" si="716"/>
        <v>0</v>
      </c>
      <c r="CG916" s="198">
        <f t="shared" si="717"/>
        <v>0</v>
      </c>
      <c r="CH916" s="199">
        <f>IFERROR(SQRT(($E916-$E$1136)^2+($AD916-$AD$1136)^2),0)</f>
        <v>1.0000320014080415</v>
      </c>
      <c r="CI916" s="197" t="str">
        <f>IF(CH916&lt;=SMALL(CH$3:CH$1130,1),"MAS PARECIDO","NO")</f>
        <v>NO</v>
      </c>
      <c r="CJ916" s="197" t="str">
        <f>IF(CH916&lt;=SMALL(CH$3:CH$1130,5),"SIMILAR","NO")</f>
        <v>NO</v>
      </c>
      <c r="CK916" s="197" t="str">
        <f t="shared" si="718"/>
        <v>N/A</v>
      </c>
      <c r="CL916" s="197">
        <f t="shared" si="719"/>
        <v>0</v>
      </c>
      <c r="CM916" s="198">
        <f t="shared" si="720"/>
        <v>0</v>
      </c>
      <c r="CN916" s="199">
        <f>IFERROR(SQRT(($E916-$E$1136)^2+($AG916-$AG$1136)^2),0)</f>
        <v>1.0000320014080415</v>
      </c>
      <c r="CO916" s="197" t="str">
        <f>IF(CN916&lt;=SMALL(CN$3:CN$1130,1),"MAS PARECIDO","NO")</f>
        <v>NO</v>
      </c>
      <c r="CP916" s="197" t="str">
        <f>IF(CN916&lt;=SMALL(CN$3:CN$1130,5),"SIMILAR","NO")</f>
        <v>NO</v>
      </c>
      <c r="CQ916" s="197" t="str">
        <f t="shared" si="721"/>
        <v>N/A</v>
      </c>
      <c r="CR916" s="197">
        <f t="shared" si="722"/>
        <v>0</v>
      </c>
      <c r="CS916" s="198">
        <f t="shared" si="723"/>
        <v>0</v>
      </c>
      <c r="CT916" s="199">
        <f>IFERROR(SQRT(($E916-$E$1136)^2+($AJ916-$AJ$1136)^2),0)</f>
        <v>8.0002400072002166E-3</v>
      </c>
      <c r="CU916" s="197" t="str">
        <f>IF(CT916&lt;=SMALL(CT$3:CT$1130,1),"MAS PARECIDO","NO")</f>
        <v>NO</v>
      </c>
      <c r="CV916" s="197" t="str">
        <f>IF(CT916&lt;=SMALL(CT$3:CT$1130,5),"SIMILAR","NO")</f>
        <v>NO</v>
      </c>
      <c r="CW916" s="197" t="str">
        <f t="shared" si="724"/>
        <v>N/A</v>
      </c>
      <c r="CX916" s="197">
        <f t="shared" si="725"/>
        <v>0</v>
      </c>
      <c r="CY916" s="198">
        <f t="shared" si="726"/>
        <v>0</v>
      </c>
      <c r="CZ916" s="2">
        <v>0</v>
      </c>
      <c r="DA916" s="2" t="s">
        <v>2732</v>
      </c>
      <c r="DB916" s="2">
        <v>1</v>
      </c>
      <c r="DC916" s="2" t="s">
        <v>346</v>
      </c>
    </row>
    <row r="917" spans="1:107">
      <c r="A917" s="24" t="s">
        <v>1069</v>
      </c>
      <c r="B917" s="46">
        <v>209856.67</v>
      </c>
      <c r="C917" s="190">
        <f>(B917-$B$1132)/($B$1133-$B$1132)</f>
        <v>0.2400388752478666</v>
      </c>
      <c r="D917" s="46">
        <v>15000</v>
      </c>
      <c r="E917" s="190">
        <f>(D917-$D$1132)/($D$1133-$D$1132)</f>
        <v>2.9970899126973809E-2</v>
      </c>
      <c r="F917" s="46" t="s">
        <v>187</v>
      </c>
      <c r="G917" s="192">
        <f>VLOOKUP(F917,'DATOS DE SOPORTE'!$Y$5:$Z$8,2,FALSE)</f>
        <v>4</v>
      </c>
      <c r="H917" s="190">
        <f>(G917-$G$1132)/($G$1133-$G$1132)</f>
        <v>1</v>
      </c>
      <c r="I917" s="50">
        <v>0</v>
      </c>
      <c r="J917" s="200">
        <f t="shared" si="686"/>
        <v>0</v>
      </c>
      <c r="K917" s="190">
        <f>(J917-$J$1132)/($J$1133-$J$1132)</f>
        <v>0</v>
      </c>
      <c r="L917" s="193" t="str">
        <f t="shared" si="687"/>
        <v>NO</v>
      </c>
      <c r="M917" s="46" t="s">
        <v>56</v>
      </c>
      <c r="N917" s="192">
        <f t="shared" si="688"/>
        <v>1</v>
      </c>
      <c r="O917" s="190">
        <f>(N917-N$1132)/(N$1133-N$1132)</f>
        <v>0</v>
      </c>
      <c r="P917" s="46" t="s">
        <v>58</v>
      </c>
      <c r="Q917" s="192">
        <f t="shared" si="689"/>
        <v>3</v>
      </c>
      <c r="R917" s="190">
        <f>(Q917-Q$1132)/(Q$1133-Q$1132)</f>
        <v>1</v>
      </c>
      <c r="S917" s="46"/>
      <c r="T917" s="192">
        <f t="shared" si="690"/>
        <v>2</v>
      </c>
      <c r="U917" s="190">
        <f>(T917-T$1132)/(T$1133-T$1132)</f>
        <v>1</v>
      </c>
      <c r="V917" s="46" t="s">
        <v>212</v>
      </c>
      <c r="W917" s="194">
        <f>VLOOKUP(V917,'DATOS DE SOPORTE'!$S$5:$T$10,2,FALSE)</f>
        <v>3</v>
      </c>
      <c r="X917" s="201">
        <f>(W917-W$1132)/(W$1133-W$1132)</f>
        <v>0.4</v>
      </c>
      <c r="Y917" s="46" t="s">
        <v>188</v>
      </c>
      <c r="Z917" s="194">
        <f t="shared" si="691"/>
        <v>1</v>
      </c>
      <c r="AA917" s="201">
        <f>(Z917-Z$1132)/(Z$1133-Z$1132)</f>
        <v>0</v>
      </c>
      <c r="AB917" s="46" t="s">
        <v>136</v>
      </c>
      <c r="AC917" s="194">
        <f t="shared" si="692"/>
        <v>2</v>
      </c>
      <c r="AD917" s="201">
        <f>(AC917-AC$1132)/(AC$1133-AC$1132)</f>
        <v>1</v>
      </c>
      <c r="AE917" s="46" t="s">
        <v>188</v>
      </c>
      <c r="AF917" s="194">
        <f t="shared" si="693"/>
        <v>1</v>
      </c>
      <c r="AG917" s="201">
        <f>(AF917-AF$1132)/(AF$1133-AF$1132)</f>
        <v>0</v>
      </c>
      <c r="AH917" s="24" t="s">
        <v>67</v>
      </c>
      <c r="AI917" s="194">
        <f>VLOOKUP(AH917,'DATOS DE SOPORTE'!$V$5:$W$8,2,FALSE)</f>
        <v>1</v>
      </c>
      <c r="AJ917" s="201">
        <f>(AI917-AI$1132)/(AI$1133-AI$1132)</f>
        <v>0</v>
      </c>
      <c r="AK917" s="58" t="str">
        <f t="shared" si="685"/>
        <v>Regular</v>
      </c>
      <c r="AL917" s="196">
        <f>IFERROR(SQRT(($E917-$E$1136)^2+($C917-$C$1136)^2),0)</f>
        <v>4.6022320046559706E-2</v>
      </c>
      <c r="AM917" s="197" t="str">
        <f>IF(AL917&lt;=SMALL($AL$3:$AL$1130,1),"MAS PARECIDO","NO")</f>
        <v>NO</v>
      </c>
      <c r="AN917" s="197" t="str">
        <f>IF(AL917&lt;=SMALL($AL$3:$AL$1130,5),"SIMILAR","NO")</f>
        <v>NO</v>
      </c>
      <c r="AO917" s="197" t="str">
        <f t="shared" si="694"/>
        <v>N/A</v>
      </c>
      <c r="AP917" s="197">
        <f t="shared" si="695"/>
        <v>0</v>
      </c>
      <c r="AQ917" s="198">
        <f t="shared" si="696"/>
        <v>0</v>
      </c>
      <c r="AR917" s="196">
        <f>IFERROR(SQRT(($E917-$E$1136)^2+($H917-$H$1136)^2),0)</f>
        <v>0.66734136575434511</v>
      </c>
      <c r="AS917" s="197" t="str">
        <f>IF(AR917&lt;=SMALL(AR$3:AR$1130,1),"MAS PARECIDO","NO")</f>
        <v>NO</v>
      </c>
      <c r="AT917" s="197" t="str">
        <f>IF(AR917&lt;=SMALL(AR$3:AR$1130,5),"SIMILAR","NO")</f>
        <v>NO</v>
      </c>
      <c r="AU917" s="197" t="str">
        <f t="shared" si="697"/>
        <v>N/A</v>
      </c>
      <c r="AV917" s="197">
        <f t="shared" si="698"/>
        <v>0</v>
      </c>
      <c r="AW917" s="198">
        <f t="shared" si="699"/>
        <v>0</v>
      </c>
      <c r="AX917" s="199">
        <f>IFERROR(SQRT(($E917-$E$1136)^2+($K917-$K$1136)^2),0)</f>
        <v>0.20223761767393844</v>
      </c>
      <c r="AY917" s="197" t="str">
        <f>IF(AX917&lt;=SMALL(AX$3:AX$1130,1),"MAS PARECIDO","NO")</f>
        <v>NO</v>
      </c>
      <c r="AZ917" s="197" t="str">
        <f>IF(AX917&lt;=SMALL(AX$3:AX$1130,5),"SIMILAR","NO")</f>
        <v>NO</v>
      </c>
      <c r="BA917" s="197" t="str">
        <f t="shared" si="700"/>
        <v>N/A</v>
      </c>
      <c r="BB917" s="197">
        <f t="shared" si="701"/>
        <v>0</v>
      </c>
      <c r="BC917" s="198">
        <f t="shared" si="702"/>
        <v>0</v>
      </c>
      <c r="BD917" s="196">
        <f>IFERROR(SQRT(($E917-$E$1136)^2+($O917-$O$1136)^2),0)</f>
        <v>1.0004499257846093</v>
      </c>
      <c r="BE917" s="197" t="str">
        <f>IF(BD917&lt;=SMALL(BD$3:BD$1130,1),"MAS PARECIDO","NO")</f>
        <v>NO</v>
      </c>
      <c r="BF917" s="197" t="str">
        <f>IF(BD917&lt;=SMALL(BD$3:BD$1130,5),"SIMILAR","NO")</f>
        <v>NO</v>
      </c>
      <c r="BG917" s="197" t="str">
        <f t="shared" si="703"/>
        <v>N/A</v>
      </c>
      <c r="BH917" s="197">
        <f t="shared" si="704"/>
        <v>0</v>
      </c>
      <c r="BI917" s="198">
        <f t="shared" si="705"/>
        <v>0</v>
      </c>
      <c r="BJ917" s="199">
        <f>IFERROR(SQRT(($E917-$E$1136)^2+($R917-$R$1136)^2),0)</f>
        <v>0.50089924536021224</v>
      </c>
      <c r="BK917" s="197" t="str">
        <f>IF(BJ917&lt;=SMALL(BJ$3:BJ$1130,1),"MAS PARECIDO","NO")</f>
        <v>NO</v>
      </c>
      <c r="BL917" s="197" t="str">
        <f>IF(BJ917&lt;=SMALL(BJ$3:BJ$1130,5),"SIMILAR","NO")</f>
        <v>NO</v>
      </c>
      <c r="BM917" s="197" t="str">
        <f t="shared" si="706"/>
        <v>N/A</v>
      </c>
      <c r="BN917" s="197">
        <f t="shared" si="707"/>
        <v>0</v>
      </c>
      <c r="BO917" s="198">
        <f t="shared" si="708"/>
        <v>0</v>
      </c>
      <c r="BP917" s="199">
        <f>IFERROR(SQRT(($E917-$E$1136)^2+($U917-$U$1136)^2),0)</f>
        <v>1.0004499257846093</v>
      </c>
      <c r="BQ917" s="197" t="str">
        <f>IF(BP917&lt;=SMALL(BP$3:BP$1130,1),"MAS PARECIDO","NO")</f>
        <v>NO</v>
      </c>
      <c r="BR917" s="197" t="str">
        <f>IF(BP917&lt;=SMALL(BP$3:BP$1130,5),"SIMILAR","NO")</f>
        <v>NO</v>
      </c>
      <c r="BS917" s="197" t="str">
        <f t="shared" si="709"/>
        <v>N/A</v>
      </c>
      <c r="BT917" s="197">
        <f t="shared" si="710"/>
        <v>0</v>
      </c>
      <c r="BU917" s="198">
        <f t="shared" si="711"/>
        <v>0</v>
      </c>
      <c r="BV917" s="199">
        <f>IFERROR(SQRT(($E917-$E$1136)^2+($X917-$X$1136)^2),0)</f>
        <v>0.40112348971660849</v>
      </c>
      <c r="BW917" s="197" t="str">
        <f>IF(BV917&lt;=SMALL(BV$3:BV$1130,1),"MAS PARECIDO","NO")</f>
        <v>NO</v>
      </c>
      <c r="BX917" s="197" t="str">
        <f>IF(BV917&lt;=SMALL(BV$3:BV$1130,5),"SIMILAR","NO")</f>
        <v>NO</v>
      </c>
      <c r="BY917" s="197" t="str">
        <f t="shared" si="712"/>
        <v>N/A</v>
      </c>
      <c r="BZ917" s="197">
        <f t="shared" si="713"/>
        <v>0</v>
      </c>
      <c r="CA917" s="198">
        <f t="shared" si="714"/>
        <v>0</v>
      </c>
      <c r="CB917" s="199">
        <f>IFERROR(SQRT(($E917-$E$1136)^2+($AA917-$AA$1136)^2),0)</f>
        <v>3.0000900027000808E-2</v>
      </c>
      <c r="CC917" s="197" t="str">
        <f>IF(CB917&lt;=SMALL(CB$3:CB$1130,1),"MAS PARECIDO","NO")</f>
        <v>NO</v>
      </c>
      <c r="CD917" s="197" t="str">
        <f>IF(CB917&lt;=SMALL(CB$3:CB$1130,5),"SIMILAR","NO")</f>
        <v>NO</v>
      </c>
      <c r="CE917" s="197" t="str">
        <f t="shared" si="715"/>
        <v>N/A</v>
      </c>
      <c r="CF917" s="197">
        <f t="shared" si="716"/>
        <v>0</v>
      </c>
      <c r="CG917" s="198">
        <f t="shared" si="717"/>
        <v>0</v>
      </c>
      <c r="CH917" s="199">
        <f>IFERROR(SQRT(($E917-$E$1136)^2+($AD917-$AD$1136)^2),0)</f>
        <v>3.0000900027000808E-2</v>
      </c>
      <c r="CI917" s="197" t="str">
        <f>IF(CH917&lt;=SMALL(CH$3:CH$1130,1),"MAS PARECIDO","NO")</f>
        <v>NO</v>
      </c>
      <c r="CJ917" s="197" t="str">
        <f>IF(CH917&lt;=SMALL(CH$3:CH$1130,5),"SIMILAR","NO")</f>
        <v>NO</v>
      </c>
      <c r="CK917" s="197" t="str">
        <f t="shared" si="718"/>
        <v>N/A</v>
      </c>
      <c r="CL917" s="197">
        <f t="shared" si="719"/>
        <v>0</v>
      </c>
      <c r="CM917" s="198">
        <f t="shared" si="720"/>
        <v>0</v>
      </c>
      <c r="CN917" s="199">
        <f>IFERROR(SQRT(($E917-$E$1136)^2+($AG917-$AG$1136)^2),0)</f>
        <v>1.0004499257846093</v>
      </c>
      <c r="CO917" s="197" t="str">
        <f>IF(CN917&lt;=SMALL(CN$3:CN$1130,1),"MAS PARECIDO","NO")</f>
        <v>NO</v>
      </c>
      <c r="CP917" s="197" t="str">
        <f>IF(CN917&lt;=SMALL(CN$3:CN$1130,5),"SIMILAR","NO")</f>
        <v>NO</v>
      </c>
      <c r="CQ917" s="197" t="str">
        <f t="shared" si="721"/>
        <v>N/A</v>
      </c>
      <c r="CR917" s="197">
        <f t="shared" si="722"/>
        <v>0</v>
      </c>
      <c r="CS917" s="198">
        <f t="shared" si="723"/>
        <v>0</v>
      </c>
      <c r="CT917" s="199">
        <f>IFERROR(SQRT(($E917-$E$1136)^2+($AJ917-$AJ$1136)^2),0)</f>
        <v>3.0000900027000808E-2</v>
      </c>
      <c r="CU917" s="197" t="str">
        <f>IF(CT917&lt;=SMALL(CT$3:CT$1130,1),"MAS PARECIDO","NO")</f>
        <v>NO</v>
      </c>
      <c r="CV917" s="197" t="str">
        <f>IF(CT917&lt;=SMALL(CT$3:CT$1130,5),"SIMILAR","NO")</f>
        <v>NO</v>
      </c>
      <c r="CW917" s="197" t="str">
        <f t="shared" si="724"/>
        <v>N/A</v>
      </c>
      <c r="CX917" s="197">
        <f t="shared" si="725"/>
        <v>0</v>
      </c>
      <c r="CY917" s="198">
        <f t="shared" si="726"/>
        <v>0</v>
      </c>
      <c r="CZ917" s="2">
        <v>0</v>
      </c>
      <c r="DA917" s="2" t="s">
        <v>2733</v>
      </c>
      <c r="DB917" s="2">
        <v>1</v>
      </c>
      <c r="DC917" s="2" t="s">
        <v>346</v>
      </c>
    </row>
    <row r="918" spans="1:107">
      <c r="A918" s="24" t="s">
        <v>1070</v>
      </c>
      <c r="B918" s="46">
        <v>128730.6</v>
      </c>
      <c r="C918" s="190">
        <f>(B918-$B$1132)/($B$1133-$B$1132)</f>
        <v>0.14520954060881044</v>
      </c>
      <c r="D918" s="46">
        <v>20000</v>
      </c>
      <c r="E918" s="190">
        <f>(D918-$D$1132)/($D$1133-$D$1132)</f>
        <v>3.9971199135974078E-2</v>
      </c>
      <c r="F918" s="46" t="s">
        <v>53</v>
      </c>
      <c r="G918" s="192">
        <f>VLOOKUP(F918,'DATOS DE SOPORTE'!$Y$5:$Z$8,2,FALSE)</f>
        <v>2</v>
      </c>
      <c r="H918" s="190">
        <f>(G918-$G$1132)/($G$1133-$G$1132)</f>
        <v>0.33333333333333331</v>
      </c>
      <c r="I918" s="50">
        <v>0</v>
      </c>
      <c r="J918" s="200">
        <f t="shared" si="686"/>
        <v>0</v>
      </c>
      <c r="K918" s="190">
        <f>(J918-$J$1132)/($J$1133-$J$1132)</f>
        <v>0</v>
      </c>
      <c r="L918" s="193" t="str">
        <f t="shared" si="687"/>
        <v>NO</v>
      </c>
      <c r="M918" s="46" t="s">
        <v>192</v>
      </c>
      <c r="N918" s="192">
        <f t="shared" si="688"/>
        <v>2</v>
      </c>
      <c r="O918" s="190">
        <f>(N918-N$1132)/(N$1133-N$1132)</f>
        <v>1</v>
      </c>
      <c r="P918" s="46" t="s">
        <v>193</v>
      </c>
      <c r="Q918" s="192">
        <f t="shared" si="689"/>
        <v>2</v>
      </c>
      <c r="R918" s="190">
        <f>(Q918-Q$1132)/(Q$1133-Q$1132)</f>
        <v>0.5</v>
      </c>
      <c r="S918" s="46" t="s">
        <v>60</v>
      </c>
      <c r="T918" s="192">
        <f t="shared" si="690"/>
        <v>2</v>
      </c>
      <c r="U918" s="190">
        <f>(T918-T$1132)/(T$1133-T$1132)</f>
        <v>1</v>
      </c>
      <c r="V918" s="46" t="s">
        <v>62</v>
      </c>
      <c r="W918" s="194">
        <f>VLOOKUP(V918,'DATOS DE SOPORTE'!$S$5:$T$10,2,FALSE)</f>
        <v>1</v>
      </c>
      <c r="X918" s="201">
        <f>(W918-W$1132)/(W$1133-W$1132)</f>
        <v>0</v>
      </c>
      <c r="Y918" s="46" t="s">
        <v>188</v>
      </c>
      <c r="Z918" s="194">
        <f t="shared" si="691"/>
        <v>1</v>
      </c>
      <c r="AA918" s="201">
        <f>(Z918-Z$1132)/(Z$1133-Z$1132)</f>
        <v>0</v>
      </c>
      <c r="AB918" s="46" t="s">
        <v>188</v>
      </c>
      <c r="AC918" s="194">
        <f t="shared" si="692"/>
        <v>1</v>
      </c>
      <c r="AD918" s="201">
        <f>(AC918-AC$1132)/(AC$1133-AC$1132)</f>
        <v>0</v>
      </c>
      <c r="AE918" s="46" t="s">
        <v>188</v>
      </c>
      <c r="AF918" s="194">
        <f t="shared" si="693"/>
        <v>1</v>
      </c>
      <c r="AG918" s="201">
        <f>(AF918-AF$1132)/(AF$1133-AF$1132)</f>
        <v>0</v>
      </c>
      <c r="AH918" s="24" t="s">
        <v>67</v>
      </c>
      <c r="AI918" s="194">
        <f>VLOOKUP(AH918,'DATOS DE SOPORTE'!$V$5:$W$8,2,FALSE)</f>
        <v>1</v>
      </c>
      <c r="AJ918" s="201">
        <f>(AI918-AI$1132)/(AI$1133-AI$1132)</f>
        <v>0</v>
      </c>
      <c r="AK918" s="58" t="str">
        <f t="shared" si="685"/>
        <v>Regular</v>
      </c>
      <c r="AL918" s="196">
        <f>IFERROR(SQRT(($E918-$E$1136)^2+($C918-$C$1136)^2),0)</f>
        <v>7.2053025122829156E-2</v>
      </c>
      <c r="AM918" s="197" t="str">
        <f>IF(AL918&lt;=SMALL($AL$3:$AL$1130,1),"MAS PARECIDO","NO")</f>
        <v>NO</v>
      </c>
      <c r="AN918" s="197" t="str">
        <f>IF(AL918&lt;=SMALL($AL$3:$AL$1130,5),"SIMILAR","NO")</f>
        <v>NO</v>
      </c>
      <c r="AO918" s="197" t="str">
        <f t="shared" si="694"/>
        <v>N/A</v>
      </c>
      <c r="AP918" s="197">
        <f t="shared" si="695"/>
        <v>0</v>
      </c>
      <c r="AQ918" s="198">
        <f t="shared" si="696"/>
        <v>0</v>
      </c>
      <c r="AR918" s="196">
        <f>IFERROR(SQRT(($E918-$E$1136)^2+($H918-$H$1136)^2),0)</f>
        <v>4.0001200036001078E-2</v>
      </c>
      <c r="AS918" s="197" t="str">
        <f>IF(AR918&lt;=SMALL(AR$3:AR$1130,1),"MAS PARECIDO","NO")</f>
        <v>NO</v>
      </c>
      <c r="AT918" s="197" t="str">
        <f>IF(AR918&lt;=SMALL(AR$3:AR$1130,5),"SIMILAR","NO")</f>
        <v>NO</v>
      </c>
      <c r="AU918" s="197" t="str">
        <f t="shared" si="697"/>
        <v>N/A</v>
      </c>
      <c r="AV918" s="197">
        <f t="shared" si="698"/>
        <v>0</v>
      </c>
      <c r="AW918" s="198">
        <f t="shared" si="699"/>
        <v>0</v>
      </c>
      <c r="AX918" s="199">
        <f>IFERROR(SQRT(($E918-$E$1136)^2+($K918-$K$1136)^2),0)</f>
        <v>0.2039610158935285</v>
      </c>
      <c r="AY918" s="197" t="str">
        <f>IF(AX918&lt;=SMALL(AX$3:AX$1130,1),"MAS PARECIDO","NO")</f>
        <v>NO</v>
      </c>
      <c r="AZ918" s="197" t="str">
        <f>IF(AX918&lt;=SMALL(AX$3:AX$1130,5),"SIMILAR","NO")</f>
        <v>NO</v>
      </c>
      <c r="BA918" s="197" t="str">
        <f t="shared" si="700"/>
        <v>N/A</v>
      </c>
      <c r="BB918" s="197">
        <f t="shared" si="701"/>
        <v>0</v>
      </c>
      <c r="BC918" s="198">
        <f t="shared" si="702"/>
        <v>0</v>
      </c>
      <c r="BD918" s="196">
        <f>IFERROR(SQRT(($E918-$E$1136)^2+($O918-$O$1136)^2),0)</f>
        <v>4.0001200036001078E-2</v>
      </c>
      <c r="BE918" s="197" t="str">
        <f>IF(BD918&lt;=SMALL(BD$3:BD$1130,1),"MAS PARECIDO","NO")</f>
        <v>NO</v>
      </c>
      <c r="BF918" s="197" t="str">
        <f>IF(BD918&lt;=SMALL(BD$3:BD$1130,5),"SIMILAR","NO")</f>
        <v>NO</v>
      </c>
      <c r="BG918" s="197" t="str">
        <f t="shared" si="703"/>
        <v>N/A</v>
      </c>
      <c r="BH918" s="197">
        <f t="shared" si="704"/>
        <v>0</v>
      </c>
      <c r="BI918" s="198">
        <f t="shared" si="705"/>
        <v>0</v>
      </c>
      <c r="BJ918" s="199">
        <f>IFERROR(SQRT(($E918-$E$1136)^2+($R918-$R$1136)^2),0)</f>
        <v>4.0001200036001078E-2</v>
      </c>
      <c r="BK918" s="197" t="str">
        <f>IF(BJ918&lt;=SMALL(BJ$3:BJ$1130,1),"MAS PARECIDO","NO")</f>
        <v>NO</v>
      </c>
      <c r="BL918" s="197" t="str">
        <f>IF(BJ918&lt;=SMALL(BJ$3:BJ$1130,5),"SIMILAR","NO")</f>
        <v>NO</v>
      </c>
      <c r="BM918" s="197" t="str">
        <f t="shared" si="706"/>
        <v>N/A</v>
      </c>
      <c r="BN918" s="197">
        <f t="shared" si="707"/>
        <v>0</v>
      </c>
      <c r="BO918" s="198">
        <f t="shared" si="708"/>
        <v>0</v>
      </c>
      <c r="BP918" s="199">
        <f>IFERROR(SQRT(($E918-$E$1136)^2+($U918-$U$1136)^2),0)</f>
        <v>1.0007997282195475</v>
      </c>
      <c r="BQ918" s="197" t="str">
        <f>IF(BP918&lt;=SMALL(BP$3:BP$1130,1),"MAS PARECIDO","NO")</f>
        <v>NO</v>
      </c>
      <c r="BR918" s="197" t="str">
        <f>IF(BP918&lt;=SMALL(BP$3:BP$1130,5),"SIMILAR","NO")</f>
        <v>NO</v>
      </c>
      <c r="BS918" s="197" t="str">
        <f t="shared" si="709"/>
        <v>N/A</v>
      </c>
      <c r="BT918" s="197">
        <f t="shared" si="710"/>
        <v>0</v>
      </c>
      <c r="BU918" s="198">
        <f t="shared" si="711"/>
        <v>0</v>
      </c>
      <c r="BV918" s="199">
        <f>IFERROR(SQRT(($E918-$E$1136)^2+($X918-$X$1136)^2),0)</f>
        <v>4.0001200036001078E-2</v>
      </c>
      <c r="BW918" s="197" t="str">
        <f>IF(BV918&lt;=SMALL(BV$3:BV$1130,1),"MAS PARECIDO","NO")</f>
        <v>NO</v>
      </c>
      <c r="BX918" s="197" t="str">
        <f>IF(BV918&lt;=SMALL(BV$3:BV$1130,5),"SIMILAR","NO")</f>
        <v>NO</v>
      </c>
      <c r="BY918" s="197" t="str">
        <f t="shared" si="712"/>
        <v>N/A</v>
      </c>
      <c r="BZ918" s="197">
        <f t="shared" si="713"/>
        <v>0</v>
      </c>
      <c r="CA918" s="198">
        <f t="shared" si="714"/>
        <v>0</v>
      </c>
      <c r="CB918" s="199">
        <f>IFERROR(SQRT(($E918-$E$1136)^2+($AA918-$AA$1136)^2),0)</f>
        <v>4.0001200036001078E-2</v>
      </c>
      <c r="CC918" s="197" t="str">
        <f>IF(CB918&lt;=SMALL(CB$3:CB$1130,1),"MAS PARECIDO","NO")</f>
        <v>NO</v>
      </c>
      <c r="CD918" s="197" t="str">
        <f>IF(CB918&lt;=SMALL(CB$3:CB$1130,5),"SIMILAR","NO")</f>
        <v>NO</v>
      </c>
      <c r="CE918" s="197" t="str">
        <f t="shared" si="715"/>
        <v>N/A</v>
      </c>
      <c r="CF918" s="197">
        <f t="shared" si="716"/>
        <v>0</v>
      </c>
      <c r="CG918" s="198">
        <f t="shared" si="717"/>
        <v>0</v>
      </c>
      <c r="CH918" s="199">
        <f>IFERROR(SQRT(($E918-$E$1136)^2+($AD918-$AD$1136)^2),0)</f>
        <v>1.0007997282195475</v>
      </c>
      <c r="CI918" s="197" t="str">
        <f>IF(CH918&lt;=SMALL(CH$3:CH$1130,1),"MAS PARECIDO","NO")</f>
        <v>NO</v>
      </c>
      <c r="CJ918" s="197" t="str">
        <f>IF(CH918&lt;=SMALL(CH$3:CH$1130,5),"SIMILAR","NO")</f>
        <v>NO</v>
      </c>
      <c r="CK918" s="197" t="str">
        <f t="shared" si="718"/>
        <v>N/A</v>
      </c>
      <c r="CL918" s="197">
        <f t="shared" si="719"/>
        <v>0</v>
      </c>
      <c r="CM918" s="198">
        <f t="shared" si="720"/>
        <v>0</v>
      </c>
      <c r="CN918" s="199">
        <f>IFERROR(SQRT(($E918-$E$1136)^2+($AG918-$AG$1136)^2),0)</f>
        <v>1.0007997282195475</v>
      </c>
      <c r="CO918" s="197" t="str">
        <f>IF(CN918&lt;=SMALL(CN$3:CN$1130,1),"MAS PARECIDO","NO")</f>
        <v>NO</v>
      </c>
      <c r="CP918" s="197" t="str">
        <f>IF(CN918&lt;=SMALL(CN$3:CN$1130,5),"SIMILAR","NO")</f>
        <v>NO</v>
      </c>
      <c r="CQ918" s="197" t="str">
        <f t="shared" si="721"/>
        <v>N/A</v>
      </c>
      <c r="CR918" s="197">
        <f t="shared" si="722"/>
        <v>0</v>
      </c>
      <c r="CS918" s="198">
        <f t="shared" si="723"/>
        <v>0</v>
      </c>
      <c r="CT918" s="199">
        <f>IFERROR(SQRT(($E918-$E$1136)^2+($AJ918-$AJ$1136)^2),0)</f>
        <v>4.0001200036001078E-2</v>
      </c>
      <c r="CU918" s="197" t="str">
        <f>IF(CT918&lt;=SMALL(CT$3:CT$1130,1),"MAS PARECIDO","NO")</f>
        <v>NO</v>
      </c>
      <c r="CV918" s="197" t="str">
        <f>IF(CT918&lt;=SMALL(CT$3:CT$1130,5),"SIMILAR","NO")</f>
        <v>NO</v>
      </c>
      <c r="CW918" s="197" t="str">
        <f t="shared" si="724"/>
        <v>N/A</v>
      </c>
      <c r="CX918" s="197">
        <f t="shared" si="725"/>
        <v>0</v>
      </c>
      <c r="CY918" s="198">
        <f t="shared" si="726"/>
        <v>0</v>
      </c>
      <c r="CZ918" s="2">
        <v>0</v>
      </c>
      <c r="DA918" s="2" t="s">
        <v>2734</v>
      </c>
      <c r="DB918" s="2">
        <v>1</v>
      </c>
      <c r="DC918" s="2" t="s">
        <v>346</v>
      </c>
    </row>
    <row r="919" spans="1:107">
      <c r="A919" s="24" t="s">
        <v>1071</v>
      </c>
      <c r="B919" s="46">
        <v>530134.34</v>
      </c>
      <c r="C919" s="190">
        <f>(B919-$B$1132)/($B$1133-$B$1132)</f>
        <v>0.61441567355508386</v>
      </c>
      <c r="D919" s="46">
        <v>40000</v>
      </c>
      <c r="E919" s="190">
        <f>(D919-$D$1132)/($D$1133-$D$1132)</f>
        <v>7.9972399171975156E-2</v>
      </c>
      <c r="F919" s="46" t="s">
        <v>53</v>
      </c>
      <c r="G919" s="192">
        <f>VLOOKUP(F919,'DATOS DE SOPORTE'!$Y$5:$Z$8,2,FALSE)</f>
        <v>2</v>
      </c>
      <c r="H919" s="190">
        <f>(G919-$G$1132)/($G$1133-$G$1132)</f>
        <v>0.33333333333333331</v>
      </c>
      <c r="I919" s="50">
        <v>3</v>
      </c>
      <c r="J919" s="200">
        <f t="shared" si="686"/>
        <v>3</v>
      </c>
      <c r="K919" s="190">
        <f>(J919-$J$1132)/($J$1133-$J$1132)</f>
        <v>0.6</v>
      </c>
      <c r="L919" s="193" t="str">
        <f t="shared" si="687"/>
        <v>SI</v>
      </c>
      <c r="M919" s="46" t="s">
        <v>192</v>
      </c>
      <c r="N919" s="192">
        <f t="shared" si="688"/>
        <v>2</v>
      </c>
      <c r="O919" s="190">
        <f>(N919-N$1132)/(N$1133-N$1132)</f>
        <v>1</v>
      </c>
      <c r="P919" s="46" t="s">
        <v>58</v>
      </c>
      <c r="Q919" s="192">
        <f t="shared" si="689"/>
        <v>3</v>
      </c>
      <c r="R919" s="190">
        <f>(Q919-Q$1132)/(Q$1133-Q$1132)</f>
        <v>1</v>
      </c>
      <c r="S919" s="46" t="s">
        <v>194</v>
      </c>
      <c r="T919" s="192">
        <f t="shared" si="690"/>
        <v>1</v>
      </c>
      <c r="U919" s="190">
        <f>(T919-T$1132)/(T$1133-T$1132)</f>
        <v>0</v>
      </c>
      <c r="V919" s="46" t="s">
        <v>62</v>
      </c>
      <c r="W919" s="194">
        <f>VLOOKUP(V919,'DATOS DE SOPORTE'!$S$5:$T$10,2,FALSE)</f>
        <v>1</v>
      </c>
      <c r="X919" s="201">
        <f>(W919-W$1132)/(W$1133-W$1132)</f>
        <v>0</v>
      </c>
      <c r="Y919" s="46" t="s">
        <v>188</v>
      </c>
      <c r="Z919" s="194">
        <f t="shared" si="691"/>
        <v>1</v>
      </c>
      <c r="AA919" s="201">
        <f>(Z919-Z$1132)/(Z$1133-Z$1132)</f>
        <v>0</v>
      </c>
      <c r="AB919" s="46" t="s">
        <v>188</v>
      </c>
      <c r="AC919" s="194">
        <f t="shared" si="692"/>
        <v>1</v>
      </c>
      <c r="AD919" s="201">
        <f>(AC919-AC$1132)/(AC$1133-AC$1132)</f>
        <v>0</v>
      </c>
      <c r="AE919" s="46" t="s">
        <v>188</v>
      </c>
      <c r="AF919" s="194">
        <f t="shared" si="693"/>
        <v>1</v>
      </c>
      <c r="AG919" s="201">
        <f>(AF919-AF$1132)/(AF$1133-AF$1132)</f>
        <v>0</v>
      </c>
      <c r="AH919" s="24" t="s">
        <v>67</v>
      </c>
      <c r="AI919" s="194">
        <f>VLOOKUP(AH919,'DATOS DE SOPORTE'!$V$5:$W$8,2,FALSE)</f>
        <v>1</v>
      </c>
      <c r="AJ919" s="201">
        <f>(AI919-AI$1132)/(AI$1133-AI$1132)</f>
        <v>0</v>
      </c>
      <c r="AK919" s="58" t="str">
        <f t="shared" si="685"/>
        <v>Bueno</v>
      </c>
      <c r="AL919" s="196">
        <f>IFERROR(SQRT(($E919-$E$1136)^2+($C919-$C$1136)^2),0)</f>
        <v>0.41702249780460526</v>
      </c>
      <c r="AM919" s="197" t="str">
        <f>IF(AL919&lt;=SMALL($AL$3:$AL$1130,1),"MAS PARECIDO","NO")</f>
        <v>NO</v>
      </c>
      <c r="AN919" s="197" t="str">
        <f>IF(AL919&lt;=SMALL($AL$3:$AL$1130,5),"SIMILAR","NO")</f>
        <v>NO</v>
      </c>
      <c r="AO919" s="197" t="str">
        <f t="shared" si="694"/>
        <v>N/A</v>
      </c>
      <c r="AP919" s="197">
        <f t="shared" si="695"/>
        <v>0</v>
      </c>
      <c r="AQ919" s="198">
        <f t="shared" si="696"/>
        <v>0</v>
      </c>
      <c r="AR919" s="196">
        <f>IFERROR(SQRT(($E919-$E$1136)^2+($H919-$H$1136)^2),0)</f>
        <v>8.0002400072002156E-2</v>
      </c>
      <c r="AS919" s="197" t="str">
        <f>IF(AR919&lt;=SMALL(AR$3:AR$1130,1),"MAS PARECIDO","NO")</f>
        <v>NO</v>
      </c>
      <c r="AT919" s="197" t="str">
        <f>IF(AR919&lt;=SMALL(AR$3:AR$1130,5),"SIMILAR","NO")</f>
        <v>NO</v>
      </c>
      <c r="AU919" s="197" t="str">
        <f t="shared" si="697"/>
        <v>N/A</v>
      </c>
      <c r="AV919" s="197">
        <f t="shared" si="698"/>
        <v>0</v>
      </c>
      <c r="AW919" s="198">
        <f t="shared" si="699"/>
        <v>0</v>
      </c>
      <c r="AX919" s="199">
        <f>IFERROR(SQRT(($E919-$E$1136)^2+($K919-$K$1136)^2),0)</f>
        <v>0.40792203178705688</v>
      </c>
      <c r="AY919" s="197" t="str">
        <f>IF(AX919&lt;=SMALL(AX$3:AX$1130,1),"MAS PARECIDO","NO")</f>
        <v>NO</v>
      </c>
      <c r="AZ919" s="197" t="str">
        <f>IF(AX919&lt;=SMALL(AX$3:AX$1130,5),"SIMILAR","NO")</f>
        <v>NO</v>
      </c>
      <c r="BA919" s="197" t="str">
        <f t="shared" si="700"/>
        <v>N/A</v>
      </c>
      <c r="BB919" s="197">
        <f t="shared" si="701"/>
        <v>0</v>
      </c>
      <c r="BC919" s="198">
        <f t="shared" si="702"/>
        <v>0</v>
      </c>
      <c r="BD919" s="196">
        <f>IFERROR(SQRT(($E919-$E$1136)^2+($O919-$O$1136)^2),0)</f>
        <v>8.0002400072002156E-2</v>
      </c>
      <c r="BE919" s="197" t="str">
        <f>IF(BD919&lt;=SMALL(BD$3:BD$1130,1),"MAS PARECIDO","NO")</f>
        <v>NO</v>
      </c>
      <c r="BF919" s="197" t="str">
        <f>IF(BD919&lt;=SMALL(BD$3:BD$1130,5),"SIMILAR","NO")</f>
        <v>NO</v>
      </c>
      <c r="BG919" s="197" t="str">
        <f t="shared" si="703"/>
        <v>N/A</v>
      </c>
      <c r="BH919" s="197">
        <f t="shared" si="704"/>
        <v>0</v>
      </c>
      <c r="BI919" s="198">
        <f t="shared" si="705"/>
        <v>0</v>
      </c>
      <c r="BJ919" s="199">
        <f>IFERROR(SQRT(($E919-$E$1136)^2+($R919-$R$1136)^2),0)</f>
        <v>0.50635993524101086</v>
      </c>
      <c r="BK919" s="197" t="str">
        <f>IF(BJ919&lt;=SMALL(BJ$3:BJ$1130,1),"MAS PARECIDO","NO")</f>
        <v>NO</v>
      </c>
      <c r="BL919" s="197" t="str">
        <f>IF(BJ919&lt;=SMALL(BJ$3:BJ$1130,5),"SIMILAR","NO")</f>
        <v>NO</v>
      </c>
      <c r="BM919" s="197" t="str">
        <f t="shared" si="706"/>
        <v>N/A</v>
      </c>
      <c r="BN919" s="197">
        <f t="shared" si="707"/>
        <v>0</v>
      </c>
      <c r="BO919" s="198">
        <f t="shared" si="708"/>
        <v>0</v>
      </c>
      <c r="BP919" s="199">
        <f>IFERROR(SQRT(($E919-$E$1136)^2+($U919-$U$1136)^2),0)</f>
        <v>8.0002400072002156E-2</v>
      </c>
      <c r="BQ919" s="197" t="str">
        <f>IF(BP919&lt;=SMALL(BP$3:BP$1130,1),"MAS PARECIDO","NO")</f>
        <v>NO</v>
      </c>
      <c r="BR919" s="197" t="str">
        <f>IF(BP919&lt;=SMALL(BP$3:BP$1130,5),"SIMILAR","NO")</f>
        <v>NO</v>
      </c>
      <c r="BS919" s="197" t="str">
        <f t="shared" si="709"/>
        <v>N/A</v>
      </c>
      <c r="BT919" s="197">
        <f t="shared" si="710"/>
        <v>0</v>
      </c>
      <c r="BU919" s="198">
        <f t="shared" si="711"/>
        <v>0</v>
      </c>
      <c r="BV919" s="199">
        <f>IFERROR(SQRT(($E919-$E$1136)^2+($X919-$X$1136)^2),0)</f>
        <v>8.0002400072002156E-2</v>
      </c>
      <c r="BW919" s="197" t="str">
        <f>IF(BV919&lt;=SMALL(BV$3:BV$1130,1),"MAS PARECIDO","NO")</f>
        <v>NO</v>
      </c>
      <c r="BX919" s="197" t="str">
        <f>IF(BV919&lt;=SMALL(BV$3:BV$1130,5),"SIMILAR","NO")</f>
        <v>NO</v>
      </c>
      <c r="BY919" s="197" t="str">
        <f t="shared" si="712"/>
        <v>N/A</v>
      </c>
      <c r="BZ919" s="197">
        <f t="shared" si="713"/>
        <v>0</v>
      </c>
      <c r="CA919" s="198">
        <f t="shared" si="714"/>
        <v>0</v>
      </c>
      <c r="CB919" s="199">
        <f>IFERROR(SQRT(($E919-$E$1136)^2+($AA919-$AA$1136)^2),0)</f>
        <v>8.0002400072002156E-2</v>
      </c>
      <c r="CC919" s="197" t="str">
        <f>IF(CB919&lt;=SMALL(CB$3:CB$1130,1),"MAS PARECIDO","NO")</f>
        <v>NO</v>
      </c>
      <c r="CD919" s="197" t="str">
        <f>IF(CB919&lt;=SMALL(CB$3:CB$1130,5),"SIMILAR","NO")</f>
        <v>NO</v>
      </c>
      <c r="CE919" s="197" t="str">
        <f t="shared" si="715"/>
        <v>N/A</v>
      </c>
      <c r="CF919" s="197">
        <f t="shared" si="716"/>
        <v>0</v>
      </c>
      <c r="CG919" s="198">
        <f t="shared" si="717"/>
        <v>0</v>
      </c>
      <c r="CH919" s="199">
        <f>IFERROR(SQRT(($E919-$E$1136)^2+($AD919-$AD$1136)^2),0)</f>
        <v>1.0031950877158842</v>
      </c>
      <c r="CI919" s="197" t="str">
        <f>IF(CH919&lt;=SMALL(CH$3:CH$1130,1),"MAS PARECIDO","NO")</f>
        <v>NO</v>
      </c>
      <c r="CJ919" s="197" t="str">
        <f>IF(CH919&lt;=SMALL(CH$3:CH$1130,5),"SIMILAR","NO")</f>
        <v>NO</v>
      </c>
      <c r="CK919" s="197" t="str">
        <f t="shared" si="718"/>
        <v>N/A</v>
      </c>
      <c r="CL919" s="197">
        <f t="shared" si="719"/>
        <v>0</v>
      </c>
      <c r="CM919" s="198">
        <f t="shared" si="720"/>
        <v>0</v>
      </c>
      <c r="CN919" s="199">
        <f>IFERROR(SQRT(($E919-$E$1136)^2+($AG919-$AG$1136)^2),0)</f>
        <v>1.0031950877158842</v>
      </c>
      <c r="CO919" s="197" t="str">
        <f>IF(CN919&lt;=SMALL(CN$3:CN$1130,1),"MAS PARECIDO","NO")</f>
        <v>NO</v>
      </c>
      <c r="CP919" s="197" t="str">
        <f>IF(CN919&lt;=SMALL(CN$3:CN$1130,5),"SIMILAR","NO")</f>
        <v>NO</v>
      </c>
      <c r="CQ919" s="197" t="str">
        <f t="shared" si="721"/>
        <v>N/A</v>
      </c>
      <c r="CR919" s="197">
        <f t="shared" si="722"/>
        <v>0</v>
      </c>
      <c r="CS919" s="198">
        <f t="shared" si="723"/>
        <v>0</v>
      </c>
      <c r="CT919" s="199">
        <f>IFERROR(SQRT(($E919-$E$1136)^2+($AJ919-$AJ$1136)^2),0)</f>
        <v>8.0002400072002156E-2</v>
      </c>
      <c r="CU919" s="197" t="str">
        <f>IF(CT919&lt;=SMALL(CT$3:CT$1130,1),"MAS PARECIDO","NO")</f>
        <v>NO</v>
      </c>
      <c r="CV919" s="197" t="str">
        <f>IF(CT919&lt;=SMALL(CT$3:CT$1130,5),"SIMILAR","NO")</f>
        <v>NO</v>
      </c>
      <c r="CW919" s="197" t="str">
        <f t="shared" si="724"/>
        <v>N/A</v>
      </c>
      <c r="CX919" s="197">
        <f t="shared" si="725"/>
        <v>0</v>
      </c>
      <c r="CY919" s="198">
        <f t="shared" si="726"/>
        <v>0</v>
      </c>
      <c r="CZ919" s="2">
        <v>0</v>
      </c>
      <c r="DA919" s="2" t="s">
        <v>2735</v>
      </c>
      <c r="DB919" s="2">
        <v>0</v>
      </c>
      <c r="DC919" s="2" t="s">
        <v>189</v>
      </c>
    </row>
    <row r="920" spans="1:107">
      <c r="A920" s="24" t="s">
        <v>1072</v>
      </c>
      <c r="B920" s="46">
        <v>86795.12</v>
      </c>
      <c r="C920" s="190">
        <f>(B920-$B$1132)/($B$1133-$B$1132)</f>
        <v>9.6190604203171076E-2</v>
      </c>
      <c r="D920" s="46">
        <v>10500</v>
      </c>
      <c r="E920" s="190">
        <f>(D920-$D$1132)/($D$1133-$D$1132)</f>
        <v>2.0970629118873565E-2</v>
      </c>
      <c r="F920" s="46" t="s">
        <v>203</v>
      </c>
      <c r="G920" s="192">
        <f>VLOOKUP(F920,'DATOS DE SOPORTE'!$Y$5:$Z$8,2,FALSE)</f>
        <v>3</v>
      </c>
      <c r="H920" s="190">
        <f>(G920-$G$1132)/($G$1133-$G$1132)</f>
        <v>0.66666666666666663</v>
      </c>
      <c r="I920" s="50">
        <v>4</v>
      </c>
      <c r="J920" s="200">
        <f t="shared" si="686"/>
        <v>4</v>
      </c>
      <c r="K920" s="190">
        <f>(J920-$J$1132)/($J$1133-$J$1132)</f>
        <v>0.8</v>
      </c>
      <c r="L920" s="193" t="str">
        <f t="shared" si="687"/>
        <v>SI</v>
      </c>
      <c r="M920" s="46" t="s">
        <v>192</v>
      </c>
      <c r="N920" s="192">
        <f t="shared" si="688"/>
        <v>2</v>
      </c>
      <c r="O920" s="190">
        <f>(N920-N$1132)/(N$1133-N$1132)</f>
        <v>1</v>
      </c>
      <c r="P920" s="46" t="s">
        <v>193</v>
      </c>
      <c r="Q920" s="192">
        <f t="shared" si="689"/>
        <v>2</v>
      </c>
      <c r="R920" s="190">
        <f>(Q920-Q$1132)/(Q$1133-Q$1132)</f>
        <v>0.5</v>
      </c>
      <c r="S920" s="46" t="s">
        <v>194</v>
      </c>
      <c r="T920" s="192">
        <f t="shared" si="690"/>
        <v>1</v>
      </c>
      <c r="U920" s="190">
        <f>(T920-T$1132)/(T$1133-T$1132)</f>
        <v>0</v>
      </c>
      <c r="V920" s="46" t="s">
        <v>62</v>
      </c>
      <c r="W920" s="194">
        <f>VLOOKUP(V920,'DATOS DE SOPORTE'!$S$5:$T$10,2,FALSE)</f>
        <v>1</v>
      </c>
      <c r="X920" s="201">
        <f>(W920-W$1132)/(W$1133-W$1132)</f>
        <v>0</v>
      </c>
      <c r="Y920" s="46" t="s">
        <v>188</v>
      </c>
      <c r="Z920" s="194">
        <f t="shared" si="691"/>
        <v>1</v>
      </c>
      <c r="AA920" s="201">
        <f>(Z920-Z$1132)/(Z$1133-Z$1132)</f>
        <v>0</v>
      </c>
      <c r="AB920" s="46" t="s">
        <v>136</v>
      </c>
      <c r="AC920" s="194">
        <f t="shared" si="692"/>
        <v>2</v>
      </c>
      <c r="AD920" s="201">
        <f>(AC920-AC$1132)/(AC$1133-AC$1132)</f>
        <v>1</v>
      </c>
      <c r="AE920" s="46" t="s">
        <v>136</v>
      </c>
      <c r="AF920" s="194">
        <f t="shared" si="693"/>
        <v>2</v>
      </c>
      <c r="AG920" s="201">
        <f>(AF920-AF$1132)/(AF$1133-AF$1132)</f>
        <v>1</v>
      </c>
      <c r="AH920" s="24" t="s">
        <v>67</v>
      </c>
      <c r="AI920" s="194">
        <f>VLOOKUP(AH920,'DATOS DE SOPORTE'!$V$5:$W$8,2,FALSE)</f>
        <v>1</v>
      </c>
      <c r="AJ920" s="201">
        <f>(AI920-AI$1132)/(AI$1133-AI$1132)</f>
        <v>0</v>
      </c>
      <c r="AK920" s="58" t="str">
        <f t="shared" si="685"/>
        <v>Bueno</v>
      </c>
      <c r="AL920" s="196">
        <f>IFERROR(SQRT(($E920-$E$1136)^2+($C920-$C$1136)^2),0)</f>
        <v>0.11095397076878245</v>
      </c>
      <c r="AM920" s="197" t="str">
        <f>IF(AL920&lt;=SMALL($AL$3:$AL$1130,1),"MAS PARECIDO","NO")</f>
        <v>NO</v>
      </c>
      <c r="AN920" s="197" t="str">
        <f>IF(AL920&lt;=SMALL($AL$3:$AL$1130,5),"SIMILAR","NO")</f>
        <v>NO</v>
      </c>
      <c r="AO920" s="197" t="str">
        <f t="shared" si="694"/>
        <v>N/A</v>
      </c>
      <c r="AP920" s="197">
        <f t="shared" si="695"/>
        <v>0</v>
      </c>
      <c r="AQ920" s="198">
        <f t="shared" si="696"/>
        <v>0</v>
      </c>
      <c r="AR920" s="196">
        <f>IFERROR(SQRT(($E920-$E$1136)^2+($H920-$H$1136)^2),0)</f>
        <v>0.33399421787255817</v>
      </c>
      <c r="AS920" s="197" t="str">
        <f>IF(AR920&lt;=SMALL(AR$3:AR$1130,1),"MAS PARECIDO","NO")</f>
        <v>NO</v>
      </c>
      <c r="AT920" s="197" t="str">
        <f>IF(AR920&lt;=SMALL(AR$3:AR$1130,5),"SIMILAR","NO")</f>
        <v>NO</v>
      </c>
      <c r="AU920" s="197" t="str">
        <f t="shared" si="697"/>
        <v>N/A</v>
      </c>
      <c r="AV920" s="197">
        <f t="shared" si="698"/>
        <v>0</v>
      </c>
      <c r="AW920" s="198">
        <f t="shared" si="699"/>
        <v>0</v>
      </c>
      <c r="AX920" s="199">
        <f>IFERROR(SQRT(($E920-$E$1136)^2+($K920-$K$1136)^2),0)</f>
        <v>0.6003674095595054</v>
      </c>
      <c r="AY920" s="197" t="str">
        <f>IF(AX920&lt;=SMALL(AX$3:AX$1130,1),"MAS PARECIDO","NO")</f>
        <v>NO</v>
      </c>
      <c r="AZ920" s="197" t="str">
        <f>IF(AX920&lt;=SMALL(AX$3:AX$1130,5),"SIMILAR","NO")</f>
        <v>NO</v>
      </c>
      <c r="BA920" s="197" t="str">
        <f t="shared" si="700"/>
        <v>N/A</v>
      </c>
      <c r="BB920" s="197">
        <f t="shared" si="701"/>
        <v>0</v>
      </c>
      <c r="BC920" s="198">
        <f t="shared" si="702"/>
        <v>0</v>
      </c>
      <c r="BD920" s="196">
        <f>IFERROR(SQRT(($E920-$E$1136)^2+($O920-$O$1136)^2),0)</f>
        <v>2.1000630018900564E-2</v>
      </c>
      <c r="BE920" s="197" t="str">
        <f>IF(BD920&lt;=SMALL(BD$3:BD$1130,1),"MAS PARECIDO","NO")</f>
        <v>NO</v>
      </c>
      <c r="BF920" s="197" t="str">
        <f>IF(BD920&lt;=SMALL(BD$3:BD$1130,5),"SIMILAR","NO")</f>
        <v>NO</v>
      </c>
      <c r="BG920" s="197" t="str">
        <f t="shared" si="703"/>
        <v>N/A</v>
      </c>
      <c r="BH920" s="197">
        <f t="shared" si="704"/>
        <v>0</v>
      </c>
      <c r="BI920" s="198">
        <f t="shared" si="705"/>
        <v>0</v>
      </c>
      <c r="BJ920" s="199">
        <f>IFERROR(SQRT(($E920-$E$1136)^2+($R920-$R$1136)^2),0)</f>
        <v>2.1000630018900564E-2</v>
      </c>
      <c r="BK920" s="197" t="str">
        <f>IF(BJ920&lt;=SMALL(BJ$3:BJ$1130,1),"MAS PARECIDO","NO")</f>
        <v>NO</v>
      </c>
      <c r="BL920" s="197" t="str">
        <f>IF(BJ920&lt;=SMALL(BJ$3:BJ$1130,5),"SIMILAR","NO")</f>
        <v>NO</v>
      </c>
      <c r="BM920" s="197" t="str">
        <f t="shared" si="706"/>
        <v>N/A</v>
      </c>
      <c r="BN920" s="197">
        <f t="shared" si="707"/>
        <v>0</v>
      </c>
      <c r="BO920" s="198">
        <f t="shared" si="708"/>
        <v>0</v>
      </c>
      <c r="BP920" s="199">
        <f>IFERROR(SQRT(($E920-$E$1136)^2+($U920-$U$1136)^2),0)</f>
        <v>2.1000630018900564E-2</v>
      </c>
      <c r="BQ920" s="197" t="str">
        <f>IF(BP920&lt;=SMALL(BP$3:BP$1130,1),"MAS PARECIDO","NO")</f>
        <v>NO</v>
      </c>
      <c r="BR920" s="197" t="str">
        <f>IF(BP920&lt;=SMALL(BP$3:BP$1130,5),"SIMILAR","NO")</f>
        <v>NO</v>
      </c>
      <c r="BS920" s="197" t="str">
        <f t="shared" si="709"/>
        <v>N/A</v>
      </c>
      <c r="BT920" s="197">
        <f t="shared" si="710"/>
        <v>0</v>
      </c>
      <c r="BU920" s="198">
        <f t="shared" si="711"/>
        <v>0</v>
      </c>
      <c r="BV920" s="199">
        <f>IFERROR(SQRT(($E920-$E$1136)^2+($X920-$X$1136)^2),0)</f>
        <v>2.1000630018900564E-2</v>
      </c>
      <c r="BW920" s="197" t="str">
        <f>IF(BV920&lt;=SMALL(BV$3:BV$1130,1),"MAS PARECIDO","NO")</f>
        <v>NO</v>
      </c>
      <c r="BX920" s="197" t="str">
        <f>IF(BV920&lt;=SMALL(BV$3:BV$1130,5),"SIMILAR","NO")</f>
        <v>NO</v>
      </c>
      <c r="BY920" s="197" t="str">
        <f t="shared" si="712"/>
        <v>N/A</v>
      </c>
      <c r="BZ920" s="197">
        <f t="shared" si="713"/>
        <v>0</v>
      </c>
      <c r="CA920" s="198">
        <f t="shared" si="714"/>
        <v>0</v>
      </c>
      <c r="CB920" s="199">
        <f>IFERROR(SQRT(($E920-$E$1136)^2+($AA920-$AA$1136)^2),0)</f>
        <v>2.1000630018900564E-2</v>
      </c>
      <c r="CC920" s="197" t="str">
        <f>IF(CB920&lt;=SMALL(CB$3:CB$1130,1),"MAS PARECIDO","NO")</f>
        <v>NO</v>
      </c>
      <c r="CD920" s="197" t="str">
        <f>IF(CB920&lt;=SMALL(CB$3:CB$1130,5),"SIMILAR","NO")</f>
        <v>NO</v>
      </c>
      <c r="CE920" s="197" t="str">
        <f t="shared" si="715"/>
        <v>N/A</v>
      </c>
      <c r="CF920" s="197">
        <f t="shared" si="716"/>
        <v>0</v>
      </c>
      <c r="CG920" s="198">
        <f t="shared" si="717"/>
        <v>0</v>
      </c>
      <c r="CH920" s="199">
        <f>IFERROR(SQRT(($E920-$E$1136)^2+($AD920-$AD$1136)^2),0)</f>
        <v>2.1000630018900564E-2</v>
      </c>
      <c r="CI920" s="197" t="str">
        <f>IF(CH920&lt;=SMALL(CH$3:CH$1130,1),"MAS PARECIDO","NO")</f>
        <v>NO</v>
      </c>
      <c r="CJ920" s="197" t="str">
        <f>IF(CH920&lt;=SMALL(CH$3:CH$1130,5),"SIMILAR","NO")</f>
        <v>NO</v>
      </c>
      <c r="CK920" s="197" t="str">
        <f t="shared" si="718"/>
        <v>N/A</v>
      </c>
      <c r="CL920" s="197">
        <f t="shared" si="719"/>
        <v>0</v>
      </c>
      <c r="CM920" s="198">
        <f t="shared" si="720"/>
        <v>0</v>
      </c>
      <c r="CN920" s="199">
        <f>IFERROR(SQRT(($E920-$E$1136)^2+($AG920-$AG$1136)^2),0)</f>
        <v>2.1000630018900564E-2</v>
      </c>
      <c r="CO920" s="197" t="str">
        <f>IF(CN920&lt;=SMALL(CN$3:CN$1130,1),"MAS PARECIDO","NO")</f>
        <v>NO</v>
      </c>
      <c r="CP920" s="197" t="str">
        <f>IF(CN920&lt;=SMALL(CN$3:CN$1130,5),"SIMILAR","NO")</f>
        <v>NO</v>
      </c>
      <c r="CQ920" s="197" t="str">
        <f t="shared" si="721"/>
        <v>N/A</v>
      </c>
      <c r="CR920" s="197">
        <f t="shared" si="722"/>
        <v>0</v>
      </c>
      <c r="CS920" s="198">
        <f t="shared" si="723"/>
        <v>0</v>
      </c>
      <c r="CT920" s="199">
        <f>IFERROR(SQRT(($E920-$E$1136)^2+($AJ920-$AJ$1136)^2),0)</f>
        <v>2.1000630018900564E-2</v>
      </c>
      <c r="CU920" s="197" t="str">
        <f>IF(CT920&lt;=SMALL(CT$3:CT$1130,1),"MAS PARECIDO","NO")</f>
        <v>NO</v>
      </c>
      <c r="CV920" s="197" t="str">
        <f>IF(CT920&lt;=SMALL(CT$3:CT$1130,5),"SIMILAR","NO")</f>
        <v>NO</v>
      </c>
      <c r="CW920" s="197" t="str">
        <f t="shared" si="724"/>
        <v>N/A</v>
      </c>
      <c r="CX920" s="197">
        <f t="shared" si="725"/>
        <v>0</v>
      </c>
      <c r="CY920" s="198">
        <f t="shared" si="726"/>
        <v>0</v>
      </c>
      <c r="CZ920" s="2">
        <v>0</v>
      </c>
      <c r="DA920" s="2" t="s">
        <v>2736</v>
      </c>
      <c r="DB920" s="2">
        <v>0</v>
      </c>
      <c r="DC920" s="2" t="s">
        <v>189</v>
      </c>
    </row>
    <row r="921" spans="1:107">
      <c r="A921" s="24" t="s">
        <v>1073</v>
      </c>
      <c r="B921" s="46">
        <v>78838.78</v>
      </c>
      <c r="C921" s="190">
        <f>(B921-$B$1132)/($B$1133-$B$1132)</f>
        <v>8.6890333299353015E-2</v>
      </c>
      <c r="D921" s="46">
        <v>25000</v>
      </c>
      <c r="E921" s="190">
        <f>(D921-$D$1132)/($D$1133-$D$1132)</f>
        <v>4.9971499144974348E-2</v>
      </c>
      <c r="F921" s="46" t="s">
        <v>53</v>
      </c>
      <c r="G921" s="192">
        <f>VLOOKUP(F921,'DATOS DE SOPORTE'!$Y$5:$Z$8,2,FALSE)</f>
        <v>2</v>
      </c>
      <c r="H921" s="190">
        <f>(G921-$G$1132)/($G$1133-$G$1132)</f>
        <v>0.33333333333333331</v>
      </c>
      <c r="I921" s="50">
        <v>3</v>
      </c>
      <c r="J921" s="200">
        <f t="shared" si="686"/>
        <v>3</v>
      </c>
      <c r="K921" s="190">
        <f>(J921-$J$1132)/($J$1133-$J$1132)</f>
        <v>0.6</v>
      </c>
      <c r="L921" s="193" t="str">
        <f t="shared" si="687"/>
        <v>SI</v>
      </c>
      <c r="M921" s="46" t="s">
        <v>56</v>
      </c>
      <c r="N921" s="192">
        <f t="shared" si="688"/>
        <v>1</v>
      </c>
      <c r="O921" s="190">
        <f>(N921-N$1132)/(N$1133-N$1132)</f>
        <v>0</v>
      </c>
      <c r="P921" s="46" t="s">
        <v>58</v>
      </c>
      <c r="Q921" s="192">
        <f t="shared" si="689"/>
        <v>3</v>
      </c>
      <c r="R921" s="190">
        <f>(Q921-Q$1132)/(Q$1133-Q$1132)</f>
        <v>1</v>
      </c>
      <c r="S921" s="46" t="s">
        <v>60</v>
      </c>
      <c r="T921" s="192">
        <f t="shared" si="690"/>
        <v>2</v>
      </c>
      <c r="U921" s="190">
        <f>(T921-T$1132)/(T$1133-T$1132)</f>
        <v>1</v>
      </c>
      <c r="V921" s="46" t="s">
        <v>62</v>
      </c>
      <c r="W921" s="194">
        <f>VLOOKUP(V921,'DATOS DE SOPORTE'!$S$5:$T$10,2,FALSE)</f>
        <v>1</v>
      </c>
      <c r="X921" s="201">
        <f>(W921-W$1132)/(W$1133-W$1132)</f>
        <v>0</v>
      </c>
      <c r="Y921" s="46" t="s">
        <v>188</v>
      </c>
      <c r="Z921" s="194">
        <f t="shared" si="691"/>
        <v>1</v>
      </c>
      <c r="AA921" s="201">
        <f>(Z921-Z$1132)/(Z$1133-Z$1132)</f>
        <v>0</v>
      </c>
      <c r="AB921" s="46" t="s">
        <v>136</v>
      </c>
      <c r="AC921" s="194">
        <f t="shared" si="692"/>
        <v>2</v>
      </c>
      <c r="AD921" s="201">
        <f>(AC921-AC$1132)/(AC$1133-AC$1132)</f>
        <v>1</v>
      </c>
      <c r="AE921" s="46" t="s">
        <v>188</v>
      </c>
      <c r="AF921" s="194">
        <f t="shared" si="693"/>
        <v>1</v>
      </c>
      <c r="AG921" s="201">
        <f>(AF921-AF$1132)/(AF$1133-AF$1132)</f>
        <v>0</v>
      </c>
      <c r="AH921" s="24" t="s">
        <v>67</v>
      </c>
      <c r="AI921" s="194">
        <f>VLOOKUP(AH921,'DATOS DE SOPORTE'!$V$5:$W$8,2,FALSE)</f>
        <v>1</v>
      </c>
      <c r="AJ921" s="201">
        <f>(AI921-AI$1132)/(AI$1133-AI$1132)</f>
        <v>0</v>
      </c>
      <c r="AK921" s="58" t="str">
        <f t="shared" si="685"/>
        <v>Bueno</v>
      </c>
      <c r="AL921" s="196">
        <f>IFERROR(SQRT(($E921-$E$1136)^2+($C921-$C$1136)^2),0)</f>
        <v>0.12838575374650726</v>
      </c>
      <c r="AM921" s="197" t="str">
        <f>IF(AL921&lt;=SMALL($AL$3:$AL$1130,1),"MAS PARECIDO","NO")</f>
        <v>NO</v>
      </c>
      <c r="AN921" s="197" t="str">
        <f>IF(AL921&lt;=SMALL($AL$3:$AL$1130,5),"SIMILAR","NO")</f>
        <v>NO</v>
      </c>
      <c r="AO921" s="197" t="str">
        <f t="shared" si="694"/>
        <v>N/A</v>
      </c>
      <c r="AP921" s="197">
        <f t="shared" si="695"/>
        <v>0</v>
      </c>
      <c r="AQ921" s="198">
        <f t="shared" si="696"/>
        <v>0</v>
      </c>
      <c r="AR921" s="196">
        <f>IFERROR(SQRT(($E921-$E$1136)^2+($H921-$H$1136)^2),0)</f>
        <v>5.0001500045001347E-2</v>
      </c>
      <c r="AS921" s="197" t="str">
        <f>IF(AR921&lt;=SMALL(AR$3:AR$1130,1),"MAS PARECIDO","NO")</f>
        <v>NO</v>
      </c>
      <c r="AT921" s="197" t="str">
        <f>IF(AR921&lt;=SMALL(AR$3:AR$1130,5),"SIMILAR","NO")</f>
        <v>NO</v>
      </c>
      <c r="AU921" s="197" t="str">
        <f t="shared" si="697"/>
        <v>N/A</v>
      </c>
      <c r="AV921" s="197">
        <f t="shared" si="698"/>
        <v>0</v>
      </c>
      <c r="AW921" s="198">
        <f t="shared" si="699"/>
        <v>0</v>
      </c>
      <c r="AX921" s="199">
        <f>IFERROR(SQRT(($E921-$E$1136)^2+($K921-$K$1136)^2),0)</f>
        <v>0.40311307347535907</v>
      </c>
      <c r="AY921" s="197" t="str">
        <f>IF(AX921&lt;=SMALL(AX$3:AX$1130,1),"MAS PARECIDO","NO")</f>
        <v>NO</v>
      </c>
      <c r="AZ921" s="197" t="str">
        <f>IF(AX921&lt;=SMALL(AX$3:AX$1130,5),"SIMILAR","NO")</f>
        <v>NO</v>
      </c>
      <c r="BA921" s="197" t="str">
        <f t="shared" si="700"/>
        <v>N/A</v>
      </c>
      <c r="BB921" s="197">
        <f t="shared" si="701"/>
        <v>0</v>
      </c>
      <c r="BC921" s="198">
        <f t="shared" si="702"/>
        <v>0</v>
      </c>
      <c r="BD921" s="196">
        <f>IFERROR(SQRT(($E921-$E$1136)^2+($O921-$O$1136)^2),0)</f>
        <v>1.0012492946348328</v>
      </c>
      <c r="BE921" s="197" t="str">
        <f>IF(BD921&lt;=SMALL(BD$3:BD$1130,1),"MAS PARECIDO","NO")</f>
        <v>NO</v>
      </c>
      <c r="BF921" s="197" t="str">
        <f>IF(BD921&lt;=SMALL(BD$3:BD$1130,5),"SIMILAR","NO")</f>
        <v>NO</v>
      </c>
      <c r="BG921" s="197" t="str">
        <f t="shared" si="703"/>
        <v>N/A</v>
      </c>
      <c r="BH921" s="197">
        <f t="shared" si="704"/>
        <v>0</v>
      </c>
      <c r="BI921" s="198">
        <f t="shared" si="705"/>
        <v>0</v>
      </c>
      <c r="BJ921" s="199">
        <f>IFERROR(SQRT(($E921-$E$1136)^2+($R921-$R$1136)^2),0)</f>
        <v>0.50249393031831757</v>
      </c>
      <c r="BK921" s="197" t="str">
        <f>IF(BJ921&lt;=SMALL(BJ$3:BJ$1130,1),"MAS PARECIDO","NO")</f>
        <v>NO</v>
      </c>
      <c r="BL921" s="197" t="str">
        <f>IF(BJ921&lt;=SMALL(BJ$3:BJ$1130,5),"SIMILAR","NO")</f>
        <v>NO</v>
      </c>
      <c r="BM921" s="197" t="str">
        <f t="shared" si="706"/>
        <v>N/A</v>
      </c>
      <c r="BN921" s="197">
        <f t="shared" si="707"/>
        <v>0</v>
      </c>
      <c r="BO921" s="198">
        <f t="shared" si="708"/>
        <v>0</v>
      </c>
      <c r="BP921" s="199">
        <f>IFERROR(SQRT(($E921-$E$1136)^2+($U921-$U$1136)^2),0)</f>
        <v>1.0012492946348328</v>
      </c>
      <c r="BQ921" s="197" t="str">
        <f>IF(BP921&lt;=SMALL(BP$3:BP$1130,1),"MAS PARECIDO","NO")</f>
        <v>NO</v>
      </c>
      <c r="BR921" s="197" t="str">
        <f>IF(BP921&lt;=SMALL(BP$3:BP$1130,5),"SIMILAR","NO")</f>
        <v>NO</v>
      </c>
      <c r="BS921" s="197" t="str">
        <f t="shared" si="709"/>
        <v>N/A</v>
      </c>
      <c r="BT921" s="197">
        <f t="shared" si="710"/>
        <v>0</v>
      </c>
      <c r="BU921" s="198">
        <f t="shared" si="711"/>
        <v>0</v>
      </c>
      <c r="BV921" s="199">
        <f>IFERROR(SQRT(($E921-$E$1136)^2+($X921-$X$1136)^2),0)</f>
        <v>5.0001500045001347E-2</v>
      </c>
      <c r="BW921" s="197" t="str">
        <f>IF(BV921&lt;=SMALL(BV$3:BV$1130,1),"MAS PARECIDO","NO")</f>
        <v>NO</v>
      </c>
      <c r="BX921" s="197" t="str">
        <f>IF(BV921&lt;=SMALL(BV$3:BV$1130,5),"SIMILAR","NO")</f>
        <v>NO</v>
      </c>
      <c r="BY921" s="197" t="str">
        <f t="shared" si="712"/>
        <v>N/A</v>
      </c>
      <c r="BZ921" s="197">
        <f t="shared" si="713"/>
        <v>0</v>
      </c>
      <c r="CA921" s="198">
        <f t="shared" si="714"/>
        <v>0</v>
      </c>
      <c r="CB921" s="199">
        <f>IFERROR(SQRT(($E921-$E$1136)^2+($AA921-$AA$1136)^2),0)</f>
        <v>5.0001500045001347E-2</v>
      </c>
      <c r="CC921" s="197" t="str">
        <f>IF(CB921&lt;=SMALL(CB$3:CB$1130,1),"MAS PARECIDO","NO")</f>
        <v>NO</v>
      </c>
      <c r="CD921" s="197" t="str">
        <f>IF(CB921&lt;=SMALL(CB$3:CB$1130,5),"SIMILAR","NO")</f>
        <v>NO</v>
      </c>
      <c r="CE921" s="197" t="str">
        <f t="shared" si="715"/>
        <v>N/A</v>
      </c>
      <c r="CF921" s="197">
        <f t="shared" si="716"/>
        <v>0</v>
      </c>
      <c r="CG921" s="198">
        <f t="shared" si="717"/>
        <v>0</v>
      </c>
      <c r="CH921" s="199">
        <f>IFERROR(SQRT(($E921-$E$1136)^2+($AD921-$AD$1136)^2),0)</f>
        <v>5.0001500045001347E-2</v>
      </c>
      <c r="CI921" s="197" t="str">
        <f>IF(CH921&lt;=SMALL(CH$3:CH$1130,1),"MAS PARECIDO","NO")</f>
        <v>NO</v>
      </c>
      <c r="CJ921" s="197" t="str">
        <f>IF(CH921&lt;=SMALL(CH$3:CH$1130,5),"SIMILAR","NO")</f>
        <v>NO</v>
      </c>
      <c r="CK921" s="197" t="str">
        <f t="shared" si="718"/>
        <v>N/A</v>
      </c>
      <c r="CL921" s="197">
        <f t="shared" si="719"/>
        <v>0</v>
      </c>
      <c r="CM921" s="198">
        <f t="shared" si="720"/>
        <v>0</v>
      </c>
      <c r="CN921" s="199">
        <f>IFERROR(SQRT(($E921-$E$1136)^2+($AG921-$AG$1136)^2),0)</f>
        <v>1.0012492946348328</v>
      </c>
      <c r="CO921" s="197" t="str">
        <f>IF(CN921&lt;=SMALL(CN$3:CN$1130,1),"MAS PARECIDO","NO")</f>
        <v>NO</v>
      </c>
      <c r="CP921" s="197" t="str">
        <f>IF(CN921&lt;=SMALL(CN$3:CN$1130,5),"SIMILAR","NO")</f>
        <v>NO</v>
      </c>
      <c r="CQ921" s="197" t="str">
        <f t="shared" si="721"/>
        <v>N/A</v>
      </c>
      <c r="CR921" s="197">
        <f t="shared" si="722"/>
        <v>0</v>
      </c>
      <c r="CS921" s="198">
        <f t="shared" si="723"/>
        <v>0</v>
      </c>
      <c r="CT921" s="199">
        <f>IFERROR(SQRT(($E921-$E$1136)^2+($AJ921-$AJ$1136)^2),0)</f>
        <v>5.0001500045001347E-2</v>
      </c>
      <c r="CU921" s="197" t="str">
        <f>IF(CT921&lt;=SMALL(CT$3:CT$1130,1),"MAS PARECIDO","NO")</f>
        <v>NO</v>
      </c>
      <c r="CV921" s="197" t="str">
        <f>IF(CT921&lt;=SMALL(CT$3:CT$1130,5),"SIMILAR","NO")</f>
        <v>NO</v>
      </c>
      <c r="CW921" s="197" t="str">
        <f t="shared" si="724"/>
        <v>N/A</v>
      </c>
      <c r="CX921" s="197">
        <f t="shared" si="725"/>
        <v>0</v>
      </c>
      <c r="CY921" s="198">
        <f t="shared" si="726"/>
        <v>0</v>
      </c>
      <c r="CZ921" s="2">
        <v>0</v>
      </c>
      <c r="DA921" s="2" t="s">
        <v>2737</v>
      </c>
      <c r="DB921" s="2">
        <v>0</v>
      </c>
      <c r="DC921" s="2" t="s">
        <v>189</v>
      </c>
    </row>
    <row r="922" spans="1:107">
      <c r="A922" s="24" t="s">
        <v>1074</v>
      </c>
      <c r="B922" s="46">
        <v>108575.95</v>
      </c>
      <c r="C922" s="190">
        <f>(B922-$B$1132)/($B$1133-$B$1132)</f>
        <v>0.12165050404531053</v>
      </c>
      <c r="D922" s="46">
        <v>40000</v>
      </c>
      <c r="E922" s="190">
        <f>(D922-$D$1132)/($D$1133-$D$1132)</f>
        <v>7.9972399171975156E-2</v>
      </c>
      <c r="F922" s="46" t="s">
        <v>187</v>
      </c>
      <c r="G922" s="192">
        <f>VLOOKUP(F922,'DATOS DE SOPORTE'!$Y$5:$Z$8,2,FALSE)</f>
        <v>4</v>
      </c>
      <c r="H922" s="190">
        <f>(G922-$G$1132)/($G$1133-$G$1132)</f>
        <v>1</v>
      </c>
      <c r="I922" s="50">
        <v>3</v>
      </c>
      <c r="J922" s="200">
        <f t="shared" si="686"/>
        <v>3</v>
      </c>
      <c r="K922" s="190">
        <f>(J922-$J$1132)/($J$1133-$J$1132)</f>
        <v>0.6</v>
      </c>
      <c r="L922" s="193" t="str">
        <f t="shared" si="687"/>
        <v>SI</v>
      </c>
      <c r="M922" s="46" t="s">
        <v>192</v>
      </c>
      <c r="N922" s="192">
        <f t="shared" si="688"/>
        <v>2</v>
      </c>
      <c r="O922" s="190">
        <f>(N922-N$1132)/(N$1133-N$1132)</f>
        <v>1</v>
      </c>
      <c r="P922" s="46" t="s">
        <v>58</v>
      </c>
      <c r="Q922" s="192">
        <f t="shared" si="689"/>
        <v>3</v>
      </c>
      <c r="R922" s="190">
        <f>(Q922-Q$1132)/(Q$1133-Q$1132)</f>
        <v>1</v>
      </c>
      <c r="S922" s="46" t="s">
        <v>60</v>
      </c>
      <c r="T922" s="192">
        <f t="shared" si="690"/>
        <v>2</v>
      </c>
      <c r="U922" s="190">
        <f>(T922-T$1132)/(T$1133-T$1132)</f>
        <v>1</v>
      </c>
      <c r="V922" s="46" t="s">
        <v>62</v>
      </c>
      <c r="W922" s="194">
        <f>VLOOKUP(V922,'DATOS DE SOPORTE'!$S$5:$T$10,2,FALSE)</f>
        <v>1</v>
      </c>
      <c r="X922" s="201">
        <f>(W922-W$1132)/(W$1133-W$1132)</f>
        <v>0</v>
      </c>
      <c r="Y922" s="46" t="s">
        <v>188</v>
      </c>
      <c r="Z922" s="194">
        <f t="shared" si="691"/>
        <v>1</v>
      </c>
      <c r="AA922" s="201">
        <f>(Z922-Z$1132)/(Z$1133-Z$1132)</f>
        <v>0</v>
      </c>
      <c r="AB922" s="46" t="s">
        <v>136</v>
      </c>
      <c r="AC922" s="194">
        <f t="shared" si="692"/>
        <v>2</v>
      </c>
      <c r="AD922" s="201">
        <f>(AC922-AC$1132)/(AC$1133-AC$1132)</f>
        <v>1</v>
      </c>
      <c r="AE922" s="46" t="s">
        <v>188</v>
      </c>
      <c r="AF922" s="194">
        <f t="shared" si="693"/>
        <v>1</v>
      </c>
      <c r="AG922" s="201">
        <f>(AF922-AF$1132)/(AF$1133-AF$1132)</f>
        <v>0</v>
      </c>
      <c r="AH922" s="24" t="s">
        <v>67</v>
      </c>
      <c r="AI922" s="194">
        <f>VLOOKUP(AH922,'DATOS DE SOPORTE'!$V$5:$W$8,2,FALSE)</f>
        <v>1</v>
      </c>
      <c r="AJ922" s="201">
        <f>(AI922-AI$1132)/(AI$1133-AI$1132)</f>
        <v>0</v>
      </c>
      <c r="AK922" s="58" t="str">
        <f t="shared" si="685"/>
        <v>Bueno</v>
      </c>
      <c r="AL922" s="196">
        <f>IFERROR(SQRT(($E922-$E$1136)^2+($C922-$C$1136)^2),0)</f>
        <v>0.11563181313556732</v>
      </c>
      <c r="AM922" s="197" t="str">
        <f>IF(AL922&lt;=SMALL($AL$3:$AL$1130,1),"MAS PARECIDO","NO")</f>
        <v>NO</v>
      </c>
      <c r="AN922" s="197" t="str">
        <f>IF(AL922&lt;=SMALL($AL$3:$AL$1130,5),"SIMILAR","NO")</f>
        <v>NO</v>
      </c>
      <c r="AO922" s="197" t="str">
        <f t="shared" si="694"/>
        <v>N/A</v>
      </c>
      <c r="AP922" s="197">
        <f t="shared" si="695"/>
        <v>0</v>
      </c>
      <c r="AQ922" s="198">
        <f t="shared" si="696"/>
        <v>0</v>
      </c>
      <c r="AR922" s="196">
        <f>IFERROR(SQRT(($E922-$E$1136)^2+($H922-$H$1136)^2),0)</f>
        <v>0.67144979593542597</v>
      </c>
      <c r="AS922" s="197" t="str">
        <f>IF(AR922&lt;=SMALL(AR$3:AR$1130,1),"MAS PARECIDO","NO")</f>
        <v>NO</v>
      </c>
      <c r="AT922" s="197" t="str">
        <f>IF(AR922&lt;=SMALL(AR$3:AR$1130,5),"SIMILAR","NO")</f>
        <v>NO</v>
      </c>
      <c r="AU922" s="197" t="str">
        <f t="shared" si="697"/>
        <v>N/A</v>
      </c>
      <c r="AV922" s="197">
        <f t="shared" si="698"/>
        <v>0</v>
      </c>
      <c r="AW922" s="198">
        <f t="shared" si="699"/>
        <v>0</v>
      </c>
      <c r="AX922" s="199">
        <f>IFERROR(SQRT(($E922-$E$1136)^2+($K922-$K$1136)^2),0)</f>
        <v>0.40792203178705688</v>
      </c>
      <c r="AY922" s="197" t="str">
        <f>IF(AX922&lt;=SMALL(AX$3:AX$1130,1),"MAS PARECIDO","NO")</f>
        <v>NO</v>
      </c>
      <c r="AZ922" s="197" t="str">
        <f>IF(AX922&lt;=SMALL(AX$3:AX$1130,5),"SIMILAR","NO")</f>
        <v>NO</v>
      </c>
      <c r="BA922" s="197" t="str">
        <f t="shared" si="700"/>
        <v>N/A</v>
      </c>
      <c r="BB922" s="197">
        <f t="shared" si="701"/>
        <v>0</v>
      </c>
      <c r="BC922" s="198">
        <f t="shared" si="702"/>
        <v>0</v>
      </c>
      <c r="BD922" s="196">
        <f>IFERROR(SQRT(($E922-$E$1136)^2+($O922-$O$1136)^2),0)</f>
        <v>8.0002400072002156E-2</v>
      </c>
      <c r="BE922" s="197" t="str">
        <f>IF(BD922&lt;=SMALL(BD$3:BD$1130,1),"MAS PARECIDO","NO")</f>
        <v>NO</v>
      </c>
      <c r="BF922" s="197" t="str">
        <f>IF(BD922&lt;=SMALL(BD$3:BD$1130,5),"SIMILAR","NO")</f>
        <v>NO</v>
      </c>
      <c r="BG922" s="197" t="str">
        <f t="shared" si="703"/>
        <v>N/A</v>
      </c>
      <c r="BH922" s="197">
        <f t="shared" si="704"/>
        <v>0</v>
      </c>
      <c r="BI922" s="198">
        <f t="shared" si="705"/>
        <v>0</v>
      </c>
      <c r="BJ922" s="199">
        <f>IFERROR(SQRT(($E922-$E$1136)^2+($R922-$R$1136)^2),0)</f>
        <v>0.50635993524101086</v>
      </c>
      <c r="BK922" s="197" t="str">
        <f>IF(BJ922&lt;=SMALL(BJ$3:BJ$1130,1),"MAS PARECIDO","NO")</f>
        <v>NO</v>
      </c>
      <c r="BL922" s="197" t="str">
        <f>IF(BJ922&lt;=SMALL(BJ$3:BJ$1130,5),"SIMILAR","NO")</f>
        <v>NO</v>
      </c>
      <c r="BM922" s="197" t="str">
        <f t="shared" si="706"/>
        <v>N/A</v>
      </c>
      <c r="BN922" s="197">
        <f t="shared" si="707"/>
        <v>0</v>
      </c>
      <c r="BO922" s="198">
        <f t="shared" si="708"/>
        <v>0</v>
      </c>
      <c r="BP922" s="199">
        <f>IFERROR(SQRT(($E922-$E$1136)^2+($U922-$U$1136)^2),0)</f>
        <v>1.0031950877158842</v>
      </c>
      <c r="BQ922" s="197" t="str">
        <f>IF(BP922&lt;=SMALL(BP$3:BP$1130,1),"MAS PARECIDO","NO")</f>
        <v>NO</v>
      </c>
      <c r="BR922" s="197" t="str">
        <f>IF(BP922&lt;=SMALL(BP$3:BP$1130,5),"SIMILAR","NO")</f>
        <v>NO</v>
      </c>
      <c r="BS922" s="197" t="str">
        <f t="shared" si="709"/>
        <v>N/A</v>
      </c>
      <c r="BT922" s="197">
        <f t="shared" si="710"/>
        <v>0</v>
      </c>
      <c r="BU922" s="198">
        <f t="shared" si="711"/>
        <v>0</v>
      </c>
      <c r="BV922" s="199">
        <f>IFERROR(SQRT(($E922-$E$1136)^2+($X922-$X$1136)^2),0)</f>
        <v>8.0002400072002156E-2</v>
      </c>
      <c r="BW922" s="197" t="str">
        <f>IF(BV922&lt;=SMALL(BV$3:BV$1130,1),"MAS PARECIDO","NO")</f>
        <v>NO</v>
      </c>
      <c r="BX922" s="197" t="str">
        <f>IF(BV922&lt;=SMALL(BV$3:BV$1130,5),"SIMILAR","NO")</f>
        <v>NO</v>
      </c>
      <c r="BY922" s="197" t="str">
        <f t="shared" si="712"/>
        <v>N/A</v>
      </c>
      <c r="BZ922" s="197">
        <f t="shared" si="713"/>
        <v>0</v>
      </c>
      <c r="CA922" s="198">
        <f t="shared" si="714"/>
        <v>0</v>
      </c>
      <c r="CB922" s="199">
        <f>IFERROR(SQRT(($E922-$E$1136)^2+($AA922-$AA$1136)^2),0)</f>
        <v>8.0002400072002156E-2</v>
      </c>
      <c r="CC922" s="197" t="str">
        <f>IF(CB922&lt;=SMALL(CB$3:CB$1130,1),"MAS PARECIDO","NO")</f>
        <v>NO</v>
      </c>
      <c r="CD922" s="197" t="str">
        <f>IF(CB922&lt;=SMALL(CB$3:CB$1130,5),"SIMILAR","NO")</f>
        <v>NO</v>
      </c>
      <c r="CE922" s="197" t="str">
        <f t="shared" si="715"/>
        <v>N/A</v>
      </c>
      <c r="CF922" s="197">
        <f t="shared" si="716"/>
        <v>0</v>
      </c>
      <c r="CG922" s="198">
        <f t="shared" si="717"/>
        <v>0</v>
      </c>
      <c r="CH922" s="199">
        <f>IFERROR(SQRT(($E922-$E$1136)^2+($AD922-$AD$1136)^2),0)</f>
        <v>8.0002400072002156E-2</v>
      </c>
      <c r="CI922" s="197" t="str">
        <f>IF(CH922&lt;=SMALL(CH$3:CH$1130,1),"MAS PARECIDO","NO")</f>
        <v>NO</v>
      </c>
      <c r="CJ922" s="197" t="str">
        <f>IF(CH922&lt;=SMALL(CH$3:CH$1130,5),"SIMILAR","NO")</f>
        <v>NO</v>
      </c>
      <c r="CK922" s="197" t="str">
        <f t="shared" si="718"/>
        <v>N/A</v>
      </c>
      <c r="CL922" s="197">
        <f t="shared" si="719"/>
        <v>0</v>
      </c>
      <c r="CM922" s="198">
        <f t="shared" si="720"/>
        <v>0</v>
      </c>
      <c r="CN922" s="199">
        <f>IFERROR(SQRT(($E922-$E$1136)^2+($AG922-$AG$1136)^2),0)</f>
        <v>1.0031950877158842</v>
      </c>
      <c r="CO922" s="197" t="str">
        <f>IF(CN922&lt;=SMALL(CN$3:CN$1130,1),"MAS PARECIDO","NO")</f>
        <v>NO</v>
      </c>
      <c r="CP922" s="197" t="str">
        <f>IF(CN922&lt;=SMALL(CN$3:CN$1130,5),"SIMILAR","NO")</f>
        <v>NO</v>
      </c>
      <c r="CQ922" s="197" t="str">
        <f t="shared" si="721"/>
        <v>N/A</v>
      </c>
      <c r="CR922" s="197">
        <f t="shared" si="722"/>
        <v>0</v>
      </c>
      <c r="CS922" s="198">
        <f t="shared" si="723"/>
        <v>0</v>
      </c>
      <c r="CT922" s="199">
        <f>IFERROR(SQRT(($E922-$E$1136)^2+($AJ922-$AJ$1136)^2),0)</f>
        <v>8.0002400072002156E-2</v>
      </c>
      <c r="CU922" s="197" t="str">
        <f>IF(CT922&lt;=SMALL(CT$3:CT$1130,1),"MAS PARECIDO","NO")</f>
        <v>NO</v>
      </c>
      <c r="CV922" s="197" t="str">
        <f>IF(CT922&lt;=SMALL(CT$3:CT$1130,5),"SIMILAR","NO")</f>
        <v>NO</v>
      </c>
      <c r="CW922" s="197" t="str">
        <f t="shared" si="724"/>
        <v>N/A</v>
      </c>
      <c r="CX922" s="197">
        <f t="shared" si="725"/>
        <v>0</v>
      </c>
      <c r="CY922" s="198">
        <f t="shared" si="726"/>
        <v>0</v>
      </c>
      <c r="CZ922" s="2">
        <v>0</v>
      </c>
      <c r="DA922" s="2" t="s">
        <v>2738</v>
      </c>
      <c r="DB922" s="2">
        <v>0</v>
      </c>
      <c r="DC922" s="2" t="s">
        <v>189</v>
      </c>
    </row>
    <row r="923" spans="1:107">
      <c r="A923" s="24" t="s">
        <v>1075</v>
      </c>
      <c r="B923" s="46">
        <v>86143.86</v>
      </c>
      <c r="C923" s="190">
        <f>(B923-$B$1132)/($B$1133-$B$1132)</f>
        <v>9.5429337788108318E-2</v>
      </c>
      <c r="D923" s="46">
        <v>6000</v>
      </c>
      <c r="E923" s="190">
        <f>(D923-$D$1132)/($D$1133-$D$1132)</f>
        <v>1.1970359110773323E-2</v>
      </c>
      <c r="F923" s="46" t="s">
        <v>53</v>
      </c>
      <c r="G923" s="192">
        <f>VLOOKUP(F923,'DATOS DE SOPORTE'!$Y$5:$Z$8,2,FALSE)</f>
        <v>2</v>
      </c>
      <c r="H923" s="190">
        <f>(G923-$G$1132)/($G$1133-$G$1132)</f>
        <v>0.33333333333333331</v>
      </c>
      <c r="I923" s="50">
        <v>0</v>
      </c>
      <c r="J923" s="200">
        <f t="shared" si="686"/>
        <v>0</v>
      </c>
      <c r="K923" s="190">
        <f>(J923-$J$1132)/($J$1133-$J$1132)</f>
        <v>0</v>
      </c>
      <c r="L923" s="193" t="str">
        <f t="shared" si="687"/>
        <v>NO</v>
      </c>
      <c r="M923" s="46" t="s">
        <v>56</v>
      </c>
      <c r="N923" s="192">
        <f t="shared" si="688"/>
        <v>1</v>
      </c>
      <c r="O923" s="190">
        <f>(N923-N$1132)/(N$1133-N$1132)</f>
        <v>0</v>
      </c>
      <c r="P923" s="46" t="s">
        <v>193</v>
      </c>
      <c r="Q923" s="192">
        <f t="shared" si="689"/>
        <v>2</v>
      </c>
      <c r="R923" s="190">
        <f>(Q923-Q$1132)/(Q$1133-Q$1132)</f>
        <v>0.5</v>
      </c>
      <c r="S923" s="46" t="s">
        <v>60</v>
      </c>
      <c r="T923" s="192">
        <f t="shared" si="690"/>
        <v>2</v>
      </c>
      <c r="U923" s="190">
        <f>(T923-T$1132)/(T$1133-T$1132)</f>
        <v>1</v>
      </c>
      <c r="V923" s="46" t="s">
        <v>62</v>
      </c>
      <c r="W923" s="194">
        <f>VLOOKUP(V923,'DATOS DE SOPORTE'!$S$5:$T$10,2,FALSE)</f>
        <v>1</v>
      </c>
      <c r="X923" s="201">
        <f>(W923-W$1132)/(W$1133-W$1132)</f>
        <v>0</v>
      </c>
      <c r="Y923" s="46" t="s">
        <v>188</v>
      </c>
      <c r="Z923" s="194">
        <f t="shared" si="691"/>
        <v>1</v>
      </c>
      <c r="AA923" s="201">
        <f>(Z923-Z$1132)/(Z$1133-Z$1132)</f>
        <v>0</v>
      </c>
      <c r="AB923" s="46" t="s">
        <v>136</v>
      </c>
      <c r="AC923" s="194">
        <f t="shared" si="692"/>
        <v>2</v>
      </c>
      <c r="AD923" s="201">
        <f>(AC923-AC$1132)/(AC$1133-AC$1132)</f>
        <v>1</v>
      </c>
      <c r="AE923" s="46" t="s">
        <v>136</v>
      </c>
      <c r="AF923" s="194">
        <f t="shared" si="693"/>
        <v>2</v>
      </c>
      <c r="AG923" s="201">
        <f>(AF923-AF$1132)/(AF$1133-AF$1132)</f>
        <v>1</v>
      </c>
      <c r="AH923" s="24" t="s">
        <v>67</v>
      </c>
      <c r="AI923" s="194">
        <f>VLOOKUP(AH923,'DATOS DE SOPORTE'!$V$5:$W$8,2,FALSE)</f>
        <v>1</v>
      </c>
      <c r="AJ923" s="201">
        <f>(AI923-AI$1132)/(AI$1133-AI$1132)</f>
        <v>0</v>
      </c>
      <c r="AK923" s="58" t="str">
        <f t="shared" si="685"/>
        <v>Bueno</v>
      </c>
      <c r="AL923" s="196">
        <f>IFERROR(SQRT(($E923-$E$1136)^2+($C923-$C$1136)^2),0)</f>
        <v>0.11036404701713266</v>
      </c>
      <c r="AM923" s="197" t="str">
        <f>IF(AL923&lt;=SMALL($AL$3:$AL$1130,1),"MAS PARECIDO","NO")</f>
        <v>NO</v>
      </c>
      <c r="AN923" s="197" t="str">
        <f>IF(AL923&lt;=SMALL($AL$3:$AL$1130,5),"SIMILAR","NO")</f>
        <v>NO</v>
      </c>
      <c r="AO923" s="197" t="str">
        <f t="shared" si="694"/>
        <v>N/A</v>
      </c>
      <c r="AP923" s="197">
        <f t="shared" si="695"/>
        <v>0</v>
      </c>
      <c r="AQ923" s="198">
        <f t="shared" si="696"/>
        <v>0</v>
      </c>
      <c r="AR923" s="196">
        <f>IFERROR(SQRT(($E923-$E$1136)^2+($H923-$H$1136)^2),0)</f>
        <v>1.2000360010800324E-2</v>
      </c>
      <c r="AS923" s="197" t="str">
        <f>IF(AR923&lt;=SMALL(AR$3:AR$1130,1),"MAS PARECIDO","NO")</f>
        <v>NO</v>
      </c>
      <c r="AT923" s="197" t="str">
        <f>IF(AR923&lt;=SMALL(AR$3:AR$1130,5),"SIMILAR","NO")</f>
        <v>NO</v>
      </c>
      <c r="AU923" s="197" t="str">
        <f t="shared" si="697"/>
        <v>N/A</v>
      </c>
      <c r="AV923" s="197">
        <f t="shared" si="698"/>
        <v>0</v>
      </c>
      <c r="AW923" s="198">
        <f t="shared" si="699"/>
        <v>0</v>
      </c>
      <c r="AX923" s="199">
        <f>IFERROR(SQRT(($E923-$E$1136)^2+($K923-$K$1136)^2),0)</f>
        <v>0.20035969814408491</v>
      </c>
      <c r="AY923" s="197" t="str">
        <f>IF(AX923&lt;=SMALL(AX$3:AX$1130,1),"MAS PARECIDO","NO")</f>
        <v>NO</v>
      </c>
      <c r="AZ923" s="197" t="str">
        <f>IF(AX923&lt;=SMALL(AX$3:AX$1130,5),"SIMILAR","NO")</f>
        <v>NO</v>
      </c>
      <c r="BA923" s="197" t="str">
        <f t="shared" si="700"/>
        <v>N/A</v>
      </c>
      <c r="BB923" s="197">
        <f t="shared" si="701"/>
        <v>0</v>
      </c>
      <c r="BC923" s="198">
        <f t="shared" si="702"/>
        <v>0</v>
      </c>
      <c r="BD923" s="196">
        <f>IFERROR(SQRT(($E923-$E$1136)^2+($O923-$O$1136)^2),0)</f>
        <v>1.00007200172807</v>
      </c>
      <c r="BE923" s="197" t="str">
        <f>IF(BD923&lt;=SMALL(BD$3:BD$1130,1),"MAS PARECIDO","NO")</f>
        <v>NO</v>
      </c>
      <c r="BF923" s="197" t="str">
        <f>IF(BD923&lt;=SMALL(BD$3:BD$1130,5),"SIMILAR","NO")</f>
        <v>NO</v>
      </c>
      <c r="BG923" s="197" t="str">
        <f t="shared" si="703"/>
        <v>N/A</v>
      </c>
      <c r="BH923" s="197">
        <f t="shared" si="704"/>
        <v>0</v>
      </c>
      <c r="BI923" s="198">
        <f t="shared" si="705"/>
        <v>0</v>
      </c>
      <c r="BJ923" s="199">
        <f>IFERROR(SQRT(($E923-$E$1136)^2+($R923-$R$1136)^2),0)</f>
        <v>1.2000360010800324E-2</v>
      </c>
      <c r="BK923" s="197" t="str">
        <f>IF(BJ923&lt;=SMALL(BJ$3:BJ$1130,1),"MAS PARECIDO","NO")</f>
        <v>NO</v>
      </c>
      <c r="BL923" s="197" t="str">
        <f>IF(BJ923&lt;=SMALL(BJ$3:BJ$1130,5),"SIMILAR","NO")</f>
        <v>NO</v>
      </c>
      <c r="BM923" s="197" t="str">
        <f t="shared" si="706"/>
        <v>N/A</v>
      </c>
      <c r="BN923" s="197">
        <f t="shared" si="707"/>
        <v>0</v>
      </c>
      <c r="BO923" s="198">
        <f t="shared" si="708"/>
        <v>0</v>
      </c>
      <c r="BP923" s="199">
        <f>IFERROR(SQRT(($E923-$E$1136)^2+($U923-$U$1136)^2),0)</f>
        <v>1.00007200172807</v>
      </c>
      <c r="BQ923" s="197" t="str">
        <f>IF(BP923&lt;=SMALL(BP$3:BP$1130,1),"MAS PARECIDO","NO")</f>
        <v>NO</v>
      </c>
      <c r="BR923" s="197" t="str">
        <f>IF(BP923&lt;=SMALL(BP$3:BP$1130,5),"SIMILAR","NO")</f>
        <v>NO</v>
      </c>
      <c r="BS923" s="197" t="str">
        <f t="shared" si="709"/>
        <v>N/A</v>
      </c>
      <c r="BT923" s="197">
        <f t="shared" si="710"/>
        <v>0</v>
      </c>
      <c r="BU923" s="198">
        <f t="shared" si="711"/>
        <v>0</v>
      </c>
      <c r="BV923" s="199">
        <f>IFERROR(SQRT(($E923-$E$1136)^2+($X923-$X$1136)^2),0)</f>
        <v>1.2000360010800324E-2</v>
      </c>
      <c r="BW923" s="197" t="str">
        <f>IF(BV923&lt;=SMALL(BV$3:BV$1130,1),"MAS PARECIDO","NO")</f>
        <v>NO</v>
      </c>
      <c r="BX923" s="197" t="str">
        <f>IF(BV923&lt;=SMALL(BV$3:BV$1130,5),"SIMILAR","NO")</f>
        <v>NO</v>
      </c>
      <c r="BY923" s="197" t="str">
        <f t="shared" si="712"/>
        <v>N/A</v>
      </c>
      <c r="BZ923" s="197">
        <f t="shared" si="713"/>
        <v>0</v>
      </c>
      <c r="CA923" s="198">
        <f t="shared" si="714"/>
        <v>0</v>
      </c>
      <c r="CB923" s="199">
        <f>IFERROR(SQRT(($E923-$E$1136)^2+($AA923-$AA$1136)^2),0)</f>
        <v>1.2000360010800324E-2</v>
      </c>
      <c r="CC923" s="197" t="str">
        <f>IF(CB923&lt;=SMALL(CB$3:CB$1130,1),"MAS PARECIDO","NO")</f>
        <v>NO</v>
      </c>
      <c r="CD923" s="197" t="str">
        <f>IF(CB923&lt;=SMALL(CB$3:CB$1130,5),"SIMILAR","NO")</f>
        <v>NO</v>
      </c>
      <c r="CE923" s="197" t="str">
        <f t="shared" si="715"/>
        <v>N/A</v>
      </c>
      <c r="CF923" s="197">
        <f t="shared" si="716"/>
        <v>0</v>
      </c>
      <c r="CG923" s="198">
        <f t="shared" si="717"/>
        <v>0</v>
      </c>
      <c r="CH923" s="199">
        <f>IFERROR(SQRT(($E923-$E$1136)^2+($AD923-$AD$1136)^2),0)</f>
        <v>1.2000360010800324E-2</v>
      </c>
      <c r="CI923" s="197" t="str">
        <f>IF(CH923&lt;=SMALL(CH$3:CH$1130,1),"MAS PARECIDO","NO")</f>
        <v>NO</v>
      </c>
      <c r="CJ923" s="197" t="str">
        <f>IF(CH923&lt;=SMALL(CH$3:CH$1130,5),"SIMILAR","NO")</f>
        <v>NO</v>
      </c>
      <c r="CK923" s="197" t="str">
        <f t="shared" si="718"/>
        <v>N/A</v>
      </c>
      <c r="CL923" s="197">
        <f t="shared" si="719"/>
        <v>0</v>
      </c>
      <c r="CM923" s="198">
        <f t="shared" si="720"/>
        <v>0</v>
      </c>
      <c r="CN923" s="199">
        <f>IFERROR(SQRT(($E923-$E$1136)^2+($AG923-$AG$1136)^2),0)</f>
        <v>1.2000360010800324E-2</v>
      </c>
      <c r="CO923" s="197" t="str">
        <f>IF(CN923&lt;=SMALL(CN$3:CN$1130,1),"MAS PARECIDO","NO")</f>
        <v>NO</v>
      </c>
      <c r="CP923" s="197" t="str">
        <f>IF(CN923&lt;=SMALL(CN$3:CN$1130,5),"SIMILAR","NO")</f>
        <v>NO</v>
      </c>
      <c r="CQ923" s="197" t="str">
        <f t="shared" si="721"/>
        <v>N/A</v>
      </c>
      <c r="CR923" s="197">
        <f t="shared" si="722"/>
        <v>0</v>
      </c>
      <c r="CS923" s="198">
        <f t="shared" si="723"/>
        <v>0</v>
      </c>
      <c r="CT923" s="199">
        <f>IFERROR(SQRT(($E923-$E$1136)^2+($AJ923-$AJ$1136)^2),0)</f>
        <v>1.2000360010800324E-2</v>
      </c>
      <c r="CU923" s="197" t="str">
        <f>IF(CT923&lt;=SMALL(CT$3:CT$1130,1),"MAS PARECIDO","NO")</f>
        <v>NO</v>
      </c>
      <c r="CV923" s="197" t="str">
        <f>IF(CT923&lt;=SMALL(CT$3:CT$1130,5),"SIMILAR","NO")</f>
        <v>NO</v>
      </c>
      <c r="CW923" s="197" t="str">
        <f t="shared" si="724"/>
        <v>N/A</v>
      </c>
      <c r="CX923" s="197">
        <f t="shared" si="725"/>
        <v>0</v>
      </c>
      <c r="CY923" s="198">
        <f t="shared" si="726"/>
        <v>0</v>
      </c>
      <c r="CZ923" s="2">
        <v>0</v>
      </c>
      <c r="DA923" s="2" t="s">
        <v>2739</v>
      </c>
      <c r="DB923" s="2">
        <v>0</v>
      </c>
      <c r="DC923" s="2" t="s">
        <v>189</v>
      </c>
    </row>
    <row r="924" spans="1:107">
      <c r="A924" s="24" t="s">
        <v>1076</v>
      </c>
      <c r="B924" s="46">
        <v>39872.74</v>
      </c>
      <c r="C924" s="190">
        <f>(B924-$B$1132)/($B$1133-$B$1132)</f>
        <v>4.134241452652393E-2</v>
      </c>
      <c r="D924" s="46">
        <v>3500</v>
      </c>
      <c r="E924" s="190">
        <f>(D924-$D$1132)/($D$1133-$D$1132)</f>
        <v>6.9702091062731879E-3</v>
      </c>
      <c r="F924" s="46" t="s">
        <v>191</v>
      </c>
      <c r="G924" s="192">
        <f>VLOOKUP(F924,'DATOS DE SOPORTE'!$Y$5:$Z$8,2,FALSE)</f>
        <v>1</v>
      </c>
      <c r="H924" s="190">
        <f>(G924-$G$1132)/($G$1133-$G$1132)</f>
        <v>0</v>
      </c>
      <c r="I924" s="50">
        <v>1</v>
      </c>
      <c r="J924" s="200">
        <f t="shared" si="686"/>
        <v>1</v>
      </c>
      <c r="K924" s="190">
        <f>(J924-$J$1132)/($J$1133-$J$1132)</f>
        <v>0.2</v>
      </c>
      <c r="L924" s="193" t="str">
        <f t="shared" si="687"/>
        <v>SI</v>
      </c>
      <c r="M924" s="46" t="s">
        <v>56</v>
      </c>
      <c r="N924" s="192">
        <f t="shared" si="688"/>
        <v>1</v>
      </c>
      <c r="O924" s="190">
        <f>(N924-N$1132)/(N$1133-N$1132)</f>
        <v>0</v>
      </c>
      <c r="P924" s="46" t="s">
        <v>193</v>
      </c>
      <c r="Q924" s="192">
        <f t="shared" si="689"/>
        <v>2</v>
      </c>
      <c r="R924" s="190">
        <f>(Q924-Q$1132)/(Q$1133-Q$1132)</f>
        <v>0.5</v>
      </c>
      <c r="S924" s="46" t="s">
        <v>194</v>
      </c>
      <c r="T924" s="192">
        <f t="shared" si="690"/>
        <v>1</v>
      </c>
      <c r="U924" s="190">
        <f>(T924-T$1132)/(T$1133-T$1132)</f>
        <v>0</v>
      </c>
      <c r="V924" s="46" t="s">
        <v>62</v>
      </c>
      <c r="W924" s="194">
        <f>VLOOKUP(V924,'DATOS DE SOPORTE'!$S$5:$T$10,2,FALSE)</f>
        <v>1</v>
      </c>
      <c r="X924" s="201">
        <f>(W924-W$1132)/(W$1133-W$1132)</f>
        <v>0</v>
      </c>
      <c r="Y924" s="46" t="s">
        <v>188</v>
      </c>
      <c r="Z924" s="194">
        <f t="shared" si="691"/>
        <v>1</v>
      </c>
      <c r="AA924" s="201">
        <f>(Z924-Z$1132)/(Z$1133-Z$1132)</f>
        <v>0</v>
      </c>
      <c r="AB924" s="46" t="s">
        <v>136</v>
      </c>
      <c r="AC924" s="194">
        <f t="shared" si="692"/>
        <v>2</v>
      </c>
      <c r="AD924" s="201">
        <f>(AC924-AC$1132)/(AC$1133-AC$1132)</f>
        <v>1</v>
      </c>
      <c r="AE924" s="46" t="s">
        <v>136</v>
      </c>
      <c r="AF924" s="194">
        <f t="shared" si="693"/>
        <v>2</v>
      </c>
      <c r="AG924" s="201">
        <f>(AF924-AF$1132)/(AF$1133-AF$1132)</f>
        <v>1</v>
      </c>
      <c r="AH924" s="24" t="s">
        <v>67</v>
      </c>
      <c r="AI924" s="194">
        <f>VLOOKUP(AH924,'DATOS DE SOPORTE'!$V$5:$W$8,2,FALSE)</f>
        <v>1</v>
      </c>
      <c r="AJ924" s="201">
        <f>(AI924-AI$1132)/(AI$1133-AI$1132)</f>
        <v>0</v>
      </c>
      <c r="AK924" s="58" t="str">
        <f t="shared" si="685"/>
        <v>Bueno</v>
      </c>
      <c r="AL924" s="196">
        <f>IFERROR(SQRT(($E924-$E$1136)^2+($C924-$C$1136)^2),0)</f>
        <v>0.16394612133134764</v>
      </c>
      <c r="AM924" s="197" t="str">
        <f>IF(AL924&lt;=SMALL($AL$3:$AL$1130,1),"MAS PARECIDO","NO")</f>
        <v>NO</v>
      </c>
      <c r="AN924" s="197" t="str">
        <f>IF(AL924&lt;=SMALL($AL$3:$AL$1130,5),"SIMILAR","NO")</f>
        <v>NO</v>
      </c>
      <c r="AO924" s="197" t="str">
        <f t="shared" si="694"/>
        <v>N/A</v>
      </c>
      <c r="AP924" s="197">
        <f t="shared" si="695"/>
        <v>0</v>
      </c>
      <c r="AQ924" s="198">
        <f t="shared" si="696"/>
        <v>0</v>
      </c>
      <c r="AR924" s="196">
        <f>IFERROR(SQRT(($E924-$E$1136)^2+($H924-$H$1136)^2),0)</f>
        <v>0.33340682964097096</v>
      </c>
      <c r="AS924" s="197" t="str">
        <f>IF(AR924&lt;=SMALL(AR$3:AR$1130,1),"MAS PARECIDO","NO")</f>
        <v>NO</v>
      </c>
      <c r="AT924" s="197" t="str">
        <f>IF(AR924&lt;=SMALL(AR$3:AR$1130,5),"SIMILAR","NO")</f>
        <v>NO</v>
      </c>
      <c r="AU924" s="197" t="str">
        <f t="shared" si="697"/>
        <v>N/A</v>
      </c>
      <c r="AV924" s="197">
        <f t="shared" si="698"/>
        <v>0</v>
      </c>
      <c r="AW924" s="198">
        <f t="shared" si="699"/>
        <v>0</v>
      </c>
      <c r="AX924" s="199">
        <f>IFERROR(SQRT(($E924-$E$1136)^2+($K924-$K$1136)^2),0)</f>
        <v>7.0002100063001884E-3</v>
      </c>
      <c r="AY924" s="197" t="str">
        <f>IF(AX924&lt;=SMALL(AX$3:AX$1130,1),"MAS PARECIDO","NO")</f>
        <v>NO</v>
      </c>
      <c r="AZ924" s="197" t="str">
        <f>IF(AX924&lt;=SMALL(AX$3:AX$1130,5),"SIMILAR","NO")</f>
        <v>NO</v>
      </c>
      <c r="BA924" s="197" t="str">
        <f t="shared" si="700"/>
        <v>N/A</v>
      </c>
      <c r="BB924" s="197">
        <f t="shared" si="701"/>
        <v>0</v>
      </c>
      <c r="BC924" s="198">
        <f t="shared" si="702"/>
        <v>0</v>
      </c>
      <c r="BD924" s="196">
        <f>IFERROR(SQRT(($E924-$E$1136)^2+($O924-$O$1136)^2),0)</f>
        <v>1.0000245011699125</v>
      </c>
      <c r="BE924" s="197" t="str">
        <f>IF(BD924&lt;=SMALL(BD$3:BD$1130,1),"MAS PARECIDO","NO")</f>
        <v>NO</v>
      </c>
      <c r="BF924" s="197" t="str">
        <f>IF(BD924&lt;=SMALL(BD$3:BD$1130,5),"SIMILAR","NO")</f>
        <v>NO</v>
      </c>
      <c r="BG924" s="197" t="str">
        <f t="shared" si="703"/>
        <v>N/A</v>
      </c>
      <c r="BH924" s="197">
        <f t="shared" si="704"/>
        <v>0</v>
      </c>
      <c r="BI924" s="198">
        <f t="shared" si="705"/>
        <v>0</v>
      </c>
      <c r="BJ924" s="199">
        <f>IFERROR(SQRT(($E924-$E$1136)^2+($R924-$R$1136)^2),0)</f>
        <v>7.0002100063001884E-3</v>
      </c>
      <c r="BK924" s="197" t="str">
        <f>IF(BJ924&lt;=SMALL(BJ$3:BJ$1130,1),"MAS PARECIDO","NO")</f>
        <v>NO</v>
      </c>
      <c r="BL924" s="197" t="str">
        <f>IF(BJ924&lt;=SMALL(BJ$3:BJ$1130,5),"SIMILAR","NO")</f>
        <v>NO</v>
      </c>
      <c r="BM924" s="197" t="str">
        <f t="shared" si="706"/>
        <v>N/A</v>
      </c>
      <c r="BN924" s="197">
        <f t="shared" si="707"/>
        <v>0</v>
      </c>
      <c r="BO924" s="198">
        <f t="shared" si="708"/>
        <v>0</v>
      </c>
      <c r="BP924" s="199">
        <f>IFERROR(SQRT(($E924-$E$1136)^2+($U924-$U$1136)^2),0)</f>
        <v>7.0002100063001884E-3</v>
      </c>
      <c r="BQ924" s="197" t="str">
        <f>IF(BP924&lt;=SMALL(BP$3:BP$1130,1),"MAS PARECIDO","NO")</f>
        <v>NO</v>
      </c>
      <c r="BR924" s="197" t="str">
        <f>IF(BP924&lt;=SMALL(BP$3:BP$1130,5),"SIMILAR","NO")</f>
        <v>NO</v>
      </c>
      <c r="BS924" s="197" t="str">
        <f t="shared" si="709"/>
        <v>N/A</v>
      </c>
      <c r="BT924" s="197">
        <f t="shared" si="710"/>
        <v>0</v>
      </c>
      <c r="BU924" s="198">
        <f t="shared" si="711"/>
        <v>0</v>
      </c>
      <c r="BV924" s="199">
        <f>IFERROR(SQRT(($E924-$E$1136)^2+($X924-$X$1136)^2),0)</f>
        <v>7.0002100063001884E-3</v>
      </c>
      <c r="BW924" s="197" t="str">
        <f>IF(BV924&lt;=SMALL(BV$3:BV$1130,1),"MAS PARECIDO","NO")</f>
        <v>NO</v>
      </c>
      <c r="BX924" s="197" t="str">
        <f>IF(BV924&lt;=SMALL(BV$3:BV$1130,5),"SIMILAR","NO")</f>
        <v>NO</v>
      </c>
      <c r="BY924" s="197" t="str">
        <f t="shared" si="712"/>
        <v>N/A</v>
      </c>
      <c r="BZ924" s="197">
        <f t="shared" si="713"/>
        <v>0</v>
      </c>
      <c r="CA924" s="198">
        <f t="shared" si="714"/>
        <v>0</v>
      </c>
      <c r="CB924" s="199">
        <f>IFERROR(SQRT(($E924-$E$1136)^2+($AA924-$AA$1136)^2),0)</f>
        <v>7.0002100063001884E-3</v>
      </c>
      <c r="CC924" s="197" t="str">
        <f>IF(CB924&lt;=SMALL(CB$3:CB$1130,1),"MAS PARECIDO","NO")</f>
        <v>NO</v>
      </c>
      <c r="CD924" s="197" t="str">
        <f>IF(CB924&lt;=SMALL(CB$3:CB$1130,5),"SIMILAR","NO")</f>
        <v>NO</v>
      </c>
      <c r="CE924" s="197" t="str">
        <f t="shared" si="715"/>
        <v>N/A</v>
      </c>
      <c r="CF924" s="197">
        <f t="shared" si="716"/>
        <v>0</v>
      </c>
      <c r="CG924" s="198">
        <f t="shared" si="717"/>
        <v>0</v>
      </c>
      <c r="CH924" s="199">
        <f>IFERROR(SQRT(($E924-$E$1136)^2+($AD924-$AD$1136)^2),0)</f>
        <v>7.0002100063001884E-3</v>
      </c>
      <c r="CI924" s="197" t="str">
        <f>IF(CH924&lt;=SMALL(CH$3:CH$1130,1),"MAS PARECIDO","NO")</f>
        <v>NO</v>
      </c>
      <c r="CJ924" s="197" t="str">
        <f>IF(CH924&lt;=SMALL(CH$3:CH$1130,5),"SIMILAR","NO")</f>
        <v>NO</v>
      </c>
      <c r="CK924" s="197" t="str">
        <f t="shared" si="718"/>
        <v>N/A</v>
      </c>
      <c r="CL924" s="197">
        <f t="shared" si="719"/>
        <v>0</v>
      </c>
      <c r="CM924" s="198">
        <f t="shared" si="720"/>
        <v>0</v>
      </c>
      <c r="CN924" s="199">
        <f>IFERROR(SQRT(($E924-$E$1136)^2+($AG924-$AG$1136)^2),0)</f>
        <v>7.0002100063001884E-3</v>
      </c>
      <c r="CO924" s="197" t="str">
        <f>IF(CN924&lt;=SMALL(CN$3:CN$1130,1),"MAS PARECIDO","NO")</f>
        <v>NO</v>
      </c>
      <c r="CP924" s="197" t="str">
        <f>IF(CN924&lt;=SMALL(CN$3:CN$1130,5),"SIMILAR","NO")</f>
        <v>NO</v>
      </c>
      <c r="CQ924" s="197" t="str">
        <f t="shared" si="721"/>
        <v>N/A</v>
      </c>
      <c r="CR924" s="197">
        <f t="shared" si="722"/>
        <v>0</v>
      </c>
      <c r="CS924" s="198">
        <f t="shared" si="723"/>
        <v>0</v>
      </c>
      <c r="CT924" s="199">
        <f>IFERROR(SQRT(($E924-$E$1136)^2+($AJ924-$AJ$1136)^2),0)</f>
        <v>7.0002100063001884E-3</v>
      </c>
      <c r="CU924" s="197" t="str">
        <f>IF(CT924&lt;=SMALL(CT$3:CT$1130,1),"MAS PARECIDO","NO")</f>
        <v>NO</v>
      </c>
      <c r="CV924" s="197" t="str">
        <f>IF(CT924&lt;=SMALL(CT$3:CT$1130,5),"SIMILAR","NO")</f>
        <v>NO</v>
      </c>
      <c r="CW924" s="197" t="str">
        <f t="shared" si="724"/>
        <v>N/A</v>
      </c>
      <c r="CX924" s="197">
        <f t="shared" si="725"/>
        <v>0</v>
      </c>
      <c r="CY924" s="198">
        <f t="shared" si="726"/>
        <v>0</v>
      </c>
      <c r="CZ924" s="2">
        <v>0</v>
      </c>
      <c r="DA924" s="2" t="s">
        <v>2740</v>
      </c>
      <c r="DB924" s="2">
        <v>0</v>
      </c>
      <c r="DC924" s="2" t="s">
        <v>189</v>
      </c>
    </row>
    <row r="925" spans="1:107">
      <c r="A925" s="24" t="s">
        <v>1077</v>
      </c>
      <c r="B925" s="46">
        <v>176867.28</v>
      </c>
      <c r="C925" s="190">
        <f>(B925-$B$1132)/($B$1133-$B$1132)</f>
        <v>0.20147714159247898</v>
      </c>
      <c r="D925" s="46">
        <v>50000</v>
      </c>
      <c r="E925" s="190">
        <f>(D925-$D$1132)/($D$1133-$D$1132)</f>
        <v>9.9972999189975695E-2</v>
      </c>
      <c r="F925" s="46" t="s">
        <v>203</v>
      </c>
      <c r="G925" s="192">
        <f>VLOOKUP(F925,'DATOS DE SOPORTE'!$Y$5:$Z$8,2,FALSE)</f>
        <v>3</v>
      </c>
      <c r="H925" s="190">
        <f>(G925-$G$1132)/($G$1133-$G$1132)</f>
        <v>0.66666666666666663</v>
      </c>
      <c r="I925" s="50">
        <v>4</v>
      </c>
      <c r="J925" s="200">
        <f t="shared" si="686"/>
        <v>4</v>
      </c>
      <c r="K925" s="190">
        <f>(J925-$J$1132)/($J$1133-$J$1132)</f>
        <v>0.8</v>
      </c>
      <c r="L925" s="193" t="str">
        <f t="shared" si="687"/>
        <v>SI</v>
      </c>
      <c r="M925" s="46" t="s">
        <v>192</v>
      </c>
      <c r="N925" s="192">
        <f t="shared" si="688"/>
        <v>2</v>
      </c>
      <c r="O925" s="190">
        <f>(N925-N$1132)/(N$1133-N$1132)</f>
        <v>1</v>
      </c>
      <c r="P925" s="46" t="s">
        <v>58</v>
      </c>
      <c r="Q925" s="192">
        <f t="shared" si="689"/>
        <v>3</v>
      </c>
      <c r="R925" s="190">
        <f>(Q925-Q$1132)/(Q$1133-Q$1132)</f>
        <v>1</v>
      </c>
      <c r="S925" s="46" t="s">
        <v>194</v>
      </c>
      <c r="T925" s="192">
        <f t="shared" si="690"/>
        <v>1</v>
      </c>
      <c r="U925" s="190">
        <f>(T925-T$1132)/(T$1133-T$1132)</f>
        <v>0</v>
      </c>
      <c r="V925" s="46" t="s">
        <v>62</v>
      </c>
      <c r="W925" s="194">
        <f>VLOOKUP(V925,'DATOS DE SOPORTE'!$S$5:$T$10,2,FALSE)</f>
        <v>1</v>
      </c>
      <c r="X925" s="201">
        <f>(W925-W$1132)/(W$1133-W$1132)</f>
        <v>0</v>
      </c>
      <c r="Y925" s="46" t="s">
        <v>188</v>
      </c>
      <c r="Z925" s="194">
        <f t="shared" si="691"/>
        <v>1</v>
      </c>
      <c r="AA925" s="201">
        <f>(Z925-Z$1132)/(Z$1133-Z$1132)</f>
        <v>0</v>
      </c>
      <c r="AB925" s="46" t="s">
        <v>136</v>
      </c>
      <c r="AC925" s="194">
        <f t="shared" si="692"/>
        <v>2</v>
      </c>
      <c r="AD925" s="201">
        <f>(AC925-AC$1132)/(AC$1133-AC$1132)</f>
        <v>1</v>
      </c>
      <c r="AE925" s="46" t="s">
        <v>188</v>
      </c>
      <c r="AF925" s="194">
        <f t="shared" si="693"/>
        <v>1</v>
      </c>
      <c r="AG925" s="201">
        <f>(AF925-AF$1132)/(AF$1133-AF$1132)</f>
        <v>0</v>
      </c>
      <c r="AH925" s="24" t="s">
        <v>67</v>
      </c>
      <c r="AI925" s="194">
        <f>VLOOKUP(AH925,'DATOS DE SOPORTE'!$V$5:$W$8,2,FALSE)</f>
        <v>1</v>
      </c>
      <c r="AJ925" s="201">
        <f>(AI925-AI$1132)/(AI$1133-AI$1132)</f>
        <v>0</v>
      </c>
      <c r="AK925" s="58" t="str">
        <f t="shared" si="685"/>
        <v>Bueno</v>
      </c>
      <c r="AL925" s="196">
        <f>IFERROR(SQRT(($E925-$E$1136)^2+($C925-$C$1136)^2),0)</f>
        <v>0.10007002236377111</v>
      </c>
      <c r="AM925" s="197" t="str">
        <f>IF(AL925&lt;=SMALL($AL$3:$AL$1130,1),"MAS PARECIDO","NO")</f>
        <v>NO</v>
      </c>
      <c r="AN925" s="197" t="str">
        <f>IF(AL925&lt;=SMALL($AL$3:$AL$1130,5),"SIMILAR","NO")</f>
        <v>NO</v>
      </c>
      <c r="AO925" s="197" t="str">
        <f t="shared" si="694"/>
        <v>N/A</v>
      </c>
      <c r="AP925" s="197">
        <f t="shared" si="695"/>
        <v>0</v>
      </c>
      <c r="AQ925" s="198">
        <f t="shared" si="696"/>
        <v>0</v>
      </c>
      <c r="AR925" s="196">
        <f>IFERROR(SQRT(($E925-$E$1136)^2+($H925-$H$1136)^2),0)</f>
        <v>0.34801107904506745</v>
      </c>
      <c r="AS925" s="197" t="str">
        <f>IF(AR925&lt;=SMALL(AR$3:AR$1130,1),"MAS PARECIDO","NO")</f>
        <v>NO</v>
      </c>
      <c r="AT925" s="197" t="str">
        <f>IF(AR925&lt;=SMALL(AR$3:AR$1130,5),"SIMILAR","NO")</f>
        <v>NO</v>
      </c>
      <c r="AU925" s="197" t="str">
        <f t="shared" si="697"/>
        <v>N/A</v>
      </c>
      <c r="AV925" s="197">
        <f t="shared" si="698"/>
        <v>0</v>
      </c>
      <c r="AW925" s="198">
        <f t="shared" si="699"/>
        <v>0</v>
      </c>
      <c r="AX925" s="199">
        <f>IFERROR(SQRT(($E925-$E$1136)^2+($K925-$K$1136)^2),0)</f>
        <v>0.60827674624877881</v>
      </c>
      <c r="AY925" s="197" t="str">
        <f>IF(AX925&lt;=SMALL(AX$3:AX$1130,1),"MAS PARECIDO","NO")</f>
        <v>NO</v>
      </c>
      <c r="AZ925" s="197" t="str">
        <f>IF(AX925&lt;=SMALL(AX$3:AX$1130,5),"SIMILAR","NO")</f>
        <v>NO</v>
      </c>
      <c r="BA925" s="197" t="str">
        <f t="shared" si="700"/>
        <v>N/A</v>
      </c>
      <c r="BB925" s="197">
        <f t="shared" si="701"/>
        <v>0</v>
      </c>
      <c r="BC925" s="198">
        <f t="shared" si="702"/>
        <v>0</v>
      </c>
      <c r="BD925" s="196">
        <f>IFERROR(SQRT(($E925-$E$1136)^2+($O925-$O$1136)^2),0)</f>
        <v>0.10000300009000269</v>
      </c>
      <c r="BE925" s="197" t="str">
        <f>IF(BD925&lt;=SMALL(BD$3:BD$1130,1),"MAS PARECIDO","NO")</f>
        <v>NO</v>
      </c>
      <c r="BF925" s="197" t="str">
        <f>IF(BD925&lt;=SMALL(BD$3:BD$1130,5),"SIMILAR","NO")</f>
        <v>NO</v>
      </c>
      <c r="BG925" s="197" t="str">
        <f t="shared" si="703"/>
        <v>N/A</v>
      </c>
      <c r="BH925" s="197">
        <f t="shared" si="704"/>
        <v>0</v>
      </c>
      <c r="BI925" s="198">
        <f t="shared" si="705"/>
        <v>0</v>
      </c>
      <c r="BJ925" s="199">
        <f>IFERROR(SQRT(($E925-$E$1136)^2+($R925-$R$1136)^2),0)</f>
        <v>0.50990253973382116</v>
      </c>
      <c r="BK925" s="197" t="str">
        <f>IF(BJ925&lt;=SMALL(BJ$3:BJ$1130,1),"MAS PARECIDO","NO")</f>
        <v>NO</v>
      </c>
      <c r="BL925" s="197" t="str">
        <f>IF(BJ925&lt;=SMALL(BJ$3:BJ$1130,5),"SIMILAR","NO")</f>
        <v>NO</v>
      </c>
      <c r="BM925" s="197" t="str">
        <f t="shared" si="706"/>
        <v>N/A</v>
      </c>
      <c r="BN925" s="197">
        <f t="shared" si="707"/>
        <v>0</v>
      </c>
      <c r="BO925" s="198">
        <f t="shared" si="708"/>
        <v>0</v>
      </c>
      <c r="BP925" s="199">
        <f>IFERROR(SQRT(($E925-$E$1136)^2+($U925-$U$1136)^2),0)</f>
        <v>0.10000300009000269</v>
      </c>
      <c r="BQ925" s="197" t="str">
        <f>IF(BP925&lt;=SMALL(BP$3:BP$1130,1),"MAS PARECIDO","NO")</f>
        <v>NO</v>
      </c>
      <c r="BR925" s="197" t="str">
        <f>IF(BP925&lt;=SMALL(BP$3:BP$1130,5),"SIMILAR","NO")</f>
        <v>NO</v>
      </c>
      <c r="BS925" s="197" t="str">
        <f t="shared" si="709"/>
        <v>N/A</v>
      </c>
      <c r="BT925" s="197">
        <f t="shared" si="710"/>
        <v>0</v>
      </c>
      <c r="BU925" s="198">
        <f t="shared" si="711"/>
        <v>0</v>
      </c>
      <c r="BV925" s="199">
        <f>IFERROR(SQRT(($E925-$E$1136)^2+($X925-$X$1136)^2),0)</f>
        <v>0.10000300009000269</v>
      </c>
      <c r="BW925" s="197" t="str">
        <f>IF(BV925&lt;=SMALL(BV$3:BV$1130,1),"MAS PARECIDO","NO")</f>
        <v>NO</v>
      </c>
      <c r="BX925" s="197" t="str">
        <f>IF(BV925&lt;=SMALL(BV$3:BV$1130,5),"SIMILAR","NO")</f>
        <v>NO</v>
      </c>
      <c r="BY925" s="197" t="str">
        <f t="shared" si="712"/>
        <v>N/A</v>
      </c>
      <c r="BZ925" s="197">
        <f t="shared" si="713"/>
        <v>0</v>
      </c>
      <c r="CA925" s="198">
        <f t="shared" si="714"/>
        <v>0</v>
      </c>
      <c r="CB925" s="199">
        <f>IFERROR(SQRT(($E925-$E$1136)^2+($AA925-$AA$1136)^2),0)</f>
        <v>0.10000300009000269</v>
      </c>
      <c r="CC925" s="197" t="str">
        <f>IF(CB925&lt;=SMALL(CB$3:CB$1130,1),"MAS PARECIDO","NO")</f>
        <v>NO</v>
      </c>
      <c r="CD925" s="197" t="str">
        <f>IF(CB925&lt;=SMALL(CB$3:CB$1130,5),"SIMILAR","NO")</f>
        <v>NO</v>
      </c>
      <c r="CE925" s="197" t="str">
        <f t="shared" si="715"/>
        <v>N/A</v>
      </c>
      <c r="CF925" s="197">
        <f t="shared" si="716"/>
        <v>0</v>
      </c>
      <c r="CG925" s="198">
        <f t="shared" si="717"/>
        <v>0</v>
      </c>
      <c r="CH925" s="199">
        <f>IFERROR(SQRT(($E925-$E$1136)^2+($AD925-$AD$1136)^2),0)</f>
        <v>0.10000300009000269</v>
      </c>
      <c r="CI925" s="197" t="str">
        <f>IF(CH925&lt;=SMALL(CH$3:CH$1130,1),"MAS PARECIDO","NO")</f>
        <v>NO</v>
      </c>
      <c r="CJ925" s="197" t="str">
        <f>IF(CH925&lt;=SMALL(CH$3:CH$1130,5),"SIMILAR","NO")</f>
        <v>NO</v>
      </c>
      <c r="CK925" s="197" t="str">
        <f t="shared" si="718"/>
        <v>N/A</v>
      </c>
      <c r="CL925" s="197">
        <f t="shared" si="719"/>
        <v>0</v>
      </c>
      <c r="CM925" s="198">
        <f t="shared" si="720"/>
        <v>0</v>
      </c>
      <c r="CN925" s="199">
        <f>IFERROR(SQRT(($E925-$E$1136)^2+($AG925-$AG$1136)^2),0)</f>
        <v>1.0049878606366351</v>
      </c>
      <c r="CO925" s="197" t="str">
        <f>IF(CN925&lt;=SMALL(CN$3:CN$1130,1),"MAS PARECIDO","NO")</f>
        <v>NO</v>
      </c>
      <c r="CP925" s="197" t="str">
        <f>IF(CN925&lt;=SMALL(CN$3:CN$1130,5),"SIMILAR","NO")</f>
        <v>NO</v>
      </c>
      <c r="CQ925" s="197" t="str">
        <f t="shared" si="721"/>
        <v>N/A</v>
      </c>
      <c r="CR925" s="197">
        <f t="shared" si="722"/>
        <v>0</v>
      </c>
      <c r="CS925" s="198">
        <f t="shared" si="723"/>
        <v>0</v>
      </c>
      <c r="CT925" s="199">
        <f>IFERROR(SQRT(($E925-$E$1136)^2+($AJ925-$AJ$1136)^2),0)</f>
        <v>0.10000300009000269</v>
      </c>
      <c r="CU925" s="197" t="str">
        <f>IF(CT925&lt;=SMALL(CT$3:CT$1130,1),"MAS PARECIDO","NO")</f>
        <v>NO</v>
      </c>
      <c r="CV925" s="197" t="str">
        <f>IF(CT925&lt;=SMALL(CT$3:CT$1130,5),"SIMILAR","NO")</f>
        <v>NO</v>
      </c>
      <c r="CW925" s="197" t="str">
        <f t="shared" si="724"/>
        <v>N/A</v>
      </c>
      <c r="CX925" s="197">
        <f t="shared" si="725"/>
        <v>0</v>
      </c>
      <c r="CY925" s="198">
        <f t="shared" si="726"/>
        <v>0</v>
      </c>
      <c r="CZ925" s="2">
        <v>0</v>
      </c>
      <c r="DA925" s="2" t="s">
        <v>2741</v>
      </c>
      <c r="DB925" s="2">
        <v>0</v>
      </c>
      <c r="DC925" s="2" t="s">
        <v>189</v>
      </c>
    </row>
    <row r="926" spans="1:107">
      <c r="A926" s="24" t="s">
        <v>1078</v>
      </c>
      <c r="B926" s="46">
        <v>53000</v>
      </c>
      <c r="C926" s="190">
        <f>(B926-$B$1132)/($B$1133-$B$1132)</f>
        <v>5.6687042109665776E-2</v>
      </c>
      <c r="D926" s="46">
        <v>50000</v>
      </c>
      <c r="E926" s="190">
        <f>(D926-$D$1132)/($D$1133-$D$1132)</f>
        <v>9.9972999189975695E-2</v>
      </c>
      <c r="F926" s="46" t="s">
        <v>203</v>
      </c>
      <c r="G926" s="192">
        <f>VLOOKUP(F926,'DATOS DE SOPORTE'!$Y$5:$Z$8,2,FALSE)</f>
        <v>3</v>
      </c>
      <c r="H926" s="190">
        <f>(G926-$G$1132)/($G$1133-$G$1132)</f>
        <v>0.66666666666666663</v>
      </c>
      <c r="I926" s="50">
        <v>3</v>
      </c>
      <c r="J926" s="200">
        <f t="shared" si="686"/>
        <v>3</v>
      </c>
      <c r="K926" s="190">
        <f>(J926-$J$1132)/($J$1133-$J$1132)</f>
        <v>0.6</v>
      </c>
      <c r="L926" s="193" t="str">
        <f t="shared" si="687"/>
        <v>SI</v>
      </c>
      <c r="M926" s="46" t="s">
        <v>192</v>
      </c>
      <c r="N926" s="192">
        <f t="shared" si="688"/>
        <v>2</v>
      </c>
      <c r="O926" s="190">
        <f>(N926-N$1132)/(N$1133-N$1132)</f>
        <v>1</v>
      </c>
      <c r="P926" s="46" t="s">
        <v>193</v>
      </c>
      <c r="Q926" s="192">
        <f t="shared" si="689"/>
        <v>2</v>
      </c>
      <c r="R926" s="190">
        <f>(Q926-Q$1132)/(Q$1133-Q$1132)</f>
        <v>0.5</v>
      </c>
      <c r="S926" s="46" t="s">
        <v>60</v>
      </c>
      <c r="T926" s="192">
        <f t="shared" si="690"/>
        <v>2</v>
      </c>
      <c r="U926" s="190">
        <f>(T926-T$1132)/(T$1133-T$1132)</f>
        <v>1</v>
      </c>
      <c r="V926" s="46" t="s">
        <v>62</v>
      </c>
      <c r="W926" s="194">
        <f>VLOOKUP(V926,'DATOS DE SOPORTE'!$S$5:$T$10,2,FALSE)</f>
        <v>1</v>
      </c>
      <c r="X926" s="201">
        <f>(W926-W$1132)/(W$1133-W$1132)</f>
        <v>0</v>
      </c>
      <c r="Y926" s="46" t="s">
        <v>136</v>
      </c>
      <c r="Z926" s="194">
        <f t="shared" si="691"/>
        <v>2</v>
      </c>
      <c r="AA926" s="201">
        <f>(Z926-Z$1132)/(Z$1133-Z$1132)</f>
        <v>1</v>
      </c>
      <c r="AB926" s="46" t="s">
        <v>188</v>
      </c>
      <c r="AC926" s="194">
        <f t="shared" si="692"/>
        <v>1</v>
      </c>
      <c r="AD926" s="201">
        <f>(AC926-AC$1132)/(AC$1133-AC$1132)</f>
        <v>0</v>
      </c>
      <c r="AE926" s="46" t="s">
        <v>136</v>
      </c>
      <c r="AF926" s="194">
        <f t="shared" si="693"/>
        <v>2</v>
      </c>
      <c r="AG926" s="201">
        <f>(AF926-AF$1132)/(AF$1133-AF$1132)</f>
        <v>1</v>
      </c>
      <c r="AH926" s="24" t="s">
        <v>199</v>
      </c>
      <c r="AI926" s="194">
        <f>VLOOKUP(AH926,'DATOS DE SOPORTE'!$V$5:$W$8,2,FALSE)</f>
        <v>2</v>
      </c>
      <c r="AJ926" s="201">
        <f>(AI926-AI$1132)/(AI$1133-AI$1132)</f>
        <v>0.33333333333333331</v>
      </c>
      <c r="AK926" s="58" t="str">
        <f t="shared" si="685"/>
        <v>Bueno</v>
      </c>
      <c r="AL926" s="196">
        <f>IFERROR(SQRT(($E926-$E$1136)^2+($C926-$C$1136)^2),0)</f>
        <v>0.17899326685828507</v>
      </c>
      <c r="AM926" s="197" t="str">
        <f>IF(AL926&lt;=SMALL($AL$3:$AL$1130,1),"MAS PARECIDO","NO")</f>
        <v>NO</v>
      </c>
      <c r="AN926" s="197" t="str">
        <f>IF(AL926&lt;=SMALL($AL$3:$AL$1130,5),"SIMILAR","NO")</f>
        <v>NO</v>
      </c>
      <c r="AO926" s="197" t="str">
        <f t="shared" si="694"/>
        <v>N/A</v>
      </c>
      <c r="AP926" s="197">
        <f t="shared" si="695"/>
        <v>0</v>
      </c>
      <c r="AQ926" s="198">
        <f t="shared" si="696"/>
        <v>0</v>
      </c>
      <c r="AR926" s="196">
        <f>IFERROR(SQRT(($E926-$E$1136)^2+($H926-$H$1136)^2),0)</f>
        <v>0.34801107904506745</v>
      </c>
      <c r="AS926" s="197" t="str">
        <f>IF(AR926&lt;=SMALL(AR$3:AR$1130,1),"MAS PARECIDO","NO")</f>
        <v>NO</v>
      </c>
      <c r="AT926" s="197" t="str">
        <f>IF(AR926&lt;=SMALL(AR$3:AR$1130,5),"SIMILAR","NO")</f>
        <v>NO</v>
      </c>
      <c r="AU926" s="197" t="str">
        <f t="shared" si="697"/>
        <v>N/A</v>
      </c>
      <c r="AV926" s="197">
        <f t="shared" si="698"/>
        <v>0</v>
      </c>
      <c r="AW926" s="198">
        <f t="shared" si="699"/>
        <v>0</v>
      </c>
      <c r="AX926" s="199">
        <f>IFERROR(SQRT(($E926-$E$1136)^2+($K926-$K$1136)^2),0)</f>
        <v>0.4123112902007427</v>
      </c>
      <c r="AY926" s="197" t="str">
        <f>IF(AX926&lt;=SMALL(AX$3:AX$1130,1),"MAS PARECIDO","NO")</f>
        <v>NO</v>
      </c>
      <c r="AZ926" s="197" t="str">
        <f>IF(AX926&lt;=SMALL(AX$3:AX$1130,5),"SIMILAR","NO")</f>
        <v>NO</v>
      </c>
      <c r="BA926" s="197" t="str">
        <f t="shared" si="700"/>
        <v>N/A</v>
      </c>
      <c r="BB926" s="197">
        <f t="shared" si="701"/>
        <v>0</v>
      </c>
      <c r="BC926" s="198">
        <f t="shared" si="702"/>
        <v>0</v>
      </c>
      <c r="BD926" s="196">
        <f>IFERROR(SQRT(($E926-$E$1136)^2+($O926-$O$1136)^2),0)</f>
        <v>0.10000300009000269</v>
      </c>
      <c r="BE926" s="197" t="str">
        <f>IF(BD926&lt;=SMALL(BD$3:BD$1130,1),"MAS PARECIDO","NO")</f>
        <v>NO</v>
      </c>
      <c r="BF926" s="197" t="str">
        <f>IF(BD926&lt;=SMALL(BD$3:BD$1130,5),"SIMILAR","NO")</f>
        <v>NO</v>
      </c>
      <c r="BG926" s="197" t="str">
        <f t="shared" si="703"/>
        <v>N/A</v>
      </c>
      <c r="BH926" s="197">
        <f t="shared" si="704"/>
        <v>0</v>
      </c>
      <c r="BI926" s="198">
        <f t="shared" si="705"/>
        <v>0</v>
      </c>
      <c r="BJ926" s="199">
        <f>IFERROR(SQRT(($E926-$E$1136)^2+($R926-$R$1136)^2),0)</f>
        <v>0.10000300009000269</v>
      </c>
      <c r="BK926" s="197" t="str">
        <f>IF(BJ926&lt;=SMALL(BJ$3:BJ$1130,1),"MAS PARECIDO","NO")</f>
        <v>NO</v>
      </c>
      <c r="BL926" s="197" t="str">
        <f>IF(BJ926&lt;=SMALL(BJ$3:BJ$1130,5),"SIMILAR","NO")</f>
        <v>NO</v>
      </c>
      <c r="BM926" s="197" t="str">
        <f t="shared" si="706"/>
        <v>N/A</v>
      </c>
      <c r="BN926" s="197">
        <f t="shared" si="707"/>
        <v>0</v>
      </c>
      <c r="BO926" s="198">
        <f t="shared" si="708"/>
        <v>0</v>
      </c>
      <c r="BP926" s="199">
        <f>IFERROR(SQRT(($E926-$E$1136)^2+($U926-$U$1136)^2),0)</f>
        <v>1.0049878606366351</v>
      </c>
      <c r="BQ926" s="197" t="str">
        <f>IF(BP926&lt;=SMALL(BP$3:BP$1130,1),"MAS PARECIDO","NO")</f>
        <v>NO</v>
      </c>
      <c r="BR926" s="197" t="str">
        <f>IF(BP926&lt;=SMALL(BP$3:BP$1130,5),"SIMILAR","NO")</f>
        <v>NO</v>
      </c>
      <c r="BS926" s="197" t="str">
        <f t="shared" si="709"/>
        <v>N/A</v>
      </c>
      <c r="BT926" s="197">
        <f t="shared" si="710"/>
        <v>0</v>
      </c>
      <c r="BU926" s="198">
        <f t="shared" si="711"/>
        <v>0</v>
      </c>
      <c r="BV926" s="199">
        <f>IFERROR(SQRT(($E926-$E$1136)^2+($X926-$X$1136)^2),0)</f>
        <v>0.10000300009000269</v>
      </c>
      <c r="BW926" s="197" t="str">
        <f>IF(BV926&lt;=SMALL(BV$3:BV$1130,1),"MAS PARECIDO","NO")</f>
        <v>NO</v>
      </c>
      <c r="BX926" s="197" t="str">
        <f>IF(BV926&lt;=SMALL(BV$3:BV$1130,5),"SIMILAR","NO")</f>
        <v>NO</v>
      </c>
      <c r="BY926" s="197" t="str">
        <f t="shared" si="712"/>
        <v>N/A</v>
      </c>
      <c r="BZ926" s="197">
        <f t="shared" si="713"/>
        <v>0</v>
      </c>
      <c r="CA926" s="198">
        <f t="shared" si="714"/>
        <v>0</v>
      </c>
      <c r="CB926" s="199">
        <f>IFERROR(SQRT(($E926-$E$1136)^2+($AA926-$AA$1136)^2),0)</f>
        <v>1.0049878606366351</v>
      </c>
      <c r="CC926" s="197" t="str">
        <f>IF(CB926&lt;=SMALL(CB$3:CB$1130,1),"MAS PARECIDO","NO")</f>
        <v>NO</v>
      </c>
      <c r="CD926" s="197" t="str">
        <f>IF(CB926&lt;=SMALL(CB$3:CB$1130,5),"SIMILAR","NO")</f>
        <v>NO</v>
      </c>
      <c r="CE926" s="197" t="str">
        <f t="shared" si="715"/>
        <v>N/A</v>
      </c>
      <c r="CF926" s="197">
        <f t="shared" si="716"/>
        <v>0</v>
      </c>
      <c r="CG926" s="198">
        <f t="shared" si="717"/>
        <v>0</v>
      </c>
      <c r="CH926" s="199">
        <f>IFERROR(SQRT(($E926-$E$1136)^2+($AD926-$AD$1136)^2),0)</f>
        <v>1.0049878606366351</v>
      </c>
      <c r="CI926" s="197" t="str">
        <f>IF(CH926&lt;=SMALL(CH$3:CH$1130,1),"MAS PARECIDO","NO")</f>
        <v>NO</v>
      </c>
      <c r="CJ926" s="197" t="str">
        <f>IF(CH926&lt;=SMALL(CH$3:CH$1130,5),"SIMILAR","NO")</f>
        <v>NO</v>
      </c>
      <c r="CK926" s="197" t="str">
        <f t="shared" si="718"/>
        <v>N/A</v>
      </c>
      <c r="CL926" s="197">
        <f t="shared" si="719"/>
        <v>0</v>
      </c>
      <c r="CM926" s="198">
        <f t="shared" si="720"/>
        <v>0</v>
      </c>
      <c r="CN926" s="199">
        <f>IFERROR(SQRT(($E926-$E$1136)^2+($AG926-$AG$1136)^2),0)</f>
        <v>0.10000300009000269</v>
      </c>
      <c r="CO926" s="197" t="str">
        <f>IF(CN926&lt;=SMALL(CN$3:CN$1130,1),"MAS PARECIDO","NO")</f>
        <v>NO</v>
      </c>
      <c r="CP926" s="197" t="str">
        <f>IF(CN926&lt;=SMALL(CN$3:CN$1130,5),"SIMILAR","NO")</f>
        <v>NO</v>
      </c>
      <c r="CQ926" s="197" t="str">
        <f t="shared" si="721"/>
        <v>N/A</v>
      </c>
      <c r="CR926" s="197">
        <f t="shared" si="722"/>
        <v>0</v>
      </c>
      <c r="CS926" s="198">
        <f t="shared" si="723"/>
        <v>0</v>
      </c>
      <c r="CT926" s="199">
        <f>IFERROR(SQRT(($E926-$E$1136)^2+($AJ926-$AJ$1136)^2),0)</f>
        <v>0.34801107904506745</v>
      </c>
      <c r="CU926" s="197" t="str">
        <f>IF(CT926&lt;=SMALL(CT$3:CT$1130,1),"MAS PARECIDO","NO")</f>
        <v>NO</v>
      </c>
      <c r="CV926" s="197" t="str">
        <f>IF(CT926&lt;=SMALL(CT$3:CT$1130,5),"SIMILAR","NO")</f>
        <v>NO</v>
      </c>
      <c r="CW926" s="197" t="str">
        <f t="shared" si="724"/>
        <v>N/A</v>
      </c>
      <c r="CX926" s="197">
        <f t="shared" si="725"/>
        <v>0</v>
      </c>
      <c r="CY926" s="198">
        <f t="shared" si="726"/>
        <v>0</v>
      </c>
      <c r="CZ926" s="2">
        <v>0</v>
      </c>
      <c r="DA926" s="2" t="s">
        <v>2742</v>
      </c>
      <c r="DB926" s="2">
        <v>0</v>
      </c>
      <c r="DC926" s="2" t="s">
        <v>189</v>
      </c>
    </row>
    <row r="927" spans="1:107">
      <c r="A927" s="24" t="s">
        <v>1079</v>
      </c>
      <c r="B927" s="46">
        <v>48500</v>
      </c>
      <c r="C927" s="190">
        <f>(B927-$B$1132)/($B$1133-$B$1132)</f>
        <v>5.1426932679050533E-2</v>
      </c>
      <c r="D927" s="46">
        <v>25000</v>
      </c>
      <c r="E927" s="190">
        <f>(D927-$D$1132)/($D$1133-$D$1132)</f>
        <v>4.9971499144974348E-2</v>
      </c>
      <c r="F927" s="46" t="s">
        <v>53</v>
      </c>
      <c r="G927" s="192">
        <f>VLOOKUP(F927,'DATOS DE SOPORTE'!$Y$5:$Z$8,2,FALSE)</f>
        <v>2</v>
      </c>
      <c r="H927" s="190">
        <f>(G927-$G$1132)/($G$1133-$G$1132)</f>
        <v>0.33333333333333331</v>
      </c>
      <c r="I927" s="50">
        <v>1</v>
      </c>
      <c r="J927" s="200">
        <f t="shared" si="686"/>
        <v>1</v>
      </c>
      <c r="K927" s="190">
        <f>(J927-$J$1132)/($J$1133-$J$1132)</f>
        <v>0.2</v>
      </c>
      <c r="L927" s="193" t="str">
        <f t="shared" si="687"/>
        <v>SI</v>
      </c>
      <c r="M927" s="46" t="s">
        <v>192</v>
      </c>
      <c r="N927" s="192">
        <f t="shared" si="688"/>
        <v>2</v>
      </c>
      <c r="O927" s="190">
        <f>(N927-N$1132)/(N$1133-N$1132)</f>
        <v>1</v>
      </c>
      <c r="P927" s="46" t="s">
        <v>193</v>
      </c>
      <c r="Q927" s="192">
        <f t="shared" si="689"/>
        <v>2</v>
      </c>
      <c r="R927" s="190">
        <f>(Q927-Q$1132)/(Q$1133-Q$1132)</f>
        <v>0.5</v>
      </c>
      <c r="S927" s="46" t="s">
        <v>194</v>
      </c>
      <c r="T927" s="192">
        <f t="shared" si="690"/>
        <v>1</v>
      </c>
      <c r="U927" s="190">
        <f>(T927-T$1132)/(T$1133-T$1132)</f>
        <v>0</v>
      </c>
      <c r="V927" s="46" t="s">
        <v>212</v>
      </c>
      <c r="W927" s="194">
        <f>VLOOKUP(V927,'DATOS DE SOPORTE'!$S$5:$T$10,2,FALSE)</f>
        <v>3</v>
      </c>
      <c r="X927" s="201">
        <f>(W927-W$1132)/(W$1133-W$1132)</f>
        <v>0.4</v>
      </c>
      <c r="Y927" s="46" t="s">
        <v>188</v>
      </c>
      <c r="Z927" s="194">
        <f t="shared" si="691"/>
        <v>1</v>
      </c>
      <c r="AA927" s="201">
        <f>(Z927-Z$1132)/(Z$1133-Z$1132)</f>
        <v>0</v>
      </c>
      <c r="AB927" s="46" t="s">
        <v>188</v>
      </c>
      <c r="AC927" s="194">
        <f t="shared" si="692"/>
        <v>1</v>
      </c>
      <c r="AD927" s="201">
        <f>(AC927-AC$1132)/(AC$1133-AC$1132)</f>
        <v>0</v>
      </c>
      <c r="AE927" s="46" t="s">
        <v>136</v>
      </c>
      <c r="AF927" s="194">
        <f t="shared" si="693"/>
        <v>2</v>
      </c>
      <c r="AG927" s="201">
        <f>(AF927-AF$1132)/(AF$1133-AF$1132)</f>
        <v>1</v>
      </c>
      <c r="AH927" s="24" t="s">
        <v>199</v>
      </c>
      <c r="AI927" s="194">
        <f>VLOOKUP(AH927,'DATOS DE SOPORTE'!$V$5:$W$8,2,FALSE)</f>
        <v>2</v>
      </c>
      <c r="AJ927" s="201">
        <f>(AI927-AI$1132)/(AI$1133-AI$1132)</f>
        <v>0.33333333333333331</v>
      </c>
      <c r="AK927" s="58" t="str">
        <f t="shared" si="685"/>
        <v>Bueno</v>
      </c>
      <c r="AL927" s="196">
        <f>IFERROR(SQRT(($E927-$E$1136)^2+($C927-$C$1136)^2),0)</f>
        <v>0.16164020416583399</v>
      </c>
      <c r="AM927" s="197" t="str">
        <f>IF(AL927&lt;=SMALL($AL$3:$AL$1130,1),"MAS PARECIDO","NO")</f>
        <v>NO</v>
      </c>
      <c r="AN927" s="197" t="str">
        <f>IF(AL927&lt;=SMALL($AL$3:$AL$1130,5),"SIMILAR","NO")</f>
        <v>NO</v>
      </c>
      <c r="AO927" s="197" t="str">
        <f t="shared" si="694"/>
        <v>N/A</v>
      </c>
      <c r="AP927" s="197">
        <f t="shared" si="695"/>
        <v>0</v>
      </c>
      <c r="AQ927" s="198">
        <f t="shared" si="696"/>
        <v>0</v>
      </c>
      <c r="AR927" s="196">
        <f>IFERROR(SQRT(($E927-$E$1136)^2+($H927-$H$1136)^2),0)</f>
        <v>5.0001500045001347E-2</v>
      </c>
      <c r="AS927" s="197" t="str">
        <f>IF(AR927&lt;=SMALL(AR$3:AR$1130,1),"MAS PARECIDO","NO")</f>
        <v>NO</v>
      </c>
      <c r="AT927" s="197" t="str">
        <f>IF(AR927&lt;=SMALL(AR$3:AR$1130,5),"SIMILAR","NO")</f>
        <v>NO</v>
      </c>
      <c r="AU927" s="197" t="str">
        <f t="shared" si="697"/>
        <v>N/A</v>
      </c>
      <c r="AV927" s="197">
        <f t="shared" si="698"/>
        <v>0</v>
      </c>
      <c r="AW927" s="198">
        <f t="shared" si="699"/>
        <v>0</v>
      </c>
      <c r="AX927" s="199">
        <f>IFERROR(SQRT(($E927-$E$1136)^2+($K927-$K$1136)^2),0)</f>
        <v>5.0001500045001347E-2</v>
      </c>
      <c r="AY927" s="197" t="str">
        <f>IF(AX927&lt;=SMALL(AX$3:AX$1130,1),"MAS PARECIDO","NO")</f>
        <v>NO</v>
      </c>
      <c r="AZ927" s="197" t="str">
        <f>IF(AX927&lt;=SMALL(AX$3:AX$1130,5),"SIMILAR","NO")</f>
        <v>NO</v>
      </c>
      <c r="BA927" s="197" t="str">
        <f t="shared" si="700"/>
        <v>N/A</v>
      </c>
      <c r="BB927" s="197">
        <f t="shared" si="701"/>
        <v>0</v>
      </c>
      <c r="BC927" s="198">
        <f t="shared" si="702"/>
        <v>0</v>
      </c>
      <c r="BD927" s="196">
        <f>IFERROR(SQRT(($E927-$E$1136)^2+($O927-$O$1136)^2),0)</f>
        <v>5.0001500045001347E-2</v>
      </c>
      <c r="BE927" s="197" t="str">
        <f>IF(BD927&lt;=SMALL(BD$3:BD$1130,1),"MAS PARECIDO","NO")</f>
        <v>NO</v>
      </c>
      <c r="BF927" s="197" t="str">
        <f>IF(BD927&lt;=SMALL(BD$3:BD$1130,5),"SIMILAR","NO")</f>
        <v>NO</v>
      </c>
      <c r="BG927" s="197" t="str">
        <f t="shared" si="703"/>
        <v>N/A</v>
      </c>
      <c r="BH927" s="197">
        <f t="shared" si="704"/>
        <v>0</v>
      </c>
      <c r="BI927" s="198">
        <f t="shared" si="705"/>
        <v>0</v>
      </c>
      <c r="BJ927" s="199">
        <f>IFERROR(SQRT(($E927-$E$1136)^2+($R927-$R$1136)^2),0)</f>
        <v>5.0001500045001347E-2</v>
      </c>
      <c r="BK927" s="197" t="str">
        <f>IF(BJ927&lt;=SMALL(BJ$3:BJ$1130,1),"MAS PARECIDO","NO")</f>
        <v>NO</v>
      </c>
      <c r="BL927" s="197" t="str">
        <f>IF(BJ927&lt;=SMALL(BJ$3:BJ$1130,5),"SIMILAR","NO")</f>
        <v>NO</v>
      </c>
      <c r="BM927" s="197" t="str">
        <f t="shared" si="706"/>
        <v>N/A</v>
      </c>
      <c r="BN927" s="197">
        <f t="shared" si="707"/>
        <v>0</v>
      </c>
      <c r="BO927" s="198">
        <f t="shared" si="708"/>
        <v>0</v>
      </c>
      <c r="BP927" s="199">
        <f>IFERROR(SQRT(($E927-$E$1136)^2+($U927-$U$1136)^2),0)</f>
        <v>5.0001500045001347E-2</v>
      </c>
      <c r="BQ927" s="197" t="str">
        <f>IF(BP927&lt;=SMALL(BP$3:BP$1130,1),"MAS PARECIDO","NO")</f>
        <v>NO</v>
      </c>
      <c r="BR927" s="197" t="str">
        <f>IF(BP927&lt;=SMALL(BP$3:BP$1130,5),"SIMILAR","NO")</f>
        <v>NO</v>
      </c>
      <c r="BS927" s="197" t="str">
        <f t="shared" si="709"/>
        <v>N/A</v>
      </c>
      <c r="BT927" s="197">
        <f t="shared" si="710"/>
        <v>0</v>
      </c>
      <c r="BU927" s="198">
        <f t="shared" si="711"/>
        <v>0</v>
      </c>
      <c r="BV927" s="199">
        <f>IFERROR(SQRT(($E927-$E$1136)^2+($X927-$X$1136)^2),0)</f>
        <v>0.40311307347535913</v>
      </c>
      <c r="BW927" s="197" t="str">
        <f>IF(BV927&lt;=SMALL(BV$3:BV$1130,1),"MAS PARECIDO","NO")</f>
        <v>NO</v>
      </c>
      <c r="BX927" s="197" t="str">
        <f>IF(BV927&lt;=SMALL(BV$3:BV$1130,5),"SIMILAR","NO")</f>
        <v>NO</v>
      </c>
      <c r="BY927" s="197" t="str">
        <f t="shared" si="712"/>
        <v>N/A</v>
      </c>
      <c r="BZ927" s="197">
        <f t="shared" si="713"/>
        <v>0</v>
      </c>
      <c r="CA927" s="198">
        <f t="shared" si="714"/>
        <v>0</v>
      </c>
      <c r="CB927" s="199">
        <f>IFERROR(SQRT(($E927-$E$1136)^2+($AA927-$AA$1136)^2),0)</f>
        <v>5.0001500045001347E-2</v>
      </c>
      <c r="CC927" s="197" t="str">
        <f>IF(CB927&lt;=SMALL(CB$3:CB$1130,1),"MAS PARECIDO","NO")</f>
        <v>NO</v>
      </c>
      <c r="CD927" s="197" t="str">
        <f>IF(CB927&lt;=SMALL(CB$3:CB$1130,5),"SIMILAR","NO")</f>
        <v>NO</v>
      </c>
      <c r="CE927" s="197" t="str">
        <f t="shared" si="715"/>
        <v>N/A</v>
      </c>
      <c r="CF927" s="197">
        <f t="shared" si="716"/>
        <v>0</v>
      </c>
      <c r="CG927" s="198">
        <f t="shared" si="717"/>
        <v>0</v>
      </c>
      <c r="CH927" s="199">
        <f>IFERROR(SQRT(($E927-$E$1136)^2+($AD927-$AD$1136)^2),0)</f>
        <v>1.0012492946348328</v>
      </c>
      <c r="CI927" s="197" t="str">
        <f>IF(CH927&lt;=SMALL(CH$3:CH$1130,1),"MAS PARECIDO","NO")</f>
        <v>NO</v>
      </c>
      <c r="CJ927" s="197" t="str">
        <f>IF(CH927&lt;=SMALL(CH$3:CH$1130,5),"SIMILAR","NO")</f>
        <v>NO</v>
      </c>
      <c r="CK927" s="197" t="str">
        <f t="shared" si="718"/>
        <v>N/A</v>
      </c>
      <c r="CL927" s="197">
        <f t="shared" si="719"/>
        <v>0</v>
      </c>
      <c r="CM927" s="198">
        <f t="shared" si="720"/>
        <v>0</v>
      </c>
      <c r="CN927" s="199">
        <f>IFERROR(SQRT(($E927-$E$1136)^2+($AG927-$AG$1136)^2),0)</f>
        <v>5.0001500045001347E-2</v>
      </c>
      <c r="CO927" s="197" t="str">
        <f>IF(CN927&lt;=SMALL(CN$3:CN$1130,1),"MAS PARECIDO","NO")</f>
        <v>NO</v>
      </c>
      <c r="CP927" s="197" t="str">
        <f>IF(CN927&lt;=SMALL(CN$3:CN$1130,5),"SIMILAR","NO")</f>
        <v>NO</v>
      </c>
      <c r="CQ927" s="197" t="str">
        <f t="shared" si="721"/>
        <v>N/A</v>
      </c>
      <c r="CR927" s="197">
        <f t="shared" si="722"/>
        <v>0</v>
      </c>
      <c r="CS927" s="198">
        <f t="shared" si="723"/>
        <v>0</v>
      </c>
      <c r="CT927" s="199">
        <f>IFERROR(SQRT(($E927-$E$1136)^2+($AJ927-$AJ$1136)^2),0)</f>
        <v>0.33706269612323075</v>
      </c>
      <c r="CU927" s="197" t="str">
        <f>IF(CT927&lt;=SMALL(CT$3:CT$1130,1),"MAS PARECIDO","NO")</f>
        <v>NO</v>
      </c>
      <c r="CV927" s="197" t="str">
        <f>IF(CT927&lt;=SMALL(CT$3:CT$1130,5),"SIMILAR","NO")</f>
        <v>NO</v>
      </c>
      <c r="CW927" s="197" t="str">
        <f t="shared" si="724"/>
        <v>N/A</v>
      </c>
      <c r="CX927" s="197">
        <f t="shared" si="725"/>
        <v>0</v>
      </c>
      <c r="CY927" s="198">
        <f t="shared" si="726"/>
        <v>0</v>
      </c>
      <c r="CZ927" s="2">
        <v>0</v>
      </c>
      <c r="DA927" s="2" t="s">
        <v>2743</v>
      </c>
      <c r="DB927" s="2">
        <v>0</v>
      </c>
      <c r="DC927" s="2" t="s">
        <v>189</v>
      </c>
    </row>
    <row r="928" spans="1:107">
      <c r="A928" s="24" t="s">
        <v>1080</v>
      </c>
      <c r="B928" s="46">
        <v>37836.519999999997</v>
      </c>
      <c r="C928" s="190">
        <f>(B928-$B$1132)/($B$1133-$B$1132)</f>
        <v>3.8962250076566736E-2</v>
      </c>
      <c r="D928" s="46">
        <v>1500</v>
      </c>
      <c r="E928" s="190">
        <f>(D928-$D$1132)/($D$1133-$D$1132)</f>
        <v>2.9700891026730801E-3</v>
      </c>
      <c r="F928" s="46" t="s">
        <v>203</v>
      </c>
      <c r="G928" s="192">
        <f>VLOOKUP(F928,'DATOS DE SOPORTE'!$Y$5:$Z$8,2,FALSE)</f>
        <v>3</v>
      </c>
      <c r="H928" s="190">
        <f>(G928-$G$1132)/($G$1133-$G$1132)</f>
        <v>0.66666666666666663</v>
      </c>
      <c r="I928" s="50">
        <v>1</v>
      </c>
      <c r="J928" s="200">
        <f t="shared" si="686"/>
        <v>1</v>
      </c>
      <c r="K928" s="190">
        <f>(J928-$J$1132)/($J$1133-$J$1132)</f>
        <v>0.2</v>
      </c>
      <c r="L928" s="193" t="str">
        <f t="shared" si="687"/>
        <v>SI</v>
      </c>
      <c r="M928" s="46" t="s">
        <v>56</v>
      </c>
      <c r="N928" s="192">
        <f t="shared" si="688"/>
        <v>1</v>
      </c>
      <c r="O928" s="190">
        <f>(N928-N$1132)/(N$1133-N$1132)</f>
        <v>0</v>
      </c>
      <c r="P928" s="46" t="s">
        <v>58</v>
      </c>
      <c r="Q928" s="192">
        <f t="shared" si="689"/>
        <v>3</v>
      </c>
      <c r="R928" s="190">
        <f>(Q928-Q$1132)/(Q$1133-Q$1132)</f>
        <v>1</v>
      </c>
      <c r="S928" s="46" t="s">
        <v>60</v>
      </c>
      <c r="T928" s="192">
        <f t="shared" si="690"/>
        <v>2</v>
      </c>
      <c r="U928" s="190">
        <f>(T928-T$1132)/(T$1133-T$1132)</f>
        <v>1</v>
      </c>
      <c r="V928" s="46" t="s">
        <v>212</v>
      </c>
      <c r="W928" s="194">
        <f>VLOOKUP(V928,'DATOS DE SOPORTE'!$S$5:$T$10,2,FALSE)</f>
        <v>3</v>
      </c>
      <c r="X928" s="201">
        <f>(W928-W$1132)/(W$1133-W$1132)</f>
        <v>0.4</v>
      </c>
      <c r="Y928" s="46" t="s">
        <v>188</v>
      </c>
      <c r="Z928" s="194">
        <f t="shared" si="691"/>
        <v>1</v>
      </c>
      <c r="AA928" s="201">
        <f>(Z928-Z$1132)/(Z$1133-Z$1132)</f>
        <v>0</v>
      </c>
      <c r="AB928" s="46" t="s">
        <v>136</v>
      </c>
      <c r="AC928" s="194">
        <f t="shared" si="692"/>
        <v>2</v>
      </c>
      <c r="AD928" s="201">
        <f>(AC928-AC$1132)/(AC$1133-AC$1132)</f>
        <v>1</v>
      </c>
      <c r="AE928" s="46" t="s">
        <v>136</v>
      </c>
      <c r="AF928" s="194">
        <f t="shared" si="693"/>
        <v>2</v>
      </c>
      <c r="AG928" s="201">
        <f>(AF928-AF$1132)/(AF$1133-AF$1132)</f>
        <v>1</v>
      </c>
      <c r="AH928" s="24" t="s">
        <v>67</v>
      </c>
      <c r="AI928" s="194">
        <f>VLOOKUP(AH928,'DATOS DE SOPORTE'!$V$5:$W$8,2,FALSE)</f>
        <v>1</v>
      </c>
      <c r="AJ928" s="201">
        <f>(AI928-AI$1132)/(AI$1133-AI$1132)</f>
        <v>0</v>
      </c>
      <c r="AK928" s="58" t="str">
        <f t="shared" si="685"/>
        <v>Bueno</v>
      </c>
      <c r="AL928" s="196">
        <f>IFERROR(SQRT(($E928-$E$1136)^2+($C928-$C$1136)^2),0)</f>
        <v>0.16620384831301488</v>
      </c>
      <c r="AM928" s="197" t="str">
        <f>IF(AL928&lt;=SMALL($AL$3:$AL$1130,1),"MAS PARECIDO","NO")</f>
        <v>NO</v>
      </c>
      <c r="AN928" s="197" t="str">
        <f>IF(AL928&lt;=SMALL($AL$3:$AL$1130,5),"SIMILAR","NO")</f>
        <v>NO</v>
      </c>
      <c r="AO928" s="197" t="str">
        <f t="shared" si="694"/>
        <v>N/A</v>
      </c>
      <c r="AP928" s="197">
        <f t="shared" si="695"/>
        <v>0</v>
      </c>
      <c r="AQ928" s="198">
        <f t="shared" si="696"/>
        <v>0</v>
      </c>
      <c r="AR928" s="196">
        <f>IFERROR(SQRT(($E928-$E$1136)^2+($H928-$H$1136)^2),0)</f>
        <v>0.33334683386997305</v>
      </c>
      <c r="AS928" s="197" t="str">
        <f>IF(AR928&lt;=SMALL(AR$3:AR$1130,1),"MAS PARECIDO","NO")</f>
        <v>NO</v>
      </c>
      <c r="AT928" s="197" t="str">
        <f>IF(AR928&lt;=SMALL(AR$3:AR$1130,5),"SIMILAR","NO")</f>
        <v>NO</v>
      </c>
      <c r="AU928" s="197" t="str">
        <f t="shared" si="697"/>
        <v>N/A</v>
      </c>
      <c r="AV928" s="197">
        <f t="shared" si="698"/>
        <v>0</v>
      </c>
      <c r="AW928" s="198">
        <f t="shared" si="699"/>
        <v>0</v>
      </c>
      <c r="AX928" s="199">
        <f>IFERROR(SQRT(($E928-$E$1136)^2+($K928-$K$1136)^2),0)</f>
        <v>3.000090002700081E-3</v>
      </c>
      <c r="AY928" s="197" t="str">
        <f>IF(AX928&lt;=SMALL(AX$3:AX$1130,1),"MAS PARECIDO","NO")</f>
        <v>NO</v>
      </c>
      <c r="AZ928" s="197" t="str">
        <f>IF(AX928&lt;=SMALL(AX$3:AX$1130,5),"SIMILAR","NO")</f>
        <v>SIMILAR</v>
      </c>
      <c r="BA928" s="197" t="str">
        <f t="shared" si="700"/>
        <v>Bueno</v>
      </c>
      <c r="BB928" s="197">
        <f t="shared" si="701"/>
        <v>1</v>
      </c>
      <c r="BC928" s="198">
        <f t="shared" si="702"/>
        <v>37836.519999999997</v>
      </c>
      <c r="BD928" s="196">
        <f>IFERROR(SQRT(($E928-$E$1136)^2+($O928-$O$1136)^2),0)</f>
        <v>1.0000045002598861</v>
      </c>
      <c r="BE928" s="197" t="str">
        <f>IF(BD928&lt;=SMALL(BD$3:BD$1130,1),"MAS PARECIDO","NO")</f>
        <v>NO</v>
      </c>
      <c r="BF928" s="197" t="str">
        <f>IF(BD928&lt;=SMALL(BD$3:BD$1130,5),"SIMILAR","NO")</f>
        <v>NO</v>
      </c>
      <c r="BG928" s="197" t="str">
        <f t="shared" si="703"/>
        <v>N/A</v>
      </c>
      <c r="BH928" s="197">
        <f t="shared" si="704"/>
        <v>0</v>
      </c>
      <c r="BI928" s="198">
        <f t="shared" si="705"/>
        <v>0</v>
      </c>
      <c r="BJ928" s="199">
        <f>IFERROR(SQRT(($E928-$E$1136)^2+($R928-$R$1136)^2),0)</f>
        <v>0.50000900045901597</v>
      </c>
      <c r="BK928" s="197" t="str">
        <f>IF(BJ928&lt;=SMALL(BJ$3:BJ$1130,1),"MAS PARECIDO","NO")</f>
        <v>NO</v>
      </c>
      <c r="BL928" s="197" t="str">
        <f>IF(BJ928&lt;=SMALL(BJ$3:BJ$1130,5),"SIMILAR","NO")</f>
        <v>NO</v>
      </c>
      <c r="BM928" s="197" t="str">
        <f t="shared" si="706"/>
        <v>N/A</v>
      </c>
      <c r="BN928" s="197">
        <f t="shared" si="707"/>
        <v>0</v>
      </c>
      <c r="BO928" s="198">
        <f t="shared" si="708"/>
        <v>0</v>
      </c>
      <c r="BP928" s="199">
        <f>IFERROR(SQRT(($E928-$E$1136)^2+($U928-$U$1136)^2),0)</f>
        <v>1.0000045002598861</v>
      </c>
      <c r="BQ928" s="197" t="str">
        <f>IF(BP928&lt;=SMALL(BP$3:BP$1130,1),"MAS PARECIDO","NO")</f>
        <v>NO</v>
      </c>
      <c r="BR928" s="197" t="str">
        <f>IF(BP928&lt;=SMALL(BP$3:BP$1130,5),"SIMILAR","NO")</f>
        <v>NO</v>
      </c>
      <c r="BS928" s="197" t="str">
        <f t="shared" si="709"/>
        <v>N/A</v>
      </c>
      <c r="BT928" s="197">
        <f t="shared" si="710"/>
        <v>0</v>
      </c>
      <c r="BU928" s="198">
        <f t="shared" si="711"/>
        <v>0</v>
      </c>
      <c r="BV928" s="199">
        <f>IFERROR(SQRT(($E928-$E$1136)^2+($X928-$X$1136)^2),0)</f>
        <v>0.40001125051681274</v>
      </c>
      <c r="BW928" s="197" t="str">
        <f>IF(BV928&lt;=SMALL(BV$3:BV$1130,1),"MAS PARECIDO","NO")</f>
        <v>NO</v>
      </c>
      <c r="BX928" s="197" t="str">
        <f>IF(BV928&lt;=SMALL(BV$3:BV$1130,5),"SIMILAR","NO")</f>
        <v>NO</v>
      </c>
      <c r="BY928" s="197" t="str">
        <f t="shared" si="712"/>
        <v>N/A</v>
      </c>
      <c r="BZ928" s="197">
        <f t="shared" si="713"/>
        <v>0</v>
      </c>
      <c r="CA928" s="198">
        <f t="shared" si="714"/>
        <v>0</v>
      </c>
      <c r="CB928" s="199">
        <f>IFERROR(SQRT(($E928-$E$1136)^2+($AA928-$AA$1136)^2),0)</f>
        <v>3.000090002700081E-3</v>
      </c>
      <c r="CC928" s="197" t="str">
        <f>IF(CB928&lt;=SMALL(CB$3:CB$1130,1),"MAS PARECIDO","NO")</f>
        <v>NO</v>
      </c>
      <c r="CD928" s="197" t="str">
        <f>IF(CB928&lt;=SMALL(CB$3:CB$1130,5),"SIMILAR","NO")</f>
        <v>NO</v>
      </c>
      <c r="CE928" s="197" t="str">
        <f t="shared" si="715"/>
        <v>N/A</v>
      </c>
      <c r="CF928" s="197">
        <f t="shared" si="716"/>
        <v>0</v>
      </c>
      <c r="CG928" s="198">
        <f t="shared" si="717"/>
        <v>0</v>
      </c>
      <c r="CH928" s="199">
        <f>IFERROR(SQRT(($E928-$E$1136)^2+($AD928-$AD$1136)^2),0)</f>
        <v>3.000090002700081E-3</v>
      </c>
      <c r="CI928" s="197" t="str">
        <f>IF(CH928&lt;=SMALL(CH$3:CH$1130,1),"MAS PARECIDO","NO")</f>
        <v>NO</v>
      </c>
      <c r="CJ928" s="197" t="str">
        <f>IF(CH928&lt;=SMALL(CH$3:CH$1130,5),"SIMILAR","NO")</f>
        <v>NO</v>
      </c>
      <c r="CK928" s="197" t="str">
        <f t="shared" si="718"/>
        <v>N/A</v>
      </c>
      <c r="CL928" s="197">
        <f t="shared" si="719"/>
        <v>0</v>
      </c>
      <c r="CM928" s="198">
        <f t="shared" si="720"/>
        <v>0</v>
      </c>
      <c r="CN928" s="199">
        <f>IFERROR(SQRT(($E928-$E$1136)^2+($AG928-$AG$1136)^2),0)</f>
        <v>3.000090002700081E-3</v>
      </c>
      <c r="CO928" s="197" t="str">
        <f>IF(CN928&lt;=SMALL(CN$3:CN$1130,1),"MAS PARECIDO","NO")</f>
        <v>NO</v>
      </c>
      <c r="CP928" s="197" t="str">
        <f>IF(CN928&lt;=SMALL(CN$3:CN$1130,5),"SIMILAR","NO")</f>
        <v>NO</v>
      </c>
      <c r="CQ928" s="197" t="str">
        <f t="shared" si="721"/>
        <v>N/A</v>
      </c>
      <c r="CR928" s="197">
        <f t="shared" si="722"/>
        <v>0</v>
      </c>
      <c r="CS928" s="198">
        <f t="shared" si="723"/>
        <v>0</v>
      </c>
      <c r="CT928" s="199">
        <f>IFERROR(SQRT(($E928-$E$1136)^2+($AJ928-$AJ$1136)^2),0)</f>
        <v>3.000090002700081E-3</v>
      </c>
      <c r="CU928" s="197" t="str">
        <f>IF(CT928&lt;=SMALL(CT$3:CT$1130,1),"MAS PARECIDO","NO")</f>
        <v>NO</v>
      </c>
      <c r="CV928" s="197" t="str">
        <f>IF(CT928&lt;=SMALL(CT$3:CT$1130,5),"SIMILAR","NO")</f>
        <v>NO</v>
      </c>
      <c r="CW928" s="197" t="str">
        <f t="shared" si="724"/>
        <v>N/A</v>
      </c>
      <c r="CX928" s="197">
        <f t="shared" si="725"/>
        <v>0</v>
      </c>
      <c r="CY928" s="198">
        <f t="shared" si="726"/>
        <v>0</v>
      </c>
      <c r="CZ928" s="2">
        <v>0</v>
      </c>
      <c r="DA928" s="2" t="s">
        <v>2744</v>
      </c>
      <c r="DB928" s="2">
        <v>0</v>
      </c>
      <c r="DC928" s="2" t="s">
        <v>189</v>
      </c>
    </row>
    <row r="929" spans="1:107">
      <c r="A929" s="24" t="s">
        <v>1081</v>
      </c>
      <c r="B929" s="46">
        <v>56031.25</v>
      </c>
      <c r="C929" s="190">
        <f>(B929-$B$1132)/($B$1133-$B$1132)</f>
        <v>6.023031026778855E-2</v>
      </c>
      <c r="D929" s="46">
        <v>10000</v>
      </c>
      <c r="E929" s="190">
        <f>(D929-$D$1132)/($D$1133-$D$1132)</f>
        <v>1.9970599117973539E-2</v>
      </c>
      <c r="F929" s="46" t="s">
        <v>191</v>
      </c>
      <c r="G929" s="192">
        <f>VLOOKUP(F929,'DATOS DE SOPORTE'!$Y$5:$Z$8,2,FALSE)</f>
        <v>1</v>
      </c>
      <c r="H929" s="190">
        <f>(G929-$G$1132)/($G$1133-$G$1132)</f>
        <v>0</v>
      </c>
      <c r="I929" s="50">
        <v>0</v>
      </c>
      <c r="J929" s="200">
        <f t="shared" si="686"/>
        <v>0</v>
      </c>
      <c r="K929" s="190">
        <f>(J929-$J$1132)/($J$1133-$J$1132)</f>
        <v>0</v>
      </c>
      <c r="L929" s="193" t="str">
        <f t="shared" si="687"/>
        <v>NO</v>
      </c>
      <c r="M929" s="46" t="s">
        <v>192</v>
      </c>
      <c r="N929" s="192">
        <f t="shared" si="688"/>
        <v>2</v>
      </c>
      <c r="O929" s="190">
        <f>(N929-N$1132)/(N$1133-N$1132)</f>
        <v>1</v>
      </c>
      <c r="P929" s="46" t="s">
        <v>193</v>
      </c>
      <c r="Q929" s="192">
        <f t="shared" si="689"/>
        <v>2</v>
      </c>
      <c r="R929" s="190">
        <f>(Q929-Q$1132)/(Q$1133-Q$1132)</f>
        <v>0.5</v>
      </c>
      <c r="S929" s="46" t="s">
        <v>194</v>
      </c>
      <c r="T929" s="192">
        <f t="shared" si="690"/>
        <v>1</v>
      </c>
      <c r="U929" s="190">
        <f>(T929-T$1132)/(T$1133-T$1132)</f>
        <v>0</v>
      </c>
      <c r="V929" s="46" t="s">
        <v>62</v>
      </c>
      <c r="W929" s="194">
        <f>VLOOKUP(V929,'DATOS DE SOPORTE'!$S$5:$T$10,2,FALSE)</f>
        <v>1</v>
      </c>
      <c r="X929" s="201">
        <f>(W929-W$1132)/(W$1133-W$1132)</f>
        <v>0</v>
      </c>
      <c r="Y929" s="46" t="s">
        <v>188</v>
      </c>
      <c r="Z929" s="194">
        <f t="shared" si="691"/>
        <v>1</v>
      </c>
      <c r="AA929" s="201">
        <f>(Z929-Z$1132)/(Z$1133-Z$1132)</f>
        <v>0</v>
      </c>
      <c r="AB929" s="46" t="s">
        <v>136</v>
      </c>
      <c r="AC929" s="194">
        <f t="shared" si="692"/>
        <v>2</v>
      </c>
      <c r="AD929" s="201">
        <f>(AC929-AC$1132)/(AC$1133-AC$1132)</f>
        <v>1</v>
      </c>
      <c r="AE929" s="46" t="s">
        <v>188</v>
      </c>
      <c r="AF929" s="194">
        <f t="shared" si="693"/>
        <v>1</v>
      </c>
      <c r="AG929" s="201">
        <f>(AF929-AF$1132)/(AF$1133-AF$1132)</f>
        <v>0</v>
      </c>
      <c r="AH929" s="24" t="s">
        <v>67</v>
      </c>
      <c r="AI929" s="194">
        <f>VLOOKUP(AH929,'DATOS DE SOPORTE'!$V$5:$W$8,2,FALSE)</f>
        <v>1</v>
      </c>
      <c r="AJ929" s="201">
        <f>(AI929-AI$1132)/(AI$1133-AI$1132)</f>
        <v>0</v>
      </c>
      <c r="AK929" s="58" t="str">
        <f t="shared" si="685"/>
        <v>Bueno</v>
      </c>
      <c r="AL929" s="196">
        <f>IFERROR(SQRT(($E929-$E$1136)^2+($C929-$C$1136)^2),0)</f>
        <v>0.14628245956306782</v>
      </c>
      <c r="AM929" s="197" t="str">
        <f>IF(AL929&lt;=SMALL($AL$3:$AL$1130,1),"MAS PARECIDO","NO")</f>
        <v>NO</v>
      </c>
      <c r="AN929" s="197" t="str">
        <f>IF(AL929&lt;=SMALL($AL$3:$AL$1130,5),"SIMILAR","NO")</f>
        <v>NO</v>
      </c>
      <c r="AO929" s="197" t="str">
        <f t="shared" si="694"/>
        <v>N/A</v>
      </c>
      <c r="AP929" s="197">
        <f t="shared" si="695"/>
        <v>0</v>
      </c>
      <c r="AQ929" s="198">
        <f t="shared" si="696"/>
        <v>0</v>
      </c>
      <c r="AR929" s="196">
        <f>IFERROR(SQRT(($E929-$E$1136)^2+($H929-$H$1136)^2),0)</f>
        <v>0.33393283024014148</v>
      </c>
      <c r="AS929" s="197" t="str">
        <f>IF(AR929&lt;=SMALL(AR$3:AR$1130,1),"MAS PARECIDO","NO")</f>
        <v>NO</v>
      </c>
      <c r="AT929" s="197" t="str">
        <f>IF(AR929&lt;=SMALL(AR$3:AR$1130,5),"SIMILAR","NO")</f>
        <v>NO</v>
      </c>
      <c r="AU929" s="197" t="str">
        <f t="shared" si="697"/>
        <v>N/A</v>
      </c>
      <c r="AV929" s="197">
        <f t="shared" si="698"/>
        <v>0</v>
      </c>
      <c r="AW929" s="198">
        <f t="shared" si="699"/>
        <v>0</v>
      </c>
      <c r="AX929" s="199">
        <f>IFERROR(SQRT(($E929-$E$1136)^2+($K929-$K$1136)^2),0)</f>
        <v>0.20099757212732708</v>
      </c>
      <c r="AY929" s="197" t="str">
        <f>IF(AX929&lt;=SMALL(AX$3:AX$1130,1),"MAS PARECIDO","NO")</f>
        <v>NO</v>
      </c>
      <c r="AZ929" s="197" t="str">
        <f>IF(AX929&lt;=SMALL(AX$3:AX$1130,5),"SIMILAR","NO")</f>
        <v>NO</v>
      </c>
      <c r="BA929" s="197" t="str">
        <f t="shared" si="700"/>
        <v>N/A</v>
      </c>
      <c r="BB929" s="197">
        <f t="shared" si="701"/>
        <v>0</v>
      </c>
      <c r="BC929" s="198">
        <f t="shared" si="702"/>
        <v>0</v>
      </c>
      <c r="BD929" s="196">
        <f>IFERROR(SQRT(($E929-$E$1136)^2+($O929-$O$1136)^2),0)</f>
        <v>2.0000600018000539E-2</v>
      </c>
      <c r="BE929" s="197" t="str">
        <f>IF(BD929&lt;=SMALL(BD$3:BD$1130,1),"MAS PARECIDO","NO")</f>
        <v>NO</v>
      </c>
      <c r="BF929" s="197" t="str">
        <f>IF(BD929&lt;=SMALL(BD$3:BD$1130,5),"SIMILAR","NO")</f>
        <v>NO</v>
      </c>
      <c r="BG929" s="197" t="str">
        <f t="shared" si="703"/>
        <v>N/A</v>
      </c>
      <c r="BH929" s="197">
        <f t="shared" si="704"/>
        <v>0</v>
      </c>
      <c r="BI929" s="198">
        <f t="shared" si="705"/>
        <v>0</v>
      </c>
      <c r="BJ929" s="199">
        <f>IFERROR(SQRT(($E929-$E$1136)^2+($R929-$R$1136)^2),0)</f>
        <v>2.0000600018000539E-2</v>
      </c>
      <c r="BK929" s="197" t="str">
        <f>IF(BJ929&lt;=SMALL(BJ$3:BJ$1130,1),"MAS PARECIDO","NO")</f>
        <v>NO</v>
      </c>
      <c r="BL929" s="197" t="str">
        <f>IF(BJ929&lt;=SMALL(BJ$3:BJ$1130,5),"SIMILAR","NO")</f>
        <v>NO</v>
      </c>
      <c r="BM929" s="197" t="str">
        <f t="shared" si="706"/>
        <v>N/A</v>
      </c>
      <c r="BN929" s="197">
        <f t="shared" si="707"/>
        <v>0</v>
      </c>
      <c r="BO929" s="198">
        <f t="shared" si="708"/>
        <v>0</v>
      </c>
      <c r="BP929" s="199">
        <f>IFERROR(SQRT(($E929-$E$1136)^2+($U929-$U$1136)^2),0)</f>
        <v>2.0000600018000539E-2</v>
      </c>
      <c r="BQ929" s="197" t="str">
        <f>IF(BP929&lt;=SMALL(BP$3:BP$1130,1),"MAS PARECIDO","NO")</f>
        <v>NO</v>
      </c>
      <c r="BR929" s="197" t="str">
        <f>IF(BP929&lt;=SMALL(BP$3:BP$1130,5),"SIMILAR","NO")</f>
        <v>NO</v>
      </c>
      <c r="BS929" s="197" t="str">
        <f t="shared" si="709"/>
        <v>N/A</v>
      </c>
      <c r="BT929" s="197">
        <f t="shared" si="710"/>
        <v>0</v>
      </c>
      <c r="BU929" s="198">
        <f t="shared" si="711"/>
        <v>0</v>
      </c>
      <c r="BV929" s="199">
        <f>IFERROR(SQRT(($E929-$E$1136)^2+($X929-$X$1136)^2),0)</f>
        <v>2.0000600018000539E-2</v>
      </c>
      <c r="BW929" s="197" t="str">
        <f>IF(BV929&lt;=SMALL(BV$3:BV$1130,1),"MAS PARECIDO","NO")</f>
        <v>NO</v>
      </c>
      <c r="BX929" s="197" t="str">
        <f>IF(BV929&lt;=SMALL(BV$3:BV$1130,5),"SIMILAR","NO")</f>
        <v>NO</v>
      </c>
      <c r="BY929" s="197" t="str">
        <f t="shared" si="712"/>
        <v>N/A</v>
      </c>
      <c r="BZ929" s="197">
        <f t="shared" si="713"/>
        <v>0</v>
      </c>
      <c r="CA929" s="198">
        <f t="shared" si="714"/>
        <v>0</v>
      </c>
      <c r="CB929" s="199">
        <f>IFERROR(SQRT(($E929-$E$1136)^2+($AA929-$AA$1136)^2),0)</f>
        <v>2.0000600018000539E-2</v>
      </c>
      <c r="CC929" s="197" t="str">
        <f>IF(CB929&lt;=SMALL(CB$3:CB$1130,1),"MAS PARECIDO","NO")</f>
        <v>NO</v>
      </c>
      <c r="CD929" s="197" t="str">
        <f>IF(CB929&lt;=SMALL(CB$3:CB$1130,5),"SIMILAR","NO")</f>
        <v>NO</v>
      </c>
      <c r="CE929" s="197" t="str">
        <f t="shared" si="715"/>
        <v>N/A</v>
      </c>
      <c r="CF929" s="197">
        <f t="shared" si="716"/>
        <v>0</v>
      </c>
      <c r="CG929" s="198">
        <f t="shared" si="717"/>
        <v>0</v>
      </c>
      <c r="CH929" s="199">
        <f>IFERROR(SQRT(($E929-$E$1136)^2+($AD929-$AD$1136)^2),0)</f>
        <v>2.0000600018000539E-2</v>
      </c>
      <c r="CI929" s="197" t="str">
        <f>IF(CH929&lt;=SMALL(CH$3:CH$1130,1),"MAS PARECIDO","NO")</f>
        <v>NO</v>
      </c>
      <c r="CJ929" s="197" t="str">
        <f>IF(CH929&lt;=SMALL(CH$3:CH$1130,5),"SIMILAR","NO")</f>
        <v>NO</v>
      </c>
      <c r="CK929" s="197" t="str">
        <f t="shared" si="718"/>
        <v>N/A</v>
      </c>
      <c r="CL929" s="197">
        <f t="shared" si="719"/>
        <v>0</v>
      </c>
      <c r="CM929" s="198">
        <f t="shared" si="720"/>
        <v>0</v>
      </c>
      <c r="CN929" s="199">
        <f>IFERROR(SQRT(($E929-$E$1136)^2+($AG929-$AG$1136)^2),0)</f>
        <v>1.0001999920021396</v>
      </c>
      <c r="CO929" s="197" t="str">
        <f>IF(CN929&lt;=SMALL(CN$3:CN$1130,1),"MAS PARECIDO","NO")</f>
        <v>NO</v>
      </c>
      <c r="CP929" s="197" t="str">
        <f>IF(CN929&lt;=SMALL(CN$3:CN$1130,5),"SIMILAR","NO")</f>
        <v>NO</v>
      </c>
      <c r="CQ929" s="197" t="str">
        <f t="shared" si="721"/>
        <v>N/A</v>
      </c>
      <c r="CR929" s="197">
        <f t="shared" si="722"/>
        <v>0</v>
      </c>
      <c r="CS929" s="198">
        <f t="shared" si="723"/>
        <v>0</v>
      </c>
      <c r="CT929" s="199">
        <f>IFERROR(SQRT(($E929-$E$1136)^2+($AJ929-$AJ$1136)^2),0)</f>
        <v>2.0000600018000539E-2</v>
      </c>
      <c r="CU929" s="197" t="str">
        <f>IF(CT929&lt;=SMALL(CT$3:CT$1130,1),"MAS PARECIDO","NO")</f>
        <v>NO</v>
      </c>
      <c r="CV929" s="197" t="str">
        <f>IF(CT929&lt;=SMALL(CT$3:CT$1130,5),"SIMILAR","NO")</f>
        <v>NO</v>
      </c>
      <c r="CW929" s="197" t="str">
        <f t="shared" si="724"/>
        <v>N/A</v>
      </c>
      <c r="CX929" s="197">
        <f t="shared" si="725"/>
        <v>0</v>
      </c>
      <c r="CY929" s="198">
        <f t="shared" si="726"/>
        <v>0</v>
      </c>
      <c r="CZ929" s="2">
        <v>0</v>
      </c>
      <c r="DA929" s="2" t="s">
        <v>2745</v>
      </c>
      <c r="DB929" s="2">
        <v>0</v>
      </c>
      <c r="DC929" s="2" t="s">
        <v>189</v>
      </c>
    </row>
    <row r="930" spans="1:107">
      <c r="A930" s="24" t="s">
        <v>1082</v>
      </c>
      <c r="B930" s="46">
        <v>174095.59</v>
      </c>
      <c r="C930" s="190">
        <f>(B930-$B$1132)/($B$1133-$B$1132)</f>
        <v>0.1982372765463141</v>
      </c>
      <c r="D930" s="46">
        <v>25000</v>
      </c>
      <c r="E930" s="190">
        <f>(D930-$D$1132)/($D$1133-$D$1132)</f>
        <v>4.9971499144974348E-2</v>
      </c>
      <c r="F930" s="46" t="s">
        <v>191</v>
      </c>
      <c r="G930" s="192">
        <f>VLOOKUP(F930,'DATOS DE SOPORTE'!$Y$5:$Z$8,2,FALSE)</f>
        <v>1</v>
      </c>
      <c r="H930" s="190">
        <f>(G930-$G$1132)/($G$1133-$G$1132)</f>
        <v>0</v>
      </c>
      <c r="I930" s="50">
        <v>4</v>
      </c>
      <c r="J930" s="200">
        <f t="shared" si="686"/>
        <v>4</v>
      </c>
      <c r="K930" s="190">
        <f>(J930-$J$1132)/($J$1133-$J$1132)</f>
        <v>0.8</v>
      </c>
      <c r="L930" s="193" t="str">
        <f t="shared" si="687"/>
        <v>SI</v>
      </c>
      <c r="M930" s="46" t="s">
        <v>192</v>
      </c>
      <c r="N930" s="192">
        <f t="shared" si="688"/>
        <v>2</v>
      </c>
      <c r="O930" s="190">
        <f>(N930-N$1132)/(N$1133-N$1132)</f>
        <v>1</v>
      </c>
      <c r="P930" s="46" t="s">
        <v>193</v>
      </c>
      <c r="Q930" s="192">
        <f t="shared" si="689"/>
        <v>2</v>
      </c>
      <c r="R930" s="190">
        <f>(Q930-Q$1132)/(Q$1133-Q$1132)</f>
        <v>0.5</v>
      </c>
      <c r="S930" s="46" t="s">
        <v>60</v>
      </c>
      <c r="T930" s="192">
        <f t="shared" si="690"/>
        <v>2</v>
      </c>
      <c r="U930" s="190">
        <f>(T930-T$1132)/(T$1133-T$1132)</f>
        <v>1</v>
      </c>
      <c r="V930" s="46" t="s">
        <v>62</v>
      </c>
      <c r="W930" s="194">
        <f>VLOOKUP(V930,'DATOS DE SOPORTE'!$S$5:$T$10,2,FALSE)</f>
        <v>1</v>
      </c>
      <c r="X930" s="201">
        <f>(W930-W$1132)/(W$1133-W$1132)</f>
        <v>0</v>
      </c>
      <c r="Y930" s="46" t="s">
        <v>188</v>
      </c>
      <c r="Z930" s="194">
        <f t="shared" si="691"/>
        <v>1</v>
      </c>
      <c r="AA930" s="201">
        <f>(Z930-Z$1132)/(Z$1133-Z$1132)</f>
        <v>0</v>
      </c>
      <c r="AB930" s="46" t="s">
        <v>136</v>
      </c>
      <c r="AC930" s="194">
        <f t="shared" si="692"/>
        <v>2</v>
      </c>
      <c r="AD930" s="201">
        <f>(AC930-AC$1132)/(AC$1133-AC$1132)</f>
        <v>1</v>
      </c>
      <c r="AE930" s="46" t="s">
        <v>136</v>
      </c>
      <c r="AF930" s="194">
        <f t="shared" si="693"/>
        <v>2</v>
      </c>
      <c r="AG930" s="201">
        <f>(AF930-AF$1132)/(AF$1133-AF$1132)</f>
        <v>1</v>
      </c>
      <c r="AH930" s="24" t="s">
        <v>67</v>
      </c>
      <c r="AI930" s="194">
        <f>VLOOKUP(AH930,'DATOS DE SOPORTE'!$V$5:$W$8,2,FALSE)</f>
        <v>1</v>
      </c>
      <c r="AJ930" s="201">
        <f>(AI930-AI$1132)/(AI$1133-AI$1132)</f>
        <v>0</v>
      </c>
      <c r="AK930" s="58" t="str">
        <f t="shared" si="685"/>
        <v>Bueno</v>
      </c>
      <c r="AL930" s="196">
        <f>IFERROR(SQRT(($E930-$E$1136)^2+($C930-$C$1136)^2),0)</f>
        <v>5.0475578855577165E-2</v>
      </c>
      <c r="AM930" s="197" t="str">
        <f>IF(AL930&lt;=SMALL($AL$3:$AL$1130,1),"MAS PARECIDO","NO")</f>
        <v>NO</v>
      </c>
      <c r="AN930" s="197" t="str">
        <f>IF(AL930&lt;=SMALL($AL$3:$AL$1130,5),"SIMILAR","NO")</f>
        <v>NO</v>
      </c>
      <c r="AO930" s="197" t="str">
        <f t="shared" si="694"/>
        <v>N/A</v>
      </c>
      <c r="AP930" s="197">
        <f t="shared" si="695"/>
        <v>0</v>
      </c>
      <c r="AQ930" s="198">
        <f t="shared" si="696"/>
        <v>0</v>
      </c>
      <c r="AR930" s="196">
        <f>IFERROR(SQRT(($E930-$E$1136)^2+($H930-$H$1136)^2),0)</f>
        <v>0.33706269612323075</v>
      </c>
      <c r="AS930" s="197" t="str">
        <f>IF(AR930&lt;=SMALL(AR$3:AR$1130,1),"MAS PARECIDO","NO")</f>
        <v>NO</v>
      </c>
      <c r="AT930" s="197" t="str">
        <f>IF(AR930&lt;=SMALL(AR$3:AR$1130,5),"SIMILAR","NO")</f>
        <v>NO</v>
      </c>
      <c r="AU930" s="197" t="str">
        <f t="shared" si="697"/>
        <v>N/A</v>
      </c>
      <c r="AV930" s="197">
        <f t="shared" si="698"/>
        <v>0</v>
      </c>
      <c r="AW930" s="198">
        <f t="shared" si="699"/>
        <v>0</v>
      </c>
      <c r="AX930" s="199">
        <f>IFERROR(SQRT(($E930-$E$1136)^2+($K930-$K$1136)^2),0)</f>
        <v>0.60207985351342752</v>
      </c>
      <c r="AY930" s="197" t="str">
        <f>IF(AX930&lt;=SMALL(AX$3:AX$1130,1),"MAS PARECIDO","NO")</f>
        <v>NO</v>
      </c>
      <c r="AZ930" s="197" t="str">
        <f>IF(AX930&lt;=SMALL(AX$3:AX$1130,5),"SIMILAR","NO")</f>
        <v>NO</v>
      </c>
      <c r="BA930" s="197" t="str">
        <f t="shared" si="700"/>
        <v>N/A</v>
      </c>
      <c r="BB930" s="197">
        <f t="shared" si="701"/>
        <v>0</v>
      </c>
      <c r="BC930" s="198">
        <f t="shared" si="702"/>
        <v>0</v>
      </c>
      <c r="BD930" s="196">
        <f>IFERROR(SQRT(($E930-$E$1136)^2+($O930-$O$1136)^2),0)</f>
        <v>5.0001500045001347E-2</v>
      </c>
      <c r="BE930" s="197" t="str">
        <f>IF(BD930&lt;=SMALL(BD$3:BD$1130,1),"MAS PARECIDO","NO")</f>
        <v>NO</v>
      </c>
      <c r="BF930" s="197" t="str">
        <f>IF(BD930&lt;=SMALL(BD$3:BD$1130,5),"SIMILAR","NO")</f>
        <v>NO</v>
      </c>
      <c r="BG930" s="197" t="str">
        <f t="shared" si="703"/>
        <v>N/A</v>
      </c>
      <c r="BH930" s="197">
        <f t="shared" si="704"/>
        <v>0</v>
      </c>
      <c r="BI930" s="198">
        <f t="shared" si="705"/>
        <v>0</v>
      </c>
      <c r="BJ930" s="199">
        <f>IFERROR(SQRT(($E930-$E$1136)^2+($R930-$R$1136)^2),0)</f>
        <v>5.0001500045001347E-2</v>
      </c>
      <c r="BK930" s="197" t="str">
        <f>IF(BJ930&lt;=SMALL(BJ$3:BJ$1130,1),"MAS PARECIDO","NO")</f>
        <v>NO</v>
      </c>
      <c r="BL930" s="197" t="str">
        <f>IF(BJ930&lt;=SMALL(BJ$3:BJ$1130,5),"SIMILAR","NO")</f>
        <v>NO</v>
      </c>
      <c r="BM930" s="197" t="str">
        <f t="shared" si="706"/>
        <v>N/A</v>
      </c>
      <c r="BN930" s="197">
        <f t="shared" si="707"/>
        <v>0</v>
      </c>
      <c r="BO930" s="198">
        <f t="shared" si="708"/>
        <v>0</v>
      </c>
      <c r="BP930" s="199">
        <f>IFERROR(SQRT(($E930-$E$1136)^2+($U930-$U$1136)^2),0)</f>
        <v>1.0012492946348328</v>
      </c>
      <c r="BQ930" s="197" t="str">
        <f>IF(BP930&lt;=SMALL(BP$3:BP$1130,1),"MAS PARECIDO","NO")</f>
        <v>NO</v>
      </c>
      <c r="BR930" s="197" t="str">
        <f>IF(BP930&lt;=SMALL(BP$3:BP$1130,5),"SIMILAR","NO")</f>
        <v>NO</v>
      </c>
      <c r="BS930" s="197" t="str">
        <f t="shared" si="709"/>
        <v>N/A</v>
      </c>
      <c r="BT930" s="197">
        <f t="shared" si="710"/>
        <v>0</v>
      </c>
      <c r="BU930" s="198">
        <f t="shared" si="711"/>
        <v>0</v>
      </c>
      <c r="BV930" s="199">
        <f>IFERROR(SQRT(($E930-$E$1136)^2+($X930-$X$1136)^2),0)</f>
        <v>5.0001500045001347E-2</v>
      </c>
      <c r="BW930" s="197" t="str">
        <f>IF(BV930&lt;=SMALL(BV$3:BV$1130,1),"MAS PARECIDO","NO")</f>
        <v>NO</v>
      </c>
      <c r="BX930" s="197" t="str">
        <f>IF(BV930&lt;=SMALL(BV$3:BV$1130,5),"SIMILAR","NO")</f>
        <v>NO</v>
      </c>
      <c r="BY930" s="197" t="str">
        <f t="shared" si="712"/>
        <v>N/A</v>
      </c>
      <c r="BZ930" s="197">
        <f t="shared" si="713"/>
        <v>0</v>
      </c>
      <c r="CA930" s="198">
        <f t="shared" si="714"/>
        <v>0</v>
      </c>
      <c r="CB930" s="199">
        <f>IFERROR(SQRT(($E930-$E$1136)^2+($AA930-$AA$1136)^2),0)</f>
        <v>5.0001500045001347E-2</v>
      </c>
      <c r="CC930" s="197" t="str">
        <f>IF(CB930&lt;=SMALL(CB$3:CB$1130,1),"MAS PARECIDO","NO")</f>
        <v>NO</v>
      </c>
      <c r="CD930" s="197" t="str">
        <f>IF(CB930&lt;=SMALL(CB$3:CB$1130,5),"SIMILAR","NO")</f>
        <v>NO</v>
      </c>
      <c r="CE930" s="197" t="str">
        <f t="shared" si="715"/>
        <v>N/A</v>
      </c>
      <c r="CF930" s="197">
        <f t="shared" si="716"/>
        <v>0</v>
      </c>
      <c r="CG930" s="198">
        <f t="shared" si="717"/>
        <v>0</v>
      </c>
      <c r="CH930" s="199">
        <f>IFERROR(SQRT(($E930-$E$1136)^2+($AD930-$AD$1136)^2),0)</f>
        <v>5.0001500045001347E-2</v>
      </c>
      <c r="CI930" s="197" t="str">
        <f>IF(CH930&lt;=SMALL(CH$3:CH$1130,1),"MAS PARECIDO","NO")</f>
        <v>NO</v>
      </c>
      <c r="CJ930" s="197" t="str">
        <f>IF(CH930&lt;=SMALL(CH$3:CH$1130,5),"SIMILAR","NO")</f>
        <v>NO</v>
      </c>
      <c r="CK930" s="197" t="str">
        <f t="shared" si="718"/>
        <v>N/A</v>
      </c>
      <c r="CL930" s="197">
        <f t="shared" si="719"/>
        <v>0</v>
      </c>
      <c r="CM930" s="198">
        <f t="shared" si="720"/>
        <v>0</v>
      </c>
      <c r="CN930" s="199">
        <f>IFERROR(SQRT(($E930-$E$1136)^2+($AG930-$AG$1136)^2),0)</f>
        <v>5.0001500045001347E-2</v>
      </c>
      <c r="CO930" s="197" t="str">
        <f>IF(CN930&lt;=SMALL(CN$3:CN$1130,1),"MAS PARECIDO","NO")</f>
        <v>NO</v>
      </c>
      <c r="CP930" s="197" t="str">
        <f>IF(CN930&lt;=SMALL(CN$3:CN$1130,5),"SIMILAR","NO")</f>
        <v>NO</v>
      </c>
      <c r="CQ930" s="197" t="str">
        <f t="shared" si="721"/>
        <v>N/A</v>
      </c>
      <c r="CR930" s="197">
        <f t="shared" si="722"/>
        <v>0</v>
      </c>
      <c r="CS930" s="198">
        <f t="shared" si="723"/>
        <v>0</v>
      </c>
      <c r="CT930" s="199">
        <f>IFERROR(SQRT(($E930-$E$1136)^2+($AJ930-$AJ$1136)^2),0)</f>
        <v>5.0001500045001347E-2</v>
      </c>
      <c r="CU930" s="197" t="str">
        <f>IF(CT930&lt;=SMALL(CT$3:CT$1130,1),"MAS PARECIDO","NO")</f>
        <v>NO</v>
      </c>
      <c r="CV930" s="197" t="str">
        <f>IF(CT930&lt;=SMALL(CT$3:CT$1130,5),"SIMILAR","NO")</f>
        <v>NO</v>
      </c>
      <c r="CW930" s="197" t="str">
        <f t="shared" si="724"/>
        <v>N/A</v>
      </c>
      <c r="CX930" s="197">
        <f t="shared" si="725"/>
        <v>0</v>
      </c>
      <c r="CY930" s="198">
        <f t="shared" si="726"/>
        <v>0</v>
      </c>
      <c r="CZ930" s="2">
        <v>0</v>
      </c>
      <c r="DA930" s="2" t="s">
        <v>2746</v>
      </c>
      <c r="DB930" s="2">
        <v>0</v>
      </c>
      <c r="DC930" s="2" t="s">
        <v>189</v>
      </c>
    </row>
    <row r="931" spans="1:107">
      <c r="A931" s="24" t="s">
        <v>1083</v>
      </c>
      <c r="B931" s="46">
        <v>304231.81</v>
      </c>
      <c r="C931" s="190">
        <f>(B931-$B$1132)/($B$1133-$B$1132)</f>
        <v>0.3503552227877853</v>
      </c>
      <c r="D931" s="46">
        <v>37000</v>
      </c>
      <c r="E931" s="190">
        <f>(D931-$D$1132)/($D$1133-$D$1132)</f>
        <v>7.3972219166574996E-2</v>
      </c>
      <c r="F931" s="46" t="s">
        <v>191</v>
      </c>
      <c r="G931" s="192">
        <f>VLOOKUP(F931,'DATOS DE SOPORTE'!$Y$5:$Z$8,2,FALSE)</f>
        <v>1</v>
      </c>
      <c r="H931" s="190">
        <f>(G931-$G$1132)/($G$1133-$G$1132)</f>
        <v>0</v>
      </c>
      <c r="I931" s="50">
        <v>0</v>
      </c>
      <c r="J931" s="200">
        <f t="shared" si="686"/>
        <v>0</v>
      </c>
      <c r="K931" s="190">
        <f>(J931-$J$1132)/($J$1133-$J$1132)</f>
        <v>0</v>
      </c>
      <c r="L931" s="193" t="str">
        <f t="shared" si="687"/>
        <v>NO</v>
      </c>
      <c r="M931" s="46" t="s">
        <v>192</v>
      </c>
      <c r="N931" s="192">
        <f t="shared" si="688"/>
        <v>2</v>
      </c>
      <c r="O931" s="190">
        <f>(N931-N$1132)/(N$1133-N$1132)</f>
        <v>1</v>
      </c>
      <c r="P931" s="46" t="s">
        <v>196</v>
      </c>
      <c r="Q931" s="192">
        <f t="shared" si="689"/>
        <v>1</v>
      </c>
      <c r="R931" s="190">
        <f>(Q931-Q$1132)/(Q$1133-Q$1132)</f>
        <v>0</v>
      </c>
      <c r="S931" s="46" t="s">
        <v>194</v>
      </c>
      <c r="T931" s="192">
        <f t="shared" si="690"/>
        <v>1</v>
      </c>
      <c r="U931" s="190">
        <f>(T931-T$1132)/(T$1133-T$1132)</f>
        <v>0</v>
      </c>
      <c r="V931" s="46" t="s">
        <v>62</v>
      </c>
      <c r="W931" s="194">
        <f>VLOOKUP(V931,'DATOS DE SOPORTE'!$S$5:$T$10,2,FALSE)</f>
        <v>1</v>
      </c>
      <c r="X931" s="201">
        <f>(W931-W$1132)/(W$1133-W$1132)</f>
        <v>0</v>
      </c>
      <c r="Y931" s="46" t="s">
        <v>188</v>
      </c>
      <c r="Z931" s="194">
        <f t="shared" si="691"/>
        <v>1</v>
      </c>
      <c r="AA931" s="201">
        <f>(Z931-Z$1132)/(Z$1133-Z$1132)</f>
        <v>0</v>
      </c>
      <c r="AB931" s="46" t="s">
        <v>136</v>
      </c>
      <c r="AC931" s="194">
        <f t="shared" si="692"/>
        <v>2</v>
      </c>
      <c r="AD931" s="201">
        <f>(AC931-AC$1132)/(AC$1133-AC$1132)</f>
        <v>1</v>
      </c>
      <c r="AE931" s="46" t="s">
        <v>136</v>
      </c>
      <c r="AF931" s="194">
        <f t="shared" si="693"/>
        <v>2</v>
      </c>
      <c r="AG931" s="201">
        <f>(AF931-AF$1132)/(AF$1133-AF$1132)</f>
        <v>1</v>
      </c>
      <c r="AH931" s="24" t="s">
        <v>67</v>
      </c>
      <c r="AI931" s="194">
        <f>VLOOKUP(AH931,'DATOS DE SOPORTE'!$V$5:$W$8,2,FALSE)</f>
        <v>1</v>
      </c>
      <c r="AJ931" s="201">
        <f>(AI931-AI$1132)/(AI$1133-AI$1132)</f>
        <v>0</v>
      </c>
      <c r="AK931" s="58" t="str">
        <f t="shared" si="685"/>
        <v>Bueno</v>
      </c>
      <c r="AL931" s="196">
        <f>IFERROR(SQRT(($E931-$E$1136)^2+($C931-$C$1136)^2),0)</f>
        <v>0.16298488981739359</v>
      </c>
      <c r="AM931" s="197" t="str">
        <f>IF(AL931&lt;=SMALL($AL$3:$AL$1130,1),"MAS PARECIDO","NO")</f>
        <v>NO</v>
      </c>
      <c r="AN931" s="197" t="str">
        <f>IF(AL931&lt;=SMALL($AL$3:$AL$1130,5),"SIMILAR","NO")</f>
        <v>NO</v>
      </c>
      <c r="AO931" s="197" t="str">
        <f t="shared" si="694"/>
        <v>N/A</v>
      </c>
      <c r="AP931" s="197">
        <f t="shared" si="695"/>
        <v>0</v>
      </c>
      <c r="AQ931" s="198">
        <f t="shared" si="696"/>
        <v>0</v>
      </c>
      <c r="AR931" s="196">
        <f>IFERROR(SQRT(($E931-$E$1136)^2+($H931-$H$1136)^2),0)</f>
        <v>0.34144902941126792</v>
      </c>
      <c r="AS931" s="197" t="str">
        <f>IF(AR931&lt;=SMALL(AR$3:AR$1130,1),"MAS PARECIDO","NO")</f>
        <v>NO</v>
      </c>
      <c r="AT931" s="197" t="str">
        <f>IF(AR931&lt;=SMALL(AR$3:AR$1130,5),"SIMILAR","NO")</f>
        <v>NO</v>
      </c>
      <c r="AU931" s="197" t="str">
        <f t="shared" si="697"/>
        <v>N/A</v>
      </c>
      <c r="AV931" s="197">
        <f t="shared" si="698"/>
        <v>0</v>
      </c>
      <c r="AW931" s="198">
        <f t="shared" si="699"/>
        <v>0</v>
      </c>
      <c r="AX931" s="199">
        <f>IFERROR(SQRT(($E931-$E$1136)^2+($K931-$K$1136)^2),0)</f>
        <v>0.21325179618185119</v>
      </c>
      <c r="AY931" s="197" t="str">
        <f>IF(AX931&lt;=SMALL(AX$3:AX$1130,1),"MAS PARECIDO","NO")</f>
        <v>NO</v>
      </c>
      <c r="AZ931" s="197" t="str">
        <f>IF(AX931&lt;=SMALL(AX$3:AX$1130,5),"SIMILAR","NO")</f>
        <v>NO</v>
      </c>
      <c r="BA931" s="197" t="str">
        <f t="shared" si="700"/>
        <v>N/A</v>
      </c>
      <c r="BB931" s="197">
        <f t="shared" si="701"/>
        <v>0</v>
      </c>
      <c r="BC931" s="198">
        <f t="shared" si="702"/>
        <v>0</v>
      </c>
      <c r="BD931" s="196">
        <f>IFERROR(SQRT(($E931-$E$1136)^2+($O931-$O$1136)^2),0)</f>
        <v>7.4002220066601995E-2</v>
      </c>
      <c r="BE931" s="197" t="str">
        <f>IF(BD931&lt;=SMALL(BD$3:BD$1130,1),"MAS PARECIDO","NO")</f>
        <v>NO</v>
      </c>
      <c r="BF931" s="197" t="str">
        <f>IF(BD931&lt;=SMALL(BD$3:BD$1130,5),"SIMILAR","NO")</f>
        <v>NO</v>
      </c>
      <c r="BG931" s="197" t="str">
        <f t="shared" si="703"/>
        <v>N/A</v>
      </c>
      <c r="BH931" s="197">
        <f t="shared" si="704"/>
        <v>0</v>
      </c>
      <c r="BI931" s="198">
        <f t="shared" si="705"/>
        <v>0</v>
      </c>
      <c r="BJ931" s="199">
        <f>IFERROR(SQRT(($E931-$E$1136)^2+($R931-$R$1136)^2),0)</f>
        <v>0.50544666244301761</v>
      </c>
      <c r="BK931" s="197" t="str">
        <f>IF(BJ931&lt;=SMALL(BJ$3:BJ$1130,1),"MAS PARECIDO","NO")</f>
        <v>NO</v>
      </c>
      <c r="BL931" s="197" t="str">
        <f>IF(BJ931&lt;=SMALL(BJ$3:BJ$1130,5),"SIMILAR","NO")</f>
        <v>NO</v>
      </c>
      <c r="BM931" s="197" t="str">
        <f t="shared" si="706"/>
        <v>N/A</v>
      </c>
      <c r="BN931" s="197">
        <f t="shared" si="707"/>
        <v>0</v>
      </c>
      <c r="BO931" s="198">
        <f t="shared" si="708"/>
        <v>0</v>
      </c>
      <c r="BP931" s="199">
        <f>IFERROR(SQRT(($E931-$E$1136)^2+($U931-$U$1136)^2),0)</f>
        <v>7.4002220066601995E-2</v>
      </c>
      <c r="BQ931" s="197" t="str">
        <f>IF(BP931&lt;=SMALL(BP$3:BP$1130,1),"MAS PARECIDO","NO")</f>
        <v>NO</v>
      </c>
      <c r="BR931" s="197" t="str">
        <f>IF(BP931&lt;=SMALL(BP$3:BP$1130,5),"SIMILAR","NO")</f>
        <v>NO</v>
      </c>
      <c r="BS931" s="197" t="str">
        <f t="shared" si="709"/>
        <v>N/A</v>
      </c>
      <c r="BT931" s="197">
        <f t="shared" si="710"/>
        <v>0</v>
      </c>
      <c r="BU931" s="198">
        <f t="shared" si="711"/>
        <v>0</v>
      </c>
      <c r="BV931" s="199">
        <f>IFERROR(SQRT(($E931-$E$1136)^2+($X931-$X$1136)^2),0)</f>
        <v>7.4002220066601995E-2</v>
      </c>
      <c r="BW931" s="197" t="str">
        <f>IF(BV931&lt;=SMALL(BV$3:BV$1130,1),"MAS PARECIDO","NO")</f>
        <v>NO</v>
      </c>
      <c r="BX931" s="197" t="str">
        <f>IF(BV931&lt;=SMALL(BV$3:BV$1130,5),"SIMILAR","NO")</f>
        <v>NO</v>
      </c>
      <c r="BY931" s="197" t="str">
        <f t="shared" si="712"/>
        <v>N/A</v>
      </c>
      <c r="BZ931" s="197">
        <f t="shared" si="713"/>
        <v>0</v>
      </c>
      <c r="CA931" s="198">
        <f t="shared" si="714"/>
        <v>0</v>
      </c>
      <c r="CB931" s="199">
        <f>IFERROR(SQRT(($E931-$E$1136)^2+($AA931-$AA$1136)^2),0)</f>
        <v>7.4002220066601995E-2</v>
      </c>
      <c r="CC931" s="197" t="str">
        <f>IF(CB931&lt;=SMALL(CB$3:CB$1130,1),"MAS PARECIDO","NO")</f>
        <v>NO</v>
      </c>
      <c r="CD931" s="197" t="str">
        <f>IF(CB931&lt;=SMALL(CB$3:CB$1130,5),"SIMILAR","NO")</f>
        <v>NO</v>
      </c>
      <c r="CE931" s="197" t="str">
        <f t="shared" si="715"/>
        <v>N/A</v>
      </c>
      <c r="CF931" s="197">
        <f t="shared" si="716"/>
        <v>0</v>
      </c>
      <c r="CG931" s="198">
        <f t="shared" si="717"/>
        <v>0</v>
      </c>
      <c r="CH931" s="199">
        <f>IFERROR(SQRT(($E931-$E$1136)^2+($AD931-$AD$1136)^2),0)</f>
        <v>7.4002220066601995E-2</v>
      </c>
      <c r="CI931" s="197" t="str">
        <f>IF(CH931&lt;=SMALL(CH$3:CH$1130,1),"MAS PARECIDO","NO")</f>
        <v>NO</v>
      </c>
      <c r="CJ931" s="197" t="str">
        <f>IF(CH931&lt;=SMALL(CH$3:CH$1130,5),"SIMILAR","NO")</f>
        <v>NO</v>
      </c>
      <c r="CK931" s="197" t="str">
        <f t="shared" si="718"/>
        <v>N/A</v>
      </c>
      <c r="CL931" s="197">
        <f t="shared" si="719"/>
        <v>0</v>
      </c>
      <c r="CM931" s="198">
        <f t="shared" si="720"/>
        <v>0</v>
      </c>
      <c r="CN931" s="199">
        <f>IFERROR(SQRT(($E931-$E$1136)^2+($AG931-$AG$1136)^2),0)</f>
        <v>7.4002220066601995E-2</v>
      </c>
      <c r="CO931" s="197" t="str">
        <f>IF(CN931&lt;=SMALL(CN$3:CN$1130,1),"MAS PARECIDO","NO")</f>
        <v>NO</v>
      </c>
      <c r="CP931" s="197" t="str">
        <f>IF(CN931&lt;=SMALL(CN$3:CN$1130,5),"SIMILAR","NO")</f>
        <v>NO</v>
      </c>
      <c r="CQ931" s="197" t="str">
        <f t="shared" si="721"/>
        <v>N/A</v>
      </c>
      <c r="CR931" s="197">
        <f t="shared" si="722"/>
        <v>0</v>
      </c>
      <c r="CS931" s="198">
        <f t="shared" si="723"/>
        <v>0</v>
      </c>
      <c r="CT931" s="199">
        <f>IFERROR(SQRT(($E931-$E$1136)^2+($AJ931-$AJ$1136)^2),0)</f>
        <v>7.4002220066601995E-2</v>
      </c>
      <c r="CU931" s="197" t="str">
        <f>IF(CT931&lt;=SMALL(CT$3:CT$1130,1),"MAS PARECIDO","NO")</f>
        <v>NO</v>
      </c>
      <c r="CV931" s="197" t="str">
        <f>IF(CT931&lt;=SMALL(CT$3:CT$1130,5),"SIMILAR","NO")</f>
        <v>NO</v>
      </c>
      <c r="CW931" s="197" t="str">
        <f t="shared" si="724"/>
        <v>N/A</v>
      </c>
      <c r="CX931" s="197">
        <f t="shared" si="725"/>
        <v>0</v>
      </c>
      <c r="CY931" s="198">
        <f t="shared" si="726"/>
        <v>0</v>
      </c>
      <c r="CZ931" s="2">
        <v>0</v>
      </c>
      <c r="DA931" s="2" t="s">
        <v>2747</v>
      </c>
      <c r="DB931" s="2">
        <v>0</v>
      </c>
      <c r="DC931" s="2" t="s">
        <v>189</v>
      </c>
    </row>
    <row r="932" spans="1:107">
      <c r="A932" s="24" t="s">
        <v>1084</v>
      </c>
      <c r="B932" s="46">
        <v>56704.01</v>
      </c>
      <c r="C932" s="190">
        <f>(B932-$B$1132)/($B$1133-$B$1132)</f>
        <v>6.1016708316797598E-2</v>
      </c>
      <c r="D932" s="46">
        <v>4200</v>
      </c>
      <c r="E932" s="190">
        <f>(D932-$D$1132)/($D$1133-$D$1132)</f>
        <v>8.3702511075332258E-3</v>
      </c>
      <c r="F932" s="46" t="s">
        <v>191</v>
      </c>
      <c r="G932" s="192">
        <f>VLOOKUP(F932,'DATOS DE SOPORTE'!$Y$5:$Z$8,2,FALSE)</f>
        <v>1</v>
      </c>
      <c r="H932" s="190">
        <f>(G932-$G$1132)/($G$1133-$G$1132)</f>
        <v>0</v>
      </c>
      <c r="I932" s="50">
        <v>0</v>
      </c>
      <c r="J932" s="200">
        <f t="shared" si="686"/>
        <v>0</v>
      </c>
      <c r="K932" s="190">
        <f>(J932-$J$1132)/($J$1133-$J$1132)</f>
        <v>0</v>
      </c>
      <c r="L932" s="193" t="str">
        <f t="shared" si="687"/>
        <v>NO</v>
      </c>
      <c r="M932" s="46" t="s">
        <v>192</v>
      </c>
      <c r="N932" s="192">
        <f t="shared" si="688"/>
        <v>2</v>
      </c>
      <c r="O932" s="190">
        <f>(N932-N$1132)/(N$1133-N$1132)</f>
        <v>1</v>
      </c>
      <c r="P932" s="46" t="s">
        <v>196</v>
      </c>
      <c r="Q932" s="192">
        <f t="shared" si="689"/>
        <v>1</v>
      </c>
      <c r="R932" s="190">
        <f>(Q932-Q$1132)/(Q$1133-Q$1132)</f>
        <v>0</v>
      </c>
      <c r="S932" s="46" t="s">
        <v>194</v>
      </c>
      <c r="T932" s="192">
        <f t="shared" si="690"/>
        <v>1</v>
      </c>
      <c r="U932" s="190">
        <f>(T932-T$1132)/(T$1133-T$1132)</f>
        <v>0</v>
      </c>
      <c r="V932" s="46" t="s">
        <v>62</v>
      </c>
      <c r="W932" s="194">
        <f>VLOOKUP(V932,'DATOS DE SOPORTE'!$S$5:$T$10,2,FALSE)</f>
        <v>1</v>
      </c>
      <c r="X932" s="201">
        <f>(W932-W$1132)/(W$1133-W$1132)</f>
        <v>0</v>
      </c>
      <c r="Y932" s="46" t="s">
        <v>136</v>
      </c>
      <c r="Z932" s="194">
        <f t="shared" si="691"/>
        <v>2</v>
      </c>
      <c r="AA932" s="201">
        <f>(Z932-Z$1132)/(Z$1133-Z$1132)</f>
        <v>1</v>
      </c>
      <c r="AB932" s="46" t="s">
        <v>136</v>
      </c>
      <c r="AC932" s="194">
        <f t="shared" si="692"/>
        <v>2</v>
      </c>
      <c r="AD932" s="201">
        <f>(AC932-AC$1132)/(AC$1133-AC$1132)</f>
        <v>1</v>
      </c>
      <c r="AE932" s="46" t="s">
        <v>136</v>
      </c>
      <c r="AF932" s="194">
        <f t="shared" si="693"/>
        <v>2</v>
      </c>
      <c r="AG932" s="201">
        <f>(AF932-AF$1132)/(AF$1133-AF$1132)</f>
        <v>1</v>
      </c>
      <c r="AH932" s="24" t="s">
        <v>67</v>
      </c>
      <c r="AI932" s="194">
        <f>VLOOKUP(AH932,'DATOS DE SOPORTE'!$V$5:$W$8,2,FALSE)</f>
        <v>1</v>
      </c>
      <c r="AJ932" s="201">
        <f>(AI932-AI$1132)/(AI$1133-AI$1132)</f>
        <v>0</v>
      </c>
      <c r="AK932" s="58" t="str">
        <f t="shared" si="685"/>
        <v>Bueno</v>
      </c>
      <c r="AL932" s="196">
        <f>IFERROR(SQRT(($E932-$E$1136)^2+($C932-$C$1136)^2),0)</f>
        <v>0.14436691026053</v>
      </c>
      <c r="AM932" s="197" t="str">
        <f>IF(AL932&lt;=SMALL($AL$3:$AL$1130,1),"MAS PARECIDO","NO")</f>
        <v>NO</v>
      </c>
      <c r="AN932" s="197" t="str">
        <f>IF(AL932&lt;=SMALL($AL$3:$AL$1130,5),"SIMILAR","NO")</f>
        <v>NO</v>
      </c>
      <c r="AO932" s="197" t="str">
        <f t="shared" si="694"/>
        <v>N/A</v>
      </c>
      <c r="AP932" s="197">
        <f t="shared" si="695"/>
        <v>0</v>
      </c>
      <c r="AQ932" s="198">
        <f t="shared" si="696"/>
        <v>0</v>
      </c>
      <c r="AR932" s="196">
        <f>IFERROR(SQRT(($E932-$E$1136)^2+($H932-$H$1136)^2),0)</f>
        <v>0.33343916288417835</v>
      </c>
      <c r="AS932" s="197" t="str">
        <f>IF(AR932&lt;=SMALL(AR$3:AR$1130,1),"MAS PARECIDO","NO")</f>
        <v>NO</v>
      </c>
      <c r="AT932" s="197" t="str">
        <f>IF(AR932&lt;=SMALL(AR$3:AR$1130,5),"SIMILAR","NO")</f>
        <v>NO</v>
      </c>
      <c r="AU932" s="197" t="str">
        <f t="shared" si="697"/>
        <v>N/A</v>
      </c>
      <c r="AV932" s="197">
        <f t="shared" si="698"/>
        <v>0</v>
      </c>
      <c r="AW932" s="198">
        <f t="shared" si="699"/>
        <v>0</v>
      </c>
      <c r="AX932" s="199">
        <f>IFERROR(SQRT(($E932-$E$1136)^2+($K932-$K$1136)^2),0)</f>
        <v>0.20017633285129019</v>
      </c>
      <c r="AY932" s="197" t="str">
        <f>IF(AX932&lt;=SMALL(AX$3:AX$1130,1),"MAS PARECIDO","NO")</f>
        <v>NO</v>
      </c>
      <c r="AZ932" s="197" t="str">
        <f>IF(AX932&lt;=SMALL(AX$3:AX$1130,5),"SIMILAR","NO")</f>
        <v>NO</v>
      </c>
      <c r="BA932" s="197" t="str">
        <f t="shared" si="700"/>
        <v>N/A</v>
      </c>
      <c r="BB932" s="197">
        <f t="shared" si="701"/>
        <v>0</v>
      </c>
      <c r="BC932" s="198">
        <f t="shared" si="702"/>
        <v>0</v>
      </c>
      <c r="BD932" s="196">
        <f>IFERROR(SQRT(($E932-$E$1136)^2+($O932-$O$1136)^2),0)</f>
        <v>8.4002520075602272E-3</v>
      </c>
      <c r="BE932" s="197" t="str">
        <f>IF(BD932&lt;=SMALL(BD$3:BD$1130,1),"MAS PARECIDO","NO")</f>
        <v>NO</v>
      </c>
      <c r="BF932" s="197" t="str">
        <f>IF(BD932&lt;=SMALL(BD$3:BD$1130,5),"SIMILAR","NO")</f>
        <v>NO</v>
      </c>
      <c r="BG932" s="197" t="str">
        <f t="shared" si="703"/>
        <v>N/A</v>
      </c>
      <c r="BH932" s="197">
        <f t="shared" si="704"/>
        <v>0</v>
      </c>
      <c r="BI932" s="198">
        <f t="shared" si="705"/>
        <v>0</v>
      </c>
      <c r="BJ932" s="199">
        <f>IFERROR(SQRT(($E932-$E$1136)^2+($R932-$R$1136)^2),0)</f>
        <v>0.50007055925518207</v>
      </c>
      <c r="BK932" s="197" t="str">
        <f>IF(BJ932&lt;=SMALL(BJ$3:BJ$1130,1),"MAS PARECIDO","NO")</f>
        <v>NO</v>
      </c>
      <c r="BL932" s="197" t="str">
        <f>IF(BJ932&lt;=SMALL(BJ$3:BJ$1130,5),"SIMILAR","NO")</f>
        <v>NO</v>
      </c>
      <c r="BM932" s="197" t="str">
        <f t="shared" si="706"/>
        <v>N/A</v>
      </c>
      <c r="BN932" s="197">
        <f t="shared" si="707"/>
        <v>0</v>
      </c>
      <c r="BO932" s="198">
        <f t="shared" si="708"/>
        <v>0</v>
      </c>
      <c r="BP932" s="199">
        <f>IFERROR(SQRT(($E932-$E$1136)^2+($U932-$U$1136)^2),0)</f>
        <v>8.4002520075602272E-3</v>
      </c>
      <c r="BQ932" s="197" t="str">
        <f>IF(BP932&lt;=SMALL(BP$3:BP$1130,1),"MAS PARECIDO","NO")</f>
        <v>NO</v>
      </c>
      <c r="BR932" s="197" t="str">
        <f>IF(BP932&lt;=SMALL(BP$3:BP$1130,5),"SIMILAR","NO")</f>
        <v>NO</v>
      </c>
      <c r="BS932" s="197" t="str">
        <f t="shared" si="709"/>
        <v>N/A</v>
      </c>
      <c r="BT932" s="197">
        <f t="shared" si="710"/>
        <v>0</v>
      </c>
      <c r="BU932" s="198">
        <f t="shared" si="711"/>
        <v>0</v>
      </c>
      <c r="BV932" s="199">
        <f>IFERROR(SQRT(($E932-$E$1136)^2+($X932-$X$1136)^2),0)</f>
        <v>8.4002520075602272E-3</v>
      </c>
      <c r="BW932" s="197" t="str">
        <f>IF(BV932&lt;=SMALL(BV$3:BV$1130,1),"MAS PARECIDO","NO")</f>
        <v>NO</v>
      </c>
      <c r="BX932" s="197" t="str">
        <f>IF(BV932&lt;=SMALL(BV$3:BV$1130,5),"SIMILAR","NO")</f>
        <v>NO</v>
      </c>
      <c r="BY932" s="197" t="str">
        <f t="shared" si="712"/>
        <v>N/A</v>
      </c>
      <c r="BZ932" s="197">
        <f t="shared" si="713"/>
        <v>0</v>
      </c>
      <c r="CA932" s="198">
        <f t="shared" si="714"/>
        <v>0</v>
      </c>
      <c r="CB932" s="199">
        <f>IFERROR(SQRT(($E932-$E$1136)^2+($AA932-$AA$1136)^2),0)</f>
        <v>1.0000352814945033</v>
      </c>
      <c r="CC932" s="197" t="str">
        <f>IF(CB932&lt;=SMALL(CB$3:CB$1130,1),"MAS PARECIDO","NO")</f>
        <v>NO</v>
      </c>
      <c r="CD932" s="197" t="str">
        <f>IF(CB932&lt;=SMALL(CB$3:CB$1130,5),"SIMILAR","NO")</f>
        <v>NO</v>
      </c>
      <c r="CE932" s="197" t="str">
        <f t="shared" si="715"/>
        <v>N/A</v>
      </c>
      <c r="CF932" s="197">
        <f t="shared" si="716"/>
        <v>0</v>
      </c>
      <c r="CG932" s="198">
        <f t="shared" si="717"/>
        <v>0</v>
      </c>
      <c r="CH932" s="199">
        <f>IFERROR(SQRT(($E932-$E$1136)^2+($AD932-$AD$1136)^2),0)</f>
        <v>8.4002520075602272E-3</v>
      </c>
      <c r="CI932" s="197" t="str">
        <f>IF(CH932&lt;=SMALL(CH$3:CH$1130,1),"MAS PARECIDO","NO")</f>
        <v>NO</v>
      </c>
      <c r="CJ932" s="197" t="str">
        <f>IF(CH932&lt;=SMALL(CH$3:CH$1130,5),"SIMILAR","NO")</f>
        <v>NO</v>
      </c>
      <c r="CK932" s="197" t="str">
        <f t="shared" si="718"/>
        <v>N/A</v>
      </c>
      <c r="CL932" s="197">
        <f t="shared" si="719"/>
        <v>0</v>
      </c>
      <c r="CM932" s="198">
        <f t="shared" si="720"/>
        <v>0</v>
      </c>
      <c r="CN932" s="199">
        <f>IFERROR(SQRT(($E932-$E$1136)^2+($AG932-$AG$1136)^2),0)</f>
        <v>8.4002520075602272E-3</v>
      </c>
      <c r="CO932" s="197" t="str">
        <f>IF(CN932&lt;=SMALL(CN$3:CN$1130,1),"MAS PARECIDO","NO")</f>
        <v>NO</v>
      </c>
      <c r="CP932" s="197" t="str">
        <f>IF(CN932&lt;=SMALL(CN$3:CN$1130,5),"SIMILAR","NO")</f>
        <v>NO</v>
      </c>
      <c r="CQ932" s="197" t="str">
        <f t="shared" si="721"/>
        <v>N/A</v>
      </c>
      <c r="CR932" s="197">
        <f t="shared" si="722"/>
        <v>0</v>
      </c>
      <c r="CS932" s="198">
        <f t="shared" si="723"/>
        <v>0</v>
      </c>
      <c r="CT932" s="199">
        <f>IFERROR(SQRT(($E932-$E$1136)^2+($AJ932-$AJ$1136)^2),0)</f>
        <v>8.4002520075602272E-3</v>
      </c>
      <c r="CU932" s="197" t="str">
        <f>IF(CT932&lt;=SMALL(CT$3:CT$1130,1),"MAS PARECIDO","NO")</f>
        <v>NO</v>
      </c>
      <c r="CV932" s="197" t="str">
        <f>IF(CT932&lt;=SMALL(CT$3:CT$1130,5),"SIMILAR","NO")</f>
        <v>NO</v>
      </c>
      <c r="CW932" s="197" t="str">
        <f t="shared" si="724"/>
        <v>N/A</v>
      </c>
      <c r="CX932" s="197">
        <f t="shared" si="725"/>
        <v>0</v>
      </c>
      <c r="CY932" s="198">
        <f t="shared" si="726"/>
        <v>0</v>
      </c>
      <c r="CZ932" s="2">
        <v>0</v>
      </c>
      <c r="DA932" s="2" t="s">
        <v>2748</v>
      </c>
      <c r="DB932" s="2">
        <v>0</v>
      </c>
      <c r="DC932" s="2" t="s">
        <v>189</v>
      </c>
    </row>
    <row r="933" spans="1:107">
      <c r="A933" s="24" t="s">
        <v>537</v>
      </c>
      <c r="B933" s="46">
        <v>37265.85</v>
      </c>
      <c r="C933" s="190">
        <f>(B933-$B$1132)/($B$1133-$B$1132)</f>
        <v>3.8295186376840248E-2</v>
      </c>
      <c r="D933" s="46">
        <v>3416.38</v>
      </c>
      <c r="E933" s="190">
        <f>(D933-$D$1132)/($D$1133-$D$1132)</f>
        <v>6.8029640889226677E-3</v>
      </c>
      <c r="F933" s="46" t="s">
        <v>191</v>
      </c>
      <c r="G933" s="192">
        <f>VLOOKUP(F933,'DATOS DE SOPORTE'!$Y$5:$Z$8,2,FALSE)</f>
        <v>1</v>
      </c>
      <c r="H933" s="190">
        <f>(G933-$G$1132)/($G$1133-$G$1132)</f>
        <v>0</v>
      </c>
      <c r="I933" s="50">
        <v>0</v>
      </c>
      <c r="J933" s="200">
        <f t="shared" si="686"/>
        <v>0</v>
      </c>
      <c r="K933" s="190">
        <f>(J933-$J$1132)/($J$1133-$J$1132)</f>
        <v>0</v>
      </c>
      <c r="L933" s="193" t="str">
        <f t="shared" si="687"/>
        <v>NO</v>
      </c>
      <c r="M933" s="46" t="s">
        <v>192</v>
      </c>
      <c r="N933" s="192">
        <f t="shared" si="688"/>
        <v>2</v>
      </c>
      <c r="O933" s="190">
        <f>(N933-N$1132)/(N$1133-N$1132)</f>
        <v>1</v>
      </c>
      <c r="P933" s="46" t="s">
        <v>196</v>
      </c>
      <c r="Q933" s="192">
        <f t="shared" si="689"/>
        <v>1</v>
      </c>
      <c r="R933" s="190">
        <f>(Q933-Q$1132)/(Q$1133-Q$1132)</f>
        <v>0</v>
      </c>
      <c r="S933" s="46" t="s">
        <v>194</v>
      </c>
      <c r="T933" s="192">
        <f t="shared" si="690"/>
        <v>1</v>
      </c>
      <c r="U933" s="190">
        <f>(T933-T$1132)/(T$1133-T$1132)</f>
        <v>0</v>
      </c>
      <c r="V933" s="46" t="s">
        <v>62</v>
      </c>
      <c r="W933" s="194">
        <f>VLOOKUP(V933,'DATOS DE SOPORTE'!$S$5:$T$10,2,FALSE)</f>
        <v>1</v>
      </c>
      <c r="X933" s="201">
        <f>(W933-W$1132)/(W$1133-W$1132)</f>
        <v>0</v>
      </c>
      <c r="Y933" s="46" t="s">
        <v>136</v>
      </c>
      <c r="Z933" s="194">
        <f t="shared" si="691"/>
        <v>2</v>
      </c>
      <c r="AA933" s="201">
        <f>(Z933-Z$1132)/(Z$1133-Z$1132)</f>
        <v>1</v>
      </c>
      <c r="AB933" s="46" t="s">
        <v>188</v>
      </c>
      <c r="AC933" s="194">
        <f t="shared" si="692"/>
        <v>1</v>
      </c>
      <c r="AD933" s="201">
        <f>(AC933-AC$1132)/(AC$1133-AC$1132)</f>
        <v>0</v>
      </c>
      <c r="AE933" s="46" t="s">
        <v>188</v>
      </c>
      <c r="AF933" s="194">
        <f t="shared" si="693"/>
        <v>1</v>
      </c>
      <c r="AG933" s="201">
        <f>(AF933-AF$1132)/(AF$1133-AF$1132)</f>
        <v>0</v>
      </c>
      <c r="AH933" s="24" t="s">
        <v>67</v>
      </c>
      <c r="AI933" s="194">
        <f>VLOOKUP(AH933,'DATOS DE SOPORTE'!$V$5:$W$8,2,FALSE)</f>
        <v>1</v>
      </c>
      <c r="AJ933" s="201">
        <f>(AI933-AI$1132)/(AI$1133-AI$1132)</f>
        <v>0</v>
      </c>
      <c r="AK933" s="58" t="str">
        <f t="shared" si="685"/>
        <v>Bueno</v>
      </c>
      <c r="AL933" s="196">
        <f>IFERROR(SQRT(($E933-$E$1136)^2+($C933-$C$1136)^2),0)</f>
        <v>0.1669836938734526</v>
      </c>
      <c r="AM933" s="197" t="str">
        <f>IF(AL933&lt;=SMALL($AL$3:$AL$1130,1),"MAS PARECIDO","NO")</f>
        <v>NO</v>
      </c>
      <c r="AN933" s="197" t="str">
        <f>IF(AL933&lt;=SMALL($AL$3:$AL$1130,5),"SIMILAR","NO")</f>
        <v>NO</v>
      </c>
      <c r="AO933" s="197" t="str">
        <f t="shared" si="694"/>
        <v>N/A</v>
      </c>
      <c r="AP933" s="197">
        <f t="shared" si="695"/>
        <v>0</v>
      </c>
      <c r="AQ933" s="198">
        <f t="shared" si="696"/>
        <v>0</v>
      </c>
      <c r="AR933" s="196">
        <f>IFERROR(SQRT(($E933-$E$1136)^2+($H933-$H$1136)^2),0)</f>
        <v>0.33340336009352295</v>
      </c>
      <c r="AS933" s="197" t="str">
        <f>IF(AR933&lt;=SMALL(AR$3:AR$1130,1),"MAS PARECIDO","NO")</f>
        <v>NO</v>
      </c>
      <c r="AT933" s="197" t="str">
        <f>IF(AR933&lt;=SMALL(AR$3:AR$1130,5),"SIMILAR","NO")</f>
        <v>NO</v>
      </c>
      <c r="AU933" s="197" t="str">
        <f t="shared" si="697"/>
        <v>N/A</v>
      </c>
      <c r="AV933" s="197">
        <f t="shared" si="698"/>
        <v>0</v>
      </c>
      <c r="AW933" s="198">
        <f t="shared" si="699"/>
        <v>0</v>
      </c>
      <c r="AX933" s="199">
        <f>IFERROR(SQRT(($E933-$E$1136)^2+($K933-$K$1136)^2),0)</f>
        <v>0.20011668948526062</v>
      </c>
      <c r="AY933" s="197" t="str">
        <f>IF(AX933&lt;=SMALL(AX$3:AX$1130,1),"MAS PARECIDO","NO")</f>
        <v>NO</v>
      </c>
      <c r="AZ933" s="197" t="str">
        <f>IF(AX933&lt;=SMALL(AX$3:AX$1130,5),"SIMILAR","NO")</f>
        <v>NO</v>
      </c>
      <c r="BA933" s="197" t="str">
        <f t="shared" si="700"/>
        <v>N/A</v>
      </c>
      <c r="BB933" s="197">
        <f t="shared" si="701"/>
        <v>0</v>
      </c>
      <c r="BC933" s="198">
        <f t="shared" si="702"/>
        <v>0</v>
      </c>
      <c r="BD933" s="196">
        <f>IFERROR(SQRT(($E933-$E$1136)^2+($O933-$O$1136)^2),0)</f>
        <v>6.8329649889496682E-3</v>
      </c>
      <c r="BE933" s="197" t="str">
        <f>IF(BD933&lt;=SMALL(BD$3:BD$1130,1),"MAS PARECIDO","NO")</f>
        <v>NO</v>
      </c>
      <c r="BF933" s="197" t="str">
        <f>IF(BD933&lt;=SMALL(BD$3:BD$1130,5),"SIMILAR","NO")</f>
        <v>NO</v>
      </c>
      <c r="BG933" s="197" t="str">
        <f t="shared" si="703"/>
        <v>N/A</v>
      </c>
      <c r="BH933" s="197">
        <f t="shared" si="704"/>
        <v>0</v>
      </c>
      <c r="BI933" s="198">
        <f t="shared" si="705"/>
        <v>0</v>
      </c>
      <c r="BJ933" s="199">
        <f>IFERROR(SQRT(($E933-$E$1136)^2+($R933-$R$1136)^2),0)</f>
        <v>0.50004668723084267</v>
      </c>
      <c r="BK933" s="197" t="str">
        <f>IF(BJ933&lt;=SMALL(BJ$3:BJ$1130,1),"MAS PARECIDO","NO")</f>
        <v>NO</v>
      </c>
      <c r="BL933" s="197" t="str">
        <f>IF(BJ933&lt;=SMALL(BJ$3:BJ$1130,5),"SIMILAR","NO")</f>
        <v>NO</v>
      </c>
      <c r="BM933" s="197" t="str">
        <f t="shared" si="706"/>
        <v>N/A</v>
      </c>
      <c r="BN933" s="197">
        <f t="shared" si="707"/>
        <v>0</v>
      </c>
      <c r="BO933" s="198">
        <f t="shared" si="708"/>
        <v>0</v>
      </c>
      <c r="BP933" s="199">
        <f>IFERROR(SQRT(($E933-$E$1136)^2+($U933-$U$1136)^2),0)</f>
        <v>6.8329649889496682E-3</v>
      </c>
      <c r="BQ933" s="197" t="str">
        <f>IF(BP933&lt;=SMALL(BP$3:BP$1130,1),"MAS PARECIDO","NO")</f>
        <v>NO</v>
      </c>
      <c r="BR933" s="197" t="str">
        <f>IF(BP933&lt;=SMALL(BP$3:BP$1130,5),"SIMILAR","NO")</f>
        <v>NO</v>
      </c>
      <c r="BS933" s="197" t="str">
        <f t="shared" si="709"/>
        <v>N/A</v>
      </c>
      <c r="BT933" s="197">
        <f t="shared" si="710"/>
        <v>0</v>
      </c>
      <c r="BU933" s="198">
        <f t="shared" si="711"/>
        <v>0</v>
      </c>
      <c r="BV933" s="199">
        <f>IFERROR(SQRT(($E933-$E$1136)^2+($X933-$X$1136)^2),0)</f>
        <v>6.8329649889496682E-3</v>
      </c>
      <c r="BW933" s="197" t="str">
        <f>IF(BV933&lt;=SMALL(BV$3:BV$1130,1),"MAS PARECIDO","NO")</f>
        <v>NO</v>
      </c>
      <c r="BX933" s="197" t="str">
        <f>IF(BV933&lt;=SMALL(BV$3:BV$1130,5),"SIMILAR","NO")</f>
        <v>NO</v>
      </c>
      <c r="BY933" s="197" t="str">
        <f t="shared" si="712"/>
        <v>N/A</v>
      </c>
      <c r="BZ933" s="197">
        <f t="shared" si="713"/>
        <v>0</v>
      </c>
      <c r="CA933" s="198">
        <f t="shared" si="714"/>
        <v>0</v>
      </c>
      <c r="CB933" s="199">
        <f>IFERROR(SQRT(($E933-$E$1136)^2+($AA933-$AA$1136)^2),0)</f>
        <v>1.0000233444327888</v>
      </c>
      <c r="CC933" s="197" t="str">
        <f>IF(CB933&lt;=SMALL(CB$3:CB$1130,1),"MAS PARECIDO","NO")</f>
        <v>NO</v>
      </c>
      <c r="CD933" s="197" t="str">
        <f>IF(CB933&lt;=SMALL(CB$3:CB$1130,5),"SIMILAR","NO")</f>
        <v>NO</v>
      </c>
      <c r="CE933" s="197" t="str">
        <f t="shared" si="715"/>
        <v>N/A</v>
      </c>
      <c r="CF933" s="197">
        <f t="shared" si="716"/>
        <v>0</v>
      </c>
      <c r="CG933" s="198">
        <f t="shared" si="717"/>
        <v>0</v>
      </c>
      <c r="CH933" s="199">
        <f>IFERROR(SQRT(($E933-$E$1136)^2+($AD933-$AD$1136)^2),0)</f>
        <v>1.0000233444327888</v>
      </c>
      <c r="CI933" s="197" t="str">
        <f>IF(CH933&lt;=SMALL(CH$3:CH$1130,1),"MAS PARECIDO","NO")</f>
        <v>NO</v>
      </c>
      <c r="CJ933" s="197" t="str">
        <f>IF(CH933&lt;=SMALL(CH$3:CH$1130,5),"SIMILAR","NO")</f>
        <v>NO</v>
      </c>
      <c r="CK933" s="197" t="str">
        <f t="shared" si="718"/>
        <v>N/A</v>
      </c>
      <c r="CL933" s="197">
        <f t="shared" si="719"/>
        <v>0</v>
      </c>
      <c r="CM933" s="198">
        <f t="shared" si="720"/>
        <v>0</v>
      </c>
      <c r="CN933" s="199">
        <f>IFERROR(SQRT(($E933-$E$1136)^2+($AG933-$AG$1136)^2),0)</f>
        <v>1.0000233444327888</v>
      </c>
      <c r="CO933" s="197" t="str">
        <f>IF(CN933&lt;=SMALL(CN$3:CN$1130,1),"MAS PARECIDO","NO")</f>
        <v>NO</v>
      </c>
      <c r="CP933" s="197" t="str">
        <f>IF(CN933&lt;=SMALL(CN$3:CN$1130,5),"SIMILAR","NO")</f>
        <v>NO</v>
      </c>
      <c r="CQ933" s="197" t="str">
        <f t="shared" si="721"/>
        <v>N/A</v>
      </c>
      <c r="CR933" s="197">
        <f t="shared" si="722"/>
        <v>0</v>
      </c>
      <c r="CS933" s="198">
        <f t="shared" si="723"/>
        <v>0</v>
      </c>
      <c r="CT933" s="199">
        <f>IFERROR(SQRT(($E933-$E$1136)^2+($AJ933-$AJ$1136)^2),0)</f>
        <v>6.8329649889496682E-3</v>
      </c>
      <c r="CU933" s="197" t="str">
        <f>IF(CT933&lt;=SMALL(CT$3:CT$1130,1),"MAS PARECIDO","NO")</f>
        <v>NO</v>
      </c>
      <c r="CV933" s="197" t="str">
        <f>IF(CT933&lt;=SMALL(CT$3:CT$1130,5),"SIMILAR","NO")</f>
        <v>NO</v>
      </c>
      <c r="CW933" s="197" t="str">
        <f t="shared" si="724"/>
        <v>N/A</v>
      </c>
      <c r="CX933" s="197">
        <f t="shared" si="725"/>
        <v>0</v>
      </c>
      <c r="CY933" s="198">
        <f t="shared" si="726"/>
        <v>0</v>
      </c>
      <c r="CZ933" s="2" t="s">
        <v>1802</v>
      </c>
      <c r="DA933" s="2" t="s">
        <v>1803</v>
      </c>
      <c r="DB933" s="2">
        <v>0</v>
      </c>
      <c r="DC933" s="2" t="s">
        <v>189</v>
      </c>
    </row>
    <row r="934" spans="1:107">
      <c r="A934" s="24" t="s">
        <v>1085</v>
      </c>
      <c r="B934" s="46">
        <v>37979.589999999997</v>
      </c>
      <c r="C934" s="190">
        <f>(B934-$B$1132)/($B$1133-$B$1132)</f>
        <v>3.9129486489064093E-2</v>
      </c>
      <c r="D934" s="46">
        <v>3500</v>
      </c>
      <c r="E934" s="190">
        <f>(D934-$D$1132)/($D$1133-$D$1132)</f>
        <v>6.9702091062731879E-3</v>
      </c>
      <c r="F934" s="46" t="s">
        <v>53</v>
      </c>
      <c r="G934" s="192">
        <f>VLOOKUP(F934,'DATOS DE SOPORTE'!$Y$5:$Z$8,2,FALSE)</f>
        <v>2</v>
      </c>
      <c r="H934" s="190">
        <f>(G934-$G$1132)/($G$1133-$G$1132)</f>
        <v>0.33333333333333331</v>
      </c>
      <c r="I934" s="50">
        <v>3</v>
      </c>
      <c r="J934" s="200">
        <f t="shared" si="686"/>
        <v>3</v>
      </c>
      <c r="K934" s="190">
        <f>(J934-$J$1132)/($J$1133-$J$1132)</f>
        <v>0.6</v>
      </c>
      <c r="L934" s="193" t="str">
        <f t="shared" si="687"/>
        <v>SI</v>
      </c>
      <c r="M934" s="46" t="s">
        <v>192</v>
      </c>
      <c r="N934" s="192">
        <f t="shared" si="688"/>
        <v>2</v>
      </c>
      <c r="O934" s="190">
        <f>(N934-N$1132)/(N$1133-N$1132)</f>
        <v>1</v>
      </c>
      <c r="P934" s="46" t="s">
        <v>193</v>
      </c>
      <c r="Q934" s="192">
        <f t="shared" si="689"/>
        <v>2</v>
      </c>
      <c r="R934" s="190">
        <f>(Q934-Q$1132)/(Q$1133-Q$1132)</f>
        <v>0.5</v>
      </c>
      <c r="S934" s="46" t="s">
        <v>194</v>
      </c>
      <c r="T934" s="192">
        <f t="shared" si="690"/>
        <v>1</v>
      </c>
      <c r="U934" s="190">
        <f>(T934-T$1132)/(T$1133-T$1132)</f>
        <v>0</v>
      </c>
      <c r="V934" s="46" t="s">
        <v>62</v>
      </c>
      <c r="W934" s="194">
        <f>VLOOKUP(V934,'DATOS DE SOPORTE'!$S$5:$T$10,2,FALSE)</f>
        <v>1</v>
      </c>
      <c r="X934" s="201">
        <f>(W934-W$1132)/(W$1133-W$1132)</f>
        <v>0</v>
      </c>
      <c r="Y934" s="46" t="s">
        <v>188</v>
      </c>
      <c r="Z934" s="194">
        <f t="shared" si="691"/>
        <v>1</v>
      </c>
      <c r="AA934" s="201">
        <f>(Z934-Z$1132)/(Z$1133-Z$1132)</f>
        <v>0</v>
      </c>
      <c r="AB934" s="46" t="s">
        <v>136</v>
      </c>
      <c r="AC934" s="194">
        <f t="shared" si="692"/>
        <v>2</v>
      </c>
      <c r="AD934" s="201">
        <f>(AC934-AC$1132)/(AC$1133-AC$1132)</f>
        <v>1</v>
      </c>
      <c r="AE934" s="46" t="s">
        <v>188</v>
      </c>
      <c r="AF934" s="194">
        <f t="shared" si="693"/>
        <v>1</v>
      </c>
      <c r="AG934" s="201">
        <f>(AF934-AF$1132)/(AF$1133-AF$1132)</f>
        <v>0</v>
      </c>
      <c r="AH934" s="24" t="s">
        <v>67</v>
      </c>
      <c r="AI934" s="194">
        <f>VLOOKUP(AH934,'DATOS DE SOPORTE'!$V$5:$W$8,2,FALSE)</f>
        <v>1</v>
      </c>
      <c r="AJ934" s="201">
        <f>(AI934-AI$1132)/(AI$1133-AI$1132)</f>
        <v>0</v>
      </c>
      <c r="AK934" s="58" t="str">
        <f t="shared" si="685"/>
        <v>Bueno</v>
      </c>
      <c r="AL934" s="196">
        <f>IFERROR(SQRT(($E934-$E$1136)^2+($C934-$C$1136)^2),0)</f>
        <v>0.1661570580767065</v>
      </c>
      <c r="AM934" s="197" t="str">
        <f>IF(AL934&lt;=SMALL($AL$3:$AL$1130,1),"MAS PARECIDO","NO")</f>
        <v>NO</v>
      </c>
      <c r="AN934" s="197" t="str">
        <f>IF(AL934&lt;=SMALL($AL$3:$AL$1130,5),"SIMILAR","NO")</f>
        <v>NO</v>
      </c>
      <c r="AO934" s="197" t="str">
        <f t="shared" si="694"/>
        <v>N/A</v>
      </c>
      <c r="AP934" s="197">
        <f t="shared" si="695"/>
        <v>0</v>
      </c>
      <c r="AQ934" s="198">
        <f t="shared" si="696"/>
        <v>0</v>
      </c>
      <c r="AR934" s="196">
        <f>IFERROR(SQRT(($E934-$E$1136)^2+($H934-$H$1136)^2),0)</f>
        <v>7.0002100063001884E-3</v>
      </c>
      <c r="AS934" s="197" t="str">
        <f>IF(AR934&lt;=SMALL(AR$3:AR$1130,1),"MAS PARECIDO","NO")</f>
        <v>NO</v>
      </c>
      <c r="AT934" s="197" t="str">
        <f>IF(AR934&lt;=SMALL(AR$3:AR$1130,5),"SIMILAR","NO")</f>
        <v>NO</v>
      </c>
      <c r="AU934" s="197" t="str">
        <f t="shared" si="697"/>
        <v>N/A</v>
      </c>
      <c r="AV934" s="197">
        <f t="shared" si="698"/>
        <v>0</v>
      </c>
      <c r="AW934" s="198">
        <f t="shared" si="699"/>
        <v>0</v>
      </c>
      <c r="AX934" s="199">
        <f>IFERROR(SQRT(($E934-$E$1136)^2+($K934-$K$1136)^2),0)</f>
        <v>0.40006124898586748</v>
      </c>
      <c r="AY934" s="197" t="str">
        <f>IF(AX934&lt;=SMALL(AX$3:AX$1130,1),"MAS PARECIDO","NO")</f>
        <v>NO</v>
      </c>
      <c r="AZ934" s="197" t="str">
        <f>IF(AX934&lt;=SMALL(AX$3:AX$1130,5),"SIMILAR","NO")</f>
        <v>NO</v>
      </c>
      <c r="BA934" s="197" t="str">
        <f t="shared" si="700"/>
        <v>N/A</v>
      </c>
      <c r="BB934" s="197">
        <f t="shared" si="701"/>
        <v>0</v>
      </c>
      <c r="BC934" s="198">
        <f t="shared" si="702"/>
        <v>0</v>
      </c>
      <c r="BD934" s="196">
        <f>IFERROR(SQRT(($E934-$E$1136)^2+($O934-$O$1136)^2),0)</f>
        <v>7.0002100063001884E-3</v>
      </c>
      <c r="BE934" s="197" t="str">
        <f>IF(BD934&lt;=SMALL(BD$3:BD$1130,1),"MAS PARECIDO","NO")</f>
        <v>NO</v>
      </c>
      <c r="BF934" s="197" t="str">
        <f>IF(BD934&lt;=SMALL(BD$3:BD$1130,5),"SIMILAR","NO")</f>
        <v>NO</v>
      </c>
      <c r="BG934" s="197" t="str">
        <f t="shared" si="703"/>
        <v>N/A</v>
      </c>
      <c r="BH934" s="197">
        <f t="shared" si="704"/>
        <v>0</v>
      </c>
      <c r="BI934" s="198">
        <f t="shared" si="705"/>
        <v>0</v>
      </c>
      <c r="BJ934" s="199">
        <f>IFERROR(SQRT(($E934-$E$1136)^2+($R934-$R$1136)^2),0)</f>
        <v>7.0002100063001884E-3</v>
      </c>
      <c r="BK934" s="197" t="str">
        <f>IF(BJ934&lt;=SMALL(BJ$3:BJ$1130,1),"MAS PARECIDO","NO")</f>
        <v>NO</v>
      </c>
      <c r="BL934" s="197" t="str">
        <f>IF(BJ934&lt;=SMALL(BJ$3:BJ$1130,5),"SIMILAR","NO")</f>
        <v>NO</v>
      </c>
      <c r="BM934" s="197" t="str">
        <f t="shared" si="706"/>
        <v>N/A</v>
      </c>
      <c r="BN934" s="197">
        <f t="shared" si="707"/>
        <v>0</v>
      </c>
      <c r="BO934" s="198">
        <f t="shared" si="708"/>
        <v>0</v>
      </c>
      <c r="BP934" s="199">
        <f>IFERROR(SQRT(($E934-$E$1136)^2+($U934-$U$1136)^2),0)</f>
        <v>7.0002100063001884E-3</v>
      </c>
      <c r="BQ934" s="197" t="str">
        <f>IF(BP934&lt;=SMALL(BP$3:BP$1130,1),"MAS PARECIDO","NO")</f>
        <v>NO</v>
      </c>
      <c r="BR934" s="197" t="str">
        <f>IF(BP934&lt;=SMALL(BP$3:BP$1130,5),"SIMILAR","NO")</f>
        <v>NO</v>
      </c>
      <c r="BS934" s="197" t="str">
        <f t="shared" si="709"/>
        <v>N/A</v>
      </c>
      <c r="BT934" s="197">
        <f t="shared" si="710"/>
        <v>0</v>
      </c>
      <c r="BU934" s="198">
        <f t="shared" si="711"/>
        <v>0</v>
      </c>
      <c r="BV934" s="199">
        <f>IFERROR(SQRT(($E934-$E$1136)^2+($X934-$X$1136)^2),0)</f>
        <v>7.0002100063001884E-3</v>
      </c>
      <c r="BW934" s="197" t="str">
        <f>IF(BV934&lt;=SMALL(BV$3:BV$1130,1),"MAS PARECIDO","NO")</f>
        <v>NO</v>
      </c>
      <c r="BX934" s="197" t="str">
        <f>IF(BV934&lt;=SMALL(BV$3:BV$1130,5),"SIMILAR","NO")</f>
        <v>NO</v>
      </c>
      <c r="BY934" s="197" t="str">
        <f t="shared" si="712"/>
        <v>N/A</v>
      </c>
      <c r="BZ934" s="197">
        <f t="shared" si="713"/>
        <v>0</v>
      </c>
      <c r="CA934" s="198">
        <f t="shared" si="714"/>
        <v>0</v>
      </c>
      <c r="CB934" s="199">
        <f>IFERROR(SQRT(($E934-$E$1136)^2+($AA934-$AA$1136)^2),0)</f>
        <v>7.0002100063001884E-3</v>
      </c>
      <c r="CC934" s="197" t="str">
        <f>IF(CB934&lt;=SMALL(CB$3:CB$1130,1),"MAS PARECIDO","NO")</f>
        <v>NO</v>
      </c>
      <c r="CD934" s="197" t="str">
        <f>IF(CB934&lt;=SMALL(CB$3:CB$1130,5),"SIMILAR","NO")</f>
        <v>NO</v>
      </c>
      <c r="CE934" s="197" t="str">
        <f t="shared" si="715"/>
        <v>N/A</v>
      </c>
      <c r="CF934" s="197">
        <f t="shared" si="716"/>
        <v>0</v>
      </c>
      <c r="CG934" s="198">
        <f t="shared" si="717"/>
        <v>0</v>
      </c>
      <c r="CH934" s="199">
        <f>IFERROR(SQRT(($E934-$E$1136)^2+($AD934-$AD$1136)^2),0)</f>
        <v>7.0002100063001884E-3</v>
      </c>
      <c r="CI934" s="197" t="str">
        <f>IF(CH934&lt;=SMALL(CH$3:CH$1130,1),"MAS PARECIDO","NO")</f>
        <v>NO</v>
      </c>
      <c r="CJ934" s="197" t="str">
        <f>IF(CH934&lt;=SMALL(CH$3:CH$1130,5),"SIMILAR","NO")</f>
        <v>NO</v>
      </c>
      <c r="CK934" s="197" t="str">
        <f t="shared" si="718"/>
        <v>N/A</v>
      </c>
      <c r="CL934" s="197">
        <f t="shared" si="719"/>
        <v>0</v>
      </c>
      <c r="CM934" s="198">
        <f t="shared" si="720"/>
        <v>0</v>
      </c>
      <c r="CN934" s="199">
        <f>IFERROR(SQRT(($E934-$E$1136)^2+($AG934-$AG$1136)^2),0)</f>
        <v>1.0000245011699125</v>
      </c>
      <c r="CO934" s="197" t="str">
        <f>IF(CN934&lt;=SMALL(CN$3:CN$1130,1),"MAS PARECIDO","NO")</f>
        <v>NO</v>
      </c>
      <c r="CP934" s="197" t="str">
        <f>IF(CN934&lt;=SMALL(CN$3:CN$1130,5),"SIMILAR","NO")</f>
        <v>NO</v>
      </c>
      <c r="CQ934" s="197" t="str">
        <f t="shared" si="721"/>
        <v>N/A</v>
      </c>
      <c r="CR934" s="197">
        <f t="shared" si="722"/>
        <v>0</v>
      </c>
      <c r="CS934" s="198">
        <f t="shared" si="723"/>
        <v>0</v>
      </c>
      <c r="CT934" s="199">
        <f>IFERROR(SQRT(($E934-$E$1136)^2+($AJ934-$AJ$1136)^2),0)</f>
        <v>7.0002100063001884E-3</v>
      </c>
      <c r="CU934" s="197" t="str">
        <f>IF(CT934&lt;=SMALL(CT$3:CT$1130,1),"MAS PARECIDO","NO")</f>
        <v>NO</v>
      </c>
      <c r="CV934" s="197" t="str">
        <f>IF(CT934&lt;=SMALL(CT$3:CT$1130,5),"SIMILAR","NO")</f>
        <v>NO</v>
      </c>
      <c r="CW934" s="197" t="str">
        <f t="shared" si="724"/>
        <v>N/A</v>
      </c>
      <c r="CX934" s="197">
        <f t="shared" si="725"/>
        <v>0</v>
      </c>
      <c r="CY934" s="198">
        <f t="shared" si="726"/>
        <v>0</v>
      </c>
      <c r="CZ934" s="2">
        <v>0</v>
      </c>
      <c r="DA934" s="2" t="s">
        <v>2749</v>
      </c>
      <c r="DB934" s="2">
        <v>0</v>
      </c>
      <c r="DC934" s="2" t="s">
        <v>189</v>
      </c>
    </row>
    <row r="935" spans="1:107">
      <c r="A935" s="24" t="s">
        <v>1086</v>
      </c>
      <c r="B935" s="46">
        <v>363960.74</v>
      </c>
      <c r="C935" s="190">
        <f>(B935-$B$1132)/($B$1133-$B$1132)</f>
        <v>0.4201731578930204</v>
      </c>
      <c r="D935" s="46">
        <v>40000</v>
      </c>
      <c r="E935" s="190">
        <f>(D935-$D$1132)/($D$1133-$D$1132)</f>
        <v>7.9972399171975156E-2</v>
      </c>
      <c r="F935" s="46" t="s">
        <v>191</v>
      </c>
      <c r="G935" s="192">
        <f>VLOOKUP(F935,'DATOS DE SOPORTE'!$Y$5:$Z$8,2,FALSE)</f>
        <v>1</v>
      </c>
      <c r="H935" s="190">
        <f>(G935-$G$1132)/($G$1133-$G$1132)</f>
        <v>0</v>
      </c>
      <c r="I935" s="50">
        <v>2</v>
      </c>
      <c r="J935" s="200">
        <f t="shared" si="686"/>
        <v>2</v>
      </c>
      <c r="K935" s="190">
        <f>(J935-$J$1132)/($J$1133-$J$1132)</f>
        <v>0.4</v>
      </c>
      <c r="L935" s="193" t="str">
        <f t="shared" si="687"/>
        <v>SI</v>
      </c>
      <c r="M935" s="46" t="s">
        <v>56</v>
      </c>
      <c r="N935" s="192">
        <f t="shared" si="688"/>
        <v>1</v>
      </c>
      <c r="O935" s="190">
        <f>(N935-N$1132)/(N$1133-N$1132)</f>
        <v>0</v>
      </c>
      <c r="P935" s="46" t="s">
        <v>193</v>
      </c>
      <c r="Q935" s="192">
        <f t="shared" si="689"/>
        <v>2</v>
      </c>
      <c r="R935" s="190">
        <f>(Q935-Q$1132)/(Q$1133-Q$1132)</f>
        <v>0.5</v>
      </c>
      <c r="S935" s="46" t="s">
        <v>194</v>
      </c>
      <c r="T935" s="192">
        <f t="shared" si="690"/>
        <v>1</v>
      </c>
      <c r="U935" s="190">
        <f>(T935-T$1132)/(T$1133-T$1132)</f>
        <v>0</v>
      </c>
      <c r="V935" s="46" t="s">
        <v>62</v>
      </c>
      <c r="W935" s="194">
        <f>VLOOKUP(V935,'DATOS DE SOPORTE'!$S$5:$T$10,2,FALSE)</f>
        <v>1</v>
      </c>
      <c r="X935" s="201">
        <f>(W935-W$1132)/(W$1133-W$1132)</f>
        <v>0</v>
      </c>
      <c r="Y935" s="46" t="s">
        <v>188</v>
      </c>
      <c r="Z935" s="194">
        <f t="shared" si="691"/>
        <v>1</v>
      </c>
      <c r="AA935" s="201">
        <f>(Z935-Z$1132)/(Z$1133-Z$1132)</f>
        <v>0</v>
      </c>
      <c r="AB935" s="46" t="s">
        <v>136</v>
      </c>
      <c r="AC935" s="194">
        <f t="shared" si="692"/>
        <v>2</v>
      </c>
      <c r="AD935" s="201">
        <f>(AC935-AC$1132)/(AC$1133-AC$1132)</f>
        <v>1</v>
      </c>
      <c r="AE935" s="46" t="s">
        <v>136</v>
      </c>
      <c r="AF935" s="194">
        <f t="shared" si="693"/>
        <v>2</v>
      </c>
      <c r="AG935" s="201">
        <f>(AF935-AF$1132)/(AF$1133-AF$1132)</f>
        <v>1</v>
      </c>
      <c r="AH935" s="24" t="s">
        <v>67</v>
      </c>
      <c r="AI935" s="194">
        <f>VLOOKUP(AH935,'DATOS DE SOPORTE'!$V$5:$W$8,2,FALSE)</f>
        <v>1</v>
      </c>
      <c r="AJ935" s="201">
        <f>(AI935-AI$1132)/(AI$1133-AI$1132)</f>
        <v>0</v>
      </c>
      <c r="AK935" s="58" t="str">
        <f t="shared" si="685"/>
        <v>Bueno</v>
      </c>
      <c r="AL935" s="196">
        <f>IFERROR(SQRT(($E935-$E$1136)^2+($C935-$C$1136)^2),0)</f>
        <v>0.22943422749456685</v>
      </c>
      <c r="AM935" s="197" t="str">
        <f>IF(AL935&lt;=SMALL($AL$3:$AL$1130,1),"MAS PARECIDO","NO")</f>
        <v>NO</v>
      </c>
      <c r="AN935" s="197" t="str">
        <f>IF(AL935&lt;=SMALL($AL$3:$AL$1130,5),"SIMILAR","NO")</f>
        <v>NO</v>
      </c>
      <c r="AO935" s="197" t="str">
        <f t="shared" si="694"/>
        <v>N/A</v>
      </c>
      <c r="AP935" s="197">
        <f t="shared" si="695"/>
        <v>0</v>
      </c>
      <c r="AQ935" s="198">
        <f t="shared" si="696"/>
        <v>0</v>
      </c>
      <c r="AR935" s="196">
        <f>IFERROR(SQRT(($E935-$E$1136)^2+($H935-$H$1136)^2),0)</f>
        <v>0.34279949697803203</v>
      </c>
      <c r="AS935" s="197" t="str">
        <f>IF(AR935&lt;=SMALL(AR$3:AR$1130,1),"MAS PARECIDO","NO")</f>
        <v>NO</v>
      </c>
      <c r="AT935" s="197" t="str">
        <f>IF(AR935&lt;=SMALL(AR$3:AR$1130,5),"SIMILAR","NO")</f>
        <v>NO</v>
      </c>
      <c r="AU935" s="197" t="str">
        <f t="shared" si="697"/>
        <v>N/A</v>
      </c>
      <c r="AV935" s="197">
        <f t="shared" si="698"/>
        <v>0</v>
      </c>
      <c r="AW935" s="198">
        <f t="shared" si="699"/>
        <v>0</v>
      </c>
      <c r="AX935" s="199">
        <f>IFERROR(SQRT(($E935-$E$1136)^2+($K935-$K$1136)^2),0)</f>
        <v>0.21540748366127094</v>
      </c>
      <c r="AY935" s="197" t="str">
        <f>IF(AX935&lt;=SMALL(AX$3:AX$1130,1),"MAS PARECIDO","NO")</f>
        <v>NO</v>
      </c>
      <c r="AZ935" s="197" t="str">
        <f>IF(AX935&lt;=SMALL(AX$3:AX$1130,5),"SIMILAR","NO")</f>
        <v>NO</v>
      </c>
      <c r="BA935" s="197" t="str">
        <f t="shared" si="700"/>
        <v>N/A</v>
      </c>
      <c r="BB935" s="197">
        <f t="shared" si="701"/>
        <v>0</v>
      </c>
      <c r="BC935" s="198">
        <f t="shared" si="702"/>
        <v>0</v>
      </c>
      <c r="BD935" s="196">
        <f>IFERROR(SQRT(($E935-$E$1136)^2+($O935-$O$1136)^2),0)</f>
        <v>1.0031950877158842</v>
      </c>
      <c r="BE935" s="197" t="str">
        <f>IF(BD935&lt;=SMALL(BD$3:BD$1130,1),"MAS PARECIDO","NO")</f>
        <v>NO</v>
      </c>
      <c r="BF935" s="197" t="str">
        <f>IF(BD935&lt;=SMALL(BD$3:BD$1130,5),"SIMILAR","NO")</f>
        <v>NO</v>
      </c>
      <c r="BG935" s="197" t="str">
        <f t="shared" si="703"/>
        <v>N/A</v>
      </c>
      <c r="BH935" s="197">
        <f t="shared" si="704"/>
        <v>0</v>
      </c>
      <c r="BI935" s="198">
        <f t="shared" si="705"/>
        <v>0</v>
      </c>
      <c r="BJ935" s="199">
        <f>IFERROR(SQRT(($E935-$E$1136)^2+($R935-$R$1136)^2),0)</f>
        <v>8.0002400072002156E-2</v>
      </c>
      <c r="BK935" s="197" t="str">
        <f>IF(BJ935&lt;=SMALL(BJ$3:BJ$1130,1),"MAS PARECIDO","NO")</f>
        <v>NO</v>
      </c>
      <c r="BL935" s="197" t="str">
        <f>IF(BJ935&lt;=SMALL(BJ$3:BJ$1130,5),"SIMILAR","NO")</f>
        <v>NO</v>
      </c>
      <c r="BM935" s="197" t="str">
        <f t="shared" si="706"/>
        <v>N/A</v>
      </c>
      <c r="BN935" s="197">
        <f t="shared" si="707"/>
        <v>0</v>
      </c>
      <c r="BO935" s="198">
        <f t="shared" si="708"/>
        <v>0</v>
      </c>
      <c r="BP935" s="199">
        <f>IFERROR(SQRT(($E935-$E$1136)^2+($U935-$U$1136)^2),0)</f>
        <v>8.0002400072002156E-2</v>
      </c>
      <c r="BQ935" s="197" t="str">
        <f>IF(BP935&lt;=SMALL(BP$3:BP$1130,1),"MAS PARECIDO","NO")</f>
        <v>NO</v>
      </c>
      <c r="BR935" s="197" t="str">
        <f>IF(BP935&lt;=SMALL(BP$3:BP$1130,5),"SIMILAR","NO")</f>
        <v>NO</v>
      </c>
      <c r="BS935" s="197" t="str">
        <f t="shared" si="709"/>
        <v>N/A</v>
      </c>
      <c r="BT935" s="197">
        <f t="shared" si="710"/>
        <v>0</v>
      </c>
      <c r="BU935" s="198">
        <f t="shared" si="711"/>
        <v>0</v>
      </c>
      <c r="BV935" s="199">
        <f>IFERROR(SQRT(($E935-$E$1136)^2+($X935-$X$1136)^2),0)</f>
        <v>8.0002400072002156E-2</v>
      </c>
      <c r="BW935" s="197" t="str">
        <f>IF(BV935&lt;=SMALL(BV$3:BV$1130,1),"MAS PARECIDO","NO")</f>
        <v>NO</v>
      </c>
      <c r="BX935" s="197" t="str">
        <f>IF(BV935&lt;=SMALL(BV$3:BV$1130,5),"SIMILAR","NO")</f>
        <v>NO</v>
      </c>
      <c r="BY935" s="197" t="str">
        <f t="shared" si="712"/>
        <v>N/A</v>
      </c>
      <c r="BZ935" s="197">
        <f t="shared" si="713"/>
        <v>0</v>
      </c>
      <c r="CA935" s="198">
        <f t="shared" si="714"/>
        <v>0</v>
      </c>
      <c r="CB935" s="199">
        <f>IFERROR(SQRT(($E935-$E$1136)^2+($AA935-$AA$1136)^2),0)</f>
        <v>8.0002400072002156E-2</v>
      </c>
      <c r="CC935" s="197" t="str">
        <f>IF(CB935&lt;=SMALL(CB$3:CB$1130,1),"MAS PARECIDO","NO")</f>
        <v>NO</v>
      </c>
      <c r="CD935" s="197" t="str">
        <f>IF(CB935&lt;=SMALL(CB$3:CB$1130,5),"SIMILAR","NO")</f>
        <v>NO</v>
      </c>
      <c r="CE935" s="197" t="str">
        <f t="shared" si="715"/>
        <v>N/A</v>
      </c>
      <c r="CF935" s="197">
        <f t="shared" si="716"/>
        <v>0</v>
      </c>
      <c r="CG935" s="198">
        <f t="shared" si="717"/>
        <v>0</v>
      </c>
      <c r="CH935" s="199">
        <f>IFERROR(SQRT(($E935-$E$1136)^2+($AD935-$AD$1136)^2),0)</f>
        <v>8.0002400072002156E-2</v>
      </c>
      <c r="CI935" s="197" t="str">
        <f>IF(CH935&lt;=SMALL(CH$3:CH$1130,1),"MAS PARECIDO","NO")</f>
        <v>NO</v>
      </c>
      <c r="CJ935" s="197" t="str">
        <f>IF(CH935&lt;=SMALL(CH$3:CH$1130,5),"SIMILAR","NO")</f>
        <v>NO</v>
      </c>
      <c r="CK935" s="197" t="str">
        <f t="shared" si="718"/>
        <v>N/A</v>
      </c>
      <c r="CL935" s="197">
        <f t="shared" si="719"/>
        <v>0</v>
      </c>
      <c r="CM935" s="198">
        <f t="shared" si="720"/>
        <v>0</v>
      </c>
      <c r="CN935" s="199">
        <f>IFERROR(SQRT(($E935-$E$1136)^2+($AG935-$AG$1136)^2),0)</f>
        <v>8.0002400072002156E-2</v>
      </c>
      <c r="CO935" s="197" t="str">
        <f>IF(CN935&lt;=SMALL(CN$3:CN$1130,1),"MAS PARECIDO","NO")</f>
        <v>NO</v>
      </c>
      <c r="CP935" s="197" t="str">
        <f>IF(CN935&lt;=SMALL(CN$3:CN$1130,5),"SIMILAR","NO")</f>
        <v>NO</v>
      </c>
      <c r="CQ935" s="197" t="str">
        <f t="shared" si="721"/>
        <v>N/A</v>
      </c>
      <c r="CR935" s="197">
        <f t="shared" si="722"/>
        <v>0</v>
      </c>
      <c r="CS935" s="198">
        <f t="shared" si="723"/>
        <v>0</v>
      </c>
      <c r="CT935" s="199">
        <f>IFERROR(SQRT(($E935-$E$1136)^2+($AJ935-$AJ$1136)^2),0)</f>
        <v>8.0002400072002156E-2</v>
      </c>
      <c r="CU935" s="197" t="str">
        <f>IF(CT935&lt;=SMALL(CT$3:CT$1130,1),"MAS PARECIDO","NO")</f>
        <v>NO</v>
      </c>
      <c r="CV935" s="197" t="str">
        <f>IF(CT935&lt;=SMALL(CT$3:CT$1130,5),"SIMILAR","NO")</f>
        <v>NO</v>
      </c>
      <c r="CW935" s="197" t="str">
        <f t="shared" si="724"/>
        <v>N/A</v>
      </c>
      <c r="CX935" s="197">
        <f t="shared" si="725"/>
        <v>0</v>
      </c>
      <c r="CY935" s="198">
        <f t="shared" si="726"/>
        <v>0</v>
      </c>
      <c r="CZ935" s="2">
        <v>0</v>
      </c>
      <c r="DA935" s="2" t="s">
        <v>2750</v>
      </c>
      <c r="DB935" s="2">
        <v>0</v>
      </c>
      <c r="DC935" s="2" t="s">
        <v>189</v>
      </c>
    </row>
    <row r="936" spans="1:107">
      <c r="A936" s="24" t="s">
        <v>1087</v>
      </c>
      <c r="B936" s="46">
        <v>75134.539999999994</v>
      </c>
      <c r="C936" s="190">
        <f>(B936-$B$1132)/($B$1133-$B$1132)</f>
        <v>8.2560398242183627E-2</v>
      </c>
      <c r="D936" s="46">
        <v>30000</v>
      </c>
      <c r="E936" s="190">
        <f>(D936-$D$1132)/($D$1133-$D$1132)</f>
        <v>5.9971799153974617E-2</v>
      </c>
      <c r="F936" s="46" t="s">
        <v>203</v>
      </c>
      <c r="G936" s="192">
        <f>VLOOKUP(F936,'DATOS DE SOPORTE'!$Y$5:$Z$8,2,FALSE)</f>
        <v>3</v>
      </c>
      <c r="H936" s="190">
        <f>(G936-$G$1132)/($G$1133-$G$1132)</f>
        <v>0.66666666666666663</v>
      </c>
      <c r="I936" s="50">
        <v>3</v>
      </c>
      <c r="J936" s="200">
        <f t="shared" si="686"/>
        <v>3</v>
      </c>
      <c r="K936" s="190">
        <f>(J936-$J$1132)/($J$1133-$J$1132)</f>
        <v>0.6</v>
      </c>
      <c r="L936" s="193" t="str">
        <f t="shared" si="687"/>
        <v>SI</v>
      </c>
      <c r="M936" s="46" t="s">
        <v>192</v>
      </c>
      <c r="N936" s="192">
        <f t="shared" si="688"/>
        <v>2</v>
      </c>
      <c r="O936" s="190">
        <f>(N936-N$1132)/(N$1133-N$1132)</f>
        <v>1</v>
      </c>
      <c r="P936" s="46" t="s">
        <v>196</v>
      </c>
      <c r="Q936" s="192">
        <f t="shared" si="689"/>
        <v>1</v>
      </c>
      <c r="R936" s="190">
        <f>(Q936-Q$1132)/(Q$1133-Q$1132)</f>
        <v>0</v>
      </c>
      <c r="S936" s="46" t="s">
        <v>60</v>
      </c>
      <c r="T936" s="192">
        <f t="shared" si="690"/>
        <v>2</v>
      </c>
      <c r="U936" s="190">
        <f>(T936-T$1132)/(T$1133-T$1132)</f>
        <v>1</v>
      </c>
      <c r="V936" s="46" t="s">
        <v>62</v>
      </c>
      <c r="W936" s="194">
        <f>VLOOKUP(V936,'DATOS DE SOPORTE'!$S$5:$T$10,2,FALSE)</f>
        <v>1</v>
      </c>
      <c r="X936" s="201">
        <f>(W936-W$1132)/(W$1133-W$1132)</f>
        <v>0</v>
      </c>
      <c r="Y936" s="46" t="s">
        <v>188</v>
      </c>
      <c r="Z936" s="194">
        <f t="shared" si="691"/>
        <v>1</v>
      </c>
      <c r="AA936" s="201">
        <f>(Z936-Z$1132)/(Z$1133-Z$1132)</f>
        <v>0</v>
      </c>
      <c r="AB936" s="46" t="s">
        <v>136</v>
      </c>
      <c r="AC936" s="194">
        <f t="shared" si="692"/>
        <v>2</v>
      </c>
      <c r="AD936" s="201">
        <f>(AC936-AC$1132)/(AC$1133-AC$1132)</f>
        <v>1</v>
      </c>
      <c r="AE936" s="46" t="s">
        <v>136</v>
      </c>
      <c r="AF936" s="194">
        <f t="shared" si="693"/>
        <v>2</v>
      </c>
      <c r="AG936" s="201">
        <f>(AF936-AF$1132)/(AF$1133-AF$1132)</f>
        <v>1</v>
      </c>
      <c r="AH936" s="24" t="s">
        <v>67</v>
      </c>
      <c r="AI936" s="194">
        <f>VLOOKUP(AH936,'DATOS DE SOPORTE'!$V$5:$W$8,2,FALSE)</f>
        <v>1</v>
      </c>
      <c r="AJ936" s="201">
        <f>(AI936-AI$1132)/(AI$1133-AI$1132)</f>
        <v>0</v>
      </c>
      <c r="AK936" s="58" t="str">
        <f t="shared" si="685"/>
        <v>Regular</v>
      </c>
      <c r="AL936" s="196">
        <f>IFERROR(SQRT(($E936-$E$1136)^2+($C936-$C$1136)^2),0)</f>
        <v>0.13647613113003776</v>
      </c>
      <c r="AM936" s="197" t="str">
        <f>IF(AL936&lt;=SMALL($AL$3:$AL$1130,1),"MAS PARECIDO","NO")</f>
        <v>NO</v>
      </c>
      <c r="AN936" s="197" t="str">
        <f>IF(AL936&lt;=SMALL($AL$3:$AL$1130,5),"SIMILAR","NO")</f>
        <v>NO</v>
      </c>
      <c r="AO936" s="197" t="str">
        <f t="shared" si="694"/>
        <v>N/A</v>
      </c>
      <c r="AP936" s="197">
        <f t="shared" si="695"/>
        <v>0</v>
      </c>
      <c r="AQ936" s="198">
        <f t="shared" si="696"/>
        <v>0</v>
      </c>
      <c r="AR936" s="196">
        <f>IFERROR(SQRT(($E936-$E$1136)^2+($H936-$H$1136)^2),0)</f>
        <v>0.3386906067797445</v>
      </c>
      <c r="AS936" s="197" t="str">
        <f>IF(AR936&lt;=SMALL(AR$3:AR$1130,1),"MAS PARECIDO","NO")</f>
        <v>NO</v>
      </c>
      <c r="AT936" s="197" t="str">
        <f>IF(AR936&lt;=SMALL(AR$3:AR$1130,5),"SIMILAR","NO")</f>
        <v>NO</v>
      </c>
      <c r="AU936" s="197" t="str">
        <f t="shared" si="697"/>
        <v>N/A</v>
      </c>
      <c r="AV936" s="197">
        <f t="shared" si="698"/>
        <v>0</v>
      </c>
      <c r="AW936" s="198">
        <f t="shared" si="699"/>
        <v>0</v>
      </c>
      <c r="AX936" s="199">
        <f>IFERROR(SQRT(($E936-$E$1136)^2+($K936-$K$1136)^2),0)</f>
        <v>0.40447523534787683</v>
      </c>
      <c r="AY936" s="197" t="str">
        <f>IF(AX936&lt;=SMALL(AX$3:AX$1130,1),"MAS PARECIDO","NO")</f>
        <v>NO</v>
      </c>
      <c r="AZ936" s="197" t="str">
        <f>IF(AX936&lt;=SMALL(AX$3:AX$1130,5),"SIMILAR","NO")</f>
        <v>NO</v>
      </c>
      <c r="BA936" s="197" t="str">
        <f t="shared" si="700"/>
        <v>N/A</v>
      </c>
      <c r="BB936" s="197">
        <f t="shared" si="701"/>
        <v>0</v>
      </c>
      <c r="BC936" s="198">
        <f t="shared" si="702"/>
        <v>0</v>
      </c>
      <c r="BD936" s="196">
        <f>IFERROR(SQRT(($E936-$E$1136)^2+($O936-$O$1136)^2),0)</f>
        <v>6.0001800054001617E-2</v>
      </c>
      <c r="BE936" s="197" t="str">
        <f>IF(BD936&lt;=SMALL(BD$3:BD$1130,1),"MAS PARECIDO","NO")</f>
        <v>NO</v>
      </c>
      <c r="BF936" s="197" t="str">
        <f>IF(BD936&lt;=SMALL(BD$3:BD$1130,5),"SIMILAR","NO")</f>
        <v>NO</v>
      </c>
      <c r="BG936" s="197" t="str">
        <f t="shared" si="703"/>
        <v>N/A</v>
      </c>
      <c r="BH936" s="197">
        <f t="shared" si="704"/>
        <v>0</v>
      </c>
      <c r="BI936" s="198">
        <f t="shared" si="705"/>
        <v>0</v>
      </c>
      <c r="BJ936" s="199">
        <f>IFERROR(SQRT(($E936-$E$1136)^2+($R936-$R$1136)^2),0)</f>
        <v>0.50358734695156948</v>
      </c>
      <c r="BK936" s="197" t="str">
        <f>IF(BJ936&lt;=SMALL(BJ$3:BJ$1130,1),"MAS PARECIDO","NO")</f>
        <v>NO</v>
      </c>
      <c r="BL936" s="197" t="str">
        <f>IF(BJ936&lt;=SMALL(BJ$3:BJ$1130,5),"SIMILAR","NO")</f>
        <v>NO</v>
      </c>
      <c r="BM936" s="197" t="str">
        <f t="shared" si="706"/>
        <v>N/A</v>
      </c>
      <c r="BN936" s="197">
        <f t="shared" si="707"/>
        <v>0</v>
      </c>
      <c r="BO936" s="198">
        <f t="shared" si="708"/>
        <v>0</v>
      </c>
      <c r="BP936" s="199">
        <f>IFERROR(SQRT(($E936-$E$1136)^2+($U936-$U$1136)^2),0)</f>
        <v>1.0017984907204245</v>
      </c>
      <c r="BQ936" s="197" t="str">
        <f>IF(BP936&lt;=SMALL(BP$3:BP$1130,1),"MAS PARECIDO","NO")</f>
        <v>NO</v>
      </c>
      <c r="BR936" s="197" t="str">
        <f>IF(BP936&lt;=SMALL(BP$3:BP$1130,5),"SIMILAR","NO")</f>
        <v>NO</v>
      </c>
      <c r="BS936" s="197" t="str">
        <f t="shared" si="709"/>
        <v>N/A</v>
      </c>
      <c r="BT936" s="197">
        <f t="shared" si="710"/>
        <v>0</v>
      </c>
      <c r="BU936" s="198">
        <f t="shared" si="711"/>
        <v>0</v>
      </c>
      <c r="BV936" s="199">
        <f>IFERROR(SQRT(($E936-$E$1136)^2+($X936-$X$1136)^2),0)</f>
        <v>6.0001800054001617E-2</v>
      </c>
      <c r="BW936" s="197" t="str">
        <f>IF(BV936&lt;=SMALL(BV$3:BV$1130,1),"MAS PARECIDO","NO")</f>
        <v>NO</v>
      </c>
      <c r="BX936" s="197" t="str">
        <f>IF(BV936&lt;=SMALL(BV$3:BV$1130,5),"SIMILAR","NO")</f>
        <v>NO</v>
      </c>
      <c r="BY936" s="197" t="str">
        <f t="shared" si="712"/>
        <v>N/A</v>
      </c>
      <c r="BZ936" s="197">
        <f t="shared" si="713"/>
        <v>0</v>
      </c>
      <c r="CA936" s="198">
        <f t="shared" si="714"/>
        <v>0</v>
      </c>
      <c r="CB936" s="199">
        <f>IFERROR(SQRT(($E936-$E$1136)^2+($AA936-$AA$1136)^2),0)</f>
        <v>6.0001800054001617E-2</v>
      </c>
      <c r="CC936" s="197" t="str">
        <f>IF(CB936&lt;=SMALL(CB$3:CB$1130,1),"MAS PARECIDO","NO")</f>
        <v>NO</v>
      </c>
      <c r="CD936" s="197" t="str">
        <f>IF(CB936&lt;=SMALL(CB$3:CB$1130,5),"SIMILAR","NO")</f>
        <v>NO</v>
      </c>
      <c r="CE936" s="197" t="str">
        <f t="shared" si="715"/>
        <v>N/A</v>
      </c>
      <c r="CF936" s="197">
        <f t="shared" si="716"/>
        <v>0</v>
      </c>
      <c r="CG936" s="198">
        <f t="shared" si="717"/>
        <v>0</v>
      </c>
      <c r="CH936" s="199">
        <f>IFERROR(SQRT(($E936-$E$1136)^2+($AD936-$AD$1136)^2),0)</f>
        <v>6.0001800054001617E-2</v>
      </c>
      <c r="CI936" s="197" t="str">
        <f>IF(CH936&lt;=SMALL(CH$3:CH$1130,1),"MAS PARECIDO","NO")</f>
        <v>NO</v>
      </c>
      <c r="CJ936" s="197" t="str">
        <f>IF(CH936&lt;=SMALL(CH$3:CH$1130,5),"SIMILAR","NO")</f>
        <v>NO</v>
      </c>
      <c r="CK936" s="197" t="str">
        <f t="shared" si="718"/>
        <v>N/A</v>
      </c>
      <c r="CL936" s="197">
        <f t="shared" si="719"/>
        <v>0</v>
      </c>
      <c r="CM936" s="198">
        <f t="shared" si="720"/>
        <v>0</v>
      </c>
      <c r="CN936" s="199">
        <f>IFERROR(SQRT(($E936-$E$1136)^2+($AG936-$AG$1136)^2),0)</f>
        <v>6.0001800054001617E-2</v>
      </c>
      <c r="CO936" s="197" t="str">
        <f>IF(CN936&lt;=SMALL(CN$3:CN$1130,1),"MAS PARECIDO","NO")</f>
        <v>NO</v>
      </c>
      <c r="CP936" s="197" t="str">
        <f>IF(CN936&lt;=SMALL(CN$3:CN$1130,5),"SIMILAR","NO")</f>
        <v>NO</v>
      </c>
      <c r="CQ936" s="197" t="str">
        <f t="shared" si="721"/>
        <v>N/A</v>
      </c>
      <c r="CR936" s="197">
        <f t="shared" si="722"/>
        <v>0</v>
      </c>
      <c r="CS936" s="198">
        <f t="shared" si="723"/>
        <v>0</v>
      </c>
      <c r="CT936" s="199">
        <f>IFERROR(SQRT(($E936-$E$1136)^2+($AJ936-$AJ$1136)^2),0)</f>
        <v>6.0001800054001617E-2</v>
      </c>
      <c r="CU936" s="197" t="str">
        <f>IF(CT936&lt;=SMALL(CT$3:CT$1130,1),"MAS PARECIDO","NO")</f>
        <v>NO</v>
      </c>
      <c r="CV936" s="197" t="str">
        <f>IF(CT936&lt;=SMALL(CT$3:CT$1130,5),"SIMILAR","NO")</f>
        <v>NO</v>
      </c>
      <c r="CW936" s="197" t="str">
        <f t="shared" si="724"/>
        <v>N/A</v>
      </c>
      <c r="CX936" s="197">
        <f t="shared" si="725"/>
        <v>0</v>
      </c>
      <c r="CY936" s="198">
        <f t="shared" si="726"/>
        <v>0</v>
      </c>
      <c r="CZ936" s="2">
        <v>0</v>
      </c>
      <c r="DA936" s="2" t="s">
        <v>2751</v>
      </c>
      <c r="DB936" s="2">
        <v>1</v>
      </c>
      <c r="DC936" s="2" t="s">
        <v>346</v>
      </c>
    </row>
    <row r="937" spans="1:107">
      <c r="A937" s="24" t="s">
        <v>1088</v>
      </c>
      <c r="B937" s="46">
        <v>147291.63</v>
      </c>
      <c r="C937" s="190">
        <f>(B937-$B$1132)/($B$1133-$B$1132)</f>
        <v>0.16690577370768434</v>
      </c>
      <c r="D937" s="46">
        <v>8000</v>
      </c>
      <c r="E937" s="190">
        <f>(D937-$D$1132)/($D$1133-$D$1132)</f>
        <v>1.597047911437343E-2</v>
      </c>
      <c r="F937" s="46" t="s">
        <v>191</v>
      </c>
      <c r="G937" s="192">
        <f>VLOOKUP(F937,'DATOS DE SOPORTE'!$Y$5:$Z$8,2,FALSE)</f>
        <v>1</v>
      </c>
      <c r="H937" s="190">
        <f>(G937-$G$1132)/($G$1133-$G$1132)</f>
        <v>0</v>
      </c>
      <c r="I937" s="50">
        <v>1</v>
      </c>
      <c r="J937" s="200">
        <f t="shared" si="686"/>
        <v>1</v>
      </c>
      <c r="K937" s="190">
        <f>(J937-$J$1132)/($J$1133-$J$1132)</f>
        <v>0.2</v>
      </c>
      <c r="L937" s="193" t="str">
        <f t="shared" si="687"/>
        <v>SI</v>
      </c>
      <c r="M937" s="46" t="s">
        <v>192</v>
      </c>
      <c r="N937" s="192">
        <f t="shared" si="688"/>
        <v>2</v>
      </c>
      <c r="O937" s="190">
        <f>(N937-N$1132)/(N$1133-N$1132)</f>
        <v>1</v>
      </c>
      <c r="P937" s="46" t="s">
        <v>193</v>
      </c>
      <c r="Q937" s="192">
        <f t="shared" si="689"/>
        <v>2</v>
      </c>
      <c r="R937" s="190">
        <f>(Q937-Q$1132)/(Q$1133-Q$1132)</f>
        <v>0.5</v>
      </c>
      <c r="S937" s="46" t="s">
        <v>194</v>
      </c>
      <c r="T937" s="192">
        <f t="shared" si="690"/>
        <v>1</v>
      </c>
      <c r="U937" s="190">
        <f>(T937-T$1132)/(T$1133-T$1132)</f>
        <v>0</v>
      </c>
      <c r="V937" s="46" t="s">
        <v>62</v>
      </c>
      <c r="W937" s="194">
        <f>VLOOKUP(V937,'DATOS DE SOPORTE'!$S$5:$T$10,2,FALSE)</f>
        <v>1</v>
      </c>
      <c r="X937" s="201">
        <f>(W937-W$1132)/(W$1133-W$1132)</f>
        <v>0</v>
      </c>
      <c r="Y937" s="46" t="s">
        <v>188</v>
      </c>
      <c r="Z937" s="194">
        <f t="shared" si="691"/>
        <v>1</v>
      </c>
      <c r="AA937" s="201">
        <f>(Z937-Z$1132)/(Z$1133-Z$1132)</f>
        <v>0</v>
      </c>
      <c r="AB937" s="46" t="s">
        <v>136</v>
      </c>
      <c r="AC937" s="194">
        <f t="shared" si="692"/>
        <v>2</v>
      </c>
      <c r="AD937" s="201">
        <f>(AC937-AC$1132)/(AC$1133-AC$1132)</f>
        <v>1</v>
      </c>
      <c r="AE937" s="46" t="s">
        <v>136</v>
      </c>
      <c r="AF937" s="194">
        <f t="shared" si="693"/>
        <v>2</v>
      </c>
      <c r="AG937" s="201">
        <f>(AF937-AF$1132)/(AF$1133-AF$1132)</f>
        <v>1</v>
      </c>
      <c r="AH937" s="24" t="s">
        <v>67</v>
      </c>
      <c r="AI937" s="194">
        <f>VLOOKUP(AH937,'DATOS DE SOPORTE'!$V$5:$W$8,2,FALSE)</f>
        <v>1</v>
      </c>
      <c r="AJ937" s="201">
        <f>(AI937-AI$1132)/(AI$1133-AI$1132)</f>
        <v>0</v>
      </c>
      <c r="AK937" s="58" t="str">
        <f t="shared" si="685"/>
        <v>Bueno</v>
      </c>
      <c r="AL937" s="196">
        <f>IFERROR(SQRT(($E937-$E$1136)^2+($C937-$C$1136)^2),0)</f>
        <v>4.144630785545117E-2</v>
      </c>
      <c r="AM937" s="197" t="str">
        <f>IF(AL937&lt;=SMALL($AL$3:$AL$1130,1),"MAS PARECIDO","NO")</f>
        <v>NO</v>
      </c>
      <c r="AN937" s="197" t="str">
        <f>IF(AL937&lt;=SMALL($AL$3:$AL$1130,5),"SIMILAR","NO")</f>
        <v>NO</v>
      </c>
      <c r="AO937" s="197" t="str">
        <f t="shared" si="694"/>
        <v>N/A</v>
      </c>
      <c r="AP937" s="197">
        <f t="shared" si="695"/>
        <v>0</v>
      </c>
      <c r="AQ937" s="198">
        <f t="shared" si="696"/>
        <v>0</v>
      </c>
      <c r="AR937" s="196">
        <f>IFERROR(SQRT(($E937-$E$1136)^2+($H937-$H$1136)^2),0)</f>
        <v>0.3337171354183095</v>
      </c>
      <c r="AS937" s="197" t="str">
        <f>IF(AR937&lt;=SMALL(AR$3:AR$1130,1),"MAS PARECIDO","NO")</f>
        <v>NO</v>
      </c>
      <c r="AT937" s="197" t="str">
        <f>IF(AR937&lt;=SMALL(AR$3:AR$1130,5),"SIMILAR","NO")</f>
        <v>NO</v>
      </c>
      <c r="AU937" s="197" t="str">
        <f t="shared" si="697"/>
        <v>N/A</v>
      </c>
      <c r="AV937" s="197">
        <f t="shared" si="698"/>
        <v>0</v>
      </c>
      <c r="AW937" s="198">
        <f t="shared" si="699"/>
        <v>0</v>
      </c>
      <c r="AX937" s="199">
        <f>IFERROR(SQRT(($E937-$E$1136)^2+($K937-$K$1136)^2),0)</f>
        <v>1.600048001440043E-2</v>
      </c>
      <c r="AY937" s="197" t="str">
        <f>IF(AX937&lt;=SMALL(AX$3:AX$1130,1),"MAS PARECIDO","NO")</f>
        <v>NO</v>
      </c>
      <c r="AZ937" s="197" t="str">
        <f>IF(AX937&lt;=SMALL(AX$3:AX$1130,5),"SIMILAR","NO")</f>
        <v>NO</v>
      </c>
      <c r="BA937" s="197" t="str">
        <f t="shared" si="700"/>
        <v>N/A</v>
      </c>
      <c r="BB937" s="197">
        <f t="shared" si="701"/>
        <v>0</v>
      </c>
      <c r="BC937" s="198">
        <f t="shared" si="702"/>
        <v>0</v>
      </c>
      <c r="BD937" s="196">
        <f>IFERROR(SQRT(($E937-$E$1136)^2+($O937-$O$1136)^2),0)</f>
        <v>1.600048001440043E-2</v>
      </c>
      <c r="BE937" s="197" t="str">
        <f>IF(BD937&lt;=SMALL(BD$3:BD$1130,1),"MAS PARECIDO","NO")</f>
        <v>NO</v>
      </c>
      <c r="BF937" s="197" t="str">
        <f>IF(BD937&lt;=SMALL(BD$3:BD$1130,5),"SIMILAR","NO")</f>
        <v>NO</v>
      </c>
      <c r="BG937" s="197" t="str">
        <f t="shared" si="703"/>
        <v>N/A</v>
      </c>
      <c r="BH937" s="197">
        <f t="shared" si="704"/>
        <v>0</v>
      </c>
      <c r="BI937" s="198">
        <f t="shared" si="705"/>
        <v>0</v>
      </c>
      <c r="BJ937" s="199">
        <f>IFERROR(SQRT(($E937-$E$1136)^2+($R937-$R$1136)^2),0)</f>
        <v>1.600048001440043E-2</v>
      </c>
      <c r="BK937" s="197" t="str">
        <f>IF(BJ937&lt;=SMALL(BJ$3:BJ$1130,1),"MAS PARECIDO","NO")</f>
        <v>NO</v>
      </c>
      <c r="BL937" s="197" t="str">
        <f>IF(BJ937&lt;=SMALL(BJ$3:BJ$1130,5),"SIMILAR","NO")</f>
        <v>NO</v>
      </c>
      <c r="BM937" s="197" t="str">
        <f t="shared" si="706"/>
        <v>N/A</v>
      </c>
      <c r="BN937" s="197">
        <f t="shared" si="707"/>
        <v>0</v>
      </c>
      <c r="BO937" s="198">
        <f t="shared" si="708"/>
        <v>0</v>
      </c>
      <c r="BP937" s="199">
        <f>IFERROR(SQRT(($E937-$E$1136)^2+($U937-$U$1136)^2),0)</f>
        <v>1.600048001440043E-2</v>
      </c>
      <c r="BQ937" s="197" t="str">
        <f>IF(BP937&lt;=SMALL(BP$3:BP$1130,1),"MAS PARECIDO","NO")</f>
        <v>NO</v>
      </c>
      <c r="BR937" s="197" t="str">
        <f>IF(BP937&lt;=SMALL(BP$3:BP$1130,5),"SIMILAR","NO")</f>
        <v>NO</v>
      </c>
      <c r="BS937" s="197" t="str">
        <f t="shared" si="709"/>
        <v>N/A</v>
      </c>
      <c r="BT937" s="197">
        <f t="shared" si="710"/>
        <v>0</v>
      </c>
      <c r="BU937" s="198">
        <f t="shared" si="711"/>
        <v>0</v>
      </c>
      <c r="BV937" s="199">
        <f>IFERROR(SQRT(($E937-$E$1136)^2+($X937-$X$1136)^2),0)</f>
        <v>1.600048001440043E-2</v>
      </c>
      <c r="BW937" s="197" t="str">
        <f>IF(BV937&lt;=SMALL(BV$3:BV$1130,1),"MAS PARECIDO","NO")</f>
        <v>NO</v>
      </c>
      <c r="BX937" s="197" t="str">
        <f>IF(BV937&lt;=SMALL(BV$3:BV$1130,5),"SIMILAR","NO")</f>
        <v>NO</v>
      </c>
      <c r="BY937" s="197" t="str">
        <f t="shared" si="712"/>
        <v>N/A</v>
      </c>
      <c r="BZ937" s="197">
        <f t="shared" si="713"/>
        <v>0</v>
      </c>
      <c r="CA937" s="198">
        <f t="shared" si="714"/>
        <v>0</v>
      </c>
      <c r="CB937" s="199">
        <f>IFERROR(SQRT(($E937-$E$1136)^2+($AA937-$AA$1136)^2),0)</f>
        <v>1.600048001440043E-2</v>
      </c>
      <c r="CC937" s="197" t="str">
        <f>IF(CB937&lt;=SMALL(CB$3:CB$1130,1),"MAS PARECIDO","NO")</f>
        <v>NO</v>
      </c>
      <c r="CD937" s="197" t="str">
        <f>IF(CB937&lt;=SMALL(CB$3:CB$1130,5),"SIMILAR","NO")</f>
        <v>NO</v>
      </c>
      <c r="CE937" s="197" t="str">
        <f t="shared" si="715"/>
        <v>N/A</v>
      </c>
      <c r="CF937" s="197">
        <f t="shared" si="716"/>
        <v>0</v>
      </c>
      <c r="CG937" s="198">
        <f t="shared" si="717"/>
        <v>0</v>
      </c>
      <c r="CH937" s="199">
        <f>IFERROR(SQRT(($E937-$E$1136)^2+($AD937-$AD$1136)^2),0)</f>
        <v>1.600048001440043E-2</v>
      </c>
      <c r="CI937" s="197" t="str">
        <f>IF(CH937&lt;=SMALL(CH$3:CH$1130,1),"MAS PARECIDO","NO")</f>
        <v>NO</v>
      </c>
      <c r="CJ937" s="197" t="str">
        <f>IF(CH937&lt;=SMALL(CH$3:CH$1130,5),"SIMILAR","NO")</f>
        <v>NO</v>
      </c>
      <c r="CK937" s="197" t="str">
        <f t="shared" si="718"/>
        <v>N/A</v>
      </c>
      <c r="CL937" s="197">
        <f t="shared" si="719"/>
        <v>0</v>
      </c>
      <c r="CM937" s="198">
        <f t="shared" si="720"/>
        <v>0</v>
      </c>
      <c r="CN937" s="199">
        <f>IFERROR(SQRT(($E937-$E$1136)^2+($AG937-$AG$1136)^2),0)</f>
        <v>1.600048001440043E-2</v>
      </c>
      <c r="CO937" s="197" t="str">
        <f>IF(CN937&lt;=SMALL(CN$3:CN$1130,1),"MAS PARECIDO","NO")</f>
        <v>NO</v>
      </c>
      <c r="CP937" s="197" t="str">
        <f>IF(CN937&lt;=SMALL(CN$3:CN$1130,5),"SIMILAR","NO")</f>
        <v>NO</v>
      </c>
      <c r="CQ937" s="197" t="str">
        <f t="shared" si="721"/>
        <v>N/A</v>
      </c>
      <c r="CR937" s="197">
        <f t="shared" si="722"/>
        <v>0</v>
      </c>
      <c r="CS937" s="198">
        <f t="shared" si="723"/>
        <v>0</v>
      </c>
      <c r="CT937" s="199">
        <f>IFERROR(SQRT(($E937-$E$1136)^2+($AJ937-$AJ$1136)^2),0)</f>
        <v>1.600048001440043E-2</v>
      </c>
      <c r="CU937" s="197" t="str">
        <f>IF(CT937&lt;=SMALL(CT$3:CT$1130,1),"MAS PARECIDO","NO")</f>
        <v>NO</v>
      </c>
      <c r="CV937" s="197" t="str">
        <f>IF(CT937&lt;=SMALL(CT$3:CT$1130,5),"SIMILAR","NO")</f>
        <v>NO</v>
      </c>
      <c r="CW937" s="197" t="str">
        <f t="shared" si="724"/>
        <v>N/A</v>
      </c>
      <c r="CX937" s="197">
        <f t="shared" si="725"/>
        <v>0</v>
      </c>
      <c r="CY937" s="198">
        <f t="shared" si="726"/>
        <v>0</v>
      </c>
      <c r="CZ937" s="2">
        <v>0</v>
      </c>
      <c r="DA937" s="2" t="s">
        <v>2752</v>
      </c>
      <c r="DB937" s="2">
        <v>0</v>
      </c>
      <c r="DC937" s="2" t="s">
        <v>189</v>
      </c>
    </row>
    <row r="938" spans="1:107">
      <c r="A938" s="24" t="s">
        <v>1089</v>
      </c>
      <c r="B938" s="46">
        <v>52574.35</v>
      </c>
      <c r="C938" s="190">
        <f>(B938-$B$1132)/($B$1133-$B$1132)</f>
        <v>5.6189494203189916E-2</v>
      </c>
      <c r="D938" s="46">
        <v>7000</v>
      </c>
      <c r="E938" s="190">
        <f>(D938-$D$1132)/($D$1133-$D$1132)</f>
        <v>1.3970419112573377E-2</v>
      </c>
      <c r="F938" s="46" t="s">
        <v>53</v>
      </c>
      <c r="G938" s="192">
        <f>VLOOKUP(F938,'DATOS DE SOPORTE'!$Y$5:$Z$8,2,FALSE)</f>
        <v>2</v>
      </c>
      <c r="H938" s="190">
        <f>(G938-$G$1132)/($G$1133-$G$1132)</f>
        <v>0.33333333333333331</v>
      </c>
      <c r="I938" s="50">
        <v>1</v>
      </c>
      <c r="J938" s="200">
        <f t="shared" si="686"/>
        <v>1</v>
      </c>
      <c r="K938" s="190">
        <f>(J938-$J$1132)/($J$1133-$J$1132)</f>
        <v>0.2</v>
      </c>
      <c r="L938" s="193" t="str">
        <f t="shared" si="687"/>
        <v>SI</v>
      </c>
      <c r="M938" s="46" t="s">
        <v>192</v>
      </c>
      <c r="N938" s="192">
        <f t="shared" si="688"/>
        <v>2</v>
      </c>
      <c r="O938" s="190">
        <f>(N938-N$1132)/(N$1133-N$1132)</f>
        <v>1</v>
      </c>
      <c r="P938" s="46" t="s">
        <v>193</v>
      </c>
      <c r="Q938" s="192">
        <f t="shared" si="689"/>
        <v>2</v>
      </c>
      <c r="R938" s="190">
        <f>(Q938-Q$1132)/(Q$1133-Q$1132)</f>
        <v>0.5</v>
      </c>
      <c r="S938" s="46" t="s">
        <v>194</v>
      </c>
      <c r="T938" s="192">
        <f t="shared" si="690"/>
        <v>1</v>
      </c>
      <c r="U938" s="190">
        <f>(T938-T$1132)/(T$1133-T$1132)</f>
        <v>0</v>
      </c>
      <c r="V938" s="46" t="s">
        <v>62</v>
      </c>
      <c r="W938" s="194">
        <f>VLOOKUP(V938,'DATOS DE SOPORTE'!$S$5:$T$10,2,FALSE)</f>
        <v>1</v>
      </c>
      <c r="X938" s="201">
        <f>(W938-W$1132)/(W$1133-W$1132)</f>
        <v>0</v>
      </c>
      <c r="Y938" s="46" t="s">
        <v>188</v>
      </c>
      <c r="Z938" s="194">
        <f t="shared" si="691"/>
        <v>1</v>
      </c>
      <c r="AA938" s="201">
        <f>(Z938-Z$1132)/(Z$1133-Z$1132)</f>
        <v>0</v>
      </c>
      <c r="AB938" s="46" t="s">
        <v>136</v>
      </c>
      <c r="AC938" s="194">
        <f t="shared" si="692"/>
        <v>2</v>
      </c>
      <c r="AD938" s="201">
        <f>(AC938-AC$1132)/(AC$1133-AC$1132)</f>
        <v>1</v>
      </c>
      <c r="AE938" s="46" t="s">
        <v>136</v>
      </c>
      <c r="AF938" s="194">
        <f t="shared" si="693"/>
        <v>2</v>
      </c>
      <c r="AG938" s="201">
        <f>(AF938-AF$1132)/(AF$1133-AF$1132)</f>
        <v>1</v>
      </c>
      <c r="AH938" s="24" t="s">
        <v>67</v>
      </c>
      <c r="AI938" s="194">
        <f>VLOOKUP(AH938,'DATOS DE SOPORTE'!$V$5:$W$8,2,FALSE)</f>
        <v>1</v>
      </c>
      <c r="AJ938" s="201">
        <f>(AI938-AI$1132)/(AI$1133-AI$1132)</f>
        <v>0</v>
      </c>
      <c r="AK938" s="58" t="str">
        <f t="shared" si="685"/>
        <v>Bueno</v>
      </c>
      <c r="AL938" s="196">
        <f>IFERROR(SQRT(($E938-$E$1136)^2+($C938-$C$1136)^2),0)</f>
        <v>0.14960605873108371</v>
      </c>
      <c r="AM938" s="197" t="str">
        <f>IF(AL938&lt;=SMALL($AL$3:$AL$1130,1),"MAS PARECIDO","NO")</f>
        <v>NO</v>
      </c>
      <c r="AN938" s="197" t="str">
        <f>IF(AL938&lt;=SMALL($AL$3:$AL$1130,5),"SIMILAR","NO")</f>
        <v>NO</v>
      </c>
      <c r="AO938" s="197" t="str">
        <f t="shared" si="694"/>
        <v>N/A</v>
      </c>
      <c r="AP938" s="197">
        <f t="shared" si="695"/>
        <v>0</v>
      </c>
      <c r="AQ938" s="198">
        <f t="shared" si="696"/>
        <v>0</v>
      </c>
      <c r="AR938" s="196">
        <f>IFERROR(SQRT(($E938-$E$1136)^2+($H938-$H$1136)^2),0)</f>
        <v>1.4000420012600379E-2</v>
      </c>
      <c r="AS938" s="197" t="str">
        <f>IF(AR938&lt;=SMALL(AR$3:AR$1130,1),"MAS PARECIDO","NO")</f>
        <v>NO</v>
      </c>
      <c r="AT938" s="197" t="str">
        <f>IF(AR938&lt;=SMALL(AR$3:AR$1130,5),"SIMILAR","NO")</f>
        <v>NO</v>
      </c>
      <c r="AU938" s="197" t="str">
        <f t="shared" si="697"/>
        <v>N/A</v>
      </c>
      <c r="AV938" s="197">
        <f t="shared" si="698"/>
        <v>0</v>
      </c>
      <c r="AW938" s="198">
        <f t="shared" si="699"/>
        <v>0</v>
      </c>
      <c r="AX938" s="199">
        <f>IFERROR(SQRT(($E938-$E$1136)^2+($K938-$K$1136)^2),0)</f>
        <v>1.4000420012600379E-2</v>
      </c>
      <c r="AY938" s="197" t="str">
        <f>IF(AX938&lt;=SMALL(AX$3:AX$1130,1),"MAS PARECIDO","NO")</f>
        <v>NO</v>
      </c>
      <c r="AZ938" s="197" t="str">
        <f>IF(AX938&lt;=SMALL(AX$3:AX$1130,5),"SIMILAR","NO")</f>
        <v>NO</v>
      </c>
      <c r="BA938" s="197" t="str">
        <f t="shared" si="700"/>
        <v>N/A</v>
      </c>
      <c r="BB938" s="197">
        <f t="shared" si="701"/>
        <v>0</v>
      </c>
      <c r="BC938" s="198">
        <f t="shared" si="702"/>
        <v>0</v>
      </c>
      <c r="BD938" s="196">
        <f>IFERROR(SQRT(($E938-$E$1136)^2+($O938-$O$1136)^2),0)</f>
        <v>1.4000420012600379E-2</v>
      </c>
      <c r="BE938" s="197" t="str">
        <f>IF(BD938&lt;=SMALL(BD$3:BD$1130,1),"MAS PARECIDO","NO")</f>
        <v>NO</v>
      </c>
      <c r="BF938" s="197" t="str">
        <f>IF(BD938&lt;=SMALL(BD$3:BD$1130,5),"SIMILAR","NO")</f>
        <v>NO</v>
      </c>
      <c r="BG938" s="197" t="str">
        <f t="shared" si="703"/>
        <v>N/A</v>
      </c>
      <c r="BH938" s="197">
        <f t="shared" si="704"/>
        <v>0</v>
      </c>
      <c r="BI938" s="198">
        <f t="shared" si="705"/>
        <v>0</v>
      </c>
      <c r="BJ938" s="199">
        <f>IFERROR(SQRT(($E938-$E$1136)^2+($R938-$R$1136)^2),0)</f>
        <v>1.4000420012600379E-2</v>
      </c>
      <c r="BK938" s="197" t="str">
        <f>IF(BJ938&lt;=SMALL(BJ$3:BJ$1130,1),"MAS PARECIDO","NO")</f>
        <v>NO</v>
      </c>
      <c r="BL938" s="197" t="str">
        <f>IF(BJ938&lt;=SMALL(BJ$3:BJ$1130,5),"SIMILAR","NO")</f>
        <v>NO</v>
      </c>
      <c r="BM938" s="197" t="str">
        <f t="shared" si="706"/>
        <v>N/A</v>
      </c>
      <c r="BN938" s="197">
        <f t="shared" si="707"/>
        <v>0</v>
      </c>
      <c r="BO938" s="198">
        <f t="shared" si="708"/>
        <v>0</v>
      </c>
      <c r="BP938" s="199">
        <f>IFERROR(SQRT(($E938-$E$1136)^2+($U938-$U$1136)^2),0)</f>
        <v>1.4000420012600379E-2</v>
      </c>
      <c r="BQ938" s="197" t="str">
        <f>IF(BP938&lt;=SMALL(BP$3:BP$1130,1),"MAS PARECIDO","NO")</f>
        <v>NO</v>
      </c>
      <c r="BR938" s="197" t="str">
        <f>IF(BP938&lt;=SMALL(BP$3:BP$1130,5),"SIMILAR","NO")</f>
        <v>NO</v>
      </c>
      <c r="BS938" s="197" t="str">
        <f t="shared" si="709"/>
        <v>N/A</v>
      </c>
      <c r="BT938" s="197">
        <f t="shared" si="710"/>
        <v>0</v>
      </c>
      <c r="BU938" s="198">
        <f t="shared" si="711"/>
        <v>0</v>
      </c>
      <c r="BV938" s="199">
        <f>IFERROR(SQRT(($E938-$E$1136)^2+($X938-$X$1136)^2),0)</f>
        <v>1.4000420012600379E-2</v>
      </c>
      <c r="BW938" s="197" t="str">
        <f>IF(BV938&lt;=SMALL(BV$3:BV$1130,1),"MAS PARECIDO","NO")</f>
        <v>NO</v>
      </c>
      <c r="BX938" s="197" t="str">
        <f>IF(BV938&lt;=SMALL(BV$3:BV$1130,5),"SIMILAR","NO")</f>
        <v>NO</v>
      </c>
      <c r="BY938" s="197" t="str">
        <f t="shared" si="712"/>
        <v>N/A</v>
      </c>
      <c r="BZ938" s="197">
        <f t="shared" si="713"/>
        <v>0</v>
      </c>
      <c r="CA938" s="198">
        <f t="shared" si="714"/>
        <v>0</v>
      </c>
      <c r="CB938" s="199">
        <f>IFERROR(SQRT(($E938-$E$1136)^2+($AA938-$AA$1136)^2),0)</f>
        <v>1.4000420012600379E-2</v>
      </c>
      <c r="CC938" s="197" t="str">
        <f>IF(CB938&lt;=SMALL(CB$3:CB$1130,1),"MAS PARECIDO","NO")</f>
        <v>NO</v>
      </c>
      <c r="CD938" s="197" t="str">
        <f>IF(CB938&lt;=SMALL(CB$3:CB$1130,5),"SIMILAR","NO")</f>
        <v>NO</v>
      </c>
      <c r="CE938" s="197" t="str">
        <f t="shared" si="715"/>
        <v>N/A</v>
      </c>
      <c r="CF938" s="197">
        <f t="shared" si="716"/>
        <v>0</v>
      </c>
      <c r="CG938" s="198">
        <f t="shared" si="717"/>
        <v>0</v>
      </c>
      <c r="CH938" s="199">
        <f>IFERROR(SQRT(($E938-$E$1136)^2+($AD938-$AD$1136)^2),0)</f>
        <v>1.4000420012600379E-2</v>
      </c>
      <c r="CI938" s="197" t="str">
        <f>IF(CH938&lt;=SMALL(CH$3:CH$1130,1),"MAS PARECIDO","NO")</f>
        <v>NO</v>
      </c>
      <c r="CJ938" s="197" t="str">
        <f>IF(CH938&lt;=SMALL(CH$3:CH$1130,5),"SIMILAR","NO")</f>
        <v>NO</v>
      </c>
      <c r="CK938" s="197" t="str">
        <f t="shared" si="718"/>
        <v>N/A</v>
      </c>
      <c r="CL938" s="197">
        <f t="shared" si="719"/>
        <v>0</v>
      </c>
      <c r="CM938" s="198">
        <f t="shared" si="720"/>
        <v>0</v>
      </c>
      <c r="CN938" s="199">
        <f>IFERROR(SQRT(($E938-$E$1136)^2+($AG938-$AG$1136)^2),0)</f>
        <v>1.4000420012600379E-2</v>
      </c>
      <c r="CO938" s="197" t="str">
        <f>IF(CN938&lt;=SMALL(CN$3:CN$1130,1),"MAS PARECIDO","NO")</f>
        <v>NO</v>
      </c>
      <c r="CP938" s="197" t="str">
        <f>IF(CN938&lt;=SMALL(CN$3:CN$1130,5),"SIMILAR","NO")</f>
        <v>NO</v>
      </c>
      <c r="CQ938" s="197" t="str">
        <f t="shared" si="721"/>
        <v>N/A</v>
      </c>
      <c r="CR938" s="197">
        <f t="shared" si="722"/>
        <v>0</v>
      </c>
      <c r="CS938" s="198">
        <f t="shared" si="723"/>
        <v>0</v>
      </c>
      <c r="CT938" s="199">
        <f>IFERROR(SQRT(($E938-$E$1136)^2+($AJ938-$AJ$1136)^2),0)</f>
        <v>1.4000420012600379E-2</v>
      </c>
      <c r="CU938" s="197" t="str">
        <f>IF(CT938&lt;=SMALL(CT$3:CT$1130,1),"MAS PARECIDO","NO")</f>
        <v>NO</v>
      </c>
      <c r="CV938" s="197" t="str">
        <f>IF(CT938&lt;=SMALL(CT$3:CT$1130,5),"SIMILAR","NO")</f>
        <v>NO</v>
      </c>
      <c r="CW938" s="197" t="str">
        <f t="shared" si="724"/>
        <v>N/A</v>
      </c>
      <c r="CX938" s="197">
        <f t="shared" si="725"/>
        <v>0</v>
      </c>
      <c r="CY938" s="198">
        <f t="shared" si="726"/>
        <v>0</v>
      </c>
      <c r="CZ938" s="2">
        <v>0</v>
      </c>
      <c r="DA938" s="2" t="s">
        <v>2753</v>
      </c>
      <c r="DB938" s="2">
        <v>0</v>
      </c>
      <c r="DC938" s="2" t="s">
        <v>189</v>
      </c>
    </row>
    <row r="939" spans="1:107">
      <c r="A939" s="24" t="s">
        <v>1090</v>
      </c>
      <c r="B939" s="46">
        <v>252199</v>
      </c>
      <c r="C939" s="190">
        <f>(B939-$B$1132)/($B$1133-$B$1132)</f>
        <v>0.28953338399169387</v>
      </c>
      <c r="D939" s="46">
        <v>30000</v>
      </c>
      <c r="E939" s="190">
        <f>(D939-$D$1132)/($D$1133-$D$1132)</f>
        <v>5.9971799153974617E-2</v>
      </c>
      <c r="F939" s="46" t="s">
        <v>53</v>
      </c>
      <c r="G939" s="192">
        <f>VLOOKUP(F939,'DATOS DE SOPORTE'!$Y$5:$Z$8,2,FALSE)</f>
        <v>2</v>
      </c>
      <c r="H939" s="190">
        <f>(G939-$G$1132)/($G$1133-$G$1132)</f>
        <v>0.33333333333333331</v>
      </c>
      <c r="I939" s="50">
        <v>3</v>
      </c>
      <c r="J939" s="200">
        <f t="shared" si="686"/>
        <v>3</v>
      </c>
      <c r="K939" s="190">
        <f>(J939-$J$1132)/($J$1133-$J$1132)</f>
        <v>0.6</v>
      </c>
      <c r="L939" s="193" t="str">
        <f t="shared" si="687"/>
        <v>SI</v>
      </c>
      <c r="M939" s="46" t="s">
        <v>192</v>
      </c>
      <c r="N939" s="192">
        <f t="shared" si="688"/>
        <v>2</v>
      </c>
      <c r="O939" s="190">
        <f>(N939-N$1132)/(N$1133-N$1132)</f>
        <v>1</v>
      </c>
      <c r="P939" s="46" t="s">
        <v>193</v>
      </c>
      <c r="Q939" s="192">
        <f t="shared" si="689"/>
        <v>2</v>
      </c>
      <c r="R939" s="190">
        <f>(Q939-Q$1132)/(Q$1133-Q$1132)</f>
        <v>0.5</v>
      </c>
      <c r="S939" s="46" t="s">
        <v>60</v>
      </c>
      <c r="T939" s="192">
        <f t="shared" si="690"/>
        <v>2</v>
      </c>
      <c r="U939" s="190">
        <f>(T939-T$1132)/(T$1133-T$1132)</f>
        <v>1</v>
      </c>
      <c r="V939" s="46" t="s">
        <v>62</v>
      </c>
      <c r="W939" s="194">
        <f>VLOOKUP(V939,'DATOS DE SOPORTE'!$S$5:$T$10,2,FALSE)</f>
        <v>1</v>
      </c>
      <c r="X939" s="201">
        <f>(W939-W$1132)/(W$1133-W$1132)</f>
        <v>0</v>
      </c>
      <c r="Y939" s="46" t="s">
        <v>188</v>
      </c>
      <c r="Z939" s="194">
        <f t="shared" si="691"/>
        <v>1</v>
      </c>
      <c r="AA939" s="201">
        <f>(Z939-Z$1132)/(Z$1133-Z$1132)</f>
        <v>0</v>
      </c>
      <c r="AB939" s="46" t="s">
        <v>188</v>
      </c>
      <c r="AC939" s="194">
        <f t="shared" si="692"/>
        <v>1</v>
      </c>
      <c r="AD939" s="201">
        <f>(AC939-AC$1132)/(AC$1133-AC$1132)</f>
        <v>0</v>
      </c>
      <c r="AE939" s="46" t="s">
        <v>188</v>
      </c>
      <c r="AF939" s="194">
        <f t="shared" si="693"/>
        <v>1</v>
      </c>
      <c r="AG939" s="201">
        <f>(AF939-AF$1132)/(AF$1133-AF$1132)</f>
        <v>0</v>
      </c>
      <c r="AH939" s="24" t="s">
        <v>67</v>
      </c>
      <c r="AI939" s="194">
        <f>VLOOKUP(AH939,'DATOS DE SOPORTE'!$V$5:$W$8,2,FALSE)</f>
        <v>1</v>
      </c>
      <c r="AJ939" s="201">
        <f>(AI939-AI$1132)/(AI$1133-AI$1132)</f>
        <v>0</v>
      </c>
      <c r="AK939" s="58" t="str">
        <f t="shared" si="685"/>
        <v>Bueno</v>
      </c>
      <c r="AL939" s="196">
        <f>IFERROR(SQRT(($E939-$E$1136)^2+($C939-$C$1136)^2),0)</f>
        <v>0.10355010762426056</v>
      </c>
      <c r="AM939" s="197" t="str">
        <f>IF(AL939&lt;=SMALL($AL$3:$AL$1130,1),"MAS PARECIDO","NO")</f>
        <v>NO</v>
      </c>
      <c r="AN939" s="197" t="str">
        <f>IF(AL939&lt;=SMALL($AL$3:$AL$1130,5),"SIMILAR","NO")</f>
        <v>NO</v>
      </c>
      <c r="AO939" s="197" t="str">
        <f t="shared" si="694"/>
        <v>N/A</v>
      </c>
      <c r="AP939" s="197">
        <f t="shared" si="695"/>
        <v>0</v>
      </c>
      <c r="AQ939" s="198">
        <f t="shared" si="696"/>
        <v>0</v>
      </c>
      <c r="AR939" s="196">
        <f>IFERROR(SQRT(($E939-$E$1136)^2+($H939-$H$1136)^2),0)</f>
        <v>6.0001800054001617E-2</v>
      </c>
      <c r="AS939" s="197" t="str">
        <f>IF(AR939&lt;=SMALL(AR$3:AR$1130,1),"MAS PARECIDO","NO")</f>
        <v>NO</v>
      </c>
      <c r="AT939" s="197" t="str">
        <f>IF(AR939&lt;=SMALL(AR$3:AR$1130,5),"SIMILAR","NO")</f>
        <v>NO</v>
      </c>
      <c r="AU939" s="197" t="str">
        <f t="shared" si="697"/>
        <v>N/A</v>
      </c>
      <c r="AV939" s="197">
        <f t="shared" si="698"/>
        <v>0</v>
      </c>
      <c r="AW939" s="198">
        <f t="shared" si="699"/>
        <v>0</v>
      </c>
      <c r="AX939" s="199">
        <f>IFERROR(SQRT(($E939-$E$1136)^2+($K939-$K$1136)^2),0)</f>
        <v>0.40447523534787683</v>
      </c>
      <c r="AY939" s="197" t="str">
        <f>IF(AX939&lt;=SMALL(AX$3:AX$1130,1),"MAS PARECIDO","NO")</f>
        <v>NO</v>
      </c>
      <c r="AZ939" s="197" t="str">
        <f>IF(AX939&lt;=SMALL(AX$3:AX$1130,5),"SIMILAR","NO")</f>
        <v>NO</v>
      </c>
      <c r="BA939" s="197" t="str">
        <f t="shared" si="700"/>
        <v>N/A</v>
      </c>
      <c r="BB939" s="197">
        <f t="shared" si="701"/>
        <v>0</v>
      </c>
      <c r="BC939" s="198">
        <f t="shared" si="702"/>
        <v>0</v>
      </c>
      <c r="BD939" s="196">
        <f>IFERROR(SQRT(($E939-$E$1136)^2+($O939-$O$1136)^2),0)</f>
        <v>6.0001800054001617E-2</v>
      </c>
      <c r="BE939" s="197" t="str">
        <f>IF(BD939&lt;=SMALL(BD$3:BD$1130,1),"MAS PARECIDO","NO")</f>
        <v>NO</v>
      </c>
      <c r="BF939" s="197" t="str">
        <f>IF(BD939&lt;=SMALL(BD$3:BD$1130,5),"SIMILAR","NO")</f>
        <v>NO</v>
      </c>
      <c r="BG939" s="197" t="str">
        <f t="shared" si="703"/>
        <v>N/A</v>
      </c>
      <c r="BH939" s="197">
        <f t="shared" si="704"/>
        <v>0</v>
      </c>
      <c r="BI939" s="198">
        <f t="shared" si="705"/>
        <v>0</v>
      </c>
      <c r="BJ939" s="199">
        <f>IFERROR(SQRT(($E939-$E$1136)^2+($R939-$R$1136)^2),0)</f>
        <v>6.0001800054001617E-2</v>
      </c>
      <c r="BK939" s="197" t="str">
        <f>IF(BJ939&lt;=SMALL(BJ$3:BJ$1130,1),"MAS PARECIDO","NO")</f>
        <v>NO</v>
      </c>
      <c r="BL939" s="197" t="str">
        <f>IF(BJ939&lt;=SMALL(BJ$3:BJ$1130,5),"SIMILAR","NO")</f>
        <v>NO</v>
      </c>
      <c r="BM939" s="197" t="str">
        <f t="shared" si="706"/>
        <v>N/A</v>
      </c>
      <c r="BN939" s="197">
        <f t="shared" si="707"/>
        <v>0</v>
      </c>
      <c r="BO939" s="198">
        <f t="shared" si="708"/>
        <v>0</v>
      </c>
      <c r="BP939" s="199">
        <f>IFERROR(SQRT(($E939-$E$1136)^2+($U939-$U$1136)^2),0)</f>
        <v>1.0017984907204245</v>
      </c>
      <c r="BQ939" s="197" t="str">
        <f>IF(BP939&lt;=SMALL(BP$3:BP$1130,1),"MAS PARECIDO","NO")</f>
        <v>NO</v>
      </c>
      <c r="BR939" s="197" t="str">
        <f>IF(BP939&lt;=SMALL(BP$3:BP$1130,5),"SIMILAR","NO")</f>
        <v>NO</v>
      </c>
      <c r="BS939" s="197" t="str">
        <f t="shared" si="709"/>
        <v>N/A</v>
      </c>
      <c r="BT939" s="197">
        <f t="shared" si="710"/>
        <v>0</v>
      </c>
      <c r="BU939" s="198">
        <f t="shared" si="711"/>
        <v>0</v>
      </c>
      <c r="BV939" s="199">
        <f>IFERROR(SQRT(($E939-$E$1136)^2+($X939-$X$1136)^2),0)</f>
        <v>6.0001800054001617E-2</v>
      </c>
      <c r="BW939" s="197" t="str">
        <f>IF(BV939&lt;=SMALL(BV$3:BV$1130,1),"MAS PARECIDO","NO")</f>
        <v>NO</v>
      </c>
      <c r="BX939" s="197" t="str">
        <f>IF(BV939&lt;=SMALL(BV$3:BV$1130,5),"SIMILAR","NO")</f>
        <v>NO</v>
      </c>
      <c r="BY939" s="197" t="str">
        <f t="shared" si="712"/>
        <v>N/A</v>
      </c>
      <c r="BZ939" s="197">
        <f t="shared" si="713"/>
        <v>0</v>
      </c>
      <c r="CA939" s="198">
        <f t="shared" si="714"/>
        <v>0</v>
      </c>
      <c r="CB939" s="199">
        <f>IFERROR(SQRT(($E939-$E$1136)^2+($AA939-$AA$1136)^2),0)</f>
        <v>6.0001800054001617E-2</v>
      </c>
      <c r="CC939" s="197" t="str">
        <f>IF(CB939&lt;=SMALL(CB$3:CB$1130,1),"MAS PARECIDO","NO")</f>
        <v>NO</v>
      </c>
      <c r="CD939" s="197" t="str">
        <f>IF(CB939&lt;=SMALL(CB$3:CB$1130,5),"SIMILAR","NO")</f>
        <v>NO</v>
      </c>
      <c r="CE939" s="197" t="str">
        <f t="shared" si="715"/>
        <v>N/A</v>
      </c>
      <c r="CF939" s="197">
        <f t="shared" si="716"/>
        <v>0</v>
      </c>
      <c r="CG939" s="198">
        <f t="shared" si="717"/>
        <v>0</v>
      </c>
      <c r="CH939" s="199">
        <f>IFERROR(SQRT(($E939-$E$1136)^2+($AD939-$AD$1136)^2),0)</f>
        <v>1.0017984907204245</v>
      </c>
      <c r="CI939" s="197" t="str">
        <f>IF(CH939&lt;=SMALL(CH$3:CH$1130,1),"MAS PARECIDO","NO")</f>
        <v>NO</v>
      </c>
      <c r="CJ939" s="197" t="str">
        <f>IF(CH939&lt;=SMALL(CH$3:CH$1130,5),"SIMILAR","NO")</f>
        <v>NO</v>
      </c>
      <c r="CK939" s="197" t="str">
        <f t="shared" si="718"/>
        <v>N/A</v>
      </c>
      <c r="CL939" s="197">
        <f t="shared" si="719"/>
        <v>0</v>
      </c>
      <c r="CM939" s="198">
        <f t="shared" si="720"/>
        <v>0</v>
      </c>
      <c r="CN939" s="199">
        <f>IFERROR(SQRT(($E939-$E$1136)^2+($AG939-$AG$1136)^2),0)</f>
        <v>1.0017984907204245</v>
      </c>
      <c r="CO939" s="197" t="str">
        <f>IF(CN939&lt;=SMALL(CN$3:CN$1130,1),"MAS PARECIDO","NO")</f>
        <v>NO</v>
      </c>
      <c r="CP939" s="197" t="str">
        <f>IF(CN939&lt;=SMALL(CN$3:CN$1130,5),"SIMILAR","NO")</f>
        <v>NO</v>
      </c>
      <c r="CQ939" s="197" t="str">
        <f t="shared" si="721"/>
        <v>N/A</v>
      </c>
      <c r="CR939" s="197">
        <f t="shared" si="722"/>
        <v>0</v>
      </c>
      <c r="CS939" s="198">
        <f t="shared" si="723"/>
        <v>0</v>
      </c>
      <c r="CT939" s="199">
        <f>IFERROR(SQRT(($E939-$E$1136)^2+($AJ939-$AJ$1136)^2),0)</f>
        <v>6.0001800054001617E-2</v>
      </c>
      <c r="CU939" s="197" t="str">
        <f>IF(CT939&lt;=SMALL(CT$3:CT$1130,1),"MAS PARECIDO","NO")</f>
        <v>NO</v>
      </c>
      <c r="CV939" s="197" t="str">
        <f>IF(CT939&lt;=SMALL(CT$3:CT$1130,5),"SIMILAR","NO")</f>
        <v>NO</v>
      </c>
      <c r="CW939" s="197" t="str">
        <f t="shared" si="724"/>
        <v>N/A</v>
      </c>
      <c r="CX939" s="197">
        <f t="shared" si="725"/>
        <v>0</v>
      </c>
      <c r="CY939" s="198">
        <f t="shared" si="726"/>
        <v>0</v>
      </c>
      <c r="CZ939" s="2">
        <v>0</v>
      </c>
      <c r="DA939" s="2" t="s">
        <v>2754</v>
      </c>
      <c r="DB939" s="2">
        <v>0</v>
      </c>
      <c r="DC939" s="2" t="s">
        <v>189</v>
      </c>
    </row>
    <row r="940" spans="1:107">
      <c r="A940" s="24" t="s">
        <v>1091</v>
      </c>
      <c r="B940" s="46">
        <v>69239.570000000007</v>
      </c>
      <c r="C940" s="190">
        <f>(B940-$B$1132)/($B$1133-$B$1132)</f>
        <v>7.5669689955473879E-2</v>
      </c>
      <c r="D940" s="46">
        <v>17000</v>
      </c>
      <c r="E940" s="190">
        <f>(D940-$D$1132)/($D$1133-$D$1132)</f>
        <v>3.3971019130573918E-2</v>
      </c>
      <c r="F940" s="46" t="s">
        <v>53</v>
      </c>
      <c r="G940" s="192">
        <f>VLOOKUP(F940,'DATOS DE SOPORTE'!$Y$5:$Z$8,2,FALSE)</f>
        <v>2</v>
      </c>
      <c r="H940" s="190">
        <f>(G940-$G$1132)/($G$1133-$G$1132)</f>
        <v>0.33333333333333331</v>
      </c>
      <c r="I940" s="50" t="s">
        <v>211</v>
      </c>
      <c r="J940" s="200">
        <f t="shared" si="686"/>
        <v>5</v>
      </c>
      <c r="K940" s="190">
        <f>(J940-$J$1132)/($J$1133-$J$1132)</f>
        <v>1</v>
      </c>
      <c r="L940" s="193" t="str">
        <f t="shared" si="687"/>
        <v>SI</v>
      </c>
      <c r="M940" s="46" t="s">
        <v>56</v>
      </c>
      <c r="N940" s="192">
        <f t="shared" si="688"/>
        <v>1</v>
      </c>
      <c r="O940" s="190">
        <f>(N940-N$1132)/(N$1133-N$1132)</f>
        <v>0</v>
      </c>
      <c r="P940" s="46" t="s">
        <v>58</v>
      </c>
      <c r="Q940" s="192">
        <f t="shared" si="689"/>
        <v>3</v>
      </c>
      <c r="R940" s="190">
        <f>(Q940-Q$1132)/(Q$1133-Q$1132)</f>
        <v>1</v>
      </c>
      <c r="S940" s="46" t="s">
        <v>194</v>
      </c>
      <c r="T940" s="192">
        <f t="shared" si="690"/>
        <v>1</v>
      </c>
      <c r="U940" s="190">
        <f>(T940-T$1132)/(T$1133-T$1132)</f>
        <v>0</v>
      </c>
      <c r="V940" s="46" t="s">
        <v>62</v>
      </c>
      <c r="W940" s="194">
        <f>VLOOKUP(V940,'DATOS DE SOPORTE'!$S$5:$T$10,2,FALSE)</f>
        <v>1</v>
      </c>
      <c r="X940" s="201">
        <f>(W940-W$1132)/(W$1133-W$1132)</f>
        <v>0</v>
      </c>
      <c r="Y940" s="46" t="s">
        <v>188</v>
      </c>
      <c r="Z940" s="194">
        <f t="shared" si="691"/>
        <v>1</v>
      </c>
      <c r="AA940" s="201">
        <f>(Z940-Z$1132)/(Z$1133-Z$1132)</f>
        <v>0</v>
      </c>
      <c r="AB940" s="46" t="s">
        <v>136</v>
      </c>
      <c r="AC940" s="194">
        <f t="shared" si="692"/>
        <v>2</v>
      </c>
      <c r="AD940" s="201">
        <f>(AC940-AC$1132)/(AC$1133-AC$1132)</f>
        <v>1</v>
      </c>
      <c r="AE940" s="46" t="s">
        <v>136</v>
      </c>
      <c r="AF940" s="194">
        <f t="shared" si="693"/>
        <v>2</v>
      </c>
      <c r="AG940" s="201">
        <f>(AF940-AF$1132)/(AF$1133-AF$1132)</f>
        <v>1</v>
      </c>
      <c r="AH940" s="24" t="s">
        <v>67</v>
      </c>
      <c r="AI940" s="194">
        <f>VLOOKUP(AH940,'DATOS DE SOPORTE'!$V$5:$W$8,2,FALSE)</f>
        <v>1</v>
      </c>
      <c r="AJ940" s="201">
        <f>(AI940-AI$1132)/(AI$1133-AI$1132)</f>
        <v>0</v>
      </c>
      <c r="AK940" s="58" t="str">
        <f t="shared" si="685"/>
        <v>Bueno</v>
      </c>
      <c r="AL940" s="196">
        <f>IFERROR(SQRT(($E940-$E$1136)^2+($C940-$C$1136)^2),0)</f>
        <v>0.13385954065036029</v>
      </c>
      <c r="AM940" s="197" t="str">
        <f>IF(AL940&lt;=SMALL($AL$3:$AL$1130,1),"MAS PARECIDO","NO")</f>
        <v>NO</v>
      </c>
      <c r="AN940" s="197" t="str">
        <f>IF(AL940&lt;=SMALL($AL$3:$AL$1130,5),"SIMILAR","NO")</f>
        <v>NO</v>
      </c>
      <c r="AO940" s="197" t="str">
        <f t="shared" si="694"/>
        <v>N/A</v>
      </c>
      <c r="AP940" s="197">
        <f t="shared" si="695"/>
        <v>0</v>
      </c>
      <c r="AQ940" s="198">
        <f t="shared" si="696"/>
        <v>0</v>
      </c>
      <c r="AR940" s="196">
        <f>IFERROR(SQRT(($E940-$E$1136)^2+($H940-$H$1136)^2),0)</f>
        <v>3.4001020030600917E-2</v>
      </c>
      <c r="AS940" s="197" t="str">
        <f>IF(AR940&lt;=SMALL(AR$3:AR$1130,1),"MAS PARECIDO","NO")</f>
        <v>NO</v>
      </c>
      <c r="AT940" s="197" t="str">
        <f>IF(AR940&lt;=SMALL(AR$3:AR$1130,5),"SIMILAR","NO")</f>
        <v>NO</v>
      </c>
      <c r="AU940" s="197" t="str">
        <f t="shared" si="697"/>
        <v>N/A</v>
      </c>
      <c r="AV940" s="197">
        <f t="shared" si="698"/>
        <v>0</v>
      </c>
      <c r="AW940" s="198">
        <f t="shared" si="699"/>
        <v>0</v>
      </c>
      <c r="AX940" s="199">
        <f>IFERROR(SQRT(($E940-$E$1136)^2+($K940-$K$1136)^2),0)</f>
        <v>0.80072221735325999</v>
      </c>
      <c r="AY940" s="197" t="str">
        <f>IF(AX940&lt;=SMALL(AX$3:AX$1130,1),"MAS PARECIDO","NO")</f>
        <v>NO</v>
      </c>
      <c r="AZ940" s="197" t="str">
        <f>IF(AX940&lt;=SMALL(AX$3:AX$1130,5),"SIMILAR","NO")</f>
        <v>NO</v>
      </c>
      <c r="BA940" s="197" t="str">
        <f t="shared" si="700"/>
        <v>N/A</v>
      </c>
      <c r="BB940" s="197">
        <f t="shared" si="701"/>
        <v>0</v>
      </c>
      <c r="BC940" s="198">
        <f t="shared" si="702"/>
        <v>0</v>
      </c>
      <c r="BD940" s="196">
        <f>IFERROR(SQRT(($E940-$E$1136)^2+($O940-$O$1136)^2),0)</f>
        <v>1.0005778677160122</v>
      </c>
      <c r="BE940" s="197" t="str">
        <f>IF(BD940&lt;=SMALL(BD$3:BD$1130,1),"MAS PARECIDO","NO")</f>
        <v>NO</v>
      </c>
      <c r="BF940" s="197" t="str">
        <f>IF(BD940&lt;=SMALL(BD$3:BD$1130,5),"SIMILAR","NO")</f>
        <v>NO</v>
      </c>
      <c r="BG940" s="197" t="str">
        <f t="shared" si="703"/>
        <v>N/A</v>
      </c>
      <c r="BH940" s="197">
        <f t="shared" si="704"/>
        <v>0</v>
      </c>
      <c r="BI940" s="198">
        <f t="shared" si="705"/>
        <v>0</v>
      </c>
      <c r="BJ940" s="199">
        <f>IFERROR(SQRT(($E940-$E$1136)^2+($R940-$R$1136)^2),0)</f>
        <v>0.50115473594801174</v>
      </c>
      <c r="BK940" s="197" t="str">
        <f>IF(BJ940&lt;=SMALL(BJ$3:BJ$1130,1),"MAS PARECIDO","NO")</f>
        <v>NO</v>
      </c>
      <c r="BL940" s="197" t="str">
        <f>IF(BJ940&lt;=SMALL(BJ$3:BJ$1130,5),"SIMILAR","NO")</f>
        <v>NO</v>
      </c>
      <c r="BM940" s="197" t="str">
        <f t="shared" si="706"/>
        <v>N/A</v>
      </c>
      <c r="BN940" s="197">
        <f t="shared" si="707"/>
        <v>0</v>
      </c>
      <c r="BO940" s="198">
        <f t="shared" si="708"/>
        <v>0</v>
      </c>
      <c r="BP940" s="199">
        <f>IFERROR(SQRT(($E940-$E$1136)^2+($U940-$U$1136)^2),0)</f>
        <v>3.4001020030600917E-2</v>
      </c>
      <c r="BQ940" s="197" t="str">
        <f>IF(BP940&lt;=SMALL(BP$3:BP$1130,1),"MAS PARECIDO","NO")</f>
        <v>NO</v>
      </c>
      <c r="BR940" s="197" t="str">
        <f>IF(BP940&lt;=SMALL(BP$3:BP$1130,5),"SIMILAR","NO")</f>
        <v>NO</v>
      </c>
      <c r="BS940" s="197" t="str">
        <f t="shared" si="709"/>
        <v>N/A</v>
      </c>
      <c r="BT940" s="197">
        <f t="shared" si="710"/>
        <v>0</v>
      </c>
      <c r="BU940" s="198">
        <f t="shared" si="711"/>
        <v>0</v>
      </c>
      <c r="BV940" s="199">
        <f>IFERROR(SQRT(($E940-$E$1136)^2+($X940-$X$1136)^2),0)</f>
        <v>3.4001020030600917E-2</v>
      </c>
      <c r="BW940" s="197" t="str">
        <f>IF(BV940&lt;=SMALL(BV$3:BV$1130,1),"MAS PARECIDO","NO")</f>
        <v>NO</v>
      </c>
      <c r="BX940" s="197" t="str">
        <f>IF(BV940&lt;=SMALL(BV$3:BV$1130,5),"SIMILAR","NO")</f>
        <v>NO</v>
      </c>
      <c r="BY940" s="197" t="str">
        <f t="shared" si="712"/>
        <v>N/A</v>
      </c>
      <c r="BZ940" s="197">
        <f t="shared" si="713"/>
        <v>0</v>
      </c>
      <c r="CA940" s="198">
        <f t="shared" si="714"/>
        <v>0</v>
      </c>
      <c r="CB940" s="199">
        <f>IFERROR(SQRT(($E940-$E$1136)^2+($AA940-$AA$1136)^2),0)</f>
        <v>3.4001020030600917E-2</v>
      </c>
      <c r="CC940" s="197" t="str">
        <f>IF(CB940&lt;=SMALL(CB$3:CB$1130,1),"MAS PARECIDO","NO")</f>
        <v>NO</v>
      </c>
      <c r="CD940" s="197" t="str">
        <f>IF(CB940&lt;=SMALL(CB$3:CB$1130,5),"SIMILAR","NO")</f>
        <v>NO</v>
      </c>
      <c r="CE940" s="197" t="str">
        <f t="shared" si="715"/>
        <v>N/A</v>
      </c>
      <c r="CF940" s="197">
        <f t="shared" si="716"/>
        <v>0</v>
      </c>
      <c r="CG940" s="198">
        <f t="shared" si="717"/>
        <v>0</v>
      </c>
      <c r="CH940" s="199">
        <f>IFERROR(SQRT(($E940-$E$1136)^2+($AD940-$AD$1136)^2),0)</f>
        <v>3.4001020030600917E-2</v>
      </c>
      <c r="CI940" s="197" t="str">
        <f>IF(CH940&lt;=SMALL(CH$3:CH$1130,1),"MAS PARECIDO","NO")</f>
        <v>NO</v>
      </c>
      <c r="CJ940" s="197" t="str">
        <f>IF(CH940&lt;=SMALL(CH$3:CH$1130,5),"SIMILAR","NO")</f>
        <v>NO</v>
      </c>
      <c r="CK940" s="197" t="str">
        <f t="shared" si="718"/>
        <v>N/A</v>
      </c>
      <c r="CL940" s="197">
        <f t="shared" si="719"/>
        <v>0</v>
      </c>
      <c r="CM940" s="198">
        <f t="shared" si="720"/>
        <v>0</v>
      </c>
      <c r="CN940" s="199">
        <f>IFERROR(SQRT(($E940-$E$1136)^2+($AG940-$AG$1136)^2),0)</f>
        <v>3.4001020030600917E-2</v>
      </c>
      <c r="CO940" s="197" t="str">
        <f>IF(CN940&lt;=SMALL(CN$3:CN$1130,1),"MAS PARECIDO","NO")</f>
        <v>NO</v>
      </c>
      <c r="CP940" s="197" t="str">
        <f>IF(CN940&lt;=SMALL(CN$3:CN$1130,5),"SIMILAR","NO")</f>
        <v>NO</v>
      </c>
      <c r="CQ940" s="197" t="str">
        <f t="shared" si="721"/>
        <v>N/A</v>
      </c>
      <c r="CR940" s="197">
        <f t="shared" si="722"/>
        <v>0</v>
      </c>
      <c r="CS940" s="198">
        <f t="shared" si="723"/>
        <v>0</v>
      </c>
      <c r="CT940" s="199">
        <f>IFERROR(SQRT(($E940-$E$1136)^2+($AJ940-$AJ$1136)^2),0)</f>
        <v>3.4001020030600917E-2</v>
      </c>
      <c r="CU940" s="197" t="str">
        <f>IF(CT940&lt;=SMALL(CT$3:CT$1130,1),"MAS PARECIDO","NO")</f>
        <v>NO</v>
      </c>
      <c r="CV940" s="197" t="str">
        <f>IF(CT940&lt;=SMALL(CT$3:CT$1130,5),"SIMILAR","NO")</f>
        <v>NO</v>
      </c>
      <c r="CW940" s="197" t="str">
        <f t="shared" si="724"/>
        <v>N/A</v>
      </c>
      <c r="CX940" s="197">
        <f t="shared" si="725"/>
        <v>0</v>
      </c>
      <c r="CY940" s="198">
        <f t="shared" si="726"/>
        <v>0</v>
      </c>
      <c r="CZ940" s="2">
        <v>0</v>
      </c>
      <c r="DA940" s="2" t="s">
        <v>2755</v>
      </c>
      <c r="DB940" s="2">
        <v>0</v>
      </c>
      <c r="DC940" s="2" t="s">
        <v>189</v>
      </c>
    </row>
    <row r="941" spans="1:107">
      <c r="A941" s="24" t="s">
        <v>1092</v>
      </c>
      <c r="B941" s="46">
        <v>22426</v>
      </c>
      <c r="C941" s="190">
        <f>(B941-$B$1132)/($B$1133-$B$1132)</f>
        <v>2.0948689724858992E-2</v>
      </c>
      <c r="D941" s="46">
        <v>17000</v>
      </c>
      <c r="E941" s="190">
        <f>(D941-$D$1132)/($D$1133-$D$1132)</f>
        <v>3.3971019130573918E-2</v>
      </c>
      <c r="F941" s="46" t="s">
        <v>53</v>
      </c>
      <c r="G941" s="192">
        <f>VLOOKUP(F941,'DATOS DE SOPORTE'!$Y$5:$Z$8,2,FALSE)</f>
        <v>2</v>
      </c>
      <c r="H941" s="190">
        <f>(G941-$G$1132)/($G$1133-$G$1132)</f>
        <v>0.33333333333333331</v>
      </c>
      <c r="I941" s="50">
        <v>1</v>
      </c>
      <c r="J941" s="200">
        <f t="shared" si="686"/>
        <v>1</v>
      </c>
      <c r="K941" s="190">
        <f>(J941-$J$1132)/($J$1133-$J$1132)</f>
        <v>0.2</v>
      </c>
      <c r="L941" s="193" t="str">
        <f t="shared" si="687"/>
        <v>SI</v>
      </c>
      <c r="M941" s="46" t="s">
        <v>192</v>
      </c>
      <c r="N941" s="192">
        <f t="shared" si="688"/>
        <v>2</v>
      </c>
      <c r="O941" s="190">
        <f>(N941-N$1132)/(N$1133-N$1132)</f>
        <v>1</v>
      </c>
      <c r="P941" s="46" t="s">
        <v>196</v>
      </c>
      <c r="Q941" s="192">
        <f t="shared" si="689"/>
        <v>1</v>
      </c>
      <c r="R941" s="190">
        <f>(Q941-Q$1132)/(Q$1133-Q$1132)</f>
        <v>0</v>
      </c>
      <c r="S941" s="46" t="s">
        <v>194</v>
      </c>
      <c r="T941" s="192">
        <f t="shared" si="690"/>
        <v>1</v>
      </c>
      <c r="U941" s="190">
        <f>(T941-T$1132)/(T$1133-T$1132)</f>
        <v>0</v>
      </c>
      <c r="V941" s="46" t="s">
        <v>212</v>
      </c>
      <c r="W941" s="194">
        <f>VLOOKUP(V941,'DATOS DE SOPORTE'!$S$5:$T$10,2,FALSE)</f>
        <v>3</v>
      </c>
      <c r="X941" s="201">
        <f>(W941-W$1132)/(W$1133-W$1132)</f>
        <v>0.4</v>
      </c>
      <c r="Y941" s="46" t="s">
        <v>188</v>
      </c>
      <c r="Z941" s="194">
        <f t="shared" si="691"/>
        <v>1</v>
      </c>
      <c r="AA941" s="201">
        <f>(Z941-Z$1132)/(Z$1133-Z$1132)</f>
        <v>0</v>
      </c>
      <c r="AB941" s="46" t="s">
        <v>188</v>
      </c>
      <c r="AC941" s="194">
        <f t="shared" si="692"/>
        <v>1</v>
      </c>
      <c r="AD941" s="201">
        <f>(AC941-AC$1132)/(AC$1133-AC$1132)</f>
        <v>0</v>
      </c>
      <c r="AE941" s="46" t="s">
        <v>136</v>
      </c>
      <c r="AF941" s="194">
        <f t="shared" si="693"/>
        <v>2</v>
      </c>
      <c r="AG941" s="201">
        <f>(AF941-AF$1132)/(AF$1133-AF$1132)</f>
        <v>1</v>
      </c>
      <c r="AH941" s="24" t="s">
        <v>199</v>
      </c>
      <c r="AI941" s="194">
        <f>VLOOKUP(AH941,'DATOS DE SOPORTE'!$V$5:$W$8,2,FALSE)</f>
        <v>2</v>
      </c>
      <c r="AJ941" s="201">
        <f>(AI941-AI$1132)/(AI$1133-AI$1132)</f>
        <v>0.33333333333333331</v>
      </c>
      <c r="AK941" s="58" t="str">
        <f t="shared" si="685"/>
        <v>Bueno</v>
      </c>
      <c r="AL941" s="196">
        <f>IFERROR(SQRT(($E941-$E$1136)^2+($C941-$C$1136)^2),0)</f>
        <v>0.18730228749075276</v>
      </c>
      <c r="AM941" s="197" t="str">
        <f>IF(AL941&lt;=SMALL($AL$3:$AL$1130,1),"MAS PARECIDO","NO")</f>
        <v>NO</v>
      </c>
      <c r="AN941" s="197" t="str">
        <f>IF(AL941&lt;=SMALL($AL$3:$AL$1130,5),"SIMILAR","NO")</f>
        <v>NO</v>
      </c>
      <c r="AO941" s="197" t="str">
        <f t="shared" si="694"/>
        <v>N/A</v>
      </c>
      <c r="AP941" s="197">
        <f t="shared" si="695"/>
        <v>0</v>
      </c>
      <c r="AQ941" s="198">
        <f t="shared" si="696"/>
        <v>0</v>
      </c>
      <c r="AR941" s="196">
        <f>IFERROR(SQRT(($E941-$E$1136)^2+($H941-$H$1136)^2),0)</f>
        <v>3.4001020030600917E-2</v>
      </c>
      <c r="AS941" s="197" t="str">
        <f>IF(AR941&lt;=SMALL(AR$3:AR$1130,1),"MAS PARECIDO","NO")</f>
        <v>NO</v>
      </c>
      <c r="AT941" s="197" t="str">
        <f>IF(AR941&lt;=SMALL(AR$3:AR$1130,5),"SIMILAR","NO")</f>
        <v>NO</v>
      </c>
      <c r="AU941" s="197" t="str">
        <f t="shared" si="697"/>
        <v>N/A</v>
      </c>
      <c r="AV941" s="197">
        <f t="shared" si="698"/>
        <v>0</v>
      </c>
      <c r="AW941" s="198">
        <f t="shared" si="699"/>
        <v>0</v>
      </c>
      <c r="AX941" s="199">
        <f>IFERROR(SQRT(($E941-$E$1136)^2+($K941-$K$1136)^2),0)</f>
        <v>3.4001020030600917E-2</v>
      </c>
      <c r="AY941" s="197" t="str">
        <f>IF(AX941&lt;=SMALL(AX$3:AX$1130,1),"MAS PARECIDO","NO")</f>
        <v>NO</v>
      </c>
      <c r="AZ941" s="197" t="str">
        <f>IF(AX941&lt;=SMALL(AX$3:AX$1130,5),"SIMILAR","NO")</f>
        <v>NO</v>
      </c>
      <c r="BA941" s="197" t="str">
        <f t="shared" si="700"/>
        <v>N/A</v>
      </c>
      <c r="BB941" s="197">
        <f t="shared" si="701"/>
        <v>0</v>
      </c>
      <c r="BC941" s="198">
        <f t="shared" si="702"/>
        <v>0</v>
      </c>
      <c r="BD941" s="196">
        <f>IFERROR(SQRT(($E941-$E$1136)^2+($O941-$O$1136)^2),0)</f>
        <v>3.4001020030600917E-2</v>
      </c>
      <c r="BE941" s="197" t="str">
        <f>IF(BD941&lt;=SMALL(BD$3:BD$1130,1),"MAS PARECIDO","NO")</f>
        <v>NO</v>
      </c>
      <c r="BF941" s="197" t="str">
        <f>IF(BD941&lt;=SMALL(BD$3:BD$1130,5),"SIMILAR","NO")</f>
        <v>NO</v>
      </c>
      <c r="BG941" s="197" t="str">
        <f t="shared" si="703"/>
        <v>N/A</v>
      </c>
      <c r="BH941" s="197">
        <f t="shared" si="704"/>
        <v>0</v>
      </c>
      <c r="BI941" s="198">
        <f t="shared" si="705"/>
        <v>0</v>
      </c>
      <c r="BJ941" s="199">
        <f>IFERROR(SQRT(($E941-$E$1136)^2+($R941-$R$1136)^2),0)</f>
        <v>0.50115473594801174</v>
      </c>
      <c r="BK941" s="197" t="str">
        <f>IF(BJ941&lt;=SMALL(BJ$3:BJ$1130,1),"MAS PARECIDO","NO")</f>
        <v>NO</v>
      </c>
      <c r="BL941" s="197" t="str">
        <f>IF(BJ941&lt;=SMALL(BJ$3:BJ$1130,5),"SIMILAR","NO")</f>
        <v>NO</v>
      </c>
      <c r="BM941" s="197" t="str">
        <f t="shared" si="706"/>
        <v>N/A</v>
      </c>
      <c r="BN941" s="197">
        <f t="shared" si="707"/>
        <v>0</v>
      </c>
      <c r="BO941" s="198">
        <f t="shared" si="708"/>
        <v>0</v>
      </c>
      <c r="BP941" s="199">
        <f>IFERROR(SQRT(($E941-$E$1136)^2+($U941-$U$1136)^2),0)</f>
        <v>3.4001020030600917E-2</v>
      </c>
      <c r="BQ941" s="197" t="str">
        <f>IF(BP941&lt;=SMALL(BP$3:BP$1130,1),"MAS PARECIDO","NO")</f>
        <v>NO</v>
      </c>
      <c r="BR941" s="197" t="str">
        <f>IF(BP941&lt;=SMALL(BP$3:BP$1130,5),"SIMILAR","NO")</f>
        <v>NO</v>
      </c>
      <c r="BS941" s="197" t="str">
        <f t="shared" si="709"/>
        <v>N/A</v>
      </c>
      <c r="BT941" s="197">
        <f t="shared" si="710"/>
        <v>0</v>
      </c>
      <c r="BU941" s="198">
        <f t="shared" si="711"/>
        <v>0</v>
      </c>
      <c r="BV941" s="199">
        <f>IFERROR(SQRT(($E941-$E$1136)^2+($X941-$X$1136)^2),0)</f>
        <v>0.40144248574748709</v>
      </c>
      <c r="BW941" s="197" t="str">
        <f>IF(BV941&lt;=SMALL(BV$3:BV$1130,1),"MAS PARECIDO","NO")</f>
        <v>NO</v>
      </c>
      <c r="BX941" s="197" t="str">
        <f>IF(BV941&lt;=SMALL(BV$3:BV$1130,5),"SIMILAR","NO")</f>
        <v>NO</v>
      </c>
      <c r="BY941" s="197" t="str">
        <f t="shared" si="712"/>
        <v>N/A</v>
      </c>
      <c r="BZ941" s="197">
        <f t="shared" si="713"/>
        <v>0</v>
      </c>
      <c r="CA941" s="198">
        <f t="shared" si="714"/>
        <v>0</v>
      </c>
      <c r="CB941" s="199">
        <f>IFERROR(SQRT(($E941-$E$1136)^2+($AA941-$AA$1136)^2),0)</f>
        <v>3.4001020030600917E-2</v>
      </c>
      <c r="CC941" s="197" t="str">
        <f>IF(CB941&lt;=SMALL(CB$3:CB$1130,1),"MAS PARECIDO","NO")</f>
        <v>NO</v>
      </c>
      <c r="CD941" s="197" t="str">
        <f>IF(CB941&lt;=SMALL(CB$3:CB$1130,5),"SIMILAR","NO")</f>
        <v>NO</v>
      </c>
      <c r="CE941" s="197" t="str">
        <f t="shared" si="715"/>
        <v>N/A</v>
      </c>
      <c r="CF941" s="197">
        <f t="shared" si="716"/>
        <v>0</v>
      </c>
      <c r="CG941" s="198">
        <f t="shared" si="717"/>
        <v>0</v>
      </c>
      <c r="CH941" s="199">
        <f>IFERROR(SQRT(($E941-$E$1136)^2+($AD941-$AD$1136)^2),0)</f>
        <v>1.0005778677160122</v>
      </c>
      <c r="CI941" s="197" t="str">
        <f>IF(CH941&lt;=SMALL(CH$3:CH$1130,1),"MAS PARECIDO","NO")</f>
        <v>NO</v>
      </c>
      <c r="CJ941" s="197" t="str">
        <f>IF(CH941&lt;=SMALL(CH$3:CH$1130,5),"SIMILAR","NO")</f>
        <v>NO</v>
      </c>
      <c r="CK941" s="197" t="str">
        <f t="shared" si="718"/>
        <v>N/A</v>
      </c>
      <c r="CL941" s="197">
        <f t="shared" si="719"/>
        <v>0</v>
      </c>
      <c r="CM941" s="198">
        <f t="shared" si="720"/>
        <v>0</v>
      </c>
      <c r="CN941" s="199">
        <f>IFERROR(SQRT(($E941-$E$1136)^2+($AG941-$AG$1136)^2),0)</f>
        <v>3.4001020030600917E-2</v>
      </c>
      <c r="CO941" s="197" t="str">
        <f>IF(CN941&lt;=SMALL(CN$3:CN$1130,1),"MAS PARECIDO","NO")</f>
        <v>NO</v>
      </c>
      <c r="CP941" s="197" t="str">
        <f>IF(CN941&lt;=SMALL(CN$3:CN$1130,5),"SIMILAR","NO")</f>
        <v>NO</v>
      </c>
      <c r="CQ941" s="197" t="str">
        <f t="shared" si="721"/>
        <v>N/A</v>
      </c>
      <c r="CR941" s="197">
        <f t="shared" si="722"/>
        <v>0</v>
      </c>
      <c r="CS941" s="198">
        <f t="shared" si="723"/>
        <v>0</v>
      </c>
      <c r="CT941" s="199">
        <f>IFERROR(SQRT(($E941-$E$1136)^2+($AJ941-$AJ$1136)^2),0)</f>
        <v>0.3350629500172056</v>
      </c>
      <c r="CU941" s="197" t="str">
        <f>IF(CT941&lt;=SMALL(CT$3:CT$1130,1),"MAS PARECIDO","NO")</f>
        <v>NO</v>
      </c>
      <c r="CV941" s="197" t="str">
        <f>IF(CT941&lt;=SMALL(CT$3:CT$1130,5),"SIMILAR","NO")</f>
        <v>NO</v>
      </c>
      <c r="CW941" s="197" t="str">
        <f t="shared" si="724"/>
        <v>N/A</v>
      </c>
      <c r="CX941" s="197">
        <f t="shared" si="725"/>
        <v>0</v>
      </c>
      <c r="CY941" s="198">
        <f t="shared" si="726"/>
        <v>0</v>
      </c>
      <c r="CZ941" s="2">
        <v>0</v>
      </c>
      <c r="DA941" s="2" t="s">
        <v>2756</v>
      </c>
      <c r="DB941" s="2">
        <v>0</v>
      </c>
      <c r="DC941" s="2" t="s">
        <v>189</v>
      </c>
    </row>
    <row r="942" spans="1:107">
      <c r="A942" s="24" t="s">
        <v>1093</v>
      </c>
      <c r="B942" s="46">
        <v>59110.75</v>
      </c>
      <c r="C942" s="190">
        <f>(B942-$B$1132)/($B$1133-$B$1132)</f>
        <v>6.382997848813958E-2</v>
      </c>
      <c r="D942" s="46">
        <v>28000</v>
      </c>
      <c r="E942" s="190">
        <f>(D942-$D$1132)/($D$1133-$D$1132)</f>
        <v>5.5971679150374508E-2</v>
      </c>
      <c r="F942" s="46" t="s">
        <v>191</v>
      </c>
      <c r="G942" s="192">
        <f>VLOOKUP(F942,'DATOS DE SOPORTE'!$Y$5:$Z$8,2,FALSE)</f>
        <v>1</v>
      </c>
      <c r="H942" s="190">
        <f>(G942-$G$1132)/($G$1133-$G$1132)</f>
        <v>0</v>
      </c>
      <c r="I942" s="50">
        <v>1</v>
      </c>
      <c r="J942" s="200">
        <f t="shared" si="686"/>
        <v>1</v>
      </c>
      <c r="K942" s="190">
        <f>(J942-$J$1132)/($J$1133-$J$1132)</f>
        <v>0.2</v>
      </c>
      <c r="L942" s="193" t="str">
        <f t="shared" si="687"/>
        <v>SI</v>
      </c>
      <c r="M942" s="46" t="s">
        <v>192</v>
      </c>
      <c r="N942" s="192">
        <f t="shared" si="688"/>
        <v>2</v>
      </c>
      <c r="O942" s="190">
        <f>(N942-N$1132)/(N$1133-N$1132)</f>
        <v>1</v>
      </c>
      <c r="P942" s="46" t="s">
        <v>193</v>
      </c>
      <c r="Q942" s="192">
        <f t="shared" si="689"/>
        <v>2</v>
      </c>
      <c r="R942" s="190">
        <f>(Q942-Q$1132)/(Q$1133-Q$1132)</f>
        <v>0.5</v>
      </c>
      <c r="S942" s="46" t="s">
        <v>194</v>
      </c>
      <c r="T942" s="192">
        <f t="shared" si="690"/>
        <v>1</v>
      </c>
      <c r="U942" s="190">
        <f>(T942-T$1132)/(T$1133-T$1132)</f>
        <v>0</v>
      </c>
      <c r="V942" s="46" t="s">
        <v>62</v>
      </c>
      <c r="W942" s="194">
        <f>VLOOKUP(V942,'DATOS DE SOPORTE'!$S$5:$T$10,2,FALSE)</f>
        <v>1</v>
      </c>
      <c r="X942" s="201">
        <f>(W942-W$1132)/(W$1133-W$1132)</f>
        <v>0</v>
      </c>
      <c r="Y942" s="46" t="s">
        <v>136</v>
      </c>
      <c r="Z942" s="194">
        <f t="shared" si="691"/>
        <v>2</v>
      </c>
      <c r="AA942" s="201">
        <f>(Z942-Z$1132)/(Z$1133-Z$1132)</f>
        <v>1</v>
      </c>
      <c r="AB942" s="46" t="s">
        <v>136</v>
      </c>
      <c r="AC942" s="194">
        <f t="shared" si="692"/>
        <v>2</v>
      </c>
      <c r="AD942" s="201">
        <f>(AC942-AC$1132)/(AC$1133-AC$1132)</f>
        <v>1</v>
      </c>
      <c r="AE942" s="46" t="s">
        <v>136</v>
      </c>
      <c r="AF942" s="194">
        <f t="shared" si="693"/>
        <v>2</v>
      </c>
      <c r="AG942" s="201">
        <f>(AF942-AF$1132)/(AF$1133-AF$1132)</f>
        <v>1</v>
      </c>
      <c r="AH942" s="24" t="s">
        <v>67</v>
      </c>
      <c r="AI942" s="194">
        <f>VLOOKUP(AH942,'DATOS DE SOPORTE'!$V$5:$W$8,2,FALSE)</f>
        <v>1</v>
      </c>
      <c r="AJ942" s="201">
        <f>(AI942-AI$1132)/(AI$1133-AI$1132)</f>
        <v>0</v>
      </c>
      <c r="AK942" s="58" t="str">
        <f t="shared" si="685"/>
        <v>Regular</v>
      </c>
      <c r="AL942" s="196">
        <f>IFERROR(SQRT(($E942-$E$1136)^2+($C942-$C$1136)^2),0)</f>
        <v>0.15200142500800254</v>
      </c>
      <c r="AM942" s="197" t="str">
        <f>IF(AL942&lt;=SMALL($AL$3:$AL$1130,1),"MAS PARECIDO","NO")</f>
        <v>NO</v>
      </c>
      <c r="AN942" s="197" t="str">
        <f>IF(AL942&lt;=SMALL($AL$3:$AL$1130,5),"SIMILAR","NO")</f>
        <v>NO</v>
      </c>
      <c r="AO942" s="197" t="str">
        <f t="shared" si="694"/>
        <v>N/A</v>
      </c>
      <c r="AP942" s="197">
        <f t="shared" si="695"/>
        <v>0</v>
      </c>
      <c r="AQ942" s="198">
        <f t="shared" si="696"/>
        <v>0</v>
      </c>
      <c r="AR942" s="196">
        <f>IFERROR(SQRT(($E942-$E$1136)^2+($H942-$H$1136)^2),0)</f>
        <v>0.33800488055585626</v>
      </c>
      <c r="AS942" s="197" t="str">
        <f>IF(AR942&lt;=SMALL(AR$3:AR$1130,1),"MAS PARECIDO","NO")</f>
        <v>NO</v>
      </c>
      <c r="AT942" s="197" t="str">
        <f>IF(AR942&lt;=SMALL(AR$3:AR$1130,5),"SIMILAR","NO")</f>
        <v>NO</v>
      </c>
      <c r="AU942" s="197" t="str">
        <f t="shared" si="697"/>
        <v>N/A</v>
      </c>
      <c r="AV942" s="197">
        <f t="shared" si="698"/>
        <v>0</v>
      </c>
      <c r="AW942" s="198">
        <f t="shared" si="699"/>
        <v>0</v>
      </c>
      <c r="AX942" s="199">
        <f>IFERROR(SQRT(($E942-$E$1136)^2+($K942-$K$1136)^2),0)</f>
        <v>5.6001680050401507E-2</v>
      </c>
      <c r="AY942" s="197" t="str">
        <f>IF(AX942&lt;=SMALL(AX$3:AX$1130,1),"MAS PARECIDO","NO")</f>
        <v>NO</v>
      </c>
      <c r="AZ942" s="197" t="str">
        <f>IF(AX942&lt;=SMALL(AX$3:AX$1130,5),"SIMILAR","NO")</f>
        <v>NO</v>
      </c>
      <c r="BA942" s="197" t="str">
        <f t="shared" si="700"/>
        <v>N/A</v>
      </c>
      <c r="BB942" s="197">
        <f t="shared" si="701"/>
        <v>0</v>
      </c>
      <c r="BC942" s="198">
        <f t="shared" si="702"/>
        <v>0</v>
      </c>
      <c r="BD942" s="196">
        <f>IFERROR(SQRT(($E942-$E$1136)^2+($O942-$O$1136)^2),0)</f>
        <v>5.6001680050401507E-2</v>
      </c>
      <c r="BE942" s="197" t="str">
        <f>IF(BD942&lt;=SMALL(BD$3:BD$1130,1),"MAS PARECIDO","NO")</f>
        <v>NO</v>
      </c>
      <c r="BF942" s="197" t="str">
        <f>IF(BD942&lt;=SMALL(BD$3:BD$1130,5),"SIMILAR","NO")</f>
        <v>NO</v>
      </c>
      <c r="BG942" s="197" t="str">
        <f t="shared" si="703"/>
        <v>N/A</v>
      </c>
      <c r="BH942" s="197">
        <f t="shared" si="704"/>
        <v>0</v>
      </c>
      <c r="BI942" s="198">
        <f t="shared" si="705"/>
        <v>0</v>
      </c>
      <c r="BJ942" s="199">
        <f>IFERROR(SQRT(($E942-$E$1136)^2+($R942-$R$1136)^2),0)</f>
        <v>5.6001680050401507E-2</v>
      </c>
      <c r="BK942" s="197" t="str">
        <f>IF(BJ942&lt;=SMALL(BJ$3:BJ$1130,1),"MAS PARECIDO","NO")</f>
        <v>NO</v>
      </c>
      <c r="BL942" s="197" t="str">
        <f>IF(BJ942&lt;=SMALL(BJ$3:BJ$1130,5),"SIMILAR","NO")</f>
        <v>NO</v>
      </c>
      <c r="BM942" s="197" t="str">
        <f t="shared" si="706"/>
        <v>N/A</v>
      </c>
      <c r="BN942" s="197">
        <f t="shared" si="707"/>
        <v>0</v>
      </c>
      <c r="BO942" s="198">
        <f t="shared" si="708"/>
        <v>0</v>
      </c>
      <c r="BP942" s="199">
        <f>IFERROR(SQRT(($E942-$E$1136)^2+($U942-$U$1136)^2),0)</f>
        <v>5.6001680050401507E-2</v>
      </c>
      <c r="BQ942" s="197" t="str">
        <f>IF(BP942&lt;=SMALL(BP$3:BP$1130,1),"MAS PARECIDO","NO")</f>
        <v>NO</v>
      </c>
      <c r="BR942" s="197" t="str">
        <f>IF(BP942&lt;=SMALL(BP$3:BP$1130,5),"SIMILAR","NO")</f>
        <v>NO</v>
      </c>
      <c r="BS942" s="197" t="str">
        <f t="shared" si="709"/>
        <v>N/A</v>
      </c>
      <c r="BT942" s="197">
        <f t="shared" si="710"/>
        <v>0</v>
      </c>
      <c r="BU942" s="198">
        <f t="shared" si="711"/>
        <v>0</v>
      </c>
      <c r="BV942" s="199">
        <f>IFERROR(SQRT(($E942-$E$1136)^2+($X942-$X$1136)^2),0)</f>
        <v>5.6001680050401507E-2</v>
      </c>
      <c r="BW942" s="197" t="str">
        <f>IF(BV942&lt;=SMALL(BV$3:BV$1130,1),"MAS PARECIDO","NO")</f>
        <v>NO</v>
      </c>
      <c r="BX942" s="197" t="str">
        <f>IF(BV942&lt;=SMALL(BV$3:BV$1130,5),"SIMILAR","NO")</f>
        <v>NO</v>
      </c>
      <c r="BY942" s="197" t="str">
        <f t="shared" si="712"/>
        <v>N/A</v>
      </c>
      <c r="BZ942" s="197">
        <f t="shared" si="713"/>
        <v>0</v>
      </c>
      <c r="CA942" s="198">
        <f t="shared" si="714"/>
        <v>0</v>
      </c>
      <c r="CB942" s="199">
        <f>IFERROR(SQRT(($E942-$E$1136)^2+($AA942-$AA$1136)^2),0)</f>
        <v>1.0015668665488429</v>
      </c>
      <c r="CC942" s="197" t="str">
        <f>IF(CB942&lt;=SMALL(CB$3:CB$1130,1),"MAS PARECIDO","NO")</f>
        <v>NO</v>
      </c>
      <c r="CD942" s="197" t="str">
        <f>IF(CB942&lt;=SMALL(CB$3:CB$1130,5),"SIMILAR","NO")</f>
        <v>NO</v>
      </c>
      <c r="CE942" s="197" t="str">
        <f t="shared" si="715"/>
        <v>N/A</v>
      </c>
      <c r="CF942" s="197">
        <f t="shared" si="716"/>
        <v>0</v>
      </c>
      <c r="CG942" s="198">
        <f t="shared" si="717"/>
        <v>0</v>
      </c>
      <c r="CH942" s="199">
        <f>IFERROR(SQRT(($E942-$E$1136)^2+($AD942-$AD$1136)^2),0)</f>
        <v>5.6001680050401507E-2</v>
      </c>
      <c r="CI942" s="197" t="str">
        <f>IF(CH942&lt;=SMALL(CH$3:CH$1130,1),"MAS PARECIDO","NO")</f>
        <v>NO</v>
      </c>
      <c r="CJ942" s="197" t="str">
        <f>IF(CH942&lt;=SMALL(CH$3:CH$1130,5),"SIMILAR","NO")</f>
        <v>NO</v>
      </c>
      <c r="CK942" s="197" t="str">
        <f t="shared" si="718"/>
        <v>N/A</v>
      </c>
      <c r="CL942" s="197">
        <f t="shared" si="719"/>
        <v>0</v>
      </c>
      <c r="CM942" s="198">
        <f t="shared" si="720"/>
        <v>0</v>
      </c>
      <c r="CN942" s="199">
        <f>IFERROR(SQRT(($E942-$E$1136)^2+($AG942-$AG$1136)^2),0)</f>
        <v>5.6001680050401507E-2</v>
      </c>
      <c r="CO942" s="197" t="str">
        <f>IF(CN942&lt;=SMALL(CN$3:CN$1130,1),"MAS PARECIDO","NO")</f>
        <v>NO</v>
      </c>
      <c r="CP942" s="197" t="str">
        <f>IF(CN942&lt;=SMALL(CN$3:CN$1130,5),"SIMILAR","NO")</f>
        <v>NO</v>
      </c>
      <c r="CQ942" s="197" t="str">
        <f t="shared" si="721"/>
        <v>N/A</v>
      </c>
      <c r="CR942" s="197">
        <f t="shared" si="722"/>
        <v>0</v>
      </c>
      <c r="CS942" s="198">
        <f t="shared" si="723"/>
        <v>0</v>
      </c>
      <c r="CT942" s="199">
        <f>IFERROR(SQRT(($E942-$E$1136)^2+($AJ942-$AJ$1136)^2),0)</f>
        <v>5.6001680050401507E-2</v>
      </c>
      <c r="CU942" s="197" t="str">
        <f>IF(CT942&lt;=SMALL(CT$3:CT$1130,1),"MAS PARECIDO","NO")</f>
        <v>NO</v>
      </c>
      <c r="CV942" s="197" t="str">
        <f>IF(CT942&lt;=SMALL(CT$3:CT$1130,5),"SIMILAR","NO")</f>
        <v>NO</v>
      </c>
      <c r="CW942" s="197" t="str">
        <f t="shared" si="724"/>
        <v>N/A</v>
      </c>
      <c r="CX942" s="197">
        <f t="shared" si="725"/>
        <v>0</v>
      </c>
      <c r="CY942" s="198">
        <f t="shared" si="726"/>
        <v>0</v>
      </c>
      <c r="CZ942" s="2">
        <v>0</v>
      </c>
      <c r="DA942" s="2" t="s">
        <v>2757</v>
      </c>
      <c r="DB942" s="2">
        <v>1</v>
      </c>
      <c r="DC942" s="2" t="s">
        <v>346</v>
      </c>
    </row>
    <row r="943" spans="1:107">
      <c r="A943" s="24" t="s">
        <v>1094</v>
      </c>
      <c r="B943" s="46">
        <v>130326.37</v>
      </c>
      <c r="C943" s="190">
        <f>(B943-$B$1132)/($B$1133-$B$1132)</f>
        <v>0.14707485723683109</v>
      </c>
      <c r="D943" s="46">
        <v>1000</v>
      </c>
      <c r="E943" s="190">
        <f>(D943-$D$1132)/($D$1133-$D$1132)</f>
        <v>1.9700591017730532E-3</v>
      </c>
      <c r="F943" s="46" t="s">
        <v>191</v>
      </c>
      <c r="G943" s="192">
        <f>VLOOKUP(F943,'DATOS DE SOPORTE'!$Y$5:$Z$8,2,FALSE)</f>
        <v>1</v>
      </c>
      <c r="H943" s="190">
        <f>(G943-$G$1132)/($G$1133-$G$1132)</f>
        <v>0</v>
      </c>
      <c r="I943" s="50">
        <v>0</v>
      </c>
      <c r="J943" s="200">
        <f t="shared" si="686"/>
        <v>0</v>
      </c>
      <c r="K943" s="190">
        <f>(J943-$J$1132)/($J$1133-$J$1132)</f>
        <v>0</v>
      </c>
      <c r="L943" s="193" t="str">
        <f t="shared" si="687"/>
        <v>NO</v>
      </c>
      <c r="M943" s="46" t="s">
        <v>192</v>
      </c>
      <c r="N943" s="192">
        <f t="shared" si="688"/>
        <v>2</v>
      </c>
      <c r="O943" s="190">
        <f>(N943-N$1132)/(N$1133-N$1132)</f>
        <v>1</v>
      </c>
      <c r="P943" s="46" t="s">
        <v>58</v>
      </c>
      <c r="Q943" s="192">
        <f t="shared" si="689"/>
        <v>3</v>
      </c>
      <c r="R943" s="190">
        <f>(Q943-Q$1132)/(Q$1133-Q$1132)</f>
        <v>1</v>
      </c>
      <c r="S943" s="46" t="s">
        <v>194</v>
      </c>
      <c r="T943" s="192">
        <f t="shared" si="690"/>
        <v>1</v>
      </c>
      <c r="U943" s="190">
        <f>(T943-T$1132)/(T$1133-T$1132)</f>
        <v>0</v>
      </c>
      <c r="V943" s="46" t="s">
        <v>62</v>
      </c>
      <c r="W943" s="194">
        <f>VLOOKUP(V943,'DATOS DE SOPORTE'!$S$5:$T$10,2,FALSE)</f>
        <v>1</v>
      </c>
      <c r="X943" s="201">
        <f>(W943-W$1132)/(W$1133-W$1132)</f>
        <v>0</v>
      </c>
      <c r="Y943" s="46" t="s">
        <v>188</v>
      </c>
      <c r="Z943" s="194">
        <f t="shared" si="691"/>
        <v>1</v>
      </c>
      <c r="AA943" s="201">
        <f>(Z943-Z$1132)/(Z$1133-Z$1132)</f>
        <v>0</v>
      </c>
      <c r="AB943" s="46" t="s">
        <v>136</v>
      </c>
      <c r="AC943" s="194">
        <f t="shared" si="692"/>
        <v>2</v>
      </c>
      <c r="AD943" s="201">
        <f>(AC943-AC$1132)/(AC$1133-AC$1132)</f>
        <v>1</v>
      </c>
      <c r="AE943" s="46" t="s">
        <v>136</v>
      </c>
      <c r="AF943" s="194">
        <f t="shared" si="693"/>
        <v>2</v>
      </c>
      <c r="AG943" s="201">
        <f>(AF943-AF$1132)/(AF$1133-AF$1132)</f>
        <v>1</v>
      </c>
      <c r="AH943" s="24" t="s">
        <v>67</v>
      </c>
      <c r="AI943" s="194">
        <f>VLOOKUP(AH943,'DATOS DE SOPORTE'!$V$5:$W$8,2,FALSE)</f>
        <v>1</v>
      </c>
      <c r="AJ943" s="201">
        <f>(AI943-AI$1132)/(AI$1133-AI$1132)</f>
        <v>0</v>
      </c>
      <c r="AK943" s="58" t="str">
        <f t="shared" si="685"/>
        <v>Bueno</v>
      </c>
      <c r="AL943" s="196">
        <f>IFERROR(SQRT(($E943-$E$1136)^2+($C943-$C$1136)^2),0)</f>
        <v>5.8098598646326632E-2</v>
      </c>
      <c r="AM943" s="197" t="str">
        <f>IF(AL943&lt;=SMALL($AL$3:$AL$1130,1),"MAS PARECIDO","NO")</f>
        <v>NO</v>
      </c>
      <c r="AN943" s="197" t="str">
        <f>IF(AL943&lt;=SMALL($AL$3:$AL$1130,5),"SIMILAR","NO")</f>
        <v>NO</v>
      </c>
      <c r="AO943" s="197" t="str">
        <f t="shared" si="694"/>
        <v>N/A</v>
      </c>
      <c r="AP943" s="197">
        <f t="shared" si="695"/>
        <v>0</v>
      </c>
      <c r="AQ943" s="198">
        <f t="shared" si="696"/>
        <v>0</v>
      </c>
      <c r="AR943" s="196">
        <f>IFERROR(SQRT(($E943-$E$1136)^2+($H943-$H$1136)^2),0)</f>
        <v>0.33333933363934404</v>
      </c>
      <c r="AS943" s="197" t="str">
        <f>IF(AR943&lt;=SMALL(AR$3:AR$1130,1),"MAS PARECIDO","NO")</f>
        <v>NO</v>
      </c>
      <c r="AT943" s="197" t="str">
        <f>IF(AR943&lt;=SMALL(AR$3:AR$1130,5),"SIMILAR","NO")</f>
        <v>NO</v>
      </c>
      <c r="AU943" s="197" t="str">
        <f t="shared" si="697"/>
        <v>N/A</v>
      </c>
      <c r="AV943" s="197">
        <f t="shared" si="698"/>
        <v>0</v>
      </c>
      <c r="AW943" s="198">
        <f t="shared" si="699"/>
        <v>0</v>
      </c>
      <c r="AX943" s="199">
        <f>IFERROR(SQRT(($E943-$E$1136)^2+($K943-$K$1136)^2),0)</f>
        <v>0.20001000035000951</v>
      </c>
      <c r="AY943" s="197" t="str">
        <f>IF(AX943&lt;=SMALL(AX$3:AX$1130,1),"MAS PARECIDO","NO")</f>
        <v>NO</v>
      </c>
      <c r="AZ943" s="197" t="str">
        <f>IF(AX943&lt;=SMALL(AX$3:AX$1130,5),"SIMILAR","NO")</f>
        <v>NO</v>
      </c>
      <c r="BA943" s="197" t="str">
        <f t="shared" si="700"/>
        <v>N/A</v>
      </c>
      <c r="BB943" s="197">
        <f t="shared" si="701"/>
        <v>0</v>
      </c>
      <c r="BC943" s="198">
        <f t="shared" si="702"/>
        <v>0</v>
      </c>
      <c r="BD943" s="196">
        <f>IFERROR(SQRT(($E943-$E$1136)^2+($O943-$O$1136)^2),0)</f>
        <v>2.0000600018000541E-3</v>
      </c>
      <c r="BE943" s="197" t="str">
        <f>IF(BD943&lt;=SMALL(BD$3:BD$1130,1),"MAS PARECIDO","NO")</f>
        <v>NO</v>
      </c>
      <c r="BF943" s="197" t="str">
        <f>IF(BD943&lt;=SMALL(BD$3:BD$1130,5),"SIMILAR","NO")</f>
        <v>NO</v>
      </c>
      <c r="BG943" s="197" t="str">
        <f t="shared" si="703"/>
        <v>N/A</v>
      </c>
      <c r="BH943" s="197">
        <f t="shared" si="704"/>
        <v>0</v>
      </c>
      <c r="BI943" s="198">
        <f t="shared" si="705"/>
        <v>0</v>
      </c>
      <c r="BJ943" s="199">
        <f>IFERROR(SQRT(($E943-$E$1136)^2+($R943-$R$1136)^2),0)</f>
        <v>0.50000400022400904</v>
      </c>
      <c r="BK943" s="197" t="str">
        <f>IF(BJ943&lt;=SMALL(BJ$3:BJ$1130,1),"MAS PARECIDO","NO")</f>
        <v>NO</v>
      </c>
      <c r="BL943" s="197" t="str">
        <f>IF(BJ943&lt;=SMALL(BJ$3:BJ$1130,5),"SIMILAR","NO")</f>
        <v>NO</v>
      </c>
      <c r="BM943" s="197" t="str">
        <f t="shared" si="706"/>
        <v>N/A</v>
      </c>
      <c r="BN943" s="197">
        <f t="shared" si="707"/>
        <v>0</v>
      </c>
      <c r="BO943" s="198">
        <f t="shared" si="708"/>
        <v>0</v>
      </c>
      <c r="BP943" s="199">
        <f>IFERROR(SQRT(($E943-$E$1136)^2+($U943-$U$1136)^2),0)</f>
        <v>2.0000600018000541E-3</v>
      </c>
      <c r="BQ943" s="197" t="str">
        <f>IF(BP943&lt;=SMALL(BP$3:BP$1130,1),"MAS PARECIDO","NO")</f>
        <v>NO</v>
      </c>
      <c r="BR943" s="197" t="str">
        <f>IF(BP943&lt;=SMALL(BP$3:BP$1130,5),"SIMILAR","NO")</f>
        <v>NO</v>
      </c>
      <c r="BS943" s="197" t="str">
        <f t="shared" si="709"/>
        <v>N/A</v>
      </c>
      <c r="BT943" s="197">
        <f t="shared" si="710"/>
        <v>0</v>
      </c>
      <c r="BU943" s="198">
        <f t="shared" si="711"/>
        <v>0</v>
      </c>
      <c r="BV943" s="199">
        <f>IFERROR(SQRT(($E943-$E$1136)^2+($X943-$X$1136)^2),0)</f>
        <v>2.0000600018000541E-3</v>
      </c>
      <c r="BW943" s="197" t="str">
        <f>IF(BV943&lt;=SMALL(BV$3:BV$1130,1),"MAS PARECIDO","NO")</f>
        <v>NO</v>
      </c>
      <c r="BX943" s="197" t="str">
        <f>IF(BV943&lt;=SMALL(BV$3:BV$1130,5),"SIMILAR","NO")</f>
        <v>NO</v>
      </c>
      <c r="BY943" s="197" t="str">
        <f t="shared" si="712"/>
        <v>N/A</v>
      </c>
      <c r="BZ943" s="197">
        <f t="shared" si="713"/>
        <v>0</v>
      </c>
      <c r="CA943" s="198">
        <f t="shared" si="714"/>
        <v>0</v>
      </c>
      <c r="CB943" s="199">
        <f>IFERROR(SQRT(($E943-$E$1136)^2+($AA943-$AA$1136)^2),0)</f>
        <v>2.0000600018000541E-3</v>
      </c>
      <c r="CC943" s="197" t="str">
        <f>IF(CB943&lt;=SMALL(CB$3:CB$1130,1),"MAS PARECIDO","NO")</f>
        <v>NO</v>
      </c>
      <c r="CD943" s="197" t="str">
        <f>IF(CB943&lt;=SMALL(CB$3:CB$1130,5),"SIMILAR","NO")</f>
        <v>NO</v>
      </c>
      <c r="CE943" s="197" t="str">
        <f t="shared" si="715"/>
        <v>N/A</v>
      </c>
      <c r="CF943" s="197">
        <f t="shared" si="716"/>
        <v>0</v>
      </c>
      <c r="CG943" s="198">
        <f t="shared" si="717"/>
        <v>0</v>
      </c>
      <c r="CH943" s="199">
        <f>IFERROR(SQRT(($E943-$E$1136)^2+($AD943-$AD$1136)^2),0)</f>
        <v>2.0000600018000541E-3</v>
      </c>
      <c r="CI943" s="197" t="str">
        <f>IF(CH943&lt;=SMALL(CH$3:CH$1130,1),"MAS PARECIDO","NO")</f>
        <v>NO</v>
      </c>
      <c r="CJ943" s="197" t="str">
        <f>IF(CH943&lt;=SMALL(CH$3:CH$1130,5),"SIMILAR","NO")</f>
        <v>NO</v>
      </c>
      <c r="CK943" s="197" t="str">
        <f t="shared" si="718"/>
        <v>N/A</v>
      </c>
      <c r="CL943" s="197">
        <f t="shared" si="719"/>
        <v>0</v>
      </c>
      <c r="CM943" s="198">
        <f t="shared" si="720"/>
        <v>0</v>
      </c>
      <c r="CN943" s="199">
        <f>IFERROR(SQRT(($E943-$E$1136)^2+($AG943-$AG$1136)^2),0)</f>
        <v>2.0000600018000541E-3</v>
      </c>
      <c r="CO943" s="197" t="str">
        <f>IF(CN943&lt;=SMALL(CN$3:CN$1130,1),"MAS PARECIDO","NO")</f>
        <v>NO</v>
      </c>
      <c r="CP943" s="197" t="str">
        <f>IF(CN943&lt;=SMALL(CN$3:CN$1130,5),"SIMILAR","NO")</f>
        <v>SIMILAR</v>
      </c>
      <c r="CQ943" s="197" t="str">
        <f t="shared" si="721"/>
        <v>Bueno</v>
      </c>
      <c r="CR943" s="197">
        <f t="shared" si="722"/>
        <v>1</v>
      </c>
      <c r="CS943" s="198">
        <f t="shared" si="723"/>
        <v>130326.37</v>
      </c>
      <c r="CT943" s="199">
        <f>IFERROR(SQRT(($E943-$E$1136)^2+($AJ943-$AJ$1136)^2),0)</f>
        <v>2.0000600018000541E-3</v>
      </c>
      <c r="CU943" s="197" t="str">
        <f>IF(CT943&lt;=SMALL(CT$3:CT$1130,1),"MAS PARECIDO","NO")</f>
        <v>NO</v>
      </c>
      <c r="CV943" s="197" t="str">
        <f>IF(CT943&lt;=SMALL(CT$3:CT$1130,5),"SIMILAR","NO")</f>
        <v>NO</v>
      </c>
      <c r="CW943" s="197" t="str">
        <f t="shared" si="724"/>
        <v>N/A</v>
      </c>
      <c r="CX943" s="197">
        <f t="shared" si="725"/>
        <v>0</v>
      </c>
      <c r="CY943" s="198">
        <f t="shared" si="726"/>
        <v>0</v>
      </c>
      <c r="CZ943" s="2">
        <v>0</v>
      </c>
      <c r="DA943" s="2" t="s">
        <v>2758</v>
      </c>
      <c r="DB943" s="2">
        <v>0</v>
      </c>
      <c r="DC943" s="2" t="s">
        <v>189</v>
      </c>
    </row>
    <row r="944" spans="1:107">
      <c r="A944" s="24" t="s">
        <v>1095</v>
      </c>
      <c r="B944" s="46">
        <v>73519.350000000006</v>
      </c>
      <c r="C944" s="190">
        <f>(B944-$B$1132)/($B$1133-$B$1132)</f>
        <v>8.0672381319686876E-2</v>
      </c>
      <c r="D944" s="46">
        <v>10000</v>
      </c>
      <c r="E944" s="190">
        <f>(D944-$D$1132)/($D$1133-$D$1132)</f>
        <v>1.9970599117973539E-2</v>
      </c>
      <c r="F944" s="46" t="s">
        <v>203</v>
      </c>
      <c r="G944" s="192">
        <f>VLOOKUP(F944,'DATOS DE SOPORTE'!$Y$5:$Z$8,2,FALSE)</f>
        <v>3</v>
      </c>
      <c r="H944" s="190">
        <f>(G944-$G$1132)/($G$1133-$G$1132)</f>
        <v>0.66666666666666663</v>
      </c>
      <c r="I944" s="50">
        <v>2</v>
      </c>
      <c r="J944" s="200">
        <f t="shared" si="686"/>
        <v>2</v>
      </c>
      <c r="K944" s="190">
        <f>(J944-$J$1132)/($J$1133-$J$1132)</f>
        <v>0.4</v>
      </c>
      <c r="L944" s="193" t="str">
        <f t="shared" si="687"/>
        <v>SI</v>
      </c>
      <c r="M944" s="46" t="s">
        <v>192</v>
      </c>
      <c r="N944" s="192">
        <f t="shared" si="688"/>
        <v>2</v>
      </c>
      <c r="O944" s="190">
        <f>(N944-N$1132)/(N$1133-N$1132)</f>
        <v>1</v>
      </c>
      <c r="P944" s="46" t="s">
        <v>58</v>
      </c>
      <c r="Q944" s="192">
        <f t="shared" si="689"/>
        <v>3</v>
      </c>
      <c r="R944" s="190">
        <f>(Q944-Q$1132)/(Q$1133-Q$1132)</f>
        <v>1</v>
      </c>
      <c r="S944" s="46" t="s">
        <v>60</v>
      </c>
      <c r="T944" s="192">
        <f t="shared" si="690"/>
        <v>2</v>
      </c>
      <c r="U944" s="190">
        <f>(T944-T$1132)/(T$1133-T$1132)</f>
        <v>1</v>
      </c>
      <c r="V944" s="46" t="s">
        <v>62</v>
      </c>
      <c r="W944" s="194">
        <f>VLOOKUP(V944,'DATOS DE SOPORTE'!$S$5:$T$10,2,FALSE)</f>
        <v>1</v>
      </c>
      <c r="X944" s="201">
        <f>(W944-W$1132)/(W$1133-W$1132)</f>
        <v>0</v>
      </c>
      <c r="Y944" s="46" t="s">
        <v>188</v>
      </c>
      <c r="Z944" s="194">
        <f t="shared" si="691"/>
        <v>1</v>
      </c>
      <c r="AA944" s="201">
        <f>(Z944-Z$1132)/(Z$1133-Z$1132)</f>
        <v>0</v>
      </c>
      <c r="AB944" s="46" t="s">
        <v>136</v>
      </c>
      <c r="AC944" s="194">
        <f t="shared" si="692"/>
        <v>2</v>
      </c>
      <c r="AD944" s="201">
        <f>(AC944-AC$1132)/(AC$1133-AC$1132)</f>
        <v>1</v>
      </c>
      <c r="AE944" s="46" t="s">
        <v>136</v>
      </c>
      <c r="AF944" s="194">
        <f t="shared" si="693"/>
        <v>2</v>
      </c>
      <c r="AG944" s="201">
        <f>(AF944-AF$1132)/(AF$1133-AF$1132)</f>
        <v>1</v>
      </c>
      <c r="AH944" s="24" t="s">
        <v>67</v>
      </c>
      <c r="AI944" s="194">
        <f>VLOOKUP(AH944,'DATOS DE SOPORTE'!$V$5:$W$8,2,FALSE)</f>
        <v>1</v>
      </c>
      <c r="AJ944" s="201">
        <f>(AI944-AI$1132)/(AI$1133-AI$1132)</f>
        <v>0</v>
      </c>
      <c r="AK944" s="58" t="str">
        <f t="shared" si="685"/>
        <v>Malo</v>
      </c>
      <c r="AL944" s="196">
        <f>IFERROR(SQRT(($E944-$E$1136)^2+($C944-$C$1136)^2),0)</f>
        <v>0.12606334911284792</v>
      </c>
      <c r="AM944" s="197" t="str">
        <f>IF(AL944&lt;=SMALL($AL$3:$AL$1130,1),"MAS PARECIDO","NO")</f>
        <v>NO</v>
      </c>
      <c r="AN944" s="197" t="str">
        <f>IF(AL944&lt;=SMALL($AL$3:$AL$1130,5),"SIMILAR","NO")</f>
        <v>NO</v>
      </c>
      <c r="AO944" s="197" t="str">
        <f t="shared" si="694"/>
        <v>N/A</v>
      </c>
      <c r="AP944" s="197">
        <f t="shared" si="695"/>
        <v>0</v>
      </c>
      <c r="AQ944" s="198">
        <f t="shared" si="696"/>
        <v>0</v>
      </c>
      <c r="AR944" s="196">
        <f>IFERROR(SQRT(($E944-$E$1136)^2+($H944-$H$1136)^2),0)</f>
        <v>0.33393283024014148</v>
      </c>
      <c r="AS944" s="197" t="str">
        <f>IF(AR944&lt;=SMALL(AR$3:AR$1130,1),"MAS PARECIDO","NO")</f>
        <v>NO</v>
      </c>
      <c r="AT944" s="197" t="str">
        <f>IF(AR944&lt;=SMALL(AR$3:AR$1130,5),"SIMILAR","NO")</f>
        <v>NO</v>
      </c>
      <c r="AU944" s="197" t="str">
        <f t="shared" si="697"/>
        <v>N/A</v>
      </c>
      <c r="AV944" s="197">
        <f t="shared" si="698"/>
        <v>0</v>
      </c>
      <c r="AW944" s="198">
        <f t="shared" si="699"/>
        <v>0</v>
      </c>
      <c r="AX944" s="199">
        <f>IFERROR(SQRT(($E944-$E$1136)^2+($K944-$K$1136)^2),0)</f>
        <v>0.20099757212732708</v>
      </c>
      <c r="AY944" s="197" t="str">
        <f>IF(AX944&lt;=SMALL(AX$3:AX$1130,1),"MAS PARECIDO","NO")</f>
        <v>NO</v>
      </c>
      <c r="AZ944" s="197" t="str">
        <f>IF(AX944&lt;=SMALL(AX$3:AX$1130,5),"SIMILAR","NO")</f>
        <v>NO</v>
      </c>
      <c r="BA944" s="197" t="str">
        <f t="shared" si="700"/>
        <v>N/A</v>
      </c>
      <c r="BB944" s="197">
        <f t="shared" si="701"/>
        <v>0</v>
      </c>
      <c r="BC944" s="198">
        <f t="shared" si="702"/>
        <v>0</v>
      </c>
      <c r="BD944" s="196">
        <f>IFERROR(SQRT(($E944-$E$1136)^2+($O944-$O$1136)^2),0)</f>
        <v>2.0000600018000539E-2</v>
      </c>
      <c r="BE944" s="197" t="str">
        <f>IF(BD944&lt;=SMALL(BD$3:BD$1130,1),"MAS PARECIDO","NO")</f>
        <v>NO</v>
      </c>
      <c r="BF944" s="197" t="str">
        <f>IF(BD944&lt;=SMALL(BD$3:BD$1130,5),"SIMILAR","NO")</f>
        <v>NO</v>
      </c>
      <c r="BG944" s="197" t="str">
        <f t="shared" si="703"/>
        <v>N/A</v>
      </c>
      <c r="BH944" s="197">
        <f t="shared" si="704"/>
        <v>0</v>
      </c>
      <c r="BI944" s="198">
        <f t="shared" si="705"/>
        <v>0</v>
      </c>
      <c r="BJ944" s="199">
        <f>IFERROR(SQRT(($E944-$E$1136)^2+($R944-$R$1136)^2),0)</f>
        <v>0.50039986410977377</v>
      </c>
      <c r="BK944" s="197" t="str">
        <f>IF(BJ944&lt;=SMALL(BJ$3:BJ$1130,1),"MAS PARECIDO","NO")</f>
        <v>NO</v>
      </c>
      <c r="BL944" s="197" t="str">
        <f>IF(BJ944&lt;=SMALL(BJ$3:BJ$1130,5),"SIMILAR","NO")</f>
        <v>NO</v>
      </c>
      <c r="BM944" s="197" t="str">
        <f t="shared" si="706"/>
        <v>N/A</v>
      </c>
      <c r="BN944" s="197">
        <f t="shared" si="707"/>
        <v>0</v>
      </c>
      <c r="BO944" s="198">
        <f t="shared" si="708"/>
        <v>0</v>
      </c>
      <c r="BP944" s="199">
        <f>IFERROR(SQRT(($E944-$E$1136)^2+($U944-$U$1136)^2),0)</f>
        <v>1.0001999920021396</v>
      </c>
      <c r="BQ944" s="197" t="str">
        <f>IF(BP944&lt;=SMALL(BP$3:BP$1130,1),"MAS PARECIDO","NO")</f>
        <v>NO</v>
      </c>
      <c r="BR944" s="197" t="str">
        <f>IF(BP944&lt;=SMALL(BP$3:BP$1130,5),"SIMILAR","NO")</f>
        <v>NO</v>
      </c>
      <c r="BS944" s="197" t="str">
        <f t="shared" si="709"/>
        <v>N/A</v>
      </c>
      <c r="BT944" s="197">
        <f t="shared" si="710"/>
        <v>0</v>
      </c>
      <c r="BU944" s="198">
        <f t="shared" si="711"/>
        <v>0</v>
      </c>
      <c r="BV944" s="199">
        <f>IFERROR(SQRT(($E944-$E$1136)^2+($X944-$X$1136)^2),0)</f>
        <v>2.0000600018000539E-2</v>
      </c>
      <c r="BW944" s="197" t="str">
        <f>IF(BV944&lt;=SMALL(BV$3:BV$1130,1),"MAS PARECIDO","NO")</f>
        <v>NO</v>
      </c>
      <c r="BX944" s="197" t="str">
        <f>IF(BV944&lt;=SMALL(BV$3:BV$1130,5),"SIMILAR","NO")</f>
        <v>NO</v>
      </c>
      <c r="BY944" s="197" t="str">
        <f t="shared" si="712"/>
        <v>N/A</v>
      </c>
      <c r="BZ944" s="197">
        <f t="shared" si="713"/>
        <v>0</v>
      </c>
      <c r="CA944" s="198">
        <f t="shared" si="714"/>
        <v>0</v>
      </c>
      <c r="CB944" s="199">
        <f>IFERROR(SQRT(($E944-$E$1136)^2+($AA944-$AA$1136)^2),0)</f>
        <v>2.0000600018000539E-2</v>
      </c>
      <c r="CC944" s="197" t="str">
        <f>IF(CB944&lt;=SMALL(CB$3:CB$1130,1),"MAS PARECIDO","NO")</f>
        <v>NO</v>
      </c>
      <c r="CD944" s="197" t="str">
        <f>IF(CB944&lt;=SMALL(CB$3:CB$1130,5),"SIMILAR","NO")</f>
        <v>NO</v>
      </c>
      <c r="CE944" s="197" t="str">
        <f t="shared" si="715"/>
        <v>N/A</v>
      </c>
      <c r="CF944" s="197">
        <f t="shared" si="716"/>
        <v>0</v>
      </c>
      <c r="CG944" s="198">
        <f t="shared" si="717"/>
        <v>0</v>
      </c>
      <c r="CH944" s="199">
        <f>IFERROR(SQRT(($E944-$E$1136)^2+($AD944-$AD$1136)^2),0)</f>
        <v>2.0000600018000539E-2</v>
      </c>
      <c r="CI944" s="197" t="str">
        <f>IF(CH944&lt;=SMALL(CH$3:CH$1130,1),"MAS PARECIDO","NO")</f>
        <v>NO</v>
      </c>
      <c r="CJ944" s="197" t="str">
        <f>IF(CH944&lt;=SMALL(CH$3:CH$1130,5),"SIMILAR","NO")</f>
        <v>NO</v>
      </c>
      <c r="CK944" s="197" t="str">
        <f t="shared" si="718"/>
        <v>N/A</v>
      </c>
      <c r="CL944" s="197">
        <f t="shared" si="719"/>
        <v>0</v>
      </c>
      <c r="CM944" s="198">
        <f t="shared" si="720"/>
        <v>0</v>
      </c>
      <c r="CN944" s="199">
        <f>IFERROR(SQRT(($E944-$E$1136)^2+($AG944-$AG$1136)^2),0)</f>
        <v>2.0000600018000539E-2</v>
      </c>
      <c r="CO944" s="197" t="str">
        <f>IF(CN944&lt;=SMALL(CN$3:CN$1130,1),"MAS PARECIDO","NO")</f>
        <v>NO</v>
      </c>
      <c r="CP944" s="197" t="str">
        <f>IF(CN944&lt;=SMALL(CN$3:CN$1130,5),"SIMILAR","NO")</f>
        <v>NO</v>
      </c>
      <c r="CQ944" s="197" t="str">
        <f t="shared" si="721"/>
        <v>N/A</v>
      </c>
      <c r="CR944" s="197">
        <f t="shared" si="722"/>
        <v>0</v>
      </c>
      <c r="CS944" s="198">
        <f t="shared" si="723"/>
        <v>0</v>
      </c>
      <c r="CT944" s="199">
        <f>IFERROR(SQRT(($E944-$E$1136)^2+($AJ944-$AJ$1136)^2),0)</f>
        <v>2.0000600018000539E-2</v>
      </c>
      <c r="CU944" s="197" t="str">
        <f>IF(CT944&lt;=SMALL(CT$3:CT$1130,1),"MAS PARECIDO","NO")</f>
        <v>NO</v>
      </c>
      <c r="CV944" s="197" t="str">
        <f>IF(CT944&lt;=SMALL(CT$3:CT$1130,5),"SIMILAR","NO")</f>
        <v>NO</v>
      </c>
      <c r="CW944" s="197" t="str">
        <f t="shared" si="724"/>
        <v>N/A</v>
      </c>
      <c r="CX944" s="197">
        <f t="shared" si="725"/>
        <v>0</v>
      </c>
      <c r="CY944" s="198">
        <f t="shared" si="726"/>
        <v>0</v>
      </c>
      <c r="CZ944" s="2">
        <v>0</v>
      </c>
      <c r="DA944" s="2" t="s">
        <v>2759</v>
      </c>
      <c r="DB944" s="2">
        <v>2</v>
      </c>
      <c r="DC944" s="2" t="s">
        <v>310</v>
      </c>
    </row>
    <row r="945" spans="1:107">
      <c r="A945" s="24" t="s">
        <v>1096</v>
      </c>
      <c r="B945" s="46">
        <v>77496.58</v>
      </c>
      <c r="C945" s="190">
        <f>(B945-$B$1132)/($B$1133-$B$1132)</f>
        <v>8.532141799318152E-2</v>
      </c>
      <c r="D945" s="46">
        <v>20000</v>
      </c>
      <c r="E945" s="190">
        <f>(D945-$D$1132)/($D$1133-$D$1132)</f>
        <v>3.9971199135974078E-2</v>
      </c>
      <c r="F945" s="46" t="s">
        <v>53</v>
      </c>
      <c r="G945" s="192">
        <f>VLOOKUP(F945,'DATOS DE SOPORTE'!$Y$5:$Z$8,2,FALSE)</f>
        <v>2</v>
      </c>
      <c r="H945" s="190">
        <f>(G945-$G$1132)/($G$1133-$G$1132)</f>
        <v>0.33333333333333331</v>
      </c>
      <c r="I945" s="50">
        <v>1</v>
      </c>
      <c r="J945" s="200">
        <f t="shared" si="686"/>
        <v>1</v>
      </c>
      <c r="K945" s="190">
        <f>(J945-$J$1132)/($J$1133-$J$1132)</f>
        <v>0.2</v>
      </c>
      <c r="L945" s="193" t="str">
        <f t="shared" si="687"/>
        <v>SI</v>
      </c>
      <c r="M945" s="46" t="s">
        <v>56</v>
      </c>
      <c r="N945" s="192">
        <f t="shared" si="688"/>
        <v>1</v>
      </c>
      <c r="O945" s="190">
        <f>(N945-N$1132)/(N$1133-N$1132)</f>
        <v>0</v>
      </c>
      <c r="P945" s="46" t="s">
        <v>193</v>
      </c>
      <c r="Q945" s="192">
        <f t="shared" si="689"/>
        <v>2</v>
      </c>
      <c r="R945" s="190">
        <f>(Q945-Q$1132)/(Q$1133-Q$1132)</f>
        <v>0.5</v>
      </c>
      <c r="S945" s="46" t="s">
        <v>194</v>
      </c>
      <c r="T945" s="192">
        <f t="shared" si="690"/>
        <v>1</v>
      </c>
      <c r="U945" s="190">
        <f>(T945-T$1132)/(T$1133-T$1132)</f>
        <v>0</v>
      </c>
      <c r="V945" s="46" t="s">
        <v>62</v>
      </c>
      <c r="W945" s="194">
        <f>VLOOKUP(V945,'DATOS DE SOPORTE'!$S$5:$T$10,2,FALSE)</f>
        <v>1</v>
      </c>
      <c r="X945" s="201">
        <f>(W945-W$1132)/(W$1133-W$1132)</f>
        <v>0</v>
      </c>
      <c r="Y945" s="46" t="s">
        <v>136</v>
      </c>
      <c r="Z945" s="194">
        <f t="shared" si="691"/>
        <v>2</v>
      </c>
      <c r="AA945" s="201">
        <f>(Z945-Z$1132)/(Z$1133-Z$1132)</f>
        <v>1</v>
      </c>
      <c r="AB945" s="46" t="s">
        <v>136</v>
      </c>
      <c r="AC945" s="194">
        <f t="shared" si="692"/>
        <v>2</v>
      </c>
      <c r="AD945" s="201">
        <f>(AC945-AC$1132)/(AC$1133-AC$1132)</f>
        <v>1</v>
      </c>
      <c r="AE945" s="46" t="s">
        <v>136</v>
      </c>
      <c r="AF945" s="194">
        <f t="shared" si="693"/>
        <v>2</v>
      </c>
      <c r="AG945" s="201">
        <f>(AF945-AF$1132)/(AF$1133-AF$1132)</f>
        <v>1</v>
      </c>
      <c r="AH945" s="24" t="s">
        <v>67</v>
      </c>
      <c r="AI945" s="194">
        <f>VLOOKUP(AH945,'DATOS DE SOPORTE'!$V$5:$W$8,2,FALSE)</f>
        <v>1</v>
      </c>
      <c r="AJ945" s="201">
        <f>(AI945-AI$1132)/(AI$1133-AI$1132)</f>
        <v>0</v>
      </c>
      <c r="AK945" s="58" t="str">
        <f t="shared" si="685"/>
        <v>Bueno</v>
      </c>
      <c r="AL945" s="196">
        <f>IFERROR(SQRT(($E945-$E$1136)^2+($C945-$C$1136)^2),0)</f>
        <v>0.12631846106131936</v>
      </c>
      <c r="AM945" s="197" t="str">
        <f>IF(AL945&lt;=SMALL($AL$3:$AL$1130,1),"MAS PARECIDO","NO")</f>
        <v>NO</v>
      </c>
      <c r="AN945" s="197" t="str">
        <f>IF(AL945&lt;=SMALL($AL$3:$AL$1130,5),"SIMILAR","NO")</f>
        <v>NO</v>
      </c>
      <c r="AO945" s="197" t="str">
        <f t="shared" si="694"/>
        <v>N/A</v>
      </c>
      <c r="AP945" s="197">
        <f t="shared" si="695"/>
        <v>0</v>
      </c>
      <c r="AQ945" s="198">
        <f t="shared" si="696"/>
        <v>0</v>
      </c>
      <c r="AR945" s="196">
        <f>IFERROR(SQRT(($E945-$E$1136)^2+($H945-$H$1136)^2),0)</f>
        <v>4.0001200036001078E-2</v>
      </c>
      <c r="AS945" s="197" t="str">
        <f>IF(AR945&lt;=SMALL(AR$3:AR$1130,1),"MAS PARECIDO","NO")</f>
        <v>NO</v>
      </c>
      <c r="AT945" s="197" t="str">
        <f>IF(AR945&lt;=SMALL(AR$3:AR$1130,5),"SIMILAR","NO")</f>
        <v>NO</v>
      </c>
      <c r="AU945" s="197" t="str">
        <f t="shared" si="697"/>
        <v>N/A</v>
      </c>
      <c r="AV945" s="197">
        <f t="shared" si="698"/>
        <v>0</v>
      </c>
      <c r="AW945" s="198">
        <f t="shared" si="699"/>
        <v>0</v>
      </c>
      <c r="AX945" s="199">
        <f>IFERROR(SQRT(($E945-$E$1136)^2+($K945-$K$1136)^2),0)</f>
        <v>4.0001200036001078E-2</v>
      </c>
      <c r="AY945" s="197" t="str">
        <f>IF(AX945&lt;=SMALL(AX$3:AX$1130,1),"MAS PARECIDO","NO")</f>
        <v>NO</v>
      </c>
      <c r="AZ945" s="197" t="str">
        <f>IF(AX945&lt;=SMALL(AX$3:AX$1130,5),"SIMILAR","NO")</f>
        <v>NO</v>
      </c>
      <c r="BA945" s="197" t="str">
        <f t="shared" si="700"/>
        <v>N/A</v>
      </c>
      <c r="BB945" s="197">
        <f t="shared" si="701"/>
        <v>0</v>
      </c>
      <c r="BC945" s="198">
        <f t="shared" si="702"/>
        <v>0</v>
      </c>
      <c r="BD945" s="196">
        <f>IFERROR(SQRT(($E945-$E$1136)^2+($O945-$O$1136)^2),0)</f>
        <v>1.0007997282195475</v>
      </c>
      <c r="BE945" s="197" t="str">
        <f>IF(BD945&lt;=SMALL(BD$3:BD$1130,1),"MAS PARECIDO","NO")</f>
        <v>NO</v>
      </c>
      <c r="BF945" s="197" t="str">
        <f>IF(BD945&lt;=SMALL(BD$3:BD$1130,5),"SIMILAR","NO")</f>
        <v>NO</v>
      </c>
      <c r="BG945" s="197" t="str">
        <f t="shared" si="703"/>
        <v>N/A</v>
      </c>
      <c r="BH945" s="197">
        <f t="shared" si="704"/>
        <v>0</v>
      </c>
      <c r="BI945" s="198">
        <f t="shared" si="705"/>
        <v>0</v>
      </c>
      <c r="BJ945" s="199">
        <f>IFERROR(SQRT(($E945-$E$1136)^2+($R945-$R$1136)^2),0)</f>
        <v>4.0001200036001078E-2</v>
      </c>
      <c r="BK945" s="197" t="str">
        <f>IF(BJ945&lt;=SMALL(BJ$3:BJ$1130,1),"MAS PARECIDO","NO")</f>
        <v>NO</v>
      </c>
      <c r="BL945" s="197" t="str">
        <f>IF(BJ945&lt;=SMALL(BJ$3:BJ$1130,5),"SIMILAR","NO")</f>
        <v>NO</v>
      </c>
      <c r="BM945" s="197" t="str">
        <f t="shared" si="706"/>
        <v>N/A</v>
      </c>
      <c r="BN945" s="197">
        <f t="shared" si="707"/>
        <v>0</v>
      </c>
      <c r="BO945" s="198">
        <f t="shared" si="708"/>
        <v>0</v>
      </c>
      <c r="BP945" s="199">
        <f>IFERROR(SQRT(($E945-$E$1136)^2+($U945-$U$1136)^2),0)</f>
        <v>4.0001200036001078E-2</v>
      </c>
      <c r="BQ945" s="197" t="str">
        <f>IF(BP945&lt;=SMALL(BP$3:BP$1130,1),"MAS PARECIDO","NO")</f>
        <v>NO</v>
      </c>
      <c r="BR945" s="197" t="str">
        <f>IF(BP945&lt;=SMALL(BP$3:BP$1130,5),"SIMILAR","NO")</f>
        <v>NO</v>
      </c>
      <c r="BS945" s="197" t="str">
        <f t="shared" si="709"/>
        <v>N/A</v>
      </c>
      <c r="BT945" s="197">
        <f t="shared" si="710"/>
        <v>0</v>
      </c>
      <c r="BU945" s="198">
        <f t="shared" si="711"/>
        <v>0</v>
      </c>
      <c r="BV945" s="199">
        <f>IFERROR(SQRT(($E945-$E$1136)^2+($X945-$X$1136)^2),0)</f>
        <v>4.0001200036001078E-2</v>
      </c>
      <c r="BW945" s="197" t="str">
        <f>IF(BV945&lt;=SMALL(BV$3:BV$1130,1),"MAS PARECIDO","NO")</f>
        <v>NO</v>
      </c>
      <c r="BX945" s="197" t="str">
        <f>IF(BV945&lt;=SMALL(BV$3:BV$1130,5),"SIMILAR","NO")</f>
        <v>NO</v>
      </c>
      <c r="BY945" s="197" t="str">
        <f t="shared" si="712"/>
        <v>N/A</v>
      </c>
      <c r="BZ945" s="197">
        <f t="shared" si="713"/>
        <v>0</v>
      </c>
      <c r="CA945" s="198">
        <f t="shared" si="714"/>
        <v>0</v>
      </c>
      <c r="CB945" s="199">
        <f>IFERROR(SQRT(($E945-$E$1136)^2+($AA945-$AA$1136)^2),0)</f>
        <v>1.0007997282195475</v>
      </c>
      <c r="CC945" s="197" t="str">
        <f>IF(CB945&lt;=SMALL(CB$3:CB$1130,1),"MAS PARECIDO","NO")</f>
        <v>NO</v>
      </c>
      <c r="CD945" s="197" t="str">
        <f>IF(CB945&lt;=SMALL(CB$3:CB$1130,5),"SIMILAR","NO")</f>
        <v>NO</v>
      </c>
      <c r="CE945" s="197" t="str">
        <f t="shared" si="715"/>
        <v>N/A</v>
      </c>
      <c r="CF945" s="197">
        <f t="shared" si="716"/>
        <v>0</v>
      </c>
      <c r="CG945" s="198">
        <f t="shared" si="717"/>
        <v>0</v>
      </c>
      <c r="CH945" s="199">
        <f>IFERROR(SQRT(($E945-$E$1136)^2+($AD945-$AD$1136)^2),0)</f>
        <v>4.0001200036001078E-2</v>
      </c>
      <c r="CI945" s="197" t="str">
        <f>IF(CH945&lt;=SMALL(CH$3:CH$1130,1),"MAS PARECIDO","NO")</f>
        <v>NO</v>
      </c>
      <c r="CJ945" s="197" t="str">
        <f>IF(CH945&lt;=SMALL(CH$3:CH$1130,5),"SIMILAR","NO")</f>
        <v>NO</v>
      </c>
      <c r="CK945" s="197" t="str">
        <f t="shared" si="718"/>
        <v>N/A</v>
      </c>
      <c r="CL945" s="197">
        <f t="shared" si="719"/>
        <v>0</v>
      </c>
      <c r="CM945" s="198">
        <f t="shared" si="720"/>
        <v>0</v>
      </c>
      <c r="CN945" s="199">
        <f>IFERROR(SQRT(($E945-$E$1136)^2+($AG945-$AG$1136)^2),0)</f>
        <v>4.0001200036001078E-2</v>
      </c>
      <c r="CO945" s="197" t="str">
        <f>IF(CN945&lt;=SMALL(CN$3:CN$1130,1),"MAS PARECIDO","NO")</f>
        <v>NO</v>
      </c>
      <c r="CP945" s="197" t="str">
        <f>IF(CN945&lt;=SMALL(CN$3:CN$1130,5),"SIMILAR","NO")</f>
        <v>NO</v>
      </c>
      <c r="CQ945" s="197" t="str">
        <f t="shared" si="721"/>
        <v>N/A</v>
      </c>
      <c r="CR945" s="197">
        <f t="shared" si="722"/>
        <v>0</v>
      </c>
      <c r="CS945" s="198">
        <f t="shared" si="723"/>
        <v>0</v>
      </c>
      <c r="CT945" s="199">
        <f>IFERROR(SQRT(($E945-$E$1136)^2+($AJ945-$AJ$1136)^2),0)</f>
        <v>4.0001200036001078E-2</v>
      </c>
      <c r="CU945" s="197" t="str">
        <f>IF(CT945&lt;=SMALL(CT$3:CT$1130,1),"MAS PARECIDO","NO")</f>
        <v>NO</v>
      </c>
      <c r="CV945" s="197" t="str">
        <f>IF(CT945&lt;=SMALL(CT$3:CT$1130,5),"SIMILAR","NO")</f>
        <v>NO</v>
      </c>
      <c r="CW945" s="197" t="str">
        <f t="shared" si="724"/>
        <v>N/A</v>
      </c>
      <c r="CX945" s="197">
        <f t="shared" si="725"/>
        <v>0</v>
      </c>
      <c r="CY945" s="198">
        <f t="shared" si="726"/>
        <v>0</v>
      </c>
      <c r="CZ945" s="2">
        <v>0</v>
      </c>
      <c r="DA945" s="2" t="s">
        <v>2760</v>
      </c>
      <c r="DB945" s="2">
        <v>0</v>
      </c>
      <c r="DC945" s="2" t="s">
        <v>189</v>
      </c>
    </row>
    <row r="946" spans="1:107">
      <c r="A946" s="24" t="s">
        <v>1097</v>
      </c>
      <c r="B946" s="46">
        <v>69592.639999999999</v>
      </c>
      <c r="C946" s="190">
        <f>(B946-$B$1132)/($B$1133-$B$1132)</f>
        <v>7.6082398141399943E-2</v>
      </c>
      <c r="D946" s="46">
        <v>11000</v>
      </c>
      <c r="E946" s="190">
        <f>(D946-$D$1132)/($D$1133-$D$1132)</f>
        <v>2.1970659119773594E-2</v>
      </c>
      <c r="F946" s="46" t="s">
        <v>191</v>
      </c>
      <c r="G946" s="192">
        <f>VLOOKUP(F946,'DATOS DE SOPORTE'!$Y$5:$Z$8,2,FALSE)</f>
        <v>1</v>
      </c>
      <c r="H946" s="190">
        <f>(G946-$G$1132)/($G$1133-$G$1132)</f>
        <v>0</v>
      </c>
      <c r="I946" s="50">
        <v>0</v>
      </c>
      <c r="J946" s="200">
        <f t="shared" si="686"/>
        <v>0</v>
      </c>
      <c r="K946" s="190">
        <f>(J946-$J$1132)/($J$1133-$J$1132)</f>
        <v>0</v>
      </c>
      <c r="L946" s="193" t="str">
        <f t="shared" si="687"/>
        <v>NO</v>
      </c>
      <c r="M946" s="46" t="s">
        <v>192</v>
      </c>
      <c r="N946" s="192">
        <f t="shared" si="688"/>
        <v>2</v>
      </c>
      <c r="O946" s="190">
        <f>(N946-N$1132)/(N$1133-N$1132)</f>
        <v>1</v>
      </c>
      <c r="P946" s="46" t="s">
        <v>193</v>
      </c>
      <c r="Q946" s="192">
        <f t="shared" si="689"/>
        <v>2</v>
      </c>
      <c r="R946" s="190">
        <f>(Q946-Q$1132)/(Q$1133-Q$1132)</f>
        <v>0.5</v>
      </c>
      <c r="S946" s="46" t="s">
        <v>194</v>
      </c>
      <c r="T946" s="192">
        <f t="shared" si="690"/>
        <v>1</v>
      </c>
      <c r="U946" s="190">
        <f>(T946-T$1132)/(T$1133-T$1132)</f>
        <v>0</v>
      </c>
      <c r="V946" s="46" t="s">
        <v>62</v>
      </c>
      <c r="W946" s="194">
        <f>VLOOKUP(V946,'DATOS DE SOPORTE'!$S$5:$T$10,2,FALSE)</f>
        <v>1</v>
      </c>
      <c r="X946" s="201">
        <f>(W946-W$1132)/(W$1133-W$1132)</f>
        <v>0</v>
      </c>
      <c r="Y946" s="46" t="s">
        <v>188</v>
      </c>
      <c r="Z946" s="194">
        <f t="shared" si="691"/>
        <v>1</v>
      </c>
      <c r="AA946" s="201">
        <f>(Z946-Z$1132)/(Z$1133-Z$1132)</f>
        <v>0</v>
      </c>
      <c r="AB946" s="46" t="s">
        <v>136</v>
      </c>
      <c r="AC946" s="194">
        <f t="shared" si="692"/>
        <v>2</v>
      </c>
      <c r="AD946" s="201">
        <f>(AC946-AC$1132)/(AC$1133-AC$1132)</f>
        <v>1</v>
      </c>
      <c r="AE946" s="46" t="s">
        <v>136</v>
      </c>
      <c r="AF946" s="194">
        <f t="shared" si="693"/>
        <v>2</v>
      </c>
      <c r="AG946" s="201">
        <f>(AF946-AF$1132)/(AF$1133-AF$1132)</f>
        <v>1</v>
      </c>
      <c r="AH946" s="24" t="s">
        <v>67</v>
      </c>
      <c r="AI946" s="194">
        <f>VLOOKUP(AH946,'DATOS DE SOPORTE'!$V$5:$W$8,2,FALSE)</f>
        <v>1</v>
      </c>
      <c r="AJ946" s="201">
        <f>(AI946-AI$1132)/(AI$1133-AI$1132)</f>
        <v>0</v>
      </c>
      <c r="AK946" s="58" t="str">
        <f t="shared" si="685"/>
        <v>Bueno</v>
      </c>
      <c r="AL946" s="196">
        <f>IFERROR(SQRT(($E946-$E$1136)^2+($C946-$C$1136)^2),0)</f>
        <v>0.13091844990375956</v>
      </c>
      <c r="AM946" s="197" t="str">
        <f>IF(AL946&lt;=SMALL($AL$3:$AL$1130,1),"MAS PARECIDO","NO")</f>
        <v>NO</v>
      </c>
      <c r="AN946" s="197" t="str">
        <f>IF(AL946&lt;=SMALL($AL$3:$AL$1130,5),"SIMILAR","NO")</f>
        <v>NO</v>
      </c>
      <c r="AO946" s="197" t="str">
        <f t="shared" si="694"/>
        <v>N/A</v>
      </c>
      <c r="AP946" s="197">
        <f t="shared" si="695"/>
        <v>0</v>
      </c>
      <c r="AQ946" s="198">
        <f t="shared" si="696"/>
        <v>0</v>
      </c>
      <c r="AR946" s="196">
        <f>IFERROR(SQRT(($E946-$E$1136)^2+($H946-$H$1136)^2),0)</f>
        <v>0.33405858790400517</v>
      </c>
      <c r="AS946" s="197" t="str">
        <f>IF(AR946&lt;=SMALL(AR$3:AR$1130,1),"MAS PARECIDO","NO")</f>
        <v>NO</v>
      </c>
      <c r="AT946" s="197" t="str">
        <f>IF(AR946&lt;=SMALL(AR$3:AR$1130,5),"SIMILAR","NO")</f>
        <v>NO</v>
      </c>
      <c r="AU946" s="197" t="str">
        <f t="shared" si="697"/>
        <v>N/A</v>
      </c>
      <c r="AV946" s="197">
        <f t="shared" si="698"/>
        <v>0</v>
      </c>
      <c r="AW946" s="198">
        <f t="shared" si="699"/>
        <v>0</v>
      </c>
      <c r="AX946" s="199">
        <f>IFERROR(SQRT(($E946-$E$1136)^2+($K946-$K$1136)^2),0)</f>
        <v>0.20120643389640119</v>
      </c>
      <c r="AY946" s="197" t="str">
        <f>IF(AX946&lt;=SMALL(AX$3:AX$1130,1),"MAS PARECIDO","NO")</f>
        <v>NO</v>
      </c>
      <c r="AZ946" s="197" t="str">
        <f>IF(AX946&lt;=SMALL(AX$3:AX$1130,5),"SIMILAR","NO")</f>
        <v>NO</v>
      </c>
      <c r="BA946" s="197" t="str">
        <f t="shared" si="700"/>
        <v>N/A</v>
      </c>
      <c r="BB946" s="197">
        <f t="shared" si="701"/>
        <v>0</v>
      </c>
      <c r="BC946" s="198">
        <f t="shared" si="702"/>
        <v>0</v>
      </c>
      <c r="BD946" s="196">
        <f>IFERROR(SQRT(($E946-$E$1136)^2+($O946-$O$1136)^2),0)</f>
        <v>2.2000660019800593E-2</v>
      </c>
      <c r="BE946" s="197" t="str">
        <f>IF(BD946&lt;=SMALL(BD$3:BD$1130,1),"MAS PARECIDO","NO")</f>
        <v>NO</v>
      </c>
      <c r="BF946" s="197" t="str">
        <f>IF(BD946&lt;=SMALL(BD$3:BD$1130,5),"SIMILAR","NO")</f>
        <v>NO</v>
      </c>
      <c r="BG946" s="197" t="str">
        <f t="shared" si="703"/>
        <v>N/A</v>
      </c>
      <c r="BH946" s="197">
        <f t="shared" si="704"/>
        <v>0</v>
      </c>
      <c r="BI946" s="198">
        <f t="shared" si="705"/>
        <v>0</v>
      </c>
      <c r="BJ946" s="199">
        <f>IFERROR(SQRT(($E946-$E$1136)^2+($R946-$R$1136)^2),0)</f>
        <v>2.2000660019800593E-2</v>
      </c>
      <c r="BK946" s="197" t="str">
        <f>IF(BJ946&lt;=SMALL(BJ$3:BJ$1130,1),"MAS PARECIDO","NO")</f>
        <v>NO</v>
      </c>
      <c r="BL946" s="197" t="str">
        <f>IF(BJ946&lt;=SMALL(BJ$3:BJ$1130,5),"SIMILAR","NO")</f>
        <v>NO</v>
      </c>
      <c r="BM946" s="197" t="str">
        <f t="shared" si="706"/>
        <v>N/A</v>
      </c>
      <c r="BN946" s="197">
        <f t="shared" si="707"/>
        <v>0</v>
      </c>
      <c r="BO946" s="198">
        <f t="shared" si="708"/>
        <v>0</v>
      </c>
      <c r="BP946" s="199">
        <f>IFERROR(SQRT(($E946-$E$1136)^2+($U946-$U$1136)^2),0)</f>
        <v>2.2000660019800593E-2</v>
      </c>
      <c r="BQ946" s="197" t="str">
        <f>IF(BP946&lt;=SMALL(BP$3:BP$1130,1),"MAS PARECIDO","NO")</f>
        <v>NO</v>
      </c>
      <c r="BR946" s="197" t="str">
        <f>IF(BP946&lt;=SMALL(BP$3:BP$1130,5),"SIMILAR","NO")</f>
        <v>NO</v>
      </c>
      <c r="BS946" s="197" t="str">
        <f t="shared" si="709"/>
        <v>N/A</v>
      </c>
      <c r="BT946" s="197">
        <f t="shared" si="710"/>
        <v>0</v>
      </c>
      <c r="BU946" s="198">
        <f t="shared" si="711"/>
        <v>0</v>
      </c>
      <c r="BV946" s="199">
        <f>IFERROR(SQRT(($E946-$E$1136)^2+($X946-$X$1136)^2),0)</f>
        <v>2.2000660019800593E-2</v>
      </c>
      <c r="BW946" s="197" t="str">
        <f>IF(BV946&lt;=SMALL(BV$3:BV$1130,1),"MAS PARECIDO","NO")</f>
        <v>NO</v>
      </c>
      <c r="BX946" s="197" t="str">
        <f>IF(BV946&lt;=SMALL(BV$3:BV$1130,5),"SIMILAR","NO")</f>
        <v>NO</v>
      </c>
      <c r="BY946" s="197" t="str">
        <f t="shared" si="712"/>
        <v>N/A</v>
      </c>
      <c r="BZ946" s="197">
        <f t="shared" si="713"/>
        <v>0</v>
      </c>
      <c r="CA946" s="198">
        <f t="shared" si="714"/>
        <v>0</v>
      </c>
      <c r="CB946" s="199">
        <f>IFERROR(SQRT(($E946-$E$1136)^2+($AA946-$AA$1136)^2),0)</f>
        <v>2.2000660019800593E-2</v>
      </c>
      <c r="CC946" s="197" t="str">
        <f>IF(CB946&lt;=SMALL(CB$3:CB$1130,1),"MAS PARECIDO","NO")</f>
        <v>NO</v>
      </c>
      <c r="CD946" s="197" t="str">
        <f>IF(CB946&lt;=SMALL(CB$3:CB$1130,5),"SIMILAR","NO")</f>
        <v>NO</v>
      </c>
      <c r="CE946" s="197" t="str">
        <f t="shared" si="715"/>
        <v>N/A</v>
      </c>
      <c r="CF946" s="197">
        <f t="shared" si="716"/>
        <v>0</v>
      </c>
      <c r="CG946" s="198">
        <f t="shared" si="717"/>
        <v>0</v>
      </c>
      <c r="CH946" s="199">
        <f>IFERROR(SQRT(($E946-$E$1136)^2+($AD946-$AD$1136)^2),0)</f>
        <v>2.2000660019800593E-2</v>
      </c>
      <c r="CI946" s="197" t="str">
        <f>IF(CH946&lt;=SMALL(CH$3:CH$1130,1),"MAS PARECIDO","NO")</f>
        <v>NO</v>
      </c>
      <c r="CJ946" s="197" t="str">
        <f>IF(CH946&lt;=SMALL(CH$3:CH$1130,5),"SIMILAR","NO")</f>
        <v>NO</v>
      </c>
      <c r="CK946" s="197" t="str">
        <f t="shared" si="718"/>
        <v>N/A</v>
      </c>
      <c r="CL946" s="197">
        <f t="shared" si="719"/>
        <v>0</v>
      </c>
      <c r="CM946" s="198">
        <f t="shared" si="720"/>
        <v>0</v>
      </c>
      <c r="CN946" s="199">
        <f>IFERROR(SQRT(($E946-$E$1136)^2+($AG946-$AG$1136)^2),0)</f>
        <v>2.2000660019800593E-2</v>
      </c>
      <c r="CO946" s="197" t="str">
        <f>IF(CN946&lt;=SMALL(CN$3:CN$1130,1),"MAS PARECIDO","NO")</f>
        <v>NO</v>
      </c>
      <c r="CP946" s="197" t="str">
        <f>IF(CN946&lt;=SMALL(CN$3:CN$1130,5),"SIMILAR","NO")</f>
        <v>NO</v>
      </c>
      <c r="CQ946" s="197" t="str">
        <f t="shared" si="721"/>
        <v>N/A</v>
      </c>
      <c r="CR946" s="197">
        <f t="shared" si="722"/>
        <v>0</v>
      </c>
      <c r="CS946" s="198">
        <f t="shared" si="723"/>
        <v>0</v>
      </c>
      <c r="CT946" s="199">
        <f>IFERROR(SQRT(($E946-$E$1136)^2+($AJ946-$AJ$1136)^2),0)</f>
        <v>2.2000660019800593E-2</v>
      </c>
      <c r="CU946" s="197" t="str">
        <f>IF(CT946&lt;=SMALL(CT$3:CT$1130,1),"MAS PARECIDO","NO")</f>
        <v>NO</v>
      </c>
      <c r="CV946" s="197" t="str">
        <f>IF(CT946&lt;=SMALL(CT$3:CT$1130,5),"SIMILAR","NO")</f>
        <v>NO</v>
      </c>
      <c r="CW946" s="197" t="str">
        <f t="shared" si="724"/>
        <v>N/A</v>
      </c>
      <c r="CX946" s="197">
        <f t="shared" si="725"/>
        <v>0</v>
      </c>
      <c r="CY946" s="198">
        <f t="shared" si="726"/>
        <v>0</v>
      </c>
      <c r="CZ946" s="2">
        <v>0</v>
      </c>
      <c r="DA946" s="2" t="s">
        <v>2761</v>
      </c>
      <c r="DB946" s="2">
        <v>0</v>
      </c>
      <c r="DC946" s="2" t="s">
        <v>189</v>
      </c>
    </row>
    <row r="947" spans="1:107">
      <c r="A947" s="24" t="s">
        <v>1098</v>
      </c>
      <c r="B947" s="46">
        <v>118378.22</v>
      </c>
      <c r="C947" s="190">
        <f>(B947-$B$1132)/($B$1133-$B$1132)</f>
        <v>0.13310850690496318</v>
      </c>
      <c r="D947" s="46">
        <v>15000</v>
      </c>
      <c r="E947" s="190">
        <f>(D947-$D$1132)/($D$1133-$D$1132)</f>
        <v>2.9970899126973809E-2</v>
      </c>
      <c r="F947" s="46" t="s">
        <v>203</v>
      </c>
      <c r="G947" s="192">
        <f>VLOOKUP(F947,'DATOS DE SOPORTE'!$Y$5:$Z$8,2,FALSE)</f>
        <v>3</v>
      </c>
      <c r="H947" s="190">
        <f>(G947-$G$1132)/($G$1133-$G$1132)</f>
        <v>0.66666666666666663</v>
      </c>
      <c r="I947" s="50">
        <v>4</v>
      </c>
      <c r="J947" s="200">
        <f t="shared" si="686"/>
        <v>4</v>
      </c>
      <c r="K947" s="190">
        <f>(J947-$J$1132)/($J$1133-$J$1132)</f>
        <v>0.8</v>
      </c>
      <c r="L947" s="193" t="str">
        <f t="shared" si="687"/>
        <v>SI</v>
      </c>
      <c r="M947" s="46" t="s">
        <v>56</v>
      </c>
      <c r="N947" s="192">
        <f t="shared" si="688"/>
        <v>1</v>
      </c>
      <c r="O947" s="190">
        <f>(N947-N$1132)/(N$1133-N$1132)</f>
        <v>0</v>
      </c>
      <c r="P947" s="46" t="s">
        <v>193</v>
      </c>
      <c r="Q947" s="192">
        <f t="shared" si="689"/>
        <v>2</v>
      </c>
      <c r="R947" s="190">
        <f>(Q947-Q$1132)/(Q$1133-Q$1132)</f>
        <v>0.5</v>
      </c>
      <c r="S947" s="46" t="s">
        <v>60</v>
      </c>
      <c r="T947" s="192">
        <f t="shared" si="690"/>
        <v>2</v>
      </c>
      <c r="U947" s="190">
        <f>(T947-T$1132)/(T$1133-T$1132)</f>
        <v>1</v>
      </c>
      <c r="V947" s="46" t="s">
        <v>212</v>
      </c>
      <c r="W947" s="194">
        <f>VLOOKUP(V947,'DATOS DE SOPORTE'!$S$5:$T$10,2,FALSE)</f>
        <v>3</v>
      </c>
      <c r="X947" s="201">
        <f>(W947-W$1132)/(W$1133-W$1132)</f>
        <v>0.4</v>
      </c>
      <c r="Y947" s="46" t="s">
        <v>188</v>
      </c>
      <c r="Z947" s="194">
        <f t="shared" si="691"/>
        <v>1</v>
      </c>
      <c r="AA947" s="201">
        <f>(Z947-Z$1132)/(Z$1133-Z$1132)</f>
        <v>0</v>
      </c>
      <c r="AB947" s="46" t="s">
        <v>136</v>
      </c>
      <c r="AC947" s="194">
        <f t="shared" si="692"/>
        <v>2</v>
      </c>
      <c r="AD947" s="201">
        <f>(AC947-AC$1132)/(AC$1133-AC$1132)</f>
        <v>1</v>
      </c>
      <c r="AE947" s="46" t="s">
        <v>136</v>
      </c>
      <c r="AF947" s="194">
        <f t="shared" si="693"/>
        <v>2</v>
      </c>
      <c r="AG947" s="201">
        <f>(AF947-AF$1132)/(AF$1133-AF$1132)</f>
        <v>1</v>
      </c>
      <c r="AH947" s="24" t="s">
        <v>67</v>
      </c>
      <c r="AI947" s="194">
        <f>VLOOKUP(AH947,'DATOS DE SOPORTE'!$V$5:$W$8,2,FALSE)</f>
        <v>1</v>
      </c>
      <c r="AJ947" s="201">
        <f>(AI947-AI$1132)/(AI$1133-AI$1132)</f>
        <v>0</v>
      </c>
      <c r="AK947" s="58" t="str">
        <f t="shared" si="685"/>
        <v>Bueno</v>
      </c>
      <c r="AL947" s="196">
        <f>IFERROR(SQRT(($E947-$E$1136)^2+($C947-$C$1136)^2),0)</f>
        <v>7.8028512281975382E-2</v>
      </c>
      <c r="AM947" s="197" t="str">
        <f>IF(AL947&lt;=SMALL($AL$3:$AL$1130,1),"MAS PARECIDO","NO")</f>
        <v>NO</v>
      </c>
      <c r="AN947" s="197" t="str">
        <f>IF(AL947&lt;=SMALL($AL$3:$AL$1130,5),"SIMILAR","NO")</f>
        <v>NO</v>
      </c>
      <c r="AO947" s="197" t="str">
        <f t="shared" si="694"/>
        <v>N/A</v>
      </c>
      <c r="AP947" s="197">
        <f t="shared" si="695"/>
        <v>0</v>
      </c>
      <c r="AQ947" s="198">
        <f t="shared" si="696"/>
        <v>0</v>
      </c>
      <c r="AR947" s="196">
        <f>IFERROR(SQRT(($E947-$E$1136)^2+($H947-$H$1136)^2),0)</f>
        <v>0.33468069127683658</v>
      </c>
      <c r="AS947" s="197" t="str">
        <f>IF(AR947&lt;=SMALL(AR$3:AR$1130,1),"MAS PARECIDO","NO")</f>
        <v>NO</v>
      </c>
      <c r="AT947" s="197" t="str">
        <f>IF(AR947&lt;=SMALL(AR$3:AR$1130,5),"SIMILAR","NO")</f>
        <v>NO</v>
      </c>
      <c r="AU947" s="197" t="str">
        <f t="shared" si="697"/>
        <v>N/A</v>
      </c>
      <c r="AV947" s="197">
        <f t="shared" si="698"/>
        <v>0</v>
      </c>
      <c r="AW947" s="198">
        <f t="shared" si="699"/>
        <v>0</v>
      </c>
      <c r="AX947" s="199">
        <f>IFERROR(SQRT(($E947-$E$1136)^2+($K947-$K$1136)^2),0)</f>
        <v>0.6007495767808998</v>
      </c>
      <c r="AY947" s="197" t="str">
        <f>IF(AX947&lt;=SMALL(AX$3:AX$1130,1),"MAS PARECIDO","NO")</f>
        <v>NO</v>
      </c>
      <c r="AZ947" s="197" t="str">
        <f>IF(AX947&lt;=SMALL(AX$3:AX$1130,5),"SIMILAR","NO")</f>
        <v>NO</v>
      </c>
      <c r="BA947" s="197" t="str">
        <f t="shared" si="700"/>
        <v>N/A</v>
      </c>
      <c r="BB947" s="197">
        <f t="shared" si="701"/>
        <v>0</v>
      </c>
      <c r="BC947" s="198">
        <f t="shared" si="702"/>
        <v>0</v>
      </c>
      <c r="BD947" s="196">
        <f>IFERROR(SQRT(($E947-$E$1136)^2+($O947-$O$1136)^2),0)</f>
        <v>1.0004499257846093</v>
      </c>
      <c r="BE947" s="197" t="str">
        <f>IF(BD947&lt;=SMALL(BD$3:BD$1130,1),"MAS PARECIDO","NO")</f>
        <v>NO</v>
      </c>
      <c r="BF947" s="197" t="str">
        <f>IF(BD947&lt;=SMALL(BD$3:BD$1130,5),"SIMILAR","NO")</f>
        <v>NO</v>
      </c>
      <c r="BG947" s="197" t="str">
        <f t="shared" si="703"/>
        <v>N/A</v>
      </c>
      <c r="BH947" s="197">
        <f t="shared" si="704"/>
        <v>0</v>
      </c>
      <c r="BI947" s="198">
        <f t="shared" si="705"/>
        <v>0</v>
      </c>
      <c r="BJ947" s="199">
        <f>IFERROR(SQRT(($E947-$E$1136)^2+($R947-$R$1136)^2),0)</f>
        <v>3.0000900027000808E-2</v>
      </c>
      <c r="BK947" s="197" t="str">
        <f>IF(BJ947&lt;=SMALL(BJ$3:BJ$1130,1),"MAS PARECIDO","NO")</f>
        <v>NO</v>
      </c>
      <c r="BL947" s="197" t="str">
        <f>IF(BJ947&lt;=SMALL(BJ$3:BJ$1130,5),"SIMILAR","NO")</f>
        <v>NO</v>
      </c>
      <c r="BM947" s="197" t="str">
        <f t="shared" si="706"/>
        <v>N/A</v>
      </c>
      <c r="BN947" s="197">
        <f t="shared" si="707"/>
        <v>0</v>
      </c>
      <c r="BO947" s="198">
        <f t="shared" si="708"/>
        <v>0</v>
      </c>
      <c r="BP947" s="199">
        <f>IFERROR(SQRT(($E947-$E$1136)^2+($U947-$U$1136)^2),0)</f>
        <v>1.0004499257846093</v>
      </c>
      <c r="BQ947" s="197" t="str">
        <f>IF(BP947&lt;=SMALL(BP$3:BP$1130,1),"MAS PARECIDO","NO")</f>
        <v>NO</v>
      </c>
      <c r="BR947" s="197" t="str">
        <f>IF(BP947&lt;=SMALL(BP$3:BP$1130,5),"SIMILAR","NO")</f>
        <v>NO</v>
      </c>
      <c r="BS947" s="197" t="str">
        <f t="shared" si="709"/>
        <v>N/A</v>
      </c>
      <c r="BT947" s="197">
        <f t="shared" si="710"/>
        <v>0</v>
      </c>
      <c r="BU947" s="198">
        <f t="shared" si="711"/>
        <v>0</v>
      </c>
      <c r="BV947" s="199">
        <f>IFERROR(SQRT(($E947-$E$1136)^2+($X947-$X$1136)^2),0)</f>
        <v>0.40112348971660849</v>
      </c>
      <c r="BW947" s="197" t="str">
        <f>IF(BV947&lt;=SMALL(BV$3:BV$1130,1),"MAS PARECIDO","NO")</f>
        <v>NO</v>
      </c>
      <c r="BX947" s="197" t="str">
        <f>IF(BV947&lt;=SMALL(BV$3:BV$1130,5),"SIMILAR","NO")</f>
        <v>NO</v>
      </c>
      <c r="BY947" s="197" t="str">
        <f t="shared" si="712"/>
        <v>N/A</v>
      </c>
      <c r="BZ947" s="197">
        <f t="shared" si="713"/>
        <v>0</v>
      </c>
      <c r="CA947" s="198">
        <f t="shared" si="714"/>
        <v>0</v>
      </c>
      <c r="CB947" s="199">
        <f>IFERROR(SQRT(($E947-$E$1136)^2+($AA947-$AA$1136)^2),0)</f>
        <v>3.0000900027000808E-2</v>
      </c>
      <c r="CC947" s="197" t="str">
        <f>IF(CB947&lt;=SMALL(CB$3:CB$1130,1),"MAS PARECIDO","NO")</f>
        <v>NO</v>
      </c>
      <c r="CD947" s="197" t="str">
        <f>IF(CB947&lt;=SMALL(CB$3:CB$1130,5),"SIMILAR","NO")</f>
        <v>NO</v>
      </c>
      <c r="CE947" s="197" t="str">
        <f t="shared" si="715"/>
        <v>N/A</v>
      </c>
      <c r="CF947" s="197">
        <f t="shared" si="716"/>
        <v>0</v>
      </c>
      <c r="CG947" s="198">
        <f t="shared" si="717"/>
        <v>0</v>
      </c>
      <c r="CH947" s="199">
        <f>IFERROR(SQRT(($E947-$E$1136)^2+($AD947-$AD$1136)^2),0)</f>
        <v>3.0000900027000808E-2</v>
      </c>
      <c r="CI947" s="197" t="str">
        <f>IF(CH947&lt;=SMALL(CH$3:CH$1130,1),"MAS PARECIDO","NO")</f>
        <v>NO</v>
      </c>
      <c r="CJ947" s="197" t="str">
        <f>IF(CH947&lt;=SMALL(CH$3:CH$1130,5),"SIMILAR","NO")</f>
        <v>NO</v>
      </c>
      <c r="CK947" s="197" t="str">
        <f t="shared" si="718"/>
        <v>N/A</v>
      </c>
      <c r="CL947" s="197">
        <f t="shared" si="719"/>
        <v>0</v>
      </c>
      <c r="CM947" s="198">
        <f t="shared" si="720"/>
        <v>0</v>
      </c>
      <c r="CN947" s="199">
        <f>IFERROR(SQRT(($E947-$E$1136)^2+($AG947-$AG$1136)^2),0)</f>
        <v>3.0000900027000808E-2</v>
      </c>
      <c r="CO947" s="197" t="str">
        <f>IF(CN947&lt;=SMALL(CN$3:CN$1130,1),"MAS PARECIDO","NO")</f>
        <v>NO</v>
      </c>
      <c r="CP947" s="197" t="str">
        <f>IF(CN947&lt;=SMALL(CN$3:CN$1130,5),"SIMILAR","NO")</f>
        <v>NO</v>
      </c>
      <c r="CQ947" s="197" t="str">
        <f t="shared" si="721"/>
        <v>N/A</v>
      </c>
      <c r="CR947" s="197">
        <f t="shared" si="722"/>
        <v>0</v>
      </c>
      <c r="CS947" s="198">
        <f t="shared" si="723"/>
        <v>0</v>
      </c>
      <c r="CT947" s="199">
        <f>IFERROR(SQRT(($E947-$E$1136)^2+($AJ947-$AJ$1136)^2),0)</f>
        <v>3.0000900027000808E-2</v>
      </c>
      <c r="CU947" s="197" t="str">
        <f>IF(CT947&lt;=SMALL(CT$3:CT$1130,1),"MAS PARECIDO","NO")</f>
        <v>NO</v>
      </c>
      <c r="CV947" s="197" t="str">
        <f>IF(CT947&lt;=SMALL(CT$3:CT$1130,5),"SIMILAR","NO")</f>
        <v>NO</v>
      </c>
      <c r="CW947" s="197" t="str">
        <f t="shared" si="724"/>
        <v>N/A</v>
      </c>
      <c r="CX947" s="197">
        <f t="shared" si="725"/>
        <v>0</v>
      </c>
      <c r="CY947" s="198">
        <f t="shared" si="726"/>
        <v>0</v>
      </c>
      <c r="CZ947" s="2">
        <v>0</v>
      </c>
      <c r="DA947" s="2" t="s">
        <v>2762</v>
      </c>
      <c r="DB947" s="2">
        <v>0</v>
      </c>
      <c r="DC947" s="2" t="s">
        <v>189</v>
      </c>
    </row>
    <row r="948" spans="1:107">
      <c r="A948" s="24" t="s">
        <v>1099</v>
      </c>
      <c r="B948" s="46">
        <v>27563</v>
      </c>
      <c r="C948" s="190">
        <f>(B948-$B$1132)/($B$1133-$B$1132)</f>
        <v>2.6953396868207996E-2</v>
      </c>
      <c r="D948" s="46">
        <v>3860</v>
      </c>
      <c r="E948" s="190">
        <f>(D948-$D$1132)/($D$1133-$D$1132)</f>
        <v>7.6902307069212075E-3</v>
      </c>
      <c r="F948" s="46" t="s">
        <v>53</v>
      </c>
      <c r="G948" s="192">
        <f>VLOOKUP(F948,'DATOS DE SOPORTE'!$Y$5:$Z$8,2,FALSE)</f>
        <v>2</v>
      </c>
      <c r="H948" s="190">
        <f>(G948-$G$1132)/($G$1133-$G$1132)</f>
        <v>0.33333333333333331</v>
      </c>
      <c r="I948" s="50">
        <v>2</v>
      </c>
      <c r="J948" s="200">
        <f t="shared" si="686"/>
        <v>2</v>
      </c>
      <c r="K948" s="190">
        <f>(J948-$J$1132)/($J$1133-$J$1132)</f>
        <v>0.4</v>
      </c>
      <c r="L948" s="193" t="str">
        <f t="shared" si="687"/>
        <v>SI</v>
      </c>
      <c r="M948" s="46" t="s">
        <v>192</v>
      </c>
      <c r="N948" s="192">
        <f t="shared" si="688"/>
        <v>2</v>
      </c>
      <c r="O948" s="190">
        <f>(N948-N$1132)/(N$1133-N$1132)</f>
        <v>1</v>
      </c>
      <c r="P948" s="46" t="s">
        <v>193</v>
      </c>
      <c r="Q948" s="192">
        <f t="shared" si="689"/>
        <v>2</v>
      </c>
      <c r="R948" s="190">
        <f>(Q948-Q$1132)/(Q$1133-Q$1132)</f>
        <v>0.5</v>
      </c>
      <c r="S948" s="46" t="s">
        <v>194</v>
      </c>
      <c r="T948" s="192">
        <f t="shared" si="690"/>
        <v>1</v>
      </c>
      <c r="U948" s="190">
        <f>(T948-T$1132)/(T$1133-T$1132)</f>
        <v>0</v>
      </c>
      <c r="V948" s="46" t="s">
        <v>62</v>
      </c>
      <c r="W948" s="194">
        <f>VLOOKUP(V948,'DATOS DE SOPORTE'!$S$5:$T$10,2,FALSE)</f>
        <v>1</v>
      </c>
      <c r="X948" s="201">
        <f>(W948-W$1132)/(W$1133-W$1132)</f>
        <v>0</v>
      </c>
      <c r="Y948" s="46" t="s">
        <v>136</v>
      </c>
      <c r="Z948" s="194">
        <f t="shared" si="691"/>
        <v>2</v>
      </c>
      <c r="AA948" s="201">
        <f>(Z948-Z$1132)/(Z$1133-Z$1132)</f>
        <v>1</v>
      </c>
      <c r="AB948" s="46" t="s">
        <v>136</v>
      </c>
      <c r="AC948" s="194">
        <f t="shared" si="692"/>
        <v>2</v>
      </c>
      <c r="AD948" s="201">
        <f>(AC948-AC$1132)/(AC$1133-AC$1132)</f>
        <v>1</v>
      </c>
      <c r="AE948" s="46" t="s">
        <v>136</v>
      </c>
      <c r="AF948" s="194">
        <f t="shared" si="693"/>
        <v>2</v>
      </c>
      <c r="AG948" s="201">
        <f>(AF948-AF$1132)/(AF$1133-AF$1132)</f>
        <v>1</v>
      </c>
      <c r="AH948" s="24" t="s">
        <v>67</v>
      </c>
      <c r="AI948" s="194">
        <f>VLOOKUP(AH948,'DATOS DE SOPORTE'!$V$5:$W$8,2,FALSE)</f>
        <v>1</v>
      </c>
      <c r="AJ948" s="201">
        <f>(AI948-AI$1132)/(AI$1133-AI$1132)</f>
        <v>0</v>
      </c>
      <c r="AK948" s="58" t="str">
        <f t="shared" si="685"/>
        <v>Bueno</v>
      </c>
      <c r="AL948" s="196">
        <f>IFERROR(SQRT(($E948-$E$1136)^2+($C948-$C$1136)^2),0)</f>
        <v>0.17835279096143472</v>
      </c>
      <c r="AM948" s="197" t="str">
        <f>IF(AL948&lt;=SMALL($AL$3:$AL$1130,1),"MAS PARECIDO","NO")</f>
        <v>NO</v>
      </c>
      <c r="AN948" s="197" t="str">
        <f>IF(AL948&lt;=SMALL($AL$3:$AL$1130,5),"SIMILAR","NO")</f>
        <v>NO</v>
      </c>
      <c r="AO948" s="197" t="str">
        <f t="shared" si="694"/>
        <v>N/A</v>
      </c>
      <c r="AP948" s="197">
        <f t="shared" si="695"/>
        <v>0</v>
      </c>
      <c r="AQ948" s="198">
        <f t="shared" si="696"/>
        <v>0</v>
      </c>
      <c r="AR948" s="196">
        <f>IFERROR(SQRT(($E948-$E$1136)^2+($H948-$H$1136)^2),0)</f>
        <v>7.720231606948208E-3</v>
      </c>
      <c r="AS948" s="197" t="str">
        <f>IF(AR948&lt;=SMALL(AR$3:AR$1130,1),"MAS PARECIDO","NO")</f>
        <v>NO</v>
      </c>
      <c r="AT948" s="197" t="str">
        <f>IF(AR948&lt;=SMALL(AR$3:AR$1130,5),"SIMILAR","NO")</f>
        <v>NO</v>
      </c>
      <c r="AU948" s="197" t="str">
        <f t="shared" si="697"/>
        <v>N/A</v>
      </c>
      <c r="AV948" s="197">
        <f t="shared" si="698"/>
        <v>0</v>
      </c>
      <c r="AW948" s="198">
        <f t="shared" si="699"/>
        <v>0</v>
      </c>
      <c r="AX948" s="199">
        <f>IFERROR(SQRT(($E948-$E$1136)^2+($K948-$K$1136)^2),0)</f>
        <v>0.20014894947529685</v>
      </c>
      <c r="AY948" s="197" t="str">
        <f>IF(AX948&lt;=SMALL(AX$3:AX$1130,1),"MAS PARECIDO","NO")</f>
        <v>NO</v>
      </c>
      <c r="AZ948" s="197" t="str">
        <f>IF(AX948&lt;=SMALL(AX$3:AX$1130,5),"SIMILAR","NO")</f>
        <v>NO</v>
      </c>
      <c r="BA948" s="197" t="str">
        <f t="shared" si="700"/>
        <v>N/A</v>
      </c>
      <c r="BB948" s="197">
        <f t="shared" si="701"/>
        <v>0</v>
      </c>
      <c r="BC948" s="198">
        <f t="shared" si="702"/>
        <v>0</v>
      </c>
      <c r="BD948" s="196">
        <f>IFERROR(SQRT(($E948-$E$1136)^2+($O948-$O$1136)^2),0)</f>
        <v>7.720231606948208E-3</v>
      </c>
      <c r="BE948" s="197" t="str">
        <f>IF(BD948&lt;=SMALL(BD$3:BD$1130,1),"MAS PARECIDO","NO")</f>
        <v>NO</v>
      </c>
      <c r="BF948" s="197" t="str">
        <f>IF(BD948&lt;=SMALL(BD$3:BD$1130,5),"SIMILAR","NO")</f>
        <v>NO</v>
      </c>
      <c r="BG948" s="197" t="str">
        <f t="shared" si="703"/>
        <v>N/A</v>
      </c>
      <c r="BH948" s="197">
        <f t="shared" si="704"/>
        <v>0</v>
      </c>
      <c r="BI948" s="198">
        <f t="shared" si="705"/>
        <v>0</v>
      </c>
      <c r="BJ948" s="199">
        <f>IFERROR(SQRT(($E948-$E$1136)^2+($R948-$R$1136)^2),0)</f>
        <v>7.720231606948208E-3</v>
      </c>
      <c r="BK948" s="197" t="str">
        <f>IF(BJ948&lt;=SMALL(BJ$3:BJ$1130,1),"MAS PARECIDO","NO")</f>
        <v>NO</v>
      </c>
      <c r="BL948" s="197" t="str">
        <f>IF(BJ948&lt;=SMALL(BJ$3:BJ$1130,5),"SIMILAR","NO")</f>
        <v>NO</v>
      </c>
      <c r="BM948" s="197" t="str">
        <f t="shared" si="706"/>
        <v>N/A</v>
      </c>
      <c r="BN948" s="197">
        <f t="shared" si="707"/>
        <v>0</v>
      </c>
      <c r="BO948" s="198">
        <f t="shared" si="708"/>
        <v>0</v>
      </c>
      <c r="BP948" s="199">
        <f>IFERROR(SQRT(($E948-$E$1136)^2+($U948-$U$1136)^2),0)</f>
        <v>7.720231606948208E-3</v>
      </c>
      <c r="BQ948" s="197" t="str">
        <f>IF(BP948&lt;=SMALL(BP$3:BP$1130,1),"MAS PARECIDO","NO")</f>
        <v>NO</v>
      </c>
      <c r="BR948" s="197" t="str">
        <f>IF(BP948&lt;=SMALL(BP$3:BP$1130,5),"SIMILAR","NO")</f>
        <v>NO</v>
      </c>
      <c r="BS948" s="197" t="str">
        <f t="shared" si="709"/>
        <v>N/A</v>
      </c>
      <c r="BT948" s="197">
        <f t="shared" si="710"/>
        <v>0</v>
      </c>
      <c r="BU948" s="198">
        <f t="shared" si="711"/>
        <v>0</v>
      </c>
      <c r="BV948" s="199">
        <f>IFERROR(SQRT(($E948-$E$1136)^2+($X948-$X$1136)^2),0)</f>
        <v>7.720231606948208E-3</v>
      </c>
      <c r="BW948" s="197" t="str">
        <f>IF(BV948&lt;=SMALL(BV$3:BV$1130,1),"MAS PARECIDO","NO")</f>
        <v>NO</v>
      </c>
      <c r="BX948" s="197" t="str">
        <f>IF(BV948&lt;=SMALL(BV$3:BV$1130,5),"SIMILAR","NO")</f>
        <v>NO</v>
      </c>
      <c r="BY948" s="197" t="str">
        <f t="shared" si="712"/>
        <v>N/A</v>
      </c>
      <c r="BZ948" s="197">
        <f t="shared" si="713"/>
        <v>0</v>
      </c>
      <c r="CA948" s="198">
        <f t="shared" si="714"/>
        <v>0</v>
      </c>
      <c r="CB948" s="199">
        <f>IFERROR(SQRT(($E948-$E$1136)^2+($AA948-$AA$1136)^2),0)</f>
        <v>1.0000298005439963</v>
      </c>
      <c r="CC948" s="197" t="str">
        <f>IF(CB948&lt;=SMALL(CB$3:CB$1130,1),"MAS PARECIDO","NO")</f>
        <v>NO</v>
      </c>
      <c r="CD948" s="197" t="str">
        <f>IF(CB948&lt;=SMALL(CB$3:CB$1130,5),"SIMILAR","NO")</f>
        <v>NO</v>
      </c>
      <c r="CE948" s="197" t="str">
        <f t="shared" si="715"/>
        <v>N/A</v>
      </c>
      <c r="CF948" s="197">
        <f t="shared" si="716"/>
        <v>0</v>
      </c>
      <c r="CG948" s="198">
        <f t="shared" si="717"/>
        <v>0</v>
      </c>
      <c r="CH948" s="199">
        <f>IFERROR(SQRT(($E948-$E$1136)^2+($AD948-$AD$1136)^2),0)</f>
        <v>7.720231606948208E-3</v>
      </c>
      <c r="CI948" s="197" t="str">
        <f>IF(CH948&lt;=SMALL(CH$3:CH$1130,1),"MAS PARECIDO","NO")</f>
        <v>NO</v>
      </c>
      <c r="CJ948" s="197" t="str">
        <f>IF(CH948&lt;=SMALL(CH$3:CH$1130,5),"SIMILAR","NO")</f>
        <v>NO</v>
      </c>
      <c r="CK948" s="197" t="str">
        <f t="shared" si="718"/>
        <v>N/A</v>
      </c>
      <c r="CL948" s="197">
        <f t="shared" si="719"/>
        <v>0</v>
      </c>
      <c r="CM948" s="198">
        <f t="shared" si="720"/>
        <v>0</v>
      </c>
      <c r="CN948" s="199">
        <f>IFERROR(SQRT(($E948-$E$1136)^2+($AG948-$AG$1136)^2),0)</f>
        <v>7.720231606948208E-3</v>
      </c>
      <c r="CO948" s="197" t="str">
        <f>IF(CN948&lt;=SMALL(CN$3:CN$1130,1),"MAS PARECIDO","NO")</f>
        <v>NO</v>
      </c>
      <c r="CP948" s="197" t="str">
        <f>IF(CN948&lt;=SMALL(CN$3:CN$1130,5),"SIMILAR","NO")</f>
        <v>NO</v>
      </c>
      <c r="CQ948" s="197" t="str">
        <f t="shared" si="721"/>
        <v>N/A</v>
      </c>
      <c r="CR948" s="197">
        <f t="shared" si="722"/>
        <v>0</v>
      </c>
      <c r="CS948" s="198">
        <f t="shared" si="723"/>
        <v>0</v>
      </c>
      <c r="CT948" s="199">
        <f>IFERROR(SQRT(($E948-$E$1136)^2+($AJ948-$AJ$1136)^2),0)</f>
        <v>7.720231606948208E-3</v>
      </c>
      <c r="CU948" s="197" t="str">
        <f>IF(CT948&lt;=SMALL(CT$3:CT$1130,1),"MAS PARECIDO","NO")</f>
        <v>NO</v>
      </c>
      <c r="CV948" s="197" t="str">
        <f>IF(CT948&lt;=SMALL(CT$3:CT$1130,5),"SIMILAR","NO")</f>
        <v>NO</v>
      </c>
      <c r="CW948" s="197" t="str">
        <f t="shared" si="724"/>
        <v>N/A</v>
      </c>
      <c r="CX948" s="197">
        <f t="shared" si="725"/>
        <v>0</v>
      </c>
      <c r="CY948" s="198">
        <f t="shared" si="726"/>
        <v>0</v>
      </c>
      <c r="CZ948" s="2">
        <v>0</v>
      </c>
      <c r="DA948" s="2" t="s">
        <v>2763</v>
      </c>
      <c r="DB948" s="2">
        <v>0</v>
      </c>
      <c r="DC948" s="2" t="s">
        <v>189</v>
      </c>
    </row>
    <row r="949" spans="1:107">
      <c r="A949" s="24" t="s">
        <v>1100</v>
      </c>
      <c r="B949" s="46">
        <v>86049.919999999998</v>
      </c>
      <c r="C949" s="190">
        <f>(B949-$B$1132)/($B$1133-$B$1132)</f>
        <v>9.5319530081461198E-2</v>
      </c>
      <c r="D949" s="46">
        <v>15000</v>
      </c>
      <c r="E949" s="190">
        <f>(D949-$D$1132)/($D$1133-$D$1132)</f>
        <v>2.9970899126973809E-2</v>
      </c>
      <c r="F949" s="46" t="s">
        <v>203</v>
      </c>
      <c r="G949" s="192">
        <f>VLOOKUP(F949,'DATOS DE SOPORTE'!$Y$5:$Z$8,2,FALSE)</f>
        <v>3</v>
      </c>
      <c r="H949" s="190">
        <f>(G949-$G$1132)/($G$1133-$G$1132)</f>
        <v>0.66666666666666663</v>
      </c>
      <c r="I949" s="50">
        <v>0</v>
      </c>
      <c r="J949" s="200">
        <f t="shared" si="686"/>
        <v>0</v>
      </c>
      <c r="K949" s="190">
        <f>(J949-$J$1132)/($J$1133-$J$1132)</f>
        <v>0</v>
      </c>
      <c r="L949" s="193" t="str">
        <f t="shared" si="687"/>
        <v>NO</v>
      </c>
      <c r="M949" s="46" t="s">
        <v>192</v>
      </c>
      <c r="N949" s="192">
        <f t="shared" si="688"/>
        <v>2</v>
      </c>
      <c r="O949" s="190">
        <f>(N949-N$1132)/(N$1133-N$1132)</f>
        <v>1</v>
      </c>
      <c r="P949" s="46" t="s">
        <v>58</v>
      </c>
      <c r="Q949" s="192">
        <f t="shared" si="689"/>
        <v>3</v>
      </c>
      <c r="R949" s="190">
        <f>(Q949-Q$1132)/(Q$1133-Q$1132)</f>
        <v>1</v>
      </c>
      <c r="S949" s="46" t="s">
        <v>60</v>
      </c>
      <c r="T949" s="192">
        <f t="shared" si="690"/>
        <v>2</v>
      </c>
      <c r="U949" s="190">
        <f>(T949-T$1132)/(T$1133-T$1132)</f>
        <v>1</v>
      </c>
      <c r="V949" s="46" t="s">
        <v>62</v>
      </c>
      <c r="W949" s="194">
        <f>VLOOKUP(V949,'DATOS DE SOPORTE'!$S$5:$T$10,2,FALSE)</f>
        <v>1</v>
      </c>
      <c r="X949" s="201">
        <f>(W949-W$1132)/(W$1133-W$1132)</f>
        <v>0</v>
      </c>
      <c r="Y949" s="46" t="s">
        <v>188</v>
      </c>
      <c r="Z949" s="194">
        <f t="shared" si="691"/>
        <v>1</v>
      </c>
      <c r="AA949" s="201">
        <f>(Z949-Z$1132)/(Z$1133-Z$1132)</f>
        <v>0</v>
      </c>
      <c r="AB949" s="46" t="s">
        <v>136</v>
      </c>
      <c r="AC949" s="194">
        <f t="shared" si="692"/>
        <v>2</v>
      </c>
      <c r="AD949" s="201">
        <f>(AC949-AC$1132)/(AC$1133-AC$1132)</f>
        <v>1</v>
      </c>
      <c r="AE949" s="46" t="s">
        <v>136</v>
      </c>
      <c r="AF949" s="194">
        <f t="shared" si="693"/>
        <v>2</v>
      </c>
      <c r="AG949" s="201">
        <f>(AF949-AF$1132)/(AF$1133-AF$1132)</f>
        <v>1</v>
      </c>
      <c r="AH949" s="24" t="s">
        <v>67</v>
      </c>
      <c r="AI949" s="194">
        <f>VLOOKUP(AH949,'DATOS DE SOPORTE'!$V$5:$W$8,2,FALSE)</f>
        <v>1</v>
      </c>
      <c r="AJ949" s="201">
        <f>(AI949-AI$1132)/(AI$1133-AI$1132)</f>
        <v>0</v>
      </c>
      <c r="AK949" s="58" t="str">
        <f t="shared" si="685"/>
        <v>Bueno</v>
      </c>
      <c r="AL949" s="196">
        <f>IFERROR(SQRT(($E949-$E$1136)^2+($C949-$C$1136)^2),0)</f>
        <v>0.1138436393956087</v>
      </c>
      <c r="AM949" s="197" t="str">
        <f>IF(AL949&lt;=SMALL($AL$3:$AL$1130,1),"MAS PARECIDO","NO")</f>
        <v>NO</v>
      </c>
      <c r="AN949" s="197" t="str">
        <f>IF(AL949&lt;=SMALL($AL$3:$AL$1130,5),"SIMILAR","NO")</f>
        <v>NO</v>
      </c>
      <c r="AO949" s="197" t="str">
        <f t="shared" si="694"/>
        <v>N/A</v>
      </c>
      <c r="AP949" s="197">
        <f t="shared" si="695"/>
        <v>0</v>
      </c>
      <c r="AQ949" s="198">
        <f t="shared" si="696"/>
        <v>0</v>
      </c>
      <c r="AR949" s="196">
        <f>IFERROR(SQRT(($E949-$E$1136)^2+($H949-$H$1136)^2),0)</f>
        <v>0.33468069127683658</v>
      </c>
      <c r="AS949" s="197" t="str">
        <f>IF(AR949&lt;=SMALL(AR$3:AR$1130,1),"MAS PARECIDO","NO")</f>
        <v>NO</v>
      </c>
      <c r="AT949" s="197" t="str">
        <f>IF(AR949&lt;=SMALL(AR$3:AR$1130,5),"SIMILAR","NO")</f>
        <v>NO</v>
      </c>
      <c r="AU949" s="197" t="str">
        <f t="shared" si="697"/>
        <v>N/A</v>
      </c>
      <c r="AV949" s="197">
        <f t="shared" si="698"/>
        <v>0</v>
      </c>
      <c r="AW949" s="198">
        <f t="shared" si="699"/>
        <v>0</v>
      </c>
      <c r="AX949" s="199">
        <f>IFERROR(SQRT(($E949-$E$1136)^2+($K949-$K$1136)^2),0)</f>
        <v>0.20223761767393844</v>
      </c>
      <c r="AY949" s="197" t="str">
        <f>IF(AX949&lt;=SMALL(AX$3:AX$1130,1),"MAS PARECIDO","NO")</f>
        <v>NO</v>
      </c>
      <c r="AZ949" s="197" t="str">
        <f>IF(AX949&lt;=SMALL(AX$3:AX$1130,5),"SIMILAR","NO")</f>
        <v>NO</v>
      </c>
      <c r="BA949" s="197" t="str">
        <f t="shared" si="700"/>
        <v>N/A</v>
      </c>
      <c r="BB949" s="197">
        <f t="shared" si="701"/>
        <v>0</v>
      </c>
      <c r="BC949" s="198">
        <f t="shared" si="702"/>
        <v>0</v>
      </c>
      <c r="BD949" s="196">
        <f>IFERROR(SQRT(($E949-$E$1136)^2+($O949-$O$1136)^2),0)</f>
        <v>3.0000900027000808E-2</v>
      </c>
      <c r="BE949" s="197" t="str">
        <f>IF(BD949&lt;=SMALL(BD$3:BD$1130,1),"MAS PARECIDO","NO")</f>
        <v>NO</v>
      </c>
      <c r="BF949" s="197" t="str">
        <f>IF(BD949&lt;=SMALL(BD$3:BD$1130,5),"SIMILAR","NO")</f>
        <v>NO</v>
      </c>
      <c r="BG949" s="197" t="str">
        <f t="shared" si="703"/>
        <v>N/A</v>
      </c>
      <c r="BH949" s="197">
        <f t="shared" si="704"/>
        <v>0</v>
      </c>
      <c r="BI949" s="198">
        <f t="shared" si="705"/>
        <v>0</v>
      </c>
      <c r="BJ949" s="199">
        <f>IFERROR(SQRT(($E949-$E$1136)^2+($R949-$R$1136)^2),0)</f>
        <v>0.50089924536021224</v>
      </c>
      <c r="BK949" s="197" t="str">
        <f>IF(BJ949&lt;=SMALL(BJ$3:BJ$1130,1),"MAS PARECIDO","NO")</f>
        <v>NO</v>
      </c>
      <c r="BL949" s="197" t="str">
        <f>IF(BJ949&lt;=SMALL(BJ$3:BJ$1130,5),"SIMILAR","NO")</f>
        <v>NO</v>
      </c>
      <c r="BM949" s="197" t="str">
        <f t="shared" si="706"/>
        <v>N/A</v>
      </c>
      <c r="BN949" s="197">
        <f t="shared" si="707"/>
        <v>0</v>
      </c>
      <c r="BO949" s="198">
        <f t="shared" si="708"/>
        <v>0</v>
      </c>
      <c r="BP949" s="199">
        <f>IFERROR(SQRT(($E949-$E$1136)^2+($U949-$U$1136)^2),0)</f>
        <v>1.0004499257846093</v>
      </c>
      <c r="BQ949" s="197" t="str">
        <f>IF(BP949&lt;=SMALL(BP$3:BP$1130,1),"MAS PARECIDO","NO")</f>
        <v>NO</v>
      </c>
      <c r="BR949" s="197" t="str">
        <f>IF(BP949&lt;=SMALL(BP$3:BP$1130,5),"SIMILAR","NO")</f>
        <v>NO</v>
      </c>
      <c r="BS949" s="197" t="str">
        <f t="shared" si="709"/>
        <v>N/A</v>
      </c>
      <c r="BT949" s="197">
        <f t="shared" si="710"/>
        <v>0</v>
      </c>
      <c r="BU949" s="198">
        <f t="shared" si="711"/>
        <v>0</v>
      </c>
      <c r="BV949" s="199">
        <f>IFERROR(SQRT(($E949-$E$1136)^2+($X949-$X$1136)^2),0)</f>
        <v>3.0000900027000808E-2</v>
      </c>
      <c r="BW949" s="197" t="str">
        <f>IF(BV949&lt;=SMALL(BV$3:BV$1130,1),"MAS PARECIDO","NO")</f>
        <v>NO</v>
      </c>
      <c r="BX949" s="197" t="str">
        <f>IF(BV949&lt;=SMALL(BV$3:BV$1130,5),"SIMILAR","NO")</f>
        <v>NO</v>
      </c>
      <c r="BY949" s="197" t="str">
        <f t="shared" si="712"/>
        <v>N/A</v>
      </c>
      <c r="BZ949" s="197">
        <f t="shared" si="713"/>
        <v>0</v>
      </c>
      <c r="CA949" s="198">
        <f t="shared" si="714"/>
        <v>0</v>
      </c>
      <c r="CB949" s="199">
        <f>IFERROR(SQRT(($E949-$E$1136)^2+($AA949-$AA$1136)^2),0)</f>
        <v>3.0000900027000808E-2</v>
      </c>
      <c r="CC949" s="197" t="str">
        <f>IF(CB949&lt;=SMALL(CB$3:CB$1130,1),"MAS PARECIDO","NO")</f>
        <v>NO</v>
      </c>
      <c r="CD949" s="197" t="str">
        <f>IF(CB949&lt;=SMALL(CB$3:CB$1130,5),"SIMILAR","NO")</f>
        <v>NO</v>
      </c>
      <c r="CE949" s="197" t="str">
        <f t="shared" si="715"/>
        <v>N/A</v>
      </c>
      <c r="CF949" s="197">
        <f t="shared" si="716"/>
        <v>0</v>
      </c>
      <c r="CG949" s="198">
        <f t="shared" si="717"/>
        <v>0</v>
      </c>
      <c r="CH949" s="199">
        <f>IFERROR(SQRT(($E949-$E$1136)^2+($AD949-$AD$1136)^2),0)</f>
        <v>3.0000900027000808E-2</v>
      </c>
      <c r="CI949" s="197" t="str">
        <f>IF(CH949&lt;=SMALL(CH$3:CH$1130,1),"MAS PARECIDO","NO")</f>
        <v>NO</v>
      </c>
      <c r="CJ949" s="197" t="str">
        <f>IF(CH949&lt;=SMALL(CH$3:CH$1130,5),"SIMILAR","NO")</f>
        <v>NO</v>
      </c>
      <c r="CK949" s="197" t="str">
        <f t="shared" si="718"/>
        <v>N/A</v>
      </c>
      <c r="CL949" s="197">
        <f t="shared" si="719"/>
        <v>0</v>
      </c>
      <c r="CM949" s="198">
        <f t="shared" si="720"/>
        <v>0</v>
      </c>
      <c r="CN949" s="199">
        <f>IFERROR(SQRT(($E949-$E$1136)^2+($AG949-$AG$1136)^2),0)</f>
        <v>3.0000900027000808E-2</v>
      </c>
      <c r="CO949" s="197" t="str">
        <f>IF(CN949&lt;=SMALL(CN$3:CN$1130,1),"MAS PARECIDO","NO")</f>
        <v>NO</v>
      </c>
      <c r="CP949" s="197" t="str">
        <f>IF(CN949&lt;=SMALL(CN$3:CN$1130,5),"SIMILAR","NO")</f>
        <v>NO</v>
      </c>
      <c r="CQ949" s="197" t="str">
        <f t="shared" si="721"/>
        <v>N/A</v>
      </c>
      <c r="CR949" s="197">
        <f t="shared" si="722"/>
        <v>0</v>
      </c>
      <c r="CS949" s="198">
        <f t="shared" si="723"/>
        <v>0</v>
      </c>
      <c r="CT949" s="199">
        <f>IFERROR(SQRT(($E949-$E$1136)^2+($AJ949-$AJ$1136)^2),0)</f>
        <v>3.0000900027000808E-2</v>
      </c>
      <c r="CU949" s="197" t="str">
        <f>IF(CT949&lt;=SMALL(CT$3:CT$1130,1),"MAS PARECIDO","NO")</f>
        <v>NO</v>
      </c>
      <c r="CV949" s="197" t="str">
        <f>IF(CT949&lt;=SMALL(CT$3:CT$1130,5),"SIMILAR","NO")</f>
        <v>NO</v>
      </c>
      <c r="CW949" s="197" t="str">
        <f t="shared" si="724"/>
        <v>N/A</v>
      </c>
      <c r="CX949" s="197">
        <f t="shared" si="725"/>
        <v>0</v>
      </c>
      <c r="CY949" s="198">
        <f t="shared" si="726"/>
        <v>0</v>
      </c>
      <c r="CZ949" s="2">
        <v>0</v>
      </c>
      <c r="DA949" s="2" t="s">
        <v>2764</v>
      </c>
      <c r="DB949" s="2">
        <v>0</v>
      </c>
      <c r="DC949" s="2" t="s">
        <v>189</v>
      </c>
    </row>
    <row r="950" spans="1:107">
      <c r="A950" s="24" t="s">
        <v>967</v>
      </c>
      <c r="B950" s="46">
        <v>135533.44</v>
      </c>
      <c r="C950" s="190">
        <f>(B950-$B$1132)/($B$1133-$B$1132)</f>
        <v>0.15316147012858081</v>
      </c>
      <c r="D950" s="46">
        <v>25000</v>
      </c>
      <c r="E950" s="190">
        <f>(D950-$D$1132)/($D$1133-$D$1132)</f>
        <v>4.9971499144974348E-2</v>
      </c>
      <c r="F950" s="46" t="s">
        <v>203</v>
      </c>
      <c r="G950" s="192">
        <f>VLOOKUP(F950,'DATOS DE SOPORTE'!$Y$5:$Z$8,2,FALSE)</f>
        <v>3</v>
      </c>
      <c r="H950" s="190">
        <f>(G950-$G$1132)/($G$1133-$G$1132)</f>
        <v>0.66666666666666663</v>
      </c>
      <c r="I950" s="50">
        <v>1</v>
      </c>
      <c r="J950" s="200">
        <f t="shared" si="686"/>
        <v>1</v>
      </c>
      <c r="K950" s="190">
        <f>(J950-$J$1132)/($J$1133-$J$1132)</f>
        <v>0.2</v>
      </c>
      <c r="L950" s="193" t="str">
        <f t="shared" si="687"/>
        <v>SI</v>
      </c>
      <c r="M950" s="46" t="s">
        <v>192</v>
      </c>
      <c r="N950" s="192">
        <f t="shared" si="688"/>
        <v>2</v>
      </c>
      <c r="O950" s="190">
        <f>(N950-N$1132)/(N$1133-N$1132)</f>
        <v>1</v>
      </c>
      <c r="P950" s="46" t="s">
        <v>58</v>
      </c>
      <c r="Q950" s="192">
        <f t="shared" si="689"/>
        <v>3</v>
      </c>
      <c r="R950" s="190">
        <f>(Q950-Q$1132)/(Q$1133-Q$1132)</f>
        <v>1</v>
      </c>
      <c r="S950" s="46" t="s">
        <v>60</v>
      </c>
      <c r="T950" s="192">
        <f t="shared" si="690"/>
        <v>2</v>
      </c>
      <c r="U950" s="190">
        <f>(T950-T$1132)/(T$1133-T$1132)</f>
        <v>1</v>
      </c>
      <c r="V950" s="46" t="s">
        <v>62</v>
      </c>
      <c r="W950" s="194">
        <f>VLOOKUP(V950,'DATOS DE SOPORTE'!$S$5:$T$10,2,FALSE)</f>
        <v>1</v>
      </c>
      <c r="X950" s="201">
        <f>(W950-W$1132)/(W$1133-W$1132)</f>
        <v>0</v>
      </c>
      <c r="Y950" s="46" t="s">
        <v>188</v>
      </c>
      <c r="Z950" s="194">
        <f t="shared" si="691"/>
        <v>1</v>
      </c>
      <c r="AA950" s="201">
        <f>(Z950-Z$1132)/(Z$1133-Z$1132)</f>
        <v>0</v>
      </c>
      <c r="AB950" s="46" t="s">
        <v>188</v>
      </c>
      <c r="AC950" s="194">
        <f t="shared" si="692"/>
        <v>1</v>
      </c>
      <c r="AD950" s="201">
        <f>(AC950-AC$1132)/(AC$1133-AC$1132)</f>
        <v>0</v>
      </c>
      <c r="AE950" s="46" t="s">
        <v>188</v>
      </c>
      <c r="AF950" s="194">
        <f t="shared" si="693"/>
        <v>1</v>
      </c>
      <c r="AG950" s="201">
        <f>(AF950-AF$1132)/(AF$1133-AF$1132)</f>
        <v>0</v>
      </c>
      <c r="AH950" s="24" t="s">
        <v>67</v>
      </c>
      <c r="AI950" s="194">
        <f>VLOOKUP(AH950,'DATOS DE SOPORTE'!$V$5:$W$8,2,FALSE)</f>
        <v>1</v>
      </c>
      <c r="AJ950" s="201">
        <f>(AI950-AI$1132)/(AI$1133-AI$1132)</f>
        <v>0</v>
      </c>
      <c r="AK950" s="58" t="str">
        <f t="shared" si="685"/>
        <v>Regular</v>
      </c>
      <c r="AL950" s="196">
        <f>IFERROR(SQRT(($E950-$E$1136)^2+($C950-$C$1136)^2),0)</f>
        <v>7.2123613555330493E-2</v>
      </c>
      <c r="AM950" s="197" t="str">
        <f>IF(AL950&lt;=SMALL($AL$3:$AL$1130,1),"MAS PARECIDO","NO")</f>
        <v>NO</v>
      </c>
      <c r="AN950" s="197" t="str">
        <f>IF(AL950&lt;=SMALL($AL$3:$AL$1130,5),"SIMILAR","NO")</f>
        <v>NO</v>
      </c>
      <c r="AO950" s="197" t="str">
        <f t="shared" si="694"/>
        <v>N/A</v>
      </c>
      <c r="AP950" s="197">
        <f t="shared" si="695"/>
        <v>0</v>
      </c>
      <c r="AQ950" s="198">
        <f t="shared" si="696"/>
        <v>0</v>
      </c>
      <c r="AR950" s="196">
        <f>IFERROR(SQRT(($E950-$E$1136)^2+($H950-$H$1136)^2),0)</f>
        <v>0.33706269612323075</v>
      </c>
      <c r="AS950" s="197" t="str">
        <f>IF(AR950&lt;=SMALL(AR$3:AR$1130,1),"MAS PARECIDO","NO")</f>
        <v>NO</v>
      </c>
      <c r="AT950" s="197" t="str">
        <f>IF(AR950&lt;=SMALL(AR$3:AR$1130,5),"SIMILAR","NO")</f>
        <v>NO</v>
      </c>
      <c r="AU950" s="197" t="str">
        <f t="shared" si="697"/>
        <v>N/A</v>
      </c>
      <c r="AV950" s="197">
        <f t="shared" si="698"/>
        <v>0</v>
      </c>
      <c r="AW950" s="198">
        <f t="shared" si="699"/>
        <v>0</v>
      </c>
      <c r="AX950" s="199">
        <f>IFERROR(SQRT(($E950-$E$1136)^2+($K950-$K$1136)^2),0)</f>
        <v>5.0001500045001347E-2</v>
      </c>
      <c r="AY950" s="197" t="str">
        <f>IF(AX950&lt;=SMALL(AX$3:AX$1130,1),"MAS PARECIDO","NO")</f>
        <v>NO</v>
      </c>
      <c r="AZ950" s="197" t="str">
        <f>IF(AX950&lt;=SMALL(AX$3:AX$1130,5),"SIMILAR","NO")</f>
        <v>NO</v>
      </c>
      <c r="BA950" s="197" t="str">
        <f t="shared" si="700"/>
        <v>N/A</v>
      </c>
      <c r="BB950" s="197">
        <f t="shared" si="701"/>
        <v>0</v>
      </c>
      <c r="BC950" s="198">
        <f t="shared" si="702"/>
        <v>0</v>
      </c>
      <c r="BD950" s="196">
        <f>IFERROR(SQRT(($E950-$E$1136)^2+($O950-$O$1136)^2),0)</f>
        <v>5.0001500045001347E-2</v>
      </c>
      <c r="BE950" s="197" t="str">
        <f>IF(BD950&lt;=SMALL(BD$3:BD$1130,1),"MAS PARECIDO","NO")</f>
        <v>NO</v>
      </c>
      <c r="BF950" s="197" t="str">
        <f>IF(BD950&lt;=SMALL(BD$3:BD$1130,5),"SIMILAR","NO")</f>
        <v>NO</v>
      </c>
      <c r="BG950" s="197" t="str">
        <f t="shared" si="703"/>
        <v>N/A</v>
      </c>
      <c r="BH950" s="197">
        <f t="shared" si="704"/>
        <v>0</v>
      </c>
      <c r="BI950" s="198">
        <f t="shared" si="705"/>
        <v>0</v>
      </c>
      <c r="BJ950" s="199">
        <f>IFERROR(SQRT(($E950-$E$1136)^2+($R950-$R$1136)^2),0)</f>
        <v>0.50249393031831757</v>
      </c>
      <c r="BK950" s="197" t="str">
        <f>IF(BJ950&lt;=SMALL(BJ$3:BJ$1130,1),"MAS PARECIDO","NO")</f>
        <v>NO</v>
      </c>
      <c r="BL950" s="197" t="str">
        <f>IF(BJ950&lt;=SMALL(BJ$3:BJ$1130,5),"SIMILAR","NO")</f>
        <v>NO</v>
      </c>
      <c r="BM950" s="197" t="str">
        <f t="shared" si="706"/>
        <v>N/A</v>
      </c>
      <c r="BN950" s="197">
        <f t="shared" si="707"/>
        <v>0</v>
      </c>
      <c r="BO950" s="198">
        <f t="shared" si="708"/>
        <v>0</v>
      </c>
      <c r="BP950" s="199">
        <f>IFERROR(SQRT(($E950-$E$1136)^2+($U950-$U$1136)^2),0)</f>
        <v>1.0012492946348328</v>
      </c>
      <c r="BQ950" s="197" t="str">
        <f>IF(BP950&lt;=SMALL(BP$3:BP$1130,1),"MAS PARECIDO","NO")</f>
        <v>NO</v>
      </c>
      <c r="BR950" s="197" t="str">
        <f>IF(BP950&lt;=SMALL(BP$3:BP$1130,5),"SIMILAR","NO")</f>
        <v>NO</v>
      </c>
      <c r="BS950" s="197" t="str">
        <f t="shared" si="709"/>
        <v>N/A</v>
      </c>
      <c r="BT950" s="197">
        <f t="shared" si="710"/>
        <v>0</v>
      </c>
      <c r="BU950" s="198">
        <f t="shared" si="711"/>
        <v>0</v>
      </c>
      <c r="BV950" s="199">
        <f>IFERROR(SQRT(($E950-$E$1136)^2+($X950-$X$1136)^2),0)</f>
        <v>5.0001500045001347E-2</v>
      </c>
      <c r="BW950" s="197" t="str">
        <f>IF(BV950&lt;=SMALL(BV$3:BV$1130,1),"MAS PARECIDO","NO")</f>
        <v>NO</v>
      </c>
      <c r="BX950" s="197" t="str">
        <f>IF(BV950&lt;=SMALL(BV$3:BV$1130,5),"SIMILAR","NO")</f>
        <v>NO</v>
      </c>
      <c r="BY950" s="197" t="str">
        <f t="shared" si="712"/>
        <v>N/A</v>
      </c>
      <c r="BZ950" s="197">
        <f t="shared" si="713"/>
        <v>0</v>
      </c>
      <c r="CA950" s="198">
        <f t="shared" si="714"/>
        <v>0</v>
      </c>
      <c r="CB950" s="199">
        <f>IFERROR(SQRT(($E950-$E$1136)^2+($AA950-$AA$1136)^2),0)</f>
        <v>5.0001500045001347E-2</v>
      </c>
      <c r="CC950" s="197" t="str">
        <f>IF(CB950&lt;=SMALL(CB$3:CB$1130,1),"MAS PARECIDO","NO")</f>
        <v>NO</v>
      </c>
      <c r="CD950" s="197" t="str">
        <f>IF(CB950&lt;=SMALL(CB$3:CB$1130,5),"SIMILAR","NO")</f>
        <v>NO</v>
      </c>
      <c r="CE950" s="197" t="str">
        <f t="shared" si="715"/>
        <v>N/A</v>
      </c>
      <c r="CF950" s="197">
        <f t="shared" si="716"/>
        <v>0</v>
      </c>
      <c r="CG950" s="198">
        <f t="shared" si="717"/>
        <v>0</v>
      </c>
      <c r="CH950" s="199">
        <f>IFERROR(SQRT(($E950-$E$1136)^2+($AD950-$AD$1136)^2),0)</f>
        <v>1.0012492946348328</v>
      </c>
      <c r="CI950" s="197" t="str">
        <f>IF(CH950&lt;=SMALL(CH$3:CH$1130,1),"MAS PARECIDO","NO")</f>
        <v>NO</v>
      </c>
      <c r="CJ950" s="197" t="str">
        <f>IF(CH950&lt;=SMALL(CH$3:CH$1130,5),"SIMILAR","NO")</f>
        <v>NO</v>
      </c>
      <c r="CK950" s="197" t="str">
        <f t="shared" si="718"/>
        <v>N/A</v>
      </c>
      <c r="CL950" s="197">
        <f t="shared" si="719"/>
        <v>0</v>
      </c>
      <c r="CM950" s="198">
        <f t="shared" si="720"/>
        <v>0</v>
      </c>
      <c r="CN950" s="199">
        <f>IFERROR(SQRT(($E950-$E$1136)^2+($AG950-$AG$1136)^2),0)</f>
        <v>1.0012492946348328</v>
      </c>
      <c r="CO950" s="197" t="str">
        <f>IF(CN950&lt;=SMALL(CN$3:CN$1130,1),"MAS PARECIDO","NO")</f>
        <v>NO</v>
      </c>
      <c r="CP950" s="197" t="str">
        <f>IF(CN950&lt;=SMALL(CN$3:CN$1130,5),"SIMILAR","NO")</f>
        <v>NO</v>
      </c>
      <c r="CQ950" s="197" t="str">
        <f t="shared" si="721"/>
        <v>N/A</v>
      </c>
      <c r="CR950" s="197">
        <f t="shared" si="722"/>
        <v>0</v>
      </c>
      <c r="CS950" s="198">
        <f t="shared" si="723"/>
        <v>0</v>
      </c>
      <c r="CT950" s="199">
        <f>IFERROR(SQRT(($E950-$E$1136)^2+($AJ950-$AJ$1136)^2),0)</f>
        <v>5.0001500045001347E-2</v>
      </c>
      <c r="CU950" s="197" t="str">
        <f>IF(CT950&lt;=SMALL(CT$3:CT$1130,1),"MAS PARECIDO","NO")</f>
        <v>NO</v>
      </c>
      <c r="CV950" s="197" t="str">
        <f>IF(CT950&lt;=SMALL(CT$3:CT$1130,5),"SIMILAR","NO")</f>
        <v>NO</v>
      </c>
      <c r="CW950" s="197" t="str">
        <f t="shared" si="724"/>
        <v>N/A</v>
      </c>
      <c r="CX950" s="197">
        <f t="shared" si="725"/>
        <v>0</v>
      </c>
      <c r="CY950" s="198">
        <f t="shared" si="726"/>
        <v>0</v>
      </c>
      <c r="CZ950" s="2" t="s">
        <v>2573</v>
      </c>
      <c r="DA950" s="2" t="s">
        <v>2574</v>
      </c>
      <c r="DB950" s="2">
        <v>1</v>
      </c>
      <c r="DC950" s="2" t="s">
        <v>346</v>
      </c>
    </row>
    <row r="951" spans="1:107">
      <c r="A951" s="24" t="s">
        <v>1101</v>
      </c>
      <c r="B951" s="46">
        <v>43734.73</v>
      </c>
      <c r="C951" s="190">
        <f>(B951-$B$1132)/($B$1133-$B$1132)</f>
        <v>4.5856745642066557E-2</v>
      </c>
      <c r="D951" s="46">
        <v>12500</v>
      </c>
      <c r="E951" s="190">
        <f>(D951-$D$1132)/($D$1133-$D$1132)</f>
        <v>2.4970749122473674E-2</v>
      </c>
      <c r="F951" s="46" t="s">
        <v>203</v>
      </c>
      <c r="G951" s="192">
        <f>VLOOKUP(F951,'DATOS DE SOPORTE'!$Y$5:$Z$8,2,FALSE)</f>
        <v>3</v>
      </c>
      <c r="H951" s="190">
        <f>(G951-$G$1132)/($G$1133-$G$1132)</f>
        <v>0.66666666666666663</v>
      </c>
      <c r="I951" s="50">
        <v>0</v>
      </c>
      <c r="J951" s="200">
        <f t="shared" si="686"/>
        <v>0</v>
      </c>
      <c r="K951" s="190">
        <f>(J951-$J$1132)/($J$1133-$J$1132)</f>
        <v>0</v>
      </c>
      <c r="L951" s="193" t="str">
        <f t="shared" si="687"/>
        <v>NO</v>
      </c>
      <c r="M951" s="46" t="s">
        <v>192</v>
      </c>
      <c r="N951" s="192">
        <f t="shared" si="688"/>
        <v>2</v>
      </c>
      <c r="O951" s="190">
        <f>(N951-N$1132)/(N$1133-N$1132)</f>
        <v>1</v>
      </c>
      <c r="P951" s="46" t="s">
        <v>196</v>
      </c>
      <c r="Q951" s="192">
        <f t="shared" si="689"/>
        <v>1</v>
      </c>
      <c r="R951" s="190">
        <f>(Q951-Q$1132)/(Q$1133-Q$1132)</f>
        <v>0</v>
      </c>
      <c r="S951" s="46" t="s">
        <v>60</v>
      </c>
      <c r="T951" s="192">
        <f t="shared" si="690"/>
        <v>2</v>
      </c>
      <c r="U951" s="190">
        <f>(T951-T$1132)/(T$1133-T$1132)</f>
        <v>1</v>
      </c>
      <c r="V951" s="46" t="s">
        <v>62</v>
      </c>
      <c r="W951" s="194">
        <f>VLOOKUP(V951,'DATOS DE SOPORTE'!$S$5:$T$10,2,FALSE)</f>
        <v>1</v>
      </c>
      <c r="X951" s="201">
        <f>(W951-W$1132)/(W$1133-W$1132)</f>
        <v>0</v>
      </c>
      <c r="Y951" s="46" t="s">
        <v>136</v>
      </c>
      <c r="Z951" s="194">
        <f t="shared" si="691"/>
        <v>2</v>
      </c>
      <c r="AA951" s="201">
        <f>(Z951-Z$1132)/(Z$1133-Z$1132)</f>
        <v>1</v>
      </c>
      <c r="AB951" s="46" t="s">
        <v>136</v>
      </c>
      <c r="AC951" s="194">
        <f t="shared" si="692"/>
        <v>2</v>
      </c>
      <c r="AD951" s="201">
        <f>(AC951-AC$1132)/(AC$1133-AC$1132)</f>
        <v>1</v>
      </c>
      <c r="AE951" s="46" t="s">
        <v>188</v>
      </c>
      <c r="AF951" s="194">
        <f t="shared" si="693"/>
        <v>1</v>
      </c>
      <c r="AG951" s="201">
        <f>(AF951-AF$1132)/(AF$1133-AF$1132)</f>
        <v>0</v>
      </c>
      <c r="AH951" s="24" t="s">
        <v>67</v>
      </c>
      <c r="AI951" s="194">
        <f>VLOOKUP(AH951,'DATOS DE SOPORTE'!$V$5:$W$8,2,FALSE)</f>
        <v>1</v>
      </c>
      <c r="AJ951" s="201">
        <f>(AI951-AI$1132)/(AI$1133-AI$1132)</f>
        <v>0</v>
      </c>
      <c r="AK951" s="58" t="str">
        <f t="shared" si="685"/>
        <v>Regular</v>
      </c>
      <c r="AL951" s="196">
        <f>IFERROR(SQRT(($E951-$E$1136)^2+($C951-$C$1136)^2),0)</f>
        <v>0.16123237958550796</v>
      </c>
      <c r="AM951" s="197" t="str">
        <f>IF(AL951&lt;=SMALL($AL$3:$AL$1130,1),"MAS PARECIDO","NO")</f>
        <v>NO</v>
      </c>
      <c r="AN951" s="197" t="str">
        <f>IF(AL951&lt;=SMALL($AL$3:$AL$1130,5),"SIMILAR","NO")</f>
        <v>NO</v>
      </c>
      <c r="AO951" s="197" t="str">
        <f t="shared" si="694"/>
        <v>N/A</v>
      </c>
      <c r="AP951" s="197">
        <f t="shared" si="695"/>
        <v>0</v>
      </c>
      <c r="AQ951" s="198">
        <f t="shared" si="696"/>
        <v>0</v>
      </c>
      <c r="AR951" s="196">
        <f>IFERROR(SQRT(($E951-$E$1136)^2+($H951-$H$1136)^2),0)</f>
        <v>0.33426957476384039</v>
      </c>
      <c r="AS951" s="197" t="str">
        <f>IF(AR951&lt;=SMALL(AR$3:AR$1130,1),"MAS PARECIDO","NO")</f>
        <v>NO</v>
      </c>
      <c r="AT951" s="197" t="str">
        <f>IF(AR951&lt;=SMALL(AR$3:AR$1130,5),"SIMILAR","NO")</f>
        <v>NO</v>
      </c>
      <c r="AU951" s="197" t="str">
        <f t="shared" si="697"/>
        <v>N/A</v>
      </c>
      <c r="AV951" s="197">
        <f t="shared" si="698"/>
        <v>0</v>
      </c>
      <c r="AW951" s="198">
        <f t="shared" si="699"/>
        <v>0</v>
      </c>
      <c r="AX951" s="199">
        <f>IFERROR(SQRT(($E951-$E$1136)^2+($K951-$K$1136)^2),0)</f>
        <v>0.20155653673767956</v>
      </c>
      <c r="AY951" s="197" t="str">
        <f>IF(AX951&lt;=SMALL(AX$3:AX$1130,1),"MAS PARECIDO","NO")</f>
        <v>NO</v>
      </c>
      <c r="AZ951" s="197" t="str">
        <f>IF(AX951&lt;=SMALL(AX$3:AX$1130,5),"SIMILAR","NO")</f>
        <v>NO</v>
      </c>
      <c r="BA951" s="197" t="str">
        <f t="shared" si="700"/>
        <v>N/A</v>
      </c>
      <c r="BB951" s="197">
        <f t="shared" si="701"/>
        <v>0</v>
      </c>
      <c r="BC951" s="198">
        <f t="shared" si="702"/>
        <v>0</v>
      </c>
      <c r="BD951" s="196">
        <f>IFERROR(SQRT(($E951-$E$1136)^2+($O951-$O$1136)^2),0)</f>
        <v>2.5000750022500674E-2</v>
      </c>
      <c r="BE951" s="197" t="str">
        <f>IF(BD951&lt;=SMALL(BD$3:BD$1130,1),"MAS PARECIDO","NO")</f>
        <v>NO</v>
      </c>
      <c r="BF951" s="197" t="str">
        <f>IF(BD951&lt;=SMALL(BD$3:BD$1130,5),"SIMILAR","NO")</f>
        <v>NO</v>
      </c>
      <c r="BG951" s="197" t="str">
        <f t="shared" si="703"/>
        <v>N/A</v>
      </c>
      <c r="BH951" s="197">
        <f t="shared" si="704"/>
        <v>0</v>
      </c>
      <c r="BI951" s="198">
        <f t="shared" si="705"/>
        <v>0</v>
      </c>
      <c r="BJ951" s="199">
        <f>IFERROR(SQRT(($E951-$E$1136)^2+($R951-$R$1136)^2),0)</f>
        <v>0.5006246473174164</v>
      </c>
      <c r="BK951" s="197" t="str">
        <f>IF(BJ951&lt;=SMALL(BJ$3:BJ$1130,1),"MAS PARECIDO","NO")</f>
        <v>NO</v>
      </c>
      <c r="BL951" s="197" t="str">
        <f>IF(BJ951&lt;=SMALL(BJ$3:BJ$1130,5),"SIMILAR","NO")</f>
        <v>NO</v>
      </c>
      <c r="BM951" s="197" t="str">
        <f t="shared" si="706"/>
        <v>N/A</v>
      </c>
      <c r="BN951" s="197">
        <f t="shared" si="707"/>
        <v>0</v>
      </c>
      <c r="BO951" s="198">
        <f t="shared" si="708"/>
        <v>0</v>
      </c>
      <c r="BP951" s="199">
        <f>IFERROR(SQRT(($E951-$E$1136)^2+($U951-$U$1136)^2),0)</f>
        <v>1.0003124699321146</v>
      </c>
      <c r="BQ951" s="197" t="str">
        <f>IF(BP951&lt;=SMALL(BP$3:BP$1130,1),"MAS PARECIDO","NO")</f>
        <v>NO</v>
      </c>
      <c r="BR951" s="197" t="str">
        <f>IF(BP951&lt;=SMALL(BP$3:BP$1130,5),"SIMILAR","NO")</f>
        <v>NO</v>
      </c>
      <c r="BS951" s="197" t="str">
        <f t="shared" si="709"/>
        <v>N/A</v>
      </c>
      <c r="BT951" s="197">
        <f t="shared" si="710"/>
        <v>0</v>
      </c>
      <c r="BU951" s="198">
        <f t="shared" si="711"/>
        <v>0</v>
      </c>
      <c r="BV951" s="199">
        <f>IFERROR(SQRT(($E951-$E$1136)^2+($X951-$X$1136)^2),0)</f>
        <v>2.5000750022500674E-2</v>
      </c>
      <c r="BW951" s="197" t="str">
        <f>IF(BV951&lt;=SMALL(BV$3:BV$1130,1),"MAS PARECIDO","NO")</f>
        <v>NO</v>
      </c>
      <c r="BX951" s="197" t="str">
        <f>IF(BV951&lt;=SMALL(BV$3:BV$1130,5),"SIMILAR","NO")</f>
        <v>NO</v>
      </c>
      <c r="BY951" s="197" t="str">
        <f t="shared" si="712"/>
        <v>N/A</v>
      </c>
      <c r="BZ951" s="197">
        <f t="shared" si="713"/>
        <v>0</v>
      </c>
      <c r="CA951" s="198">
        <f t="shared" si="714"/>
        <v>0</v>
      </c>
      <c r="CB951" s="199">
        <f>IFERROR(SQRT(($E951-$E$1136)^2+($AA951-$AA$1136)^2),0)</f>
        <v>1.0003124699321146</v>
      </c>
      <c r="CC951" s="197" t="str">
        <f>IF(CB951&lt;=SMALL(CB$3:CB$1130,1),"MAS PARECIDO","NO")</f>
        <v>NO</v>
      </c>
      <c r="CD951" s="197" t="str">
        <f>IF(CB951&lt;=SMALL(CB$3:CB$1130,5),"SIMILAR","NO")</f>
        <v>NO</v>
      </c>
      <c r="CE951" s="197" t="str">
        <f t="shared" si="715"/>
        <v>N/A</v>
      </c>
      <c r="CF951" s="197">
        <f t="shared" si="716"/>
        <v>0</v>
      </c>
      <c r="CG951" s="198">
        <f t="shared" si="717"/>
        <v>0</v>
      </c>
      <c r="CH951" s="199">
        <f>IFERROR(SQRT(($E951-$E$1136)^2+($AD951-$AD$1136)^2),0)</f>
        <v>2.5000750022500674E-2</v>
      </c>
      <c r="CI951" s="197" t="str">
        <f>IF(CH951&lt;=SMALL(CH$3:CH$1130,1),"MAS PARECIDO","NO")</f>
        <v>NO</v>
      </c>
      <c r="CJ951" s="197" t="str">
        <f>IF(CH951&lt;=SMALL(CH$3:CH$1130,5),"SIMILAR","NO")</f>
        <v>NO</v>
      </c>
      <c r="CK951" s="197" t="str">
        <f t="shared" si="718"/>
        <v>N/A</v>
      </c>
      <c r="CL951" s="197">
        <f t="shared" si="719"/>
        <v>0</v>
      </c>
      <c r="CM951" s="198">
        <f t="shared" si="720"/>
        <v>0</v>
      </c>
      <c r="CN951" s="199">
        <f>IFERROR(SQRT(($E951-$E$1136)^2+($AG951-$AG$1136)^2),0)</f>
        <v>1.0003124699321146</v>
      </c>
      <c r="CO951" s="197" t="str">
        <f>IF(CN951&lt;=SMALL(CN$3:CN$1130,1),"MAS PARECIDO","NO")</f>
        <v>NO</v>
      </c>
      <c r="CP951" s="197" t="str">
        <f>IF(CN951&lt;=SMALL(CN$3:CN$1130,5),"SIMILAR","NO")</f>
        <v>NO</v>
      </c>
      <c r="CQ951" s="197" t="str">
        <f t="shared" si="721"/>
        <v>N/A</v>
      </c>
      <c r="CR951" s="197">
        <f t="shared" si="722"/>
        <v>0</v>
      </c>
      <c r="CS951" s="198">
        <f t="shared" si="723"/>
        <v>0</v>
      </c>
      <c r="CT951" s="199">
        <f>IFERROR(SQRT(($E951-$E$1136)^2+($AJ951-$AJ$1136)^2),0)</f>
        <v>2.5000750022500674E-2</v>
      </c>
      <c r="CU951" s="197" t="str">
        <f>IF(CT951&lt;=SMALL(CT$3:CT$1130,1),"MAS PARECIDO","NO")</f>
        <v>NO</v>
      </c>
      <c r="CV951" s="197" t="str">
        <f>IF(CT951&lt;=SMALL(CT$3:CT$1130,5),"SIMILAR","NO")</f>
        <v>NO</v>
      </c>
      <c r="CW951" s="197" t="str">
        <f t="shared" si="724"/>
        <v>N/A</v>
      </c>
      <c r="CX951" s="197">
        <f t="shared" si="725"/>
        <v>0</v>
      </c>
      <c r="CY951" s="198">
        <f t="shared" si="726"/>
        <v>0</v>
      </c>
      <c r="CZ951" s="2">
        <v>0</v>
      </c>
      <c r="DA951" s="2" t="s">
        <v>2765</v>
      </c>
      <c r="DB951" s="2">
        <v>1</v>
      </c>
      <c r="DC951" s="2" t="s">
        <v>346</v>
      </c>
    </row>
    <row r="952" spans="1:107">
      <c r="A952" s="24" t="s">
        <v>1102</v>
      </c>
      <c r="B952" s="46">
        <v>50096.25</v>
      </c>
      <c r="C952" s="190">
        <f>(B952-$B$1132)/($B$1133-$B$1132)</f>
        <v>5.3292810385410443E-2</v>
      </c>
      <c r="D952" s="46">
        <v>6000</v>
      </c>
      <c r="E952" s="190">
        <f>(D952-$D$1132)/($D$1133-$D$1132)</f>
        <v>1.1970359110773323E-2</v>
      </c>
      <c r="F952" s="46" t="s">
        <v>53</v>
      </c>
      <c r="G952" s="192">
        <f>VLOOKUP(F952,'DATOS DE SOPORTE'!$Y$5:$Z$8,2,FALSE)</f>
        <v>2</v>
      </c>
      <c r="H952" s="190">
        <f>(G952-$G$1132)/($G$1133-$G$1132)</f>
        <v>0.33333333333333331</v>
      </c>
      <c r="I952" s="50">
        <v>2</v>
      </c>
      <c r="J952" s="200">
        <f t="shared" si="686"/>
        <v>2</v>
      </c>
      <c r="K952" s="190">
        <f>(J952-$J$1132)/($J$1133-$J$1132)</f>
        <v>0.4</v>
      </c>
      <c r="L952" s="193" t="str">
        <f t="shared" si="687"/>
        <v>SI</v>
      </c>
      <c r="M952" s="46" t="s">
        <v>192</v>
      </c>
      <c r="N952" s="192">
        <f t="shared" si="688"/>
        <v>2</v>
      </c>
      <c r="O952" s="190">
        <f>(N952-N$1132)/(N$1133-N$1132)</f>
        <v>1</v>
      </c>
      <c r="P952" s="46" t="s">
        <v>193</v>
      </c>
      <c r="Q952" s="192">
        <f t="shared" si="689"/>
        <v>2</v>
      </c>
      <c r="R952" s="190">
        <f>(Q952-Q$1132)/(Q$1133-Q$1132)</f>
        <v>0.5</v>
      </c>
      <c r="S952" s="46" t="s">
        <v>194</v>
      </c>
      <c r="T952" s="192">
        <f t="shared" si="690"/>
        <v>1</v>
      </c>
      <c r="U952" s="190">
        <f>(T952-T$1132)/(T$1133-T$1132)</f>
        <v>0</v>
      </c>
      <c r="V952" s="46" t="s">
        <v>62</v>
      </c>
      <c r="W952" s="194">
        <f>VLOOKUP(V952,'DATOS DE SOPORTE'!$S$5:$T$10,2,FALSE)</f>
        <v>1</v>
      </c>
      <c r="X952" s="201">
        <f>(W952-W$1132)/(W$1133-W$1132)</f>
        <v>0</v>
      </c>
      <c r="Y952" s="46" t="s">
        <v>188</v>
      </c>
      <c r="Z952" s="194">
        <f t="shared" si="691"/>
        <v>1</v>
      </c>
      <c r="AA952" s="201">
        <f>(Z952-Z$1132)/(Z$1133-Z$1132)</f>
        <v>0</v>
      </c>
      <c r="AB952" s="46" t="s">
        <v>188</v>
      </c>
      <c r="AC952" s="194">
        <f t="shared" si="692"/>
        <v>1</v>
      </c>
      <c r="AD952" s="201">
        <f>(AC952-AC$1132)/(AC$1133-AC$1132)</f>
        <v>0</v>
      </c>
      <c r="AE952" s="46" t="s">
        <v>188</v>
      </c>
      <c r="AF952" s="194">
        <f t="shared" si="693"/>
        <v>1</v>
      </c>
      <c r="AG952" s="201">
        <f>(AF952-AF$1132)/(AF$1133-AF$1132)</f>
        <v>0</v>
      </c>
      <c r="AH952" s="24" t="s">
        <v>67</v>
      </c>
      <c r="AI952" s="194">
        <f>VLOOKUP(AH952,'DATOS DE SOPORTE'!$V$5:$W$8,2,FALSE)</f>
        <v>1</v>
      </c>
      <c r="AJ952" s="201">
        <f>(AI952-AI$1132)/(AI$1133-AI$1132)</f>
        <v>0</v>
      </c>
      <c r="AK952" s="58" t="str">
        <f t="shared" si="685"/>
        <v>Bueno</v>
      </c>
      <c r="AL952" s="196">
        <f>IFERROR(SQRT(($E952-$E$1136)^2+($C952-$C$1136)^2),0)</f>
        <v>0.15231966328909388</v>
      </c>
      <c r="AM952" s="197" t="str">
        <f>IF(AL952&lt;=SMALL($AL$3:$AL$1130,1),"MAS PARECIDO","NO")</f>
        <v>NO</v>
      </c>
      <c r="AN952" s="197" t="str">
        <f>IF(AL952&lt;=SMALL($AL$3:$AL$1130,5),"SIMILAR","NO")</f>
        <v>NO</v>
      </c>
      <c r="AO952" s="197" t="str">
        <f t="shared" si="694"/>
        <v>N/A</v>
      </c>
      <c r="AP952" s="197">
        <f t="shared" si="695"/>
        <v>0</v>
      </c>
      <c r="AQ952" s="198">
        <f t="shared" si="696"/>
        <v>0</v>
      </c>
      <c r="AR952" s="196">
        <f>IFERROR(SQRT(($E952-$E$1136)^2+($H952-$H$1136)^2),0)</f>
        <v>1.2000360010800324E-2</v>
      </c>
      <c r="AS952" s="197" t="str">
        <f>IF(AR952&lt;=SMALL(AR$3:AR$1130,1),"MAS PARECIDO","NO")</f>
        <v>NO</v>
      </c>
      <c r="AT952" s="197" t="str">
        <f>IF(AR952&lt;=SMALL(AR$3:AR$1130,5),"SIMILAR","NO")</f>
        <v>NO</v>
      </c>
      <c r="AU952" s="197" t="str">
        <f t="shared" si="697"/>
        <v>N/A</v>
      </c>
      <c r="AV952" s="197">
        <f t="shared" si="698"/>
        <v>0</v>
      </c>
      <c r="AW952" s="198">
        <f t="shared" si="699"/>
        <v>0</v>
      </c>
      <c r="AX952" s="199">
        <f>IFERROR(SQRT(($E952-$E$1136)^2+($K952-$K$1136)^2),0)</f>
        <v>0.20035969814408491</v>
      </c>
      <c r="AY952" s="197" t="str">
        <f>IF(AX952&lt;=SMALL(AX$3:AX$1130,1),"MAS PARECIDO","NO")</f>
        <v>NO</v>
      </c>
      <c r="AZ952" s="197" t="str">
        <f>IF(AX952&lt;=SMALL(AX$3:AX$1130,5),"SIMILAR","NO")</f>
        <v>NO</v>
      </c>
      <c r="BA952" s="197" t="str">
        <f t="shared" si="700"/>
        <v>N/A</v>
      </c>
      <c r="BB952" s="197">
        <f t="shared" si="701"/>
        <v>0</v>
      </c>
      <c r="BC952" s="198">
        <f t="shared" si="702"/>
        <v>0</v>
      </c>
      <c r="BD952" s="196">
        <f>IFERROR(SQRT(($E952-$E$1136)^2+($O952-$O$1136)^2),0)</f>
        <v>1.2000360010800324E-2</v>
      </c>
      <c r="BE952" s="197" t="str">
        <f>IF(BD952&lt;=SMALL(BD$3:BD$1130,1),"MAS PARECIDO","NO")</f>
        <v>NO</v>
      </c>
      <c r="BF952" s="197" t="str">
        <f>IF(BD952&lt;=SMALL(BD$3:BD$1130,5),"SIMILAR","NO")</f>
        <v>NO</v>
      </c>
      <c r="BG952" s="197" t="str">
        <f t="shared" si="703"/>
        <v>N/A</v>
      </c>
      <c r="BH952" s="197">
        <f t="shared" si="704"/>
        <v>0</v>
      </c>
      <c r="BI952" s="198">
        <f t="shared" si="705"/>
        <v>0</v>
      </c>
      <c r="BJ952" s="199">
        <f>IFERROR(SQRT(($E952-$E$1136)^2+($R952-$R$1136)^2),0)</f>
        <v>1.2000360010800324E-2</v>
      </c>
      <c r="BK952" s="197" t="str">
        <f>IF(BJ952&lt;=SMALL(BJ$3:BJ$1130,1),"MAS PARECIDO","NO")</f>
        <v>NO</v>
      </c>
      <c r="BL952" s="197" t="str">
        <f>IF(BJ952&lt;=SMALL(BJ$3:BJ$1130,5),"SIMILAR","NO")</f>
        <v>NO</v>
      </c>
      <c r="BM952" s="197" t="str">
        <f t="shared" si="706"/>
        <v>N/A</v>
      </c>
      <c r="BN952" s="197">
        <f t="shared" si="707"/>
        <v>0</v>
      </c>
      <c r="BO952" s="198">
        <f t="shared" si="708"/>
        <v>0</v>
      </c>
      <c r="BP952" s="199">
        <f>IFERROR(SQRT(($E952-$E$1136)^2+($U952-$U$1136)^2),0)</f>
        <v>1.2000360010800324E-2</v>
      </c>
      <c r="BQ952" s="197" t="str">
        <f>IF(BP952&lt;=SMALL(BP$3:BP$1130,1),"MAS PARECIDO","NO")</f>
        <v>NO</v>
      </c>
      <c r="BR952" s="197" t="str">
        <f>IF(BP952&lt;=SMALL(BP$3:BP$1130,5),"SIMILAR","NO")</f>
        <v>NO</v>
      </c>
      <c r="BS952" s="197" t="str">
        <f t="shared" si="709"/>
        <v>N/A</v>
      </c>
      <c r="BT952" s="197">
        <f t="shared" si="710"/>
        <v>0</v>
      </c>
      <c r="BU952" s="198">
        <f t="shared" si="711"/>
        <v>0</v>
      </c>
      <c r="BV952" s="199">
        <f>IFERROR(SQRT(($E952-$E$1136)^2+($X952-$X$1136)^2),0)</f>
        <v>1.2000360010800324E-2</v>
      </c>
      <c r="BW952" s="197" t="str">
        <f>IF(BV952&lt;=SMALL(BV$3:BV$1130,1),"MAS PARECIDO","NO")</f>
        <v>NO</v>
      </c>
      <c r="BX952" s="197" t="str">
        <f>IF(BV952&lt;=SMALL(BV$3:BV$1130,5),"SIMILAR","NO")</f>
        <v>NO</v>
      </c>
      <c r="BY952" s="197" t="str">
        <f t="shared" si="712"/>
        <v>N/A</v>
      </c>
      <c r="BZ952" s="197">
        <f t="shared" si="713"/>
        <v>0</v>
      </c>
      <c r="CA952" s="198">
        <f t="shared" si="714"/>
        <v>0</v>
      </c>
      <c r="CB952" s="199">
        <f>IFERROR(SQRT(($E952-$E$1136)^2+($AA952-$AA$1136)^2),0)</f>
        <v>1.2000360010800324E-2</v>
      </c>
      <c r="CC952" s="197" t="str">
        <f>IF(CB952&lt;=SMALL(CB$3:CB$1130,1),"MAS PARECIDO","NO")</f>
        <v>NO</v>
      </c>
      <c r="CD952" s="197" t="str">
        <f>IF(CB952&lt;=SMALL(CB$3:CB$1130,5),"SIMILAR","NO")</f>
        <v>NO</v>
      </c>
      <c r="CE952" s="197" t="str">
        <f t="shared" si="715"/>
        <v>N/A</v>
      </c>
      <c r="CF952" s="197">
        <f t="shared" si="716"/>
        <v>0</v>
      </c>
      <c r="CG952" s="198">
        <f t="shared" si="717"/>
        <v>0</v>
      </c>
      <c r="CH952" s="199">
        <f>IFERROR(SQRT(($E952-$E$1136)^2+($AD952-$AD$1136)^2),0)</f>
        <v>1.00007200172807</v>
      </c>
      <c r="CI952" s="197" t="str">
        <f>IF(CH952&lt;=SMALL(CH$3:CH$1130,1),"MAS PARECIDO","NO")</f>
        <v>NO</v>
      </c>
      <c r="CJ952" s="197" t="str">
        <f>IF(CH952&lt;=SMALL(CH$3:CH$1130,5),"SIMILAR","NO")</f>
        <v>NO</v>
      </c>
      <c r="CK952" s="197" t="str">
        <f t="shared" si="718"/>
        <v>N/A</v>
      </c>
      <c r="CL952" s="197">
        <f t="shared" si="719"/>
        <v>0</v>
      </c>
      <c r="CM952" s="198">
        <f t="shared" si="720"/>
        <v>0</v>
      </c>
      <c r="CN952" s="199">
        <f>IFERROR(SQRT(($E952-$E$1136)^2+($AG952-$AG$1136)^2),0)</f>
        <v>1.00007200172807</v>
      </c>
      <c r="CO952" s="197" t="str">
        <f>IF(CN952&lt;=SMALL(CN$3:CN$1130,1),"MAS PARECIDO","NO")</f>
        <v>NO</v>
      </c>
      <c r="CP952" s="197" t="str">
        <f>IF(CN952&lt;=SMALL(CN$3:CN$1130,5),"SIMILAR","NO")</f>
        <v>NO</v>
      </c>
      <c r="CQ952" s="197" t="str">
        <f t="shared" si="721"/>
        <v>N/A</v>
      </c>
      <c r="CR952" s="197">
        <f t="shared" si="722"/>
        <v>0</v>
      </c>
      <c r="CS952" s="198">
        <f t="shared" si="723"/>
        <v>0</v>
      </c>
      <c r="CT952" s="199">
        <f>IFERROR(SQRT(($E952-$E$1136)^2+($AJ952-$AJ$1136)^2),0)</f>
        <v>1.2000360010800324E-2</v>
      </c>
      <c r="CU952" s="197" t="str">
        <f>IF(CT952&lt;=SMALL(CT$3:CT$1130,1),"MAS PARECIDO","NO")</f>
        <v>NO</v>
      </c>
      <c r="CV952" s="197" t="str">
        <f>IF(CT952&lt;=SMALL(CT$3:CT$1130,5),"SIMILAR","NO")</f>
        <v>NO</v>
      </c>
      <c r="CW952" s="197" t="str">
        <f t="shared" si="724"/>
        <v>N/A</v>
      </c>
      <c r="CX952" s="197">
        <f t="shared" si="725"/>
        <v>0</v>
      </c>
      <c r="CY952" s="198">
        <f t="shared" si="726"/>
        <v>0</v>
      </c>
      <c r="CZ952" s="2">
        <v>0</v>
      </c>
      <c r="DA952" s="2" t="s">
        <v>2766</v>
      </c>
      <c r="DB952" s="2">
        <v>0</v>
      </c>
      <c r="DC952" s="2" t="s">
        <v>189</v>
      </c>
    </row>
    <row r="953" spans="1:107">
      <c r="A953" s="24" t="s">
        <v>1103</v>
      </c>
      <c r="B953" s="46">
        <v>204250.29</v>
      </c>
      <c r="C953" s="190">
        <f>(B953-$B$1132)/($B$1133-$B$1132)</f>
        <v>0.23348550362350823</v>
      </c>
      <c r="D953" s="46">
        <v>15000</v>
      </c>
      <c r="E953" s="190">
        <f>(D953-$D$1132)/($D$1133-$D$1132)</f>
        <v>2.9970899126973809E-2</v>
      </c>
      <c r="F953" s="46" t="s">
        <v>203</v>
      </c>
      <c r="G953" s="192">
        <f>VLOOKUP(F953,'DATOS DE SOPORTE'!$Y$5:$Z$8,2,FALSE)</f>
        <v>3</v>
      </c>
      <c r="H953" s="190">
        <f>(G953-$G$1132)/($G$1133-$G$1132)</f>
        <v>0.66666666666666663</v>
      </c>
      <c r="I953" s="50" t="s">
        <v>211</v>
      </c>
      <c r="J953" s="200">
        <f t="shared" si="686"/>
        <v>5</v>
      </c>
      <c r="K953" s="190">
        <f>(J953-$J$1132)/($J$1133-$J$1132)</f>
        <v>1</v>
      </c>
      <c r="L953" s="193" t="str">
        <f t="shared" si="687"/>
        <v>SI</v>
      </c>
      <c r="M953" s="46"/>
      <c r="N953" s="192">
        <f t="shared" si="688"/>
        <v>2</v>
      </c>
      <c r="O953" s="190">
        <f>(N953-N$1132)/(N$1133-N$1132)</f>
        <v>1</v>
      </c>
      <c r="P953" s="46" t="s">
        <v>193</v>
      </c>
      <c r="Q953" s="192">
        <f t="shared" si="689"/>
        <v>2</v>
      </c>
      <c r="R953" s="190">
        <f>(Q953-Q$1132)/(Q$1133-Q$1132)</f>
        <v>0.5</v>
      </c>
      <c r="S953" s="46" t="s">
        <v>60</v>
      </c>
      <c r="T953" s="192">
        <f t="shared" si="690"/>
        <v>2</v>
      </c>
      <c r="U953" s="190">
        <f>(T953-T$1132)/(T$1133-T$1132)</f>
        <v>1</v>
      </c>
      <c r="V953" s="46" t="s">
        <v>212</v>
      </c>
      <c r="W953" s="194">
        <f>VLOOKUP(V953,'DATOS DE SOPORTE'!$S$5:$T$10,2,FALSE)</f>
        <v>3</v>
      </c>
      <c r="X953" s="201">
        <f>(W953-W$1132)/(W$1133-W$1132)</f>
        <v>0.4</v>
      </c>
      <c r="Y953" s="46" t="s">
        <v>188</v>
      </c>
      <c r="Z953" s="194">
        <f t="shared" si="691"/>
        <v>1</v>
      </c>
      <c r="AA953" s="201">
        <f>(Z953-Z$1132)/(Z$1133-Z$1132)</f>
        <v>0</v>
      </c>
      <c r="AB953" s="46" t="s">
        <v>136</v>
      </c>
      <c r="AC953" s="194">
        <f t="shared" si="692"/>
        <v>2</v>
      </c>
      <c r="AD953" s="201">
        <f>(AC953-AC$1132)/(AC$1133-AC$1132)</f>
        <v>1</v>
      </c>
      <c r="AE953" s="46" t="s">
        <v>136</v>
      </c>
      <c r="AF953" s="194">
        <f t="shared" si="693"/>
        <v>2</v>
      </c>
      <c r="AG953" s="201">
        <f>(AF953-AF$1132)/(AF$1133-AF$1132)</f>
        <v>1</v>
      </c>
      <c r="AH953" s="24" t="s">
        <v>67</v>
      </c>
      <c r="AI953" s="194">
        <f>VLOOKUP(AH953,'DATOS DE SOPORTE'!$V$5:$W$8,2,FALSE)</f>
        <v>1</v>
      </c>
      <c r="AJ953" s="201">
        <f>(AI953-AI$1132)/(AI$1133-AI$1132)</f>
        <v>0</v>
      </c>
      <c r="AK953" s="58" t="str">
        <f t="shared" si="685"/>
        <v>Bueno</v>
      </c>
      <c r="AL953" s="196">
        <f>IFERROR(SQRT(($E953-$E$1136)^2+($C953-$C$1136)^2),0)</f>
        <v>4.127441303949634E-2</v>
      </c>
      <c r="AM953" s="197" t="str">
        <f>IF(AL953&lt;=SMALL($AL$3:$AL$1130,1),"MAS PARECIDO","NO")</f>
        <v>NO</v>
      </c>
      <c r="AN953" s="197" t="str">
        <f>IF(AL953&lt;=SMALL($AL$3:$AL$1130,5),"SIMILAR","NO")</f>
        <v>NO</v>
      </c>
      <c r="AO953" s="197" t="str">
        <f t="shared" si="694"/>
        <v>N/A</v>
      </c>
      <c r="AP953" s="197">
        <f t="shared" si="695"/>
        <v>0</v>
      </c>
      <c r="AQ953" s="198">
        <f t="shared" si="696"/>
        <v>0</v>
      </c>
      <c r="AR953" s="196">
        <f>IFERROR(SQRT(($E953-$E$1136)^2+($H953-$H$1136)^2),0)</f>
        <v>0.33468069127683658</v>
      </c>
      <c r="AS953" s="197" t="str">
        <f>IF(AR953&lt;=SMALL(AR$3:AR$1130,1),"MAS PARECIDO","NO")</f>
        <v>NO</v>
      </c>
      <c r="AT953" s="197" t="str">
        <f>IF(AR953&lt;=SMALL(AR$3:AR$1130,5),"SIMILAR","NO")</f>
        <v>NO</v>
      </c>
      <c r="AU953" s="197" t="str">
        <f t="shared" si="697"/>
        <v>N/A</v>
      </c>
      <c r="AV953" s="197">
        <f t="shared" si="698"/>
        <v>0</v>
      </c>
      <c r="AW953" s="198">
        <f t="shared" si="699"/>
        <v>0</v>
      </c>
      <c r="AX953" s="199">
        <f>IFERROR(SQRT(($E953-$E$1136)^2+($K953-$K$1136)^2),0)</f>
        <v>0.80056233611282901</v>
      </c>
      <c r="AY953" s="197" t="str">
        <f>IF(AX953&lt;=SMALL(AX$3:AX$1130,1),"MAS PARECIDO","NO")</f>
        <v>NO</v>
      </c>
      <c r="AZ953" s="197" t="str">
        <f>IF(AX953&lt;=SMALL(AX$3:AX$1130,5),"SIMILAR","NO")</f>
        <v>NO</v>
      </c>
      <c r="BA953" s="197" t="str">
        <f t="shared" si="700"/>
        <v>N/A</v>
      </c>
      <c r="BB953" s="197">
        <f t="shared" si="701"/>
        <v>0</v>
      </c>
      <c r="BC953" s="198">
        <f t="shared" si="702"/>
        <v>0</v>
      </c>
      <c r="BD953" s="196">
        <f>IFERROR(SQRT(($E953-$E$1136)^2+($O953-$O$1136)^2),0)</f>
        <v>3.0000900027000808E-2</v>
      </c>
      <c r="BE953" s="197" t="str">
        <f>IF(BD953&lt;=SMALL(BD$3:BD$1130,1),"MAS PARECIDO","NO")</f>
        <v>NO</v>
      </c>
      <c r="BF953" s="197" t="str">
        <f>IF(BD953&lt;=SMALL(BD$3:BD$1130,5),"SIMILAR","NO")</f>
        <v>NO</v>
      </c>
      <c r="BG953" s="197" t="str">
        <f t="shared" si="703"/>
        <v>N/A</v>
      </c>
      <c r="BH953" s="197">
        <f t="shared" si="704"/>
        <v>0</v>
      </c>
      <c r="BI953" s="198">
        <f t="shared" si="705"/>
        <v>0</v>
      </c>
      <c r="BJ953" s="199">
        <f>IFERROR(SQRT(($E953-$E$1136)^2+($R953-$R$1136)^2),0)</f>
        <v>3.0000900027000808E-2</v>
      </c>
      <c r="BK953" s="197" t="str">
        <f>IF(BJ953&lt;=SMALL(BJ$3:BJ$1130,1),"MAS PARECIDO","NO")</f>
        <v>NO</v>
      </c>
      <c r="BL953" s="197" t="str">
        <f>IF(BJ953&lt;=SMALL(BJ$3:BJ$1130,5),"SIMILAR","NO")</f>
        <v>NO</v>
      </c>
      <c r="BM953" s="197" t="str">
        <f t="shared" si="706"/>
        <v>N/A</v>
      </c>
      <c r="BN953" s="197">
        <f t="shared" si="707"/>
        <v>0</v>
      </c>
      <c r="BO953" s="198">
        <f t="shared" si="708"/>
        <v>0</v>
      </c>
      <c r="BP953" s="199">
        <f>IFERROR(SQRT(($E953-$E$1136)^2+($U953-$U$1136)^2),0)</f>
        <v>1.0004499257846093</v>
      </c>
      <c r="BQ953" s="197" t="str">
        <f>IF(BP953&lt;=SMALL(BP$3:BP$1130,1),"MAS PARECIDO","NO")</f>
        <v>NO</v>
      </c>
      <c r="BR953" s="197" t="str">
        <f>IF(BP953&lt;=SMALL(BP$3:BP$1130,5),"SIMILAR","NO")</f>
        <v>NO</v>
      </c>
      <c r="BS953" s="197" t="str">
        <f t="shared" si="709"/>
        <v>N/A</v>
      </c>
      <c r="BT953" s="197">
        <f t="shared" si="710"/>
        <v>0</v>
      </c>
      <c r="BU953" s="198">
        <f t="shared" si="711"/>
        <v>0</v>
      </c>
      <c r="BV953" s="199">
        <f>IFERROR(SQRT(($E953-$E$1136)^2+($X953-$X$1136)^2),0)</f>
        <v>0.40112348971660849</v>
      </c>
      <c r="BW953" s="197" t="str">
        <f>IF(BV953&lt;=SMALL(BV$3:BV$1130,1),"MAS PARECIDO","NO")</f>
        <v>NO</v>
      </c>
      <c r="BX953" s="197" t="str">
        <f>IF(BV953&lt;=SMALL(BV$3:BV$1130,5),"SIMILAR","NO")</f>
        <v>NO</v>
      </c>
      <c r="BY953" s="197" t="str">
        <f t="shared" si="712"/>
        <v>N/A</v>
      </c>
      <c r="BZ953" s="197">
        <f t="shared" si="713"/>
        <v>0</v>
      </c>
      <c r="CA953" s="198">
        <f t="shared" si="714"/>
        <v>0</v>
      </c>
      <c r="CB953" s="199">
        <f>IFERROR(SQRT(($E953-$E$1136)^2+($AA953-$AA$1136)^2),0)</f>
        <v>3.0000900027000808E-2</v>
      </c>
      <c r="CC953" s="197" t="str">
        <f>IF(CB953&lt;=SMALL(CB$3:CB$1130,1),"MAS PARECIDO","NO")</f>
        <v>NO</v>
      </c>
      <c r="CD953" s="197" t="str">
        <f>IF(CB953&lt;=SMALL(CB$3:CB$1130,5),"SIMILAR","NO")</f>
        <v>NO</v>
      </c>
      <c r="CE953" s="197" t="str">
        <f t="shared" si="715"/>
        <v>N/A</v>
      </c>
      <c r="CF953" s="197">
        <f t="shared" si="716"/>
        <v>0</v>
      </c>
      <c r="CG953" s="198">
        <f t="shared" si="717"/>
        <v>0</v>
      </c>
      <c r="CH953" s="199">
        <f>IFERROR(SQRT(($E953-$E$1136)^2+($AD953-$AD$1136)^2),0)</f>
        <v>3.0000900027000808E-2</v>
      </c>
      <c r="CI953" s="197" t="str">
        <f>IF(CH953&lt;=SMALL(CH$3:CH$1130,1),"MAS PARECIDO","NO")</f>
        <v>NO</v>
      </c>
      <c r="CJ953" s="197" t="str">
        <f>IF(CH953&lt;=SMALL(CH$3:CH$1130,5),"SIMILAR","NO")</f>
        <v>NO</v>
      </c>
      <c r="CK953" s="197" t="str">
        <f t="shared" si="718"/>
        <v>N/A</v>
      </c>
      <c r="CL953" s="197">
        <f t="shared" si="719"/>
        <v>0</v>
      </c>
      <c r="CM953" s="198">
        <f t="shared" si="720"/>
        <v>0</v>
      </c>
      <c r="CN953" s="199">
        <f>IFERROR(SQRT(($E953-$E$1136)^2+($AG953-$AG$1136)^2),0)</f>
        <v>3.0000900027000808E-2</v>
      </c>
      <c r="CO953" s="197" t="str">
        <f>IF(CN953&lt;=SMALL(CN$3:CN$1130,1),"MAS PARECIDO","NO")</f>
        <v>NO</v>
      </c>
      <c r="CP953" s="197" t="str">
        <f>IF(CN953&lt;=SMALL(CN$3:CN$1130,5),"SIMILAR","NO")</f>
        <v>NO</v>
      </c>
      <c r="CQ953" s="197" t="str">
        <f t="shared" si="721"/>
        <v>N/A</v>
      </c>
      <c r="CR953" s="197">
        <f t="shared" si="722"/>
        <v>0</v>
      </c>
      <c r="CS953" s="198">
        <f t="shared" si="723"/>
        <v>0</v>
      </c>
      <c r="CT953" s="199">
        <f>IFERROR(SQRT(($E953-$E$1136)^2+($AJ953-$AJ$1136)^2),0)</f>
        <v>3.0000900027000808E-2</v>
      </c>
      <c r="CU953" s="197" t="str">
        <f>IF(CT953&lt;=SMALL(CT$3:CT$1130,1),"MAS PARECIDO","NO")</f>
        <v>NO</v>
      </c>
      <c r="CV953" s="197" t="str">
        <f>IF(CT953&lt;=SMALL(CT$3:CT$1130,5),"SIMILAR","NO")</f>
        <v>NO</v>
      </c>
      <c r="CW953" s="197" t="str">
        <f t="shared" si="724"/>
        <v>N/A</v>
      </c>
      <c r="CX953" s="197">
        <f t="shared" si="725"/>
        <v>0</v>
      </c>
      <c r="CY953" s="198">
        <f t="shared" si="726"/>
        <v>0</v>
      </c>
      <c r="CZ953" s="2">
        <v>0</v>
      </c>
      <c r="DA953" s="2" t="s">
        <v>2767</v>
      </c>
      <c r="DB953" s="2">
        <v>0</v>
      </c>
      <c r="DC953" s="2" t="s">
        <v>189</v>
      </c>
    </row>
    <row r="954" spans="1:107">
      <c r="A954" s="24" t="s">
        <v>1104</v>
      </c>
      <c r="B954" s="46">
        <v>60939.25</v>
      </c>
      <c r="C954" s="190">
        <f>(B954-$B$1132)/($B$1133-$B$1132)</f>
        <v>6.5967336286779574E-2</v>
      </c>
      <c r="D954" s="46">
        <v>8500</v>
      </c>
      <c r="E954" s="190">
        <f>(D954-$D$1132)/($D$1133-$D$1132)</f>
        <v>1.6970509115273459E-2</v>
      </c>
      <c r="F954" s="46" t="s">
        <v>191</v>
      </c>
      <c r="G954" s="192">
        <f>VLOOKUP(F954,'DATOS DE SOPORTE'!$Y$5:$Z$8,2,FALSE)</f>
        <v>1</v>
      </c>
      <c r="H954" s="190">
        <f>(G954-$G$1132)/($G$1133-$G$1132)</f>
        <v>0</v>
      </c>
      <c r="I954" s="50">
        <v>3</v>
      </c>
      <c r="J954" s="200">
        <f t="shared" si="686"/>
        <v>3</v>
      </c>
      <c r="K954" s="190">
        <f>(J954-$J$1132)/($J$1133-$J$1132)</f>
        <v>0.6</v>
      </c>
      <c r="L954" s="193" t="str">
        <f t="shared" si="687"/>
        <v>SI</v>
      </c>
      <c r="M954" s="46" t="s">
        <v>192</v>
      </c>
      <c r="N954" s="192">
        <f t="shared" si="688"/>
        <v>2</v>
      </c>
      <c r="O954" s="190">
        <f>(N954-N$1132)/(N$1133-N$1132)</f>
        <v>1</v>
      </c>
      <c r="P954" s="46" t="s">
        <v>193</v>
      </c>
      <c r="Q954" s="192">
        <f t="shared" si="689"/>
        <v>2</v>
      </c>
      <c r="R954" s="190">
        <f>(Q954-Q$1132)/(Q$1133-Q$1132)</f>
        <v>0.5</v>
      </c>
      <c r="S954" s="46" t="s">
        <v>60</v>
      </c>
      <c r="T954" s="192">
        <f t="shared" si="690"/>
        <v>2</v>
      </c>
      <c r="U954" s="190">
        <f>(T954-T$1132)/(T$1133-T$1132)</f>
        <v>1</v>
      </c>
      <c r="V954" s="46" t="s">
        <v>62</v>
      </c>
      <c r="W954" s="194">
        <f>VLOOKUP(V954,'DATOS DE SOPORTE'!$S$5:$T$10,2,FALSE)</f>
        <v>1</v>
      </c>
      <c r="X954" s="201">
        <f>(W954-W$1132)/(W$1133-W$1132)</f>
        <v>0</v>
      </c>
      <c r="Y954" s="46" t="s">
        <v>188</v>
      </c>
      <c r="Z954" s="194">
        <f t="shared" si="691"/>
        <v>1</v>
      </c>
      <c r="AA954" s="201">
        <f>(Z954-Z$1132)/(Z$1133-Z$1132)</f>
        <v>0</v>
      </c>
      <c r="AB954" s="46" t="s">
        <v>136</v>
      </c>
      <c r="AC954" s="194">
        <f t="shared" si="692"/>
        <v>2</v>
      </c>
      <c r="AD954" s="201">
        <f>(AC954-AC$1132)/(AC$1133-AC$1132)</f>
        <v>1</v>
      </c>
      <c r="AE954" s="46" t="s">
        <v>136</v>
      </c>
      <c r="AF954" s="194">
        <f t="shared" si="693"/>
        <v>2</v>
      </c>
      <c r="AG954" s="201">
        <f>(AF954-AF$1132)/(AF$1133-AF$1132)</f>
        <v>1</v>
      </c>
      <c r="AH954" s="24" t="s">
        <v>67</v>
      </c>
      <c r="AI954" s="194">
        <f>VLOOKUP(AH954,'DATOS DE SOPORTE'!$V$5:$W$8,2,FALSE)</f>
        <v>1</v>
      </c>
      <c r="AJ954" s="201">
        <f>(AI954-AI$1132)/(AI$1133-AI$1132)</f>
        <v>0</v>
      </c>
      <c r="AK954" s="58" t="str">
        <f t="shared" si="685"/>
        <v>Bueno</v>
      </c>
      <c r="AL954" s="196">
        <f>IFERROR(SQRT(($E954-$E$1136)^2+($C954-$C$1136)^2),0)</f>
        <v>0.14020618643278712</v>
      </c>
      <c r="AM954" s="197" t="str">
        <f>IF(AL954&lt;=SMALL($AL$3:$AL$1130,1),"MAS PARECIDO","NO")</f>
        <v>NO</v>
      </c>
      <c r="AN954" s="197" t="str">
        <f>IF(AL954&lt;=SMALL($AL$3:$AL$1130,5),"SIMILAR","NO")</f>
        <v>NO</v>
      </c>
      <c r="AO954" s="197" t="str">
        <f t="shared" si="694"/>
        <v>N/A</v>
      </c>
      <c r="AP954" s="197">
        <f t="shared" si="695"/>
        <v>0</v>
      </c>
      <c r="AQ954" s="198">
        <f t="shared" si="696"/>
        <v>0</v>
      </c>
      <c r="AR954" s="196">
        <f>IFERROR(SQRT(($E954-$E$1136)^2+($H954-$H$1136)^2),0)</f>
        <v>0.33376657779336061</v>
      </c>
      <c r="AS954" s="197" t="str">
        <f>IF(AR954&lt;=SMALL(AR$3:AR$1130,1),"MAS PARECIDO","NO")</f>
        <v>NO</v>
      </c>
      <c r="AT954" s="197" t="str">
        <f>IF(AR954&lt;=SMALL(AR$3:AR$1130,5),"SIMILAR","NO")</f>
        <v>NO</v>
      </c>
      <c r="AU954" s="197" t="str">
        <f t="shared" si="697"/>
        <v>N/A</v>
      </c>
      <c r="AV954" s="197">
        <f t="shared" si="698"/>
        <v>0</v>
      </c>
      <c r="AW954" s="198">
        <f t="shared" si="699"/>
        <v>0</v>
      </c>
      <c r="AX954" s="199">
        <f>IFERROR(SQRT(($E954-$E$1136)^2+($K954-$K$1136)^2),0)</f>
        <v>0.40036110867662994</v>
      </c>
      <c r="AY954" s="197" t="str">
        <f>IF(AX954&lt;=SMALL(AX$3:AX$1130,1),"MAS PARECIDO","NO")</f>
        <v>NO</v>
      </c>
      <c r="AZ954" s="197" t="str">
        <f>IF(AX954&lt;=SMALL(AX$3:AX$1130,5),"SIMILAR","NO")</f>
        <v>NO</v>
      </c>
      <c r="BA954" s="197" t="str">
        <f t="shared" si="700"/>
        <v>N/A</v>
      </c>
      <c r="BB954" s="197">
        <f t="shared" si="701"/>
        <v>0</v>
      </c>
      <c r="BC954" s="198">
        <f t="shared" si="702"/>
        <v>0</v>
      </c>
      <c r="BD954" s="196">
        <f>IFERROR(SQRT(($E954-$E$1136)^2+($O954-$O$1136)^2),0)</f>
        <v>1.7000510015300459E-2</v>
      </c>
      <c r="BE954" s="197" t="str">
        <f>IF(BD954&lt;=SMALL(BD$3:BD$1130,1),"MAS PARECIDO","NO")</f>
        <v>NO</v>
      </c>
      <c r="BF954" s="197" t="str">
        <f>IF(BD954&lt;=SMALL(BD$3:BD$1130,5),"SIMILAR","NO")</f>
        <v>NO</v>
      </c>
      <c r="BG954" s="197" t="str">
        <f t="shared" si="703"/>
        <v>N/A</v>
      </c>
      <c r="BH954" s="197">
        <f t="shared" si="704"/>
        <v>0</v>
      </c>
      <c r="BI954" s="198">
        <f t="shared" si="705"/>
        <v>0</v>
      </c>
      <c r="BJ954" s="199">
        <f>IFERROR(SQRT(($E954-$E$1136)^2+($R954-$R$1136)^2),0)</f>
        <v>1.7000510015300459E-2</v>
      </c>
      <c r="BK954" s="197" t="str">
        <f>IF(BJ954&lt;=SMALL(BJ$3:BJ$1130,1),"MAS PARECIDO","NO")</f>
        <v>NO</v>
      </c>
      <c r="BL954" s="197" t="str">
        <f>IF(BJ954&lt;=SMALL(BJ$3:BJ$1130,5),"SIMILAR","NO")</f>
        <v>NO</v>
      </c>
      <c r="BM954" s="197" t="str">
        <f t="shared" si="706"/>
        <v>N/A</v>
      </c>
      <c r="BN954" s="197">
        <f t="shared" si="707"/>
        <v>0</v>
      </c>
      <c r="BO954" s="198">
        <f t="shared" si="708"/>
        <v>0</v>
      </c>
      <c r="BP954" s="199">
        <f>IFERROR(SQRT(($E954-$E$1136)^2+($U954-$U$1136)^2),0)</f>
        <v>1.0001444982305208</v>
      </c>
      <c r="BQ954" s="197" t="str">
        <f>IF(BP954&lt;=SMALL(BP$3:BP$1130,1),"MAS PARECIDO","NO")</f>
        <v>NO</v>
      </c>
      <c r="BR954" s="197" t="str">
        <f>IF(BP954&lt;=SMALL(BP$3:BP$1130,5),"SIMILAR","NO")</f>
        <v>NO</v>
      </c>
      <c r="BS954" s="197" t="str">
        <f t="shared" si="709"/>
        <v>N/A</v>
      </c>
      <c r="BT954" s="197">
        <f t="shared" si="710"/>
        <v>0</v>
      </c>
      <c r="BU954" s="198">
        <f t="shared" si="711"/>
        <v>0</v>
      </c>
      <c r="BV954" s="199">
        <f>IFERROR(SQRT(($E954-$E$1136)^2+($X954-$X$1136)^2),0)</f>
        <v>1.7000510015300459E-2</v>
      </c>
      <c r="BW954" s="197" t="str">
        <f>IF(BV954&lt;=SMALL(BV$3:BV$1130,1),"MAS PARECIDO","NO")</f>
        <v>NO</v>
      </c>
      <c r="BX954" s="197" t="str">
        <f>IF(BV954&lt;=SMALL(BV$3:BV$1130,5),"SIMILAR","NO")</f>
        <v>NO</v>
      </c>
      <c r="BY954" s="197" t="str">
        <f t="shared" si="712"/>
        <v>N/A</v>
      </c>
      <c r="BZ954" s="197">
        <f t="shared" si="713"/>
        <v>0</v>
      </c>
      <c r="CA954" s="198">
        <f t="shared" si="714"/>
        <v>0</v>
      </c>
      <c r="CB954" s="199">
        <f>IFERROR(SQRT(($E954-$E$1136)^2+($AA954-$AA$1136)^2),0)</f>
        <v>1.7000510015300459E-2</v>
      </c>
      <c r="CC954" s="197" t="str">
        <f>IF(CB954&lt;=SMALL(CB$3:CB$1130,1),"MAS PARECIDO","NO")</f>
        <v>NO</v>
      </c>
      <c r="CD954" s="197" t="str">
        <f>IF(CB954&lt;=SMALL(CB$3:CB$1130,5),"SIMILAR","NO")</f>
        <v>NO</v>
      </c>
      <c r="CE954" s="197" t="str">
        <f t="shared" si="715"/>
        <v>N/A</v>
      </c>
      <c r="CF954" s="197">
        <f t="shared" si="716"/>
        <v>0</v>
      </c>
      <c r="CG954" s="198">
        <f t="shared" si="717"/>
        <v>0</v>
      </c>
      <c r="CH954" s="199">
        <f>IFERROR(SQRT(($E954-$E$1136)^2+($AD954-$AD$1136)^2),0)</f>
        <v>1.7000510015300459E-2</v>
      </c>
      <c r="CI954" s="197" t="str">
        <f>IF(CH954&lt;=SMALL(CH$3:CH$1130,1),"MAS PARECIDO","NO")</f>
        <v>NO</v>
      </c>
      <c r="CJ954" s="197" t="str">
        <f>IF(CH954&lt;=SMALL(CH$3:CH$1130,5),"SIMILAR","NO")</f>
        <v>NO</v>
      </c>
      <c r="CK954" s="197" t="str">
        <f t="shared" si="718"/>
        <v>N/A</v>
      </c>
      <c r="CL954" s="197">
        <f t="shared" si="719"/>
        <v>0</v>
      </c>
      <c r="CM954" s="198">
        <f t="shared" si="720"/>
        <v>0</v>
      </c>
      <c r="CN954" s="199">
        <f>IFERROR(SQRT(($E954-$E$1136)^2+($AG954-$AG$1136)^2),0)</f>
        <v>1.7000510015300459E-2</v>
      </c>
      <c r="CO954" s="197" t="str">
        <f>IF(CN954&lt;=SMALL(CN$3:CN$1130,1),"MAS PARECIDO","NO")</f>
        <v>NO</v>
      </c>
      <c r="CP954" s="197" t="str">
        <f>IF(CN954&lt;=SMALL(CN$3:CN$1130,5),"SIMILAR","NO")</f>
        <v>NO</v>
      </c>
      <c r="CQ954" s="197" t="str">
        <f t="shared" si="721"/>
        <v>N/A</v>
      </c>
      <c r="CR954" s="197">
        <f t="shared" si="722"/>
        <v>0</v>
      </c>
      <c r="CS954" s="198">
        <f t="shared" si="723"/>
        <v>0</v>
      </c>
      <c r="CT954" s="199">
        <f>IFERROR(SQRT(($E954-$E$1136)^2+($AJ954-$AJ$1136)^2),0)</f>
        <v>1.7000510015300459E-2</v>
      </c>
      <c r="CU954" s="197" t="str">
        <f>IF(CT954&lt;=SMALL(CT$3:CT$1130,1),"MAS PARECIDO","NO")</f>
        <v>NO</v>
      </c>
      <c r="CV954" s="197" t="str">
        <f>IF(CT954&lt;=SMALL(CT$3:CT$1130,5),"SIMILAR","NO")</f>
        <v>NO</v>
      </c>
      <c r="CW954" s="197" t="str">
        <f t="shared" si="724"/>
        <v>N/A</v>
      </c>
      <c r="CX954" s="197">
        <f t="shared" si="725"/>
        <v>0</v>
      </c>
      <c r="CY954" s="198">
        <f t="shared" si="726"/>
        <v>0</v>
      </c>
      <c r="CZ954" s="2">
        <v>0</v>
      </c>
      <c r="DA954" s="2" t="s">
        <v>2768</v>
      </c>
      <c r="DB954" s="2">
        <v>0</v>
      </c>
      <c r="DC954" s="2" t="s">
        <v>189</v>
      </c>
    </row>
    <row r="955" spans="1:107">
      <c r="A955" s="24" t="s">
        <v>1105</v>
      </c>
      <c r="B955" s="46">
        <v>109571.44</v>
      </c>
      <c r="C955" s="190">
        <f>(B955-$B$1132)/($B$1133-$B$1132)</f>
        <v>0.12281414545355124</v>
      </c>
      <c r="D955" s="46">
        <v>12000</v>
      </c>
      <c r="E955" s="190">
        <f>(D955-$D$1132)/($D$1133-$D$1132)</f>
        <v>2.3970719121573648E-2</v>
      </c>
      <c r="F955" s="46" t="s">
        <v>191</v>
      </c>
      <c r="G955" s="192">
        <f>VLOOKUP(F955,'DATOS DE SOPORTE'!$Y$5:$Z$8,2,FALSE)</f>
        <v>1</v>
      </c>
      <c r="H955" s="190">
        <f>(G955-$G$1132)/($G$1133-$G$1132)</f>
        <v>0</v>
      </c>
      <c r="I955" s="50">
        <v>0</v>
      </c>
      <c r="J955" s="200">
        <f t="shared" si="686"/>
        <v>0</v>
      </c>
      <c r="K955" s="190">
        <f>(J955-$J$1132)/($J$1133-$J$1132)</f>
        <v>0</v>
      </c>
      <c r="L955" s="193" t="str">
        <f t="shared" si="687"/>
        <v>NO</v>
      </c>
      <c r="M955" s="46" t="s">
        <v>192</v>
      </c>
      <c r="N955" s="192">
        <f t="shared" si="688"/>
        <v>2</v>
      </c>
      <c r="O955" s="190">
        <f>(N955-N$1132)/(N$1133-N$1132)</f>
        <v>1</v>
      </c>
      <c r="P955" s="46" t="s">
        <v>193</v>
      </c>
      <c r="Q955" s="192">
        <f t="shared" si="689"/>
        <v>2</v>
      </c>
      <c r="R955" s="190">
        <f>(Q955-Q$1132)/(Q$1133-Q$1132)</f>
        <v>0.5</v>
      </c>
      <c r="S955" s="46" t="s">
        <v>194</v>
      </c>
      <c r="T955" s="192">
        <f t="shared" si="690"/>
        <v>1</v>
      </c>
      <c r="U955" s="190">
        <f>(T955-T$1132)/(T$1133-T$1132)</f>
        <v>0</v>
      </c>
      <c r="V955" s="46" t="s">
        <v>62</v>
      </c>
      <c r="W955" s="194">
        <f>VLOOKUP(V955,'DATOS DE SOPORTE'!$S$5:$T$10,2,FALSE)</f>
        <v>1</v>
      </c>
      <c r="X955" s="201">
        <f>(W955-W$1132)/(W$1133-W$1132)</f>
        <v>0</v>
      </c>
      <c r="Y955" s="46" t="s">
        <v>136</v>
      </c>
      <c r="Z955" s="194">
        <f t="shared" si="691"/>
        <v>2</v>
      </c>
      <c r="AA955" s="201">
        <f>(Z955-Z$1132)/(Z$1133-Z$1132)</f>
        <v>1</v>
      </c>
      <c r="AB955" s="46" t="s">
        <v>188</v>
      </c>
      <c r="AC955" s="194">
        <f t="shared" si="692"/>
        <v>1</v>
      </c>
      <c r="AD955" s="201">
        <f>(AC955-AC$1132)/(AC$1133-AC$1132)</f>
        <v>0</v>
      </c>
      <c r="AE955" s="46" t="s">
        <v>188</v>
      </c>
      <c r="AF955" s="194">
        <f t="shared" si="693"/>
        <v>1</v>
      </c>
      <c r="AG955" s="201">
        <f>(AF955-AF$1132)/(AF$1133-AF$1132)</f>
        <v>0</v>
      </c>
      <c r="AH955" s="24" t="s">
        <v>67</v>
      </c>
      <c r="AI955" s="194">
        <f>VLOOKUP(AH955,'DATOS DE SOPORTE'!$V$5:$W$8,2,FALSE)</f>
        <v>1</v>
      </c>
      <c r="AJ955" s="201">
        <f>(AI955-AI$1132)/(AI$1133-AI$1132)</f>
        <v>0</v>
      </c>
      <c r="AK955" s="58" t="str">
        <f t="shared" si="685"/>
        <v>Regular</v>
      </c>
      <c r="AL955" s="196">
        <f>IFERROR(SQRT(($E955-$E$1136)^2+($C955-$C$1136)^2),0)</f>
        <v>8.5752081184791121E-2</v>
      </c>
      <c r="AM955" s="197" t="str">
        <f>IF(AL955&lt;=SMALL($AL$3:$AL$1130,1),"MAS PARECIDO","NO")</f>
        <v>NO</v>
      </c>
      <c r="AN955" s="197" t="str">
        <f>IF(AL955&lt;=SMALL($AL$3:$AL$1130,5),"SIMILAR","NO")</f>
        <v>NO</v>
      </c>
      <c r="AO955" s="197" t="str">
        <f t="shared" si="694"/>
        <v>N/A</v>
      </c>
      <c r="AP955" s="197">
        <f t="shared" si="695"/>
        <v>0</v>
      </c>
      <c r="AQ955" s="198">
        <f t="shared" si="696"/>
        <v>0</v>
      </c>
      <c r="AR955" s="196">
        <f>IFERROR(SQRT(($E955-$E$1136)^2+($H955-$H$1136)^2),0)</f>
        <v>0.33419626819081383</v>
      </c>
      <c r="AS955" s="197" t="str">
        <f>IF(AR955&lt;=SMALL(AR$3:AR$1130,1),"MAS PARECIDO","NO")</f>
        <v>NO</v>
      </c>
      <c r="AT955" s="197" t="str">
        <f>IF(AR955&lt;=SMALL(AR$3:AR$1130,5),"SIMILAR","NO")</f>
        <v>NO</v>
      </c>
      <c r="AU955" s="197" t="str">
        <f t="shared" si="697"/>
        <v>N/A</v>
      </c>
      <c r="AV955" s="197">
        <f t="shared" si="698"/>
        <v>0</v>
      </c>
      <c r="AW955" s="198">
        <f t="shared" si="699"/>
        <v>0</v>
      </c>
      <c r="AX955" s="199">
        <f>IFERROR(SQRT(($E955-$E$1136)^2+($K955-$K$1136)^2),0)</f>
        <v>0.20143493878062779</v>
      </c>
      <c r="AY955" s="197" t="str">
        <f>IF(AX955&lt;=SMALL(AX$3:AX$1130,1),"MAS PARECIDO","NO")</f>
        <v>NO</v>
      </c>
      <c r="AZ955" s="197" t="str">
        <f>IF(AX955&lt;=SMALL(AX$3:AX$1130,5),"SIMILAR","NO")</f>
        <v>NO</v>
      </c>
      <c r="BA955" s="197" t="str">
        <f t="shared" si="700"/>
        <v>N/A</v>
      </c>
      <c r="BB955" s="197">
        <f t="shared" si="701"/>
        <v>0</v>
      </c>
      <c r="BC955" s="198">
        <f t="shared" si="702"/>
        <v>0</v>
      </c>
      <c r="BD955" s="196">
        <f>IFERROR(SQRT(($E955-$E$1136)^2+($O955-$O$1136)^2),0)</f>
        <v>2.4000720021600648E-2</v>
      </c>
      <c r="BE955" s="197" t="str">
        <f>IF(BD955&lt;=SMALL(BD$3:BD$1130,1),"MAS PARECIDO","NO")</f>
        <v>NO</v>
      </c>
      <c r="BF955" s="197" t="str">
        <f>IF(BD955&lt;=SMALL(BD$3:BD$1130,5),"SIMILAR","NO")</f>
        <v>NO</v>
      </c>
      <c r="BG955" s="197" t="str">
        <f t="shared" si="703"/>
        <v>N/A</v>
      </c>
      <c r="BH955" s="197">
        <f t="shared" si="704"/>
        <v>0</v>
      </c>
      <c r="BI955" s="198">
        <f t="shared" si="705"/>
        <v>0</v>
      </c>
      <c r="BJ955" s="199">
        <f>IFERROR(SQRT(($E955-$E$1136)^2+($R955-$R$1136)^2),0)</f>
        <v>2.4000720021600648E-2</v>
      </c>
      <c r="BK955" s="197" t="str">
        <f>IF(BJ955&lt;=SMALL(BJ$3:BJ$1130,1),"MAS PARECIDO","NO")</f>
        <v>NO</v>
      </c>
      <c r="BL955" s="197" t="str">
        <f>IF(BJ955&lt;=SMALL(BJ$3:BJ$1130,5),"SIMILAR","NO")</f>
        <v>NO</v>
      </c>
      <c r="BM955" s="197" t="str">
        <f t="shared" si="706"/>
        <v>N/A</v>
      </c>
      <c r="BN955" s="197">
        <f t="shared" si="707"/>
        <v>0</v>
      </c>
      <c r="BO955" s="198">
        <f t="shared" si="708"/>
        <v>0</v>
      </c>
      <c r="BP955" s="199">
        <f>IFERROR(SQRT(($E955-$E$1136)^2+($U955-$U$1136)^2),0)</f>
        <v>2.4000720021600648E-2</v>
      </c>
      <c r="BQ955" s="197" t="str">
        <f>IF(BP955&lt;=SMALL(BP$3:BP$1130,1),"MAS PARECIDO","NO")</f>
        <v>NO</v>
      </c>
      <c r="BR955" s="197" t="str">
        <f>IF(BP955&lt;=SMALL(BP$3:BP$1130,5),"SIMILAR","NO")</f>
        <v>NO</v>
      </c>
      <c r="BS955" s="197" t="str">
        <f t="shared" si="709"/>
        <v>N/A</v>
      </c>
      <c r="BT955" s="197">
        <f t="shared" si="710"/>
        <v>0</v>
      </c>
      <c r="BU955" s="198">
        <f t="shared" si="711"/>
        <v>0</v>
      </c>
      <c r="BV955" s="199">
        <f>IFERROR(SQRT(($E955-$E$1136)^2+($X955-$X$1136)^2),0)</f>
        <v>2.4000720021600648E-2</v>
      </c>
      <c r="BW955" s="197" t="str">
        <f>IF(BV955&lt;=SMALL(BV$3:BV$1130,1),"MAS PARECIDO","NO")</f>
        <v>NO</v>
      </c>
      <c r="BX955" s="197" t="str">
        <f>IF(BV955&lt;=SMALL(BV$3:BV$1130,5),"SIMILAR","NO")</f>
        <v>NO</v>
      </c>
      <c r="BY955" s="197" t="str">
        <f t="shared" si="712"/>
        <v>N/A</v>
      </c>
      <c r="BZ955" s="197">
        <f t="shared" si="713"/>
        <v>0</v>
      </c>
      <c r="CA955" s="198">
        <f t="shared" si="714"/>
        <v>0</v>
      </c>
      <c r="CB955" s="199">
        <f>IFERROR(SQRT(($E955-$E$1136)^2+($AA955-$AA$1136)^2),0)</f>
        <v>1.0002879758157424</v>
      </c>
      <c r="CC955" s="197" t="str">
        <f>IF(CB955&lt;=SMALL(CB$3:CB$1130,1),"MAS PARECIDO","NO")</f>
        <v>NO</v>
      </c>
      <c r="CD955" s="197" t="str">
        <f>IF(CB955&lt;=SMALL(CB$3:CB$1130,5),"SIMILAR","NO")</f>
        <v>NO</v>
      </c>
      <c r="CE955" s="197" t="str">
        <f t="shared" si="715"/>
        <v>N/A</v>
      </c>
      <c r="CF955" s="197">
        <f t="shared" si="716"/>
        <v>0</v>
      </c>
      <c r="CG955" s="198">
        <f t="shared" si="717"/>
        <v>0</v>
      </c>
      <c r="CH955" s="199">
        <f>IFERROR(SQRT(($E955-$E$1136)^2+($AD955-$AD$1136)^2),0)</f>
        <v>1.0002879758157424</v>
      </c>
      <c r="CI955" s="197" t="str">
        <f>IF(CH955&lt;=SMALL(CH$3:CH$1130,1),"MAS PARECIDO","NO")</f>
        <v>NO</v>
      </c>
      <c r="CJ955" s="197" t="str">
        <f>IF(CH955&lt;=SMALL(CH$3:CH$1130,5),"SIMILAR","NO")</f>
        <v>NO</v>
      </c>
      <c r="CK955" s="197" t="str">
        <f t="shared" si="718"/>
        <v>N/A</v>
      </c>
      <c r="CL955" s="197">
        <f t="shared" si="719"/>
        <v>0</v>
      </c>
      <c r="CM955" s="198">
        <f t="shared" si="720"/>
        <v>0</v>
      </c>
      <c r="CN955" s="199">
        <f>IFERROR(SQRT(($E955-$E$1136)^2+($AG955-$AG$1136)^2),0)</f>
        <v>1.0002879758157424</v>
      </c>
      <c r="CO955" s="197" t="str">
        <f>IF(CN955&lt;=SMALL(CN$3:CN$1130,1),"MAS PARECIDO","NO")</f>
        <v>NO</v>
      </c>
      <c r="CP955" s="197" t="str">
        <f>IF(CN955&lt;=SMALL(CN$3:CN$1130,5),"SIMILAR","NO")</f>
        <v>NO</v>
      </c>
      <c r="CQ955" s="197" t="str">
        <f t="shared" si="721"/>
        <v>N/A</v>
      </c>
      <c r="CR955" s="197">
        <f t="shared" si="722"/>
        <v>0</v>
      </c>
      <c r="CS955" s="198">
        <f t="shared" si="723"/>
        <v>0</v>
      </c>
      <c r="CT955" s="199">
        <f>IFERROR(SQRT(($E955-$E$1136)^2+($AJ955-$AJ$1136)^2),0)</f>
        <v>2.4000720021600648E-2</v>
      </c>
      <c r="CU955" s="197" t="str">
        <f>IF(CT955&lt;=SMALL(CT$3:CT$1130,1),"MAS PARECIDO","NO")</f>
        <v>NO</v>
      </c>
      <c r="CV955" s="197" t="str">
        <f>IF(CT955&lt;=SMALL(CT$3:CT$1130,5),"SIMILAR","NO")</f>
        <v>NO</v>
      </c>
      <c r="CW955" s="197" t="str">
        <f t="shared" si="724"/>
        <v>N/A</v>
      </c>
      <c r="CX955" s="197">
        <f t="shared" si="725"/>
        <v>0</v>
      </c>
      <c r="CY955" s="198">
        <f t="shared" si="726"/>
        <v>0</v>
      </c>
      <c r="CZ955" s="2">
        <v>0</v>
      </c>
      <c r="DA955" s="2" t="s">
        <v>2769</v>
      </c>
      <c r="DB955" s="2">
        <v>1</v>
      </c>
      <c r="DC955" s="2" t="s">
        <v>346</v>
      </c>
    </row>
    <row r="956" spans="1:107">
      <c r="A956" s="24" t="s">
        <v>1106</v>
      </c>
      <c r="B956" s="46">
        <v>165552.63</v>
      </c>
      <c r="C956" s="190">
        <f>(B956-$B$1132)/($B$1133-$B$1132)</f>
        <v>0.18825129777712102</v>
      </c>
      <c r="D956" s="46">
        <v>30000</v>
      </c>
      <c r="E956" s="190">
        <f>(D956-$D$1132)/($D$1133-$D$1132)</f>
        <v>5.9971799153974617E-2</v>
      </c>
      <c r="F956" s="46" t="s">
        <v>191</v>
      </c>
      <c r="G956" s="192">
        <f>VLOOKUP(F956,'DATOS DE SOPORTE'!$Y$5:$Z$8,2,FALSE)</f>
        <v>1</v>
      </c>
      <c r="H956" s="190">
        <f>(G956-$G$1132)/($G$1133-$G$1132)</f>
        <v>0</v>
      </c>
      <c r="I956" s="50">
        <v>3</v>
      </c>
      <c r="J956" s="200">
        <f t="shared" si="686"/>
        <v>3</v>
      </c>
      <c r="K956" s="190">
        <f>(J956-$J$1132)/($J$1133-$J$1132)</f>
        <v>0.6</v>
      </c>
      <c r="L956" s="193" t="str">
        <f t="shared" si="687"/>
        <v>SI</v>
      </c>
      <c r="M956" s="46" t="s">
        <v>192</v>
      </c>
      <c r="N956" s="192">
        <f t="shared" si="688"/>
        <v>2</v>
      </c>
      <c r="O956" s="190">
        <f>(N956-N$1132)/(N$1133-N$1132)</f>
        <v>1</v>
      </c>
      <c r="P956" s="46" t="s">
        <v>58</v>
      </c>
      <c r="Q956" s="192">
        <f t="shared" si="689"/>
        <v>3</v>
      </c>
      <c r="R956" s="190">
        <f>(Q956-Q$1132)/(Q$1133-Q$1132)</f>
        <v>1</v>
      </c>
      <c r="S956" s="46" t="s">
        <v>60</v>
      </c>
      <c r="T956" s="192">
        <f t="shared" si="690"/>
        <v>2</v>
      </c>
      <c r="U956" s="190">
        <f>(T956-T$1132)/(T$1133-T$1132)</f>
        <v>1</v>
      </c>
      <c r="V956" s="46" t="s">
        <v>62</v>
      </c>
      <c r="W956" s="194">
        <f>VLOOKUP(V956,'DATOS DE SOPORTE'!$S$5:$T$10,2,FALSE)</f>
        <v>1</v>
      </c>
      <c r="X956" s="201">
        <f>(W956-W$1132)/(W$1133-W$1132)</f>
        <v>0</v>
      </c>
      <c r="Y956" s="46" t="s">
        <v>188</v>
      </c>
      <c r="Z956" s="194">
        <f t="shared" si="691"/>
        <v>1</v>
      </c>
      <c r="AA956" s="201">
        <f>(Z956-Z$1132)/(Z$1133-Z$1132)</f>
        <v>0</v>
      </c>
      <c r="AB956" s="46" t="s">
        <v>136</v>
      </c>
      <c r="AC956" s="194">
        <f t="shared" si="692"/>
        <v>2</v>
      </c>
      <c r="AD956" s="201">
        <f>(AC956-AC$1132)/(AC$1133-AC$1132)</f>
        <v>1</v>
      </c>
      <c r="AE956" s="46" t="s">
        <v>136</v>
      </c>
      <c r="AF956" s="194">
        <f t="shared" si="693"/>
        <v>2</v>
      </c>
      <c r="AG956" s="201">
        <f>(AF956-AF$1132)/(AF$1133-AF$1132)</f>
        <v>1</v>
      </c>
      <c r="AH956" s="24" t="s">
        <v>67</v>
      </c>
      <c r="AI956" s="194">
        <f>VLOOKUP(AH956,'DATOS DE SOPORTE'!$V$5:$W$8,2,FALSE)</f>
        <v>1</v>
      </c>
      <c r="AJ956" s="201">
        <f>(AI956-AI$1132)/(AI$1133-AI$1132)</f>
        <v>0</v>
      </c>
      <c r="AK956" s="58" t="str">
        <f t="shared" si="685"/>
        <v>Bueno</v>
      </c>
      <c r="AL956" s="196">
        <f>IFERROR(SQRT(($E956-$E$1136)^2+($C956-$C$1136)^2),0)</f>
        <v>6.2333066268585056E-2</v>
      </c>
      <c r="AM956" s="197" t="str">
        <f>IF(AL956&lt;=SMALL($AL$3:$AL$1130,1),"MAS PARECIDO","NO")</f>
        <v>NO</v>
      </c>
      <c r="AN956" s="197" t="str">
        <f>IF(AL956&lt;=SMALL($AL$3:$AL$1130,5),"SIMILAR","NO")</f>
        <v>NO</v>
      </c>
      <c r="AO956" s="197" t="str">
        <f t="shared" si="694"/>
        <v>N/A</v>
      </c>
      <c r="AP956" s="197">
        <f t="shared" si="695"/>
        <v>0</v>
      </c>
      <c r="AQ956" s="198">
        <f t="shared" si="696"/>
        <v>0</v>
      </c>
      <c r="AR956" s="196">
        <f>IFERROR(SQRT(($E956-$E$1136)^2+($H956-$H$1136)^2),0)</f>
        <v>0.3386906067797445</v>
      </c>
      <c r="AS956" s="197" t="str">
        <f>IF(AR956&lt;=SMALL(AR$3:AR$1130,1),"MAS PARECIDO","NO")</f>
        <v>NO</v>
      </c>
      <c r="AT956" s="197" t="str">
        <f>IF(AR956&lt;=SMALL(AR$3:AR$1130,5),"SIMILAR","NO")</f>
        <v>NO</v>
      </c>
      <c r="AU956" s="197" t="str">
        <f t="shared" si="697"/>
        <v>N/A</v>
      </c>
      <c r="AV956" s="197">
        <f t="shared" si="698"/>
        <v>0</v>
      </c>
      <c r="AW956" s="198">
        <f t="shared" si="699"/>
        <v>0</v>
      </c>
      <c r="AX956" s="199">
        <f>IFERROR(SQRT(($E956-$E$1136)^2+($K956-$K$1136)^2),0)</f>
        <v>0.40447523534787683</v>
      </c>
      <c r="AY956" s="197" t="str">
        <f>IF(AX956&lt;=SMALL(AX$3:AX$1130,1),"MAS PARECIDO","NO")</f>
        <v>NO</v>
      </c>
      <c r="AZ956" s="197" t="str">
        <f>IF(AX956&lt;=SMALL(AX$3:AX$1130,5),"SIMILAR","NO")</f>
        <v>NO</v>
      </c>
      <c r="BA956" s="197" t="str">
        <f t="shared" si="700"/>
        <v>N/A</v>
      </c>
      <c r="BB956" s="197">
        <f t="shared" si="701"/>
        <v>0</v>
      </c>
      <c r="BC956" s="198">
        <f t="shared" si="702"/>
        <v>0</v>
      </c>
      <c r="BD956" s="196">
        <f>IFERROR(SQRT(($E956-$E$1136)^2+($O956-$O$1136)^2),0)</f>
        <v>6.0001800054001617E-2</v>
      </c>
      <c r="BE956" s="197" t="str">
        <f>IF(BD956&lt;=SMALL(BD$3:BD$1130,1),"MAS PARECIDO","NO")</f>
        <v>NO</v>
      </c>
      <c r="BF956" s="197" t="str">
        <f>IF(BD956&lt;=SMALL(BD$3:BD$1130,5),"SIMILAR","NO")</f>
        <v>NO</v>
      </c>
      <c r="BG956" s="197" t="str">
        <f t="shared" si="703"/>
        <v>N/A</v>
      </c>
      <c r="BH956" s="197">
        <f t="shared" si="704"/>
        <v>0</v>
      </c>
      <c r="BI956" s="198">
        <f t="shared" si="705"/>
        <v>0</v>
      </c>
      <c r="BJ956" s="199">
        <f>IFERROR(SQRT(($E956-$E$1136)^2+($R956-$R$1136)^2),0)</f>
        <v>0.50358734695156948</v>
      </c>
      <c r="BK956" s="197" t="str">
        <f>IF(BJ956&lt;=SMALL(BJ$3:BJ$1130,1),"MAS PARECIDO","NO")</f>
        <v>NO</v>
      </c>
      <c r="BL956" s="197" t="str">
        <f>IF(BJ956&lt;=SMALL(BJ$3:BJ$1130,5),"SIMILAR","NO")</f>
        <v>NO</v>
      </c>
      <c r="BM956" s="197" t="str">
        <f t="shared" si="706"/>
        <v>N/A</v>
      </c>
      <c r="BN956" s="197">
        <f t="shared" si="707"/>
        <v>0</v>
      </c>
      <c r="BO956" s="198">
        <f t="shared" si="708"/>
        <v>0</v>
      </c>
      <c r="BP956" s="199">
        <f>IFERROR(SQRT(($E956-$E$1136)^2+($U956-$U$1136)^2),0)</f>
        <v>1.0017984907204245</v>
      </c>
      <c r="BQ956" s="197" t="str">
        <f>IF(BP956&lt;=SMALL(BP$3:BP$1130,1),"MAS PARECIDO","NO")</f>
        <v>NO</v>
      </c>
      <c r="BR956" s="197" t="str">
        <f>IF(BP956&lt;=SMALL(BP$3:BP$1130,5),"SIMILAR","NO")</f>
        <v>NO</v>
      </c>
      <c r="BS956" s="197" t="str">
        <f t="shared" si="709"/>
        <v>N/A</v>
      </c>
      <c r="BT956" s="197">
        <f t="shared" si="710"/>
        <v>0</v>
      </c>
      <c r="BU956" s="198">
        <f t="shared" si="711"/>
        <v>0</v>
      </c>
      <c r="BV956" s="199">
        <f>IFERROR(SQRT(($E956-$E$1136)^2+($X956-$X$1136)^2),0)</f>
        <v>6.0001800054001617E-2</v>
      </c>
      <c r="BW956" s="197" t="str">
        <f>IF(BV956&lt;=SMALL(BV$3:BV$1130,1),"MAS PARECIDO","NO")</f>
        <v>NO</v>
      </c>
      <c r="BX956" s="197" t="str">
        <f>IF(BV956&lt;=SMALL(BV$3:BV$1130,5),"SIMILAR","NO")</f>
        <v>NO</v>
      </c>
      <c r="BY956" s="197" t="str">
        <f t="shared" si="712"/>
        <v>N/A</v>
      </c>
      <c r="BZ956" s="197">
        <f t="shared" si="713"/>
        <v>0</v>
      </c>
      <c r="CA956" s="198">
        <f t="shared" si="714"/>
        <v>0</v>
      </c>
      <c r="CB956" s="199">
        <f>IFERROR(SQRT(($E956-$E$1136)^2+($AA956-$AA$1136)^2),0)</f>
        <v>6.0001800054001617E-2</v>
      </c>
      <c r="CC956" s="197" t="str">
        <f>IF(CB956&lt;=SMALL(CB$3:CB$1130,1),"MAS PARECIDO","NO")</f>
        <v>NO</v>
      </c>
      <c r="CD956" s="197" t="str">
        <f>IF(CB956&lt;=SMALL(CB$3:CB$1130,5),"SIMILAR","NO")</f>
        <v>NO</v>
      </c>
      <c r="CE956" s="197" t="str">
        <f t="shared" si="715"/>
        <v>N/A</v>
      </c>
      <c r="CF956" s="197">
        <f t="shared" si="716"/>
        <v>0</v>
      </c>
      <c r="CG956" s="198">
        <f t="shared" si="717"/>
        <v>0</v>
      </c>
      <c r="CH956" s="199">
        <f>IFERROR(SQRT(($E956-$E$1136)^2+($AD956-$AD$1136)^2),0)</f>
        <v>6.0001800054001617E-2</v>
      </c>
      <c r="CI956" s="197" t="str">
        <f>IF(CH956&lt;=SMALL(CH$3:CH$1130,1),"MAS PARECIDO","NO")</f>
        <v>NO</v>
      </c>
      <c r="CJ956" s="197" t="str">
        <f>IF(CH956&lt;=SMALL(CH$3:CH$1130,5),"SIMILAR","NO")</f>
        <v>NO</v>
      </c>
      <c r="CK956" s="197" t="str">
        <f t="shared" si="718"/>
        <v>N/A</v>
      </c>
      <c r="CL956" s="197">
        <f t="shared" si="719"/>
        <v>0</v>
      </c>
      <c r="CM956" s="198">
        <f t="shared" si="720"/>
        <v>0</v>
      </c>
      <c r="CN956" s="199">
        <f>IFERROR(SQRT(($E956-$E$1136)^2+($AG956-$AG$1136)^2),0)</f>
        <v>6.0001800054001617E-2</v>
      </c>
      <c r="CO956" s="197" t="str">
        <f>IF(CN956&lt;=SMALL(CN$3:CN$1130,1),"MAS PARECIDO","NO")</f>
        <v>NO</v>
      </c>
      <c r="CP956" s="197" t="str">
        <f>IF(CN956&lt;=SMALL(CN$3:CN$1130,5),"SIMILAR","NO")</f>
        <v>NO</v>
      </c>
      <c r="CQ956" s="197" t="str">
        <f t="shared" si="721"/>
        <v>N/A</v>
      </c>
      <c r="CR956" s="197">
        <f t="shared" si="722"/>
        <v>0</v>
      </c>
      <c r="CS956" s="198">
        <f t="shared" si="723"/>
        <v>0</v>
      </c>
      <c r="CT956" s="199">
        <f>IFERROR(SQRT(($E956-$E$1136)^2+($AJ956-$AJ$1136)^2),0)</f>
        <v>6.0001800054001617E-2</v>
      </c>
      <c r="CU956" s="197" t="str">
        <f>IF(CT956&lt;=SMALL(CT$3:CT$1130,1),"MAS PARECIDO","NO")</f>
        <v>NO</v>
      </c>
      <c r="CV956" s="197" t="str">
        <f>IF(CT956&lt;=SMALL(CT$3:CT$1130,5),"SIMILAR","NO")</f>
        <v>NO</v>
      </c>
      <c r="CW956" s="197" t="str">
        <f t="shared" si="724"/>
        <v>N/A</v>
      </c>
      <c r="CX956" s="197">
        <f t="shared" si="725"/>
        <v>0</v>
      </c>
      <c r="CY956" s="198">
        <f t="shared" si="726"/>
        <v>0</v>
      </c>
      <c r="CZ956" s="2">
        <v>0</v>
      </c>
      <c r="DA956" s="2" t="s">
        <v>2770</v>
      </c>
      <c r="DB956" s="2">
        <v>0</v>
      </c>
      <c r="DC956" s="2" t="s">
        <v>189</v>
      </c>
    </row>
    <row r="957" spans="1:107">
      <c r="A957" s="24" t="s">
        <v>1107</v>
      </c>
      <c r="B957" s="46">
        <v>36000</v>
      </c>
      <c r="C957" s="190">
        <f>(B957-$B$1132)/($B$1133-$B$1132)</f>
        <v>3.6815517594008182E-2</v>
      </c>
      <c r="D957" s="46">
        <v>14000</v>
      </c>
      <c r="E957" s="190">
        <f>(D957-$D$1132)/($D$1133-$D$1132)</f>
        <v>2.7970839125173754E-2</v>
      </c>
      <c r="F957" s="46" t="s">
        <v>53</v>
      </c>
      <c r="G957" s="192">
        <f>VLOOKUP(F957,'DATOS DE SOPORTE'!$Y$5:$Z$8,2,FALSE)</f>
        <v>2</v>
      </c>
      <c r="H957" s="190">
        <f>(G957-$G$1132)/($G$1133-$G$1132)</f>
        <v>0.33333333333333331</v>
      </c>
      <c r="I957" s="50">
        <v>0</v>
      </c>
      <c r="J957" s="200">
        <f t="shared" si="686"/>
        <v>0</v>
      </c>
      <c r="K957" s="190">
        <f>(J957-$J$1132)/($J$1133-$J$1132)</f>
        <v>0</v>
      </c>
      <c r="L957" s="193" t="str">
        <f t="shared" si="687"/>
        <v>NO</v>
      </c>
      <c r="M957" s="46" t="s">
        <v>192</v>
      </c>
      <c r="N957" s="192">
        <f t="shared" si="688"/>
        <v>2</v>
      </c>
      <c r="O957" s="190">
        <f>(N957-N$1132)/(N$1133-N$1132)</f>
        <v>1</v>
      </c>
      <c r="P957" s="46" t="s">
        <v>193</v>
      </c>
      <c r="Q957" s="192">
        <f t="shared" si="689"/>
        <v>2</v>
      </c>
      <c r="R957" s="190">
        <f>(Q957-Q$1132)/(Q$1133-Q$1132)</f>
        <v>0.5</v>
      </c>
      <c r="S957" s="46" t="s">
        <v>60</v>
      </c>
      <c r="T957" s="192">
        <f t="shared" si="690"/>
        <v>2</v>
      </c>
      <c r="U957" s="190">
        <f>(T957-T$1132)/(T$1133-T$1132)</f>
        <v>1</v>
      </c>
      <c r="V957" s="46" t="s">
        <v>62</v>
      </c>
      <c r="W957" s="194">
        <f>VLOOKUP(V957,'DATOS DE SOPORTE'!$S$5:$T$10,2,FALSE)</f>
        <v>1</v>
      </c>
      <c r="X957" s="201">
        <f>(W957-W$1132)/(W$1133-W$1132)</f>
        <v>0</v>
      </c>
      <c r="Y957" s="46" t="s">
        <v>188</v>
      </c>
      <c r="Z957" s="194">
        <f t="shared" si="691"/>
        <v>1</v>
      </c>
      <c r="AA957" s="201">
        <f>(Z957-Z$1132)/(Z$1133-Z$1132)</f>
        <v>0</v>
      </c>
      <c r="AB957" s="46" t="s">
        <v>188</v>
      </c>
      <c r="AC957" s="194">
        <f t="shared" si="692"/>
        <v>1</v>
      </c>
      <c r="AD957" s="201">
        <f>(AC957-AC$1132)/(AC$1133-AC$1132)</f>
        <v>0</v>
      </c>
      <c r="AE957" s="46" t="s">
        <v>188</v>
      </c>
      <c r="AF957" s="194">
        <f t="shared" si="693"/>
        <v>1</v>
      </c>
      <c r="AG957" s="201">
        <f>(AF957-AF$1132)/(AF$1133-AF$1132)</f>
        <v>0</v>
      </c>
      <c r="AH957" s="24" t="s">
        <v>199</v>
      </c>
      <c r="AI957" s="194">
        <f>VLOOKUP(AH957,'DATOS DE SOPORTE'!$V$5:$W$8,2,FALSE)</f>
        <v>2</v>
      </c>
      <c r="AJ957" s="201">
        <f>(AI957-AI$1132)/(AI$1133-AI$1132)</f>
        <v>0.33333333333333331</v>
      </c>
      <c r="AK957" s="58" t="str">
        <f t="shared" si="685"/>
        <v>Bueno</v>
      </c>
      <c r="AL957" s="196">
        <f>IFERROR(SQRT(($E957-$E$1136)^2+($C957-$C$1136)^2),0)</f>
        <v>0.1706365971692283</v>
      </c>
      <c r="AM957" s="197" t="str">
        <f>IF(AL957&lt;=SMALL($AL$3:$AL$1130,1),"MAS PARECIDO","NO")</f>
        <v>NO</v>
      </c>
      <c r="AN957" s="197" t="str">
        <f>IF(AL957&lt;=SMALL($AL$3:$AL$1130,5),"SIMILAR","NO")</f>
        <v>NO</v>
      </c>
      <c r="AO957" s="197" t="str">
        <f t="shared" si="694"/>
        <v>N/A</v>
      </c>
      <c r="AP957" s="197">
        <f t="shared" si="695"/>
        <v>0</v>
      </c>
      <c r="AQ957" s="198">
        <f t="shared" si="696"/>
        <v>0</v>
      </c>
      <c r="AR957" s="196">
        <f>IFERROR(SQRT(($E957-$E$1136)^2+($H957-$H$1136)^2),0)</f>
        <v>2.8000840025200754E-2</v>
      </c>
      <c r="AS957" s="197" t="str">
        <f>IF(AR957&lt;=SMALL(AR$3:AR$1130,1),"MAS PARECIDO","NO")</f>
        <v>NO</v>
      </c>
      <c r="AT957" s="197" t="str">
        <f>IF(AR957&lt;=SMALL(AR$3:AR$1130,5),"SIMILAR","NO")</f>
        <v>NO</v>
      </c>
      <c r="AU957" s="197" t="str">
        <f t="shared" si="697"/>
        <v>N/A</v>
      </c>
      <c r="AV957" s="197">
        <f t="shared" si="698"/>
        <v>0</v>
      </c>
      <c r="AW957" s="198">
        <f t="shared" si="699"/>
        <v>0</v>
      </c>
      <c r="AX957" s="199">
        <f>IFERROR(SQRT(($E957-$E$1136)^2+($K957-$K$1136)^2),0)</f>
        <v>0.20195060545122634</v>
      </c>
      <c r="AY957" s="197" t="str">
        <f>IF(AX957&lt;=SMALL(AX$3:AX$1130,1),"MAS PARECIDO","NO")</f>
        <v>NO</v>
      </c>
      <c r="AZ957" s="197" t="str">
        <f>IF(AX957&lt;=SMALL(AX$3:AX$1130,5),"SIMILAR","NO")</f>
        <v>NO</v>
      </c>
      <c r="BA957" s="197" t="str">
        <f t="shared" si="700"/>
        <v>N/A</v>
      </c>
      <c r="BB957" s="197">
        <f t="shared" si="701"/>
        <v>0</v>
      </c>
      <c r="BC957" s="198">
        <f t="shared" si="702"/>
        <v>0</v>
      </c>
      <c r="BD957" s="196">
        <f>IFERROR(SQRT(($E957-$E$1136)^2+($O957-$O$1136)^2),0)</f>
        <v>2.8000840025200754E-2</v>
      </c>
      <c r="BE957" s="197" t="str">
        <f>IF(BD957&lt;=SMALL(BD$3:BD$1130,1),"MAS PARECIDO","NO")</f>
        <v>NO</v>
      </c>
      <c r="BF957" s="197" t="str">
        <f>IF(BD957&lt;=SMALL(BD$3:BD$1130,5),"SIMILAR","NO")</f>
        <v>NO</v>
      </c>
      <c r="BG957" s="197" t="str">
        <f t="shared" si="703"/>
        <v>N/A</v>
      </c>
      <c r="BH957" s="197">
        <f t="shared" si="704"/>
        <v>0</v>
      </c>
      <c r="BI957" s="198">
        <f t="shared" si="705"/>
        <v>0</v>
      </c>
      <c r="BJ957" s="199">
        <f>IFERROR(SQRT(($E957-$E$1136)^2+($R957-$R$1136)^2),0)</f>
        <v>2.8000840025200754E-2</v>
      </c>
      <c r="BK957" s="197" t="str">
        <f>IF(BJ957&lt;=SMALL(BJ$3:BJ$1130,1),"MAS PARECIDO","NO")</f>
        <v>NO</v>
      </c>
      <c r="BL957" s="197" t="str">
        <f>IF(BJ957&lt;=SMALL(BJ$3:BJ$1130,5),"SIMILAR","NO")</f>
        <v>NO</v>
      </c>
      <c r="BM957" s="197" t="str">
        <f t="shared" si="706"/>
        <v>N/A</v>
      </c>
      <c r="BN957" s="197">
        <f t="shared" si="707"/>
        <v>0</v>
      </c>
      <c r="BO957" s="198">
        <f t="shared" si="708"/>
        <v>0</v>
      </c>
      <c r="BP957" s="199">
        <f>IFERROR(SQRT(($E957-$E$1136)^2+($U957-$U$1136)^2),0)</f>
        <v>1.0003919467099467</v>
      </c>
      <c r="BQ957" s="197" t="str">
        <f>IF(BP957&lt;=SMALL(BP$3:BP$1130,1),"MAS PARECIDO","NO")</f>
        <v>NO</v>
      </c>
      <c r="BR957" s="197" t="str">
        <f>IF(BP957&lt;=SMALL(BP$3:BP$1130,5),"SIMILAR","NO")</f>
        <v>NO</v>
      </c>
      <c r="BS957" s="197" t="str">
        <f t="shared" si="709"/>
        <v>N/A</v>
      </c>
      <c r="BT957" s="197">
        <f t="shared" si="710"/>
        <v>0</v>
      </c>
      <c r="BU957" s="198">
        <f t="shared" si="711"/>
        <v>0</v>
      </c>
      <c r="BV957" s="199">
        <f>IFERROR(SQRT(($E957-$E$1136)^2+($X957-$X$1136)^2),0)</f>
        <v>2.8000840025200754E-2</v>
      </c>
      <c r="BW957" s="197" t="str">
        <f>IF(BV957&lt;=SMALL(BV$3:BV$1130,1),"MAS PARECIDO","NO")</f>
        <v>NO</v>
      </c>
      <c r="BX957" s="197" t="str">
        <f>IF(BV957&lt;=SMALL(BV$3:BV$1130,5),"SIMILAR","NO")</f>
        <v>NO</v>
      </c>
      <c r="BY957" s="197" t="str">
        <f t="shared" si="712"/>
        <v>N/A</v>
      </c>
      <c r="BZ957" s="197">
        <f t="shared" si="713"/>
        <v>0</v>
      </c>
      <c r="CA957" s="198">
        <f t="shared" si="714"/>
        <v>0</v>
      </c>
      <c r="CB957" s="199">
        <f>IFERROR(SQRT(($E957-$E$1136)^2+($AA957-$AA$1136)^2),0)</f>
        <v>2.8000840025200754E-2</v>
      </c>
      <c r="CC957" s="197" t="str">
        <f>IF(CB957&lt;=SMALL(CB$3:CB$1130,1),"MAS PARECIDO","NO")</f>
        <v>NO</v>
      </c>
      <c r="CD957" s="197" t="str">
        <f>IF(CB957&lt;=SMALL(CB$3:CB$1130,5),"SIMILAR","NO")</f>
        <v>NO</v>
      </c>
      <c r="CE957" s="197" t="str">
        <f t="shared" si="715"/>
        <v>N/A</v>
      </c>
      <c r="CF957" s="197">
        <f t="shared" si="716"/>
        <v>0</v>
      </c>
      <c r="CG957" s="198">
        <f t="shared" si="717"/>
        <v>0</v>
      </c>
      <c r="CH957" s="199">
        <f>IFERROR(SQRT(($E957-$E$1136)^2+($AD957-$AD$1136)^2),0)</f>
        <v>1.0003919467099467</v>
      </c>
      <c r="CI957" s="197" t="str">
        <f>IF(CH957&lt;=SMALL(CH$3:CH$1130,1),"MAS PARECIDO","NO")</f>
        <v>NO</v>
      </c>
      <c r="CJ957" s="197" t="str">
        <f>IF(CH957&lt;=SMALL(CH$3:CH$1130,5),"SIMILAR","NO")</f>
        <v>NO</v>
      </c>
      <c r="CK957" s="197" t="str">
        <f t="shared" si="718"/>
        <v>N/A</v>
      </c>
      <c r="CL957" s="197">
        <f t="shared" si="719"/>
        <v>0</v>
      </c>
      <c r="CM957" s="198">
        <f t="shared" si="720"/>
        <v>0</v>
      </c>
      <c r="CN957" s="199">
        <f>IFERROR(SQRT(($E957-$E$1136)^2+($AG957-$AG$1136)^2),0)</f>
        <v>1.0003919467099467</v>
      </c>
      <c r="CO957" s="197" t="str">
        <f>IF(CN957&lt;=SMALL(CN$3:CN$1130,1),"MAS PARECIDO","NO")</f>
        <v>NO</v>
      </c>
      <c r="CP957" s="197" t="str">
        <f>IF(CN957&lt;=SMALL(CN$3:CN$1130,5),"SIMILAR","NO")</f>
        <v>NO</v>
      </c>
      <c r="CQ957" s="197" t="str">
        <f t="shared" si="721"/>
        <v>N/A</v>
      </c>
      <c r="CR957" s="197">
        <f t="shared" si="722"/>
        <v>0</v>
      </c>
      <c r="CS957" s="198">
        <f t="shared" si="723"/>
        <v>0</v>
      </c>
      <c r="CT957" s="199">
        <f>IFERROR(SQRT(($E957-$E$1136)^2+($AJ957-$AJ$1136)^2),0)</f>
        <v>0.3345073364714562</v>
      </c>
      <c r="CU957" s="197" t="str">
        <f>IF(CT957&lt;=SMALL(CT$3:CT$1130,1),"MAS PARECIDO","NO")</f>
        <v>NO</v>
      </c>
      <c r="CV957" s="197" t="str">
        <f>IF(CT957&lt;=SMALL(CT$3:CT$1130,5),"SIMILAR","NO")</f>
        <v>NO</v>
      </c>
      <c r="CW957" s="197" t="str">
        <f t="shared" si="724"/>
        <v>N/A</v>
      </c>
      <c r="CX957" s="197">
        <f t="shared" si="725"/>
        <v>0</v>
      </c>
      <c r="CY957" s="198">
        <f t="shared" si="726"/>
        <v>0</v>
      </c>
      <c r="CZ957" s="2">
        <v>0</v>
      </c>
      <c r="DA957" s="2" t="s">
        <v>2771</v>
      </c>
      <c r="DB957" s="2">
        <v>0</v>
      </c>
      <c r="DC957" s="2" t="s">
        <v>189</v>
      </c>
    </row>
    <row r="958" spans="1:107">
      <c r="A958" s="24" t="s">
        <v>1108</v>
      </c>
      <c r="B958" s="46">
        <v>49318.29</v>
      </c>
      <c r="C958" s="190">
        <f>(B958-$B$1132)/($B$1133-$B$1132)</f>
        <v>5.2383442667045678E-2</v>
      </c>
      <c r="D958" s="46">
        <v>14000</v>
      </c>
      <c r="E958" s="190">
        <f>(D958-$D$1132)/($D$1133-$D$1132)</f>
        <v>2.7970839125173754E-2</v>
      </c>
      <c r="F958" s="46" t="s">
        <v>53</v>
      </c>
      <c r="G958" s="192">
        <f>VLOOKUP(F958,'DATOS DE SOPORTE'!$Y$5:$Z$8,2,FALSE)</f>
        <v>2</v>
      </c>
      <c r="H958" s="190">
        <f>(G958-$G$1132)/($G$1133-$G$1132)</f>
        <v>0.33333333333333331</v>
      </c>
      <c r="I958" s="50">
        <v>3</v>
      </c>
      <c r="J958" s="200">
        <f t="shared" si="686"/>
        <v>3</v>
      </c>
      <c r="K958" s="190">
        <f>(J958-$J$1132)/($J$1133-$J$1132)</f>
        <v>0.6</v>
      </c>
      <c r="L958" s="193" t="str">
        <f t="shared" si="687"/>
        <v>SI</v>
      </c>
      <c r="M958" s="46" t="s">
        <v>192</v>
      </c>
      <c r="N958" s="192">
        <f t="shared" si="688"/>
        <v>2</v>
      </c>
      <c r="O958" s="190">
        <f>(N958-N$1132)/(N$1133-N$1132)</f>
        <v>1</v>
      </c>
      <c r="P958" s="46" t="s">
        <v>196</v>
      </c>
      <c r="Q958" s="192">
        <f t="shared" si="689"/>
        <v>1</v>
      </c>
      <c r="R958" s="190">
        <f>(Q958-Q$1132)/(Q$1133-Q$1132)</f>
        <v>0</v>
      </c>
      <c r="S958" s="46" t="s">
        <v>194</v>
      </c>
      <c r="T958" s="192">
        <f t="shared" si="690"/>
        <v>1</v>
      </c>
      <c r="U958" s="190">
        <f>(T958-T$1132)/(T$1133-T$1132)</f>
        <v>0</v>
      </c>
      <c r="V958" s="46" t="s">
        <v>62</v>
      </c>
      <c r="W958" s="194">
        <f>VLOOKUP(V958,'DATOS DE SOPORTE'!$S$5:$T$10,2,FALSE)</f>
        <v>1</v>
      </c>
      <c r="X958" s="201">
        <f>(W958-W$1132)/(W$1133-W$1132)</f>
        <v>0</v>
      </c>
      <c r="Y958" s="46" t="s">
        <v>136</v>
      </c>
      <c r="Z958" s="194">
        <f t="shared" si="691"/>
        <v>2</v>
      </c>
      <c r="AA958" s="201">
        <f>(Z958-Z$1132)/(Z$1133-Z$1132)</f>
        <v>1</v>
      </c>
      <c r="AB958" s="46" t="s">
        <v>136</v>
      </c>
      <c r="AC958" s="194">
        <f t="shared" si="692"/>
        <v>2</v>
      </c>
      <c r="AD958" s="201">
        <f>(AC958-AC$1132)/(AC$1133-AC$1132)</f>
        <v>1</v>
      </c>
      <c r="AE958" s="46" t="s">
        <v>136</v>
      </c>
      <c r="AF958" s="194">
        <f t="shared" si="693"/>
        <v>2</v>
      </c>
      <c r="AG958" s="201">
        <f>(AF958-AF$1132)/(AF$1133-AF$1132)</f>
        <v>1</v>
      </c>
      <c r="AH958" s="24" t="s">
        <v>67</v>
      </c>
      <c r="AI958" s="194">
        <f>VLOOKUP(AH958,'DATOS DE SOPORTE'!$V$5:$W$8,2,FALSE)</f>
        <v>1</v>
      </c>
      <c r="AJ958" s="201">
        <f>(AI958-AI$1132)/(AI$1133-AI$1132)</f>
        <v>0</v>
      </c>
      <c r="AK958" s="58" t="str">
        <f t="shared" si="685"/>
        <v>Bueno</v>
      </c>
      <c r="AL958" s="196">
        <f>IFERROR(SQRT(($E958-$E$1136)^2+($C958-$C$1136)^2),0)</f>
        <v>0.15530071879131224</v>
      </c>
      <c r="AM958" s="197" t="str">
        <f>IF(AL958&lt;=SMALL($AL$3:$AL$1130,1),"MAS PARECIDO","NO")</f>
        <v>NO</v>
      </c>
      <c r="AN958" s="197" t="str">
        <f>IF(AL958&lt;=SMALL($AL$3:$AL$1130,5),"SIMILAR","NO")</f>
        <v>NO</v>
      </c>
      <c r="AO958" s="197" t="str">
        <f t="shared" si="694"/>
        <v>N/A</v>
      </c>
      <c r="AP958" s="197">
        <f t="shared" si="695"/>
        <v>0</v>
      </c>
      <c r="AQ958" s="198">
        <f t="shared" si="696"/>
        <v>0</v>
      </c>
      <c r="AR958" s="196">
        <f>IFERROR(SQRT(($E958-$E$1136)^2+($H958-$H$1136)^2),0)</f>
        <v>2.8000840025200754E-2</v>
      </c>
      <c r="AS958" s="197" t="str">
        <f>IF(AR958&lt;=SMALL(AR$3:AR$1130,1),"MAS PARECIDO","NO")</f>
        <v>NO</v>
      </c>
      <c r="AT958" s="197" t="str">
        <f>IF(AR958&lt;=SMALL(AR$3:AR$1130,5),"SIMILAR","NO")</f>
        <v>NO</v>
      </c>
      <c r="AU958" s="197" t="str">
        <f t="shared" si="697"/>
        <v>N/A</v>
      </c>
      <c r="AV958" s="197">
        <f t="shared" si="698"/>
        <v>0</v>
      </c>
      <c r="AW958" s="198">
        <f t="shared" si="699"/>
        <v>0</v>
      </c>
      <c r="AX958" s="199">
        <f>IFERROR(SQRT(($E958-$E$1136)^2+($K958-$K$1136)^2),0)</f>
        <v>0.40097886109135084</v>
      </c>
      <c r="AY958" s="197" t="str">
        <f>IF(AX958&lt;=SMALL(AX$3:AX$1130,1),"MAS PARECIDO","NO")</f>
        <v>NO</v>
      </c>
      <c r="AZ958" s="197" t="str">
        <f>IF(AX958&lt;=SMALL(AX$3:AX$1130,5),"SIMILAR","NO")</f>
        <v>NO</v>
      </c>
      <c r="BA958" s="197" t="str">
        <f t="shared" si="700"/>
        <v>N/A</v>
      </c>
      <c r="BB958" s="197">
        <f t="shared" si="701"/>
        <v>0</v>
      </c>
      <c r="BC958" s="198">
        <f t="shared" si="702"/>
        <v>0</v>
      </c>
      <c r="BD958" s="196">
        <f>IFERROR(SQRT(($E958-$E$1136)^2+($O958-$O$1136)^2),0)</f>
        <v>2.8000840025200754E-2</v>
      </c>
      <c r="BE958" s="197" t="str">
        <f>IF(BD958&lt;=SMALL(BD$3:BD$1130,1),"MAS PARECIDO","NO")</f>
        <v>NO</v>
      </c>
      <c r="BF958" s="197" t="str">
        <f>IF(BD958&lt;=SMALL(BD$3:BD$1130,5),"SIMILAR","NO")</f>
        <v>NO</v>
      </c>
      <c r="BG958" s="197" t="str">
        <f t="shared" si="703"/>
        <v>N/A</v>
      </c>
      <c r="BH958" s="197">
        <f t="shared" si="704"/>
        <v>0</v>
      </c>
      <c r="BI958" s="198">
        <f t="shared" si="705"/>
        <v>0</v>
      </c>
      <c r="BJ958" s="199">
        <f>IFERROR(SQRT(($E958-$E$1136)^2+($R958-$R$1136)^2),0)</f>
        <v>0.50078343327442143</v>
      </c>
      <c r="BK958" s="197" t="str">
        <f>IF(BJ958&lt;=SMALL(BJ$3:BJ$1130,1),"MAS PARECIDO","NO")</f>
        <v>NO</v>
      </c>
      <c r="BL958" s="197" t="str">
        <f>IF(BJ958&lt;=SMALL(BJ$3:BJ$1130,5),"SIMILAR","NO")</f>
        <v>NO</v>
      </c>
      <c r="BM958" s="197" t="str">
        <f t="shared" si="706"/>
        <v>N/A</v>
      </c>
      <c r="BN958" s="197">
        <f t="shared" si="707"/>
        <v>0</v>
      </c>
      <c r="BO958" s="198">
        <f t="shared" si="708"/>
        <v>0</v>
      </c>
      <c r="BP958" s="199">
        <f>IFERROR(SQRT(($E958-$E$1136)^2+($U958-$U$1136)^2),0)</f>
        <v>2.8000840025200754E-2</v>
      </c>
      <c r="BQ958" s="197" t="str">
        <f>IF(BP958&lt;=SMALL(BP$3:BP$1130,1),"MAS PARECIDO","NO")</f>
        <v>NO</v>
      </c>
      <c r="BR958" s="197" t="str">
        <f>IF(BP958&lt;=SMALL(BP$3:BP$1130,5),"SIMILAR","NO")</f>
        <v>NO</v>
      </c>
      <c r="BS958" s="197" t="str">
        <f t="shared" si="709"/>
        <v>N/A</v>
      </c>
      <c r="BT958" s="197">
        <f t="shared" si="710"/>
        <v>0</v>
      </c>
      <c r="BU958" s="198">
        <f t="shared" si="711"/>
        <v>0</v>
      </c>
      <c r="BV958" s="199">
        <f>IFERROR(SQRT(($E958-$E$1136)^2+($X958-$X$1136)^2),0)</f>
        <v>2.8000840025200754E-2</v>
      </c>
      <c r="BW958" s="197" t="str">
        <f>IF(BV958&lt;=SMALL(BV$3:BV$1130,1),"MAS PARECIDO","NO")</f>
        <v>NO</v>
      </c>
      <c r="BX958" s="197" t="str">
        <f>IF(BV958&lt;=SMALL(BV$3:BV$1130,5),"SIMILAR","NO")</f>
        <v>NO</v>
      </c>
      <c r="BY958" s="197" t="str">
        <f t="shared" si="712"/>
        <v>N/A</v>
      </c>
      <c r="BZ958" s="197">
        <f t="shared" si="713"/>
        <v>0</v>
      </c>
      <c r="CA958" s="198">
        <f t="shared" si="714"/>
        <v>0</v>
      </c>
      <c r="CB958" s="199">
        <f>IFERROR(SQRT(($E958-$E$1136)^2+($AA958-$AA$1136)^2),0)</f>
        <v>1.0003919467099467</v>
      </c>
      <c r="CC958" s="197" t="str">
        <f>IF(CB958&lt;=SMALL(CB$3:CB$1130,1),"MAS PARECIDO","NO")</f>
        <v>NO</v>
      </c>
      <c r="CD958" s="197" t="str">
        <f>IF(CB958&lt;=SMALL(CB$3:CB$1130,5),"SIMILAR","NO")</f>
        <v>NO</v>
      </c>
      <c r="CE958" s="197" t="str">
        <f t="shared" si="715"/>
        <v>N/A</v>
      </c>
      <c r="CF958" s="197">
        <f t="shared" si="716"/>
        <v>0</v>
      </c>
      <c r="CG958" s="198">
        <f t="shared" si="717"/>
        <v>0</v>
      </c>
      <c r="CH958" s="199">
        <f>IFERROR(SQRT(($E958-$E$1136)^2+($AD958-$AD$1136)^2),0)</f>
        <v>2.8000840025200754E-2</v>
      </c>
      <c r="CI958" s="197" t="str">
        <f>IF(CH958&lt;=SMALL(CH$3:CH$1130,1),"MAS PARECIDO","NO")</f>
        <v>NO</v>
      </c>
      <c r="CJ958" s="197" t="str">
        <f>IF(CH958&lt;=SMALL(CH$3:CH$1130,5),"SIMILAR","NO")</f>
        <v>NO</v>
      </c>
      <c r="CK958" s="197" t="str">
        <f t="shared" si="718"/>
        <v>N/A</v>
      </c>
      <c r="CL958" s="197">
        <f t="shared" si="719"/>
        <v>0</v>
      </c>
      <c r="CM958" s="198">
        <f t="shared" si="720"/>
        <v>0</v>
      </c>
      <c r="CN958" s="199">
        <f>IFERROR(SQRT(($E958-$E$1136)^2+($AG958-$AG$1136)^2),0)</f>
        <v>2.8000840025200754E-2</v>
      </c>
      <c r="CO958" s="197" t="str">
        <f>IF(CN958&lt;=SMALL(CN$3:CN$1130,1),"MAS PARECIDO","NO")</f>
        <v>NO</v>
      </c>
      <c r="CP958" s="197" t="str">
        <f>IF(CN958&lt;=SMALL(CN$3:CN$1130,5),"SIMILAR","NO")</f>
        <v>NO</v>
      </c>
      <c r="CQ958" s="197" t="str">
        <f t="shared" si="721"/>
        <v>N/A</v>
      </c>
      <c r="CR958" s="197">
        <f t="shared" si="722"/>
        <v>0</v>
      </c>
      <c r="CS958" s="198">
        <f t="shared" si="723"/>
        <v>0</v>
      </c>
      <c r="CT958" s="199">
        <f>IFERROR(SQRT(($E958-$E$1136)^2+($AJ958-$AJ$1136)^2),0)</f>
        <v>2.8000840025200754E-2</v>
      </c>
      <c r="CU958" s="197" t="str">
        <f>IF(CT958&lt;=SMALL(CT$3:CT$1130,1),"MAS PARECIDO","NO")</f>
        <v>NO</v>
      </c>
      <c r="CV958" s="197" t="str">
        <f>IF(CT958&lt;=SMALL(CT$3:CT$1130,5),"SIMILAR","NO")</f>
        <v>NO</v>
      </c>
      <c r="CW958" s="197" t="str">
        <f t="shared" si="724"/>
        <v>N/A</v>
      </c>
      <c r="CX958" s="197">
        <f t="shared" si="725"/>
        <v>0</v>
      </c>
      <c r="CY958" s="198">
        <f t="shared" si="726"/>
        <v>0</v>
      </c>
      <c r="CZ958" s="2">
        <v>0</v>
      </c>
      <c r="DA958" s="2" t="s">
        <v>2772</v>
      </c>
      <c r="DB958" s="2">
        <v>0</v>
      </c>
      <c r="DC958" s="2" t="s">
        <v>189</v>
      </c>
    </row>
    <row r="959" spans="1:107">
      <c r="A959" s="24" t="s">
        <v>1109</v>
      </c>
      <c r="B959" s="46">
        <v>44712.52</v>
      </c>
      <c r="C959" s="190">
        <f>(B959-$B$1132)/($B$1133-$B$1132)</f>
        <v>4.6999697286546835E-2</v>
      </c>
      <c r="D959" s="46">
        <v>8500</v>
      </c>
      <c r="E959" s="190">
        <f>(D959-$D$1132)/($D$1133-$D$1132)</f>
        <v>1.6970509115273459E-2</v>
      </c>
      <c r="F959" s="46" t="s">
        <v>191</v>
      </c>
      <c r="G959" s="192">
        <f>VLOOKUP(F959,'DATOS DE SOPORTE'!$Y$5:$Z$8,2,FALSE)</f>
        <v>1</v>
      </c>
      <c r="H959" s="190">
        <f>(G959-$G$1132)/($G$1133-$G$1132)</f>
        <v>0</v>
      </c>
      <c r="I959" s="50">
        <v>0</v>
      </c>
      <c r="J959" s="200">
        <f t="shared" si="686"/>
        <v>0</v>
      </c>
      <c r="K959" s="190">
        <f>(J959-$J$1132)/($J$1133-$J$1132)</f>
        <v>0</v>
      </c>
      <c r="L959" s="193" t="str">
        <f t="shared" si="687"/>
        <v>NO</v>
      </c>
      <c r="M959" s="46" t="s">
        <v>192</v>
      </c>
      <c r="N959" s="192">
        <f t="shared" si="688"/>
        <v>2</v>
      </c>
      <c r="O959" s="190">
        <f>(N959-N$1132)/(N$1133-N$1132)</f>
        <v>1</v>
      </c>
      <c r="P959" s="46" t="s">
        <v>193</v>
      </c>
      <c r="Q959" s="192">
        <f t="shared" si="689"/>
        <v>2</v>
      </c>
      <c r="R959" s="190">
        <f>(Q959-Q$1132)/(Q$1133-Q$1132)</f>
        <v>0.5</v>
      </c>
      <c r="S959" s="46" t="s">
        <v>194</v>
      </c>
      <c r="T959" s="192">
        <f t="shared" si="690"/>
        <v>1</v>
      </c>
      <c r="U959" s="190">
        <f>(T959-T$1132)/(T$1133-T$1132)</f>
        <v>0</v>
      </c>
      <c r="V959" s="46" t="s">
        <v>62</v>
      </c>
      <c r="W959" s="194">
        <f>VLOOKUP(V959,'DATOS DE SOPORTE'!$S$5:$T$10,2,FALSE)</f>
        <v>1</v>
      </c>
      <c r="X959" s="201">
        <f>(W959-W$1132)/(W$1133-W$1132)</f>
        <v>0</v>
      </c>
      <c r="Y959" s="46" t="s">
        <v>136</v>
      </c>
      <c r="Z959" s="194">
        <f t="shared" si="691"/>
        <v>2</v>
      </c>
      <c r="AA959" s="201">
        <f>(Z959-Z$1132)/(Z$1133-Z$1132)</f>
        <v>1</v>
      </c>
      <c r="AB959" s="46" t="s">
        <v>136</v>
      </c>
      <c r="AC959" s="194">
        <f t="shared" si="692"/>
        <v>2</v>
      </c>
      <c r="AD959" s="201">
        <f>(AC959-AC$1132)/(AC$1133-AC$1132)</f>
        <v>1</v>
      </c>
      <c r="AE959" s="46" t="s">
        <v>188</v>
      </c>
      <c r="AF959" s="194">
        <f t="shared" si="693"/>
        <v>1</v>
      </c>
      <c r="AG959" s="201">
        <f>(AF959-AF$1132)/(AF$1133-AF$1132)</f>
        <v>0</v>
      </c>
      <c r="AH959" s="24" t="s">
        <v>67</v>
      </c>
      <c r="AI959" s="194">
        <f>VLOOKUP(AH959,'DATOS DE SOPORTE'!$V$5:$W$8,2,FALSE)</f>
        <v>1</v>
      </c>
      <c r="AJ959" s="201">
        <f>(AI959-AI$1132)/(AI$1133-AI$1132)</f>
        <v>0</v>
      </c>
      <c r="AK959" s="58" t="str">
        <f t="shared" si="685"/>
        <v>Bueno</v>
      </c>
      <c r="AL959" s="196">
        <f>IFERROR(SQRT(($E959-$E$1136)^2+($C959-$C$1136)^2),0)</f>
        <v>0.15905050308302537</v>
      </c>
      <c r="AM959" s="197" t="str">
        <f>IF(AL959&lt;=SMALL($AL$3:$AL$1130,1),"MAS PARECIDO","NO")</f>
        <v>NO</v>
      </c>
      <c r="AN959" s="197" t="str">
        <f>IF(AL959&lt;=SMALL($AL$3:$AL$1130,5),"SIMILAR","NO")</f>
        <v>NO</v>
      </c>
      <c r="AO959" s="197" t="str">
        <f t="shared" si="694"/>
        <v>N/A</v>
      </c>
      <c r="AP959" s="197">
        <f t="shared" si="695"/>
        <v>0</v>
      </c>
      <c r="AQ959" s="198">
        <f t="shared" si="696"/>
        <v>0</v>
      </c>
      <c r="AR959" s="196">
        <f>IFERROR(SQRT(($E959-$E$1136)^2+($H959-$H$1136)^2),0)</f>
        <v>0.33376657779336061</v>
      </c>
      <c r="AS959" s="197" t="str">
        <f>IF(AR959&lt;=SMALL(AR$3:AR$1130,1),"MAS PARECIDO","NO")</f>
        <v>NO</v>
      </c>
      <c r="AT959" s="197" t="str">
        <f>IF(AR959&lt;=SMALL(AR$3:AR$1130,5),"SIMILAR","NO")</f>
        <v>NO</v>
      </c>
      <c r="AU959" s="197" t="str">
        <f t="shared" si="697"/>
        <v>N/A</v>
      </c>
      <c r="AV959" s="197">
        <f t="shared" si="698"/>
        <v>0</v>
      </c>
      <c r="AW959" s="198">
        <f t="shared" si="699"/>
        <v>0</v>
      </c>
      <c r="AX959" s="199">
        <f>IFERROR(SQRT(($E959-$E$1136)^2+($K959-$K$1136)^2),0)</f>
        <v>0.20072124287374354</v>
      </c>
      <c r="AY959" s="197" t="str">
        <f>IF(AX959&lt;=SMALL(AX$3:AX$1130,1),"MAS PARECIDO","NO")</f>
        <v>NO</v>
      </c>
      <c r="AZ959" s="197" t="str">
        <f>IF(AX959&lt;=SMALL(AX$3:AX$1130,5),"SIMILAR","NO")</f>
        <v>NO</v>
      </c>
      <c r="BA959" s="197" t="str">
        <f t="shared" si="700"/>
        <v>N/A</v>
      </c>
      <c r="BB959" s="197">
        <f t="shared" si="701"/>
        <v>0</v>
      </c>
      <c r="BC959" s="198">
        <f t="shared" si="702"/>
        <v>0</v>
      </c>
      <c r="BD959" s="196">
        <f>IFERROR(SQRT(($E959-$E$1136)^2+($O959-$O$1136)^2),0)</f>
        <v>1.7000510015300459E-2</v>
      </c>
      <c r="BE959" s="197" t="str">
        <f>IF(BD959&lt;=SMALL(BD$3:BD$1130,1),"MAS PARECIDO","NO")</f>
        <v>NO</v>
      </c>
      <c r="BF959" s="197" t="str">
        <f>IF(BD959&lt;=SMALL(BD$3:BD$1130,5),"SIMILAR","NO")</f>
        <v>NO</v>
      </c>
      <c r="BG959" s="197" t="str">
        <f t="shared" si="703"/>
        <v>N/A</v>
      </c>
      <c r="BH959" s="197">
        <f t="shared" si="704"/>
        <v>0</v>
      </c>
      <c r="BI959" s="198">
        <f t="shared" si="705"/>
        <v>0</v>
      </c>
      <c r="BJ959" s="199">
        <f>IFERROR(SQRT(($E959-$E$1136)^2+($R959-$R$1136)^2),0)</f>
        <v>1.7000510015300459E-2</v>
      </c>
      <c r="BK959" s="197" t="str">
        <f>IF(BJ959&lt;=SMALL(BJ$3:BJ$1130,1),"MAS PARECIDO","NO")</f>
        <v>NO</v>
      </c>
      <c r="BL959" s="197" t="str">
        <f>IF(BJ959&lt;=SMALL(BJ$3:BJ$1130,5),"SIMILAR","NO")</f>
        <v>NO</v>
      </c>
      <c r="BM959" s="197" t="str">
        <f t="shared" si="706"/>
        <v>N/A</v>
      </c>
      <c r="BN959" s="197">
        <f t="shared" si="707"/>
        <v>0</v>
      </c>
      <c r="BO959" s="198">
        <f t="shared" si="708"/>
        <v>0</v>
      </c>
      <c r="BP959" s="199">
        <f>IFERROR(SQRT(($E959-$E$1136)^2+($U959-$U$1136)^2),0)</f>
        <v>1.7000510015300459E-2</v>
      </c>
      <c r="BQ959" s="197" t="str">
        <f>IF(BP959&lt;=SMALL(BP$3:BP$1130,1),"MAS PARECIDO","NO")</f>
        <v>NO</v>
      </c>
      <c r="BR959" s="197" t="str">
        <f>IF(BP959&lt;=SMALL(BP$3:BP$1130,5),"SIMILAR","NO")</f>
        <v>NO</v>
      </c>
      <c r="BS959" s="197" t="str">
        <f t="shared" si="709"/>
        <v>N/A</v>
      </c>
      <c r="BT959" s="197">
        <f t="shared" si="710"/>
        <v>0</v>
      </c>
      <c r="BU959" s="198">
        <f t="shared" si="711"/>
        <v>0</v>
      </c>
      <c r="BV959" s="199">
        <f>IFERROR(SQRT(($E959-$E$1136)^2+($X959-$X$1136)^2),0)</f>
        <v>1.7000510015300459E-2</v>
      </c>
      <c r="BW959" s="197" t="str">
        <f>IF(BV959&lt;=SMALL(BV$3:BV$1130,1),"MAS PARECIDO","NO")</f>
        <v>NO</v>
      </c>
      <c r="BX959" s="197" t="str">
        <f>IF(BV959&lt;=SMALL(BV$3:BV$1130,5),"SIMILAR","NO")</f>
        <v>NO</v>
      </c>
      <c r="BY959" s="197" t="str">
        <f t="shared" si="712"/>
        <v>N/A</v>
      </c>
      <c r="BZ959" s="197">
        <f t="shared" si="713"/>
        <v>0</v>
      </c>
      <c r="CA959" s="198">
        <f t="shared" si="714"/>
        <v>0</v>
      </c>
      <c r="CB959" s="199">
        <f>IFERROR(SQRT(($E959-$E$1136)^2+($AA959-$AA$1136)^2),0)</f>
        <v>1.0001444982305208</v>
      </c>
      <c r="CC959" s="197" t="str">
        <f>IF(CB959&lt;=SMALL(CB$3:CB$1130,1),"MAS PARECIDO","NO")</f>
        <v>NO</v>
      </c>
      <c r="CD959" s="197" t="str">
        <f>IF(CB959&lt;=SMALL(CB$3:CB$1130,5),"SIMILAR","NO")</f>
        <v>NO</v>
      </c>
      <c r="CE959" s="197" t="str">
        <f t="shared" si="715"/>
        <v>N/A</v>
      </c>
      <c r="CF959" s="197">
        <f t="shared" si="716"/>
        <v>0</v>
      </c>
      <c r="CG959" s="198">
        <f t="shared" si="717"/>
        <v>0</v>
      </c>
      <c r="CH959" s="199">
        <f>IFERROR(SQRT(($E959-$E$1136)^2+($AD959-$AD$1136)^2),0)</f>
        <v>1.7000510015300459E-2</v>
      </c>
      <c r="CI959" s="197" t="str">
        <f>IF(CH959&lt;=SMALL(CH$3:CH$1130,1),"MAS PARECIDO","NO")</f>
        <v>NO</v>
      </c>
      <c r="CJ959" s="197" t="str">
        <f>IF(CH959&lt;=SMALL(CH$3:CH$1130,5),"SIMILAR","NO")</f>
        <v>NO</v>
      </c>
      <c r="CK959" s="197" t="str">
        <f t="shared" si="718"/>
        <v>N/A</v>
      </c>
      <c r="CL959" s="197">
        <f t="shared" si="719"/>
        <v>0</v>
      </c>
      <c r="CM959" s="198">
        <f t="shared" si="720"/>
        <v>0</v>
      </c>
      <c r="CN959" s="199">
        <f>IFERROR(SQRT(($E959-$E$1136)^2+($AG959-$AG$1136)^2),0)</f>
        <v>1.0001444982305208</v>
      </c>
      <c r="CO959" s="197" t="str">
        <f>IF(CN959&lt;=SMALL(CN$3:CN$1130,1),"MAS PARECIDO","NO")</f>
        <v>NO</v>
      </c>
      <c r="CP959" s="197" t="str">
        <f>IF(CN959&lt;=SMALL(CN$3:CN$1130,5),"SIMILAR","NO")</f>
        <v>NO</v>
      </c>
      <c r="CQ959" s="197" t="str">
        <f t="shared" si="721"/>
        <v>N/A</v>
      </c>
      <c r="CR959" s="197">
        <f t="shared" si="722"/>
        <v>0</v>
      </c>
      <c r="CS959" s="198">
        <f t="shared" si="723"/>
        <v>0</v>
      </c>
      <c r="CT959" s="199">
        <f>IFERROR(SQRT(($E959-$E$1136)^2+($AJ959-$AJ$1136)^2),0)</f>
        <v>1.7000510015300459E-2</v>
      </c>
      <c r="CU959" s="197" t="str">
        <f>IF(CT959&lt;=SMALL(CT$3:CT$1130,1),"MAS PARECIDO","NO")</f>
        <v>NO</v>
      </c>
      <c r="CV959" s="197" t="str">
        <f>IF(CT959&lt;=SMALL(CT$3:CT$1130,5),"SIMILAR","NO")</f>
        <v>NO</v>
      </c>
      <c r="CW959" s="197" t="str">
        <f t="shared" si="724"/>
        <v>N/A</v>
      </c>
      <c r="CX959" s="197">
        <f t="shared" si="725"/>
        <v>0</v>
      </c>
      <c r="CY959" s="198">
        <f t="shared" si="726"/>
        <v>0</v>
      </c>
      <c r="CZ959" s="2">
        <v>0</v>
      </c>
      <c r="DA959" s="2" t="s">
        <v>2773</v>
      </c>
      <c r="DB959" s="2">
        <v>0</v>
      </c>
      <c r="DC959" s="2" t="s">
        <v>189</v>
      </c>
    </row>
    <row r="960" spans="1:107">
      <c r="A960" s="24" t="s">
        <v>1110</v>
      </c>
      <c r="B960" s="46">
        <v>115864.19</v>
      </c>
      <c r="C960" s="190">
        <f>(B960-$B$1132)/($B$1133-$B$1132)</f>
        <v>0.13016982403566327</v>
      </c>
      <c r="D960" s="46">
        <v>45000</v>
      </c>
      <c r="E960" s="190">
        <f>(D960-$D$1132)/($D$1133-$D$1132)</f>
        <v>8.9972699180975432E-2</v>
      </c>
      <c r="F960" s="46" t="s">
        <v>53</v>
      </c>
      <c r="G960" s="192">
        <f>VLOOKUP(F960,'DATOS DE SOPORTE'!$Y$5:$Z$8,2,FALSE)</f>
        <v>2</v>
      </c>
      <c r="H960" s="190">
        <f>(G960-$G$1132)/($G$1133-$G$1132)</f>
        <v>0.33333333333333331</v>
      </c>
      <c r="I960" s="50">
        <v>1</v>
      </c>
      <c r="J960" s="200">
        <f t="shared" si="686"/>
        <v>1</v>
      </c>
      <c r="K960" s="190">
        <f>(J960-$J$1132)/($J$1133-$J$1132)</f>
        <v>0.2</v>
      </c>
      <c r="L960" s="193" t="str">
        <f t="shared" si="687"/>
        <v>SI</v>
      </c>
      <c r="M960" s="46" t="s">
        <v>192</v>
      </c>
      <c r="N960" s="192">
        <f t="shared" si="688"/>
        <v>2</v>
      </c>
      <c r="O960" s="190">
        <f>(N960-N$1132)/(N$1133-N$1132)</f>
        <v>1</v>
      </c>
      <c r="P960" s="46" t="s">
        <v>58</v>
      </c>
      <c r="Q960" s="192">
        <f t="shared" si="689"/>
        <v>3</v>
      </c>
      <c r="R960" s="190">
        <f>(Q960-Q$1132)/(Q$1133-Q$1132)</f>
        <v>1</v>
      </c>
      <c r="S960" s="46" t="s">
        <v>60</v>
      </c>
      <c r="T960" s="192">
        <f t="shared" si="690"/>
        <v>2</v>
      </c>
      <c r="U960" s="190">
        <f>(T960-T$1132)/(T$1133-T$1132)</f>
        <v>1</v>
      </c>
      <c r="V960" s="46" t="s">
        <v>62</v>
      </c>
      <c r="W960" s="194">
        <f>VLOOKUP(V960,'DATOS DE SOPORTE'!$S$5:$T$10,2,FALSE)</f>
        <v>1</v>
      </c>
      <c r="X960" s="201">
        <f>(W960-W$1132)/(W$1133-W$1132)</f>
        <v>0</v>
      </c>
      <c r="Y960" s="46" t="s">
        <v>188</v>
      </c>
      <c r="Z960" s="194">
        <f t="shared" si="691"/>
        <v>1</v>
      </c>
      <c r="AA960" s="201">
        <f>(Z960-Z$1132)/(Z$1133-Z$1132)</f>
        <v>0</v>
      </c>
      <c r="AB960" s="46" t="s">
        <v>136</v>
      </c>
      <c r="AC960" s="194">
        <f t="shared" si="692"/>
        <v>2</v>
      </c>
      <c r="AD960" s="201">
        <f>(AC960-AC$1132)/(AC$1133-AC$1132)</f>
        <v>1</v>
      </c>
      <c r="AE960" s="46" t="s">
        <v>188</v>
      </c>
      <c r="AF960" s="194">
        <f t="shared" si="693"/>
        <v>1</v>
      </c>
      <c r="AG960" s="201">
        <f>(AF960-AF$1132)/(AF$1133-AF$1132)</f>
        <v>0</v>
      </c>
      <c r="AH960" s="24" t="s">
        <v>67</v>
      </c>
      <c r="AI960" s="194">
        <f>VLOOKUP(AH960,'DATOS DE SOPORTE'!$V$5:$W$8,2,FALSE)</f>
        <v>1</v>
      </c>
      <c r="AJ960" s="201">
        <f>(AI960-AI$1132)/(AI$1133-AI$1132)</f>
        <v>0</v>
      </c>
      <c r="AK960" s="58" t="str">
        <f t="shared" si="685"/>
        <v>Bueno</v>
      </c>
      <c r="AL960" s="196">
        <f>IFERROR(SQRT(($E960-$E$1136)^2+($C960-$C$1136)^2),0)</f>
        <v>0.11713610148670218</v>
      </c>
      <c r="AM960" s="197" t="str">
        <f>IF(AL960&lt;=SMALL($AL$3:$AL$1130,1),"MAS PARECIDO","NO")</f>
        <v>NO</v>
      </c>
      <c r="AN960" s="197" t="str">
        <f>IF(AL960&lt;=SMALL($AL$3:$AL$1130,5),"SIMILAR","NO")</f>
        <v>NO</v>
      </c>
      <c r="AO960" s="197" t="str">
        <f t="shared" si="694"/>
        <v>N/A</v>
      </c>
      <c r="AP960" s="197">
        <f t="shared" si="695"/>
        <v>0</v>
      </c>
      <c r="AQ960" s="198">
        <f t="shared" si="696"/>
        <v>0</v>
      </c>
      <c r="AR960" s="196">
        <f>IFERROR(SQRT(($E960-$E$1136)^2+($H960-$H$1136)^2),0)</f>
        <v>9.0002700081002432E-2</v>
      </c>
      <c r="AS960" s="197" t="str">
        <f>IF(AR960&lt;=SMALL(AR$3:AR$1130,1),"MAS PARECIDO","NO")</f>
        <v>NO</v>
      </c>
      <c r="AT960" s="197" t="str">
        <f>IF(AR960&lt;=SMALL(AR$3:AR$1130,5),"SIMILAR","NO")</f>
        <v>NO</v>
      </c>
      <c r="AU960" s="197" t="str">
        <f t="shared" si="697"/>
        <v>N/A</v>
      </c>
      <c r="AV960" s="197">
        <f t="shared" si="698"/>
        <v>0</v>
      </c>
      <c r="AW960" s="198">
        <f t="shared" si="699"/>
        <v>0</v>
      </c>
      <c r="AX960" s="199">
        <f>IFERROR(SQRT(($E960-$E$1136)^2+($K960-$K$1136)^2),0)</f>
        <v>9.0002700081002432E-2</v>
      </c>
      <c r="AY960" s="197" t="str">
        <f>IF(AX960&lt;=SMALL(AX$3:AX$1130,1),"MAS PARECIDO","NO")</f>
        <v>NO</v>
      </c>
      <c r="AZ960" s="197" t="str">
        <f>IF(AX960&lt;=SMALL(AX$3:AX$1130,5),"SIMILAR","NO")</f>
        <v>NO</v>
      </c>
      <c r="BA960" s="197" t="str">
        <f t="shared" si="700"/>
        <v>N/A</v>
      </c>
      <c r="BB960" s="197">
        <f t="shared" si="701"/>
        <v>0</v>
      </c>
      <c r="BC960" s="198">
        <f t="shared" si="702"/>
        <v>0</v>
      </c>
      <c r="BD960" s="196">
        <f>IFERROR(SQRT(($E960-$E$1136)^2+($O960-$O$1136)^2),0)</f>
        <v>9.0002700081002432E-2</v>
      </c>
      <c r="BE960" s="197" t="str">
        <f>IF(BD960&lt;=SMALL(BD$3:BD$1130,1),"MAS PARECIDO","NO")</f>
        <v>NO</v>
      </c>
      <c r="BF960" s="197" t="str">
        <f>IF(BD960&lt;=SMALL(BD$3:BD$1130,5),"SIMILAR","NO")</f>
        <v>NO</v>
      </c>
      <c r="BG960" s="197" t="str">
        <f t="shared" si="703"/>
        <v>N/A</v>
      </c>
      <c r="BH960" s="197">
        <f t="shared" si="704"/>
        <v>0</v>
      </c>
      <c r="BI960" s="198">
        <f t="shared" si="705"/>
        <v>0</v>
      </c>
      <c r="BJ960" s="199">
        <f>IFERROR(SQRT(($E960-$E$1136)^2+($R960-$R$1136)^2),0)</f>
        <v>0.50803591016961669</v>
      </c>
      <c r="BK960" s="197" t="str">
        <f>IF(BJ960&lt;=SMALL(BJ$3:BJ$1130,1),"MAS PARECIDO","NO")</f>
        <v>NO</v>
      </c>
      <c r="BL960" s="197" t="str">
        <f>IF(BJ960&lt;=SMALL(BJ$3:BJ$1130,5),"SIMILAR","NO")</f>
        <v>NO</v>
      </c>
      <c r="BM960" s="197" t="str">
        <f t="shared" si="706"/>
        <v>N/A</v>
      </c>
      <c r="BN960" s="197">
        <f t="shared" si="707"/>
        <v>0</v>
      </c>
      <c r="BO960" s="198">
        <f t="shared" si="708"/>
        <v>0</v>
      </c>
      <c r="BP960" s="199">
        <f>IFERROR(SQRT(($E960-$E$1136)^2+($U960-$U$1136)^2),0)</f>
        <v>1.0040420738305098</v>
      </c>
      <c r="BQ960" s="197" t="str">
        <f>IF(BP960&lt;=SMALL(BP$3:BP$1130,1),"MAS PARECIDO","NO")</f>
        <v>NO</v>
      </c>
      <c r="BR960" s="197" t="str">
        <f>IF(BP960&lt;=SMALL(BP$3:BP$1130,5),"SIMILAR","NO")</f>
        <v>NO</v>
      </c>
      <c r="BS960" s="197" t="str">
        <f t="shared" si="709"/>
        <v>N/A</v>
      </c>
      <c r="BT960" s="197">
        <f t="shared" si="710"/>
        <v>0</v>
      </c>
      <c r="BU960" s="198">
        <f t="shared" si="711"/>
        <v>0</v>
      </c>
      <c r="BV960" s="199">
        <f>IFERROR(SQRT(($E960-$E$1136)^2+($X960-$X$1136)^2),0)</f>
        <v>9.0002700081002432E-2</v>
      </c>
      <c r="BW960" s="197" t="str">
        <f>IF(BV960&lt;=SMALL(BV$3:BV$1130,1),"MAS PARECIDO","NO")</f>
        <v>NO</v>
      </c>
      <c r="BX960" s="197" t="str">
        <f>IF(BV960&lt;=SMALL(BV$3:BV$1130,5),"SIMILAR","NO")</f>
        <v>NO</v>
      </c>
      <c r="BY960" s="197" t="str">
        <f t="shared" si="712"/>
        <v>N/A</v>
      </c>
      <c r="BZ960" s="197">
        <f t="shared" si="713"/>
        <v>0</v>
      </c>
      <c r="CA960" s="198">
        <f t="shared" si="714"/>
        <v>0</v>
      </c>
      <c r="CB960" s="199">
        <f>IFERROR(SQRT(($E960-$E$1136)^2+($AA960-$AA$1136)^2),0)</f>
        <v>9.0002700081002432E-2</v>
      </c>
      <c r="CC960" s="197" t="str">
        <f>IF(CB960&lt;=SMALL(CB$3:CB$1130,1),"MAS PARECIDO","NO")</f>
        <v>NO</v>
      </c>
      <c r="CD960" s="197" t="str">
        <f>IF(CB960&lt;=SMALL(CB$3:CB$1130,5),"SIMILAR","NO")</f>
        <v>NO</v>
      </c>
      <c r="CE960" s="197" t="str">
        <f t="shared" si="715"/>
        <v>N/A</v>
      </c>
      <c r="CF960" s="197">
        <f t="shared" si="716"/>
        <v>0</v>
      </c>
      <c r="CG960" s="198">
        <f t="shared" si="717"/>
        <v>0</v>
      </c>
      <c r="CH960" s="199">
        <f>IFERROR(SQRT(($E960-$E$1136)^2+($AD960-$AD$1136)^2),0)</f>
        <v>9.0002700081002432E-2</v>
      </c>
      <c r="CI960" s="197" t="str">
        <f>IF(CH960&lt;=SMALL(CH$3:CH$1130,1),"MAS PARECIDO","NO")</f>
        <v>NO</v>
      </c>
      <c r="CJ960" s="197" t="str">
        <f>IF(CH960&lt;=SMALL(CH$3:CH$1130,5),"SIMILAR","NO")</f>
        <v>NO</v>
      </c>
      <c r="CK960" s="197" t="str">
        <f t="shared" si="718"/>
        <v>N/A</v>
      </c>
      <c r="CL960" s="197">
        <f t="shared" si="719"/>
        <v>0</v>
      </c>
      <c r="CM960" s="198">
        <f t="shared" si="720"/>
        <v>0</v>
      </c>
      <c r="CN960" s="199">
        <f>IFERROR(SQRT(($E960-$E$1136)^2+($AG960-$AG$1136)^2),0)</f>
        <v>1.0040420738305098</v>
      </c>
      <c r="CO960" s="197" t="str">
        <f>IF(CN960&lt;=SMALL(CN$3:CN$1130,1),"MAS PARECIDO","NO")</f>
        <v>NO</v>
      </c>
      <c r="CP960" s="197" t="str">
        <f>IF(CN960&lt;=SMALL(CN$3:CN$1130,5),"SIMILAR","NO")</f>
        <v>NO</v>
      </c>
      <c r="CQ960" s="197" t="str">
        <f t="shared" si="721"/>
        <v>N/A</v>
      </c>
      <c r="CR960" s="197">
        <f t="shared" si="722"/>
        <v>0</v>
      </c>
      <c r="CS960" s="198">
        <f t="shared" si="723"/>
        <v>0</v>
      </c>
      <c r="CT960" s="199">
        <f>IFERROR(SQRT(($E960-$E$1136)^2+($AJ960-$AJ$1136)^2),0)</f>
        <v>9.0002700081002432E-2</v>
      </c>
      <c r="CU960" s="197" t="str">
        <f>IF(CT960&lt;=SMALL(CT$3:CT$1130,1),"MAS PARECIDO","NO")</f>
        <v>NO</v>
      </c>
      <c r="CV960" s="197" t="str">
        <f>IF(CT960&lt;=SMALL(CT$3:CT$1130,5),"SIMILAR","NO")</f>
        <v>NO</v>
      </c>
      <c r="CW960" s="197" t="str">
        <f t="shared" si="724"/>
        <v>N/A</v>
      </c>
      <c r="CX960" s="197">
        <f t="shared" si="725"/>
        <v>0</v>
      </c>
      <c r="CY960" s="198">
        <f t="shared" si="726"/>
        <v>0</v>
      </c>
      <c r="CZ960" s="2">
        <v>0</v>
      </c>
      <c r="DA960" s="2" t="s">
        <v>2774</v>
      </c>
      <c r="DB960" s="2">
        <v>0</v>
      </c>
      <c r="DC960" s="2" t="s">
        <v>189</v>
      </c>
    </row>
    <row r="961" spans="1:107">
      <c r="A961" s="24" t="s">
        <v>1111</v>
      </c>
      <c r="B961" s="46">
        <v>57359.18</v>
      </c>
      <c r="C961" s="190">
        <f>(B961-$B$1132)/($B$1133-$B$1132)</f>
        <v>6.1782545182498975E-2</v>
      </c>
      <c r="D961" s="46">
        <v>7000</v>
      </c>
      <c r="E961" s="190">
        <f>(D961-$D$1132)/($D$1133-$D$1132)</f>
        <v>1.3970419112573377E-2</v>
      </c>
      <c r="F961" s="46" t="s">
        <v>53</v>
      </c>
      <c r="G961" s="192">
        <f>VLOOKUP(F961,'DATOS DE SOPORTE'!$Y$5:$Z$8,2,FALSE)</f>
        <v>2</v>
      </c>
      <c r="H961" s="190">
        <f>(G961-$G$1132)/($G$1133-$G$1132)</f>
        <v>0.33333333333333331</v>
      </c>
      <c r="I961" s="50">
        <v>0</v>
      </c>
      <c r="J961" s="200">
        <f t="shared" si="686"/>
        <v>0</v>
      </c>
      <c r="K961" s="190">
        <f>(J961-$J$1132)/($J$1133-$J$1132)</f>
        <v>0</v>
      </c>
      <c r="L961" s="193" t="str">
        <f t="shared" si="687"/>
        <v>NO</v>
      </c>
      <c r="M961" s="46" t="s">
        <v>192</v>
      </c>
      <c r="N961" s="192">
        <f t="shared" si="688"/>
        <v>2</v>
      </c>
      <c r="O961" s="190">
        <f>(N961-N$1132)/(N$1133-N$1132)</f>
        <v>1</v>
      </c>
      <c r="P961" s="46" t="s">
        <v>193</v>
      </c>
      <c r="Q961" s="192">
        <f t="shared" si="689"/>
        <v>2</v>
      </c>
      <c r="R961" s="190">
        <f>(Q961-Q$1132)/(Q$1133-Q$1132)</f>
        <v>0.5</v>
      </c>
      <c r="S961" s="46" t="s">
        <v>194</v>
      </c>
      <c r="T961" s="192">
        <f t="shared" si="690"/>
        <v>1</v>
      </c>
      <c r="U961" s="190">
        <f>(T961-T$1132)/(T$1133-T$1132)</f>
        <v>0</v>
      </c>
      <c r="V961" s="46" t="s">
        <v>62</v>
      </c>
      <c r="W961" s="194">
        <f>VLOOKUP(V961,'DATOS DE SOPORTE'!$S$5:$T$10,2,FALSE)</f>
        <v>1</v>
      </c>
      <c r="X961" s="201">
        <f>(W961-W$1132)/(W$1133-W$1132)</f>
        <v>0</v>
      </c>
      <c r="Y961" s="46" t="s">
        <v>188</v>
      </c>
      <c r="Z961" s="194">
        <f t="shared" si="691"/>
        <v>1</v>
      </c>
      <c r="AA961" s="201">
        <f>(Z961-Z$1132)/(Z$1133-Z$1132)</f>
        <v>0</v>
      </c>
      <c r="AB961" s="46" t="s">
        <v>136</v>
      </c>
      <c r="AC961" s="194">
        <f t="shared" si="692"/>
        <v>2</v>
      </c>
      <c r="AD961" s="201">
        <f>(AC961-AC$1132)/(AC$1133-AC$1132)</f>
        <v>1</v>
      </c>
      <c r="AE961" s="46" t="s">
        <v>136</v>
      </c>
      <c r="AF961" s="194">
        <f t="shared" si="693"/>
        <v>2</v>
      </c>
      <c r="AG961" s="201">
        <f>(AF961-AF$1132)/(AF$1133-AF$1132)</f>
        <v>1</v>
      </c>
      <c r="AH961" s="24" t="s">
        <v>67</v>
      </c>
      <c r="AI961" s="194">
        <f>VLOOKUP(AH961,'DATOS DE SOPORTE'!$V$5:$W$8,2,FALSE)</f>
        <v>1</v>
      </c>
      <c r="AJ961" s="201">
        <f>(AI961-AI$1132)/(AI$1133-AI$1132)</f>
        <v>0</v>
      </c>
      <c r="AK961" s="58" t="str">
        <f t="shared" si="685"/>
        <v>Bueno</v>
      </c>
      <c r="AL961" s="196">
        <f>IFERROR(SQRT(($E961-$E$1136)^2+($C961-$C$1136)^2),0)</f>
        <v>0.14403850336996904</v>
      </c>
      <c r="AM961" s="197" t="str">
        <f>IF(AL961&lt;=SMALL($AL$3:$AL$1130,1),"MAS PARECIDO","NO")</f>
        <v>NO</v>
      </c>
      <c r="AN961" s="197" t="str">
        <f>IF(AL961&lt;=SMALL($AL$3:$AL$1130,5),"SIMILAR","NO")</f>
        <v>NO</v>
      </c>
      <c r="AO961" s="197" t="str">
        <f t="shared" si="694"/>
        <v>N/A</v>
      </c>
      <c r="AP961" s="197">
        <f t="shared" si="695"/>
        <v>0</v>
      </c>
      <c r="AQ961" s="198">
        <f t="shared" si="696"/>
        <v>0</v>
      </c>
      <c r="AR961" s="196">
        <f>IFERROR(SQRT(($E961-$E$1136)^2+($H961-$H$1136)^2),0)</f>
        <v>1.4000420012600379E-2</v>
      </c>
      <c r="AS961" s="197" t="str">
        <f>IF(AR961&lt;=SMALL(AR$3:AR$1130,1),"MAS PARECIDO","NO")</f>
        <v>NO</v>
      </c>
      <c r="AT961" s="197" t="str">
        <f>IF(AR961&lt;=SMALL(AR$3:AR$1130,5),"SIMILAR","NO")</f>
        <v>NO</v>
      </c>
      <c r="AU961" s="197" t="str">
        <f t="shared" si="697"/>
        <v>N/A</v>
      </c>
      <c r="AV961" s="197">
        <f t="shared" si="698"/>
        <v>0</v>
      </c>
      <c r="AW961" s="198">
        <f t="shared" si="699"/>
        <v>0</v>
      </c>
      <c r="AX961" s="199">
        <f>IFERROR(SQRT(($E961-$E$1136)^2+($K961-$K$1136)^2),0)</f>
        <v>0.20048943054567547</v>
      </c>
      <c r="AY961" s="197" t="str">
        <f>IF(AX961&lt;=SMALL(AX$3:AX$1130,1),"MAS PARECIDO","NO")</f>
        <v>NO</v>
      </c>
      <c r="AZ961" s="197" t="str">
        <f>IF(AX961&lt;=SMALL(AX$3:AX$1130,5),"SIMILAR","NO")</f>
        <v>NO</v>
      </c>
      <c r="BA961" s="197" t="str">
        <f t="shared" si="700"/>
        <v>N/A</v>
      </c>
      <c r="BB961" s="197">
        <f t="shared" si="701"/>
        <v>0</v>
      </c>
      <c r="BC961" s="198">
        <f t="shared" si="702"/>
        <v>0</v>
      </c>
      <c r="BD961" s="196">
        <f>IFERROR(SQRT(($E961-$E$1136)^2+($O961-$O$1136)^2),0)</f>
        <v>1.4000420012600379E-2</v>
      </c>
      <c r="BE961" s="197" t="str">
        <f>IF(BD961&lt;=SMALL(BD$3:BD$1130,1),"MAS PARECIDO","NO")</f>
        <v>NO</v>
      </c>
      <c r="BF961" s="197" t="str">
        <f>IF(BD961&lt;=SMALL(BD$3:BD$1130,5),"SIMILAR","NO")</f>
        <v>NO</v>
      </c>
      <c r="BG961" s="197" t="str">
        <f t="shared" si="703"/>
        <v>N/A</v>
      </c>
      <c r="BH961" s="197">
        <f t="shared" si="704"/>
        <v>0</v>
      </c>
      <c r="BI961" s="198">
        <f t="shared" si="705"/>
        <v>0</v>
      </c>
      <c r="BJ961" s="199">
        <f>IFERROR(SQRT(($E961-$E$1136)^2+($R961-$R$1136)^2),0)</f>
        <v>1.4000420012600379E-2</v>
      </c>
      <c r="BK961" s="197" t="str">
        <f>IF(BJ961&lt;=SMALL(BJ$3:BJ$1130,1),"MAS PARECIDO","NO")</f>
        <v>NO</v>
      </c>
      <c r="BL961" s="197" t="str">
        <f>IF(BJ961&lt;=SMALL(BJ$3:BJ$1130,5),"SIMILAR","NO")</f>
        <v>NO</v>
      </c>
      <c r="BM961" s="197" t="str">
        <f t="shared" si="706"/>
        <v>N/A</v>
      </c>
      <c r="BN961" s="197">
        <f t="shared" si="707"/>
        <v>0</v>
      </c>
      <c r="BO961" s="198">
        <f t="shared" si="708"/>
        <v>0</v>
      </c>
      <c r="BP961" s="199">
        <f>IFERROR(SQRT(($E961-$E$1136)^2+($U961-$U$1136)^2),0)</f>
        <v>1.4000420012600379E-2</v>
      </c>
      <c r="BQ961" s="197" t="str">
        <f>IF(BP961&lt;=SMALL(BP$3:BP$1130,1),"MAS PARECIDO","NO")</f>
        <v>NO</v>
      </c>
      <c r="BR961" s="197" t="str">
        <f>IF(BP961&lt;=SMALL(BP$3:BP$1130,5),"SIMILAR","NO")</f>
        <v>NO</v>
      </c>
      <c r="BS961" s="197" t="str">
        <f t="shared" si="709"/>
        <v>N/A</v>
      </c>
      <c r="BT961" s="197">
        <f t="shared" si="710"/>
        <v>0</v>
      </c>
      <c r="BU961" s="198">
        <f t="shared" si="711"/>
        <v>0</v>
      </c>
      <c r="BV961" s="199">
        <f>IFERROR(SQRT(($E961-$E$1136)^2+($X961-$X$1136)^2),0)</f>
        <v>1.4000420012600379E-2</v>
      </c>
      <c r="BW961" s="197" t="str">
        <f>IF(BV961&lt;=SMALL(BV$3:BV$1130,1),"MAS PARECIDO","NO")</f>
        <v>NO</v>
      </c>
      <c r="BX961" s="197" t="str">
        <f>IF(BV961&lt;=SMALL(BV$3:BV$1130,5),"SIMILAR","NO")</f>
        <v>NO</v>
      </c>
      <c r="BY961" s="197" t="str">
        <f t="shared" si="712"/>
        <v>N/A</v>
      </c>
      <c r="BZ961" s="197">
        <f t="shared" si="713"/>
        <v>0</v>
      </c>
      <c r="CA961" s="198">
        <f t="shared" si="714"/>
        <v>0</v>
      </c>
      <c r="CB961" s="199">
        <f>IFERROR(SQRT(($E961-$E$1136)^2+($AA961-$AA$1136)^2),0)</f>
        <v>1.4000420012600379E-2</v>
      </c>
      <c r="CC961" s="197" t="str">
        <f>IF(CB961&lt;=SMALL(CB$3:CB$1130,1),"MAS PARECIDO","NO")</f>
        <v>NO</v>
      </c>
      <c r="CD961" s="197" t="str">
        <f>IF(CB961&lt;=SMALL(CB$3:CB$1130,5),"SIMILAR","NO")</f>
        <v>NO</v>
      </c>
      <c r="CE961" s="197" t="str">
        <f t="shared" si="715"/>
        <v>N/A</v>
      </c>
      <c r="CF961" s="197">
        <f t="shared" si="716"/>
        <v>0</v>
      </c>
      <c r="CG961" s="198">
        <f t="shared" si="717"/>
        <v>0</v>
      </c>
      <c r="CH961" s="199">
        <f>IFERROR(SQRT(($E961-$E$1136)^2+($AD961-$AD$1136)^2),0)</f>
        <v>1.4000420012600379E-2</v>
      </c>
      <c r="CI961" s="197" t="str">
        <f>IF(CH961&lt;=SMALL(CH$3:CH$1130,1),"MAS PARECIDO","NO")</f>
        <v>NO</v>
      </c>
      <c r="CJ961" s="197" t="str">
        <f>IF(CH961&lt;=SMALL(CH$3:CH$1130,5),"SIMILAR","NO")</f>
        <v>NO</v>
      </c>
      <c r="CK961" s="197" t="str">
        <f t="shared" si="718"/>
        <v>N/A</v>
      </c>
      <c r="CL961" s="197">
        <f t="shared" si="719"/>
        <v>0</v>
      </c>
      <c r="CM961" s="198">
        <f t="shared" si="720"/>
        <v>0</v>
      </c>
      <c r="CN961" s="199">
        <f>IFERROR(SQRT(($E961-$E$1136)^2+($AG961-$AG$1136)^2),0)</f>
        <v>1.4000420012600379E-2</v>
      </c>
      <c r="CO961" s="197" t="str">
        <f>IF(CN961&lt;=SMALL(CN$3:CN$1130,1),"MAS PARECIDO","NO")</f>
        <v>NO</v>
      </c>
      <c r="CP961" s="197" t="str">
        <f>IF(CN961&lt;=SMALL(CN$3:CN$1130,5),"SIMILAR","NO")</f>
        <v>NO</v>
      </c>
      <c r="CQ961" s="197" t="str">
        <f t="shared" si="721"/>
        <v>N/A</v>
      </c>
      <c r="CR961" s="197">
        <f t="shared" si="722"/>
        <v>0</v>
      </c>
      <c r="CS961" s="198">
        <f t="shared" si="723"/>
        <v>0</v>
      </c>
      <c r="CT961" s="199">
        <f>IFERROR(SQRT(($E961-$E$1136)^2+($AJ961-$AJ$1136)^2),0)</f>
        <v>1.4000420012600379E-2</v>
      </c>
      <c r="CU961" s="197" t="str">
        <f>IF(CT961&lt;=SMALL(CT$3:CT$1130,1),"MAS PARECIDO","NO")</f>
        <v>NO</v>
      </c>
      <c r="CV961" s="197" t="str">
        <f>IF(CT961&lt;=SMALL(CT$3:CT$1130,5),"SIMILAR","NO")</f>
        <v>NO</v>
      </c>
      <c r="CW961" s="197" t="str">
        <f t="shared" si="724"/>
        <v>N/A</v>
      </c>
      <c r="CX961" s="197">
        <f t="shared" si="725"/>
        <v>0</v>
      </c>
      <c r="CY961" s="198">
        <f t="shared" si="726"/>
        <v>0</v>
      </c>
      <c r="CZ961" s="2">
        <v>0</v>
      </c>
      <c r="DA961" s="2" t="s">
        <v>2775</v>
      </c>
      <c r="DB961" s="2">
        <v>0</v>
      </c>
      <c r="DC961" s="2" t="s">
        <v>189</v>
      </c>
    </row>
    <row r="962" spans="1:107">
      <c r="A962" s="24" t="s">
        <v>1112</v>
      </c>
      <c r="B962" s="46">
        <v>148572.04</v>
      </c>
      <c r="C962" s="190">
        <f>(B962-$B$1132)/($B$1133-$B$1132)</f>
        <v>0.16840246186680749</v>
      </c>
      <c r="D962" s="46">
        <v>40000</v>
      </c>
      <c r="E962" s="190">
        <f>(D962-$D$1132)/($D$1133-$D$1132)</f>
        <v>7.9972399171975156E-2</v>
      </c>
      <c r="F962" s="46" t="s">
        <v>53</v>
      </c>
      <c r="G962" s="192">
        <f>VLOOKUP(F962,'DATOS DE SOPORTE'!$Y$5:$Z$8,2,FALSE)</f>
        <v>2</v>
      </c>
      <c r="H962" s="190">
        <f>(G962-$G$1132)/($G$1133-$G$1132)</f>
        <v>0.33333333333333331</v>
      </c>
      <c r="I962" s="50">
        <v>4</v>
      </c>
      <c r="J962" s="200">
        <f t="shared" si="686"/>
        <v>4</v>
      </c>
      <c r="K962" s="190">
        <f>(J962-$J$1132)/($J$1133-$J$1132)</f>
        <v>0.8</v>
      </c>
      <c r="L962" s="193" t="str">
        <f t="shared" si="687"/>
        <v>SI</v>
      </c>
      <c r="M962" s="46" t="s">
        <v>192</v>
      </c>
      <c r="N962" s="192">
        <f t="shared" si="688"/>
        <v>2</v>
      </c>
      <c r="O962" s="190">
        <f>(N962-N$1132)/(N$1133-N$1132)</f>
        <v>1</v>
      </c>
      <c r="P962" s="46" t="s">
        <v>196</v>
      </c>
      <c r="Q962" s="192">
        <f t="shared" si="689"/>
        <v>1</v>
      </c>
      <c r="R962" s="190">
        <f>(Q962-Q$1132)/(Q$1133-Q$1132)</f>
        <v>0</v>
      </c>
      <c r="S962" s="46" t="s">
        <v>60</v>
      </c>
      <c r="T962" s="192">
        <f t="shared" si="690"/>
        <v>2</v>
      </c>
      <c r="U962" s="190">
        <f>(T962-T$1132)/(T$1133-T$1132)</f>
        <v>1</v>
      </c>
      <c r="V962" s="46" t="s">
        <v>62</v>
      </c>
      <c r="W962" s="194">
        <f>VLOOKUP(V962,'DATOS DE SOPORTE'!$S$5:$T$10,2,FALSE)</f>
        <v>1</v>
      </c>
      <c r="X962" s="201">
        <f>(W962-W$1132)/(W$1133-W$1132)</f>
        <v>0</v>
      </c>
      <c r="Y962" s="46" t="s">
        <v>188</v>
      </c>
      <c r="Z962" s="194">
        <f t="shared" si="691"/>
        <v>1</v>
      </c>
      <c r="AA962" s="201">
        <f>(Z962-Z$1132)/(Z$1133-Z$1132)</f>
        <v>0</v>
      </c>
      <c r="AB962" s="46" t="s">
        <v>136</v>
      </c>
      <c r="AC962" s="194">
        <f t="shared" si="692"/>
        <v>2</v>
      </c>
      <c r="AD962" s="201">
        <f>(AC962-AC$1132)/(AC$1133-AC$1132)</f>
        <v>1</v>
      </c>
      <c r="AE962" s="46" t="s">
        <v>136</v>
      </c>
      <c r="AF962" s="194">
        <f t="shared" si="693"/>
        <v>2</v>
      </c>
      <c r="AG962" s="201">
        <f>(AF962-AF$1132)/(AF$1133-AF$1132)</f>
        <v>1</v>
      </c>
      <c r="AH962" s="24" t="s">
        <v>67</v>
      </c>
      <c r="AI962" s="194">
        <f>VLOOKUP(AH962,'DATOS DE SOPORTE'!$V$5:$W$8,2,FALSE)</f>
        <v>1</v>
      </c>
      <c r="AJ962" s="201">
        <f>(AI962-AI$1132)/(AI$1133-AI$1132)</f>
        <v>0</v>
      </c>
      <c r="AK962" s="58" t="str">
        <f t="shared" si="685"/>
        <v>Bueno</v>
      </c>
      <c r="AL962" s="196">
        <f>IFERROR(SQRT(($E962-$E$1136)^2+($C962-$C$1136)^2),0)</f>
        <v>8.8033849596263952E-2</v>
      </c>
      <c r="AM962" s="197" t="str">
        <f>IF(AL962&lt;=SMALL($AL$3:$AL$1130,1),"MAS PARECIDO","NO")</f>
        <v>NO</v>
      </c>
      <c r="AN962" s="197" t="str">
        <f>IF(AL962&lt;=SMALL($AL$3:$AL$1130,5),"SIMILAR","NO")</f>
        <v>NO</v>
      </c>
      <c r="AO962" s="197" t="str">
        <f t="shared" si="694"/>
        <v>N/A</v>
      </c>
      <c r="AP962" s="197">
        <f t="shared" si="695"/>
        <v>0</v>
      </c>
      <c r="AQ962" s="198">
        <f t="shared" si="696"/>
        <v>0</v>
      </c>
      <c r="AR962" s="196">
        <f>IFERROR(SQRT(($E962-$E$1136)^2+($H962-$H$1136)^2),0)</f>
        <v>8.0002400072002156E-2</v>
      </c>
      <c r="AS962" s="197" t="str">
        <f>IF(AR962&lt;=SMALL(AR$3:AR$1130,1),"MAS PARECIDO","NO")</f>
        <v>NO</v>
      </c>
      <c r="AT962" s="197" t="str">
        <f>IF(AR962&lt;=SMALL(AR$3:AR$1130,5),"SIMILAR","NO")</f>
        <v>NO</v>
      </c>
      <c r="AU962" s="197" t="str">
        <f t="shared" si="697"/>
        <v>N/A</v>
      </c>
      <c r="AV962" s="197">
        <f t="shared" si="698"/>
        <v>0</v>
      </c>
      <c r="AW962" s="198">
        <f t="shared" si="699"/>
        <v>0</v>
      </c>
      <c r="AX962" s="199">
        <f>IFERROR(SQRT(($E962-$E$1136)^2+($K962-$K$1136)^2),0)</f>
        <v>0.60531015522398168</v>
      </c>
      <c r="AY962" s="197" t="str">
        <f>IF(AX962&lt;=SMALL(AX$3:AX$1130,1),"MAS PARECIDO","NO")</f>
        <v>NO</v>
      </c>
      <c r="AZ962" s="197" t="str">
        <f>IF(AX962&lt;=SMALL(AX$3:AX$1130,5),"SIMILAR","NO")</f>
        <v>NO</v>
      </c>
      <c r="BA962" s="197" t="str">
        <f t="shared" si="700"/>
        <v>N/A</v>
      </c>
      <c r="BB962" s="197">
        <f t="shared" si="701"/>
        <v>0</v>
      </c>
      <c r="BC962" s="198">
        <f t="shared" si="702"/>
        <v>0</v>
      </c>
      <c r="BD962" s="196">
        <f>IFERROR(SQRT(($E962-$E$1136)^2+($O962-$O$1136)^2),0)</f>
        <v>8.0002400072002156E-2</v>
      </c>
      <c r="BE962" s="197" t="str">
        <f>IF(BD962&lt;=SMALL(BD$3:BD$1130,1),"MAS PARECIDO","NO")</f>
        <v>NO</v>
      </c>
      <c r="BF962" s="197" t="str">
        <f>IF(BD962&lt;=SMALL(BD$3:BD$1130,5),"SIMILAR","NO")</f>
        <v>NO</v>
      </c>
      <c r="BG962" s="197" t="str">
        <f t="shared" si="703"/>
        <v>N/A</v>
      </c>
      <c r="BH962" s="197">
        <f t="shared" si="704"/>
        <v>0</v>
      </c>
      <c r="BI962" s="198">
        <f t="shared" si="705"/>
        <v>0</v>
      </c>
      <c r="BJ962" s="199">
        <f>IFERROR(SQRT(($E962-$E$1136)^2+($R962-$R$1136)^2),0)</f>
        <v>0.50635993524101086</v>
      </c>
      <c r="BK962" s="197" t="str">
        <f>IF(BJ962&lt;=SMALL(BJ$3:BJ$1130,1),"MAS PARECIDO","NO")</f>
        <v>NO</v>
      </c>
      <c r="BL962" s="197" t="str">
        <f>IF(BJ962&lt;=SMALL(BJ$3:BJ$1130,5),"SIMILAR","NO")</f>
        <v>NO</v>
      </c>
      <c r="BM962" s="197" t="str">
        <f t="shared" si="706"/>
        <v>N/A</v>
      </c>
      <c r="BN962" s="197">
        <f t="shared" si="707"/>
        <v>0</v>
      </c>
      <c r="BO962" s="198">
        <f t="shared" si="708"/>
        <v>0</v>
      </c>
      <c r="BP962" s="199">
        <f>IFERROR(SQRT(($E962-$E$1136)^2+($U962-$U$1136)^2),0)</f>
        <v>1.0031950877158842</v>
      </c>
      <c r="BQ962" s="197" t="str">
        <f>IF(BP962&lt;=SMALL(BP$3:BP$1130,1),"MAS PARECIDO","NO")</f>
        <v>NO</v>
      </c>
      <c r="BR962" s="197" t="str">
        <f>IF(BP962&lt;=SMALL(BP$3:BP$1130,5),"SIMILAR","NO")</f>
        <v>NO</v>
      </c>
      <c r="BS962" s="197" t="str">
        <f t="shared" si="709"/>
        <v>N/A</v>
      </c>
      <c r="BT962" s="197">
        <f t="shared" si="710"/>
        <v>0</v>
      </c>
      <c r="BU962" s="198">
        <f t="shared" si="711"/>
        <v>0</v>
      </c>
      <c r="BV962" s="199">
        <f>IFERROR(SQRT(($E962-$E$1136)^2+($X962-$X$1136)^2),0)</f>
        <v>8.0002400072002156E-2</v>
      </c>
      <c r="BW962" s="197" t="str">
        <f>IF(BV962&lt;=SMALL(BV$3:BV$1130,1),"MAS PARECIDO","NO")</f>
        <v>NO</v>
      </c>
      <c r="BX962" s="197" t="str">
        <f>IF(BV962&lt;=SMALL(BV$3:BV$1130,5),"SIMILAR","NO")</f>
        <v>NO</v>
      </c>
      <c r="BY962" s="197" t="str">
        <f t="shared" si="712"/>
        <v>N/A</v>
      </c>
      <c r="BZ962" s="197">
        <f t="shared" si="713"/>
        <v>0</v>
      </c>
      <c r="CA962" s="198">
        <f t="shared" si="714"/>
        <v>0</v>
      </c>
      <c r="CB962" s="199">
        <f>IFERROR(SQRT(($E962-$E$1136)^2+($AA962-$AA$1136)^2),0)</f>
        <v>8.0002400072002156E-2</v>
      </c>
      <c r="CC962" s="197" t="str">
        <f>IF(CB962&lt;=SMALL(CB$3:CB$1130,1),"MAS PARECIDO","NO")</f>
        <v>NO</v>
      </c>
      <c r="CD962" s="197" t="str">
        <f>IF(CB962&lt;=SMALL(CB$3:CB$1130,5),"SIMILAR","NO")</f>
        <v>NO</v>
      </c>
      <c r="CE962" s="197" t="str">
        <f t="shared" si="715"/>
        <v>N/A</v>
      </c>
      <c r="CF962" s="197">
        <f t="shared" si="716"/>
        <v>0</v>
      </c>
      <c r="CG962" s="198">
        <f t="shared" si="717"/>
        <v>0</v>
      </c>
      <c r="CH962" s="199">
        <f>IFERROR(SQRT(($E962-$E$1136)^2+($AD962-$AD$1136)^2),0)</f>
        <v>8.0002400072002156E-2</v>
      </c>
      <c r="CI962" s="197" t="str">
        <f>IF(CH962&lt;=SMALL(CH$3:CH$1130,1),"MAS PARECIDO","NO")</f>
        <v>NO</v>
      </c>
      <c r="CJ962" s="197" t="str">
        <f>IF(CH962&lt;=SMALL(CH$3:CH$1130,5),"SIMILAR","NO")</f>
        <v>NO</v>
      </c>
      <c r="CK962" s="197" t="str">
        <f t="shared" si="718"/>
        <v>N/A</v>
      </c>
      <c r="CL962" s="197">
        <f t="shared" si="719"/>
        <v>0</v>
      </c>
      <c r="CM962" s="198">
        <f t="shared" si="720"/>
        <v>0</v>
      </c>
      <c r="CN962" s="199">
        <f>IFERROR(SQRT(($E962-$E$1136)^2+($AG962-$AG$1136)^2),0)</f>
        <v>8.0002400072002156E-2</v>
      </c>
      <c r="CO962" s="197" t="str">
        <f>IF(CN962&lt;=SMALL(CN$3:CN$1130,1),"MAS PARECIDO","NO")</f>
        <v>NO</v>
      </c>
      <c r="CP962" s="197" t="str">
        <f>IF(CN962&lt;=SMALL(CN$3:CN$1130,5),"SIMILAR","NO")</f>
        <v>NO</v>
      </c>
      <c r="CQ962" s="197" t="str">
        <f t="shared" si="721"/>
        <v>N/A</v>
      </c>
      <c r="CR962" s="197">
        <f t="shared" si="722"/>
        <v>0</v>
      </c>
      <c r="CS962" s="198">
        <f t="shared" si="723"/>
        <v>0</v>
      </c>
      <c r="CT962" s="199">
        <f>IFERROR(SQRT(($E962-$E$1136)^2+($AJ962-$AJ$1136)^2),0)</f>
        <v>8.0002400072002156E-2</v>
      </c>
      <c r="CU962" s="197" t="str">
        <f>IF(CT962&lt;=SMALL(CT$3:CT$1130,1),"MAS PARECIDO","NO")</f>
        <v>NO</v>
      </c>
      <c r="CV962" s="197" t="str">
        <f>IF(CT962&lt;=SMALL(CT$3:CT$1130,5),"SIMILAR","NO")</f>
        <v>NO</v>
      </c>
      <c r="CW962" s="197" t="str">
        <f t="shared" si="724"/>
        <v>N/A</v>
      </c>
      <c r="CX962" s="197">
        <f t="shared" si="725"/>
        <v>0</v>
      </c>
      <c r="CY962" s="198">
        <f t="shared" si="726"/>
        <v>0</v>
      </c>
      <c r="CZ962" s="2">
        <v>0</v>
      </c>
      <c r="DA962" s="2" t="s">
        <v>2776</v>
      </c>
      <c r="DB962" s="2">
        <v>0</v>
      </c>
      <c r="DC962" s="2" t="s">
        <v>189</v>
      </c>
    </row>
    <row r="963" spans="1:107">
      <c r="A963" s="24" t="s">
        <v>1113</v>
      </c>
      <c r="B963" s="46">
        <v>48229.64</v>
      </c>
      <c r="C963" s="190">
        <f>(B963-$B$1132)/($B$1133-$B$1132)</f>
        <v>5.1110905304459164E-2</v>
      </c>
      <c r="D963" s="46">
        <v>30000</v>
      </c>
      <c r="E963" s="190">
        <f>(D963-$D$1132)/($D$1133-$D$1132)</f>
        <v>5.9971799153974617E-2</v>
      </c>
      <c r="F963" s="46" t="s">
        <v>53</v>
      </c>
      <c r="G963" s="192">
        <f>VLOOKUP(F963,'DATOS DE SOPORTE'!$Y$5:$Z$8,2,FALSE)</f>
        <v>2</v>
      </c>
      <c r="H963" s="190">
        <f>(G963-$G$1132)/($G$1133-$G$1132)</f>
        <v>0.33333333333333331</v>
      </c>
      <c r="I963" s="50">
        <v>3</v>
      </c>
      <c r="J963" s="200">
        <f t="shared" si="686"/>
        <v>3</v>
      </c>
      <c r="K963" s="190">
        <f>(J963-$J$1132)/($J$1133-$J$1132)</f>
        <v>0.6</v>
      </c>
      <c r="L963" s="193" t="str">
        <f t="shared" si="687"/>
        <v>SI</v>
      </c>
      <c r="M963" s="46" t="s">
        <v>192</v>
      </c>
      <c r="N963" s="192">
        <f t="shared" si="688"/>
        <v>2</v>
      </c>
      <c r="O963" s="190">
        <f>(N963-N$1132)/(N$1133-N$1132)</f>
        <v>1</v>
      </c>
      <c r="P963" s="46" t="s">
        <v>196</v>
      </c>
      <c r="Q963" s="192">
        <f t="shared" si="689"/>
        <v>1</v>
      </c>
      <c r="R963" s="190">
        <f>(Q963-Q$1132)/(Q$1133-Q$1132)</f>
        <v>0</v>
      </c>
      <c r="S963" s="46" t="s">
        <v>194</v>
      </c>
      <c r="T963" s="192">
        <f t="shared" si="690"/>
        <v>1</v>
      </c>
      <c r="U963" s="190">
        <f>(T963-T$1132)/(T$1133-T$1132)</f>
        <v>0</v>
      </c>
      <c r="V963" s="46" t="s">
        <v>62</v>
      </c>
      <c r="W963" s="194">
        <f>VLOOKUP(V963,'DATOS DE SOPORTE'!$S$5:$T$10,2,FALSE)</f>
        <v>1</v>
      </c>
      <c r="X963" s="201">
        <f>(W963-W$1132)/(W$1133-W$1132)</f>
        <v>0</v>
      </c>
      <c r="Y963" s="46" t="s">
        <v>136</v>
      </c>
      <c r="Z963" s="194">
        <f t="shared" si="691"/>
        <v>2</v>
      </c>
      <c r="AA963" s="201">
        <f>(Z963-Z$1132)/(Z$1133-Z$1132)</f>
        <v>1</v>
      </c>
      <c r="AB963" s="46" t="s">
        <v>188</v>
      </c>
      <c r="AC963" s="194">
        <f t="shared" si="692"/>
        <v>1</v>
      </c>
      <c r="AD963" s="201">
        <f>(AC963-AC$1132)/(AC$1133-AC$1132)</f>
        <v>0</v>
      </c>
      <c r="AE963" s="46" t="s">
        <v>136</v>
      </c>
      <c r="AF963" s="194">
        <f t="shared" si="693"/>
        <v>2</v>
      </c>
      <c r="AG963" s="201">
        <f>(AF963-AF$1132)/(AF$1133-AF$1132)</f>
        <v>1</v>
      </c>
      <c r="AH963" s="24" t="s">
        <v>67</v>
      </c>
      <c r="AI963" s="194">
        <f>VLOOKUP(AH963,'DATOS DE SOPORTE'!$V$5:$W$8,2,FALSE)</f>
        <v>1</v>
      </c>
      <c r="AJ963" s="201">
        <f>(AI963-AI$1132)/(AI$1133-AI$1132)</f>
        <v>0</v>
      </c>
      <c r="AK963" s="58" t="str">
        <f t="shared" si="685"/>
        <v>Bueno</v>
      </c>
      <c r="AL963" s="196">
        <f>IFERROR(SQRT(($E963-$E$1136)^2+($C963-$C$1136)^2),0)</f>
        <v>0.16530237727705627</v>
      </c>
      <c r="AM963" s="197" t="str">
        <f>IF(AL963&lt;=SMALL($AL$3:$AL$1130,1),"MAS PARECIDO","NO")</f>
        <v>NO</v>
      </c>
      <c r="AN963" s="197" t="str">
        <f>IF(AL963&lt;=SMALL($AL$3:$AL$1130,5),"SIMILAR","NO")</f>
        <v>NO</v>
      </c>
      <c r="AO963" s="197" t="str">
        <f t="shared" si="694"/>
        <v>N/A</v>
      </c>
      <c r="AP963" s="197">
        <f t="shared" si="695"/>
        <v>0</v>
      </c>
      <c r="AQ963" s="198">
        <f t="shared" si="696"/>
        <v>0</v>
      </c>
      <c r="AR963" s="196">
        <f>IFERROR(SQRT(($E963-$E$1136)^2+($H963-$H$1136)^2),0)</f>
        <v>6.0001800054001617E-2</v>
      </c>
      <c r="AS963" s="197" t="str">
        <f>IF(AR963&lt;=SMALL(AR$3:AR$1130,1),"MAS PARECIDO","NO")</f>
        <v>NO</v>
      </c>
      <c r="AT963" s="197" t="str">
        <f>IF(AR963&lt;=SMALL(AR$3:AR$1130,5),"SIMILAR","NO")</f>
        <v>NO</v>
      </c>
      <c r="AU963" s="197" t="str">
        <f t="shared" si="697"/>
        <v>N/A</v>
      </c>
      <c r="AV963" s="197">
        <f t="shared" si="698"/>
        <v>0</v>
      </c>
      <c r="AW963" s="198">
        <f t="shared" si="699"/>
        <v>0</v>
      </c>
      <c r="AX963" s="199">
        <f>IFERROR(SQRT(($E963-$E$1136)^2+($K963-$K$1136)^2),0)</f>
        <v>0.40447523534787683</v>
      </c>
      <c r="AY963" s="197" t="str">
        <f>IF(AX963&lt;=SMALL(AX$3:AX$1130,1),"MAS PARECIDO","NO")</f>
        <v>NO</v>
      </c>
      <c r="AZ963" s="197" t="str">
        <f>IF(AX963&lt;=SMALL(AX$3:AX$1130,5),"SIMILAR","NO")</f>
        <v>NO</v>
      </c>
      <c r="BA963" s="197" t="str">
        <f t="shared" si="700"/>
        <v>N/A</v>
      </c>
      <c r="BB963" s="197">
        <f t="shared" si="701"/>
        <v>0</v>
      </c>
      <c r="BC963" s="198">
        <f t="shared" si="702"/>
        <v>0</v>
      </c>
      <c r="BD963" s="196">
        <f>IFERROR(SQRT(($E963-$E$1136)^2+($O963-$O$1136)^2),0)</f>
        <v>6.0001800054001617E-2</v>
      </c>
      <c r="BE963" s="197" t="str">
        <f>IF(BD963&lt;=SMALL(BD$3:BD$1130,1),"MAS PARECIDO","NO")</f>
        <v>NO</v>
      </c>
      <c r="BF963" s="197" t="str">
        <f>IF(BD963&lt;=SMALL(BD$3:BD$1130,5),"SIMILAR","NO")</f>
        <v>NO</v>
      </c>
      <c r="BG963" s="197" t="str">
        <f t="shared" si="703"/>
        <v>N/A</v>
      </c>
      <c r="BH963" s="197">
        <f t="shared" si="704"/>
        <v>0</v>
      </c>
      <c r="BI963" s="198">
        <f t="shared" si="705"/>
        <v>0</v>
      </c>
      <c r="BJ963" s="199">
        <f>IFERROR(SQRT(($E963-$E$1136)^2+($R963-$R$1136)^2),0)</f>
        <v>0.50358734695156948</v>
      </c>
      <c r="BK963" s="197" t="str">
        <f>IF(BJ963&lt;=SMALL(BJ$3:BJ$1130,1),"MAS PARECIDO","NO")</f>
        <v>NO</v>
      </c>
      <c r="BL963" s="197" t="str">
        <f>IF(BJ963&lt;=SMALL(BJ$3:BJ$1130,5),"SIMILAR","NO")</f>
        <v>NO</v>
      </c>
      <c r="BM963" s="197" t="str">
        <f t="shared" si="706"/>
        <v>N/A</v>
      </c>
      <c r="BN963" s="197">
        <f t="shared" si="707"/>
        <v>0</v>
      </c>
      <c r="BO963" s="198">
        <f t="shared" si="708"/>
        <v>0</v>
      </c>
      <c r="BP963" s="199">
        <f>IFERROR(SQRT(($E963-$E$1136)^2+($U963-$U$1136)^2),0)</f>
        <v>6.0001800054001617E-2</v>
      </c>
      <c r="BQ963" s="197" t="str">
        <f>IF(BP963&lt;=SMALL(BP$3:BP$1130,1),"MAS PARECIDO","NO")</f>
        <v>NO</v>
      </c>
      <c r="BR963" s="197" t="str">
        <f>IF(BP963&lt;=SMALL(BP$3:BP$1130,5),"SIMILAR","NO")</f>
        <v>NO</v>
      </c>
      <c r="BS963" s="197" t="str">
        <f t="shared" si="709"/>
        <v>N/A</v>
      </c>
      <c r="BT963" s="197">
        <f t="shared" si="710"/>
        <v>0</v>
      </c>
      <c r="BU963" s="198">
        <f t="shared" si="711"/>
        <v>0</v>
      </c>
      <c r="BV963" s="199">
        <f>IFERROR(SQRT(($E963-$E$1136)^2+($X963-$X$1136)^2),0)</f>
        <v>6.0001800054001617E-2</v>
      </c>
      <c r="BW963" s="197" t="str">
        <f>IF(BV963&lt;=SMALL(BV$3:BV$1130,1),"MAS PARECIDO","NO")</f>
        <v>NO</v>
      </c>
      <c r="BX963" s="197" t="str">
        <f>IF(BV963&lt;=SMALL(BV$3:BV$1130,5),"SIMILAR","NO")</f>
        <v>NO</v>
      </c>
      <c r="BY963" s="197" t="str">
        <f t="shared" si="712"/>
        <v>N/A</v>
      </c>
      <c r="BZ963" s="197">
        <f t="shared" si="713"/>
        <v>0</v>
      </c>
      <c r="CA963" s="198">
        <f t="shared" si="714"/>
        <v>0</v>
      </c>
      <c r="CB963" s="199">
        <f>IFERROR(SQRT(($E963-$E$1136)^2+($AA963-$AA$1136)^2),0)</f>
        <v>1.0017984907204245</v>
      </c>
      <c r="CC963" s="197" t="str">
        <f>IF(CB963&lt;=SMALL(CB$3:CB$1130,1),"MAS PARECIDO","NO")</f>
        <v>NO</v>
      </c>
      <c r="CD963" s="197" t="str">
        <f>IF(CB963&lt;=SMALL(CB$3:CB$1130,5),"SIMILAR","NO")</f>
        <v>NO</v>
      </c>
      <c r="CE963" s="197" t="str">
        <f t="shared" si="715"/>
        <v>N/A</v>
      </c>
      <c r="CF963" s="197">
        <f t="shared" si="716"/>
        <v>0</v>
      </c>
      <c r="CG963" s="198">
        <f t="shared" si="717"/>
        <v>0</v>
      </c>
      <c r="CH963" s="199">
        <f>IFERROR(SQRT(($E963-$E$1136)^2+($AD963-$AD$1136)^2),0)</f>
        <v>1.0017984907204245</v>
      </c>
      <c r="CI963" s="197" t="str">
        <f>IF(CH963&lt;=SMALL(CH$3:CH$1130,1),"MAS PARECIDO","NO")</f>
        <v>NO</v>
      </c>
      <c r="CJ963" s="197" t="str">
        <f>IF(CH963&lt;=SMALL(CH$3:CH$1130,5),"SIMILAR","NO")</f>
        <v>NO</v>
      </c>
      <c r="CK963" s="197" t="str">
        <f t="shared" si="718"/>
        <v>N/A</v>
      </c>
      <c r="CL963" s="197">
        <f t="shared" si="719"/>
        <v>0</v>
      </c>
      <c r="CM963" s="198">
        <f t="shared" si="720"/>
        <v>0</v>
      </c>
      <c r="CN963" s="199">
        <f>IFERROR(SQRT(($E963-$E$1136)^2+($AG963-$AG$1136)^2),0)</f>
        <v>6.0001800054001617E-2</v>
      </c>
      <c r="CO963" s="197" t="str">
        <f>IF(CN963&lt;=SMALL(CN$3:CN$1130,1),"MAS PARECIDO","NO")</f>
        <v>NO</v>
      </c>
      <c r="CP963" s="197" t="str">
        <f>IF(CN963&lt;=SMALL(CN$3:CN$1130,5),"SIMILAR","NO")</f>
        <v>NO</v>
      </c>
      <c r="CQ963" s="197" t="str">
        <f t="shared" si="721"/>
        <v>N/A</v>
      </c>
      <c r="CR963" s="197">
        <f t="shared" si="722"/>
        <v>0</v>
      </c>
      <c r="CS963" s="198">
        <f t="shared" si="723"/>
        <v>0</v>
      </c>
      <c r="CT963" s="199">
        <f>IFERROR(SQRT(($E963-$E$1136)^2+($AJ963-$AJ$1136)^2),0)</f>
        <v>6.0001800054001617E-2</v>
      </c>
      <c r="CU963" s="197" t="str">
        <f>IF(CT963&lt;=SMALL(CT$3:CT$1130,1),"MAS PARECIDO","NO")</f>
        <v>NO</v>
      </c>
      <c r="CV963" s="197" t="str">
        <f>IF(CT963&lt;=SMALL(CT$3:CT$1130,5),"SIMILAR","NO")</f>
        <v>NO</v>
      </c>
      <c r="CW963" s="197" t="str">
        <f t="shared" si="724"/>
        <v>N/A</v>
      </c>
      <c r="CX963" s="197">
        <f t="shared" si="725"/>
        <v>0</v>
      </c>
      <c r="CY963" s="198">
        <f t="shared" si="726"/>
        <v>0</v>
      </c>
      <c r="CZ963" s="2">
        <v>0</v>
      </c>
      <c r="DA963" s="2" t="s">
        <v>2777</v>
      </c>
      <c r="DB963" s="2">
        <v>0</v>
      </c>
      <c r="DC963" s="2" t="s">
        <v>189</v>
      </c>
    </row>
    <row r="964" spans="1:107">
      <c r="A964" s="24" t="s">
        <v>1114</v>
      </c>
      <c r="B964" s="46">
        <v>88820.38</v>
      </c>
      <c r="C964" s="190">
        <f>(B964-$B$1132)/($B$1133-$B$1132)</f>
        <v>9.8557957364381721E-2</v>
      </c>
      <c r="D964" s="46">
        <v>30000</v>
      </c>
      <c r="E964" s="190">
        <f>(D964-$D$1132)/($D$1133-$D$1132)</f>
        <v>5.9971799153974617E-2</v>
      </c>
      <c r="F964" s="46" t="s">
        <v>203</v>
      </c>
      <c r="G964" s="192">
        <f>VLOOKUP(F964,'DATOS DE SOPORTE'!$Y$5:$Z$8,2,FALSE)</f>
        <v>3</v>
      </c>
      <c r="H964" s="190">
        <f>(G964-$G$1132)/($G$1133-$G$1132)</f>
        <v>0.66666666666666663</v>
      </c>
      <c r="I964" s="50">
        <v>0</v>
      </c>
      <c r="J964" s="200">
        <f t="shared" si="686"/>
        <v>0</v>
      </c>
      <c r="K964" s="190">
        <f>(J964-$J$1132)/($J$1133-$J$1132)</f>
        <v>0</v>
      </c>
      <c r="L964" s="193" t="str">
        <f t="shared" si="687"/>
        <v>NO</v>
      </c>
      <c r="M964" s="46" t="s">
        <v>192</v>
      </c>
      <c r="N964" s="192">
        <f t="shared" si="688"/>
        <v>2</v>
      </c>
      <c r="O964" s="190">
        <f>(N964-N$1132)/(N$1133-N$1132)</f>
        <v>1</v>
      </c>
      <c r="P964" s="46" t="s">
        <v>58</v>
      </c>
      <c r="Q964" s="192">
        <f t="shared" si="689"/>
        <v>3</v>
      </c>
      <c r="R964" s="190">
        <f>(Q964-Q$1132)/(Q$1133-Q$1132)</f>
        <v>1</v>
      </c>
      <c r="S964" s="46" t="s">
        <v>194</v>
      </c>
      <c r="T964" s="192">
        <f t="shared" si="690"/>
        <v>1</v>
      </c>
      <c r="U964" s="190">
        <f>(T964-T$1132)/(T$1133-T$1132)</f>
        <v>0</v>
      </c>
      <c r="V964" s="46" t="s">
        <v>62</v>
      </c>
      <c r="W964" s="194">
        <f>VLOOKUP(V964,'DATOS DE SOPORTE'!$S$5:$T$10,2,FALSE)</f>
        <v>1</v>
      </c>
      <c r="X964" s="201">
        <f>(W964-W$1132)/(W$1133-W$1132)</f>
        <v>0</v>
      </c>
      <c r="Y964" s="46" t="s">
        <v>188</v>
      </c>
      <c r="Z964" s="194">
        <f t="shared" si="691"/>
        <v>1</v>
      </c>
      <c r="AA964" s="201">
        <f>(Z964-Z$1132)/(Z$1133-Z$1132)</f>
        <v>0</v>
      </c>
      <c r="AB964" s="46" t="s">
        <v>188</v>
      </c>
      <c r="AC964" s="194">
        <f t="shared" si="692"/>
        <v>1</v>
      </c>
      <c r="AD964" s="201">
        <f>(AC964-AC$1132)/(AC$1133-AC$1132)</f>
        <v>0</v>
      </c>
      <c r="AE964" s="46" t="s">
        <v>188</v>
      </c>
      <c r="AF964" s="194">
        <f t="shared" si="693"/>
        <v>1</v>
      </c>
      <c r="AG964" s="201">
        <f>(AF964-AF$1132)/(AF$1133-AF$1132)</f>
        <v>0</v>
      </c>
      <c r="AH964" s="24" t="s">
        <v>67</v>
      </c>
      <c r="AI964" s="194">
        <f>VLOOKUP(AH964,'DATOS DE SOPORTE'!$V$5:$W$8,2,FALSE)</f>
        <v>1</v>
      </c>
      <c r="AJ964" s="201">
        <f>(AI964-AI$1132)/(AI$1133-AI$1132)</f>
        <v>0</v>
      </c>
      <c r="AK964" s="58" t="str">
        <f t="shared" ref="AK964:AK1027" si="727">DC964</f>
        <v>Bueno</v>
      </c>
      <c r="AL964" s="196">
        <f>IFERROR(SQRT(($E964-$E$1136)^2+($C964-$C$1136)^2),0)</f>
        <v>0.12231001099155253</v>
      </c>
      <c r="AM964" s="197" t="str">
        <f>IF(AL964&lt;=SMALL($AL$3:$AL$1130,1),"MAS PARECIDO","NO")</f>
        <v>NO</v>
      </c>
      <c r="AN964" s="197" t="str">
        <f>IF(AL964&lt;=SMALL($AL$3:$AL$1130,5),"SIMILAR","NO")</f>
        <v>NO</v>
      </c>
      <c r="AO964" s="197" t="str">
        <f t="shared" si="694"/>
        <v>N/A</v>
      </c>
      <c r="AP964" s="197">
        <f t="shared" si="695"/>
        <v>0</v>
      </c>
      <c r="AQ964" s="198">
        <f t="shared" si="696"/>
        <v>0</v>
      </c>
      <c r="AR964" s="196">
        <f>IFERROR(SQRT(($E964-$E$1136)^2+($H964-$H$1136)^2),0)</f>
        <v>0.3386906067797445</v>
      </c>
      <c r="AS964" s="197" t="str">
        <f>IF(AR964&lt;=SMALL(AR$3:AR$1130,1),"MAS PARECIDO","NO")</f>
        <v>NO</v>
      </c>
      <c r="AT964" s="197" t="str">
        <f>IF(AR964&lt;=SMALL(AR$3:AR$1130,5),"SIMILAR","NO")</f>
        <v>NO</v>
      </c>
      <c r="AU964" s="197" t="str">
        <f t="shared" si="697"/>
        <v>N/A</v>
      </c>
      <c r="AV964" s="197">
        <f t="shared" si="698"/>
        <v>0</v>
      </c>
      <c r="AW964" s="198">
        <f t="shared" si="699"/>
        <v>0</v>
      </c>
      <c r="AX964" s="199">
        <f>IFERROR(SQRT(($E964-$E$1136)^2+($K964-$K$1136)^2),0)</f>
        <v>0.2088066474270405</v>
      </c>
      <c r="AY964" s="197" t="str">
        <f>IF(AX964&lt;=SMALL(AX$3:AX$1130,1),"MAS PARECIDO","NO")</f>
        <v>NO</v>
      </c>
      <c r="AZ964" s="197" t="str">
        <f>IF(AX964&lt;=SMALL(AX$3:AX$1130,5),"SIMILAR","NO")</f>
        <v>NO</v>
      </c>
      <c r="BA964" s="197" t="str">
        <f t="shared" si="700"/>
        <v>N/A</v>
      </c>
      <c r="BB964" s="197">
        <f t="shared" si="701"/>
        <v>0</v>
      </c>
      <c r="BC964" s="198">
        <f t="shared" si="702"/>
        <v>0</v>
      </c>
      <c r="BD964" s="196">
        <f>IFERROR(SQRT(($E964-$E$1136)^2+($O964-$O$1136)^2),0)</f>
        <v>6.0001800054001617E-2</v>
      </c>
      <c r="BE964" s="197" t="str">
        <f>IF(BD964&lt;=SMALL(BD$3:BD$1130,1),"MAS PARECIDO","NO")</f>
        <v>NO</v>
      </c>
      <c r="BF964" s="197" t="str">
        <f>IF(BD964&lt;=SMALL(BD$3:BD$1130,5),"SIMILAR","NO")</f>
        <v>NO</v>
      </c>
      <c r="BG964" s="197" t="str">
        <f t="shared" si="703"/>
        <v>N/A</v>
      </c>
      <c r="BH964" s="197">
        <f t="shared" si="704"/>
        <v>0</v>
      </c>
      <c r="BI964" s="198">
        <f t="shared" si="705"/>
        <v>0</v>
      </c>
      <c r="BJ964" s="199">
        <f>IFERROR(SQRT(($E964-$E$1136)^2+($R964-$R$1136)^2),0)</f>
        <v>0.50358734695156948</v>
      </c>
      <c r="BK964" s="197" t="str">
        <f>IF(BJ964&lt;=SMALL(BJ$3:BJ$1130,1),"MAS PARECIDO","NO")</f>
        <v>NO</v>
      </c>
      <c r="BL964" s="197" t="str">
        <f>IF(BJ964&lt;=SMALL(BJ$3:BJ$1130,5),"SIMILAR","NO")</f>
        <v>NO</v>
      </c>
      <c r="BM964" s="197" t="str">
        <f t="shared" si="706"/>
        <v>N/A</v>
      </c>
      <c r="BN964" s="197">
        <f t="shared" si="707"/>
        <v>0</v>
      </c>
      <c r="BO964" s="198">
        <f t="shared" si="708"/>
        <v>0</v>
      </c>
      <c r="BP964" s="199">
        <f>IFERROR(SQRT(($E964-$E$1136)^2+($U964-$U$1136)^2),0)</f>
        <v>6.0001800054001617E-2</v>
      </c>
      <c r="BQ964" s="197" t="str">
        <f>IF(BP964&lt;=SMALL(BP$3:BP$1130,1),"MAS PARECIDO","NO")</f>
        <v>NO</v>
      </c>
      <c r="BR964" s="197" t="str">
        <f>IF(BP964&lt;=SMALL(BP$3:BP$1130,5),"SIMILAR","NO")</f>
        <v>NO</v>
      </c>
      <c r="BS964" s="197" t="str">
        <f t="shared" si="709"/>
        <v>N/A</v>
      </c>
      <c r="BT964" s="197">
        <f t="shared" si="710"/>
        <v>0</v>
      </c>
      <c r="BU964" s="198">
        <f t="shared" si="711"/>
        <v>0</v>
      </c>
      <c r="BV964" s="199">
        <f>IFERROR(SQRT(($E964-$E$1136)^2+($X964-$X$1136)^2),0)</f>
        <v>6.0001800054001617E-2</v>
      </c>
      <c r="BW964" s="197" t="str">
        <f>IF(BV964&lt;=SMALL(BV$3:BV$1130,1),"MAS PARECIDO","NO")</f>
        <v>NO</v>
      </c>
      <c r="BX964" s="197" t="str">
        <f>IF(BV964&lt;=SMALL(BV$3:BV$1130,5),"SIMILAR","NO")</f>
        <v>NO</v>
      </c>
      <c r="BY964" s="197" t="str">
        <f t="shared" si="712"/>
        <v>N/A</v>
      </c>
      <c r="BZ964" s="197">
        <f t="shared" si="713"/>
        <v>0</v>
      </c>
      <c r="CA964" s="198">
        <f t="shared" si="714"/>
        <v>0</v>
      </c>
      <c r="CB964" s="199">
        <f>IFERROR(SQRT(($E964-$E$1136)^2+($AA964-$AA$1136)^2),0)</f>
        <v>6.0001800054001617E-2</v>
      </c>
      <c r="CC964" s="197" t="str">
        <f>IF(CB964&lt;=SMALL(CB$3:CB$1130,1),"MAS PARECIDO","NO")</f>
        <v>NO</v>
      </c>
      <c r="CD964" s="197" t="str">
        <f>IF(CB964&lt;=SMALL(CB$3:CB$1130,5),"SIMILAR","NO")</f>
        <v>NO</v>
      </c>
      <c r="CE964" s="197" t="str">
        <f t="shared" si="715"/>
        <v>N/A</v>
      </c>
      <c r="CF964" s="197">
        <f t="shared" si="716"/>
        <v>0</v>
      </c>
      <c r="CG964" s="198">
        <f t="shared" si="717"/>
        <v>0</v>
      </c>
      <c r="CH964" s="199">
        <f>IFERROR(SQRT(($E964-$E$1136)^2+($AD964-$AD$1136)^2),0)</f>
        <v>1.0017984907204245</v>
      </c>
      <c r="CI964" s="197" t="str">
        <f>IF(CH964&lt;=SMALL(CH$3:CH$1130,1),"MAS PARECIDO","NO")</f>
        <v>NO</v>
      </c>
      <c r="CJ964" s="197" t="str">
        <f>IF(CH964&lt;=SMALL(CH$3:CH$1130,5),"SIMILAR","NO")</f>
        <v>NO</v>
      </c>
      <c r="CK964" s="197" t="str">
        <f t="shared" si="718"/>
        <v>N/A</v>
      </c>
      <c r="CL964" s="197">
        <f t="shared" si="719"/>
        <v>0</v>
      </c>
      <c r="CM964" s="198">
        <f t="shared" si="720"/>
        <v>0</v>
      </c>
      <c r="CN964" s="199">
        <f>IFERROR(SQRT(($E964-$E$1136)^2+($AG964-$AG$1136)^2),0)</f>
        <v>1.0017984907204245</v>
      </c>
      <c r="CO964" s="197" t="str">
        <f>IF(CN964&lt;=SMALL(CN$3:CN$1130,1),"MAS PARECIDO","NO")</f>
        <v>NO</v>
      </c>
      <c r="CP964" s="197" t="str">
        <f>IF(CN964&lt;=SMALL(CN$3:CN$1130,5),"SIMILAR","NO")</f>
        <v>NO</v>
      </c>
      <c r="CQ964" s="197" t="str">
        <f t="shared" si="721"/>
        <v>N/A</v>
      </c>
      <c r="CR964" s="197">
        <f t="shared" si="722"/>
        <v>0</v>
      </c>
      <c r="CS964" s="198">
        <f t="shared" si="723"/>
        <v>0</v>
      </c>
      <c r="CT964" s="199">
        <f>IFERROR(SQRT(($E964-$E$1136)^2+($AJ964-$AJ$1136)^2),0)</f>
        <v>6.0001800054001617E-2</v>
      </c>
      <c r="CU964" s="197" t="str">
        <f>IF(CT964&lt;=SMALL(CT$3:CT$1130,1),"MAS PARECIDO","NO")</f>
        <v>NO</v>
      </c>
      <c r="CV964" s="197" t="str">
        <f>IF(CT964&lt;=SMALL(CT$3:CT$1130,5),"SIMILAR","NO")</f>
        <v>NO</v>
      </c>
      <c r="CW964" s="197" t="str">
        <f t="shared" si="724"/>
        <v>N/A</v>
      </c>
      <c r="CX964" s="197">
        <f t="shared" si="725"/>
        <v>0</v>
      </c>
      <c r="CY964" s="198">
        <f t="shared" si="726"/>
        <v>0</v>
      </c>
      <c r="CZ964" s="2">
        <v>0</v>
      </c>
      <c r="DA964" s="2" t="s">
        <v>2778</v>
      </c>
      <c r="DB964" s="2">
        <v>0</v>
      </c>
      <c r="DC964" s="2" t="s">
        <v>189</v>
      </c>
    </row>
    <row r="965" spans="1:107">
      <c r="A965" s="24" t="s">
        <v>1115</v>
      </c>
      <c r="B965" s="46">
        <v>88820.38</v>
      </c>
      <c r="C965" s="190">
        <f>(B965-$B$1132)/($B$1133-$B$1132)</f>
        <v>9.8557957364381721E-2</v>
      </c>
      <c r="D965" s="46">
        <v>10000</v>
      </c>
      <c r="E965" s="190">
        <f>(D965-$D$1132)/($D$1133-$D$1132)</f>
        <v>1.9970599117973539E-2</v>
      </c>
      <c r="F965" s="46" t="s">
        <v>203</v>
      </c>
      <c r="G965" s="192">
        <f>VLOOKUP(F965,'DATOS DE SOPORTE'!$Y$5:$Z$8,2,FALSE)</f>
        <v>3</v>
      </c>
      <c r="H965" s="190">
        <f>(G965-$G$1132)/($G$1133-$G$1132)</f>
        <v>0.66666666666666663</v>
      </c>
      <c r="I965" s="50">
        <v>2</v>
      </c>
      <c r="J965" s="200">
        <f t="shared" si="686"/>
        <v>2</v>
      </c>
      <c r="K965" s="190">
        <f>(J965-$J$1132)/($J$1133-$J$1132)</f>
        <v>0.4</v>
      </c>
      <c r="L965" s="193" t="str">
        <f t="shared" si="687"/>
        <v>SI</v>
      </c>
      <c r="M965" s="46" t="s">
        <v>192</v>
      </c>
      <c r="N965" s="192">
        <f t="shared" si="688"/>
        <v>2</v>
      </c>
      <c r="O965" s="190">
        <f>(N965-N$1132)/(N$1133-N$1132)</f>
        <v>1</v>
      </c>
      <c r="P965" s="46" t="s">
        <v>58</v>
      </c>
      <c r="Q965" s="192">
        <f t="shared" si="689"/>
        <v>3</v>
      </c>
      <c r="R965" s="190">
        <f>(Q965-Q$1132)/(Q$1133-Q$1132)</f>
        <v>1</v>
      </c>
      <c r="S965" s="46" t="s">
        <v>194</v>
      </c>
      <c r="T965" s="192">
        <f t="shared" si="690"/>
        <v>1</v>
      </c>
      <c r="U965" s="190">
        <f>(T965-T$1132)/(T$1133-T$1132)</f>
        <v>0</v>
      </c>
      <c r="V965" s="46" t="s">
        <v>62</v>
      </c>
      <c r="W965" s="194">
        <f>VLOOKUP(V965,'DATOS DE SOPORTE'!$S$5:$T$10,2,FALSE)</f>
        <v>1</v>
      </c>
      <c r="X965" s="201">
        <f>(W965-W$1132)/(W$1133-W$1132)</f>
        <v>0</v>
      </c>
      <c r="Y965" s="46" t="s">
        <v>136</v>
      </c>
      <c r="Z965" s="194">
        <f t="shared" si="691"/>
        <v>2</v>
      </c>
      <c r="AA965" s="201">
        <f>(Z965-Z$1132)/(Z$1133-Z$1132)</f>
        <v>1</v>
      </c>
      <c r="AB965" s="46" t="s">
        <v>136</v>
      </c>
      <c r="AC965" s="194">
        <f t="shared" si="692"/>
        <v>2</v>
      </c>
      <c r="AD965" s="201">
        <f>(AC965-AC$1132)/(AC$1133-AC$1132)</f>
        <v>1</v>
      </c>
      <c r="AE965" s="46" t="s">
        <v>188</v>
      </c>
      <c r="AF965" s="194">
        <f t="shared" si="693"/>
        <v>1</v>
      </c>
      <c r="AG965" s="201">
        <f>(AF965-AF$1132)/(AF$1133-AF$1132)</f>
        <v>0</v>
      </c>
      <c r="AH965" s="24" t="s">
        <v>67</v>
      </c>
      <c r="AI965" s="194">
        <f>VLOOKUP(AH965,'DATOS DE SOPORTE'!$V$5:$W$8,2,FALSE)</f>
        <v>1</v>
      </c>
      <c r="AJ965" s="201">
        <f>(AI965-AI$1132)/(AI$1133-AI$1132)</f>
        <v>0</v>
      </c>
      <c r="AK965" s="58" t="str">
        <f t="shared" si="727"/>
        <v>Malo</v>
      </c>
      <c r="AL965" s="196">
        <f>IFERROR(SQRT(($E965-$E$1136)^2+($C965-$C$1136)^2),0)</f>
        <v>0.10844144401525348</v>
      </c>
      <c r="AM965" s="197" t="str">
        <f>IF(AL965&lt;=SMALL($AL$3:$AL$1130,1),"MAS PARECIDO","NO")</f>
        <v>NO</v>
      </c>
      <c r="AN965" s="197" t="str">
        <f>IF(AL965&lt;=SMALL($AL$3:$AL$1130,5),"SIMILAR","NO")</f>
        <v>NO</v>
      </c>
      <c r="AO965" s="197" t="str">
        <f t="shared" si="694"/>
        <v>N/A</v>
      </c>
      <c r="AP965" s="197">
        <f t="shared" si="695"/>
        <v>0</v>
      </c>
      <c r="AQ965" s="198">
        <f t="shared" si="696"/>
        <v>0</v>
      </c>
      <c r="AR965" s="196">
        <f>IFERROR(SQRT(($E965-$E$1136)^2+($H965-$H$1136)^2),0)</f>
        <v>0.33393283024014148</v>
      </c>
      <c r="AS965" s="197" t="str">
        <f>IF(AR965&lt;=SMALL(AR$3:AR$1130,1),"MAS PARECIDO","NO")</f>
        <v>NO</v>
      </c>
      <c r="AT965" s="197" t="str">
        <f>IF(AR965&lt;=SMALL(AR$3:AR$1130,5),"SIMILAR","NO")</f>
        <v>NO</v>
      </c>
      <c r="AU965" s="197" t="str">
        <f t="shared" si="697"/>
        <v>N/A</v>
      </c>
      <c r="AV965" s="197">
        <f t="shared" si="698"/>
        <v>0</v>
      </c>
      <c r="AW965" s="198">
        <f t="shared" si="699"/>
        <v>0</v>
      </c>
      <c r="AX965" s="199">
        <f>IFERROR(SQRT(($E965-$E$1136)^2+($K965-$K$1136)^2),0)</f>
        <v>0.20099757212732708</v>
      </c>
      <c r="AY965" s="197" t="str">
        <f>IF(AX965&lt;=SMALL(AX$3:AX$1130,1),"MAS PARECIDO","NO")</f>
        <v>NO</v>
      </c>
      <c r="AZ965" s="197" t="str">
        <f>IF(AX965&lt;=SMALL(AX$3:AX$1130,5),"SIMILAR","NO")</f>
        <v>NO</v>
      </c>
      <c r="BA965" s="197" t="str">
        <f t="shared" si="700"/>
        <v>N/A</v>
      </c>
      <c r="BB965" s="197">
        <f t="shared" si="701"/>
        <v>0</v>
      </c>
      <c r="BC965" s="198">
        <f t="shared" si="702"/>
        <v>0</v>
      </c>
      <c r="BD965" s="196">
        <f>IFERROR(SQRT(($E965-$E$1136)^2+($O965-$O$1136)^2),0)</f>
        <v>2.0000600018000539E-2</v>
      </c>
      <c r="BE965" s="197" t="str">
        <f>IF(BD965&lt;=SMALL(BD$3:BD$1130,1),"MAS PARECIDO","NO")</f>
        <v>NO</v>
      </c>
      <c r="BF965" s="197" t="str">
        <f>IF(BD965&lt;=SMALL(BD$3:BD$1130,5),"SIMILAR","NO")</f>
        <v>NO</v>
      </c>
      <c r="BG965" s="197" t="str">
        <f t="shared" si="703"/>
        <v>N/A</v>
      </c>
      <c r="BH965" s="197">
        <f t="shared" si="704"/>
        <v>0</v>
      </c>
      <c r="BI965" s="198">
        <f t="shared" si="705"/>
        <v>0</v>
      </c>
      <c r="BJ965" s="199">
        <f>IFERROR(SQRT(($E965-$E$1136)^2+($R965-$R$1136)^2),0)</f>
        <v>0.50039986410977377</v>
      </c>
      <c r="BK965" s="197" t="str">
        <f>IF(BJ965&lt;=SMALL(BJ$3:BJ$1130,1),"MAS PARECIDO","NO")</f>
        <v>NO</v>
      </c>
      <c r="BL965" s="197" t="str">
        <f>IF(BJ965&lt;=SMALL(BJ$3:BJ$1130,5),"SIMILAR","NO")</f>
        <v>NO</v>
      </c>
      <c r="BM965" s="197" t="str">
        <f t="shared" si="706"/>
        <v>N/A</v>
      </c>
      <c r="BN965" s="197">
        <f t="shared" si="707"/>
        <v>0</v>
      </c>
      <c r="BO965" s="198">
        <f t="shared" si="708"/>
        <v>0</v>
      </c>
      <c r="BP965" s="199">
        <f>IFERROR(SQRT(($E965-$E$1136)^2+($U965-$U$1136)^2),0)</f>
        <v>2.0000600018000539E-2</v>
      </c>
      <c r="BQ965" s="197" t="str">
        <f>IF(BP965&lt;=SMALL(BP$3:BP$1130,1),"MAS PARECIDO","NO")</f>
        <v>NO</v>
      </c>
      <c r="BR965" s="197" t="str">
        <f>IF(BP965&lt;=SMALL(BP$3:BP$1130,5),"SIMILAR","NO")</f>
        <v>NO</v>
      </c>
      <c r="BS965" s="197" t="str">
        <f t="shared" si="709"/>
        <v>N/A</v>
      </c>
      <c r="BT965" s="197">
        <f t="shared" si="710"/>
        <v>0</v>
      </c>
      <c r="BU965" s="198">
        <f t="shared" si="711"/>
        <v>0</v>
      </c>
      <c r="BV965" s="199">
        <f>IFERROR(SQRT(($E965-$E$1136)^2+($X965-$X$1136)^2),0)</f>
        <v>2.0000600018000539E-2</v>
      </c>
      <c r="BW965" s="197" t="str">
        <f>IF(BV965&lt;=SMALL(BV$3:BV$1130,1),"MAS PARECIDO","NO")</f>
        <v>NO</v>
      </c>
      <c r="BX965" s="197" t="str">
        <f>IF(BV965&lt;=SMALL(BV$3:BV$1130,5),"SIMILAR","NO")</f>
        <v>NO</v>
      </c>
      <c r="BY965" s="197" t="str">
        <f t="shared" si="712"/>
        <v>N/A</v>
      </c>
      <c r="BZ965" s="197">
        <f t="shared" si="713"/>
        <v>0</v>
      </c>
      <c r="CA965" s="198">
        <f t="shared" si="714"/>
        <v>0</v>
      </c>
      <c r="CB965" s="199">
        <f>IFERROR(SQRT(($E965-$E$1136)^2+($AA965-$AA$1136)^2),0)</f>
        <v>1.0001999920021396</v>
      </c>
      <c r="CC965" s="197" t="str">
        <f>IF(CB965&lt;=SMALL(CB$3:CB$1130,1),"MAS PARECIDO","NO")</f>
        <v>NO</v>
      </c>
      <c r="CD965" s="197" t="str">
        <f>IF(CB965&lt;=SMALL(CB$3:CB$1130,5),"SIMILAR","NO")</f>
        <v>NO</v>
      </c>
      <c r="CE965" s="197" t="str">
        <f t="shared" si="715"/>
        <v>N/A</v>
      </c>
      <c r="CF965" s="197">
        <f t="shared" si="716"/>
        <v>0</v>
      </c>
      <c r="CG965" s="198">
        <f t="shared" si="717"/>
        <v>0</v>
      </c>
      <c r="CH965" s="199">
        <f>IFERROR(SQRT(($E965-$E$1136)^2+($AD965-$AD$1136)^2),0)</f>
        <v>2.0000600018000539E-2</v>
      </c>
      <c r="CI965" s="197" t="str">
        <f>IF(CH965&lt;=SMALL(CH$3:CH$1130,1),"MAS PARECIDO","NO")</f>
        <v>NO</v>
      </c>
      <c r="CJ965" s="197" t="str">
        <f>IF(CH965&lt;=SMALL(CH$3:CH$1130,5),"SIMILAR","NO")</f>
        <v>NO</v>
      </c>
      <c r="CK965" s="197" t="str">
        <f t="shared" si="718"/>
        <v>N/A</v>
      </c>
      <c r="CL965" s="197">
        <f t="shared" si="719"/>
        <v>0</v>
      </c>
      <c r="CM965" s="198">
        <f t="shared" si="720"/>
        <v>0</v>
      </c>
      <c r="CN965" s="199">
        <f>IFERROR(SQRT(($E965-$E$1136)^2+($AG965-$AG$1136)^2),0)</f>
        <v>1.0001999920021396</v>
      </c>
      <c r="CO965" s="197" t="str">
        <f>IF(CN965&lt;=SMALL(CN$3:CN$1130,1),"MAS PARECIDO","NO")</f>
        <v>NO</v>
      </c>
      <c r="CP965" s="197" t="str">
        <f>IF(CN965&lt;=SMALL(CN$3:CN$1130,5),"SIMILAR","NO")</f>
        <v>NO</v>
      </c>
      <c r="CQ965" s="197" t="str">
        <f t="shared" si="721"/>
        <v>N/A</v>
      </c>
      <c r="CR965" s="197">
        <f t="shared" si="722"/>
        <v>0</v>
      </c>
      <c r="CS965" s="198">
        <f t="shared" si="723"/>
        <v>0</v>
      </c>
      <c r="CT965" s="199">
        <f>IFERROR(SQRT(($E965-$E$1136)^2+($AJ965-$AJ$1136)^2),0)</f>
        <v>2.0000600018000539E-2</v>
      </c>
      <c r="CU965" s="197" t="str">
        <f>IF(CT965&lt;=SMALL(CT$3:CT$1130,1),"MAS PARECIDO","NO")</f>
        <v>NO</v>
      </c>
      <c r="CV965" s="197" t="str">
        <f>IF(CT965&lt;=SMALL(CT$3:CT$1130,5),"SIMILAR","NO")</f>
        <v>NO</v>
      </c>
      <c r="CW965" s="197" t="str">
        <f t="shared" si="724"/>
        <v>N/A</v>
      </c>
      <c r="CX965" s="197">
        <f t="shared" si="725"/>
        <v>0</v>
      </c>
      <c r="CY965" s="198">
        <f t="shared" si="726"/>
        <v>0</v>
      </c>
      <c r="CZ965" s="2">
        <v>0</v>
      </c>
      <c r="DA965" s="2" t="s">
        <v>2779</v>
      </c>
      <c r="DB965" s="2">
        <v>2</v>
      </c>
      <c r="DC965" s="2" t="s">
        <v>310</v>
      </c>
    </row>
    <row r="966" spans="1:107">
      <c r="A966" s="24" t="s">
        <v>1116</v>
      </c>
      <c r="B966" s="46">
        <v>132022.76</v>
      </c>
      <c r="C966" s="190">
        <f>(B966-$B$1132)/($B$1133-$B$1132)</f>
        <v>0.14905778991172028</v>
      </c>
      <c r="D966" s="46">
        <v>6000</v>
      </c>
      <c r="E966" s="190">
        <f>(D966-$D$1132)/($D$1133-$D$1132)</f>
        <v>1.1970359110773323E-2</v>
      </c>
      <c r="F966" s="46" t="s">
        <v>203</v>
      </c>
      <c r="G966" s="192">
        <f>VLOOKUP(F966,'DATOS DE SOPORTE'!$Y$5:$Z$8,2,FALSE)</f>
        <v>3</v>
      </c>
      <c r="H966" s="190">
        <f>(G966-$G$1132)/($G$1133-$G$1132)</f>
        <v>0.66666666666666663</v>
      </c>
      <c r="I966" s="50">
        <v>1</v>
      </c>
      <c r="J966" s="200">
        <f t="shared" si="686"/>
        <v>1</v>
      </c>
      <c r="K966" s="190">
        <f>(J966-$J$1132)/($J$1133-$J$1132)</f>
        <v>0.2</v>
      </c>
      <c r="L966" s="193" t="str">
        <f t="shared" si="687"/>
        <v>SI</v>
      </c>
      <c r="M966" s="46" t="s">
        <v>192</v>
      </c>
      <c r="N966" s="192">
        <f t="shared" si="688"/>
        <v>2</v>
      </c>
      <c r="O966" s="190">
        <f>(N966-N$1132)/(N$1133-N$1132)</f>
        <v>1</v>
      </c>
      <c r="P966" s="46" t="s">
        <v>58</v>
      </c>
      <c r="Q966" s="192">
        <f t="shared" si="689"/>
        <v>3</v>
      </c>
      <c r="R966" s="190">
        <f>(Q966-Q$1132)/(Q$1133-Q$1132)</f>
        <v>1</v>
      </c>
      <c r="S966" s="46" t="s">
        <v>194</v>
      </c>
      <c r="T966" s="192">
        <f t="shared" si="690"/>
        <v>1</v>
      </c>
      <c r="U966" s="190">
        <f>(T966-T$1132)/(T$1133-T$1132)</f>
        <v>0</v>
      </c>
      <c r="V966" s="46" t="s">
        <v>62</v>
      </c>
      <c r="W966" s="194">
        <f>VLOOKUP(V966,'DATOS DE SOPORTE'!$S$5:$T$10,2,FALSE)</f>
        <v>1</v>
      </c>
      <c r="X966" s="201">
        <f>(W966-W$1132)/(W$1133-W$1132)</f>
        <v>0</v>
      </c>
      <c r="Y966" s="46" t="s">
        <v>188</v>
      </c>
      <c r="Z966" s="194">
        <f t="shared" si="691"/>
        <v>1</v>
      </c>
      <c r="AA966" s="201">
        <f>(Z966-Z$1132)/(Z$1133-Z$1132)</f>
        <v>0</v>
      </c>
      <c r="AB966" s="46" t="s">
        <v>136</v>
      </c>
      <c r="AC966" s="194">
        <f t="shared" si="692"/>
        <v>2</v>
      </c>
      <c r="AD966" s="201">
        <f>(AC966-AC$1132)/(AC$1133-AC$1132)</f>
        <v>1</v>
      </c>
      <c r="AE966" s="46" t="s">
        <v>136</v>
      </c>
      <c r="AF966" s="194">
        <f t="shared" si="693"/>
        <v>2</v>
      </c>
      <c r="AG966" s="201">
        <f>(AF966-AF$1132)/(AF$1133-AF$1132)</f>
        <v>1</v>
      </c>
      <c r="AH966" s="24" t="s">
        <v>67</v>
      </c>
      <c r="AI966" s="194">
        <f>VLOOKUP(AH966,'DATOS DE SOPORTE'!$V$5:$W$8,2,FALSE)</f>
        <v>1</v>
      </c>
      <c r="AJ966" s="201">
        <f>(AI966-AI$1132)/(AI$1133-AI$1132)</f>
        <v>0</v>
      </c>
      <c r="AK966" s="58" t="str">
        <f t="shared" si="727"/>
        <v>Bueno</v>
      </c>
      <c r="AL966" s="196">
        <f>IFERROR(SQRT(($E966-$E$1136)^2+($C966-$C$1136)^2),0)</f>
        <v>5.7350788471960852E-2</v>
      </c>
      <c r="AM966" s="197" t="str">
        <f>IF(AL966&lt;=SMALL($AL$3:$AL$1130,1),"MAS PARECIDO","NO")</f>
        <v>NO</v>
      </c>
      <c r="AN966" s="197" t="str">
        <f>IF(AL966&lt;=SMALL($AL$3:$AL$1130,5),"SIMILAR","NO")</f>
        <v>NO</v>
      </c>
      <c r="AO966" s="197" t="str">
        <f t="shared" si="694"/>
        <v>N/A</v>
      </c>
      <c r="AP966" s="197">
        <f t="shared" si="695"/>
        <v>0</v>
      </c>
      <c r="AQ966" s="198">
        <f t="shared" si="696"/>
        <v>0</v>
      </c>
      <c r="AR966" s="196">
        <f>IFERROR(SQRT(($E966-$E$1136)^2+($H966-$H$1136)^2),0)</f>
        <v>0.3335492763468389</v>
      </c>
      <c r="AS966" s="197" t="str">
        <f>IF(AR966&lt;=SMALL(AR$3:AR$1130,1),"MAS PARECIDO","NO")</f>
        <v>NO</v>
      </c>
      <c r="AT966" s="197" t="str">
        <f>IF(AR966&lt;=SMALL(AR$3:AR$1130,5),"SIMILAR","NO")</f>
        <v>NO</v>
      </c>
      <c r="AU966" s="197" t="str">
        <f t="shared" si="697"/>
        <v>N/A</v>
      </c>
      <c r="AV966" s="197">
        <f t="shared" si="698"/>
        <v>0</v>
      </c>
      <c r="AW966" s="198">
        <f t="shared" si="699"/>
        <v>0</v>
      </c>
      <c r="AX966" s="199">
        <f>IFERROR(SQRT(($E966-$E$1136)^2+($K966-$K$1136)^2),0)</f>
        <v>1.2000360010800324E-2</v>
      </c>
      <c r="AY966" s="197" t="str">
        <f>IF(AX966&lt;=SMALL(AX$3:AX$1130,1),"MAS PARECIDO","NO")</f>
        <v>NO</v>
      </c>
      <c r="AZ966" s="197" t="str">
        <f>IF(AX966&lt;=SMALL(AX$3:AX$1130,5),"SIMILAR","NO")</f>
        <v>NO</v>
      </c>
      <c r="BA966" s="197" t="str">
        <f t="shared" si="700"/>
        <v>N/A</v>
      </c>
      <c r="BB966" s="197">
        <f t="shared" si="701"/>
        <v>0</v>
      </c>
      <c r="BC966" s="198">
        <f t="shared" si="702"/>
        <v>0</v>
      </c>
      <c r="BD966" s="196">
        <f>IFERROR(SQRT(($E966-$E$1136)^2+($O966-$O$1136)^2),0)</f>
        <v>1.2000360010800324E-2</v>
      </c>
      <c r="BE966" s="197" t="str">
        <f>IF(BD966&lt;=SMALL(BD$3:BD$1130,1),"MAS PARECIDO","NO")</f>
        <v>NO</v>
      </c>
      <c r="BF966" s="197" t="str">
        <f>IF(BD966&lt;=SMALL(BD$3:BD$1130,5),"SIMILAR","NO")</f>
        <v>NO</v>
      </c>
      <c r="BG966" s="197" t="str">
        <f t="shared" si="703"/>
        <v>N/A</v>
      </c>
      <c r="BH966" s="197">
        <f t="shared" si="704"/>
        <v>0</v>
      </c>
      <c r="BI966" s="198">
        <f t="shared" si="705"/>
        <v>0</v>
      </c>
      <c r="BJ966" s="199">
        <f>IFERROR(SQRT(($E966-$E$1136)^2+($R966-$R$1136)^2),0)</f>
        <v>0.50014398790787118</v>
      </c>
      <c r="BK966" s="197" t="str">
        <f>IF(BJ966&lt;=SMALL(BJ$3:BJ$1130,1),"MAS PARECIDO","NO")</f>
        <v>NO</v>
      </c>
      <c r="BL966" s="197" t="str">
        <f>IF(BJ966&lt;=SMALL(BJ$3:BJ$1130,5),"SIMILAR","NO")</f>
        <v>NO</v>
      </c>
      <c r="BM966" s="197" t="str">
        <f t="shared" si="706"/>
        <v>N/A</v>
      </c>
      <c r="BN966" s="197">
        <f t="shared" si="707"/>
        <v>0</v>
      </c>
      <c r="BO966" s="198">
        <f t="shared" si="708"/>
        <v>0</v>
      </c>
      <c r="BP966" s="199">
        <f>IFERROR(SQRT(($E966-$E$1136)^2+($U966-$U$1136)^2),0)</f>
        <v>1.2000360010800324E-2</v>
      </c>
      <c r="BQ966" s="197" t="str">
        <f>IF(BP966&lt;=SMALL(BP$3:BP$1130,1),"MAS PARECIDO","NO")</f>
        <v>NO</v>
      </c>
      <c r="BR966" s="197" t="str">
        <f>IF(BP966&lt;=SMALL(BP$3:BP$1130,5),"SIMILAR","NO")</f>
        <v>NO</v>
      </c>
      <c r="BS966" s="197" t="str">
        <f t="shared" si="709"/>
        <v>N/A</v>
      </c>
      <c r="BT966" s="197">
        <f t="shared" si="710"/>
        <v>0</v>
      </c>
      <c r="BU966" s="198">
        <f t="shared" si="711"/>
        <v>0</v>
      </c>
      <c r="BV966" s="199">
        <f>IFERROR(SQRT(($E966-$E$1136)^2+($X966-$X$1136)^2),0)</f>
        <v>1.2000360010800324E-2</v>
      </c>
      <c r="BW966" s="197" t="str">
        <f>IF(BV966&lt;=SMALL(BV$3:BV$1130,1),"MAS PARECIDO","NO")</f>
        <v>NO</v>
      </c>
      <c r="BX966" s="197" t="str">
        <f>IF(BV966&lt;=SMALL(BV$3:BV$1130,5),"SIMILAR","NO")</f>
        <v>NO</v>
      </c>
      <c r="BY966" s="197" t="str">
        <f t="shared" si="712"/>
        <v>N/A</v>
      </c>
      <c r="BZ966" s="197">
        <f t="shared" si="713"/>
        <v>0</v>
      </c>
      <c r="CA966" s="198">
        <f t="shared" si="714"/>
        <v>0</v>
      </c>
      <c r="CB966" s="199">
        <f>IFERROR(SQRT(($E966-$E$1136)^2+($AA966-$AA$1136)^2),0)</f>
        <v>1.2000360010800324E-2</v>
      </c>
      <c r="CC966" s="197" t="str">
        <f>IF(CB966&lt;=SMALL(CB$3:CB$1130,1),"MAS PARECIDO","NO")</f>
        <v>NO</v>
      </c>
      <c r="CD966" s="197" t="str">
        <f>IF(CB966&lt;=SMALL(CB$3:CB$1130,5),"SIMILAR","NO")</f>
        <v>NO</v>
      </c>
      <c r="CE966" s="197" t="str">
        <f t="shared" si="715"/>
        <v>N/A</v>
      </c>
      <c r="CF966" s="197">
        <f t="shared" si="716"/>
        <v>0</v>
      </c>
      <c r="CG966" s="198">
        <f t="shared" si="717"/>
        <v>0</v>
      </c>
      <c r="CH966" s="199">
        <f>IFERROR(SQRT(($E966-$E$1136)^2+($AD966-$AD$1136)^2),0)</f>
        <v>1.2000360010800324E-2</v>
      </c>
      <c r="CI966" s="197" t="str">
        <f>IF(CH966&lt;=SMALL(CH$3:CH$1130,1),"MAS PARECIDO","NO")</f>
        <v>NO</v>
      </c>
      <c r="CJ966" s="197" t="str">
        <f>IF(CH966&lt;=SMALL(CH$3:CH$1130,5),"SIMILAR","NO")</f>
        <v>NO</v>
      </c>
      <c r="CK966" s="197" t="str">
        <f t="shared" si="718"/>
        <v>N/A</v>
      </c>
      <c r="CL966" s="197">
        <f t="shared" si="719"/>
        <v>0</v>
      </c>
      <c r="CM966" s="198">
        <f t="shared" si="720"/>
        <v>0</v>
      </c>
      <c r="CN966" s="199">
        <f>IFERROR(SQRT(($E966-$E$1136)^2+($AG966-$AG$1136)^2),0)</f>
        <v>1.2000360010800324E-2</v>
      </c>
      <c r="CO966" s="197" t="str">
        <f>IF(CN966&lt;=SMALL(CN$3:CN$1130,1),"MAS PARECIDO","NO")</f>
        <v>NO</v>
      </c>
      <c r="CP966" s="197" t="str">
        <f>IF(CN966&lt;=SMALL(CN$3:CN$1130,5),"SIMILAR","NO")</f>
        <v>NO</v>
      </c>
      <c r="CQ966" s="197" t="str">
        <f t="shared" si="721"/>
        <v>N/A</v>
      </c>
      <c r="CR966" s="197">
        <f t="shared" si="722"/>
        <v>0</v>
      </c>
      <c r="CS966" s="198">
        <f t="shared" si="723"/>
        <v>0</v>
      </c>
      <c r="CT966" s="199">
        <f>IFERROR(SQRT(($E966-$E$1136)^2+($AJ966-$AJ$1136)^2),0)</f>
        <v>1.2000360010800324E-2</v>
      </c>
      <c r="CU966" s="197" t="str">
        <f>IF(CT966&lt;=SMALL(CT$3:CT$1130,1),"MAS PARECIDO","NO")</f>
        <v>NO</v>
      </c>
      <c r="CV966" s="197" t="str">
        <f>IF(CT966&lt;=SMALL(CT$3:CT$1130,5),"SIMILAR","NO")</f>
        <v>NO</v>
      </c>
      <c r="CW966" s="197" t="str">
        <f t="shared" si="724"/>
        <v>N/A</v>
      </c>
      <c r="CX966" s="197">
        <f t="shared" si="725"/>
        <v>0</v>
      </c>
      <c r="CY966" s="198">
        <f t="shared" si="726"/>
        <v>0</v>
      </c>
      <c r="CZ966" s="2">
        <v>0</v>
      </c>
      <c r="DA966" s="2" t="s">
        <v>2780</v>
      </c>
      <c r="DB966" s="2">
        <v>0</v>
      </c>
      <c r="DC966" s="2" t="s">
        <v>189</v>
      </c>
    </row>
    <row r="967" spans="1:107">
      <c r="A967" s="24" t="s">
        <v>1117</v>
      </c>
      <c r="B967" s="46">
        <v>162147.59</v>
      </c>
      <c r="C967" s="190">
        <f>(B967-$B$1132)/($B$1133-$B$1132)</f>
        <v>0.1842711015514272</v>
      </c>
      <c r="D967" s="46">
        <v>20000</v>
      </c>
      <c r="E967" s="190">
        <f>(D967-$D$1132)/($D$1133-$D$1132)</f>
        <v>3.9971199135974078E-2</v>
      </c>
      <c r="F967" s="46" t="s">
        <v>191</v>
      </c>
      <c r="G967" s="192">
        <f>VLOOKUP(F967,'DATOS DE SOPORTE'!$Y$5:$Z$8,2,FALSE)</f>
        <v>1</v>
      </c>
      <c r="H967" s="190">
        <f>(G967-$G$1132)/($G$1133-$G$1132)</f>
        <v>0</v>
      </c>
      <c r="I967" s="50">
        <v>0</v>
      </c>
      <c r="J967" s="200">
        <f t="shared" si="686"/>
        <v>0</v>
      </c>
      <c r="K967" s="190">
        <f>(J967-$J$1132)/($J$1133-$J$1132)</f>
        <v>0</v>
      </c>
      <c r="L967" s="193" t="str">
        <f t="shared" si="687"/>
        <v>NO</v>
      </c>
      <c r="M967" s="46" t="s">
        <v>192</v>
      </c>
      <c r="N967" s="192">
        <f t="shared" si="688"/>
        <v>2</v>
      </c>
      <c r="O967" s="190">
        <f>(N967-N$1132)/(N$1133-N$1132)</f>
        <v>1</v>
      </c>
      <c r="P967" s="46" t="s">
        <v>58</v>
      </c>
      <c r="Q967" s="192">
        <f t="shared" si="689"/>
        <v>3</v>
      </c>
      <c r="R967" s="190">
        <f>(Q967-Q$1132)/(Q$1133-Q$1132)</f>
        <v>1</v>
      </c>
      <c r="S967" s="46" t="s">
        <v>194</v>
      </c>
      <c r="T967" s="192">
        <f t="shared" si="690"/>
        <v>1</v>
      </c>
      <c r="U967" s="190">
        <f>(T967-T$1132)/(T$1133-T$1132)</f>
        <v>0</v>
      </c>
      <c r="V967" s="46" t="s">
        <v>212</v>
      </c>
      <c r="W967" s="194">
        <f>VLOOKUP(V967,'DATOS DE SOPORTE'!$S$5:$T$10,2,FALSE)</f>
        <v>3</v>
      </c>
      <c r="X967" s="201">
        <f>(W967-W$1132)/(W$1133-W$1132)</f>
        <v>0.4</v>
      </c>
      <c r="Y967" s="46" t="s">
        <v>188</v>
      </c>
      <c r="Z967" s="194">
        <f t="shared" si="691"/>
        <v>1</v>
      </c>
      <c r="AA967" s="201">
        <f>(Z967-Z$1132)/(Z$1133-Z$1132)</f>
        <v>0</v>
      </c>
      <c r="AB967" s="46" t="s">
        <v>136</v>
      </c>
      <c r="AC967" s="194">
        <f t="shared" si="692"/>
        <v>2</v>
      </c>
      <c r="AD967" s="201">
        <f>(AC967-AC$1132)/(AC$1133-AC$1132)</f>
        <v>1</v>
      </c>
      <c r="AE967" s="46" t="s">
        <v>136</v>
      </c>
      <c r="AF967" s="194">
        <f t="shared" si="693"/>
        <v>2</v>
      </c>
      <c r="AG967" s="201">
        <f>(AF967-AF$1132)/(AF$1133-AF$1132)</f>
        <v>1</v>
      </c>
      <c r="AH967" s="24" t="s">
        <v>67</v>
      </c>
      <c r="AI967" s="194">
        <f>VLOOKUP(AH967,'DATOS DE SOPORTE'!$V$5:$W$8,2,FALSE)</f>
        <v>1</v>
      </c>
      <c r="AJ967" s="201">
        <f>(AI967-AI$1132)/(AI$1133-AI$1132)</f>
        <v>0</v>
      </c>
      <c r="AK967" s="58" t="str">
        <f t="shared" si="727"/>
        <v>Bueno</v>
      </c>
      <c r="AL967" s="196">
        <f>IFERROR(SQRT(($E967-$E$1136)^2+($C967-$C$1136)^2),0)</f>
        <v>4.5117247240463815E-2</v>
      </c>
      <c r="AM967" s="197" t="str">
        <f>IF(AL967&lt;=SMALL($AL$3:$AL$1130,1),"MAS PARECIDO","NO")</f>
        <v>NO</v>
      </c>
      <c r="AN967" s="197" t="str">
        <f>IF(AL967&lt;=SMALL($AL$3:$AL$1130,5),"SIMILAR","NO")</f>
        <v>NO</v>
      </c>
      <c r="AO967" s="197" t="str">
        <f t="shared" si="694"/>
        <v>N/A</v>
      </c>
      <c r="AP967" s="197">
        <f t="shared" si="695"/>
        <v>0</v>
      </c>
      <c r="AQ967" s="198">
        <f t="shared" si="696"/>
        <v>0</v>
      </c>
      <c r="AR967" s="196">
        <f>IFERROR(SQRT(($E967-$E$1136)^2+($H967-$H$1136)^2),0)</f>
        <v>0.33572489796771299</v>
      </c>
      <c r="AS967" s="197" t="str">
        <f>IF(AR967&lt;=SMALL(AR$3:AR$1130,1),"MAS PARECIDO","NO")</f>
        <v>NO</v>
      </c>
      <c r="AT967" s="197" t="str">
        <f>IF(AR967&lt;=SMALL(AR$3:AR$1130,5),"SIMILAR","NO")</f>
        <v>NO</v>
      </c>
      <c r="AU967" s="197" t="str">
        <f t="shared" si="697"/>
        <v>N/A</v>
      </c>
      <c r="AV967" s="197">
        <f t="shared" si="698"/>
        <v>0</v>
      </c>
      <c r="AW967" s="198">
        <f t="shared" si="699"/>
        <v>0</v>
      </c>
      <c r="AX967" s="199">
        <f>IFERROR(SQRT(($E967-$E$1136)^2+($K967-$K$1136)^2),0)</f>
        <v>0.2039610158935285</v>
      </c>
      <c r="AY967" s="197" t="str">
        <f>IF(AX967&lt;=SMALL(AX$3:AX$1130,1),"MAS PARECIDO","NO")</f>
        <v>NO</v>
      </c>
      <c r="AZ967" s="197" t="str">
        <f>IF(AX967&lt;=SMALL(AX$3:AX$1130,5),"SIMILAR","NO")</f>
        <v>NO</v>
      </c>
      <c r="BA967" s="197" t="str">
        <f t="shared" si="700"/>
        <v>N/A</v>
      </c>
      <c r="BB967" s="197">
        <f t="shared" si="701"/>
        <v>0</v>
      </c>
      <c r="BC967" s="198">
        <f t="shared" si="702"/>
        <v>0</v>
      </c>
      <c r="BD967" s="196">
        <f>IFERROR(SQRT(($E967-$E$1136)^2+($O967-$O$1136)^2),0)</f>
        <v>4.0001200036001078E-2</v>
      </c>
      <c r="BE967" s="197" t="str">
        <f>IF(BD967&lt;=SMALL(BD$3:BD$1130,1),"MAS PARECIDO","NO")</f>
        <v>NO</v>
      </c>
      <c r="BF967" s="197" t="str">
        <f>IF(BD967&lt;=SMALL(BD$3:BD$1130,5),"SIMILAR","NO")</f>
        <v>NO</v>
      </c>
      <c r="BG967" s="197" t="str">
        <f t="shared" si="703"/>
        <v>N/A</v>
      </c>
      <c r="BH967" s="197">
        <f t="shared" si="704"/>
        <v>0</v>
      </c>
      <c r="BI967" s="198">
        <f t="shared" si="705"/>
        <v>0</v>
      </c>
      <c r="BJ967" s="199">
        <f>IFERROR(SQRT(($E967-$E$1136)^2+($R967-$R$1136)^2),0)</f>
        <v>0.50159754385794209</v>
      </c>
      <c r="BK967" s="197" t="str">
        <f>IF(BJ967&lt;=SMALL(BJ$3:BJ$1130,1),"MAS PARECIDO","NO")</f>
        <v>NO</v>
      </c>
      <c r="BL967" s="197" t="str">
        <f>IF(BJ967&lt;=SMALL(BJ$3:BJ$1130,5),"SIMILAR","NO")</f>
        <v>NO</v>
      </c>
      <c r="BM967" s="197" t="str">
        <f t="shared" si="706"/>
        <v>N/A</v>
      </c>
      <c r="BN967" s="197">
        <f t="shared" si="707"/>
        <v>0</v>
      </c>
      <c r="BO967" s="198">
        <f t="shared" si="708"/>
        <v>0</v>
      </c>
      <c r="BP967" s="199">
        <f>IFERROR(SQRT(($E967-$E$1136)^2+($U967-$U$1136)^2),0)</f>
        <v>4.0001200036001078E-2</v>
      </c>
      <c r="BQ967" s="197" t="str">
        <f>IF(BP967&lt;=SMALL(BP$3:BP$1130,1),"MAS PARECIDO","NO")</f>
        <v>NO</v>
      </c>
      <c r="BR967" s="197" t="str">
        <f>IF(BP967&lt;=SMALL(BP$3:BP$1130,5),"SIMILAR","NO")</f>
        <v>NO</v>
      </c>
      <c r="BS967" s="197" t="str">
        <f t="shared" si="709"/>
        <v>N/A</v>
      </c>
      <c r="BT967" s="197">
        <f t="shared" si="710"/>
        <v>0</v>
      </c>
      <c r="BU967" s="198">
        <f t="shared" si="711"/>
        <v>0</v>
      </c>
      <c r="BV967" s="199">
        <f>IFERROR(SQRT(($E967-$E$1136)^2+($X967-$X$1136)^2),0)</f>
        <v>0.40199514425465416</v>
      </c>
      <c r="BW967" s="197" t="str">
        <f>IF(BV967&lt;=SMALL(BV$3:BV$1130,1),"MAS PARECIDO","NO")</f>
        <v>NO</v>
      </c>
      <c r="BX967" s="197" t="str">
        <f>IF(BV967&lt;=SMALL(BV$3:BV$1130,5),"SIMILAR","NO")</f>
        <v>NO</v>
      </c>
      <c r="BY967" s="197" t="str">
        <f t="shared" si="712"/>
        <v>N/A</v>
      </c>
      <c r="BZ967" s="197">
        <f t="shared" si="713"/>
        <v>0</v>
      </c>
      <c r="CA967" s="198">
        <f t="shared" si="714"/>
        <v>0</v>
      </c>
      <c r="CB967" s="199">
        <f>IFERROR(SQRT(($E967-$E$1136)^2+($AA967-$AA$1136)^2),0)</f>
        <v>4.0001200036001078E-2</v>
      </c>
      <c r="CC967" s="197" t="str">
        <f>IF(CB967&lt;=SMALL(CB$3:CB$1130,1),"MAS PARECIDO","NO")</f>
        <v>NO</v>
      </c>
      <c r="CD967" s="197" t="str">
        <f>IF(CB967&lt;=SMALL(CB$3:CB$1130,5),"SIMILAR","NO")</f>
        <v>NO</v>
      </c>
      <c r="CE967" s="197" t="str">
        <f t="shared" si="715"/>
        <v>N/A</v>
      </c>
      <c r="CF967" s="197">
        <f t="shared" si="716"/>
        <v>0</v>
      </c>
      <c r="CG967" s="198">
        <f t="shared" si="717"/>
        <v>0</v>
      </c>
      <c r="CH967" s="199">
        <f>IFERROR(SQRT(($E967-$E$1136)^2+($AD967-$AD$1136)^2),0)</f>
        <v>4.0001200036001078E-2</v>
      </c>
      <c r="CI967" s="197" t="str">
        <f>IF(CH967&lt;=SMALL(CH$3:CH$1130,1),"MAS PARECIDO","NO")</f>
        <v>NO</v>
      </c>
      <c r="CJ967" s="197" t="str">
        <f>IF(CH967&lt;=SMALL(CH$3:CH$1130,5),"SIMILAR","NO")</f>
        <v>NO</v>
      </c>
      <c r="CK967" s="197" t="str">
        <f t="shared" si="718"/>
        <v>N/A</v>
      </c>
      <c r="CL967" s="197">
        <f t="shared" si="719"/>
        <v>0</v>
      </c>
      <c r="CM967" s="198">
        <f t="shared" si="720"/>
        <v>0</v>
      </c>
      <c r="CN967" s="199">
        <f>IFERROR(SQRT(($E967-$E$1136)^2+($AG967-$AG$1136)^2),0)</f>
        <v>4.0001200036001078E-2</v>
      </c>
      <c r="CO967" s="197" t="str">
        <f>IF(CN967&lt;=SMALL(CN$3:CN$1130,1),"MAS PARECIDO","NO")</f>
        <v>NO</v>
      </c>
      <c r="CP967" s="197" t="str">
        <f>IF(CN967&lt;=SMALL(CN$3:CN$1130,5),"SIMILAR","NO")</f>
        <v>NO</v>
      </c>
      <c r="CQ967" s="197" t="str">
        <f t="shared" si="721"/>
        <v>N/A</v>
      </c>
      <c r="CR967" s="197">
        <f t="shared" si="722"/>
        <v>0</v>
      </c>
      <c r="CS967" s="198">
        <f t="shared" si="723"/>
        <v>0</v>
      </c>
      <c r="CT967" s="199">
        <f>IFERROR(SQRT(($E967-$E$1136)^2+($AJ967-$AJ$1136)^2),0)</f>
        <v>4.0001200036001078E-2</v>
      </c>
      <c r="CU967" s="197" t="str">
        <f>IF(CT967&lt;=SMALL(CT$3:CT$1130,1),"MAS PARECIDO","NO")</f>
        <v>NO</v>
      </c>
      <c r="CV967" s="197" t="str">
        <f>IF(CT967&lt;=SMALL(CT$3:CT$1130,5),"SIMILAR","NO")</f>
        <v>NO</v>
      </c>
      <c r="CW967" s="197" t="str">
        <f t="shared" si="724"/>
        <v>N/A</v>
      </c>
      <c r="CX967" s="197">
        <f t="shared" si="725"/>
        <v>0</v>
      </c>
      <c r="CY967" s="198">
        <f t="shared" si="726"/>
        <v>0</v>
      </c>
      <c r="CZ967" s="2">
        <v>0</v>
      </c>
      <c r="DA967" s="2" t="s">
        <v>2781</v>
      </c>
      <c r="DB967" s="2">
        <v>0</v>
      </c>
      <c r="DC967" s="2" t="s">
        <v>189</v>
      </c>
    </row>
    <row r="968" spans="1:107">
      <c r="A968" s="24" t="s">
        <v>1118</v>
      </c>
      <c r="B968" s="46">
        <v>78165.289999999994</v>
      </c>
      <c r="C968" s="190">
        <f>(B968-$B$1132)/($B$1133-$B$1132)</f>
        <v>8.6103081943703003E-2</v>
      </c>
      <c r="D968" s="46">
        <v>12500</v>
      </c>
      <c r="E968" s="190">
        <f>(D968-$D$1132)/($D$1133-$D$1132)</f>
        <v>2.4970749122473674E-2</v>
      </c>
      <c r="F968" s="46" t="s">
        <v>203</v>
      </c>
      <c r="G968" s="192">
        <f>VLOOKUP(F968,'DATOS DE SOPORTE'!$Y$5:$Z$8,2,FALSE)</f>
        <v>3</v>
      </c>
      <c r="H968" s="190">
        <f>(G968-$G$1132)/($G$1133-$G$1132)</f>
        <v>0.66666666666666663</v>
      </c>
      <c r="I968" s="50">
        <v>4</v>
      </c>
      <c r="J968" s="200">
        <f t="shared" si="686"/>
        <v>4</v>
      </c>
      <c r="K968" s="190">
        <f>(J968-$J$1132)/($J$1133-$J$1132)</f>
        <v>0.8</v>
      </c>
      <c r="L968" s="193" t="str">
        <f t="shared" si="687"/>
        <v>SI</v>
      </c>
      <c r="M968" s="46" t="s">
        <v>192</v>
      </c>
      <c r="N968" s="192">
        <f t="shared" si="688"/>
        <v>2</v>
      </c>
      <c r="O968" s="190">
        <f>(N968-N$1132)/(N$1133-N$1132)</f>
        <v>1</v>
      </c>
      <c r="P968" s="46" t="s">
        <v>193</v>
      </c>
      <c r="Q968" s="192">
        <f t="shared" si="689"/>
        <v>2</v>
      </c>
      <c r="R968" s="190">
        <f>(Q968-Q$1132)/(Q$1133-Q$1132)</f>
        <v>0.5</v>
      </c>
      <c r="S968" s="46" t="s">
        <v>194</v>
      </c>
      <c r="T968" s="192">
        <f t="shared" si="690"/>
        <v>1</v>
      </c>
      <c r="U968" s="190">
        <f>(T968-T$1132)/(T$1133-T$1132)</f>
        <v>0</v>
      </c>
      <c r="V968" s="46" t="s">
        <v>62</v>
      </c>
      <c r="W968" s="194">
        <f>VLOOKUP(V968,'DATOS DE SOPORTE'!$S$5:$T$10,2,FALSE)</f>
        <v>1</v>
      </c>
      <c r="X968" s="201">
        <f>(W968-W$1132)/(W$1133-W$1132)</f>
        <v>0</v>
      </c>
      <c r="Y968" s="46" t="s">
        <v>188</v>
      </c>
      <c r="Z968" s="194">
        <f t="shared" si="691"/>
        <v>1</v>
      </c>
      <c r="AA968" s="201">
        <f>(Z968-Z$1132)/(Z$1133-Z$1132)</f>
        <v>0</v>
      </c>
      <c r="AB968" s="46" t="s">
        <v>188</v>
      </c>
      <c r="AC968" s="194">
        <f t="shared" si="692"/>
        <v>1</v>
      </c>
      <c r="AD968" s="201">
        <f>(AC968-AC$1132)/(AC$1133-AC$1132)</f>
        <v>0</v>
      </c>
      <c r="AE968" s="46" t="s">
        <v>188</v>
      </c>
      <c r="AF968" s="194">
        <f t="shared" si="693"/>
        <v>1</v>
      </c>
      <c r="AG968" s="201">
        <f>(AF968-AF$1132)/(AF$1133-AF$1132)</f>
        <v>0</v>
      </c>
      <c r="AH968" s="24" t="s">
        <v>67</v>
      </c>
      <c r="AI968" s="194">
        <f>VLOOKUP(AH968,'DATOS DE SOPORTE'!$V$5:$W$8,2,FALSE)</f>
        <v>1</v>
      </c>
      <c r="AJ968" s="201">
        <f>(AI968-AI$1132)/(AI$1133-AI$1132)</f>
        <v>0</v>
      </c>
      <c r="AK968" s="58" t="str">
        <f t="shared" si="727"/>
        <v>Bueno</v>
      </c>
      <c r="AL968" s="196">
        <f>IFERROR(SQRT(($E968-$E$1136)^2+($C968-$C$1136)^2),0)</f>
        <v>0.12163302142726207</v>
      </c>
      <c r="AM968" s="197" t="str">
        <f>IF(AL968&lt;=SMALL($AL$3:$AL$1130,1),"MAS PARECIDO","NO")</f>
        <v>NO</v>
      </c>
      <c r="AN968" s="197" t="str">
        <f>IF(AL968&lt;=SMALL($AL$3:$AL$1130,5),"SIMILAR","NO")</f>
        <v>NO</v>
      </c>
      <c r="AO968" s="197" t="str">
        <f t="shared" si="694"/>
        <v>N/A</v>
      </c>
      <c r="AP968" s="197">
        <f t="shared" si="695"/>
        <v>0</v>
      </c>
      <c r="AQ968" s="198">
        <f t="shared" si="696"/>
        <v>0</v>
      </c>
      <c r="AR968" s="196">
        <f>IFERROR(SQRT(($E968-$E$1136)^2+($H968-$H$1136)^2),0)</f>
        <v>0.33426957476384039</v>
      </c>
      <c r="AS968" s="197" t="str">
        <f>IF(AR968&lt;=SMALL(AR$3:AR$1130,1),"MAS PARECIDO","NO")</f>
        <v>NO</v>
      </c>
      <c r="AT968" s="197" t="str">
        <f>IF(AR968&lt;=SMALL(AR$3:AR$1130,5),"SIMILAR","NO")</f>
        <v>NO</v>
      </c>
      <c r="AU968" s="197" t="str">
        <f t="shared" si="697"/>
        <v>N/A</v>
      </c>
      <c r="AV968" s="197">
        <f t="shared" si="698"/>
        <v>0</v>
      </c>
      <c r="AW968" s="198">
        <f t="shared" si="699"/>
        <v>0</v>
      </c>
      <c r="AX968" s="199">
        <f>IFERROR(SQRT(($E968-$E$1136)^2+($K968-$K$1136)^2),0)</f>
        <v>0.60052063869752859</v>
      </c>
      <c r="AY968" s="197" t="str">
        <f>IF(AX968&lt;=SMALL(AX$3:AX$1130,1),"MAS PARECIDO","NO")</f>
        <v>NO</v>
      </c>
      <c r="AZ968" s="197" t="str">
        <f>IF(AX968&lt;=SMALL(AX$3:AX$1130,5),"SIMILAR","NO")</f>
        <v>NO</v>
      </c>
      <c r="BA968" s="197" t="str">
        <f t="shared" si="700"/>
        <v>N/A</v>
      </c>
      <c r="BB968" s="197">
        <f t="shared" si="701"/>
        <v>0</v>
      </c>
      <c r="BC968" s="198">
        <f t="shared" si="702"/>
        <v>0</v>
      </c>
      <c r="BD968" s="196">
        <f>IFERROR(SQRT(($E968-$E$1136)^2+($O968-$O$1136)^2),0)</f>
        <v>2.5000750022500674E-2</v>
      </c>
      <c r="BE968" s="197" t="str">
        <f>IF(BD968&lt;=SMALL(BD$3:BD$1130,1),"MAS PARECIDO","NO")</f>
        <v>NO</v>
      </c>
      <c r="BF968" s="197" t="str">
        <f>IF(BD968&lt;=SMALL(BD$3:BD$1130,5),"SIMILAR","NO")</f>
        <v>NO</v>
      </c>
      <c r="BG968" s="197" t="str">
        <f t="shared" si="703"/>
        <v>N/A</v>
      </c>
      <c r="BH968" s="197">
        <f t="shared" si="704"/>
        <v>0</v>
      </c>
      <c r="BI968" s="198">
        <f t="shared" si="705"/>
        <v>0</v>
      </c>
      <c r="BJ968" s="199">
        <f>IFERROR(SQRT(($E968-$E$1136)^2+($R968-$R$1136)^2),0)</f>
        <v>2.5000750022500674E-2</v>
      </c>
      <c r="BK968" s="197" t="str">
        <f>IF(BJ968&lt;=SMALL(BJ$3:BJ$1130,1),"MAS PARECIDO","NO")</f>
        <v>NO</v>
      </c>
      <c r="BL968" s="197" t="str">
        <f>IF(BJ968&lt;=SMALL(BJ$3:BJ$1130,5),"SIMILAR","NO")</f>
        <v>NO</v>
      </c>
      <c r="BM968" s="197" t="str">
        <f t="shared" si="706"/>
        <v>N/A</v>
      </c>
      <c r="BN968" s="197">
        <f t="shared" si="707"/>
        <v>0</v>
      </c>
      <c r="BO968" s="198">
        <f t="shared" si="708"/>
        <v>0</v>
      </c>
      <c r="BP968" s="199">
        <f>IFERROR(SQRT(($E968-$E$1136)^2+($U968-$U$1136)^2),0)</f>
        <v>2.5000750022500674E-2</v>
      </c>
      <c r="BQ968" s="197" t="str">
        <f>IF(BP968&lt;=SMALL(BP$3:BP$1130,1),"MAS PARECIDO","NO")</f>
        <v>NO</v>
      </c>
      <c r="BR968" s="197" t="str">
        <f>IF(BP968&lt;=SMALL(BP$3:BP$1130,5),"SIMILAR","NO")</f>
        <v>NO</v>
      </c>
      <c r="BS968" s="197" t="str">
        <f t="shared" si="709"/>
        <v>N/A</v>
      </c>
      <c r="BT968" s="197">
        <f t="shared" si="710"/>
        <v>0</v>
      </c>
      <c r="BU968" s="198">
        <f t="shared" si="711"/>
        <v>0</v>
      </c>
      <c r="BV968" s="199">
        <f>IFERROR(SQRT(($E968-$E$1136)^2+($X968-$X$1136)^2),0)</f>
        <v>2.5000750022500674E-2</v>
      </c>
      <c r="BW968" s="197" t="str">
        <f>IF(BV968&lt;=SMALL(BV$3:BV$1130,1),"MAS PARECIDO","NO")</f>
        <v>NO</v>
      </c>
      <c r="BX968" s="197" t="str">
        <f>IF(BV968&lt;=SMALL(BV$3:BV$1130,5),"SIMILAR","NO")</f>
        <v>NO</v>
      </c>
      <c r="BY968" s="197" t="str">
        <f t="shared" si="712"/>
        <v>N/A</v>
      </c>
      <c r="BZ968" s="197">
        <f t="shared" si="713"/>
        <v>0</v>
      </c>
      <c r="CA968" s="198">
        <f t="shared" si="714"/>
        <v>0</v>
      </c>
      <c r="CB968" s="199">
        <f>IFERROR(SQRT(($E968-$E$1136)^2+($AA968-$AA$1136)^2),0)</f>
        <v>2.5000750022500674E-2</v>
      </c>
      <c r="CC968" s="197" t="str">
        <f>IF(CB968&lt;=SMALL(CB$3:CB$1130,1),"MAS PARECIDO","NO")</f>
        <v>NO</v>
      </c>
      <c r="CD968" s="197" t="str">
        <f>IF(CB968&lt;=SMALL(CB$3:CB$1130,5),"SIMILAR","NO")</f>
        <v>NO</v>
      </c>
      <c r="CE968" s="197" t="str">
        <f t="shared" si="715"/>
        <v>N/A</v>
      </c>
      <c r="CF968" s="197">
        <f t="shared" si="716"/>
        <v>0</v>
      </c>
      <c r="CG968" s="198">
        <f t="shared" si="717"/>
        <v>0</v>
      </c>
      <c r="CH968" s="199">
        <f>IFERROR(SQRT(($E968-$E$1136)^2+($AD968-$AD$1136)^2),0)</f>
        <v>1.0003124699321146</v>
      </c>
      <c r="CI968" s="197" t="str">
        <f>IF(CH968&lt;=SMALL(CH$3:CH$1130,1),"MAS PARECIDO","NO")</f>
        <v>NO</v>
      </c>
      <c r="CJ968" s="197" t="str">
        <f>IF(CH968&lt;=SMALL(CH$3:CH$1130,5),"SIMILAR","NO")</f>
        <v>NO</v>
      </c>
      <c r="CK968" s="197" t="str">
        <f t="shared" si="718"/>
        <v>N/A</v>
      </c>
      <c r="CL968" s="197">
        <f t="shared" si="719"/>
        <v>0</v>
      </c>
      <c r="CM968" s="198">
        <f t="shared" si="720"/>
        <v>0</v>
      </c>
      <c r="CN968" s="199">
        <f>IFERROR(SQRT(($E968-$E$1136)^2+($AG968-$AG$1136)^2),0)</f>
        <v>1.0003124699321146</v>
      </c>
      <c r="CO968" s="197" t="str">
        <f>IF(CN968&lt;=SMALL(CN$3:CN$1130,1),"MAS PARECIDO","NO")</f>
        <v>NO</v>
      </c>
      <c r="CP968" s="197" t="str">
        <f>IF(CN968&lt;=SMALL(CN$3:CN$1130,5),"SIMILAR","NO")</f>
        <v>NO</v>
      </c>
      <c r="CQ968" s="197" t="str">
        <f t="shared" si="721"/>
        <v>N/A</v>
      </c>
      <c r="CR968" s="197">
        <f t="shared" si="722"/>
        <v>0</v>
      </c>
      <c r="CS968" s="198">
        <f t="shared" si="723"/>
        <v>0</v>
      </c>
      <c r="CT968" s="199">
        <f>IFERROR(SQRT(($E968-$E$1136)^2+($AJ968-$AJ$1136)^2),0)</f>
        <v>2.5000750022500674E-2</v>
      </c>
      <c r="CU968" s="197" t="str">
        <f>IF(CT968&lt;=SMALL(CT$3:CT$1130,1),"MAS PARECIDO","NO")</f>
        <v>NO</v>
      </c>
      <c r="CV968" s="197" t="str">
        <f>IF(CT968&lt;=SMALL(CT$3:CT$1130,5),"SIMILAR","NO")</f>
        <v>NO</v>
      </c>
      <c r="CW968" s="197" t="str">
        <f t="shared" si="724"/>
        <v>N/A</v>
      </c>
      <c r="CX968" s="197">
        <f t="shared" si="725"/>
        <v>0</v>
      </c>
      <c r="CY968" s="198">
        <f t="shared" si="726"/>
        <v>0</v>
      </c>
      <c r="CZ968" s="2">
        <v>0</v>
      </c>
      <c r="DA968" s="2" t="s">
        <v>2782</v>
      </c>
      <c r="DB968" s="2">
        <v>0</v>
      </c>
      <c r="DC968" s="2" t="s">
        <v>189</v>
      </c>
    </row>
    <row r="969" spans="1:107">
      <c r="A969" s="24" t="s">
        <v>1119</v>
      </c>
      <c r="B969" s="46">
        <v>49905.59</v>
      </c>
      <c r="C969" s="190">
        <f>(B969-$B$1132)/($B$1133-$B$1132)</f>
        <v>5.3069945393401305E-2</v>
      </c>
      <c r="D969" s="46">
        <v>10000</v>
      </c>
      <c r="E969" s="190">
        <f>(D969-$D$1132)/($D$1133-$D$1132)</f>
        <v>1.9970599117973539E-2</v>
      </c>
      <c r="F969" s="46" t="s">
        <v>203</v>
      </c>
      <c r="G969" s="192">
        <f>VLOOKUP(F969,'DATOS DE SOPORTE'!$Y$5:$Z$8,2,FALSE)</f>
        <v>3</v>
      </c>
      <c r="H969" s="190">
        <f>(G969-$G$1132)/($G$1133-$G$1132)</f>
        <v>0.66666666666666663</v>
      </c>
      <c r="I969" s="50">
        <v>4</v>
      </c>
      <c r="J969" s="200">
        <f t="shared" ref="J969:J1032" si="728">IF(I969="5+",5,I969)</f>
        <v>4</v>
      </c>
      <c r="K969" s="190">
        <f>(J969-$J$1132)/($J$1133-$J$1132)</f>
        <v>0.8</v>
      </c>
      <c r="L969" s="193" t="str">
        <f t="shared" ref="L969:L1032" si="729">IF(I969=0,"NO","SI")</f>
        <v>SI</v>
      </c>
      <c r="M969" s="46" t="s">
        <v>192</v>
      </c>
      <c r="N969" s="192">
        <f t="shared" ref="N969:N1032" si="730">IF(M969="Dueño",1,2)</f>
        <v>2</v>
      </c>
      <c r="O969" s="190">
        <f>(N969-N$1132)/(N$1133-N$1132)</f>
        <v>1</v>
      </c>
      <c r="P969" s="46" t="s">
        <v>193</v>
      </c>
      <c r="Q969" s="192">
        <f t="shared" ref="Q969:Q1032" si="731">IF(P969="0-1 año",1,IF(P969="1-5 años",2,3))</f>
        <v>2</v>
      </c>
      <c r="R969" s="190">
        <f>(Q969-Q$1132)/(Q$1133-Q$1132)</f>
        <v>0.5</v>
      </c>
      <c r="S969" s="46" t="s">
        <v>60</v>
      </c>
      <c r="T969" s="192">
        <f t="shared" ref="T969:T1032" si="732">IF(S969="Soltero",1,2)</f>
        <v>2</v>
      </c>
      <c r="U969" s="190">
        <f>(T969-T$1132)/(T$1133-T$1132)</f>
        <v>1</v>
      </c>
      <c r="V969" s="46" t="s">
        <v>212</v>
      </c>
      <c r="W969" s="194">
        <f>VLOOKUP(V969,'DATOS DE SOPORTE'!$S$5:$T$10,2,FALSE)</f>
        <v>3</v>
      </c>
      <c r="X969" s="201">
        <f>(W969-W$1132)/(W$1133-W$1132)</f>
        <v>0.4</v>
      </c>
      <c r="Y969" s="46" t="s">
        <v>188</v>
      </c>
      <c r="Z969" s="194">
        <f t="shared" ref="Z969:Z1032" si="733">IF(Y969="Si",1,2)</f>
        <v>1</v>
      </c>
      <c r="AA969" s="201">
        <f>(Z969-Z$1132)/(Z$1133-Z$1132)</f>
        <v>0</v>
      </c>
      <c r="AB969" s="46" t="s">
        <v>136</v>
      </c>
      <c r="AC969" s="194">
        <f t="shared" ref="AC969:AC1032" si="734">IF(AB969="Si",1,2)</f>
        <v>2</v>
      </c>
      <c r="AD969" s="201">
        <f>(AC969-AC$1132)/(AC$1133-AC$1132)</f>
        <v>1</v>
      </c>
      <c r="AE969" s="46" t="s">
        <v>136</v>
      </c>
      <c r="AF969" s="194">
        <f t="shared" ref="AF969:AF1032" si="735">IF(AE969="Si",1,2)</f>
        <v>2</v>
      </c>
      <c r="AG969" s="201">
        <f>(AF969-AF$1132)/(AF$1133-AF$1132)</f>
        <v>1</v>
      </c>
      <c r="AH969" s="24" t="s">
        <v>67</v>
      </c>
      <c r="AI969" s="194">
        <f>VLOOKUP(AH969,'DATOS DE SOPORTE'!$V$5:$W$8,2,FALSE)</f>
        <v>1</v>
      </c>
      <c r="AJ969" s="201">
        <f>(AI969-AI$1132)/(AI$1133-AI$1132)</f>
        <v>0</v>
      </c>
      <c r="AK969" s="58" t="str">
        <f t="shared" si="727"/>
        <v>Bueno</v>
      </c>
      <c r="AL969" s="196">
        <f>IFERROR(SQRT(($E969-$E$1136)^2+($C969-$C$1136)^2),0)</f>
        <v>0.15337870537432638</v>
      </c>
      <c r="AM969" s="197" t="str">
        <f>IF(AL969&lt;=SMALL($AL$3:$AL$1130,1),"MAS PARECIDO","NO")</f>
        <v>NO</v>
      </c>
      <c r="AN969" s="197" t="str">
        <f>IF(AL969&lt;=SMALL($AL$3:$AL$1130,5),"SIMILAR","NO")</f>
        <v>NO</v>
      </c>
      <c r="AO969" s="197" t="str">
        <f t="shared" ref="AO969:AO1032" si="736">IF(AN969="SIMILAR",AK969,"N/A")</f>
        <v>N/A</v>
      </c>
      <c r="AP969" s="197">
        <f t="shared" ref="AP969:AP1032" si="737">IF(AO969="N/A",0,1)</f>
        <v>0</v>
      </c>
      <c r="AQ969" s="198">
        <f t="shared" ref="AQ969:AQ1032" si="738">IF(AO969="N/A",0,B969)</f>
        <v>0</v>
      </c>
      <c r="AR969" s="196">
        <f>IFERROR(SQRT(($E969-$E$1136)^2+($H969-$H$1136)^2),0)</f>
        <v>0.33393283024014148</v>
      </c>
      <c r="AS969" s="197" t="str">
        <f>IF(AR969&lt;=SMALL(AR$3:AR$1130,1),"MAS PARECIDO","NO")</f>
        <v>NO</v>
      </c>
      <c r="AT969" s="197" t="str">
        <f>IF(AR969&lt;=SMALL(AR$3:AR$1130,5),"SIMILAR","NO")</f>
        <v>NO</v>
      </c>
      <c r="AU969" s="197" t="str">
        <f t="shared" ref="AU969:AU1032" si="739">IF(AT969="SIMILAR",$AK969,"N/A")</f>
        <v>N/A</v>
      </c>
      <c r="AV969" s="197">
        <f t="shared" ref="AV969:AV1032" si="740">IF(AU969="N/A",0,1)</f>
        <v>0</v>
      </c>
      <c r="AW969" s="198">
        <f t="shared" ref="AW969:AW1032" si="741">IF(AU969="N/A",0,$B969)</f>
        <v>0</v>
      </c>
      <c r="AX969" s="199">
        <f>IFERROR(SQRT(($E969-$E$1136)^2+($K969-$K$1136)^2),0)</f>
        <v>0.60033326078194282</v>
      </c>
      <c r="AY969" s="197" t="str">
        <f>IF(AX969&lt;=SMALL(AX$3:AX$1130,1),"MAS PARECIDO","NO")</f>
        <v>NO</v>
      </c>
      <c r="AZ969" s="197" t="str">
        <f>IF(AX969&lt;=SMALL(AX$3:AX$1130,5),"SIMILAR","NO")</f>
        <v>NO</v>
      </c>
      <c r="BA969" s="197" t="str">
        <f t="shared" ref="BA969:BA1032" si="742">IF(AZ969="SIMILAR",$AK969,"N/A")</f>
        <v>N/A</v>
      </c>
      <c r="BB969" s="197">
        <f t="shared" ref="BB969:BB1032" si="743">IF(BA969="N/A",0,1)</f>
        <v>0</v>
      </c>
      <c r="BC969" s="198">
        <f t="shared" ref="BC969:BC1032" si="744">IF(BA969="N/A",0,$B969)</f>
        <v>0</v>
      </c>
      <c r="BD969" s="196">
        <f>IFERROR(SQRT(($E969-$E$1136)^2+($O969-$O$1136)^2),0)</f>
        <v>2.0000600018000539E-2</v>
      </c>
      <c r="BE969" s="197" t="str">
        <f>IF(BD969&lt;=SMALL(BD$3:BD$1130,1),"MAS PARECIDO","NO")</f>
        <v>NO</v>
      </c>
      <c r="BF969" s="197" t="str">
        <f>IF(BD969&lt;=SMALL(BD$3:BD$1130,5),"SIMILAR","NO")</f>
        <v>NO</v>
      </c>
      <c r="BG969" s="197" t="str">
        <f t="shared" ref="BG969:BG1032" si="745">IF(BF969="SIMILAR",$AK969,"N/A")</f>
        <v>N/A</v>
      </c>
      <c r="BH969" s="197">
        <f t="shared" ref="BH969:BH1032" si="746">IF(BG969="N/A",0,1)</f>
        <v>0</v>
      </c>
      <c r="BI969" s="198">
        <f t="shared" ref="BI969:BI1032" si="747">IF(BG969="N/A",0,$B969)</f>
        <v>0</v>
      </c>
      <c r="BJ969" s="199">
        <f>IFERROR(SQRT(($E969-$E$1136)^2+($R969-$R$1136)^2),0)</f>
        <v>2.0000600018000539E-2</v>
      </c>
      <c r="BK969" s="197" t="str">
        <f>IF(BJ969&lt;=SMALL(BJ$3:BJ$1130,1),"MAS PARECIDO","NO")</f>
        <v>NO</v>
      </c>
      <c r="BL969" s="197" t="str">
        <f>IF(BJ969&lt;=SMALL(BJ$3:BJ$1130,5),"SIMILAR","NO")</f>
        <v>NO</v>
      </c>
      <c r="BM969" s="197" t="str">
        <f t="shared" ref="BM969:BM1032" si="748">IF(BL969="SIMILAR",$AK969,"N/A")</f>
        <v>N/A</v>
      </c>
      <c r="BN969" s="197">
        <f t="shared" ref="BN969:BN1032" si="749">IF(BM969="N/A",0,1)</f>
        <v>0</v>
      </c>
      <c r="BO969" s="198">
        <f t="shared" ref="BO969:BO1032" si="750">IF(BM969="N/A",0,$B969)</f>
        <v>0</v>
      </c>
      <c r="BP969" s="199">
        <f>IFERROR(SQRT(($E969-$E$1136)^2+($U969-$U$1136)^2),0)</f>
        <v>1.0001999920021396</v>
      </c>
      <c r="BQ969" s="197" t="str">
        <f>IF(BP969&lt;=SMALL(BP$3:BP$1130,1),"MAS PARECIDO","NO")</f>
        <v>NO</v>
      </c>
      <c r="BR969" s="197" t="str">
        <f>IF(BP969&lt;=SMALL(BP$3:BP$1130,5),"SIMILAR","NO")</f>
        <v>NO</v>
      </c>
      <c r="BS969" s="197" t="str">
        <f t="shared" ref="BS969:BS1032" si="751">IF(BR969="SIMILAR",$AK969,"N/A")</f>
        <v>N/A</v>
      </c>
      <c r="BT969" s="197">
        <f t="shared" ref="BT969:BT1032" si="752">IF(BS969="N/A",0,1)</f>
        <v>0</v>
      </c>
      <c r="BU969" s="198">
        <f t="shared" ref="BU969:BU1032" si="753">IF(BS969="N/A",0,$B969)</f>
        <v>0</v>
      </c>
      <c r="BV969" s="199">
        <f>IFERROR(SQRT(($E969-$E$1136)^2+($X969-$X$1136)^2),0)</f>
        <v>0.40049971785393318</v>
      </c>
      <c r="BW969" s="197" t="str">
        <f>IF(BV969&lt;=SMALL(BV$3:BV$1130,1),"MAS PARECIDO","NO")</f>
        <v>NO</v>
      </c>
      <c r="BX969" s="197" t="str">
        <f>IF(BV969&lt;=SMALL(BV$3:BV$1130,5),"SIMILAR","NO")</f>
        <v>NO</v>
      </c>
      <c r="BY969" s="197" t="str">
        <f t="shared" ref="BY969:BY1032" si="754">IF(BX969="SIMILAR",$AK969,"N/A")</f>
        <v>N/A</v>
      </c>
      <c r="BZ969" s="197">
        <f t="shared" ref="BZ969:BZ1032" si="755">IF(BY969="N/A",0,1)</f>
        <v>0</v>
      </c>
      <c r="CA969" s="198">
        <f t="shared" ref="CA969:CA1032" si="756">IF(BY969="N/A",0,$B969)</f>
        <v>0</v>
      </c>
      <c r="CB969" s="199">
        <f>IFERROR(SQRT(($E969-$E$1136)^2+($AA969-$AA$1136)^2),0)</f>
        <v>2.0000600018000539E-2</v>
      </c>
      <c r="CC969" s="197" t="str">
        <f>IF(CB969&lt;=SMALL(CB$3:CB$1130,1),"MAS PARECIDO","NO")</f>
        <v>NO</v>
      </c>
      <c r="CD969" s="197" t="str">
        <f>IF(CB969&lt;=SMALL(CB$3:CB$1130,5),"SIMILAR","NO")</f>
        <v>NO</v>
      </c>
      <c r="CE969" s="197" t="str">
        <f t="shared" ref="CE969:CE1032" si="757">IF(CD969="SIMILAR",$AK969,"N/A")</f>
        <v>N/A</v>
      </c>
      <c r="CF969" s="197">
        <f t="shared" ref="CF969:CF1032" si="758">IF(CE969="N/A",0,1)</f>
        <v>0</v>
      </c>
      <c r="CG969" s="198">
        <f t="shared" ref="CG969:CG1032" si="759">IF(CE969="N/A",0,$B969)</f>
        <v>0</v>
      </c>
      <c r="CH969" s="199">
        <f>IFERROR(SQRT(($E969-$E$1136)^2+($AD969-$AD$1136)^2),0)</f>
        <v>2.0000600018000539E-2</v>
      </c>
      <c r="CI969" s="197" t="str">
        <f>IF(CH969&lt;=SMALL(CH$3:CH$1130,1),"MAS PARECIDO","NO")</f>
        <v>NO</v>
      </c>
      <c r="CJ969" s="197" t="str">
        <f>IF(CH969&lt;=SMALL(CH$3:CH$1130,5),"SIMILAR","NO")</f>
        <v>NO</v>
      </c>
      <c r="CK969" s="197" t="str">
        <f t="shared" ref="CK969:CK1032" si="760">IF(CJ969="SIMILAR",$AK969,"N/A")</f>
        <v>N/A</v>
      </c>
      <c r="CL969" s="197">
        <f t="shared" ref="CL969:CL1032" si="761">IF(CK969="N/A",0,1)</f>
        <v>0</v>
      </c>
      <c r="CM969" s="198">
        <f t="shared" ref="CM969:CM1032" si="762">IF(CK969="N/A",0,$B969)</f>
        <v>0</v>
      </c>
      <c r="CN969" s="199">
        <f>IFERROR(SQRT(($E969-$E$1136)^2+($AG969-$AG$1136)^2),0)</f>
        <v>2.0000600018000539E-2</v>
      </c>
      <c r="CO969" s="197" t="str">
        <f>IF(CN969&lt;=SMALL(CN$3:CN$1130,1),"MAS PARECIDO","NO")</f>
        <v>NO</v>
      </c>
      <c r="CP969" s="197" t="str">
        <f>IF(CN969&lt;=SMALL(CN$3:CN$1130,5),"SIMILAR","NO")</f>
        <v>NO</v>
      </c>
      <c r="CQ969" s="197" t="str">
        <f t="shared" ref="CQ969:CQ1032" si="763">IF(CP969="SIMILAR",$AK969,"N/A")</f>
        <v>N/A</v>
      </c>
      <c r="CR969" s="197">
        <f t="shared" ref="CR969:CR1032" si="764">IF(CQ969="N/A",0,1)</f>
        <v>0</v>
      </c>
      <c r="CS969" s="198">
        <f t="shared" ref="CS969:CS1032" si="765">IF(CQ969="N/A",0,$B969)</f>
        <v>0</v>
      </c>
      <c r="CT969" s="199">
        <f>IFERROR(SQRT(($E969-$E$1136)^2+($AJ969-$AJ$1136)^2),0)</f>
        <v>2.0000600018000539E-2</v>
      </c>
      <c r="CU969" s="197" t="str">
        <f>IF(CT969&lt;=SMALL(CT$3:CT$1130,1),"MAS PARECIDO","NO")</f>
        <v>NO</v>
      </c>
      <c r="CV969" s="197" t="str">
        <f>IF(CT969&lt;=SMALL(CT$3:CT$1130,5),"SIMILAR","NO")</f>
        <v>NO</v>
      </c>
      <c r="CW969" s="197" t="str">
        <f t="shared" ref="CW969:CW1032" si="766">IF(CV969="SIMILAR",$AK969,"N/A")</f>
        <v>N/A</v>
      </c>
      <c r="CX969" s="197">
        <f t="shared" ref="CX969:CX1032" si="767">IF(CW969="N/A",0,1)</f>
        <v>0</v>
      </c>
      <c r="CY969" s="198">
        <f t="shared" ref="CY969:CY1032" si="768">IF(CW969="N/A",0,$B969)</f>
        <v>0</v>
      </c>
      <c r="CZ969" s="2">
        <v>0</v>
      </c>
      <c r="DA969" s="2" t="s">
        <v>2783</v>
      </c>
      <c r="DB969" s="2">
        <v>0</v>
      </c>
      <c r="DC969" s="2" t="s">
        <v>189</v>
      </c>
    </row>
    <row r="970" spans="1:107">
      <c r="A970" s="24" t="s">
        <v>1120</v>
      </c>
      <c r="B970" s="46">
        <v>69274.64</v>
      </c>
      <c r="C970" s="190">
        <f>(B970-$B$1132)/($B$1133-$B$1132)</f>
        <v>7.5710683741636475E-2</v>
      </c>
      <c r="D970" s="46">
        <v>18000</v>
      </c>
      <c r="E970" s="190">
        <f>(D970-$D$1132)/($D$1133-$D$1132)</f>
        <v>3.5971079132373969E-2</v>
      </c>
      <c r="F970" s="46" t="s">
        <v>203</v>
      </c>
      <c r="G970" s="192">
        <f>VLOOKUP(F970,'DATOS DE SOPORTE'!$Y$5:$Z$8,2,FALSE)</f>
        <v>3</v>
      </c>
      <c r="H970" s="190">
        <f>(G970-$G$1132)/($G$1133-$G$1132)</f>
        <v>0.66666666666666663</v>
      </c>
      <c r="I970" s="50">
        <v>3</v>
      </c>
      <c r="J970" s="200">
        <f t="shared" si="728"/>
        <v>3</v>
      </c>
      <c r="K970" s="190">
        <f>(J970-$J$1132)/($J$1133-$J$1132)</f>
        <v>0.6</v>
      </c>
      <c r="L970" s="193" t="str">
        <f t="shared" si="729"/>
        <v>SI</v>
      </c>
      <c r="M970" s="46" t="s">
        <v>192</v>
      </c>
      <c r="N970" s="192">
        <f t="shared" si="730"/>
        <v>2</v>
      </c>
      <c r="O970" s="190">
        <f>(N970-N$1132)/(N$1133-N$1132)</f>
        <v>1</v>
      </c>
      <c r="P970" s="46" t="s">
        <v>193</v>
      </c>
      <c r="Q970" s="192">
        <f t="shared" si="731"/>
        <v>2</v>
      </c>
      <c r="R970" s="190">
        <f>(Q970-Q$1132)/(Q$1133-Q$1132)</f>
        <v>0.5</v>
      </c>
      <c r="S970" s="46" t="s">
        <v>60</v>
      </c>
      <c r="T970" s="192">
        <f t="shared" si="732"/>
        <v>2</v>
      </c>
      <c r="U970" s="190">
        <f>(T970-T$1132)/(T$1133-T$1132)</f>
        <v>1</v>
      </c>
      <c r="V970" s="46" t="s">
        <v>62</v>
      </c>
      <c r="W970" s="194">
        <f>VLOOKUP(V970,'DATOS DE SOPORTE'!$S$5:$T$10,2,FALSE)</f>
        <v>1</v>
      </c>
      <c r="X970" s="201">
        <f>(W970-W$1132)/(W$1133-W$1132)</f>
        <v>0</v>
      </c>
      <c r="Y970" s="46" t="s">
        <v>136</v>
      </c>
      <c r="Z970" s="194">
        <f t="shared" si="733"/>
        <v>2</v>
      </c>
      <c r="AA970" s="201">
        <f>(Z970-Z$1132)/(Z$1133-Z$1132)</f>
        <v>1</v>
      </c>
      <c r="AB970" s="46" t="s">
        <v>188</v>
      </c>
      <c r="AC970" s="194">
        <f t="shared" si="734"/>
        <v>1</v>
      </c>
      <c r="AD970" s="201">
        <f>(AC970-AC$1132)/(AC$1133-AC$1132)</f>
        <v>0</v>
      </c>
      <c r="AE970" s="46" t="s">
        <v>136</v>
      </c>
      <c r="AF970" s="194">
        <f t="shared" si="735"/>
        <v>2</v>
      </c>
      <c r="AG970" s="201">
        <f>(AF970-AF$1132)/(AF$1133-AF$1132)</f>
        <v>1</v>
      </c>
      <c r="AH970" s="24" t="s">
        <v>67</v>
      </c>
      <c r="AI970" s="194">
        <f>VLOOKUP(AH970,'DATOS DE SOPORTE'!$V$5:$W$8,2,FALSE)</f>
        <v>1</v>
      </c>
      <c r="AJ970" s="201">
        <f>(AI970-AI$1132)/(AI$1133-AI$1132)</f>
        <v>0</v>
      </c>
      <c r="AK970" s="58" t="str">
        <f t="shared" si="727"/>
        <v>Bueno</v>
      </c>
      <c r="AL970" s="196">
        <f>IFERROR(SQRT(($E970-$E$1136)^2+($C970-$C$1136)^2),0)</f>
        <v>0.13434199577192685</v>
      </c>
      <c r="AM970" s="197" t="str">
        <f>IF(AL970&lt;=SMALL($AL$3:$AL$1130,1),"MAS PARECIDO","NO")</f>
        <v>NO</v>
      </c>
      <c r="AN970" s="197" t="str">
        <f>IF(AL970&lt;=SMALL($AL$3:$AL$1130,5),"SIMILAR","NO")</f>
        <v>NO</v>
      </c>
      <c r="AO970" s="197" t="str">
        <f t="shared" si="736"/>
        <v>N/A</v>
      </c>
      <c r="AP970" s="197">
        <f t="shared" si="737"/>
        <v>0</v>
      </c>
      <c r="AQ970" s="198">
        <f t="shared" si="738"/>
        <v>0</v>
      </c>
      <c r="AR970" s="196">
        <f>IFERROR(SQRT(($E970-$E$1136)^2+($H970-$H$1136)^2),0)</f>
        <v>0.33527181342100687</v>
      </c>
      <c r="AS970" s="197" t="str">
        <f>IF(AR970&lt;=SMALL(AR$3:AR$1130,1),"MAS PARECIDO","NO")</f>
        <v>NO</v>
      </c>
      <c r="AT970" s="197" t="str">
        <f>IF(AR970&lt;=SMALL(AR$3:AR$1130,5),"SIMILAR","NO")</f>
        <v>NO</v>
      </c>
      <c r="AU970" s="197" t="str">
        <f t="shared" si="739"/>
        <v>N/A</v>
      </c>
      <c r="AV970" s="197">
        <f t="shared" si="740"/>
        <v>0</v>
      </c>
      <c r="AW970" s="198">
        <f t="shared" si="741"/>
        <v>0</v>
      </c>
      <c r="AX970" s="199">
        <f>IFERROR(SQRT(($E970-$E$1136)^2+($K970-$K$1136)^2),0)</f>
        <v>0.40161682953220385</v>
      </c>
      <c r="AY970" s="197" t="str">
        <f>IF(AX970&lt;=SMALL(AX$3:AX$1130,1),"MAS PARECIDO","NO")</f>
        <v>NO</v>
      </c>
      <c r="AZ970" s="197" t="str">
        <f>IF(AX970&lt;=SMALL(AX$3:AX$1130,5),"SIMILAR","NO")</f>
        <v>NO</v>
      </c>
      <c r="BA970" s="197" t="str">
        <f t="shared" si="742"/>
        <v>N/A</v>
      </c>
      <c r="BB970" s="197">
        <f t="shared" si="743"/>
        <v>0</v>
      </c>
      <c r="BC970" s="198">
        <f t="shared" si="744"/>
        <v>0</v>
      </c>
      <c r="BD970" s="196">
        <f>IFERROR(SQRT(($E970-$E$1136)^2+($O970-$O$1136)^2),0)</f>
        <v>3.6001080032400969E-2</v>
      </c>
      <c r="BE970" s="197" t="str">
        <f>IF(BD970&lt;=SMALL(BD$3:BD$1130,1),"MAS PARECIDO","NO")</f>
        <v>NO</v>
      </c>
      <c r="BF970" s="197" t="str">
        <f>IF(BD970&lt;=SMALL(BD$3:BD$1130,5),"SIMILAR","NO")</f>
        <v>NO</v>
      </c>
      <c r="BG970" s="197" t="str">
        <f t="shared" si="745"/>
        <v>N/A</v>
      </c>
      <c r="BH970" s="197">
        <f t="shared" si="746"/>
        <v>0</v>
      </c>
      <c r="BI970" s="198">
        <f t="shared" si="747"/>
        <v>0</v>
      </c>
      <c r="BJ970" s="199">
        <f>IFERROR(SQRT(($E970-$E$1136)^2+($R970-$R$1136)^2),0)</f>
        <v>3.6001080032400969E-2</v>
      </c>
      <c r="BK970" s="197" t="str">
        <f>IF(BJ970&lt;=SMALL(BJ$3:BJ$1130,1),"MAS PARECIDO","NO")</f>
        <v>NO</v>
      </c>
      <c r="BL970" s="197" t="str">
        <f>IF(BJ970&lt;=SMALL(BJ$3:BJ$1130,5),"SIMILAR","NO")</f>
        <v>NO</v>
      </c>
      <c r="BM970" s="197" t="str">
        <f t="shared" si="748"/>
        <v>N/A</v>
      </c>
      <c r="BN970" s="197">
        <f t="shared" si="749"/>
        <v>0</v>
      </c>
      <c r="BO970" s="198">
        <f t="shared" si="750"/>
        <v>0</v>
      </c>
      <c r="BP970" s="199">
        <f>IFERROR(SQRT(($E970-$E$1136)^2+($U970-$U$1136)^2),0)</f>
        <v>1.0006478290405167</v>
      </c>
      <c r="BQ970" s="197" t="str">
        <f>IF(BP970&lt;=SMALL(BP$3:BP$1130,1),"MAS PARECIDO","NO")</f>
        <v>NO</v>
      </c>
      <c r="BR970" s="197" t="str">
        <f>IF(BP970&lt;=SMALL(BP$3:BP$1130,5),"SIMILAR","NO")</f>
        <v>NO</v>
      </c>
      <c r="BS970" s="197" t="str">
        <f t="shared" si="751"/>
        <v>N/A</v>
      </c>
      <c r="BT970" s="197">
        <f t="shared" si="752"/>
        <v>0</v>
      </c>
      <c r="BU970" s="198">
        <f t="shared" si="753"/>
        <v>0</v>
      </c>
      <c r="BV970" s="199">
        <f>IFERROR(SQRT(($E970-$E$1136)^2+($X970-$X$1136)^2),0)</f>
        <v>3.6001080032400969E-2</v>
      </c>
      <c r="BW970" s="197" t="str">
        <f>IF(BV970&lt;=SMALL(BV$3:BV$1130,1),"MAS PARECIDO","NO")</f>
        <v>NO</v>
      </c>
      <c r="BX970" s="197" t="str">
        <f>IF(BV970&lt;=SMALL(BV$3:BV$1130,5),"SIMILAR","NO")</f>
        <v>NO</v>
      </c>
      <c r="BY970" s="197" t="str">
        <f t="shared" si="754"/>
        <v>N/A</v>
      </c>
      <c r="BZ970" s="197">
        <f t="shared" si="755"/>
        <v>0</v>
      </c>
      <c r="CA970" s="198">
        <f t="shared" si="756"/>
        <v>0</v>
      </c>
      <c r="CB970" s="199">
        <f>IFERROR(SQRT(($E970-$E$1136)^2+($AA970-$AA$1136)^2),0)</f>
        <v>1.0006478290405167</v>
      </c>
      <c r="CC970" s="197" t="str">
        <f>IF(CB970&lt;=SMALL(CB$3:CB$1130,1),"MAS PARECIDO","NO")</f>
        <v>NO</v>
      </c>
      <c r="CD970" s="197" t="str">
        <f>IF(CB970&lt;=SMALL(CB$3:CB$1130,5),"SIMILAR","NO")</f>
        <v>NO</v>
      </c>
      <c r="CE970" s="197" t="str">
        <f t="shared" si="757"/>
        <v>N/A</v>
      </c>
      <c r="CF970" s="197">
        <f t="shared" si="758"/>
        <v>0</v>
      </c>
      <c r="CG970" s="198">
        <f t="shared" si="759"/>
        <v>0</v>
      </c>
      <c r="CH970" s="199">
        <f>IFERROR(SQRT(($E970-$E$1136)^2+($AD970-$AD$1136)^2),0)</f>
        <v>1.0006478290405167</v>
      </c>
      <c r="CI970" s="197" t="str">
        <f>IF(CH970&lt;=SMALL(CH$3:CH$1130,1),"MAS PARECIDO","NO")</f>
        <v>NO</v>
      </c>
      <c r="CJ970" s="197" t="str">
        <f>IF(CH970&lt;=SMALL(CH$3:CH$1130,5),"SIMILAR","NO")</f>
        <v>NO</v>
      </c>
      <c r="CK970" s="197" t="str">
        <f t="shared" si="760"/>
        <v>N/A</v>
      </c>
      <c r="CL970" s="197">
        <f t="shared" si="761"/>
        <v>0</v>
      </c>
      <c r="CM970" s="198">
        <f t="shared" si="762"/>
        <v>0</v>
      </c>
      <c r="CN970" s="199">
        <f>IFERROR(SQRT(($E970-$E$1136)^2+($AG970-$AG$1136)^2),0)</f>
        <v>3.6001080032400969E-2</v>
      </c>
      <c r="CO970" s="197" t="str">
        <f>IF(CN970&lt;=SMALL(CN$3:CN$1130,1),"MAS PARECIDO","NO")</f>
        <v>NO</v>
      </c>
      <c r="CP970" s="197" t="str">
        <f>IF(CN970&lt;=SMALL(CN$3:CN$1130,5),"SIMILAR","NO")</f>
        <v>NO</v>
      </c>
      <c r="CQ970" s="197" t="str">
        <f t="shared" si="763"/>
        <v>N/A</v>
      </c>
      <c r="CR970" s="197">
        <f t="shared" si="764"/>
        <v>0</v>
      </c>
      <c r="CS970" s="198">
        <f t="shared" si="765"/>
        <v>0</v>
      </c>
      <c r="CT970" s="199">
        <f>IFERROR(SQRT(($E970-$E$1136)^2+($AJ970-$AJ$1136)^2),0)</f>
        <v>3.6001080032400969E-2</v>
      </c>
      <c r="CU970" s="197" t="str">
        <f>IF(CT970&lt;=SMALL(CT$3:CT$1130,1),"MAS PARECIDO","NO")</f>
        <v>NO</v>
      </c>
      <c r="CV970" s="197" t="str">
        <f>IF(CT970&lt;=SMALL(CT$3:CT$1130,5),"SIMILAR","NO")</f>
        <v>NO</v>
      </c>
      <c r="CW970" s="197" t="str">
        <f t="shared" si="766"/>
        <v>N/A</v>
      </c>
      <c r="CX970" s="197">
        <f t="shared" si="767"/>
        <v>0</v>
      </c>
      <c r="CY970" s="198">
        <f t="shared" si="768"/>
        <v>0</v>
      </c>
      <c r="CZ970" s="2">
        <v>0</v>
      </c>
      <c r="DA970" s="2" t="s">
        <v>2784</v>
      </c>
      <c r="DB970" s="2">
        <v>0</v>
      </c>
      <c r="DC970" s="2" t="s">
        <v>189</v>
      </c>
    </row>
    <row r="971" spans="1:107">
      <c r="A971" s="24" t="s">
        <v>1121</v>
      </c>
      <c r="B971" s="46">
        <v>133432.4</v>
      </c>
      <c r="C971" s="190">
        <f>(B971-$B$1132)/($B$1133-$B$1132)</f>
        <v>0.15070553672455861</v>
      </c>
      <c r="D971" s="46">
        <v>10500</v>
      </c>
      <c r="E971" s="190">
        <f>(D971-$D$1132)/($D$1133-$D$1132)</f>
        <v>2.0970629118873565E-2</v>
      </c>
      <c r="F971" s="46" t="s">
        <v>53</v>
      </c>
      <c r="G971" s="192">
        <f>VLOOKUP(F971,'DATOS DE SOPORTE'!$Y$5:$Z$8,2,FALSE)</f>
        <v>2</v>
      </c>
      <c r="H971" s="190">
        <f>(G971-$G$1132)/($G$1133-$G$1132)</f>
        <v>0.33333333333333331</v>
      </c>
      <c r="I971" s="50">
        <v>2</v>
      </c>
      <c r="J971" s="200">
        <f t="shared" si="728"/>
        <v>2</v>
      </c>
      <c r="K971" s="190">
        <f>(J971-$J$1132)/($J$1133-$J$1132)</f>
        <v>0.4</v>
      </c>
      <c r="L971" s="193" t="str">
        <f t="shared" si="729"/>
        <v>SI</v>
      </c>
      <c r="M971" s="46" t="s">
        <v>192</v>
      </c>
      <c r="N971" s="192">
        <f t="shared" si="730"/>
        <v>2</v>
      </c>
      <c r="O971" s="190">
        <f>(N971-N$1132)/(N$1133-N$1132)</f>
        <v>1</v>
      </c>
      <c r="P971" s="46" t="s">
        <v>58</v>
      </c>
      <c r="Q971" s="192">
        <f t="shared" si="731"/>
        <v>3</v>
      </c>
      <c r="R971" s="190">
        <f>(Q971-Q$1132)/(Q$1133-Q$1132)</f>
        <v>1</v>
      </c>
      <c r="S971" s="46" t="s">
        <v>60</v>
      </c>
      <c r="T971" s="192">
        <f t="shared" si="732"/>
        <v>2</v>
      </c>
      <c r="U971" s="190">
        <f>(T971-T$1132)/(T$1133-T$1132)</f>
        <v>1</v>
      </c>
      <c r="V971" s="46" t="s">
        <v>62</v>
      </c>
      <c r="W971" s="194">
        <f>VLOOKUP(V971,'DATOS DE SOPORTE'!$S$5:$T$10,2,FALSE)</f>
        <v>1</v>
      </c>
      <c r="X971" s="201">
        <f>(W971-W$1132)/(W$1133-W$1132)</f>
        <v>0</v>
      </c>
      <c r="Y971" s="46" t="s">
        <v>188</v>
      </c>
      <c r="Z971" s="194">
        <f t="shared" si="733"/>
        <v>1</v>
      </c>
      <c r="AA971" s="201">
        <f>(Z971-Z$1132)/(Z$1133-Z$1132)</f>
        <v>0</v>
      </c>
      <c r="AB971" s="46" t="s">
        <v>136</v>
      </c>
      <c r="AC971" s="194">
        <f t="shared" si="734"/>
        <v>2</v>
      </c>
      <c r="AD971" s="201">
        <f>(AC971-AC$1132)/(AC$1133-AC$1132)</f>
        <v>1</v>
      </c>
      <c r="AE971" s="46" t="s">
        <v>136</v>
      </c>
      <c r="AF971" s="194">
        <f t="shared" si="735"/>
        <v>2</v>
      </c>
      <c r="AG971" s="201">
        <f>(AF971-AF$1132)/(AF$1133-AF$1132)</f>
        <v>1</v>
      </c>
      <c r="AH971" s="24" t="s">
        <v>67</v>
      </c>
      <c r="AI971" s="194">
        <f>VLOOKUP(AH971,'DATOS DE SOPORTE'!$V$5:$W$8,2,FALSE)</f>
        <v>1</v>
      </c>
      <c r="AJ971" s="201">
        <f>(AI971-AI$1132)/(AI$1133-AI$1132)</f>
        <v>0</v>
      </c>
      <c r="AK971" s="58" t="str">
        <f t="shared" si="727"/>
        <v>Bueno</v>
      </c>
      <c r="AL971" s="196">
        <f>IFERROR(SQRT(($E971-$E$1136)^2+($C971-$C$1136)^2),0)</f>
        <v>5.8344069917213505E-2</v>
      </c>
      <c r="AM971" s="197" t="str">
        <f>IF(AL971&lt;=SMALL($AL$3:$AL$1130,1),"MAS PARECIDO","NO")</f>
        <v>NO</v>
      </c>
      <c r="AN971" s="197" t="str">
        <f>IF(AL971&lt;=SMALL($AL$3:$AL$1130,5),"SIMILAR","NO")</f>
        <v>NO</v>
      </c>
      <c r="AO971" s="197" t="str">
        <f t="shared" si="736"/>
        <v>N/A</v>
      </c>
      <c r="AP971" s="197">
        <f t="shared" si="737"/>
        <v>0</v>
      </c>
      <c r="AQ971" s="198">
        <f t="shared" si="738"/>
        <v>0</v>
      </c>
      <c r="AR971" s="196">
        <f>IFERROR(SQRT(($E971-$E$1136)^2+($H971-$H$1136)^2),0)</f>
        <v>2.1000630018900564E-2</v>
      </c>
      <c r="AS971" s="197" t="str">
        <f>IF(AR971&lt;=SMALL(AR$3:AR$1130,1),"MAS PARECIDO","NO")</f>
        <v>NO</v>
      </c>
      <c r="AT971" s="197" t="str">
        <f>IF(AR971&lt;=SMALL(AR$3:AR$1130,5),"SIMILAR","NO")</f>
        <v>NO</v>
      </c>
      <c r="AU971" s="197" t="str">
        <f t="shared" si="739"/>
        <v>N/A</v>
      </c>
      <c r="AV971" s="197">
        <f t="shared" si="740"/>
        <v>0</v>
      </c>
      <c r="AW971" s="198">
        <f t="shared" si="741"/>
        <v>0</v>
      </c>
      <c r="AX971" s="199">
        <f>IFERROR(SQRT(($E971-$E$1136)^2+($K971-$K$1136)^2),0)</f>
        <v>0.20109954366231356</v>
      </c>
      <c r="AY971" s="197" t="str">
        <f>IF(AX971&lt;=SMALL(AX$3:AX$1130,1),"MAS PARECIDO","NO")</f>
        <v>NO</v>
      </c>
      <c r="AZ971" s="197" t="str">
        <f>IF(AX971&lt;=SMALL(AX$3:AX$1130,5),"SIMILAR","NO")</f>
        <v>NO</v>
      </c>
      <c r="BA971" s="197" t="str">
        <f t="shared" si="742"/>
        <v>N/A</v>
      </c>
      <c r="BB971" s="197">
        <f t="shared" si="743"/>
        <v>0</v>
      </c>
      <c r="BC971" s="198">
        <f t="shared" si="744"/>
        <v>0</v>
      </c>
      <c r="BD971" s="196">
        <f>IFERROR(SQRT(($E971-$E$1136)^2+($O971-$O$1136)^2),0)</f>
        <v>2.1000630018900564E-2</v>
      </c>
      <c r="BE971" s="197" t="str">
        <f>IF(BD971&lt;=SMALL(BD$3:BD$1130,1),"MAS PARECIDO","NO")</f>
        <v>NO</v>
      </c>
      <c r="BF971" s="197" t="str">
        <f>IF(BD971&lt;=SMALL(BD$3:BD$1130,5),"SIMILAR","NO")</f>
        <v>NO</v>
      </c>
      <c r="BG971" s="197" t="str">
        <f t="shared" si="745"/>
        <v>N/A</v>
      </c>
      <c r="BH971" s="197">
        <f t="shared" si="746"/>
        <v>0</v>
      </c>
      <c r="BI971" s="198">
        <f t="shared" si="747"/>
        <v>0</v>
      </c>
      <c r="BJ971" s="199">
        <f>IFERROR(SQRT(($E971-$E$1136)^2+($R971-$R$1136)^2),0)</f>
        <v>0.50044083212822543</v>
      </c>
      <c r="BK971" s="197" t="str">
        <f>IF(BJ971&lt;=SMALL(BJ$3:BJ$1130,1),"MAS PARECIDO","NO")</f>
        <v>NO</v>
      </c>
      <c r="BL971" s="197" t="str">
        <f>IF(BJ971&lt;=SMALL(BJ$3:BJ$1130,5),"SIMILAR","NO")</f>
        <v>NO</v>
      </c>
      <c r="BM971" s="197" t="str">
        <f t="shared" si="748"/>
        <v>N/A</v>
      </c>
      <c r="BN971" s="197">
        <f t="shared" si="749"/>
        <v>0</v>
      </c>
      <c r="BO971" s="198">
        <f t="shared" si="750"/>
        <v>0</v>
      </c>
      <c r="BP971" s="199">
        <f>IFERROR(SQRT(($E971-$E$1136)^2+($U971-$U$1136)^2),0)</f>
        <v>1.0002204889229127</v>
      </c>
      <c r="BQ971" s="197" t="str">
        <f>IF(BP971&lt;=SMALL(BP$3:BP$1130,1),"MAS PARECIDO","NO")</f>
        <v>NO</v>
      </c>
      <c r="BR971" s="197" t="str">
        <f>IF(BP971&lt;=SMALL(BP$3:BP$1130,5),"SIMILAR","NO")</f>
        <v>NO</v>
      </c>
      <c r="BS971" s="197" t="str">
        <f t="shared" si="751"/>
        <v>N/A</v>
      </c>
      <c r="BT971" s="197">
        <f t="shared" si="752"/>
        <v>0</v>
      </c>
      <c r="BU971" s="198">
        <f t="shared" si="753"/>
        <v>0</v>
      </c>
      <c r="BV971" s="199">
        <f>IFERROR(SQRT(($E971-$E$1136)^2+($X971-$X$1136)^2),0)</f>
        <v>2.1000630018900564E-2</v>
      </c>
      <c r="BW971" s="197" t="str">
        <f>IF(BV971&lt;=SMALL(BV$3:BV$1130,1),"MAS PARECIDO","NO")</f>
        <v>NO</v>
      </c>
      <c r="BX971" s="197" t="str">
        <f>IF(BV971&lt;=SMALL(BV$3:BV$1130,5),"SIMILAR","NO")</f>
        <v>NO</v>
      </c>
      <c r="BY971" s="197" t="str">
        <f t="shared" si="754"/>
        <v>N/A</v>
      </c>
      <c r="BZ971" s="197">
        <f t="shared" si="755"/>
        <v>0</v>
      </c>
      <c r="CA971" s="198">
        <f t="shared" si="756"/>
        <v>0</v>
      </c>
      <c r="CB971" s="199">
        <f>IFERROR(SQRT(($E971-$E$1136)^2+($AA971-$AA$1136)^2),0)</f>
        <v>2.1000630018900564E-2</v>
      </c>
      <c r="CC971" s="197" t="str">
        <f>IF(CB971&lt;=SMALL(CB$3:CB$1130,1),"MAS PARECIDO","NO")</f>
        <v>NO</v>
      </c>
      <c r="CD971" s="197" t="str">
        <f>IF(CB971&lt;=SMALL(CB$3:CB$1130,5),"SIMILAR","NO")</f>
        <v>NO</v>
      </c>
      <c r="CE971" s="197" t="str">
        <f t="shared" si="757"/>
        <v>N/A</v>
      </c>
      <c r="CF971" s="197">
        <f t="shared" si="758"/>
        <v>0</v>
      </c>
      <c r="CG971" s="198">
        <f t="shared" si="759"/>
        <v>0</v>
      </c>
      <c r="CH971" s="199">
        <f>IFERROR(SQRT(($E971-$E$1136)^2+($AD971-$AD$1136)^2),0)</f>
        <v>2.1000630018900564E-2</v>
      </c>
      <c r="CI971" s="197" t="str">
        <f>IF(CH971&lt;=SMALL(CH$3:CH$1130,1),"MAS PARECIDO","NO")</f>
        <v>NO</v>
      </c>
      <c r="CJ971" s="197" t="str">
        <f>IF(CH971&lt;=SMALL(CH$3:CH$1130,5),"SIMILAR","NO")</f>
        <v>NO</v>
      </c>
      <c r="CK971" s="197" t="str">
        <f t="shared" si="760"/>
        <v>N/A</v>
      </c>
      <c r="CL971" s="197">
        <f t="shared" si="761"/>
        <v>0</v>
      </c>
      <c r="CM971" s="198">
        <f t="shared" si="762"/>
        <v>0</v>
      </c>
      <c r="CN971" s="199">
        <f>IFERROR(SQRT(($E971-$E$1136)^2+($AG971-$AG$1136)^2),0)</f>
        <v>2.1000630018900564E-2</v>
      </c>
      <c r="CO971" s="197" t="str">
        <f>IF(CN971&lt;=SMALL(CN$3:CN$1130,1),"MAS PARECIDO","NO")</f>
        <v>NO</v>
      </c>
      <c r="CP971" s="197" t="str">
        <f>IF(CN971&lt;=SMALL(CN$3:CN$1130,5),"SIMILAR","NO")</f>
        <v>NO</v>
      </c>
      <c r="CQ971" s="197" t="str">
        <f t="shared" si="763"/>
        <v>N/A</v>
      </c>
      <c r="CR971" s="197">
        <f t="shared" si="764"/>
        <v>0</v>
      </c>
      <c r="CS971" s="198">
        <f t="shared" si="765"/>
        <v>0</v>
      </c>
      <c r="CT971" s="199">
        <f>IFERROR(SQRT(($E971-$E$1136)^2+($AJ971-$AJ$1136)^2),0)</f>
        <v>2.1000630018900564E-2</v>
      </c>
      <c r="CU971" s="197" t="str">
        <f>IF(CT971&lt;=SMALL(CT$3:CT$1130,1),"MAS PARECIDO","NO")</f>
        <v>NO</v>
      </c>
      <c r="CV971" s="197" t="str">
        <f>IF(CT971&lt;=SMALL(CT$3:CT$1130,5),"SIMILAR","NO")</f>
        <v>NO</v>
      </c>
      <c r="CW971" s="197" t="str">
        <f t="shared" si="766"/>
        <v>N/A</v>
      </c>
      <c r="CX971" s="197">
        <f t="shared" si="767"/>
        <v>0</v>
      </c>
      <c r="CY971" s="198">
        <f t="shared" si="768"/>
        <v>0</v>
      </c>
      <c r="CZ971" s="2">
        <v>0</v>
      </c>
      <c r="DA971" s="2" t="s">
        <v>2785</v>
      </c>
      <c r="DB971" s="2">
        <v>0</v>
      </c>
      <c r="DC971" s="2" t="s">
        <v>189</v>
      </c>
    </row>
    <row r="972" spans="1:107">
      <c r="A972" s="24" t="s">
        <v>1122</v>
      </c>
      <c r="B972" s="46">
        <v>66542.570000000007</v>
      </c>
      <c r="C972" s="190">
        <f>(B972-$B$1132)/($B$1133-$B$1132)</f>
        <v>7.2517131036725149E-2</v>
      </c>
      <c r="D972" s="46">
        <v>25000</v>
      </c>
      <c r="E972" s="190">
        <f>(D972-$D$1132)/($D$1133-$D$1132)</f>
        <v>4.9971499144974348E-2</v>
      </c>
      <c r="F972" s="46" t="s">
        <v>53</v>
      </c>
      <c r="G972" s="192">
        <f>VLOOKUP(F972,'DATOS DE SOPORTE'!$Y$5:$Z$8,2,FALSE)</f>
        <v>2</v>
      </c>
      <c r="H972" s="190">
        <f>(G972-$G$1132)/($G$1133-$G$1132)</f>
        <v>0.33333333333333331</v>
      </c>
      <c r="I972" s="50">
        <v>3</v>
      </c>
      <c r="J972" s="200">
        <f t="shared" si="728"/>
        <v>3</v>
      </c>
      <c r="K972" s="190">
        <f>(J972-$J$1132)/($J$1133-$J$1132)</f>
        <v>0.6</v>
      </c>
      <c r="L972" s="193" t="str">
        <f t="shared" si="729"/>
        <v>SI</v>
      </c>
      <c r="M972" s="46" t="s">
        <v>56</v>
      </c>
      <c r="N972" s="192">
        <f t="shared" si="730"/>
        <v>1</v>
      </c>
      <c r="O972" s="190">
        <f>(N972-N$1132)/(N$1133-N$1132)</f>
        <v>0</v>
      </c>
      <c r="P972" s="46" t="s">
        <v>193</v>
      </c>
      <c r="Q972" s="192">
        <f t="shared" si="731"/>
        <v>2</v>
      </c>
      <c r="R972" s="190">
        <f>(Q972-Q$1132)/(Q$1133-Q$1132)</f>
        <v>0.5</v>
      </c>
      <c r="S972" s="46" t="s">
        <v>194</v>
      </c>
      <c r="T972" s="192">
        <f t="shared" si="732"/>
        <v>1</v>
      </c>
      <c r="U972" s="190">
        <f>(T972-T$1132)/(T$1133-T$1132)</f>
        <v>0</v>
      </c>
      <c r="V972" s="46" t="s">
        <v>62</v>
      </c>
      <c r="W972" s="194">
        <f>VLOOKUP(V972,'DATOS DE SOPORTE'!$S$5:$T$10,2,FALSE)</f>
        <v>1</v>
      </c>
      <c r="X972" s="201">
        <f>(W972-W$1132)/(W$1133-W$1132)</f>
        <v>0</v>
      </c>
      <c r="Y972" s="46" t="s">
        <v>136</v>
      </c>
      <c r="Z972" s="194">
        <f t="shared" si="733"/>
        <v>2</v>
      </c>
      <c r="AA972" s="201">
        <f>(Z972-Z$1132)/(Z$1133-Z$1132)</f>
        <v>1</v>
      </c>
      <c r="AB972" s="46" t="s">
        <v>136</v>
      </c>
      <c r="AC972" s="194">
        <f t="shared" si="734"/>
        <v>2</v>
      </c>
      <c r="AD972" s="201">
        <f>(AC972-AC$1132)/(AC$1133-AC$1132)</f>
        <v>1</v>
      </c>
      <c r="AE972" s="46" t="s">
        <v>188</v>
      </c>
      <c r="AF972" s="194">
        <f t="shared" si="735"/>
        <v>1</v>
      </c>
      <c r="AG972" s="201">
        <f>(AF972-AF$1132)/(AF$1133-AF$1132)</f>
        <v>0</v>
      </c>
      <c r="AH972" s="24" t="s">
        <v>67</v>
      </c>
      <c r="AI972" s="194">
        <f>VLOOKUP(AH972,'DATOS DE SOPORTE'!$V$5:$W$8,2,FALSE)</f>
        <v>1</v>
      </c>
      <c r="AJ972" s="201">
        <f>(AI972-AI$1132)/(AI$1133-AI$1132)</f>
        <v>0</v>
      </c>
      <c r="AK972" s="58" t="str">
        <f t="shared" si="727"/>
        <v>Bueno</v>
      </c>
      <c r="AL972" s="196">
        <f>IFERROR(SQRT(($E972-$E$1136)^2+($C972-$C$1136)^2),0)</f>
        <v>0.1417346650358135</v>
      </c>
      <c r="AM972" s="197" t="str">
        <f>IF(AL972&lt;=SMALL($AL$3:$AL$1130,1),"MAS PARECIDO","NO")</f>
        <v>NO</v>
      </c>
      <c r="AN972" s="197" t="str">
        <f>IF(AL972&lt;=SMALL($AL$3:$AL$1130,5),"SIMILAR","NO")</f>
        <v>NO</v>
      </c>
      <c r="AO972" s="197" t="str">
        <f t="shared" si="736"/>
        <v>N/A</v>
      </c>
      <c r="AP972" s="197">
        <f t="shared" si="737"/>
        <v>0</v>
      </c>
      <c r="AQ972" s="198">
        <f t="shared" si="738"/>
        <v>0</v>
      </c>
      <c r="AR972" s="196">
        <f>IFERROR(SQRT(($E972-$E$1136)^2+($H972-$H$1136)^2),0)</f>
        <v>5.0001500045001347E-2</v>
      </c>
      <c r="AS972" s="197" t="str">
        <f>IF(AR972&lt;=SMALL(AR$3:AR$1130,1),"MAS PARECIDO","NO")</f>
        <v>NO</v>
      </c>
      <c r="AT972" s="197" t="str">
        <f>IF(AR972&lt;=SMALL(AR$3:AR$1130,5),"SIMILAR","NO")</f>
        <v>NO</v>
      </c>
      <c r="AU972" s="197" t="str">
        <f t="shared" si="739"/>
        <v>N/A</v>
      </c>
      <c r="AV972" s="197">
        <f t="shared" si="740"/>
        <v>0</v>
      </c>
      <c r="AW972" s="198">
        <f t="shared" si="741"/>
        <v>0</v>
      </c>
      <c r="AX972" s="199">
        <f>IFERROR(SQRT(($E972-$E$1136)^2+($K972-$K$1136)^2),0)</f>
        <v>0.40311307347535907</v>
      </c>
      <c r="AY972" s="197" t="str">
        <f>IF(AX972&lt;=SMALL(AX$3:AX$1130,1),"MAS PARECIDO","NO")</f>
        <v>NO</v>
      </c>
      <c r="AZ972" s="197" t="str">
        <f>IF(AX972&lt;=SMALL(AX$3:AX$1130,5),"SIMILAR","NO")</f>
        <v>NO</v>
      </c>
      <c r="BA972" s="197" t="str">
        <f t="shared" si="742"/>
        <v>N/A</v>
      </c>
      <c r="BB972" s="197">
        <f t="shared" si="743"/>
        <v>0</v>
      </c>
      <c r="BC972" s="198">
        <f t="shared" si="744"/>
        <v>0</v>
      </c>
      <c r="BD972" s="196">
        <f>IFERROR(SQRT(($E972-$E$1136)^2+($O972-$O$1136)^2),0)</f>
        <v>1.0012492946348328</v>
      </c>
      <c r="BE972" s="197" t="str">
        <f>IF(BD972&lt;=SMALL(BD$3:BD$1130,1),"MAS PARECIDO","NO")</f>
        <v>NO</v>
      </c>
      <c r="BF972" s="197" t="str">
        <f>IF(BD972&lt;=SMALL(BD$3:BD$1130,5),"SIMILAR","NO")</f>
        <v>NO</v>
      </c>
      <c r="BG972" s="197" t="str">
        <f t="shared" si="745"/>
        <v>N/A</v>
      </c>
      <c r="BH972" s="197">
        <f t="shared" si="746"/>
        <v>0</v>
      </c>
      <c r="BI972" s="198">
        <f t="shared" si="747"/>
        <v>0</v>
      </c>
      <c r="BJ972" s="199">
        <f>IFERROR(SQRT(($E972-$E$1136)^2+($R972-$R$1136)^2),0)</f>
        <v>5.0001500045001347E-2</v>
      </c>
      <c r="BK972" s="197" t="str">
        <f>IF(BJ972&lt;=SMALL(BJ$3:BJ$1130,1),"MAS PARECIDO","NO")</f>
        <v>NO</v>
      </c>
      <c r="BL972" s="197" t="str">
        <f>IF(BJ972&lt;=SMALL(BJ$3:BJ$1130,5),"SIMILAR","NO")</f>
        <v>NO</v>
      </c>
      <c r="BM972" s="197" t="str">
        <f t="shared" si="748"/>
        <v>N/A</v>
      </c>
      <c r="BN972" s="197">
        <f t="shared" si="749"/>
        <v>0</v>
      </c>
      <c r="BO972" s="198">
        <f t="shared" si="750"/>
        <v>0</v>
      </c>
      <c r="BP972" s="199">
        <f>IFERROR(SQRT(($E972-$E$1136)^2+($U972-$U$1136)^2),0)</f>
        <v>5.0001500045001347E-2</v>
      </c>
      <c r="BQ972" s="197" t="str">
        <f>IF(BP972&lt;=SMALL(BP$3:BP$1130,1),"MAS PARECIDO","NO")</f>
        <v>NO</v>
      </c>
      <c r="BR972" s="197" t="str">
        <f>IF(BP972&lt;=SMALL(BP$3:BP$1130,5),"SIMILAR","NO")</f>
        <v>NO</v>
      </c>
      <c r="BS972" s="197" t="str">
        <f t="shared" si="751"/>
        <v>N/A</v>
      </c>
      <c r="BT972" s="197">
        <f t="shared" si="752"/>
        <v>0</v>
      </c>
      <c r="BU972" s="198">
        <f t="shared" si="753"/>
        <v>0</v>
      </c>
      <c r="BV972" s="199">
        <f>IFERROR(SQRT(($E972-$E$1136)^2+($X972-$X$1136)^2),0)</f>
        <v>5.0001500045001347E-2</v>
      </c>
      <c r="BW972" s="197" t="str">
        <f>IF(BV972&lt;=SMALL(BV$3:BV$1130,1),"MAS PARECIDO","NO")</f>
        <v>NO</v>
      </c>
      <c r="BX972" s="197" t="str">
        <f>IF(BV972&lt;=SMALL(BV$3:BV$1130,5),"SIMILAR","NO")</f>
        <v>NO</v>
      </c>
      <c r="BY972" s="197" t="str">
        <f t="shared" si="754"/>
        <v>N/A</v>
      </c>
      <c r="BZ972" s="197">
        <f t="shared" si="755"/>
        <v>0</v>
      </c>
      <c r="CA972" s="198">
        <f t="shared" si="756"/>
        <v>0</v>
      </c>
      <c r="CB972" s="199">
        <f>IFERROR(SQRT(($E972-$E$1136)^2+($AA972-$AA$1136)^2),0)</f>
        <v>1.0012492946348328</v>
      </c>
      <c r="CC972" s="197" t="str">
        <f>IF(CB972&lt;=SMALL(CB$3:CB$1130,1),"MAS PARECIDO","NO")</f>
        <v>NO</v>
      </c>
      <c r="CD972" s="197" t="str">
        <f>IF(CB972&lt;=SMALL(CB$3:CB$1130,5),"SIMILAR","NO")</f>
        <v>NO</v>
      </c>
      <c r="CE972" s="197" t="str">
        <f t="shared" si="757"/>
        <v>N/A</v>
      </c>
      <c r="CF972" s="197">
        <f t="shared" si="758"/>
        <v>0</v>
      </c>
      <c r="CG972" s="198">
        <f t="shared" si="759"/>
        <v>0</v>
      </c>
      <c r="CH972" s="199">
        <f>IFERROR(SQRT(($E972-$E$1136)^2+($AD972-$AD$1136)^2),0)</f>
        <v>5.0001500045001347E-2</v>
      </c>
      <c r="CI972" s="197" t="str">
        <f>IF(CH972&lt;=SMALL(CH$3:CH$1130,1),"MAS PARECIDO","NO")</f>
        <v>NO</v>
      </c>
      <c r="CJ972" s="197" t="str">
        <f>IF(CH972&lt;=SMALL(CH$3:CH$1130,5),"SIMILAR","NO")</f>
        <v>NO</v>
      </c>
      <c r="CK972" s="197" t="str">
        <f t="shared" si="760"/>
        <v>N/A</v>
      </c>
      <c r="CL972" s="197">
        <f t="shared" si="761"/>
        <v>0</v>
      </c>
      <c r="CM972" s="198">
        <f t="shared" si="762"/>
        <v>0</v>
      </c>
      <c r="CN972" s="199">
        <f>IFERROR(SQRT(($E972-$E$1136)^2+($AG972-$AG$1136)^2),0)</f>
        <v>1.0012492946348328</v>
      </c>
      <c r="CO972" s="197" t="str">
        <f>IF(CN972&lt;=SMALL(CN$3:CN$1130,1),"MAS PARECIDO","NO")</f>
        <v>NO</v>
      </c>
      <c r="CP972" s="197" t="str">
        <f>IF(CN972&lt;=SMALL(CN$3:CN$1130,5),"SIMILAR","NO")</f>
        <v>NO</v>
      </c>
      <c r="CQ972" s="197" t="str">
        <f t="shared" si="763"/>
        <v>N/A</v>
      </c>
      <c r="CR972" s="197">
        <f t="shared" si="764"/>
        <v>0</v>
      </c>
      <c r="CS972" s="198">
        <f t="shared" si="765"/>
        <v>0</v>
      </c>
      <c r="CT972" s="199">
        <f>IFERROR(SQRT(($E972-$E$1136)^2+($AJ972-$AJ$1136)^2),0)</f>
        <v>5.0001500045001347E-2</v>
      </c>
      <c r="CU972" s="197" t="str">
        <f>IF(CT972&lt;=SMALL(CT$3:CT$1130,1),"MAS PARECIDO","NO")</f>
        <v>NO</v>
      </c>
      <c r="CV972" s="197" t="str">
        <f>IF(CT972&lt;=SMALL(CT$3:CT$1130,5),"SIMILAR","NO")</f>
        <v>NO</v>
      </c>
      <c r="CW972" s="197" t="str">
        <f t="shared" si="766"/>
        <v>N/A</v>
      </c>
      <c r="CX972" s="197">
        <f t="shared" si="767"/>
        <v>0</v>
      </c>
      <c r="CY972" s="198">
        <f t="shared" si="768"/>
        <v>0</v>
      </c>
      <c r="CZ972" s="2">
        <v>0</v>
      </c>
      <c r="DA972" s="2" t="s">
        <v>2786</v>
      </c>
      <c r="DB972" s="2">
        <v>0</v>
      </c>
      <c r="DC972" s="2" t="s">
        <v>189</v>
      </c>
    </row>
    <row r="973" spans="1:107">
      <c r="A973" s="24" t="s">
        <v>1123</v>
      </c>
      <c r="B973" s="46">
        <v>171607.39</v>
      </c>
      <c r="C973" s="190">
        <f>(B973-$B$1132)/($B$1133-$B$1132)</f>
        <v>0.19532878670514592</v>
      </c>
      <c r="D973" s="46">
        <v>20000</v>
      </c>
      <c r="E973" s="190">
        <f>(D973-$D$1132)/($D$1133-$D$1132)</f>
        <v>3.9971199135974078E-2</v>
      </c>
      <c r="F973" s="46" t="s">
        <v>191</v>
      </c>
      <c r="G973" s="192">
        <f>VLOOKUP(F973,'DATOS DE SOPORTE'!$Y$5:$Z$8,2,FALSE)</f>
        <v>1</v>
      </c>
      <c r="H973" s="190">
        <f>(G973-$G$1132)/($G$1133-$G$1132)</f>
        <v>0</v>
      </c>
      <c r="I973" s="50">
        <v>1</v>
      </c>
      <c r="J973" s="200">
        <f t="shared" si="728"/>
        <v>1</v>
      </c>
      <c r="K973" s="190">
        <f>(J973-$J$1132)/($J$1133-$J$1132)</f>
        <v>0.2</v>
      </c>
      <c r="L973" s="193" t="str">
        <f t="shared" si="729"/>
        <v>SI</v>
      </c>
      <c r="M973" s="46" t="s">
        <v>192</v>
      </c>
      <c r="N973" s="192">
        <f t="shared" si="730"/>
        <v>2</v>
      </c>
      <c r="O973" s="190">
        <f>(N973-N$1132)/(N$1133-N$1132)</f>
        <v>1</v>
      </c>
      <c r="P973" s="46" t="s">
        <v>196</v>
      </c>
      <c r="Q973" s="192">
        <f t="shared" si="731"/>
        <v>1</v>
      </c>
      <c r="R973" s="190">
        <f>(Q973-Q$1132)/(Q$1133-Q$1132)</f>
        <v>0</v>
      </c>
      <c r="S973" s="46" t="s">
        <v>60</v>
      </c>
      <c r="T973" s="192">
        <f t="shared" si="732"/>
        <v>2</v>
      </c>
      <c r="U973" s="190">
        <f>(T973-T$1132)/(T$1133-T$1132)</f>
        <v>1</v>
      </c>
      <c r="V973" s="46" t="s">
        <v>62</v>
      </c>
      <c r="W973" s="194">
        <f>VLOOKUP(V973,'DATOS DE SOPORTE'!$S$5:$T$10,2,FALSE)</f>
        <v>1</v>
      </c>
      <c r="X973" s="201">
        <f>(W973-W$1132)/(W$1133-W$1132)</f>
        <v>0</v>
      </c>
      <c r="Y973" s="46" t="s">
        <v>136</v>
      </c>
      <c r="Z973" s="194">
        <f t="shared" si="733"/>
        <v>2</v>
      </c>
      <c r="AA973" s="201">
        <f>(Z973-Z$1132)/(Z$1133-Z$1132)</f>
        <v>1</v>
      </c>
      <c r="AB973" s="46" t="s">
        <v>136</v>
      </c>
      <c r="AC973" s="194">
        <f t="shared" si="734"/>
        <v>2</v>
      </c>
      <c r="AD973" s="201">
        <f>(AC973-AC$1132)/(AC$1133-AC$1132)</f>
        <v>1</v>
      </c>
      <c r="AE973" s="46" t="s">
        <v>188</v>
      </c>
      <c r="AF973" s="194">
        <f t="shared" si="735"/>
        <v>1</v>
      </c>
      <c r="AG973" s="201">
        <f>(AF973-AF$1132)/(AF$1133-AF$1132)</f>
        <v>0</v>
      </c>
      <c r="AH973" s="24" t="s">
        <v>67</v>
      </c>
      <c r="AI973" s="194">
        <f>VLOOKUP(AH973,'DATOS DE SOPORTE'!$V$5:$W$8,2,FALSE)</f>
        <v>1</v>
      </c>
      <c r="AJ973" s="201">
        <f>(AI973-AI$1132)/(AI$1133-AI$1132)</f>
        <v>0</v>
      </c>
      <c r="AK973" s="58" t="str">
        <f t="shared" si="727"/>
        <v>Bueno</v>
      </c>
      <c r="AL973" s="196">
        <f>IFERROR(SQRT(($E973-$E$1136)^2+($C973-$C$1136)^2),0)</f>
        <v>4.1186607888138362E-2</v>
      </c>
      <c r="AM973" s="197" t="str">
        <f>IF(AL973&lt;=SMALL($AL$3:$AL$1130,1),"MAS PARECIDO","NO")</f>
        <v>NO</v>
      </c>
      <c r="AN973" s="197" t="str">
        <f>IF(AL973&lt;=SMALL($AL$3:$AL$1130,5),"SIMILAR","NO")</f>
        <v>NO</v>
      </c>
      <c r="AO973" s="197" t="str">
        <f t="shared" si="736"/>
        <v>N/A</v>
      </c>
      <c r="AP973" s="197">
        <f t="shared" si="737"/>
        <v>0</v>
      </c>
      <c r="AQ973" s="198">
        <f t="shared" si="738"/>
        <v>0</v>
      </c>
      <c r="AR973" s="196">
        <f>IFERROR(SQRT(($E973-$E$1136)^2+($H973-$H$1136)^2),0)</f>
        <v>0.33572489796771299</v>
      </c>
      <c r="AS973" s="197" t="str">
        <f>IF(AR973&lt;=SMALL(AR$3:AR$1130,1),"MAS PARECIDO","NO")</f>
        <v>NO</v>
      </c>
      <c r="AT973" s="197" t="str">
        <f>IF(AR973&lt;=SMALL(AR$3:AR$1130,5),"SIMILAR","NO")</f>
        <v>NO</v>
      </c>
      <c r="AU973" s="197" t="str">
        <f t="shared" si="739"/>
        <v>N/A</v>
      </c>
      <c r="AV973" s="197">
        <f t="shared" si="740"/>
        <v>0</v>
      </c>
      <c r="AW973" s="198">
        <f t="shared" si="741"/>
        <v>0</v>
      </c>
      <c r="AX973" s="199">
        <f>IFERROR(SQRT(($E973-$E$1136)^2+($K973-$K$1136)^2),0)</f>
        <v>4.0001200036001078E-2</v>
      </c>
      <c r="AY973" s="197" t="str">
        <f>IF(AX973&lt;=SMALL(AX$3:AX$1130,1),"MAS PARECIDO","NO")</f>
        <v>NO</v>
      </c>
      <c r="AZ973" s="197" t="str">
        <f>IF(AX973&lt;=SMALL(AX$3:AX$1130,5),"SIMILAR","NO")</f>
        <v>NO</v>
      </c>
      <c r="BA973" s="197" t="str">
        <f t="shared" si="742"/>
        <v>N/A</v>
      </c>
      <c r="BB973" s="197">
        <f t="shared" si="743"/>
        <v>0</v>
      </c>
      <c r="BC973" s="198">
        <f t="shared" si="744"/>
        <v>0</v>
      </c>
      <c r="BD973" s="196">
        <f>IFERROR(SQRT(($E973-$E$1136)^2+($O973-$O$1136)^2),0)</f>
        <v>4.0001200036001078E-2</v>
      </c>
      <c r="BE973" s="197" t="str">
        <f>IF(BD973&lt;=SMALL(BD$3:BD$1130,1),"MAS PARECIDO","NO")</f>
        <v>NO</v>
      </c>
      <c r="BF973" s="197" t="str">
        <f>IF(BD973&lt;=SMALL(BD$3:BD$1130,5),"SIMILAR","NO")</f>
        <v>NO</v>
      </c>
      <c r="BG973" s="197" t="str">
        <f t="shared" si="745"/>
        <v>N/A</v>
      </c>
      <c r="BH973" s="197">
        <f t="shared" si="746"/>
        <v>0</v>
      </c>
      <c r="BI973" s="198">
        <f t="shared" si="747"/>
        <v>0</v>
      </c>
      <c r="BJ973" s="199">
        <f>IFERROR(SQRT(($E973-$E$1136)^2+($R973-$R$1136)^2),0)</f>
        <v>0.50159754385794209</v>
      </c>
      <c r="BK973" s="197" t="str">
        <f>IF(BJ973&lt;=SMALL(BJ$3:BJ$1130,1),"MAS PARECIDO","NO")</f>
        <v>NO</v>
      </c>
      <c r="BL973" s="197" t="str">
        <f>IF(BJ973&lt;=SMALL(BJ$3:BJ$1130,5),"SIMILAR","NO")</f>
        <v>NO</v>
      </c>
      <c r="BM973" s="197" t="str">
        <f t="shared" si="748"/>
        <v>N/A</v>
      </c>
      <c r="BN973" s="197">
        <f t="shared" si="749"/>
        <v>0</v>
      </c>
      <c r="BO973" s="198">
        <f t="shared" si="750"/>
        <v>0</v>
      </c>
      <c r="BP973" s="199">
        <f>IFERROR(SQRT(($E973-$E$1136)^2+($U973-$U$1136)^2),0)</f>
        <v>1.0007997282195475</v>
      </c>
      <c r="BQ973" s="197" t="str">
        <f>IF(BP973&lt;=SMALL(BP$3:BP$1130,1),"MAS PARECIDO","NO")</f>
        <v>NO</v>
      </c>
      <c r="BR973" s="197" t="str">
        <f>IF(BP973&lt;=SMALL(BP$3:BP$1130,5),"SIMILAR","NO")</f>
        <v>NO</v>
      </c>
      <c r="BS973" s="197" t="str">
        <f t="shared" si="751"/>
        <v>N/A</v>
      </c>
      <c r="BT973" s="197">
        <f t="shared" si="752"/>
        <v>0</v>
      </c>
      <c r="BU973" s="198">
        <f t="shared" si="753"/>
        <v>0</v>
      </c>
      <c r="BV973" s="199">
        <f>IFERROR(SQRT(($E973-$E$1136)^2+($X973-$X$1136)^2),0)</f>
        <v>4.0001200036001078E-2</v>
      </c>
      <c r="BW973" s="197" t="str">
        <f>IF(BV973&lt;=SMALL(BV$3:BV$1130,1),"MAS PARECIDO","NO")</f>
        <v>NO</v>
      </c>
      <c r="BX973" s="197" t="str">
        <f>IF(BV973&lt;=SMALL(BV$3:BV$1130,5),"SIMILAR","NO")</f>
        <v>NO</v>
      </c>
      <c r="BY973" s="197" t="str">
        <f t="shared" si="754"/>
        <v>N/A</v>
      </c>
      <c r="BZ973" s="197">
        <f t="shared" si="755"/>
        <v>0</v>
      </c>
      <c r="CA973" s="198">
        <f t="shared" si="756"/>
        <v>0</v>
      </c>
      <c r="CB973" s="199">
        <f>IFERROR(SQRT(($E973-$E$1136)^2+($AA973-$AA$1136)^2),0)</f>
        <v>1.0007997282195475</v>
      </c>
      <c r="CC973" s="197" t="str">
        <f>IF(CB973&lt;=SMALL(CB$3:CB$1130,1),"MAS PARECIDO","NO")</f>
        <v>NO</v>
      </c>
      <c r="CD973" s="197" t="str">
        <f>IF(CB973&lt;=SMALL(CB$3:CB$1130,5),"SIMILAR","NO")</f>
        <v>NO</v>
      </c>
      <c r="CE973" s="197" t="str">
        <f t="shared" si="757"/>
        <v>N/A</v>
      </c>
      <c r="CF973" s="197">
        <f t="shared" si="758"/>
        <v>0</v>
      </c>
      <c r="CG973" s="198">
        <f t="shared" si="759"/>
        <v>0</v>
      </c>
      <c r="CH973" s="199">
        <f>IFERROR(SQRT(($E973-$E$1136)^2+($AD973-$AD$1136)^2),0)</f>
        <v>4.0001200036001078E-2</v>
      </c>
      <c r="CI973" s="197" t="str">
        <f>IF(CH973&lt;=SMALL(CH$3:CH$1130,1),"MAS PARECIDO","NO")</f>
        <v>NO</v>
      </c>
      <c r="CJ973" s="197" t="str">
        <f>IF(CH973&lt;=SMALL(CH$3:CH$1130,5),"SIMILAR","NO")</f>
        <v>NO</v>
      </c>
      <c r="CK973" s="197" t="str">
        <f t="shared" si="760"/>
        <v>N/A</v>
      </c>
      <c r="CL973" s="197">
        <f t="shared" si="761"/>
        <v>0</v>
      </c>
      <c r="CM973" s="198">
        <f t="shared" si="762"/>
        <v>0</v>
      </c>
      <c r="CN973" s="199">
        <f>IFERROR(SQRT(($E973-$E$1136)^2+($AG973-$AG$1136)^2),0)</f>
        <v>1.0007997282195475</v>
      </c>
      <c r="CO973" s="197" t="str">
        <f>IF(CN973&lt;=SMALL(CN$3:CN$1130,1),"MAS PARECIDO","NO")</f>
        <v>NO</v>
      </c>
      <c r="CP973" s="197" t="str">
        <f>IF(CN973&lt;=SMALL(CN$3:CN$1130,5),"SIMILAR","NO")</f>
        <v>NO</v>
      </c>
      <c r="CQ973" s="197" t="str">
        <f t="shared" si="763"/>
        <v>N/A</v>
      </c>
      <c r="CR973" s="197">
        <f t="shared" si="764"/>
        <v>0</v>
      </c>
      <c r="CS973" s="198">
        <f t="shared" si="765"/>
        <v>0</v>
      </c>
      <c r="CT973" s="199">
        <f>IFERROR(SQRT(($E973-$E$1136)^2+($AJ973-$AJ$1136)^2),0)</f>
        <v>4.0001200036001078E-2</v>
      </c>
      <c r="CU973" s="197" t="str">
        <f>IF(CT973&lt;=SMALL(CT$3:CT$1130,1),"MAS PARECIDO","NO")</f>
        <v>NO</v>
      </c>
      <c r="CV973" s="197" t="str">
        <f>IF(CT973&lt;=SMALL(CT$3:CT$1130,5),"SIMILAR","NO")</f>
        <v>NO</v>
      </c>
      <c r="CW973" s="197" t="str">
        <f t="shared" si="766"/>
        <v>N/A</v>
      </c>
      <c r="CX973" s="197">
        <f t="shared" si="767"/>
        <v>0</v>
      </c>
      <c r="CY973" s="198">
        <f t="shared" si="768"/>
        <v>0</v>
      </c>
      <c r="CZ973" s="2">
        <v>0</v>
      </c>
      <c r="DA973" s="2" t="s">
        <v>2787</v>
      </c>
      <c r="DB973" s="2">
        <v>0</v>
      </c>
      <c r="DC973" s="2" t="s">
        <v>189</v>
      </c>
    </row>
    <row r="974" spans="1:107">
      <c r="A974" s="24" t="s">
        <v>1124</v>
      </c>
      <c r="B974" s="46">
        <v>345817.44</v>
      </c>
      <c r="C974" s="190">
        <f>(B974-$B$1132)/($B$1133-$B$1132)</f>
        <v>0.3989652149080245</v>
      </c>
      <c r="D974" s="46">
        <v>50000</v>
      </c>
      <c r="E974" s="190">
        <f>(D974-$D$1132)/($D$1133-$D$1132)</f>
        <v>9.9972999189975695E-2</v>
      </c>
      <c r="F974" s="46" t="s">
        <v>53</v>
      </c>
      <c r="G974" s="192">
        <f>VLOOKUP(F974,'DATOS DE SOPORTE'!$Y$5:$Z$8,2,FALSE)</f>
        <v>2</v>
      </c>
      <c r="H974" s="190">
        <f>(G974-$G$1132)/($G$1133-$G$1132)</f>
        <v>0.33333333333333331</v>
      </c>
      <c r="I974" s="50">
        <v>1</v>
      </c>
      <c r="J974" s="200">
        <f t="shared" si="728"/>
        <v>1</v>
      </c>
      <c r="K974" s="190">
        <f>(J974-$J$1132)/($J$1133-$J$1132)</f>
        <v>0.2</v>
      </c>
      <c r="L974" s="193" t="str">
        <f t="shared" si="729"/>
        <v>SI</v>
      </c>
      <c r="M974" s="46" t="s">
        <v>192</v>
      </c>
      <c r="N974" s="192">
        <f t="shared" si="730"/>
        <v>2</v>
      </c>
      <c r="O974" s="190">
        <f>(N974-N$1132)/(N$1133-N$1132)</f>
        <v>1</v>
      </c>
      <c r="P974" s="46" t="s">
        <v>193</v>
      </c>
      <c r="Q974" s="192">
        <f t="shared" si="731"/>
        <v>2</v>
      </c>
      <c r="R974" s="190">
        <f>(Q974-Q$1132)/(Q$1133-Q$1132)</f>
        <v>0.5</v>
      </c>
      <c r="S974" s="46" t="s">
        <v>60</v>
      </c>
      <c r="T974" s="192">
        <f t="shared" si="732"/>
        <v>2</v>
      </c>
      <c r="U974" s="190">
        <f>(T974-T$1132)/(T$1133-T$1132)</f>
        <v>1</v>
      </c>
      <c r="V974" s="46" t="s">
        <v>62</v>
      </c>
      <c r="W974" s="194">
        <f>VLOOKUP(V974,'DATOS DE SOPORTE'!$S$5:$T$10,2,FALSE)</f>
        <v>1</v>
      </c>
      <c r="X974" s="201">
        <f>(W974-W$1132)/(W$1133-W$1132)</f>
        <v>0</v>
      </c>
      <c r="Y974" s="46" t="s">
        <v>188</v>
      </c>
      <c r="Z974" s="194">
        <f t="shared" si="733"/>
        <v>1</v>
      </c>
      <c r="AA974" s="201">
        <f>(Z974-Z$1132)/(Z$1133-Z$1132)</f>
        <v>0</v>
      </c>
      <c r="AB974" s="46" t="s">
        <v>188</v>
      </c>
      <c r="AC974" s="194">
        <f t="shared" si="734"/>
        <v>1</v>
      </c>
      <c r="AD974" s="201">
        <f>(AC974-AC$1132)/(AC$1133-AC$1132)</f>
        <v>0</v>
      </c>
      <c r="AE974" s="46" t="s">
        <v>188</v>
      </c>
      <c r="AF974" s="194">
        <f t="shared" si="735"/>
        <v>1</v>
      </c>
      <c r="AG974" s="201">
        <f>(AF974-AF$1132)/(AF$1133-AF$1132)</f>
        <v>0</v>
      </c>
      <c r="AH974" s="24" t="s">
        <v>67</v>
      </c>
      <c r="AI974" s="194">
        <f>VLOOKUP(AH974,'DATOS DE SOPORTE'!$V$5:$W$8,2,FALSE)</f>
        <v>1</v>
      </c>
      <c r="AJ974" s="201">
        <f>(AI974-AI$1132)/(AI$1133-AI$1132)</f>
        <v>0</v>
      </c>
      <c r="AK974" s="58" t="str">
        <f t="shared" si="727"/>
        <v>Bueno</v>
      </c>
      <c r="AL974" s="196">
        <f>IFERROR(SQRT(($E974-$E$1136)^2+($C974-$C$1136)^2),0)</f>
        <v>0.21810363156608098</v>
      </c>
      <c r="AM974" s="197" t="str">
        <f>IF(AL974&lt;=SMALL($AL$3:$AL$1130,1),"MAS PARECIDO","NO")</f>
        <v>NO</v>
      </c>
      <c r="AN974" s="197" t="str">
        <f>IF(AL974&lt;=SMALL($AL$3:$AL$1130,5),"SIMILAR","NO")</f>
        <v>NO</v>
      </c>
      <c r="AO974" s="197" t="str">
        <f t="shared" si="736"/>
        <v>N/A</v>
      </c>
      <c r="AP974" s="197">
        <f t="shared" si="737"/>
        <v>0</v>
      </c>
      <c r="AQ974" s="198">
        <f t="shared" si="738"/>
        <v>0</v>
      </c>
      <c r="AR974" s="196">
        <f>IFERROR(SQRT(($E974-$E$1136)^2+($H974-$H$1136)^2),0)</f>
        <v>0.10000300009000269</v>
      </c>
      <c r="AS974" s="197" t="str">
        <f>IF(AR974&lt;=SMALL(AR$3:AR$1130,1),"MAS PARECIDO","NO")</f>
        <v>NO</v>
      </c>
      <c r="AT974" s="197" t="str">
        <f>IF(AR974&lt;=SMALL(AR$3:AR$1130,5),"SIMILAR","NO")</f>
        <v>NO</v>
      </c>
      <c r="AU974" s="197" t="str">
        <f t="shared" si="739"/>
        <v>N/A</v>
      </c>
      <c r="AV974" s="197">
        <f t="shared" si="740"/>
        <v>0</v>
      </c>
      <c r="AW974" s="198">
        <f t="shared" si="741"/>
        <v>0</v>
      </c>
      <c r="AX974" s="199">
        <f>IFERROR(SQRT(($E974-$E$1136)^2+($K974-$K$1136)^2),0)</f>
        <v>0.10000300009000269</v>
      </c>
      <c r="AY974" s="197" t="str">
        <f>IF(AX974&lt;=SMALL(AX$3:AX$1130,1),"MAS PARECIDO","NO")</f>
        <v>NO</v>
      </c>
      <c r="AZ974" s="197" t="str">
        <f>IF(AX974&lt;=SMALL(AX$3:AX$1130,5),"SIMILAR","NO")</f>
        <v>NO</v>
      </c>
      <c r="BA974" s="197" t="str">
        <f t="shared" si="742"/>
        <v>N/A</v>
      </c>
      <c r="BB974" s="197">
        <f t="shared" si="743"/>
        <v>0</v>
      </c>
      <c r="BC974" s="198">
        <f t="shared" si="744"/>
        <v>0</v>
      </c>
      <c r="BD974" s="196">
        <f>IFERROR(SQRT(($E974-$E$1136)^2+($O974-$O$1136)^2),0)</f>
        <v>0.10000300009000269</v>
      </c>
      <c r="BE974" s="197" t="str">
        <f>IF(BD974&lt;=SMALL(BD$3:BD$1130,1),"MAS PARECIDO","NO")</f>
        <v>NO</v>
      </c>
      <c r="BF974" s="197" t="str">
        <f>IF(BD974&lt;=SMALL(BD$3:BD$1130,5),"SIMILAR","NO")</f>
        <v>NO</v>
      </c>
      <c r="BG974" s="197" t="str">
        <f t="shared" si="745"/>
        <v>N/A</v>
      </c>
      <c r="BH974" s="197">
        <f t="shared" si="746"/>
        <v>0</v>
      </c>
      <c r="BI974" s="198">
        <f t="shared" si="747"/>
        <v>0</v>
      </c>
      <c r="BJ974" s="199">
        <f>IFERROR(SQRT(($E974-$E$1136)^2+($R974-$R$1136)^2),0)</f>
        <v>0.10000300009000269</v>
      </c>
      <c r="BK974" s="197" t="str">
        <f>IF(BJ974&lt;=SMALL(BJ$3:BJ$1130,1),"MAS PARECIDO","NO")</f>
        <v>NO</v>
      </c>
      <c r="BL974" s="197" t="str">
        <f>IF(BJ974&lt;=SMALL(BJ$3:BJ$1130,5),"SIMILAR","NO")</f>
        <v>NO</v>
      </c>
      <c r="BM974" s="197" t="str">
        <f t="shared" si="748"/>
        <v>N/A</v>
      </c>
      <c r="BN974" s="197">
        <f t="shared" si="749"/>
        <v>0</v>
      </c>
      <c r="BO974" s="198">
        <f t="shared" si="750"/>
        <v>0</v>
      </c>
      <c r="BP974" s="199">
        <f>IFERROR(SQRT(($E974-$E$1136)^2+($U974-$U$1136)^2),0)</f>
        <v>1.0049878606366351</v>
      </c>
      <c r="BQ974" s="197" t="str">
        <f>IF(BP974&lt;=SMALL(BP$3:BP$1130,1),"MAS PARECIDO","NO")</f>
        <v>NO</v>
      </c>
      <c r="BR974" s="197" t="str">
        <f>IF(BP974&lt;=SMALL(BP$3:BP$1130,5),"SIMILAR","NO")</f>
        <v>NO</v>
      </c>
      <c r="BS974" s="197" t="str">
        <f t="shared" si="751"/>
        <v>N/A</v>
      </c>
      <c r="BT974" s="197">
        <f t="shared" si="752"/>
        <v>0</v>
      </c>
      <c r="BU974" s="198">
        <f t="shared" si="753"/>
        <v>0</v>
      </c>
      <c r="BV974" s="199">
        <f>IFERROR(SQRT(($E974-$E$1136)^2+($X974-$X$1136)^2),0)</f>
        <v>0.10000300009000269</v>
      </c>
      <c r="BW974" s="197" t="str">
        <f>IF(BV974&lt;=SMALL(BV$3:BV$1130,1),"MAS PARECIDO","NO")</f>
        <v>NO</v>
      </c>
      <c r="BX974" s="197" t="str">
        <f>IF(BV974&lt;=SMALL(BV$3:BV$1130,5),"SIMILAR","NO")</f>
        <v>NO</v>
      </c>
      <c r="BY974" s="197" t="str">
        <f t="shared" si="754"/>
        <v>N/A</v>
      </c>
      <c r="BZ974" s="197">
        <f t="shared" si="755"/>
        <v>0</v>
      </c>
      <c r="CA974" s="198">
        <f t="shared" si="756"/>
        <v>0</v>
      </c>
      <c r="CB974" s="199">
        <f>IFERROR(SQRT(($E974-$E$1136)^2+($AA974-$AA$1136)^2),0)</f>
        <v>0.10000300009000269</v>
      </c>
      <c r="CC974" s="197" t="str">
        <f>IF(CB974&lt;=SMALL(CB$3:CB$1130,1),"MAS PARECIDO","NO")</f>
        <v>NO</v>
      </c>
      <c r="CD974" s="197" t="str">
        <f>IF(CB974&lt;=SMALL(CB$3:CB$1130,5),"SIMILAR","NO")</f>
        <v>NO</v>
      </c>
      <c r="CE974" s="197" t="str">
        <f t="shared" si="757"/>
        <v>N/A</v>
      </c>
      <c r="CF974" s="197">
        <f t="shared" si="758"/>
        <v>0</v>
      </c>
      <c r="CG974" s="198">
        <f t="shared" si="759"/>
        <v>0</v>
      </c>
      <c r="CH974" s="199">
        <f>IFERROR(SQRT(($E974-$E$1136)^2+($AD974-$AD$1136)^2),0)</f>
        <v>1.0049878606366351</v>
      </c>
      <c r="CI974" s="197" t="str">
        <f>IF(CH974&lt;=SMALL(CH$3:CH$1130,1),"MAS PARECIDO","NO")</f>
        <v>NO</v>
      </c>
      <c r="CJ974" s="197" t="str">
        <f>IF(CH974&lt;=SMALL(CH$3:CH$1130,5),"SIMILAR","NO")</f>
        <v>NO</v>
      </c>
      <c r="CK974" s="197" t="str">
        <f t="shared" si="760"/>
        <v>N/A</v>
      </c>
      <c r="CL974" s="197">
        <f t="shared" si="761"/>
        <v>0</v>
      </c>
      <c r="CM974" s="198">
        <f t="shared" si="762"/>
        <v>0</v>
      </c>
      <c r="CN974" s="199">
        <f>IFERROR(SQRT(($E974-$E$1136)^2+($AG974-$AG$1136)^2),0)</f>
        <v>1.0049878606366351</v>
      </c>
      <c r="CO974" s="197" t="str">
        <f>IF(CN974&lt;=SMALL(CN$3:CN$1130,1),"MAS PARECIDO","NO")</f>
        <v>NO</v>
      </c>
      <c r="CP974" s="197" t="str">
        <f>IF(CN974&lt;=SMALL(CN$3:CN$1130,5),"SIMILAR","NO")</f>
        <v>NO</v>
      </c>
      <c r="CQ974" s="197" t="str">
        <f t="shared" si="763"/>
        <v>N/A</v>
      </c>
      <c r="CR974" s="197">
        <f t="shared" si="764"/>
        <v>0</v>
      </c>
      <c r="CS974" s="198">
        <f t="shared" si="765"/>
        <v>0</v>
      </c>
      <c r="CT974" s="199">
        <f>IFERROR(SQRT(($E974-$E$1136)^2+($AJ974-$AJ$1136)^2),0)</f>
        <v>0.10000300009000269</v>
      </c>
      <c r="CU974" s="197" t="str">
        <f>IF(CT974&lt;=SMALL(CT$3:CT$1130,1),"MAS PARECIDO","NO")</f>
        <v>NO</v>
      </c>
      <c r="CV974" s="197" t="str">
        <f>IF(CT974&lt;=SMALL(CT$3:CT$1130,5),"SIMILAR","NO")</f>
        <v>NO</v>
      </c>
      <c r="CW974" s="197" t="str">
        <f t="shared" si="766"/>
        <v>N/A</v>
      </c>
      <c r="CX974" s="197">
        <f t="shared" si="767"/>
        <v>0</v>
      </c>
      <c r="CY974" s="198">
        <f t="shared" si="768"/>
        <v>0</v>
      </c>
      <c r="CZ974" s="2">
        <v>0</v>
      </c>
      <c r="DA974" s="2" t="s">
        <v>2788</v>
      </c>
      <c r="DB974" s="2">
        <v>0</v>
      </c>
      <c r="DC974" s="2" t="s">
        <v>189</v>
      </c>
    </row>
    <row r="975" spans="1:107">
      <c r="A975" s="24" t="s">
        <v>1125</v>
      </c>
      <c r="B975" s="46">
        <v>173677.59</v>
      </c>
      <c r="C975" s="190">
        <f>(B975-$B$1132)/($B$1133-$B$1132)</f>
        <v>0.19774867082587028</v>
      </c>
      <c r="D975" s="46">
        <v>100000</v>
      </c>
      <c r="E975" s="190">
        <f>(D975-$D$1132)/($D$1133-$D$1132)</f>
        <v>0.19997599927997839</v>
      </c>
      <c r="F975" s="46" t="s">
        <v>53</v>
      </c>
      <c r="G975" s="192">
        <f>VLOOKUP(F975,'DATOS DE SOPORTE'!$Y$5:$Z$8,2,FALSE)</f>
        <v>2</v>
      </c>
      <c r="H975" s="190">
        <f>(G975-$G$1132)/($G$1133-$G$1132)</f>
        <v>0.33333333333333331</v>
      </c>
      <c r="I975" s="50">
        <v>2</v>
      </c>
      <c r="J975" s="200">
        <f t="shared" si="728"/>
        <v>2</v>
      </c>
      <c r="K975" s="190">
        <f>(J975-$J$1132)/($J$1133-$J$1132)</f>
        <v>0.4</v>
      </c>
      <c r="L975" s="193" t="str">
        <f t="shared" si="729"/>
        <v>SI</v>
      </c>
      <c r="M975" s="46" t="s">
        <v>192</v>
      </c>
      <c r="N975" s="192">
        <f t="shared" si="730"/>
        <v>2</v>
      </c>
      <c r="O975" s="190">
        <f>(N975-N$1132)/(N$1133-N$1132)</f>
        <v>1</v>
      </c>
      <c r="P975" s="46" t="s">
        <v>58</v>
      </c>
      <c r="Q975" s="192">
        <f t="shared" si="731"/>
        <v>3</v>
      </c>
      <c r="R975" s="190">
        <f>(Q975-Q$1132)/(Q$1133-Q$1132)</f>
        <v>1</v>
      </c>
      <c r="S975" s="46" t="s">
        <v>60</v>
      </c>
      <c r="T975" s="192">
        <f t="shared" si="732"/>
        <v>2</v>
      </c>
      <c r="U975" s="190">
        <f>(T975-T$1132)/(T$1133-T$1132)</f>
        <v>1</v>
      </c>
      <c r="V975" s="46" t="s">
        <v>62</v>
      </c>
      <c r="W975" s="194">
        <f>VLOOKUP(V975,'DATOS DE SOPORTE'!$S$5:$T$10,2,FALSE)</f>
        <v>1</v>
      </c>
      <c r="X975" s="201">
        <f>(W975-W$1132)/(W$1133-W$1132)</f>
        <v>0</v>
      </c>
      <c r="Y975" s="46" t="s">
        <v>188</v>
      </c>
      <c r="Z975" s="194">
        <f t="shared" si="733"/>
        <v>1</v>
      </c>
      <c r="AA975" s="201">
        <f>(Z975-Z$1132)/(Z$1133-Z$1132)</f>
        <v>0</v>
      </c>
      <c r="AB975" s="46" t="s">
        <v>136</v>
      </c>
      <c r="AC975" s="194">
        <f t="shared" si="734"/>
        <v>2</v>
      </c>
      <c r="AD975" s="201">
        <f>(AC975-AC$1132)/(AC$1133-AC$1132)</f>
        <v>1</v>
      </c>
      <c r="AE975" s="46" t="s">
        <v>136</v>
      </c>
      <c r="AF975" s="194">
        <f t="shared" si="735"/>
        <v>2</v>
      </c>
      <c r="AG975" s="201">
        <f>(AF975-AF$1132)/(AF$1133-AF$1132)</f>
        <v>1</v>
      </c>
      <c r="AH975" s="24" t="s">
        <v>67</v>
      </c>
      <c r="AI975" s="194">
        <f>VLOOKUP(AH975,'DATOS DE SOPORTE'!$V$5:$W$8,2,FALSE)</f>
        <v>1</v>
      </c>
      <c r="AJ975" s="201">
        <f>(AI975-AI$1132)/(AI$1133-AI$1132)</f>
        <v>0</v>
      </c>
      <c r="AK975" s="58" t="str">
        <f t="shared" si="727"/>
        <v>Bueno</v>
      </c>
      <c r="AL975" s="196">
        <f>IFERROR(SQRT(($E975-$E$1136)^2+($C975-$C$1136)^2),0)</f>
        <v>0.2001424926387764</v>
      </c>
      <c r="AM975" s="197" t="str">
        <f>IF(AL975&lt;=SMALL($AL$3:$AL$1130,1),"MAS PARECIDO","NO")</f>
        <v>NO</v>
      </c>
      <c r="AN975" s="197" t="str">
        <f>IF(AL975&lt;=SMALL($AL$3:$AL$1130,5),"SIMILAR","NO")</f>
        <v>NO</v>
      </c>
      <c r="AO975" s="197" t="str">
        <f t="shared" si="736"/>
        <v>N/A</v>
      </c>
      <c r="AP975" s="197">
        <f t="shared" si="737"/>
        <v>0</v>
      </c>
      <c r="AQ975" s="198">
        <f t="shared" si="738"/>
        <v>0</v>
      </c>
      <c r="AR975" s="196">
        <f>IFERROR(SQRT(($E975-$E$1136)^2+($H975-$H$1136)^2),0)</f>
        <v>0.20000600018000539</v>
      </c>
      <c r="AS975" s="197" t="str">
        <f>IF(AR975&lt;=SMALL(AR$3:AR$1130,1),"MAS PARECIDO","NO")</f>
        <v>NO</v>
      </c>
      <c r="AT975" s="197" t="str">
        <f>IF(AR975&lt;=SMALL(AR$3:AR$1130,5),"SIMILAR","NO")</f>
        <v>NO</v>
      </c>
      <c r="AU975" s="197" t="str">
        <f t="shared" si="739"/>
        <v>N/A</v>
      </c>
      <c r="AV975" s="197">
        <f t="shared" si="740"/>
        <v>0</v>
      </c>
      <c r="AW975" s="198">
        <f t="shared" si="741"/>
        <v>0</v>
      </c>
      <c r="AX975" s="199">
        <f>IFERROR(SQRT(($E975-$E$1136)^2+($K975-$K$1136)^2),0)</f>
        <v>0.28284695527441039</v>
      </c>
      <c r="AY975" s="197" t="str">
        <f>IF(AX975&lt;=SMALL(AX$3:AX$1130,1),"MAS PARECIDO","NO")</f>
        <v>NO</v>
      </c>
      <c r="AZ975" s="197" t="str">
        <f>IF(AX975&lt;=SMALL(AX$3:AX$1130,5),"SIMILAR","NO")</f>
        <v>NO</v>
      </c>
      <c r="BA975" s="197" t="str">
        <f t="shared" si="742"/>
        <v>N/A</v>
      </c>
      <c r="BB975" s="197">
        <f t="shared" si="743"/>
        <v>0</v>
      </c>
      <c r="BC975" s="198">
        <f t="shared" si="744"/>
        <v>0</v>
      </c>
      <c r="BD975" s="196">
        <f>IFERROR(SQRT(($E975-$E$1136)^2+($O975-$O$1136)^2),0)</f>
        <v>0.20000600018000539</v>
      </c>
      <c r="BE975" s="197" t="str">
        <f>IF(BD975&lt;=SMALL(BD$3:BD$1130,1),"MAS PARECIDO","NO")</f>
        <v>NO</v>
      </c>
      <c r="BF975" s="197" t="str">
        <f>IF(BD975&lt;=SMALL(BD$3:BD$1130,5),"SIMILAR","NO")</f>
        <v>NO</v>
      </c>
      <c r="BG975" s="197" t="str">
        <f t="shared" si="745"/>
        <v>N/A</v>
      </c>
      <c r="BH975" s="197">
        <f t="shared" si="746"/>
        <v>0</v>
      </c>
      <c r="BI975" s="198">
        <f t="shared" si="747"/>
        <v>0</v>
      </c>
      <c r="BJ975" s="199">
        <f>IFERROR(SQRT(($E975-$E$1136)^2+($R975-$R$1136)^2),0)</f>
        <v>0.53851870915317723</v>
      </c>
      <c r="BK975" s="197" t="str">
        <f>IF(BJ975&lt;=SMALL(BJ$3:BJ$1130,1),"MAS PARECIDO","NO")</f>
        <v>NO</v>
      </c>
      <c r="BL975" s="197" t="str">
        <f>IF(BJ975&lt;=SMALL(BJ$3:BJ$1130,5),"SIMILAR","NO")</f>
        <v>NO</v>
      </c>
      <c r="BM975" s="197" t="str">
        <f t="shared" si="748"/>
        <v>N/A</v>
      </c>
      <c r="BN975" s="197">
        <f t="shared" si="749"/>
        <v>0</v>
      </c>
      <c r="BO975" s="198">
        <f t="shared" si="750"/>
        <v>0</v>
      </c>
      <c r="BP975" s="199">
        <f>IFERROR(SQRT(($E975-$E$1136)^2+($U975-$U$1136)^2),0)</f>
        <v>1.0198050794676423</v>
      </c>
      <c r="BQ975" s="197" t="str">
        <f>IF(BP975&lt;=SMALL(BP$3:BP$1130,1),"MAS PARECIDO","NO")</f>
        <v>NO</v>
      </c>
      <c r="BR975" s="197" t="str">
        <f>IF(BP975&lt;=SMALL(BP$3:BP$1130,5),"SIMILAR","NO")</f>
        <v>NO</v>
      </c>
      <c r="BS975" s="197" t="str">
        <f t="shared" si="751"/>
        <v>N/A</v>
      </c>
      <c r="BT975" s="197">
        <f t="shared" si="752"/>
        <v>0</v>
      </c>
      <c r="BU975" s="198">
        <f t="shared" si="753"/>
        <v>0</v>
      </c>
      <c r="BV975" s="199">
        <f>IFERROR(SQRT(($E975-$E$1136)^2+($X975-$X$1136)^2),0)</f>
        <v>0.20000600018000539</v>
      </c>
      <c r="BW975" s="197" t="str">
        <f>IF(BV975&lt;=SMALL(BV$3:BV$1130,1),"MAS PARECIDO","NO")</f>
        <v>NO</v>
      </c>
      <c r="BX975" s="197" t="str">
        <f>IF(BV975&lt;=SMALL(BV$3:BV$1130,5),"SIMILAR","NO")</f>
        <v>NO</v>
      </c>
      <c r="BY975" s="197" t="str">
        <f t="shared" si="754"/>
        <v>N/A</v>
      </c>
      <c r="BZ975" s="197">
        <f t="shared" si="755"/>
        <v>0</v>
      </c>
      <c r="CA975" s="198">
        <f t="shared" si="756"/>
        <v>0</v>
      </c>
      <c r="CB975" s="199">
        <f>IFERROR(SQRT(($E975-$E$1136)^2+($AA975-$AA$1136)^2),0)</f>
        <v>0.20000600018000539</v>
      </c>
      <c r="CC975" s="197" t="str">
        <f>IF(CB975&lt;=SMALL(CB$3:CB$1130,1),"MAS PARECIDO","NO")</f>
        <v>NO</v>
      </c>
      <c r="CD975" s="197" t="str">
        <f>IF(CB975&lt;=SMALL(CB$3:CB$1130,5),"SIMILAR","NO")</f>
        <v>NO</v>
      </c>
      <c r="CE975" s="197" t="str">
        <f t="shared" si="757"/>
        <v>N/A</v>
      </c>
      <c r="CF975" s="197">
        <f t="shared" si="758"/>
        <v>0</v>
      </c>
      <c r="CG975" s="198">
        <f t="shared" si="759"/>
        <v>0</v>
      </c>
      <c r="CH975" s="199">
        <f>IFERROR(SQRT(($E975-$E$1136)^2+($AD975-$AD$1136)^2),0)</f>
        <v>0.20000600018000539</v>
      </c>
      <c r="CI975" s="197" t="str">
        <f>IF(CH975&lt;=SMALL(CH$3:CH$1130,1),"MAS PARECIDO","NO")</f>
        <v>NO</v>
      </c>
      <c r="CJ975" s="197" t="str">
        <f>IF(CH975&lt;=SMALL(CH$3:CH$1130,5),"SIMILAR","NO")</f>
        <v>NO</v>
      </c>
      <c r="CK975" s="197" t="str">
        <f t="shared" si="760"/>
        <v>N/A</v>
      </c>
      <c r="CL975" s="197">
        <f t="shared" si="761"/>
        <v>0</v>
      </c>
      <c r="CM975" s="198">
        <f t="shared" si="762"/>
        <v>0</v>
      </c>
      <c r="CN975" s="199">
        <f>IFERROR(SQRT(($E975-$E$1136)^2+($AG975-$AG$1136)^2),0)</f>
        <v>0.20000600018000539</v>
      </c>
      <c r="CO975" s="197" t="str">
        <f>IF(CN975&lt;=SMALL(CN$3:CN$1130,1),"MAS PARECIDO","NO")</f>
        <v>NO</v>
      </c>
      <c r="CP975" s="197" t="str">
        <f>IF(CN975&lt;=SMALL(CN$3:CN$1130,5),"SIMILAR","NO")</f>
        <v>NO</v>
      </c>
      <c r="CQ975" s="197" t="str">
        <f t="shared" si="763"/>
        <v>N/A</v>
      </c>
      <c r="CR975" s="197">
        <f t="shared" si="764"/>
        <v>0</v>
      </c>
      <c r="CS975" s="198">
        <f t="shared" si="765"/>
        <v>0</v>
      </c>
      <c r="CT975" s="199">
        <f>IFERROR(SQRT(($E975-$E$1136)^2+($AJ975-$AJ$1136)^2),0)</f>
        <v>0.20000600018000539</v>
      </c>
      <c r="CU975" s="197" t="str">
        <f>IF(CT975&lt;=SMALL(CT$3:CT$1130,1),"MAS PARECIDO","NO")</f>
        <v>NO</v>
      </c>
      <c r="CV975" s="197" t="str">
        <f>IF(CT975&lt;=SMALL(CT$3:CT$1130,5),"SIMILAR","NO")</f>
        <v>NO</v>
      </c>
      <c r="CW975" s="197" t="str">
        <f t="shared" si="766"/>
        <v>N/A</v>
      </c>
      <c r="CX975" s="197">
        <f t="shared" si="767"/>
        <v>0</v>
      </c>
      <c r="CY975" s="198">
        <f t="shared" si="768"/>
        <v>0</v>
      </c>
      <c r="CZ975" s="2">
        <v>0</v>
      </c>
      <c r="DA975" s="2" t="s">
        <v>2789</v>
      </c>
      <c r="DB975" s="2">
        <v>0</v>
      </c>
      <c r="DC975" s="2" t="s">
        <v>189</v>
      </c>
    </row>
    <row r="976" spans="1:107">
      <c r="A976" s="24" t="s">
        <v>1126</v>
      </c>
      <c r="B976" s="46">
        <v>56000</v>
      </c>
      <c r="C976" s="190">
        <f>(B976-$B$1132)/($B$1133-$B$1132)</f>
        <v>6.0193781730075946E-2</v>
      </c>
      <c r="D976" s="46">
        <v>15000</v>
      </c>
      <c r="E976" s="190">
        <f>(D976-$D$1132)/($D$1133-$D$1132)</f>
        <v>2.9970899126973809E-2</v>
      </c>
      <c r="F976" s="46" t="s">
        <v>203</v>
      </c>
      <c r="G976" s="192">
        <f>VLOOKUP(F976,'DATOS DE SOPORTE'!$Y$5:$Z$8,2,FALSE)</f>
        <v>3</v>
      </c>
      <c r="H976" s="190">
        <f>(G976-$G$1132)/($G$1133-$G$1132)</f>
        <v>0.66666666666666663</v>
      </c>
      <c r="I976" s="50">
        <v>2</v>
      </c>
      <c r="J976" s="200">
        <f t="shared" si="728"/>
        <v>2</v>
      </c>
      <c r="K976" s="190">
        <f>(J976-$J$1132)/($J$1133-$J$1132)</f>
        <v>0.4</v>
      </c>
      <c r="L976" s="193" t="str">
        <f t="shared" si="729"/>
        <v>SI</v>
      </c>
      <c r="M976" s="46" t="s">
        <v>192</v>
      </c>
      <c r="N976" s="192">
        <f t="shared" si="730"/>
        <v>2</v>
      </c>
      <c r="O976" s="190">
        <f>(N976-N$1132)/(N$1133-N$1132)</f>
        <v>1</v>
      </c>
      <c r="P976" s="46" t="s">
        <v>58</v>
      </c>
      <c r="Q976" s="192">
        <f t="shared" si="731"/>
        <v>3</v>
      </c>
      <c r="R976" s="190">
        <f>(Q976-Q$1132)/(Q$1133-Q$1132)</f>
        <v>1</v>
      </c>
      <c r="S976" s="46"/>
      <c r="T976" s="192">
        <f t="shared" si="732"/>
        <v>2</v>
      </c>
      <c r="U976" s="190">
        <f>(T976-T$1132)/(T$1133-T$1132)</f>
        <v>1</v>
      </c>
      <c r="V976" s="46" t="s">
        <v>212</v>
      </c>
      <c r="W976" s="194">
        <f>VLOOKUP(V976,'DATOS DE SOPORTE'!$S$5:$T$10,2,FALSE)</f>
        <v>3</v>
      </c>
      <c r="X976" s="201">
        <f>(W976-W$1132)/(W$1133-W$1132)</f>
        <v>0.4</v>
      </c>
      <c r="Y976" s="46" t="s">
        <v>188</v>
      </c>
      <c r="Z976" s="194">
        <f t="shared" si="733"/>
        <v>1</v>
      </c>
      <c r="AA976" s="201">
        <f>(Z976-Z$1132)/(Z$1133-Z$1132)</f>
        <v>0</v>
      </c>
      <c r="AB976" s="46" t="s">
        <v>188</v>
      </c>
      <c r="AC976" s="194">
        <f t="shared" si="734"/>
        <v>1</v>
      </c>
      <c r="AD976" s="201">
        <f>(AC976-AC$1132)/(AC$1133-AC$1132)</f>
        <v>0</v>
      </c>
      <c r="AE976" s="46" t="s">
        <v>136</v>
      </c>
      <c r="AF976" s="194">
        <f t="shared" si="735"/>
        <v>2</v>
      </c>
      <c r="AG976" s="201">
        <f>(AF976-AF$1132)/(AF$1133-AF$1132)</f>
        <v>1</v>
      </c>
      <c r="AH976" s="24" t="s">
        <v>199</v>
      </c>
      <c r="AI976" s="194">
        <f>VLOOKUP(AH976,'DATOS DE SOPORTE'!$V$5:$W$8,2,FALSE)</f>
        <v>2</v>
      </c>
      <c r="AJ976" s="201">
        <f>(AI976-AI$1132)/(AI$1133-AI$1132)</f>
        <v>0.33333333333333331</v>
      </c>
      <c r="AK976" s="58" t="str">
        <f t="shared" si="727"/>
        <v>Bueno</v>
      </c>
      <c r="AL976" s="196">
        <f>IFERROR(SQRT(($E976-$E$1136)^2+($C976-$C$1136)^2),0)</f>
        <v>0.14801748517656829</v>
      </c>
      <c r="AM976" s="197" t="str">
        <f>IF(AL976&lt;=SMALL($AL$3:$AL$1130,1),"MAS PARECIDO","NO")</f>
        <v>NO</v>
      </c>
      <c r="AN976" s="197" t="str">
        <f>IF(AL976&lt;=SMALL($AL$3:$AL$1130,5),"SIMILAR","NO")</f>
        <v>NO</v>
      </c>
      <c r="AO976" s="197" t="str">
        <f t="shared" si="736"/>
        <v>N/A</v>
      </c>
      <c r="AP976" s="197">
        <f t="shared" si="737"/>
        <v>0</v>
      </c>
      <c r="AQ976" s="198">
        <f t="shared" si="738"/>
        <v>0</v>
      </c>
      <c r="AR976" s="196">
        <f>IFERROR(SQRT(($E976-$E$1136)^2+($H976-$H$1136)^2),0)</f>
        <v>0.33468069127683658</v>
      </c>
      <c r="AS976" s="197" t="str">
        <f>IF(AR976&lt;=SMALL(AR$3:AR$1130,1),"MAS PARECIDO","NO")</f>
        <v>NO</v>
      </c>
      <c r="AT976" s="197" t="str">
        <f>IF(AR976&lt;=SMALL(AR$3:AR$1130,5),"SIMILAR","NO")</f>
        <v>NO</v>
      </c>
      <c r="AU976" s="197" t="str">
        <f t="shared" si="739"/>
        <v>N/A</v>
      </c>
      <c r="AV976" s="197">
        <f t="shared" si="740"/>
        <v>0</v>
      </c>
      <c r="AW976" s="198">
        <f t="shared" si="741"/>
        <v>0</v>
      </c>
      <c r="AX976" s="199">
        <f>IFERROR(SQRT(($E976-$E$1136)^2+($K976-$K$1136)^2),0)</f>
        <v>0.20223761767393844</v>
      </c>
      <c r="AY976" s="197" t="str">
        <f>IF(AX976&lt;=SMALL(AX$3:AX$1130,1),"MAS PARECIDO","NO")</f>
        <v>NO</v>
      </c>
      <c r="AZ976" s="197" t="str">
        <f>IF(AX976&lt;=SMALL(AX$3:AX$1130,5),"SIMILAR","NO")</f>
        <v>NO</v>
      </c>
      <c r="BA976" s="197" t="str">
        <f t="shared" si="742"/>
        <v>N/A</v>
      </c>
      <c r="BB976" s="197">
        <f t="shared" si="743"/>
        <v>0</v>
      </c>
      <c r="BC976" s="198">
        <f t="shared" si="744"/>
        <v>0</v>
      </c>
      <c r="BD976" s="196">
        <f>IFERROR(SQRT(($E976-$E$1136)^2+($O976-$O$1136)^2),0)</f>
        <v>3.0000900027000808E-2</v>
      </c>
      <c r="BE976" s="197" t="str">
        <f>IF(BD976&lt;=SMALL(BD$3:BD$1130,1),"MAS PARECIDO","NO")</f>
        <v>NO</v>
      </c>
      <c r="BF976" s="197" t="str">
        <f>IF(BD976&lt;=SMALL(BD$3:BD$1130,5),"SIMILAR","NO")</f>
        <v>NO</v>
      </c>
      <c r="BG976" s="197" t="str">
        <f t="shared" si="745"/>
        <v>N/A</v>
      </c>
      <c r="BH976" s="197">
        <f t="shared" si="746"/>
        <v>0</v>
      </c>
      <c r="BI976" s="198">
        <f t="shared" si="747"/>
        <v>0</v>
      </c>
      <c r="BJ976" s="199">
        <f>IFERROR(SQRT(($E976-$E$1136)^2+($R976-$R$1136)^2),0)</f>
        <v>0.50089924536021224</v>
      </c>
      <c r="BK976" s="197" t="str">
        <f>IF(BJ976&lt;=SMALL(BJ$3:BJ$1130,1),"MAS PARECIDO","NO")</f>
        <v>NO</v>
      </c>
      <c r="BL976" s="197" t="str">
        <f>IF(BJ976&lt;=SMALL(BJ$3:BJ$1130,5),"SIMILAR","NO")</f>
        <v>NO</v>
      </c>
      <c r="BM976" s="197" t="str">
        <f t="shared" si="748"/>
        <v>N/A</v>
      </c>
      <c r="BN976" s="197">
        <f t="shared" si="749"/>
        <v>0</v>
      </c>
      <c r="BO976" s="198">
        <f t="shared" si="750"/>
        <v>0</v>
      </c>
      <c r="BP976" s="199">
        <f>IFERROR(SQRT(($E976-$E$1136)^2+($U976-$U$1136)^2),0)</f>
        <v>1.0004499257846093</v>
      </c>
      <c r="BQ976" s="197" t="str">
        <f>IF(BP976&lt;=SMALL(BP$3:BP$1130,1),"MAS PARECIDO","NO")</f>
        <v>NO</v>
      </c>
      <c r="BR976" s="197" t="str">
        <f>IF(BP976&lt;=SMALL(BP$3:BP$1130,5),"SIMILAR","NO")</f>
        <v>NO</v>
      </c>
      <c r="BS976" s="197" t="str">
        <f t="shared" si="751"/>
        <v>N/A</v>
      </c>
      <c r="BT976" s="197">
        <f t="shared" si="752"/>
        <v>0</v>
      </c>
      <c r="BU976" s="198">
        <f t="shared" si="753"/>
        <v>0</v>
      </c>
      <c r="BV976" s="199">
        <f>IFERROR(SQRT(($E976-$E$1136)^2+($X976-$X$1136)^2),0)</f>
        <v>0.40112348971660849</v>
      </c>
      <c r="BW976" s="197" t="str">
        <f>IF(BV976&lt;=SMALL(BV$3:BV$1130,1),"MAS PARECIDO","NO")</f>
        <v>NO</v>
      </c>
      <c r="BX976" s="197" t="str">
        <f>IF(BV976&lt;=SMALL(BV$3:BV$1130,5),"SIMILAR","NO")</f>
        <v>NO</v>
      </c>
      <c r="BY976" s="197" t="str">
        <f t="shared" si="754"/>
        <v>N/A</v>
      </c>
      <c r="BZ976" s="197">
        <f t="shared" si="755"/>
        <v>0</v>
      </c>
      <c r="CA976" s="198">
        <f t="shared" si="756"/>
        <v>0</v>
      </c>
      <c r="CB976" s="199">
        <f>IFERROR(SQRT(($E976-$E$1136)^2+($AA976-$AA$1136)^2),0)</f>
        <v>3.0000900027000808E-2</v>
      </c>
      <c r="CC976" s="197" t="str">
        <f>IF(CB976&lt;=SMALL(CB$3:CB$1130,1),"MAS PARECIDO","NO")</f>
        <v>NO</v>
      </c>
      <c r="CD976" s="197" t="str">
        <f>IF(CB976&lt;=SMALL(CB$3:CB$1130,5),"SIMILAR","NO")</f>
        <v>NO</v>
      </c>
      <c r="CE976" s="197" t="str">
        <f t="shared" si="757"/>
        <v>N/A</v>
      </c>
      <c r="CF976" s="197">
        <f t="shared" si="758"/>
        <v>0</v>
      </c>
      <c r="CG976" s="198">
        <f t="shared" si="759"/>
        <v>0</v>
      </c>
      <c r="CH976" s="199">
        <f>IFERROR(SQRT(($E976-$E$1136)^2+($AD976-$AD$1136)^2),0)</f>
        <v>1.0004499257846093</v>
      </c>
      <c r="CI976" s="197" t="str">
        <f>IF(CH976&lt;=SMALL(CH$3:CH$1130,1),"MAS PARECIDO","NO")</f>
        <v>NO</v>
      </c>
      <c r="CJ976" s="197" t="str">
        <f>IF(CH976&lt;=SMALL(CH$3:CH$1130,5),"SIMILAR","NO")</f>
        <v>NO</v>
      </c>
      <c r="CK976" s="197" t="str">
        <f t="shared" si="760"/>
        <v>N/A</v>
      </c>
      <c r="CL976" s="197">
        <f t="shared" si="761"/>
        <v>0</v>
      </c>
      <c r="CM976" s="198">
        <f t="shared" si="762"/>
        <v>0</v>
      </c>
      <c r="CN976" s="199">
        <f>IFERROR(SQRT(($E976-$E$1136)^2+($AG976-$AG$1136)^2),0)</f>
        <v>3.0000900027000808E-2</v>
      </c>
      <c r="CO976" s="197" t="str">
        <f>IF(CN976&lt;=SMALL(CN$3:CN$1130,1),"MAS PARECIDO","NO")</f>
        <v>NO</v>
      </c>
      <c r="CP976" s="197" t="str">
        <f>IF(CN976&lt;=SMALL(CN$3:CN$1130,5),"SIMILAR","NO")</f>
        <v>NO</v>
      </c>
      <c r="CQ976" s="197" t="str">
        <f t="shared" si="763"/>
        <v>N/A</v>
      </c>
      <c r="CR976" s="197">
        <f t="shared" si="764"/>
        <v>0</v>
      </c>
      <c r="CS976" s="198">
        <f t="shared" si="765"/>
        <v>0</v>
      </c>
      <c r="CT976" s="199">
        <f>IFERROR(SQRT(($E976-$E$1136)^2+($AJ976-$AJ$1136)^2),0)</f>
        <v>0.33468069127683658</v>
      </c>
      <c r="CU976" s="197" t="str">
        <f>IF(CT976&lt;=SMALL(CT$3:CT$1130,1),"MAS PARECIDO","NO")</f>
        <v>NO</v>
      </c>
      <c r="CV976" s="197" t="str">
        <f>IF(CT976&lt;=SMALL(CT$3:CT$1130,5),"SIMILAR","NO")</f>
        <v>NO</v>
      </c>
      <c r="CW976" s="197" t="str">
        <f t="shared" si="766"/>
        <v>N/A</v>
      </c>
      <c r="CX976" s="197">
        <f t="shared" si="767"/>
        <v>0</v>
      </c>
      <c r="CY976" s="198">
        <f t="shared" si="768"/>
        <v>0</v>
      </c>
      <c r="CZ976" s="2">
        <v>0</v>
      </c>
      <c r="DA976" s="2" t="s">
        <v>2790</v>
      </c>
      <c r="DB976" s="2">
        <v>0</v>
      </c>
      <c r="DC976" s="2" t="s">
        <v>189</v>
      </c>
    </row>
    <row r="977" spans="1:107">
      <c r="A977" s="24" t="s">
        <v>1127</v>
      </c>
      <c r="B977" s="46">
        <v>161473.42000000001</v>
      </c>
      <c r="C977" s="190">
        <f>(B977-$B$1132)/($B$1133-$B$1132)</f>
        <v>0.18348305533479659</v>
      </c>
      <c r="D977" s="46">
        <v>8000</v>
      </c>
      <c r="E977" s="190">
        <f>(D977-$D$1132)/($D$1133-$D$1132)</f>
        <v>1.597047911437343E-2</v>
      </c>
      <c r="F977" s="46" t="s">
        <v>53</v>
      </c>
      <c r="G977" s="192">
        <f>VLOOKUP(F977,'DATOS DE SOPORTE'!$Y$5:$Z$8,2,FALSE)</f>
        <v>2</v>
      </c>
      <c r="H977" s="190">
        <f>(G977-$G$1132)/($G$1133-$G$1132)</f>
        <v>0.33333333333333331</v>
      </c>
      <c r="I977" s="50">
        <v>0</v>
      </c>
      <c r="J977" s="200">
        <f t="shared" si="728"/>
        <v>0</v>
      </c>
      <c r="K977" s="190">
        <f>(J977-$J$1132)/($J$1133-$J$1132)</f>
        <v>0</v>
      </c>
      <c r="L977" s="193" t="str">
        <f t="shared" si="729"/>
        <v>NO</v>
      </c>
      <c r="M977" s="46" t="s">
        <v>56</v>
      </c>
      <c r="N977" s="192">
        <f t="shared" si="730"/>
        <v>1</v>
      </c>
      <c r="O977" s="190">
        <f>(N977-N$1132)/(N$1133-N$1132)</f>
        <v>0</v>
      </c>
      <c r="P977" s="46" t="s">
        <v>58</v>
      </c>
      <c r="Q977" s="192">
        <f t="shared" si="731"/>
        <v>3</v>
      </c>
      <c r="R977" s="190">
        <f>(Q977-Q$1132)/(Q$1133-Q$1132)</f>
        <v>1</v>
      </c>
      <c r="S977" s="46" t="s">
        <v>60</v>
      </c>
      <c r="T977" s="192">
        <f t="shared" si="732"/>
        <v>2</v>
      </c>
      <c r="U977" s="190">
        <f>(T977-T$1132)/(T$1133-T$1132)</f>
        <v>1</v>
      </c>
      <c r="V977" s="46" t="s">
        <v>62</v>
      </c>
      <c r="W977" s="194">
        <f>VLOOKUP(V977,'DATOS DE SOPORTE'!$S$5:$T$10,2,FALSE)</f>
        <v>1</v>
      </c>
      <c r="X977" s="201">
        <f>(W977-W$1132)/(W$1133-W$1132)</f>
        <v>0</v>
      </c>
      <c r="Y977" s="46" t="s">
        <v>188</v>
      </c>
      <c r="Z977" s="194">
        <f t="shared" si="733"/>
        <v>1</v>
      </c>
      <c r="AA977" s="201">
        <f>(Z977-Z$1132)/(Z$1133-Z$1132)</f>
        <v>0</v>
      </c>
      <c r="AB977" s="46" t="s">
        <v>188</v>
      </c>
      <c r="AC977" s="194">
        <f t="shared" si="734"/>
        <v>1</v>
      </c>
      <c r="AD977" s="201">
        <f>(AC977-AC$1132)/(AC$1133-AC$1132)</f>
        <v>0</v>
      </c>
      <c r="AE977" s="46" t="s">
        <v>188</v>
      </c>
      <c r="AF977" s="194">
        <f t="shared" si="735"/>
        <v>1</v>
      </c>
      <c r="AG977" s="201">
        <f>(AF977-AF$1132)/(AF$1133-AF$1132)</f>
        <v>0</v>
      </c>
      <c r="AH977" s="24" t="s">
        <v>67</v>
      </c>
      <c r="AI977" s="194">
        <f>VLOOKUP(AH977,'DATOS DE SOPORTE'!$V$5:$W$8,2,FALSE)</f>
        <v>1</v>
      </c>
      <c r="AJ977" s="201">
        <f>(AI977-AI$1132)/(AI$1133-AI$1132)</f>
        <v>0</v>
      </c>
      <c r="AK977" s="58" t="str">
        <f t="shared" si="727"/>
        <v>Bueno</v>
      </c>
      <c r="AL977" s="196">
        <f>IFERROR(SQRT(($E977-$E$1136)^2+($C977-$C$1136)^2),0)</f>
        <v>2.6925752341305818E-2</v>
      </c>
      <c r="AM977" s="197" t="str">
        <f>IF(AL977&lt;=SMALL($AL$3:$AL$1130,1),"MAS PARECIDO","NO")</f>
        <v>NO</v>
      </c>
      <c r="AN977" s="197" t="str">
        <f>IF(AL977&lt;=SMALL($AL$3:$AL$1130,5),"SIMILAR","NO")</f>
        <v>NO</v>
      </c>
      <c r="AO977" s="197" t="str">
        <f t="shared" si="736"/>
        <v>N/A</v>
      </c>
      <c r="AP977" s="197">
        <f t="shared" si="737"/>
        <v>0</v>
      </c>
      <c r="AQ977" s="198">
        <f t="shared" si="738"/>
        <v>0</v>
      </c>
      <c r="AR977" s="196">
        <f>IFERROR(SQRT(($E977-$E$1136)^2+($H977-$H$1136)^2),0)</f>
        <v>1.600048001440043E-2</v>
      </c>
      <c r="AS977" s="197" t="str">
        <f>IF(AR977&lt;=SMALL(AR$3:AR$1130,1),"MAS PARECIDO","NO")</f>
        <v>NO</v>
      </c>
      <c r="AT977" s="197" t="str">
        <f>IF(AR977&lt;=SMALL(AR$3:AR$1130,5),"SIMILAR","NO")</f>
        <v>NO</v>
      </c>
      <c r="AU977" s="197" t="str">
        <f t="shared" si="739"/>
        <v>N/A</v>
      </c>
      <c r="AV977" s="197">
        <f t="shared" si="740"/>
        <v>0</v>
      </c>
      <c r="AW977" s="198">
        <f t="shared" si="741"/>
        <v>0</v>
      </c>
      <c r="AX977" s="199">
        <f>IFERROR(SQRT(($E977-$E$1136)^2+($K977-$K$1136)^2),0)</f>
        <v>0.20063901754317687</v>
      </c>
      <c r="AY977" s="197" t="str">
        <f>IF(AX977&lt;=SMALL(AX$3:AX$1130,1),"MAS PARECIDO","NO")</f>
        <v>NO</v>
      </c>
      <c r="AZ977" s="197" t="str">
        <f>IF(AX977&lt;=SMALL(AX$3:AX$1130,5),"SIMILAR","NO")</f>
        <v>NO</v>
      </c>
      <c r="BA977" s="197" t="str">
        <f t="shared" si="742"/>
        <v>N/A</v>
      </c>
      <c r="BB977" s="197">
        <f t="shared" si="743"/>
        <v>0</v>
      </c>
      <c r="BC977" s="198">
        <f t="shared" si="744"/>
        <v>0</v>
      </c>
      <c r="BD977" s="196">
        <f>IFERROR(SQRT(($E977-$E$1136)^2+($O977-$O$1136)^2),0)</f>
        <v>1.0001279994884111</v>
      </c>
      <c r="BE977" s="197" t="str">
        <f>IF(BD977&lt;=SMALL(BD$3:BD$1130,1),"MAS PARECIDO","NO")</f>
        <v>NO</v>
      </c>
      <c r="BF977" s="197" t="str">
        <f>IF(BD977&lt;=SMALL(BD$3:BD$1130,5),"SIMILAR","NO")</f>
        <v>NO</v>
      </c>
      <c r="BG977" s="197" t="str">
        <f t="shared" si="745"/>
        <v>N/A</v>
      </c>
      <c r="BH977" s="197">
        <f t="shared" si="746"/>
        <v>0</v>
      </c>
      <c r="BI977" s="198">
        <f t="shared" si="747"/>
        <v>0</v>
      </c>
      <c r="BJ977" s="199">
        <f>IFERROR(SQRT(($E977-$E$1136)^2+($R977-$R$1136)^2),0)</f>
        <v>0.50025594985036537</v>
      </c>
      <c r="BK977" s="197" t="str">
        <f>IF(BJ977&lt;=SMALL(BJ$3:BJ$1130,1),"MAS PARECIDO","NO")</f>
        <v>NO</v>
      </c>
      <c r="BL977" s="197" t="str">
        <f>IF(BJ977&lt;=SMALL(BJ$3:BJ$1130,5),"SIMILAR","NO")</f>
        <v>NO</v>
      </c>
      <c r="BM977" s="197" t="str">
        <f t="shared" si="748"/>
        <v>N/A</v>
      </c>
      <c r="BN977" s="197">
        <f t="shared" si="749"/>
        <v>0</v>
      </c>
      <c r="BO977" s="198">
        <f t="shared" si="750"/>
        <v>0</v>
      </c>
      <c r="BP977" s="199">
        <f>IFERROR(SQRT(($E977-$E$1136)^2+($U977-$U$1136)^2),0)</f>
        <v>1.0001279994884111</v>
      </c>
      <c r="BQ977" s="197" t="str">
        <f>IF(BP977&lt;=SMALL(BP$3:BP$1130,1),"MAS PARECIDO","NO")</f>
        <v>NO</v>
      </c>
      <c r="BR977" s="197" t="str">
        <f>IF(BP977&lt;=SMALL(BP$3:BP$1130,5),"SIMILAR","NO")</f>
        <v>NO</v>
      </c>
      <c r="BS977" s="197" t="str">
        <f t="shared" si="751"/>
        <v>N/A</v>
      </c>
      <c r="BT977" s="197">
        <f t="shared" si="752"/>
        <v>0</v>
      </c>
      <c r="BU977" s="198">
        <f t="shared" si="753"/>
        <v>0</v>
      </c>
      <c r="BV977" s="199">
        <f>IFERROR(SQRT(($E977-$E$1136)^2+($X977-$X$1136)^2),0)</f>
        <v>1.600048001440043E-2</v>
      </c>
      <c r="BW977" s="197" t="str">
        <f>IF(BV977&lt;=SMALL(BV$3:BV$1130,1),"MAS PARECIDO","NO")</f>
        <v>NO</v>
      </c>
      <c r="BX977" s="197" t="str">
        <f>IF(BV977&lt;=SMALL(BV$3:BV$1130,5),"SIMILAR","NO")</f>
        <v>NO</v>
      </c>
      <c r="BY977" s="197" t="str">
        <f t="shared" si="754"/>
        <v>N/A</v>
      </c>
      <c r="BZ977" s="197">
        <f t="shared" si="755"/>
        <v>0</v>
      </c>
      <c r="CA977" s="198">
        <f t="shared" si="756"/>
        <v>0</v>
      </c>
      <c r="CB977" s="199">
        <f>IFERROR(SQRT(($E977-$E$1136)^2+($AA977-$AA$1136)^2),0)</f>
        <v>1.600048001440043E-2</v>
      </c>
      <c r="CC977" s="197" t="str">
        <f>IF(CB977&lt;=SMALL(CB$3:CB$1130,1),"MAS PARECIDO","NO")</f>
        <v>NO</v>
      </c>
      <c r="CD977" s="197" t="str">
        <f>IF(CB977&lt;=SMALL(CB$3:CB$1130,5),"SIMILAR","NO")</f>
        <v>NO</v>
      </c>
      <c r="CE977" s="197" t="str">
        <f t="shared" si="757"/>
        <v>N/A</v>
      </c>
      <c r="CF977" s="197">
        <f t="shared" si="758"/>
        <v>0</v>
      </c>
      <c r="CG977" s="198">
        <f t="shared" si="759"/>
        <v>0</v>
      </c>
      <c r="CH977" s="199">
        <f>IFERROR(SQRT(($E977-$E$1136)^2+($AD977-$AD$1136)^2),0)</f>
        <v>1.0001279994884111</v>
      </c>
      <c r="CI977" s="197" t="str">
        <f>IF(CH977&lt;=SMALL(CH$3:CH$1130,1),"MAS PARECIDO","NO")</f>
        <v>NO</v>
      </c>
      <c r="CJ977" s="197" t="str">
        <f>IF(CH977&lt;=SMALL(CH$3:CH$1130,5),"SIMILAR","NO")</f>
        <v>NO</v>
      </c>
      <c r="CK977" s="197" t="str">
        <f t="shared" si="760"/>
        <v>N/A</v>
      </c>
      <c r="CL977" s="197">
        <f t="shared" si="761"/>
        <v>0</v>
      </c>
      <c r="CM977" s="198">
        <f t="shared" si="762"/>
        <v>0</v>
      </c>
      <c r="CN977" s="199">
        <f>IFERROR(SQRT(($E977-$E$1136)^2+($AG977-$AG$1136)^2),0)</f>
        <v>1.0001279994884111</v>
      </c>
      <c r="CO977" s="197" t="str">
        <f>IF(CN977&lt;=SMALL(CN$3:CN$1130,1),"MAS PARECIDO","NO")</f>
        <v>NO</v>
      </c>
      <c r="CP977" s="197" t="str">
        <f>IF(CN977&lt;=SMALL(CN$3:CN$1130,5),"SIMILAR","NO")</f>
        <v>NO</v>
      </c>
      <c r="CQ977" s="197" t="str">
        <f t="shared" si="763"/>
        <v>N/A</v>
      </c>
      <c r="CR977" s="197">
        <f t="shared" si="764"/>
        <v>0</v>
      </c>
      <c r="CS977" s="198">
        <f t="shared" si="765"/>
        <v>0</v>
      </c>
      <c r="CT977" s="199">
        <f>IFERROR(SQRT(($E977-$E$1136)^2+($AJ977-$AJ$1136)^2),0)</f>
        <v>1.600048001440043E-2</v>
      </c>
      <c r="CU977" s="197" t="str">
        <f>IF(CT977&lt;=SMALL(CT$3:CT$1130,1),"MAS PARECIDO","NO")</f>
        <v>NO</v>
      </c>
      <c r="CV977" s="197" t="str">
        <f>IF(CT977&lt;=SMALL(CT$3:CT$1130,5),"SIMILAR","NO")</f>
        <v>NO</v>
      </c>
      <c r="CW977" s="197" t="str">
        <f t="shared" si="766"/>
        <v>N/A</v>
      </c>
      <c r="CX977" s="197">
        <f t="shared" si="767"/>
        <v>0</v>
      </c>
      <c r="CY977" s="198">
        <f t="shared" si="768"/>
        <v>0</v>
      </c>
      <c r="CZ977" s="2">
        <v>0</v>
      </c>
      <c r="DA977" s="2" t="s">
        <v>2791</v>
      </c>
      <c r="DB977" s="2">
        <v>0</v>
      </c>
      <c r="DC977" s="2" t="s">
        <v>189</v>
      </c>
    </row>
    <row r="978" spans="1:107">
      <c r="A978" s="24" t="s">
        <v>1128</v>
      </c>
      <c r="B978" s="46">
        <v>149700.25</v>
      </c>
      <c r="C978" s="190">
        <f>(B978-$B$1132)/($B$1133-$B$1132)</f>
        <v>0.16972124143585512</v>
      </c>
      <c r="D978" s="46">
        <v>23000</v>
      </c>
      <c r="E978" s="190">
        <f>(D978-$D$1132)/($D$1133-$D$1132)</f>
        <v>4.5971379141374238E-2</v>
      </c>
      <c r="F978" s="46" t="s">
        <v>53</v>
      </c>
      <c r="G978" s="192">
        <f>VLOOKUP(F978,'DATOS DE SOPORTE'!$Y$5:$Z$8,2,FALSE)</f>
        <v>2</v>
      </c>
      <c r="H978" s="190">
        <f>(G978-$G$1132)/($G$1133-$G$1132)</f>
        <v>0.33333333333333331</v>
      </c>
      <c r="I978" s="50">
        <v>3</v>
      </c>
      <c r="J978" s="200">
        <f t="shared" si="728"/>
        <v>3</v>
      </c>
      <c r="K978" s="190">
        <f>(J978-$J$1132)/($J$1133-$J$1132)</f>
        <v>0.6</v>
      </c>
      <c r="L978" s="193" t="str">
        <f t="shared" si="729"/>
        <v>SI</v>
      </c>
      <c r="M978" s="46" t="s">
        <v>192</v>
      </c>
      <c r="N978" s="192">
        <f t="shared" si="730"/>
        <v>2</v>
      </c>
      <c r="O978" s="190">
        <f>(N978-N$1132)/(N$1133-N$1132)</f>
        <v>1</v>
      </c>
      <c r="P978" s="46" t="s">
        <v>193</v>
      </c>
      <c r="Q978" s="192">
        <f t="shared" si="731"/>
        <v>2</v>
      </c>
      <c r="R978" s="190">
        <f>(Q978-Q$1132)/(Q$1133-Q$1132)</f>
        <v>0.5</v>
      </c>
      <c r="S978" s="46"/>
      <c r="T978" s="192">
        <f t="shared" si="732"/>
        <v>2</v>
      </c>
      <c r="U978" s="190">
        <f>(T978-T$1132)/(T$1133-T$1132)</f>
        <v>1</v>
      </c>
      <c r="V978" s="46" t="s">
        <v>62</v>
      </c>
      <c r="W978" s="194">
        <f>VLOOKUP(V978,'DATOS DE SOPORTE'!$S$5:$T$10,2,FALSE)</f>
        <v>1</v>
      </c>
      <c r="X978" s="201">
        <f>(W978-W$1132)/(W$1133-W$1132)</f>
        <v>0</v>
      </c>
      <c r="Y978" s="46" t="s">
        <v>188</v>
      </c>
      <c r="Z978" s="194">
        <f t="shared" si="733"/>
        <v>1</v>
      </c>
      <c r="AA978" s="201">
        <f>(Z978-Z$1132)/(Z$1133-Z$1132)</f>
        <v>0</v>
      </c>
      <c r="AB978" s="46" t="s">
        <v>136</v>
      </c>
      <c r="AC978" s="194">
        <f t="shared" si="734"/>
        <v>2</v>
      </c>
      <c r="AD978" s="201">
        <f>(AC978-AC$1132)/(AC$1133-AC$1132)</f>
        <v>1</v>
      </c>
      <c r="AE978" s="46" t="s">
        <v>136</v>
      </c>
      <c r="AF978" s="194">
        <f t="shared" si="735"/>
        <v>2</v>
      </c>
      <c r="AG978" s="201">
        <f>(AF978-AF$1132)/(AF$1133-AF$1132)</f>
        <v>1</v>
      </c>
      <c r="AH978" s="24" t="s">
        <v>67</v>
      </c>
      <c r="AI978" s="194">
        <f>VLOOKUP(AH978,'DATOS DE SOPORTE'!$V$5:$W$8,2,FALSE)</f>
        <v>1</v>
      </c>
      <c r="AJ978" s="201">
        <f>(AI978-AI$1132)/(AI$1133-AI$1132)</f>
        <v>0</v>
      </c>
      <c r="AK978" s="58" t="str">
        <f t="shared" si="727"/>
        <v>Bueno</v>
      </c>
      <c r="AL978" s="196">
        <f>IFERROR(SQRT(($E978-$E$1136)^2+($C978-$C$1136)^2),0)</f>
        <v>5.8056403262410614E-2</v>
      </c>
      <c r="AM978" s="197" t="str">
        <f>IF(AL978&lt;=SMALL($AL$3:$AL$1130,1),"MAS PARECIDO","NO")</f>
        <v>NO</v>
      </c>
      <c r="AN978" s="197" t="str">
        <f>IF(AL978&lt;=SMALL($AL$3:$AL$1130,5),"SIMILAR","NO")</f>
        <v>NO</v>
      </c>
      <c r="AO978" s="197" t="str">
        <f t="shared" si="736"/>
        <v>N/A</v>
      </c>
      <c r="AP978" s="197">
        <f t="shared" si="737"/>
        <v>0</v>
      </c>
      <c r="AQ978" s="198">
        <f t="shared" si="738"/>
        <v>0</v>
      </c>
      <c r="AR978" s="196">
        <f>IFERROR(SQRT(($E978-$E$1136)^2+($H978-$H$1136)^2),0)</f>
        <v>4.6001380041401238E-2</v>
      </c>
      <c r="AS978" s="197" t="str">
        <f>IF(AR978&lt;=SMALL(AR$3:AR$1130,1),"MAS PARECIDO","NO")</f>
        <v>NO</v>
      </c>
      <c r="AT978" s="197" t="str">
        <f>IF(AR978&lt;=SMALL(AR$3:AR$1130,5),"SIMILAR","NO")</f>
        <v>NO</v>
      </c>
      <c r="AU978" s="197" t="str">
        <f t="shared" si="739"/>
        <v>N/A</v>
      </c>
      <c r="AV978" s="197">
        <f t="shared" si="740"/>
        <v>0</v>
      </c>
      <c r="AW978" s="198">
        <f t="shared" si="741"/>
        <v>0</v>
      </c>
      <c r="AX978" s="199">
        <f>IFERROR(SQRT(($E978-$E$1136)^2+($K978-$K$1136)^2),0)</f>
        <v>0.40263646998963393</v>
      </c>
      <c r="AY978" s="197" t="str">
        <f>IF(AX978&lt;=SMALL(AX$3:AX$1130,1),"MAS PARECIDO","NO")</f>
        <v>NO</v>
      </c>
      <c r="AZ978" s="197" t="str">
        <f>IF(AX978&lt;=SMALL(AX$3:AX$1130,5),"SIMILAR","NO")</f>
        <v>NO</v>
      </c>
      <c r="BA978" s="197" t="str">
        <f t="shared" si="742"/>
        <v>N/A</v>
      </c>
      <c r="BB978" s="197">
        <f t="shared" si="743"/>
        <v>0</v>
      </c>
      <c r="BC978" s="198">
        <f t="shared" si="744"/>
        <v>0</v>
      </c>
      <c r="BD978" s="196">
        <f>IFERROR(SQRT(($E978-$E$1136)^2+($O978-$O$1136)^2),0)</f>
        <v>4.6001380041401238E-2</v>
      </c>
      <c r="BE978" s="197" t="str">
        <f>IF(BD978&lt;=SMALL(BD$3:BD$1130,1),"MAS PARECIDO","NO")</f>
        <v>NO</v>
      </c>
      <c r="BF978" s="197" t="str">
        <f>IF(BD978&lt;=SMALL(BD$3:BD$1130,5),"SIMILAR","NO")</f>
        <v>NO</v>
      </c>
      <c r="BG978" s="197" t="str">
        <f t="shared" si="745"/>
        <v>N/A</v>
      </c>
      <c r="BH978" s="197">
        <f t="shared" si="746"/>
        <v>0</v>
      </c>
      <c r="BI978" s="198">
        <f t="shared" si="747"/>
        <v>0</v>
      </c>
      <c r="BJ978" s="199">
        <f>IFERROR(SQRT(($E978-$E$1136)^2+($R978-$R$1136)^2),0)</f>
        <v>4.6001380041401238E-2</v>
      </c>
      <c r="BK978" s="197" t="str">
        <f>IF(BJ978&lt;=SMALL(BJ$3:BJ$1130,1),"MAS PARECIDO","NO")</f>
        <v>NO</v>
      </c>
      <c r="BL978" s="197" t="str">
        <f>IF(BJ978&lt;=SMALL(BJ$3:BJ$1130,5),"SIMILAR","NO")</f>
        <v>NO</v>
      </c>
      <c r="BM978" s="197" t="str">
        <f t="shared" si="748"/>
        <v>N/A</v>
      </c>
      <c r="BN978" s="197">
        <f t="shared" si="749"/>
        <v>0</v>
      </c>
      <c r="BO978" s="198">
        <f t="shared" si="750"/>
        <v>0</v>
      </c>
      <c r="BP978" s="199">
        <f>IFERROR(SQRT(($E978-$E$1136)^2+($U978-$U$1136)^2),0)</f>
        <v>1.0010575043251579</v>
      </c>
      <c r="BQ978" s="197" t="str">
        <f>IF(BP978&lt;=SMALL(BP$3:BP$1130,1),"MAS PARECIDO","NO")</f>
        <v>NO</v>
      </c>
      <c r="BR978" s="197" t="str">
        <f>IF(BP978&lt;=SMALL(BP$3:BP$1130,5),"SIMILAR","NO")</f>
        <v>NO</v>
      </c>
      <c r="BS978" s="197" t="str">
        <f t="shared" si="751"/>
        <v>N/A</v>
      </c>
      <c r="BT978" s="197">
        <f t="shared" si="752"/>
        <v>0</v>
      </c>
      <c r="BU978" s="198">
        <f t="shared" si="753"/>
        <v>0</v>
      </c>
      <c r="BV978" s="199">
        <f>IFERROR(SQRT(($E978-$E$1136)^2+($X978-$X$1136)^2),0)</f>
        <v>4.6001380041401238E-2</v>
      </c>
      <c r="BW978" s="197" t="str">
        <f>IF(BV978&lt;=SMALL(BV$3:BV$1130,1),"MAS PARECIDO","NO")</f>
        <v>NO</v>
      </c>
      <c r="BX978" s="197" t="str">
        <f>IF(BV978&lt;=SMALL(BV$3:BV$1130,5),"SIMILAR","NO")</f>
        <v>NO</v>
      </c>
      <c r="BY978" s="197" t="str">
        <f t="shared" si="754"/>
        <v>N/A</v>
      </c>
      <c r="BZ978" s="197">
        <f t="shared" si="755"/>
        <v>0</v>
      </c>
      <c r="CA978" s="198">
        <f t="shared" si="756"/>
        <v>0</v>
      </c>
      <c r="CB978" s="199">
        <f>IFERROR(SQRT(($E978-$E$1136)^2+($AA978-$AA$1136)^2),0)</f>
        <v>4.6001380041401238E-2</v>
      </c>
      <c r="CC978" s="197" t="str">
        <f>IF(CB978&lt;=SMALL(CB$3:CB$1130,1),"MAS PARECIDO","NO")</f>
        <v>NO</v>
      </c>
      <c r="CD978" s="197" t="str">
        <f>IF(CB978&lt;=SMALL(CB$3:CB$1130,5),"SIMILAR","NO")</f>
        <v>NO</v>
      </c>
      <c r="CE978" s="197" t="str">
        <f t="shared" si="757"/>
        <v>N/A</v>
      </c>
      <c r="CF978" s="197">
        <f t="shared" si="758"/>
        <v>0</v>
      </c>
      <c r="CG978" s="198">
        <f t="shared" si="759"/>
        <v>0</v>
      </c>
      <c r="CH978" s="199">
        <f>IFERROR(SQRT(($E978-$E$1136)^2+($AD978-$AD$1136)^2),0)</f>
        <v>4.6001380041401238E-2</v>
      </c>
      <c r="CI978" s="197" t="str">
        <f>IF(CH978&lt;=SMALL(CH$3:CH$1130,1),"MAS PARECIDO","NO")</f>
        <v>NO</v>
      </c>
      <c r="CJ978" s="197" t="str">
        <f>IF(CH978&lt;=SMALL(CH$3:CH$1130,5),"SIMILAR","NO")</f>
        <v>NO</v>
      </c>
      <c r="CK978" s="197" t="str">
        <f t="shared" si="760"/>
        <v>N/A</v>
      </c>
      <c r="CL978" s="197">
        <f t="shared" si="761"/>
        <v>0</v>
      </c>
      <c r="CM978" s="198">
        <f t="shared" si="762"/>
        <v>0</v>
      </c>
      <c r="CN978" s="199">
        <f>IFERROR(SQRT(($E978-$E$1136)^2+($AG978-$AG$1136)^2),0)</f>
        <v>4.6001380041401238E-2</v>
      </c>
      <c r="CO978" s="197" t="str">
        <f>IF(CN978&lt;=SMALL(CN$3:CN$1130,1),"MAS PARECIDO","NO")</f>
        <v>NO</v>
      </c>
      <c r="CP978" s="197" t="str">
        <f>IF(CN978&lt;=SMALL(CN$3:CN$1130,5),"SIMILAR","NO")</f>
        <v>NO</v>
      </c>
      <c r="CQ978" s="197" t="str">
        <f t="shared" si="763"/>
        <v>N/A</v>
      </c>
      <c r="CR978" s="197">
        <f t="shared" si="764"/>
        <v>0</v>
      </c>
      <c r="CS978" s="198">
        <f t="shared" si="765"/>
        <v>0</v>
      </c>
      <c r="CT978" s="199">
        <f>IFERROR(SQRT(($E978-$E$1136)^2+($AJ978-$AJ$1136)^2),0)</f>
        <v>4.6001380041401238E-2</v>
      </c>
      <c r="CU978" s="197" t="str">
        <f>IF(CT978&lt;=SMALL(CT$3:CT$1130,1),"MAS PARECIDO","NO")</f>
        <v>NO</v>
      </c>
      <c r="CV978" s="197" t="str">
        <f>IF(CT978&lt;=SMALL(CT$3:CT$1130,5),"SIMILAR","NO")</f>
        <v>NO</v>
      </c>
      <c r="CW978" s="197" t="str">
        <f t="shared" si="766"/>
        <v>N/A</v>
      </c>
      <c r="CX978" s="197">
        <f t="shared" si="767"/>
        <v>0</v>
      </c>
      <c r="CY978" s="198">
        <f t="shared" si="768"/>
        <v>0</v>
      </c>
      <c r="CZ978" s="2">
        <v>0</v>
      </c>
      <c r="DA978" s="2" t="s">
        <v>2792</v>
      </c>
      <c r="DB978" s="2">
        <v>0</v>
      </c>
      <c r="DC978" s="2" t="s">
        <v>189</v>
      </c>
    </row>
    <row r="979" spans="1:107">
      <c r="A979" s="24" t="s">
        <v>1129</v>
      </c>
      <c r="B979" s="46">
        <v>240113.95</v>
      </c>
      <c r="C979" s="190">
        <f>(B979-$B$1132)/($B$1133-$B$1132)</f>
        <v>0.27540700944181462</v>
      </c>
      <c r="D979" s="46">
        <v>12000</v>
      </c>
      <c r="E979" s="190">
        <f>(D979-$D$1132)/($D$1133-$D$1132)</f>
        <v>2.3970719121573648E-2</v>
      </c>
      <c r="F979" s="46" t="s">
        <v>191</v>
      </c>
      <c r="G979" s="192">
        <f>VLOOKUP(F979,'DATOS DE SOPORTE'!$Y$5:$Z$8,2,FALSE)</f>
        <v>1</v>
      </c>
      <c r="H979" s="190">
        <f>(G979-$G$1132)/($G$1133-$G$1132)</f>
        <v>0</v>
      </c>
      <c r="I979" s="50">
        <v>0</v>
      </c>
      <c r="J979" s="200">
        <f t="shared" si="728"/>
        <v>0</v>
      </c>
      <c r="K979" s="190">
        <f>(J979-$J$1132)/($J$1133-$J$1132)</f>
        <v>0</v>
      </c>
      <c r="L979" s="193" t="str">
        <f t="shared" si="729"/>
        <v>NO</v>
      </c>
      <c r="M979" s="46" t="s">
        <v>192</v>
      </c>
      <c r="N979" s="192">
        <f t="shared" si="730"/>
        <v>2</v>
      </c>
      <c r="O979" s="190">
        <f>(N979-N$1132)/(N$1133-N$1132)</f>
        <v>1</v>
      </c>
      <c r="P979" s="46" t="s">
        <v>193</v>
      </c>
      <c r="Q979" s="192">
        <f t="shared" si="731"/>
        <v>2</v>
      </c>
      <c r="R979" s="190">
        <f>(Q979-Q$1132)/(Q$1133-Q$1132)</f>
        <v>0.5</v>
      </c>
      <c r="S979" s="46"/>
      <c r="T979" s="192">
        <f t="shared" si="732"/>
        <v>2</v>
      </c>
      <c r="U979" s="190">
        <f>(T979-T$1132)/(T$1133-T$1132)</f>
        <v>1</v>
      </c>
      <c r="V979" s="46" t="s">
        <v>62</v>
      </c>
      <c r="W979" s="194">
        <f>VLOOKUP(V979,'DATOS DE SOPORTE'!$S$5:$T$10,2,FALSE)</f>
        <v>1</v>
      </c>
      <c r="X979" s="201">
        <f>(W979-W$1132)/(W$1133-W$1132)</f>
        <v>0</v>
      </c>
      <c r="Y979" s="46" t="s">
        <v>188</v>
      </c>
      <c r="Z979" s="194">
        <f t="shared" si="733"/>
        <v>1</v>
      </c>
      <c r="AA979" s="201">
        <f>(Z979-Z$1132)/(Z$1133-Z$1132)</f>
        <v>0</v>
      </c>
      <c r="AB979" s="46" t="s">
        <v>188</v>
      </c>
      <c r="AC979" s="194">
        <f t="shared" si="734"/>
        <v>1</v>
      </c>
      <c r="AD979" s="201">
        <f>(AC979-AC$1132)/(AC$1133-AC$1132)</f>
        <v>0</v>
      </c>
      <c r="AE979" s="46" t="s">
        <v>188</v>
      </c>
      <c r="AF979" s="194">
        <f t="shared" si="735"/>
        <v>1</v>
      </c>
      <c r="AG979" s="201">
        <f>(AF979-AF$1132)/(AF$1133-AF$1132)</f>
        <v>0</v>
      </c>
      <c r="AH979" s="24" t="s">
        <v>67</v>
      </c>
      <c r="AI979" s="194">
        <f>VLOOKUP(AH979,'DATOS DE SOPORTE'!$V$5:$W$8,2,FALSE)</f>
        <v>1</v>
      </c>
      <c r="AJ979" s="201">
        <f>(AI979-AI$1132)/(AI$1133-AI$1132)</f>
        <v>0</v>
      </c>
      <c r="AK979" s="58" t="str">
        <f t="shared" si="727"/>
        <v>Regular</v>
      </c>
      <c r="AL979" s="196">
        <f>IFERROR(SQRT(($E979-$E$1136)^2+($C979-$C$1136)^2),0)</f>
        <v>7.4253787713277411E-2</v>
      </c>
      <c r="AM979" s="197" t="str">
        <f>IF(AL979&lt;=SMALL($AL$3:$AL$1130,1),"MAS PARECIDO","NO")</f>
        <v>NO</v>
      </c>
      <c r="AN979" s="197" t="str">
        <f>IF(AL979&lt;=SMALL($AL$3:$AL$1130,5),"SIMILAR","NO")</f>
        <v>NO</v>
      </c>
      <c r="AO979" s="197" t="str">
        <f t="shared" si="736"/>
        <v>N/A</v>
      </c>
      <c r="AP979" s="197">
        <f t="shared" si="737"/>
        <v>0</v>
      </c>
      <c r="AQ979" s="198">
        <f t="shared" si="738"/>
        <v>0</v>
      </c>
      <c r="AR979" s="196">
        <f>IFERROR(SQRT(($E979-$E$1136)^2+($H979-$H$1136)^2),0)</f>
        <v>0.33419626819081383</v>
      </c>
      <c r="AS979" s="197" t="str">
        <f>IF(AR979&lt;=SMALL(AR$3:AR$1130,1),"MAS PARECIDO","NO")</f>
        <v>NO</v>
      </c>
      <c r="AT979" s="197" t="str">
        <f>IF(AR979&lt;=SMALL(AR$3:AR$1130,5),"SIMILAR","NO")</f>
        <v>NO</v>
      </c>
      <c r="AU979" s="197" t="str">
        <f t="shared" si="739"/>
        <v>N/A</v>
      </c>
      <c r="AV979" s="197">
        <f t="shared" si="740"/>
        <v>0</v>
      </c>
      <c r="AW979" s="198">
        <f t="shared" si="741"/>
        <v>0</v>
      </c>
      <c r="AX979" s="199">
        <f>IFERROR(SQRT(($E979-$E$1136)^2+($K979-$K$1136)^2),0)</f>
        <v>0.20143493878062779</v>
      </c>
      <c r="AY979" s="197" t="str">
        <f>IF(AX979&lt;=SMALL(AX$3:AX$1130,1),"MAS PARECIDO","NO")</f>
        <v>NO</v>
      </c>
      <c r="AZ979" s="197" t="str">
        <f>IF(AX979&lt;=SMALL(AX$3:AX$1130,5),"SIMILAR","NO")</f>
        <v>NO</v>
      </c>
      <c r="BA979" s="197" t="str">
        <f t="shared" si="742"/>
        <v>N/A</v>
      </c>
      <c r="BB979" s="197">
        <f t="shared" si="743"/>
        <v>0</v>
      </c>
      <c r="BC979" s="198">
        <f t="shared" si="744"/>
        <v>0</v>
      </c>
      <c r="BD979" s="196">
        <f>IFERROR(SQRT(($E979-$E$1136)^2+($O979-$O$1136)^2),0)</f>
        <v>2.4000720021600648E-2</v>
      </c>
      <c r="BE979" s="197" t="str">
        <f>IF(BD979&lt;=SMALL(BD$3:BD$1130,1),"MAS PARECIDO","NO")</f>
        <v>NO</v>
      </c>
      <c r="BF979" s="197" t="str">
        <f>IF(BD979&lt;=SMALL(BD$3:BD$1130,5),"SIMILAR","NO")</f>
        <v>NO</v>
      </c>
      <c r="BG979" s="197" t="str">
        <f t="shared" si="745"/>
        <v>N/A</v>
      </c>
      <c r="BH979" s="197">
        <f t="shared" si="746"/>
        <v>0</v>
      </c>
      <c r="BI979" s="198">
        <f t="shared" si="747"/>
        <v>0</v>
      </c>
      <c r="BJ979" s="199">
        <f>IFERROR(SQRT(($E979-$E$1136)^2+($R979-$R$1136)^2),0)</f>
        <v>2.4000720021600648E-2</v>
      </c>
      <c r="BK979" s="197" t="str">
        <f>IF(BJ979&lt;=SMALL(BJ$3:BJ$1130,1),"MAS PARECIDO","NO")</f>
        <v>NO</v>
      </c>
      <c r="BL979" s="197" t="str">
        <f>IF(BJ979&lt;=SMALL(BJ$3:BJ$1130,5),"SIMILAR","NO")</f>
        <v>NO</v>
      </c>
      <c r="BM979" s="197" t="str">
        <f t="shared" si="748"/>
        <v>N/A</v>
      </c>
      <c r="BN979" s="197">
        <f t="shared" si="749"/>
        <v>0</v>
      </c>
      <c r="BO979" s="198">
        <f t="shared" si="750"/>
        <v>0</v>
      </c>
      <c r="BP979" s="199">
        <f>IFERROR(SQRT(($E979-$E$1136)^2+($U979-$U$1136)^2),0)</f>
        <v>1.0002879758157424</v>
      </c>
      <c r="BQ979" s="197" t="str">
        <f>IF(BP979&lt;=SMALL(BP$3:BP$1130,1),"MAS PARECIDO","NO")</f>
        <v>NO</v>
      </c>
      <c r="BR979" s="197" t="str">
        <f>IF(BP979&lt;=SMALL(BP$3:BP$1130,5),"SIMILAR","NO")</f>
        <v>NO</v>
      </c>
      <c r="BS979" s="197" t="str">
        <f t="shared" si="751"/>
        <v>N/A</v>
      </c>
      <c r="BT979" s="197">
        <f t="shared" si="752"/>
        <v>0</v>
      </c>
      <c r="BU979" s="198">
        <f t="shared" si="753"/>
        <v>0</v>
      </c>
      <c r="BV979" s="199">
        <f>IFERROR(SQRT(($E979-$E$1136)^2+($X979-$X$1136)^2),0)</f>
        <v>2.4000720021600648E-2</v>
      </c>
      <c r="BW979" s="197" t="str">
        <f>IF(BV979&lt;=SMALL(BV$3:BV$1130,1),"MAS PARECIDO","NO")</f>
        <v>NO</v>
      </c>
      <c r="BX979" s="197" t="str">
        <f>IF(BV979&lt;=SMALL(BV$3:BV$1130,5),"SIMILAR","NO")</f>
        <v>NO</v>
      </c>
      <c r="BY979" s="197" t="str">
        <f t="shared" si="754"/>
        <v>N/A</v>
      </c>
      <c r="BZ979" s="197">
        <f t="shared" si="755"/>
        <v>0</v>
      </c>
      <c r="CA979" s="198">
        <f t="shared" si="756"/>
        <v>0</v>
      </c>
      <c r="CB979" s="199">
        <f>IFERROR(SQRT(($E979-$E$1136)^2+($AA979-$AA$1136)^2),0)</f>
        <v>2.4000720021600648E-2</v>
      </c>
      <c r="CC979" s="197" t="str">
        <f>IF(CB979&lt;=SMALL(CB$3:CB$1130,1),"MAS PARECIDO","NO")</f>
        <v>NO</v>
      </c>
      <c r="CD979" s="197" t="str">
        <f>IF(CB979&lt;=SMALL(CB$3:CB$1130,5),"SIMILAR","NO")</f>
        <v>NO</v>
      </c>
      <c r="CE979" s="197" t="str">
        <f t="shared" si="757"/>
        <v>N/A</v>
      </c>
      <c r="CF979" s="197">
        <f t="shared" si="758"/>
        <v>0</v>
      </c>
      <c r="CG979" s="198">
        <f t="shared" si="759"/>
        <v>0</v>
      </c>
      <c r="CH979" s="199">
        <f>IFERROR(SQRT(($E979-$E$1136)^2+($AD979-$AD$1136)^2),0)</f>
        <v>1.0002879758157424</v>
      </c>
      <c r="CI979" s="197" t="str">
        <f>IF(CH979&lt;=SMALL(CH$3:CH$1130,1),"MAS PARECIDO","NO")</f>
        <v>NO</v>
      </c>
      <c r="CJ979" s="197" t="str">
        <f>IF(CH979&lt;=SMALL(CH$3:CH$1130,5),"SIMILAR","NO")</f>
        <v>NO</v>
      </c>
      <c r="CK979" s="197" t="str">
        <f t="shared" si="760"/>
        <v>N/A</v>
      </c>
      <c r="CL979" s="197">
        <f t="shared" si="761"/>
        <v>0</v>
      </c>
      <c r="CM979" s="198">
        <f t="shared" si="762"/>
        <v>0</v>
      </c>
      <c r="CN979" s="199">
        <f>IFERROR(SQRT(($E979-$E$1136)^2+($AG979-$AG$1136)^2),0)</f>
        <v>1.0002879758157424</v>
      </c>
      <c r="CO979" s="197" t="str">
        <f>IF(CN979&lt;=SMALL(CN$3:CN$1130,1),"MAS PARECIDO","NO")</f>
        <v>NO</v>
      </c>
      <c r="CP979" s="197" t="str">
        <f>IF(CN979&lt;=SMALL(CN$3:CN$1130,5),"SIMILAR","NO")</f>
        <v>NO</v>
      </c>
      <c r="CQ979" s="197" t="str">
        <f t="shared" si="763"/>
        <v>N/A</v>
      </c>
      <c r="CR979" s="197">
        <f t="shared" si="764"/>
        <v>0</v>
      </c>
      <c r="CS979" s="198">
        <f t="shared" si="765"/>
        <v>0</v>
      </c>
      <c r="CT979" s="199">
        <f>IFERROR(SQRT(($E979-$E$1136)^2+($AJ979-$AJ$1136)^2),0)</f>
        <v>2.4000720021600648E-2</v>
      </c>
      <c r="CU979" s="197" t="str">
        <f>IF(CT979&lt;=SMALL(CT$3:CT$1130,1),"MAS PARECIDO","NO")</f>
        <v>NO</v>
      </c>
      <c r="CV979" s="197" t="str">
        <f>IF(CT979&lt;=SMALL(CT$3:CT$1130,5),"SIMILAR","NO")</f>
        <v>NO</v>
      </c>
      <c r="CW979" s="197" t="str">
        <f t="shared" si="766"/>
        <v>N/A</v>
      </c>
      <c r="CX979" s="197">
        <f t="shared" si="767"/>
        <v>0</v>
      </c>
      <c r="CY979" s="198">
        <f t="shared" si="768"/>
        <v>0</v>
      </c>
      <c r="CZ979" s="2">
        <v>0</v>
      </c>
      <c r="DA979" s="2" t="s">
        <v>2793</v>
      </c>
      <c r="DB979" s="2">
        <v>1</v>
      </c>
      <c r="DC979" s="2" t="s">
        <v>346</v>
      </c>
    </row>
    <row r="980" spans="1:107">
      <c r="A980" s="24" t="s">
        <v>1130</v>
      </c>
      <c r="B980" s="46">
        <v>133432.4</v>
      </c>
      <c r="C980" s="190">
        <f>(B980-$B$1132)/($B$1133-$B$1132)</f>
        <v>0.15070553672455861</v>
      </c>
      <c r="D980" s="46">
        <v>75000</v>
      </c>
      <c r="E980" s="190">
        <f>(D980-$D$1132)/($D$1133-$D$1132)</f>
        <v>0.14997449923497705</v>
      </c>
      <c r="F980" s="46" t="s">
        <v>191</v>
      </c>
      <c r="G980" s="192">
        <f>VLOOKUP(F980,'DATOS DE SOPORTE'!$Y$5:$Z$8,2,FALSE)</f>
        <v>1</v>
      </c>
      <c r="H980" s="190">
        <f>(G980-$G$1132)/($G$1133-$G$1132)</f>
        <v>0</v>
      </c>
      <c r="I980" s="50">
        <v>0</v>
      </c>
      <c r="J980" s="200">
        <f t="shared" si="728"/>
        <v>0</v>
      </c>
      <c r="K980" s="190">
        <f>(J980-$J$1132)/($J$1133-$J$1132)</f>
        <v>0</v>
      </c>
      <c r="L980" s="193" t="str">
        <f t="shared" si="729"/>
        <v>NO</v>
      </c>
      <c r="M980" s="46" t="s">
        <v>56</v>
      </c>
      <c r="N980" s="192">
        <f t="shared" si="730"/>
        <v>1</v>
      </c>
      <c r="O980" s="190">
        <f>(N980-N$1132)/(N$1133-N$1132)</f>
        <v>0</v>
      </c>
      <c r="P980" s="46" t="s">
        <v>58</v>
      </c>
      <c r="Q980" s="192">
        <f t="shared" si="731"/>
        <v>3</v>
      </c>
      <c r="R980" s="190">
        <f>(Q980-Q$1132)/(Q$1133-Q$1132)</f>
        <v>1</v>
      </c>
      <c r="S980" s="46" t="s">
        <v>194</v>
      </c>
      <c r="T980" s="192">
        <f t="shared" si="732"/>
        <v>1</v>
      </c>
      <c r="U980" s="190">
        <f>(T980-T$1132)/(T$1133-T$1132)</f>
        <v>0</v>
      </c>
      <c r="V980" s="46" t="s">
        <v>62</v>
      </c>
      <c r="W980" s="194">
        <f>VLOOKUP(V980,'DATOS DE SOPORTE'!$S$5:$T$10,2,FALSE)</f>
        <v>1</v>
      </c>
      <c r="X980" s="201">
        <f>(W980-W$1132)/(W$1133-W$1132)</f>
        <v>0</v>
      </c>
      <c r="Y980" s="46" t="s">
        <v>188</v>
      </c>
      <c r="Z980" s="194">
        <f t="shared" si="733"/>
        <v>1</v>
      </c>
      <c r="AA980" s="201">
        <f>(Z980-Z$1132)/(Z$1133-Z$1132)</f>
        <v>0</v>
      </c>
      <c r="AB980" s="46" t="s">
        <v>136</v>
      </c>
      <c r="AC980" s="194">
        <f t="shared" si="734"/>
        <v>2</v>
      </c>
      <c r="AD980" s="201">
        <f>(AC980-AC$1132)/(AC$1133-AC$1132)</f>
        <v>1</v>
      </c>
      <c r="AE980" s="46" t="s">
        <v>136</v>
      </c>
      <c r="AF980" s="194">
        <f t="shared" si="735"/>
        <v>2</v>
      </c>
      <c r="AG980" s="201">
        <f>(AF980-AF$1132)/(AF$1133-AF$1132)</f>
        <v>1</v>
      </c>
      <c r="AH980" s="24" t="s">
        <v>67</v>
      </c>
      <c r="AI980" s="194">
        <f>VLOOKUP(AH980,'DATOS DE SOPORTE'!$V$5:$W$8,2,FALSE)</f>
        <v>1</v>
      </c>
      <c r="AJ980" s="201">
        <f>(AI980-AI$1132)/(AI$1133-AI$1132)</f>
        <v>0</v>
      </c>
      <c r="AK980" s="58" t="str">
        <f t="shared" si="727"/>
        <v>Bueno</v>
      </c>
      <c r="AL980" s="196">
        <f>IFERROR(SQRT(($E980-$E$1136)^2+($C980-$C$1136)^2),0)</f>
        <v>0.15957554353367054</v>
      </c>
      <c r="AM980" s="197" t="str">
        <f>IF(AL980&lt;=SMALL($AL$3:$AL$1130,1),"MAS PARECIDO","NO")</f>
        <v>NO</v>
      </c>
      <c r="AN980" s="197" t="str">
        <f>IF(AL980&lt;=SMALL($AL$3:$AL$1130,5),"SIMILAR","NO")</f>
        <v>NO</v>
      </c>
      <c r="AO980" s="197" t="str">
        <f t="shared" si="736"/>
        <v>N/A</v>
      </c>
      <c r="AP980" s="197">
        <f t="shared" si="737"/>
        <v>0</v>
      </c>
      <c r="AQ980" s="198">
        <f t="shared" si="738"/>
        <v>0</v>
      </c>
      <c r="AR980" s="196">
        <f>IFERROR(SQRT(($E980-$E$1136)^2+($H980-$H$1136)^2),0)</f>
        <v>0.36553038337717364</v>
      </c>
      <c r="AS980" s="197" t="str">
        <f>IF(AR980&lt;=SMALL(AR$3:AR$1130,1),"MAS PARECIDO","NO")</f>
        <v>NO</v>
      </c>
      <c r="AT980" s="197" t="str">
        <f>IF(AR980&lt;=SMALL(AR$3:AR$1130,5),"SIMILAR","NO")</f>
        <v>NO</v>
      </c>
      <c r="AU980" s="197" t="str">
        <f t="shared" si="739"/>
        <v>N/A</v>
      </c>
      <c r="AV980" s="197">
        <f t="shared" si="740"/>
        <v>0</v>
      </c>
      <c r="AW980" s="198">
        <f t="shared" si="741"/>
        <v>0</v>
      </c>
      <c r="AX980" s="199">
        <f>IFERROR(SQRT(($E980-$E$1136)^2+($K980-$K$1136)^2),0)</f>
        <v>0.25000270010692371</v>
      </c>
      <c r="AY980" s="197" t="str">
        <f>IF(AX980&lt;=SMALL(AX$3:AX$1130,1),"MAS PARECIDO","NO")</f>
        <v>NO</v>
      </c>
      <c r="AZ980" s="197" t="str">
        <f>IF(AX980&lt;=SMALL(AX$3:AX$1130,5),"SIMILAR","NO")</f>
        <v>NO</v>
      </c>
      <c r="BA980" s="197" t="str">
        <f t="shared" si="742"/>
        <v>N/A</v>
      </c>
      <c r="BB980" s="197">
        <f t="shared" si="743"/>
        <v>0</v>
      </c>
      <c r="BC980" s="198">
        <f t="shared" si="744"/>
        <v>0</v>
      </c>
      <c r="BD980" s="196">
        <f>IFERROR(SQRT(($E980-$E$1136)^2+($O980-$O$1136)^2),0)</f>
        <v>1.0111880883696922</v>
      </c>
      <c r="BE980" s="197" t="str">
        <f>IF(BD980&lt;=SMALL(BD$3:BD$1130,1),"MAS PARECIDO","NO")</f>
        <v>NO</v>
      </c>
      <c r="BF980" s="197" t="str">
        <f>IF(BD980&lt;=SMALL(BD$3:BD$1130,5),"SIMILAR","NO")</f>
        <v>NO</v>
      </c>
      <c r="BG980" s="197" t="str">
        <f t="shared" si="745"/>
        <v>N/A</v>
      </c>
      <c r="BH980" s="197">
        <f t="shared" si="746"/>
        <v>0</v>
      </c>
      <c r="BI980" s="198">
        <f t="shared" si="747"/>
        <v>0</v>
      </c>
      <c r="BJ980" s="199">
        <f>IFERROR(SQRT(($E980-$E$1136)^2+($R980-$R$1136)^2),0)</f>
        <v>0.52201661856760118</v>
      </c>
      <c r="BK980" s="197" t="str">
        <f>IF(BJ980&lt;=SMALL(BJ$3:BJ$1130,1),"MAS PARECIDO","NO")</f>
        <v>NO</v>
      </c>
      <c r="BL980" s="197" t="str">
        <f>IF(BJ980&lt;=SMALL(BJ$3:BJ$1130,5),"SIMILAR","NO")</f>
        <v>NO</v>
      </c>
      <c r="BM980" s="197" t="str">
        <f t="shared" si="748"/>
        <v>N/A</v>
      </c>
      <c r="BN980" s="197">
        <f t="shared" si="749"/>
        <v>0</v>
      </c>
      <c r="BO980" s="198">
        <f t="shared" si="750"/>
        <v>0</v>
      </c>
      <c r="BP980" s="199">
        <f>IFERROR(SQRT(($E980-$E$1136)^2+($U980-$U$1136)^2),0)</f>
        <v>0.15000450013500405</v>
      </c>
      <c r="BQ980" s="197" t="str">
        <f>IF(BP980&lt;=SMALL(BP$3:BP$1130,1),"MAS PARECIDO","NO")</f>
        <v>NO</v>
      </c>
      <c r="BR980" s="197" t="str">
        <f>IF(BP980&lt;=SMALL(BP$3:BP$1130,5),"SIMILAR","NO")</f>
        <v>NO</v>
      </c>
      <c r="BS980" s="197" t="str">
        <f t="shared" si="751"/>
        <v>N/A</v>
      </c>
      <c r="BT980" s="197">
        <f t="shared" si="752"/>
        <v>0</v>
      </c>
      <c r="BU980" s="198">
        <f t="shared" si="753"/>
        <v>0</v>
      </c>
      <c r="BV980" s="199">
        <f>IFERROR(SQRT(($E980-$E$1136)^2+($X980-$X$1136)^2),0)</f>
        <v>0.15000450013500405</v>
      </c>
      <c r="BW980" s="197" t="str">
        <f>IF(BV980&lt;=SMALL(BV$3:BV$1130,1),"MAS PARECIDO","NO")</f>
        <v>NO</v>
      </c>
      <c r="BX980" s="197" t="str">
        <f>IF(BV980&lt;=SMALL(BV$3:BV$1130,5),"SIMILAR","NO")</f>
        <v>NO</v>
      </c>
      <c r="BY980" s="197" t="str">
        <f t="shared" si="754"/>
        <v>N/A</v>
      </c>
      <c r="BZ980" s="197">
        <f t="shared" si="755"/>
        <v>0</v>
      </c>
      <c r="CA980" s="198">
        <f t="shared" si="756"/>
        <v>0</v>
      </c>
      <c r="CB980" s="199">
        <f>IFERROR(SQRT(($E980-$E$1136)^2+($AA980-$AA$1136)^2),0)</f>
        <v>0.15000450013500405</v>
      </c>
      <c r="CC980" s="197" t="str">
        <f>IF(CB980&lt;=SMALL(CB$3:CB$1130,1),"MAS PARECIDO","NO")</f>
        <v>NO</v>
      </c>
      <c r="CD980" s="197" t="str">
        <f>IF(CB980&lt;=SMALL(CB$3:CB$1130,5),"SIMILAR","NO")</f>
        <v>NO</v>
      </c>
      <c r="CE980" s="197" t="str">
        <f t="shared" si="757"/>
        <v>N/A</v>
      </c>
      <c r="CF980" s="197">
        <f t="shared" si="758"/>
        <v>0</v>
      </c>
      <c r="CG980" s="198">
        <f t="shared" si="759"/>
        <v>0</v>
      </c>
      <c r="CH980" s="199">
        <f>IFERROR(SQRT(($E980-$E$1136)^2+($AD980-$AD$1136)^2),0)</f>
        <v>0.15000450013500405</v>
      </c>
      <c r="CI980" s="197" t="str">
        <f>IF(CH980&lt;=SMALL(CH$3:CH$1130,1),"MAS PARECIDO","NO")</f>
        <v>NO</v>
      </c>
      <c r="CJ980" s="197" t="str">
        <f>IF(CH980&lt;=SMALL(CH$3:CH$1130,5),"SIMILAR","NO")</f>
        <v>NO</v>
      </c>
      <c r="CK980" s="197" t="str">
        <f t="shared" si="760"/>
        <v>N/A</v>
      </c>
      <c r="CL980" s="197">
        <f t="shared" si="761"/>
        <v>0</v>
      </c>
      <c r="CM980" s="198">
        <f t="shared" si="762"/>
        <v>0</v>
      </c>
      <c r="CN980" s="199">
        <f>IFERROR(SQRT(($E980-$E$1136)^2+($AG980-$AG$1136)^2),0)</f>
        <v>0.15000450013500405</v>
      </c>
      <c r="CO980" s="197" t="str">
        <f>IF(CN980&lt;=SMALL(CN$3:CN$1130,1),"MAS PARECIDO","NO")</f>
        <v>NO</v>
      </c>
      <c r="CP980" s="197" t="str">
        <f>IF(CN980&lt;=SMALL(CN$3:CN$1130,5),"SIMILAR","NO")</f>
        <v>NO</v>
      </c>
      <c r="CQ980" s="197" t="str">
        <f t="shared" si="763"/>
        <v>N/A</v>
      </c>
      <c r="CR980" s="197">
        <f t="shared" si="764"/>
        <v>0</v>
      </c>
      <c r="CS980" s="198">
        <f t="shared" si="765"/>
        <v>0</v>
      </c>
      <c r="CT980" s="199">
        <f>IFERROR(SQRT(($E980-$E$1136)^2+($AJ980-$AJ$1136)^2),0)</f>
        <v>0.15000450013500405</v>
      </c>
      <c r="CU980" s="197" t="str">
        <f>IF(CT980&lt;=SMALL(CT$3:CT$1130,1),"MAS PARECIDO","NO")</f>
        <v>NO</v>
      </c>
      <c r="CV980" s="197" t="str">
        <f>IF(CT980&lt;=SMALL(CT$3:CT$1130,5),"SIMILAR","NO")</f>
        <v>NO</v>
      </c>
      <c r="CW980" s="197" t="str">
        <f t="shared" si="766"/>
        <v>N/A</v>
      </c>
      <c r="CX980" s="197">
        <f t="shared" si="767"/>
        <v>0</v>
      </c>
      <c r="CY980" s="198">
        <f t="shared" si="768"/>
        <v>0</v>
      </c>
      <c r="CZ980" s="2">
        <v>0</v>
      </c>
      <c r="DA980" s="2" t="s">
        <v>2794</v>
      </c>
      <c r="DB980" s="2">
        <v>0</v>
      </c>
      <c r="DC980" s="2" t="s">
        <v>189</v>
      </c>
    </row>
    <row r="981" spans="1:107">
      <c r="A981" s="24" t="s">
        <v>470</v>
      </c>
      <c r="B981" s="46">
        <v>69981.64</v>
      </c>
      <c r="C981" s="190">
        <f>(B981-$B$1132)/($B$1133-$B$1132)</f>
        <v>7.6537105378846462E-2</v>
      </c>
      <c r="D981" s="46">
        <v>20000</v>
      </c>
      <c r="E981" s="190">
        <f>(D981-$D$1132)/($D$1133-$D$1132)</f>
        <v>3.9971199135974078E-2</v>
      </c>
      <c r="F981" s="46" t="s">
        <v>53</v>
      </c>
      <c r="G981" s="192">
        <f>VLOOKUP(F981,'DATOS DE SOPORTE'!$Y$5:$Z$8,2,FALSE)</f>
        <v>2</v>
      </c>
      <c r="H981" s="190">
        <f>(G981-$G$1132)/($G$1133-$G$1132)</f>
        <v>0.33333333333333331</v>
      </c>
      <c r="I981" s="50">
        <v>2</v>
      </c>
      <c r="J981" s="200">
        <f t="shared" si="728"/>
        <v>2</v>
      </c>
      <c r="K981" s="190">
        <f>(J981-$J$1132)/($J$1133-$J$1132)</f>
        <v>0.4</v>
      </c>
      <c r="L981" s="193" t="str">
        <f t="shared" si="729"/>
        <v>SI</v>
      </c>
      <c r="M981" s="46" t="s">
        <v>192</v>
      </c>
      <c r="N981" s="192">
        <f t="shared" si="730"/>
        <v>2</v>
      </c>
      <c r="O981" s="190">
        <f>(N981-N$1132)/(N$1133-N$1132)</f>
        <v>1</v>
      </c>
      <c r="P981" s="46" t="s">
        <v>193</v>
      </c>
      <c r="Q981" s="192">
        <f t="shared" si="731"/>
        <v>2</v>
      </c>
      <c r="R981" s="190">
        <f>(Q981-Q$1132)/(Q$1133-Q$1132)</f>
        <v>0.5</v>
      </c>
      <c r="S981" s="46" t="s">
        <v>60</v>
      </c>
      <c r="T981" s="192">
        <f t="shared" si="732"/>
        <v>2</v>
      </c>
      <c r="U981" s="190">
        <f>(T981-T$1132)/(T$1133-T$1132)</f>
        <v>1</v>
      </c>
      <c r="V981" s="46" t="s">
        <v>62</v>
      </c>
      <c r="W981" s="194">
        <f>VLOOKUP(V981,'DATOS DE SOPORTE'!$S$5:$T$10,2,FALSE)</f>
        <v>1</v>
      </c>
      <c r="X981" s="201">
        <f>(W981-W$1132)/(W$1133-W$1132)</f>
        <v>0</v>
      </c>
      <c r="Y981" s="46" t="s">
        <v>188</v>
      </c>
      <c r="Z981" s="194">
        <f t="shared" si="733"/>
        <v>1</v>
      </c>
      <c r="AA981" s="201">
        <f>(Z981-Z$1132)/(Z$1133-Z$1132)</f>
        <v>0</v>
      </c>
      <c r="AB981" s="46" t="s">
        <v>136</v>
      </c>
      <c r="AC981" s="194">
        <f t="shared" si="734"/>
        <v>2</v>
      </c>
      <c r="AD981" s="201">
        <f>(AC981-AC$1132)/(AC$1133-AC$1132)</f>
        <v>1</v>
      </c>
      <c r="AE981" s="46" t="s">
        <v>136</v>
      </c>
      <c r="AF981" s="194">
        <f t="shared" si="735"/>
        <v>2</v>
      </c>
      <c r="AG981" s="201">
        <f>(AF981-AF$1132)/(AF$1133-AF$1132)</f>
        <v>1</v>
      </c>
      <c r="AH981" s="24" t="s">
        <v>67</v>
      </c>
      <c r="AI981" s="194">
        <f>VLOOKUP(AH981,'DATOS DE SOPORTE'!$V$5:$W$8,2,FALSE)</f>
        <v>1</v>
      </c>
      <c r="AJ981" s="201">
        <f>(AI981-AI$1132)/(AI$1133-AI$1132)</f>
        <v>0</v>
      </c>
      <c r="AK981" s="58" t="str">
        <f t="shared" si="727"/>
        <v>Bueno</v>
      </c>
      <c r="AL981" s="196">
        <f>IFERROR(SQRT(($E981-$E$1136)^2+($C981-$C$1136)^2),0)</f>
        <v>0.1346794278554036</v>
      </c>
      <c r="AM981" s="197" t="str">
        <f>IF(AL981&lt;=SMALL($AL$3:$AL$1130,1),"MAS PARECIDO","NO")</f>
        <v>NO</v>
      </c>
      <c r="AN981" s="197" t="str">
        <f>IF(AL981&lt;=SMALL($AL$3:$AL$1130,5),"SIMILAR","NO")</f>
        <v>NO</v>
      </c>
      <c r="AO981" s="197" t="str">
        <f t="shared" si="736"/>
        <v>N/A</v>
      </c>
      <c r="AP981" s="197">
        <f t="shared" si="737"/>
        <v>0</v>
      </c>
      <c r="AQ981" s="198">
        <f t="shared" si="738"/>
        <v>0</v>
      </c>
      <c r="AR981" s="196">
        <f>IFERROR(SQRT(($E981-$E$1136)^2+($H981-$H$1136)^2),0)</f>
        <v>4.0001200036001078E-2</v>
      </c>
      <c r="AS981" s="197" t="str">
        <f>IF(AR981&lt;=SMALL(AR$3:AR$1130,1),"MAS PARECIDO","NO")</f>
        <v>NO</v>
      </c>
      <c r="AT981" s="197" t="str">
        <f>IF(AR981&lt;=SMALL(AR$3:AR$1130,5),"SIMILAR","NO")</f>
        <v>NO</v>
      </c>
      <c r="AU981" s="197" t="str">
        <f t="shared" si="739"/>
        <v>N/A</v>
      </c>
      <c r="AV981" s="197">
        <f t="shared" si="740"/>
        <v>0</v>
      </c>
      <c r="AW981" s="198">
        <f t="shared" si="741"/>
        <v>0</v>
      </c>
      <c r="AX981" s="199">
        <f>IFERROR(SQRT(($E981-$E$1136)^2+($K981-$K$1136)^2),0)</f>
        <v>0.2039610158935285</v>
      </c>
      <c r="AY981" s="197" t="str">
        <f>IF(AX981&lt;=SMALL(AX$3:AX$1130,1),"MAS PARECIDO","NO")</f>
        <v>NO</v>
      </c>
      <c r="AZ981" s="197" t="str">
        <f>IF(AX981&lt;=SMALL(AX$3:AX$1130,5),"SIMILAR","NO")</f>
        <v>NO</v>
      </c>
      <c r="BA981" s="197" t="str">
        <f t="shared" si="742"/>
        <v>N/A</v>
      </c>
      <c r="BB981" s="197">
        <f t="shared" si="743"/>
        <v>0</v>
      </c>
      <c r="BC981" s="198">
        <f t="shared" si="744"/>
        <v>0</v>
      </c>
      <c r="BD981" s="196">
        <f>IFERROR(SQRT(($E981-$E$1136)^2+($O981-$O$1136)^2),0)</f>
        <v>4.0001200036001078E-2</v>
      </c>
      <c r="BE981" s="197" t="str">
        <f>IF(BD981&lt;=SMALL(BD$3:BD$1130,1),"MAS PARECIDO","NO")</f>
        <v>NO</v>
      </c>
      <c r="BF981" s="197" t="str">
        <f>IF(BD981&lt;=SMALL(BD$3:BD$1130,5),"SIMILAR","NO")</f>
        <v>NO</v>
      </c>
      <c r="BG981" s="197" t="str">
        <f t="shared" si="745"/>
        <v>N/A</v>
      </c>
      <c r="BH981" s="197">
        <f t="shared" si="746"/>
        <v>0</v>
      </c>
      <c r="BI981" s="198">
        <f t="shared" si="747"/>
        <v>0</v>
      </c>
      <c r="BJ981" s="199">
        <f>IFERROR(SQRT(($E981-$E$1136)^2+($R981-$R$1136)^2),0)</f>
        <v>4.0001200036001078E-2</v>
      </c>
      <c r="BK981" s="197" t="str">
        <f>IF(BJ981&lt;=SMALL(BJ$3:BJ$1130,1),"MAS PARECIDO","NO")</f>
        <v>NO</v>
      </c>
      <c r="BL981" s="197" t="str">
        <f>IF(BJ981&lt;=SMALL(BJ$3:BJ$1130,5),"SIMILAR","NO")</f>
        <v>NO</v>
      </c>
      <c r="BM981" s="197" t="str">
        <f t="shared" si="748"/>
        <v>N/A</v>
      </c>
      <c r="BN981" s="197">
        <f t="shared" si="749"/>
        <v>0</v>
      </c>
      <c r="BO981" s="198">
        <f t="shared" si="750"/>
        <v>0</v>
      </c>
      <c r="BP981" s="199">
        <f>IFERROR(SQRT(($E981-$E$1136)^2+($U981-$U$1136)^2),0)</f>
        <v>1.0007997282195475</v>
      </c>
      <c r="BQ981" s="197" t="str">
        <f>IF(BP981&lt;=SMALL(BP$3:BP$1130,1),"MAS PARECIDO","NO")</f>
        <v>NO</v>
      </c>
      <c r="BR981" s="197" t="str">
        <f>IF(BP981&lt;=SMALL(BP$3:BP$1130,5),"SIMILAR","NO")</f>
        <v>NO</v>
      </c>
      <c r="BS981" s="197" t="str">
        <f t="shared" si="751"/>
        <v>N/A</v>
      </c>
      <c r="BT981" s="197">
        <f t="shared" si="752"/>
        <v>0</v>
      </c>
      <c r="BU981" s="198">
        <f t="shared" si="753"/>
        <v>0</v>
      </c>
      <c r="BV981" s="199">
        <f>IFERROR(SQRT(($E981-$E$1136)^2+($X981-$X$1136)^2),0)</f>
        <v>4.0001200036001078E-2</v>
      </c>
      <c r="BW981" s="197" t="str">
        <f>IF(BV981&lt;=SMALL(BV$3:BV$1130,1),"MAS PARECIDO","NO")</f>
        <v>NO</v>
      </c>
      <c r="BX981" s="197" t="str">
        <f>IF(BV981&lt;=SMALL(BV$3:BV$1130,5),"SIMILAR","NO")</f>
        <v>NO</v>
      </c>
      <c r="BY981" s="197" t="str">
        <f t="shared" si="754"/>
        <v>N/A</v>
      </c>
      <c r="BZ981" s="197">
        <f t="shared" si="755"/>
        <v>0</v>
      </c>
      <c r="CA981" s="198">
        <f t="shared" si="756"/>
        <v>0</v>
      </c>
      <c r="CB981" s="199">
        <f>IFERROR(SQRT(($E981-$E$1136)^2+($AA981-$AA$1136)^2),0)</f>
        <v>4.0001200036001078E-2</v>
      </c>
      <c r="CC981" s="197" t="str">
        <f>IF(CB981&lt;=SMALL(CB$3:CB$1130,1),"MAS PARECIDO","NO")</f>
        <v>NO</v>
      </c>
      <c r="CD981" s="197" t="str">
        <f>IF(CB981&lt;=SMALL(CB$3:CB$1130,5),"SIMILAR","NO")</f>
        <v>NO</v>
      </c>
      <c r="CE981" s="197" t="str">
        <f t="shared" si="757"/>
        <v>N/A</v>
      </c>
      <c r="CF981" s="197">
        <f t="shared" si="758"/>
        <v>0</v>
      </c>
      <c r="CG981" s="198">
        <f t="shared" si="759"/>
        <v>0</v>
      </c>
      <c r="CH981" s="199">
        <f>IFERROR(SQRT(($E981-$E$1136)^2+($AD981-$AD$1136)^2),0)</f>
        <v>4.0001200036001078E-2</v>
      </c>
      <c r="CI981" s="197" t="str">
        <f>IF(CH981&lt;=SMALL(CH$3:CH$1130,1),"MAS PARECIDO","NO")</f>
        <v>NO</v>
      </c>
      <c r="CJ981" s="197" t="str">
        <f>IF(CH981&lt;=SMALL(CH$3:CH$1130,5),"SIMILAR","NO")</f>
        <v>NO</v>
      </c>
      <c r="CK981" s="197" t="str">
        <f t="shared" si="760"/>
        <v>N/A</v>
      </c>
      <c r="CL981" s="197">
        <f t="shared" si="761"/>
        <v>0</v>
      </c>
      <c r="CM981" s="198">
        <f t="shared" si="762"/>
        <v>0</v>
      </c>
      <c r="CN981" s="199">
        <f>IFERROR(SQRT(($E981-$E$1136)^2+($AG981-$AG$1136)^2),0)</f>
        <v>4.0001200036001078E-2</v>
      </c>
      <c r="CO981" s="197" t="str">
        <f>IF(CN981&lt;=SMALL(CN$3:CN$1130,1),"MAS PARECIDO","NO")</f>
        <v>NO</v>
      </c>
      <c r="CP981" s="197" t="str">
        <f>IF(CN981&lt;=SMALL(CN$3:CN$1130,5),"SIMILAR","NO")</f>
        <v>NO</v>
      </c>
      <c r="CQ981" s="197" t="str">
        <f t="shared" si="763"/>
        <v>N/A</v>
      </c>
      <c r="CR981" s="197">
        <f t="shared" si="764"/>
        <v>0</v>
      </c>
      <c r="CS981" s="198">
        <f t="shared" si="765"/>
        <v>0</v>
      </c>
      <c r="CT981" s="199">
        <f>IFERROR(SQRT(($E981-$E$1136)^2+($AJ981-$AJ$1136)^2),0)</f>
        <v>4.0001200036001078E-2</v>
      </c>
      <c r="CU981" s="197" t="str">
        <f>IF(CT981&lt;=SMALL(CT$3:CT$1130,1),"MAS PARECIDO","NO")</f>
        <v>NO</v>
      </c>
      <c r="CV981" s="197" t="str">
        <f>IF(CT981&lt;=SMALL(CT$3:CT$1130,5),"SIMILAR","NO")</f>
        <v>NO</v>
      </c>
      <c r="CW981" s="197" t="str">
        <f t="shared" si="766"/>
        <v>N/A</v>
      </c>
      <c r="CX981" s="197">
        <f t="shared" si="767"/>
        <v>0</v>
      </c>
      <c r="CY981" s="198">
        <f t="shared" si="768"/>
        <v>0</v>
      </c>
      <c r="CZ981" s="2" t="s">
        <v>1668</v>
      </c>
      <c r="DA981" s="2" t="s">
        <v>1669</v>
      </c>
      <c r="DB981" s="2">
        <v>0</v>
      </c>
      <c r="DC981" s="2" t="s">
        <v>189</v>
      </c>
    </row>
    <row r="982" spans="1:107">
      <c r="A982" s="24" t="s">
        <v>1131</v>
      </c>
      <c r="B982" s="46">
        <v>91411.61</v>
      </c>
      <c r="C982" s="190">
        <f>(B982-$B$1132)/($B$1133-$B$1132)</f>
        <v>0.10158688033324687</v>
      </c>
      <c r="D982" s="46">
        <v>15000</v>
      </c>
      <c r="E982" s="190">
        <f>(D982-$D$1132)/($D$1133-$D$1132)</f>
        <v>2.9970899126973809E-2</v>
      </c>
      <c r="F982" s="46" t="s">
        <v>191</v>
      </c>
      <c r="G982" s="192">
        <f>VLOOKUP(F982,'DATOS DE SOPORTE'!$Y$5:$Z$8,2,FALSE)</f>
        <v>1</v>
      </c>
      <c r="H982" s="190">
        <f>(G982-$G$1132)/($G$1133-$G$1132)</f>
        <v>0</v>
      </c>
      <c r="I982" s="50">
        <v>0</v>
      </c>
      <c r="J982" s="200">
        <f t="shared" si="728"/>
        <v>0</v>
      </c>
      <c r="K982" s="190">
        <f>(J982-$J$1132)/($J$1133-$J$1132)</f>
        <v>0</v>
      </c>
      <c r="L982" s="193" t="str">
        <f t="shared" si="729"/>
        <v>NO</v>
      </c>
      <c r="M982" s="46" t="s">
        <v>192</v>
      </c>
      <c r="N982" s="192">
        <f t="shared" si="730"/>
        <v>2</v>
      </c>
      <c r="O982" s="190">
        <f>(N982-N$1132)/(N$1133-N$1132)</f>
        <v>1</v>
      </c>
      <c r="P982" s="46" t="s">
        <v>193</v>
      </c>
      <c r="Q982" s="192">
        <f t="shared" si="731"/>
        <v>2</v>
      </c>
      <c r="R982" s="190">
        <f>(Q982-Q$1132)/(Q$1133-Q$1132)</f>
        <v>0.5</v>
      </c>
      <c r="S982" s="46" t="s">
        <v>194</v>
      </c>
      <c r="T982" s="192">
        <f t="shared" si="732"/>
        <v>1</v>
      </c>
      <c r="U982" s="190">
        <f>(T982-T$1132)/(T$1133-T$1132)</f>
        <v>0</v>
      </c>
      <c r="V982" s="46" t="s">
        <v>62</v>
      </c>
      <c r="W982" s="194">
        <f>VLOOKUP(V982,'DATOS DE SOPORTE'!$S$5:$T$10,2,FALSE)</f>
        <v>1</v>
      </c>
      <c r="X982" s="201">
        <f>(W982-W$1132)/(W$1133-W$1132)</f>
        <v>0</v>
      </c>
      <c r="Y982" s="46" t="s">
        <v>136</v>
      </c>
      <c r="Z982" s="194">
        <f t="shared" si="733"/>
        <v>2</v>
      </c>
      <c r="AA982" s="201">
        <f>(Z982-Z$1132)/(Z$1133-Z$1132)</f>
        <v>1</v>
      </c>
      <c r="AB982" s="46" t="s">
        <v>136</v>
      </c>
      <c r="AC982" s="194">
        <f t="shared" si="734"/>
        <v>2</v>
      </c>
      <c r="AD982" s="201">
        <f>(AC982-AC$1132)/(AC$1133-AC$1132)</f>
        <v>1</v>
      </c>
      <c r="AE982" s="46" t="s">
        <v>188</v>
      </c>
      <c r="AF982" s="194">
        <f t="shared" si="735"/>
        <v>1</v>
      </c>
      <c r="AG982" s="201">
        <f>(AF982-AF$1132)/(AF$1133-AF$1132)</f>
        <v>0</v>
      </c>
      <c r="AH982" s="24" t="s">
        <v>67</v>
      </c>
      <c r="AI982" s="194">
        <f>VLOOKUP(AH982,'DATOS DE SOPORTE'!$V$5:$W$8,2,FALSE)</f>
        <v>1</v>
      </c>
      <c r="AJ982" s="201">
        <f>(AI982-AI$1132)/(AI$1133-AI$1132)</f>
        <v>0</v>
      </c>
      <c r="AK982" s="58" t="str">
        <f t="shared" si="727"/>
        <v>Bueno</v>
      </c>
      <c r="AL982" s="196">
        <f>IFERROR(SQRT(($E982-$E$1136)^2+($C982-$C$1136)^2),0)</f>
        <v>0.10781047955687158</v>
      </c>
      <c r="AM982" s="197" t="str">
        <f>IF(AL982&lt;=SMALL($AL$3:$AL$1130,1),"MAS PARECIDO","NO")</f>
        <v>NO</v>
      </c>
      <c r="AN982" s="197" t="str">
        <f>IF(AL982&lt;=SMALL($AL$3:$AL$1130,5),"SIMILAR","NO")</f>
        <v>NO</v>
      </c>
      <c r="AO982" s="197" t="str">
        <f t="shared" si="736"/>
        <v>N/A</v>
      </c>
      <c r="AP982" s="197">
        <f t="shared" si="737"/>
        <v>0</v>
      </c>
      <c r="AQ982" s="198">
        <f t="shared" si="738"/>
        <v>0</v>
      </c>
      <c r="AR982" s="196">
        <f>IFERROR(SQRT(($E982-$E$1136)^2+($H982-$H$1136)^2),0)</f>
        <v>0.33468069127683658</v>
      </c>
      <c r="AS982" s="197" t="str">
        <f>IF(AR982&lt;=SMALL(AR$3:AR$1130,1),"MAS PARECIDO","NO")</f>
        <v>NO</v>
      </c>
      <c r="AT982" s="197" t="str">
        <f>IF(AR982&lt;=SMALL(AR$3:AR$1130,5),"SIMILAR","NO")</f>
        <v>NO</v>
      </c>
      <c r="AU982" s="197" t="str">
        <f t="shared" si="739"/>
        <v>N/A</v>
      </c>
      <c r="AV982" s="197">
        <f t="shared" si="740"/>
        <v>0</v>
      </c>
      <c r="AW982" s="198">
        <f t="shared" si="741"/>
        <v>0</v>
      </c>
      <c r="AX982" s="199">
        <f>IFERROR(SQRT(($E982-$E$1136)^2+($K982-$K$1136)^2),0)</f>
        <v>0.20223761767393844</v>
      </c>
      <c r="AY982" s="197" t="str">
        <f>IF(AX982&lt;=SMALL(AX$3:AX$1130,1),"MAS PARECIDO","NO")</f>
        <v>NO</v>
      </c>
      <c r="AZ982" s="197" t="str">
        <f>IF(AX982&lt;=SMALL(AX$3:AX$1130,5),"SIMILAR","NO")</f>
        <v>NO</v>
      </c>
      <c r="BA982" s="197" t="str">
        <f t="shared" si="742"/>
        <v>N/A</v>
      </c>
      <c r="BB982" s="197">
        <f t="shared" si="743"/>
        <v>0</v>
      </c>
      <c r="BC982" s="198">
        <f t="shared" si="744"/>
        <v>0</v>
      </c>
      <c r="BD982" s="196">
        <f>IFERROR(SQRT(($E982-$E$1136)^2+($O982-$O$1136)^2),0)</f>
        <v>3.0000900027000808E-2</v>
      </c>
      <c r="BE982" s="197" t="str">
        <f>IF(BD982&lt;=SMALL(BD$3:BD$1130,1),"MAS PARECIDO","NO")</f>
        <v>NO</v>
      </c>
      <c r="BF982" s="197" t="str">
        <f>IF(BD982&lt;=SMALL(BD$3:BD$1130,5),"SIMILAR","NO")</f>
        <v>NO</v>
      </c>
      <c r="BG982" s="197" t="str">
        <f t="shared" si="745"/>
        <v>N/A</v>
      </c>
      <c r="BH982" s="197">
        <f t="shared" si="746"/>
        <v>0</v>
      </c>
      <c r="BI982" s="198">
        <f t="shared" si="747"/>
        <v>0</v>
      </c>
      <c r="BJ982" s="199">
        <f>IFERROR(SQRT(($E982-$E$1136)^2+($R982-$R$1136)^2),0)</f>
        <v>3.0000900027000808E-2</v>
      </c>
      <c r="BK982" s="197" t="str">
        <f>IF(BJ982&lt;=SMALL(BJ$3:BJ$1130,1),"MAS PARECIDO","NO")</f>
        <v>NO</v>
      </c>
      <c r="BL982" s="197" t="str">
        <f>IF(BJ982&lt;=SMALL(BJ$3:BJ$1130,5),"SIMILAR","NO")</f>
        <v>NO</v>
      </c>
      <c r="BM982" s="197" t="str">
        <f t="shared" si="748"/>
        <v>N/A</v>
      </c>
      <c r="BN982" s="197">
        <f t="shared" si="749"/>
        <v>0</v>
      </c>
      <c r="BO982" s="198">
        <f t="shared" si="750"/>
        <v>0</v>
      </c>
      <c r="BP982" s="199">
        <f>IFERROR(SQRT(($E982-$E$1136)^2+($U982-$U$1136)^2),0)</f>
        <v>3.0000900027000808E-2</v>
      </c>
      <c r="BQ982" s="197" t="str">
        <f>IF(BP982&lt;=SMALL(BP$3:BP$1130,1),"MAS PARECIDO","NO")</f>
        <v>NO</v>
      </c>
      <c r="BR982" s="197" t="str">
        <f>IF(BP982&lt;=SMALL(BP$3:BP$1130,5),"SIMILAR","NO")</f>
        <v>NO</v>
      </c>
      <c r="BS982" s="197" t="str">
        <f t="shared" si="751"/>
        <v>N/A</v>
      </c>
      <c r="BT982" s="197">
        <f t="shared" si="752"/>
        <v>0</v>
      </c>
      <c r="BU982" s="198">
        <f t="shared" si="753"/>
        <v>0</v>
      </c>
      <c r="BV982" s="199">
        <f>IFERROR(SQRT(($E982-$E$1136)^2+($X982-$X$1136)^2),0)</f>
        <v>3.0000900027000808E-2</v>
      </c>
      <c r="BW982" s="197" t="str">
        <f>IF(BV982&lt;=SMALL(BV$3:BV$1130,1),"MAS PARECIDO","NO")</f>
        <v>NO</v>
      </c>
      <c r="BX982" s="197" t="str">
        <f>IF(BV982&lt;=SMALL(BV$3:BV$1130,5),"SIMILAR","NO")</f>
        <v>NO</v>
      </c>
      <c r="BY982" s="197" t="str">
        <f t="shared" si="754"/>
        <v>N/A</v>
      </c>
      <c r="BZ982" s="197">
        <f t="shared" si="755"/>
        <v>0</v>
      </c>
      <c r="CA982" s="198">
        <f t="shared" si="756"/>
        <v>0</v>
      </c>
      <c r="CB982" s="199">
        <f>IFERROR(SQRT(($E982-$E$1136)^2+($AA982-$AA$1136)^2),0)</f>
        <v>1.0004499257846093</v>
      </c>
      <c r="CC982" s="197" t="str">
        <f>IF(CB982&lt;=SMALL(CB$3:CB$1130,1),"MAS PARECIDO","NO")</f>
        <v>NO</v>
      </c>
      <c r="CD982" s="197" t="str">
        <f>IF(CB982&lt;=SMALL(CB$3:CB$1130,5),"SIMILAR","NO")</f>
        <v>NO</v>
      </c>
      <c r="CE982" s="197" t="str">
        <f t="shared" si="757"/>
        <v>N/A</v>
      </c>
      <c r="CF982" s="197">
        <f t="shared" si="758"/>
        <v>0</v>
      </c>
      <c r="CG982" s="198">
        <f t="shared" si="759"/>
        <v>0</v>
      </c>
      <c r="CH982" s="199">
        <f>IFERROR(SQRT(($E982-$E$1136)^2+($AD982-$AD$1136)^2),0)</f>
        <v>3.0000900027000808E-2</v>
      </c>
      <c r="CI982" s="197" t="str">
        <f>IF(CH982&lt;=SMALL(CH$3:CH$1130,1),"MAS PARECIDO","NO")</f>
        <v>NO</v>
      </c>
      <c r="CJ982" s="197" t="str">
        <f>IF(CH982&lt;=SMALL(CH$3:CH$1130,5),"SIMILAR","NO")</f>
        <v>NO</v>
      </c>
      <c r="CK982" s="197" t="str">
        <f t="shared" si="760"/>
        <v>N/A</v>
      </c>
      <c r="CL982" s="197">
        <f t="shared" si="761"/>
        <v>0</v>
      </c>
      <c r="CM982" s="198">
        <f t="shared" si="762"/>
        <v>0</v>
      </c>
      <c r="CN982" s="199">
        <f>IFERROR(SQRT(($E982-$E$1136)^2+($AG982-$AG$1136)^2),0)</f>
        <v>1.0004499257846093</v>
      </c>
      <c r="CO982" s="197" t="str">
        <f>IF(CN982&lt;=SMALL(CN$3:CN$1130,1),"MAS PARECIDO","NO")</f>
        <v>NO</v>
      </c>
      <c r="CP982" s="197" t="str">
        <f>IF(CN982&lt;=SMALL(CN$3:CN$1130,5),"SIMILAR","NO")</f>
        <v>NO</v>
      </c>
      <c r="CQ982" s="197" t="str">
        <f t="shared" si="763"/>
        <v>N/A</v>
      </c>
      <c r="CR982" s="197">
        <f t="shared" si="764"/>
        <v>0</v>
      </c>
      <c r="CS982" s="198">
        <f t="shared" si="765"/>
        <v>0</v>
      </c>
      <c r="CT982" s="199">
        <f>IFERROR(SQRT(($E982-$E$1136)^2+($AJ982-$AJ$1136)^2),0)</f>
        <v>3.0000900027000808E-2</v>
      </c>
      <c r="CU982" s="197" t="str">
        <f>IF(CT982&lt;=SMALL(CT$3:CT$1130,1),"MAS PARECIDO","NO")</f>
        <v>NO</v>
      </c>
      <c r="CV982" s="197" t="str">
        <f>IF(CT982&lt;=SMALL(CT$3:CT$1130,5),"SIMILAR","NO")</f>
        <v>NO</v>
      </c>
      <c r="CW982" s="197" t="str">
        <f t="shared" si="766"/>
        <v>N/A</v>
      </c>
      <c r="CX982" s="197">
        <f t="shared" si="767"/>
        <v>0</v>
      </c>
      <c r="CY982" s="198">
        <f t="shared" si="768"/>
        <v>0</v>
      </c>
      <c r="CZ982" s="2">
        <v>0</v>
      </c>
      <c r="DA982" s="2" t="s">
        <v>2795</v>
      </c>
      <c r="DB982" s="2">
        <v>0</v>
      </c>
      <c r="DC982" s="2" t="s">
        <v>189</v>
      </c>
    </row>
    <row r="983" spans="1:107">
      <c r="A983" s="24" t="s">
        <v>1132</v>
      </c>
      <c r="B983" s="46">
        <v>140440.06</v>
      </c>
      <c r="C983" s="190">
        <f>(B983-$B$1132)/($B$1133-$B$1132)</f>
        <v>0.15889688304734645</v>
      </c>
      <c r="D983" s="46">
        <v>30000</v>
      </c>
      <c r="E983" s="190">
        <f>(D983-$D$1132)/($D$1133-$D$1132)</f>
        <v>5.9971799153974617E-2</v>
      </c>
      <c r="F983" s="46" t="s">
        <v>191</v>
      </c>
      <c r="G983" s="192">
        <f>VLOOKUP(F983,'DATOS DE SOPORTE'!$Y$5:$Z$8,2,FALSE)</f>
        <v>1</v>
      </c>
      <c r="H983" s="190">
        <f>(G983-$G$1132)/($G$1133-$G$1132)</f>
        <v>0</v>
      </c>
      <c r="I983" s="50">
        <v>0</v>
      </c>
      <c r="J983" s="200">
        <f t="shared" si="728"/>
        <v>0</v>
      </c>
      <c r="K983" s="190">
        <f>(J983-$J$1132)/($J$1133-$J$1132)</f>
        <v>0</v>
      </c>
      <c r="L983" s="193" t="str">
        <f t="shared" si="729"/>
        <v>NO</v>
      </c>
      <c r="M983" s="46" t="s">
        <v>56</v>
      </c>
      <c r="N983" s="192">
        <f t="shared" si="730"/>
        <v>1</v>
      </c>
      <c r="O983" s="190">
        <f>(N983-N$1132)/(N$1133-N$1132)</f>
        <v>0</v>
      </c>
      <c r="P983" s="46" t="s">
        <v>193</v>
      </c>
      <c r="Q983" s="192">
        <f t="shared" si="731"/>
        <v>2</v>
      </c>
      <c r="R983" s="190">
        <f>(Q983-Q$1132)/(Q$1133-Q$1132)</f>
        <v>0.5</v>
      </c>
      <c r="S983" s="46" t="s">
        <v>194</v>
      </c>
      <c r="T983" s="192">
        <f t="shared" si="732"/>
        <v>1</v>
      </c>
      <c r="U983" s="190">
        <f>(T983-T$1132)/(T$1133-T$1132)</f>
        <v>0</v>
      </c>
      <c r="V983" s="46" t="s">
        <v>62</v>
      </c>
      <c r="W983" s="194">
        <f>VLOOKUP(V983,'DATOS DE SOPORTE'!$S$5:$T$10,2,FALSE)</f>
        <v>1</v>
      </c>
      <c r="X983" s="201">
        <f>(W983-W$1132)/(W$1133-W$1132)</f>
        <v>0</v>
      </c>
      <c r="Y983" s="46" t="s">
        <v>136</v>
      </c>
      <c r="Z983" s="194">
        <f t="shared" si="733"/>
        <v>2</v>
      </c>
      <c r="AA983" s="201">
        <f>(Z983-Z$1132)/(Z$1133-Z$1132)</f>
        <v>1</v>
      </c>
      <c r="AB983" s="46" t="s">
        <v>136</v>
      </c>
      <c r="AC983" s="194">
        <f t="shared" si="734"/>
        <v>2</v>
      </c>
      <c r="AD983" s="201">
        <f>(AC983-AC$1132)/(AC$1133-AC$1132)</f>
        <v>1</v>
      </c>
      <c r="AE983" s="46" t="s">
        <v>188</v>
      </c>
      <c r="AF983" s="194">
        <f t="shared" si="735"/>
        <v>1</v>
      </c>
      <c r="AG983" s="201">
        <f>(AF983-AF$1132)/(AF$1133-AF$1132)</f>
        <v>0</v>
      </c>
      <c r="AH983" s="24" t="s">
        <v>67</v>
      </c>
      <c r="AI983" s="194">
        <f>VLOOKUP(AH983,'DATOS DE SOPORTE'!$V$5:$W$8,2,FALSE)</f>
        <v>1</v>
      </c>
      <c r="AJ983" s="201">
        <f>(AI983-AI$1132)/(AI$1133-AI$1132)</f>
        <v>0</v>
      </c>
      <c r="AK983" s="58" t="str">
        <f t="shared" si="727"/>
        <v>Bueno</v>
      </c>
      <c r="AL983" s="196">
        <f>IFERROR(SQRT(($E983-$E$1136)^2+($C983-$C$1136)^2),0)</f>
        <v>7.5753225553405273E-2</v>
      </c>
      <c r="AM983" s="197" t="str">
        <f>IF(AL983&lt;=SMALL($AL$3:$AL$1130,1),"MAS PARECIDO","NO")</f>
        <v>NO</v>
      </c>
      <c r="AN983" s="197" t="str">
        <f>IF(AL983&lt;=SMALL($AL$3:$AL$1130,5),"SIMILAR","NO")</f>
        <v>NO</v>
      </c>
      <c r="AO983" s="197" t="str">
        <f t="shared" si="736"/>
        <v>N/A</v>
      </c>
      <c r="AP983" s="197">
        <f t="shared" si="737"/>
        <v>0</v>
      </c>
      <c r="AQ983" s="198">
        <f t="shared" si="738"/>
        <v>0</v>
      </c>
      <c r="AR983" s="196">
        <f>IFERROR(SQRT(($E983-$E$1136)^2+($H983-$H$1136)^2),0)</f>
        <v>0.3386906067797445</v>
      </c>
      <c r="AS983" s="197" t="str">
        <f>IF(AR983&lt;=SMALL(AR$3:AR$1130,1),"MAS PARECIDO","NO")</f>
        <v>NO</v>
      </c>
      <c r="AT983" s="197" t="str">
        <f>IF(AR983&lt;=SMALL(AR$3:AR$1130,5),"SIMILAR","NO")</f>
        <v>NO</v>
      </c>
      <c r="AU983" s="197" t="str">
        <f t="shared" si="739"/>
        <v>N/A</v>
      </c>
      <c r="AV983" s="197">
        <f t="shared" si="740"/>
        <v>0</v>
      </c>
      <c r="AW983" s="198">
        <f t="shared" si="741"/>
        <v>0</v>
      </c>
      <c r="AX983" s="199">
        <f>IFERROR(SQRT(($E983-$E$1136)^2+($K983-$K$1136)^2),0)</f>
        <v>0.2088066474270405</v>
      </c>
      <c r="AY983" s="197" t="str">
        <f>IF(AX983&lt;=SMALL(AX$3:AX$1130,1),"MAS PARECIDO","NO")</f>
        <v>NO</v>
      </c>
      <c r="AZ983" s="197" t="str">
        <f>IF(AX983&lt;=SMALL(AX$3:AX$1130,5),"SIMILAR","NO")</f>
        <v>NO</v>
      </c>
      <c r="BA983" s="197" t="str">
        <f t="shared" si="742"/>
        <v>N/A</v>
      </c>
      <c r="BB983" s="197">
        <f t="shared" si="743"/>
        <v>0</v>
      </c>
      <c r="BC983" s="198">
        <f t="shared" si="744"/>
        <v>0</v>
      </c>
      <c r="BD983" s="196">
        <f>IFERROR(SQRT(($E983-$E$1136)^2+($O983-$O$1136)^2),0)</f>
        <v>1.0017984907204245</v>
      </c>
      <c r="BE983" s="197" t="str">
        <f>IF(BD983&lt;=SMALL(BD$3:BD$1130,1),"MAS PARECIDO","NO")</f>
        <v>NO</v>
      </c>
      <c r="BF983" s="197" t="str">
        <f>IF(BD983&lt;=SMALL(BD$3:BD$1130,5),"SIMILAR","NO")</f>
        <v>NO</v>
      </c>
      <c r="BG983" s="197" t="str">
        <f t="shared" si="745"/>
        <v>N/A</v>
      </c>
      <c r="BH983" s="197">
        <f t="shared" si="746"/>
        <v>0</v>
      </c>
      <c r="BI983" s="198">
        <f t="shared" si="747"/>
        <v>0</v>
      </c>
      <c r="BJ983" s="199">
        <f>IFERROR(SQRT(($E983-$E$1136)^2+($R983-$R$1136)^2),0)</f>
        <v>6.0001800054001617E-2</v>
      </c>
      <c r="BK983" s="197" t="str">
        <f>IF(BJ983&lt;=SMALL(BJ$3:BJ$1130,1),"MAS PARECIDO","NO")</f>
        <v>NO</v>
      </c>
      <c r="BL983" s="197" t="str">
        <f>IF(BJ983&lt;=SMALL(BJ$3:BJ$1130,5),"SIMILAR","NO")</f>
        <v>NO</v>
      </c>
      <c r="BM983" s="197" t="str">
        <f t="shared" si="748"/>
        <v>N/A</v>
      </c>
      <c r="BN983" s="197">
        <f t="shared" si="749"/>
        <v>0</v>
      </c>
      <c r="BO983" s="198">
        <f t="shared" si="750"/>
        <v>0</v>
      </c>
      <c r="BP983" s="199">
        <f>IFERROR(SQRT(($E983-$E$1136)^2+($U983-$U$1136)^2),0)</f>
        <v>6.0001800054001617E-2</v>
      </c>
      <c r="BQ983" s="197" t="str">
        <f>IF(BP983&lt;=SMALL(BP$3:BP$1130,1),"MAS PARECIDO","NO")</f>
        <v>NO</v>
      </c>
      <c r="BR983" s="197" t="str">
        <f>IF(BP983&lt;=SMALL(BP$3:BP$1130,5),"SIMILAR","NO")</f>
        <v>NO</v>
      </c>
      <c r="BS983" s="197" t="str">
        <f t="shared" si="751"/>
        <v>N/A</v>
      </c>
      <c r="BT983" s="197">
        <f t="shared" si="752"/>
        <v>0</v>
      </c>
      <c r="BU983" s="198">
        <f t="shared" si="753"/>
        <v>0</v>
      </c>
      <c r="BV983" s="199">
        <f>IFERROR(SQRT(($E983-$E$1136)^2+($X983-$X$1136)^2),0)</f>
        <v>6.0001800054001617E-2</v>
      </c>
      <c r="BW983" s="197" t="str">
        <f>IF(BV983&lt;=SMALL(BV$3:BV$1130,1),"MAS PARECIDO","NO")</f>
        <v>NO</v>
      </c>
      <c r="BX983" s="197" t="str">
        <f>IF(BV983&lt;=SMALL(BV$3:BV$1130,5),"SIMILAR","NO")</f>
        <v>NO</v>
      </c>
      <c r="BY983" s="197" t="str">
        <f t="shared" si="754"/>
        <v>N/A</v>
      </c>
      <c r="BZ983" s="197">
        <f t="shared" si="755"/>
        <v>0</v>
      </c>
      <c r="CA983" s="198">
        <f t="shared" si="756"/>
        <v>0</v>
      </c>
      <c r="CB983" s="199">
        <f>IFERROR(SQRT(($E983-$E$1136)^2+($AA983-$AA$1136)^2),0)</f>
        <v>1.0017984907204245</v>
      </c>
      <c r="CC983" s="197" t="str">
        <f>IF(CB983&lt;=SMALL(CB$3:CB$1130,1),"MAS PARECIDO","NO")</f>
        <v>NO</v>
      </c>
      <c r="CD983" s="197" t="str">
        <f>IF(CB983&lt;=SMALL(CB$3:CB$1130,5),"SIMILAR","NO")</f>
        <v>NO</v>
      </c>
      <c r="CE983" s="197" t="str">
        <f t="shared" si="757"/>
        <v>N/A</v>
      </c>
      <c r="CF983" s="197">
        <f t="shared" si="758"/>
        <v>0</v>
      </c>
      <c r="CG983" s="198">
        <f t="shared" si="759"/>
        <v>0</v>
      </c>
      <c r="CH983" s="199">
        <f>IFERROR(SQRT(($E983-$E$1136)^2+($AD983-$AD$1136)^2),0)</f>
        <v>6.0001800054001617E-2</v>
      </c>
      <c r="CI983" s="197" t="str">
        <f>IF(CH983&lt;=SMALL(CH$3:CH$1130,1),"MAS PARECIDO","NO")</f>
        <v>NO</v>
      </c>
      <c r="CJ983" s="197" t="str">
        <f>IF(CH983&lt;=SMALL(CH$3:CH$1130,5),"SIMILAR","NO")</f>
        <v>NO</v>
      </c>
      <c r="CK983" s="197" t="str">
        <f t="shared" si="760"/>
        <v>N/A</v>
      </c>
      <c r="CL983" s="197">
        <f t="shared" si="761"/>
        <v>0</v>
      </c>
      <c r="CM983" s="198">
        <f t="shared" si="762"/>
        <v>0</v>
      </c>
      <c r="CN983" s="199">
        <f>IFERROR(SQRT(($E983-$E$1136)^2+($AG983-$AG$1136)^2),0)</f>
        <v>1.0017984907204245</v>
      </c>
      <c r="CO983" s="197" t="str">
        <f>IF(CN983&lt;=SMALL(CN$3:CN$1130,1),"MAS PARECIDO","NO")</f>
        <v>NO</v>
      </c>
      <c r="CP983" s="197" t="str">
        <f>IF(CN983&lt;=SMALL(CN$3:CN$1130,5),"SIMILAR","NO")</f>
        <v>NO</v>
      </c>
      <c r="CQ983" s="197" t="str">
        <f t="shared" si="763"/>
        <v>N/A</v>
      </c>
      <c r="CR983" s="197">
        <f t="shared" si="764"/>
        <v>0</v>
      </c>
      <c r="CS983" s="198">
        <f t="shared" si="765"/>
        <v>0</v>
      </c>
      <c r="CT983" s="199">
        <f>IFERROR(SQRT(($E983-$E$1136)^2+($AJ983-$AJ$1136)^2),0)</f>
        <v>6.0001800054001617E-2</v>
      </c>
      <c r="CU983" s="197" t="str">
        <f>IF(CT983&lt;=SMALL(CT$3:CT$1130,1),"MAS PARECIDO","NO")</f>
        <v>NO</v>
      </c>
      <c r="CV983" s="197" t="str">
        <f>IF(CT983&lt;=SMALL(CT$3:CT$1130,5),"SIMILAR","NO")</f>
        <v>NO</v>
      </c>
      <c r="CW983" s="197" t="str">
        <f t="shared" si="766"/>
        <v>N/A</v>
      </c>
      <c r="CX983" s="197">
        <f t="shared" si="767"/>
        <v>0</v>
      </c>
      <c r="CY983" s="198">
        <f t="shared" si="768"/>
        <v>0</v>
      </c>
      <c r="CZ983" s="2">
        <v>0</v>
      </c>
      <c r="DA983" s="2" t="s">
        <v>2796</v>
      </c>
      <c r="DB983" s="2">
        <v>0</v>
      </c>
      <c r="DC983" s="2" t="s">
        <v>189</v>
      </c>
    </row>
    <row r="984" spans="1:107">
      <c r="A984" s="24" t="s">
        <v>1133</v>
      </c>
      <c r="B984" s="46">
        <v>110047.44</v>
      </c>
      <c r="C984" s="190">
        <f>(B984-$B$1132)/($B$1133-$B$1132)</f>
        <v>0.12337054813998966</v>
      </c>
      <c r="D984" s="46">
        <v>40000</v>
      </c>
      <c r="E984" s="190">
        <f>(D984-$D$1132)/($D$1133-$D$1132)</f>
        <v>7.9972399171975156E-2</v>
      </c>
      <c r="F984" s="46" t="s">
        <v>203</v>
      </c>
      <c r="G984" s="192">
        <f>VLOOKUP(F984,'DATOS DE SOPORTE'!$Y$5:$Z$8,2,FALSE)</f>
        <v>3</v>
      </c>
      <c r="H984" s="190">
        <f>(G984-$G$1132)/($G$1133-$G$1132)</f>
        <v>0.66666666666666663</v>
      </c>
      <c r="I984" s="50">
        <v>1</v>
      </c>
      <c r="J984" s="200">
        <f t="shared" si="728"/>
        <v>1</v>
      </c>
      <c r="K984" s="190">
        <f>(J984-$J$1132)/($J$1133-$J$1132)</f>
        <v>0.2</v>
      </c>
      <c r="L984" s="193" t="str">
        <f t="shared" si="729"/>
        <v>SI</v>
      </c>
      <c r="M984" s="46" t="s">
        <v>192</v>
      </c>
      <c r="N984" s="192">
        <f t="shared" si="730"/>
        <v>2</v>
      </c>
      <c r="O984" s="190">
        <f>(N984-N$1132)/(N$1133-N$1132)</f>
        <v>1</v>
      </c>
      <c r="P984" s="46" t="s">
        <v>58</v>
      </c>
      <c r="Q984" s="192">
        <f t="shared" si="731"/>
        <v>3</v>
      </c>
      <c r="R984" s="190">
        <f>(Q984-Q$1132)/(Q$1133-Q$1132)</f>
        <v>1</v>
      </c>
      <c r="S984" s="46" t="s">
        <v>194</v>
      </c>
      <c r="T984" s="192">
        <f t="shared" si="732"/>
        <v>1</v>
      </c>
      <c r="U984" s="190">
        <f>(T984-T$1132)/(T$1133-T$1132)</f>
        <v>0</v>
      </c>
      <c r="V984" s="46" t="s">
        <v>62</v>
      </c>
      <c r="W984" s="194">
        <f>VLOOKUP(V984,'DATOS DE SOPORTE'!$S$5:$T$10,2,FALSE)</f>
        <v>1</v>
      </c>
      <c r="X984" s="201">
        <f>(W984-W$1132)/(W$1133-W$1132)</f>
        <v>0</v>
      </c>
      <c r="Y984" s="46" t="s">
        <v>188</v>
      </c>
      <c r="Z984" s="194">
        <f t="shared" si="733"/>
        <v>1</v>
      </c>
      <c r="AA984" s="201">
        <f>(Z984-Z$1132)/(Z$1133-Z$1132)</f>
        <v>0</v>
      </c>
      <c r="AB984" s="46" t="s">
        <v>188</v>
      </c>
      <c r="AC984" s="194">
        <f t="shared" si="734"/>
        <v>1</v>
      </c>
      <c r="AD984" s="201">
        <f>(AC984-AC$1132)/(AC$1133-AC$1132)</f>
        <v>0</v>
      </c>
      <c r="AE984" s="46" t="s">
        <v>188</v>
      </c>
      <c r="AF984" s="194">
        <f t="shared" si="735"/>
        <v>1</v>
      </c>
      <c r="AG984" s="201">
        <f>(AF984-AF$1132)/(AF$1133-AF$1132)</f>
        <v>0</v>
      </c>
      <c r="AH984" s="24" t="s">
        <v>67</v>
      </c>
      <c r="AI984" s="194">
        <f>VLOOKUP(AH984,'DATOS DE SOPORTE'!$V$5:$W$8,2,FALSE)</f>
        <v>1</v>
      </c>
      <c r="AJ984" s="201">
        <f>(AI984-AI$1132)/(AI$1133-AI$1132)</f>
        <v>0</v>
      </c>
      <c r="AK984" s="58" t="str">
        <f t="shared" si="727"/>
        <v>Regular</v>
      </c>
      <c r="AL984" s="196">
        <f>IFERROR(SQRT(($E984-$E$1136)^2+($C984-$C$1136)^2),0)</f>
        <v>0.11439609654694589</v>
      </c>
      <c r="AM984" s="197" t="str">
        <f>IF(AL984&lt;=SMALL($AL$3:$AL$1130,1),"MAS PARECIDO","NO")</f>
        <v>NO</v>
      </c>
      <c r="AN984" s="197" t="str">
        <f>IF(AL984&lt;=SMALL($AL$3:$AL$1130,5),"SIMILAR","NO")</f>
        <v>NO</v>
      </c>
      <c r="AO984" s="197" t="str">
        <f t="shared" si="736"/>
        <v>N/A</v>
      </c>
      <c r="AP984" s="197">
        <f t="shared" si="737"/>
        <v>0</v>
      </c>
      <c r="AQ984" s="198">
        <f t="shared" si="738"/>
        <v>0</v>
      </c>
      <c r="AR984" s="196">
        <f>IFERROR(SQRT(($E984-$E$1136)^2+($H984-$H$1136)^2),0)</f>
        <v>0.34279949697803203</v>
      </c>
      <c r="AS984" s="197" t="str">
        <f>IF(AR984&lt;=SMALL(AR$3:AR$1130,1),"MAS PARECIDO","NO")</f>
        <v>NO</v>
      </c>
      <c r="AT984" s="197" t="str">
        <f>IF(AR984&lt;=SMALL(AR$3:AR$1130,5),"SIMILAR","NO")</f>
        <v>NO</v>
      </c>
      <c r="AU984" s="197" t="str">
        <f t="shared" si="739"/>
        <v>N/A</v>
      </c>
      <c r="AV984" s="197">
        <f t="shared" si="740"/>
        <v>0</v>
      </c>
      <c r="AW984" s="198">
        <f t="shared" si="741"/>
        <v>0</v>
      </c>
      <c r="AX984" s="199">
        <f>IFERROR(SQRT(($E984-$E$1136)^2+($K984-$K$1136)^2),0)</f>
        <v>8.0002400072002156E-2</v>
      </c>
      <c r="AY984" s="197" t="str">
        <f>IF(AX984&lt;=SMALL(AX$3:AX$1130,1),"MAS PARECIDO","NO")</f>
        <v>NO</v>
      </c>
      <c r="AZ984" s="197" t="str">
        <f>IF(AX984&lt;=SMALL(AX$3:AX$1130,5),"SIMILAR","NO")</f>
        <v>NO</v>
      </c>
      <c r="BA984" s="197" t="str">
        <f t="shared" si="742"/>
        <v>N/A</v>
      </c>
      <c r="BB984" s="197">
        <f t="shared" si="743"/>
        <v>0</v>
      </c>
      <c r="BC984" s="198">
        <f t="shared" si="744"/>
        <v>0</v>
      </c>
      <c r="BD984" s="196">
        <f>IFERROR(SQRT(($E984-$E$1136)^2+($O984-$O$1136)^2),0)</f>
        <v>8.0002400072002156E-2</v>
      </c>
      <c r="BE984" s="197" t="str">
        <f>IF(BD984&lt;=SMALL(BD$3:BD$1130,1),"MAS PARECIDO","NO")</f>
        <v>NO</v>
      </c>
      <c r="BF984" s="197" t="str">
        <f>IF(BD984&lt;=SMALL(BD$3:BD$1130,5),"SIMILAR","NO")</f>
        <v>NO</v>
      </c>
      <c r="BG984" s="197" t="str">
        <f t="shared" si="745"/>
        <v>N/A</v>
      </c>
      <c r="BH984" s="197">
        <f t="shared" si="746"/>
        <v>0</v>
      </c>
      <c r="BI984" s="198">
        <f t="shared" si="747"/>
        <v>0</v>
      </c>
      <c r="BJ984" s="199">
        <f>IFERROR(SQRT(($E984-$E$1136)^2+($R984-$R$1136)^2),0)</f>
        <v>0.50635993524101086</v>
      </c>
      <c r="BK984" s="197" t="str">
        <f>IF(BJ984&lt;=SMALL(BJ$3:BJ$1130,1),"MAS PARECIDO","NO")</f>
        <v>NO</v>
      </c>
      <c r="BL984" s="197" t="str">
        <f>IF(BJ984&lt;=SMALL(BJ$3:BJ$1130,5),"SIMILAR","NO")</f>
        <v>NO</v>
      </c>
      <c r="BM984" s="197" t="str">
        <f t="shared" si="748"/>
        <v>N/A</v>
      </c>
      <c r="BN984" s="197">
        <f t="shared" si="749"/>
        <v>0</v>
      </c>
      <c r="BO984" s="198">
        <f t="shared" si="750"/>
        <v>0</v>
      </c>
      <c r="BP984" s="199">
        <f>IFERROR(SQRT(($E984-$E$1136)^2+($U984-$U$1136)^2),0)</f>
        <v>8.0002400072002156E-2</v>
      </c>
      <c r="BQ984" s="197" t="str">
        <f>IF(BP984&lt;=SMALL(BP$3:BP$1130,1),"MAS PARECIDO","NO")</f>
        <v>NO</v>
      </c>
      <c r="BR984" s="197" t="str">
        <f>IF(BP984&lt;=SMALL(BP$3:BP$1130,5),"SIMILAR","NO")</f>
        <v>NO</v>
      </c>
      <c r="BS984" s="197" t="str">
        <f t="shared" si="751"/>
        <v>N/A</v>
      </c>
      <c r="BT984" s="197">
        <f t="shared" si="752"/>
        <v>0</v>
      </c>
      <c r="BU984" s="198">
        <f t="shared" si="753"/>
        <v>0</v>
      </c>
      <c r="BV984" s="199">
        <f>IFERROR(SQRT(($E984-$E$1136)^2+($X984-$X$1136)^2),0)</f>
        <v>8.0002400072002156E-2</v>
      </c>
      <c r="BW984" s="197" t="str">
        <f>IF(BV984&lt;=SMALL(BV$3:BV$1130,1),"MAS PARECIDO","NO")</f>
        <v>NO</v>
      </c>
      <c r="BX984" s="197" t="str">
        <f>IF(BV984&lt;=SMALL(BV$3:BV$1130,5),"SIMILAR","NO")</f>
        <v>NO</v>
      </c>
      <c r="BY984" s="197" t="str">
        <f t="shared" si="754"/>
        <v>N/A</v>
      </c>
      <c r="BZ984" s="197">
        <f t="shared" si="755"/>
        <v>0</v>
      </c>
      <c r="CA984" s="198">
        <f t="shared" si="756"/>
        <v>0</v>
      </c>
      <c r="CB984" s="199">
        <f>IFERROR(SQRT(($E984-$E$1136)^2+($AA984-$AA$1136)^2),0)</f>
        <v>8.0002400072002156E-2</v>
      </c>
      <c r="CC984" s="197" t="str">
        <f>IF(CB984&lt;=SMALL(CB$3:CB$1130,1),"MAS PARECIDO","NO")</f>
        <v>NO</v>
      </c>
      <c r="CD984" s="197" t="str">
        <f>IF(CB984&lt;=SMALL(CB$3:CB$1130,5),"SIMILAR","NO")</f>
        <v>NO</v>
      </c>
      <c r="CE984" s="197" t="str">
        <f t="shared" si="757"/>
        <v>N/A</v>
      </c>
      <c r="CF984" s="197">
        <f t="shared" si="758"/>
        <v>0</v>
      </c>
      <c r="CG984" s="198">
        <f t="shared" si="759"/>
        <v>0</v>
      </c>
      <c r="CH984" s="199">
        <f>IFERROR(SQRT(($E984-$E$1136)^2+($AD984-$AD$1136)^2),0)</f>
        <v>1.0031950877158842</v>
      </c>
      <c r="CI984" s="197" t="str">
        <f>IF(CH984&lt;=SMALL(CH$3:CH$1130,1),"MAS PARECIDO","NO")</f>
        <v>NO</v>
      </c>
      <c r="CJ984" s="197" t="str">
        <f>IF(CH984&lt;=SMALL(CH$3:CH$1130,5),"SIMILAR","NO")</f>
        <v>NO</v>
      </c>
      <c r="CK984" s="197" t="str">
        <f t="shared" si="760"/>
        <v>N/A</v>
      </c>
      <c r="CL984" s="197">
        <f t="shared" si="761"/>
        <v>0</v>
      </c>
      <c r="CM984" s="198">
        <f t="shared" si="762"/>
        <v>0</v>
      </c>
      <c r="CN984" s="199">
        <f>IFERROR(SQRT(($E984-$E$1136)^2+($AG984-$AG$1136)^2),0)</f>
        <v>1.0031950877158842</v>
      </c>
      <c r="CO984" s="197" t="str">
        <f>IF(CN984&lt;=SMALL(CN$3:CN$1130,1),"MAS PARECIDO","NO")</f>
        <v>NO</v>
      </c>
      <c r="CP984" s="197" t="str">
        <f>IF(CN984&lt;=SMALL(CN$3:CN$1130,5),"SIMILAR","NO")</f>
        <v>NO</v>
      </c>
      <c r="CQ984" s="197" t="str">
        <f t="shared" si="763"/>
        <v>N/A</v>
      </c>
      <c r="CR984" s="197">
        <f t="shared" si="764"/>
        <v>0</v>
      </c>
      <c r="CS984" s="198">
        <f t="shared" si="765"/>
        <v>0</v>
      </c>
      <c r="CT984" s="199">
        <f>IFERROR(SQRT(($E984-$E$1136)^2+($AJ984-$AJ$1136)^2),0)</f>
        <v>8.0002400072002156E-2</v>
      </c>
      <c r="CU984" s="197" t="str">
        <f>IF(CT984&lt;=SMALL(CT$3:CT$1130,1),"MAS PARECIDO","NO")</f>
        <v>NO</v>
      </c>
      <c r="CV984" s="197" t="str">
        <f>IF(CT984&lt;=SMALL(CT$3:CT$1130,5),"SIMILAR","NO")</f>
        <v>NO</v>
      </c>
      <c r="CW984" s="197" t="str">
        <f t="shared" si="766"/>
        <v>N/A</v>
      </c>
      <c r="CX984" s="197">
        <f t="shared" si="767"/>
        <v>0</v>
      </c>
      <c r="CY984" s="198">
        <f t="shared" si="768"/>
        <v>0</v>
      </c>
      <c r="CZ984" s="2">
        <v>0</v>
      </c>
      <c r="DA984" s="2" t="s">
        <v>2797</v>
      </c>
      <c r="DB984" s="2">
        <v>1</v>
      </c>
      <c r="DC984" s="2" t="s">
        <v>346</v>
      </c>
    </row>
    <row r="985" spans="1:107">
      <c r="A985" s="24" t="s">
        <v>1134</v>
      </c>
      <c r="B985" s="46">
        <v>86143.86</v>
      </c>
      <c r="C985" s="190">
        <f>(B985-$B$1132)/($B$1133-$B$1132)</f>
        <v>9.5429337788108318E-2</v>
      </c>
      <c r="D985" s="46">
        <v>10000</v>
      </c>
      <c r="E985" s="190">
        <f>(D985-$D$1132)/($D$1133-$D$1132)</f>
        <v>1.9970599117973539E-2</v>
      </c>
      <c r="F985" s="46" t="s">
        <v>203</v>
      </c>
      <c r="G985" s="192">
        <f>VLOOKUP(F985,'DATOS DE SOPORTE'!$Y$5:$Z$8,2,FALSE)</f>
        <v>3</v>
      </c>
      <c r="H985" s="190">
        <f>(G985-$G$1132)/($G$1133-$G$1132)</f>
        <v>0.66666666666666663</v>
      </c>
      <c r="I985" s="50">
        <v>1</v>
      </c>
      <c r="J985" s="200">
        <f t="shared" si="728"/>
        <v>1</v>
      </c>
      <c r="K985" s="190">
        <f>(J985-$J$1132)/($J$1133-$J$1132)</f>
        <v>0.2</v>
      </c>
      <c r="L985" s="193" t="str">
        <f t="shared" si="729"/>
        <v>SI</v>
      </c>
      <c r="M985" s="46" t="s">
        <v>192</v>
      </c>
      <c r="N985" s="192">
        <f t="shared" si="730"/>
        <v>2</v>
      </c>
      <c r="O985" s="190">
        <f>(N985-N$1132)/(N$1133-N$1132)</f>
        <v>1</v>
      </c>
      <c r="P985" s="46" t="s">
        <v>193</v>
      </c>
      <c r="Q985" s="192">
        <f t="shared" si="731"/>
        <v>2</v>
      </c>
      <c r="R985" s="190">
        <f>(Q985-Q$1132)/(Q$1133-Q$1132)</f>
        <v>0.5</v>
      </c>
      <c r="S985" s="46" t="s">
        <v>194</v>
      </c>
      <c r="T985" s="192">
        <f t="shared" si="732"/>
        <v>1</v>
      </c>
      <c r="U985" s="190">
        <f>(T985-T$1132)/(T$1133-T$1132)</f>
        <v>0</v>
      </c>
      <c r="V985" s="46" t="s">
        <v>62</v>
      </c>
      <c r="W985" s="194">
        <f>VLOOKUP(V985,'DATOS DE SOPORTE'!$S$5:$T$10,2,FALSE)</f>
        <v>1</v>
      </c>
      <c r="X985" s="201">
        <f>(W985-W$1132)/(W$1133-W$1132)</f>
        <v>0</v>
      </c>
      <c r="Y985" s="46" t="s">
        <v>188</v>
      </c>
      <c r="Z985" s="194">
        <f t="shared" si="733"/>
        <v>1</v>
      </c>
      <c r="AA985" s="201">
        <f>(Z985-Z$1132)/(Z$1133-Z$1132)</f>
        <v>0</v>
      </c>
      <c r="AB985" s="46" t="s">
        <v>136</v>
      </c>
      <c r="AC985" s="194">
        <f t="shared" si="734"/>
        <v>2</v>
      </c>
      <c r="AD985" s="201">
        <f>(AC985-AC$1132)/(AC$1133-AC$1132)</f>
        <v>1</v>
      </c>
      <c r="AE985" s="46" t="s">
        <v>188</v>
      </c>
      <c r="AF985" s="194">
        <f t="shared" si="735"/>
        <v>1</v>
      </c>
      <c r="AG985" s="201">
        <f>(AF985-AF$1132)/(AF$1133-AF$1132)</f>
        <v>0</v>
      </c>
      <c r="AH985" s="24" t="s">
        <v>67</v>
      </c>
      <c r="AI985" s="194">
        <f>VLOOKUP(AH985,'DATOS DE SOPORTE'!$V$5:$W$8,2,FALSE)</f>
        <v>1</v>
      </c>
      <c r="AJ985" s="201">
        <f>(AI985-AI$1132)/(AI$1133-AI$1132)</f>
        <v>0</v>
      </c>
      <c r="AK985" s="58" t="str">
        <f t="shared" si="727"/>
        <v>Bueno</v>
      </c>
      <c r="AL985" s="196">
        <f>IFERROR(SQRT(($E985-$E$1136)^2+($C985-$C$1136)^2),0)</f>
        <v>0.11151788302640567</v>
      </c>
      <c r="AM985" s="197" t="str">
        <f>IF(AL985&lt;=SMALL($AL$3:$AL$1130,1),"MAS PARECIDO","NO")</f>
        <v>NO</v>
      </c>
      <c r="AN985" s="197" t="str">
        <f>IF(AL985&lt;=SMALL($AL$3:$AL$1130,5),"SIMILAR","NO")</f>
        <v>NO</v>
      </c>
      <c r="AO985" s="197" t="str">
        <f t="shared" si="736"/>
        <v>N/A</v>
      </c>
      <c r="AP985" s="197">
        <f t="shared" si="737"/>
        <v>0</v>
      </c>
      <c r="AQ985" s="198">
        <f t="shared" si="738"/>
        <v>0</v>
      </c>
      <c r="AR985" s="196">
        <f>IFERROR(SQRT(($E985-$E$1136)^2+($H985-$H$1136)^2),0)</f>
        <v>0.33393283024014148</v>
      </c>
      <c r="AS985" s="197" t="str">
        <f>IF(AR985&lt;=SMALL(AR$3:AR$1130,1),"MAS PARECIDO","NO")</f>
        <v>NO</v>
      </c>
      <c r="AT985" s="197" t="str">
        <f>IF(AR985&lt;=SMALL(AR$3:AR$1130,5),"SIMILAR","NO")</f>
        <v>NO</v>
      </c>
      <c r="AU985" s="197" t="str">
        <f t="shared" si="739"/>
        <v>N/A</v>
      </c>
      <c r="AV985" s="197">
        <f t="shared" si="740"/>
        <v>0</v>
      </c>
      <c r="AW985" s="198">
        <f t="shared" si="741"/>
        <v>0</v>
      </c>
      <c r="AX985" s="199">
        <f>IFERROR(SQRT(($E985-$E$1136)^2+($K985-$K$1136)^2),0)</f>
        <v>2.0000600018000539E-2</v>
      </c>
      <c r="AY985" s="197" t="str">
        <f>IF(AX985&lt;=SMALL(AX$3:AX$1130,1),"MAS PARECIDO","NO")</f>
        <v>NO</v>
      </c>
      <c r="AZ985" s="197" t="str">
        <f>IF(AX985&lt;=SMALL(AX$3:AX$1130,5),"SIMILAR","NO")</f>
        <v>NO</v>
      </c>
      <c r="BA985" s="197" t="str">
        <f t="shared" si="742"/>
        <v>N/A</v>
      </c>
      <c r="BB985" s="197">
        <f t="shared" si="743"/>
        <v>0</v>
      </c>
      <c r="BC985" s="198">
        <f t="shared" si="744"/>
        <v>0</v>
      </c>
      <c r="BD985" s="196">
        <f>IFERROR(SQRT(($E985-$E$1136)^2+($O985-$O$1136)^2),0)</f>
        <v>2.0000600018000539E-2</v>
      </c>
      <c r="BE985" s="197" t="str">
        <f>IF(BD985&lt;=SMALL(BD$3:BD$1130,1),"MAS PARECIDO","NO")</f>
        <v>NO</v>
      </c>
      <c r="BF985" s="197" t="str">
        <f>IF(BD985&lt;=SMALL(BD$3:BD$1130,5),"SIMILAR","NO")</f>
        <v>NO</v>
      </c>
      <c r="BG985" s="197" t="str">
        <f t="shared" si="745"/>
        <v>N/A</v>
      </c>
      <c r="BH985" s="197">
        <f t="shared" si="746"/>
        <v>0</v>
      </c>
      <c r="BI985" s="198">
        <f t="shared" si="747"/>
        <v>0</v>
      </c>
      <c r="BJ985" s="199">
        <f>IFERROR(SQRT(($E985-$E$1136)^2+($R985-$R$1136)^2),0)</f>
        <v>2.0000600018000539E-2</v>
      </c>
      <c r="BK985" s="197" t="str">
        <f>IF(BJ985&lt;=SMALL(BJ$3:BJ$1130,1),"MAS PARECIDO","NO")</f>
        <v>NO</v>
      </c>
      <c r="BL985" s="197" t="str">
        <f>IF(BJ985&lt;=SMALL(BJ$3:BJ$1130,5),"SIMILAR","NO")</f>
        <v>NO</v>
      </c>
      <c r="BM985" s="197" t="str">
        <f t="shared" si="748"/>
        <v>N/A</v>
      </c>
      <c r="BN985" s="197">
        <f t="shared" si="749"/>
        <v>0</v>
      </c>
      <c r="BO985" s="198">
        <f t="shared" si="750"/>
        <v>0</v>
      </c>
      <c r="BP985" s="199">
        <f>IFERROR(SQRT(($E985-$E$1136)^2+($U985-$U$1136)^2),0)</f>
        <v>2.0000600018000539E-2</v>
      </c>
      <c r="BQ985" s="197" t="str">
        <f>IF(BP985&lt;=SMALL(BP$3:BP$1130,1),"MAS PARECIDO","NO")</f>
        <v>NO</v>
      </c>
      <c r="BR985" s="197" t="str">
        <f>IF(BP985&lt;=SMALL(BP$3:BP$1130,5),"SIMILAR","NO")</f>
        <v>NO</v>
      </c>
      <c r="BS985" s="197" t="str">
        <f t="shared" si="751"/>
        <v>N/A</v>
      </c>
      <c r="BT985" s="197">
        <f t="shared" si="752"/>
        <v>0</v>
      </c>
      <c r="BU985" s="198">
        <f t="shared" si="753"/>
        <v>0</v>
      </c>
      <c r="BV985" s="199">
        <f>IFERROR(SQRT(($E985-$E$1136)^2+($X985-$X$1136)^2),0)</f>
        <v>2.0000600018000539E-2</v>
      </c>
      <c r="BW985" s="197" t="str">
        <f>IF(BV985&lt;=SMALL(BV$3:BV$1130,1),"MAS PARECIDO","NO")</f>
        <v>NO</v>
      </c>
      <c r="BX985" s="197" t="str">
        <f>IF(BV985&lt;=SMALL(BV$3:BV$1130,5),"SIMILAR","NO")</f>
        <v>NO</v>
      </c>
      <c r="BY985" s="197" t="str">
        <f t="shared" si="754"/>
        <v>N/A</v>
      </c>
      <c r="BZ985" s="197">
        <f t="shared" si="755"/>
        <v>0</v>
      </c>
      <c r="CA985" s="198">
        <f t="shared" si="756"/>
        <v>0</v>
      </c>
      <c r="CB985" s="199">
        <f>IFERROR(SQRT(($E985-$E$1136)^2+($AA985-$AA$1136)^2),0)</f>
        <v>2.0000600018000539E-2</v>
      </c>
      <c r="CC985" s="197" t="str">
        <f>IF(CB985&lt;=SMALL(CB$3:CB$1130,1),"MAS PARECIDO","NO")</f>
        <v>NO</v>
      </c>
      <c r="CD985" s="197" t="str">
        <f>IF(CB985&lt;=SMALL(CB$3:CB$1130,5),"SIMILAR","NO")</f>
        <v>NO</v>
      </c>
      <c r="CE985" s="197" t="str">
        <f t="shared" si="757"/>
        <v>N/A</v>
      </c>
      <c r="CF985" s="197">
        <f t="shared" si="758"/>
        <v>0</v>
      </c>
      <c r="CG985" s="198">
        <f t="shared" si="759"/>
        <v>0</v>
      </c>
      <c r="CH985" s="199">
        <f>IFERROR(SQRT(($E985-$E$1136)^2+($AD985-$AD$1136)^2),0)</f>
        <v>2.0000600018000539E-2</v>
      </c>
      <c r="CI985" s="197" t="str">
        <f>IF(CH985&lt;=SMALL(CH$3:CH$1130,1),"MAS PARECIDO","NO")</f>
        <v>NO</v>
      </c>
      <c r="CJ985" s="197" t="str">
        <f>IF(CH985&lt;=SMALL(CH$3:CH$1130,5),"SIMILAR","NO")</f>
        <v>NO</v>
      </c>
      <c r="CK985" s="197" t="str">
        <f t="shared" si="760"/>
        <v>N/A</v>
      </c>
      <c r="CL985" s="197">
        <f t="shared" si="761"/>
        <v>0</v>
      </c>
      <c r="CM985" s="198">
        <f t="shared" si="762"/>
        <v>0</v>
      </c>
      <c r="CN985" s="199">
        <f>IFERROR(SQRT(($E985-$E$1136)^2+($AG985-$AG$1136)^2),0)</f>
        <v>1.0001999920021396</v>
      </c>
      <c r="CO985" s="197" t="str">
        <f>IF(CN985&lt;=SMALL(CN$3:CN$1130,1),"MAS PARECIDO","NO")</f>
        <v>NO</v>
      </c>
      <c r="CP985" s="197" t="str">
        <f>IF(CN985&lt;=SMALL(CN$3:CN$1130,5),"SIMILAR","NO")</f>
        <v>NO</v>
      </c>
      <c r="CQ985" s="197" t="str">
        <f t="shared" si="763"/>
        <v>N/A</v>
      </c>
      <c r="CR985" s="197">
        <f t="shared" si="764"/>
        <v>0</v>
      </c>
      <c r="CS985" s="198">
        <f t="shared" si="765"/>
        <v>0</v>
      </c>
      <c r="CT985" s="199">
        <f>IFERROR(SQRT(($E985-$E$1136)^2+($AJ985-$AJ$1136)^2),0)</f>
        <v>2.0000600018000539E-2</v>
      </c>
      <c r="CU985" s="197" t="str">
        <f>IF(CT985&lt;=SMALL(CT$3:CT$1130,1),"MAS PARECIDO","NO")</f>
        <v>NO</v>
      </c>
      <c r="CV985" s="197" t="str">
        <f>IF(CT985&lt;=SMALL(CT$3:CT$1130,5),"SIMILAR","NO")</f>
        <v>NO</v>
      </c>
      <c r="CW985" s="197" t="str">
        <f t="shared" si="766"/>
        <v>N/A</v>
      </c>
      <c r="CX985" s="197">
        <f t="shared" si="767"/>
        <v>0</v>
      </c>
      <c r="CY985" s="198">
        <f t="shared" si="768"/>
        <v>0</v>
      </c>
      <c r="CZ985" s="2">
        <v>0</v>
      </c>
      <c r="DA985" s="2" t="s">
        <v>2798</v>
      </c>
      <c r="DB985" s="2">
        <v>0</v>
      </c>
      <c r="DC985" s="2" t="s">
        <v>189</v>
      </c>
    </row>
    <row r="986" spans="1:107">
      <c r="A986" s="24" t="s">
        <v>1135</v>
      </c>
      <c r="B986" s="46">
        <v>78385.119999999995</v>
      </c>
      <c r="C986" s="190">
        <f>(B986-$B$1132)/($B$1133-$B$1132)</f>
        <v>8.6360044133954594E-2</v>
      </c>
      <c r="D986" s="46">
        <v>25000</v>
      </c>
      <c r="E986" s="190">
        <f>(D986-$D$1132)/($D$1133-$D$1132)</f>
        <v>4.9971499144974348E-2</v>
      </c>
      <c r="F986" s="46" t="s">
        <v>203</v>
      </c>
      <c r="G986" s="192">
        <f>VLOOKUP(F986,'DATOS DE SOPORTE'!$Y$5:$Z$8,2,FALSE)</f>
        <v>3</v>
      </c>
      <c r="H986" s="190">
        <f>(G986-$G$1132)/($G$1133-$G$1132)</f>
        <v>0.66666666666666663</v>
      </c>
      <c r="I986" s="50">
        <v>2</v>
      </c>
      <c r="J986" s="200">
        <f t="shared" si="728"/>
        <v>2</v>
      </c>
      <c r="K986" s="190">
        <f>(J986-$J$1132)/($J$1133-$J$1132)</f>
        <v>0.4</v>
      </c>
      <c r="L986" s="193" t="str">
        <f t="shared" si="729"/>
        <v>SI</v>
      </c>
      <c r="M986" s="46" t="s">
        <v>192</v>
      </c>
      <c r="N986" s="192">
        <f t="shared" si="730"/>
        <v>2</v>
      </c>
      <c r="O986" s="190">
        <f>(N986-N$1132)/(N$1133-N$1132)</f>
        <v>1</v>
      </c>
      <c r="P986" s="46" t="s">
        <v>58</v>
      </c>
      <c r="Q986" s="192">
        <f t="shared" si="731"/>
        <v>3</v>
      </c>
      <c r="R986" s="190">
        <f>(Q986-Q$1132)/(Q$1133-Q$1132)</f>
        <v>1</v>
      </c>
      <c r="S986" s="46" t="s">
        <v>60</v>
      </c>
      <c r="T986" s="192">
        <f t="shared" si="732"/>
        <v>2</v>
      </c>
      <c r="U986" s="190">
        <f>(T986-T$1132)/(T$1133-T$1132)</f>
        <v>1</v>
      </c>
      <c r="V986" s="46" t="s">
        <v>62</v>
      </c>
      <c r="W986" s="194">
        <f>VLOOKUP(V986,'DATOS DE SOPORTE'!$S$5:$T$10,2,FALSE)</f>
        <v>1</v>
      </c>
      <c r="X986" s="201">
        <f>(W986-W$1132)/(W$1133-W$1132)</f>
        <v>0</v>
      </c>
      <c r="Y986" s="46" t="s">
        <v>188</v>
      </c>
      <c r="Z986" s="194">
        <f t="shared" si="733"/>
        <v>1</v>
      </c>
      <c r="AA986" s="201">
        <f>(Z986-Z$1132)/(Z$1133-Z$1132)</f>
        <v>0</v>
      </c>
      <c r="AB986" s="46" t="s">
        <v>188</v>
      </c>
      <c r="AC986" s="194">
        <f t="shared" si="734"/>
        <v>1</v>
      </c>
      <c r="AD986" s="201">
        <f>(AC986-AC$1132)/(AC$1133-AC$1132)</f>
        <v>0</v>
      </c>
      <c r="AE986" s="46" t="s">
        <v>136</v>
      </c>
      <c r="AF986" s="194">
        <f t="shared" si="735"/>
        <v>2</v>
      </c>
      <c r="AG986" s="201">
        <f>(AF986-AF$1132)/(AF$1133-AF$1132)</f>
        <v>1</v>
      </c>
      <c r="AH986" s="24" t="s">
        <v>67</v>
      </c>
      <c r="AI986" s="194">
        <f>VLOOKUP(AH986,'DATOS DE SOPORTE'!$V$5:$W$8,2,FALSE)</f>
        <v>1</v>
      </c>
      <c r="AJ986" s="201">
        <f>(AI986-AI$1132)/(AI$1133-AI$1132)</f>
        <v>0</v>
      </c>
      <c r="AK986" s="58" t="str">
        <f t="shared" si="727"/>
        <v>Bueno</v>
      </c>
      <c r="AL986" s="196">
        <f>IFERROR(SQRT(($E986-$E$1136)^2+($C986-$C$1136)^2),0)</f>
        <v>0.12887433788677011</v>
      </c>
      <c r="AM986" s="197" t="str">
        <f>IF(AL986&lt;=SMALL($AL$3:$AL$1130,1),"MAS PARECIDO","NO")</f>
        <v>NO</v>
      </c>
      <c r="AN986" s="197" t="str">
        <f>IF(AL986&lt;=SMALL($AL$3:$AL$1130,5),"SIMILAR","NO")</f>
        <v>NO</v>
      </c>
      <c r="AO986" s="197" t="str">
        <f t="shared" si="736"/>
        <v>N/A</v>
      </c>
      <c r="AP986" s="197">
        <f t="shared" si="737"/>
        <v>0</v>
      </c>
      <c r="AQ986" s="198">
        <f t="shared" si="738"/>
        <v>0</v>
      </c>
      <c r="AR986" s="196">
        <f>IFERROR(SQRT(($E986-$E$1136)^2+($H986-$H$1136)^2),0)</f>
        <v>0.33706269612323075</v>
      </c>
      <c r="AS986" s="197" t="str">
        <f>IF(AR986&lt;=SMALL(AR$3:AR$1130,1),"MAS PARECIDO","NO")</f>
        <v>NO</v>
      </c>
      <c r="AT986" s="197" t="str">
        <f>IF(AR986&lt;=SMALL(AR$3:AR$1130,5),"SIMILAR","NO")</f>
        <v>NO</v>
      </c>
      <c r="AU986" s="197" t="str">
        <f t="shared" si="739"/>
        <v>N/A</v>
      </c>
      <c r="AV986" s="197">
        <f t="shared" si="740"/>
        <v>0</v>
      </c>
      <c r="AW986" s="198">
        <f t="shared" si="741"/>
        <v>0</v>
      </c>
      <c r="AX986" s="199">
        <f>IFERROR(SQRT(($E986-$E$1136)^2+($K986-$K$1136)^2),0)</f>
        <v>0.20615564510037138</v>
      </c>
      <c r="AY986" s="197" t="str">
        <f>IF(AX986&lt;=SMALL(AX$3:AX$1130,1),"MAS PARECIDO","NO")</f>
        <v>NO</v>
      </c>
      <c r="AZ986" s="197" t="str">
        <f>IF(AX986&lt;=SMALL(AX$3:AX$1130,5),"SIMILAR","NO")</f>
        <v>NO</v>
      </c>
      <c r="BA986" s="197" t="str">
        <f t="shared" si="742"/>
        <v>N/A</v>
      </c>
      <c r="BB986" s="197">
        <f t="shared" si="743"/>
        <v>0</v>
      </c>
      <c r="BC986" s="198">
        <f t="shared" si="744"/>
        <v>0</v>
      </c>
      <c r="BD986" s="196">
        <f>IFERROR(SQRT(($E986-$E$1136)^2+($O986-$O$1136)^2),0)</f>
        <v>5.0001500045001347E-2</v>
      </c>
      <c r="BE986" s="197" t="str">
        <f>IF(BD986&lt;=SMALL(BD$3:BD$1130,1),"MAS PARECIDO","NO")</f>
        <v>NO</v>
      </c>
      <c r="BF986" s="197" t="str">
        <f>IF(BD986&lt;=SMALL(BD$3:BD$1130,5),"SIMILAR","NO")</f>
        <v>NO</v>
      </c>
      <c r="BG986" s="197" t="str">
        <f t="shared" si="745"/>
        <v>N/A</v>
      </c>
      <c r="BH986" s="197">
        <f t="shared" si="746"/>
        <v>0</v>
      </c>
      <c r="BI986" s="198">
        <f t="shared" si="747"/>
        <v>0</v>
      </c>
      <c r="BJ986" s="199">
        <f>IFERROR(SQRT(($E986-$E$1136)^2+($R986-$R$1136)^2),0)</f>
        <v>0.50249393031831757</v>
      </c>
      <c r="BK986" s="197" t="str">
        <f>IF(BJ986&lt;=SMALL(BJ$3:BJ$1130,1),"MAS PARECIDO","NO")</f>
        <v>NO</v>
      </c>
      <c r="BL986" s="197" t="str">
        <f>IF(BJ986&lt;=SMALL(BJ$3:BJ$1130,5),"SIMILAR","NO")</f>
        <v>NO</v>
      </c>
      <c r="BM986" s="197" t="str">
        <f t="shared" si="748"/>
        <v>N/A</v>
      </c>
      <c r="BN986" s="197">
        <f t="shared" si="749"/>
        <v>0</v>
      </c>
      <c r="BO986" s="198">
        <f t="shared" si="750"/>
        <v>0</v>
      </c>
      <c r="BP986" s="199">
        <f>IFERROR(SQRT(($E986-$E$1136)^2+($U986-$U$1136)^2),0)</f>
        <v>1.0012492946348328</v>
      </c>
      <c r="BQ986" s="197" t="str">
        <f>IF(BP986&lt;=SMALL(BP$3:BP$1130,1),"MAS PARECIDO","NO")</f>
        <v>NO</v>
      </c>
      <c r="BR986" s="197" t="str">
        <f>IF(BP986&lt;=SMALL(BP$3:BP$1130,5),"SIMILAR","NO")</f>
        <v>NO</v>
      </c>
      <c r="BS986" s="197" t="str">
        <f t="shared" si="751"/>
        <v>N/A</v>
      </c>
      <c r="BT986" s="197">
        <f t="shared" si="752"/>
        <v>0</v>
      </c>
      <c r="BU986" s="198">
        <f t="shared" si="753"/>
        <v>0</v>
      </c>
      <c r="BV986" s="199">
        <f>IFERROR(SQRT(($E986-$E$1136)^2+($X986-$X$1136)^2),0)</f>
        <v>5.0001500045001347E-2</v>
      </c>
      <c r="BW986" s="197" t="str">
        <f>IF(BV986&lt;=SMALL(BV$3:BV$1130,1),"MAS PARECIDO","NO")</f>
        <v>NO</v>
      </c>
      <c r="BX986" s="197" t="str">
        <f>IF(BV986&lt;=SMALL(BV$3:BV$1130,5),"SIMILAR","NO")</f>
        <v>NO</v>
      </c>
      <c r="BY986" s="197" t="str">
        <f t="shared" si="754"/>
        <v>N/A</v>
      </c>
      <c r="BZ986" s="197">
        <f t="shared" si="755"/>
        <v>0</v>
      </c>
      <c r="CA986" s="198">
        <f t="shared" si="756"/>
        <v>0</v>
      </c>
      <c r="CB986" s="199">
        <f>IFERROR(SQRT(($E986-$E$1136)^2+($AA986-$AA$1136)^2),0)</f>
        <v>5.0001500045001347E-2</v>
      </c>
      <c r="CC986" s="197" t="str">
        <f>IF(CB986&lt;=SMALL(CB$3:CB$1130,1),"MAS PARECIDO","NO")</f>
        <v>NO</v>
      </c>
      <c r="CD986" s="197" t="str">
        <f>IF(CB986&lt;=SMALL(CB$3:CB$1130,5),"SIMILAR","NO")</f>
        <v>NO</v>
      </c>
      <c r="CE986" s="197" t="str">
        <f t="shared" si="757"/>
        <v>N/A</v>
      </c>
      <c r="CF986" s="197">
        <f t="shared" si="758"/>
        <v>0</v>
      </c>
      <c r="CG986" s="198">
        <f t="shared" si="759"/>
        <v>0</v>
      </c>
      <c r="CH986" s="199">
        <f>IFERROR(SQRT(($E986-$E$1136)^2+($AD986-$AD$1136)^2),0)</f>
        <v>1.0012492946348328</v>
      </c>
      <c r="CI986" s="197" t="str">
        <f>IF(CH986&lt;=SMALL(CH$3:CH$1130,1),"MAS PARECIDO","NO")</f>
        <v>NO</v>
      </c>
      <c r="CJ986" s="197" t="str">
        <f>IF(CH986&lt;=SMALL(CH$3:CH$1130,5),"SIMILAR","NO")</f>
        <v>NO</v>
      </c>
      <c r="CK986" s="197" t="str">
        <f t="shared" si="760"/>
        <v>N/A</v>
      </c>
      <c r="CL986" s="197">
        <f t="shared" si="761"/>
        <v>0</v>
      </c>
      <c r="CM986" s="198">
        <f t="shared" si="762"/>
        <v>0</v>
      </c>
      <c r="CN986" s="199">
        <f>IFERROR(SQRT(($E986-$E$1136)^2+($AG986-$AG$1136)^2),0)</f>
        <v>5.0001500045001347E-2</v>
      </c>
      <c r="CO986" s="197" t="str">
        <f>IF(CN986&lt;=SMALL(CN$3:CN$1130,1),"MAS PARECIDO","NO")</f>
        <v>NO</v>
      </c>
      <c r="CP986" s="197" t="str">
        <f>IF(CN986&lt;=SMALL(CN$3:CN$1130,5),"SIMILAR","NO")</f>
        <v>NO</v>
      </c>
      <c r="CQ986" s="197" t="str">
        <f t="shared" si="763"/>
        <v>N/A</v>
      </c>
      <c r="CR986" s="197">
        <f t="shared" si="764"/>
        <v>0</v>
      </c>
      <c r="CS986" s="198">
        <f t="shared" si="765"/>
        <v>0</v>
      </c>
      <c r="CT986" s="199">
        <f>IFERROR(SQRT(($E986-$E$1136)^2+($AJ986-$AJ$1136)^2),0)</f>
        <v>5.0001500045001347E-2</v>
      </c>
      <c r="CU986" s="197" t="str">
        <f>IF(CT986&lt;=SMALL(CT$3:CT$1130,1),"MAS PARECIDO","NO")</f>
        <v>NO</v>
      </c>
      <c r="CV986" s="197" t="str">
        <f>IF(CT986&lt;=SMALL(CT$3:CT$1130,5),"SIMILAR","NO")</f>
        <v>NO</v>
      </c>
      <c r="CW986" s="197" t="str">
        <f t="shared" si="766"/>
        <v>N/A</v>
      </c>
      <c r="CX986" s="197">
        <f t="shared" si="767"/>
        <v>0</v>
      </c>
      <c r="CY986" s="198">
        <f t="shared" si="768"/>
        <v>0</v>
      </c>
      <c r="CZ986" s="2">
        <v>0</v>
      </c>
      <c r="DA986" s="2" t="s">
        <v>2799</v>
      </c>
      <c r="DB986" s="2">
        <v>0</v>
      </c>
      <c r="DC986" s="2" t="s">
        <v>189</v>
      </c>
    </row>
    <row r="987" spans="1:107">
      <c r="A987" s="24" t="s">
        <v>1136</v>
      </c>
      <c r="B987" s="46">
        <v>69990.350000000006</v>
      </c>
      <c r="C987" s="190">
        <f>(B987-$B$1132)/($B$1133-$B$1132)</f>
        <v>7.6547286612877727E-2</v>
      </c>
      <c r="D987" s="46">
        <v>35000</v>
      </c>
      <c r="E987" s="190">
        <f>(D987-$D$1132)/($D$1133-$D$1132)</f>
        <v>6.9972099162974893E-2</v>
      </c>
      <c r="F987" s="46" t="s">
        <v>53</v>
      </c>
      <c r="G987" s="192">
        <f>VLOOKUP(F987,'DATOS DE SOPORTE'!$Y$5:$Z$8,2,FALSE)</f>
        <v>2</v>
      </c>
      <c r="H987" s="190">
        <f>(G987-$G$1132)/($G$1133-$G$1132)</f>
        <v>0.33333333333333331</v>
      </c>
      <c r="I987" s="50">
        <v>2</v>
      </c>
      <c r="J987" s="200">
        <f t="shared" si="728"/>
        <v>2</v>
      </c>
      <c r="K987" s="190">
        <f>(J987-$J$1132)/($J$1133-$J$1132)</f>
        <v>0.4</v>
      </c>
      <c r="L987" s="193" t="str">
        <f t="shared" si="729"/>
        <v>SI</v>
      </c>
      <c r="M987" s="46" t="s">
        <v>192</v>
      </c>
      <c r="N987" s="192">
        <f t="shared" si="730"/>
        <v>2</v>
      </c>
      <c r="O987" s="190">
        <f>(N987-N$1132)/(N$1133-N$1132)</f>
        <v>1</v>
      </c>
      <c r="P987" s="46" t="s">
        <v>193</v>
      </c>
      <c r="Q987" s="192">
        <f t="shared" si="731"/>
        <v>2</v>
      </c>
      <c r="R987" s="190">
        <f>(Q987-Q$1132)/(Q$1133-Q$1132)</f>
        <v>0.5</v>
      </c>
      <c r="S987" s="46" t="s">
        <v>60</v>
      </c>
      <c r="T987" s="192">
        <f t="shared" si="732"/>
        <v>2</v>
      </c>
      <c r="U987" s="190">
        <f>(T987-T$1132)/(T$1133-T$1132)</f>
        <v>1</v>
      </c>
      <c r="V987" s="46" t="s">
        <v>62</v>
      </c>
      <c r="W987" s="194">
        <f>VLOOKUP(V987,'DATOS DE SOPORTE'!$S$5:$T$10,2,FALSE)</f>
        <v>1</v>
      </c>
      <c r="X987" s="201">
        <f>(W987-W$1132)/(W$1133-W$1132)</f>
        <v>0</v>
      </c>
      <c r="Y987" s="46" t="s">
        <v>188</v>
      </c>
      <c r="Z987" s="194">
        <f t="shared" si="733"/>
        <v>1</v>
      </c>
      <c r="AA987" s="201">
        <f>(Z987-Z$1132)/(Z$1133-Z$1132)</f>
        <v>0</v>
      </c>
      <c r="AB987" s="46" t="s">
        <v>136</v>
      </c>
      <c r="AC987" s="194">
        <f t="shared" si="734"/>
        <v>2</v>
      </c>
      <c r="AD987" s="201">
        <f>(AC987-AC$1132)/(AC$1133-AC$1132)</f>
        <v>1</v>
      </c>
      <c r="AE987" s="46" t="s">
        <v>136</v>
      </c>
      <c r="AF987" s="194">
        <f t="shared" si="735"/>
        <v>2</v>
      </c>
      <c r="AG987" s="201">
        <f>(AF987-AF$1132)/(AF$1133-AF$1132)</f>
        <v>1</v>
      </c>
      <c r="AH987" s="24" t="s">
        <v>67</v>
      </c>
      <c r="AI987" s="194">
        <f>VLOOKUP(AH987,'DATOS DE SOPORTE'!$V$5:$W$8,2,FALSE)</f>
        <v>1</v>
      </c>
      <c r="AJ987" s="201">
        <f>(AI987-AI$1132)/(AI$1133-AI$1132)</f>
        <v>0</v>
      </c>
      <c r="AK987" s="58" t="str">
        <f t="shared" si="727"/>
        <v>Muy malo</v>
      </c>
      <c r="AL987" s="196">
        <f>IFERROR(SQRT(($E987-$E$1136)^2+($C987-$C$1136)^2),0)</f>
        <v>0.14641081841059511</v>
      </c>
      <c r="AM987" s="197" t="str">
        <f>IF(AL987&lt;=SMALL($AL$3:$AL$1130,1),"MAS PARECIDO","NO")</f>
        <v>NO</v>
      </c>
      <c r="AN987" s="197" t="str">
        <f>IF(AL987&lt;=SMALL($AL$3:$AL$1130,5),"SIMILAR","NO")</f>
        <v>NO</v>
      </c>
      <c r="AO987" s="197" t="str">
        <f t="shared" si="736"/>
        <v>N/A</v>
      </c>
      <c r="AP987" s="197">
        <f t="shared" si="737"/>
        <v>0</v>
      </c>
      <c r="AQ987" s="198">
        <f t="shared" si="738"/>
        <v>0</v>
      </c>
      <c r="AR987" s="196">
        <f>IFERROR(SQRT(($E987-$E$1136)^2+($H987-$H$1136)^2),0)</f>
        <v>7.0002100063001893E-2</v>
      </c>
      <c r="AS987" s="197" t="str">
        <f>IF(AR987&lt;=SMALL(AR$3:AR$1130,1),"MAS PARECIDO","NO")</f>
        <v>NO</v>
      </c>
      <c r="AT987" s="197" t="str">
        <f>IF(AR987&lt;=SMALL(AR$3:AR$1130,5),"SIMILAR","NO")</f>
        <v>NO</v>
      </c>
      <c r="AU987" s="197" t="str">
        <f t="shared" si="739"/>
        <v>N/A</v>
      </c>
      <c r="AV987" s="197">
        <f t="shared" si="740"/>
        <v>0</v>
      </c>
      <c r="AW987" s="198">
        <f t="shared" si="741"/>
        <v>0</v>
      </c>
      <c r="AX987" s="199">
        <f>IFERROR(SQRT(($E987-$E$1136)^2+($K987-$K$1136)^2),0)</f>
        <v>0.21189689477014648</v>
      </c>
      <c r="AY987" s="197" t="str">
        <f>IF(AX987&lt;=SMALL(AX$3:AX$1130,1),"MAS PARECIDO","NO")</f>
        <v>NO</v>
      </c>
      <c r="AZ987" s="197" t="str">
        <f>IF(AX987&lt;=SMALL(AX$3:AX$1130,5),"SIMILAR","NO")</f>
        <v>NO</v>
      </c>
      <c r="BA987" s="197" t="str">
        <f t="shared" si="742"/>
        <v>N/A</v>
      </c>
      <c r="BB987" s="197">
        <f t="shared" si="743"/>
        <v>0</v>
      </c>
      <c r="BC987" s="198">
        <f t="shared" si="744"/>
        <v>0</v>
      </c>
      <c r="BD987" s="196">
        <f>IFERROR(SQRT(($E987-$E$1136)^2+($O987-$O$1136)^2),0)</f>
        <v>7.0002100063001893E-2</v>
      </c>
      <c r="BE987" s="197" t="str">
        <f>IF(BD987&lt;=SMALL(BD$3:BD$1130,1),"MAS PARECIDO","NO")</f>
        <v>NO</v>
      </c>
      <c r="BF987" s="197" t="str">
        <f>IF(BD987&lt;=SMALL(BD$3:BD$1130,5),"SIMILAR","NO")</f>
        <v>NO</v>
      </c>
      <c r="BG987" s="197" t="str">
        <f t="shared" si="745"/>
        <v>N/A</v>
      </c>
      <c r="BH987" s="197">
        <f t="shared" si="746"/>
        <v>0</v>
      </c>
      <c r="BI987" s="198">
        <f t="shared" si="747"/>
        <v>0</v>
      </c>
      <c r="BJ987" s="199">
        <f>IFERROR(SQRT(($E987-$E$1136)^2+($R987-$R$1136)^2),0)</f>
        <v>7.0002100063001893E-2</v>
      </c>
      <c r="BK987" s="197" t="str">
        <f>IF(BJ987&lt;=SMALL(BJ$3:BJ$1130,1),"MAS PARECIDO","NO")</f>
        <v>NO</v>
      </c>
      <c r="BL987" s="197" t="str">
        <f>IF(BJ987&lt;=SMALL(BJ$3:BJ$1130,5),"SIMILAR","NO")</f>
        <v>NO</v>
      </c>
      <c r="BM987" s="197" t="str">
        <f t="shared" si="748"/>
        <v>N/A</v>
      </c>
      <c r="BN987" s="197">
        <f t="shared" si="749"/>
        <v>0</v>
      </c>
      <c r="BO987" s="198">
        <f t="shared" si="750"/>
        <v>0</v>
      </c>
      <c r="BP987" s="199">
        <f>IFERROR(SQRT(($E987-$E$1136)^2+($U987-$U$1136)^2),0)</f>
        <v>1.0024471527283774</v>
      </c>
      <c r="BQ987" s="197" t="str">
        <f>IF(BP987&lt;=SMALL(BP$3:BP$1130,1),"MAS PARECIDO","NO")</f>
        <v>NO</v>
      </c>
      <c r="BR987" s="197" t="str">
        <f>IF(BP987&lt;=SMALL(BP$3:BP$1130,5),"SIMILAR","NO")</f>
        <v>NO</v>
      </c>
      <c r="BS987" s="197" t="str">
        <f t="shared" si="751"/>
        <v>N/A</v>
      </c>
      <c r="BT987" s="197">
        <f t="shared" si="752"/>
        <v>0</v>
      </c>
      <c r="BU987" s="198">
        <f t="shared" si="753"/>
        <v>0</v>
      </c>
      <c r="BV987" s="199">
        <f>IFERROR(SQRT(($E987-$E$1136)^2+($X987-$X$1136)^2),0)</f>
        <v>7.0002100063001893E-2</v>
      </c>
      <c r="BW987" s="197" t="str">
        <f>IF(BV987&lt;=SMALL(BV$3:BV$1130,1),"MAS PARECIDO","NO")</f>
        <v>NO</v>
      </c>
      <c r="BX987" s="197" t="str">
        <f>IF(BV987&lt;=SMALL(BV$3:BV$1130,5),"SIMILAR","NO")</f>
        <v>NO</v>
      </c>
      <c r="BY987" s="197" t="str">
        <f t="shared" si="754"/>
        <v>N/A</v>
      </c>
      <c r="BZ987" s="197">
        <f t="shared" si="755"/>
        <v>0</v>
      </c>
      <c r="CA987" s="198">
        <f t="shared" si="756"/>
        <v>0</v>
      </c>
      <c r="CB987" s="199">
        <f>IFERROR(SQRT(($E987-$E$1136)^2+($AA987-$AA$1136)^2),0)</f>
        <v>7.0002100063001893E-2</v>
      </c>
      <c r="CC987" s="197" t="str">
        <f>IF(CB987&lt;=SMALL(CB$3:CB$1130,1),"MAS PARECIDO","NO")</f>
        <v>NO</v>
      </c>
      <c r="CD987" s="197" t="str">
        <f>IF(CB987&lt;=SMALL(CB$3:CB$1130,5),"SIMILAR","NO")</f>
        <v>NO</v>
      </c>
      <c r="CE987" s="197" t="str">
        <f t="shared" si="757"/>
        <v>N/A</v>
      </c>
      <c r="CF987" s="197">
        <f t="shared" si="758"/>
        <v>0</v>
      </c>
      <c r="CG987" s="198">
        <f t="shared" si="759"/>
        <v>0</v>
      </c>
      <c r="CH987" s="199">
        <f>IFERROR(SQRT(($E987-$E$1136)^2+($AD987-$AD$1136)^2),0)</f>
        <v>7.0002100063001893E-2</v>
      </c>
      <c r="CI987" s="197" t="str">
        <f>IF(CH987&lt;=SMALL(CH$3:CH$1130,1),"MAS PARECIDO","NO")</f>
        <v>NO</v>
      </c>
      <c r="CJ987" s="197" t="str">
        <f>IF(CH987&lt;=SMALL(CH$3:CH$1130,5),"SIMILAR","NO")</f>
        <v>NO</v>
      </c>
      <c r="CK987" s="197" t="str">
        <f t="shared" si="760"/>
        <v>N/A</v>
      </c>
      <c r="CL987" s="197">
        <f t="shared" si="761"/>
        <v>0</v>
      </c>
      <c r="CM987" s="198">
        <f t="shared" si="762"/>
        <v>0</v>
      </c>
      <c r="CN987" s="199">
        <f>IFERROR(SQRT(($E987-$E$1136)^2+($AG987-$AG$1136)^2),0)</f>
        <v>7.0002100063001893E-2</v>
      </c>
      <c r="CO987" s="197" t="str">
        <f>IF(CN987&lt;=SMALL(CN$3:CN$1130,1),"MAS PARECIDO","NO")</f>
        <v>NO</v>
      </c>
      <c r="CP987" s="197" t="str">
        <f>IF(CN987&lt;=SMALL(CN$3:CN$1130,5),"SIMILAR","NO")</f>
        <v>NO</v>
      </c>
      <c r="CQ987" s="197" t="str">
        <f t="shared" si="763"/>
        <v>N/A</v>
      </c>
      <c r="CR987" s="197">
        <f t="shared" si="764"/>
        <v>0</v>
      </c>
      <c r="CS987" s="198">
        <f t="shared" si="765"/>
        <v>0</v>
      </c>
      <c r="CT987" s="199">
        <f>IFERROR(SQRT(($E987-$E$1136)^2+($AJ987-$AJ$1136)^2),0)</f>
        <v>7.0002100063001893E-2</v>
      </c>
      <c r="CU987" s="197" t="str">
        <f>IF(CT987&lt;=SMALL(CT$3:CT$1130,1),"MAS PARECIDO","NO")</f>
        <v>NO</v>
      </c>
      <c r="CV987" s="197" t="str">
        <f>IF(CT987&lt;=SMALL(CT$3:CT$1130,5),"SIMILAR","NO")</f>
        <v>NO</v>
      </c>
      <c r="CW987" s="197" t="str">
        <f t="shared" si="766"/>
        <v>N/A</v>
      </c>
      <c r="CX987" s="197">
        <f t="shared" si="767"/>
        <v>0</v>
      </c>
      <c r="CY987" s="198">
        <f t="shared" si="768"/>
        <v>0</v>
      </c>
      <c r="CZ987" s="2">
        <v>0</v>
      </c>
      <c r="DA987" s="2" t="s">
        <v>2800</v>
      </c>
      <c r="DB987" s="2">
        <v>3</v>
      </c>
      <c r="DC987" s="2" t="s">
        <v>319</v>
      </c>
    </row>
    <row r="988" spans="1:107">
      <c r="A988" s="24" t="s">
        <v>1137</v>
      </c>
      <c r="B988" s="46">
        <v>85427.99</v>
      </c>
      <c r="C988" s="190">
        <f>(B988-$B$1132)/($B$1133-$B$1132)</f>
        <v>9.4592547890753984E-2</v>
      </c>
      <c r="D988" s="46">
        <v>7500</v>
      </c>
      <c r="E988" s="190">
        <f>(D988-$D$1132)/($D$1133-$D$1132)</f>
        <v>1.4970449113473405E-2</v>
      </c>
      <c r="F988" s="46" t="s">
        <v>191</v>
      </c>
      <c r="G988" s="192">
        <f>VLOOKUP(F988,'DATOS DE SOPORTE'!$Y$5:$Z$8,2,FALSE)</f>
        <v>1</v>
      </c>
      <c r="H988" s="190">
        <f>(G988-$G$1132)/($G$1133-$G$1132)</f>
        <v>0</v>
      </c>
      <c r="I988" s="50">
        <v>1</v>
      </c>
      <c r="J988" s="200">
        <f t="shared" si="728"/>
        <v>1</v>
      </c>
      <c r="K988" s="190">
        <f>(J988-$J$1132)/($J$1133-$J$1132)</f>
        <v>0.2</v>
      </c>
      <c r="L988" s="193" t="str">
        <f t="shared" si="729"/>
        <v>SI</v>
      </c>
      <c r="M988" s="46" t="s">
        <v>192</v>
      </c>
      <c r="N988" s="192">
        <f t="shared" si="730"/>
        <v>2</v>
      </c>
      <c r="O988" s="190">
        <f>(N988-N$1132)/(N$1133-N$1132)</f>
        <v>1</v>
      </c>
      <c r="P988" s="46" t="s">
        <v>193</v>
      </c>
      <c r="Q988" s="192">
        <f t="shared" si="731"/>
        <v>2</v>
      </c>
      <c r="R988" s="190">
        <f>(Q988-Q$1132)/(Q$1133-Q$1132)</f>
        <v>0.5</v>
      </c>
      <c r="S988" s="46" t="s">
        <v>60</v>
      </c>
      <c r="T988" s="192">
        <f t="shared" si="732"/>
        <v>2</v>
      </c>
      <c r="U988" s="190">
        <f>(T988-T$1132)/(T$1133-T$1132)</f>
        <v>1</v>
      </c>
      <c r="V988" s="46" t="s">
        <v>62</v>
      </c>
      <c r="W988" s="194">
        <f>VLOOKUP(V988,'DATOS DE SOPORTE'!$S$5:$T$10,2,FALSE)</f>
        <v>1</v>
      </c>
      <c r="X988" s="201">
        <f>(W988-W$1132)/(W$1133-W$1132)</f>
        <v>0</v>
      </c>
      <c r="Y988" s="46" t="s">
        <v>136</v>
      </c>
      <c r="Z988" s="194">
        <f t="shared" si="733"/>
        <v>2</v>
      </c>
      <c r="AA988" s="201">
        <f>(Z988-Z$1132)/(Z$1133-Z$1132)</f>
        <v>1</v>
      </c>
      <c r="AB988" s="46" t="s">
        <v>136</v>
      </c>
      <c r="AC988" s="194">
        <f t="shared" si="734"/>
        <v>2</v>
      </c>
      <c r="AD988" s="201">
        <f>(AC988-AC$1132)/(AC$1133-AC$1132)</f>
        <v>1</v>
      </c>
      <c r="AE988" s="46" t="s">
        <v>188</v>
      </c>
      <c r="AF988" s="194">
        <f t="shared" si="735"/>
        <v>1</v>
      </c>
      <c r="AG988" s="201">
        <f>(AF988-AF$1132)/(AF$1133-AF$1132)</f>
        <v>0</v>
      </c>
      <c r="AH988" s="24" t="s">
        <v>67</v>
      </c>
      <c r="AI988" s="194">
        <f>VLOOKUP(AH988,'DATOS DE SOPORTE'!$V$5:$W$8,2,FALSE)</f>
        <v>1</v>
      </c>
      <c r="AJ988" s="201">
        <f>(AI988-AI$1132)/(AI$1133-AI$1132)</f>
        <v>0</v>
      </c>
      <c r="AK988" s="58" t="str">
        <f t="shared" si="727"/>
        <v>Bueno</v>
      </c>
      <c r="AL988" s="196">
        <f>IFERROR(SQRT(($E988-$E$1136)^2+($C988-$C$1136)^2),0)</f>
        <v>0.11155956192965466</v>
      </c>
      <c r="AM988" s="197" t="str">
        <f>IF(AL988&lt;=SMALL($AL$3:$AL$1130,1),"MAS PARECIDO","NO")</f>
        <v>NO</v>
      </c>
      <c r="AN988" s="197" t="str">
        <f>IF(AL988&lt;=SMALL($AL$3:$AL$1130,5),"SIMILAR","NO")</f>
        <v>NO</v>
      </c>
      <c r="AO988" s="197" t="str">
        <f t="shared" si="736"/>
        <v>N/A</v>
      </c>
      <c r="AP988" s="197">
        <f t="shared" si="737"/>
        <v>0</v>
      </c>
      <c r="AQ988" s="198">
        <f t="shared" si="738"/>
        <v>0</v>
      </c>
      <c r="AR988" s="196">
        <f>IFERROR(SQRT(($E988-$E$1136)^2+($H988-$H$1136)^2),0)</f>
        <v>0.3336706828771725</v>
      </c>
      <c r="AS988" s="197" t="str">
        <f>IF(AR988&lt;=SMALL(AR$3:AR$1130,1),"MAS PARECIDO","NO")</f>
        <v>NO</v>
      </c>
      <c r="AT988" s="197" t="str">
        <f>IF(AR988&lt;=SMALL(AR$3:AR$1130,5),"SIMILAR","NO")</f>
        <v>NO</v>
      </c>
      <c r="AU988" s="197" t="str">
        <f t="shared" si="739"/>
        <v>N/A</v>
      </c>
      <c r="AV988" s="197">
        <f t="shared" si="740"/>
        <v>0</v>
      </c>
      <c r="AW988" s="198">
        <f t="shared" si="741"/>
        <v>0</v>
      </c>
      <c r="AX988" s="199">
        <f>IFERROR(SQRT(($E988-$E$1136)^2+($K988-$K$1136)^2),0)</f>
        <v>1.5000450013500406E-2</v>
      </c>
      <c r="AY988" s="197" t="str">
        <f>IF(AX988&lt;=SMALL(AX$3:AX$1130,1),"MAS PARECIDO","NO")</f>
        <v>NO</v>
      </c>
      <c r="AZ988" s="197" t="str">
        <f>IF(AX988&lt;=SMALL(AX$3:AX$1130,5),"SIMILAR","NO")</f>
        <v>NO</v>
      </c>
      <c r="BA988" s="197" t="str">
        <f t="shared" si="742"/>
        <v>N/A</v>
      </c>
      <c r="BB988" s="197">
        <f t="shared" si="743"/>
        <v>0</v>
      </c>
      <c r="BC988" s="198">
        <f t="shared" si="744"/>
        <v>0</v>
      </c>
      <c r="BD988" s="196">
        <f>IFERROR(SQRT(($E988-$E$1136)^2+($O988-$O$1136)^2),0)</f>
        <v>1.5000450013500406E-2</v>
      </c>
      <c r="BE988" s="197" t="str">
        <f>IF(BD988&lt;=SMALL(BD$3:BD$1130,1),"MAS PARECIDO","NO")</f>
        <v>NO</v>
      </c>
      <c r="BF988" s="197" t="str">
        <f>IF(BD988&lt;=SMALL(BD$3:BD$1130,5),"SIMILAR","NO")</f>
        <v>NO</v>
      </c>
      <c r="BG988" s="197" t="str">
        <f t="shared" si="745"/>
        <v>N/A</v>
      </c>
      <c r="BH988" s="197">
        <f t="shared" si="746"/>
        <v>0</v>
      </c>
      <c r="BI988" s="198">
        <f t="shared" si="747"/>
        <v>0</v>
      </c>
      <c r="BJ988" s="199">
        <f>IFERROR(SQRT(($E988-$E$1136)^2+($R988-$R$1136)^2),0)</f>
        <v>1.5000450013500406E-2</v>
      </c>
      <c r="BK988" s="197" t="str">
        <f>IF(BJ988&lt;=SMALL(BJ$3:BJ$1130,1),"MAS PARECIDO","NO")</f>
        <v>NO</v>
      </c>
      <c r="BL988" s="197" t="str">
        <f>IF(BJ988&lt;=SMALL(BJ$3:BJ$1130,5),"SIMILAR","NO")</f>
        <v>NO</v>
      </c>
      <c r="BM988" s="197" t="str">
        <f t="shared" si="748"/>
        <v>N/A</v>
      </c>
      <c r="BN988" s="197">
        <f t="shared" si="749"/>
        <v>0</v>
      </c>
      <c r="BO988" s="198">
        <f t="shared" si="750"/>
        <v>0</v>
      </c>
      <c r="BP988" s="199">
        <f>IFERROR(SQRT(($E988-$E$1136)^2+($U988-$U$1136)^2),0)</f>
        <v>1.0001125004221312</v>
      </c>
      <c r="BQ988" s="197" t="str">
        <f>IF(BP988&lt;=SMALL(BP$3:BP$1130,1),"MAS PARECIDO","NO")</f>
        <v>NO</v>
      </c>
      <c r="BR988" s="197" t="str">
        <f>IF(BP988&lt;=SMALL(BP$3:BP$1130,5),"SIMILAR","NO")</f>
        <v>NO</v>
      </c>
      <c r="BS988" s="197" t="str">
        <f t="shared" si="751"/>
        <v>N/A</v>
      </c>
      <c r="BT988" s="197">
        <f t="shared" si="752"/>
        <v>0</v>
      </c>
      <c r="BU988" s="198">
        <f t="shared" si="753"/>
        <v>0</v>
      </c>
      <c r="BV988" s="199">
        <f>IFERROR(SQRT(($E988-$E$1136)^2+($X988-$X$1136)^2),0)</f>
        <v>1.5000450013500406E-2</v>
      </c>
      <c r="BW988" s="197" t="str">
        <f>IF(BV988&lt;=SMALL(BV$3:BV$1130,1),"MAS PARECIDO","NO")</f>
        <v>NO</v>
      </c>
      <c r="BX988" s="197" t="str">
        <f>IF(BV988&lt;=SMALL(BV$3:BV$1130,5),"SIMILAR","NO")</f>
        <v>NO</v>
      </c>
      <c r="BY988" s="197" t="str">
        <f t="shared" si="754"/>
        <v>N/A</v>
      </c>
      <c r="BZ988" s="197">
        <f t="shared" si="755"/>
        <v>0</v>
      </c>
      <c r="CA988" s="198">
        <f t="shared" si="756"/>
        <v>0</v>
      </c>
      <c r="CB988" s="199">
        <f>IFERROR(SQRT(($E988-$E$1136)^2+($AA988-$AA$1136)^2),0)</f>
        <v>1.0001125004221312</v>
      </c>
      <c r="CC988" s="197" t="str">
        <f>IF(CB988&lt;=SMALL(CB$3:CB$1130,1),"MAS PARECIDO","NO")</f>
        <v>NO</v>
      </c>
      <c r="CD988" s="197" t="str">
        <f>IF(CB988&lt;=SMALL(CB$3:CB$1130,5),"SIMILAR","NO")</f>
        <v>NO</v>
      </c>
      <c r="CE988" s="197" t="str">
        <f t="shared" si="757"/>
        <v>N/A</v>
      </c>
      <c r="CF988" s="197">
        <f t="shared" si="758"/>
        <v>0</v>
      </c>
      <c r="CG988" s="198">
        <f t="shared" si="759"/>
        <v>0</v>
      </c>
      <c r="CH988" s="199">
        <f>IFERROR(SQRT(($E988-$E$1136)^2+($AD988-$AD$1136)^2),0)</f>
        <v>1.5000450013500406E-2</v>
      </c>
      <c r="CI988" s="197" t="str">
        <f>IF(CH988&lt;=SMALL(CH$3:CH$1130,1),"MAS PARECIDO","NO")</f>
        <v>NO</v>
      </c>
      <c r="CJ988" s="197" t="str">
        <f>IF(CH988&lt;=SMALL(CH$3:CH$1130,5),"SIMILAR","NO")</f>
        <v>NO</v>
      </c>
      <c r="CK988" s="197" t="str">
        <f t="shared" si="760"/>
        <v>N/A</v>
      </c>
      <c r="CL988" s="197">
        <f t="shared" si="761"/>
        <v>0</v>
      </c>
      <c r="CM988" s="198">
        <f t="shared" si="762"/>
        <v>0</v>
      </c>
      <c r="CN988" s="199">
        <f>IFERROR(SQRT(($E988-$E$1136)^2+($AG988-$AG$1136)^2),0)</f>
        <v>1.0001125004221312</v>
      </c>
      <c r="CO988" s="197" t="str">
        <f>IF(CN988&lt;=SMALL(CN$3:CN$1130,1),"MAS PARECIDO","NO")</f>
        <v>NO</v>
      </c>
      <c r="CP988" s="197" t="str">
        <f>IF(CN988&lt;=SMALL(CN$3:CN$1130,5),"SIMILAR","NO")</f>
        <v>NO</v>
      </c>
      <c r="CQ988" s="197" t="str">
        <f t="shared" si="763"/>
        <v>N/A</v>
      </c>
      <c r="CR988" s="197">
        <f t="shared" si="764"/>
        <v>0</v>
      </c>
      <c r="CS988" s="198">
        <f t="shared" si="765"/>
        <v>0</v>
      </c>
      <c r="CT988" s="199">
        <f>IFERROR(SQRT(($E988-$E$1136)^2+($AJ988-$AJ$1136)^2),0)</f>
        <v>1.5000450013500406E-2</v>
      </c>
      <c r="CU988" s="197" t="str">
        <f>IF(CT988&lt;=SMALL(CT$3:CT$1130,1),"MAS PARECIDO","NO")</f>
        <v>NO</v>
      </c>
      <c r="CV988" s="197" t="str">
        <f>IF(CT988&lt;=SMALL(CT$3:CT$1130,5),"SIMILAR","NO")</f>
        <v>NO</v>
      </c>
      <c r="CW988" s="197" t="str">
        <f t="shared" si="766"/>
        <v>N/A</v>
      </c>
      <c r="CX988" s="197">
        <f t="shared" si="767"/>
        <v>0</v>
      </c>
      <c r="CY988" s="198">
        <f t="shared" si="768"/>
        <v>0</v>
      </c>
      <c r="CZ988" s="2">
        <v>0</v>
      </c>
      <c r="DA988" s="2" t="s">
        <v>2801</v>
      </c>
      <c r="DB988" s="2">
        <v>0</v>
      </c>
      <c r="DC988" s="2" t="s">
        <v>189</v>
      </c>
    </row>
    <row r="989" spans="1:107">
      <c r="A989" s="24" t="s">
        <v>1138</v>
      </c>
      <c r="B989" s="46">
        <v>41152.589999999997</v>
      </c>
      <c r="C989" s="190">
        <f>(B989-$B$1132)/($B$1133-$B$1132)</f>
        <v>4.2838448094251247E-2</v>
      </c>
      <c r="D989" s="46">
        <v>22000</v>
      </c>
      <c r="E989" s="190">
        <f>(D989-$D$1132)/($D$1133-$D$1132)</f>
        <v>4.3971319139574187E-2</v>
      </c>
      <c r="F989" s="46" t="s">
        <v>53</v>
      </c>
      <c r="G989" s="192">
        <f>VLOOKUP(F989,'DATOS DE SOPORTE'!$Y$5:$Z$8,2,FALSE)</f>
        <v>2</v>
      </c>
      <c r="H989" s="190">
        <f>(G989-$G$1132)/($G$1133-$G$1132)</f>
        <v>0.33333333333333331</v>
      </c>
      <c r="I989" s="50">
        <v>1</v>
      </c>
      <c r="J989" s="200">
        <f t="shared" si="728"/>
        <v>1</v>
      </c>
      <c r="K989" s="190">
        <f>(J989-$J$1132)/($J$1133-$J$1132)</f>
        <v>0.2</v>
      </c>
      <c r="L989" s="193" t="str">
        <f t="shared" si="729"/>
        <v>SI</v>
      </c>
      <c r="M989" s="46" t="s">
        <v>56</v>
      </c>
      <c r="N989" s="192">
        <f t="shared" si="730"/>
        <v>1</v>
      </c>
      <c r="O989" s="190">
        <f>(N989-N$1132)/(N$1133-N$1132)</f>
        <v>0</v>
      </c>
      <c r="P989" s="46" t="s">
        <v>193</v>
      </c>
      <c r="Q989" s="192">
        <f t="shared" si="731"/>
        <v>2</v>
      </c>
      <c r="R989" s="190">
        <f>(Q989-Q$1132)/(Q$1133-Q$1132)</f>
        <v>0.5</v>
      </c>
      <c r="S989" s="46" t="s">
        <v>194</v>
      </c>
      <c r="T989" s="192">
        <f t="shared" si="732"/>
        <v>1</v>
      </c>
      <c r="U989" s="190">
        <f>(T989-T$1132)/(T$1133-T$1132)</f>
        <v>0</v>
      </c>
      <c r="V989" s="46" t="s">
        <v>62</v>
      </c>
      <c r="W989" s="194">
        <f>VLOOKUP(V989,'DATOS DE SOPORTE'!$S$5:$T$10,2,FALSE)</f>
        <v>1</v>
      </c>
      <c r="X989" s="201">
        <f>(W989-W$1132)/(W$1133-W$1132)</f>
        <v>0</v>
      </c>
      <c r="Y989" s="46" t="s">
        <v>188</v>
      </c>
      <c r="Z989" s="194">
        <f t="shared" si="733"/>
        <v>1</v>
      </c>
      <c r="AA989" s="201">
        <f>(Z989-Z$1132)/(Z$1133-Z$1132)</f>
        <v>0</v>
      </c>
      <c r="AB989" s="46" t="s">
        <v>136</v>
      </c>
      <c r="AC989" s="194">
        <f t="shared" si="734"/>
        <v>2</v>
      </c>
      <c r="AD989" s="201">
        <f>(AC989-AC$1132)/(AC$1133-AC$1132)</f>
        <v>1</v>
      </c>
      <c r="AE989" s="46" t="s">
        <v>136</v>
      </c>
      <c r="AF989" s="194">
        <f t="shared" si="735"/>
        <v>2</v>
      </c>
      <c r="AG989" s="201">
        <f>(AF989-AF$1132)/(AF$1133-AF$1132)</f>
        <v>1</v>
      </c>
      <c r="AH989" s="24" t="s">
        <v>67</v>
      </c>
      <c r="AI989" s="194">
        <f>VLOOKUP(AH989,'DATOS DE SOPORTE'!$V$5:$W$8,2,FALSE)</f>
        <v>1</v>
      </c>
      <c r="AJ989" s="201">
        <f>(AI989-AI$1132)/(AI$1133-AI$1132)</f>
        <v>0</v>
      </c>
      <c r="AK989" s="58" t="str">
        <f t="shared" si="727"/>
        <v>Bueno</v>
      </c>
      <c r="AL989" s="196">
        <f>IFERROR(SQRT(($E989-$E$1136)^2+($C989-$C$1136)^2),0)</f>
        <v>0.16815942317593019</v>
      </c>
      <c r="AM989" s="197" t="str">
        <f>IF(AL989&lt;=SMALL($AL$3:$AL$1130,1),"MAS PARECIDO","NO")</f>
        <v>NO</v>
      </c>
      <c r="AN989" s="197" t="str">
        <f>IF(AL989&lt;=SMALL($AL$3:$AL$1130,5),"SIMILAR","NO")</f>
        <v>NO</v>
      </c>
      <c r="AO989" s="197" t="str">
        <f t="shared" si="736"/>
        <v>N/A</v>
      </c>
      <c r="AP989" s="197">
        <f t="shared" si="737"/>
        <v>0</v>
      </c>
      <c r="AQ989" s="198">
        <f t="shared" si="738"/>
        <v>0</v>
      </c>
      <c r="AR989" s="196">
        <f>IFERROR(SQRT(($E989-$E$1136)^2+($H989-$H$1136)^2),0)</f>
        <v>4.4001320039601187E-2</v>
      </c>
      <c r="AS989" s="197" t="str">
        <f>IF(AR989&lt;=SMALL(AR$3:AR$1130,1),"MAS PARECIDO","NO")</f>
        <v>NO</v>
      </c>
      <c r="AT989" s="197" t="str">
        <f>IF(AR989&lt;=SMALL(AR$3:AR$1130,5),"SIMILAR","NO")</f>
        <v>NO</v>
      </c>
      <c r="AU989" s="197" t="str">
        <f t="shared" si="739"/>
        <v>N/A</v>
      </c>
      <c r="AV989" s="197">
        <f t="shared" si="740"/>
        <v>0</v>
      </c>
      <c r="AW989" s="198">
        <f t="shared" si="741"/>
        <v>0</v>
      </c>
      <c r="AX989" s="199">
        <f>IFERROR(SQRT(($E989-$E$1136)^2+($K989-$K$1136)^2),0)</f>
        <v>4.4001320039601187E-2</v>
      </c>
      <c r="AY989" s="197" t="str">
        <f>IF(AX989&lt;=SMALL(AX$3:AX$1130,1),"MAS PARECIDO","NO")</f>
        <v>NO</v>
      </c>
      <c r="AZ989" s="197" t="str">
        <f>IF(AX989&lt;=SMALL(AX$3:AX$1130,5),"SIMILAR","NO")</f>
        <v>NO</v>
      </c>
      <c r="BA989" s="197" t="str">
        <f t="shared" si="742"/>
        <v>N/A</v>
      </c>
      <c r="BB989" s="197">
        <f t="shared" si="743"/>
        <v>0</v>
      </c>
      <c r="BC989" s="198">
        <f t="shared" si="744"/>
        <v>0</v>
      </c>
      <c r="BD989" s="196">
        <f>IFERROR(SQRT(($E989-$E$1136)^2+($O989-$O$1136)^2),0)</f>
        <v>1.0009675899674411</v>
      </c>
      <c r="BE989" s="197" t="str">
        <f>IF(BD989&lt;=SMALL(BD$3:BD$1130,1),"MAS PARECIDO","NO")</f>
        <v>NO</v>
      </c>
      <c r="BF989" s="197" t="str">
        <f>IF(BD989&lt;=SMALL(BD$3:BD$1130,5),"SIMILAR","NO")</f>
        <v>NO</v>
      </c>
      <c r="BG989" s="197" t="str">
        <f t="shared" si="745"/>
        <v>N/A</v>
      </c>
      <c r="BH989" s="197">
        <f t="shared" si="746"/>
        <v>0</v>
      </c>
      <c r="BI989" s="198">
        <f t="shared" si="747"/>
        <v>0</v>
      </c>
      <c r="BJ989" s="199">
        <f>IFERROR(SQRT(($E989-$E$1136)^2+($R989-$R$1136)^2),0)</f>
        <v>4.4001320039601187E-2</v>
      </c>
      <c r="BK989" s="197" t="str">
        <f>IF(BJ989&lt;=SMALL(BJ$3:BJ$1130,1),"MAS PARECIDO","NO")</f>
        <v>NO</v>
      </c>
      <c r="BL989" s="197" t="str">
        <f>IF(BJ989&lt;=SMALL(BJ$3:BJ$1130,5),"SIMILAR","NO")</f>
        <v>NO</v>
      </c>
      <c r="BM989" s="197" t="str">
        <f t="shared" si="748"/>
        <v>N/A</v>
      </c>
      <c r="BN989" s="197">
        <f t="shared" si="749"/>
        <v>0</v>
      </c>
      <c r="BO989" s="198">
        <f t="shared" si="750"/>
        <v>0</v>
      </c>
      <c r="BP989" s="199">
        <f>IFERROR(SQRT(($E989-$E$1136)^2+($U989-$U$1136)^2),0)</f>
        <v>4.4001320039601187E-2</v>
      </c>
      <c r="BQ989" s="197" t="str">
        <f>IF(BP989&lt;=SMALL(BP$3:BP$1130,1),"MAS PARECIDO","NO")</f>
        <v>NO</v>
      </c>
      <c r="BR989" s="197" t="str">
        <f>IF(BP989&lt;=SMALL(BP$3:BP$1130,5),"SIMILAR","NO")</f>
        <v>NO</v>
      </c>
      <c r="BS989" s="197" t="str">
        <f t="shared" si="751"/>
        <v>N/A</v>
      </c>
      <c r="BT989" s="197">
        <f t="shared" si="752"/>
        <v>0</v>
      </c>
      <c r="BU989" s="198">
        <f t="shared" si="753"/>
        <v>0</v>
      </c>
      <c r="BV989" s="199">
        <f>IFERROR(SQRT(($E989-$E$1136)^2+($X989-$X$1136)^2),0)</f>
        <v>4.4001320039601187E-2</v>
      </c>
      <c r="BW989" s="197" t="str">
        <f>IF(BV989&lt;=SMALL(BV$3:BV$1130,1),"MAS PARECIDO","NO")</f>
        <v>NO</v>
      </c>
      <c r="BX989" s="197" t="str">
        <f>IF(BV989&lt;=SMALL(BV$3:BV$1130,5),"SIMILAR","NO")</f>
        <v>NO</v>
      </c>
      <c r="BY989" s="197" t="str">
        <f t="shared" si="754"/>
        <v>N/A</v>
      </c>
      <c r="BZ989" s="197">
        <f t="shared" si="755"/>
        <v>0</v>
      </c>
      <c r="CA989" s="198">
        <f t="shared" si="756"/>
        <v>0</v>
      </c>
      <c r="CB989" s="199">
        <f>IFERROR(SQRT(($E989-$E$1136)^2+($AA989-$AA$1136)^2),0)</f>
        <v>4.4001320039601187E-2</v>
      </c>
      <c r="CC989" s="197" t="str">
        <f>IF(CB989&lt;=SMALL(CB$3:CB$1130,1),"MAS PARECIDO","NO")</f>
        <v>NO</v>
      </c>
      <c r="CD989" s="197" t="str">
        <f>IF(CB989&lt;=SMALL(CB$3:CB$1130,5),"SIMILAR","NO")</f>
        <v>NO</v>
      </c>
      <c r="CE989" s="197" t="str">
        <f t="shared" si="757"/>
        <v>N/A</v>
      </c>
      <c r="CF989" s="197">
        <f t="shared" si="758"/>
        <v>0</v>
      </c>
      <c r="CG989" s="198">
        <f t="shared" si="759"/>
        <v>0</v>
      </c>
      <c r="CH989" s="199">
        <f>IFERROR(SQRT(($E989-$E$1136)^2+($AD989-$AD$1136)^2),0)</f>
        <v>4.4001320039601187E-2</v>
      </c>
      <c r="CI989" s="197" t="str">
        <f>IF(CH989&lt;=SMALL(CH$3:CH$1130,1),"MAS PARECIDO","NO")</f>
        <v>NO</v>
      </c>
      <c r="CJ989" s="197" t="str">
        <f>IF(CH989&lt;=SMALL(CH$3:CH$1130,5),"SIMILAR","NO")</f>
        <v>NO</v>
      </c>
      <c r="CK989" s="197" t="str">
        <f t="shared" si="760"/>
        <v>N/A</v>
      </c>
      <c r="CL989" s="197">
        <f t="shared" si="761"/>
        <v>0</v>
      </c>
      <c r="CM989" s="198">
        <f t="shared" si="762"/>
        <v>0</v>
      </c>
      <c r="CN989" s="199">
        <f>IFERROR(SQRT(($E989-$E$1136)^2+($AG989-$AG$1136)^2),0)</f>
        <v>4.4001320039601187E-2</v>
      </c>
      <c r="CO989" s="197" t="str">
        <f>IF(CN989&lt;=SMALL(CN$3:CN$1130,1),"MAS PARECIDO","NO")</f>
        <v>NO</v>
      </c>
      <c r="CP989" s="197" t="str">
        <f>IF(CN989&lt;=SMALL(CN$3:CN$1130,5),"SIMILAR","NO")</f>
        <v>NO</v>
      </c>
      <c r="CQ989" s="197" t="str">
        <f t="shared" si="763"/>
        <v>N/A</v>
      </c>
      <c r="CR989" s="197">
        <f t="shared" si="764"/>
        <v>0</v>
      </c>
      <c r="CS989" s="198">
        <f t="shared" si="765"/>
        <v>0</v>
      </c>
      <c r="CT989" s="199">
        <f>IFERROR(SQRT(($E989-$E$1136)^2+($AJ989-$AJ$1136)^2),0)</f>
        <v>4.4001320039601187E-2</v>
      </c>
      <c r="CU989" s="197" t="str">
        <f>IF(CT989&lt;=SMALL(CT$3:CT$1130,1),"MAS PARECIDO","NO")</f>
        <v>NO</v>
      </c>
      <c r="CV989" s="197" t="str">
        <f>IF(CT989&lt;=SMALL(CT$3:CT$1130,5),"SIMILAR","NO")</f>
        <v>NO</v>
      </c>
      <c r="CW989" s="197" t="str">
        <f t="shared" si="766"/>
        <v>N/A</v>
      </c>
      <c r="CX989" s="197">
        <f t="shared" si="767"/>
        <v>0</v>
      </c>
      <c r="CY989" s="198">
        <f t="shared" si="768"/>
        <v>0</v>
      </c>
      <c r="CZ989" s="2">
        <v>0</v>
      </c>
      <c r="DA989" s="2" t="s">
        <v>2802</v>
      </c>
      <c r="DB989" s="2">
        <v>0</v>
      </c>
      <c r="DC989" s="2" t="s">
        <v>189</v>
      </c>
    </row>
    <row r="990" spans="1:107">
      <c r="A990" s="24" t="s">
        <v>1139</v>
      </c>
      <c r="B990" s="46">
        <v>101915.95</v>
      </c>
      <c r="C990" s="190">
        <f>(B990-$B$1132)/($B$1133-$B$1132)</f>
        <v>0.11386554208799995</v>
      </c>
      <c r="D990" s="46">
        <v>20000</v>
      </c>
      <c r="E990" s="190">
        <f>(D990-$D$1132)/($D$1133-$D$1132)</f>
        <v>3.9971199135974078E-2</v>
      </c>
      <c r="F990" s="46" t="s">
        <v>191</v>
      </c>
      <c r="G990" s="192">
        <f>VLOOKUP(F990,'DATOS DE SOPORTE'!$Y$5:$Z$8,2,FALSE)</f>
        <v>1</v>
      </c>
      <c r="H990" s="190">
        <f>(G990-$G$1132)/($G$1133-$G$1132)</f>
        <v>0</v>
      </c>
      <c r="I990" s="50">
        <v>1</v>
      </c>
      <c r="J990" s="200">
        <f t="shared" si="728"/>
        <v>1</v>
      </c>
      <c r="K990" s="190">
        <f>(J990-$J$1132)/($J$1133-$J$1132)</f>
        <v>0.2</v>
      </c>
      <c r="L990" s="193" t="str">
        <f t="shared" si="729"/>
        <v>SI</v>
      </c>
      <c r="M990" s="46" t="s">
        <v>192</v>
      </c>
      <c r="N990" s="192">
        <f t="shared" si="730"/>
        <v>2</v>
      </c>
      <c r="O990" s="190">
        <f>(N990-N$1132)/(N$1133-N$1132)</f>
        <v>1</v>
      </c>
      <c r="P990" s="46" t="s">
        <v>196</v>
      </c>
      <c r="Q990" s="192">
        <f t="shared" si="731"/>
        <v>1</v>
      </c>
      <c r="R990" s="190">
        <f>(Q990-Q$1132)/(Q$1133-Q$1132)</f>
        <v>0</v>
      </c>
      <c r="S990" s="46" t="s">
        <v>194</v>
      </c>
      <c r="T990" s="192">
        <f t="shared" si="732"/>
        <v>1</v>
      </c>
      <c r="U990" s="190">
        <f>(T990-T$1132)/(T$1133-T$1132)</f>
        <v>0</v>
      </c>
      <c r="V990" s="46" t="s">
        <v>62</v>
      </c>
      <c r="W990" s="194">
        <f>VLOOKUP(V990,'DATOS DE SOPORTE'!$S$5:$T$10,2,FALSE)</f>
        <v>1</v>
      </c>
      <c r="X990" s="201">
        <f>(W990-W$1132)/(W$1133-W$1132)</f>
        <v>0</v>
      </c>
      <c r="Y990" s="46" t="s">
        <v>188</v>
      </c>
      <c r="Z990" s="194">
        <f t="shared" si="733"/>
        <v>1</v>
      </c>
      <c r="AA990" s="201">
        <f>(Z990-Z$1132)/(Z$1133-Z$1132)</f>
        <v>0</v>
      </c>
      <c r="AB990" s="46" t="s">
        <v>136</v>
      </c>
      <c r="AC990" s="194">
        <f t="shared" si="734"/>
        <v>2</v>
      </c>
      <c r="AD990" s="201">
        <f>(AC990-AC$1132)/(AC$1133-AC$1132)</f>
        <v>1</v>
      </c>
      <c r="AE990" s="46" t="s">
        <v>136</v>
      </c>
      <c r="AF990" s="194">
        <f t="shared" si="735"/>
        <v>2</v>
      </c>
      <c r="AG990" s="201">
        <f>(AF990-AF$1132)/(AF$1133-AF$1132)</f>
        <v>1</v>
      </c>
      <c r="AH990" s="24" t="s">
        <v>67</v>
      </c>
      <c r="AI990" s="194">
        <f>VLOOKUP(AH990,'DATOS DE SOPORTE'!$V$5:$W$8,2,FALSE)</f>
        <v>1</v>
      </c>
      <c r="AJ990" s="201">
        <f>(AI990-AI$1132)/(AI$1133-AI$1132)</f>
        <v>0</v>
      </c>
      <c r="AK990" s="58" t="str">
        <f t="shared" si="727"/>
        <v>Bueno</v>
      </c>
      <c r="AL990" s="196">
        <f>IFERROR(SQRT(($E990-$E$1136)^2+($C990-$C$1136)^2),0)</f>
        <v>9.9654120136312779E-2</v>
      </c>
      <c r="AM990" s="197" t="str">
        <f>IF(AL990&lt;=SMALL($AL$3:$AL$1130,1),"MAS PARECIDO","NO")</f>
        <v>NO</v>
      </c>
      <c r="AN990" s="197" t="str">
        <f>IF(AL990&lt;=SMALL($AL$3:$AL$1130,5),"SIMILAR","NO")</f>
        <v>NO</v>
      </c>
      <c r="AO990" s="197" t="str">
        <f t="shared" si="736"/>
        <v>N/A</v>
      </c>
      <c r="AP990" s="197">
        <f t="shared" si="737"/>
        <v>0</v>
      </c>
      <c r="AQ990" s="198">
        <f t="shared" si="738"/>
        <v>0</v>
      </c>
      <c r="AR990" s="196">
        <f>IFERROR(SQRT(($E990-$E$1136)^2+($H990-$H$1136)^2),0)</f>
        <v>0.33572489796771299</v>
      </c>
      <c r="AS990" s="197" t="str">
        <f>IF(AR990&lt;=SMALL(AR$3:AR$1130,1),"MAS PARECIDO","NO")</f>
        <v>NO</v>
      </c>
      <c r="AT990" s="197" t="str">
        <f>IF(AR990&lt;=SMALL(AR$3:AR$1130,5),"SIMILAR","NO")</f>
        <v>NO</v>
      </c>
      <c r="AU990" s="197" t="str">
        <f t="shared" si="739"/>
        <v>N/A</v>
      </c>
      <c r="AV990" s="197">
        <f t="shared" si="740"/>
        <v>0</v>
      </c>
      <c r="AW990" s="198">
        <f t="shared" si="741"/>
        <v>0</v>
      </c>
      <c r="AX990" s="199">
        <f>IFERROR(SQRT(($E990-$E$1136)^2+($K990-$K$1136)^2),0)</f>
        <v>4.0001200036001078E-2</v>
      </c>
      <c r="AY990" s="197" t="str">
        <f>IF(AX990&lt;=SMALL(AX$3:AX$1130,1),"MAS PARECIDO","NO")</f>
        <v>NO</v>
      </c>
      <c r="AZ990" s="197" t="str">
        <f>IF(AX990&lt;=SMALL(AX$3:AX$1130,5),"SIMILAR","NO")</f>
        <v>NO</v>
      </c>
      <c r="BA990" s="197" t="str">
        <f t="shared" si="742"/>
        <v>N/A</v>
      </c>
      <c r="BB990" s="197">
        <f t="shared" si="743"/>
        <v>0</v>
      </c>
      <c r="BC990" s="198">
        <f t="shared" si="744"/>
        <v>0</v>
      </c>
      <c r="BD990" s="196">
        <f>IFERROR(SQRT(($E990-$E$1136)^2+($O990-$O$1136)^2),0)</f>
        <v>4.0001200036001078E-2</v>
      </c>
      <c r="BE990" s="197" t="str">
        <f>IF(BD990&lt;=SMALL(BD$3:BD$1130,1),"MAS PARECIDO","NO")</f>
        <v>NO</v>
      </c>
      <c r="BF990" s="197" t="str">
        <f>IF(BD990&lt;=SMALL(BD$3:BD$1130,5),"SIMILAR","NO")</f>
        <v>NO</v>
      </c>
      <c r="BG990" s="197" t="str">
        <f t="shared" si="745"/>
        <v>N/A</v>
      </c>
      <c r="BH990" s="197">
        <f t="shared" si="746"/>
        <v>0</v>
      </c>
      <c r="BI990" s="198">
        <f t="shared" si="747"/>
        <v>0</v>
      </c>
      <c r="BJ990" s="199">
        <f>IFERROR(SQRT(($E990-$E$1136)^2+($R990-$R$1136)^2),0)</f>
        <v>0.50159754385794209</v>
      </c>
      <c r="BK990" s="197" t="str">
        <f>IF(BJ990&lt;=SMALL(BJ$3:BJ$1130,1),"MAS PARECIDO","NO")</f>
        <v>NO</v>
      </c>
      <c r="BL990" s="197" t="str">
        <f>IF(BJ990&lt;=SMALL(BJ$3:BJ$1130,5),"SIMILAR","NO")</f>
        <v>NO</v>
      </c>
      <c r="BM990" s="197" t="str">
        <f t="shared" si="748"/>
        <v>N/A</v>
      </c>
      <c r="BN990" s="197">
        <f t="shared" si="749"/>
        <v>0</v>
      </c>
      <c r="BO990" s="198">
        <f t="shared" si="750"/>
        <v>0</v>
      </c>
      <c r="BP990" s="199">
        <f>IFERROR(SQRT(($E990-$E$1136)^2+($U990-$U$1136)^2),0)</f>
        <v>4.0001200036001078E-2</v>
      </c>
      <c r="BQ990" s="197" t="str">
        <f>IF(BP990&lt;=SMALL(BP$3:BP$1130,1),"MAS PARECIDO","NO")</f>
        <v>NO</v>
      </c>
      <c r="BR990" s="197" t="str">
        <f>IF(BP990&lt;=SMALL(BP$3:BP$1130,5),"SIMILAR","NO")</f>
        <v>NO</v>
      </c>
      <c r="BS990" s="197" t="str">
        <f t="shared" si="751"/>
        <v>N/A</v>
      </c>
      <c r="BT990" s="197">
        <f t="shared" si="752"/>
        <v>0</v>
      </c>
      <c r="BU990" s="198">
        <f t="shared" si="753"/>
        <v>0</v>
      </c>
      <c r="BV990" s="199">
        <f>IFERROR(SQRT(($E990-$E$1136)^2+($X990-$X$1136)^2),0)</f>
        <v>4.0001200036001078E-2</v>
      </c>
      <c r="BW990" s="197" t="str">
        <f>IF(BV990&lt;=SMALL(BV$3:BV$1130,1),"MAS PARECIDO","NO")</f>
        <v>NO</v>
      </c>
      <c r="BX990" s="197" t="str">
        <f>IF(BV990&lt;=SMALL(BV$3:BV$1130,5),"SIMILAR","NO")</f>
        <v>NO</v>
      </c>
      <c r="BY990" s="197" t="str">
        <f t="shared" si="754"/>
        <v>N/A</v>
      </c>
      <c r="BZ990" s="197">
        <f t="shared" si="755"/>
        <v>0</v>
      </c>
      <c r="CA990" s="198">
        <f t="shared" si="756"/>
        <v>0</v>
      </c>
      <c r="CB990" s="199">
        <f>IFERROR(SQRT(($E990-$E$1136)^2+($AA990-$AA$1136)^2),0)</f>
        <v>4.0001200036001078E-2</v>
      </c>
      <c r="CC990" s="197" t="str">
        <f>IF(CB990&lt;=SMALL(CB$3:CB$1130,1),"MAS PARECIDO","NO")</f>
        <v>NO</v>
      </c>
      <c r="CD990" s="197" t="str">
        <f>IF(CB990&lt;=SMALL(CB$3:CB$1130,5),"SIMILAR","NO")</f>
        <v>NO</v>
      </c>
      <c r="CE990" s="197" t="str">
        <f t="shared" si="757"/>
        <v>N/A</v>
      </c>
      <c r="CF990" s="197">
        <f t="shared" si="758"/>
        <v>0</v>
      </c>
      <c r="CG990" s="198">
        <f t="shared" si="759"/>
        <v>0</v>
      </c>
      <c r="CH990" s="199">
        <f>IFERROR(SQRT(($E990-$E$1136)^2+($AD990-$AD$1136)^2),0)</f>
        <v>4.0001200036001078E-2</v>
      </c>
      <c r="CI990" s="197" t="str">
        <f>IF(CH990&lt;=SMALL(CH$3:CH$1130,1),"MAS PARECIDO","NO")</f>
        <v>NO</v>
      </c>
      <c r="CJ990" s="197" t="str">
        <f>IF(CH990&lt;=SMALL(CH$3:CH$1130,5),"SIMILAR","NO")</f>
        <v>NO</v>
      </c>
      <c r="CK990" s="197" t="str">
        <f t="shared" si="760"/>
        <v>N/A</v>
      </c>
      <c r="CL990" s="197">
        <f t="shared" si="761"/>
        <v>0</v>
      </c>
      <c r="CM990" s="198">
        <f t="shared" si="762"/>
        <v>0</v>
      </c>
      <c r="CN990" s="199">
        <f>IFERROR(SQRT(($E990-$E$1136)^2+($AG990-$AG$1136)^2),0)</f>
        <v>4.0001200036001078E-2</v>
      </c>
      <c r="CO990" s="197" t="str">
        <f>IF(CN990&lt;=SMALL(CN$3:CN$1130,1),"MAS PARECIDO","NO")</f>
        <v>NO</v>
      </c>
      <c r="CP990" s="197" t="str">
        <f>IF(CN990&lt;=SMALL(CN$3:CN$1130,5),"SIMILAR","NO")</f>
        <v>NO</v>
      </c>
      <c r="CQ990" s="197" t="str">
        <f t="shared" si="763"/>
        <v>N/A</v>
      </c>
      <c r="CR990" s="197">
        <f t="shared" si="764"/>
        <v>0</v>
      </c>
      <c r="CS990" s="198">
        <f t="shared" si="765"/>
        <v>0</v>
      </c>
      <c r="CT990" s="199">
        <f>IFERROR(SQRT(($E990-$E$1136)^2+($AJ990-$AJ$1136)^2),0)</f>
        <v>4.0001200036001078E-2</v>
      </c>
      <c r="CU990" s="197" t="str">
        <f>IF(CT990&lt;=SMALL(CT$3:CT$1130,1),"MAS PARECIDO","NO")</f>
        <v>NO</v>
      </c>
      <c r="CV990" s="197" t="str">
        <f>IF(CT990&lt;=SMALL(CT$3:CT$1130,5),"SIMILAR","NO")</f>
        <v>NO</v>
      </c>
      <c r="CW990" s="197" t="str">
        <f t="shared" si="766"/>
        <v>N/A</v>
      </c>
      <c r="CX990" s="197">
        <f t="shared" si="767"/>
        <v>0</v>
      </c>
      <c r="CY990" s="198">
        <f t="shared" si="768"/>
        <v>0</v>
      </c>
      <c r="CZ990" s="2">
        <v>0</v>
      </c>
      <c r="DA990" s="2" t="s">
        <v>2803</v>
      </c>
      <c r="DB990" s="2">
        <v>0</v>
      </c>
      <c r="DC990" s="2" t="s">
        <v>189</v>
      </c>
    </row>
    <row r="991" spans="1:107">
      <c r="A991" s="24" t="s">
        <v>1140</v>
      </c>
      <c r="B991" s="46">
        <v>134200.99</v>
      </c>
      <c r="C991" s="190">
        <f>(B991-$B$1132)/($B$1133-$B$1132)</f>
        <v>0.15160395172617561</v>
      </c>
      <c r="D991" s="46">
        <v>12000</v>
      </c>
      <c r="E991" s="190">
        <f>(D991-$D$1132)/($D$1133-$D$1132)</f>
        <v>2.3970719121573648E-2</v>
      </c>
      <c r="F991" s="46" t="s">
        <v>203</v>
      </c>
      <c r="G991" s="192">
        <f>VLOOKUP(F991,'DATOS DE SOPORTE'!$Y$5:$Z$8,2,FALSE)</f>
        <v>3</v>
      </c>
      <c r="H991" s="190">
        <f>(G991-$G$1132)/($G$1133-$G$1132)</f>
        <v>0.66666666666666663</v>
      </c>
      <c r="I991" s="50">
        <v>1</v>
      </c>
      <c r="J991" s="200">
        <f t="shared" si="728"/>
        <v>1</v>
      </c>
      <c r="K991" s="190">
        <f>(J991-$J$1132)/($J$1133-$J$1132)</f>
        <v>0.2</v>
      </c>
      <c r="L991" s="193" t="str">
        <f t="shared" si="729"/>
        <v>SI</v>
      </c>
      <c r="M991" s="46" t="s">
        <v>192</v>
      </c>
      <c r="N991" s="192">
        <f t="shared" si="730"/>
        <v>2</v>
      </c>
      <c r="O991" s="190">
        <f>(N991-N$1132)/(N$1133-N$1132)</f>
        <v>1</v>
      </c>
      <c r="P991" s="46" t="s">
        <v>58</v>
      </c>
      <c r="Q991" s="192">
        <f t="shared" si="731"/>
        <v>3</v>
      </c>
      <c r="R991" s="190">
        <f>(Q991-Q$1132)/(Q$1133-Q$1132)</f>
        <v>1</v>
      </c>
      <c r="S991" s="46" t="s">
        <v>60</v>
      </c>
      <c r="T991" s="192">
        <f t="shared" si="732"/>
        <v>2</v>
      </c>
      <c r="U991" s="190">
        <f>(T991-T$1132)/(T$1133-T$1132)</f>
        <v>1</v>
      </c>
      <c r="V991" s="46" t="s">
        <v>212</v>
      </c>
      <c r="W991" s="194">
        <f>VLOOKUP(V991,'DATOS DE SOPORTE'!$S$5:$T$10,2,FALSE)</f>
        <v>3</v>
      </c>
      <c r="X991" s="201">
        <f>(W991-W$1132)/(W$1133-W$1132)</f>
        <v>0.4</v>
      </c>
      <c r="Y991" s="46" t="s">
        <v>188</v>
      </c>
      <c r="Z991" s="194">
        <f t="shared" si="733"/>
        <v>1</v>
      </c>
      <c r="AA991" s="201">
        <f>(Z991-Z$1132)/(Z$1133-Z$1132)</f>
        <v>0</v>
      </c>
      <c r="AB991" s="46" t="s">
        <v>136</v>
      </c>
      <c r="AC991" s="194">
        <f t="shared" si="734"/>
        <v>2</v>
      </c>
      <c r="AD991" s="201">
        <f>(AC991-AC$1132)/(AC$1133-AC$1132)</f>
        <v>1</v>
      </c>
      <c r="AE991" s="46" t="s">
        <v>136</v>
      </c>
      <c r="AF991" s="194">
        <f t="shared" si="735"/>
        <v>2</v>
      </c>
      <c r="AG991" s="201">
        <f>(AF991-AF$1132)/(AF$1133-AF$1132)</f>
        <v>1</v>
      </c>
      <c r="AH991" s="24" t="s">
        <v>67</v>
      </c>
      <c r="AI991" s="194">
        <f>VLOOKUP(AH991,'DATOS DE SOPORTE'!$V$5:$W$8,2,FALSE)</f>
        <v>1</v>
      </c>
      <c r="AJ991" s="201">
        <f>(AI991-AI$1132)/(AI$1133-AI$1132)</f>
        <v>0</v>
      </c>
      <c r="AK991" s="58" t="str">
        <f t="shared" si="727"/>
        <v>Bueno</v>
      </c>
      <c r="AL991" s="196">
        <f>IFERROR(SQRT(($E991-$E$1136)^2+($C991-$C$1136)^2),0)</f>
        <v>5.8668884679869748E-2</v>
      </c>
      <c r="AM991" s="197" t="str">
        <f>IF(AL991&lt;=SMALL($AL$3:$AL$1130,1),"MAS PARECIDO","NO")</f>
        <v>NO</v>
      </c>
      <c r="AN991" s="197" t="str">
        <f>IF(AL991&lt;=SMALL($AL$3:$AL$1130,5),"SIMILAR","NO")</f>
        <v>NO</v>
      </c>
      <c r="AO991" s="197" t="str">
        <f t="shared" si="736"/>
        <v>N/A</v>
      </c>
      <c r="AP991" s="197">
        <f t="shared" si="737"/>
        <v>0</v>
      </c>
      <c r="AQ991" s="198">
        <f t="shared" si="738"/>
        <v>0</v>
      </c>
      <c r="AR991" s="196">
        <f>IFERROR(SQRT(($E991-$E$1136)^2+($H991-$H$1136)^2),0)</f>
        <v>0.33419626819081383</v>
      </c>
      <c r="AS991" s="197" t="str">
        <f>IF(AR991&lt;=SMALL(AR$3:AR$1130,1),"MAS PARECIDO","NO")</f>
        <v>NO</v>
      </c>
      <c r="AT991" s="197" t="str">
        <f>IF(AR991&lt;=SMALL(AR$3:AR$1130,5),"SIMILAR","NO")</f>
        <v>NO</v>
      </c>
      <c r="AU991" s="197" t="str">
        <f t="shared" si="739"/>
        <v>N/A</v>
      </c>
      <c r="AV991" s="197">
        <f t="shared" si="740"/>
        <v>0</v>
      </c>
      <c r="AW991" s="198">
        <f t="shared" si="741"/>
        <v>0</v>
      </c>
      <c r="AX991" s="199">
        <f>IFERROR(SQRT(($E991-$E$1136)^2+($K991-$K$1136)^2),0)</f>
        <v>2.4000720021600648E-2</v>
      </c>
      <c r="AY991" s="197" t="str">
        <f>IF(AX991&lt;=SMALL(AX$3:AX$1130,1),"MAS PARECIDO","NO")</f>
        <v>NO</v>
      </c>
      <c r="AZ991" s="197" t="str">
        <f>IF(AX991&lt;=SMALL(AX$3:AX$1130,5),"SIMILAR","NO")</f>
        <v>NO</v>
      </c>
      <c r="BA991" s="197" t="str">
        <f t="shared" si="742"/>
        <v>N/A</v>
      </c>
      <c r="BB991" s="197">
        <f t="shared" si="743"/>
        <v>0</v>
      </c>
      <c r="BC991" s="198">
        <f t="shared" si="744"/>
        <v>0</v>
      </c>
      <c r="BD991" s="196">
        <f>IFERROR(SQRT(($E991-$E$1136)^2+($O991-$O$1136)^2),0)</f>
        <v>2.4000720021600648E-2</v>
      </c>
      <c r="BE991" s="197" t="str">
        <f>IF(BD991&lt;=SMALL(BD$3:BD$1130,1),"MAS PARECIDO","NO")</f>
        <v>NO</v>
      </c>
      <c r="BF991" s="197" t="str">
        <f>IF(BD991&lt;=SMALL(BD$3:BD$1130,5),"SIMILAR","NO")</f>
        <v>NO</v>
      </c>
      <c r="BG991" s="197" t="str">
        <f t="shared" si="745"/>
        <v>N/A</v>
      </c>
      <c r="BH991" s="197">
        <f t="shared" si="746"/>
        <v>0</v>
      </c>
      <c r="BI991" s="198">
        <f t="shared" si="747"/>
        <v>0</v>
      </c>
      <c r="BJ991" s="199">
        <f>IFERROR(SQRT(($E991-$E$1136)^2+($R991-$R$1136)^2),0)</f>
        <v>0.50057570312746424</v>
      </c>
      <c r="BK991" s="197" t="str">
        <f>IF(BJ991&lt;=SMALL(BJ$3:BJ$1130,1),"MAS PARECIDO","NO")</f>
        <v>NO</v>
      </c>
      <c r="BL991" s="197" t="str">
        <f>IF(BJ991&lt;=SMALL(BJ$3:BJ$1130,5),"SIMILAR","NO")</f>
        <v>NO</v>
      </c>
      <c r="BM991" s="197" t="str">
        <f t="shared" si="748"/>
        <v>N/A</v>
      </c>
      <c r="BN991" s="197">
        <f t="shared" si="749"/>
        <v>0</v>
      </c>
      <c r="BO991" s="198">
        <f t="shared" si="750"/>
        <v>0</v>
      </c>
      <c r="BP991" s="199">
        <f>IFERROR(SQRT(($E991-$E$1136)^2+($U991-$U$1136)^2),0)</f>
        <v>1.0002879758157424</v>
      </c>
      <c r="BQ991" s="197" t="str">
        <f>IF(BP991&lt;=SMALL(BP$3:BP$1130,1),"MAS PARECIDO","NO")</f>
        <v>NO</v>
      </c>
      <c r="BR991" s="197" t="str">
        <f>IF(BP991&lt;=SMALL(BP$3:BP$1130,5),"SIMILAR","NO")</f>
        <v>NO</v>
      </c>
      <c r="BS991" s="197" t="str">
        <f t="shared" si="751"/>
        <v>N/A</v>
      </c>
      <c r="BT991" s="197">
        <f t="shared" si="752"/>
        <v>0</v>
      </c>
      <c r="BU991" s="198">
        <f t="shared" si="753"/>
        <v>0</v>
      </c>
      <c r="BV991" s="199">
        <f>IFERROR(SQRT(($E991-$E$1136)^2+($X991-$X$1136)^2),0)</f>
        <v>0.40071939628816983</v>
      </c>
      <c r="BW991" s="197" t="str">
        <f>IF(BV991&lt;=SMALL(BV$3:BV$1130,1),"MAS PARECIDO","NO")</f>
        <v>NO</v>
      </c>
      <c r="BX991" s="197" t="str">
        <f>IF(BV991&lt;=SMALL(BV$3:BV$1130,5),"SIMILAR","NO")</f>
        <v>NO</v>
      </c>
      <c r="BY991" s="197" t="str">
        <f t="shared" si="754"/>
        <v>N/A</v>
      </c>
      <c r="BZ991" s="197">
        <f t="shared" si="755"/>
        <v>0</v>
      </c>
      <c r="CA991" s="198">
        <f t="shared" si="756"/>
        <v>0</v>
      </c>
      <c r="CB991" s="199">
        <f>IFERROR(SQRT(($E991-$E$1136)^2+($AA991-$AA$1136)^2),0)</f>
        <v>2.4000720021600648E-2</v>
      </c>
      <c r="CC991" s="197" t="str">
        <f>IF(CB991&lt;=SMALL(CB$3:CB$1130,1),"MAS PARECIDO","NO")</f>
        <v>NO</v>
      </c>
      <c r="CD991" s="197" t="str">
        <f>IF(CB991&lt;=SMALL(CB$3:CB$1130,5),"SIMILAR","NO")</f>
        <v>NO</v>
      </c>
      <c r="CE991" s="197" t="str">
        <f t="shared" si="757"/>
        <v>N/A</v>
      </c>
      <c r="CF991" s="197">
        <f t="shared" si="758"/>
        <v>0</v>
      </c>
      <c r="CG991" s="198">
        <f t="shared" si="759"/>
        <v>0</v>
      </c>
      <c r="CH991" s="199">
        <f>IFERROR(SQRT(($E991-$E$1136)^2+($AD991-$AD$1136)^2),0)</f>
        <v>2.4000720021600648E-2</v>
      </c>
      <c r="CI991" s="197" t="str">
        <f>IF(CH991&lt;=SMALL(CH$3:CH$1130,1),"MAS PARECIDO","NO")</f>
        <v>NO</v>
      </c>
      <c r="CJ991" s="197" t="str">
        <f>IF(CH991&lt;=SMALL(CH$3:CH$1130,5),"SIMILAR","NO")</f>
        <v>NO</v>
      </c>
      <c r="CK991" s="197" t="str">
        <f t="shared" si="760"/>
        <v>N/A</v>
      </c>
      <c r="CL991" s="197">
        <f t="shared" si="761"/>
        <v>0</v>
      </c>
      <c r="CM991" s="198">
        <f t="shared" si="762"/>
        <v>0</v>
      </c>
      <c r="CN991" s="199">
        <f>IFERROR(SQRT(($E991-$E$1136)^2+($AG991-$AG$1136)^2),0)</f>
        <v>2.4000720021600648E-2</v>
      </c>
      <c r="CO991" s="197" t="str">
        <f>IF(CN991&lt;=SMALL(CN$3:CN$1130,1),"MAS PARECIDO","NO")</f>
        <v>NO</v>
      </c>
      <c r="CP991" s="197" t="str">
        <f>IF(CN991&lt;=SMALL(CN$3:CN$1130,5),"SIMILAR","NO")</f>
        <v>NO</v>
      </c>
      <c r="CQ991" s="197" t="str">
        <f t="shared" si="763"/>
        <v>N/A</v>
      </c>
      <c r="CR991" s="197">
        <f t="shared" si="764"/>
        <v>0</v>
      </c>
      <c r="CS991" s="198">
        <f t="shared" si="765"/>
        <v>0</v>
      </c>
      <c r="CT991" s="199">
        <f>IFERROR(SQRT(($E991-$E$1136)^2+($AJ991-$AJ$1136)^2),0)</f>
        <v>2.4000720021600648E-2</v>
      </c>
      <c r="CU991" s="197" t="str">
        <f>IF(CT991&lt;=SMALL(CT$3:CT$1130,1),"MAS PARECIDO","NO")</f>
        <v>NO</v>
      </c>
      <c r="CV991" s="197" t="str">
        <f>IF(CT991&lt;=SMALL(CT$3:CT$1130,5),"SIMILAR","NO")</f>
        <v>NO</v>
      </c>
      <c r="CW991" s="197" t="str">
        <f t="shared" si="766"/>
        <v>N/A</v>
      </c>
      <c r="CX991" s="197">
        <f t="shared" si="767"/>
        <v>0</v>
      </c>
      <c r="CY991" s="198">
        <f t="shared" si="768"/>
        <v>0</v>
      </c>
      <c r="CZ991" s="2">
        <v>0</v>
      </c>
      <c r="DA991" s="2" t="s">
        <v>2804</v>
      </c>
      <c r="DB991" s="2">
        <v>0</v>
      </c>
      <c r="DC991" s="2" t="s">
        <v>189</v>
      </c>
    </row>
    <row r="992" spans="1:107">
      <c r="A992" s="24" t="s">
        <v>1141</v>
      </c>
      <c r="B992" s="46">
        <v>127748.3</v>
      </c>
      <c r="C992" s="190">
        <f>(B992-$B$1132)/($B$1133-$B$1132)</f>
        <v>0.14406131716576748</v>
      </c>
      <c r="D992" s="46">
        <v>15000</v>
      </c>
      <c r="E992" s="190">
        <f>(D992-$D$1132)/($D$1133-$D$1132)</f>
        <v>2.9970899126973809E-2</v>
      </c>
      <c r="F992" s="46" t="s">
        <v>203</v>
      </c>
      <c r="G992" s="192">
        <f>VLOOKUP(F992,'DATOS DE SOPORTE'!$Y$5:$Z$8,2,FALSE)</f>
        <v>3</v>
      </c>
      <c r="H992" s="190">
        <f>(G992-$G$1132)/($G$1133-$G$1132)</f>
        <v>0.66666666666666663</v>
      </c>
      <c r="I992" s="50" t="s">
        <v>211</v>
      </c>
      <c r="J992" s="200">
        <f t="shared" si="728"/>
        <v>5</v>
      </c>
      <c r="K992" s="190">
        <f>(J992-$J$1132)/($J$1133-$J$1132)</f>
        <v>1</v>
      </c>
      <c r="L992" s="193" t="str">
        <f t="shared" si="729"/>
        <v>SI</v>
      </c>
      <c r="M992" s="46" t="s">
        <v>192</v>
      </c>
      <c r="N992" s="192">
        <f t="shared" si="730"/>
        <v>2</v>
      </c>
      <c r="O992" s="190">
        <f>(N992-N$1132)/(N$1133-N$1132)</f>
        <v>1</v>
      </c>
      <c r="P992" s="46" t="s">
        <v>58</v>
      </c>
      <c r="Q992" s="192">
        <f t="shared" si="731"/>
        <v>3</v>
      </c>
      <c r="R992" s="190">
        <f>(Q992-Q$1132)/(Q$1133-Q$1132)</f>
        <v>1</v>
      </c>
      <c r="S992" s="46" t="s">
        <v>60</v>
      </c>
      <c r="T992" s="192">
        <f t="shared" si="732"/>
        <v>2</v>
      </c>
      <c r="U992" s="190">
        <f>(T992-T$1132)/(T$1133-T$1132)</f>
        <v>1</v>
      </c>
      <c r="V992" s="46" t="s">
        <v>62</v>
      </c>
      <c r="W992" s="194">
        <f>VLOOKUP(V992,'DATOS DE SOPORTE'!$S$5:$T$10,2,FALSE)</f>
        <v>1</v>
      </c>
      <c r="X992" s="201">
        <f>(W992-W$1132)/(W$1133-W$1132)</f>
        <v>0</v>
      </c>
      <c r="Y992" s="46" t="s">
        <v>188</v>
      </c>
      <c r="Z992" s="194">
        <f t="shared" si="733"/>
        <v>1</v>
      </c>
      <c r="AA992" s="201">
        <f>(Z992-Z$1132)/(Z$1133-Z$1132)</f>
        <v>0</v>
      </c>
      <c r="AB992" s="46" t="s">
        <v>136</v>
      </c>
      <c r="AC992" s="194">
        <f t="shared" si="734"/>
        <v>2</v>
      </c>
      <c r="AD992" s="201">
        <f>(AC992-AC$1132)/(AC$1133-AC$1132)</f>
        <v>1</v>
      </c>
      <c r="AE992" s="46" t="s">
        <v>136</v>
      </c>
      <c r="AF992" s="194">
        <f t="shared" si="735"/>
        <v>2</v>
      </c>
      <c r="AG992" s="201">
        <f>(AF992-AF$1132)/(AF$1133-AF$1132)</f>
        <v>1</v>
      </c>
      <c r="AH992" s="24" t="s">
        <v>67</v>
      </c>
      <c r="AI992" s="194">
        <f>VLOOKUP(AH992,'DATOS DE SOPORTE'!$V$5:$W$8,2,FALSE)</f>
        <v>1</v>
      </c>
      <c r="AJ992" s="201">
        <f>(AI992-AI$1132)/(AI$1133-AI$1132)</f>
        <v>0</v>
      </c>
      <c r="AK992" s="58" t="str">
        <f t="shared" si="727"/>
        <v>Bueno</v>
      </c>
      <c r="AL992" s="196">
        <f>IFERROR(SQRT(($E992-$E$1136)^2+($C992-$C$1136)^2),0)</f>
        <v>6.8048069108759462E-2</v>
      </c>
      <c r="AM992" s="197" t="str">
        <f>IF(AL992&lt;=SMALL($AL$3:$AL$1130,1),"MAS PARECIDO","NO")</f>
        <v>NO</v>
      </c>
      <c r="AN992" s="197" t="str">
        <f>IF(AL992&lt;=SMALL($AL$3:$AL$1130,5),"SIMILAR","NO")</f>
        <v>NO</v>
      </c>
      <c r="AO992" s="197" t="str">
        <f t="shared" si="736"/>
        <v>N/A</v>
      </c>
      <c r="AP992" s="197">
        <f t="shared" si="737"/>
        <v>0</v>
      </c>
      <c r="AQ992" s="198">
        <f t="shared" si="738"/>
        <v>0</v>
      </c>
      <c r="AR992" s="196">
        <f>IFERROR(SQRT(($E992-$E$1136)^2+($H992-$H$1136)^2),0)</f>
        <v>0.33468069127683658</v>
      </c>
      <c r="AS992" s="197" t="str">
        <f>IF(AR992&lt;=SMALL(AR$3:AR$1130,1),"MAS PARECIDO","NO")</f>
        <v>NO</v>
      </c>
      <c r="AT992" s="197" t="str">
        <f>IF(AR992&lt;=SMALL(AR$3:AR$1130,5),"SIMILAR","NO")</f>
        <v>NO</v>
      </c>
      <c r="AU992" s="197" t="str">
        <f t="shared" si="739"/>
        <v>N/A</v>
      </c>
      <c r="AV992" s="197">
        <f t="shared" si="740"/>
        <v>0</v>
      </c>
      <c r="AW992" s="198">
        <f t="shared" si="741"/>
        <v>0</v>
      </c>
      <c r="AX992" s="199">
        <f>IFERROR(SQRT(($E992-$E$1136)^2+($K992-$K$1136)^2),0)</f>
        <v>0.80056233611282901</v>
      </c>
      <c r="AY992" s="197" t="str">
        <f>IF(AX992&lt;=SMALL(AX$3:AX$1130,1),"MAS PARECIDO","NO")</f>
        <v>NO</v>
      </c>
      <c r="AZ992" s="197" t="str">
        <f>IF(AX992&lt;=SMALL(AX$3:AX$1130,5),"SIMILAR","NO")</f>
        <v>NO</v>
      </c>
      <c r="BA992" s="197" t="str">
        <f t="shared" si="742"/>
        <v>N/A</v>
      </c>
      <c r="BB992" s="197">
        <f t="shared" si="743"/>
        <v>0</v>
      </c>
      <c r="BC992" s="198">
        <f t="shared" si="744"/>
        <v>0</v>
      </c>
      <c r="BD992" s="196">
        <f>IFERROR(SQRT(($E992-$E$1136)^2+($O992-$O$1136)^2),0)</f>
        <v>3.0000900027000808E-2</v>
      </c>
      <c r="BE992" s="197" t="str">
        <f>IF(BD992&lt;=SMALL(BD$3:BD$1130,1),"MAS PARECIDO","NO")</f>
        <v>NO</v>
      </c>
      <c r="BF992" s="197" t="str">
        <f>IF(BD992&lt;=SMALL(BD$3:BD$1130,5),"SIMILAR","NO")</f>
        <v>NO</v>
      </c>
      <c r="BG992" s="197" t="str">
        <f t="shared" si="745"/>
        <v>N/A</v>
      </c>
      <c r="BH992" s="197">
        <f t="shared" si="746"/>
        <v>0</v>
      </c>
      <c r="BI992" s="198">
        <f t="shared" si="747"/>
        <v>0</v>
      </c>
      <c r="BJ992" s="199">
        <f>IFERROR(SQRT(($E992-$E$1136)^2+($R992-$R$1136)^2),0)</f>
        <v>0.50089924536021224</v>
      </c>
      <c r="BK992" s="197" t="str">
        <f>IF(BJ992&lt;=SMALL(BJ$3:BJ$1130,1),"MAS PARECIDO","NO")</f>
        <v>NO</v>
      </c>
      <c r="BL992" s="197" t="str">
        <f>IF(BJ992&lt;=SMALL(BJ$3:BJ$1130,5),"SIMILAR","NO")</f>
        <v>NO</v>
      </c>
      <c r="BM992" s="197" t="str">
        <f t="shared" si="748"/>
        <v>N/A</v>
      </c>
      <c r="BN992" s="197">
        <f t="shared" si="749"/>
        <v>0</v>
      </c>
      <c r="BO992" s="198">
        <f t="shared" si="750"/>
        <v>0</v>
      </c>
      <c r="BP992" s="199">
        <f>IFERROR(SQRT(($E992-$E$1136)^2+($U992-$U$1136)^2),0)</f>
        <v>1.0004499257846093</v>
      </c>
      <c r="BQ992" s="197" t="str">
        <f>IF(BP992&lt;=SMALL(BP$3:BP$1130,1),"MAS PARECIDO","NO")</f>
        <v>NO</v>
      </c>
      <c r="BR992" s="197" t="str">
        <f>IF(BP992&lt;=SMALL(BP$3:BP$1130,5),"SIMILAR","NO")</f>
        <v>NO</v>
      </c>
      <c r="BS992" s="197" t="str">
        <f t="shared" si="751"/>
        <v>N/A</v>
      </c>
      <c r="BT992" s="197">
        <f t="shared" si="752"/>
        <v>0</v>
      </c>
      <c r="BU992" s="198">
        <f t="shared" si="753"/>
        <v>0</v>
      </c>
      <c r="BV992" s="199">
        <f>IFERROR(SQRT(($E992-$E$1136)^2+($X992-$X$1136)^2),0)</f>
        <v>3.0000900027000808E-2</v>
      </c>
      <c r="BW992" s="197" t="str">
        <f>IF(BV992&lt;=SMALL(BV$3:BV$1130,1),"MAS PARECIDO","NO")</f>
        <v>NO</v>
      </c>
      <c r="BX992" s="197" t="str">
        <f>IF(BV992&lt;=SMALL(BV$3:BV$1130,5),"SIMILAR","NO")</f>
        <v>NO</v>
      </c>
      <c r="BY992" s="197" t="str">
        <f t="shared" si="754"/>
        <v>N/A</v>
      </c>
      <c r="BZ992" s="197">
        <f t="shared" si="755"/>
        <v>0</v>
      </c>
      <c r="CA992" s="198">
        <f t="shared" si="756"/>
        <v>0</v>
      </c>
      <c r="CB992" s="199">
        <f>IFERROR(SQRT(($E992-$E$1136)^2+($AA992-$AA$1136)^2),0)</f>
        <v>3.0000900027000808E-2</v>
      </c>
      <c r="CC992" s="197" t="str">
        <f>IF(CB992&lt;=SMALL(CB$3:CB$1130,1),"MAS PARECIDO","NO")</f>
        <v>NO</v>
      </c>
      <c r="CD992" s="197" t="str">
        <f>IF(CB992&lt;=SMALL(CB$3:CB$1130,5),"SIMILAR","NO")</f>
        <v>NO</v>
      </c>
      <c r="CE992" s="197" t="str">
        <f t="shared" si="757"/>
        <v>N/A</v>
      </c>
      <c r="CF992" s="197">
        <f t="shared" si="758"/>
        <v>0</v>
      </c>
      <c r="CG992" s="198">
        <f t="shared" si="759"/>
        <v>0</v>
      </c>
      <c r="CH992" s="199">
        <f>IFERROR(SQRT(($E992-$E$1136)^2+($AD992-$AD$1136)^2),0)</f>
        <v>3.0000900027000808E-2</v>
      </c>
      <c r="CI992" s="197" t="str">
        <f>IF(CH992&lt;=SMALL(CH$3:CH$1130,1),"MAS PARECIDO","NO")</f>
        <v>NO</v>
      </c>
      <c r="CJ992" s="197" t="str">
        <f>IF(CH992&lt;=SMALL(CH$3:CH$1130,5),"SIMILAR","NO")</f>
        <v>NO</v>
      </c>
      <c r="CK992" s="197" t="str">
        <f t="shared" si="760"/>
        <v>N/A</v>
      </c>
      <c r="CL992" s="197">
        <f t="shared" si="761"/>
        <v>0</v>
      </c>
      <c r="CM992" s="198">
        <f t="shared" si="762"/>
        <v>0</v>
      </c>
      <c r="CN992" s="199">
        <f>IFERROR(SQRT(($E992-$E$1136)^2+($AG992-$AG$1136)^2),0)</f>
        <v>3.0000900027000808E-2</v>
      </c>
      <c r="CO992" s="197" t="str">
        <f>IF(CN992&lt;=SMALL(CN$3:CN$1130,1),"MAS PARECIDO","NO")</f>
        <v>NO</v>
      </c>
      <c r="CP992" s="197" t="str">
        <f>IF(CN992&lt;=SMALL(CN$3:CN$1130,5),"SIMILAR","NO")</f>
        <v>NO</v>
      </c>
      <c r="CQ992" s="197" t="str">
        <f t="shared" si="763"/>
        <v>N/A</v>
      </c>
      <c r="CR992" s="197">
        <f t="shared" si="764"/>
        <v>0</v>
      </c>
      <c r="CS992" s="198">
        <f t="shared" si="765"/>
        <v>0</v>
      </c>
      <c r="CT992" s="199">
        <f>IFERROR(SQRT(($E992-$E$1136)^2+($AJ992-$AJ$1136)^2),0)</f>
        <v>3.0000900027000808E-2</v>
      </c>
      <c r="CU992" s="197" t="str">
        <f>IF(CT992&lt;=SMALL(CT$3:CT$1130,1),"MAS PARECIDO","NO")</f>
        <v>NO</v>
      </c>
      <c r="CV992" s="197" t="str">
        <f>IF(CT992&lt;=SMALL(CT$3:CT$1130,5),"SIMILAR","NO")</f>
        <v>NO</v>
      </c>
      <c r="CW992" s="197" t="str">
        <f t="shared" si="766"/>
        <v>N/A</v>
      </c>
      <c r="CX992" s="197">
        <f t="shared" si="767"/>
        <v>0</v>
      </c>
      <c r="CY992" s="198">
        <f t="shared" si="768"/>
        <v>0</v>
      </c>
      <c r="CZ992" s="2">
        <v>0</v>
      </c>
      <c r="DA992" s="2" t="s">
        <v>2805</v>
      </c>
      <c r="DB992" s="2">
        <v>0</v>
      </c>
      <c r="DC992" s="2" t="s">
        <v>189</v>
      </c>
    </row>
    <row r="993" spans="1:107">
      <c r="A993" s="24" t="s">
        <v>555</v>
      </c>
      <c r="B993" s="46">
        <v>69570.64</v>
      </c>
      <c r="C993" s="190">
        <f>(B993-$B$1132)/($B$1133-$B$1132)</f>
        <v>7.6056682050850269E-2</v>
      </c>
      <c r="D993" s="46">
        <v>6800</v>
      </c>
      <c r="E993" s="190">
        <f>(D993-$D$1132)/($D$1133-$D$1132)</f>
        <v>1.3570407112213367E-2</v>
      </c>
      <c r="F993" s="46" t="s">
        <v>53</v>
      </c>
      <c r="G993" s="192">
        <f>VLOOKUP(F993,'DATOS DE SOPORTE'!$Y$5:$Z$8,2,FALSE)</f>
        <v>2</v>
      </c>
      <c r="H993" s="190">
        <f>(G993-$G$1132)/($G$1133-$G$1132)</f>
        <v>0.33333333333333331</v>
      </c>
      <c r="I993" s="50">
        <v>4</v>
      </c>
      <c r="J993" s="200">
        <f t="shared" si="728"/>
        <v>4</v>
      </c>
      <c r="K993" s="190">
        <f>(J993-$J$1132)/($J$1133-$J$1132)</f>
        <v>0.8</v>
      </c>
      <c r="L993" s="193" t="str">
        <f t="shared" si="729"/>
        <v>SI</v>
      </c>
      <c r="M993" s="46" t="s">
        <v>192</v>
      </c>
      <c r="N993" s="192">
        <f t="shared" si="730"/>
        <v>2</v>
      </c>
      <c r="O993" s="190">
        <f>(N993-N$1132)/(N$1133-N$1132)</f>
        <v>1</v>
      </c>
      <c r="P993" s="46"/>
      <c r="Q993" s="192">
        <f t="shared" si="731"/>
        <v>3</v>
      </c>
      <c r="R993" s="190">
        <f>(Q993-Q$1132)/(Q$1133-Q$1132)</f>
        <v>1</v>
      </c>
      <c r="S993" s="46" t="s">
        <v>60</v>
      </c>
      <c r="T993" s="192">
        <f t="shared" si="732"/>
        <v>2</v>
      </c>
      <c r="U993" s="190">
        <f>(T993-T$1132)/(T$1133-T$1132)</f>
        <v>1</v>
      </c>
      <c r="V993" s="46" t="s">
        <v>62</v>
      </c>
      <c r="W993" s="194">
        <f>VLOOKUP(V993,'DATOS DE SOPORTE'!$S$5:$T$10,2,FALSE)</f>
        <v>1</v>
      </c>
      <c r="X993" s="201">
        <f>(W993-W$1132)/(W$1133-W$1132)</f>
        <v>0</v>
      </c>
      <c r="Y993" s="46" t="s">
        <v>188</v>
      </c>
      <c r="Z993" s="194">
        <f t="shared" si="733"/>
        <v>1</v>
      </c>
      <c r="AA993" s="201">
        <f>(Z993-Z$1132)/(Z$1133-Z$1132)</f>
        <v>0</v>
      </c>
      <c r="AB993" s="46" t="s">
        <v>136</v>
      </c>
      <c r="AC993" s="194">
        <f t="shared" si="734"/>
        <v>2</v>
      </c>
      <c r="AD993" s="201">
        <f>(AC993-AC$1132)/(AC$1133-AC$1132)</f>
        <v>1</v>
      </c>
      <c r="AE993" s="46" t="s">
        <v>188</v>
      </c>
      <c r="AF993" s="194">
        <f t="shared" si="735"/>
        <v>1</v>
      </c>
      <c r="AG993" s="201">
        <f>(AF993-AF$1132)/(AF$1133-AF$1132)</f>
        <v>0</v>
      </c>
      <c r="AH993" s="24" t="s">
        <v>67</v>
      </c>
      <c r="AI993" s="194">
        <f>VLOOKUP(AH993,'DATOS DE SOPORTE'!$V$5:$W$8,2,FALSE)</f>
        <v>1</v>
      </c>
      <c r="AJ993" s="201">
        <f>(AI993-AI$1132)/(AI$1133-AI$1132)</f>
        <v>0</v>
      </c>
      <c r="AK993" s="58" t="str">
        <f t="shared" si="727"/>
        <v>Bueno</v>
      </c>
      <c r="AL993" s="196">
        <f>IFERROR(SQRT(($E993-$E$1136)^2+($C993-$C$1136)^2),0)</f>
        <v>0.12979684474912462</v>
      </c>
      <c r="AM993" s="197" t="str">
        <f>IF(AL993&lt;=SMALL($AL$3:$AL$1130,1),"MAS PARECIDO","NO")</f>
        <v>NO</v>
      </c>
      <c r="AN993" s="197" t="str">
        <f>IF(AL993&lt;=SMALL($AL$3:$AL$1130,5),"SIMILAR","NO")</f>
        <v>NO</v>
      </c>
      <c r="AO993" s="197" t="str">
        <f t="shared" si="736"/>
        <v>N/A</v>
      </c>
      <c r="AP993" s="197">
        <f t="shared" si="737"/>
        <v>0</v>
      </c>
      <c r="AQ993" s="198">
        <f t="shared" si="738"/>
        <v>0</v>
      </c>
      <c r="AR993" s="196">
        <f>IFERROR(SQRT(($E993-$E$1136)^2+($H993-$H$1136)^2),0)</f>
        <v>1.3600408012240368E-2</v>
      </c>
      <c r="AS993" s="197" t="str">
        <f>IF(AR993&lt;=SMALL(AR$3:AR$1130,1),"MAS PARECIDO","NO")</f>
        <v>NO</v>
      </c>
      <c r="AT993" s="197" t="str">
        <f>IF(AR993&lt;=SMALL(AR$3:AR$1130,5),"SIMILAR","NO")</f>
        <v>NO</v>
      </c>
      <c r="AU993" s="197" t="str">
        <f t="shared" si="739"/>
        <v>N/A</v>
      </c>
      <c r="AV993" s="197">
        <f t="shared" si="740"/>
        <v>0</v>
      </c>
      <c r="AW993" s="198">
        <f t="shared" si="741"/>
        <v>0</v>
      </c>
      <c r="AX993" s="199">
        <f>IFERROR(SQRT(($E993-$E$1136)^2+($K993-$K$1136)^2),0)</f>
        <v>0.6001541227868884</v>
      </c>
      <c r="AY993" s="197" t="str">
        <f>IF(AX993&lt;=SMALL(AX$3:AX$1130,1),"MAS PARECIDO","NO")</f>
        <v>NO</v>
      </c>
      <c r="AZ993" s="197" t="str">
        <f>IF(AX993&lt;=SMALL(AX$3:AX$1130,5),"SIMILAR","NO")</f>
        <v>NO</v>
      </c>
      <c r="BA993" s="197" t="str">
        <f t="shared" si="742"/>
        <v>N/A</v>
      </c>
      <c r="BB993" s="197">
        <f t="shared" si="743"/>
        <v>0</v>
      </c>
      <c r="BC993" s="198">
        <f t="shared" si="744"/>
        <v>0</v>
      </c>
      <c r="BD993" s="196">
        <f>IFERROR(SQRT(($E993-$E$1136)^2+($O993-$O$1136)^2),0)</f>
        <v>1.3600408012240368E-2</v>
      </c>
      <c r="BE993" s="197" t="str">
        <f>IF(BD993&lt;=SMALL(BD$3:BD$1130,1),"MAS PARECIDO","NO")</f>
        <v>NO</v>
      </c>
      <c r="BF993" s="197" t="str">
        <f>IF(BD993&lt;=SMALL(BD$3:BD$1130,5),"SIMILAR","NO")</f>
        <v>NO</v>
      </c>
      <c r="BG993" s="197" t="str">
        <f t="shared" si="745"/>
        <v>N/A</v>
      </c>
      <c r="BH993" s="197">
        <f t="shared" si="746"/>
        <v>0</v>
      </c>
      <c r="BI993" s="198">
        <f t="shared" si="747"/>
        <v>0</v>
      </c>
      <c r="BJ993" s="199">
        <f>IFERROR(SQRT(($E993-$E$1136)^2+($R993-$R$1136)^2),0)</f>
        <v>0.50018493689644372</v>
      </c>
      <c r="BK993" s="197" t="str">
        <f>IF(BJ993&lt;=SMALL(BJ$3:BJ$1130,1),"MAS PARECIDO","NO")</f>
        <v>NO</v>
      </c>
      <c r="BL993" s="197" t="str">
        <f>IF(BJ993&lt;=SMALL(BJ$3:BJ$1130,5),"SIMILAR","NO")</f>
        <v>NO</v>
      </c>
      <c r="BM993" s="197" t="str">
        <f t="shared" si="748"/>
        <v>N/A</v>
      </c>
      <c r="BN993" s="197">
        <f t="shared" si="749"/>
        <v>0</v>
      </c>
      <c r="BO993" s="198">
        <f t="shared" si="750"/>
        <v>0</v>
      </c>
      <c r="BP993" s="199">
        <f>IFERROR(SQRT(($E993-$E$1136)^2+($U993-$U$1136)^2),0)</f>
        <v>1.0000924812726568</v>
      </c>
      <c r="BQ993" s="197" t="str">
        <f>IF(BP993&lt;=SMALL(BP$3:BP$1130,1),"MAS PARECIDO","NO")</f>
        <v>NO</v>
      </c>
      <c r="BR993" s="197" t="str">
        <f>IF(BP993&lt;=SMALL(BP$3:BP$1130,5),"SIMILAR","NO")</f>
        <v>NO</v>
      </c>
      <c r="BS993" s="197" t="str">
        <f t="shared" si="751"/>
        <v>N/A</v>
      </c>
      <c r="BT993" s="197">
        <f t="shared" si="752"/>
        <v>0</v>
      </c>
      <c r="BU993" s="198">
        <f t="shared" si="753"/>
        <v>0</v>
      </c>
      <c r="BV993" s="199">
        <f>IFERROR(SQRT(($E993-$E$1136)^2+($X993-$X$1136)^2),0)</f>
        <v>1.3600408012240368E-2</v>
      </c>
      <c r="BW993" s="197" t="str">
        <f>IF(BV993&lt;=SMALL(BV$3:BV$1130,1),"MAS PARECIDO","NO")</f>
        <v>NO</v>
      </c>
      <c r="BX993" s="197" t="str">
        <f>IF(BV993&lt;=SMALL(BV$3:BV$1130,5),"SIMILAR","NO")</f>
        <v>NO</v>
      </c>
      <c r="BY993" s="197" t="str">
        <f t="shared" si="754"/>
        <v>N/A</v>
      </c>
      <c r="BZ993" s="197">
        <f t="shared" si="755"/>
        <v>0</v>
      </c>
      <c r="CA993" s="198">
        <f t="shared" si="756"/>
        <v>0</v>
      </c>
      <c r="CB993" s="199">
        <f>IFERROR(SQRT(($E993-$E$1136)^2+($AA993-$AA$1136)^2),0)</f>
        <v>1.3600408012240368E-2</v>
      </c>
      <c r="CC993" s="197" t="str">
        <f>IF(CB993&lt;=SMALL(CB$3:CB$1130,1),"MAS PARECIDO","NO")</f>
        <v>NO</v>
      </c>
      <c r="CD993" s="197" t="str">
        <f>IF(CB993&lt;=SMALL(CB$3:CB$1130,5),"SIMILAR","NO")</f>
        <v>NO</v>
      </c>
      <c r="CE993" s="197" t="str">
        <f t="shared" si="757"/>
        <v>N/A</v>
      </c>
      <c r="CF993" s="197">
        <f t="shared" si="758"/>
        <v>0</v>
      </c>
      <c r="CG993" s="198">
        <f t="shared" si="759"/>
        <v>0</v>
      </c>
      <c r="CH993" s="199">
        <f>IFERROR(SQRT(($E993-$E$1136)^2+($AD993-$AD$1136)^2),0)</f>
        <v>1.3600408012240368E-2</v>
      </c>
      <c r="CI993" s="197" t="str">
        <f>IF(CH993&lt;=SMALL(CH$3:CH$1130,1),"MAS PARECIDO","NO")</f>
        <v>NO</v>
      </c>
      <c r="CJ993" s="197" t="str">
        <f>IF(CH993&lt;=SMALL(CH$3:CH$1130,5),"SIMILAR","NO")</f>
        <v>NO</v>
      </c>
      <c r="CK993" s="197" t="str">
        <f t="shared" si="760"/>
        <v>N/A</v>
      </c>
      <c r="CL993" s="197">
        <f t="shared" si="761"/>
        <v>0</v>
      </c>
      <c r="CM993" s="198">
        <f t="shared" si="762"/>
        <v>0</v>
      </c>
      <c r="CN993" s="199">
        <f>IFERROR(SQRT(($E993-$E$1136)^2+($AG993-$AG$1136)^2),0)</f>
        <v>1.0000924812726568</v>
      </c>
      <c r="CO993" s="197" t="str">
        <f>IF(CN993&lt;=SMALL(CN$3:CN$1130,1),"MAS PARECIDO","NO")</f>
        <v>NO</v>
      </c>
      <c r="CP993" s="197" t="str">
        <f>IF(CN993&lt;=SMALL(CN$3:CN$1130,5),"SIMILAR","NO")</f>
        <v>NO</v>
      </c>
      <c r="CQ993" s="197" t="str">
        <f t="shared" si="763"/>
        <v>N/A</v>
      </c>
      <c r="CR993" s="197">
        <f t="shared" si="764"/>
        <v>0</v>
      </c>
      <c r="CS993" s="198">
        <f t="shared" si="765"/>
        <v>0</v>
      </c>
      <c r="CT993" s="199">
        <f>IFERROR(SQRT(($E993-$E$1136)^2+($AJ993-$AJ$1136)^2),0)</f>
        <v>1.3600408012240368E-2</v>
      </c>
      <c r="CU993" s="197" t="str">
        <f>IF(CT993&lt;=SMALL(CT$3:CT$1130,1),"MAS PARECIDO","NO")</f>
        <v>NO</v>
      </c>
      <c r="CV993" s="197" t="str">
        <f>IF(CT993&lt;=SMALL(CT$3:CT$1130,5),"SIMILAR","NO")</f>
        <v>NO</v>
      </c>
      <c r="CW993" s="197" t="str">
        <f t="shared" si="766"/>
        <v>N/A</v>
      </c>
      <c r="CX993" s="197">
        <f t="shared" si="767"/>
        <v>0</v>
      </c>
      <c r="CY993" s="198">
        <f t="shared" si="768"/>
        <v>0</v>
      </c>
      <c r="CZ993" s="2" t="s">
        <v>1838</v>
      </c>
      <c r="DA993" s="2" t="s">
        <v>1839</v>
      </c>
      <c r="DB993" s="2">
        <v>0</v>
      </c>
      <c r="DC993" s="2" t="s">
        <v>189</v>
      </c>
    </row>
    <row r="994" spans="1:107">
      <c r="A994" s="24" t="s">
        <v>1142</v>
      </c>
      <c r="B994" s="46">
        <v>99616.62</v>
      </c>
      <c r="C994" s="190">
        <f>(B994-$B$1132)/($B$1133-$B$1132)</f>
        <v>0.11117782488420072</v>
      </c>
      <c r="D994" s="46">
        <v>55000</v>
      </c>
      <c r="E994" s="190">
        <f>(D994-$D$1132)/($D$1133-$D$1132)</f>
        <v>0.10997329919897597</v>
      </c>
      <c r="F994" s="46" t="s">
        <v>53</v>
      </c>
      <c r="G994" s="192">
        <f>VLOOKUP(F994,'DATOS DE SOPORTE'!$Y$5:$Z$8,2,FALSE)</f>
        <v>2</v>
      </c>
      <c r="H994" s="190">
        <f>(G994-$G$1132)/($G$1133-$G$1132)</f>
        <v>0.33333333333333331</v>
      </c>
      <c r="I994" s="50">
        <v>1</v>
      </c>
      <c r="J994" s="200">
        <f t="shared" si="728"/>
        <v>1</v>
      </c>
      <c r="K994" s="190">
        <f>(J994-$J$1132)/($J$1133-$J$1132)</f>
        <v>0.2</v>
      </c>
      <c r="L994" s="193" t="str">
        <f t="shared" si="729"/>
        <v>SI</v>
      </c>
      <c r="M994" s="46" t="s">
        <v>56</v>
      </c>
      <c r="N994" s="192">
        <f t="shared" si="730"/>
        <v>1</v>
      </c>
      <c r="O994" s="190">
        <f>(N994-N$1132)/(N$1133-N$1132)</f>
        <v>0</v>
      </c>
      <c r="P994" s="46" t="s">
        <v>193</v>
      </c>
      <c r="Q994" s="192">
        <f t="shared" si="731"/>
        <v>2</v>
      </c>
      <c r="R994" s="190">
        <f>(Q994-Q$1132)/(Q$1133-Q$1132)</f>
        <v>0.5</v>
      </c>
      <c r="S994" s="46" t="s">
        <v>194</v>
      </c>
      <c r="T994" s="192">
        <f t="shared" si="732"/>
        <v>1</v>
      </c>
      <c r="U994" s="190">
        <f>(T994-T$1132)/(T$1133-T$1132)</f>
        <v>0</v>
      </c>
      <c r="V994" s="46" t="s">
        <v>212</v>
      </c>
      <c r="W994" s="194">
        <f>VLOOKUP(V994,'DATOS DE SOPORTE'!$S$5:$T$10,2,FALSE)</f>
        <v>3</v>
      </c>
      <c r="X994" s="201">
        <f>(W994-W$1132)/(W$1133-W$1132)</f>
        <v>0.4</v>
      </c>
      <c r="Y994" s="46" t="s">
        <v>188</v>
      </c>
      <c r="Z994" s="194">
        <f t="shared" si="733"/>
        <v>1</v>
      </c>
      <c r="AA994" s="201">
        <f>(Z994-Z$1132)/(Z$1133-Z$1132)</f>
        <v>0</v>
      </c>
      <c r="AB994" s="46" t="s">
        <v>136</v>
      </c>
      <c r="AC994" s="194">
        <f t="shared" si="734"/>
        <v>2</v>
      </c>
      <c r="AD994" s="201">
        <f>(AC994-AC$1132)/(AC$1133-AC$1132)</f>
        <v>1</v>
      </c>
      <c r="AE994" s="46" t="s">
        <v>136</v>
      </c>
      <c r="AF994" s="194">
        <f t="shared" si="735"/>
        <v>2</v>
      </c>
      <c r="AG994" s="201">
        <f>(AF994-AF$1132)/(AF$1133-AF$1132)</f>
        <v>1</v>
      </c>
      <c r="AH994" s="24" t="s">
        <v>67</v>
      </c>
      <c r="AI994" s="194">
        <f>VLOOKUP(AH994,'DATOS DE SOPORTE'!$V$5:$W$8,2,FALSE)</f>
        <v>1</v>
      </c>
      <c r="AJ994" s="201">
        <f>(AI994-AI$1132)/(AI$1133-AI$1132)</f>
        <v>0</v>
      </c>
      <c r="AK994" s="58" t="str">
        <f t="shared" si="727"/>
        <v>Regular</v>
      </c>
      <c r="AL994" s="196">
        <f>IFERROR(SQRT(($E994-$E$1136)^2+($C994-$C$1136)^2),0)</f>
        <v>0.14467008019132388</v>
      </c>
      <c r="AM994" s="197" t="str">
        <f>IF(AL994&lt;=SMALL($AL$3:$AL$1130,1),"MAS PARECIDO","NO")</f>
        <v>NO</v>
      </c>
      <c r="AN994" s="197" t="str">
        <f>IF(AL994&lt;=SMALL($AL$3:$AL$1130,5),"SIMILAR","NO")</f>
        <v>NO</v>
      </c>
      <c r="AO994" s="197" t="str">
        <f t="shared" si="736"/>
        <v>N/A</v>
      </c>
      <c r="AP994" s="197">
        <f t="shared" si="737"/>
        <v>0</v>
      </c>
      <c r="AQ994" s="198">
        <f t="shared" si="738"/>
        <v>0</v>
      </c>
      <c r="AR994" s="196">
        <f>IFERROR(SQRT(($E994-$E$1136)^2+($H994-$H$1136)^2),0)</f>
        <v>0.11000330009900297</v>
      </c>
      <c r="AS994" s="197" t="str">
        <f>IF(AR994&lt;=SMALL(AR$3:AR$1130,1),"MAS PARECIDO","NO")</f>
        <v>NO</v>
      </c>
      <c r="AT994" s="197" t="str">
        <f>IF(AR994&lt;=SMALL(AR$3:AR$1130,5),"SIMILAR","NO")</f>
        <v>NO</v>
      </c>
      <c r="AU994" s="197" t="str">
        <f t="shared" si="739"/>
        <v>N/A</v>
      </c>
      <c r="AV994" s="197">
        <f t="shared" si="740"/>
        <v>0</v>
      </c>
      <c r="AW994" s="198">
        <f t="shared" si="741"/>
        <v>0</v>
      </c>
      <c r="AX994" s="199">
        <f>IFERROR(SQRT(($E994-$E$1136)^2+($K994-$K$1136)^2),0)</f>
        <v>0.11000330009900297</v>
      </c>
      <c r="AY994" s="197" t="str">
        <f>IF(AX994&lt;=SMALL(AX$3:AX$1130,1),"MAS PARECIDO","NO")</f>
        <v>NO</v>
      </c>
      <c r="AZ994" s="197" t="str">
        <f>IF(AX994&lt;=SMALL(AX$3:AX$1130,5),"SIMILAR","NO")</f>
        <v>NO</v>
      </c>
      <c r="BA994" s="197" t="str">
        <f t="shared" si="742"/>
        <v>N/A</v>
      </c>
      <c r="BB994" s="197">
        <f t="shared" si="743"/>
        <v>0</v>
      </c>
      <c r="BC994" s="198">
        <f t="shared" si="744"/>
        <v>0</v>
      </c>
      <c r="BD994" s="196">
        <f>IFERROR(SQRT(($E994-$E$1136)^2+($O994-$O$1136)^2),0)</f>
        <v>1.0060321694820058</v>
      </c>
      <c r="BE994" s="197" t="str">
        <f>IF(BD994&lt;=SMALL(BD$3:BD$1130,1),"MAS PARECIDO","NO")</f>
        <v>NO</v>
      </c>
      <c r="BF994" s="197" t="str">
        <f>IF(BD994&lt;=SMALL(BD$3:BD$1130,5),"SIMILAR","NO")</f>
        <v>NO</v>
      </c>
      <c r="BG994" s="197" t="str">
        <f t="shared" si="745"/>
        <v>N/A</v>
      </c>
      <c r="BH994" s="197">
        <f t="shared" si="746"/>
        <v>0</v>
      </c>
      <c r="BI994" s="198">
        <f t="shared" si="747"/>
        <v>0</v>
      </c>
      <c r="BJ994" s="199">
        <f>IFERROR(SQRT(($E994-$E$1136)^2+($R994-$R$1136)^2),0)</f>
        <v>0.11000330009900297</v>
      </c>
      <c r="BK994" s="197" t="str">
        <f>IF(BJ994&lt;=SMALL(BJ$3:BJ$1130,1),"MAS PARECIDO","NO")</f>
        <v>NO</v>
      </c>
      <c r="BL994" s="197" t="str">
        <f>IF(BJ994&lt;=SMALL(BJ$3:BJ$1130,5),"SIMILAR","NO")</f>
        <v>NO</v>
      </c>
      <c r="BM994" s="197" t="str">
        <f t="shared" si="748"/>
        <v>N/A</v>
      </c>
      <c r="BN994" s="197">
        <f t="shared" si="749"/>
        <v>0</v>
      </c>
      <c r="BO994" s="198">
        <f t="shared" si="750"/>
        <v>0</v>
      </c>
      <c r="BP994" s="199">
        <f>IFERROR(SQRT(($E994-$E$1136)^2+($U994-$U$1136)^2),0)</f>
        <v>0.11000330009900297</v>
      </c>
      <c r="BQ994" s="197" t="str">
        <f>IF(BP994&lt;=SMALL(BP$3:BP$1130,1),"MAS PARECIDO","NO")</f>
        <v>NO</v>
      </c>
      <c r="BR994" s="197" t="str">
        <f>IF(BP994&lt;=SMALL(BP$3:BP$1130,5),"SIMILAR","NO")</f>
        <v>NO</v>
      </c>
      <c r="BS994" s="197" t="str">
        <f t="shared" si="751"/>
        <v>N/A</v>
      </c>
      <c r="BT994" s="197">
        <f t="shared" si="752"/>
        <v>0</v>
      </c>
      <c r="BU994" s="198">
        <f t="shared" si="753"/>
        <v>0</v>
      </c>
      <c r="BV994" s="199">
        <f>IFERROR(SQRT(($E994-$E$1136)^2+($X994-$X$1136)^2),0)</f>
        <v>0.41485024530867926</v>
      </c>
      <c r="BW994" s="197" t="str">
        <f>IF(BV994&lt;=SMALL(BV$3:BV$1130,1),"MAS PARECIDO","NO")</f>
        <v>NO</v>
      </c>
      <c r="BX994" s="197" t="str">
        <f>IF(BV994&lt;=SMALL(BV$3:BV$1130,5),"SIMILAR","NO")</f>
        <v>NO</v>
      </c>
      <c r="BY994" s="197" t="str">
        <f t="shared" si="754"/>
        <v>N/A</v>
      </c>
      <c r="BZ994" s="197">
        <f t="shared" si="755"/>
        <v>0</v>
      </c>
      <c r="CA994" s="198">
        <f t="shared" si="756"/>
        <v>0</v>
      </c>
      <c r="CB994" s="199">
        <f>IFERROR(SQRT(($E994-$E$1136)^2+($AA994-$AA$1136)^2),0)</f>
        <v>0.11000330009900297</v>
      </c>
      <c r="CC994" s="197" t="str">
        <f>IF(CB994&lt;=SMALL(CB$3:CB$1130,1),"MAS PARECIDO","NO")</f>
        <v>NO</v>
      </c>
      <c r="CD994" s="197" t="str">
        <f>IF(CB994&lt;=SMALL(CB$3:CB$1130,5),"SIMILAR","NO")</f>
        <v>NO</v>
      </c>
      <c r="CE994" s="197" t="str">
        <f t="shared" si="757"/>
        <v>N/A</v>
      </c>
      <c r="CF994" s="197">
        <f t="shared" si="758"/>
        <v>0</v>
      </c>
      <c r="CG994" s="198">
        <f t="shared" si="759"/>
        <v>0</v>
      </c>
      <c r="CH994" s="199">
        <f>IFERROR(SQRT(($E994-$E$1136)^2+($AD994-$AD$1136)^2),0)</f>
        <v>0.11000330009900297</v>
      </c>
      <c r="CI994" s="197" t="str">
        <f>IF(CH994&lt;=SMALL(CH$3:CH$1130,1),"MAS PARECIDO","NO")</f>
        <v>NO</v>
      </c>
      <c r="CJ994" s="197" t="str">
        <f>IF(CH994&lt;=SMALL(CH$3:CH$1130,5),"SIMILAR","NO")</f>
        <v>NO</v>
      </c>
      <c r="CK994" s="197" t="str">
        <f t="shared" si="760"/>
        <v>N/A</v>
      </c>
      <c r="CL994" s="197">
        <f t="shared" si="761"/>
        <v>0</v>
      </c>
      <c r="CM994" s="198">
        <f t="shared" si="762"/>
        <v>0</v>
      </c>
      <c r="CN994" s="199">
        <f>IFERROR(SQRT(($E994-$E$1136)^2+($AG994-$AG$1136)^2),0)</f>
        <v>0.11000330009900297</v>
      </c>
      <c r="CO994" s="197" t="str">
        <f>IF(CN994&lt;=SMALL(CN$3:CN$1130,1),"MAS PARECIDO","NO")</f>
        <v>NO</v>
      </c>
      <c r="CP994" s="197" t="str">
        <f>IF(CN994&lt;=SMALL(CN$3:CN$1130,5),"SIMILAR","NO")</f>
        <v>NO</v>
      </c>
      <c r="CQ994" s="197" t="str">
        <f t="shared" si="763"/>
        <v>N/A</v>
      </c>
      <c r="CR994" s="197">
        <f t="shared" si="764"/>
        <v>0</v>
      </c>
      <c r="CS994" s="198">
        <f t="shared" si="765"/>
        <v>0</v>
      </c>
      <c r="CT994" s="199">
        <f>IFERROR(SQRT(($E994-$E$1136)^2+($AJ994-$AJ$1136)^2),0)</f>
        <v>0.11000330009900297</v>
      </c>
      <c r="CU994" s="197" t="str">
        <f>IF(CT994&lt;=SMALL(CT$3:CT$1130,1),"MAS PARECIDO","NO")</f>
        <v>NO</v>
      </c>
      <c r="CV994" s="197" t="str">
        <f>IF(CT994&lt;=SMALL(CT$3:CT$1130,5),"SIMILAR","NO")</f>
        <v>NO</v>
      </c>
      <c r="CW994" s="197" t="str">
        <f t="shared" si="766"/>
        <v>N/A</v>
      </c>
      <c r="CX994" s="197">
        <f t="shared" si="767"/>
        <v>0</v>
      </c>
      <c r="CY994" s="198">
        <f t="shared" si="768"/>
        <v>0</v>
      </c>
      <c r="CZ994" s="2">
        <v>0</v>
      </c>
      <c r="DA994" s="2" t="s">
        <v>2806</v>
      </c>
      <c r="DB994" s="2">
        <v>1</v>
      </c>
      <c r="DC994" s="2" t="s">
        <v>346</v>
      </c>
    </row>
    <row r="995" spans="1:107">
      <c r="A995" s="24" t="s">
        <v>1143</v>
      </c>
      <c r="B995" s="46">
        <v>50108.18</v>
      </c>
      <c r="C995" s="190">
        <f>(B995-$B$1132)/($B$1133-$B$1132)</f>
        <v>5.3306755519967608E-2</v>
      </c>
      <c r="D995" s="46">
        <v>9800</v>
      </c>
      <c r="E995" s="190">
        <f>(D995-$D$1132)/($D$1133-$D$1132)</f>
        <v>1.9570587117613527E-2</v>
      </c>
      <c r="F995" s="46" t="s">
        <v>53</v>
      </c>
      <c r="G995" s="192">
        <f>VLOOKUP(F995,'DATOS DE SOPORTE'!$Y$5:$Z$8,2,FALSE)</f>
        <v>2</v>
      </c>
      <c r="H995" s="190">
        <f>(G995-$G$1132)/($G$1133-$G$1132)</f>
        <v>0.33333333333333331</v>
      </c>
      <c r="I995" s="50">
        <v>0</v>
      </c>
      <c r="J995" s="200">
        <f t="shared" si="728"/>
        <v>0</v>
      </c>
      <c r="K995" s="190">
        <f>(J995-$J$1132)/($J$1133-$J$1132)</f>
        <v>0</v>
      </c>
      <c r="L995" s="193" t="str">
        <f t="shared" si="729"/>
        <v>NO</v>
      </c>
      <c r="M995" s="46" t="s">
        <v>192</v>
      </c>
      <c r="N995" s="192">
        <f t="shared" si="730"/>
        <v>2</v>
      </c>
      <c r="O995" s="190">
        <f>(N995-N$1132)/(N$1133-N$1132)</f>
        <v>1</v>
      </c>
      <c r="P995" s="46" t="s">
        <v>58</v>
      </c>
      <c r="Q995" s="192">
        <f t="shared" si="731"/>
        <v>3</v>
      </c>
      <c r="R995" s="190">
        <f>(Q995-Q$1132)/(Q$1133-Q$1132)</f>
        <v>1</v>
      </c>
      <c r="S995" s="46" t="s">
        <v>60</v>
      </c>
      <c r="T995" s="192">
        <f t="shared" si="732"/>
        <v>2</v>
      </c>
      <c r="U995" s="190">
        <f>(T995-T$1132)/(T$1133-T$1132)</f>
        <v>1</v>
      </c>
      <c r="V995" s="46" t="s">
        <v>62</v>
      </c>
      <c r="W995" s="194">
        <f>VLOOKUP(V995,'DATOS DE SOPORTE'!$S$5:$T$10,2,FALSE)</f>
        <v>1</v>
      </c>
      <c r="X995" s="201">
        <f>(W995-W$1132)/(W$1133-W$1132)</f>
        <v>0</v>
      </c>
      <c r="Y995" s="46" t="s">
        <v>136</v>
      </c>
      <c r="Z995" s="194">
        <f t="shared" si="733"/>
        <v>2</v>
      </c>
      <c r="AA995" s="201">
        <f>(Z995-Z$1132)/(Z$1133-Z$1132)</f>
        <v>1</v>
      </c>
      <c r="AB995" s="46" t="s">
        <v>188</v>
      </c>
      <c r="AC995" s="194">
        <f t="shared" si="734"/>
        <v>1</v>
      </c>
      <c r="AD995" s="201">
        <f>(AC995-AC$1132)/(AC$1133-AC$1132)</f>
        <v>0</v>
      </c>
      <c r="AE995" s="46" t="s">
        <v>188</v>
      </c>
      <c r="AF995" s="194">
        <f t="shared" si="735"/>
        <v>1</v>
      </c>
      <c r="AG995" s="201">
        <f>(AF995-AF$1132)/(AF$1133-AF$1132)</f>
        <v>0</v>
      </c>
      <c r="AH995" s="24" t="s">
        <v>67</v>
      </c>
      <c r="AI995" s="194">
        <f>VLOOKUP(AH995,'DATOS DE SOPORTE'!$V$5:$W$8,2,FALSE)</f>
        <v>1</v>
      </c>
      <c r="AJ995" s="201">
        <f>(AI995-AI$1132)/(AI$1133-AI$1132)</f>
        <v>0</v>
      </c>
      <c r="AK995" s="58" t="str">
        <f t="shared" si="727"/>
        <v>Bueno</v>
      </c>
      <c r="AL995" s="196">
        <f>IFERROR(SQRT(($E995-$E$1136)^2+($C995-$C$1136)^2),0)</f>
        <v>0.15309219247755743</v>
      </c>
      <c r="AM995" s="197" t="str">
        <f>IF(AL995&lt;=SMALL($AL$3:$AL$1130,1),"MAS PARECIDO","NO")</f>
        <v>NO</v>
      </c>
      <c r="AN995" s="197" t="str">
        <f>IF(AL995&lt;=SMALL($AL$3:$AL$1130,5),"SIMILAR","NO")</f>
        <v>NO</v>
      </c>
      <c r="AO995" s="197" t="str">
        <f t="shared" si="736"/>
        <v>N/A</v>
      </c>
      <c r="AP995" s="197">
        <f t="shared" si="737"/>
        <v>0</v>
      </c>
      <c r="AQ995" s="198">
        <f t="shared" si="738"/>
        <v>0</v>
      </c>
      <c r="AR995" s="196">
        <f>IFERROR(SQRT(($E995-$E$1136)^2+($H995-$H$1136)^2),0)</f>
        <v>1.9600588017640527E-2</v>
      </c>
      <c r="AS995" s="197" t="str">
        <f>IF(AR995&lt;=SMALL(AR$3:AR$1130,1),"MAS PARECIDO","NO")</f>
        <v>NO</v>
      </c>
      <c r="AT995" s="197" t="str">
        <f>IF(AR995&lt;=SMALL(AR$3:AR$1130,5),"SIMILAR","NO")</f>
        <v>NO</v>
      </c>
      <c r="AU995" s="197" t="str">
        <f t="shared" si="739"/>
        <v>N/A</v>
      </c>
      <c r="AV995" s="197">
        <f t="shared" si="740"/>
        <v>0</v>
      </c>
      <c r="AW995" s="198">
        <f t="shared" si="741"/>
        <v>0</v>
      </c>
      <c r="AX995" s="199">
        <f>IFERROR(SQRT(($E995-$E$1136)^2+($K995-$K$1136)^2),0)</f>
        <v>0.20095816243844708</v>
      </c>
      <c r="AY995" s="197" t="str">
        <f>IF(AX995&lt;=SMALL(AX$3:AX$1130,1),"MAS PARECIDO","NO")</f>
        <v>NO</v>
      </c>
      <c r="AZ995" s="197" t="str">
        <f>IF(AX995&lt;=SMALL(AX$3:AX$1130,5),"SIMILAR","NO")</f>
        <v>NO</v>
      </c>
      <c r="BA995" s="197" t="str">
        <f t="shared" si="742"/>
        <v>N/A</v>
      </c>
      <c r="BB995" s="197">
        <f t="shared" si="743"/>
        <v>0</v>
      </c>
      <c r="BC995" s="198">
        <f t="shared" si="744"/>
        <v>0</v>
      </c>
      <c r="BD995" s="196">
        <f>IFERROR(SQRT(($E995-$E$1136)^2+($O995-$O$1136)^2),0)</f>
        <v>1.9600588017640527E-2</v>
      </c>
      <c r="BE995" s="197" t="str">
        <f>IF(BD995&lt;=SMALL(BD$3:BD$1130,1),"MAS PARECIDO","NO")</f>
        <v>NO</v>
      </c>
      <c r="BF995" s="197" t="str">
        <f>IF(BD995&lt;=SMALL(BD$3:BD$1130,5),"SIMILAR","NO")</f>
        <v>NO</v>
      </c>
      <c r="BG995" s="197" t="str">
        <f t="shared" si="745"/>
        <v>N/A</v>
      </c>
      <c r="BH995" s="197">
        <f t="shared" si="746"/>
        <v>0</v>
      </c>
      <c r="BI995" s="198">
        <f t="shared" si="747"/>
        <v>0</v>
      </c>
      <c r="BJ995" s="199">
        <f>IFERROR(SQRT(($E995-$E$1136)^2+($R995-$R$1136)^2),0)</f>
        <v>0.50038403556732025</v>
      </c>
      <c r="BK995" s="197" t="str">
        <f>IF(BJ995&lt;=SMALL(BJ$3:BJ$1130,1),"MAS PARECIDO","NO")</f>
        <v>NO</v>
      </c>
      <c r="BL995" s="197" t="str">
        <f>IF(BJ995&lt;=SMALL(BJ$3:BJ$1130,5),"SIMILAR","NO")</f>
        <v>NO</v>
      </c>
      <c r="BM995" s="197" t="str">
        <f t="shared" si="748"/>
        <v>N/A</v>
      </c>
      <c r="BN995" s="197">
        <f t="shared" si="749"/>
        <v>0</v>
      </c>
      <c r="BO995" s="198">
        <f t="shared" si="750"/>
        <v>0</v>
      </c>
      <c r="BP995" s="199">
        <f>IFERROR(SQRT(($E995-$E$1136)^2+($U995-$U$1136)^2),0)</f>
        <v>1.0001920730792848</v>
      </c>
      <c r="BQ995" s="197" t="str">
        <f>IF(BP995&lt;=SMALL(BP$3:BP$1130,1),"MAS PARECIDO","NO")</f>
        <v>NO</v>
      </c>
      <c r="BR995" s="197" t="str">
        <f>IF(BP995&lt;=SMALL(BP$3:BP$1130,5),"SIMILAR","NO")</f>
        <v>NO</v>
      </c>
      <c r="BS995" s="197" t="str">
        <f t="shared" si="751"/>
        <v>N/A</v>
      </c>
      <c r="BT995" s="197">
        <f t="shared" si="752"/>
        <v>0</v>
      </c>
      <c r="BU995" s="198">
        <f t="shared" si="753"/>
        <v>0</v>
      </c>
      <c r="BV995" s="199">
        <f>IFERROR(SQRT(($E995-$E$1136)^2+($X995-$X$1136)^2),0)</f>
        <v>1.9600588017640527E-2</v>
      </c>
      <c r="BW995" s="197" t="str">
        <f>IF(BV995&lt;=SMALL(BV$3:BV$1130,1),"MAS PARECIDO","NO")</f>
        <v>NO</v>
      </c>
      <c r="BX995" s="197" t="str">
        <f>IF(BV995&lt;=SMALL(BV$3:BV$1130,5),"SIMILAR","NO")</f>
        <v>NO</v>
      </c>
      <c r="BY995" s="197" t="str">
        <f t="shared" si="754"/>
        <v>N/A</v>
      </c>
      <c r="BZ995" s="197">
        <f t="shared" si="755"/>
        <v>0</v>
      </c>
      <c r="CA995" s="198">
        <f t="shared" si="756"/>
        <v>0</v>
      </c>
      <c r="CB995" s="199">
        <f>IFERROR(SQRT(($E995-$E$1136)^2+($AA995-$AA$1136)^2),0)</f>
        <v>1.0001920730792848</v>
      </c>
      <c r="CC995" s="197" t="str">
        <f>IF(CB995&lt;=SMALL(CB$3:CB$1130,1),"MAS PARECIDO","NO")</f>
        <v>NO</v>
      </c>
      <c r="CD995" s="197" t="str">
        <f>IF(CB995&lt;=SMALL(CB$3:CB$1130,5),"SIMILAR","NO")</f>
        <v>NO</v>
      </c>
      <c r="CE995" s="197" t="str">
        <f t="shared" si="757"/>
        <v>N/A</v>
      </c>
      <c r="CF995" s="197">
        <f t="shared" si="758"/>
        <v>0</v>
      </c>
      <c r="CG995" s="198">
        <f t="shared" si="759"/>
        <v>0</v>
      </c>
      <c r="CH995" s="199">
        <f>IFERROR(SQRT(($E995-$E$1136)^2+($AD995-$AD$1136)^2),0)</f>
        <v>1.0001920730792848</v>
      </c>
      <c r="CI995" s="197" t="str">
        <f>IF(CH995&lt;=SMALL(CH$3:CH$1130,1),"MAS PARECIDO","NO")</f>
        <v>NO</v>
      </c>
      <c r="CJ995" s="197" t="str">
        <f>IF(CH995&lt;=SMALL(CH$3:CH$1130,5),"SIMILAR","NO")</f>
        <v>NO</v>
      </c>
      <c r="CK995" s="197" t="str">
        <f t="shared" si="760"/>
        <v>N/A</v>
      </c>
      <c r="CL995" s="197">
        <f t="shared" si="761"/>
        <v>0</v>
      </c>
      <c r="CM995" s="198">
        <f t="shared" si="762"/>
        <v>0</v>
      </c>
      <c r="CN995" s="199">
        <f>IFERROR(SQRT(($E995-$E$1136)^2+($AG995-$AG$1136)^2),0)</f>
        <v>1.0001920730792848</v>
      </c>
      <c r="CO995" s="197" t="str">
        <f>IF(CN995&lt;=SMALL(CN$3:CN$1130,1),"MAS PARECIDO","NO")</f>
        <v>NO</v>
      </c>
      <c r="CP995" s="197" t="str">
        <f>IF(CN995&lt;=SMALL(CN$3:CN$1130,5),"SIMILAR","NO")</f>
        <v>NO</v>
      </c>
      <c r="CQ995" s="197" t="str">
        <f t="shared" si="763"/>
        <v>N/A</v>
      </c>
      <c r="CR995" s="197">
        <f t="shared" si="764"/>
        <v>0</v>
      </c>
      <c r="CS995" s="198">
        <f t="shared" si="765"/>
        <v>0</v>
      </c>
      <c r="CT995" s="199">
        <f>IFERROR(SQRT(($E995-$E$1136)^2+($AJ995-$AJ$1136)^2),0)</f>
        <v>1.9600588017640527E-2</v>
      </c>
      <c r="CU995" s="197" t="str">
        <f>IF(CT995&lt;=SMALL(CT$3:CT$1130,1),"MAS PARECIDO","NO")</f>
        <v>NO</v>
      </c>
      <c r="CV995" s="197" t="str">
        <f>IF(CT995&lt;=SMALL(CT$3:CT$1130,5),"SIMILAR","NO")</f>
        <v>NO</v>
      </c>
      <c r="CW995" s="197" t="str">
        <f t="shared" si="766"/>
        <v>N/A</v>
      </c>
      <c r="CX995" s="197">
        <f t="shared" si="767"/>
        <v>0</v>
      </c>
      <c r="CY995" s="198">
        <f t="shared" si="768"/>
        <v>0</v>
      </c>
      <c r="CZ995" s="2">
        <v>0</v>
      </c>
      <c r="DA995" s="2" t="s">
        <v>2807</v>
      </c>
      <c r="DB995" s="2">
        <v>0</v>
      </c>
      <c r="DC995" s="2" t="s">
        <v>189</v>
      </c>
    </row>
    <row r="996" spans="1:107">
      <c r="A996" s="24" t="s">
        <v>1144</v>
      </c>
      <c r="B996" s="46">
        <v>48997.18</v>
      </c>
      <c r="C996" s="190">
        <f>(B996-$B$1132)/($B$1133-$B$1132)</f>
        <v>5.2008092947209039E-2</v>
      </c>
      <c r="D996" s="46">
        <v>8000</v>
      </c>
      <c r="E996" s="190">
        <f>(D996-$D$1132)/($D$1133-$D$1132)</f>
        <v>1.597047911437343E-2</v>
      </c>
      <c r="F996" s="46" t="s">
        <v>53</v>
      </c>
      <c r="G996" s="192">
        <f>VLOOKUP(F996,'DATOS DE SOPORTE'!$Y$5:$Z$8,2,FALSE)</f>
        <v>2</v>
      </c>
      <c r="H996" s="190">
        <f>(G996-$G$1132)/($G$1133-$G$1132)</f>
        <v>0.33333333333333331</v>
      </c>
      <c r="I996" s="50">
        <v>0</v>
      </c>
      <c r="J996" s="200">
        <f t="shared" si="728"/>
        <v>0</v>
      </c>
      <c r="K996" s="190">
        <f>(J996-$J$1132)/($J$1133-$J$1132)</f>
        <v>0</v>
      </c>
      <c r="L996" s="193" t="str">
        <f t="shared" si="729"/>
        <v>NO</v>
      </c>
      <c r="M996" s="46" t="s">
        <v>192</v>
      </c>
      <c r="N996" s="192">
        <f t="shared" si="730"/>
        <v>2</v>
      </c>
      <c r="O996" s="190">
        <f>(N996-N$1132)/(N$1133-N$1132)</f>
        <v>1</v>
      </c>
      <c r="P996" s="46" t="s">
        <v>193</v>
      </c>
      <c r="Q996" s="192">
        <f t="shared" si="731"/>
        <v>2</v>
      </c>
      <c r="R996" s="190">
        <f>(Q996-Q$1132)/(Q$1133-Q$1132)</f>
        <v>0.5</v>
      </c>
      <c r="S996" s="46" t="s">
        <v>194</v>
      </c>
      <c r="T996" s="192">
        <f t="shared" si="732"/>
        <v>1</v>
      </c>
      <c r="U996" s="190">
        <f>(T996-T$1132)/(T$1133-T$1132)</f>
        <v>0</v>
      </c>
      <c r="V996" s="46" t="s">
        <v>62</v>
      </c>
      <c r="W996" s="194">
        <f>VLOOKUP(V996,'DATOS DE SOPORTE'!$S$5:$T$10,2,FALSE)</f>
        <v>1</v>
      </c>
      <c r="X996" s="201">
        <f>(W996-W$1132)/(W$1133-W$1132)</f>
        <v>0</v>
      </c>
      <c r="Y996" s="46" t="s">
        <v>136</v>
      </c>
      <c r="Z996" s="194">
        <f t="shared" si="733"/>
        <v>2</v>
      </c>
      <c r="AA996" s="201">
        <f>(Z996-Z$1132)/(Z$1133-Z$1132)</f>
        <v>1</v>
      </c>
      <c r="AB996" s="46" t="s">
        <v>136</v>
      </c>
      <c r="AC996" s="194">
        <f t="shared" si="734"/>
        <v>2</v>
      </c>
      <c r="AD996" s="201">
        <f>(AC996-AC$1132)/(AC$1133-AC$1132)</f>
        <v>1</v>
      </c>
      <c r="AE996" s="46" t="s">
        <v>188</v>
      </c>
      <c r="AF996" s="194">
        <f t="shared" si="735"/>
        <v>1</v>
      </c>
      <c r="AG996" s="201">
        <f>(AF996-AF$1132)/(AF$1133-AF$1132)</f>
        <v>0</v>
      </c>
      <c r="AH996" s="24" t="s">
        <v>67</v>
      </c>
      <c r="AI996" s="194">
        <f>VLOOKUP(AH996,'DATOS DE SOPORTE'!$V$5:$W$8,2,FALSE)</f>
        <v>1</v>
      </c>
      <c r="AJ996" s="201">
        <f>(AI996-AI$1132)/(AI$1133-AI$1132)</f>
        <v>0</v>
      </c>
      <c r="AK996" s="58" t="str">
        <f t="shared" si="727"/>
        <v>Bueno</v>
      </c>
      <c r="AL996" s="196">
        <f>IFERROR(SQRT(($E996-$E$1136)^2+($C996-$C$1136)^2),0)</f>
        <v>0.15396459329639856</v>
      </c>
      <c r="AM996" s="197" t="str">
        <f>IF(AL996&lt;=SMALL($AL$3:$AL$1130,1),"MAS PARECIDO","NO")</f>
        <v>NO</v>
      </c>
      <c r="AN996" s="197" t="str">
        <f>IF(AL996&lt;=SMALL($AL$3:$AL$1130,5),"SIMILAR","NO")</f>
        <v>NO</v>
      </c>
      <c r="AO996" s="197" t="str">
        <f t="shared" si="736"/>
        <v>N/A</v>
      </c>
      <c r="AP996" s="197">
        <f t="shared" si="737"/>
        <v>0</v>
      </c>
      <c r="AQ996" s="198">
        <f t="shared" si="738"/>
        <v>0</v>
      </c>
      <c r="AR996" s="196">
        <f>IFERROR(SQRT(($E996-$E$1136)^2+($H996-$H$1136)^2),0)</f>
        <v>1.600048001440043E-2</v>
      </c>
      <c r="AS996" s="197" t="str">
        <f>IF(AR996&lt;=SMALL(AR$3:AR$1130,1),"MAS PARECIDO","NO")</f>
        <v>NO</v>
      </c>
      <c r="AT996" s="197" t="str">
        <f>IF(AR996&lt;=SMALL(AR$3:AR$1130,5),"SIMILAR","NO")</f>
        <v>NO</v>
      </c>
      <c r="AU996" s="197" t="str">
        <f t="shared" si="739"/>
        <v>N/A</v>
      </c>
      <c r="AV996" s="197">
        <f t="shared" si="740"/>
        <v>0</v>
      </c>
      <c r="AW996" s="198">
        <f t="shared" si="741"/>
        <v>0</v>
      </c>
      <c r="AX996" s="199">
        <f>IFERROR(SQRT(($E996-$E$1136)^2+($K996-$K$1136)^2),0)</f>
        <v>0.20063901754317687</v>
      </c>
      <c r="AY996" s="197" t="str">
        <f>IF(AX996&lt;=SMALL(AX$3:AX$1130,1),"MAS PARECIDO","NO")</f>
        <v>NO</v>
      </c>
      <c r="AZ996" s="197" t="str">
        <f>IF(AX996&lt;=SMALL(AX$3:AX$1130,5),"SIMILAR","NO")</f>
        <v>NO</v>
      </c>
      <c r="BA996" s="197" t="str">
        <f t="shared" si="742"/>
        <v>N/A</v>
      </c>
      <c r="BB996" s="197">
        <f t="shared" si="743"/>
        <v>0</v>
      </c>
      <c r="BC996" s="198">
        <f t="shared" si="744"/>
        <v>0</v>
      </c>
      <c r="BD996" s="196">
        <f>IFERROR(SQRT(($E996-$E$1136)^2+($O996-$O$1136)^2),0)</f>
        <v>1.600048001440043E-2</v>
      </c>
      <c r="BE996" s="197" t="str">
        <f>IF(BD996&lt;=SMALL(BD$3:BD$1130,1),"MAS PARECIDO","NO")</f>
        <v>NO</v>
      </c>
      <c r="BF996" s="197" t="str">
        <f>IF(BD996&lt;=SMALL(BD$3:BD$1130,5),"SIMILAR","NO")</f>
        <v>NO</v>
      </c>
      <c r="BG996" s="197" t="str">
        <f t="shared" si="745"/>
        <v>N/A</v>
      </c>
      <c r="BH996" s="197">
        <f t="shared" si="746"/>
        <v>0</v>
      </c>
      <c r="BI996" s="198">
        <f t="shared" si="747"/>
        <v>0</v>
      </c>
      <c r="BJ996" s="199">
        <f>IFERROR(SQRT(($E996-$E$1136)^2+($R996-$R$1136)^2),0)</f>
        <v>1.600048001440043E-2</v>
      </c>
      <c r="BK996" s="197" t="str">
        <f>IF(BJ996&lt;=SMALL(BJ$3:BJ$1130,1),"MAS PARECIDO","NO")</f>
        <v>NO</v>
      </c>
      <c r="BL996" s="197" t="str">
        <f>IF(BJ996&lt;=SMALL(BJ$3:BJ$1130,5),"SIMILAR","NO")</f>
        <v>NO</v>
      </c>
      <c r="BM996" s="197" t="str">
        <f t="shared" si="748"/>
        <v>N/A</v>
      </c>
      <c r="BN996" s="197">
        <f t="shared" si="749"/>
        <v>0</v>
      </c>
      <c r="BO996" s="198">
        <f t="shared" si="750"/>
        <v>0</v>
      </c>
      <c r="BP996" s="199">
        <f>IFERROR(SQRT(($E996-$E$1136)^2+($U996-$U$1136)^2),0)</f>
        <v>1.600048001440043E-2</v>
      </c>
      <c r="BQ996" s="197" t="str">
        <f>IF(BP996&lt;=SMALL(BP$3:BP$1130,1),"MAS PARECIDO","NO")</f>
        <v>NO</v>
      </c>
      <c r="BR996" s="197" t="str">
        <f>IF(BP996&lt;=SMALL(BP$3:BP$1130,5),"SIMILAR","NO")</f>
        <v>NO</v>
      </c>
      <c r="BS996" s="197" t="str">
        <f t="shared" si="751"/>
        <v>N/A</v>
      </c>
      <c r="BT996" s="197">
        <f t="shared" si="752"/>
        <v>0</v>
      </c>
      <c r="BU996" s="198">
        <f t="shared" si="753"/>
        <v>0</v>
      </c>
      <c r="BV996" s="199">
        <f>IFERROR(SQRT(($E996-$E$1136)^2+($X996-$X$1136)^2),0)</f>
        <v>1.600048001440043E-2</v>
      </c>
      <c r="BW996" s="197" t="str">
        <f>IF(BV996&lt;=SMALL(BV$3:BV$1130,1),"MAS PARECIDO","NO")</f>
        <v>NO</v>
      </c>
      <c r="BX996" s="197" t="str">
        <f>IF(BV996&lt;=SMALL(BV$3:BV$1130,5),"SIMILAR","NO")</f>
        <v>NO</v>
      </c>
      <c r="BY996" s="197" t="str">
        <f t="shared" si="754"/>
        <v>N/A</v>
      </c>
      <c r="BZ996" s="197">
        <f t="shared" si="755"/>
        <v>0</v>
      </c>
      <c r="CA996" s="198">
        <f t="shared" si="756"/>
        <v>0</v>
      </c>
      <c r="CB996" s="199">
        <f>IFERROR(SQRT(($E996-$E$1136)^2+($AA996-$AA$1136)^2),0)</f>
        <v>1.0001279994884111</v>
      </c>
      <c r="CC996" s="197" t="str">
        <f>IF(CB996&lt;=SMALL(CB$3:CB$1130,1),"MAS PARECIDO","NO")</f>
        <v>NO</v>
      </c>
      <c r="CD996" s="197" t="str">
        <f>IF(CB996&lt;=SMALL(CB$3:CB$1130,5),"SIMILAR","NO")</f>
        <v>NO</v>
      </c>
      <c r="CE996" s="197" t="str">
        <f t="shared" si="757"/>
        <v>N/A</v>
      </c>
      <c r="CF996" s="197">
        <f t="shared" si="758"/>
        <v>0</v>
      </c>
      <c r="CG996" s="198">
        <f t="shared" si="759"/>
        <v>0</v>
      </c>
      <c r="CH996" s="199">
        <f>IFERROR(SQRT(($E996-$E$1136)^2+($AD996-$AD$1136)^2),0)</f>
        <v>1.600048001440043E-2</v>
      </c>
      <c r="CI996" s="197" t="str">
        <f>IF(CH996&lt;=SMALL(CH$3:CH$1130,1),"MAS PARECIDO","NO")</f>
        <v>NO</v>
      </c>
      <c r="CJ996" s="197" t="str">
        <f>IF(CH996&lt;=SMALL(CH$3:CH$1130,5),"SIMILAR","NO")</f>
        <v>NO</v>
      </c>
      <c r="CK996" s="197" t="str">
        <f t="shared" si="760"/>
        <v>N/A</v>
      </c>
      <c r="CL996" s="197">
        <f t="shared" si="761"/>
        <v>0</v>
      </c>
      <c r="CM996" s="198">
        <f t="shared" si="762"/>
        <v>0</v>
      </c>
      <c r="CN996" s="199">
        <f>IFERROR(SQRT(($E996-$E$1136)^2+($AG996-$AG$1136)^2),0)</f>
        <v>1.0001279994884111</v>
      </c>
      <c r="CO996" s="197" t="str">
        <f>IF(CN996&lt;=SMALL(CN$3:CN$1130,1),"MAS PARECIDO","NO")</f>
        <v>NO</v>
      </c>
      <c r="CP996" s="197" t="str">
        <f>IF(CN996&lt;=SMALL(CN$3:CN$1130,5),"SIMILAR","NO")</f>
        <v>NO</v>
      </c>
      <c r="CQ996" s="197" t="str">
        <f t="shared" si="763"/>
        <v>N/A</v>
      </c>
      <c r="CR996" s="197">
        <f t="shared" si="764"/>
        <v>0</v>
      </c>
      <c r="CS996" s="198">
        <f t="shared" si="765"/>
        <v>0</v>
      </c>
      <c r="CT996" s="199">
        <f>IFERROR(SQRT(($E996-$E$1136)^2+($AJ996-$AJ$1136)^2),0)</f>
        <v>1.600048001440043E-2</v>
      </c>
      <c r="CU996" s="197" t="str">
        <f>IF(CT996&lt;=SMALL(CT$3:CT$1130,1),"MAS PARECIDO","NO")</f>
        <v>NO</v>
      </c>
      <c r="CV996" s="197" t="str">
        <f>IF(CT996&lt;=SMALL(CT$3:CT$1130,5),"SIMILAR","NO")</f>
        <v>NO</v>
      </c>
      <c r="CW996" s="197" t="str">
        <f t="shared" si="766"/>
        <v>N/A</v>
      </c>
      <c r="CX996" s="197">
        <f t="shared" si="767"/>
        <v>0</v>
      </c>
      <c r="CY996" s="198">
        <f t="shared" si="768"/>
        <v>0</v>
      </c>
      <c r="CZ996" s="2">
        <v>0</v>
      </c>
      <c r="DA996" s="2" t="s">
        <v>2808</v>
      </c>
      <c r="DB996" s="2">
        <v>0</v>
      </c>
      <c r="DC996" s="2" t="s">
        <v>189</v>
      </c>
    </row>
    <row r="997" spans="1:107">
      <c r="A997" s="24" t="s">
        <v>1145</v>
      </c>
      <c r="B997" s="46">
        <v>257917.55</v>
      </c>
      <c r="C997" s="190">
        <f>(B997-$B$1132)/($B$1133-$B$1132)</f>
        <v>0.2962178726104594</v>
      </c>
      <c r="D997" s="46">
        <v>40000</v>
      </c>
      <c r="E997" s="190">
        <f>(D997-$D$1132)/($D$1133-$D$1132)</f>
        <v>7.9972399171975156E-2</v>
      </c>
      <c r="F997" s="46" t="s">
        <v>203</v>
      </c>
      <c r="G997" s="192">
        <f>VLOOKUP(F997,'DATOS DE SOPORTE'!$Y$5:$Z$8,2,FALSE)</f>
        <v>3</v>
      </c>
      <c r="H997" s="190">
        <f>(G997-$G$1132)/($G$1133-$G$1132)</f>
        <v>0.66666666666666663</v>
      </c>
      <c r="I997" s="50">
        <v>1</v>
      </c>
      <c r="J997" s="200">
        <f t="shared" si="728"/>
        <v>1</v>
      </c>
      <c r="K997" s="190">
        <f>(J997-$J$1132)/($J$1133-$J$1132)</f>
        <v>0.2</v>
      </c>
      <c r="L997" s="193" t="str">
        <f t="shared" si="729"/>
        <v>SI</v>
      </c>
      <c r="M997" s="46" t="s">
        <v>192</v>
      </c>
      <c r="N997" s="192">
        <f t="shared" si="730"/>
        <v>2</v>
      </c>
      <c r="O997" s="190">
        <f>(N997-N$1132)/(N$1133-N$1132)</f>
        <v>1</v>
      </c>
      <c r="P997" s="46" t="s">
        <v>58</v>
      </c>
      <c r="Q997" s="192">
        <f t="shared" si="731"/>
        <v>3</v>
      </c>
      <c r="R997" s="190">
        <f>(Q997-Q$1132)/(Q$1133-Q$1132)</f>
        <v>1</v>
      </c>
      <c r="S997" s="46" t="s">
        <v>60</v>
      </c>
      <c r="T997" s="192">
        <f t="shared" si="732"/>
        <v>2</v>
      </c>
      <c r="U997" s="190">
        <f>(T997-T$1132)/(T$1133-T$1132)</f>
        <v>1</v>
      </c>
      <c r="V997" s="46" t="s">
        <v>212</v>
      </c>
      <c r="W997" s="194">
        <f>VLOOKUP(V997,'DATOS DE SOPORTE'!$S$5:$T$10,2,FALSE)</f>
        <v>3</v>
      </c>
      <c r="X997" s="201">
        <f>(W997-W$1132)/(W$1133-W$1132)</f>
        <v>0.4</v>
      </c>
      <c r="Y997" s="46" t="s">
        <v>136</v>
      </c>
      <c r="Z997" s="194">
        <f t="shared" si="733"/>
        <v>2</v>
      </c>
      <c r="AA997" s="201">
        <f>(Z997-Z$1132)/(Z$1133-Z$1132)</f>
        <v>1</v>
      </c>
      <c r="AB997" s="46" t="s">
        <v>188</v>
      </c>
      <c r="AC997" s="194">
        <f t="shared" si="734"/>
        <v>1</v>
      </c>
      <c r="AD997" s="201">
        <f>(AC997-AC$1132)/(AC$1133-AC$1132)</f>
        <v>0</v>
      </c>
      <c r="AE997" s="46" t="s">
        <v>188</v>
      </c>
      <c r="AF997" s="194">
        <f t="shared" si="735"/>
        <v>1</v>
      </c>
      <c r="AG997" s="201">
        <f>(AF997-AF$1132)/(AF$1133-AF$1132)</f>
        <v>0</v>
      </c>
      <c r="AH997" s="24" t="s">
        <v>67</v>
      </c>
      <c r="AI997" s="194">
        <f>VLOOKUP(AH997,'DATOS DE SOPORTE'!$V$5:$W$8,2,FALSE)</f>
        <v>1</v>
      </c>
      <c r="AJ997" s="201">
        <f>(AI997-AI$1132)/(AI$1133-AI$1132)</f>
        <v>0</v>
      </c>
      <c r="AK997" s="58" t="str">
        <f t="shared" si="727"/>
        <v>Bueno</v>
      </c>
      <c r="AL997" s="196">
        <f>IFERROR(SQRT(($E997-$E$1136)^2+($C997-$C$1136)^2),0)</f>
        <v>0.1212259935995765</v>
      </c>
      <c r="AM997" s="197" t="str">
        <f>IF(AL997&lt;=SMALL($AL$3:$AL$1130,1),"MAS PARECIDO","NO")</f>
        <v>NO</v>
      </c>
      <c r="AN997" s="197" t="str">
        <f>IF(AL997&lt;=SMALL($AL$3:$AL$1130,5),"SIMILAR","NO")</f>
        <v>NO</v>
      </c>
      <c r="AO997" s="197" t="str">
        <f t="shared" si="736"/>
        <v>N/A</v>
      </c>
      <c r="AP997" s="197">
        <f t="shared" si="737"/>
        <v>0</v>
      </c>
      <c r="AQ997" s="198">
        <f t="shared" si="738"/>
        <v>0</v>
      </c>
      <c r="AR997" s="196">
        <f>IFERROR(SQRT(($E997-$E$1136)^2+($H997-$H$1136)^2),0)</f>
        <v>0.34279949697803203</v>
      </c>
      <c r="AS997" s="197" t="str">
        <f>IF(AR997&lt;=SMALL(AR$3:AR$1130,1),"MAS PARECIDO","NO")</f>
        <v>NO</v>
      </c>
      <c r="AT997" s="197" t="str">
        <f>IF(AR997&lt;=SMALL(AR$3:AR$1130,5),"SIMILAR","NO")</f>
        <v>NO</v>
      </c>
      <c r="AU997" s="197" t="str">
        <f t="shared" si="739"/>
        <v>N/A</v>
      </c>
      <c r="AV997" s="197">
        <f t="shared" si="740"/>
        <v>0</v>
      </c>
      <c r="AW997" s="198">
        <f t="shared" si="741"/>
        <v>0</v>
      </c>
      <c r="AX997" s="199">
        <f>IFERROR(SQRT(($E997-$E$1136)^2+($K997-$K$1136)^2),0)</f>
        <v>8.0002400072002156E-2</v>
      </c>
      <c r="AY997" s="197" t="str">
        <f>IF(AX997&lt;=SMALL(AX$3:AX$1130,1),"MAS PARECIDO","NO")</f>
        <v>NO</v>
      </c>
      <c r="AZ997" s="197" t="str">
        <f>IF(AX997&lt;=SMALL(AX$3:AX$1130,5),"SIMILAR","NO")</f>
        <v>NO</v>
      </c>
      <c r="BA997" s="197" t="str">
        <f t="shared" si="742"/>
        <v>N/A</v>
      </c>
      <c r="BB997" s="197">
        <f t="shared" si="743"/>
        <v>0</v>
      </c>
      <c r="BC997" s="198">
        <f t="shared" si="744"/>
        <v>0</v>
      </c>
      <c r="BD997" s="196">
        <f>IFERROR(SQRT(($E997-$E$1136)^2+($O997-$O$1136)^2),0)</f>
        <v>8.0002400072002156E-2</v>
      </c>
      <c r="BE997" s="197" t="str">
        <f>IF(BD997&lt;=SMALL(BD$3:BD$1130,1),"MAS PARECIDO","NO")</f>
        <v>NO</v>
      </c>
      <c r="BF997" s="197" t="str">
        <f>IF(BD997&lt;=SMALL(BD$3:BD$1130,5),"SIMILAR","NO")</f>
        <v>NO</v>
      </c>
      <c r="BG997" s="197" t="str">
        <f t="shared" si="745"/>
        <v>N/A</v>
      </c>
      <c r="BH997" s="197">
        <f t="shared" si="746"/>
        <v>0</v>
      </c>
      <c r="BI997" s="198">
        <f t="shared" si="747"/>
        <v>0</v>
      </c>
      <c r="BJ997" s="199">
        <f>IFERROR(SQRT(($E997-$E$1136)^2+($R997-$R$1136)^2),0)</f>
        <v>0.50635993524101086</v>
      </c>
      <c r="BK997" s="197" t="str">
        <f>IF(BJ997&lt;=SMALL(BJ$3:BJ$1130,1),"MAS PARECIDO","NO")</f>
        <v>NO</v>
      </c>
      <c r="BL997" s="197" t="str">
        <f>IF(BJ997&lt;=SMALL(BJ$3:BJ$1130,5),"SIMILAR","NO")</f>
        <v>NO</v>
      </c>
      <c r="BM997" s="197" t="str">
        <f t="shared" si="748"/>
        <v>N/A</v>
      </c>
      <c r="BN997" s="197">
        <f t="shared" si="749"/>
        <v>0</v>
      </c>
      <c r="BO997" s="198">
        <f t="shared" si="750"/>
        <v>0</v>
      </c>
      <c r="BP997" s="199">
        <f>IFERROR(SQRT(($E997-$E$1136)^2+($U997-$U$1136)^2),0)</f>
        <v>1.0031950877158842</v>
      </c>
      <c r="BQ997" s="197" t="str">
        <f>IF(BP997&lt;=SMALL(BP$3:BP$1130,1),"MAS PARECIDO","NO")</f>
        <v>NO</v>
      </c>
      <c r="BR997" s="197" t="str">
        <f>IF(BP997&lt;=SMALL(BP$3:BP$1130,5),"SIMILAR","NO")</f>
        <v>NO</v>
      </c>
      <c r="BS997" s="197" t="str">
        <f t="shared" si="751"/>
        <v>N/A</v>
      </c>
      <c r="BT997" s="197">
        <f t="shared" si="752"/>
        <v>0</v>
      </c>
      <c r="BU997" s="198">
        <f t="shared" si="753"/>
        <v>0</v>
      </c>
      <c r="BV997" s="199">
        <f>IFERROR(SQRT(($E997-$E$1136)^2+($X997-$X$1136)^2),0)</f>
        <v>0.40792203178705699</v>
      </c>
      <c r="BW997" s="197" t="str">
        <f>IF(BV997&lt;=SMALL(BV$3:BV$1130,1),"MAS PARECIDO","NO")</f>
        <v>NO</v>
      </c>
      <c r="BX997" s="197" t="str">
        <f>IF(BV997&lt;=SMALL(BV$3:BV$1130,5),"SIMILAR","NO")</f>
        <v>NO</v>
      </c>
      <c r="BY997" s="197" t="str">
        <f t="shared" si="754"/>
        <v>N/A</v>
      </c>
      <c r="BZ997" s="197">
        <f t="shared" si="755"/>
        <v>0</v>
      </c>
      <c r="CA997" s="198">
        <f t="shared" si="756"/>
        <v>0</v>
      </c>
      <c r="CB997" s="199">
        <f>IFERROR(SQRT(($E997-$E$1136)^2+($AA997-$AA$1136)^2),0)</f>
        <v>1.0031950877158842</v>
      </c>
      <c r="CC997" s="197" t="str">
        <f>IF(CB997&lt;=SMALL(CB$3:CB$1130,1),"MAS PARECIDO","NO")</f>
        <v>NO</v>
      </c>
      <c r="CD997" s="197" t="str">
        <f>IF(CB997&lt;=SMALL(CB$3:CB$1130,5),"SIMILAR","NO")</f>
        <v>NO</v>
      </c>
      <c r="CE997" s="197" t="str">
        <f t="shared" si="757"/>
        <v>N/A</v>
      </c>
      <c r="CF997" s="197">
        <f t="shared" si="758"/>
        <v>0</v>
      </c>
      <c r="CG997" s="198">
        <f t="shared" si="759"/>
        <v>0</v>
      </c>
      <c r="CH997" s="199">
        <f>IFERROR(SQRT(($E997-$E$1136)^2+($AD997-$AD$1136)^2),0)</f>
        <v>1.0031950877158842</v>
      </c>
      <c r="CI997" s="197" t="str">
        <f>IF(CH997&lt;=SMALL(CH$3:CH$1130,1),"MAS PARECIDO","NO")</f>
        <v>NO</v>
      </c>
      <c r="CJ997" s="197" t="str">
        <f>IF(CH997&lt;=SMALL(CH$3:CH$1130,5),"SIMILAR","NO")</f>
        <v>NO</v>
      </c>
      <c r="CK997" s="197" t="str">
        <f t="shared" si="760"/>
        <v>N/A</v>
      </c>
      <c r="CL997" s="197">
        <f t="shared" si="761"/>
        <v>0</v>
      </c>
      <c r="CM997" s="198">
        <f t="shared" si="762"/>
        <v>0</v>
      </c>
      <c r="CN997" s="199">
        <f>IFERROR(SQRT(($E997-$E$1136)^2+($AG997-$AG$1136)^2),0)</f>
        <v>1.0031950877158842</v>
      </c>
      <c r="CO997" s="197" t="str">
        <f>IF(CN997&lt;=SMALL(CN$3:CN$1130,1),"MAS PARECIDO","NO")</f>
        <v>NO</v>
      </c>
      <c r="CP997" s="197" t="str">
        <f>IF(CN997&lt;=SMALL(CN$3:CN$1130,5),"SIMILAR","NO")</f>
        <v>NO</v>
      </c>
      <c r="CQ997" s="197" t="str">
        <f t="shared" si="763"/>
        <v>N/A</v>
      </c>
      <c r="CR997" s="197">
        <f t="shared" si="764"/>
        <v>0</v>
      </c>
      <c r="CS997" s="198">
        <f t="shared" si="765"/>
        <v>0</v>
      </c>
      <c r="CT997" s="199">
        <f>IFERROR(SQRT(($E997-$E$1136)^2+($AJ997-$AJ$1136)^2),0)</f>
        <v>8.0002400072002156E-2</v>
      </c>
      <c r="CU997" s="197" t="str">
        <f>IF(CT997&lt;=SMALL(CT$3:CT$1130,1),"MAS PARECIDO","NO")</f>
        <v>NO</v>
      </c>
      <c r="CV997" s="197" t="str">
        <f>IF(CT997&lt;=SMALL(CT$3:CT$1130,5),"SIMILAR","NO")</f>
        <v>NO</v>
      </c>
      <c r="CW997" s="197" t="str">
        <f t="shared" si="766"/>
        <v>N/A</v>
      </c>
      <c r="CX997" s="197">
        <f t="shared" si="767"/>
        <v>0</v>
      </c>
      <c r="CY997" s="198">
        <f t="shared" si="768"/>
        <v>0</v>
      </c>
      <c r="CZ997" s="2">
        <v>0</v>
      </c>
      <c r="DA997" s="2" t="s">
        <v>2809</v>
      </c>
      <c r="DB997" s="2">
        <v>0</v>
      </c>
      <c r="DC997" s="2" t="s">
        <v>189</v>
      </c>
    </row>
    <row r="998" spans="1:107">
      <c r="A998" s="24" t="s">
        <v>1146</v>
      </c>
      <c r="B998" s="46">
        <v>63990.64</v>
      </c>
      <c r="C998" s="190">
        <f>(B998-$B$1132)/($B$1133-$B$1132)</f>
        <v>6.9534146356887372E-2</v>
      </c>
      <c r="D998" s="46">
        <v>8000</v>
      </c>
      <c r="E998" s="190">
        <f>(D998-$D$1132)/($D$1133-$D$1132)</f>
        <v>1.597047911437343E-2</v>
      </c>
      <c r="F998" s="46" t="s">
        <v>53</v>
      </c>
      <c r="G998" s="192">
        <f>VLOOKUP(F998,'DATOS DE SOPORTE'!$Y$5:$Z$8,2,FALSE)</f>
        <v>2</v>
      </c>
      <c r="H998" s="190">
        <f>(G998-$G$1132)/($G$1133-$G$1132)</f>
        <v>0.33333333333333331</v>
      </c>
      <c r="I998" s="50">
        <v>3</v>
      </c>
      <c r="J998" s="200">
        <f t="shared" si="728"/>
        <v>3</v>
      </c>
      <c r="K998" s="190">
        <f>(J998-$J$1132)/($J$1133-$J$1132)</f>
        <v>0.6</v>
      </c>
      <c r="L998" s="193" t="str">
        <f t="shared" si="729"/>
        <v>SI</v>
      </c>
      <c r="M998" s="46" t="s">
        <v>192</v>
      </c>
      <c r="N998" s="192">
        <f t="shared" si="730"/>
        <v>2</v>
      </c>
      <c r="O998" s="190">
        <f>(N998-N$1132)/(N$1133-N$1132)</f>
        <v>1</v>
      </c>
      <c r="P998" s="46" t="s">
        <v>193</v>
      </c>
      <c r="Q998" s="192">
        <f t="shared" si="731"/>
        <v>2</v>
      </c>
      <c r="R998" s="190">
        <f>(Q998-Q$1132)/(Q$1133-Q$1132)</f>
        <v>0.5</v>
      </c>
      <c r="S998" s="46" t="s">
        <v>194</v>
      </c>
      <c r="T998" s="192">
        <f t="shared" si="732"/>
        <v>1</v>
      </c>
      <c r="U998" s="190">
        <f>(T998-T$1132)/(T$1133-T$1132)</f>
        <v>0</v>
      </c>
      <c r="V998" s="46" t="s">
        <v>62</v>
      </c>
      <c r="W998" s="194">
        <f>VLOOKUP(V998,'DATOS DE SOPORTE'!$S$5:$T$10,2,FALSE)</f>
        <v>1</v>
      </c>
      <c r="X998" s="201">
        <f>(W998-W$1132)/(W$1133-W$1132)</f>
        <v>0</v>
      </c>
      <c r="Y998" s="46" t="s">
        <v>136</v>
      </c>
      <c r="Z998" s="194">
        <f t="shared" si="733"/>
        <v>2</v>
      </c>
      <c r="AA998" s="201">
        <f>(Z998-Z$1132)/(Z$1133-Z$1132)</f>
        <v>1</v>
      </c>
      <c r="AB998" s="46" t="s">
        <v>136</v>
      </c>
      <c r="AC998" s="194">
        <f t="shared" si="734"/>
        <v>2</v>
      </c>
      <c r="AD998" s="201">
        <f>(AC998-AC$1132)/(AC$1133-AC$1132)</f>
        <v>1</v>
      </c>
      <c r="AE998" s="46" t="s">
        <v>188</v>
      </c>
      <c r="AF998" s="194">
        <f t="shared" si="735"/>
        <v>1</v>
      </c>
      <c r="AG998" s="201">
        <f>(AF998-AF$1132)/(AF$1133-AF$1132)</f>
        <v>0</v>
      </c>
      <c r="AH998" s="24" t="s">
        <v>67</v>
      </c>
      <c r="AI998" s="194">
        <f>VLOOKUP(AH998,'DATOS DE SOPORTE'!$V$5:$W$8,2,FALSE)</f>
        <v>1</v>
      </c>
      <c r="AJ998" s="201">
        <f>(AI998-AI$1132)/(AI$1133-AI$1132)</f>
        <v>0</v>
      </c>
      <c r="AK998" s="58" t="str">
        <f t="shared" si="727"/>
        <v>Bueno</v>
      </c>
      <c r="AL998" s="196">
        <f>IFERROR(SQRT(($E998-$E$1136)^2+($C998-$C$1136)^2),0)</f>
        <v>0.13654558559908131</v>
      </c>
      <c r="AM998" s="197" t="str">
        <f>IF(AL998&lt;=SMALL($AL$3:$AL$1130,1),"MAS PARECIDO","NO")</f>
        <v>NO</v>
      </c>
      <c r="AN998" s="197" t="str">
        <f>IF(AL998&lt;=SMALL($AL$3:$AL$1130,5),"SIMILAR","NO")</f>
        <v>NO</v>
      </c>
      <c r="AO998" s="197" t="str">
        <f t="shared" si="736"/>
        <v>N/A</v>
      </c>
      <c r="AP998" s="197">
        <f t="shared" si="737"/>
        <v>0</v>
      </c>
      <c r="AQ998" s="198">
        <f t="shared" si="738"/>
        <v>0</v>
      </c>
      <c r="AR998" s="196">
        <f>IFERROR(SQRT(($E998-$E$1136)^2+($H998-$H$1136)^2),0)</f>
        <v>1.600048001440043E-2</v>
      </c>
      <c r="AS998" s="197" t="str">
        <f>IF(AR998&lt;=SMALL(AR$3:AR$1130,1),"MAS PARECIDO","NO")</f>
        <v>NO</v>
      </c>
      <c r="AT998" s="197" t="str">
        <f>IF(AR998&lt;=SMALL(AR$3:AR$1130,5),"SIMILAR","NO")</f>
        <v>NO</v>
      </c>
      <c r="AU998" s="197" t="str">
        <f t="shared" si="739"/>
        <v>N/A</v>
      </c>
      <c r="AV998" s="197">
        <f t="shared" si="740"/>
        <v>0</v>
      </c>
      <c r="AW998" s="198">
        <f t="shared" si="741"/>
        <v>0</v>
      </c>
      <c r="AX998" s="199">
        <f>IFERROR(SQRT(($E998-$E$1136)^2+($K998-$K$1136)^2),0)</f>
        <v>0.40031989128781897</v>
      </c>
      <c r="AY998" s="197" t="str">
        <f>IF(AX998&lt;=SMALL(AX$3:AX$1130,1),"MAS PARECIDO","NO")</f>
        <v>NO</v>
      </c>
      <c r="AZ998" s="197" t="str">
        <f>IF(AX998&lt;=SMALL(AX$3:AX$1130,5),"SIMILAR","NO")</f>
        <v>NO</v>
      </c>
      <c r="BA998" s="197" t="str">
        <f t="shared" si="742"/>
        <v>N/A</v>
      </c>
      <c r="BB998" s="197">
        <f t="shared" si="743"/>
        <v>0</v>
      </c>
      <c r="BC998" s="198">
        <f t="shared" si="744"/>
        <v>0</v>
      </c>
      <c r="BD998" s="196">
        <f>IFERROR(SQRT(($E998-$E$1136)^2+($O998-$O$1136)^2),0)</f>
        <v>1.600048001440043E-2</v>
      </c>
      <c r="BE998" s="197" t="str">
        <f>IF(BD998&lt;=SMALL(BD$3:BD$1130,1),"MAS PARECIDO","NO")</f>
        <v>NO</v>
      </c>
      <c r="BF998" s="197" t="str">
        <f>IF(BD998&lt;=SMALL(BD$3:BD$1130,5),"SIMILAR","NO")</f>
        <v>NO</v>
      </c>
      <c r="BG998" s="197" t="str">
        <f t="shared" si="745"/>
        <v>N/A</v>
      </c>
      <c r="BH998" s="197">
        <f t="shared" si="746"/>
        <v>0</v>
      </c>
      <c r="BI998" s="198">
        <f t="shared" si="747"/>
        <v>0</v>
      </c>
      <c r="BJ998" s="199">
        <f>IFERROR(SQRT(($E998-$E$1136)^2+($R998-$R$1136)^2),0)</f>
        <v>1.600048001440043E-2</v>
      </c>
      <c r="BK998" s="197" t="str">
        <f>IF(BJ998&lt;=SMALL(BJ$3:BJ$1130,1),"MAS PARECIDO","NO")</f>
        <v>NO</v>
      </c>
      <c r="BL998" s="197" t="str">
        <f>IF(BJ998&lt;=SMALL(BJ$3:BJ$1130,5),"SIMILAR","NO")</f>
        <v>NO</v>
      </c>
      <c r="BM998" s="197" t="str">
        <f t="shared" si="748"/>
        <v>N/A</v>
      </c>
      <c r="BN998" s="197">
        <f t="shared" si="749"/>
        <v>0</v>
      </c>
      <c r="BO998" s="198">
        <f t="shared" si="750"/>
        <v>0</v>
      </c>
      <c r="BP998" s="199">
        <f>IFERROR(SQRT(($E998-$E$1136)^2+($U998-$U$1136)^2),0)</f>
        <v>1.600048001440043E-2</v>
      </c>
      <c r="BQ998" s="197" t="str">
        <f>IF(BP998&lt;=SMALL(BP$3:BP$1130,1),"MAS PARECIDO","NO")</f>
        <v>NO</v>
      </c>
      <c r="BR998" s="197" t="str">
        <f>IF(BP998&lt;=SMALL(BP$3:BP$1130,5),"SIMILAR","NO")</f>
        <v>NO</v>
      </c>
      <c r="BS998" s="197" t="str">
        <f t="shared" si="751"/>
        <v>N/A</v>
      </c>
      <c r="BT998" s="197">
        <f t="shared" si="752"/>
        <v>0</v>
      </c>
      <c r="BU998" s="198">
        <f t="shared" si="753"/>
        <v>0</v>
      </c>
      <c r="BV998" s="199">
        <f>IFERROR(SQRT(($E998-$E$1136)^2+($X998-$X$1136)^2),0)</f>
        <v>1.600048001440043E-2</v>
      </c>
      <c r="BW998" s="197" t="str">
        <f>IF(BV998&lt;=SMALL(BV$3:BV$1130,1),"MAS PARECIDO","NO")</f>
        <v>NO</v>
      </c>
      <c r="BX998" s="197" t="str">
        <f>IF(BV998&lt;=SMALL(BV$3:BV$1130,5),"SIMILAR","NO")</f>
        <v>NO</v>
      </c>
      <c r="BY998" s="197" t="str">
        <f t="shared" si="754"/>
        <v>N/A</v>
      </c>
      <c r="BZ998" s="197">
        <f t="shared" si="755"/>
        <v>0</v>
      </c>
      <c r="CA998" s="198">
        <f t="shared" si="756"/>
        <v>0</v>
      </c>
      <c r="CB998" s="199">
        <f>IFERROR(SQRT(($E998-$E$1136)^2+($AA998-$AA$1136)^2),0)</f>
        <v>1.0001279994884111</v>
      </c>
      <c r="CC998" s="197" t="str">
        <f>IF(CB998&lt;=SMALL(CB$3:CB$1130,1),"MAS PARECIDO","NO")</f>
        <v>NO</v>
      </c>
      <c r="CD998" s="197" t="str">
        <f>IF(CB998&lt;=SMALL(CB$3:CB$1130,5),"SIMILAR","NO")</f>
        <v>NO</v>
      </c>
      <c r="CE998" s="197" t="str">
        <f t="shared" si="757"/>
        <v>N/A</v>
      </c>
      <c r="CF998" s="197">
        <f t="shared" si="758"/>
        <v>0</v>
      </c>
      <c r="CG998" s="198">
        <f t="shared" si="759"/>
        <v>0</v>
      </c>
      <c r="CH998" s="199">
        <f>IFERROR(SQRT(($E998-$E$1136)^2+($AD998-$AD$1136)^2),0)</f>
        <v>1.600048001440043E-2</v>
      </c>
      <c r="CI998" s="197" t="str">
        <f>IF(CH998&lt;=SMALL(CH$3:CH$1130,1),"MAS PARECIDO","NO")</f>
        <v>NO</v>
      </c>
      <c r="CJ998" s="197" t="str">
        <f>IF(CH998&lt;=SMALL(CH$3:CH$1130,5),"SIMILAR","NO")</f>
        <v>NO</v>
      </c>
      <c r="CK998" s="197" t="str">
        <f t="shared" si="760"/>
        <v>N/A</v>
      </c>
      <c r="CL998" s="197">
        <f t="shared" si="761"/>
        <v>0</v>
      </c>
      <c r="CM998" s="198">
        <f t="shared" si="762"/>
        <v>0</v>
      </c>
      <c r="CN998" s="199">
        <f>IFERROR(SQRT(($E998-$E$1136)^2+($AG998-$AG$1136)^2),0)</f>
        <v>1.0001279994884111</v>
      </c>
      <c r="CO998" s="197" t="str">
        <f>IF(CN998&lt;=SMALL(CN$3:CN$1130,1),"MAS PARECIDO","NO")</f>
        <v>NO</v>
      </c>
      <c r="CP998" s="197" t="str">
        <f>IF(CN998&lt;=SMALL(CN$3:CN$1130,5),"SIMILAR","NO")</f>
        <v>NO</v>
      </c>
      <c r="CQ998" s="197" t="str">
        <f t="shared" si="763"/>
        <v>N/A</v>
      </c>
      <c r="CR998" s="197">
        <f t="shared" si="764"/>
        <v>0</v>
      </c>
      <c r="CS998" s="198">
        <f t="shared" si="765"/>
        <v>0</v>
      </c>
      <c r="CT998" s="199">
        <f>IFERROR(SQRT(($E998-$E$1136)^2+($AJ998-$AJ$1136)^2),0)</f>
        <v>1.600048001440043E-2</v>
      </c>
      <c r="CU998" s="197" t="str">
        <f>IF(CT998&lt;=SMALL(CT$3:CT$1130,1),"MAS PARECIDO","NO")</f>
        <v>NO</v>
      </c>
      <c r="CV998" s="197" t="str">
        <f>IF(CT998&lt;=SMALL(CT$3:CT$1130,5),"SIMILAR","NO")</f>
        <v>NO</v>
      </c>
      <c r="CW998" s="197" t="str">
        <f t="shared" si="766"/>
        <v>N/A</v>
      </c>
      <c r="CX998" s="197">
        <f t="shared" si="767"/>
        <v>0</v>
      </c>
      <c r="CY998" s="198">
        <f t="shared" si="768"/>
        <v>0</v>
      </c>
      <c r="CZ998" s="2">
        <v>0</v>
      </c>
      <c r="DA998" s="2" t="s">
        <v>2810</v>
      </c>
      <c r="DB998" s="2">
        <v>0</v>
      </c>
      <c r="DC998" s="2" t="s">
        <v>189</v>
      </c>
    </row>
    <row r="999" spans="1:107">
      <c r="A999" s="24" t="s">
        <v>1147</v>
      </c>
      <c r="B999" s="46">
        <v>174203.57</v>
      </c>
      <c r="C999" s="190">
        <f>(B999-$B$1132)/($B$1133-$B$1132)</f>
        <v>0.19836349579438473</v>
      </c>
      <c r="D999" s="46">
        <v>16000</v>
      </c>
      <c r="E999" s="190">
        <f>(D999-$D$1132)/($D$1133-$D$1132)</f>
        <v>3.197095912877386E-2</v>
      </c>
      <c r="F999" s="46" t="s">
        <v>53</v>
      </c>
      <c r="G999" s="192">
        <f>VLOOKUP(F999,'DATOS DE SOPORTE'!$Y$5:$Z$8,2,FALSE)</f>
        <v>2</v>
      </c>
      <c r="H999" s="190">
        <f>(G999-$G$1132)/($G$1133-$G$1132)</f>
        <v>0.33333333333333331</v>
      </c>
      <c r="I999" s="50">
        <v>2</v>
      </c>
      <c r="J999" s="200">
        <f t="shared" si="728"/>
        <v>2</v>
      </c>
      <c r="K999" s="190">
        <f>(J999-$J$1132)/($J$1133-$J$1132)</f>
        <v>0.4</v>
      </c>
      <c r="L999" s="193" t="str">
        <f t="shared" si="729"/>
        <v>SI</v>
      </c>
      <c r="M999" s="46" t="s">
        <v>192</v>
      </c>
      <c r="N999" s="192">
        <f t="shared" si="730"/>
        <v>2</v>
      </c>
      <c r="O999" s="190">
        <f>(N999-N$1132)/(N$1133-N$1132)</f>
        <v>1</v>
      </c>
      <c r="P999" s="46" t="s">
        <v>58</v>
      </c>
      <c r="Q999" s="192">
        <f t="shared" si="731"/>
        <v>3</v>
      </c>
      <c r="R999" s="190">
        <f>(Q999-Q$1132)/(Q$1133-Q$1132)</f>
        <v>1</v>
      </c>
      <c r="S999" s="46" t="s">
        <v>194</v>
      </c>
      <c r="T999" s="192">
        <f t="shared" si="732"/>
        <v>1</v>
      </c>
      <c r="U999" s="190">
        <f>(T999-T$1132)/(T$1133-T$1132)</f>
        <v>0</v>
      </c>
      <c r="V999" s="46" t="s">
        <v>212</v>
      </c>
      <c r="W999" s="194">
        <f>VLOOKUP(V999,'DATOS DE SOPORTE'!$S$5:$T$10,2,FALSE)</f>
        <v>3</v>
      </c>
      <c r="X999" s="201">
        <f>(W999-W$1132)/(W$1133-W$1132)</f>
        <v>0.4</v>
      </c>
      <c r="Y999" s="46" t="s">
        <v>188</v>
      </c>
      <c r="Z999" s="194">
        <f t="shared" si="733"/>
        <v>1</v>
      </c>
      <c r="AA999" s="201">
        <f>(Z999-Z$1132)/(Z$1133-Z$1132)</f>
        <v>0</v>
      </c>
      <c r="AB999" s="46" t="s">
        <v>136</v>
      </c>
      <c r="AC999" s="194">
        <f t="shared" si="734"/>
        <v>2</v>
      </c>
      <c r="AD999" s="201">
        <f>(AC999-AC$1132)/(AC$1133-AC$1132)</f>
        <v>1</v>
      </c>
      <c r="AE999" s="46" t="s">
        <v>136</v>
      </c>
      <c r="AF999" s="194">
        <f t="shared" si="735"/>
        <v>2</v>
      </c>
      <c r="AG999" s="201">
        <f>(AF999-AF$1132)/(AF$1133-AF$1132)</f>
        <v>1</v>
      </c>
      <c r="AH999" s="24" t="s">
        <v>67</v>
      </c>
      <c r="AI999" s="194">
        <f>VLOOKUP(AH999,'DATOS DE SOPORTE'!$V$5:$W$8,2,FALSE)</f>
        <v>1</v>
      </c>
      <c r="AJ999" s="201">
        <f>(AI999-AI$1132)/(AI$1133-AI$1132)</f>
        <v>0</v>
      </c>
      <c r="AK999" s="58" t="str">
        <f t="shared" si="727"/>
        <v>Malo</v>
      </c>
      <c r="AL999" s="196">
        <f>IFERROR(SQRT(($E999-$E$1136)^2+($C999-$C$1136)^2),0)</f>
        <v>3.2710383099846363E-2</v>
      </c>
      <c r="AM999" s="197" t="str">
        <f>IF(AL999&lt;=SMALL($AL$3:$AL$1130,1),"MAS PARECIDO","NO")</f>
        <v>NO</v>
      </c>
      <c r="AN999" s="197" t="str">
        <f>IF(AL999&lt;=SMALL($AL$3:$AL$1130,5),"SIMILAR","NO")</f>
        <v>NO</v>
      </c>
      <c r="AO999" s="197" t="str">
        <f t="shared" si="736"/>
        <v>N/A</v>
      </c>
      <c r="AP999" s="197">
        <f t="shared" si="737"/>
        <v>0</v>
      </c>
      <c r="AQ999" s="198">
        <f t="shared" si="738"/>
        <v>0</v>
      </c>
      <c r="AR999" s="196">
        <f>IFERROR(SQRT(($E999-$E$1136)^2+($H999-$H$1136)^2),0)</f>
        <v>3.2000960028800859E-2</v>
      </c>
      <c r="AS999" s="197" t="str">
        <f>IF(AR999&lt;=SMALL(AR$3:AR$1130,1),"MAS PARECIDO","NO")</f>
        <v>NO</v>
      </c>
      <c r="AT999" s="197" t="str">
        <f>IF(AR999&lt;=SMALL(AR$3:AR$1130,5),"SIMILAR","NO")</f>
        <v>NO</v>
      </c>
      <c r="AU999" s="197" t="str">
        <f t="shared" si="739"/>
        <v>N/A</v>
      </c>
      <c r="AV999" s="197">
        <f t="shared" si="740"/>
        <v>0</v>
      </c>
      <c r="AW999" s="198">
        <f t="shared" si="741"/>
        <v>0</v>
      </c>
      <c r="AX999" s="199">
        <f>IFERROR(SQRT(($E999-$E$1136)^2+($K999-$K$1136)^2),0)</f>
        <v>0.20254397409640434</v>
      </c>
      <c r="AY999" s="197" t="str">
        <f>IF(AX999&lt;=SMALL(AX$3:AX$1130,1),"MAS PARECIDO","NO")</f>
        <v>NO</v>
      </c>
      <c r="AZ999" s="197" t="str">
        <f>IF(AX999&lt;=SMALL(AX$3:AX$1130,5),"SIMILAR","NO")</f>
        <v>NO</v>
      </c>
      <c r="BA999" s="197" t="str">
        <f t="shared" si="742"/>
        <v>N/A</v>
      </c>
      <c r="BB999" s="197">
        <f t="shared" si="743"/>
        <v>0</v>
      </c>
      <c r="BC999" s="198">
        <f t="shared" si="744"/>
        <v>0</v>
      </c>
      <c r="BD999" s="196">
        <f>IFERROR(SQRT(($E999-$E$1136)^2+($O999-$O$1136)^2),0)</f>
        <v>3.2000960028800859E-2</v>
      </c>
      <c r="BE999" s="197" t="str">
        <f>IF(BD999&lt;=SMALL(BD$3:BD$1130,1),"MAS PARECIDO","NO")</f>
        <v>NO</v>
      </c>
      <c r="BF999" s="197" t="str">
        <f>IF(BD999&lt;=SMALL(BD$3:BD$1130,5),"SIMILAR","NO")</f>
        <v>NO</v>
      </c>
      <c r="BG999" s="197" t="str">
        <f t="shared" si="745"/>
        <v>N/A</v>
      </c>
      <c r="BH999" s="197">
        <f t="shared" si="746"/>
        <v>0</v>
      </c>
      <c r="BI999" s="198">
        <f t="shared" si="747"/>
        <v>0</v>
      </c>
      <c r="BJ999" s="199">
        <f>IFERROR(SQRT(($E999-$E$1136)^2+($R999-$R$1136)^2),0)</f>
        <v>0.50102301488331347</v>
      </c>
      <c r="BK999" s="197" t="str">
        <f>IF(BJ999&lt;=SMALL(BJ$3:BJ$1130,1),"MAS PARECIDO","NO")</f>
        <v>NO</v>
      </c>
      <c r="BL999" s="197" t="str">
        <f>IF(BJ999&lt;=SMALL(BJ$3:BJ$1130,5),"SIMILAR","NO")</f>
        <v>NO</v>
      </c>
      <c r="BM999" s="197" t="str">
        <f t="shared" si="748"/>
        <v>N/A</v>
      </c>
      <c r="BN999" s="197">
        <f t="shared" si="749"/>
        <v>0</v>
      </c>
      <c r="BO999" s="198">
        <f t="shared" si="750"/>
        <v>0</v>
      </c>
      <c r="BP999" s="199">
        <f>IFERROR(SQRT(($E999-$E$1136)^2+($U999-$U$1136)^2),0)</f>
        <v>3.2000960028800859E-2</v>
      </c>
      <c r="BQ999" s="197" t="str">
        <f>IF(BP999&lt;=SMALL(BP$3:BP$1130,1),"MAS PARECIDO","NO")</f>
        <v>NO</v>
      </c>
      <c r="BR999" s="197" t="str">
        <f>IF(BP999&lt;=SMALL(BP$3:BP$1130,5),"SIMILAR","NO")</f>
        <v>NO</v>
      </c>
      <c r="BS999" s="197" t="str">
        <f t="shared" si="751"/>
        <v>N/A</v>
      </c>
      <c r="BT999" s="197">
        <f t="shared" si="752"/>
        <v>0</v>
      </c>
      <c r="BU999" s="198">
        <f t="shared" si="753"/>
        <v>0</v>
      </c>
      <c r="BV999" s="199">
        <f>IFERROR(SQRT(($E999-$E$1136)^2+($X999-$X$1136)^2),0)</f>
        <v>0.40127803508635373</v>
      </c>
      <c r="BW999" s="197" t="str">
        <f>IF(BV999&lt;=SMALL(BV$3:BV$1130,1),"MAS PARECIDO","NO")</f>
        <v>NO</v>
      </c>
      <c r="BX999" s="197" t="str">
        <f>IF(BV999&lt;=SMALL(BV$3:BV$1130,5),"SIMILAR","NO")</f>
        <v>NO</v>
      </c>
      <c r="BY999" s="197" t="str">
        <f t="shared" si="754"/>
        <v>N/A</v>
      </c>
      <c r="BZ999" s="197">
        <f t="shared" si="755"/>
        <v>0</v>
      </c>
      <c r="CA999" s="198">
        <f t="shared" si="756"/>
        <v>0</v>
      </c>
      <c r="CB999" s="199">
        <f>IFERROR(SQRT(($E999-$E$1136)^2+($AA999-$AA$1136)^2),0)</f>
        <v>3.2000960028800859E-2</v>
      </c>
      <c r="CC999" s="197" t="str">
        <f>IF(CB999&lt;=SMALL(CB$3:CB$1130,1),"MAS PARECIDO","NO")</f>
        <v>NO</v>
      </c>
      <c r="CD999" s="197" t="str">
        <f>IF(CB999&lt;=SMALL(CB$3:CB$1130,5),"SIMILAR","NO")</f>
        <v>NO</v>
      </c>
      <c r="CE999" s="197" t="str">
        <f t="shared" si="757"/>
        <v>N/A</v>
      </c>
      <c r="CF999" s="197">
        <f t="shared" si="758"/>
        <v>0</v>
      </c>
      <c r="CG999" s="198">
        <f t="shared" si="759"/>
        <v>0</v>
      </c>
      <c r="CH999" s="199">
        <f>IFERROR(SQRT(($E999-$E$1136)^2+($AD999-$AD$1136)^2),0)</f>
        <v>3.2000960028800859E-2</v>
      </c>
      <c r="CI999" s="197" t="str">
        <f>IF(CH999&lt;=SMALL(CH$3:CH$1130,1),"MAS PARECIDO","NO")</f>
        <v>NO</v>
      </c>
      <c r="CJ999" s="197" t="str">
        <f>IF(CH999&lt;=SMALL(CH$3:CH$1130,5),"SIMILAR","NO")</f>
        <v>NO</v>
      </c>
      <c r="CK999" s="197" t="str">
        <f t="shared" si="760"/>
        <v>N/A</v>
      </c>
      <c r="CL999" s="197">
        <f t="shared" si="761"/>
        <v>0</v>
      </c>
      <c r="CM999" s="198">
        <f t="shared" si="762"/>
        <v>0</v>
      </c>
      <c r="CN999" s="199">
        <f>IFERROR(SQRT(($E999-$E$1136)^2+($AG999-$AG$1136)^2),0)</f>
        <v>3.2000960028800859E-2</v>
      </c>
      <c r="CO999" s="197" t="str">
        <f>IF(CN999&lt;=SMALL(CN$3:CN$1130,1),"MAS PARECIDO","NO")</f>
        <v>NO</v>
      </c>
      <c r="CP999" s="197" t="str">
        <f>IF(CN999&lt;=SMALL(CN$3:CN$1130,5),"SIMILAR","NO")</f>
        <v>NO</v>
      </c>
      <c r="CQ999" s="197" t="str">
        <f t="shared" si="763"/>
        <v>N/A</v>
      </c>
      <c r="CR999" s="197">
        <f t="shared" si="764"/>
        <v>0</v>
      </c>
      <c r="CS999" s="198">
        <f t="shared" si="765"/>
        <v>0</v>
      </c>
      <c r="CT999" s="199">
        <f>IFERROR(SQRT(($E999-$E$1136)^2+($AJ999-$AJ$1136)^2),0)</f>
        <v>3.2000960028800859E-2</v>
      </c>
      <c r="CU999" s="197" t="str">
        <f>IF(CT999&lt;=SMALL(CT$3:CT$1130,1),"MAS PARECIDO","NO")</f>
        <v>NO</v>
      </c>
      <c r="CV999" s="197" t="str">
        <f>IF(CT999&lt;=SMALL(CT$3:CT$1130,5),"SIMILAR","NO")</f>
        <v>NO</v>
      </c>
      <c r="CW999" s="197" t="str">
        <f t="shared" si="766"/>
        <v>N/A</v>
      </c>
      <c r="CX999" s="197">
        <f t="shared" si="767"/>
        <v>0</v>
      </c>
      <c r="CY999" s="198">
        <f t="shared" si="768"/>
        <v>0</v>
      </c>
      <c r="CZ999" s="2">
        <v>0</v>
      </c>
      <c r="DA999" s="2" t="s">
        <v>2811</v>
      </c>
      <c r="DB999" s="2">
        <v>2</v>
      </c>
      <c r="DC999" s="2" t="s">
        <v>310</v>
      </c>
    </row>
    <row r="1000" spans="1:107">
      <c r="A1000" s="24" t="s">
        <v>1148</v>
      </c>
      <c r="B1000" s="46">
        <v>56690.54</v>
      </c>
      <c r="C1000" s="190">
        <f>(B1000-$B$1132)/($B$1133-$B$1132)</f>
        <v>6.1000963055901955E-2</v>
      </c>
      <c r="D1000" s="46">
        <v>3600</v>
      </c>
      <c r="E1000" s="190">
        <f>(D1000-$D$1132)/($D$1133-$D$1132)</f>
        <v>7.1702151064531932E-3</v>
      </c>
      <c r="F1000" s="46" t="s">
        <v>191</v>
      </c>
      <c r="G1000" s="192">
        <f>VLOOKUP(F1000,'DATOS DE SOPORTE'!$Y$5:$Z$8,2,FALSE)</f>
        <v>1</v>
      </c>
      <c r="H1000" s="190">
        <f>(G1000-$G$1132)/($G$1133-$G$1132)</f>
        <v>0</v>
      </c>
      <c r="I1000" s="50">
        <v>0</v>
      </c>
      <c r="J1000" s="200">
        <f t="shared" si="728"/>
        <v>0</v>
      </c>
      <c r="K1000" s="190">
        <f>(J1000-$J$1132)/($J$1133-$J$1132)</f>
        <v>0</v>
      </c>
      <c r="L1000" s="193" t="str">
        <f t="shared" si="729"/>
        <v>NO</v>
      </c>
      <c r="M1000" s="46" t="s">
        <v>192</v>
      </c>
      <c r="N1000" s="192">
        <f t="shared" si="730"/>
        <v>2</v>
      </c>
      <c r="O1000" s="190">
        <f>(N1000-N$1132)/(N$1133-N$1132)</f>
        <v>1</v>
      </c>
      <c r="P1000" s="46" t="s">
        <v>196</v>
      </c>
      <c r="Q1000" s="192">
        <f t="shared" si="731"/>
        <v>1</v>
      </c>
      <c r="R1000" s="190">
        <f>(Q1000-Q$1132)/(Q$1133-Q$1132)</f>
        <v>0</v>
      </c>
      <c r="S1000" s="46" t="s">
        <v>194</v>
      </c>
      <c r="T1000" s="192">
        <f t="shared" si="732"/>
        <v>1</v>
      </c>
      <c r="U1000" s="190">
        <f>(T1000-T$1132)/(T$1133-T$1132)</f>
        <v>0</v>
      </c>
      <c r="V1000" s="46" t="s">
        <v>62</v>
      </c>
      <c r="W1000" s="194">
        <f>VLOOKUP(V1000,'DATOS DE SOPORTE'!$S$5:$T$10,2,FALSE)</f>
        <v>1</v>
      </c>
      <c r="X1000" s="201">
        <f>(W1000-W$1132)/(W$1133-W$1132)</f>
        <v>0</v>
      </c>
      <c r="Y1000" s="46" t="s">
        <v>136</v>
      </c>
      <c r="Z1000" s="194">
        <f t="shared" si="733"/>
        <v>2</v>
      </c>
      <c r="AA1000" s="201">
        <f>(Z1000-Z$1132)/(Z$1133-Z$1132)</f>
        <v>1</v>
      </c>
      <c r="AB1000" s="46" t="s">
        <v>136</v>
      </c>
      <c r="AC1000" s="194">
        <f t="shared" si="734"/>
        <v>2</v>
      </c>
      <c r="AD1000" s="201">
        <f>(AC1000-AC$1132)/(AC$1133-AC$1132)</f>
        <v>1</v>
      </c>
      <c r="AE1000" s="46" t="s">
        <v>188</v>
      </c>
      <c r="AF1000" s="194">
        <f t="shared" si="735"/>
        <v>1</v>
      </c>
      <c r="AG1000" s="201">
        <f>(AF1000-AF$1132)/(AF$1133-AF$1132)</f>
        <v>0</v>
      </c>
      <c r="AH1000" s="24" t="s">
        <v>67</v>
      </c>
      <c r="AI1000" s="194">
        <f>VLOOKUP(AH1000,'DATOS DE SOPORTE'!$V$5:$W$8,2,FALSE)</f>
        <v>1</v>
      </c>
      <c r="AJ1000" s="201">
        <f>(AI1000-AI$1132)/(AI$1133-AI$1132)</f>
        <v>0</v>
      </c>
      <c r="AK1000" s="58" t="str">
        <f t="shared" si="727"/>
        <v>Regular</v>
      </c>
      <c r="AL1000" s="196">
        <f>IFERROR(SQRT(($E1000-$E$1136)^2+($C1000-$C$1136)^2),0)</f>
        <v>0.14431778265207501</v>
      </c>
      <c r="AM1000" s="197" t="str">
        <f>IF(AL1000&lt;=SMALL($AL$3:$AL$1130,1),"MAS PARECIDO","NO")</f>
        <v>NO</v>
      </c>
      <c r="AN1000" s="197" t="str">
        <f>IF(AL1000&lt;=SMALL($AL$3:$AL$1130,5),"SIMILAR","NO")</f>
        <v>NO</v>
      </c>
      <c r="AO1000" s="197" t="str">
        <f t="shared" si="736"/>
        <v>N/A</v>
      </c>
      <c r="AP1000" s="197">
        <f t="shared" si="737"/>
        <v>0</v>
      </c>
      <c r="AQ1000" s="198">
        <f t="shared" si="738"/>
        <v>0</v>
      </c>
      <c r="AR1000" s="196">
        <f>IFERROR(SQRT(($E1000-$E$1136)^2+($H1000-$H$1136)^2),0)</f>
        <v>0.33341108893024402</v>
      </c>
      <c r="AS1000" s="197" t="str">
        <f>IF(AR1000&lt;=SMALL(AR$3:AR$1130,1),"MAS PARECIDO","NO")</f>
        <v>NO</v>
      </c>
      <c r="AT1000" s="197" t="str">
        <f>IF(AR1000&lt;=SMALL(AR$3:AR$1130,5),"SIMILAR","NO")</f>
        <v>NO</v>
      </c>
      <c r="AU1000" s="197" t="str">
        <f t="shared" si="739"/>
        <v>N/A</v>
      </c>
      <c r="AV1000" s="197">
        <f t="shared" si="740"/>
        <v>0</v>
      </c>
      <c r="AW1000" s="198">
        <f t="shared" si="741"/>
        <v>0</v>
      </c>
      <c r="AX1000" s="199">
        <f>IFERROR(SQRT(($E1000-$E$1136)^2+($K1000-$K$1136)^2),0)</f>
        <v>0.2001295658081034</v>
      </c>
      <c r="AY1000" s="197" t="str">
        <f>IF(AX1000&lt;=SMALL(AX$3:AX$1130,1),"MAS PARECIDO","NO")</f>
        <v>NO</v>
      </c>
      <c r="AZ1000" s="197" t="str">
        <f>IF(AX1000&lt;=SMALL(AX$3:AX$1130,5),"SIMILAR","NO")</f>
        <v>NO</v>
      </c>
      <c r="BA1000" s="197" t="str">
        <f t="shared" si="742"/>
        <v>N/A</v>
      </c>
      <c r="BB1000" s="197">
        <f t="shared" si="743"/>
        <v>0</v>
      </c>
      <c r="BC1000" s="198">
        <f t="shared" si="744"/>
        <v>0</v>
      </c>
      <c r="BD1000" s="196">
        <f>IFERROR(SQRT(($E1000-$E$1136)^2+($O1000-$O$1136)^2),0)</f>
        <v>7.2002160064801937E-3</v>
      </c>
      <c r="BE1000" s="197" t="str">
        <f>IF(BD1000&lt;=SMALL(BD$3:BD$1130,1),"MAS PARECIDO","NO")</f>
        <v>NO</v>
      </c>
      <c r="BF1000" s="197" t="str">
        <f>IF(BD1000&lt;=SMALL(BD$3:BD$1130,5),"SIMILAR","NO")</f>
        <v>NO</v>
      </c>
      <c r="BG1000" s="197" t="str">
        <f t="shared" si="745"/>
        <v>N/A</v>
      </c>
      <c r="BH1000" s="197">
        <f t="shared" si="746"/>
        <v>0</v>
      </c>
      <c r="BI1000" s="198">
        <f t="shared" si="747"/>
        <v>0</v>
      </c>
      <c r="BJ1000" s="199">
        <f>IFERROR(SQRT(($E1000-$E$1136)^2+($R1000-$R$1136)^2),0)</f>
        <v>0.50005184042311046</v>
      </c>
      <c r="BK1000" s="197" t="str">
        <f>IF(BJ1000&lt;=SMALL(BJ$3:BJ$1130,1),"MAS PARECIDO","NO")</f>
        <v>NO</v>
      </c>
      <c r="BL1000" s="197" t="str">
        <f>IF(BJ1000&lt;=SMALL(BJ$3:BJ$1130,5),"SIMILAR","NO")</f>
        <v>NO</v>
      </c>
      <c r="BM1000" s="197" t="str">
        <f t="shared" si="748"/>
        <v>N/A</v>
      </c>
      <c r="BN1000" s="197">
        <f t="shared" si="749"/>
        <v>0</v>
      </c>
      <c r="BO1000" s="198">
        <f t="shared" si="750"/>
        <v>0</v>
      </c>
      <c r="BP1000" s="199">
        <f>IFERROR(SQRT(($E1000-$E$1136)^2+($U1000-$U$1136)^2),0)</f>
        <v>7.2002160064801937E-3</v>
      </c>
      <c r="BQ1000" s="197" t="str">
        <f>IF(BP1000&lt;=SMALL(BP$3:BP$1130,1),"MAS PARECIDO","NO")</f>
        <v>NO</v>
      </c>
      <c r="BR1000" s="197" t="str">
        <f>IF(BP1000&lt;=SMALL(BP$3:BP$1130,5),"SIMILAR","NO")</f>
        <v>NO</v>
      </c>
      <c r="BS1000" s="197" t="str">
        <f t="shared" si="751"/>
        <v>N/A</v>
      </c>
      <c r="BT1000" s="197">
        <f t="shared" si="752"/>
        <v>0</v>
      </c>
      <c r="BU1000" s="198">
        <f t="shared" si="753"/>
        <v>0</v>
      </c>
      <c r="BV1000" s="199">
        <f>IFERROR(SQRT(($E1000-$E$1136)^2+($X1000-$X$1136)^2),0)</f>
        <v>7.2002160064801937E-3</v>
      </c>
      <c r="BW1000" s="197" t="str">
        <f>IF(BV1000&lt;=SMALL(BV$3:BV$1130,1),"MAS PARECIDO","NO")</f>
        <v>NO</v>
      </c>
      <c r="BX1000" s="197" t="str">
        <f>IF(BV1000&lt;=SMALL(BV$3:BV$1130,5),"SIMILAR","NO")</f>
        <v>NO</v>
      </c>
      <c r="BY1000" s="197" t="str">
        <f t="shared" si="754"/>
        <v>N/A</v>
      </c>
      <c r="BZ1000" s="197">
        <f t="shared" si="755"/>
        <v>0</v>
      </c>
      <c r="CA1000" s="198">
        <f t="shared" si="756"/>
        <v>0</v>
      </c>
      <c r="CB1000" s="199">
        <f>IFERROR(SQRT(($E1000-$E$1136)^2+($AA1000-$AA$1136)^2),0)</f>
        <v>1.0000259212193152</v>
      </c>
      <c r="CC1000" s="197" t="str">
        <f>IF(CB1000&lt;=SMALL(CB$3:CB$1130,1),"MAS PARECIDO","NO")</f>
        <v>NO</v>
      </c>
      <c r="CD1000" s="197" t="str">
        <f>IF(CB1000&lt;=SMALL(CB$3:CB$1130,5),"SIMILAR","NO")</f>
        <v>NO</v>
      </c>
      <c r="CE1000" s="197" t="str">
        <f t="shared" si="757"/>
        <v>N/A</v>
      </c>
      <c r="CF1000" s="197">
        <f t="shared" si="758"/>
        <v>0</v>
      </c>
      <c r="CG1000" s="198">
        <f t="shared" si="759"/>
        <v>0</v>
      </c>
      <c r="CH1000" s="199">
        <f>IFERROR(SQRT(($E1000-$E$1136)^2+($AD1000-$AD$1136)^2),0)</f>
        <v>7.2002160064801937E-3</v>
      </c>
      <c r="CI1000" s="197" t="str">
        <f>IF(CH1000&lt;=SMALL(CH$3:CH$1130,1),"MAS PARECIDO","NO")</f>
        <v>NO</v>
      </c>
      <c r="CJ1000" s="197" t="str">
        <f>IF(CH1000&lt;=SMALL(CH$3:CH$1130,5),"SIMILAR","NO")</f>
        <v>NO</v>
      </c>
      <c r="CK1000" s="197" t="str">
        <f t="shared" si="760"/>
        <v>N/A</v>
      </c>
      <c r="CL1000" s="197">
        <f t="shared" si="761"/>
        <v>0</v>
      </c>
      <c r="CM1000" s="198">
        <f t="shared" si="762"/>
        <v>0</v>
      </c>
      <c r="CN1000" s="199">
        <f>IFERROR(SQRT(($E1000-$E$1136)^2+($AG1000-$AG$1136)^2),0)</f>
        <v>1.0000259212193152</v>
      </c>
      <c r="CO1000" s="197" t="str">
        <f>IF(CN1000&lt;=SMALL(CN$3:CN$1130,1),"MAS PARECIDO","NO")</f>
        <v>NO</v>
      </c>
      <c r="CP1000" s="197" t="str">
        <f>IF(CN1000&lt;=SMALL(CN$3:CN$1130,5),"SIMILAR","NO")</f>
        <v>NO</v>
      </c>
      <c r="CQ1000" s="197" t="str">
        <f t="shared" si="763"/>
        <v>N/A</v>
      </c>
      <c r="CR1000" s="197">
        <f t="shared" si="764"/>
        <v>0</v>
      </c>
      <c r="CS1000" s="198">
        <f t="shared" si="765"/>
        <v>0</v>
      </c>
      <c r="CT1000" s="199">
        <f>IFERROR(SQRT(($E1000-$E$1136)^2+($AJ1000-$AJ$1136)^2),0)</f>
        <v>7.2002160064801937E-3</v>
      </c>
      <c r="CU1000" s="197" t="str">
        <f>IF(CT1000&lt;=SMALL(CT$3:CT$1130,1),"MAS PARECIDO","NO")</f>
        <v>NO</v>
      </c>
      <c r="CV1000" s="197" t="str">
        <f>IF(CT1000&lt;=SMALL(CT$3:CT$1130,5),"SIMILAR","NO")</f>
        <v>NO</v>
      </c>
      <c r="CW1000" s="197" t="str">
        <f t="shared" si="766"/>
        <v>N/A</v>
      </c>
      <c r="CX1000" s="197">
        <f t="shared" si="767"/>
        <v>0</v>
      </c>
      <c r="CY1000" s="198">
        <f t="shared" si="768"/>
        <v>0</v>
      </c>
      <c r="CZ1000" s="2">
        <v>0</v>
      </c>
      <c r="DA1000" s="2" t="s">
        <v>2812</v>
      </c>
      <c r="DB1000" s="2">
        <v>1</v>
      </c>
      <c r="DC1000" s="2" t="s">
        <v>346</v>
      </c>
    </row>
    <row r="1001" spans="1:107">
      <c r="A1001" s="24" t="s">
        <v>1149</v>
      </c>
      <c r="B1001" s="46">
        <v>41475.25</v>
      </c>
      <c r="C1001" s="190">
        <f>(B1001-$B$1132)/($B$1133-$B$1132)</f>
        <v>4.3215609629558428E-2</v>
      </c>
      <c r="D1001" s="46">
        <v>3750</v>
      </c>
      <c r="E1001" s="190">
        <f>(D1001-$D$1132)/($D$1133-$D$1132)</f>
        <v>7.4702241067232016E-3</v>
      </c>
      <c r="F1001" s="46" t="s">
        <v>191</v>
      </c>
      <c r="G1001" s="192">
        <f>VLOOKUP(F1001,'DATOS DE SOPORTE'!$Y$5:$Z$8,2,FALSE)</f>
        <v>1</v>
      </c>
      <c r="H1001" s="190">
        <f>(G1001-$G$1132)/($G$1133-$G$1132)</f>
        <v>0</v>
      </c>
      <c r="I1001" s="50">
        <v>1</v>
      </c>
      <c r="J1001" s="200">
        <f t="shared" si="728"/>
        <v>1</v>
      </c>
      <c r="K1001" s="190">
        <f>(J1001-$J$1132)/($J$1133-$J$1132)</f>
        <v>0.2</v>
      </c>
      <c r="L1001" s="193" t="str">
        <f t="shared" si="729"/>
        <v>SI</v>
      </c>
      <c r="M1001" s="46" t="s">
        <v>192</v>
      </c>
      <c r="N1001" s="192">
        <f t="shared" si="730"/>
        <v>2</v>
      </c>
      <c r="O1001" s="190">
        <f>(N1001-N$1132)/(N$1133-N$1132)</f>
        <v>1</v>
      </c>
      <c r="P1001" s="46" t="s">
        <v>193</v>
      </c>
      <c r="Q1001" s="192">
        <f t="shared" si="731"/>
        <v>2</v>
      </c>
      <c r="R1001" s="190">
        <f>(Q1001-Q$1132)/(Q$1133-Q$1132)</f>
        <v>0.5</v>
      </c>
      <c r="S1001" s="46" t="s">
        <v>194</v>
      </c>
      <c r="T1001" s="192">
        <f t="shared" si="732"/>
        <v>1</v>
      </c>
      <c r="U1001" s="190">
        <f>(T1001-T$1132)/(T$1133-T$1132)</f>
        <v>0</v>
      </c>
      <c r="V1001" s="46" t="s">
        <v>62</v>
      </c>
      <c r="W1001" s="194">
        <f>VLOOKUP(V1001,'DATOS DE SOPORTE'!$S$5:$T$10,2,FALSE)</f>
        <v>1</v>
      </c>
      <c r="X1001" s="201">
        <f>(W1001-W$1132)/(W$1133-W$1132)</f>
        <v>0</v>
      </c>
      <c r="Y1001" s="46" t="s">
        <v>136</v>
      </c>
      <c r="Z1001" s="194">
        <f t="shared" si="733"/>
        <v>2</v>
      </c>
      <c r="AA1001" s="201">
        <f>(Z1001-Z$1132)/(Z$1133-Z$1132)</f>
        <v>1</v>
      </c>
      <c r="AB1001" s="46" t="s">
        <v>188</v>
      </c>
      <c r="AC1001" s="194">
        <f t="shared" si="734"/>
        <v>1</v>
      </c>
      <c r="AD1001" s="201">
        <f>(AC1001-AC$1132)/(AC$1133-AC$1132)</f>
        <v>0</v>
      </c>
      <c r="AE1001" s="46" t="s">
        <v>188</v>
      </c>
      <c r="AF1001" s="194">
        <f t="shared" si="735"/>
        <v>1</v>
      </c>
      <c r="AG1001" s="201">
        <f>(AF1001-AF$1132)/(AF$1133-AF$1132)</f>
        <v>0</v>
      </c>
      <c r="AH1001" s="24" t="s">
        <v>67</v>
      </c>
      <c r="AI1001" s="194">
        <f>VLOOKUP(AH1001,'DATOS DE SOPORTE'!$V$5:$W$8,2,FALSE)</f>
        <v>1</v>
      </c>
      <c r="AJ1001" s="201">
        <f>(AI1001-AI$1132)/(AI$1133-AI$1132)</f>
        <v>0</v>
      </c>
      <c r="AK1001" s="58" t="str">
        <f t="shared" si="727"/>
        <v>Bueno</v>
      </c>
      <c r="AL1001" s="196">
        <f>IFERROR(SQRT(($E1001-$E$1136)^2+($C1001-$C$1136)^2),0)</f>
        <v>0.1620970203252354</v>
      </c>
      <c r="AM1001" s="197" t="str">
        <f>IF(AL1001&lt;=SMALL($AL$3:$AL$1130,1),"MAS PARECIDO","NO")</f>
        <v>NO</v>
      </c>
      <c r="AN1001" s="197" t="str">
        <f>IF(AL1001&lt;=SMALL($AL$3:$AL$1130,5),"SIMILAR","NO")</f>
        <v>NO</v>
      </c>
      <c r="AO1001" s="197" t="str">
        <f t="shared" si="736"/>
        <v>N/A</v>
      </c>
      <c r="AP1001" s="197">
        <f t="shared" si="737"/>
        <v>0</v>
      </c>
      <c r="AQ1001" s="198">
        <f t="shared" si="738"/>
        <v>0</v>
      </c>
      <c r="AR1001" s="196">
        <f>IFERROR(SQRT(($E1001-$E$1136)^2+($H1001-$H$1136)^2),0)</f>
        <v>0.33341770271877136</v>
      </c>
      <c r="AS1001" s="197" t="str">
        <f>IF(AR1001&lt;=SMALL(AR$3:AR$1130,1),"MAS PARECIDO","NO")</f>
        <v>NO</v>
      </c>
      <c r="AT1001" s="197" t="str">
        <f>IF(AR1001&lt;=SMALL(AR$3:AR$1130,5),"SIMILAR","NO")</f>
        <v>NO</v>
      </c>
      <c r="AU1001" s="197" t="str">
        <f t="shared" si="739"/>
        <v>N/A</v>
      </c>
      <c r="AV1001" s="197">
        <f t="shared" si="740"/>
        <v>0</v>
      </c>
      <c r="AW1001" s="198">
        <f t="shared" si="741"/>
        <v>0</v>
      </c>
      <c r="AX1001" s="199">
        <f>IFERROR(SQRT(($E1001-$E$1136)^2+($K1001-$K$1136)^2),0)</f>
        <v>7.5002250067502021E-3</v>
      </c>
      <c r="AY1001" s="197" t="str">
        <f>IF(AX1001&lt;=SMALL(AX$3:AX$1130,1),"MAS PARECIDO","NO")</f>
        <v>NO</v>
      </c>
      <c r="AZ1001" s="197" t="str">
        <f>IF(AX1001&lt;=SMALL(AX$3:AX$1130,5),"SIMILAR","NO")</f>
        <v>NO</v>
      </c>
      <c r="BA1001" s="197" t="str">
        <f t="shared" si="742"/>
        <v>N/A</v>
      </c>
      <c r="BB1001" s="197">
        <f t="shared" si="743"/>
        <v>0</v>
      </c>
      <c r="BC1001" s="198">
        <f t="shared" si="744"/>
        <v>0</v>
      </c>
      <c r="BD1001" s="196">
        <f>IFERROR(SQRT(($E1001-$E$1136)^2+($O1001-$O$1136)^2),0)</f>
        <v>7.5002250067502021E-3</v>
      </c>
      <c r="BE1001" s="197" t="str">
        <f>IF(BD1001&lt;=SMALL(BD$3:BD$1130,1),"MAS PARECIDO","NO")</f>
        <v>NO</v>
      </c>
      <c r="BF1001" s="197" t="str">
        <f>IF(BD1001&lt;=SMALL(BD$3:BD$1130,5),"SIMILAR","NO")</f>
        <v>NO</v>
      </c>
      <c r="BG1001" s="197" t="str">
        <f t="shared" si="745"/>
        <v>N/A</v>
      </c>
      <c r="BH1001" s="197">
        <f t="shared" si="746"/>
        <v>0</v>
      </c>
      <c r="BI1001" s="198">
        <f t="shared" si="747"/>
        <v>0</v>
      </c>
      <c r="BJ1001" s="199">
        <f>IFERROR(SQRT(($E1001-$E$1136)^2+($R1001-$R$1136)^2),0)</f>
        <v>7.5002250067502021E-3</v>
      </c>
      <c r="BK1001" s="197" t="str">
        <f>IF(BJ1001&lt;=SMALL(BJ$3:BJ$1130,1),"MAS PARECIDO","NO")</f>
        <v>NO</v>
      </c>
      <c r="BL1001" s="197" t="str">
        <f>IF(BJ1001&lt;=SMALL(BJ$3:BJ$1130,5),"SIMILAR","NO")</f>
        <v>NO</v>
      </c>
      <c r="BM1001" s="197" t="str">
        <f t="shared" si="748"/>
        <v>N/A</v>
      </c>
      <c r="BN1001" s="197">
        <f t="shared" si="749"/>
        <v>0</v>
      </c>
      <c r="BO1001" s="198">
        <f t="shared" si="750"/>
        <v>0</v>
      </c>
      <c r="BP1001" s="199">
        <f>IFERROR(SQRT(($E1001-$E$1136)^2+($U1001-$U$1136)^2),0)</f>
        <v>7.5002250067502021E-3</v>
      </c>
      <c r="BQ1001" s="197" t="str">
        <f>IF(BP1001&lt;=SMALL(BP$3:BP$1130,1),"MAS PARECIDO","NO")</f>
        <v>NO</v>
      </c>
      <c r="BR1001" s="197" t="str">
        <f>IF(BP1001&lt;=SMALL(BP$3:BP$1130,5),"SIMILAR","NO")</f>
        <v>NO</v>
      </c>
      <c r="BS1001" s="197" t="str">
        <f t="shared" si="751"/>
        <v>N/A</v>
      </c>
      <c r="BT1001" s="197">
        <f t="shared" si="752"/>
        <v>0</v>
      </c>
      <c r="BU1001" s="198">
        <f t="shared" si="753"/>
        <v>0</v>
      </c>
      <c r="BV1001" s="199">
        <f>IFERROR(SQRT(($E1001-$E$1136)^2+($X1001-$X$1136)^2),0)</f>
        <v>7.5002250067502021E-3</v>
      </c>
      <c r="BW1001" s="197" t="str">
        <f>IF(BV1001&lt;=SMALL(BV$3:BV$1130,1),"MAS PARECIDO","NO")</f>
        <v>NO</v>
      </c>
      <c r="BX1001" s="197" t="str">
        <f>IF(BV1001&lt;=SMALL(BV$3:BV$1130,5),"SIMILAR","NO")</f>
        <v>NO</v>
      </c>
      <c r="BY1001" s="197" t="str">
        <f t="shared" si="754"/>
        <v>N/A</v>
      </c>
      <c r="BZ1001" s="197">
        <f t="shared" si="755"/>
        <v>0</v>
      </c>
      <c r="CA1001" s="198">
        <f t="shared" si="756"/>
        <v>0</v>
      </c>
      <c r="CB1001" s="199">
        <f>IFERROR(SQRT(($E1001-$E$1136)^2+($AA1001-$AA$1136)^2),0)</f>
        <v>1.0000281262920319</v>
      </c>
      <c r="CC1001" s="197" t="str">
        <f>IF(CB1001&lt;=SMALL(CB$3:CB$1130,1),"MAS PARECIDO","NO")</f>
        <v>NO</v>
      </c>
      <c r="CD1001" s="197" t="str">
        <f>IF(CB1001&lt;=SMALL(CB$3:CB$1130,5),"SIMILAR","NO")</f>
        <v>NO</v>
      </c>
      <c r="CE1001" s="197" t="str">
        <f t="shared" si="757"/>
        <v>N/A</v>
      </c>
      <c r="CF1001" s="197">
        <f t="shared" si="758"/>
        <v>0</v>
      </c>
      <c r="CG1001" s="198">
        <f t="shared" si="759"/>
        <v>0</v>
      </c>
      <c r="CH1001" s="199">
        <f>IFERROR(SQRT(($E1001-$E$1136)^2+($AD1001-$AD$1136)^2),0)</f>
        <v>1.0000281262920319</v>
      </c>
      <c r="CI1001" s="197" t="str">
        <f>IF(CH1001&lt;=SMALL(CH$3:CH$1130,1),"MAS PARECIDO","NO")</f>
        <v>NO</v>
      </c>
      <c r="CJ1001" s="197" t="str">
        <f>IF(CH1001&lt;=SMALL(CH$3:CH$1130,5),"SIMILAR","NO")</f>
        <v>NO</v>
      </c>
      <c r="CK1001" s="197" t="str">
        <f t="shared" si="760"/>
        <v>N/A</v>
      </c>
      <c r="CL1001" s="197">
        <f t="shared" si="761"/>
        <v>0</v>
      </c>
      <c r="CM1001" s="198">
        <f t="shared" si="762"/>
        <v>0</v>
      </c>
      <c r="CN1001" s="199">
        <f>IFERROR(SQRT(($E1001-$E$1136)^2+($AG1001-$AG$1136)^2),0)</f>
        <v>1.0000281262920319</v>
      </c>
      <c r="CO1001" s="197" t="str">
        <f>IF(CN1001&lt;=SMALL(CN$3:CN$1130,1),"MAS PARECIDO","NO")</f>
        <v>NO</v>
      </c>
      <c r="CP1001" s="197" t="str">
        <f>IF(CN1001&lt;=SMALL(CN$3:CN$1130,5),"SIMILAR","NO")</f>
        <v>NO</v>
      </c>
      <c r="CQ1001" s="197" t="str">
        <f t="shared" si="763"/>
        <v>N/A</v>
      </c>
      <c r="CR1001" s="197">
        <f t="shared" si="764"/>
        <v>0</v>
      </c>
      <c r="CS1001" s="198">
        <f t="shared" si="765"/>
        <v>0</v>
      </c>
      <c r="CT1001" s="199">
        <f>IFERROR(SQRT(($E1001-$E$1136)^2+($AJ1001-$AJ$1136)^2),0)</f>
        <v>7.5002250067502021E-3</v>
      </c>
      <c r="CU1001" s="197" t="str">
        <f>IF(CT1001&lt;=SMALL(CT$3:CT$1130,1),"MAS PARECIDO","NO")</f>
        <v>NO</v>
      </c>
      <c r="CV1001" s="197" t="str">
        <f>IF(CT1001&lt;=SMALL(CT$3:CT$1130,5),"SIMILAR","NO")</f>
        <v>NO</v>
      </c>
      <c r="CW1001" s="197" t="str">
        <f t="shared" si="766"/>
        <v>N/A</v>
      </c>
      <c r="CX1001" s="197">
        <f t="shared" si="767"/>
        <v>0</v>
      </c>
      <c r="CY1001" s="198">
        <f t="shared" si="768"/>
        <v>0</v>
      </c>
      <c r="CZ1001" s="2">
        <v>0</v>
      </c>
      <c r="DA1001" s="2" t="s">
        <v>2813</v>
      </c>
      <c r="DB1001" s="2">
        <v>0</v>
      </c>
      <c r="DC1001" s="2" t="s">
        <v>189</v>
      </c>
    </row>
    <row r="1002" spans="1:107">
      <c r="A1002" s="24" t="s">
        <v>1150</v>
      </c>
      <c r="B1002" s="46">
        <v>84535.61</v>
      </c>
      <c r="C1002" s="190">
        <f>(B1002-$B$1132)/($B$1133-$B$1132)</f>
        <v>9.3549433123266759E-2</v>
      </c>
      <c r="D1002" s="46">
        <v>12000</v>
      </c>
      <c r="E1002" s="190">
        <f>(D1002-$D$1132)/($D$1133-$D$1132)</f>
        <v>2.3970719121573648E-2</v>
      </c>
      <c r="F1002" s="46" t="s">
        <v>53</v>
      </c>
      <c r="G1002" s="192">
        <f>VLOOKUP(F1002,'DATOS DE SOPORTE'!$Y$5:$Z$8,2,FALSE)</f>
        <v>2</v>
      </c>
      <c r="H1002" s="190">
        <f>(G1002-$G$1132)/($G$1133-$G$1132)</f>
        <v>0.33333333333333331</v>
      </c>
      <c r="I1002" s="50">
        <v>2</v>
      </c>
      <c r="J1002" s="200">
        <f t="shared" si="728"/>
        <v>2</v>
      </c>
      <c r="K1002" s="190">
        <f>(J1002-$J$1132)/($J$1133-$J$1132)</f>
        <v>0.4</v>
      </c>
      <c r="L1002" s="193" t="str">
        <f t="shared" si="729"/>
        <v>SI</v>
      </c>
      <c r="M1002" s="46" t="s">
        <v>192</v>
      </c>
      <c r="N1002" s="192">
        <f t="shared" si="730"/>
        <v>2</v>
      </c>
      <c r="O1002" s="190">
        <f>(N1002-N$1132)/(N$1133-N$1132)</f>
        <v>1</v>
      </c>
      <c r="P1002" s="46" t="s">
        <v>193</v>
      </c>
      <c r="Q1002" s="192">
        <f t="shared" si="731"/>
        <v>2</v>
      </c>
      <c r="R1002" s="190">
        <f>(Q1002-Q$1132)/(Q$1133-Q$1132)</f>
        <v>0.5</v>
      </c>
      <c r="S1002" s="46" t="s">
        <v>194</v>
      </c>
      <c r="T1002" s="192">
        <f t="shared" si="732"/>
        <v>1</v>
      </c>
      <c r="U1002" s="190">
        <f>(T1002-T$1132)/(T$1133-T$1132)</f>
        <v>0</v>
      </c>
      <c r="V1002" s="46" t="s">
        <v>62</v>
      </c>
      <c r="W1002" s="194">
        <f>VLOOKUP(V1002,'DATOS DE SOPORTE'!$S$5:$T$10,2,FALSE)</f>
        <v>1</v>
      </c>
      <c r="X1002" s="201">
        <f>(W1002-W$1132)/(W$1133-W$1132)</f>
        <v>0</v>
      </c>
      <c r="Y1002" s="46" t="s">
        <v>188</v>
      </c>
      <c r="Z1002" s="194">
        <f t="shared" si="733"/>
        <v>1</v>
      </c>
      <c r="AA1002" s="201">
        <f>(Z1002-Z$1132)/(Z$1133-Z$1132)</f>
        <v>0</v>
      </c>
      <c r="AB1002" s="46" t="s">
        <v>136</v>
      </c>
      <c r="AC1002" s="194">
        <f t="shared" si="734"/>
        <v>2</v>
      </c>
      <c r="AD1002" s="201">
        <f>(AC1002-AC$1132)/(AC$1133-AC$1132)</f>
        <v>1</v>
      </c>
      <c r="AE1002" s="46" t="s">
        <v>188</v>
      </c>
      <c r="AF1002" s="194">
        <f t="shared" si="735"/>
        <v>1</v>
      </c>
      <c r="AG1002" s="201">
        <f>(AF1002-AF$1132)/(AF$1133-AF$1132)</f>
        <v>0</v>
      </c>
      <c r="AH1002" s="24" t="s">
        <v>67</v>
      </c>
      <c r="AI1002" s="194">
        <f>VLOOKUP(AH1002,'DATOS DE SOPORTE'!$V$5:$W$8,2,FALSE)</f>
        <v>1</v>
      </c>
      <c r="AJ1002" s="201">
        <f>(AI1002-AI$1132)/(AI$1133-AI$1132)</f>
        <v>0</v>
      </c>
      <c r="AK1002" s="58" t="str">
        <f t="shared" si="727"/>
        <v>Bueno</v>
      </c>
      <c r="AL1002" s="196">
        <f>IFERROR(SQRT(($E1002-$E$1136)^2+($C1002-$C$1136)^2),0)</f>
        <v>0.11414144874276508</v>
      </c>
      <c r="AM1002" s="197" t="str">
        <f>IF(AL1002&lt;=SMALL($AL$3:$AL$1130,1),"MAS PARECIDO","NO")</f>
        <v>NO</v>
      </c>
      <c r="AN1002" s="197" t="str">
        <f>IF(AL1002&lt;=SMALL($AL$3:$AL$1130,5),"SIMILAR","NO")</f>
        <v>NO</v>
      </c>
      <c r="AO1002" s="197" t="str">
        <f t="shared" si="736"/>
        <v>N/A</v>
      </c>
      <c r="AP1002" s="197">
        <f t="shared" si="737"/>
        <v>0</v>
      </c>
      <c r="AQ1002" s="198">
        <f t="shared" si="738"/>
        <v>0</v>
      </c>
      <c r="AR1002" s="196">
        <f>IFERROR(SQRT(($E1002-$E$1136)^2+($H1002-$H$1136)^2),0)</f>
        <v>2.4000720021600648E-2</v>
      </c>
      <c r="AS1002" s="197" t="str">
        <f>IF(AR1002&lt;=SMALL(AR$3:AR$1130,1),"MAS PARECIDO","NO")</f>
        <v>NO</v>
      </c>
      <c r="AT1002" s="197" t="str">
        <f>IF(AR1002&lt;=SMALL(AR$3:AR$1130,5),"SIMILAR","NO")</f>
        <v>NO</v>
      </c>
      <c r="AU1002" s="197" t="str">
        <f t="shared" si="739"/>
        <v>N/A</v>
      </c>
      <c r="AV1002" s="197">
        <f t="shared" si="740"/>
        <v>0</v>
      </c>
      <c r="AW1002" s="198">
        <f t="shared" si="741"/>
        <v>0</v>
      </c>
      <c r="AX1002" s="199">
        <f>IFERROR(SQRT(($E1002-$E$1136)^2+($K1002-$K$1136)^2),0)</f>
        <v>0.20143493878062779</v>
      </c>
      <c r="AY1002" s="197" t="str">
        <f>IF(AX1002&lt;=SMALL(AX$3:AX$1130,1),"MAS PARECIDO","NO")</f>
        <v>NO</v>
      </c>
      <c r="AZ1002" s="197" t="str">
        <f>IF(AX1002&lt;=SMALL(AX$3:AX$1130,5),"SIMILAR","NO")</f>
        <v>NO</v>
      </c>
      <c r="BA1002" s="197" t="str">
        <f t="shared" si="742"/>
        <v>N/A</v>
      </c>
      <c r="BB1002" s="197">
        <f t="shared" si="743"/>
        <v>0</v>
      </c>
      <c r="BC1002" s="198">
        <f t="shared" si="744"/>
        <v>0</v>
      </c>
      <c r="BD1002" s="196">
        <f>IFERROR(SQRT(($E1002-$E$1136)^2+($O1002-$O$1136)^2),0)</f>
        <v>2.4000720021600648E-2</v>
      </c>
      <c r="BE1002" s="197" t="str">
        <f>IF(BD1002&lt;=SMALL(BD$3:BD$1130,1),"MAS PARECIDO","NO")</f>
        <v>NO</v>
      </c>
      <c r="BF1002" s="197" t="str">
        <f>IF(BD1002&lt;=SMALL(BD$3:BD$1130,5),"SIMILAR","NO")</f>
        <v>NO</v>
      </c>
      <c r="BG1002" s="197" t="str">
        <f t="shared" si="745"/>
        <v>N/A</v>
      </c>
      <c r="BH1002" s="197">
        <f t="shared" si="746"/>
        <v>0</v>
      </c>
      <c r="BI1002" s="198">
        <f t="shared" si="747"/>
        <v>0</v>
      </c>
      <c r="BJ1002" s="199">
        <f>IFERROR(SQRT(($E1002-$E$1136)^2+($R1002-$R$1136)^2),0)</f>
        <v>2.4000720021600648E-2</v>
      </c>
      <c r="BK1002" s="197" t="str">
        <f>IF(BJ1002&lt;=SMALL(BJ$3:BJ$1130,1),"MAS PARECIDO","NO")</f>
        <v>NO</v>
      </c>
      <c r="BL1002" s="197" t="str">
        <f>IF(BJ1002&lt;=SMALL(BJ$3:BJ$1130,5),"SIMILAR","NO")</f>
        <v>NO</v>
      </c>
      <c r="BM1002" s="197" t="str">
        <f t="shared" si="748"/>
        <v>N/A</v>
      </c>
      <c r="BN1002" s="197">
        <f t="shared" si="749"/>
        <v>0</v>
      </c>
      <c r="BO1002" s="198">
        <f t="shared" si="750"/>
        <v>0</v>
      </c>
      <c r="BP1002" s="199">
        <f>IFERROR(SQRT(($E1002-$E$1136)^2+($U1002-$U$1136)^2),0)</f>
        <v>2.4000720021600648E-2</v>
      </c>
      <c r="BQ1002" s="197" t="str">
        <f>IF(BP1002&lt;=SMALL(BP$3:BP$1130,1),"MAS PARECIDO","NO")</f>
        <v>NO</v>
      </c>
      <c r="BR1002" s="197" t="str">
        <f>IF(BP1002&lt;=SMALL(BP$3:BP$1130,5),"SIMILAR","NO")</f>
        <v>NO</v>
      </c>
      <c r="BS1002" s="197" t="str">
        <f t="shared" si="751"/>
        <v>N/A</v>
      </c>
      <c r="BT1002" s="197">
        <f t="shared" si="752"/>
        <v>0</v>
      </c>
      <c r="BU1002" s="198">
        <f t="shared" si="753"/>
        <v>0</v>
      </c>
      <c r="BV1002" s="199">
        <f>IFERROR(SQRT(($E1002-$E$1136)^2+($X1002-$X$1136)^2),0)</f>
        <v>2.4000720021600648E-2</v>
      </c>
      <c r="BW1002" s="197" t="str">
        <f>IF(BV1002&lt;=SMALL(BV$3:BV$1130,1),"MAS PARECIDO","NO")</f>
        <v>NO</v>
      </c>
      <c r="BX1002" s="197" t="str">
        <f>IF(BV1002&lt;=SMALL(BV$3:BV$1130,5),"SIMILAR","NO")</f>
        <v>NO</v>
      </c>
      <c r="BY1002" s="197" t="str">
        <f t="shared" si="754"/>
        <v>N/A</v>
      </c>
      <c r="BZ1002" s="197">
        <f t="shared" si="755"/>
        <v>0</v>
      </c>
      <c r="CA1002" s="198">
        <f t="shared" si="756"/>
        <v>0</v>
      </c>
      <c r="CB1002" s="199">
        <f>IFERROR(SQRT(($E1002-$E$1136)^2+($AA1002-$AA$1136)^2),0)</f>
        <v>2.4000720021600648E-2</v>
      </c>
      <c r="CC1002" s="197" t="str">
        <f>IF(CB1002&lt;=SMALL(CB$3:CB$1130,1),"MAS PARECIDO","NO")</f>
        <v>NO</v>
      </c>
      <c r="CD1002" s="197" t="str">
        <f>IF(CB1002&lt;=SMALL(CB$3:CB$1130,5),"SIMILAR","NO")</f>
        <v>NO</v>
      </c>
      <c r="CE1002" s="197" t="str">
        <f t="shared" si="757"/>
        <v>N/A</v>
      </c>
      <c r="CF1002" s="197">
        <f t="shared" si="758"/>
        <v>0</v>
      </c>
      <c r="CG1002" s="198">
        <f t="shared" si="759"/>
        <v>0</v>
      </c>
      <c r="CH1002" s="199">
        <f>IFERROR(SQRT(($E1002-$E$1136)^2+($AD1002-$AD$1136)^2),0)</f>
        <v>2.4000720021600648E-2</v>
      </c>
      <c r="CI1002" s="197" t="str">
        <f>IF(CH1002&lt;=SMALL(CH$3:CH$1130,1),"MAS PARECIDO","NO")</f>
        <v>NO</v>
      </c>
      <c r="CJ1002" s="197" t="str">
        <f>IF(CH1002&lt;=SMALL(CH$3:CH$1130,5),"SIMILAR","NO")</f>
        <v>NO</v>
      </c>
      <c r="CK1002" s="197" t="str">
        <f t="shared" si="760"/>
        <v>N/A</v>
      </c>
      <c r="CL1002" s="197">
        <f t="shared" si="761"/>
        <v>0</v>
      </c>
      <c r="CM1002" s="198">
        <f t="shared" si="762"/>
        <v>0</v>
      </c>
      <c r="CN1002" s="199">
        <f>IFERROR(SQRT(($E1002-$E$1136)^2+($AG1002-$AG$1136)^2),0)</f>
        <v>1.0002879758157424</v>
      </c>
      <c r="CO1002" s="197" t="str">
        <f>IF(CN1002&lt;=SMALL(CN$3:CN$1130,1),"MAS PARECIDO","NO")</f>
        <v>NO</v>
      </c>
      <c r="CP1002" s="197" t="str">
        <f>IF(CN1002&lt;=SMALL(CN$3:CN$1130,5),"SIMILAR","NO")</f>
        <v>NO</v>
      </c>
      <c r="CQ1002" s="197" t="str">
        <f t="shared" si="763"/>
        <v>N/A</v>
      </c>
      <c r="CR1002" s="197">
        <f t="shared" si="764"/>
        <v>0</v>
      </c>
      <c r="CS1002" s="198">
        <f t="shared" si="765"/>
        <v>0</v>
      </c>
      <c r="CT1002" s="199">
        <f>IFERROR(SQRT(($E1002-$E$1136)^2+($AJ1002-$AJ$1136)^2),0)</f>
        <v>2.4000720021600648E-2</v>
      </c>
      <c r="CU1002" s="197" t="str">
        <f>IF(CT1002&lt;=SMALL(CT$3:CT$1130,1),"MAS PARECIDO","NO")</f>
        <v>NO</v>
      </c>
      <c r="CV1002" s="197" t="str">
        <f>IF(CT1002&lt;=SMALL(CT$3:CT$1130,5),"SIMILAR","NO")</f>
        <v>NO</v>
      </c>
      <c r="CW1002" s="197" t="str">
        <f t="shared" si="766"/>
        <v>N/A</v>
      </c>
      <c r="CX1002" s="197">
        <f t="shared" si="767"/>
        <v>0</v>
      </c>
      <c r="CY1002" s="198">
        <f t="shared" si="768"/>
        <v>0</v>
      </c>
      <c r="CZ1002" s="2">
        <v>0</v>
      </c>
      <c r="DA1002" s="2" t="s">
        <v>2814</v>
      </c>
      <c r="DB1002" s="2">
        <v>0</v>
      </c>
      <c r="DC1002" s="2" t="s">
        <v>189</v>
      </c>
    </row>
    <row r="1003" spans="1:107">
      <c r="A1003" s="24" t="s">
        <v>1151</v>
      </c>
      <c r="B1003" s="46">
        <v>28873.71</v>
      </c>
      <c r="C1003" s="190">
        <f>(B1003-$B$1132)/($B$1133-$B$1132)</f>
        <v>2.8485503097497263E-2</v>
      </c>
      <c r="D1003" s="46">
        <v>4500</v>
      </c>
      <c r="E1003" s="190">
        <f>(D1003-$D$1132)/($D$1133-$D$1132)</f>
        <v>8.9702691080732425E-3</v>
      </c>
      <c r="F1003" s="46" t="s">
        <v>191</v>
      </c>
      <c r="G1003" s="192">
        <f>VLOOKUP(F1003,'DATOS DE SOPORTE'!$Y$5:$Z$8,2,FALSE)</f>
        <v>1</v>
      </c>
      <c r="H1003" s="190">
        <f>(G1003-$G$1132)/($G$1133-$G$1132)</f>
        <v>0</v>
      </c>
      <c r="I1003" s="50">
        <v>1</v>
      </c>
      <c r="J1003" s="200">
        <f t="shared" si="728"/>
        <v>1</v>
      </c>
      <c r="K1003" s="190">
        <f>(J1003-$J$1132)/($J$1133-$J$1132)</f>
        <v>0.2</v>
      </c>
      <c r="L1003" s="193" t="str">
        <f t="shared" si="729"/>
        <v>SI</v>
      </c>
      <c r="M1003" s="46" t="s">
        <v>192</v>
      </c>
      <c r="N1003" s="192">
        <f t="shared" si="730"/>
        <v>2</v>
      </c>
      <c r="O1003" s="190">
        <f>(N1003-N$1132)/(N$1133-N$1132)</f>
        <v>1</v>
      </c>
      <c r="P1003" s="46" t="s">
        <v>196</v>
      </c>
      <c r="Q1003" s="192">
        <f t="shared" si="731"/>
        <v>1</v>
      </c>
      <c r="R1003" s="190">
        <f>(Q1003-Q$1132)/(Q$1133-Q$1132)</f>
        <v>0</v>
      </c>
      <c r="S1003" s="46" t="s">
        <v>194</v>
      </c>
      <c r="T1003" s="192">
        <f t="shared" si="732"/>
        <v>1</v>
      </c>
      <c r="U1003" s="190">
        <f>(T1003-T$1132)/(T$1133-T$1132)</f>
        <v>0</v>
      </c>
      <c r="V1003" s="46" t="s">
        <v>62</v>
      </c>
      <c r="W1003" s="194">
        <f>VLOOKUP(V1003,'DATOS DE SOPORTE'!$S$5:$T$10,2,FALSE)</f>
        <v>1</v>
      </c>
      <c r="X1003" s="201">
        <f>(W1003-W$1132)/(W$1133-W$1132)</f>
        <v>0</v>
      </c>
      <c r="Y1003" s="46" t="s">
        <v>188</v>
      </c>
      <c r="Z1003" s="194">
        <f t="shared" si="733"/>
        <v>1</v>
      </c>
      <c r="AA1003" s="201">
        <f>(Z1003-Z$1132)/(Z$1133-Z$1132)</f>
        <v>0</v>
      </c>
      <c r="AB1003" s="46" t="s">
        <v>136</v>
      </c>
      <c r="AC1003" s="194">
        <f t="shared" si="734"/>
        <v>2</v>
      </c>
      <c r="AD1003" s="201">
        <f>(AC1003-AC$1132)/(AC$1133-AC$1132)</f>
        <v>1</v>
      </c>
      <c r="AE1003" s="46" t="s">
        <v>136</v>
      </c>
      <c r="AF1003" s="194">
        <f t="shared" si="735"/>
        <v>2</v>
      </c>
      <c r="AG1003" s="201">
        <f>(AF1003-AF$1132)/(AF$1133-AF$1132)</f>
        <v>1</v>
      </c>
      <c r="AH1003" s="24" t="s">
        <v>67</v>
      </c>
      <c r="AI1003" s="194">
        <f>VLOOKUP(AH1003,'DATOS DE SOPORTE'!$V$5:$W$8,2,FALSE)</f>
        <v>1</v>
      </c>
      <c r="AJ1003" s="201">
        <f>(AI1003-AI$1132)/(AI$1133-AI$1132)</f>
        <v>0</v>
      </c>
      <c r="AK1003" s="58" t="str">
        <f t="shared" si="727"/>
        <v>Bueno</v>
      </c>
      <c r="AL1003" s="196">
        <f>IFERROR(SQRT(($E1003-$E$1136)^2+($C1003-$C$1136)^2),0)</f>
        <v>0.17688264378667556</v>
      </c>
      <c r="AM1003" s="197" t="str">
        <f>IF(AL1003&lt;=SMALL($AL$3:$AL$1130,1),"MAS PARECIDO","NO")</f>
        <v>NO</v>
      </c>
      <c r="AN1003" s="197" t="str">
        <f>IF(AL1003&lt;=SMALL($AL$3:$AL$1130,5),"SIMILAR","NO")</f>
        <v>NO</v>
      </c>
      <c r="AO1003" s="197" t="str">
        <f t="shared" si="736"/>
        <v>N/A</v>
      </c>
      <c r="AP1003" s="197">
        <f t="shared" si="737"/>
        <v>0</v>
      </c>
      <c r="AQ1003" s="198">
        <f t="shared" si="738"/>
        <v>0</v>
      </c>
      <c r="AR1003" s="196">
        <f>IFERROR(SQRT(($E1003-$E$1136)^2+($H1003-$H$1136)^2),0)</f>
        <v>0.33345481848569802</v>
      </c>
      <c r="AS1003" s="197" t="str">
        <f>IF(AR1003&lt;=SMALL(AR$3:AR$1130,1),"MAS PARECIDO","NO")</f>
        <v>NO</v>
      </c>
      <c r="AT1003" s="197" t="str">
        <f>IF(AR1003&lt;=SMALL(AR$3:AR$1130,5),"SIMILAR","NO")</f>
        <v>NO</v>
      </c>
      <c r="AU1003" s="197" t="str">
        <f t="shared" si="739"/>
        <v>N/A</v>
      </c>
      <c r="AV1003" s="197">
        <f t="shared" si="740"/>
        <v>0</v>
      </c>
      <c r="AW1003" s="198">
        <f t="shared" si="741"/>
        <v>0</v>
      </c>
      <c r="AX1003" s="199">
        <f>IFERROR(SQRT(($E1003-$E$1136)^2+($K1003-$K$1136)^2),0)</f>
        <v>9.0002700081002439E-3</v>
      </c>
      <c r="AY1003" s="197" t="str">
        <f>IF(AX1003&lt;=SMALL(AX$3:AX$1130,1),"MAS PARECIDO","NO")</f>
        <v>NO</v>
      </c>
      <c r="AZ1003" s="197" t="str">
        <f>IF(AX1003&lt;=SMALL(AX$3:AX$1130,5),"SIMILAR","NO")</f>
        <v>NO</v>
      </c>
      <c r="BA1003" s="197" t="str">
        <f t="shared" si="742"/>
        <v>N/A</v>
      </c>
      <c r="BB1003" s="197">
        <f t="shared" si="743"/>
        <v>0</v>
      </c>
      <c r="BC1003" s="198">
        <f t="shared" si="744"/>
        <v>0</v>
      </c>
      <c r="BD1003" s="196">
        <f>IFERROR(SQRT(($E1003-$E$1136)^2+($O1003-$O$1136)^2),0)</f>
        <v>9.0002700081002439E-3</v>
      </c>
      <c r="BE1003" s="197" t="str">
        <f>IF(BD1003&lt;=SMALL(BD$3:BD$1130,1),"MAS PARECIDO","NO")</f>
        <v>NO</v>
      </c>
      <c r="BF1003" s="197" t="str">
        <f>IF(BD1003&lt;=SMALL(BD$3:BD$1130,5),"SIMILAR","NO")</f>
        <v>NO</v>
      </c>
      <c r="BG1003" s="197" t="str">
        <f t="shared" si="745"/>
        <v>N/A</v>
      </c>
      <c r="BH1003" s="197">
        <f t="shared" si="746"/>
        <v>0</v>
      </c>
      <c r="BI1003" s="198">
        <f t="shared" si="747"/>
        <v>0</v>
      </c>
      <c r="BJ1003" s="199">
        <f>IFERROR(SQRT(($E1003-$E$1136)^2+($R1003-$R$1136)^2),0)</f>
        <v>0.50008099829949415</v>
      </c>
      <c r="BK1003" s="197" t="str">
        <f>IF(BJ1003&lt;=SMALL(BJ$3:BJ$1130,1),"MAS PARECIDO","NO")</f>
        <v>NO</v>
      </c>
      <c r="BL1003" s="197" t="str">
        <f>IF(BJ1003&lt;=SMALL(BJ$3:BJ$1130,5),"SIMILAR","NO")</f>
        <v>NO</v>
      </c>
      <c r="BM1003" s="197" t="str">
        <f t="shared" si="748"/>
        <v>N/A</v>
      </c>
      <c r="BN1003" s="197">
        <f t="shared" si="749"/>
        <v>0</v>
      </c>
      <c r="BO1003" s="198">
        <f t="shared" si="750"/>
        <v>0</v>
      </c>
      <c r="BP1003" s="199">
        <f>IFERROR(SQRT(($E1003-$E$1136)^2+($U1003-$U$1136)^2),0)</f>
        <v>9.0002700081002439E-3</v>
      </c>
      <c r="BQ1003" s="197" t="str">
        <f>IF(BP1003&lt;=SMALL(BP$3:BP$1130,1),"MAS PARECIDO","NO")</f>
        <v>NO</v>
      </c>
      <c r="BR1003" s="197" t="str">
        <f>IF(BP1003&lt;=SMALL(BP$3:BP$1130,5),"SIMILAR","NO")</f>
        <v>NO</v>
      </c>
      <c r="BS1003" s="197" t="str">
        <f t="shared" si="751"/>
        <v>N/A</v>
      </c>
      <c r="BT1003" s="197">
        <f t="shared" si="752"/>
        <v>0</v>
      </c>
      <c r="BU1003" s="198">
        <f t="shared" si="753"/>
        <v>0</v>
      </c>
      <c r="BV1003" s="199">
        <f>IFERROR(SQRT(($E1003-$E$1136)^2+($X1003-$X$1136)^2),0)</f>
        <v>9.0002700081002439E-3</v>
      </c>
      <c r="BW1003" s="197" t="str">
        <f>IF(BV1003&lt;=SMALL(BV$3:BV$1130,1),"MAS PARECIDO","NO")</f>
        <v>NO</v>
      </c>
      <c r="BX1003" s="197" t="str">
        <f>IF(BV1003&lt;=SMALL(BV$3:BV$1130,5),"SIMILAR","NO")</f>
        <v>NO</v>
      </c>
      <c r="BY1003" s="197" t="str">
        <f t="shared" si="754"/>
        <v>N/A</v>
      </c>
      <c r="BZ1003" s="197">
        <f t="shared" si="755"/>
        <v>0</v>
      </c>
      <c r="CA1003" s="198">
        <f t="shared" si="756"/>
        <v>0</v>
      </c>
      <c r="CB1003" s="199">
        <f>IFERROR(SQRT(($E1003-$E$1136)^2+($AA1003-$AA$1136)^2),0)</f>
        <v>9.0002700081002439E-3</v>
      </c>
      <c r="CC1003" s="197" t="str">
        <f>IF(CB1003&lt;=SMALL(CB$3:CB$1130,1),"MAS PARECIDO","NO")</f>
        <v>NO</v>
      </c>
      <c r="CD1003" s="197" t="str">
        <f>IF(CB1003&lt;=SMALL(CB$3:CB$1130,5),"SIMILAR","NO")</f>
        <v>NO</v>
      </c>
      <c r="CE1003" s="197" t="str">
        <f t="shared" si="757"/>
        <v>N/A</v>
      </c>
      <c r="CF1003" s="197">
        <f t="shared" si="758"/>
        <v>0</v>
      </c>
      <c r="CG1003" s="198">
        <f t="shared" si="759"/>
        <v>0</v>
      </c>
      <c r="CH1003" s="199">
        <f>IFERROR(SQRT(($E1003-$E$1136)^2+($AD1003-$AD$1136)^2),0)</f>
        <v>9.0002700081002439E-3</v>
      </c>
      <c r="CI1003" s="197" t="str">
        <f>IF(CH1003&lt;=SMALL(CH$3:CH$1130,1),"MAS PARECIDO","NO")</f>
        <v>NO</v>
      </c>
      <c r="CJ1003" s="197" t="str">
        <f>IF(CH1003&lt;=SMALL(CH$3:CH$1130,5),"SIMILAR","NO")</f>
        <v>NO</v>
      </c>
      <c r="CK1003" s="197" t="str">
        <f t="shared" si="760"/>
        <v>N/A</v>
      </c>
      <c r="CL1003" s="197">
        <f t="shared" si="761"/>
        <v>0</v>
      </c>
      <c r="CM1003" s="198">
        <f t="shared" si="762"/>
        <v>0</v>
      </c>
      <c r="CN1003" s="199">
        <f>IFERROR(SQRT(($E1003-$E$1136)^2+($AG1003-$AG$1136)^2),0)</f>
        <v>9.0002700081002439E-3</v>
      </c>
      <c r="CO1003" s="197" t="str">
        <f>IF(CN1003&lt;=SMALL(CN$3:CN$1130,1),"MAS PARECIDO","NO")</f>
        <v>NO</v>
      </c>
      <c r="CP1003" s="197" t="str">
        <f>IF(CN1003&lt;=SMALL(CN$3:CN$1130,5),"SIMILAR","NO")</f>
        <v>NO</v>
      </c>
      <c r="CQ1003" s="197" t="str">
        <f t="shared" si="763"/>
        <v>N/A</v>
      </c>
      <c r="CR1003" s="197">
        <f t="shared" si="764"/>
        <v>0</v>
      </c>
      <c r="CS1003" s="198">
        <f t="shared" si="765"/>
        <v>0</v>
      </c>
      <c r="CT1003" s="199">
        <f>IFERROR(SQRT(($E1003-$E$1136)^2+($AJ1003-$AJ$1136)^2),0)</f>
        <v>9.0002700081002439E-3</v>
      </c>
      <c r="CU1003" s="197" t="str">
        <f>IF(CT1003&lt;=SMALL(CT$3:CT$1130,1),"MAS PARECIDO","NO")</f>
        <v>NO</v>
      </c>
      <c r="CV1003" s="197" t="str">
        <f>IF(CT1003&lt;=SMALL(CT$3:CT$1130,5),"SIMILAR","NO")</f>
        <v>NO</v>
      </c>
      <c r="CW1003" s="197" t="str">
        <f t="shared" si="766"/>
        <v>N/A</v>
      </c>
      <c r="CX1003" s="197">
        <f t="shared" si="767"/>
        <v>0</v>
      </c>
      <c r="CY1003" s="198">
        <f t="shared" si="768"/>
        <v>0</v>
      </c>
      <c r="CZ1003" s="2">
        <v>0</v>
      </c>
      <c r="DA1003" s="2" t="s">
        <v>2815</v>
      </c>
      <c r="DB1003" s="2">
        <v>0</v>
      </c>
      <c r="DC1003" s="2" t="s">
        <v>189</v>
      </c>
    </row>
    <row r="1004" spans="1:107">
      <c r="A1004" s="24" t="s">
        <v>1152</v>
      </c>
      <c r="B1004" s="46">
        <v>85320.46</v>
      </c>
      <c r="C1004" s="190">
        <f>(B1004-$B$1132)/($B$1133-$B$1132)</f>
        <v>9.4466854653626406E-2</v>
      </c>
      <c r="D1004" s="46">
        <v>20000</v>
      </c>
      <c r="E1004" s="190">
        <f>(D1004-$D$1132)/($D$1133-$D$1132)</f>
        <v>3.9971199135974078E-2</v>
      </c>
      <c r="F1004" s="46" t="s">
        <v>53</v>
      </c>
      <c r="G1004" s="192">
        <f>VLOOKUP(F1004,'DATOS DE SOPORTE'!$Y$5:$Z$8,2,FALSE)</f>
        <v>2</v>
      </c>
      <c r="H1004" s="190">
        <f>(G1004-$G$1132)/($G$1133-$G$1132)</f>
        <v>0.33333333333333331</v>
      </c>
      <c r="I1004" s="50">
        <v>2</v>
      </c>
      <c r="J1004" s="200">
        <f t="shared" si="728"/>
        <v>2</v>
      </c>
      <c r="K1004" s="190">
        <f>(J1004-$J$1132)/($J$1133-$J$1132)</f>
        <v>0.4</v>
      </c>
      <c r="L1004" s="193" t="str">
        <f t="shared" si="729"/>
        <v>SI</v>
      </c>
      <c r="M1004" s="46" t="s">
        <v>192</v>
      </c>
      <c r="N1004" s="192">
        <f t="shared" si="730"/>
        <v>2</v>
      </c>
      <c r="O1004" s="190">
        <f>(N1004-N$1132)/(N$1133-N$1132)</f>
        <v>1</v>
      </c>
      <c r="P1004" s="46" t="s">
        <v>58</v>
      </c>
      <c r="Q1004" s="192">
        <f t="shared" si="731"/>
        <v>3</v>
      </c>
      <c r="R1004" s="190">
        <f>(Q1004-Q$1132)/(Q$1133-Q$1132)</f>
        <v>1</v>
      </c>
      <c r="S1004" s="46" t="s">
        <v>60</v>
      </c>
      <c r="T1004" s="192">
        <f t="shared" si="732"/>
        <v>2</v>
      </c>
      <c r="U1004" s="190">
        <f>(T1004-T$1132)/(T$1133-T$1132)</f>
        <v>1</v>
      </c>
      <c r="V1004" s="46" t="s">
        <v>62</v>
      </c>
      <c r="W1004" s="194">
        <f>VLOOKUP(V1004,'DATOS DE SOPORTE'!$S$5:$T$10,2,FALSE)</f>
        <v>1</v>
      </c>
      <c r="X1004" s="201">
        <f>(W1004-W$1132)/(W$1133-W$1132)</f>
        <v>0</v>
      </c>
      <c r="Y1004" s="46" t="s">
        <v>188</v>
      </c>
      <c r="Z1004" s="194">
        <f t="shared" si="733"/>
        <v>1</v>
      </c>
      <c r="AA1004" s="201">
        <f>(Z1004-Z$1132)/(Z$1133-Z$1132)</f>
        <v>0</v>
      </c>
      <c r="AB1004" s="46" t="s">
        <v>188</v>
      </c>
      <c r="AC1004" s="194">
        <f t="shared" si="734"/>
        <v>1</v>
      </c>
      <c r="AD1004" s="201">
        <f>(AC1004-AC$1132)/(AC$1133-AC$1132)</f>
        <v>0</v>
      </c>
      <c r="AE1004" s="46" t="s">
        <v>136</v>
      </c>
      <c r="AF1004" s="194">
        <f t="shared" si="735"/>
        <v>2</v>
      </c>
      <c r="AG1004" s="201">
        <f>(AF1004-AF$1132)/(AF$1133-AF$1132)</f>
        <v>1</v>
      </c>
      <c r="AH1004" s="24" t="s">
        <v>67</v>
      </c>
      <c r="AI1004" s="194">
        <f>VLOOKUP(AH1004,'DATOS DE SOPORTE'!$V$5:$W$8,2,FALSE)</f>
        <v>1</v>
      </c>
      <c r="AJ1004" s="201">
        <f>(AI1004-AI$1132)/(AI$1133-AI$1132)</f>
        <v>0</v>
      </c>
      <c r="AK1004" s="58" t="str">
        <f t="shared" si="727"/>
        <v>Bueno</v>
      </c>
      <c r="AL1004" s="196">
        <f>IFERROR(SQRT(($E1004-$E$1136)^2+($C1004-$C$1136)^2),0)</f>
        <v>0.11767932719108487</v>
      </c>
      <c r="AM1004" s="197" t="str">
        <f>IF(AL1004&lt;=SMALL($AL$3:$AL$1130,1),"MAS PARECIDO","NO")</f>
        <v>NO</v>
      </c>
      <c r="AN1004" s="197" t="str">
        <f>IF(AL1004&lt;=SMALL($AL$3:$AL$1130,5),"SIMILAR","NO")</f>
        <v>NO</v>
      </c>
      <c r="AO1004" s="197" t="str">
        <f t="shared" si="736"/>
        <v>N/A</v>
      </c>
      <c r="AP1004" s="197">
        <f t="shared" si="737"/>
        <v>0</v>
      </c>
      <c r="AQ1004" s="198">
        <f t="shared" si="738"/>
        <v>0</v>
      </c>
      <c r="AR1004" s="196">
        <f>IFERROR(SQRT(($E1004-$E$1136)^2+($H1004-$H$1136)^2),0)</f>
        <v>4.0001200036001078E-2</v>
      </c>
      <c r="AS1004" s="197" t="str">
        <f>IF(AR1004&lt;=SMALL(AR$3:AR$1130,1),"MAS PARECIDO","NO")</f>
        <v>NO</v>
      </c>
      <c r="AT1004" s="197" t="str">
        <f>IF(AR1004&lt;=SMALL(AR$3:AR$1130,5),"SIMILAR","NO")</f>
        <v>NO</v>
      </c>
      <c r="AU1004" s="197" t="str">
        <f t="shared" si="739"/>
        <v>N/A</v>
      </c>
      <c r="AV1004" s="197">
        <f t="shared" si="740"/>
        <v>0</v>
      </c>
      <c r="AW1004" s="198">
        <f t="shared" si="741"/>
        <v>0</v>
      </c>
      <c r="AX1004" s="199">
        <f>IFERROR(SQRT(($E1004-$E$1136)^2+($K1004-$K$1136)^2),0)</f>
        <v>0.2039610158935285</v>
      </c>
      <c r="AY1004" s="197" t="str">
        <f>IF(AX1004&lt;=SMALL(AX$3:AX$1130,1),"MAS PARECIDO","NO")</f>
        <v>NO</v>
      </c>
      <c r="AZ1004" s="197" t="str">
        <f>IF(AX1004&lt;=SMALL(AX$3:AX$1130,5),"SIMILAR","NO")</f>
        <v>NO</v>
      </c>
      <c r="BA1004" s="197" t="str">
        <f t="shared" si="742"/>
        <v>N/A</v>
      </c>
      <c r="BB1004" s="197">
        <f t="shared" si="743"/>
        <v>0</v>
      </c>
      <c r="BC1004" s="198">
        <f t="shared" si="744"/>
        <v>0</v>
      </c>
      <c r="BD1004" s="196">
        <f>IFERROR(SQRT(($E1004-$E$1136)^2+($O1004-$O$1136)^2),0)</f>
        <v>4.0001200036001078E-2</v>
      </c>
      <c r="BE1004" s="197" t="str">
        <f>IF(BD1004&lt;=SMALL(BD$3:BD$1130,1),"MAS PARECIDO","NO")</f>
        <v>NO</v>
      </c>
      <c r="BF1004" s="197" t="str">
        <f>IF(BD1004&lt;=SMALL(BD$3:BD$1130,5),"SIMILAR","NO")</f>
        <v>NO</v>
      </c>
      <c r="BG1004" s="197" t="str">
        <f t="shared" si="745"/>
        <v>N/A</v>
      </c>
      <c r="BH1004" s="197">
        <f t="shared" si="746"/>
        <v>0</v>
      </c>
      <c r="BI1004" s="198">
        <f t="shared" si="747"/>
        <v>0</v>
      </c>
      <c r="BJ1004" s="199">
        <f>IFERROR(SQRT(($E1004-$E$1136)^2+($R1004-$R$1136)^2),0)</f>
        <v>0.50159754385794209</v>
      </c>
      <c r="BK1004" s="197" t="str">
        <f>IF(BJ1004&lt;=SMALL(BJ$3:BJ$1130,1),"MAS PARECIDO","NO")</f>
        <v>NO</v>
      </c>
      <c r="BL1004" s="197" t="str">
        <f>IF(BJ1004&lt;=SMALL(BJ$3:BJ$1130,5),"SIMILAR","NO")</f>
        <v>NO</v>
      </c>
      <c r="BM1004" s="197" t="str">
        <f t="shared" si="748"/>
        <v>N/A</v>
      </c>
      <c r="BN1004" s="197">
        <f t="shared" si="749"/>
        <v>0</v>
      </c>
      <c r="BO1004" s="198">
        <f t="shared" si="750"/>
        <v>0</v>
      </c>
      <c r="BP1004" s="199">
        <f>IFERROR(SQRT(($E1004-$E$1136)^2+($U1004-$U$1136)^2),0)</f>
        <v>1.0007997282195475</v>
      </c>
      <c r="BQ1004" s="197" t="str">
        <f>IF(BP1004&lt;=SMALL(BP$3:BP$1130,1),"MAS PARECIDO","NO")</f>
        <v>NO</v>
      </c>
      <c r="BR1004" s="197" t="str">
        <f>IF(BP1004&lt;=SMALL(BP$3:BP$1130,5),"SIMILAR","NO")</f>
        <v>NO</v>
      </c>
      <c r="BS1004" s="197" t="str">
        <f t="shared" si="751"/>
        <v>N/A</v>
      </c>
      <c r="BT1004" s="197">
        <f t="shared" si="752"/>
        <v>0</v>
      </c>
      <c r="BU1004" s="198">
        <f t="shared" si="753"/>
        <v>0</v>
      </c>
      <c r="BV1004" s="199">
        <f>IFERROR(SQRT(($E1004-$E$1136)^2+($X1004-$X$1136)^2),0)</f>
        <v>4.0001200036001078E-2</v>
      </c>
      <c r="BW1004" s="197" t="str">
        <f>IF(BV1004&lt;=SMALL(BV$3:BV$1130,1),"MAS PARECIDO","NO")</f>
        <v>NO</v>
      </c>
      <c r="BX1004" s="197" t="str">
        <f>IF(BV1004&lt;=SMALL(BV$3:BV$1130,5),"SIMILAR","NO")</f>
        <v>NO</v>
      </c>
      <c r="BY1004" s="197" t="str">
        <f t="shared" si="754"/>
        <v>N/A</v>
      </c>
      <c r="BZ1004" s="197">
        <f t="shared" si="755"/>
        <v>0</v>
      </c>
      <c r="CA1004" s="198">
        <f t="shared" si="756"/>
        <v>0</v>
      </c>
      <c r="CB1004" s="199">
        <f>IFERROR(SQRT(($E1004-$E$1136)^2+($AA1004-$AA$1136)^2),0)</f>
        <v>4.0001200036001078E-2</v>
      </c>
      <c r="CC1004" s="197" t="str">
        <f>IF(CB1004&lt;=SMALL(CB$3:CB$1130,1),"MAS PARECIDO","NO")</f>
        <v>NO</v>
      </c>
      <c r="CD1004" s="197" t="str">
        <f>IF(CB1004&lt;=SMALL(CB$3:CB$1130,5),"SIMILAR","NO")</f>
        <v>NO</v>
      </c>
      <c r="CE1004" s="197" t="str">
        <f t="shared" si="757"/>
        <v>N/A</v>
      </c>
      <c r="CF1004" s="197">
        <f t="shared" si="758"/>
        <v>0</v>
      </c>
      <c r="CG1004" s="198">
        <f t="shared" si="759"/>
        <v>0</v>
      </c>
      <c r="CH1004" s="199">
        <f>IFERROR(SQRT(($E1004-$E$1136)^2+($AD1004-$AD$1136)^2),0)</f>
        <v>1.0007997282195475</v>
      </c>
      <c r="CI1004" s="197" t="str">
        <f>IF(CH1004&lt;=SMALL(CH$3:CH$1130,1),"MAS PARECIDO","NO")</f>
        <v>NO</v>
      </c>
      <c r="CJ1004" s="197" t="str">
        <f>IF(CH1004&lt;=SMALL(CH$3:CH$1130,5),"SIMILAR","NO")</f>
        <v>NO</v>
      </c>
      <c r="CK1004" s="197" t="str">
        <f t="shared" si="760"/>
        <v>N/A</v>
      </c>
      <c r="CL1004" s="197">
        <f t="shared" si="761"/>
        <v>0</v>
      </c>
      <c r="CM1004" s="198">
        <f t="shared" si="762"/>
        <v>0</v>
      </c>
      <c r="CN1004" s="199">
        <f>IFERROR(SQRT(($E1004-$E$1136)^2+($AG1004-$AG$1136)^2),0)</f>
        <v>4.0001200036001078E-2</v>
      </c>
      <c r="CO1004" s="197" t="str">
        <f>IF(CN1004&lt;=SMALL(CN$3:CN$1130,1),"MAS PARECIDO","NO")</f>
        <v>NO</v>
      </c>
      <c r="CP1004" s="197" t="str">
        <f>IF(CN1004&lt;=SMALL(CN$3:CN$1130,5),"SIMILAR","NO")</f>
        <v>NO</v>
      </c>
      <c r="CQ1004" s="197" t="str">
        <f t="shared" si="763"/>
        <v>N/A</v>
      </c>
      <c r="CR1004" s="197">
        <f t="shared" si="764"/>
        <v>0</v>
      </c>
      <c r="CS1004" s="198">
        <f t="shared" si="765"/>
        <v>0</v>
      </c>
      <c r="CT1004" s="199">
        <f>IFERROR(SQRT(($E1004-$E$1136)^2+($AJ1004-$AJ$1136)^2),0)</f>
        <v>4.0001200036001078E-2</v>
      </c>
      <c r="CU1004" s="197" t="str">
        <f>IF(CT1004&lt;=SMALL(CT$3:CT$1130,1),"MAS PARECIDO","NO")</f>
        <v>NO</v>
      </c>
      <c r="CV1004" s="197" t="str">
        <f>IF(CT1004&lt;=SMALL(CT$3:CT$1130,5),"SIMILAR","NO")</f>
        <v>NO</v>
      </c>
      <c r="CW1004" s="197" t="str">
        <f t="shared" si="766"/>
        <v>N/A</v>
      </c>
      <c r="CX1004" s="197">
        <f t="shared" si="767"/>
        <v>0</v>
      </c>
      <c r="CY1004" s="198">
        <f t="shared" si="768"/>
        <v>0</v>
      </c>
      <c r="CZ1004" s="2">
        <v>0</v>
      </c>
      <c r="DA1004" s="2" t="s">
        <v>2816</v>
      </c>
      <c r="DB1004" s="2">
        <v>0</v>
      </c>
      <c r="DC1004" s="2" t="s">
        <v>189</v>
      </c>
    </row>
    <row r="1005" spans="1:107">
      <c r="A1005" s="24" t="s">
        <v>1153</v>
      </c>
      <c r="B1005" s="46">
        <v>43993.52</v>
      </c>
      <c r="C1005" s="190">
        <f>(B1005-$B$1132)/($B$1133-$B$1132)</f>
        <v>4.6159248690855199E-2</v>
      </c>
      <c r="D1005" s="46">
        <v>7000</v>
      </c>
      <c r="E1005" s="190">
        <f>(D1005-$D$1132)/($D$1133-$D$1132)</f>
        <v>1.3970419112573377E-2</v>
      </c>
      <c r="F1005" s="46" t="s">
        <v>203</v>
      </c>
      <c r="G1005" s="192">
        <f>VLOOKUP(F1005,'DATOS DE SOPORTE'!$Y$5:$Z$8,2,FALSE)</f>
        <v>3</v>
      </c>
      <c r="H1005" s="190">
        <f>(G1005-$G$1132)/($G$1133-$G$1132)</f>
        <v>0.66666666666666663</v>
      </c>
      <c r="I1005" s="50">
        <v>3</v>
      </c>
      <c r="J1005" s="200">
        <f t="shared" si="728"/>
        <v>3</v>
      </c>
      <c r="K1005" s="190">
        <f>(J1005-$J$1132)/($J$1133-$J$1132)</f>
        <v>0.6</v>
      </c>
      <c r="L1005" s="193" t="str">
        <f t="shared" si="729"/>
        <v>SI</v>
      </c>
      <c r="M1005" s="46" t="s">
        <v>192</v>
      </c>
      <c r="N1005" s="192">
        <f t="shared" si="730"/>
        <v>2</v>
      </c>
      <c r="O1005" s="190">
        <f>(N1005-N$1132)/(N$1133-N$1132)</f>
        <v>1</v>
      </c>
      <c r="P1005" s="46" t="s">
        <v>58</v>
      </c>
      <c r="Q1005" s="192">
        <f t="shared" si="731"/>
        <v>3</v>
      </c>
      <c r="R1005" s="190">
        <f>(Q1005-Q$1132)/(Q$1133-Q$1132)</f>
        <v>1</v>
      </c>
      <c r="S1005" s="46" t="s">
        <v>60</v>
      </c>
      <c r="T1005" s="192">
        <f t="shared" si="732"/>
        <v>2</v>
      </c>
      <c r="U1005" s="190">
        <f>(T1005-T$1132)/(T$1133-T$1132)</f>
        <v>1</v>
      </c>
      <c r="V1005" s="46" t="s">
        <v>62</v>
      </c>
      <c r="W1005" s="194">
        <f>VLOOKUP(V1005,'DATOS DE SOPORTE'!$S$5:$T$10,2,FALSE)</f>
        <v>1</v>
      </c>
      <c r="X1005" s="201">
        <f>(W1005-W$1132)/(W$1133-W$1132)</f>
        <v>0</v>
      </c>
      <c r="Y1005" s="46" t="s">
        <v>188</v>
      </c>
      <c r="Z1005" s="194">
        <f t="shared" si="733"/>
        <v>1</v>
      </c>
      <c r="AA1005" s="201">
        <f>(Z1005-Z$1132)/(Z$1133-Z$1132)</f>
        <v>0</v>
      </c>
      <c r="AB1005" s="46" t="s">
        <v>136</v>
      </c>
      <c r="AC1005" s="194">
        <f t="shared" si="734"/>
        <v>2</v>
      </c>
      <c r="AD1005" s="201">
        <f>(AC1005-AC$1132)/(AC$1133-AC$1132)</f>
        <v>1</v>
      </c>
      <c r="AE1005" s="46" t="s">
        <v>136</v>
      </c>
      <c r="AF1005" s="194">
        <f t="shared" si="735"/>
        <v>2</v>
      </c>
      <c r="AG1005" s="201">
        <f>(AF1005-AF$1132)/(AF$1133-AF$1132)</f>
        <v>1</v>
      </c>
      <c r="AH1005" s="24" t="s">
        <v>67</v>
      </c>
      <c r="AI1005" s="194">
        <f>VLOOKUP(AH1005,'DATOS DE SOPORTE'!$V$5:$W$8,2,FALSE)</f>
        <v>1</v>
      </c>
      <c r="AJ1005" s="201">
        <f>(AI1005-AI$1132)/(AI$1133-AI$1132)</f>
        <v>0</v>
      </c>
      <c r="AK1005" s="58" t="str">
        <f t="shared" si="727"/>
        <v>Bueno</v>
      </c>
      <c r="AL1005" s="196">
        <f>IFERROR(SQRT(($E1005-$E$1136)^2+($C1005-$C$1136)^2),0)</f>
        <v>0.15959504768913696</v>
      </c>
      <c r="AM1005" s="197" t="str">
        <f>IF(AL1005&lt;=SMALL($AL$3:$AL$1130,1),"MAS PARECIDO","NO")</f>
        <v>NO</v>
      </c>
      <c r="AN1005" s="197" t="str">
        <f>IF(AL1005&lt;=SMALL($AL$3:$AL$1130,5),"SIMILAR","NO")</f>
        <v>NO</v>
      </c>
      <c r="AO1005" s="197" t="str">
        <f t="shared" si="736"/>
        <v>N/A</v>
      </c>
      <c r="AP1005" s="197">
        <f t="shared" si="737"/>
        <v>0</v>
      </c>
      <c r="AQ1005" s="198">
        <f t="shared" si="738"/>
        <v>0</v>
      </c>
      <c r="AR1005" s="196">
        <f>IFERROR(SQRT(($E1005-$E$1136)^2+($H1005-$H$1136)^2),0)</f>
        <v>0.33362722141881695</v>
      </c>
      <c r="AS1005" s="197" t="str">
        <f>IF(AR1005&lt;=SMALL(AR$3:AR$1130,1),"MAS PARECIDO","NO")</f>
        <v>NO</v>
      </c>
      <c r="AT1005" s="197" t="str">
        <f>IF(AR1005&lt;=SMALL(AR$3:AR$1130,5),"SIMILAR","NO")</f>
        <v>NO</v>
      </c>
      <c r="AU1005" s="197" t="str">
        <f t="shared" si="739"/>
        <v>N/A</v>
      </c>
      <c r="AV1005" s="197">
        <f t="shared" si="740"/>
        <v>0</v>
      </c>
      <c r="AW1005" s="198">
        <f t="shared" si="741"/>
        <v>0</v>
      </c>
      <c r="AX1005" s="199">
        <f>IFERROR(SQRT(($E1005-$E$1136)^2+($K1005-$K$1136)^2),0)</f>
        <v>0.40024493970633684</v>
      </c>
      <c r="AY1005" s="197" t="str">
        <f>IF(AX1005&lt;=SMALL(AX$3:AX$1130,1),"MAS PARECIDO","NO")</f>
        <v>NO</v>
      </c>
      <c r="AZ1005" s="197" t="str">
        <f>IF(AX1005&lt;=SMALL(AX$3:AX$1130,5),"SIMILAR","NO")</f>
        <v>NO</v>
      </c>
      <c r="BA1005" s="197" t="str">
        <f t="shared" si="742"/>
        <v>N/A</v>
      </c>
      <c r="BB1005" s="197">
        <f t="shared" si="743"/>
        <v>0</v>
      </c>
      <c r="BC1005" s="198">
        <f t="shared" si="744"/>
        <v>0</v>
      </c>
      <c r="BD1005" s="196">
        <f>IFERROR(SQRT(($E1005-$E$1136)^2+($O1005-$O$1136)^2),0)</f>
        <v>1.4000420012600379E-2</v>
      </c>
      <c r="BE1005" s="197" t="str">
        <f>IF(BD1005&lt;=SMALL(BD$3:BD$1130,1),"MAS PARECIDO","NO")</f>
        <v>NO</v>
      </c>
      <c r="BF1005" s="197" t="str">
        <f>IF(BD1005&lt;=SMALL(BD$3:BD$1130,5),"SIMILAR","NO")</f>
        <v>NO</v>
      </c>
      <c r="BG1005" s="197" t="str">
        <f t="shared" si="745"/>
        <v>N/A</v>
      </c>
      <c r="BH1005" s="197">
        <f t="shared" si="746"/>
        <v>0</v>
      </c>
      <c r="BI1005" s="198">
        <f t="shared" si="747"/>
        <v>0</v>
      </c>
      <c r="BJ1005" s="199">
        <f>IFERROR(SQRT(($E1005-$E$1136)^2+($R1005-$R$1136)^2),0)</f>
        <v>0.50019597335497334</v>
      </c>
      <c r="BK1005" s="197" t="str">
        <f>IF(BJ1005&lt;=SMALL(BJ$3:BJ$1130,1),"MAS PARECIDO","NO")</f>
        <v>NO</v>
      </c>
      <c r="BL1005" s="197" t="str">
        <f>IF(BJ1005&lt;=SMALL(BJ$3:BJ$1130,5),"SIMILAR","NO")</f>
        <v>NO</v>
      </c>
      <c r="BM1005" s="197" t="str">
        <f t="shared" si="748"/>
        <v>N/A</v>
      </c>
      <c r="BN1005" s="197">
        <f t="shared" si="749"/>
        <v>0</v>
      </c>
      <c r="BO1005" s="198">
        <f t="shared" si="750"/>
        <v>0</v>
      </c>
      <c r="BP1005" s="199">
        <f>IFERROR(SQRT(($E1005-$E$1136)^2+($U1005-$U$1136)^2),0)</f>
        <v>1.000098001078159</v>
      </c>
      <c r="BQ1005" s="197" t="str">
        <f>IF(BP1005&lt;=SMALL(BP$3:BP$1130,1),"MAS PARECIDO","NO")</f>
        <v>NO</v>
      </c>
      <c r="BR1005" s="197" t="str">
        <f>IF(BP1005&lt;=SMALL(BP$3:BP$1130,5),"SIMILAR","NO")</f>
        <v>NO</v>
      </c>
      <c r="BS1005" s="197" t="str">
        <f t="shared" si="751"/>
        <v>N/A</v>
      </c>
      <c r="BT1005" s="197">
        <f t="shared" si="752"/>
        <v>0</v>
      </c>
      <c r="BU1005" s="198">
        <f t="shared" si="753"/>
        <v>0</v>
      </c>
      <c r="BV1005" s="199">
        <f>IFERROR(SQRT(($E1005-$E$1136)^2+($X1005-$X$1136)^2),0)</f>
        <v>1.4000420012600379E-2</v>
      </c>
      <c r="BW1005" s="197" t="str">
        <f>IF(BV1005&lt;=SMALL(BV$3:BV$1130,1),"MAS PARECIDO","NO")</f>
        <v>NO</v>
      </c>
      <c r="BX1005" s="197" t="str">
        <f>IF(BV1005&lt;=SMALL(BV$3:BV$1130,5),"SIMILAR","NO")</f>
        <v>NO</v>
      </c>
      <c r="BY1005" s="197" t="str">
        <f t="shared" si="754"/>
        <v>N/A</v>
      </c>
      <c r="BZ1005" s="197">
        <f t="shared" si="755"/>
        <v>0</v>
      </c>
      <c r="CA1005" s="198">
        <f t="shared" si="756"/>
        <v>0</v>
      </c>
      <c r="CB1005" s="199">
        <f>IFERROR(SQRT(($E1005-$E$1136)^2+($AA1005-$AA$1136)^2),0)</f>
        <v>1.4000420012600379E-2</v>
      </c>
      <c r="CC1005" s="197" t="str">
        <f>IF(CB1005&lt;=SMALL(CB$3:CB$1130,1),"MAS PARECIDO","NO")</f>
        <v>NO</v>
      </c>
      <c r="CD1005" s="197" t="str">
        <f>IF(CB1005&lt;=SMALL(CB$3:CB$1130,5),"SIMILAR","NO")</f>
        <v>NO</v>
      </c>
      <c r="CE1005" s="197" t="str">
        <f t="shared" si="757"/>
        <v>N/A</v>
      </c>
      <c r="CF1005" s="197">
        <f t="shared" si="758"/>
        <v>0</v>
      </c>
      <c r="CG1005" s="198">
        <f t="shared" si="759"/>
        <v>0</v>
      </c>
      <c r="CH1005" s="199">
        <f>IFERROR(SQRT(($E1005-$E$1136)^2+($AD1005-$AD$1136)^2),0)</f>
        <v>1.4000420012600379E-2</v>
      </c>
      <c r="CI1005" s="197" t="str">
        <f>IF(CH1005&lt;=SMALL(CH$3:CH$1130,1),"MAS PARECIDO","NO")</f>
        <v>NO</v>
      </c>
      <c r="CJ1005" s="197" t="str">
        <f>IF(CH1005&lt;=SMALL(CH$3:CH$1130,5),"SIMILAR","NO")</f>
        <v>NO</v>
      </c>
      <c r="CK1005" s="197" t="str">
        <f t="shared" si="760"/>
        <v>N/A</v>
      </c>
      <c r="CL1005" s="197">
        <f t="shared" si="761"/>
        <v>0</v>
      </c>
      <c r="CM1005" s="198">
        <f t="shared" si="762"/>
        <v>0</v>
      </c>
      <c r="CN1005" s="199">
        <f>IFERROR(SQRT(($E1005-$E$1136)^2+($AG1005-$AG$1136)^2),0)</f>
        <v>1.4000420012600379E-2</v>
      </c>
      <c r="CO1005" s="197" t="str">
        <f>IF(CN1005&lt;=SMALL(CN$3:CN$1130,1),"MAS PARECIDO","NO")</f>
        <v>NO</v>
      </c>
      <c r="CP1005" s="197" t="str">
        <f>IF(CN1005&lt;=SMALL(CN$3:CN$1130,5),"SIMILAR","NO")</f>
        <v>NO</v>
      </c>
      <c r="CQ1005" s="197" t="str">
        <f t="shared" si="763"/>
        <v>N/A</v>
      </c>
      <c r="CR1005" s="197">
        <f t="shared" si="764"/>
        <v>0</v>
      </c>
      <c r="CS1005" s="198">
        <f t="shared" si="765"/>
        <v>0</v>
      </c>
      <c r="CT1005" s="199">
        <f>IFERROR(SQRT(($E1005-$E$1136)^2+($AJ1005-$AJ$1136)^2),0)</f>
        <v>1.4000420012600379E-2</v>
      </c>
      <c r="CU1005" s="197" t="str">
        <f>IF(CT1005&lt;=SMALL(CT$3:CT$1130,1),"MAS PARECIDO","NO")</f>
        <v>NO</v>
      </c>
      <c r="CV1005" s="197" t="str">
        <f>IF(CT1005&lt;=SMALL(CT$3:CT$1130,5),"SIMILAR","NO")</f>
        <v>NO</v>
      </c>
      <c r="CW1005" s="197" t="str">
        <f t="shared" si="766"/>
        <v>N/A</v>
      </c>
      <c r="CX1005" s="197">
        <f t="shared" si="767"/>
        <v>0</v>
      </c>
      <c r="CY1005" s="198">
        <f t="shared" si="768"/>
        <v>0</v>
      </c>
      <c r="CZ1005" s="2">
        <v>0</v>
      </c>
      <c r="DA1005" s="2" t="s">
        <v>2817</v>
      </c>
      <c r="DB1005" s="2">
        <v>0</v>
      </c>
      <c r="DC1005" s="2" t="s">
        <v>189</v>
      </c>
    </row>
    <row r="1006" spans="1:107">
      <c r="A1006" s="24" t="s">
        <v>1154</v>
      </c>
      <c r="B1006" s="46">
        <v>76496.61</v>
      </c>
      <c r="C1006" s="190">
        <f>(B1006-$B$1132)/($B$1133-$B$1132)</f>
        <v>8.4152539853774327E-2</v>
      </c>
      <c r="D1006" s="46">
        <v>3200</v>
      </c>
      <c r="E1006" s="190">
        <f>(D1006-$D$1132)/($D$1133-$D$1132)</f>
        <v>6.3701911057331721E-3</v>
      </c>
      <c r="F1006" s="46" t="s">
        <v>191</v>
      </c>
      <c r="G1006" s="192">
        <f>VLOOKUP(F1006,'DATOS DE SOPORTE'!$Y$5:$Z$8,2,FALSE)</f>
        <v>1</v>
      </c>
      <c r="H1006" s="190">
        <f>(G1006-$G$1132)/($G$1133-$G$1132)</f>
        <v>0</v>
      </c>
      <c r="I1006" s="50">
        <v>2</v>
      </c>
      <c r="J1006" s="200">
        <f t="shared" si="728"/>
        <v>2</v>
      </c>
      <c r="K1006" s="190">
        <f>(J1006-$J$1132)/($J$1133-$J$1132)</f>
        <v>0.4</v>
      </c>
      <c r="L1006" s="193" t="str">
        <f t="shared" si="729"/>
        <v>SI</v>
      </c>
      <c r="M1006" s="46" t="s">
        <v>192</v>
      </c>
      <c r="N1006" s="192">
        <f t="shared" si="730"/>
        <v>2</v>
      </c>
      <c r="O1006" s="190">
        <f>(N1006-N$1132)/(N$1133-N$1132)</f>
        <v>1</v>
      </c>
      <c r="P1006" s="46" t="s">
        <v>196</v>
      </c>
      <c r="Q1006" s="192">
        <f t="shared" si="731"/>
        <v>1</v>
      </c>
      <c r="R1006" s="190">
        <f>(Q1006-Q$1132)/(Q$1133-Q$1132)</f>
        <v>0</v>
      </c>
      <c r="S1006" s="46" t="s">
        <v>194</v>
      </c>
      <c r="T1006" s="192">
        <f t="shared" si="732"/>
        <v>1</v>
      </c>
      <c r="U1006" s="190">
        <f>(T1006-T$1132)/(T$1133-T$1132)</f>
        <v>0</v>
      </c>
      <c r="V1006" s="46" t="s">
        <v>62</v>
      </c>
      <c r="W1006" s="194">
        <f>VLOOKUP(V1006,'DATOS DE SOPORTE'!$S$5:$T$10,2,FALSE)</f>
        <v>1</v>
      </c>
      <c r="X1006" s="201">
        <f>(W1006-W$1132)/(W$1133-W$1132)</f>
        <v>0</v>
      </c>
      <c r="Y1006" s="46" t="s">
        <v>136</v>
      </c>
      <c r="Z1006" s="194">
        <f t="shared" si="733"/>
        <v>2</v>
      </c>
      <c r="AA1006" s="201">
        <f>(Z1006-Z$1132)/(Z$1133-Z$1132)</f>
        <v>1</v>
      </c>
      <c r="AB1006" s="46" t="s">
        <v>136</v>
      </c>
      <c r="AC1006" s="194">
        <f t="shared" si="734"/>
        <v>2</v>
      </c>
      <c r="AD1006" s="201">
        <f>(AC1006-AC$1132)/(AC$1133-AC$1132)</f>
        <v>1</v>
      </c>
      <c r="AE1006" s="46" t="s">
        <v>136</v>
      </c>
      <c r="AF1006" s="194">
        <f t="shared" si="735"/>
        <v>2</v>
      </c>
      <c r="AG1006" s="201">
        <f>(AF1006-AF$1132)/(AF$1133-AF$1132)</f>
        <v>1</v>
      </c>
      <c r="AH1006" s="24" t="s">
        <v>67</v>
      </c>
      <c r="AI1006" s="194">
        <f>VLOOKUP(AH1006,'DATOS DE SOPORTE'!$V$5:$W$8,2,FALSE)</f>
        <v>1</v>
      </c>
      <c r="AJ1006" s="201">
        <f>(AI1006-AI$1132)/(AI$1133-AI$1132)</f>
        <v>0</v>
      </c>
      <c r="AK1006" s="58" t="str">
        <f t="shared" si="727"/>
        <v>Bueno</v>
      </c>
      <c r="AL1006" s="196">
        <f>IFERROR(SQRT(($E1006-$E$1136)^2+($C1006-$C$1136)^2),0)</f>
        <v>0.12115564652270666</v>
      </c>
      <c r="AM1006" s="197" t="str">
        <f>IF(AL1006&lt;=SMALL($AL$3:$AL$1130,1),"MAS PARECIDO","NO")</f>
        <v>NO</v>
      </c>
      <c r="AN1006" s="197" t="str">
        <f>IF(AL1006&lt;=SMALL($AL$3:$AL$1130,5),"SIMILAR","NO")</f>
        <v>NO</v>
      </c>
      <c r="AO1006" s="197" t="str">
        <f t="shared" si="736"/>
        <v>N/A</v>
      </c>
      <c r="AP1006" s="197">
        <f t="shared" si="737"/>
        <v>0</v>
      </c>
      <c r="AQ1006" s="198">
        <f t="shared" si="738"/>
        <v>0</v>
      </c>
      <c r="AR1006" s="196">
        <f>IFERROR(SQRT(($E1006-$E$1136)^2+($H1006-$H$1136)^2),0)</f>
        <v>0.33339477135795292</v>
      </c>
      <c r="AS1006" s="197" t="str">
        <f>IF(AR1006&lt;=SMALL(AR$3:AR$1130,1),"MAS PARECIDO","NO")</f>
        <v>NO</v>
      </c>
      <c r="AT1006" s="197" t="str">
        <f>IF(AR1006&lt;=SMALL(AR$3:AR$1130,5),"SIMILAR","NO")</f>
        <v>NO</v>
      </c>
      <c r="AU1006" s="197" t="str">
        <f t="shared" si="739"/>
        <v>N/A</v>
      </c>
      <c r="AV1006" s="197">
        <f t="shared" si="740"/>
        <v>0</v>
      </c>
      <c r="AW1006" s="198">
        <f t="shared" si="741"/>
        <v>0</v>
      </c>
      <c r="AX1006" s="199">
        <f>IFERROR(SQRT(($E1006-$E$1136)^2+($K1006-$K$1136)^2),0)</f>
        <v>0.20010237994014615</v>
      </c>
      <c r="AY1006" s="197" t="str">
        <f>IF(AX1006&lt;=SMALL(AX$3:AX$1130,1),"MAS PARECIDO","NO")</f>
        <v>NO</v>
      </c>
      <c r="AZ1006" s="197" t="str">
        <f>IF(AX1006&lt;=SMALL(AX$3:AX$1130,5),"SIMILAR","NO")</f>
        <v>NO</v>
      </c>
      <c r="BA1006" s="197" t="str">
        <f t="shared" si="742"/>
        <v>N/A</v>
      </c>
      <c r="BB1006" s="197">
        <f t="shared" si="743"/>
        <v>0</v>
      </c>
      <c r="BC1006" s="198">
        <f t="shared" si="744"/>
        <v>0</v>
      </c>
      <c r="BD1006" s="196">
        <f>IFERROR(SQRT(($E1006-$E$1136)^2+($O1006-$O$1136)^2),0)</f>
        <v>6.4001920057601726E-3</v>
      </c>
      <c r="BE1006" s="197" t="str">
        <f>IF(BD1006&lt;=SMALL(BD$3:BD$1130,1),"MAS PARECIDO","NO")</f>
        <v>NO</v>
      </c>
      <c r="BF1006" s="197" t="str">
        <f>IF(BD1006&lt;=SMALL(BD$3:BD$1130,5),"SIMILAR","NO")</f>
        <v>NO</v>
      </c>
      <c r="BG1006" s="197" t="str">
        <f t="shared" si="745"/>
        <v>N/A</v>
      </c>
      <c r="BH1006" s="197">
        <f t="shared" si="746"/>
        <v>0</v>
      </c>
      <c r="BI1006" s="198">
        <f t="shared" si="747"/>
        <v>0</v>
      </c>
      <c r="BJ1006" s="199">
        <f>IFERROR(SQRT(($E1006-$E$1136)^2+($R1006-$R$1136)^2),0)</f>
        <v>0.5000409607799251</v>
      </c>
      <c r="BK1006" s="197" t="str">
        <f>IF(BJ1006&lt;=SMALL(BJ$3:BJ$1130,1),"MAS PARECIDO","NO")</f>
        <v>NO</v>
      </c>
      <c r="BL1006" s="197" t="str">
        <f>IF(BJ1006&lt;=SMALL(BJ$3:BJ$1130,5),"SIMILAR","NO")</f>
        <v>NO</v>
      </c>
      <c r="BM1006" s="197" t="str">
        <f t="shared" si="748"/>
        <v>N/A</v>
      </c>
      <c r="BN1006" s="197">
        <f t="shared" si="749"/>
        <v>0</v>
      </c>
      <c r="BO1006" s="198">
        <f t="shared" si="750"/>
        <v>0</v>
      </c>
      <c r="BP1006" s="199">
        <f>IFERROR(SQRT(($E1006-$E$1136)^2+($U1006-$U$1136)^2),0)</f>
        <v>6.4001920057601726E-3</v>
      </c>
      <c r="BQ1006" s="197" t="str">
        <f>IF(BP1006&lt;=SMALL(BP$3:BP$1130,1),"MAS PARECIDO","NO")</f>
        <v>NO</v>
      </c>
      <c r="BR1006" s="197" t="str">
        <f>IF(BP1006&lt;=SMALL(BP$3:BP$1130,5),"SIMILAR","NO")</f>
        <v>NO</v>
      </c>
      <c r="BS1006" s="197" t="str">
        <f t="shared" si="751"/>
        <v>N/A</v>
      </c>
      <c r="BT1006" s="197">
        <f t="shared" si="752"/>
        <v>0</v>
      </c>
      <c r="BU1006" s="198">
        <f t="shared" si="753"/>
        <v>0</v>
      </c>
      <c r="BV1006" s="199">
        <f>IFERROR(SQRT(($E1006-$E$1136)^2+($X1006-$X$1136)^2),0)</f>
        <v>6.4001920057601726E-3</v>
      </c>
      <c r="BW1006" s="197" t="str">
        <f>IF(BV1006&lt;=SMALL(BV$3:BV$1130,1),"MAS PARECIDO","NO")</f>
        <v>NO</v>
      </c>
      <c r="BX1006" s="197" t="str">
        <f>IF(BV1006&lt;=SMALL(BV$3:BV$1130,5),"SIMILAR","NO")</f>
        <v>NO</v>
      </c>
      <c r="BY1006" s="197" t="str">
        <f t="shared" si="754"/>
        <v>N/A</v>
      </c>
      <c r="BZ1006" s="197">
        <f t="shared" si="755"/>
        <v>0</v>
      </c>
      <c r="CA1006" s="198">
        <f t="shared" si="756"/>
        <v>0</v>
      </c>
      <c r="CB1006" s="199">
        <f>IFERROR(SQRT(($E1006-$E$1136)^2+($AA1006-$AA$1136)^2),0)</f>
        <v>1.0000204810191193</v>
      </c>
      <c r="CC1006" s="197" t="str">
        <f>IF(CB1006&lt;=SMALL(CB$3:CB$1130,1),"MAS PARECIDO","NO")</f>
        <v>NO</v>
      </c>
      <c r="CD1006" s="197" t="str">
        <f>IF(CB1006&lt;=SMALL(CB$3:CB$1130,5),"SIMILAR","NO")</f>
        <v>NO</v>
      </c>
      <c r="CE1006" s="197" t="str">
        <f t="shared" si="757"/>
        <v>N/A</v>
      </c>
      <c r="CF1006" s="197">
        <f t="shared" si="758"/>
        <v>0</v>
      </c>
      <c r="CG1006" s="198">
        <f t="shared" si="759"/>
        <v>0</v>
      </c>
      <c r="CH1006" s="199">
        <f>IFERROR(SQRT(($E1006-$E$1136)^2+($AD1006-$AD$1136)^2),0)</f>
        <v>6.4001920057601726E-3</v>
      </c>
      <c r="CI1006" s="197" t="str">
        <f>IF(CH1006&lt;=SMALL(CH$3:CH$1130,1),"MAS PARECIDO","NO")</f>
        <v>NO</v>
      </c>
      <c r="CJ1006" s="197" t="str">
        <f>IF(CH1006&lt;=SMALL(CH$3:CH$1130,5),"SIMILAR","NO")</f>
        <v>NO</v>
      </c>
      <c r="CK1006" s="197" t="str">
        <f t="shared" si="760"/>
        <v>N/A</v>
      </c>
      <c r="CL1006" s="197">
        <f t="shared" si="761"/>
        <v>0</v>
      </c>
      <c r="CM1006" s="198">
        <f t="shared" si="762"/>
        <v>0</v>
      </c>
      <c r="CN1006" s="199">
        <f>IFERROR(SQRT(($E1006-$E$1136)^2+($AG1006-$AG$1136)^2),0)</f>
        <v>6.4001920057601726E-3</v>
      </c>
      <c r="CO1006" s="197" t="str">
        <f>IF(CN1006&lt;=SMALL(CN$3:CN$1130,1),"MAS PARECIDO","NO")</f>
        <v>NO</v>
      </c>
      <c r="CP1006" s="197" t="str">
        <f>IF(CN1006&lt;=SMALL(CN$3:CN$1130,5),"SIMILAR","NO")</f>
        <v>NO</v>
      </c>
      <c r="CQ1006" s="197" t="str">
        <f t="shared" si="763"/>
        <v>N/A</v>
      </c>
      <c r="CR1006" s="197">
        <f t="shared" si="764"/>
        <v>0</v>
      </c>
      <c r="CS1006" s="198">
        <f t="shared" si="765"/>
        <v>0</v>
      </c>
      <c r="CT1006" s="199">
        <f>IFERROR(SQRT(($E1006-$E$1136)^2+($AJ1006-$AJ$1136)^2),0)</f>
        <v>6.4001920057601726E-3</v>
      </c>
      <c r="CU1006" s="197" t="str">
        <f>IF(CT1006&lt;=SMALL(CT$3:CT$1130,1),"MAS PARECIDO","NO")</f>
        <v>NO</v>
      </c>
      <c r="CV1006" s="197" t="str">
        <f>IF(CT1006&lt;=SMALL(CT$3:CT$1130,5),"SIMILAR","NO")</f>
        <v>NO</v>
      </c>
      <c r="CW1006" s="197" t="str">
        <f t="shared" si="766"/>
        <v>N/A</v>
      </c>
      <c r="CX1006" s="197">
        <f t="shared" si="767"/>
        <v>0</v>
      </c>
      <c r="CY1006" s="198">
        <f t="shared" si="768"/>
        <v>0</v>
      </c>
      <c r="CZ1006" s="2">
        <v>0</v>
      </c>
      <c r="DA1006" s="2" t="s">
        <v>2818</v>
      </c>
      <c r="DB1006" s="2">
        <v>0</v>
      </c>
      <c r="DC1006" s="2" t="s">
        <v>189</v>
      </c>
    </row>
    <row r="1007" spans="1:107">
      <c r="A1007" s="24" t="s">
        <v>1155</v>
      </c>
      <c r="B1007" s="46">
        <v>174332.01</v>
      </c>
      <c r="C1007" s="190">
        <f>(B1007-$B$1132)/($B$1133-$B$1132)</f>
        <v>0.19851363100666655</v>
      </c>
      <c r="D1007" s="46">
        <v>15000</v>
      </c>
      <c r="E1007" s="190">
        <f>(D1007-$D$1132)/($D$1133-$D$1132)</f>
        <v>2.9970899126973809E-2</v>
      </c>
      <c r="F1007" s="46" t="s">
        <v>191</v>
      </c>
      <c r="G1007" s="192">
        <f>VLOOKUP(F1007,'DATOS DE SOPORTE'!$Y$5:$Z$8,2,FALSE)</f>
        <v>1</v>
      </c>
      <c r="H1007" s="190">
        <f>(G1007-$G$1132)/($G$1133-$G$1132)</f>
        <v>0</v>
      </c>
      <c r="I1007" s="50">
        <v>1</v>
      </c>
      <c r="J1007" s="200">
        <f t="shared" si="728"/>
        <v>1</v>
      </c>
      <c r="K1007" s="190">
        <f>(J1007-$J$1132)/($J$1133-$J$1132)</f>
        <v>0.2</v>
      </c>
      <c r="L1007" s="193" t="str">
        <f t="shared" si="729"/>
        <v>SI</v>
      </c>
      <c r="M1007" s="46" t="s">
        <v>192</v>
      </c>
      <c r="N1007" s="192">
        <f t="shared" si="730"/>
        <v>2</v>
      </c>
      <c r="O1007" s="190">
        <f>(N1007-N$1132)/(N$1133-N$1132)</f>
        <v>1</v>
      </c>
      <c r="P1007" s="46" t="s">
        <v>193</v>
      </c>
      <c r="Q1007" s="192">
        <f t="shared" si="731"/>
        <v>2</v>
      </c>
      <c r="R1007" s="190">
        <f>(Q1007-Q$1132)/(Q$1133-Q$1132)</f>
        <v>0.5</v>
      </c>
      <c r="S1007" s="46" t="s">
        <v>194</v>
      </c>
      <c r="T1007" s="192">
        <f t="shared" si="732"/>
        <v>1</v>
      </c>
      <c r="U1007" s="190">
        <f>(T1007-T$1132)/(T$1133-T$1132)</f>
        <v>0</v>
      </c>
      <c r="V1007" s="46" t="s">
        <v>62</v>
      </c>
      <c r="W1007" s="194">
        <f>VLOOKUP(V1007,'DATOS DE SOPORTE'!$S$5:$T$10,2,FALSE)</f>
        <v>1</v>
      </c>
      <c r="X1007" s="201">
        <f>(W1007-W$1132)/(W$1133-W$1132)</f>
        <v>0</v>
      </c>
      <c r="Y1007" s="46" t="s">
        <v>188</v>
      </c>
      <c r="Z1007" s="194">
        <f t="shared" si="733"/>
        <v>1</v>
      </c>
      <c r="AA1007" s="201">
        <f>(Z1007-Z$1132)/(Z$1133-Z$1132)</f>
        <v>0</v>
      </c>
      <c r="AB1007" s="46" t="s">
        <v>136</v>
      </c>
      <c r="AC1007" s="194">
        <f t="shared" si="734"/>
        <v>2</v>
      </c>
      <c r="AD1007" s="201">
        <f>(AC1007-AC$1132)/(AC$1133-AC$1132)</f>
        <v>1</v>
      </c>
      <c r="AE1007" s="46" t="s">
        <v>136</v>
      </c>
      <c r="AF1007" s="194">
        <f t="shared" si="735"/>
        <v>2</v>
      </c>
      <c r="AG1007" s="201">
        <f>(AF1007-AF$1132)/(AF$1133-AF$1132)</f>
        <v>1</v>
      </c>
      <c r="AH1007" s="24" t="s">
        <v>67</v>
      </c>
      <c r="AI1007" s="194">
        <f>VLOOKUP(AH1007,'DATOS DE SOPORTE'!$V$5:$W$8,2,FALSE)</f>
        <v>1</v>
      </c>
      <c r="AJ1007" s="201">
        <f>(AI1007-AI$1132)/(AI$1133-AI$1132)</f>
        <v>0</v>
      </c>
      <c r="AK1007" s="58" t="str">
        <f t="shared" si="727"/>
        <v>Regular</v>
      </c>
      <c r="AL1007" s="196">
        <f>IFERROR(SQRT(($E1007-$E$1136)^2+($C1007-$C$1136)^2),0)</f>
        <v>3.072376561302451E-2</v>
      </c>
      <c r="AM1007" s="197" t="str">
        <f>IF(AL1007&lt;=SMALL($AL$3:$AL$1130,1),"MAS PARECIDO","NO")</f>
        <v>NO</v>
      </c>
      <c r="AN1007" s="197" t="str">
        <f>IF(AL1007&lt;=SMALL($AL$3:$AL$1130,5),"SIMILAR","NO")</f>
        <v>NO</v>
      </c>
      <c r="AO1007" s="197" t="str">
        <f t="shared" si="736"/>
        <v>N/A</v>
      </c>
      <c r="AP1007" s="197">
        <f t="shared" si="737"/>
        <v>0</v>
      </c>
      <c r="AQ1007" s="198">
        <f t="shared" si="738"/>
        <v>0</v>
      </c>
      <c r="AR1007" s="196">
        <f>IFERROR(SQRT(($E1007-$E$1136)^2+($H1007-$H$1136)^2),0)</f>
        <v>0.33468069127683658</v>
      </c>
      <c r="AS1007" s="197" t="str">
        <f>IF(AR1007&lt;=SMALL(AR$3:AR$1130,1),"MAS PARECIDO","NO")</f>
        <v>NO</v>
      </c>
      <c r="AT1007" s="197" t="str">
        <f>IF(AR1007&lt;=SMALL(AR$3:AR$1130,5),"SIMILAR","NO")</f>
        <v>NO</v>
      </c>
      <c r="AU1007" s="197" t="str">
        <f t="shared" si="739"/>
        <v>N/A</v>
      </c>
      <c r="AV1007" s="197">
        <f t="shared" si="740"/>
        <v>0</v>
      </c>
      <c r="AW1007" s="198">
        <f t="shared" si="741"/>
        <v>0</v>
      </c>
      <c r="AX1007" s="199">
        <f>IFERROR(SQRT(($E1007-$E$1136)^2+($K1007-$K$1136)^2),0)</f>
        <v>3.0000900027000808E-2</v>
      </c>
      <c r="AY1007" s="197" t="str">
        <f>IF(AX1007&lt;=SMALL(AX$3:AX$1130,1),"MAS PARECIDO","NO")</f>
        <v>NO</v>
      </c>
      <c r="AZ1007" s="197" t="str">
        <f>IF(AX1007&lt;=SMALL(AX$3:AX$1130,5),"SIMILAR","NO")</f>
        <v>NO</v>
      </c>
      <c r="BA1007" s="197" t="str">
        <f t="shared" si="742"/>
        <v>N/A</v>
      </c>
      <c r="BB1007" s="197">
        <f t="shared" si="743"/>
        <v>0</v>
      </c>
      <c r="BC1007" s="198">
        <f t="shared" si="744"/>
        <v>0</v>
      </c>
      <c r="BD1007" s="196">
        <f>IFERROR(SQRT(($E1007-$E$1136)^2+($O1007-$O$1136)^2),0)</f>
        <v>3.0000900027000808E-2</v>
      </c>
      <c r="BE1007" s="197" t="str">
        <f>IF(BD1007&lt;=SMALL(BD$3:BD$1130,1),"MAS PARECIDO","NO")</f>
        <v>NO</v>
      </c>
      <c r="BF1007" s="197" t="str">
        <f>IF(BD1007&lt;=SMALL(BD$3:BD$1130,5),"SIMILAR","NO")</f>
        <v>NO</v>
      </c>
      <c r="BG1007" s="197" t="str">
        <f t="shared" si="745"/>
        <v>N/A</v>
      </c>
      <c r="BH1007" s="197">
        <f t="shared" si="746"/>
        <v>0</v>
      </c>
      <c r="BI1007" s="198">
        <f t="shared" si="747"/>
        <v>0</v>
      </c>
      <c r="BJ1007" s="199">
        <f>IFERROR(SQRT(($E1007-$E$1136)^2+($R1007-$R$1136)^2),0)</f>
        <v>3.0000900027000808E-2</v>
      </c>
      <c r="BK1007" s="197" t="str">
        <f>IF(BJ1007&lt;=SMALL(BJ$3:BJ$1130,1),"MAS PARECIDO","NO")</f>
        <v>NO</v>
      </c>
      <c r="BL1007" s="197" t="str">
        <f>IF(BJ1007&lt;=SMALL(BJ$3:BJ$1130,5),"SIMILAR","NO")</f>
        <v>NO</v>
      </c>
      <c r="BM1007" s="197" t="str">
        <f t="shared" si="748"/>
        <v>N/A</v>
      </c>
      <c r="BN1007" s="197">
        <f t="shared" si="749"/>
        <v>0</v>
      </c>
      <c r="BO1007" s="198">
        <f t="shared" si="750"/>
        <v>0</v>
      </c>
      <c r="BP1007" s="199">
        <f>IFERROR(SQRT(($E1007-$E$1136)^2+($U1007-$U$1136)^2),0)</f>
        <v>3.0000900027000808E-2</v>
      </c>
      <c r="BQ1007" s="197" t="str">
        <f>IF(BP1007&lt;=SMALL(BP$3:BP$1130,1),"MAS PARECIDO","NO")</f>
        <v>NO</v>
      </c>
      <c r="BR1007" s="197" t="str">
        <f>IF(BP1007&lt;=SMALL(BP$3:BP$1130,5),"SIMILAR","NO")</f>
        <v>NO</v>
      </c>
      <c r="BS1007" s="197" t="str">
        <f t="shared" si="751"/>
        <v>N/A</v>
      </c>
      <c r="BT1007" s="197">
        <f t="shared" si="752"/>
        <v>0</v>
      </c>
      <c r="BU1007" s="198">
        <f t="shared" si="753"/>
        <v>0</v>
      </c>
      <c r="BV1007" s="199">
        <f>IFERROR(SQRT(($E1007-$E$1136)^2+($X1007-$X$1136)^2),0)</f>
        <v>3.0000900027000808E-2</v>
      </c>
      <c r="BW1007" s="197" t="str">
        <f>IF(BV1007&lt;=SMALL(BV$3:BV$1130,1),"MAS PARECIDO","NO")</f>
        <v>NO</v>
      </c>
      <c r="BX1007" s="197" t="str">
        <f>IF(BV1007&lt;=SMALL(BV$3:BV$1130,5),"SIMILAR","NO")</f>
        <v>NO</v>
      </c>
      <c r="BY1007" s="197" t="str">
        <f t="shared" si="754"/>
        <v>N/A</v>
      </c>
      <c r="BZ1007" s="197">
        <f t="shared" si="755"/>
        <v>0</v>
      </c>
      <c r="CA1007" s="198">
        <f t="shared" si="756"/>
        <v>0</v>
      </c>
      <c r="CB1007" s="199">
        <f>IFERROR(SQRT(($E1007-$E$1136)^2+($AA1007-$AA$1136)^2),0)</f>
        <v>3.0000900027000808E-2</v>
      </c>
      <c r="CC1007" s="197" t="str">
        <f>IF(CB1007&lt;=SMALL(CB$3:CB$1130,1),"MAS PARECIDO","NO")</f>
        <v>NO</v>
      </c>
      <c r="CD1007" s="197" t="str">
        <f>IF(CB1007&lt;=SMALL(CB$3:CB$1130,5),"SIMILAR","NO")</f>
        <v>NO</v>
      </c>
      <c r="CE1007" s="197" t="str">
        <f t="shared" si="757"/>
        <v>N/A</v>
      </c>
      <c r="CF1007" s="197">
        <f t="shared" si="758"/>
        <v>0</v>
      </c>
      <c r="CG1007" s="198">
        <f t="shared" si="759"/>
        <v>0</v>
      </c>
      <c r="CH1007" s="199">
        <f>IFERROR(SQRT(($E1007-$E$1136)^2+($AD1007-$AD$1136)^2),0)</f>
        <v>3.0000900027000808E-2</v>
      </c>
      <c r="CI1007" s="197" t="str">
        <f>IF(CH1007&lt;=SMALL(CH$3:CH$1130,1),"MAS PARECIDO","NO")</f>
        <v>NO</v>
      </c>
      <c r="CJ1007" s="197" t="str">
        <f>IF(CH1007&lt;=SMALL(CH$3:CH$1130,5),"SIMILAR","NO")</f>
        <v>NO</v>
      </c>
      <c r="CK1007" s="197" t="str">
        <f t="shared" si="760"/>
        <v>N/A</v>
      </c>
      <c r="CL1007" s="197">
        <f t="shared" si="761"/>
        <v>0</v>
      </c>
      <c r="CM1007" s="198">
        <f t="shared" si="762"/>
        <v>0</v>
      </c>
      <c r="CN1007" s="199">
        <f>IFERROR(SQRT(($E1007-$E$1136)^2+($AG1007-$AG$1136)^2),0)</f>
        <v>3.0000900027000808E-2</v>
      </c>
      <c r="CO1007" s="197" t="str">
        <f>IF(CN1007&lt;=SMALL(CN$3:CN$1130,1),"MAS PARECIDO","NO")</f>
        <v>NO</v>
      </c>
      <c r="CP1007" s="197" t="str">
        <f>IF(CN1007&lt;=SMALL(CN$3:CN$1130,5),"SIMILAR","NO")</f>
        <v>NO</v>
      </c>
      <c r="CQ1007" s="197" t="str">
        <f t="shared" si="763"/>
        <v>N/A</v>
      </c>
      <c r="CR1007" s="197">
        <f t="shared" si="764"/>
        <v>0</v>
      </c>
      <c r="CS1007" s="198">
        <f t="shared" si="765"/>
        <v>0</v>
      </c>
      <c r="CT1007" s="199">
        <f>IFERROR(SQRT(($E1007-$E$1136)^2+($AJ1007-$AJ$1136)^2),0)</f>
        <v>3.0000900027000808E-2</v>
      </c>
      <c r="CU1007" s="197" t="str">
        <f>IF(CT1007&lt;=SMALL(CT$3:CT$1130,1),"MAS PARECIDO","NO")</f>
        <v>NO</v>
      </c>
      <c r="CV1007" s="197" t="str">
        <f>IF(CT1007&lt;=SMALL(CT$3:CT$1130,5),"SIMILAR","NO")</f>
        <v>NO</v>
      </c>
      <c r="CW1007" s="197" t="str">
        <f t="shared" si="766"/>
        <v>N/A</v>
      </c>
      <c r="CX1007" s="197">
        <f t="shared" si="767"/>
        <v>0</v>
      </c>
      <c r="CY1007" s="198">
        <f t="shared" si="768"/>
        <v>0</v>
      </c>
      <c r="CZ1007" s="2">
        <v>0</v>
      </c>
      <c r="DA1007" s="2" t="s">
        <v>2819</v>
      </c>
      <c r="DB1007" s="2">
        <v>1</v>
      </c>
      <c r="DC1007" s="2" t="s">
        <v>346</v>
      </c>
    </row>
    <row r="1008" spans="1:107">
      <c r="A1008" s="24" t="s">
        <v>1156</v>
      </c>
      <c r="B1008" s="46">
        <v>94797.38</v>
      </c>
      <c r="C1008" s="190">
        <f>(B1008-$B$1132)/($B$1133-$B$1132)</f>
        <v>0.10554455160144557</v>
      </c>
      <c r="D1008" s="46">
        <v>25000</v>
      </c>
      <c r="E1008" s="190">
        <f>(D1008-$D$1132)/($D$1133-$D$1132)</f>
        <v>4.9971499144974348E-2</v>
      </c>
      <c r="F1008" s="46" t="s">
        <v>203</v>
      </c>
      <c r="G1008" s="192">
        <f>VLOOKUP(F1008,'DATOS DE SOPORTE'!$Y$5:$Z$8,2,FALSE)</f>
        <v>3</v>
      </c>
      <c r="H1008" s="190">
        <f>(G1008-$G$1132)/($G$1133-$G$1132)</f>
        <v>0.66666666666666663</v>
      </c>
      <c r="I1008" s="50">
        <v>3</v>
      </c>
      <c r="J1008" s="200">
        <f t="shared" si="728"/>
        <v>3</v>
      </c>
      <c r="K1008" s="190">
        <f>(J1008-$J$1132)/($J$1133-$J$1132)</f>
        <v>0.6</v>
      </c>
      <c r="L1008" s="193" t="str">
        <f t="shared" si="729"/>
        <v>SI</v>
      </c>
      <c r="M1008" s="46" t="s">
        <v>192</v>
      </c>
      <c r="N1008" s="192">
        <f t="shared" si="730"/>
        <v>2</v>
      </c>
      <c r="O1008" s="190">
        <f>(N1008-N$1132)/(N$1133-N$1132)</f>
        <v>1</v>
      </c>
      <c r="P1008" s="46" t="s">
        <v>58</v>
      </c>
      <c r="Q1008" s="192">
        <f t="shared" si="731"/>
        <v>3</v>
      </c>
      <c r="R1008" s="190">
        <f>(Q1008-Q$1132)/(Q$1133-Q$1132)</f>
        <v>1</v>
      </c>
      <c r="S1008" s="46" t="s">
        <v>60</v>
      </c>
      <c r="T1008" s="192">
        <f t="shared" si="732"/>
        <v>2</v>
      </c>
      <c r="U1008" s="190">
        <f>(T1008-T$1132)/(T$1133-T$1132)</f>
        <v>1</v>
      </c>
      <c r="V1008" s="46" t="s">
        <v>62</v>
      </c>
      <c r="W1008" s="194">
        <f>VLOOKUP(V1008,'DATOS DE SOPORTE'!$S$5:$T$10,2,FALSE)</f>
        <v>1</v>
      </c>
      <c r="X1008" s="201">
        <f>(W1008-W$1132)/(W$1133-W$1132)</f>
        <v>0</v>
      </c>
      <c r="Y1008" s="46" t="s">
        <v>188</v>
      </c>
      <c r="Z1008" s="194">
        <f t="shared" si="733"/>
        <v>1</v>
      </c>
      <c r="AA1008" s="201">
        <f>(Z1008-Z$1132)/(Z$1133-Z$1132)</f>
        <v>0</v>
      </c>
      <c r="AB1008" s="46" t="s">
        <v>136</v>
      </c>
      <c r="AC1008" s="194">
        <f t="shared" si="734"/>
        <v>2</v>
      </c>
      <c r="AD1008" s="201">
        <f>(AC1008-AC$1132)/(AC$1133-AC$1132)</f>
        <v>1</v>
      </c>
      <c r="AE1008" s="46" t="s">
        <v>188</v>
      </c>
      <c r="AF1008" s="194">
        <f t="shared" si="735"/>
        <v>1</v>
      </c>
      <c r="AG1008" s="201">
        <f>(AF1008-AF$1132)/(AF$1133-AF$1132)</f>
        <v>0</v>
      </c>
      <c r="AH1008" s="24" t="s">
        <v>67</v>
      </c>
      <c r="AI1008" s="194">
        <f>VLOOKUP(AH1008,'DATOS DE SOPORTE'!$V$5:$W$8,2,FALSE)</f>
        <v>1</v>
      </c>
      <c r="AJ1008" s="201">
        <f>(AI1008-AI$1132)/(AI$1133-AI$1132)</f>
        <v>0</v>
      </c>
      <c r="AK1008" s="58" t="str">
        <f t="shared" si="727"/>
        <v>Bueno</v>
      </c>
      <c r="AL1008" s="196">
        <f>IFERROR(SQRT(($E1008-$E$1136)^2+($C1008-$C$1136)^2),0)</f>
        <v>0.1114415004277496</v>
      </c>
      <c r="AM1008" s="197" t="str">
        <f>IF(AL1008&lt;=SMALL($AL$3:$AL$1130,1),"MAS PARECIDO","NO")</f>
        <v>NO</v>
      </c>
      <c r="AN1008" s="197" t="str">
        <f>IF(AL1008&lt;=SMALL($AL$3:$AL$1130,5),"SIMILAR","NO")</f>
        <v>NO</v>
      </c>
      <c r="AO1008" s="197" t="str">
        <f t="shared" si="736"/>
        <v>N/A</v>
      </c>
      <c r="AP1008" s="197">
        <f t="shared" si="737"/>
        <v>0</v>
      </c>
      <c r="AQ1008" s="198">
        <f t="shared" si="738"/>
        <v>0</v>
      </c>
      <c r="AR1008" s="196">
        <f>IFERROR(SQRT(($E1008-$E$1136)^2+($H1008-$H$1136)^2),0)</f>
        <v>0.33706269612323075</v>
      </c>
      <c r="AS1008" s="197" t="str">
        <f>IF(AR1008&lt;=SMALL(AR$3:AR$1130,1),"MAS PARECIDO","NO")</f>
        <v>NO</v>
      </c>
      <c r="AT1008" s="197" t="str">
        <f>IF(AR1008&lt;=SMALL(AR$3:AR$1130,5),"SIMILAR","NO")</f>
        <v>NO</v>
      </c>
      <c r="AU1008" s="197" t="str">
        <f t="shared" si="739"/>
        <v>N/A</v>
      </c>
      <c r="AV1008" s="197">
        <f t="shared" si="740"/>
        <v>0</v>
      </c>
      <c r="AW1008" s="198">
        <f t="shared" si="741"/>
        <v>0</v>
      </c>
      <c r="AX1008" s="199">
        <f>IFERROR(SQRT(($E1008-$E$1136)^2+($K1008-$K$1136)^2),0)</f>
        <v>0.40311307347535907</v>
      </c>
      <c r="AY1008" s="197" t="str">
        <f>IF(AX1008&lt;=SMALL(AX$3:AX$1130,1),"MAS PARECIDO","NO")</f>
        <v>NO</v>
      </c>
      <c r="AZ1008" s="197" t="str">
        <f>IF(AX1008&lt;=SMALL(AX$3:AX$1130,5),"SIMILAR","NO")</f>
        <v>NO</v>
      </c>
      <c r="BA1008" s="197" t="str">
        <f t="shared" si="742"/>
        <v>N/A</v>
      </c>
      <c r="BB1008" s="197">
        <f t="shared" si="743"/>
        <v>0</v>
      </c>
      <c r="BC1008" s="198">
        <f t="shared" si="744"/>
        <v>0</v>
      </c>
      <c r="BD1008" s="196">
        <f>IFERROR(SQRT(($E1008-$E$1136)^2+($O1008-$O$1136)^2),0)</f>
        <v>5.0001500045001347E-2</v>
      </c>
      <c r="BE1008" s="197" t="str">
        <f>IF(BD1008&lt;=SMALL(BD$3:BD$1130,1),"MAS PARECIDO","NO")</f>
        <v>NO</v>
      </c>
      <c r="BF1008" s="197" t="str">
        <f>IF(BD1008&lt;=SMALL(BD$3:BD$1130,5),"SIMILAR","NO")</f>
        <v>NO</v>
      </c>
      <c r="BG1008" s="197" t="str">
        <f t="shared" si="745"/>
        <v>N/A</v>
      </c>
      <c r="BH1008" s="197">
        <f t="shared" si="746"/>
        <v>0</v>
      </c>
      <c r="BI1008" s="198">
        <f t="shared" si="747"/>
        <v>0</v>
      </c>
      <c r="BJ1008" s="199">
        <f>IFERROR(SQRT(($E1008-$E$1136)^2+($R1008-$R$1136)^2),0)</f>
        <v>0.50249393031831757</v>
      </c>
      <c r="BK1008" s="197" t="str">
        <f>IF(BJ1008&lt;=SMALL(BJ$3:BJ$1130,1),"MAS PARECIDO","NO")</f>
        <v>NO</v>
      </c>
      <c r="BL1008" s="197" t="str">
        <f>IF(BJ1008&lt;=SMALL(BJ$3:BJ$1130,5),"SIMILAR","NO")</f>
        <v>NO</v>
      </c>
      <c r="BM1008" s="197" t="str">
        <f t="shared" si="748"/>
        <v>N/A</v>
      </c>
      <c r="BN1008" s="197">
        <f t="shared" si="749"/>
        <v>0</v>
      </c>
      <c r="BO1008" s="198">
        <f t="shared" si="750"/>
        <v>0</v>
      </c>
      <c r="BP1008" s="199">
        <f>IFERROR(SQRT(($E1008-$E$1136)^2+($U1008-$U$1136)^2),0)</f>
        <v>1.0012492946348328</v>
      </c>
      <c r="BQ1008" s="197" t="str">
        <f>IF(BP1008&lt;=SMALL(BP$3:BP$1130,1),"MAS PARECIDO","NO")</f>
        <v>NO</v>
      </c>
      <c r="BR1008" s="197" t="str">
        <f>IF(BP1008&lt;=SMALL(BP$3:BP$1130,5),"SIMILAR","NO")</f>
        <v>NO</v>
      </c>
      <c r="BS1008" s="197" t="str">
        <f t="shared" si="751"/>
        <v>N/A</v>
      </c>
      <c r="BT1008" s="197">
        <f t="shared" si="752"/>
        <v>0</v>
      </c>
      <c r="BU1008" s="198">
        <f t="shared" si="753"/>
        <v>0</v>
      </c>
      <c r="BV1008" s="199">
        <f>IFERROR(SQRT(($E1008-$E$1136)^2+($X1008-$X$1136)^2),0)</f>
        <v>5.0001500045001347E-2</v>
      </c>
      <c r="BW1008" s="197" t="str">
        <f>IF(BV1008&lt;=SMALL(BV$3:BV$1130,1),"MAS PARECIDO","NO")</f>
        <v>NO</v>
      </c>
      <c r="BX1008" s="197" t="str">
        <f>IF(BV1008&lt;=SMALL(BV$3:BV$1130,5),"SIMILAR","NO")</f>
        <v>NO</v>
      </c>
      <c r="BY1008" s="197" t="str">
        <f t="shared" si="754"/>
        <v>N/A</v>
      </c>
      <c r="BZ1008" s="197">
        <f t="shared" si="755"/>
        <v>0</v>
      </c>
      <c r="CA1008" s="198">
        <f t="shared" si="756"/>
        <v>0</v>
      </c>
      <c r="CB1008" s="199">
        <f>IFERROR(SQRT(($E1008-$E$1136)^2+($AA1008-$AA$1136)^2),0)</f>
        <v>5.0001500045001347E-2</v>
      </c>
      <c r="CC1008" s="197" t="str">
        <f>IF(CB1008&lt;=SMALL(CB$3:CB$1130,1),"MAS PARECIDO","NO")</f>
        <v>NO</v>
      </c>
      <c r="CD1008" s="197" t="str">
        <f>IF(CB1008&lt;=SMALL(CB$3:CB$1130,5),"SIMILAR","NO")</f>
        <v>NO</v>
      </c>
      <c r="CE1008" s="197" t="str">
        <f t="shared" si="757"/>
        <v>N/A</v>
      </c>
      <c r="CF1008" s="197">
        <f t="shared" si="758"/>
        <v>0</v>
      </c>
      <c r="CG1008" s="198">
        <f t="shared" si="759"/>
        <v>0</v>
      </c>
      <c r="CH1008" s="199">
        <f>IFERROR(SQRT(($E1008-$E$1136)^2+($AD1008-$AD$1136)^2),0)</f>
        <v>5.0001500045001347E-2</v>
      </c>
      <c r="CI1008" s="197" t="str">
        <f>IF(CH1008&lt;=SMALL(CH$3:CH$1130,1),"MAS PARECIDO","NO")</f>
        <v>NO</v>
      </c>
      <c r="CJ1008" s="197" t="str">
        <f>IF(CH1008&lt;=SMALL(CH$3:CH$1130,5),"SIMILAR","NO")</f>
        <v>NO</v>
      </c>
      <c r="CK1008" s="197" t="str">
        <f t="shared" si="760"/>
        <v>N/A</v>
      </c>
      <c r="CL1008" s="197">
        <f t="shared" si="761"/>
        <v>0</v>
      </c>
      <c r="CM1008" s="198">
        <f t="shared" si="762"/>
        <v>0</v>
      </c>
      <c r="CN1008" s="199">
        <f>IFERROR(SQRT(($E1008-$E$1136)^2+($AG1008-$AG$1136)^2),0)</f>
        <v>1.0012492946348328</v>
      </c>
      <c r="CO1008" s="197" t="str">
        <f>IF(CN1008&lt;=SMALL(CN$3:CN$1130,1),"MAS PARECIDO","NO")</f>
        <v>NO</v>
      </c>
      <c r="CP1008" s="197" t="str">
        <f>IF(CN1008&lt;=SMALL(CN$3:CN$1130,5),"SIMILAR","NO")</f>
        <v>NO</v>
      </c>
      <c r="CQ1008" s="197" t="str">
        <f t="shared" si="763"/>
        <v>N/A</v>
      </c>
      <c r="CR1008" s="197">
        <f t="shared" si="764"/>
        <v>0</v>
      </c>
      <c r="CS1008" s="198">
        <f t="shared" si="765"/>
        <v>0</v>
      </c>
      <c r="CT1008" s="199">
        <f>IFERROR(SQRT(($E1008-$E$1136)^2+($AJ1008-$AJ$1136)^2),0)</f>
        <v>5.0001500045001347E-2</v>
      </c>
      <c r="CU1008" s="197" t="str">
        <f>IF(CT1008&lt;=SMALL(CT$3:CT$1130,1),"MAS PARECIDO","NO")</f>
        <v>NO</v>
      </c>
      <c r="CV1008" s="197" t="str">
        <f>IF(CT1008&lt;=SMALL(CT$3:CT$1130,5),"SIMILAR","NO")</f>
        <v>NO</v>
      </c>
      <c r="CW1008" s="197" t="str">
        <f t="shared" si="766"/>
        <v>N/A</v>
      </c>
      <c r="CX1008" s="197">
        <f t="shared" si="767"/>
        <v>0</v>
      </c>
      <c r="CY1008" s="198">
        <f t="shared" si="768"/>
        <v>0</v>
      </c>
      <c r="CZ1008" s="2">
        <v>0</v>
      </c>
      <c r="DA1008" s="2" t="s">
        <v>2820</v>
      </c>
      <c r="DB1008" s="2">
        <v>0</v>
      </c>
      <c r="DC1008" s="2" t="s">
        <v>189</v>
      </c>
    </row>
    <row r="1009" spans="1:107">
      <c r="A1009" s="24" t="s">
        <v>1157</v>
      </c>
      <c r="B1009" s="46">
        <v>51875.09</v>
      </c>
      <c r="C1009" s="190">
        <f>(B1009-$B$1132)/($B$1133-$B$1132)</f>
        <v>5.5372119954200577E-2</v>
      </c>
      <c r="D1009" s="46">
        <v>12000</v>
      </c>
      <c r="E1009" s="190">
        <f>(D1009-$D$1132)/($D$1133-$D$1132)</f>
        <v>2.3970719121573648E-2</v>
      </c>
      <c r="F1009" s="46" t="s">
        <v>53</v>
      </c>
      <c r="G1009" s="192">
        <f>VLOOKUP(F1009,'DATOS DE SOPORTE'!$Y$5:$Z$8,2,FALSE)</f>
        <v>2</v>
      </c>
      <c r="H1009" s="190">
        <f>(G1009-$G$1132)/($G$1133-$G$1132)</f>
        <v>0.33333333333333331</v>
      </c>
      <c r="I1009" s="50">
        <v>1</v>
      </c>
      <c r="J1009" s="200">
        <f t="shared" si="728"/>
        <v>1</v>
      </c>
      <c r="K1009" s="190">
        <f>(J1009-$J$1132)/($J$1133-$J$1132)</f>
        <v>0.2</v>
      </c>
      <c r="L1009" s="193" t="str">
        <f t="shared" si="729"/>
        <v>SI</v>
      </c>
      <c r="M1009" s="46" t="s">
        <v>192</v>
      </c>
      <c r="N1009" s="192">
        <f t="shared" si="730"/>
        <v>2</v>
      </c>
      <c r="O1009" s="190">
        <f>(N1009-N$1132)/(N$1133-N$1132)</f>
        <v>1</v>
      </c>
      <c r="P1009" s="46" t="s">
        <v>196</v>
      </c>
      <c r="Q1009" s="192">
        <f t="shared" si="731"/>
        <v>1</v>
      </c>
      <c r="R1009" s="190">
        <f>(Q1009-Q$1132)/(Q$1133-Q$1132)</f>
        <v>0</v>
      </c>
      <c r="S1009" s="46" t="s">
        <v>194</v>
      </c>
      <c r="T1009" s="192">
        <f t="shared" si="732"/>
        <v>1</v>
      </c>
      <c r="U1009" s="190">
        <f>(T1009-T$1132)/(T$1133-T$1132)</f>
        <v>0</v>
      </c>
      <c r="V1009" s="46" t="s">
        <v>62</v>
      </c>
      <c r="W1009" s="194">
        <f>VLOOKUP(V1009,'DATOS DE SOPORTE'!$S$5:$T$10,2,FALSE)</f>
        <v>1</v>
      </c>
      <c r="X1009" s="201">
        <f>(W1009-W$1132)/(W$1133-W$1132)</f>
        <v>0</v>
      </c>
      <c r="Y1009" s="46" t="s">
        <v>188</v>
      </c>
      <c r="Z1009" s="194">
        <f t="shared" si="733"/>
        <v>1</v>
      </c>
      <c r="AA1009" s="201">
        <f>(Z1009-Z$1132)/(Z$1133-Z$1132)</f>
        <v>0</v>
      </c>
      <c r="AB1009" s="46" t="s">
        <v>136</v>
      </c>
      <c r="AC1009" s="194">
        <f t="shared" si="734"/>
        <v>2</v>
      </c>
      <c r="AD1009" s="201">
        <f>(AC1009-AC$1132)/(AC$1133-AC$1132)</f>
        <v>1</v>
      </c>
      <c r="AE1009" s="46" t="s">
        <v>188</v>
      </c>
      <c r="AF1009" s="194">
        <f t="shared" si="735"/>
        <v>1</v>
      </c>
      <c r="AG1009" s="201">
        <f>(AF1009-AF$1132)/(AF$1133-AF$1132)</f>
        <v>0</v>
      </c>
      <c r="AH1009" s="24" t="s">
        <v>67</v>
      </c>
      <c r="AI1009" s="194">
        <f>VLOOKUP(AH1009,'DATOS DE SOPORTE'!$V$5:$W$8,2,FALSE)</f>
        <v>1</v>
      </c>
      <c r="AJ1009" s="201">
        <f>(AI1009-AI$1132)/(AI$1133-AI$1132)</f>
        <v>0</v>
      </c>
      <c r="AK1009" s="58" t="str">
        <f t="shared" si="727"/>
        <v>Bueno</v>
      </c>
      <c r="AL1009" s="196">
        <f>IFERROR(SQRT(($E1009-$E$1136)^2+($C1009-$C$1136)^2),0)</f>
        <v>0.15167781223133642</v>
      </c>
      <c r="AM1009" s="197" t="str">
        <f>IF(AL1009&lt;=SMALL($AL$3:$AL$1130,1),"MAS PARECIDO","NO")</f>
        <v>NO</v>
      </c>
      <c r="AN1009" s="197" t="str">
        <f>IF(AL1009&lt;=SMALL($AL$3:$AL$1130,5),"SIMILAR","NO")</f>
        <v>NO</v>
      </c>
      <c r="AO1009" s="197" t="str">
        <f t="shared" si="736"/>
        <v>N/A</v>
      </c>
      <c r="AP1009" s="197">
        <f t="shared" si="737"/>
        <v>0</v>
      </c>
      <c r="AQ1009" s="198">
        <f t="shared" si="738"/>
        <v>0</v>
      </c>
      <c r="AR1009" s="196">
        <f>IFERROR(SQRT(($E1009-$E$1136)^2+($H1009-$H$1136)^2),0)</f>
        <v>2.4000720021600648E-2</v>
      </c>
      <c r="AS1009" s="197" t="str">
        <f>IF(AR1009&lt;=SMALL(AR$3:AR$1130,1),"MAS PARECIDO","NO")</f>
        <v>NO</v>
      </c>
      <c r="AT1009" s="197" t="str">
        <f>IF(AR1009&lt;=SMALL(AR$3:AR$1130,5),"SIMILAR","NO")</f>
        <v>NO</v>
      </c>
      <c r="AU1009" s="197" t="str">
        <f t="shared" si="739"/>
        <v>N/A</v>
      </c>
      <c r="AV1009" s="197">
        <f t="shared" si="740"/>
        <v>0</v>
      </c>
      <c r="AW1009" s="198">
        <f t="shared" si="741"/>
        <v>0</v>
      </c>
      <c r="AX1009" s="199">
        <f>IFERROR(SQRT(($E1009-$E$1136)^2+($K1009-$K$1136)^2),0)</f>
        <v>2.4000720021600648E-2</v>
      </c>
      <c r="AY1009" s="197" t="str">
        <f>IF(AX1009&lt;=SMALL(AX$3:AX$1130,1),"MAS PARECIDO","NO")</f>
        <v>NO</v>
      </c>
      <c r="AZ1009" s="197" t="str">
        <f>IF(AX1009&lt;=SMALL(AX$3:AX$1130,5),"SIMILAR","NO")</f>
        <v>NO</v>
      </c>
      <c r="BA1009" s="197" t="str">
        <f t="shared" si="742"/>
        <v>N/A</v>
      </c>
      <c r="BB1009" s="197">
        <f t="shared" si="743"/>
        <v>0</v>
      </c>
      <c r="BC1009" s="198">
        <f t="shared" si="744"/>
        <v>0</v>
      </c>
      <c r="BD1009" s="196">
        <f>IFERROR(SQRT(($E1009-$E$1136)^2+($O1009-$O$1136)^2),0)</f>
        <v>2.4000720021600648E-2</v>
      </c>
      <c r="BE1009" s="197" t="str">
        <f>IF(BD1009&lt;=SMALL(BD$3:BD$1130,1),"MAS PARECIDO","NO")</f>
        <v>NO</v>
      </c>
      <c r="BF1009" s="197" t="str">
        <f>IF(BD1009&lt;=SMALL(BD$3:BD$1130,5),"SIMILAR","NO")</f>
        <v>NO</v>
      </c>
      <c r="BG1009" s="197" t="str">
        <f t="shared" si="745"/>
        <v>N/A</v>
      </c>
      <c r="BH1009" s="197">
        <f t="shared" si="746"/>
        <v>0</v>
      </c>
      <c r="BI1009" s="198">
        <f t="shared" si="747"/>
        <v>0</v>
      </c>
      <c r="BJ1009" s="199">
        <f>IFERROR(SQRT(($E1009-$E$1136)^2+($R1009-$R$1136)^2),0)</f>
        <v>0.50057570312746424</v>
      </c>
      <c r="BK1009" s="197" t="str">
        <f>IF(BJ1009&lt;=SMALL(BJ$3:BJ$1130,1),"MAS PARECIDO","NO")</f>
        <v>NO</v>
      </c>
      <c r="BL1009" s="197" t="str">
        <f>IF(BJ1009&lt;=SMALL(BJ$3:BJ$1130,5),"SIMILAR","NO")</f>
        <v>NO</v>
      </c>
      <c r="BM1009" s="197" t="str">
        <f t="shared" si="748"/>
        <v>N/A</v>
      </c>
      <c r="BN1009" s="197">
        <f t="shared" si="749"/>
        <v>0</v>
      </c>
      <c r="BO1009" s="198">
        <f t="shared" si="750"/>
        <v>0</v>
      </c>
      <c r="BP1009" s="199">
        <f>IFERROR(SQRT(($E1009-$E$1136)^2+($U1009-$U$1136)^2),0)</f>
        <v>2.4000720021600648E-2</v>
      </c>
      <c r="BQ1009" s="197" t="str">
        <f>IF(BP1009&lt;=SMALL(BP$3:BP$1130,1),"MAS PARECIDO","NO")</f>
        <v>NO</v>
      </c>
      <c r="BR1009" s="197" t="str">
        <f>IF(BP1009&lt;=SMALL(BP$3:BP$1130,5),"SIMILAR","NO")</f>
        <v>NO</v>
      </c>
      <c r="BS1009" s="197" t="str">
        <f t="shared" si="751"/>
        <v>N/A</v>
      </c>
      <c r="BT1009" s="197">
        <f t="shared" si="752"/>
        <v>0</v>
      </c>
      <c r="BU1009" s="198">
        <f t="shared" si="753"/>
        <v>0</v>
      </c>
      <c r="BV1009" s="199">
        <f>IFERROR(SQRT(($E1009-$E$1136)^2+($X1009-$X$1136)^2),0)</f>
        <v>2.4000720021600648E-2</v>
      </c>
      <c r="BW1009" s="197" t="str">
        <f>IF(BV1009&lt;=SMALL(BV$3:BV$1130,1),"MAS PARECIDO","NO")</f>
        <v>NO</v>
      </c>
      <c r="BX1009" s="197" t="str">
        <f>IF(BV1009&lt;=SMALL(BV$3:BV$1130,5),"SIMILAR","NO")</f>
        <v>NO</v>
      </c>
      <c r="BY1009" s="197" t="str">
        <f t="shared" si="754"/>
        <v>N/A</v>
      </c>
      <c r="BZ1009" s="197">
        <f t="shared" si="755"/>
        <v>0</v>
      </c>
      <c r="CA1009" s="198">
        <f t="shared" si="756"/>
        <v>0</v>
      </c>
      <c r="CB1009" s="199">
        <f>IFERROR(SQRT(($E1009-$E$1136)^2+($AA1009-$AA$1136)^2),0)</f>
        <v>2.4000720021600648E-2</v>
      </c>
      <c r="CC1009" s="197" t="str">
        <f>IF(CB1009&lt;=SMALL(CB$3:CB$1130,1),"MAS PARECIDO","NO")</f>
        <v>NO</v>
      </c>
      <c r="CD1009" s="197" t="str">
        <f>IF(CB1009&lt;=SMALL(CB$3:CB$1130,5),"SIMILAR","NO")</f>
        <v>NO</v>
      </c>
      <c r="CE1009" s="197" t="str">
        <f t="shared" si="757"/>
        <v>N/A</v>
      </c>
      <c r="CF1009" s="197">
        <f t="shared" si="758"/>
        <v>0</v>
      </c>
      <c r="CG1009" s="198">
        <f t="shared" si="759"/>
        <v>0</v>
      </c>
      <c r="CH1009" s="199">
        <f>IFERROR(SQRT(($E1009-$E$1136)^2+($AD1009-$AD$1136)^2),0)</f>
        <v>2.4000720021600648E-2</v>
      </c>
      <c r="CI1009" s="197" t="str">
        <f>IF(CH1009&lt;=SMALL(CH$3:CH$1130,1),"MAS PARECIDO","NO")</f>
        <v>NO</v>
      </c>
      <c r="CJ1009" s="197" t="str">
        <f>IF(CH1009&lt;=SMALL(CH$3:CH$1130,5),"SIMILAR","NO")</f>
        <v>NO</v>
      </c>
      <c r="CK1009" s="197" t="str">
        <f t="shared" si="760"/>
        <v>N/A</v>
      </c>
      <c r="CL1009" s="197">
        <f t="shared" si="761"/>
        <v>0</v>
      </c>
      <c r="CM1009" s="198">
        <f t="shared" si="762"/>
        <v>0</v>
      </c>
      <c r="CN1009" s="199">
        <f>IFERROR(SQRT(($E1009-$E$1136)^2+($AG1009-$AG$1136)^2),0)</f>
        <v>1.0002879758157424</v>
      </c>
      <c r="CO1009" s="197" t="str">
        <f>IF(CN1009&lt;=SMALL(CN$3:CN$1130,1),"MAS PARECIDO","NO")</f>
        <v>NO</v>
      </c>
      <c r="CP1009" s="197" t="str">
        <f>IF(CN1009&lt;=SMALL(CN$3:CN$1130,5),"SIMILAR","NO")</f>
        <v>NO</v>
      </c>
      <c r="CQ1009" s="197" t="str">
        <f t="shared" si="763"/>
        <v>N/A</v>
      </c>
      <c r="CR1009" s="197">
        <f t="shared" si="764"/>
        <v>0</v>
      </c>
      <c r="CS1009" s="198">
        <f t="shared" si="765"/>
        <v>0</v>
      </c>
      <c r="CT1009" s="199">
        <f>IFERROR(SQRT(($E1009-$E$1136)^2+($AJ1009-$AJ$1136)^2),0)</f>
        <v>2.4000720021600648E-2</v>
      </c>
      <c r="CU1009" s="197" t="str">
        <f>IF(CT1009&lt;=SMALL(CT$3:CT$1130,1),"MAS PARECIDO","NO")</f>
        <v>NO</v>
      </c>
      <c r="CV1009" s="197" t="str">
        <f>IF(CT1009&lt;=SMALL(CT$3:CT$1130,5),"SIMILAR","NO")</f>
        <v>NO</v>
      </c>
      <c r="CW1009" s="197" t="str">
        <f t="shared" si="766"/>
        <v>N/A</v>
      </c>
      <c r="CX1009" s="197">
        <f t="shared" si="767"/>
        <v>0</v>
      </c>
      <c r="CY1009" s="198">
        <f t="shared" si="768"/>
        <v>0</v>
      </c>
      <c r="CZ1009" s="2">
        <v>0</v>
      </c>
      <c r="DA1009" s="2" t="s">
        <v>2821</v>
      </c>
      <c r="DB1009" s="2">
        <v>0</v>
      </c>
      <c r="DC1009" s="2" t="s">
        <v>189</v>
      </c>
    </row>
    <row r="1010" spans="1:107">
      <c r="A1010" s="24" t="s">
        <v>1158</v>
      </c>
      <c r="B1010" s="46">
        <v>68874.61</v>
      </c>
      <c r="C1010" s="190">
        <f>(B1010-$B$1132)/($B$1133-$B$1132)</f>
        <v>7.5243083391518917E-2</v>
      </c>
      <c r="D1010" s="46">
        <v>5000</v>
      </c>
      <c r="E1010" s="190">
        <f>(D1010-$D$1132)/($D$1133-$D$1132)</f>
        <v>9.9702991089732698E-3</v>
      </c>
      <c r="F1010" s="46" t="s">
        <v>191</v>
      </c>
      <c r="G1010" s="192">
        <f>VLOOKUP(F1010,'DATOS DE SOPORTE'!$Y$5:$Z$8,2,FALSE)</f>
        <v>1</v>
      </c>
      <c r="H1010" s="190">
        <f>(G1010-$G$1132)/($G$1133-$G$1132)</f>
        <v>0</v>
      </c>
      <c r="I1010" s="50">
        <v>0</v>
      </c>
      <c r="J1010" s="200">
        <f t="shared" si="728"/>
        <v>0</v>
      </c>
      <c r="K1010" s="190">
        <f>(J1010-$J$1132)/($J$1133-$J$1132)</f>
        <v>0</v>
      </c>
      <c r="L1010" s="193" t="str">
        <f t="shared" si="729"/>
        <v>NO</v>
      </c>
      <c r="M1010" s="46" t="s">
        <v>192</v>
      </c>
      <c r="N1010" s="192">
        <f t="shared" si="730"/>
        <v>2</v>
      </c>
      <c r="O1010" s="190">
        <f>(N1010-N$1132)/(N$1133-N$1132)</f>
        <v>1</v>
      </c>
      <c r="P1010" s="46" t="s">
        <v>193</v>
      </c>
      <c r="Q1010" s="192">
        <f t="shared" si="731"/>
        <v>2</v>
      </c>
      <c r="R1010" s="190">
        <f>(Q1010-Q$1132)/(Q$1133-Q$1132)</f>
        <v>0.5</v>
      </c>
      <c r="S1010" s="46" t="s">
        <v>194</v>
      </c>
      <c r="T1010" s="192">
        <f t="shared" si="732"/>
        <v>1</v>
      </c>
      <c r="U1010" s="190">
        <f>(T1010-T$1132)/(T$1133-T$1132)</f>
        <v>0</v>
      </c>
      <c r="V1010" s="46" t="s">
        <v>62</v>
      </c>
      <c r="W1010" s="194">
        <f>VLOOKUP(V1010,'DATOS DE SOPORTE'!$S$5:$T$10,2,FALSE)</f>
        <v>1</v>
      </c>
      <c r="X1010" s="201">
        <f>(W1010-W$1132)/(W$1133-W$1132)</f>
        <v>0</v>
      </c>
      <c r="Y1010" s="46" t="s">
        <v>188</v>
      </c>
      <c r="Z1010" s="194">
        <f t="shared" si="733"/>
        <v>1</v>
      </c>
      <c r="AA1010" s="201">
        <f>(Z1010-Z$1132)/(Z$1133-Z$1132)</f>
        <v>0</v>
      </c>
      <c r="AB1010" s="46" t="s">
        <v>136</v>
      </c>
      <c r="AC1010" s="194">
        <f t="shared" si="734"/>
        <v>2</v>
      </c>
      <c r="AD1010" s="201">
        <f>(AC1010-AC$1132)/(AC$1133-AC$1132)</f>
        <v>1</v>
      </c>
      <c r="AE1010" s="46" t="s">
        <v>136</v>
      </c>
      <c r="AF1010" s="194">
        <f t="shared" si="735"/>
        <v>2</v>
      </c>
      <c r="AG1010" s="201">
        <f>(AF1010-AF$1132)/(AF$1133-AF$1132)</f>
        <v>1</v>
      </c>
      <c r="AH1010" s="24" t="s">
        <v>67</v>
      </c>
      <c r="AI1010" s="194">
        <f>VLOOKUP(AH1010,'DATOS DE SOPORTE'!$V$5:$W$8,2,FALSE)</f>
        <v>1</v>
      </c>
      <c r="AJ1010" s="201">
        <f>(AI1010-AI$1132)/(AI$1133-AI$1132)</f>
        <v>0</v>
      </c>
      <c r="AK1010" s="58" t="str">
        <f t="shared" si="727"/>
        <v>Bueno</v>
      </c>
      <c r="AL1010" s="196">
        <f>IFERROR(SQRT(($E1010-$E$1136)^2+($C1010-$C$1136)^2),0)</f>
        <v>0.1302803138810921</v>
      </c>
      <c r="AM1010" s="197" t="str">
        <f>IF(AL1010&lt;=SMALL($AL$3:$AL$1130,1),"MAS PARECIDO","NO")</f>
        <v>NO</v>
      </c>
      <c r="AN1010" s="197" t="str">
        <f>IF(AL1010&lt;=SMALL($AL$3:$AL$1130,5),"SIMILAR","NO")</f>
        <v>NO</v>
      </c>
      <c r="AO1010" s="197" t="str">
        <f t="shared" si="736"/>
        <v>N/A</v>
      </c>
      <c r="AP1010" s="197">
        <f t="shared" si="737"/>
        <v>0</v>
      </c>
      <c r="AQ1010" s="198">
        <f t="shared" si="738"/>
        <v>0</v>
      </c>
      <c r="AR1010" s="196">
        <f>IFERROR(SQRT(($E1010-$E$1136)^2+($H1010-$H$1136)^2),0)</f>
        <v>0.33348330859486974</v>
      </c>
      <c r="AS1010" s="197" t="str">
        <f>IF(AR1010&lt;=SMALL(AR$3:AR$1130,1),"MAS PARECIDO","NO")</f>
        <v>NO</v>
      </c>
      <c r="AT1010" s="197" t="str">
        <f>IF(AR1010&lt;=SMALL(AR$3:AR$1130,5),"SIMILAR","NO")</f>
        <v>NO</v>
      </c>
      <c r="AU1010" s="197" t="str">
        <f t="shared" si="739"/>
        <v>N/A</v>
      </c>
      <c r="AV1010" s="197">
        <f t="shared" si="740"/>
        <v>0</v>
      </c>
      <c r="AW1010" s="198">
        <f t="shared" si="741"/>
        <v>0</v>
      </c>
      <c r="AX1010" s="199">
        <f>IFERROR(SQRT(($E1010-$E$1136)^2+($K1010-$K$1136)^2),0)</f>
        <v>0.20024985892696659</v>
      </c>
      <c r="AY1010" s="197" t="str">
        <f>IF(AX1010&lt;=SMALL(AX$3:AX$1130,1),"MAS PARECIDO","NO")</f>
        <v>NO</v>
      </c>
      <c r="AZ1010" s="197" t="str">
        <f>IF(AX1010&lt;=SMALL(AX$3:AX$1130,5),"SIMILAR","NO")</f>
        <v>NO</v>
      </c>
      <c r="BA1010" s="197" t="str">
        <f t="shared" si="742"/>
        <v>N/A</v>
      </c>
      <c r="BB1010" s="197">
        <f t="shared" si="743"/>
        <v>0</v>
      </c>
      <c r="BC1010" s="198">
        <f t="shared" si="744"/>
        <v>0</v>
      </c>
      <c r="BD1010" s="196">
        <f>IFERROR(SQRT(($E1010-$E$1136)^2+($O1010-$O$1136)^2),0)</f>
        <v>1.0000300009000271E-2</v>
      </c>
      <c r="BE1010" s="197" t="str">
        <f>IF(BD1010&lt;=SMALL(BD$3:BD$1130,1),"MAS PARECIDO","NO")</f>
        <v>NO</v>
      </c>
      <c r="BF1010" s="197" t="str">
        <f>IF(BD1010&lt;=SMALL(BD$3:BD$1130,5),"SIMILAR","NO")</f>
        <v>NO</v>
      </c>
      <c r="BG1010" s="197" t="str">
        <f t="shared" si="745"/>
        <v>N/A</v>
      </c>
      <c r="BH1010" s="197">
        <f t="shared" si="746"/>
        <v>0</v>
      </c>
      <c r="BI1010" s="198">
        <f t="shared" si="747"/>
        <v>0</v>
      </c>
      <c r="BJ1010" s="199">
        <f>IFERROR(SQRT(($E1010-$E$1136)^2+($R1010-$R$1136)^2),0)</f>
        <v>1.0000300009000271E-2</v>
      </c>
      <c r="BK1010" s="197" t="str">
        <f>IF(BJ1010&lt;=SMALL(BJ$3:BJ$1130,1),"MAS PARECIDO","NO")</f>
        <v>NO</v>
      </c>
      <c r="BL1010" s="197" t="str">
        <f>IF(BJ1010&lt;=SMALL(BJ$3:BJ$1130,5),"SIMILAR","NO")</f>
        <v>NO</v>
      </c>
      <c r="BM1010" s="197" t="str">
        <f t="shared" si="748"/>
        <v>N/A</v>
      </c>
      <c r="BN1010" s="197">
        <f t="shared" si="749"/>
        <v>0</v>
      </c>
      <c r="BO1010" s="198">
        <f t="shared" si="750"/>
        <v>0</v>
      </c>
      <c r="BP1010" s="199">
        <f>IFERROR(SQRT(($E1010-$E$1136)^2+($U1010-$U$1136)^2),0)</f>
        <v>1.0000300009000271E-2</v>
      </c>
      <c r="BQ1010" s="197" t="str">
        <f>IF(BP1010&lt;=SMALL(BP$3:BP$1130,1),"MAS PARECIDO","NO")</f>
        <v>NO</v>
      </c>
      <c r="BR1010" s="197" t="str">
        <f>IF(BP1010&lt;=SMALL(BP$3:BP$1130,5),"SIMILAR","NO")</f>
        <v>NO</v>
      </c>
      <c r="BS1010" s="197" t="str">
        <f t="shared" si="751"/>
        <v>N/A</v>
      </c>
      <c r="BT1010" s="197">
        <f t="shared" si="752"/>
        <v>0</v>
      </c>
      <c r="BU1010" s="198">
        <f t="shared" si="753"/>
        <v>0</v>
      </c>
      <c r="BV1010" s="199">
        <f>IFERROR(SQRT(($E1010-$E$1136)^2+($X1010-$X$1136)^2),0)</f>
        <v>1.0000300009000271E-2</v>
      </c>
      <c r="BW1010" s="197" t="str">
        <f>IF(BV1010&lt;=SMALL(BV$3:BV$1130,1),"MAS PARECIDO","NO")</f>
        <v>NO</v>
      </c>
      <c r="BX1010" s="197" t="str">
        <f>IF(BV1010&lt;=SMALL(BV$3:BV$1130,5),"SIMILAR","NO")</f>
        <v>NO</v>
      </c>
      <c r="BY1010" s="197" t="str">
        <f t="shared" si="754"/>
        <v>N/A</v>
      </c>
      <c r="BZ1010" s="197">
        <f t="shared" si="755"/>
        <v>0</v>
      </c>
      <c r="CA1010" s="198">
        <f t="shared" si="756"/>
        <v>0</v>
      </c>
      <c r="CB1010" s="199">
        <f>IFERROR(SQRT(($E1010-$E$1136)^2+($AA1010-$AA$1136)^2),0)</f>
        <v>1.0000300009000271E-2</v>
      </c>
      <c r="CC1010" s="197" t="str">
        <f>IF(CB1010&lt;=SMALL(CB$3:CB$1130,1),"MAS PARECIDO","NO")</f>
        <v>NO</v>
      </c>
      <c r="CD1010" s="197" t="str">
        <f>IF(CB1010&lt;=SMALL(CB$3:CB$1130,5),"SIMILAR","NO")</f>
        <v>NO</v>
      </c>
      <c r="CE1010" s="197" t="str">
        <f t="shared" si="757"/>
        <v>N/A</v>
      </c>
      <c r="CF1010" s="197">
        <f t="shared" si="758"/>
        <v>0</v>
      </c>
      <c r="CG1010" s="198">
        <f t="shared" si="759"/>
        <v>0</v>
      </c>
      <c r="CH1010" s="199">
        <f>IFERROR(SQRT(($E1010-$E$1136)^2+($AD1010-$AD$1136)^2),0)</f>
        <v>1.0000300009000271E-2</v>
      </c>
      <c r="CI1010" s="197" t="str">
        <f>IF(CH1010&lt;=SMALL(CH$3:CH$1130,1),"MAS PARECIDO","NO")</f>
        <v>NO</v>
      </c>
      <c r="CJ1010" s="197" t="str">
        <f>IF(CH1010&lt;=SMALL(CH$3:CH$1130,5),"SIMILAR","NO")</f>
        <v>NO</v>
      </c>
      <c r="CK1010" s="197" t="str">
        <f t="shared" si="760"/>
        <v>N/A</v>
      </c>
      <c r="CL1010" s="197">
        <f t="shared" si="761"/>
        <v>0</v>
      </c>
      <c r="CM1010" s="198">
        <f t="shared" si="762"/>
        <v>0</v>
      </c>
      <c r="CN1010" s="199">
        <f>IFERROR(SQRT(($E1010-$E$1136)^2+($AG1010-$AG$1136)^2),0)</f>
        <v>1.0000300009000271E-2</v>
      </c>
      <c r="CO1010" s="197" t="str">
        <f>IF(CN1010&lt;=SMALL(CN$3:CN$1130,1),"MAS PARECIDO","NO")</f>
        <v>NO</v>
      </c>
      <c r="CP1010" s="197" t="str">
        <f>IF(CN1010&lt;=SMALL(CN$3:CN$1130,5),"SIMILAR","NO")</f>
        <v>NO</v>
      </c>
      <c r="CQ1010" s="197" t="str">
        <f t="shared" si="763"/>
        <v>N/A</v>
      </c>
      <c r="CR1010" s="197">
        <f t="shared" si="764"/>
        <v>0</v>
      </c>
      <c r="CS1010" s="198">
        <f t="shared" si="765"/>
        <v>0</v>
      </c>
      <c r="CT1010" s="199">
        <f>IFERROR(SQRT(($E1010-$E$1136)^2+($AJ1010-$AJ$1136)^2),0)</f>
        <v>1.0000300009000271E-2</v>
      </c>
      <c r="CU1010" s="197" t="str">
        <f>IF(CT1010&lt;=SMALL(CT$3:CT$1130,1),"MAS PARECIDO","NO")</f>
        <v>NO</v>
      </c>
      <c r="CV1010" s="197" t="str">
        <f>IF(CT1010&lt;=SMALL(CT$3:CT$1130,5),"SIMILAR","NO")</f>
        <v>NO</v>
      </c>
      <c r="CW1010" s="197" t="str">
        <f t="shared" si="766"/>
        <v>N/A</v>
      </c>
      <c r="CX1010" s="197">
        <f t="shared" si="767"/>
        <v>0</v>
      </c>
      <c r="CY1010" s="198">
        <f t="shared" si="768"/>
        <v>0</v>
      </c>
      <c r="CZ1010" s="2">
        <v>0</v>
      </c>
      <c r="DA1010" s="2" t="s">
        <v>2822</v>
      </c>
      <c r="DB1010" s="2">
        <v>0</v>
      </c>
      <c r="DC1010" s="2" t="s">
        <v>189</v>
      </c>
    </row>
    <row r="1011" spans="1:107">
      <c r="A1011" s="24" t="s">
        <v>1159</v>
      </c>
      <c r="B1011" s="46">
        <v>97046.8</v>
      </c>
      <c r="C1011" s="190">
        <f>(B1011-$B$1132)/($B$1133-$B$1132)</f>
        <v>0.10817392834709325</v>
      </c>
      <c r="D1011" s="46">
        <v>7000</v>
      </c>
      <c r="E1011" s="190">
        <f>(D1011-$D$1132)/($D$1133-$D$1132)</f>
        <v>1.3970419112573377E-2</v>
      </c>
      <c r="F1011" s="46" t="s">
        <v>191</v>
      </c>
      <c r="G1011" s="192">
        <f>VLOOKUP(F1011,'DATOS DE SOPORTE'!$Y$5:$Z$8,2,FALSE)</f>
        <v>1</v>
      </c>
      <c r="H1011" s="190">
        <f>(G1011-$G$1132)/($G$1133-$G$1132)</f>
        <v>0</v>
      </c>
      <c r="I1011" s="50">
        <v>0</v>
      </c>
      <c r="J1011" s="200">
        <f t="shared" si="728"/>
        <v>0</v>
      </c>
      <c r="K1011" s="190">
        <f>(J1011-$J$1132)/($J$1133-$J$1132)</f>
        <v>0</v>
      </c>
      <c r="L1011" s="193" t="str">
        <f t="shared" si="729"/>
        <v>NO</v>
      </c>
      <c r="M1011" s="46" t="s">
        <v>192</v>
      </c>
      <c r="N1011" s="192">
        <f t="shared" si="730"/>
        <v>2</v>
      </c>
      <c r="O1011" s="190">
        <f>(N1011-N$1132)/(N$1133-N$1132)</f>
        <v>1</v>
      </c>
      <c r="P1011" s="46" t="s">
        <v>193</v>
      </c>
      <c r="Q1011" s="192">
        <f t="shared" si="731"/>
        <v>2</v>
      </c>
      <c r="R1011" s="190">
        <f>(Q1011-Q$1132)/(Q$1133-Q$1132)</f>
        <v>0.5</v>
      </c>
      <c r="S1011" s="46" t="s">
        <v>194</v>
      </c>
      <c r="T1011" s="192">
        <f t="shared" si="732"/>
        <v>1</v>
      </c>
      <c r="U1011" s="190">
        <f>(T1011-T$1132)/(T$1133-T$1132)</f>
        <v>0</v>
      </c>
      <c r="V1011" s="46" t="s">
        <v>62</v>
      </c>
      <c r="W1011" s="194">
        <f>VLOOKUP(V1011,'DATOS DE SOPORTE'!$S$5:$T$10,2,FALSE)</f>
        <v>1</v>
      </c>
      <c r="X1011" s="201">
        <f>(W1011-W$1132)/(W$1133-W$1132)</f>
        <v>0</v>
      </c>
      <c r="Y1011" s="46" t="s">
        <v>188</v>
      </c>
      <c r="Z1011" s="194">
        <f t="shared" si="733"/>
        <v>1</v>
      </c>
      <c r="AA1011" s="201">
        <f>(Z1011-Z$1132)/(Z$1133-Z$1132)</f>
        <v>0</v>
      </c>
      <c r="AB1011" s="46" t="s">
        <v>136</v>
      </c>
      <c r="AC1011" s="194">
        <f t="shared" si="734"/>
        <v>2</v>
      </c>
      <c r="AD1011" s="201">
        <f>(AC1011-AC$1132)/(AC$1133-AC$1132)</f>
        <v>1</v>
      </c>
      <c r="AE1011" s="46" t="s">
        <v>136</v>
      </c>
      <c r="AF1011" s="194">
        <f t="shared" si="735"/>
        <v>2</v>
      </c>
      <c r="AG1011" s="201">
        <f>(AF1011-AF$1132)/(AF$1133-AF$1132)</f>
        <v>1</v>
      </c>
      <c r="AH1011" s="24" t="s">
        <v>67</v>
      </c>
      <c r="AI1011" s="194">
        <f>VLOOKUP(AH1011,'DATOS DE SOPORTE'!$V$5:$W$8,2,FALSE)</f>
        <v>1</v>
      </c>
      <c r="AJ1011" s="201">
        <f>(AI1011-AI$1132)/(AI$1133-AI$1132)</f>
        <v>0</v>
      </c>
      <c r="AK1011" s="58" t="str">
        <f t="shared" si="727"/>
        <v>Bueno</v>
      </c>
      <c r="AL1011" s="196">
        <f>IFERROR(SQRT(($E1011-$E$1136)^2+($C1011-$C$1136)^2),0)</f>
        <v>9.7970611094994164E-2</v>
      </c>
      <c r="AM1011" s="197" t="str">
        <f>IF(AL1011&lt;=SMALL($AL$3:$AL$1130,1),"MAS PARECIDO","NO")</f>
        <v>NO</v>
      </c>
      <c r="AN1011" s="197" t="str">
        <f>IF(AL1011&lt;=SMALL($AL$3:$AL$1130,5),"SIMILAR","NO")</f>
        <v>NO</v>
      </c>
      <c r="AO1011" s="197" t="str">
        <f t="shared" si="736"/>
        <v>N/A</v>
      </c>
      <c r="AP1011" s="197">
        <f t="shared" si="737"/>
        <v>0</v>
      </c>
      <c r="AQ1011" s="198">
        <f t="shared" si="738"/>
        <v>0</v>
      </c>
      <c r="AR1011" s="196">
        <f>IFERROR(SQRT(($E1011-$E$1136)^2+($H1011-$H$1136)^2),0)</f>
        <v>0.33362722141881695</v>
      </c>
      <c r="AS1011" s="197" t="str">
        <f>IF(AR1011&lt;=SMALL(AR$3:AR$1130,1),"MAS PARECIDO","NO")</f>
        <v>NO</v>
      </c>
      <c r="AT1011" s="197" t="str">
        <f>IF(AR1011&lt;=SMALL(AR$3:AR$1130,5),"SIMILAR","NO")</f>
        <v>NO</v>
      </c>
      <c r="AU1011" s="197" t="str">
        <f t="shared" si="739"/>
        <v>N/A</v>
      </c>
      <c r="AV1011" s="197">
        <f t="shared" si="740"/>
        <v>0</v>
      </c>
      <c r="AW1011" s="198">
        <f t="shared" si="741"/>
        <v>0</v>
      </c>
      <c r="AX1011" s="199">
        <f>IFERROR(SQRT(($E1011-$E$1136)^2+($K1011-$K$1136)^2),0)</f>
        <v>0.20048943054567547</v>
      </c>
      <c r="AY1011" s="197" t="str">
        <f>IF(AX1011&lt;=SMALL(AX$3:AX$1130,1),"MAS PARECIDO","NO")</f>
        <v>NO</v>
      </c>
      <c r="AZ1011" s="197" t="str">
        <f>IF(AX1011&lt;=SMALL(AX$3:AX$1130,5),"SIMILAR","NO")</f>
        <v>NO</v>
      </c>
      <c r="BA1011" s="197" t="str">
        <f t="shared" si="742"/>
        <v>N/A</v>
      </c>
      <c r="BB1011" s="197">
        <f t="shared" si="743"/>
        <v>0</v>
      </c>
      <c r="BC1011" s="198">
        <f t="shared" si="744"/>
        <v>0</v>
      </c>
      <c r="BD1011" s="196">
        <f>IFERROR(SQRT(($E1011-$E$1136)^2+($O1011-$O$1136)^2),0)</f>
        <v>1.4000420012600379E-2</v>
      </c>
      <c r="BE1011" s="197" t="str">
        <f>IF(BD1011&lt;=SMALL(BD$3:BD$1130,1),"MAS PARECIDO","NO")</f>
        <v>NO</v>
      </c>
      <c r="BF1011" s="197" t="str">
        <f>IF(BD1011&lt;=SMALL(BD$3:BD$1130,5),"SIMILAR","NO")</f>
        <v>NO</v>
      </c>
      <c r="BG1011" s="197" t="str">
        <f t="shared" si="745"/>
        <v>N/A</v>
      </c>
      <c r="BH1011" s="197">
        <f t="shared" si="746"/>
        <v>0</v>
      </c>
      <c r="BI1011" s="198">
        <f t="shared" si="747"/>
        <v>0</v>
      </c>
      <c r="BJ1011" s="199">
        <f>IFERROR(SQRT(($E1011-$E$1136)^2+($R1011-$R$1136)^2),0)</f>
        <v>1.4000420012600379E-2</v>
      </c>
      <c r="BK1011" s="197" t="str">
        <f>IF(BJ1011&lt;=SMALL(BJ$3:BJ$1130,1),"MAS PARECIDO","NO")</f>
        <v>NO</v>
      </c>
      <c r="BL1011" s="197" t="str">
        <f>IF(BJ1011&lt;=SMALL(BJ$3:BJ$1130,5),"SIMILAR","NO")</f>
        <v>NO</v>
      </c>
      <c r="BM1011" s="197" t="str">
        <f t="shared" si="748"/>
        <v>N/A</v>
      </c>
      <c r="BN1011" s="197">
        <f t="shared" si="749"/>
        <v>0</v>
      </c>
      <c r="BO1011" s="198">
        <f t="shared" si="750"/>
        <v>0</v>
      </c>
      <c r="BP1011" s="199">
        <f>IFERROR(SQRT(($E1011-$E$1136)^2+($U1011-$U$1136)^2),0)</f>
        <v>1.4000420012600379E-2</v>
      </c>
      <c r="BQ1011" s="197" t="str">
        <f>IF(BP1011&lt;=SMALL(BP$3:BP$1130,1),"MAS PARECIDO","NO")</f>
        <v>NO</v>
      </c>
      <c r="BR1011" s="197" t="str">
        <f>IF(BP1011&lt;=SMALL(BP$3:BP$1130,5),"SIMILAR","NO")</f>
        <v>NO</v>
      </c>
      <c r="BS1011" s="197" t="str">
        <f t="shared" si="751"/>
        <v>N/A</v>
      </c>
      <c r="BT1011" s="197">
        <f t="shared" si="752"/>
        <v>0</v>
      </c>
      <c r="BU1011" s="198">
        <f t="shared" si="753"/>
        <v>0</v>
      </c>
      <c r="BV1011" s="199">
        <f>IFERROR(SQRT(($E1011-$E$1136)^2+($X1011-$X$1136)^2),0)</f>
        <v>1.4000420012600379E-2</v>
      </c>
      <c r="BW1011" s="197" t="str">
        <f>IF(BV1011&lt;=SMALL(BV$3:BV$1130,1),"MAS PARECIDO","NO")</f>
        <v>NO</v>
      </c>
      <c r="BX1011" s="197" t="str">
        <f>IF(BV1011&lt;=SMALL(BV$3:BV$1130,5),"SIMILAR","NO")</f>
        <v>NO</v>
      </c>
      <c r="BY1011" s="197" t="str">
        <f t="shared" si="754"/>
        <v>N/A</v>
      </c>
      <c r="BZ1011" s="197">
        <f t="shared" si="755"/>
        <v>0</v>
      </c>
      <c r="CA1011" s="198">
        <f t="shared" si="756"/>
        <v>0</v>
      </c>
      <c r="CB1011" s="199">
        <f>IFERROR(SQRT(($E1011-$E$1136)^2+($AA1011-$AA$1136)^2),0)</f>
        <v>1.4000420012600379E-2</v>
      </c>
      <c r="CC1011" s="197" t="str">
        <f>IF(CB1011&lt;=SMALL(CB$3:CB$1130,1),"MAS PARECIDO","NO")</f>
        <v>NO</v>
      </c>
      <c r="CD1011" s="197" t="str">
        <f>IF(CB1011&lt;=SMALL(CB$3:CB$1130,5),"SIMILAR","NO")</f>
        <v>NO</v>
      </c>
      <c r="CE1011" s="197" t="str">
        <f t="shared" si="757"/>
        <v>N/A</v>
      </c>
      <c r="CF1011" s="197">
        <f t="shared" si="758"/>
        <v>0</v>
      </c>
      <c r="CG1011" s="198">
        <f t="shared" si="759"/>
        <v>0</v>
      </c>
      <c r="CH1011" s="199">
        <f>IFERROR(SQRT(($E1011-$E$1136)^2+($AD1011-$AD$1136)^2),0)</f>
        <v>1.4000420012600379E-2</v>
      </c>
      <c r="CI1011" s="197" t="str">
        <f>IF(CH1011&lt;=SMALL(CH$3:CH$1130,1),"MAS PARECIDO","NO")</f>
        <v>NO</v>
      </c>
      <c r="CJ1011" s="197" t="str">
        <f>IF(CH1011&lt;=SMALL(CH$3:CH$1130,5),"SIMILAR","NO")</f>
        <v>NO</v>
      </c>
      <c r="CK1011" s="197" t="str">
        <f t="shared" si="760"/>
        <v>N/A</v>
      </c>
      <c r="CL1011" s="197">
        <f t="shared" si="761"/>
        <v>0</v>
      </c>
      <c r="CM1011" s="198">
        <f t="shared" si="762"/>
        <v>0</v>
      </c>
      <c r="CN1011" s="199">
        <f>IFERROR(SQRT(($E1011-$E$1136)^2+($AG1011-$AG$1136)^2),0)</f>
        <v>1.4000420012600379E-2</v>
      </c>
      <c r="CO1011" s="197" t="str">
        <f>IF(CN1011&lt;=SMALL(CN$3:CN$1130,1),"MAS PARECIDO","NO")</f>
        <v>NO</v>
      </c>
      <c r="CP1011" s="197" t="str">
        <f>IF(CN1011&lt;=SMALL(CN$3:CN$1130,5),"SIMILAR","NO")</f>
        <v>NO</v>
      </c>
      <c r="CQ1011" s="197" t="str">
        <f t="shared" si="763"/>
        <v>N/A</v>
      </c>
      <c r="CR1011" s="197">
        <f t="shared" si="764"/>
        <v>0</v>
      </c>
      <c r="CS1011" s="198">
        <f t="shared" si="765"/>
        <v>0</v>
      </c>
      <c r="CT1011" s="199">
        <f>IFERROR(SQRT(($E1011-$E$1136)^2+($AJ1011-$AJ$1136)^2),0)</f>
        <v>1.4000420012600379E-2</v>
      </c>
      <c r="CU1011" s="197" t="str">
        <f>IF(CT1011&lt;=SMALL(CT$3:CT$1130,1),"MAS PARECIDO","NO")</f>
        <v>NO</v>
      </c>
      <c r="CV1011" s="197" t="str">
        <f>IF(CT1011&lt;=SMALL(CT$3:CT$1130,5),"SIMILAR","NO")</f>
        <v>NO</v>
      </c>
      <c r="CW1011" s="197" t="str">
        <f t="shared" si="766"/>
        <v>N/A</v>
      </c>
      <c r="CX1011" s="197">
        <f t="shared" si="767"/>
        <v>0</v>
      </c>
      <c r="CY1011" s="198">
        <f t="shared" si="768"/>
        <v>0</v>
      </c>
      <c r="CZ1011" s="2">
        <v>0</v>
      </c>
      <c r="DA1011" s="2" t="s">
        <v>2823</v>
      </c>
      <c r="DB1011" s="2">
        <v>0</v>
      </c>
      <c r="DC1011" s="2" t="s">
        <v>189</v>
      </c>
    </row>
    <row r="1012" spans="1:107">
      <c r="A1012" s="24" t="s">
        <v>1160</v>
      </c>
      <c r="B1012" s="46">
        <v>46282.59</v>
      </c>
      <c r="C1012" s="190">
        <f>(B1012-$B$1132)/($B$1133-$B$1132)</f>
        <v>4.8834972845152626E-2</v>
      </c>
      <c r="D1012" s="46">
        <v>10000</v>
      </c>
      <c r="E1012" s="190">
        <f>(D1012-$D$1132)/($D$1133-$D$1132)</f>
        <v>1.9970599117973539E-2</v>
      </c>
      <c r="F1012" s="46" t="s">
        <v>53</v>
      </c>
      <c r="G1012" s="192">
        <f>VLOOKUP(F1012,'DATOS DE SOPORTE'!$Y$5:$Z$8,2,FALSE)</f>
        <v>2</v>
      </c>
      <c r="H1012" s="190">
        <f>(G1012-$G$1132)/($G$1133-$G$1132)</f>
        <v>0.33333333333333331</v>
      </c>
      <c r="I1012" s="50">
        <v>0</v>
      </c>
      <c r="J1012" s="200">
        <f t="shared" si="728"/>
        <v>0</v>
      </c>
      <c r="K1012" s="190">
        <f>(J1012-$J$1132)/($J$1133-$J$1132)</f>
        <v>0</v>
      </c>
      <c r="L1012" s="193" t="str">
        <f t="shared" si="729"/>
        <v>NO</v>
      </c>
      <c r="M1012" s="46" t="s">
        <v>192</v>
      </c>
      <c r="N1012" s="192">
        <f t="shared" si="730"/>
        <v>2</v>
      </c>
      <c r="O1012" s="190">
        <f>(N1012-N$1132)/(N$1133-N$1132)</f>
        <v>1</v>
      </c>
      <c r="P1012" s="46" t="s">
        <v>193</v>
      </c>
      <c r="Q1012" s="192">
        <f t="shared" si="731"/>
        <v>2</v>
      </c>
      <c r="R1012" s="190">
        <f>(Q1012-Q$1132)/(Q$1133-Q$1132)</f>
        <v>0.5</v>
      </c>
      <c r="S1012" s="46" t="s">
        <v>194</v>
      </c>
      <c r="T1012" s="192">
        <f t="shared" si="732"/>
        <v>1</v>
      </c>
      <c r="U1012" s="190">
        <f>(T1012-T$1132)/(T$1133-T$1132)</f>
        <v>0</v>
      </c>
      <c r="V1012" s="46" t="s">
        <v>62</v>
      </c>
      <c r="W1012" s="194">
        <f>VLOOKUP(V1012,'DATOS DE SOPORTE'!$S$5:$T$10,2,FALSE)</f>
        <v>1</v>
      </c>
      <c r="X1012" s="201">
        <f>(W1012-W$1132)/(W$1133-W$1132)</f>
        <v>0</v>
      </c>
      <c r="Y1012" s="46" t="s">
        <v>188</v>
      </c>
      <c r="Z1012" s="194">
        <f t="shared" si="733"/>
        <v>1</v>
      </c>
      <c r="AA1012" s="201">
        <f>(Z1012-Z$1132)/(Z$1133-Z$1132)</f>
        <v>0</v>
      </c>
      <c r="AB1012" s="46" t="s">
        <v>136</v>
      </c>
      <c r="AC1012" s="194">
        <f t="shared" si="734"/>
        <v>2</v>
      </c>
      <c r="AD1012" s="201">
        <f>(AC1012-AC$1132)/(AC$1133-AC$1132)</f>
        <v>1</v>
      </c>
      <c r="AE1012" s="46" t="s">
        <v>188</v>
      </c>
      <c r="AF1012" s="194">
        <f t="shared" si="735"/>
        <v>1</v>
      </c>
      <c r="AG1012" s="201">
        <f>(AF1012-AF$1132)/(AF$1133-AF$1132)</f>
        <v>0</v>
      </c>
      <c r="AH1012" s="24" t="s">
        <v>67</v>
      </c>
      <c r="AI1012" s="194">
        <f>VLOOKUP(AH1012,'DATOS DE SOPORTE'!$V$5:$W$8,2,FALSE)</f>
        <v>1</v>
      </c>
      <c r="AJ1012" s="201">
        <f>(AI1012-AI$1132)/(AI$1133-AI$1132)</f>
        <v>0</v>
      </c>
      <c r="AK1012" s="58" t="str">
        <f t="shared" si="727"/>
        <v>Bueno</v>
      </c>
      <c r="AL1012" s="196">
        <f>IFERROR(SQRT(($E1012-$E$1136)^2+($C1012-$C$1136)^2),0)</f>
        <v>0.15757848508688335</v>
      </c>
      <c r="AM1012" s="197" t="str">
        <f>IF(AL1012&lt;=SMALL($AL$3:$AL$1130,1),"MAS PARECIDO","NO")</f>
        <v>NO</v>
      </c>
      <c r="AN1012" s="197" t="str">
        <f>IF(AL1012&lt;=SMALL($AL$3:$AL$1130,5),"SIMILAR","NO")</f>
        <v>NO</v>
      </c>
      <c r="AO1012" s="197" t="str">
        <f t="shared" si="736"/>
        <v>N/A</v>
      </c>
      <c r="AP1012" s="197">
        <f t="shared" si="737"/>
        <v>0</v>
      </c>
      <c r="AQ1012" s="198">
        <f t="shared" si="738"/>
        <v>0</v>
      </c>
      <c r="AR1012" s="196">
        <f>IFERROR(SQRT(($E1012-$E$1136)^2+($H1012-$H$1136)^2),0)</f>
        <v>2.0000600018000539E-2</v>
      </c>
      <c r="AS1012" s="197" t="str">
        <f>IF(AR1012&lt;=SMALL(AR$3:AR$1130,1),"MAS PARECIDO","NO")</f>
        <v>NO</v>
      </c>
      <c r="AT1012" s="197" t="str">
        <f>IF(AR1012&lt;=SMALL(AR$3:AR$1130,5),"SIMILAR","NO")</f>
        <v>NO</v>
      </c>
      <c r="AU1012" s="197" t="str">
        <f t="shared" si="739"/>
        <v>N/A</v>
      </c>
      <c r="AV1012" s="197">
        <f t="shared" si="740"/>
        <v>0</v>
      </c>
      <c r="AW1012" s="198">
        <f t="shared" si="741"/>
        <v>0</v>
      </c>
      <c r="AX1012" s="199">
        <f>IFERROR(SQRT(($E1012-$E$1136)^2+($K1012-$K$1136)^2),0)</f>
        <v>0.20099757212732708</v>
      </c>
      <c r="AY1012" s="197" t="str">
        <f>IF(AX1012&lt;=SMALL(AX$3:AX$1130,1),"MAS PARECIDO","NO")</f>
        <v>NO</v>
      </c>
      <c r="AZ1012" s="197" t="str">
        <f>IF(AX1012&lt;=SMALL(AX$3:AX$1130,5),"SIMILAR","NO")</f>
        <v>NO</v>
      </c>
      <c r="BA1012" s="197" t="str">
        <f t="shared" si="742"/>
        <v>N/A</v>
      </c>
      <c r="BB1012" s="197">
        <f t="shared" si="743"/>
        <v>0</v>
      </c>
      <c r="BC1012" s="198">
        <f t="shared" si="744"/>
        <v>0</v>
      </c>
      <c r="BD1012" s="196">
        <f>IFERROR(SQRT(($E1012-$E$1136)^2+($O1012-$O$1136)^2),0)</f>
        <v>2.0000600018000539E-2</v>
      </c>
      <c r="BE1012" s="197" t="str">
        <f>IF(BD1012&lt;=SMALL(BD$3:BD$1130,1),"MAS PARECIDO","NO")</f>
        <v>NO</v>
      </c>
      <c r="BF1012" s="197" t="str">
        <f>IF(BD1012&lt;=SMALL(BD$3:BD$1130,5),"SIMILAR","NO")</f>
        <v>NO</v>
      </c>
      <c r="BG1012" s="197" t="str">
        <f t="shared" si="745"/>
        <v>N/A</v>
      </c>
      <c r="BH1012" s="197">
        <f t="shared" si="746"/>
        <v>0</v>
      </c>
      <c r="BI1012" s="198">
        <f t="shared" si="747"/>
        <v>0</v>
      </c>
      <c r="BJ1012" s="199">
        <f>IFERROR(SQRT(($E1012-$E$1136)^2+($R1012-$R$1136)^2),0)</f>
        <v>2.0000600018000539E-2</v>
      </c>
      <c r="BK1012" s="197" t="str">
        <f>IF(BJ1012&lt;=SMALL(BJ$3:BJ$1130,1),"MAS PARECIDO","NO")</f>
        <v>NO</v>
      </c>
      <c r="BL1012" s="197" t="str">
        <f>IF(BJ1012&lt;=SMALL(BJ$3:BJ$1130,5),"SIMILAR","NO")</f>
        <v>NO</v>
      </c>
      <c r="BM1012" s="197" t="str">
        <f t="shared" si="748"/>
        <v>N/A</v>
      </c>
      <c r="BN1012" s="197">
        <f t="shared" si="749"/>
        <v>0</v>
      </c>
      <c r="BO1012" s="198">
        <f t="shared" si="750"/>
        <v>0</v>
      </c>
      <c r="BP1012" s="199">
        <f>IFERROR(SQRT(($E1012-$E$1136)^2+($U1012-$U$1136)^2),0)</f>
        <v>2.0000600018000539E-2</v>
      </c>
      <c r="BQ1012" s="197" t="str">
        <f>IF(BP1012&lt;=SMALL(BP$3:BP$1130,1),"MAS PARECIDO","NO")</f>
        <v>NO</v>
      </c>
      <c r="BR1012" s="197" t="str">
        <f>IF(BP1012&lt;=SMALL(BP$3:BP$1130,5),"SIMILAR","NO")</f>
        <v>NO</v>
      </c>
      <c r="BS1012" s="197" t="str">
        <f t="shared" si="751"/>
        <v>N/A</v>
      </c>
      <c r="BT1012" s="197">
        <f t="shared" si="752"/>
        <v>0</v>
      </c>
      <c r="BU1012" s="198">
        <f t="shared" si="753"/>
        <v>0</v>
      </c>
      <c r="BV1012" s="199">
        <f>IFERROR(SQRT(($E1012-$E$1136)^2+($X1012-$X$1136)^2),0)</f>
        <v>2.0000600018000539E-2</v>
      </c>
      <c r="BW1012" s="197" t="str">
        <f>IF(BV1012&lt;=SMALL(BV$3:BV$1130,1),"MAS PARECIDO","NO")</f>
        <v>NO</v>
      </c>
      <c r="BX1012" s="197" t="str">
        <f>IF(BV1012&lt;=SMALL(BV$3:BV$1130,5),"SIMILAR","NO")</f>
        <v>NO</v>
      </c>
      <c r="BY1012" s="197" t="str">
        <f t="shared" si="754"/>
        <v>N/A</v>
      </c>
      <c r="BZ1012" s="197">
        <f t="shared" si="755"/>
        <v>0</v>
      </c>
      <c r="CA1012" s="198">
        <f t="shared" si="756"/>
        <v>0</v>
      </c>
      <c r="CB1012" s="199">
        <f>IFERROR(SQRT(($E1012-$E$1136)^2+($AA1012-$AA$1136)^2),0)</f>
        <v>2.0000600018000539E-2</v>
      </c>
      <c r="CC1012" s="197" t="str">
        <f>IF(CB1012&lt;=SMALL(CB$3:CB$1130,1),"MAS PARECIDO","NO")</f>
        <v>NO</v>
      </c>
      <c r="CD1012" s="197" t="str">
        <f>IF(CB1012&lt;=SMALL(CB$3:CB$1130,5),"SIMILAR","NO")</f>
        <v>NO</v>
      </c>
      <c r="CE1012" s="197" t="str">
        <f t="shared" si="757"/>
        <v>N/A</v>
      </c>
      <c r="CF1012" s="197">
        <f t="shared" si="758"/>
        <v>0</v>
      </c>
      <c r="CG1012" s="198">
        <f t="shared" si="759"/>
        <v>0</v>
      </c>
      <c r="CH1012" s="199">
        <f>IFERROR(SQRT(($E1012-$E$1136)^2+($AD1012-$AD$1136)^2),0)</f>
        <v>2.0000600018000539E-2</v>
      </c>
      <c r="CI1012" s="197" t="str">
        <f>IF(CH1012&lt;=SMALL(CH$3:CH$1130,1),"MAS PARECIDO","NO")</f>
        <v>NO</v>
      </c>
      <c r="CJ1012" s="197" t="str">
        <f>IF(CH1012&lt;=SMALL(CH$3:CH$1130,5),"SIMILAR","NO")</f>
        <v>NO</v>
      </c>
      <c r="CK1012" s="197" t="str">
        <f t="shared" si="760"/>
        <v>N/A</v>
      </c>
      <c r="CL1012" s="197">
        <f t="shared" si="761"/>
        <v>0</v>
      </c>
      <c r="CM1012" s="198">
        <f t="shared" si="762"/>
        <v>0</v>
      </c>
      <c r="CN1012" s="199">
        <f>IFERROR(SQRT(($E1012-$E$1136)^2+($AG1012-$AG$1136)^2),0)</f>
        <v>1.0001999920021396</v>
      </c>
      <c r="CO1012" s="197" t="str">
        <f>IF(CN1012&lt;=SMALL(CN$3:CN$1130,1),"MAS PARECIDO","NO")</f>
        <v>NO</v>
      </c>
      <c r="CP1012" s="197" t="str">
        <f>IF(CN1012&lt;=SMALL(CN$3:CN$1130,5),"SIMILAR","NO")</f>
        <v>NO</v>
      </c>
      <c r="CQ1012" s="197" t="str">
        <f t="shared" si="763"/>
        <v>N/A</v>
      </c>
      <c r="CR1012" s="197">
        <f t="shared" si="764"/>
        <v>0</v>
      </c>
      <c r="CS1012" s="198">
        <f t="shared" si="765"/>
        <v>0</v>
      </c>
      <c r="CT1012" s="199">
        <f>IFERROR(SQRT(($E1012-$E$1136)^2+($AJ1012-$AJ$1136)^2),0)</f>
        <v>2.0000600018000539E-2</v>
      </c>
      <c r="CU1012" s="197" t="str">
        <f>IF(CT1012&lt;=SMALL(CT$3:CT$1130,1),"MAS PARECIDO","NO")</f>
        <v>NO</v>
      </c>
      <c r="CV1012" s="197" t="str">
        <f>IF(CT1012&lt;=SMALL(CT$3:CT$1130,5),"SIMILAR","NO")</f>
        <v>NO</v>
      </c>
      <c r="CW1012" s="197" t="str">
        <f t="shared" si="766"/>
        <v>N/A</v>
      </c>
      <c r="CX1012" s="197">
        <f t="shared" si="767"/>
        <v>0</v>
      </c>
      <c r="CY1012" s="198">
        <f t="shared" si="768"/>
        <v>0</v>
      </c>
      <c r="CZ1012" s="2">
        <v>0</v>
      </c>
      <c r="DA1012" s="2" t="s">
        <v>2824</v>
      </c>
      <c r="DB1012" s="2">
        <v>0</v>
      </c>
      <c r="DC1012" s="2" t="s">
        <v>189</v>
      </c>
    </row>
    <row r="1013" spans="1:107">
      <c r="A1013" s="24" t="s">
        <v>1161</v>
      </c>
      <c r="B1013" s="46">
        <v>126110.74</v>
      </c>
      <c r="C1013" s="190">
        <f>(B1013-$B$1132)/($B$1133-$B$1132)</f>
        <v>0.14214715165483452</v>
      </c>
      <c r="D1013" s="46">
        <v>18400</v>
      </c>
      <c r="E1013" s="190">
        <f>(D1013-$D$1132)/($D$1133-$D$1132)</f>
        <v>3.6771103133093994E-2</v>
      </c>
      <c r="F1013" s="46" t="s">
        <v>191</v>
      </c>
      <c r="G1013" s="192">
        <f>VLOOKUP(F1013,'DATOS DE SOPORTE'!$Y$5:$Z$8,2,FALSE)</f>
        <v>1</v>
      </c>
      <c r="H1013" s="190">
        <f>(G1013-$G$1132)/($G$1133-$G$1132)</f>
        <v>0</v>
      </c>
      <c r="I1013" s="50">
        <v>0</v>
      </c>
      <c r="J1013" s="200">
        <f t="shared" si="728"/>
        <v>0</v>
      </c>
      <c r="K1013" s="190">
        <f>(J1013-$J$1132)/($J$1133-$J$1132)</f>
        <v>0</v>
      </c>
      <c r="L1013" s="193" t="str">
        <f t="shared" si="729"/>
        <v>NO</v>
      </c>
      <c r="M1013" s="46" t="s">
        <v>192</v>
      </c>
      <c r="N1013" s="192">
        <f t="shared" si="730"/>
        <v>2</v>
      </c>
      <c r="O1013" s="190">
        <f>(N1013-N$1132)/(N$1133-N$1132)</f>
        <v>1</v>
      </c>
      <c r="P1013" s="46" t="s">
        <v>58</v>
      </c>
      <c r="Q1013" s="192">
        <f t="shared" si="731"/>
        <v>3</v>
      </c>
      <c r="R1013" s="190">
        <f>(Q1013-Q$1132)/(Q$1133-Q$1132)</f>
        <v>1</v>
      </c>
      <c r="S1013" s="46" t="s">
        <v>194</v>
      </c>
      <c r="T1013" s="192">
        <f t="shared" si="732"/>
        <v>1</v>
      </c>
      <c r="U1013" s="190">
        <f>(T1013-T$1132)/(T$1133-T$1132)</f>
        <v>0</v>
      </c>
      <c r="V1013" s="46" t="s">
        <v>212</v>
      </c>
      <c r="W1013" s="194">
        <f>VLOOKUP(V1013,'DATOS DE SOPORTE'!$S$5:$T$10,2,FALSE)</f>
        <v>3</v>
      </c>
      <c r="X1013" s="201">
        <f>(W1013-W$1132)/(W$1133-W$1132)</f>
        <v>0.4</v>
      </c>
      <c r="Y1013" s="46" t="s">
        <v>188</v>
      </c>
      <c r="Z1013" s="194">
        <f t="shared" si="733"/>
        <v>1</v>
      </c>
      <c r="AA1013" s="201">
        <f>(Z1013-Z$1132)/(Z$1133-Z$1132)</f>
        <v>0</v>
      </c>
      <c r="AB1013" s="46" t="s">
        <v>136</v>
      </c>
      <c r="AC1013" s="194">
        <f t="shared" si="734"/>
        <v>2</v>
      </c>
      <c r="AD1013" s="201">
        <f>(AC1013-AC$1132)/(AC$1133-AC$1132)</f>
        <v>1</v>
      </c>
      <c r="AE1013" s="46" t="s">
        <v>136</v>
      </c>
      <c r="AF1013" s="194">
        <f t="shared" si="735"/>
        <v>2</v>
      </c>
      <c r="AG1013" s="201">
        <f>(AF1013-AF$1132)/(AF$1133-AF$1132)</f>
        <v>1</v>
      </c>
      <c r="AH1013" s="24" t="s">
        <v>67</v>
      </c>
      <c r="AI1013" s="194">
        <f>VLOOKUP(AH1013,'DATOS DE SOPORTE'!$V$5:$W$8,2,FALSE)</f>
        <v>1</v>
      </c>
      <c r="AJ1013" s="201">
        <f>(AI1013-AI$1132)/(AI$1133-AI$1132)</f>
        <v>0</v>
      </c>
      <c r="AK1013" s="58" t="str">
        <f t="shared" si="727"/>
        <v>Bueno</v>
      </c>
      <c r="AL1013" s="196">
        <f>IFERROR(SQRT(($E1013-$E$1136)^2+($C1013-$C$1136)^2),0)</f>
        <v>7.2954072242522192E-2</v>
      </c>
      <c r="AM1013" s="197" t="str">
        <f>IF(AL1013&lt;=SMALL($AL$3:$AL$1130,1),"MAS PARECIDO","NO")</f>
        <v>NO</v>
      </c>
      <c r="AN1013" s="197" t="str">
        <f>IF(AL1013&lt;=SMALL($AL$3:$AL$1130,5),"SIMILAR","NO")</f>
        <v>NO</v>
      </c>
      <c r="AO1013" s="197" t="str">
        <f t="shared" si="736"/>
        <v>N/A</v>
      </c>
      <c r="AP1013" s="197">
        <f t="shared" si="737"/>
        <v>0</v>
      </c>
      <c r="AQ1013" s="198">
        <f t="shared" si="738"/>
        <v>0</v>
      </c>
      <c r="AR1013" s="196">
        <f>IFERROR(SQRT(($E1013-$E$1136)^2+($H1013-$H$1136)^2),0)</f>
        <v>0.33535866228437833</v>
      </c>
      <c r="AS1013" s="197" t="str">
        <f>IF(AR1013&lt;=SMALL(AR$3:AR$1130,1),"MAS PARECIDO","NO")</f>
        <v>NO</v>
      </c>
      <c r="AT1013" s="197" t="str">
        <f>IF(AR1013&lt;=SMALL(AR$3:AR$1130,5),"SIMILAR","NO")</f>
        <v>NO</v>
      </c>
      <c r="AU1013" s="197" t="str">
        <f t="shared" si="739"/>
        <v>N/A</v>
      </c>
      <c r="AV1013" s="197">
        <f t="shared" si="740"/>
        <v>0</v>
      </c>
      <c r="AW1013" s="198">
        <f t="shared" si="741"/>
        <v>0</v>
      </c>
      <c r="AX1013" s="199">
        <f>IFERROR(SQRT(($E1013-$E$1136)^2+($K1013-$K$1136)^2),0)</f>
        <v>0.20335761912959299</v>
      </c>
      <c r="AY1013" s="197" t="str">
        <f>IF(AX1013&lt;=SMALL(AX$3:AX$1130,1),"MAS PARECIDO","NO")</f>
        <v>NO</v>
      </c>
      <c r="AZ1013" s="197" t="str">
        <f>IF(AX1013&lt;=SMALL(AX$3:AX$1130,5),"SIMILAR","NO")</f>
        <v>NO</v>
      </c>
      <c r="BA1013" s="197" t="str">
        <f t="shared" si="742"/>
        <v>N/A</v>
      </c>
      <c r="BB1013" s="197">
        <f t="shared" si="743"/>
        <v>0</v>
      </c>
      <c r="BC1013" s="198">
        <f t="shared" si="744"/>
        <v>0</v>
      </c>
      <c r="BD1013" s="196">
        <f>IFERROR(SQRT(($E1013-$E$1136)^2+($O1013-$O$1136)^2),0)</f>
        <v>3.6801104033120993E-2</v>
      </c>
      <c r="BE1013" s="197" t="str">
        <f>IF(BD1013&lt;=SMALL(BD$3:BD$1130,1),"MAS PARECIDO","NO")</f>
        <v>NO</v>
      </c>
      <c r="BF1013" s="197" t="str">
        <f>IF(BD1013&lt;=SMALL(BD$3:BD$1130,5),"SIMILAR","NO")</f>
        <v>NO</v>
      </c>
      <c r="BG1013" s="197" t="str">
        <f t="shared" si="745"/>
        <v>N/A</v>
      </c>
      <c r="BH1013" s="197">
        <f t="shared" si="746"/>
        <v>0</v>
      </c>
      <c r="BI1013" s="198">
        <f t="shared" si="747"/>
        <v>0</v>
      </c>
      <c r="BJ1013" s="199">
        <f>IFERROR(SQRT(($E1013-$E$1136)^2+($R1013-$R$1136)^2),0)</f>
        <v>0.50135249202338328</v>
      </c>
      <c r="BK1013" s="197" t="str">
        <f>IF(BJ1013&lt;=SMALL(BJ$3:BJ$1130,1),"MAS PARECIDO","NO")</f>
        <v>NO</v>
      </c>
      <c r="BL1013" s="197" t="str">
        <f>IF(BJ1013&lt;=SMALL(BJ$3:BJ$1130,5),"SIMILAR","NO")</f>
        <v>NO</v>
      </c>
      <c r="BM1013" s="197" t="str">
        <f t="shared" si="748"/>
        <v>N/A</v>
      </c>
      <c r="BN1013" s="197">
        <f t="shared" si="749"/>
        <v>0</v>
      </c>
      <c r="BO1013" s="198">
        <f t="shared" si="750"/>
        <v>0</v>
      </c>
      <c r="BP1013" s="199">
        <f>IFERROR(SQRT(($E1013-$E$1136)^2+($U1013-$U$1136)^2),0)</f>
        <v>3.6801104033120993E-2</v>
      </c>
      <c r="BQ1013" s="197" t="str">
        <f>IF(BP1013&lt;=SMALL(BP$3:BP$1130,1),"MAS PARECIDO","NO")</f>
        <v>NO</v>
      </c>
      <c r="BR1013" s="197" t="str">
        <f>IF(BP1013&lt;=SMALL(BP$3:BP$1130,5),"SIMILAR","NO")</f>
        <v>NO</v>
      </c>
      <c r="BS1013" s="197" t="str">
        <f t="shared" si="751"/>
        <v>N/A</v>
      </c>
      <c r="BT1013" s="197">
        <f t="shared" si="752"/>
        <v>0</v>
      </c>
      <c r="BU1013" s="198">
        <f t="shared" si="753"/>
        <v>0</v>
      </c>
      <c r="BV1013" s="199">
        <f>IFERROR(SQRT(($E1013-$E$1136)^2+($X1013-$X$1136)^2),0)</f>
        <v>0.40168933425976927</v>
      </c>
      <c r="BW1013" s="197" t="str">
        <f>IF(BV1013&lt;=SMALL(BV$3:BV$1130,1),"MAS PARECIDO","NO")</f>
        <v>NO</v>
      </c>
      <c r="BX1013" s="197" t="str">
        <f>IF(BV1013&lt;=SMALL(BV$3:BV$1130,5),"SIMILAR","NO")</f>
        <v>NO</v>
      </c>
      <c r="BY1013" s="197" t="str">
        <f t="shared" si="754"/>
        <v>N/A</v>
      </c>
      <c r="BZ1013" s="197">
        <f t="shared" si="755"/>
        <v>0</v>
      </c>
      <c r="CA1013" s="198">
        <f t="shared" si="756"/>
        <v>0</v>
      </c>
      <c r="CB1013" s="199">
        <f>IFERROR(SQRT(($E1013-$E$1136)^2+($AA1013-$AA$1136)^2),0)</f>
        <v>3.6801104033120993E-2</v>
      </c>
      <c r="CC1013" s="197" t="str">
        <f>IF(CB1013&lt;=SMALL(CB$3:CB$1130,1),"MAS PARECIDO","NO")</f>
        <v>NO</v>
      </c>
      <c r="CD1013" s="197" t="str">
        <f>IF(CB1013&lt;=SMALL(CB$3:CB$1130,5),"SIMILAR","NO")</f>
        <v>NO</v>
      </c>
      <c r="CE1013" s="197" t="str">
        <f t="shared" si="757"/>
        <v>N/A</v>
      </c>
      <c r="CF1013" s="197">
        <f t="shared" si="758"/>
        <v>0</v>
      </c>
      <c r="CG1013" s="198">
        <f t="shared" si="759"/>
        <v>0</v>
      </c>
      <c r="CH1013" s="199">
        <f>IFERROR(SQRT(($E1013-$E$1136)^2+($AD1013-$AD$1136)^2),0)</f>
        <v>3.6801104033120993E-2</v>
      </c>
      <c r="CI1013" s="197" t="str">
        <f>IF(CH1013&lt;=SMALL(CH$3:CH$1130,1),"MAS PARECIDO","NO")</f>
        <v>NO</v>
      </c>
      <c r="CJ1013" s="197" t="str">
        <f>IF(CH1013&lt;=SMALL(CH$3:CH$1130,5),"SIMILAR","NO")</f>
        <v>NO</v>
      </c>
      <c r="CK1013" s="197" t="str">
        <f t="shared" si="760"/>
        <v>N/A</v>
      </c>
      <c r="CL1013" s="197">
        <f t="shared" si="761"/>
        <v>0</v>
      </c>
      <c r="CM1013" s="198">
        <f t="shared" si="762"/>
        <v>0</v>
      </c>
      <c r="CN1013" s="199">
        <f>IFERROR(SQRT(($E1013-$E$1136)^2+($AG1013-$AG$1136)^2),0)</f>
        <v>3.6801104033120993E-2</v>
      </c>
      <c r="CO1013" s="197" t="str">
        <f>IF(CN1013&lt;=SMALL(CN$3:CN$1130,1),"MAS PARECIDO","NO")</f>
        <v>NO</v>
      </c>
      <c r="CP1013" s="197" t="str">
        <f>IF(CN1013&lt;=SMALL(CN$3:CN$1130,5),"SIMILAR","NO")</f>
        <v>NO</v>
      </c>
      <c r="CQ1013" s="197" t="str">
        <f t="shared" si="763"/>
        <v>N/A</v>
      </c>
      <c r="CR1013" s="197">
        <f t="shared" si="764"/>
        <v>0</v>
      </c>
      <c r="CS1013" s="198">
        <f t="shared" si="765"/>
        <v>0</v>
      </c>
      <c r="CT1013" s="199">
        <f>IFERROR(SQRT(($E1013-$E$1136)^2+($AJ1013-$AJ$1136)^2),0)</f>
        <v>3.6801104033120993E-2</v>
      </c>
      <c r="CU1013" s="197" t="str">
        <f>IF(CT1013&lt;=SMALL(CT$3:CT$1130,1),"MAS PARECIDO","NO")</f>
        <v>NO</v>
      </c>
      <c r="CV1013" s="197" t="str">
        <f>IF(CT1013&lt;=SMALL(CT$3:CT$1130,5),"SIMILAR","NO")</f>
        <v>NO</v>
      </c>
      <c r="CW1013" s="197" t="str">
        <f t="shared" si="766"/>
        <v>N/A</v>
      </c>
      <c r="CX1013" s="197">
        <f t="shared" si="767"/>
        <v>0</v>
      </c>
      <c r="CY1013" s="198">
        <f t="shared" si="768"/>
        <v>0</v>
      </c>
      <c r="CZ1013" s="2">
        <v>0</v>
      </c>
      <c r="DA1013" s="2" t="s">
        <v>2825</v>
      </c>
      <c r="DB1013" s="2">
        <v>0</v>
      </c>
      <c r="DC1013" s="2" t="s">
        <v>189</v>
      </c>
    </row>
    <row r="1014" spans="1:107">
      <c r="A1014" s="24" t="s">
        <v>1162</v>
      </c>
      <c r="B1014" s="46">
        <v>86561.86</v>
      </c>
      <c r="C1014" s="190">
        <f>(B1014-$B$1132)/($B$1133-$B$1132)</f>
        <v>9.5917943508552136E-2</v>
      </c>
      <c r="D1014" s="46">
        <v>39000</v>
      </c>
      <c r="E1014" s="190">
        <f>(D1014-$D$1132)/($D$1133-$D$1132)</f>
        <v>7.7972339170175112E-2</v>
      </c>
      <c r="F1014" s="46" t="s">
        <v>203</v>
      </c>
      <c r="G1014" s="192">
        <f>VLOOKUP(F1014,'DATOS DE SOPORTE'!$Y$5:$Z$8,2,FALSE)</f>
        <v>3</v>
      </c>
      <c r="H1014" s="190">
        <f>(G1014-$G$1132)/($G$1133-$G$1132)</f>
        <v>0.66666666666666663</v>
      </c>
      <c r="I1014" s="50">
        <v>3</v>
      </c>
      <c r="J1014" s="200">
        <f t="shared" si="728"/>
        <v>3</v>
      </c>
      <c r="K1014" s="190">
        <f>(J1014-$J$1132)/($J$1133-$J$1132)</f>
        <v>0.6</v>
      </c>
      <c r="L1014" s="193" t="str">
        <f t="shared" si="729"/>
        <v>SI</v>
      </c>
      <c r="M1014" s="46" t="s">
        <v>192</v>
      </c>
      <c r="N1014" s="192">
        <f t="shared" si="730"/>
        <v>2</v>
      </c>
      <c r="O1014" s="190">
        <f>(N1014-N$1132)/(N$1133-N$1132)</f>
        <v>1</v>
      </c>
      <c r="P1014" s="46" t="s">
        <v>193</v>
      </c>
      <c r="Q1014" s="192">
        <f t="shared" si="731"/>
        <v>2</v>
      </c>
      <c r="R1014" s="190">
        <f>(Q1014-Q$1132)/(Q$1133-Q$1132)</f>
        <v>0.5</v>
      </c>
      <c r="S1014" s="46" t="s">
        <v>60</v>
      </c>
      <c r="T1014" s="192">
        <f t="shared" si="732"/>
        <v>2</v>
      </c>
      <c r="U1014" s="190">
        <f>(T1014-T$1132)/(T$1133-T$1132)</f>
        <v>1</v>
      </c>
      <c r="V1014" s="46" t="s">
        <v>62</v>
      </c>
      <c r="W1014" s="194">
        <f>VLOOKUP(V1014,'DATOS DE SOPORTE'!$S$5:$T$10,2,FALSE)</f>
        <v>1</v>
      </c>
      <c r="X1014" s="201">
        <f>(W1014-W$1132)/(W$1133-W$1132)</f>
        <v>0</v>
      </c>
      <c r="Y1014" s="46" t="s">
        <v>188</v>
      </c>
      <c r="Z1014" s="194">
        <f t="shared" si="733"/>
        <v>1</v>
      </c>
      <c r="AA1014" s="201">
        <f>(Z1014-Z$1132)/(Z$1133-Z$1132)</f>
        <v>0</v>
      </c>
      <c r="AB1014" s="46" t="s">
        <v>136</v>
      </c>
      <c r="AC1014" s="194">
        <f t="shared" si="734"/>
        <v>2</v>
      </c>
      <c r="AD1014" s="201">
        <f>(AC1014-AC$1132)/(AC$1133-AC$1132)</f>
        <v>1</v>
      </c>
      <c r="AE1014" s="46" t="s">
        <v>136</v>
      </c>
      <c r="AF1014" s="194">
        <f t="shared" si="735"/>
        <v>2</v>
      </c>
      <c r="AG1014" s="201">
        <f>(AF1014-AF$1132)/(AF$1133-AF$1132)</f>
        <v>1</v>
      </c>
      <c r="AH1014" s="24" t="s">
        <v>67</v>
      </c>
      <c r="AI1014" s="194">
        <f>VLOOKUP(AH1014,'DATOS DE SOPORTE'!$V$5:$W$8,2,FALSE)</f>
        <v>1</v>
      </c>
      <c r="AJ1014" s="201">
        <f>(AI1014-AI$1132)/(AI$1133-AI$1132)</f>
        <v>0</v>
      </c>
      <c r="AK1014" s="58" t="str">
        <f t="shared" si="727"/>
        <v>Bueno</v>
      </c>
      <c r="AL1014" s="196">
        <f>IFERROR(SQRT(($E1014-$E$1136)^2+($C1014-$C$1136)^2),0)</f>
        <v>0.13421478483970009</v>
      </c>
      <c r="AM1014" s="197" t="str">
        <f>IF(AL1014&lt;=SMALL($AL$3:$AL$1130,1),"MAS PARECIDO","NO")</f>
        <v>NO</v>
      </c>
      <c r="AN1014" s="197" t="str">
        <f>IF(AL1014&lt;=SMALL($AL$3:$AL$1130,5),"SIMILAR","NO")</f>
        <v>NO</v>
      </c>
      <c r="AO1014" s="197" t="str">
        <f t="shared" si="736"/>
        <v>N/A</v>
      </c>
      <c r="AP1014" s="197">
        <f t="shared" si="737"/>
        <v>0</v>
      </c>
      <c r="AQ1014" s="198">
        <f t="shared" si="738"/>
        <v>0</v>
      </c>
      <c r="AR1014" s="196">
        <f>IFERROR(SQRT(($E1014-$E$1136)^2+($H1014-$H$1136)^2),0)</f>
        <v>0.34233824818085773</v>
      </c>
      <c r="AS1014" s="197" t="str">
        <f>IF(AR1014&lt;=SMALL(AR$3:AR$1130,1),"MAS PARECIDO","NO")</f>
        <v>NO</v>
      </c>
      <c r="AT1014" s="197" t="str">
        <f>IF(AR1014&lt;=SMALL(AR$3:AR$1130,5),"SIMILAR","NO")</f>
        <v>NO</v>
      </c>
      <c r="AU1014" s="197" t="str">
        <f t="shared" si="739"/>
        <v>N/A</v>
      </c>
      <c r="AV1014" s="197">
        <f t="shared" si="740"/>
        <v>0</v>
      </c>
      <c r="AW1014" s="198">
        <f t="shared" si="741"/>
        <v>0</v>
      </c>
      <c r="AX1014" s="199">
        <f>IFERROR(SQRT(($E1014-$E$1136)^2+($K1014-$K$1136)^2),0)</f>
        <v>0.4075344955416994</v>
      </c>
      <c r="AY1014" s="197" t="str">
        <f>IF(AX1014&lt;=SMALL(AX$3:AX$1130,1),"MAS PARECIDO","NO")</f>
        <v>NO</v>
      </c>
      <c r="AZ1014" s="197" t="str">
        <f>IF(AX1014&lt;=SMALL(AX$3:AX$1130,5),"SIMILAR","NO")</f>
        <v>NO</v>
      </c>
      <c r="BA1014" s="197" t="str">
        <f t="shared" si="742"/>
        <v>N/A</v>
      </c>
      <c r="BB1014" s="197">
        <f t="shared" si="743"/>
        <v>0</v>
      </c>
      <c r="BC1014" s="198">
        <f t="shared" si="744"/>
        <v>0</v>
      </c>
      <c r="BD1014" s="196">
        <f>IFERROR(SQRT(($E1014-$E$1136)^2+($O1014-$O$1136)^2),0)</f>
        <v>7.8002340070202111E-2</v>
      </c>
      <c r="BE1014" s="197" t="str">
        <f>IF(BD1014&lt;=SMALL(BD$3:BD$1130,1),"MAS PARECIDO","NO")</f>
        <v>NO</v>
      </c>
      <c r="BF1014" s="197" t="str">
        <f>IF(BD1014&lt;=SMALL(BD$3:BD$1130,5),"SIMILAR","NO")</f>
        <v>NO</v>
      </c>
      <c r="BG1014" s="197" t="str">
        <f t="shared" si="745"/>
        <v>N/A</v>
      </c>
      <c r="BH1014" s="197">
        <f t="shared" si="746"/>
        <v>0</v>
      </c>
      <c r="BI1014" s="198">
        <f t="shared" si="747"/>
        <v>0</v>
      </c>
      <c r="BJ1014" s="199">
        <f>IFERROR(SQRT(($E1014-$E$1136)^2+($R1014-$R$1136)^2),0)</f>
        <v>7.8002340070202111E-2</v>
      </c>
      <c r="BK1014" s="197" t="str">
        <f>IF(BJ1014&lt;=SMALL(BJ$3:BJ$1130,1),"MAS PARECIDO","NO")</f>
        <v>NO</v>
      </c>
      <c r="BL1014" s="197" t="str">
        <f>IF(BJ1014&lt;=SMALL(BJ$3:BJ$1130,5),"SIMILAR","NO")</f>
        <v>NO</v>
      </c>
      <c r="BM1014" s="197" t="str">
        <f t="shared" si="748"/>
        <v>N/A</v>
      </c>
      <c r="BN1014" s="197">
        <f t="shared" si="749"/>
        <v>0</v>
      </c>
      <c r="BO1014" s="198">
        <f t="shared" si="750"/>
        <v>0</v>
      </c>
      <c r="BP1014" s="199">
        <f>IFERROR(SQRT(($E1014-$E$1136)^2+($U1014-$U$1136)^2),0)</f>
        <v>1.0030375691151492</v>
      </c>
      <c r="BQ1014" s="197" t="str">
        <f>IF(BP1014&lt;=SMALL(BP$3:BP$1130,1),"MAS PARECIDO","NO")</f>
        <v>NO</v>
      </c>
      <c r="BR1014" s="197" t="str">
        <f>IF(BP1014&lt;=SMALL(BP$3:BP$1130,5),"SIMILAR","NO")</f>
        <v>NO</v>
      </c>
      <c r="BS1014" s="197" t="str">
        <f t="shared" si="751"/>
        <v>N/A</v>
      </c>
      <c r="BT1014" s="197">
        <f t="shared" si="752"/>
        <v>0</v>
      </c>
      <c r="BU1014" s="198">
        <f t="shared" si="753"/>
        <v>0</v>
      </c>
      <c r="BV1014" s="199">
        <f>IFERROR(SQRT(($E1014-$E$1136)^2+($X1014-$X$1136)^2),0)</f>
        <v>7.8002340070202111E-2</v>
      </c>
      <c r="BW1014" s="197" t="str">
        <f>IF(BV1014&lt;=SMALL(BV$3:BV$1130,1),"MAS PARECIDO","NO")</f>
        <v>NO</v>
      </c>
      <c r="BX1014" s="197" t="str">
        <f>IF(BV1014&lt;=SMALL(BV$3:BV$1130,5),"SIMILAR","NO")</f>
        <v>NO</v>
      </c>
      <c r="BY1014" s="197" t="str">
        <f t="shared" si="754"/>
        <v>N/A</v>
      </c>
      <c r="BZ1014" s="197">
        <f t="shared" si="755"/>
        <v>0</v>
      </c>
      <c r="CA1014" s="198">
        <f t="shared" si="756"/>
        <v>0</v>
      </c>
      <c r="CB1014" s="199">
        <f>IFERROR(SQRT(($E1014-$E$1136)^2+($AA1014-$AA$1136)^2),0)</f>
        <v>7.8002340070202111E-2</v>
      </c>
      <c r="CC1014" s="197" t="str">
        <f>IF(CB1014&lt;=SMALL(CB$3:CB$1130,1),"MAS PARECIDO","NO")</f>
        <v>NO</v>
      </c>
      <c r="CD1014" s="197" t="str">
        <f>IF(CB1014&lt;=SMALL(CB$3:CB$1130,5),"SIMILAR","NO")</f>
        <v>NO</v>
      </c>
      <c r="CE1014" s="197" t="str">
        <f t="shared" si="757"/>
        <v>N/A</v>
      </c>
      <c r="CF1014" s="197">
        <f t="shared" si="758"/>
        <v>0</v>
      </c>
      <c r="CG1014" s="198">
        <f t="shared" si="759"/>
        <v>0</v>
      </c>
      <c r="CH1014" s="199">
        <f>IFERROR(SQRT(($E1014-$E$1136)^2+($AD1014-$AD$1136)^2),0)</f>
        <v>7.8002340070202111E-2</v>
      </c>
      <c r="CI1014" s="197" t="str">
        <f>IF(CH1014&lt;=SMALL(CH$3:CH$1130,1),"MAS PARECIDO","NO")</f>
        <v>NO</v>
      </c>
      <c r="CJ1014" s="197" t="str">
        <f>IF(CH1014&lt;=SMALL(CH$3:CH$1130,5),"SIMILAR","NO")</f>
        <v>NO</v>
      </c>
      <c r="CK1014" s="197" t="str">
        <f t="shared" si="760"/>
        <v>N/A</v>
      </c>
      <c r="CL1014" s="197">
        <f t="shared" si="761"/>
        <v>0</v>
      </c>
      <c r="CM1014" s="198">
        <f t="shared" si="762"/>
        <v>0</v>
      </c>
      <c r="CN1014" s="199">
        <f>IFERROR(SQRT(($E1014-$E$1136)^2+($AG1014-$AG$1136)^2),0)</f>
        <v>7.8002340070202111E-2</v>
      </c>
      <c r="CO1014" s="197" t="str">
        <f>IF(CN1014&lt;=SMALL(CN$3:CN$1130,1),"MAS PARECIDO","NO")</f>
        <v>NO</v>
      </c>
      <c r="CP1014" s="197" t="str">
        <f>IF(CN1014&lt;=SMALL(CN$3:CN$1130,5),"SIMILAR","NO")</f>
        <v>NO</v>
      </c>
      <c r="CQ1014" s="197" t="str">
        <f t="shared" si="763"/>
        <v>N/A</v>
      </c>
      <c r="CR1014" s="197">
        <f t="shared" si="764"/>
        <v>0</v>
      </c>
      <c r="CS1014" s="198">
        <f t="shared" si="765"/>
        <v>0</v>
      </c>
      <c r="CT1014" s="199">
        <f>IFERROR(SQRT(($E1014-$E$1136)^2+($AJ1014-$AJ$1136)^2),0)</f>
        <v>7.8002340070202111E-2</v>
      </c>
      <c r="CU1014" s="197" t="str">
        <f>IF(CT1014&lt;=SMALL(CT$3:CT$1130,1),"MAS PARECIDO","NO")</f>
        <v>NO</v>
      </c>
      <c r="CV1014" s="197" t="str">
        <f>IF(CT1014&lt;=SMALL(CT$3:CT$1130,5),"SIMILAR","NO")</f>
        <v>NO</v>
      </c>
      <c r="CW1014" s="197" t="str">
        <f t="shared" si="766"/>
        <v>N/A</v>
      </c>
      <c r="CX1014" s="197">
        <f t="shared" si="767"/>
        <v>0</v>
      </c>
      <c r="CY1014" s="198">
        <f t="shared" si="768"/>
        <v>0</v>
      </c>
      <c r="CZ1014" s="2">
        <v>0</v>
      </c>
      <c r="DA1014" s="2" t="s">
        <v>2826</v>
      </c>
      <c r="DB1014" s="2">
        <v>0</v>
      </c>
      <c r="DC1014" s="2" t="s">
        <v>189</v>
      </c>
    </row>
    <row r="1015" spans="1:107">
      <c r="A1015" s="24" t="s">
        <v>1163</v>
      </c>
      <c r="B1015" s="46">
        <v>71969.86</v>
      </c>
      <c r="C1015" s="190">
        <f>(B1015-$B$1132)/($B$1133-$B$1132)</f>
        <v>7.8861161994877096E-2</v>
      </c>
      <c r="D1015" s="46">
        <v>11200</v>
      </c>
      <c r="E1015" s="190">
        <f>(D1015-$D$1132)/($D$1133-$D$1132)</f>
        <v>2.2370671120133603E-2</v>
      </c>
      <c r="F1015" s="46" t="s">
        <v>187</v>
      </c>
      <c r="G1015" s="192">
        <f>VLOOKUP(F1015,'DATOS DE SOPORTE'!$Y$5:$Z$8,2,FALSE)</f>
        <v>4</v>
      </c>
      <c r="H1015" s="190">
        <f>(G1015-$G$1132)/($G$1133-$G$1132)</f>
        <v>1</v>
      </c>
      <c r="I1015" s="50">
        <v>1</v>
      </c>
      <c r="J1015" s="200">
        <f t="shared" si="728"/>
        <v>1</v>
      </c>
      <c r="K1015" s="190">
        <f>(J1015-$J$1132)/($J$1133-$J$1132)</f>
        <v>0.2</v>
      </c>
      <c r="L1015" s="193" t="str">
        <f t="shared" si="729"/>
        <v>SI</v>
      </c>
      <c r="M1015" s="46" t="s">
        <v>192</v>
      </c>
      <c r="N1015" s="192">
        <f t="shared" si="730"/>
        <v>2</v>
      </c>
      <c r="O1015" s="190">
        <f>(N1015-N$1132)/(N$1133-N$1132)</f>
        <v>1</v>
      </c>
      <c r="P1015" s="46" t="s">
        <v>193</v>
      </c>
      <c r="Q1015" s="192">
        <f t="shared" si="731"/>
        <v>2</v>
      </c>
      <c r="R1015" s="190">
        <f>(Q1015-Q$1132)/(Q$1133-Q$1132)</f>
        <v>0.5</v>
      </c>
      <c r="S1015" s="46" t="s">
        <v>194</v>
      </c>
      <c r="T1015" s="192">
        <f t="shared" si="732"/>
        <v>1</v>
      </c>
      <c r="U1015" s="190">
        <f>(T1015-T$1132)/(T$1133-T$1132)</f>
        <v>0</v>
      </c>
      <c r="V1015" s="46" t="s">
        <v>62</v>
      </c>
      <c r="W1015" s="194">
        <f>VLOOKUP(V1015,'DATOS DE SOPORTE'!$S$5:$T$10,2,FALSE)</f>
        <v>1</v>
      </c>
      <c r="X1015" s="201">
        <f>(W1015-W$1132)/(W$1133-W$1132)</f>
        <v>0</v>
      </c>
      <c r="Y1015" s="46" t="s">
        <v>188</v>
      </c>
      <c r="Z1015" s="194">
        <f t="shared" si="733"/>
        <v>1</v>
      </c>
      <c r="AA1015" s="201">
        <f>(Z1015-Z$1132)/(Z$1133-Z$1132)</f>
        <v>0</v>
      </c>
      <c r="AB1015" s="46" t="s">
        <v>188</v>
      </c>
      <c r="AC1015" s="194">
        <f t="shared" si="734"/>
        <v>1</v>
      </c>
      <c r="AD1015" s="201">
        <f>(AC1015-AC$1132)/(AC$1133-AC$1132)</f>
        <v>0</v>
      </c>
      <c r="AE1015" s="46" t="s">
        <v>188</v>
      </c>
      <c r="AF1015" s="194">
        <f t="shared" si="735"/>
        <v>1</v>
      </c>
      <c r="AG1015" s="201">
        <f>(AF1015-AF$1132)/(AF$1133-AF$1132)</f>
        <v>0</v>
      </c>
      <c r="AH1015" s="24" t="s">
        <v>67</v>
      </c>
      <c r="AI1015" s="194">
        <f>VLOOKUP(AH1015,'DATOS DE SOPORTE'!$V$5:$W$8,2,FALSE)</f>
        <v>1</v>
      </c>
      <c r="AJ1015" s="201">
        <f>(AI1015-AI$1132)/(AI$1133-AI$1132)</f>
        <v>0</v>
      </c>
      <c r="AK1015" s="58" t="str">
        <f t="shared" si="727"/>
        <v>Bueno</v>
      </c>
      <c r="AL1015" s="196">
        <f>IFERROR(SQRT(($E1015-$E$1136)^2+($C1015-$C$1136)^2),0)</f>
        <v>0.1282493172345964</v>
      </c>
      <c r="AM1015" s="197" t="str">
        <f>IF(AL1015&lt;=SMALL($AL$3:$AL$1130,1),"MAS PARECIDO","NO")</f>
        <v>NO</v>
      </c>
      <c r="AN1015" s="197" t="str">
        <f>IF(AL1015&lt;=SMALL($AL$3:$AL$1130,5),"SIMILAR","NO")</f>
        <v>NO</v>
      </c>
      <c r="AO1015" s="197" t="str">
        <f t="shared" si="736"/>
        <v>N/A</v>
      </c>
      <c r="AP1015" s="197">
        <f t="shared" si="737"/>
        <v>0</v>
      </c>
      <c r="AQ1015" s="198">
        <f t="shared" si="738"/>
        <v>0</v>
      </c>
      <c r="AR1015" s="196">
        <f>IFERROR(SQRT(($E1015-$E$1136)^2+($H1015-$H$1136)^2),0)</f>
        <v>0.66704290308150294</v>
      </c>
      <c r="AS1015" s="197" t="str">
        <f>IF(AR1015&lt;=SMALL(AR$3:AR$1130,1),"MAS PARECIDO","NO")</f>
        <v>NO</v>
      </c>
      <c r="AT1015" s="197" t="str">
        <f>IF(AR1015&lt;=SMALL(AR$3:AR$1130,5),"SIMILAR","NO")</f>
        <v>NO</v>
      </c>
      <c r="AU1015" s="197" t="str">
        <f t="shared" si="739"/>
        <v>N/A</v>
      </c>
      <c r="AV1015" s="197">
        <f t="shared" si="740"/>
        <v>0</v>
      </c>
      <c r="AW1015" s="198">
        <f t="shared" si="741"/>
        <v>0</v>
      </c>
      <c r="AX1015" s="199">
        <f>IFERROR(SQRT(($E1015-$E$1136)^2+($K1015-$K$1136)^2),0)</f>
        <v>2.2400672020160602E-2</v>
      </c>
      <c r="AY1015" s="197" t="str">
        <f>IF(AX1015&lt;=SMALL(AX$3:AX$1130,1),"MAS PARECIDO","NO")</f>
        <v>NO</v>
      </c>
      <c r="AZ1015" s="197" t="str">
        <f>IF(AX1015&lt;=SMALL(AX$3:AX$1130,5),"SIMILAR","NO")</f>
        <v>NO</v>
      </c>
      <c r="BA1015" s="197" t="str">
        <f t="shared" si="742"/>
        <v>N/A</v>
      </c>
      <c r="BB1015" s="197">
        <f t="shared" si="743"/>
        <v>0</v>
      </c>
      <c r="BC1015" s="198">
        <f t="shared" si="744"/>
        <v>0</v>
      </c>
      <c r="BD1015" s="196">
        <f>IFERROR(SQRT(($E1015-$E$1136)^2+($O1015-$O$1136)^2),0)</f>
        <v>2.2400672020160602E-2</v>
      </c>
      <c r="BE1015" s="197" t="str">
        <f>IF(BD1015&lt;=SMALL(BD$3:BD$1130,1),"MAS PARECIDO","NO")</f>
        <v>NO</v>
      </c>
      <c r="BF1015" s="197" t="str">
        <f>IF(BD1015&lt;=SMALL(BD$3:BD$1130,5),"SIMILAR","NO")</f>
        <v>NO</v>
      </c>
      <c r="BG1015" s="197" t="str">
        <f t="shared" si="745"/>
        <v>N/A</v>
      </c>
      <c r="BH1015" s="197">
        <f t="shared" si="746"/>
        <v>0</v>
      </c>
      <c r="BI1015" s="198">
        <f t="shared" si="747"/>
        <v>0</v>
      </c>
      <c r="BJ1015" s="199">
        <f>IFERROR(SQRT(($E1015-$E$1136)^2+($R1015-$R$1136)^2),0)</f>
        <v>2.2400672020160602E-2</v>
      </c>
      <c r="BK1015" s="197" t="str">
        <f>IF(BJ1015&lt;=SMALL(BJ$3:BJ$1130,1),"MAS PARECIDO","NO")</f>
        <v>NO</v>
      </c>
      <c r="BL1015" s="197" t="str">
        <f>IF(BJ1015&lt;=SMALL(BJ$3:BJ$1130,5),"SIMILAR","NO")</f>
        <v>NO</v>
      </c>
      <c r="BM1015" s="197" t="str">
        <f t="shared" si="748"/>
        <v>N/A</v>
      </c>
      <c r="BN1015" s="197">
        <f t="shared" si="749"/>
        <v>0</v>
      </c>
      <c r="BO1015" s="198">
        <f t="shared" si="750"/>
        <v>0</v>
      </c>
      <c r="BP1015" s="199">
        <f>IFERROR(SQRT(($E1015-$E$1136)^2+($U1015-$U$1136)^2),0)</f>
        <v>2.2400672020160602E-2</v>
      </c>
      <c r="BQ1015" s="197" t="str">
        <f>IF(BP1015&lt;=SMALL(BP$3:BP$1130,1),"MAS PARECIDO","NO")</f>
        <v>NO</v>
      </c>
      <c r="BR1015" s="197" t="str">
        <f>IF(BP1015&lt;=SMALL(BP$3:BP$1130,5),"SIMILAR","NO")</f>
        <v>NO</v>
      </c>
      <c r="BS1015" s="197" t="str">
        <f t="shared" si="751"/>
        <v>N/A</v>
      </c>
      <c r="BT1015" s="197">
        <f t="shared" si="752"/>
        <v>0</v>
      </c>
      <c r="BU1015" s="198">
        <f t="shared" si="753"/>
        <v>0</v>
      </c>
      <c r="BV1015" s="199">
        <f>IFERROR(SQRT(($E1015-$E$1136)^2+($X1015-$X$1136)^2),0)</f>
        <v>2.2400672020160602E-2</v>
      </c>
      <c r="BW1015" s="197" t="str">
        <f>IF(BV1015&lt;=SMALL(BV$3:BV$1130,1),"MAS PARECIDO","NO")</f>
        <v>NO</v>
      </c>
      <c r="BX1015" s="197" t="str">
        <f>IF(BV1015&lt;=SMALL(BV$3:BV$1130,5),"SIMILAR","NO")</f>
        <v>NO</v>
      </c>
      <c r="BY1015" s="197" t="str">
        <f t="shared" si="754"/>
        <v>N/A</v>
      </c>
      <c r="BZ1015" s="197">
        <f t="shared" si="755"/>
        <v>0</v>
      </c>
      <c r="CA1015" s="198">
        <f t="shared" si="756"/>
        <v>0</v>
      </c>
      <c r="CB1015" s="199">
        <f>IFERROR(SQRT(($E1015-$E$1136)^2+($AA1015-$AA$1136)^2),0)</f>
        <v>2.2400672020160602E-2</v>
      </c>
      <c r="CC1015" s="197" t="str">
        <f>IF(CB1015&lt;=SMALL(CB$3:CB$1130,1),"MAS PARECIDO","NO")</f>
        <v>NO</v>
      </c>
      <c r="CD1015" s="197" t="str">
        <f>IF(CB1015&lt;=SMALL(CB$3:CB$1130,5),"SIMILAR","NO")</f>
        <v>NO</v>
      </c>
      <c r="CE1015" s="197" t="str">
        <f t="shared" si="757"/>
        <v>N/A</v>
      </c>
      <c r="CF1015" s="197">
        <f t="shared" si="758"/>
        <v>0</v>
      </c>
      <c r="CG1015" s="198">
        <f t="shared" si="759"/>
        <v>0</v>
      </c>
      <c r="CH1015" s="199">
        <f>IFERROR(SQRT(($E1015-$E$1136)^2+($AD1015-$AD$1136)^2),0)</f>
        <v>1.0002508635872078</v>
      </c>
      <c r="CI1015" s="197" t="str">
        <f>IF(CH1015&lt;=SMALL(CH$3:CH$1130,1),"MAS PARECIDO","NO")</f>
        <v>NO</v>
      </c>
      <c r="CJ1015" s="197" t="str">
        <f>IF(CH1015&lt;=SMALL(CH$3:CH$1130,5),"SIMILAR","NO")</f>
        <v>NO</v>
      </c>
      <c r="CK1015" s="197" t="str">
        <f t="shared" si="760"/>
        <v>N/A</v>
      </c>
      <c r="CL1015" s="197">
        <f t="shared" si="761"/>
        <v>0</v>
      </c>
      <c r="CM1015" s="198">
        <f t="shared" si="762"/>
        <v>0</v>
      </c>
      <c r="CN1015" s="199">
        <f>IFERROR(SQRT(($E1015-$E$1136)^2+($AG1015-$AG$1136)^2),0)</f>
        <v>1.0002508635872078</v>
      </c>
      <c r="CO1015" s="197" t="str">
        <f>IF(CN1015&lt;=SMALL(CN$3:CN$1130,1),"MAS PARECIDO","NO")</f>
        <v>NO</v>
      </c>
      <c r="CP1015" s="197" t="str">
        <f>IF(CN1015&lt;=SMALL(CN$3:CN$1130,5),"SIMILAR","NO")</f>
        <v>NO</v>
      </c>
      <c r="CQ1015" s="197" t="str">
        <f t="shared" si="763"/>
        <v>N/A</v>
      </c>
      <c r="CR1015" s="197">
        <f t="shared" si="764"/>
        <v>0</v>
      </c>
      <c r="CS1015" s="198">
        <f t="shared" si="765"/>
        <v>0</v>
      </c>
      <c r="CT1015" s="199">
        <f>IFERROR(SQRT(($E1015-$E$1136)^2+($AJ1015-$AJ$1136)^2),0)</f>
        <v>2.2400672020160602E-2</v>
      </c>
      <c r="CU1015" s="197" t="str">
        <f>IF(CT1015&lt;=SMALL(CT$3:CT$1130,1),"MAS PARECIDO","NO")</f>
        <v>NO</v>
      </c>
      <c r="CV1015" s="197" t="str">
        <f>IF(CT1015&lt;=SMALL(CT$3:CT$1130,5),"SIMILAR","NO")</f>
        <v>NO</v>
      </c>
      <c r="CW1015" s="197" t="str">
        <f t="shared" si="766"/>
        <v>N/A</v>
      </c>
      <c r="CX1015" s="197">
        <f t="shared" si="767"/>
        <v>0</v>
      </c>
      <c r="CY1015" s="198">
        <f t="shared" si="768"/>
        <v>0</v>
      </c>
      <c r="CZ1015" s="2">
        <v>0</v>
      </c>
      <c r="DA1015" s="2" t="s">
        <v>2827</v>
      </c>
      <c r="DB1015" s="2">
        <v>0</v>
      </c>
      <c r="DC1015" s="2" t="s">
        <v>189</v>
      </c>
    </row>
    <row r="1016" spans="1:107">
      <c r="A1016" s="24" t="s">
        <v>1164</v>
      </c>
      <c r="B1016" s="46">
        <v>61945.57</v>
      </c>
      <c r="C1016" s="190">
        <f>(B1016-$B$1132)/($B$1133-$B$1132)</f>
        <v>6.7143637025049968E-2</v>
      </c>
      <c r="D1016" s="46">
        <v>25000</v>
      </c>
      <c r="E1016" s="190">
        <f>(D1016-$D$1132)/($D$1133-$D$1132)</f>
        <v>4.9971499144974348E-2</v>
      </c>
      <c r="F1016" s="46" t="s">
        <v>203</v>
      </c>
      <c r="G1016" s="192">
        <f>VLOOKUP(F1016,'DATOS DE SOPORTE'!$Y$5:$Z$8,2,FALSE)</f>
        <v>3</v>
      </c>
      <c r="H1016" s="190">
        <f>(G1016-$G$1132)/($G$1133-$G$1132)</f>
        <v>0.66666666666666663</v>
      </c>
      <c r="I1016" s="50">
        <v>0</v>
      </c>
      <c r="J1016" s="200">
        <f t="shared" si="728"/>
        <v>0</v>
      </c>
      <c r="K1016" s="190">
        <f>(J1016-$J$1132)/($J$1133-$J$1132)</f>
        <v>0</v>
      </c>
      <c r="L1016" s="193" t="str">
        <f t="shared" si="729"/>
        <v>NO</v>
      </c>
      <c r="M1016" s="46" t="s">
        <v>56</v>
      </c>
      <c r="N1016" s="192">
        <f t="shared" si="730"/>
        <v>1</v>
      </c>
      <c r="O1016" s="190">
        <f>(N1016-N$1132)/(N$1133-N$1132)</f>
        <v>0</v>
      </c>
      <c r="P1016" s="46" t="s">
        <v>58</v>
      </c>
      <c r="Q1016" s="192">
        <f t="shared" si="731"/>
        <v>3</v>
      </c>
      <c r="R1016" s="190">
        <f>(Q1016-Q$1132)/(Q$1133-Q$1132)</f>
        <v>1</v>
      </c>
      <c r="S1016" s="46" t="s">
        <v>60</v>
      </c>
      <c r="T1016" s="192">
        <f t="shared" si="732"/>
        <v>2</v>
      </c>
      <c r="U1016" s="190">
        <f>(T1016-T$1132)/(T$1133-T$1132)</f>
        <v>1</v>
      </c>
      <c r="V1016" s="46" t="s">
        <v>62</v>
      </c>
      <c r="W1016" s="194">
        <f>VLOOKUP(V1016,'DATOS DE SOPORTE'!$S$5:$T$10,2,FALSE)</f>
        <v>1</v>
      </c>
      <c r="X1016" s="201">
        <f>(W1016-W$1132)/(W$1133-W$1132)</f>
        <v>0</v>
      </c>
      <c r="Y1016" s="46" t="s">
        <v>188</v>
      </c>
      <c r="Z1016" s="194">
        <f t="shared" si="733"/>
        <v>1</v>
      </c>
      <c r="AA1016" s="201">
        <f>(Z1016-Z$1132)/(Z$1133-Z$1132)</f>
        <v>0</v>
      </c>
      <c r="AB1016" s="46" t="s">
        <v>136</v>
      </c>
      <c r="AC1016" s="194">
        <f t="shared" si="734"/>
        <v>2</v>
      </c>
      <c r="AD1016" s="201">
        <f>(AC1016-AC$1132)/(AC$1133-AC$1132)</f>
        <v>1</v>
      </c>
      <c r="AE1016" s="46" t="s">
        <v>188</v>
      </c>
      <c r="AF1016" s="194">
        <f t="shared" si="735"/>
        <v>1</v>
      </c>
      <c r="AG1016" s="201">
        <f>(AF1016-AF$1132)/(AF$1133-AF$1132)</f>
        <v>0</v>
      </c>
      <c r="AH1016" s="24" t="s">
        <v>67</v>
      </c>
      <c r="AI1016" s="194">
        <f>VLOOKUP(AH1016,'DATOS DE SOPORTE'!$V$5:$W$8,2,FALSE)</f>
        <v>1</v>
      </c>
      <c r="AJ1016" s="201">
        <f>(AI1016-AI$1132)/(AI$1133-AI$1132)</f>
        <v>0</v>
      </c>
      <c r="AK1016" s="58" t="str">
        <f t="shared" si="727"/>
        <v>Bueno</v>
      </c>
      <c r="AL1016" s="196">
        <f>IFERROR(SQRT(($E1016-$E$1136)^2+($C1016-$C$1136)^2),0)</f>
        <v>0.14677491460157385</v>
      </c>
      <c r="AM1016" s="197" t="str">
        <f>IF(AL1016&lt;=SMALL($AL$3:$AL$1130,1),"MAS PARECIDO","NO")</f>
        <v>NO</v>
      </c>
      <c r="AN1016" s="197" t="str">
        <f>IF(AL1016&lt;=SMALL($AL$3:$AL$1130,5),"SIMILAR","NO")</f>
        <v>NO</v>
      </c>
      <c r="AO1016" s="197" t="str">
        <f t="shared" si="736"/>
        <v>N/A</v>
      </c>
      <c r="AP1016" s="197">
        <f t="shared" si="737"/>
        <v>0</v>
      </c>
      <c r="AQ1016" s="198">
        <f t="shared" si="738"/>
        <v>0</v>
      </c>
      <c r="AR1016" s="196">
        <f>IFERROR(SQRT(($E1016-$E$1136)^2+($H1016-$H$1136)^2),0)</f>
        <v>0.33706269612323075</v>
      </c>
      <c r="AS1016" s="197" t="str">
        <f>IF(AR1016&lt;=SMALL(AR$3:AR$1130,1),"MAS PARECIDO","NO")</f>
        <v>NO</v>
      </c>
      <c r="AT1016" s="197" t="str">
        <f>IF(AR1016&lt;=SMALL(AR$3:AR$1130,5),"SIMILAR","NO")</f>
        <v>NO</v>
      </c>
      <c r="AU1016" s="197" t="str">
        <f t="shared" si="739"/>
        <v>N/A</v>
      </c>
      <c r="AV1016" s="197">
        <f t="shared" si="740"/>
        <v>0</v>
      </c>
      <c r="AW1016" s="198">
        <f t="shared" si="741"/>
        <v>0</v>
      </c>
      <c r="AX1016" s="199">
        <f>IFERROR(SQRT(($E1016-$E$1136)^2+($K1016-$K$1136)^2),0)</f>
        <v>0.20615564510037138</v>
      </c>
      <c r="AY1016" s="197" t="str">
        <f>IF(AX1016&lt;=SMALL(AX$3:AX$1130,1),"MAS PARECIDO","NO")</f>
        <v>NO</v>
      </c>
      <c r="AZ1016" s="197" t="str">
        <f>IF(AX1016&lt;=SMALL(AX$3:AX$1130,5),"SIMILAR","NO")</f>
        <v>NO</v>
      </c>
      <c r="BA1016" s="197" t="str">
        <f t="shared" si="742"/>
        <v>N/A</v>
      </c>
      <c r="BB1016" s="197">
        <f t="shared" si="743"/>
        <v>0</v>
      </c>
      <c r="BC1016" s="198">
        <f t="shared" si="744"/>
        <v>0</v>
      </c>
      <c r="BD1016" s="196">
        <f>IFERROR(SQRT(($E1016-$E$1136)^2+($O1016-$O$1136)^2),0)</f>
        <v>1.0012492946348328</v>
      </c>
      <c r="BE1016" s="197" t="str">
        <f>IF(BD1016&lt;=SMALL(BD$3:BD$1130,1),"MAS PARECIDO","NO")</f>
        <v>NO</v>
      </c>
      <c r="BF1016" s="197" t="str">
        <f>IF(BD1016&lt;=SMALL(BD$3:BD$1130,5),"SIMILAR","NO")</f>
        <v>NO</v>
      </c>
      <c r="BG1016" s="197" t="str">
        <f t="shared" si="745"/>
        <v>N/A</v>
      </c>
      <c r="BH1016" s="197">
        <f t="shared" si="746"/>
        <v>0</v>
      </c>
      <c r="BI1016" s="198">
        <f t="shared" si="747"/>
        <v>0</v>
      </c>
      <c r="BJ1016" s="199">
        <f>IFERROR(SQRT(($E1016-$E$1136)^2+($R1016-$R$1136)^2),0)</f>
        <v>0.50249393031831757</v>
      </c>
      <c r="BK1016" s="197" t="str">
        <f>IF(BJ1016&lt;=SMALL(BJ$3:BJ$1130,1),"MAS PARECIDO","NO")</f>
        <v>NO</v>
      </c>
      <c r="BL1016" s="197" t="str">
        <f>IF(BJ1016&lt;=SMALL(BJ$3:BJ$1130,5),"SIMILAR","NO")</f>
        <v>NO</v>
      </c>
      <c r="BM1016" s="197" t="str">
        <f t="shared" si="748"/>
        <v>N/A</v>
      </c>
      <c r="BN1016" s="197">
        <f t="shared" si="749"/>
        <v>0</v>
      </c>
      <c r="BO1016" s="198">
        <f t="shared" si="750"/>
        <v>0</v>
      </c>
      <c r="BP1016" s="199">
        <f>IFERROR(SQRT(($E1016-$E$1136)^2+($U1016-$U$1136)^2),0)</f>
        <v>1.0012492946348328</v>
      </c>
      <c r="BQ1016" s="197" t="str">
        <f>IF(BP1016&lt;=SMALL(BP$3:BP$1130,1),"MAS PARECIDO","NO")</f>
        <v>NO</v>
      </c>
      <c r="BR1016" s="197" t="str">
        <f>IF(BP1016&lt;=SMALL(BP$3:BP$1130,5),"SIMILAR","NO")</f>
        <v>NO</v>
      </c>
      <c r="BS1016" s="197" t="str">
        <f t="shared" si="751"/>
        <v>N/A</v>
      </c>
      <c r="BT1016" s="197">
        <f t="shared" si="752"/>
        <v>0</v>
      </c>
      <c r="BU1016" s="198">
        <f t="shared" si="753"/>
        <v>0</v>
      </c>
      <c r="BV1016" s="199">
        <f>IFERROR(SQRT(($E1016-$E$1136)^2+($X1016-$X$1136)^2),0)</f>
        <v>5.0001500045001347E-2</v>
      </c>
      <c r="BW1016" s="197" t="str">
        <f>IF(BV1016&lt;=SMALL(BV$3:BV$1130,1),"MAS PARECIDO","NO")</f>
        <v>NO</v>
      </c>
      <c r="BX1016" s="197" t="str">
        <f>IF(BV1016&lt;=SMALL(BV$3:BV$1130,5),"SIMILAR","NO")</f>
        <v>NO</v>
      </c>
      <c r="BY1016" s="197" t="str">
        <f t="shared" si="754"/>
        <v>N/A</v>
      </c>
      <c r="BZ1016" s="197">
        <f t="shared" si="755"/>
        <v>0</v>
      </c>
      <c r="CA1016" s="198">
        <f t="shared" si="756"/>
        <v>0</v>
      </c>
      <c r="CB1016" s="199">
        <f>IFERROR(SQRT(($E1016-$E$1136)^2+($AA1016-$AA$1136)^2),0)</f>
        <v>5.0001500045001347E-2</v>
      </c>
      <c r="CC1016" s="197" t="str">
        <f>IF(CB1016&lt;=SMALL(CB$3:CB$1130,1),"MAS PARECIDO","NO")</f>
        <v>NO</v>
      </c>
      <c r="CD1016" s="197" t="str">
        <f>IF(CB1016&lt;=SMALL(CB$3:CB$1130,5),"SIMILAR","NO")</f>
        <v>NO</v>
      </c>
      <c r="CE1016" s="197" t="str">
        <f t="shared" si="757"/>
        <v>N/A</v>
      </c>
      <c r="CF1016" s="197">
        <f t="shared" si="758"/>
        <v>0</v>
      </c>
      <c r="CG1016" s="198">
        <f t="shared" si="759"/>
        <v>0</v>
      </c>
      <c r="CH1016" s="199">
        <f>IFERROR(SQRT(($E1016-$E$1136)^2+($AD1016-$AD$1136)^2),0)</f>
        <v>5.0001500045001347E-2</v>
      </c>
      <c r="CI1016" s="197" t="str">
        <f>IF(CH1016&lt;=SMALL(CH$3:CH$1130,1),"MAS PARECIDO","NO")</f>
        <v>NO</v>
      </c>
      <c r="CJ1016" s="197" t="str">
        <f>IF(CH1016&lt;=SMALL(CH$3:CH$1130,5),"SIMILAR","NO")</f>
        <v>NO</v>
      </c>
      <c r="CK1016" s="197" t="str">
        <f t="shared" si="760"/>
        <v>N/A</v>
      </c>
      <c r="CL1016" s="197">
        <f t="shared" si="761"/>
        <v>0</v>
      </c>
      <c r="CM1016" s="198">
        <f t="shared" si="762"/>
        <v>0</v>
      </c>
      <c r="CN1016" s="199">
        <f>IFERROR(SQRT(($E1016-$E$1136)^2+($AG1016-$AG$1136)^2),0)</f>
        <v>1.0012492946348328</v>
      </c>
      <c r="CO1016" s="197" t="str">
        <f>IF(CN1016&lt;=SMALL(CN$3:CN$1130,1),"MAS PARECIDO","NO")</f>
        <v>NO</v>
      </c>
      <c r="CP1016" s="197" t="str">
        <f>IF(CN1016&lt;=SMALL(CN$3:CN$1130,5),"SIMILAR","NO")</f>
        <v>NO</v>
      </c>
      <c r="CQ1016" s="197" t="str">
        <f t="shared" si="763"/>
        <v>N/A</v>
      </c>
      <c r="CR1016" s="197">
        <f t="shared" si="764"/>
        <v>0</v>
      </c>
      <c r="CS1016" s="198">
        <f t="shared" si="765"/>
        <v>0</v>
      </c>
      <c r="CT1016" s="199">
        <f>IFERROR(SQRT(($E1016-$E$1136)^2+($AJ1016-$AJ$1136)^2),0)</f>
        <v>5.0001500045001347E-2</v>
      </c>
      <c r="CU1016" s="197" t="str">
        <f>IF(CT1016&lt;=SMALL(CT$3:CT$1130,1),"MAS PARECIDO","NO")</f>
        <v>NO</v>
      </c>
      <c r="CV1016" s="197" t="str">
        <f>IF(CT1016&lt;=SMALL(CT$3:CT$1130,5),"SIMILAR","NO")</f>
        <v>NO</v>
      </c>
      <c r="CW1016" s="197" t="str">
        <f t="shared" si="766"/>
        <v>N/A</v>
      </c>
      <c r="CX1016" s="197">
        <f t="shared" si="767"/>
        <v>0</v>
      </c>
      <c r="CY1016" s="198">
        <f t="shared" si="768"/>
        <v>0</v>
      </c>
      <c r="CZ1016" s="2">
        <v>0</v>
      </c>
      <c r="DA1016" s="2" t="s">
        <v>2828</v>
      </c>
      <c r="DB1016" s="2">
        <v>0</v>
      </c>
      <c r="DC1016" s="2" t="s">
        <v>189</v>
      </c>
    </row>
    <row r="1017" spans="1:107">
      <c r="A1017" s="24" t="s">
        <v>1165</v>
      </c>
      <c r="B1017" s="46">
        <v>88622.32</v>
      </c>
      <c r="C1017" s="190">
        <f>(B1017-$B$1132)/($B$1133-$B$1132)</f>
        <v>9.8326442414642251E-2</v>
      </c>
      <c r="D1017" s="46">
        <v>10000</v>
      </c>
      <c r="E1017" s="190">
        <f>(D1017-$D$1132)/($D$1133-$D$1132)</f>
        <v>1.9970599117973539E-2</v>
      </c>
      <c r="F1017" s="46" t="s">
        <v>191</v>
      </c>
      <c r="G1017" s="192">
        <f>VLOOKUP(F1017,'DATOS DE SOPORTE'!$Y$5:$Z$8,2,FALSE)</f>
        <v>1</v>
      </c>
      <c r="H1017" s="190">
        <f>(G1017-$G$1132)/($G$1133-$G$1132)</f>
        <v>0</v>
      </c>
      <c r="I1017" s="50">
        <v>2</v>
      </c>
      <c r="J1017" s="200">
        <f t="shared" si="728"/>
        <v>2</v>
      </c>
      <c r="K1017" s="190">
        <f>(J1017-$J$1132)/($J$1133-$J$1132)</f>
        <v>0.4</v>
      </c>
      <c r="L1017" s="193" t="str">
        <f t="shared" si="729"/>
        <v>SI</v>
      </c>
      <c r="M1017" s="46" t="s">
        <v>192</v>
      </c>
      <c r="N1017" s="192">
        <f t="shared" si="730"/>
        <v>2</v>
      </c>
      <c r="O1017" s="190">
        <f>(N1017-N$1132)/(N$1133-N$1132)</f>
        <v>1</v>
      </c>
      <c r="P1017" s="46" t="s">
        <v>193</v>
      </c>
      <c r="Q1017" s="192">
        <f t="shared" si="731"/>
        <v>2</v>
      </c>
      <c r="R1017" s="190">
        <f>(Q1017-Q$1132)/(Q$1133-Q$1132)</f>
        <v>0.5</v>
      </c>
      <c r="S1017" s="46" t="s">
        <v>194</v>
      </c>
      <c r="T1017" s="192">
        <f t="shared" si="732"/>
        <v>1</v>
      </c>
      <c r="U1017" s="190">
        <f>(T1017-T$1132)/(T$1133-T$1132)</f>
        <v>0</v>
      </c>
      <c r="V1017" s="46" t="s">
        <v>62</v>
      </c>
      <c r="W1017" s="194">
        <f>VLOOKUP(V1017,'DATOS DE SOPORTE'!$S$5:$T$10,2,FALSE)</f>
        <v>1</v>
      </c>
      <c r="X1017" s="201">
        <f>(W1017-W$1132)/(W$1133-W$1132)</f>
        <v>0</v>
      </c>
      <c r="Y1017" s="46" t="s">
        <v>136</v>
      </c>
      <c r="Z1017" s="194">
        <f t="shared" si="733"/>
        <v>2</v>
      </c>
      <c r="AA1017" s="201">
        <f>(Z1017-Z$1132)/(Z$1133-Z$1132)</f>
        <v>1</v>
      </c>
      <c r="AB1017" s="46" t="s">
        <v>136</v>
      </c>
      <c r="AC1017" s="194">
        <f t="shared" si="734"/>
        <v>2</v>
      </c>
      <c r="AD1017" s="201">
        <f>(AC1017-AC$1132)/(AC$1133-AC$1132)</f>
        <v>1</v>
      </c>
      <c r="AE1017" s="46" t="s">
        <v>188</v>
      </c>
      <c r="AF1017" s="194">
        <f t="shared" si="735"/>
        <v>1</v>
      </c>
      <c r="AG1017" s="201">
        <f>(AF1017-AF$1132)/(AF$1133-AF$1132)</f>
        <v>0</v>
      </c>
      <c r="AH1017" s="24" t="s">
        <v>67</v>
      </c>
      <c r="AI1017" s="194">
        <f>VLOOKUP(AH1017,'DATOS DE SOPORTE'!$V$5:$W$8,2,FALSE)</f>
        <v>1</v>
      </c>
      <c r="AJ1017" s="201">
        <f>(AI1017-AI$1132)/(AI$1133-AI$1132)</f>
        <v>0</v>
      </c>
      <c r="AK1017" s="58" t="str">
        <f t="shared" si="727"/>
        <v>Bueno</v>
      </c>
      <c r="AL1017" s="196">
        <f>IFERROR(SQRT(($E1017-$E$1136)^2+($C1017-$C$1136)^2),0)</f>
        <v>0.1086689955677968</v>
      </c>
      <c r="AM1017" s="197" t="str">
        <f>IF(AL1017&lt;=SMALL($AL$3:$AL$1130,1),"MAS PARECIDO","NO")</f>
        <v>NO</v>
      </c>
      <c r="AN1017" s="197" t="str">
        <f>IF(AL1017&lt;=SMALL($AL$3:$AL$1130,5),"SIMILAR","NO")</f>
        <v>NO</v>
      </c>
      <c r="AO1017" s="197" t="str">
        <f t="shared" si="736"/>
        <v>N/A</v>
      </c>
      <c r="AP1017" s="197">
        <f t="shared" si="737"/>
        <v>0</v>
      </c>
      <c r="AQ1017" s="198">
        <f t="shared" si="738"/>
        <v>0</v>
      </c>
      <c r="AR1017" s="196">
        <f>IFERROR(SQRT(($E1017-$E$1136)^2+($H1017-$H$1136)^2),0)</f>
        <v>0.33393283024014148</v>
      </c>
      <c r="AS1017" s="197" t="str">
        <f>IF(AR1017&lt;=SMALL(AR$3:AR$1130,1),"MAS PARECIDO","NO")</f>
        <v>NO</v>
      </c>
      <c r="AT1017" s="197" t="str">
        <f>IF(AR1017&lt;=SMALL(AR$3:AR$1130,5),"SIMILAR","NO")</f>
        <v>NO</v>
      </c>
      <c r="AU1017" s="197" t="str">
        <f t="shared" si="739"/>
        <v>N/A</v>
      </c>
      <c r="AV1017" s="197">
        <f t="shared" si="740"/>
        <v>0</v>
      </c>
      <c r="AW1017" s="198">
        <f t="shared" si="741"/>
        <v>0</v>
      </c>
      <c r="AX1017" s="199">
        <f>IFERROR(SQRT(($E1017-$E$1136)^2+($K1017-$K$1136)^2),0)</f>
        <v>0.20099757212732708</v>
      </c>
      <c r="AY1017" s="197" t="str">
        <f>IF(AX1017&lt;=SMALL(AX$3:AX$1130,1),"MAS PARECIDO","NO")</f>
        <v>NO</v>
      </c>
      <c r="AZ1017" s="197" t="str">
        <f>IF(AX1017&lt;=SMALL(AX$3:AX$1130,5),"SIMILAR","NO")</f>
        <v>NO</v>
      </c>
      <c r="BA1017" s="197" t="str">
        <f t="shared" si="742"/>
        <v>N/A</v>
      </c>
      <c r="BB1017" s="197">
        <f t="shared" si="743"/>
        <v>0</v>
      </c>
      <c r="BC1017" s="198">
        <f t="shared" si="744"/>
        <v>0</v>
      </c>
      <c r="BD1017" s="196">
        <f>IFERROR(SQRT(($E1017-$E$1136)^2+($O1017-$O$1136)^2),0)</f>
        <v>2.0000600018000539E-2</v>
      </c>
      <c r="BE1017" s="197" t="str">
        <f>IF(BD1017&lt;=SMALL(BD$3:BD$1130,1),"MAS PARECIDO","NO")</f>
        <v>NO</v>
      </c>
      <c r="BF1017" s="197" t="str">
        <f>IF(BD1017&lt;=SMALL(BD$3:BD$1130,5),"SIMILAR","NO")</f>
        <v>NO</v>
      </c>
      <c r="BG1017" s="197" t="str">
        <f t="shared" si="745"/>
        <v>N/A</v>
      </c>
      <c r="BH1017" s="197">
        <f t="shared" si="746"/>
        <v>0</v>
      </c>
      <c r="BI1017" s="198">
        <f t="shared" si="747"/>
        <v>0</v>
      </c>
      <c r="BJ1017" s="199">
        <f>IFERROR(SQRT(($E1017-$E$1136)^2+($R1017-$R$1136)^2),0)</f>
        <v>2.0000600018000539E-2</v>
      </c>
      <c r="BK1017" s="197" t="str">
        <f>IF(BJ1017&lt;=SMALL(BJ$3:BJ$1130,1),"MAS PARECIDO","NO")</f>
        <v>NO</v>
      </c>
      <c r="BL1017" s="197" t="str">
        <f>IF(BJ1017&lt;=SMALL(BJ$3:BJ$1130,5),"SIMILAR","NO")</f>
        <v>NO</v>
      </c>
      <c r="BM1017" s="197" t="str">
        <f t="shared" si="748"/>
        <v>N/A</v>
      </c>
      <c r="BN1017" s="197">
        <f t="shared" si="749"/>
        <v>0</v>
      </c>
      <c r="BO1017" s="198">
        <f t="shared" si="750"/>
        <v>0</v>
      </c>
      <c r="BP1017" s="199">
        <f>IFERROR(SQRT(($E1017-$E$1136)^2+($U1017-$U$1136)^2),0)</f>
        <v>2.0000600018000539E-2</v>
      </c>
      <c r="BQ1017" s="197" t="str">
        <f>IF(BP1017&lt;=SMALL(BP$3:BP$1130,1),"MAS PARECIDO","NO")</f>
        <v>NO</v>
      </c>
      <c r="BR1017" s="197" t="str">
        <f>IF(BP1017&lt;=SMALL(BP$3:BP$1130,5),"SIMILAR","NO")</f>
        <v>NO</v>
      </c>
      <c r="BS1017" s="197" t="str">
        <f t="shared" si="751"/>
        <v>N/A</v>
      </c>
      <c r="BT1017" s="197">
        <f t="shared" si="752"/>
        <v>0</v>
      </c>
      <c r="BU1017" s="198">
        <f t="shared" si="753"/>
        <v>0</v>
      </c>
      <c r="BV1017" s="199">
        <f>IFERROR(SQRT(($E1017-$E$1136)^2+($X1017-$X$1136)^2),0)</f>
        <v>2.0000600018000539E-2</v>
      </c>
      <c r="BW1017" s="197" t="str">
        <f>IF(BV1017&lt;=SMALL(BV$3:BV$1130,1),"MAS PARECIDO","NO")</f>
        <v>NO</v>
      </c>
      <c r="BX1017" s="197" t="str">
        <f>IF(BV1017&lt;=SMALL(BV$3:BV$1130,5),"SIMILAR","NO")</f>
        <v>NO</v>
      </c>
      <c r="BY1017" s="197" t="str">
        <f t="shared" si="754"/>
        <v>N/A</v>
      </c>
      <c r="BZ1017" s="197">
        <f t="shared" si="755"/>
        <v>0</v>
      </c>
      <c r="CA1017" s="198">
        <f t="shared" si="756"/>
        <v>0</v>
      </c>
      <c r="CB1017" s="199">
        <f>IFERROR(SQRT(($E1017-$E$1136)^2+($AA1017-$AA$1136)^2),0)</f>
        <v>1.0001999920021396</v>
      </c>
      <c r="CC1017" s="197" t="str">
        <f>IF(CB1017&lt;=SMALL(CB$3:CB$1130,1),"MAS PARECIDO","NO")</f>
        <v>NO</v>
      </c>
      <c r="CD1017" s="197" t="str">
        <f>IF(CB1017&lt;=SMALL(CB$3:CB$1130,5),"SIMILAR","NO")</f>
        <v>NO</v>
      </c>
      <c r="CE1017" s="197" t="str">
        <f t="shared" si="757"/>
        <v>N/A</v>
      </c>
      <c r="CF1017" s="197">
        <f t="shared" si="758"/>
        <v>0</v>
      </c>
      <c r="CG1017" s="198">
        <f t="shared" si="759"/>
        <v>0</v>
      </c>
      <c r="CH1017" s="199">
        <f>IFERROR(SQRT(($E1017-$E$1136)^2+($AD1017-$AD$1136)^2),0)</f>
        <v>2.0000600018000539E-2</v>
      </c>
      <c r="CI1017" s="197" t="str">
        <f>IF(CH1017&lt;=SMALL(CH$3:CH$1130,1),"MAS PARECIDO","NO")</f>
        <v>NO</v>
      </c>
      <c r="CJ1017" s="197" t="str">
        <f>IF(CH1017&lt;=SMALL(CH$3:CH$1130,5),"SIMILAR","NO")</f>
        <v>NO</v>
      </c>
      <c r="CK1017" s="197" t="str">
        <f t="shared" si="760"/>
        <v>N/A</v>
      </c>
      <c r="CL1017" s="197">
        <f t="shared" si="761"/>
        <v>0</v>
      </c>
      <c r="CM1017" s="198">
        <f t="shared" si="762"/>
        <v>0</v>
      </c>
      <c r="CN1017" s="199">
        <f>IFERROR(SQRT(($E1017-$E$1136)^2+($AG1017-$AG$1136)^2),0)</f>
        <v>1.0001999920021396</v>
      </c>
      <c r="CO1017" s="197" t="str">
        <f>IF(CN1017&lt;=SMALL(CN$3:CN$1130,1),"MAS PARECIDO","NO")</f>
        <v>NO</v>
      </c>
      <c r="CP1017" s="197" t="str">
        <f>IF(CN1017&lt;=SMALL(CN$3:CN$1130,5),"SIMILAR","NO")</f>
        <v>NO</v>
      </c>
      <c r="CQ1017" s="197" t="str">
        <f t="shared" si="763"/>
        <v>N/A</v>
      </c>
      <c r="CR1017" s="197">
        <f t="shared" si="764"/>
        <v>0</v>
      </c>
      <c r="CS1017" s="198">
        <f t="shared" si="765"/>
        <v>0</v>
      </c>
      <c r="CT1017" s="199">
        <f>IFERROR(SQRT(($E1017-$E$1136)^2+($AJ1017-$AJ$1136)^2),0)</f>
        <v>2.0000600018000539E-2</v>
      </c>
      <c r="CU1017" s="197" t="str">
        <f>IF(CT1017&lt;=SMALL(CT$3:CT$1130,1),"MAS PARECIDO","NO")</f>
        <v>NO</v>
      </c>
      <c r="CV1017" s="197" t="str">
        <f>IF(CT1017&lt;=SMALL(CT$3:CT$1130,5),"SIMILAR","NO")</f>
        <v>NO</v>
      </c>
      <c r="CW1017" s="197" t="str">
        <f t="shared" si="766"/>
        <v>N/A</v>
      </c>
      <c r="CX1017" s="197">
        <f t="shared" si="767"/>
        <v>0</v>
      </c>
      <c r="CY1017" s="198">
        <f t="shared" si="768"/>
        <v>0</v>
      </c>
      <c r="CZ1017" s="2">
        <v>0</v>
      </c>
      <c r="DA1017" s="2" t="s">
        <v>2829</v>
      </c>
      <c r="DB1017" s="2">
        <v>0</v>
      </c>
      <c r="DC1017" s="2" t="s">
        <v>189</v>
      </c>
    </row>
    <row r="1018" spans="1:107">
      <c r="A1018" s="24" t="s">
        <v>1166</v>
      </c>
      <c r="B1018" s="46">
        <v>79410.61</v>
      </c>
      <c r="C1018" s="190">
        <f>(B1018-$B$1132)/($B$1133-$B$1132)</f>
        <v>8.7558752938399403E-2</v>
      </c>
      <c r="D1018" s="46">
        <v>10000</v>
      </c>
      <c r="E1018" s="190">
        <f>(D1018-$D$1132)/($D$1133-$D$1132)</f>
        <v>1.9970599117973539E-2</v>
      </c>
      <c r="F1018" s="46" t="s">
        <v>203</v>
      </c>
      <c r="G1018" s="192">
        <f>VLOOKUP(F1018,'DATOS DE SOPORTE'!$Y$5:$Z$8,2,FALSE)</f>
        <v>3</v>
      </c>
      <c r="H1018" s="190">
        <f>(G1018-$G$1132)/($G$1133-$G$1132)</f>
        <v>0.66666666666666663</v>
      </c>
      <c r="I1018" s="50">
        <v>1</v>
      </c>
      <c r="J1018" s="200">
        <f t="shared" si="728"/>
        <v>1</v>
      </c>
      <c r="K1018" s="190">
        <f>(J1018-$J$1132)/($J$1133-$J$1132)</f>
        <v>0.2</v>
      </c>
      <c r="L1018" s="193" t="str">
        <f t="shared" si="729"/>
        <v>SI</v>
      </c>
      <c r="M1018" s="46" t="s">
        <v>192</v>
      </c>
      <c r="N1018" s="192">
        <f t="shared" si="730"/>
        <v>2</v>
      </c>
      <c r="O1018" s="190">
        <f>(N1018-N$1132)/(N$1133-N$1132)</f>
        <v>1</v>
      </c>
      <c r="P1018" s="46" t="s">
        <v>58</v>
      </c>
      <c r="Q1018" s="192">
        <f t="shared" si="731"/>
        <v>3</v>
      </c>
      <c r="R1018" s="190">
        <f>(Q1018-Q$1132)/(Q$1133-Q$1132)</f>
        <v>1</v>
      </c>
      <c r="S1018" s="46" t="s">
        <v>194</v>
      </c>
      <c r="T1018" s="192">
        <f t="shared" si="732"/>
        <v>1</v>
      </c>
      <c r="U1018" s="190">
        <f>(T1018-T$1132)/(T$1133-T$1132)</f>
        <v>0</v>
      </c>
      <c r="V1018" s="46" t="s">
        <v>62</v>
      </c>
      <c r="W1018" s="194">
        <f>VLOOKUP(V1018,'DATOS DE SOPORTE'!$S$5:$T$10,2,FALSE)</f>
        <v>1</v>
      </c>
      <c r="X1018" s="201">
        <f>(W1018-W$1132)/(W$1133-W$1132)</f>
        <v>0</v>
      </c>
      <c r="Y1018" s="46" t="s">
        <v>188</v>
      </c>
      <c r="Z1018" s="194">
        <f t="shared" si="733"/>
        <v>1</v>
      </c>
      <c r="AA1018" s="201">
        <f>(Z1018-Z$1132)/(Z$1133-Z$1132)</f>
        <v>0</v>
      </c>
      <c r="AB1018" s="46" t="s">
        <v>136</v>
      </c>
      <c r="AC1018" s="194">
        <f t="shared" si="734"/>
        <v>2</v>
      </c>
      <c r="AD1018" s="201">
        <f>(AC1018-AC$1132)/(AC$1133-AC$1132)</f>
        <v>1</v>
      </c>
      <c r="AE1018" s="46" t="s">
        <v>136</v>
      </c>
      <c r="AF1018" s="194">
        <f t="shared" si="735"/>
        <v>2</v>
      </c>
      <c r="AG1018" s="201">
        <f>(AF1018-AF$1132)/(AF$1133-AF$1132)</f>
        <v>1</v>
      </c>
      <c r="AH1018" s="24" t="s">
        <v>67</v>
      </c>
      <c r="AI1018" s="194">
        <f>VLOOKUP(AH1018,'DATOS DE SOPORTE'!$V$5:$W$8,2,FALSE)</f>
        <v>1</v>
      </c>
      <c r="AJ1018" s="201">
        <f>(AI1018-AI$1132)/(AI$1133-AI$1132)</f>
        <v>0</v>
      </c>
      <c r="AK1018" s="58" t="str">
        <f t="shared" si="727"/>
        <v>Bueno</v>
      </c>
      <c r="AL1018" s="196">
        <f>IFERROR(SQRT(($E1018-$E$1136)^2+($C1018-$C$1136)^2),0)</f>
        <v>0.11926920413952379</v>
      </c>
      <c r="AM1018" s="197" t="str">
        <f>IF(AL1018&lt;=SMALL($AL$3:$AL$1130,1),"MAS PARECIDO","NO")</f>
        <v>NO</v>
      </c>
      <c r="AN1018" s="197" t="str">
        <f>IF(AL1018&lt;=SMALL($AL$3:$AL$1130,5),"SIMILAR","NO")</f>
        <v>NO</v>
      </c>
      <c r="AO1018" s="197" t="str">
        <f t="shared" si="736"/>
        <v>N/A</v>
      </c>
      <c r="AP1018" s="197">
        <f t="shared" si="737"/>
        <v>0</v>
      </c>
      <c r="AQ1018" s="198">
        <f t="shared" si="738"/>
        <v>0</v>
      </c>
      <c r="AR1018" s="196">
        <f>IFERROR(SQRT(($E1018-$E$1136)^2+($H1018-$H$1136)^2),0)</f>
        <v>0.33393283024014148</v>
      </c>
      <c r="AS1018" s="197" t="str">
        <f>IF(AR1018&lt;=SMALL(AR$3:AR$1130,1),"MAS PARECIDO","NO")</f>
        <v>NO</v>
      </c>
      <c r="AT1018" s="197" t="str">
        <f>IF(AR1018&lt;=SMALL(AR$3:AR$1130,5),"SIMILAR","NO")</f>
        <v>NO</v>
      </c>
      <c r="AU1018" s="197" t="str">
        <f t="shared" si="739"/>
        <v>N/A</v>
      </c>
      <c r="AV1018" s="197">
        <f t="shared" si="740"/>
        <v>0</v>
      </c>
      <c r="AW1018" s="198">
        <f t="shared" si="741"/>
        <v>0</v>
      </c>
      <c r="AX1018" s="199">
        <f>IFERROR(SQRT(($E1018-$E$1136)^2+($K1018-$K$1136)^2),0)</f>
        <v>2.0000600018000539E-2</v>
      </c>
      <c r="AY1018" s="197" t="str">
        <f>IF(AX1018&lt;=SMALL(AX$3:AX$1130,1),"MAS PARECIDO","NO")</f>
        <v>NO</v>
      </c>
      <c r="AZ1018" s="197" t="str">
        <f>IF(AX1018&lt;=SMALL(AX$3:AX$1130,5),"SIMILAR","NO")</f>
        <v>NO</v>
      </c>
      <c r="BA1018" s="197" t="str">
        <f t="shared" si="742"/>
        <v>N/A</v>
      </c>
      <c r="BB1018" s="197">
        <f t="shared" si="743"/>
        <v>0</v>
      </c>
      <c r="BC1018" s="198">
        <f t="shared" si="744"/>
        <v>0</v>
      </c>
      <c r="BD1018" s="196">
        <f>IFERROR(SQRT(($E1018-$E$1136)^2+($O1018-$O$1136)^2),0)</f>
        <v>2.0000600018000539E-2</v>
      </c>
      <c r="BE1018" s="197" t="str">
        <f>IF(BD1018&lt;=SMALL(BD$3:BD$1130,1),"MAS PARECIDO","NO")</f>
        <v>NO</v>
      </c>
      <c r="BF1018" s="197" t="str">
        <f>IF(BD1018&lt;=SMALL(BD$3:BD$1130,5),"SIMILAR","NO")</f>
        <v>NO</v>
      </c>
      <c r="BG1018" s="197" t="str">
        <f t="shared" si="745"/>
        <v>N/A</v>
      </c>
      <c r="BH1018" s="197">
        <f t="shared" si="746"/>
        <v>0</v>
      </c>
      <c r="BI1018" s="198">
        <f t="shared" si="747"/>
        <v>0</v>
      </c>
      <c r="BJ1018" s="199">
        <f>IFERROR(SQRT(($E1018-$E$1136)^2+($R1018-$R$1136)^2),0)</f>
        <v>0.50039986410977377</v>
      </c>
      <c r="BK1018" s="197" t="str">
        <f>IF(BJ1018&lt;=SMALL(BJ$3:BJ$1130,1),"MAS PARECIDO","NO")</f>
        <v>NO</v>
      </c>
      <c r="BL1018" s="197" t="str">
        <f>IF(BJ1018&lt;=SMALL(BJ$3:BJ$1130,5),"SIMILAR","NO")</f>
        <v>NO</v>
      </c>
      <c r="BM1018" s="197" t="str">
        <f t="shared" si="748"/>
        <v>N/A</v>
      </c>
      <c r="BN1018" s="197">
        <f t="shared" si="749"/>
        <v>0</v>
      </c>
      <c r="BO1018" s="198">
        <f t="shared" si="750"/>
        <v>0</v>
      </c>
      <c r="BP1018" s="199">
        <f>IFERROR(SQRT(($E1018-$E$1136)^2+($U1018-$U$1136)^2),0)</f>
        <v>2.0000600018000539E-2</v>
      </c>
      <c r="BQ1018" s="197" t="str">
        <f>IF(BP1018&lt;=SMALL(BP$3:BP$1130,1),"MAS PARECIDO","NO")</f>
        <v>NO</v>
      </c>
      <c r="BR1018" s="197" t="str">
        <f>IF(BP1018&lt;=SMALL(BP$3:BP$1130,5),"SIMILAR","NO")</f>
        <v>NO</v>
      </c>
      <c r="BS1018" s="197" t="str">
        <f t="shared" si="751"/>
        <v>N/A</v>
      </c>
      <c r="BT1018" s="197">
        <f t="shared" si="752"/>
        <v>0</v>
      </c>
      <c r="BU1018" s="198">
        <f t="shared" si="753"/>
        <v>0</v>
      </c>
      <c r="BV1018" s="199">
        <f>IFERROR(SQRT(($E1018-$E$1136)^2+($X1018-$X$1136)^2),0)</f>
        <v>2.0000600018000539E-2</v>
      </c>
      <c r="BW1018" s="197" t="str">
        <f>IF(BV1018&lt;=SMALL(BV$3:BV$1130,1),"MAS PARECIDO","NO")</f>
        <v>NO</v>
      </c>
      <c r="BX1018" s="197" t="str">
        <f>IF(BV1018&lt;=SMALL(BV$3:BV$1130,5),"SIMILAR","NO")</f>
        <v>NO</v>
      </c>
      <c r="BY1018" s="197" t="str">
        <f t="shared" si="754"/>
        <v>N/A</v>
      </c>
      <c r="BZ1018" s="197">
        <f t="shared" si="755"/>
        <v>0</v>
      </c>
      <c r="CA1018" s="198">
        <f t="shared" si="756"/>
        <v>0</v>
      </c>
      <c r="CB1018" s="199">
        <f>IFERROR(SQRT(($E1018-$E$1136)^2+($AA1018-$AA$1136)^2),0)</f>
        <v>2.0000600018000539E-2</v>
      </c>
      <c r="CC1018" s="197" t="str">
        <f>IF(CB1018&lt;=SMALL(CB$3:CB$1130,1),"MAS PARECIDO","NO")</f>
        <v>NO</v>
      </c>
      <c r="CD1018" s="197" t="str">
        <f>IF(CB1018&lt;=SMALL(CB$3:CB$1130,5),"SIMILAR","NO")</f>
        <v>NO</v>
      </c>
      <c r="CE1018" s="197" t="str">
        <f t="shared" si="757"/>
        <v>N/A</v>
      </c>
      <c r="CF1018" s="197">
        <f t="shared" si="758"/>
        <v>0</v>
      </c>
      <c r="CG1018" s="198">
        <f t="shared" si="759"/>
        <v>0</v>
      </c>
      <c r="CH1018" s="199">
        <f>IFERROR(SQRT(($E1018-$E$1136)^2+($AD1018-$AD$1136)^2),0)</f>
        <v>2.0000600018000539E-2</v>
      </c>
      <c r="CI1018" s="197" t="str">
        <f>IF(CH1018&lt;=SMALL(CH$3:CH$1130,1),"MAS PARECIDO","NO")</f>
        <v>NO</v>
      </c>
      <c r="CJ1018" s="197" t="str">
        <f>IF(CH1018&lt;=SMALL(CH$3:CH$1130,5),"SIMILAR","NO")</f>
        <v>NO</v>
      </c>
      <c r="CK1018" s="197" t="str">
        <f t="shared" si="760"/>
        <v>N/A</v>
      </c>
      <c r="CL1018" s="197">
        <f t="shared" si="761"/>
        <v>0</v>
      </c>
      <c r="CM1018" s="198">
        <f t="shared" si="762"/>
        <v>0</v>
      </c>
      <c r="CN1018" s="199">
        <f>IFERROR(SQRT(($E1018-$E$1136)^2+($AG1018-$AG$1136)^2),0)</f>
        <v>2.0000600018000539E-2</v>
      </c>
      <c r="CO1018" s="197" t="str">
        <f>IF(CN1018&lt;=SMALL(CN$3:CN$1130,1),"MAS PARECIDO","NO")</f>
        <v>NO</v>
      </c>
      <c r="CP1018" s="197" t="str">
        <f>IF(CN1018&lt;=SMALL(CN$3:CN$1130,5),"SIMILAR","NO")</f>
        <v>NO</v>
      </c>
      <c r="CQ1018" s="197" t="str">
        <f t="shared" si="763"/>
        <v>N/A</v>
      </c>
      <c r="CR1018" s="197">
        <f t="shared" si="764"/>
        <v>0</v>
      </c>
      <c r="CS1018" s="198">
        <f t="shared" si="765"/>
        <v>0</v>
      </c>
      <c r="CT1018" s="199">
        <f>IFERROR(SQRT(($E1018-$E$1136)^2+($AJ1018-$AJ$1136)^2),0)</f>
        <v>2.0000600018000539E-2</v>
      </c>
      <c r="CU1018" s="197" t="str">
        <f>IF(CT1018&lt;=SMALL(CT$3:CT$1130,1),"MAS PARECIDO","NO")</f>
        <v>NO</v>
      </c>
      <c r="CV1018" s="197" t="str">
        <f>IF(CT1018&lt;=SMALL(CT$3:CT$1130,5),"SIMILAR","NO")</f>
        <v>NO</v>
      </c>
      <c r="CW1018" s="197" t="str">
        <f t="shared" si="766"/>
        <v>N/A</v>
      </c>
      <c r="CX1018" s="197">
        <f t="shared" si="767"/>
        <v>0</v>
      </c>
      <c r="CY1018" s="198">
        <f t="shared" si="768"/>
        <v>0</v>
      </c>
      <c r="CZ1018" s="2">
        <v>0</v>
      </c>
      <c r="DA1018" s="2" t="s">
        <v>2830</v>
      </c>
      <c r="DB1018" s="2">
        <v>0</v>
      </c>
      <c r="DC1018" s="2" t="s">
        <v>189</v>
      </c>
    </row>
    <row r="1019" spans="1:107">
      <c r="A1019" s="24" t="s">
        <v>1167</v>
      </c>
      <c r="B1019" s="46">
        <v>42196.73</v>
      </c>
      <c r="C1019" s="190">
        <f>(B1019-$B$1132)/($B$1133-$B$1132)</f>
        <v>4.4058957130002942E-2</v>
      </c>
      <c r="D1019" s="46">
        <v>3000</v>
      </c>
      <c r="E1019" s="190">
        <f>(D1019-$D$1132)/($D$1133-$D$1132)</f>
        <v>5.9701791053731615E-3</v>
      </c>
      <c r="F1019" s="46" t="s">
        <v>203</v>
      </c>
      <c r="G1019" s="192">
        <f>VLOOKUP(F1019,'DATOS DE SOPORTE'!$Y$5:$Z$8,2,FALSE)</f>
        <v>3</v>
      </c>
      <c r="H1019" s="190">
        <f>(G1019-$G$1132)/($G$1133-$G$1132)</f>
        <v>0.66666666666666663</v>
      </c>
      <c r="I1019" s="50">
        <v>1</v>
      </c>
      <c r="J1019" s="200">
        <f t="shared" si="728"/>
        <v>1</v>
      </c>
      <c r="K1019" s="190">
        <f>(J1019-$J$1132)/($J$1133-$J$1132)</f>
        <v>0.2</v>
      </c>
      <c r="L1019" s="193" t="str">
        <f t="shared" si="729"/>
        <v>SI</v>
      </c>
      <c r="M1019" s="46" t="s">
        <v>192</v>
      </c>
      <c r="N1019" s="192">
        <f t="shared" si="730"/>
        <v>2</v>
      </c>
      <c r="O1019" s="190">
        <f>(N1019-N$1132)/(N$1133-N$1132)</f>
        <v>1</v>
      </c>
      <c r="P1019" s="46" t="s">
        <v>196</v>
      </c>
      <c r="Q1019" s="192">
        <f t="shared" si="731"/>
        <v>1</v>
      </c>
      <c r="R1019" s="190">
        <f>(Q1019-Q$1132)/(Q$1133-Q$1132)</f>
        <v>0</v>
      </c>
      <c r="S1019" s="46" t="s">
        <v>60</v>
      </c>
      <c r="T1019" s="192">
        <f t="shared" si="732"/>
        <v>2</v>
      </c>
      <c r="U1019" s="190">
        <f>(T1019-T$1132)/(T$1133-T$1132)</f>
        <v>1</v>
      </c>
      <c r="V1019" s="46" t="s">
        <v>62</v>
      </c>
      <c r="W1019" s="194">
        <f>VLOOKUP(V1019,'DATOS DE SOPORTE'!$S$5:$T$10,2,FALSE)</f>
        <v>1</v>
      </c>
      <c r="X1019" s="201">
        <f>(W1019-W$1132)/(W$1133-W$1132)</f>
        <v>0</v>
      </c>
      <c r="Y1019" s="46" t="s">
        <v>188</v>
      </c>
      <c r="Z1019" s="194">
        <f t="shared" si="733"/>
        <v>1</v>
      </c>
      <c r="AA1019" s="201">
        <f>(Z1019-Z$1132)/(Z$1133-Z$1132)</f>
        <v>0</v>
      </c>
      <c r="AB1019" s="46" t="s">
        <v>136</v>
      </c>
      <c r="AC1019" s="194">
        <f t="shared" si="734"/>
        <v>2</v>
      </c>
      <c r="AD1019" s="201">
        <f>(AC1019-AC$1132)/(AC$1133-AC$1132)</f>
        <v>1</v>
      </c>
      <c r="AE1019" s="46" t="s">
        <v>188</v>
      </c>
      <c r="AF1019" s="194">
        <f t="shared" si="735"/>
        <v>1</v>
      </c>
      <c r="AG1019" s="201">
        <f>(AF1019-AF$1132)/(AF$1133-AF$1132)</f>
        <v>0</v>
      </c>
      <c r="AH1019" s="24" t="s">
        <v>67</v>
      </c>
      <c r="AI1019" s="194">
        <f>VLOOKUP(AH1019,'DATOS DE SOPORTE'!$V$5:$W$8,2,FALSE)</f>
        <v>1</v>
      </c>
      <c r="AJ1019" s="201">
        <f>(AI1019-AI$1132)/(AI$1133-AI$1132)</f>
        <v>0</v>
      </c>
      <c r="AK1019" s="58" t="str">
        <f t="shared" si="727"/>
        <v>Bueno</v>
      </c>
      <c r="AL1019" s="196">
        <f>IFERROR(SQRT(($E1019-$E$1136)^2+($C1019-$C$1136)^2),0)</f>
        <v>0.16119177588366368</v>
      </c>
      <c r="AM1019" s="197" t="str">
        <f>IF(AL1019&lt;=SMALL($AL$3:$AL$1130,1),"MAS PARECIDO","NO")</f>
        <v>NO</v>
      </c>
      <c r="AN1019" s="197" t="str">
        <f>IF(AL1019&lt;=SMALL($AL$3:$AL$1130,5),"SIMILAR","NO")</f>
        <v>NO</v>
      </c>
      <c r="AO1019" s="197" t="str">
        <f t="shared" si="736"/>
        <v>N/A</v>
      </c>
      <c r="AP1019" s="197">
        <f t="shared" si="737"/>
        <v>0</v>
      </c>
      <c r="AQ1019" s="198">
        <f t="shared" si="738"/>
        <v>0</v>
      </c>
      <c r="AR1019" s="196">
        <f>IFERROR(SQRT(($E1019-$E$1136)^2+($H1019-$H$1136)^2),0)</f>
        <v>0.33338733219966277</v>
      </c>
      <c r="AS1019" s="197" t="str">
        <f>IF(AR1019&lt;=SMALL(AR$3:AR$1130,1),"MAS PARECIDO","NO")</f>
        <v>NO</v>
      </c>
      <c r="AT1019" s="197" t="str">
        <f>IF(AR1019&lt;=SMALL(AR$3:AR$1130,5),"SIMILAR","NO")</f>
        <v>NO</v>
      </c>
      <c r="AU1019" s="197" t="str">
        <f t="shared" si="739"/>
        <v>N/A</v>
      </c>
      <c r="AV1019" s="197">
        <f t="shared" si="740"/>
        <v>0</v>
      </c>
      <c r="AW1019" s="198">
        <f t="shared" si="741"/>
        <v>0</v>
      </c>
      <c r="AX1019" s="199">
        <f>IFERROR(SQRT(($E1019-$E$1136)^2+($K1019-$K$1136)^2),0)</f>
        <v>6.000180005400162E-3</v>
      </c>
      <c r="AY1019" s="197" t="str">
        <f>IF(AX1019&lt;=SMALL(AX$3:AX$1130,1),"MAS PARECIDO","NO")</f>
        <v>NO</v>
      </c>
      <c r="AZ1019" s="197" t="str">
        <f>IF(AX1019&lt;=SMALL(AX$3:AX$1130,5),"SIMILAR","NO")</f>
        <v>NO</v>
      </c>
      <c r="BA1019" s="197" t="str">
        <f t="shared" si="742"/>
        <v>N/A</v>
      </c>
      <c r="BB1019" s="197">
        <f t="shared" si="743"/>
        <v>0</v>
      </c>
      <c r="BC1019" s="198">
        <f t="shared" si="744"/>
        <v>0</v>
      </c>
      <c r="BD1019" s="196">
        <f>IFERROR(SQRT(($E1019-$E$1136)^2+($O1019-$O$1136)^2),0)</f>
        <v>6.000180005400162E-3</v>
      </c>
      <c r="BE1019" s="197" t="str">
        <f>IF(BD1019&lt;=SMALL(BD$3:BD$1130,1),"MAS PARECIDO","NO")</f>
        <v>NO</v>
      </c>
      <c r="BF1019" s="197" t="str">
        <f>IF(BD1019&lt;=SMALL(BD$3:BD$1130,5),"SIMILAR","NO")</f>
        <v>NO</v>
      </c>
      <c r="BG1019" s="197" t="str">
        <f t="shared" si="745"/>
        <v>N/A</v>
      </c>
      <c r="BH1019" s="197">
        <f t="shared" si="746"/>
        <v>0</v>
      </c>
      <c r="BI1019" s="198">
        <f t="shared" si="747"/>
        <v>0</v>
      </c>
      <c r="BJ1019" s="199">
        <f>IFERROR(SQRT(($E1019-$E$1136)^2+($R1019-$R$1136)^2),0)</f>
        <v>0.50003600086403499</v>
      </c>
      <c r="BK1019" s="197" t="str">
        <f>IF(BJ1019&lt;=SMALL(BJ$3:BJ$1130,1),"MAS PARECIDO","NO")</f>
        <v>NO</v>
      </c>
      <c r="BL1019" s="197" t="str">
        <f>IF(BJ1019&lt;=SMALL(BJ$3:BJ$1130,5),"SIMILAR","NO")</f>
        <v>NO</v>
      </c>
      <c r="BM1019" s="197" t="str">
        <f t="shared" si="748"/>
        <v>N/A</v>
      </c>
      <c r="BN1019" s="197">
        <f t="shared" si="749"/>
        <v>0</v>
      </c>
      <c r="BO1019" s="198">
        <f t="shared" si="750"/>
        <v>0</v>
      </c>
      <c r="BP1019" s="199">
        <f>IFERROR(SQRT(($E1019-$E$1136)^2+($U1019-$U$1136)^2),0)</f>
        <v>1.0000180009180319</v>
      </c>
      <c r="BQ1019" s="197" t="str">
        <f>IF(BP1019&lt;=SMALL(BP$3:BP$1130,1),"MAS PARECIDO","NO")</f>
        <v>NO</v>
      </c>
      <c r="BR1019" s="197" t="str">
        <f>IF(BP1019&lt;=SMALL(BP$3:BP$1130,5),"SIMILAR","NO")</f>
        <v>NO</v>
      </c>
      <c r="BS1019" s="197" t="str">
        <f t="shared" si="751"/>
        <v>N/A</v>
      </c>
      <c r="BT1019" s="197">
        <f t="shared" si="752"/>
        <v>0</v>
      </c>
      <c r="BU1019" s="198">
        <f t="shared" si="753"/>
        <v>0</v>
      </c>
      <c r="BV1019" s="199">
        <f>IFERROR(SQRT(($E1019-$E$1136)^2+($X1019-$X$1136)^2),0)</f>
        <v>6.000180005400162E-3</v>
      </c>
      <c r="BW1019" s="197" t="str">
        <f>IF(BV1019&lt;=SMALL(BV$3:BV$1130,1),"MAS PARECIDO","NO")</f>
        <v>NO</v>
      </c>
      <c r="BX1019" s="197" t="str">
        <f>IF(BV1019&lt;=SMALL(BV$3:BV$1130,5),"SIMILAR","NO")</f>
        <v>NO</v>
      </c>
      <c r="BY1019" s="197" t="str">
        <f t="shared" si="754"/>
        <v>N/A</v>
      </c>
      <c r="BZ1019" s="197">
        <f t="shared" si="755"/>
        <v>0</v>
      </c>
      <c r="CA1019" s="198">
        <f t="shared" si="756"/>
        <v>0</v>
      </c>
      <c r="CB1019" s="199">
        <f>IFERROR(SQRT(($E1019-$E$1136)^2+($AA1019-$AA$1136)^2),0)</f>
        <v>6.000180005400162E-3</v>
      </c>
      <c r="CC1019" s="197" t="str">
        <f>IF(CB1019&lt;=SMALL(CB$3:CB$1130,1),"MAS PARECIDO","NO")</f>
        <v>NO</v>
      </c>
      <c r="CD1019" s="197" t="str">
        <f>IF(CB1019&lt;=SMALL(CB$3:CB$1130,5),"SIMILAR","NO")</f>
        <v>NO</v>
      </c>
      <c r="CE1019" s="197" t="str">
        <f t="shared" si="757"/>
        <v>N/A</v>
      </c>
      <c r="CF1019" s="197">
        <f t="shared" si="758"/>
        <v>0</v>
      </c>
      <c r="CG1019" s="198">
        <f t="shared" si="759"/>
        <v>0</v>
      </c>
      <c r="CH1019" s="199">
        <f>IFERROR(SQRT(($E1019-$E$1136)^2+($AD1019-$AD$1136)^2),0)</f>
        <v>6.000180005400162E-3</v>
      </c>
      <c r="CI1019" s="197" t="str">
        <f>IF(CH1019&lt;=SMALL(CH$3:CH$1130,1),"MAS PARECIDO","NO")</f>
        <v>NO</v>
      </c>
      <c r="CJ1019" s="197" t="str">
        <f>IF(CH1019&lt;=SMALL(CH$3:CH$1130,5),"SIMILAR","NO")</f>
        <v>NO</v>
      </c>
      <c r="CK1019" s="197" t="str">
        <f t="shared" si="760"/>
        <v>N/A</v>
      </c>
      <c r="CL1019" s="197">
        <f t="shared" si="761"/>
        <v>0</v>
      </c>
      <c r="CM1019" s="198">
        <f t="shared" si="762"/>
        <v>0</v>
      </c>
      <c r="CN1019" s="199">
        <f>IFERROR(SQRT(($E1019-$E$1136)^2+($AG1019-$AG$1136)^2),0)</f>
        <v>1.0000180009180319</v>
      </c>
      <c r="CO1019" s="197" t="str">
        <f>IF(CN1019&lt;=SMALL(CN$3:CN$1130,1),"MAS PARECIDO","NO")</f>
        <v>NO</v>
      </c>
      <c r="CP1019" s="197" t="str">
        <f>IF(CN1019&lt;=SMALL(CN$3:CN$1130,5),"SIMILAR","NO")</f>
        <v>NO</v>
      </c>
      <c r="CQ1019" s="197" t="str">
        <f t="shared" si="763"/>
        <v>N/A</v>
      </c>
      <c r="CR1019" s="197">
        <f t="shared" si="764"/>
        <v>0</v>
      </c>
      <c r="CS1019" s="198">
        <f t="shared" si="765"/>
        <v>0</v>
      </c>
      <c r="CT1019" s="199">
        <f>IFERROR(SQRT(($E1019-$E$1136)^2+($AJ1019-$AJ$1136)^2),0)</f>
        <v>6.000180005400162E-3</v>
      </c>
      <c r="CU1019" s="197" t="str">
        <f>IF(CT1019&lt;=SMALL(CT$3:CT$1130,1),"MAS PARECIDO","NO")</f>
        <v>NO</v>
      </c>
      <c r="CV1019" s="197" t="str">
        <f>IF(CT1019&lt;=SMALL(CT$3:CT$1130,5),"SIMILAR","NO")</f>
        <v>NO</v>
      </c>
      <c r="CW1019" s="197" t="str">
        <f t="shared" si="766"/>
        <v>N/A</v>
      </c>
      <c r="CX1019" s="197">
        <f t="shared" si="767"/>
        <v>0</v>
      </c>
      <c r="CY1019" s="198">
        <f t="shared" si="768"/>
        <v>0</v>
      </c>
      <c r="CZ1019" s="2">
        <v>0</v>
      </c>
      <c r="DA1019" s="2" t="s">
        <v>2831</v>
      </c>
      <c r="DB1019" s="2">
        <v>0</v>
      </c>
      <c r="DC1019" s="2" t="s">
        <v>189</v>
      </c>
    </row>
    <row r="1020" spans="1:107">
      <c r="A1020" s="24" t="s">
        <v>1168</v>
      </c>
      <c r="B1020" s="46">
        <v>168964.74</v>
      </c>
      <c r="C1020" s="190">
        <f>(B1020-$B$1132)/($B$1133-$B$1132)</f>
        <v>0.1922397582191869</v>
      </c>
      <c r="D1020" s="46">
        <v>35000</v>
      </c>
      <c r="E1020" s="190">
        <f>(D1020-$D$1132)/($D$1133-$D$1132)</f>
        <v>6.9972099162974893E-2</v>
      </c>
      <c r="F1020" s="46" t="s">
        <v>53</v>
      </c>
      <c r="G1020" s="192">
        <f>VLOOKUP(F1020,'DATOS DE SOPORTE'!$Y$5:$Z$8,2,FALSE)</f>
        <v>2</v>
      </c>
      <c r="H1020" s="190">
        <f>(G1020-$G$1132)/($G$1133-$G$1132)</f>
        <v>0.33333333333333331</v>
      </c>
      <c r="I1020" s="50">
        <v>0</v>
      </c>
      <c r="J1020" s="200">
        <f t="shared" si="728"/>
        <v>0</v>
      </c>
      <c r="K1020" s="190">
        <f>(J1020-$J$1132)/($J$1133-$J$1132)</f>
        <v>0</v>
      </c>
      <c r="L1020" s="193" t="str">
        <f t="shared" si="729"/>
        <v>NO</v>
      </c>
      <c r="M1020" s="46" t="s">
        <v>192</v>
      </c>
      <c r="N1020" s="192">
        <f t="shared" si="730"/>
        <v>2</v>
      </c>
      <c r="O1020" s="190">
        <f>(N1020-N$1132)/(N$1133-N$1132)</f>
        <v>1</v>
      </c>
      <c r="P1020" s="46" t="s">
        <v>193</v>
      </c>
      <c r="Q1020" s="192">
        <f t="shared" si="731"/>
        <v>2</v>
      </c>
      <c r="R1020" s="190">
        <f>(Q1020-Q$1132)/(Q$1133-Q$1132)</f>
        <v>0.5</v>
      </c>
      <c r="S1020" s="46" t="s">
        <v>194</v>
      </c>
      <c r="T1020" s="192">
        <f t="shared" si="732"/>
        <v>1</v>
      </c>
      <c r="U1020" s="190">
        <f>(T1020-T$1132)/(T$1133-T$1132)</f>
        <v>0</v>
      </c>
      <c r="V1020" s="46" t="s">
        <v>62</v>
      </c>
      <c r="W1020" s="194">
        <f>VLOOKUP(V1020,'DATOS DE SOPORTE'!$S$5:$T$10,2,FALSE)</f>
        <v>1</v>
      </c>
      <c r="X1020" s="201">
        <f>(W1020-W$1132)/(W$1133-W$1132)</f>
        <v>0</v>
      </c>
      <c r="Y1020" s="46" t="s">
        <v>188</v>
      </c>
      <c r="Z1020" s="194">
        <f t="shared" si="733"/>
        <v>1</v>
      </c>
      <c r="AA1020" s="201">
        <f>(Z1020-Z$1132)/(Z$1133-Z$1132)</f>
        <v>0</v>
      </c>
      <c r="AB1020" s="46" t="s">
        <v>136</v>
      </c>
      <c r="AC1020" s="194">
        <f t="shared" si="734"/>
        <v>2</v>
      </c>
      <c r="AD1020" s="201">
        <f>(AC1020-AC$1132)/(AC$1133-AC$1132)</f>
        <v>1</v>
      </c>
      <c r="AE1020" s="46" t="s">
        <v>136</v>
      </c>
      <c r="AF1020" s="194">
        <f t="shared" si="735"/>
        <v>2</v>
      </c>
      <c r="AG1020" s="201">
        <f>(AF1020-AF$1132)/(AF$1133-AF$1132)</f>
        <v>1</v>
      </c>
      <c r="AH1020" s="24" t="s">
        <v>67</v>
      </c>
      <c r="AI1020" s="194">
        <f>VLOOKUP(AH1020,'DATOS DE SOPORTE'!$V$5:$W$8,2,FALSE)</f>
        <v>1</v>
      </c>
      <c r="AJ1020" s="201">
        <f>(AI1020-AI$1132)/(AI$1133-AI$1132)</f>
        <v>0</v>
      </c>
      <c r="AK1020" s="58" t="str">
        <f t="shared" si="727"/>
        <v>Bueno</v>
      </c>
      <c r="AL1020" s="196">
        <f>IFERROR(SQRT(($E1020-$E$1136)^2+($C1020-$C$1136)^2),0)</f>
        <v>7.1180650120399716E-2</v>
      </c>
      <c r="AM1020" s="197" t="str">
        <f>IF(AL1020&lt;=SMALL($AL$3:$AL$1130,1),"MAS PARECIDO","NO")</f>
        <v>NO</v>
      </c>
      <c r="AN1020" s="197" t="str">
        <f>IF(AL1020&lt;=SMALL($AL$3:$AL$1130,5),"SIMILAR","NO")</f>
        <v>NO</v>
      </c>
      <c r="AO1020" s="197" t="str">
        <f t="shared" si="736"/>
        <v>N/A</v>
      </c>
      <c r="AP1020" s="197">
        <f t="shared" si="737"/>
        <v>0</v>
      </c>
      <c r="AQ1020" s="198">
        <f t="shared" si="738"/>
        <v>0</v>
      </c>
      <c r="AR1020" s="196">
        <f>IFERROR(SQRT(($E1020-$E$1136)^2+($H1020-$H$1136)^2),0)</f>
        <v>7.0002100063001893E-2</v>
      </c>
      <c r="AS1020" s="197" t="str">
        <f>IF(AR1020&lt;=SMALL(AR$3:AR$1130,1),"MAS PARECIDO","NO")</f>
        <v>NO</v>
      </c>
      <c r="AT1020" s="197" t="str">
        <f>IF(AR1020&lt;=SMALL(AR$3:AR$1130,5),"SIMILAR","NO")</f>
        <v>NO</v>
      </c>
      <c r="AU1020" s="197" t="str">
        <f t="shared" si="739"/>
        <v>N/A</v>
      </c>
      <c r="AV1020" s="197">
        <f t="shared" si="740"/>
        <v>0</v>
      </c>
      <c r="AW1020" s="198">
        <f t="shared" si="741"/>
        <v>0</v>
      </c>
      <c r="AX1020" s="199">
        <f>IFERROR(SQRT(($E1020-$E$1136)^2+($K1020-$K$1136)^2),0)</f>
        <v>0.21189689477014648</v>
      </c>
      <c r="AY1020" s="197" t="str">
        <f>IF(AX1020&lt;=SMALL(AX$3:AX$1130,1),"MAS PARECIDO","NO")</f>
        <v>NO</v>
      </c>
      <c r="AZ1020" s="197" t="str">
        <f>IF(AX1020&lt;=SMALL(AX$3:AX$1130,5),"SIMILAR","NO")</f>
        <v>NO</v>
      </c>
      <c r="BA1020" s="197" t="str">
        <f t="shared" si="742"/>
        <v>N/A</v>
      </c>
      <c r="BB1020" s="197">
        <f t="shared" si="743"/>
        <v>0</v>
      </c>
      <c r="BC1020" s="198">
        <f t="shared" si="744"/>
        <v>0</v>
      </c>
      <c r="BD1020" s="196">
        <f>IFERROR(SQRT(($E1020-$E$1136)^2+($O1020-$O$1136)^2),0)</f>
        <v>7.0002100063001893E-2</v>
      </c>
      <c r="BE1020" s="197" t="str">
        <f>IF(BD1020&lt;=SMALL(BD$3:BD$1130,1),"MAS PARECIDO","NO")</f>
        <v>NO</v>
      </c>
      <c r="BF1020" s="197" t="str">
        <f>IF(BD1020&lt;=SMALL(BD$3:BD$1130,5),"SIMILAR","NO")</f>
        <v>NO</v>
      </c>
      <c r="BG1020" s="197" t="str">
        <f t="shared" si="745"/>
        <v>N/A</v>
      </c>
      <c r="BH1020" s="197">
        <f t="shared" si="746"/>
        <v>0</v>
      </c>
      <c r="BI1020" s="198">
        <f t="shared" si="747"/>
        <v>0</v>
      </c>
      <c r="BJ1020" s="199">
        <f>IFERROR(SQRT(($E1020-$E$1136)^2+($R1020-$R$1136)^2),0)</f>
        <v>7.0002100063001893E-2</v>
      </c>
      <c r="BK1020" s="197" t="str">
        <f>IF(BJ1020&lt;=SMALL(BJ$3:BJ$1130,1),"MAS PARECIDO","NO")</f>
        <v>NO</v>
      </c>
      <c r="BL1020" s="197" t="str">
        <f>IF(BJ1020&lt;=SMALL(BJ$3:BJ$1130,5),"SIMILAR","NO")</f>
        <v>NO</v>
      </c>
      <c r="BM1020" s="197" t="str">
        <f t="shared" si="748"/>
        <v>N/A</v>
      </c>
      <c r="BN1020" s="197">
        <f t="shared" si="749"/>
        <v>0</v>
      </c>
      <c r="BO1020" s="198">
        <f t="shared" si="750"/>
        <v>0</v>
      </c>
      <c r="BP1020" s="199">
        <f>IFERROR(SQRT(($E1020-$E$1136)^2+($U1020-$U$1136)^2),0)</f>
        <v>7.0002100063001893E-2</v>
      </c>
      <c r="BQ1020" s="197" t="str">
        <f>IF(BP1020&lt;=SMALL(BP$3:BP$1130,1),"MAS PARECIDO","NO")</f>
        <v>NO</v>
      </c>
      <c r="BR1020" s="197" t="str">
        <f>IF(BP1020&lt;=SMALL(BP$3:BP$1130,5),"SIMILAR","NO")</f>
        <v>NO</v>
      </c>
      <c r="BS1020" s="197" t="str">
        <f t="shared" si="751"/>
        <v>N/A</v>
      </c>
      <c r="BT1020" s="197">
        <f t="shared" si="752"/>
        <v>0</v>
      </c>
      <c r="BU1020" s="198">
        <f t="shared" si="753"/>
        <v>0</v>
      </c>
      <c r="BV1020" s="199">
        <f>IFERROR(SQRT(($E1020-$E$1136)^2+($X1020-$X$1136)^2),0)</f>
        <v>7.0002100063001893E-2</v>
      </c>
      <c r="BW1020" s="197" t="str">
        <f>IF(BV1020&lt;=SMALL(BV$3:BV$1130,1),"MAS PARECIDO","NO")</f>
        <v>NO</v>
      </c>
      <c r="BX1020" s="197" t="str">
        <f>IF(BV1020&lt;=SMALL(BV$3:BV$1130,5),"SIMILAR","NO")</f>
        <v>NO</v>
      </c>
      <c r="BY1020" s="197" t="str">
        <f t="shared" si="754"/>
        <v>N/A</v>
      </c>
      <c r="BZ1020" s="197">
        <f t="shared" si="755"/>
        <v>0</v>
      </c>
      <c r="CA1020" s="198">
        <f t="shared" si="756"/>
        <v>0</v>
      </c>
      <c r="CB1020" s="199">
        <f>IFERROR(SQRT(($E1020-$E$1136)^2+($AA1020-$AA$1136)^2),0)</f>
        <v>7.0002100063001893E-2</v>
      </c>
      <c r="CC1020" s="197" t="str">
        <f>IF(CB1020&lt;=SMALL(CB$3:CB$1130,1),"MAS PARECIDO","NO")</f>
        <v>NO</v>
      </c>
      <c r="CD1020" s="197" t="str">
        <f>IF(CB1020&lt;=SMALL(CB$3:CB$1130,5),"SIMILAR","NO")</f>
        <v>NO</v>
      </c>
      <c r="CE1020" s="197" t="str">
        <f t="shared" si="757"/>
        <v>N/A</v>
      </c>
      <c r="CF1020" s="197">
        <f t="shared" si="758"/>
        <v>0</v>
      </c>
      <c r="CG1020" s="198">
        <f t="shared" si="759"/>
        <v>0</v>
      </c>
      <c r="CH1020" s="199">
        <f>IFERROR(SQRT(($E1020-$E$1136)^2+($AD1020-$AD$1136)^2),0)</f>
        <v>7.0002100063001893E-2</v>
      </c>
      <c r="CI1020" s="197" t="str">
        <f>IF(CH1020&lt;=SMALL(CH$3:CH$1130,1),"MAS PARECIDO","NO")</f>
        <v>NO</v>
      </c>
      <c r="CJ1020" s="197" t="str">
        <f>IF(CH1020&lt;=SMALL(CH$3:CH$1130,5),"SIMILAR","NO")</f>
        <v>NO</v>
      </c>
      <c r="CK1020" s="197" t="str">
        <f t="shared" si="760"/>
        <v>N/A</v>
      </c>
      <c r="CL1020" s="197">
        <f t="shared" si="761"/>
        <v>0</v>
      </c>
      <c r="CM1020" s="198">
        <f t="shared" si="762"/>
        <v>0</v>
      </c>
      <c r="CN1020" s="199">
        <f>IFERROR(SQRT(($E1020-$E$1136)^2+($AG1020-$AG$1136)^2),0)</f>
        <v>7.0002100063001893E-2</v>
      </c>
      <c r="CO1020" s="197" t="str">
        <f>IF(CN1020&lt;=SMALL(CN$3:CN$1130,1),"MAS PARECIDO","NO")</f>
        <v>NO</v>
      </c>
      <c r="CP1020" s="197" t="str">
        <f>IF(CN1020&lt;=SMALL(CN$3:CN$1130,5),"SIMILAR","NO")</f>
        <v>NO</v>
      </c>
      <c r="CQ1020" s="197" t="str">
        <f t="shared" si="763"/>
        <v>N/A</v>
      </c>
      <c r="CR1020" s="197">
        <f t="shared" si="764"/>
        <v>0</v>
      </c>
      <c r="CS1020" s="198">
        <f t="shared" si="765"/>
        <v>0</v>
      </c>
      <c r="CT1020" s="199">
        <f>IFERROR(SQRT(($E1020-$E$1136)^2+($AJ1020-$AJ$1136)^2),0)</f>
        <v>7.0002100063001893E-2</v>
      </c>
      <c r="CU1020" s="197" t="str">
        <f>IF(CT1020&lt;=SMALL(CT$3:CT$1130,1),"MAS PARECIDO","NO")</f>
        <v>NO</v>
      </c>
      <c r="CV1020" s="197" t="str">
        <f>IF(CT1020&lt;=SMALL(CT$3:CT$1130,5),"SIMILAR","NO")</f>
        <v>NO</v>
      </c>
      <c r="CW1020" s="197" t="str">
        <f t="shared" si="766"/>
        <v>N/A</v>
      </c>
      <c r="CX1020" s="197">
        <f t="shared" si="767"/>
        <v>0</v>
      </c>
      <c r="CY1020" s="198">
        <f t="shared" si="768"/>
        <v>0</v>
      </c>
      <c r="CZ1020" s="2">
        <v>0</v>
      </c>
      <c r="DA1020" s="2" t="s">
        <v>2832</v>
      </c>
      <c r="DB1020" s="2">
        <v>0</v>
      </c>
      <c r="DC1020" s="2" t="s">
        <v>189</v>
      </c>
    </row>
    <row r="1021" spans="1:107">
      <c r="A1021" s="24" t="s">
        <v>1169</v>
      </c>
      <c r="B1021" s="46">
        <v>77169.119999999995</v>
      </c>
      <c r="C1021" s="190">
        <f>(B1021-$B$1132)/($B$1133-$B$1132)</f>
        <v>8.4938645674481672E-2</v>
      </c>
      <c r="D1021" s="46">
        <v>5000</v>
      </c>
      <c r="E1021" s="190">
        <f>(D1021-$D$1132)/($D$1133-$D$1132)</f>
        <v>9.9702991089732698E-3</v>
      </c>
      <c r="F1021" s="46" t="s">
        <v>53</v>
      </c>
      <c r="G1021" s="192">
        <f>VLOOKUP(F1021,'DATOS DE SOPORTE'!$Y$5:$Z$8,2,FALSE)</f>
        <v>2</v>
      </c>
      <c r="H1021" s="190">
        <f>(G1021-$G$1132)/($G$1133-$G$1132)</f>
        <v>0.33333333333333331</v>
      </c>
      <c r="I1021" s="50">
        <v>0</v>
      </c>
      <c r="J1021" s="200">
        <f t="shared" si="728"/>
        <v>0</v>
      </c>
      <c r="K1021" s="190">
        <f>(J1021-$J$1132)/($J$1133-$J$1132)</f>
        <v>0</v>
      </c>
      <c r="L1021" s="193" t="str">
        <f t="shared" si="729"/>
        <v>NO</v>
      </c>
      <c r="M1021" s="46" t="s">
        <v>192</v>
      </c>
      <c r="N1021" s="192">
        <f t="shared" si="730"/>
        <v>2</v>
      </c>
      <c r="O1021" s="190">
        <f>(N1021-N$1132)/(N$1133-N$1132)</f>
        <v>1</v>
      </c>
      <c r="P1021" s="46" t="s">
        <v>58</v>
      </c>
      <c r="Q1021" s="192">
        <f t="shared" si="731"/>
        <v>3</v>
      </c>
      <c r="R1021" s="190">
        <f>(Q1021-Q$1132)/(Q$1133-Q$1132)</f>
        <v>1</v>
      </c>
      <c r="S1021" s="46" t="s">
        <v>194</v>
      </c>
      <c r="T1021" s="192">
        <f t="shared" si="732"/>
        <v>1</v>
      </c>
      <c r="U1021" s="190">
        <f>(T1021-T$1132)/(T$1133-T$1132)</f>
        <v>0</v>
      </c>
      <c r="V1021" s="46" t="s">
        <v>62</v>
      </c>
      <c r="W1021" s="194">
        <f>VLOOKUP(V1021,'DATOS DE SOPORTE'!$S$5:$T$10,2,FALSE)</f>
        <v>1</v>
      </c>
      <c r="X1021" s="201">
        <f>(W1021-W$1132)/(W$1133-W$1132)</f>
        <v>0</v>
      </c>
      <c r="Y1021" s="46" t="s">
        <v>188</v>
      </c>
      <c r="Z1021" s="194">
        <f t="shared" si="733"/>
        <v>1</v>
      </c>
      <c r="AA1021" s="201">
        <f>(Z1021-Z$1132)/(Z$1133-Z$1132)</f>
        <v>0</v>
      </c>
      <c r="AB1021" s="46" t="s">
        <v>188</v>
      </c>
      <c r="AC1021" s="194">
        <f t="shared" si="734"/>
        <v>1</v>
      </c>
      <c r="AD1021" s="201">
        <f>(AC1021-AC$1132)/(AC$1133-AC$1132)</f>
        <v>0</v>
      </c>
      <c r="AE1021" s="46" t="s">
        <v>136</v>
      </c>
      <c r="AF1021" s="194">
        <f t="shared" si="735"/>
        <v>2</v>
      </c>
      <c r="AG1021" s="201">
        <f>(AF1021-AF$1132)/(AF$1133-AF$1132)</f>
        <v>1</v>
      </c>
      <c r="AH1021" s="24" t="s">
        <v>67</v>
      </c>
      <c r="AI1021" s="194">
        <f>VLOOKUP(AH1021,'DATOS DE SOPORTE'!$V$5:$W$8,2,FALSE)</f>
        <v>1</v>
      </c>
      <c r="AJ1021" s="201">
        <f>(AI1021-AI$1132)/(AI$1133-AI$1132)</f>
        <v>0</v>
      </c>
      <c r="AK1021" s="58" t="str">
        <f t="shared" si="727"/>
        <v>Regular</v>
      </c>
      <c r="AL1021" s="196">
        <f>IFERROR(SQRT(($E1021-$E$1136)^2+($C1021-$C$1136)^2),0)</f>
        <v>0.12061565336929037</v>
      </c>
      <c r="AM1021" s="197" t="str">
        <f>IF(AL1021&lt;=SMALL($AL$3:$AL$1130,1),"MAS PARECIDO","NO")</f>
        <v>NO</v>
      </c>
      <c r="AN1021" s="197" t="str">
        <f>IF(AL1021&lt;=SMALL($AL$3:$AL$1130,5),"SIMILAR","NO")</f>
        <v>NO</v>
      </c>
      <c r="AO1021" s="197" t="str">
        <f t="shared" si="736"/>
        <v>N/A</v>
      </c>
      <c r="AP1021" s="197">
        <f t="shared" si="737"/>
        <v>0</v>
      </c>
      <c r="AQ1021" s="198">
        <f t="shared" si="738"/>
        <v>0</v>
      </c>
      <c r="AR1021" s="196">
        <f>IFERROR(SQRT(($E1021-$E$1136)^2+($H1021-$H$1136)^2),0)</f>
        <v>1.0000300009000271E-2</v>
      </c>
      <c r="AS1021" s="197" t="str">
        <f>IF(AR1021&lt;=SMALL(AR$3:AR$1130,1),"MAS PARECIDO","NO")</f>
        <v>NO</v>
      </c>
      <c r="AT1021" s="197" t="str">
        <f>IF(AR1021&lt;=SMALL(AR$3:AR$1130,5),"SIMILAR","NO")</f>
        <v>NO</v>
      </c>
      <c r="AU1021" s="197" t="str">
        <f t="shared" si="739"/>
        <v>N/A</v>
      </c>
      <c r="AV1021" s="197">
        <f t="shared" si="740"/>
        <v>0</v>
      </c>
      <c r="AW1021" s="198">
        <f t="shared" si="741"/>
        <v>0</v>
      </c>
      <c r="AX1021" s="199">
        <f>IFERROR(SQRT(($E1021-$E$1136)^2+($K1021-$K$1136)^2),0)</f>
        <v>0.20024985892696659</v>
      </c>
      <c r="AY1021" s="197" t="str">
        <f>IF(AX1021&lt;=SMALL(AX$3:AX$1130,1),"MAS PARECIDO","NO")</f>
        <v>NO</v>
      </c>
      <c r="AZ1021" s="197" t="str">
        <f>IF(AX1021&lt;=SMALL(AX$3:AX$1130,5),"SIMILAR","NO")</f>
        <v>NO</v>
      </c>
      <c r="BA1021" s="197" t="str">
        <f t="shared" si="742"/>
        <v>N/A</v>
      </c>
      <c r="BB1021" s="197">
        <f t="shared" si="743"/>
        <v>0</v>
      </c>
      <c r="BC1021" s="198">
        <f t="shared" si="744"/>
        <v>0</v>
      </c>
      <c r="BD1021" s="196">
        <f>IFERROR(SQRT(($E1021-$E$1136)^2+($O1021-$O$1136)^2),0)</f>
        <v>1.0000300009000271E-2</v>
      </c>
      <c r="BE1021" s="197" t="str">
        <f>IF(BD1021&lt;=SMALL(BD$3:BD$1130,1),"MAS PARECIDO","NO")</f>
        <v>NO</v>
      </c>
      <c r="BF1021" s="197" t="str">
        <f>IF(BD1021&lt;=SMALL(BD$3:BD$1130,5),"SIMILAR","NO")</f>
        <v>NO</v>
      </c>
      <c r="BG1021" s="197" t="str">
        <f t="shared" si="745"/>
        <v>N/A</v>
      </c>
      <c r="BH1021" s="197">
        <f t="shared" si="746"/>
        <v>0</v>
      </c>
      <c r="BI1021" s="198">
        <f t="shared" si="747"/>
        <v>0</v>
      </c>
      <c r="BJ1021" s="199">
        <f>IFERROR(SQRT(($E1021-$E$1136)^2+($R1021-$R$1136)^2),0)</f>
        <v>0.5000999960010698</v>
      </c>
      <c r="BK1021" s="197" t="str">
        <f>IF(BJ1021&lt;=SMALL(BJ$3:BJ$1130,1),"MAS PARECIDO","NO")</f>
        <v>NO</v>
      </c>
      <c r="BL1021" s="197" t="str">
        <f>IF(BJ1021&lt;=SMALL(BJ$3:BJ$1130,5),"SIMILAR","NO")</f>
        <v>NO</v>
      </c>
      <c r="BM1021" s="197" t="str">
        <f t="shared" si="748"/>
        <v>N/A</v>
      </c>
      <c r="BN1021" s="197">
        <f t="shared" si="749"/>
        <v>0</v>
      </c>
      <c r="BO1021" s="198">
        <f t="shared" si="750"/>
        <v>0</v>
      </c>
      <c r="BP1021" s="199">
        <f>IFERROR(SQRT(($E1021-$E$1136)^2+($U1021-$U$1136)^2),0)</f>
        <v>1.0000300009000271E-2</v>
      </c>
      <c r="BQ1021" s="197" t="str">
        <f>IF(BP1021&lt;=SMALL(BP$3:BP$1130,1),"MAS PARECIDO","NO")</f>
        <v>NO</v>
      </c>
      <c r="BR1021" s="197" t="str">
        <f>IF(BP1021&lt;=SMALL(BP$3:BP$1130,5),"SIMILAR","NO")</f>
        <v>NO</v>
      </c>
      <c r="BS1021" s="197" t="str">
        <f t="shared" si="751"/>
        <v>N/A</v>
      </c>
      <c r="BT1021" s="197">
        <f t="shared" si="752"/>
        <v>0</v>
      </c>
      <c r="BU1021" s="198">
        <f t="shared" si="753"/>
        <v>0</v>
      </c>
      <c r="BV1021" s="199">
        <f>IFERROR(SQRT(($E1021-$E$1136)^2+($X1021-$X$1136)^2),0)</f>
        <v>1.0000300009000271E-2</v>
      </c>
      <c r="BW1021" s="197" t="str">
        <f>IF(BV1021&lt;=SMALL(BV$3:BV$1130,1),"MAS PARECIDO","NO")</f>
        <v>NO</v>
      </c>
      <c r="BX1021" s="197" t="str">
        <f>IF(BV1021&lt;=SMALL(BV$3:BV$1130,5),"SIMILAR","NO")</f>
        <v>NO</v>
      </c>
      <c r="BY1021" s="197" t="str">
        <f t="shared" si="754"/>
        <v>N/A</v>
      </c>
      <c r="BZ1021" s="197">
        <f t="shared" si="755"/>
        <v>0</v>
      </c>
      <c r="CA1021" s="198">
        <f t="shared" si="756"/>
        <v>0</v>
      </c>
      <c r="CB1021" s="199">
        <f>IFERROR(SQRT(($E1021-$E$1136)^2+($AA1021-$AA$1136)^2),0)</f>
        <v>1.0000300009000271E-2</v>
      </c>
      <c r="CC1021" s="197" t="str">
        <f>IF(CB1021&lt;=SMALL(CB$3:CB$1130,1),"MAS PARECIDO","NO")</f>
        <v>NO</v>
      </c>
      <c r="CD1021" s="197" t="str">
        <f>IF(CB1021&lt;=SMALL(CB$3:CB$1130,5),"SIMILAR","NO")</f>
        <v>NO</v>
      </c>
      <c r="CE1021" s="197" t="str">
        <f t="shared" si="757"/>
        <v>N/A</v>
      </c>
      <c r="CF1021" s="197">
        <f t="shared" si="758"/>
        <v>0</v>
      </c>
      <c r="CG1021" s="198">
        <f t="shared" si="759"/>
        <v>0</v>
      </c>
      <c r="CH1021" s="199">
        <f>IFERROR(SQRT(($E1021-$E$1136)^2+($AD1021-$AD$1136)^2),0)</f>
        <v>1.0000500017500475</v>
      </c>
      <c r="CI1021" s="197" t="str">
        <f>IF(CH1021&lt;=SMALL(CH$3:CH$1130,1),"MAS PARECIDO","NO")</f>
        <v>NO</v>
      </c>
      <c r="CJ1021" s="197" t="str">
        <f>IF(CH1021&lt;=SMALL(CH$3:CH$1130,5),"SIMILAR","NO")</f>
        <v>NO</v>
      </c>
      <c r="CK1021" s="197" t="str">
        <f t="shared" si="760"/>
        <v>N/A</v>
      </c>
      <c r="CL1021" s="197">
        <f t="shared" si="761"/>
        <v>0</v>
      </c>
      <c r="CM1021" s="198">
        <f t="shared" si="762"/>
        <v>0</v>
      </c>
      <c r="CN1021" s="199">
        <f>IFERROR(SQRT(($E1021-$E$1136)^2+($AG1021-$AG$1136)^2),0)</f>
        <v>1.0000300009000271E-2</v>
      </c>
      <c r="CO1021" s="197" t="str">
        <f>IF(CN1021&lt;=SMALL(CN$3:CN$1130,1),"MAS PARECIDO","NO")</f>
        <v>NO</v>
      </c>
      <c r="CP1021" s="197" t="str">
        <f>IF(CN1021&lt;=SMALL(CN$3:CN$1130,5),"SIMILAR","NO")</f>
        <v>NO</v>
      </c>
      <c r="CQ1021" s="197" t="str">
        <f t="shared" si="763"/>
        <v>N/A</v>
      </c>
      <c r="CR1021" s="197">
        <f t="shared" si="764"/>
        <v>0</v>
      </c>
      <c r="CS1021" s="198">
        <f t="shared" si="765"/>
        <v>0</v>
      </c>
      <c r="CT1021" s="199">
        <f>IFERROR(SQRT(($E1021-$E$1136)^2+($AJ1021-$AJ$1136)^2),0)</f>
        <v>1.0000300009000271E-2</v>
      </c>
      <c r="CU1021" s="197" t="str">
        <f>IF(CT1021&lt;=SMALL(CT$3:CT$1130,1),"MAS PARECIDO","NO")</f>
        <v>NO</v>
      </c>
      <c r="CV1021" s="197" t="str">
        <f>IF(CT1021&lt;=SMALL(CT$3:CT$1130,5),"SIMILAR","NO")</f>
        <v>NO</v>
      </c>
      <c r="CW1021" s="197" t="str">
        <f t="shared" si="766"/>
        <v>N/A</v>
      </c>
      <c r="CX1021" s="197">
        <f t="shared" si="767"/>
        <v>0</v>
      </c>
      <c r="CY1021" s="198">
        <f t="shared" si="768"/>
        <v>0</v>
      </c>
      <c r="CZ1021" s="2">
        <v>0</v>
      </c>
      <c r="DA1021" s="2" t="s">
        <v>2833</v>
      </c>
      <c r="DB1021" s="2">
        <v>1</v>
      </c>
      <c r="DC1021" s="2" t="s">
        <v>346</v>
      </c>
    </row>
    <row r="1022" spans="1:107">
      <c r="A1022" s="24" t="s">
        <v>1170</v>
      </c>
      <c r="B1022" s="46">
        <v>21600</v>
      </c>
      <c r="C1022" s="190">
        <f>(B1022-$B$1132)/($B$1133-$B$1132)</f>
        <v>1.9983167416039394E-2</v>
      </c>
      <c r="D1022" s="46">
        <v>7500</v>
      </c>
      <c r="E1022" s="190">
        <f>(D1022-$D$1132)/($D$1133-$D$1132)</f>
        <v>1.4970449113473405E-2</v>
      </c>
      <c r="F1022" s="46" t="s">
        <v>203</v>
      </c>
      <c r="G1022" s="192">
        <f>VLOOKUP(F1022,'DATOS DE SOPORTE'!$Y$5:$Z$8,2,FALSE)</f>
        <v>3</v>
      </c>
      <c r="H1022" s="190">
        <f>(G1022-$G$1132)/($G$1133-$G$1132)</f>
        <v>0.66666666666666663</v>
      </c>
      <c r="I1022" s="50">
        <v>2</v>
      </c>
      <c r="J1022" s="200">
        <f t="shared" si="728"/>
        <v>2</v>
      </c>
      <c r="K1022" s="190">
        <f>(J1022-$J$1132)/($J$1133-$J$1132)</f>
        <v>0.4</v>
      </c>
      <c r="L1022" s="193" t="str">
        <f t="shared" si="729"/>
        <v>SI</v>
      </c>
      <c r="M1022" s="46" t="s">
        <v>192</v>
      </c>
      <c r="N1022" s="192">
        <f t="shared" si="730"/>
        <v>2</v>
      </c>
      <c r="O1022" s="190">
        <f>(N1022-N$1132)/(N$1133-N$1132)</f>
        <v>1</v>
      </c>
      <c r="P1022" s="46" t="s">
        <v>196</v>
      </c>
      <c r="Q1022" s="192">
        <f t="shared" si="731"/>
        <v>1</v>
      </c>
      <c r="R1022" s="190">
        <f>(Q1022-Q$1132)/(Q$1133-Q$1132)</f>
        <v>0</v>
      </c>
      <c r="S1022" s="46" t="s">
        <v>60</v>
      </c>
      <c r="T1022" s="192">
        <f t="shared" si="732"/>
        <v>2</v>
      </c>
      <c r="U1022" s="190">
        <f>(T1022-T$1132)/(T$1133-T$1132)</f>
        <v>1</v>
      </c>
      <c r="V1022" s="46" t="s">
        <v>198</v>
      </c>
      <c r="W1022" s="194">
        <f>VLOOKUP(V1022,'DATOS DE SOPORTE'!$S$5:$T$10,2,FALSE)</f>
        <v>4</v>
      </c>
      <c r="X1022" s="201">
        <f>(W1022-W$1132)/(W$1133-W$1132)</f>
        <v>0.6</v>
      </c>
      <c r="Y1022" s="46" t="s">
        <v>188</v>
      </c>
      <c r="Z1022" s="194">
        <f t="shared" si="733"/>
        <v>1</v>
      </c>
      <c r="AA1022" s="201">
        <f>(Z1022-Z$1132)/(Z$1133-Z$1132)</f>
        <v>0</v>
      </c>
      <c r="AB1022" s="46" t="s">
        <v>188</v>
      </c>
      <c r="AC1022" s="194">
        <f t="shared" si="734"/>
        <v>1</v>
      </c>
      <c r="AD1022" s="201">
        <f>(AC1022-AC$1132)/(AC$1133-AC$1132)</f>
        <v>0</v>
      </c>
      <c r="AE1022" s="46" t="s">
        <v>188</v>
      </c>
      <c r="AF1022" s="194">
        <f t="shared" si="735"/>
        <v>1</v>
      </c>
      <c r="AG1022" s="201">
        <f>(AF1022-AF$1132)/(AF$1133-AF$1132)</f>
        <v>0</v>
      </c>
      <c r="AH1022" s="24" t="s">
        <v>199</v>
      </c>
      <c r="AI1022" s="194">
        <f>VLOOKUP(AH1022,'DATOS DE SOPORTE'!$V$5:$W$8,2,FALSE)</f>
        <v>2</v>
      </c>
      <c r="AJ1022" s="201">
        <f>(AI1022-AI$1132)/(AI$1133-AI$1132)</f>
        <v>0.33333333333333331</v>
      </c>
      <c r="AK1022" s="58" t="str">
        <f t="shared" si="727"/>
        <v>Bueno</v>
      </c>
      <c r="AL1022" s="196">
        <f>IFERROR(SQRT(($E1022-$E$1136)^2+($C1022-$C$1136)^2),0)</f>
        <v>0.18576249087147062</v>
      </c>
      <c r="AM1022" s="197" t="str">
        <f>IF(AL1022&lt;=SMALL($AL$3:$AL$1130,1),"MAS PARECIDO","NO")</f>
        <v>NO</v>
      </c>
      <c r="AN1022" s="197" t="str">
        <f>IF(AL1022&lt;=SMALL($AL$3:$AL$1130,5),"SIMILAR","NO")</f>
        <v>NO</v>
      </c>
      <c r="AO1022" s="197" t="str">
        <f t="shared" si="736"/>
        <v>N/A</v>
      </c>
      <c r="AP1022" s="197">
        <f t="shared" si="737"/>
        <v>0</v>
      </c>
      <c r="AQ1022" s="198">
        <f t="shared" si="738"/>
        <v>0</v>
      </c>
      <c r="AR1022" s="196">
        <f>IFERROR(SQRT(($E1022-$E$1136)^2+($H1022-$H$1136)^2),0)</f>
        <v>0.3336706828771725</v>
      </c>
      <c r="AS1022" s="197" t="str">
        <f>IF(AR1022&lt;=SMALL(AR$3:AR$1130,1),"MAS PARECIDO","NO")</f>
        <v>NO</v>
      </c>
      <c r="AT1022" s="197" t="str">
        <f>IF(AR1022&lt;=SMALL(AR$3:AR$1130,5),"SIMILAR","NO")</f>
        <v>NO</v>
      </c>
      <c r="AU1022" s="197" t="str">
        <f t="shared" si="739"/>
        <v>N/A</v>
      </c>
      <c r="AV1022" s="197">
        <f t="shared" si="740"/>
        <v>0</v>
      </c>
      <c r="AW1022" s="198">
        <f t="shared" si="741"/>
        <v>0</v>
      </c>
      <c r="AX1022" s="199">
        <f>IFERROR(SQRT(($E1022-$E$1136)^2+($K1022-$K$1136)^2),0)</f>
        <v>0.20056174485830425</v>
      </c>
      <c r="AY1022" s="197" t="str">
        <f>IF(AX1022&lt;=SMALL(AX$3:AX$1130,1),"MAS PARECIDO","NO")</f>
        <v>NO</v>
      </c>
      <c r="AZ1022" s="197" t="str">
        <f>IF(AX1022&lt;=SMALL(AX$3:AX$1130,5),"SIMILAR","NO")</f>
        <v>NO</v>
      </c>
      <c r="BA1022" s="197" t="str">
        <f t="shared" si="742"/>
        <v>N/A</v>
      </c>
      <c r="BB1022" s="197">
        <f t="shared" si="743"/>
        <v>0</v>
      </c>
      <c r="BC1022" s="198">
        <f t="shared" si="744"/>
        <v>0</v>
      </c>
      <c r="BD1022" s="196">
        <f>IFERROR(SQRT(($E1022-$E$1136)^2+($O1022-$O$1136)^2),0)</f>
        <v>1.5000450013500406E-2</v>
      </c>
      <c r="BE1022" s="197" t="str">
        <f>IF(BD1022&lt;=SMALL(BD$3:BD$1130,1),"MAS PARECIDO","NO")</f>
        <v>NO</v>
      </c>
      <c r="BF1022" s="197" t="str">
        <f>IF(BD1022&lt;=SMALL(BD$3:BD$1130,5),"SIMILAR","NO")</f>
        <v>NO</v>
      </c>
      <c r="BG1022" s="197" t="str">
        <f t="shared" si="745"/>
        <v>N/A</v>
      </c>
      <c r="BH1022" s="197">
        <f t="shared" si="746"/>
        <v>0</v>
      </c>
      <c r="BI1022" s="198">
        <f t="shared" si="747"/>
        <v>0</v>
      </c>
      <c r="BJ1022" s="199">
        <f>IFERROR(SQRT(($E1022-$E$1136)^2+($R1022-$R$1136)^2),0)</f>
        <v>0.50022496289230467</v>
      </c>
      <c r="BK1022" s="197" t="str">
        <f>IF(BJ1022&lt;=SMALL(BJ$3:BJ$1130,1),"MAS PARECIDO","NO")</f>
        <v>NO</v>
      </c>
      <c r="BL1022" s="197" t="str">
        <f>IF(BJ1022&lt;=SMALL(BJ$3:BJ$1130,5),"SIMILAR","NO")</f>
        <v>NO</v>
      </c>
      <c r="BM1022" s="197" t="str">
        <f t="shared" si="748"/>
        <v>N/A</v>
      </c>
      <c r="BN1022" s="197">
        <f t="shared" si="749"/>
        <v>0</v>
      </c>
      <c r="BO1022" s="198">
        <f t="shared" si="750"/>
        <v>0</v>
      </c>
      <c r="BP1022" s="199">
        <f>IFERROR(SQRT(($E1022-$E$1136)^2+($U1022-$U$1136)^2),0)</f>
        <v>1.0001125004221312</v>
      </c>
      <c r="BQ1022" s="197" t="str">
        <f>IF(BP1022&lt;=SMALL(BP$3:BP$1130,1),"MAS PARECIDO","NO")</f>
        <v>NO</v>
      </c>
      <c r="BR1022" s="197" t="str">
        <f>IF(BP1022&lt;=SMALL(BP$3:BP$1130,5),"SIMILAR","NO")</f>
        <v>NO</v>
      </c>
      <c r="BS1022" s="197" t="str">
        <f t="shared" si="751"/>
        <v>N/A</v>
      </c>
      <c r="BT1022" s="197">
        <f t="shared" si="752"/>
        <v>0</v>
      </c>
      <c r="BU1022" s="198">
        <f t="shared" si="753"/>
        <v>0</v>
      </c>
      <c r="BV1022" s="199">
        <f>IFERROR(SQRT(($E1022-$E$1136)^2+($X1022-$X$1136)^2),0)</f>
        <v>0.60018748195926874</v>
      </c>
      <c r="BW1022" s="197" t="str">
        <f>IF(BV1022&lt;=SMALL(BV$3:BV$1130,1),"MAS PARECIDO","NO")</f>
        <v>NO</v>
      </c>
      <c r="BX1022" s="197" t="str">
        <f>IF(BV1022&lt;=SMALL(BV$3:BV$1130,5),"SIMILAR","NO")</f>
        <v>NO</v>
      </c>
      <c r="BY1022" s="197" t="str">
        <f t="shared" si="754"/>
        <v>N/A</v>
      </c>
      <c r="BZ1022" s="197">
        <f t="shared" si="755"/>
        <v>0</v>
      </c>
      <c r="CA1022" s="198">
        <f t="shared" si="756"/>
        <v>0</v>
      </c>
      <c r="CB1022" s="199">
        <f>IFERROR(SQRT(($E1022-$E$1136)^2+($AA1022-$AA$1136)^2),0)</f>
        <v>1.5000450013500406E-2</v>
      </c>
      <c r="CC1022" s="197" t="str">
        <f>IF(CB1022&lt;=SMALL(CB$3:CB$1130,1),"MAS PARECIDO","NO")</f>
        <v>NO</v>
      </c>
      <c r="CD1022" s="197" t="str">
        <f>IF(CB1022&lt;=SMALL(CB$3:CB$1130,5),"SIMILAR","NO")</f>
        <v>NO</v>
      </c>
      <c r="CE1022" s="197" t="str">
        <f t="shared" si="757"/>
        <v>N/A</v>
      </c>
      <c r="CF1022" s="197">
        <f t="shared" si="758"/>
        <v>0</v>
      </c>
      <c r="CG1022" s="198">
        <f t="shared" si="759"/>
        <v>0</v>
      </c>
      <c r="CH1022" s="199">
        <f>IFERROR(SQRT(($E1022-$E$1136)^2+($AD1022-$AD$1136)^2),0)</f>
        <v>1.0001125004221312</v>
      </c>
      <c r="CI1022" s="197" t="str">
        <f>IF(CH1022&lt;=SMALL(CH$3:CH$1130,1),"MAS PARECIDO","NO")</f>
        <v>NO</v>
      </c>
      <c r="CJ1022" s="197" t="str">
        <f>IF(CH1022&lt;=SMALL(CH$3:CH$1130,5),"SIMILAR","NO")</f>
        <v>NO</v>
      </c>
      <c r="CK1022" s="197" t="str">
        <f t="shared" si="760"/>
        <v>N/A</v>
      </c>
      <c r="CL1022" s="197">
        <f t="shared" si="761"/>
        <v>0</v>
      </c>
      <c r="CM1022" s="198">
        <f t="shared" si="762"/>
        <v>0</v>
      </c>
      <c r="CN1022" s="199">
        <f>IFERROR(SQRT(($E1022-$E$1136)^2+($AG1022-$AG$1136)^2),0)</f>
        <v>1.0001125004221312</v>
      </c>
      <c r="CO1022" s="197" t="str">
        <f>IF(CN1022&lt;=SMALL(CN$3:CN$1130,1),"MAS PARECIDO","NO")</f>
        <v>NO</v>
      </c>
      <c r="CP1022" s="197" t="str">
        <f>IF(CN1022&lt;=SMALL(CN$3:CN$1130,5),"SIMILAR","NO")</f>
        <v>NO</v>
      </c>
      <c r="CQ1022" s="197" t="str">
        <f t="shared" si="763"/>
        <v>N/A</v>
      </c>
      <c r="CR1022" s="197">
        <f t="shared" si="764"/>
        <v>0</v>
      </c>
      <c r="CS1022" s="198">
        <f t="shared" si="765"/>
        <v>0</v>
      </c>
      <c r="CT1022" s="199">
        <f>IFERROR(SQRT(($E1022-$E$1136)^2+($AJ1022-$AJ$1136)^2),0)</f>
        <v>0.3336706828771725</v>
      </c>
      <c r="CU1022" s="197" t="str">
        <f>IF(CT1022&lt;=SMALL(CT$3:CT$1130,1),"MAS PARECIDO","NO")</f>
        <v>NO</v>
      </c>
      <c r="CV1022" s="197" t="str">
        <f>IF(CT1022&lt;=SMALL(CT$3:CT$1130,5),"SIMILAR","NO")</f>
        <v>NO</v>
      </c>
      <c r="CW1022" s="197" t="str">
        <f t="shared" si="766"/>
        <v>N/A</v>
      </c>
      <c r="CX1022" s="197">
        <f t="shared" si="767"/>
        <v>0</v>
      </c>
      <c r="CY1022" s="198">
        <f t="shared" si="768"/>
        <v>0</v>
      </c>
      <c r="CZ1022" s="2">
        <v>0</v>
      </c>
      <c r="DA1022" s="2" t="s">
        <v>2834</v>
      </c>
      <c r="DB1022" s="2">
        <v>0</v>
      </c>
      <c r="DC1022" s="2" t="s">
        <v>189</v>
      </c>
    </row>
    <row r="1023" spans="1:107">
      <c r="A1023" s="24" t="s">
        <v>1171</v>
      </c>
      <c r="B1023" s="46">
        <v>177485.61</v>
      </c>
      <c r="C1023" s="190">
        <f>(B1023-$B$1132)/($B$1133-$B$1132)</f>
        <v>0.20219991569564169</v>
      </c>
      <c r="D1023" s="46">
        <v>16500</v>
      </c>
      <c r="E1023" s="190">
        <f>(D1023-$D$1132)/($D$1133-$D$1132)</f>
        <v>3.2970989129673889E-2</v>
      </c>
      <c r="F1023" s="46" t="s">
        <v>53</v>
      </c>
      <c r="G1023" s="192">
        <f>VLOOKUP(F1023,'DATOS DE SOPORTE'!$Y$5:$Z$8,2,FALSE)</f>
        <v>2</v>
      </c>
      <c r="H1023" s="190">
        <f>(G1023-$G$1132)/($G$1133-$G$1132)</f>
        <v>0.33333333333333331</v>
      </c>
      <c r="I1023" s="50">
        <v>3</v>
      </c>
      <c r="J1023" s="200">
        <f t="shared" si="728"/>
        <v>3</v>
      </c>
      <c r="K1023" s="190">
        <f>(J1023-$J$1132)/($J$1133-$J$1132)</f>
        <v>0.6</v>
      </c>
      <c r="L1023" s="193" t="str">
        <f t="shared" si="729"/>
        <v>SI</v>
      </c>
      <c r="M1023" s="46" t="s">
        <v>192</v>
      </c>
      <c r="N1023" s="192">
        <f t="shared" si="730"/>
        <v>2</v>
      </c>
      <c r="O1023" s="190">
        <f>(N1023-N$1132)/(N$1133-N$1132)</f>
        <v>1</v>
      </c>
      <c r="P1023" s="46" t="s">
        <v>196</v>
      </c>
      <c r="Q1023" s="192">
        <f t="shared" si="731"/>
        <v>1</v>
      </c>
      <c r="R1023" s="190">
        <f>(Q1023-Q$1132)/(Q$1133-Q$1132)</f>
        <v>0</v>
      </c>
      <c r="S1023" s="46" t="s">
        <v>194</v>
      </c>
      <c r="T1023" s="192">
        <f t="shared" si="732"/>
        <v>1</v>
      </c>
      <c r="U1023" s="190">
        <f>(T1023-T$1132)/(T$1133-T$1132)</f>
        <v>0</v>
      </c>
      <c r="V1023" s="46" t="s">
        <v>62</v>
      </c>
      <c r="W1023" s="194">
        <f>VLOOKUP(V1023,'DATOS DE SOPORTE'!$S$5:$T$10,2,FALSE)</f>
        <v>1</v>
      </c>
      <c r="X1023" s="201">
        <f>(W1023-W$1132)/(W$1133-W$1132)</f>
        <v>0</v>
      </c>
      <c r="Y1023" s="46" t="s">
        <v>136</v>
      </c>
      <c r="Z1023" s="194">
        <f t="shared" si="733"/>
        <v>2</v>
      </c>
      <c r="AA1023" s="201">
        <f>(Z1023-Z$1132)/(Z$1133-Z$1132)</f>
        <v>1</v>
      </c>
      <c r="AB1023" s="46" t="s">
        <v>188</v>
      </c>
      <c r="AC1023" s="194">
        <f t="shared" si="734"/>
        <v>1</v>
      </c>
      <c r="AD1023" s="201">
        <f>(AC1023-AC$1132)/(AC$1133-AC$1132)</f>
        <v>0</v>
      </c>
      <c r="AE1023" s="46" t="s">
        <v>188</v>
      </c>
      <c r="AF1023" s="194">
        <f t="shared" si="735"/>
        <v>1</v>
      </c>
      <c r="AG1023" s="201">
        <f>(AF1023-AF$1132)/(AF$1133-AF$1132)</f>
        <v>0</v>
      </c>
      <c r="AH1023" s="24" t="s">
        <v>67</v>
      </c>
      <c r="AI1023" s="194">
        <f>VLOOKUP(AH1023,'DATOS DE SOPORTE'!$V$5:$W$8,2,FALSE)</f>
        <v>1</v>
      </c>
      <c r="AJ1023" s="201">
        <f>(AI1023-AI$1132)/(AI$1133-AI$1132)</f>
        <v>0</v>
      </c>
      <c r="AK1023" s="58" t="str">
        <f t="shared" si="727"/>
        <v>Bueno</v>
      </c>
      <c r="AL1023" s="196">
        <f>IFERROR(SQRT(($E1023-$E$1136)^2+($C1023-$C$1136)^2),0)</f>
        <v>3.3131611391098541E-2</v>
      </c>
      <c r="AM1023" s="197" t="str">
        <f>IF(AL1023&lt;=SMALL($AL$3:$AL$1130,1),"MAS PARECIDO","NO")</f>
        <v>NO</v>
      </c>
      <c r="AN1023" s="197" t="str">
        <f>IF(AL1023&lt;=SMALL($AL$3:$AL$1130,5),"SIMILAR","NO")</f>
        <v>NO</v>
      </c>
      <c r="AO1023" s="197" t="str">
        <f t="shared" si="736"/>
        <v>N/A</v>
      </c>
      <c r="AP1023" s="197">
        <f t="shared" si="737"/>
        <v>0</v>
      </c>
      <c r="AQ1023" s="198">
        <f t="shared" si="738"/>
        <v>0</v>
      </c>
      <c r="AR1023" s="196">
        <f>IFERROR(SQRT(($E1023-$E$1136)^2+($H1023-$H$1136)^2),0)</f>
        <v>3.3000990029700888E-2</v>
      </c>
      <c r="AS1023" s="197" t="str">
        <f>IF(AR1023&lt;=SMALL(AR$3:AR$1130,1),"MAS PARECIDO","NO")</f>
        <v>NO</v>
      </c>
      <c r="AT1023" s="197" t="str">
        <f>IF(AR1023&lt;=SMALL(AR$3:AR$1130,5),"SIMILAR","NO")</f>
        <v>NO</v>
      </c>
      <c r="AU1023" s="197" t="str">
        <f t="shared" si="739"/>
        <v>N/A</v>
      </c>
      <c r="AV1023" s="197">
        <f t="shared" si="740"/>
        <v>0</v>
      </c>
      <c r="AW1023" s="198">
        <f t="shared" si="741"/>
        <v>0</v>
      </c>
      <c r="AX1023" s="199">
        <f>IFERROR(SQRT(($E1023-$E$1136)^2+($K1023-$K$1136)^2),0)</f>
        <v>0.40135902299928478</v>
      </c>
      <c r="AY1023" s="197" t="str">
        <f>IF(AX1023&lt;=SMALL(AX$3:AX$1130,1),"MAS PARECIDO","NO")</f>
        <v>NO</v>
      </c>
      <c r="AZ1023" s="197" t="str">
        <f>IF(AX1023&lt;=SMALL(AX$3:AX$1130,5),"SIMILAR","NO")</f>
        <v>NO</v>
      </c>
      <c r="BA1023" s="197" t="str">
        <f t="shared" si="742"/>
        <v>N/A</v>
      </c>
      <c r="BB1023" s="197">
        <f t="shared" si="743"/>
        <v>0</v>
      </c>
      <c r="BC1023" s="198">
        <f t="shared" si="744"/>
        <v>0</v>
      </c>
      <c r="BD1023" s="196">
        <f>IFERROR(SQRT(($E1023-$E$1136)^2+($O1023-$O$1136)^2),0)</f>
        <v>3.3000990029700888E-2</v>
      </c>
      <c r="BE1023" s="197" t="str">
        <f>IF(BD1023&lt;=SMALL(BD$3:BD$1130,1),"MAS PARECIDO","NO")</f>
        <v>NO</v>
      </c>
      <c r="BF1023" s="197" t="str">
        <f>IF(BD1023&lt;=SMALL(BD$3:BD$1130,5),"SIMILAR","NO")</f>
        <v>NO</v>
      </c>
      <c r="BG1023" s="197" t="str">
        <f t="shared" si="745"/>
        <v>N/A</v>
      </c>
      <c r="BH1023" s="197">
        <f t="shared" si="746"/>
        <v>0</v>
      </c>
      <c r="BI1023" s="198">
        <f t="shared" si="747"/>
        <v>0</v>
      </c>
      <c r="BJ1023" s="199">
        <f>IFERROR(SQRT(($E1023-$E$1136)^2+($R1023-$R$1136)^2),0)</f>
        <v>0.50108788185600772</v>
      </c>
      <c r="BK1023" s="197" t="str">
        <f>IF(BJ1023&lt;=SMALL(BJ$3:BJ$1130,1),"MAS PARECIDO","NO")</f>
        <v>NO</v>
      </c>
      <c r="BL1023" s="197" t="str">
        <f>IF(BJ1023&lt;=SMALL(BJ$3:BJ$1130,5),"SIMILAR","NO")</f>
        <v>NO</v>
      </c>
      <c r="BM1023" s="197" t="str">
        <f t="shared" si="748"/>
        <v>N/A</v>
      </c>
      <c r="BN1023" s="197">
        <f t="shared" si="749"/>
        <v>0</v>
      </c>
      <c r="BO1023" s="198">
        <f t="shared" si="750"/>
        <v>0</v>
      </c>
      <c r="BP1023" s="199">
        <f>IFERROR(SQRT(($E1023-$E$1136)^2+($U1023-$U$1136)^2),0)</f>
        <v>3.3000990029700888E-2</v>
      </c>
      <c r="BQ1023" s="197" t="str">
        <f>IF(BP1023&lt;=SMALL(BP$3:BP$1130,1),"MAS PARECIDO","NO")</f>
        <v>NO</v>
      </c>
      <c r="BR1023" s="197" t="str">
        <f>IF(BP1023&lt;=SMALL(BP$3:BP$1130,5),"SIMILAR","NO")</f>
        <v>NO</v>
      </c>
      <c r="BS1023" s="197" t="str">
        <f t="shared" si="751"/>
        <v>N/A</v>
      </c>
      <c r="BT1023" s="197">
        <f t="shared" si="752"/>
        <v>0</v>
      </c>
      <c r="BU1023" s="198">
        <f t="shared" si="753"/>
        <v>0</v>
      </c>
      <c r="BV1023" s="199">
        <f>IFERROR(SQRT(($E1023-$E$1136)^2+($X1023-$X$1136)^2),0)</f>
        <v>3.3000990029700888E-2</v>
      </c>
      <c r="BW1023" s="197" t="str">
        <f>IF(BV1023&lt;=SMALL(BV$3:BV$1130,1),"MAS PARECIDO","NO")</f>
        <v>NO</v>
      </c>
      <c r="BX1023" s="197" t="str">
        <f>IF(BV1023&lt;=SMALL(BV$3:BV$1130,5),"SIMILAR","NO")</f>
        <v>NO</v>
      </c>
      <c r="BY1023" s="197" t="str">
        <f t="shared" si="754"/>
        <v>N/A</v>
      </c>
      <c r="BZ1023" s="197">
        <f t="shared" si="755"/>
        <v>0</v>
      </c>
      <c r="CA1023" s="198">
        <f t="shared" si="756"/>
        <v>0</v>
      </c>
      <c r="CB1023" s="199">
        <f>IFERROR(SQRT(($E1023-$E$1136)^2+($AA1023-$AA$1136)^2),0)</f>
        <v>1.0005443844942314</v>
      </c>
      <c r="CC1023" s="197" t="str">
        <f>IF(CB1023&lt;=SMALL(CB$3:CB$1130,1),"MAS PARECIDO","NO")</f>
        <v>NO</v>
      </c>
      <c r="CD1023" s="197" t="str">
        <f>IF(CB1023&lt;=SMALL(CB$3:CB$1130,5),"SIMILAR","NO")</f>
        <v>NO</v>
      </c>
      <c r="CE1023" s="197" t="str">
        <f t="shared" si="757"/>
        <v>N/A</v>
      </c>
      <c r="CF1023" s="197">
        <f t="shared" si="758"/>
        <v>0</v>
      </c>
      <c r="CG1023" s="198">
        <f t="shared" si="759"/>
        <v>0</v>
      </c>
      <c r="CH1023" s="199">
        <f>IFERROR(SQRT(($E1023-$E$1136)^2+($AD1023-$AD$1136)^2),0)</f>
        <v>1.0005443844942314</v>
      </c>
      <c r="CI1023" s="197" t="str">
        <f>IF(CH1023&lt;=SMALL(CH$3:CH$1130,1),"MAS PARECIDO","NO")</f>
        <v>NO</v>
      </c>
      <c r="CJ1023" s="197" t="str">
        <f>IF(CH1023&lt;=SMALL(CH$3:CH$1130,5),"SIMILAR","NO")</f>
        <v>NO</v>
      </c>
      <c r="CK1023" s="197" t="str">
        <f t="shared" si="760"/>
        <v>N/A</v>
      </c>
      <c r="CL1023" s="197">
        <f t="shared" si="761"/>
        <v>0</v>
      </c>
      <c r="CM1023" s="198">
        <f t="shared" si="762"/>
        <v>0</v>
      </c>
      <c r="CN1023" s="199">
        <f>IFERROR(SQRT(($E1023-$E$1136)^2+($AG1023-$AG$1136)^2),0)</f>
        <v>1.0005443844942314</v>
      </c>
      <c r="CO1023" s="197" t="str">
        <f>IF(CN1023&lt;=SMALL(CN$3:CN$1130,1),"MAS PARECIDO","NO")</f>
        <v>NO</v>
      </c>
      <c r="CP1023" s="197" t="str">
        <f>IF(CN1023&lt;=SMALL(CN$3:CN$1130,5),"SIMILAR","NO")</f>
        <v>NO</v>
      </c>
      <c r="CQ1023" s="197" t="str">
        <f t="shared" si="763"/>
        <v>N/A</v>
      </c>
      <c r="CR1023" s="197">
        <f t="shared" si="764"/>
        <v>0</v>
      </c>
      <c r="CS1023" s="198">
        <f t="shared" si="765"/>
        <v>0</v>
      </c>
      <c r="CT1023" s="199">
        <f>IFERROR(SQRT(($E1023-$E$1136)^2+($AJ1023-$AJ$1136)^2),0)</f>
        <v>3.3000990029700888E-2</v>
      </c>
      <c r="CU1023" s="197" t="str">
        <f>IF(CT1023&lt;=SMALL(CT$3:CT$1130,1),"MAS PARECIDO","NO")</f>
        <v>NO</v>
      </c>
      <c r="CV1023" s="197" t="str">
        <f>IF(CT1023&lt;=SMALL(CT$3:CT$1130,5),"SIMILAR","NO")</f>
        <v>NO</v>
      </c>
      <c r="CW1023" s="197" t="str">
        <f t="shared" si="766"/>
        <v>N/A</v>
      </c>
      <c r="CX1023" s="197">
        <f t="shared" si="767"/>
        <v>0</v>
      </c>
      <c r="CY1023" s="198">
        <f t="shared" si="768"/>
        <v>0</v>
      </c>
      <c r="CZ1023" s="2" t="s">
        <v>2231</v>
      </c>
      <c r="DA1023" s="2" t="s">
        <v>2232</v>
      </c>
      <c r="DB1023" s="2">
        <v>0</v>
      </c>
      <c r="DC1023" s="2" t="s">
        <v>189</v>
      </c>
    </row>
    <row r="1024" spans="1:107">
      <c r="A1024" s="24" t="s">
        <v>1172</v>
      </c>
      <c r="B1024" s="46">
        <v>42792.59</v>
      </c>
      <c r="C1024" s="190">
        <f>(B1024-$B$1132)/($B$1133-$B$1132)</f>
        <v>4.4755465753408802E-2</v>
      </c>
      <c r="D1024" s="46">
        <v>12000</v>
      </c>
      <c r="E1024" s="190">
        <f>(D1024-$D$1132)/($D$1133-$D$1132)</f>
        <v>2.3970719121573648E-2</v>
      </c>
      <c r="F1024" s="46" t="s">
        <v>53</v>
      </c>
      <c r="G1024" s="192">
        <f>VLOOKUP(F1024,'DATOS DE SOPORTE'!$Y$5:$Z$8,2,FALSE)</f>
        <v>2</v>
      </c>
      <c r="H1024" s="190">
        <f>(G1024-$G$1132)/($G$1133-$G$1132)</f>
        <v>0.33333333333333331</v>
      </c>
      <c r="I1024" s="50">
        <v>3</v>
      </c>
      <c r="J1024" s="200">
        <f t="shared" si="728"/>
        <v>3</v>
      </c>
      <c r="K1024" s="190">
        <f>(J1024-$J$1132)/($J$1133-$J$1132)</f>
        <v>0.6</v>
      </c>
      <c r="L1024" s="193" t="str">
        <f t="shared" si="729"/>
        <v>SI</v>
      </c>
      <c r="M1024" s="46" t="s">
        <v>192</v>
      </c>
      <c r="N1024" s="192">
        <f t="shared" si="730"/>
        <v>2</v>
      </c>
      <c r="O1024" s="190">
        <f>(N1024-N$1132)/(N$1133-N$1132)</f>
        <v>1</v>
      </c>
      <c r="P1024" s="46" t="s">
        <v>193</v>
      </c>
      <c r="Q1024" s="192">
        <f t="shared" si="731"/>
        <v>2</v>
      </c>
      <c r="R1024" s="190">
        <f>(Q1024-Q$1132)/(Q$1133-Q$1132)</f>
        <v>0.5</v>
      </c>
      <c r="S1024" s="46" t="s">
        <v>194</v>
      </c>
      <c r="T1024" s="192">
        <f t="shared" si="732"/>
        <v>1</v>
      </c>
      <c r="U1024" s="190">
        <f>(T1024-T$1132)/(T$1133-T$1132)</f>
        <v>0</v>
      </c>
      <c r="V1024" s="46" t="s">
        <v>62</v>
      </c>
      <c r="W1024" s="194">
        <f>VLOOKUP(V1024,'DATOS DE SOPORTE'!$S$5:$T$10,2,FALSE)</f>
        <v>1</v>
      </c>
      <c r="X1024" s="201">
        <f>(W1024-W$1132)/(W$1133-W$1132)</f>
        <v>0</v>
      </c>
      <c r="Y1024" s="46" t="s">
        <v>136</v>
      </c>
      <c r="Z1024" s="194">
        <f t="shared" si="733"/>
        <v>2</v>
      </c>
      <c r="AA1024" s="201">
        <f>(Z1024-Z$1132)/(Z$1133-Z$1132)</f>
        <v>1</v>
      </c>
      <c r="AB1024" s="46" t="s">
        <v>136</v>
      </c>
      <c r="AC1024" s="194">
        <f t="shared" si="734"/>
        <v>2</v>
      </c>
      <c r="AD1024" s="201">
        <f>(AC1024-AC$1132)/(AC$1133-AC$1132)</f>
        <v>1</v>
      </c>
      <c r="AE1024" s="46" t="s">
        <v>136</v>
      </c>
      <c r="AF1024" s="194">
        <f t="shared" si="735"/>
        <v>2</v>
      </c>
      <c r="AG1024" s="201">
        <f>(AF1024-AF$1132)/(AF$1133-AF$1132)</f>
        <v>1</v>
      </c>
      <c r="AH1024" s="24" t="s">
        <v>67</v>
      </c>
      <c r="AI1024" s="194">
        <f>VLOOKUP(AH1024,'DATOS DE SOPORTE'!$V$5:$W$8,2,FALSE)</f>
        <v>1</v>
      </c>
      <c r="AJ1024" s="201">
        <f>(AI1024-AI$1132)/(AI$1133-AI$1132)</f>
        <v>0</v>
      </c>
      <c r="AK1024" s="58" t="str">
        <f t="shared" si="727"/>
        <v>Malo</v>
      </c>
      <c r="AL1024" s="196">
        <f>IFERROR(SQRT(($E1024-$E$1136)^2+($C1024-$C$1136)^2),0)</f>
        <v>0.16216941398866441</v>
      </c>
      <c r="AM1024" s="197" t="str">
        <f>IF(AL1024&lt;=SMALL($AL$3:$AL$1130,1),"MAS PARECIDO","NO")</f>
        <v>NO</v>
      </c>
      <c r="AN1024" s="197" t="str">
        <f>IF(AL1024&lt;=SMALL($AL$3:$AL$1130,5),"SIMILAR","NO")</f>
        <v>NO</v>
      </c>
      <c r="AO1024" s="197" t="str">
        <f t="shared" si="736"/>
        <v>N/A</v>
      </c>
      <c r="AP1024" s="197">
        <f t="shared" si="737"/>
        <v>0</v>
      </c>
      <c r="AQ1024" s="198">
        <f t="shared" si="738"/>
        <v>0</v>
      </c>
      <c r="AR1024" s="196">
        <f>IFERROR(SQRT(($E1024-$E$1136)^2+($H1024-$H$1136)^2),0)</f>
        <v>2.4000720021600648E-2</v>
      </c>
      <c r="AS1024" s="197" t="str">
        <f>IF(AR1024&lt;=SMALL(AR$3:AR$1130,1),"MAS PARECIDO","NO")</f>
        <v>NO</v>
      </c>
      <c r="AT1024" s="197" t="str">
        <f>IF(AR1024&lt;=SMALL(AR$3:AR$1130,5),"SIMILAR","NO")</f>
        <v>NO</v>
      </c>
      <c r="AU1024" s="197" t="str">
        <f t="shared" si="739"/>
        <v>N/A</v>
      </c>
      <c r="AV1024" s="197">
        <f t="shared" si="740"/>
        <v>0</v>
      </c>
      <c r="AW1024" s="198">
        <f t="shared" si="741"/>
        <v>0</v>
      </c>
      <c r="AX1024" s="199">
        <f>IFERROR(SQRT(($E1024-$E$1136)^2+($K1024-$K$1136)^2),0)</f>
        <v>0.40071939628816972</v>
      </c>
      <c r="AY1024" s="197" t="str">
        <f>IF(AX1024&lt;=SMALL(AX$3:AX$1130,1),"MAS PARECIDO","NO")</f>
        <v>NO</v>
      </c>
      <c r="AZ1024" s="197" t="str">
        <f>IF(AX1024&lt;=SMALL(AX$3:AX$1130,5),"SIMILAR","NO")</f>
        <v>NO</v>
      </c>
      <c r="BA1024" s="197" t="str">
        <f t="shared" si="742"/>
        <v>N/A</v>
      </c>
      <c r="BB1024" s="197">
        <f t="shared" si="743"/>
        <v>0</v>
      </c>
      <c r="BC1024" s="198">
        <f t="shared" si="744"/>
        <v>0</v>
      </c>
      <c r="BD1024" s="196">
        <f>IFERROR(SQRT(($E1024-$E$1136)^2+($O1024-$O$1136)^2),0)</f>
        <v>2.4000720021600648E-2</v>
      </c>
      <c r="BE1024" s="197" t="str">
        <f>IF(BD1024&lt;=SMALL(BD$3:BD$1130,1),"MAS PARECIDO","NO")</f>
        <v>NO</v>
      </c>
      <c r="BF1024" s="197" t="str">
        <f>IF(BD1024&lt;=SMALL(BD$3:BD$1130,5),"SIMILAR","NO")</f>
        <v>NO</v>
      </c>
      <c r="BG1024" s="197" t="str">
        <f t="shared" si="745"/>
        <v>N/A</v>
      </c>
      <c r="BH1024" s="197">
        <f t="shared" si="746"/>
        <v>0</v>
      </c>
      <c r="BI1024" s="198">
        <f t="shared" si="747"/>
        <v>0</v>
      </c>
      <c r="BJ1024" s="199">
        <f>IFERROR(SQRT(($E1024-$E$1136)^2+($R1024-$R$1136)^2),0)</f>
        <v>2.4000720021600648E-2</v>
      </c>
      <c r="BK1024" s="197" t="str">
        <f>IF(BJ1024&lt;=SMALL(BJ$3:BJ$1130,1),"MAS PARECIDO","NO")</f>
        <v>NO</v>
      </c>
      <c r="BL1024" s="197" t="str">
        <f>IF(BJ1024&lt;=SMALL(BJ$3:BJ$1130,5),"SIMILAR","NO")</f>
        <v>NO</v>
      </c>
      <c r="BM1024" s="197" t="str">
        <f t="shared" si="748"/>
        <v>N/A</v>
      </c>
      <c r="BN1024" s="197">
        <f t="shared" si="749"/>
        <v>0</v>
      </c>
      <c r="BO1024" s="198">
        <f t="shared" si="750"/>
        <v>0</v>
      </c>
      <c r="BP1024" s="199">
        <f>IFERROR(SQRT(($E1024-$E$1136)^2+($U1024-$U$1136)^2),0)</f>
        <v>2.4000720021600648E-2</v>
      </c>
      <c r="BQ1024" s="197" t="str">
        <f>IF(BP1024&lt;=SMALL(BP$3:BP$1130,1),"MAS PARECIDO","NO")</f>
        <v>NO</v>
      </c>
      <c r="BR1024" s="197" t="str">
        <f>IF(BP1024&lt;=SMALL(BP$3:BP$1130,5),"SIMILAR","NO")</f>
        <v>NO</v>
      </c>
      <c r="BS1024" s="197" t="str">
        <f t="shared" si="751"/>
        <v>N/A</v>
      </c>
      <c r="BT1024" s="197">
        <f t="shared" si="752"/>
        <v>0</v>
      </c>
      <c r="BU1024" s="198">
        <f t="shared" si="753"/>
        <v>0</v>
      </c>
      <c r="BV1024" s="199">
        <f>IFERROR(SQRT(($E1024-$E$1136)^2+($X1024-$X$1136)^2),0)</f>
        <v>2.4000720021600648E-2</v>
      </c>
      <c r="BW1024" s="197" t="str">
        <f>IF(BV1024&lt;=SMALL(BV$3:BV$1130,1),"MAS PARECIDO","NO")</f>
        <v>NO</v>
      </c>
      <c r="BX1024" s="197" t="str">
        <f>IF(BV1024&lt;=SMALL(BV$3:BV$1130,5),"SIMILAR","NO")</f>
        <v>NO</v>
      </c>
      <c r="BY1024" s="197" t="str">
        <f t="shared" si="754"/>
        <v>N/A</v>
      </c>
      <c r="BZ1024" s="197">
        <f t="shared" si="755"/>
        <v>0</v>
      </c>
      <c r="CA1024" s="198">
        <f t="shared" si="756"/>
        <v>0</v>
      </c>
      <c r="CB1024" s="199">
        <f>IFERROR(SQRT(($E1024-$E$1136)^2+($AA1024-$AA$1136)^2),0)</f>
        <v>1.0002879758157424</v>
      </c>
      <c r="CC1024" s="197" t="str">
        <f>IF(CB1024&lt;=SMALL(CB$3:CB$1130,1),"MAS PARECIDO","NO")</f>
        <v>NO</v>
      </c>
      <c r="CD1024" s="197" t="str">
        <f>IF(CB1024&lt;=SMALL(CB$3:CB$1130,5),"SIMILAR","NO")</f>
        <v>NO</v>
      </c>
      <c r="CE1024" s="197" t="str">
        <f t="shared" si="757"/>
        <v>N/A</v>
      </c>
      <c r="CF1024" s="197">
        <f t="shared" si="758"/>
        <v>0</v>
      </c>
      <c r="CG1024" s="198">
        <f t="shared" si="759"/>
        <v>0</v>
      </c>
      <c r="CH1024" s="199">
        <f>IFERROR(SQRT(($E1024-$E$1136)^2+($AD1024-$AD$1136)^2),0)</f>
        <v>2.4000720021600648E-2</v>
      </c>
      <c r="CI1024" s="197" t="str">
        <f>IF(CH1024&lt;=SMALL(CH$3:CH$1130,1),"MAS PARECIDO","NO")</f>
        <v>NO</v>
      </c>
      <c r="CJ1024" s="197" t="str">
        <f>IF(CH1024&lt;=SMALL(CH$3:CH$1130,5),"SIMILAR","NO")</f>
        <v>NO</v>
      </c>
      <c r="CK1024" s="197" t="str">
        <f t="shared" si="760"/>
        <v>N/A</v>
      </c>
      <c r="CL1024" s="197">
        <f t="shared" si="761"/>
        <v>0</v>
      </c>
      <c r="CM1024" s="198">
        <f t="shared" si="762"/>
        <v>0</v>
      </c>
      <c r="CN1024" s="199">
        <f>IFERROR(SQRT(($E1024-$E$1136)^2+($AG1024-$AG$1136)^2),0)</f>
        <v>2.4000720021600648E-2</v>
      </c>
      <c r="CO1024" s="197" t="str">
        <f>IF(CN1024&lt;=SMALL(CN$3:CN$1130,1),"MAS PARECIDO","NO")</f>
        <v>NO</v>
      </c>
      <c r="CP1024" s="197" t="str">
        <f>IF(CN1024&lt;=SMALL(CN$3:CN$1130,5),"SIMILAR","NO")</f>
        <v>NO</v>
      </c>
      <c r="CQ1024" s="197" t="str">
        <f t="shared" si="763"/>
        <v>N/A</v>
      </c>
      <c r="CR1024" s="197">
        <f t="shared" si="764"/>
        <v>0</v>
      </c>
      <c r="CS1024" s="198">
        <f t="shared" si="765"/>
        <v>0</v>
      </c>
      <c r="CT1024" s="199">
        <f>IFERROR(SQRT(($E1024-$E$1136)^2+($AJ1024-$AJ$1136)^2),0)</f>
        <v>2.4000720021600648E-2</v>
      </c>
      <c r="CU1024" s="197" t="str">
        <f>IF(CT1024&lt;=SMALL(CT$3:CT$1130,1),"MAS PARECIDO","NO")</f>
        <v>NO</v>
      </c>
      <c r="CV1024" s="197" t="str">
        <f>IF(CT1024&lt;=SMALL(CT$3:CT$1130,5),"SIMILAR","NO")</f>
        <v>NO</v>
      </c>
      <c r="CW1024" s="197" t="str">
        <f t="shared" si="766"/>
        <v>N/A</v>
      </c>
      <c r="CX1024" s="197">
        <f t="shared" si="767"/>
        <v>0</v>
      </c>
      <c r="CY1024" s="198">
        <f t="shared" si="768"/>
        <v>0</v>
      </c>
      <c r="CZ1024" s="2">
        <v>0</v>
      </c>
      <c r="DA1024" s="2" t="s">
        <v>2835</v>
      </c>
      <c r="DB1024" s="2">
        <v>2</v>
      </c>
      <c r="DC1024" s="2" t="s">
        <v>310</v>
      </c>
    </row>
    <row r="1025" spans="1:107">
      <c r="A1025" s="24" t="s">
        <v>1173</v>
      </c>
      <c r="B1025" s="46">
        <v>17200</v>
      </c>
      <c r="C1025" s="190">
        <f>(B1025-$B$1132)/($B$1133-$B$1132)</f>
        <v>1.4839949306104482E-2</v>
      </c>
      <c r="D1025" s="46">
        <v>8000</v>
      </c>
      <c r="E1025" s="190">
        <f>(D1025-$D$1132)/($D$1133-$D$1132)</f>
        <v>1.597047911437343E-2</v>
      </c>
      <c r="F1025" s="46" t="s">
        <v>191</v>
      </c>
      <c r="G1025" s="192">
        <f>VLOOKUP(F1025,'DATOS DE SOPORTE'!$Y$5:$Z$8,2,FALSE)</f>
        <v>1</v>
      </c>
      <c r="H1025" s="190">
        <f>(G1025-$G$1132)/($G$1133-$G$1132)</f>
        <v>0</v>
      </c>
      <c r="I1025" s="50">
        <v>1</v>
      </c>
      <c r="J1025" s="200">
        <f t="shared" si="728"/>
        <v>1</v>
      </c>
      <c r="K1025" s="190">
        <f>(J1025-$J$1132)/($J$1133-$J$1132)</f>
        <v>0.2</v>
      </c>
      <c r="L1025" s="193" t="str">
        <f t="shared" si="729"/>
        <v>SI</v>
      </c>
      <c r="M1025" s="46" t="s">
        <v>192</v>
      </c>
      <c r="N1025" s="192">
        <f t="shared" si="730"/>
        <v>2</v>
      </c>
      <c r="O1025" s="190">
        <f>(N1025-N$1132)/(N$1133-N$1132)</f>
        <v>1</v>
      </c>
      <c r="P1025" s="46" t="s">
        <v>196</v>
      </c>
      <c r="Q1025" s="192">
        <f t="shared" si="731"/>
        <v>1</v>
      </c>
      <c r="R1025" s="190">
        <f>(Q1025-Q$1132)/(Q$1133-Q$1132)</f>
        <v>0</v>
      </c>
      <c r="S1025" s="46" t="s">
        <v>194</v>
      </c>
      <c r="T1025" s="192">
        <f t="shared" si="732"/>
        <v>1</v>
      </c>
      <c r="U1025" s="190">
        <f>(T1025-T$1132)/(T$1133-T$1132)</f>
        <v>0</v>
      </c>
      <c r="V1025" s="46" t="s">
        <v>212</v>
      </c>
      <c r="W1025" s="194">
        <f>VLOOKUP(V1025,'DATOS DE SOPORTE'!$S$5:$T$10,2,FALSE)</f>
        <v>3</v>
      </c>
      <c r="X1025" s="201">
        <f>(W1025-W$1132)/(W$1133-W$1132)</f>
        <v>0.4</v>
      </c>
      <c r="Y1025" s="46" t="s">
        <v>188</v>
      </c>
      <c r="Z1025" s="194">
        <f t="shared" si="733"/>
        <v>1</v>
      </c>
      <c r="AA1025" s="201">
        <f>(Z1025-Z$1132)/(Z$1133-Z$1132)</f>
        <v>0</v>
      </c>
      <c r="AB1025" s="46" t="s">
        <v>188</v>
      </c>
      <c r="AC1025" s="194">
        <f t="shared" si="734"/>
        <v>1</v>
      </c>
      <c r="AD1025" s="201">
        <f>(AC1025-AC$1132)/(AC$1133-AC$1132)</f>
        <v>0</v>
      </c>
      <c r="AE1025" s="46" t="s">
        <v>136</v>
      </c>
      <c r="AF1025" s="194">
        <f t="shared" si="735"/>
        <v>2</v>
      </c>
      <c r="AG1025" s="201">
        <f>(AF1025-AF$1132)/(AF$1133-AF$1132)</f>
        <v>1</v>
      </c>
      <c r="AH1025" s="24" t="s">
        <v>199</v>
      </c>
      <c r="AI1025" s="194">
        <f>VLOOKUP(AH1025,'DATOS DE SOPORTE'!$V$5:$W$8,2,FALSE)</f>
        <v>2</v>
      </c>
      <c r="AJ1025" s="201">
        <f>(AI1025-AI$1132)/(AI$1133-AI$1132)</f>
        <v>0.33333333333333331</v>
      </c>
      <c r="AK1025" s="58" t="str">
        <f t="shared" si="727"/>
        <v>Bueno</v>
      </c>
      <c r="AL1025" s="196">
        <f>IFERROR(SQRT(($E1025-$E$1136)^2+($C1025-$C$1136)^2),0)</f>
        <v>0.19097055120955522</v>
      </c>
      <c r="AM1025" s="197" t="str">
        <f>IF(AL1025&lt;=SMALL($AL$3:$AL$1130,1),"MAS PARECIDO","NO")</f>
        <v>NO</v>
      </c>
      <c r="AN1025" s="197" t="str">
        <f>IF(AL1025&lt;=SMALL($AL$3:$AL$1130,5),"SIMILAR","NO")</f>
        <v>NO</v>
      </c>
      <c r="AO1025" s="197" t="str">
        <f t="shared" si="736"/>
        <v>N/A</v>
      </c>
      <c r="AP1025" s="197">
        <f t="shared" si="737"/>
        <v>0</v>
      </c>
      <c r="AQ1025" s="198">
        <f t="shared" si="738"/>
        <v>0</v>
      </c>
      <c r="AR1025" s="196">
        <f>IFERROR(SQRT(($E1025-$E$1136)^2+($H1025-$H$1136)^2),0)</f>
        <v>0.3337171354183095</v>
      </c>
      <c r="AS1025" s="197" t="str">
        <f>IF(AR1025&lt;=SMALL(AR$3:AR$1130,1),"MAS PARECIDO","NO")</f>
        <v>NO</v>
      </c>
      <c r="AT1025" s="197" t="str">
        <f>IF(AR1025&lt;=SMALL(AR$3:AR$1130,5),"SIMILAR","NO")</f>
        <v>NO</v>
      </c>
      <c r="AU1025" s="197" t="str">
        <f t="shared" si="739"/>
        <v>N/A</v>
      </c>
      <c r="AV1025" s="197">
        <f t="shared" si="740"/>
        <v>0</v>
      </c>
      <c r="AW1025" s="198">
        <f t="shared" si="741"/>
        <v>0</v>
      </c>
      <c r="AX1025" s="199">
        <f>IFERROR(SQRT(($E1025-$E$1136)^2+($K1025-$K$1136)^2),0)</f>
        <v>1.600048001440043E-2</v>
      </c>
      <c r="AY1025" s="197" t="str">
        <f>IF(AX1025&lt;=SMALL(AX$3:AX$1130,1),"MAS PARECIDO","NO")</f>
        <v>NO</v>
      </c>
      <c r="AZ1025" s="197" t="str">
        <f>IF(AX1025&lt;=SMALL(AX$3:AX$1130,5),"SIMILAR","NO")</f>
        <v>NO</v>
      </c>
      <c r="BA1025" s="197" t="str">
        <f t="shared" si="742"/>
        <v>N/A</v>
      </c>
      <c r="BB1025" s="197">
        <f t="shared" si="743"/>
        <v>0</v>
      </c>
      <c r="BC1025" s="198">
        <f t="shared" si="744"/>
        <v>0</v>
      </c>
      <c r="BD1025" s="196">
        <f>IFERROR(SQRT(($E1025-$E$1136)^2+($O1025-$O$1136)^2),0)</f>
        <v>1.600048001440043E-2</v>
      </c>
      <c r="BE1025" s="197" t="str">
        <f>IF(BD1025&lt;=SMALL(BD$3:BD$1130,1),"MAS PARECIDO","NO")</f>
        <v>NO</v>
      </c>
      <c r="BF1025" s="197" t="str">
        <f>IF(BD1025&lt;=SMALL(BD$3:BD$1130,5),"SIMILAR","NO")</f>
        <v>NO</v>
      </c>
      <c r="BG1025" s="197" t="str">
        <f t="shared" si="745"/>
        <v>N/A</v>
      </c>
      <c r="BH1025" s="197">
        <f t="shared" si="746"/>
        <v>0</v>
      </c>
      <c r="BI1025" s="198">
        <f t="shared" si="747"/>
        <v>0</v>
      </c>
      <c r="BJ1025" s="199">
        <f>IFERROR(SQRT(($E1025-$E$1136)^2+($R1025-$R$1136)^2),0)</f>
        <v>0.50025594985036537</v>
      </c>
      <c r="BK1025" s="197" t="str">
        <f>IF(BJ1025&lt;=SMALL(BJ$3:BJ$1130,1),"MAS PARECIDO","NO")</f>
        <v>NO</v>
      </c>
      <c r="BL1025" s="197" t="str">
        <f>IF(BJ1025&lt;=SMALL(BJ$3:BJ$1130,5),"SIMILAR","NO")</f>
        <v>NO</v>
      </c>
      <c r="BM1025" s="197" t="str">
        <f t="shared" si="748"/>
        <v>N/A</v>
      </c>
      <c r="BN1025" s="197">
        <f t="shared" si="749"/>
        <v>0</v>
      </c>
      <c r="BO1025" s="198">
        <f t="shared" si="750"/>
        <v>0</v>
      </c>
      <c r="BP1025" s="199">
        <f>IFERROR(SQRT(($E1025-$E$1136)^2+($U1025-$U$1136)^2),0)</f>
        <v>1.600048001440043E-2</v>
      </c>
      <c r="BQ1025" s="197" t="str">
        <f>IF(BP1025&lt;=SMALL(BP$3:BP$1130,1),"MAS PARECIDO","NO")</f>
        <v>NO</v>
      </c>
      <c r="BR1025" s="197" t="str">
        <f>IF(BP1025&lt;=SMALL(BP$3:BP$1130,5),"SIMILAR","NO")</f>
        <v>NO</v>
      </c>
      <c r="BS1025" s="197" t="str">
        <f t="shared" si="751"/>
        <v>N/A</v>
      </c>
      <c r="BT1025" s="197">
        <f t="shared" si="752"/>
        <v>0</v>
      </c>
      <c r="BU1025" s="198">
        <f t="shared" si="753"/>
        <v>0</v>
      </c>
      <c r="BV1025" s="199">
        <f>IFERROR(SQRT(($E1025-$E$1136)^2+($X1025-$X$1136)^2),0)</f>
        <v>0.40031989128781903</v>
      </c>
      <c r="BW1025" s="197" t="str">
        <f>IF(BV1025&lt;=SMALL(BV$3:BV$1130,1),"MAS PARECIDO","NO")</f>
        <v>NO</v>
      </c>
      <c r="BX1025" s="197" t="str">
        <f>IF(BV1025&lt;=SMALL(BV$3:BV$1130,5),"SIMILAR","NO")</f>
        <v>NO</v>
      </c>
      <c r="BY1025" s="197" t="str">
        <f t="shared" si="754"/>
        <v>N/A</v>
      </c>
      <c r="BZ1025" s="197">
        <f t="shared" si="755"/>
        <v>0</v>
      </c>
      <c r="CA1025" s="198">
        <f t="shared" si="756"/>
        <v>0</v>
      </c>
      <c r="CB1025" s="199">
        <f>IFERROR(SQRT(($E1025-$E$1136)^2+($AA1025-$AA$1136)^2),0)</f>
        <v>1.600048001440043E-2</v>
      </c>
      <c r="CC1025" s="197" t="str">
        <f>IF(CB1025&lt;=SMALL(CB$3:CB$1130,1),"MAS PARECIDO","NO")</f>
        <v>NO</v>
      </c>
      <c r="CD1025" s="197" t="str">
        <f>IF(CB1025&lt;=SMALL(CB$3:CB$1130,5),"SIMILAR","NO")</f>
        <v>NO</v>
      </c>
      <c r="CE1025" s="197" t="str">
        <f t="shared" si="757"/>
        <v>N/A</v>
      </c>
      <c r="CF1025" s="197">
        <f t="shared" si="758"/>
        <v>0</v>
      </c>
      <c r="CG1025" s="198">
        <f t="shared" si="759"/>
        <v>0</v>
      </c>
      <c r="CH1025" s="199">
        <f>IFERROR(SQRT(($E1025-$E$1136)^2+($AD1025-$AD$1136)^2),0)</f>
        <v>1.0001279994884111</v>
      </c>
      <c r="CI1025" s="197" t="str">
        <f>IF(CH1025&lt;=SMALL(CH$3:CH$1130,1),"MAS PARECIDO","NO")</f>
        <v>NO</v>
      </c>
      <c r="CJ1025" s="197" t="str">
        <f>IF(CH1025&lt;=SMALL(CH$3:CH$1130,5),"SIMILAR","NO")</f>
        <v>NO</v>
      </c>
      <c r="CK1025" s="197" t="str">
        <f t="shared" si="760"/>
        <v>N/A</v>
      </c>
      <c r="CL1025" s="197">
        <f t="shared" si="761"/>
        <v>0</v>
      </c>
      <c r="CM1025" s="198">
        <f t="shared" si="762"/>
        <v>0</v>
      </c>
      <c r="CN1025" s="199">
        <f>IFERROR(SQRT(($E1025-$E$1136)^2+($AG1025-$AG$1136)^2),0)</f>
        <v>1.600048001440043E-2</v>
      </c>
      <c r="CO1025" s="197" t="str">
        <f>IF(CN1025&lt;=SMALL(CN$3:CN$1130,1),"MAS PARECIDO","NO")</f>
        <v>NO</v>
      </c>
      <c r="CP1025" s="197" t="str">
        <f>IF(CN1025&lt;=SMALL(CN$3:CN$1130,5),"SIMILAR","NO")</f>
        <v>NO</v>
      </c>
      <c r="CQ1025" s="197" t="str">
        <f t="shared" si="763"/>
        <v>N/A</v>
      </c>
      <c r="CR1025" s="197">
        <f t="shared" si="764"/>
        <v>0</v>
      </c>
      <c r="CS1025" s="198">
        <f t="shared" si="765"/>
        <v>0</v>
      </c>
      <c r="CT1025" s="199">
        <f>IFERROR(SQRT(($E1025-$E$1136)^2+($AJ1025-$AJ$1136)^2),0)</f>
        <v>0.3337171354183095</v>
      </c>
      <c r="CU1025" s="197" t="str">
        <f>IF(CT1025&lt;=SMALL(CT$3:CT$1130,1),"MAS PARECIDO","NO")</f>
        <v>NO</v>
      </c>
      <c r="CV1025" s="197" t="str">
        <f>IF(CT1025&lt;=SMALL(CT$3:CT$1130,5),"SIMILAR","NO")</f>
        <v>NO</v>
      </c>
      <c r="CW1025" s="197" t="str">
        <f t="shared" si="766"/>
        <v>N/A</v>
      </c>
      <c r="CX1025" s="197">
        <f t="shared" si="767"/>
        <v>0</v>
      </c>
      <c r="CY1025" s="198">
        <f t="shared" si="768"/>
        <v>0</v>
      </c>
      <c r="CZ1025" s="2">
        <v>0</v>
      </c>
      <c r="DA1025" s="2" t="s">
        <v>2836</v>
      </c>
      <c r="DB1025" s="2">
        <v>0</v>
      </c>
      <c r="DC1025" s="2" t="s">
        <v>189</v>
      </c>
    </row>
    <row r="1026" spans="1:107">
      <c r="A1026" s="24" t="s">
        <v>1174</v>
      </c>
      <c r="B1026" s="46">
        <v>57501.25</v>
      </c>
      <c r="C1026" s="190">
        <f>(B1026-$B$1132)/($B$1133-$B$1132)</f>
        <v>6.1948612681789528E-2</v>
      </c>
      <c r="D1026" s="46">
        <v>6200</v>
      </c>
      <c r="E1026" s="190">
        <f>(D1026-$D$1132)/($D$1133-$D$1132)</f>
        <v>1.2370371111133333E-2</v>
      </c>
      <c r="F1026" s="46" t="s">
        <v>191</v>
      </c>
      <c r="G1026" s="192">
        <f>VLOOKUP(F1026,'DATOS DE SOPORTE'!$Y$5:$Z$8,2,FALSE)</f>
        <v>1</v>
      </c>
      <c r="H1026" s="190">
        <f>(G1026-$G$1132)/($G$1133-$G$1132)</f>
        <v>0</v>
      </c>
      <c r="I1026" s="50">
        <v>1</v>
      </c>
      <c r="J1026" s="200">
        <f t="shared" si="728"/>
        <v>1</v>
      </c>
      <c r="K1026" s="190">
        <f>(J1026-$J$1132)/($J$1133-$J$1132)</f>
        <v>0.2</v>
      </c>
      <c r="L1026" s="193" t="str">
        <f t="shared" si="729"/>
        <v>SI</v>
      </c>
      <c r="M1026" s="46" t="s">
        <v>192</v>
      </c>
      <c r="N1026" s="192">
        <f t="shared" si="730"/>
        <v>2</v>
      </c>
      <c r="O1026" s="190">
        <f>(N1026-N$1132)/(N$1133-N$1132)</f>
        <v>1</v>
      </c>
      <c r="P1026" s="46" t="s">
        <v>58</v>
      </c>
      <c r="Q1026" s="192">
        <f t="shared" si="731"/>
        <v>3</v>
      </c>
      <c r="R1026" s="190">
        <f>(Q1026-Q$1132)/(Q$1133-Q$1132)</f>
        <v>1</v>
      </c>
      <c r="S1026" s="46" t="s">
        <v>194</v>
      </c>
      <c r="T1026" s="192">
        <f t="shared" si="732"/>
        <v>1</v>
      </c>
      <c r="U1026" s="190">
        <f>(T1026-T$1132)/(T$1133-T$1132)</f>
        <v>0</v>
      </c>
      <c r="V1026" s="46" t="s">
        <v>62</v>
      </c>
      <c r="W1026" s="194">
        <f>VLOOKUP(V1026,'DATOS DE SOPORTE'!$S$5:$T$10,2,FALSE)</f>
        <v>1</v>
      </c>
      <c r="X1026" s="201">
        <f>(W1026-W$1132)/(W$1133-W$1132)</f>
        <v>0</v>
      </c>
      <c r="Y1026" s="46" t="s">
        <v>136</v>
      </c>
      <c r="Z1026" s="194">
        <f t="shared" si="733"/>
        <v>2</v>
      </c>
      <c r="AA1026" s="201">
        <f>(Z1026-Z$1132)/(Z$1133-Z$1132)</f>
        <v>1</v>
      </c>
      <c r="AB1026" s="46" t="s">
        <v>136</v>
      </c>
      <c r="AC1026" s="194">
        <f t="shared" si="734"/>
        <v>2</v>
      </c>
      <c r="AD1026" s="201">
        <f>(AC1026-AC$1132)/(AC$1133-AC$1132)</f>
        <v>1</v>
      </c>
      <c r="AE1026" s="46" t="s">
        <v>188</v>
      </c>
      <c r="AF1026" s="194">
        <f t="shared" si="735"/>
        <v>1</v>
      </c>
      <c r="AG1026" s="201">
        <f>(AF1026-AF$1132)/(AF$1133-AF$1132)</f>
        <v>0</v>
      </c>
      <c r="AH1026" s="24" t="s">
        <v>67</v>
      </c>
      <c r="AI1026" s="194">
        <f>VLOOKUP(AH1026,'DATOS DE SOPORTE'!$V$5:$W$8,2,FALSE)</f>
        <v>1</v>
      </c>
      <c r="AJ1026" s="201">
        <f>(AI1026-AI$1132)/(AI$1133-AI$1132)</f>
        <v>0</v>
      </c>
      <c r="AK1026" s="58" t="str">
        <f t="shared" si="727"/>
        <v>Bueno</v>
      </c>
      <c r="AL1026" s="196">
        <f>IFERROR(SQRT(($E1026-$E$1136)^2+($C1026-$C$1136)^2),0)</f>
        <v>0.14372634342600096</v>
      </c>
      <c r="AM1026" s="197" t="str">
        <f>IF(AL1026&lt;=SMALL($AL$3:$AL$1130,1),"MAS PARECIDO","NO")</f>
        <v>NO</v>
      </c>
      <c r="AN1026" s="197" t="str">
        <f>IF(AL1026&lt;=SMALL($AL$3:$AL$1130,5),"SIMILAR","NO")</f>
        <v>NO</v>
      </c>
      <c r="AO1026" s="197" t="str">
        <f t="shared" si="736"/>
        <v>N/A</v>
      </c>
      <c r="AP1026" s="197">
        <f t="shared" si="737"/>
        <v>0</v>
      </c>
      <c r="AQ1026" s="198">
        <f t="shared" si="738"/>
        <v>0</v>
      </c>
      <c r="AR1026" s="196">
        <f>IFERROR(SQRT(($E1026-$E$1136)^2+($H1026-$H$1136)^2),0)</f>
        <v>0.33356390742573794</v>
      </c>
      <c r="AS1026" s="197" t="str">
        <f>IF(AR1026&lt;=SMALL(AR$3:AR$1130,1),"MAS PARECIDO","NO")</f>
        <v>NO</v>
      </c>
      <c r="AT1026" s="197" t="str">
        <f>IF(AR1026&lt;=SMALL(AR$3:AR$1130,5),"SIMILAR","NO")</f>
        <v>NO</v>
      </c>
      <c r="AU1026" s="197" t="str">
        <f t="shared" si="739"/>
        <v>N/A</v>
      </c>
      <c r="AV1026" s="197">
        <f t="shared" si="740"/>
        <v>0</v>
      </c>
      <c r="AW1026" s="198">
        <f t="shared" si="741"/>
        <v>0</v>
      </c>
      <c r="AX1026" s="199">
        <f>IFERROR(SQRT(($E1026-$E$1136)^2+($K1026-$K$1136)^2),0)</f>
        <v>1.2400372011160335E-2</v>
      </c>
      <c r="AY1026" s="197" t="str">
        <f>IF(AX1026&lt;=SMALL(AX$3:AX$1130,1),"MAS PARECIDO","NO")</f>
        <v>NO</v>
      </c>
      <c r="AZ1026" s="197" t="str">
        <f>IF(AX1026&lt;=SMALL(AX$3:AX$1130,5),"SIMILAR","NO")</f>
        <v>NO</v>
      </c>
      <c r="BA1026" s="197" t="str">
        <f t="shared" si="742"/>
        <v>N/A</v>
      </c>
      <c r="BB1026" s="197">
        <f t="shared" si="743"/>
        <v>0</v>
      </c>
      <c r="BC1026" s="198">
        <f t="shared" si="744"/>
        <v>0</v>
      </c>
      <c r="BD1026" s="196">
        <f>IFERROR(SQRT(($E1026-$E$1136)^2+($O1026-$O$1136)^2),0)</f>
        <v>1.2400372011160335E-2</v>
      </c>
      <c r="BE1026" s="197" t="str">
        <f>IF(BD1026&lt;=SMALL(BD$3:BD$1130,1),"MAS PARECIDO","NO")</f>
        <v>NO</v>
      </c>
      <c r="BF1026" s="197" t="str">
        <f>IF(BD1026&lt;=SMALL(BD$3:BD$1130,5),"SIMILAR","NO")</f>
        <v>NO</v>
      </c>
      <c r="BG1026" s="197" t="str">
        <f t="shared" si="745"/>
        <v>N/A</v>
      </c>
      <c r="BH1026" s="197">
        <f t="shared" si="746"/>
        <v>0</v>
      </c>
      <c r="BI1026" s="198">
        <f t="shared" si="747"/>
        <v>0</v>
      </c>
      <c r="BJ1026" s="199">
        <f>IFERROR(SQRT(($E1026-$E$1136)^2+($R1026-$R$1136)^2),0)</f>
        <v>0.50015374558830927</v>
      </c>
      <c r="BK1026" s="197" t="str">
        <f>IF(BJ1026&lt;=SMALL(BJ$3:BJ$1130,1),"MAS PARECIDO","NO")</f>
        <v>NO</v>
      </c>
      <c r="BL1026" s="197" t="str">
        <f>IF(BJ1026&lt;=SMALL(BJ$3:BJ$1130,5),"SIMILAR","NO")</f>
        <v>NO</v>
      </c>
      <c r="BM1026" s="197" t="str">
        <f t="shared" si="748"/>
        <v>N/A</v>
      </c>
      <c r="BN1026" s="197">
        <f t="shared" si="749"/>
        <v>0</v>
      </c>
      <c r="BO1026" s="198">
        <f t="shared" si="750"/>
        <v>0</v>
      </c>
      <c r="BP1026" s="199">
        <f>IFERROR(SQRT(($E1026-$E$1136)^2+($U1026-$U$1136)^2),0)</f>
        <v>1.2400372011160335E-2</v>
      </c>
      <c r="BQ1026" s="197" t="str">
        <f>IF(BP1026&lt;=SMALL(BP$3:BP$1130,1),"MAS PARECIDO","NO")</f>
        <v>NO</v>
      </c>
      <c r="BR1026" s="197" t="str">
        <f>IF(BP1026&lt;=SMALL(BP$3:BP$1130,5),"SIMILAR","NO")</f>
        <v>NO</v>
      </c>
      <c r="BS1026" s="197" t="str">
        <f t="shared" si="751"/>
        <v>N/A</v>
      </c>
      <c r="BT1026" s="197">
        <f t="shared" si="752"/>
        <v>0</v>
      </c>
      <c r="BU1026" s="198">
        <f t="shared" si="753"/>
        <v>0</v>
      </c>
      <c r="BV1026" s="199">
        <f>IFERROR(SQRT(($E1026-$E$1136)^2+($X1026-$X$1136)^2),0)</f>
        <v>1.2400372011160335E-2</v>
      </c>
      <c r="BW1026" s="197" t="str">
        <f>IF(BV1026&lt;=SMALL(BV$3:BV$1130,1),"MAS PARECIDO","NO")</f>
        <v>NO</v>
      </c>
      <c r="BX1026" s="197" t="str">
        <f>IF(BV1026&lt;=SMALL(BV$3:BV$1130,5),"SIMILAR","NO")</f>
        <v>NO</v>
      </c>
      <c r="BY1026" s="197" t="str">
        <f t="shared" si="754"/>
        <v>N/A</v>
      </c>
      <c r="BZ1026" s="197">
        <f t="shared" si="755"/>
        <v>0</v>
      </c>
      <c r="CA1026" s="198">
        <f t="shared" si="756"/>
        <v>0</v>
      </c>
      <c r="CB1026" s="199">
        <f>IFERROR(SQRT(($E1026-$E$1136)^2+($AA1026-$AA$1136)^2),0)</f>
        <v>1.0000768816576129</v>
      </c>
      <c r="CC1026" s="197" t="str">
        <f>IF(CB1026&lt;=SMALL(CB$3:CB$1130,1),"MAS PARECIDO","NO")</f>
        <v>NO</v>
      </c>
      <c r="CD1026" s="197" t="str">
        <f>IF(CB1026&lt;=SMALL(CB$3:CB$1130,5),"SIMILAR","NO")</f>
        <v>NO</v>
      </c>
      <c r="CE1026" s="197" t="str">
        <f t="shared" si="757"/>
        <v>N/A</v>
      </c>
      <c r="CF1026" s="197">
        <f t="shared" si="758"/>
        <v>0</v>
      </c>
      <c r="CG1026" s="198">
        <f t="shared" si="759"/>
        <v>0</v>
      </c>
      <c r="CH1026" s="199">
        <f>IFERROR(SQRT(($E1026-$E$1136)^2+($AD1026-$AD$1136)^2),0)</f>
        <v>1.2400372011160335E-2</v>
      </c>
      <c r="CI1026" s="197" t="str">
        <f>IF(CH1026&lt;=SMALL(CH$3:CH$1130,1),"MAS PARECIDO","NO")</f>
        <v>NO</v>
      </c>
      <c r="CJ1026" s="197" t="str">
        <f>IF(CH1026&lt;=SMALL(CH$3:CH$1130,5),"SIMILAR","NO")</f>
        <v>NO</v>
      </c>
      <c r="CK1026" s="197" t="str">
        <f t="shared" si="760"/>
        <v>N/A</v>
      </c>
      <c r="CL1026" s="197">
        <f t="shared" si="761"/>
        <v>0</v>
      </c>
      <c r="CM1026" s="198">
        <f t="shared" si="762"/>
        <v>0</v>
      </c>
      <c r="CN1026" s="199">
        <f>IFERROR(SQRT(($E1026-$E$1136)^2+($AG1026-$AG$1136)^2),0)</f>
        <v>1.0000768816576129</v>
      </c>
      <c r="CO1026" s="197" t="str">
        <f>IF(CN1026&lt;=SMALL(CN$3:CN$1130,1),"MAS PARECIDO","NO")</f>
        <v>NO</v>
      </c>
      <c r="CP1026" s="197" t="str">
        <f>IF(CN1026&lt;=SMALL(CN$3:CN$1130,5),"SIMILAR","NO")</f>
        <v>NO</v>
      </c>
      <c r="CQ1026" s="197" t="str">
        <f t="shared" si="763"/>
        <v>N/A</v>
      </c>
      <c r="CR1026" s="197">
        <f t="shared" si="764"/>
        <v>0</v>
      </c>
      <c r="CS1026" s="198">
        <f t="shared" si="765"/>
        <v>0</v>
      </c>
      <c r="CT1026" s="199">
        <f>IFERROR(SQRT(($E1026-$E$1136)^2+($AJ1026-$AJ$1136)^2),0)</f>
        <v>1.2400372011160335E-2</v>
      </c>
      <c r="CU1026" s="197" t="str">
        <f>IF(CT1026&lt;=SMALL(CT$3:CT$1130,1),"MAS PARECIDO","NO")</f>
        <v>NO</v>
      </c>
      <c r="CV1026" s="197" t="str">
        <f>IF(CT1026&lt;=SMALL(CT$3:CT$1130,5),"SIMILAR","NO")</f>
        <v>NO</v>
      </c>
      <c r="CW1026" s="197" t="str">
        <f t="shared" si="766"/>
        <v>N/A</v>
      </c>
      <c r="CX1026" s="197">
        <f t="shared" si="767"/>
        <v>0</v>
      </c>
      <c r="CY1026" s="198">
        <f t="shared" si="768"/>
        <v>0</v>
      </c>
      <c r="CZ1026" s="2">
        <v>0</v>
      </c>
      <c r="DA1026" s="2" t="s">
        <v>2837</v>
      </c>
      <c r="DB1026" s="2">
        <v>0</v>
      </c>
      <c r="DC1026" s="2" t="s">
        <v>189</v>
      </c>
    </row>
    <row r="1027" spans="1:107">
      <c r="A1027" s="24" t="s">
        <v>1175</v>
      </c>
      <c r="B1027" s="46">
        <v>63475.35</v>
      </c>
      <c r="C1027" s="190">
        <f>(B1027-$B$1132)/($B$1133-$B$1132)</f>
        <v>6.8931817070553653E-2</v>
      </c>
      <c r="D1027" s="46">
        <v>15000</v>
      </c>
      <c r="E1027" s="190">
        <f>(D1027-$D$1132)/($D$1133-$D$1132)</f>
        <v>2.9970899126973809E-2</v>
      </c>
      <c r="F1027" s="46" t="s">
        <v>53</v>
      </c>
      <c r="G1027" s="192">
        <f>VLOOKUP(F1027,'DATOS DE SOPORTE'!$Y$5:$Z$8,2,FALSE)</f>
        <v>2</v>
      </c>
      <c r="H1027" s="190">
        <f>(G1027-$G$1132)/($G$1133-$G$1132)</f>
        <v>0.33333333333333331</v>
      </c>
      <c r="I1027" s="50">
        <v>1</v>
      </c>
      <c r="J1027" s="200">
        <f t="shared" si="728"/>
        <v>1</v>
      </c>
      <c r="K1027" s="190">
        <f>(J1027-$J$1132)/($J$1133-$J$1132)</f>
        <v>0.2</v>
      </c>
      <c r="L1027" s="193" t="str">
        <f t="shared" si="729"/>
        <v>SI</v>
      </c>
      <c r="M1027" s="46" t="s">
        <v>192</v>
      </c>
      <c r="N1027" s="192">
        <f t="shared" si="730"/>
        <v>2</v>
      </c>
      <c r="O1027" s="190">
        <f>(N1027-N$1132)/(N$1133-N$1132)</f>
        <v>1</v>
      </c>
      <c r="P1027" s="46" t="s">
        <v>193</v>
      </c>
      <c r="Q1027" s="192">
        <f t="shared" si="731"/>
        <v>2</v>
      </c>
      <c r="R1027" s="190">
        <f>(Q1027-Q$1132)/(Q$1133-Q$1132)</f>
        <v>0.5</v>
      </c>
      <c r="S1027" s="46" t="s">
        <v>194</v>
      </c>
      <c r="T1027" s="192">
        <f t="shared" si="732"/>
        <v>1</v>
      </c>
      <c r="U1027" s="190">
        <f>(T1027-T$1132)/(T$1133-T$1132)</f>
        <v>0</v>
      </c>
      <c r="V1027" s="46" t="s">
        <v>212</v>
      </c>
      <c r="W1027" s="194">
        <f>VLOOKUP(V1027,'DATOS DE SOPORTE'!$S$5:$T$10,2,FALSE)</f>
        <v>3</v>
      </c>
      <c r="X1027" s="201">
        <f>(W1027-W$1132)/(W$1133-W$1132)</f>
        <v>0.4</v>
      </c>
      <c r="Y1027" s="46" t="s">
        <v>188</v>
      </c>
      <c r="Z1027" s="194">
        <f t="shared" si="733"/>
        <v>1</v>
      </c>
      <c r="AA1027" s="201">
        <f>(Z1027-Z$1132)/(Z$1133-Z$1132)</f>
        <v>0</v>
      </c>
      <c r="AB1027" s="46" t="s">
        <v>136</v>
      </c>
      <c r="AC1027" s="194">
        <f t="shared" si="734"/>
        <v>2</v>
      </c>
      <c r="AD1027" s="201">
        <f>(AC1027-AC$1132)/(AC$1133-AC$1132)</f>
        <v>1</v>
      </c>
      <c r="AE1027" s="46" t="s">
        <v>136</v>
      </c>
      <c r="AF1027" s="194">
        <f t="shared" si="735"/>
        <v>2</v>
      </c>
      <c r="AG1027" s="201">
        <f>(AF1027-AF$1132)/(AF$1133-AF$1132)</f>
        <v>1</v>
      </c>
      <c r="AH1027" s="24" t="s">
        <v>67</v>
      </c>
      <c r="AI1027" s="194">
        <f>VLOOKUP(AH1027,'DATOS DE SOPORTE'!$V$5:$W$8,2,FALSE)</f>
        <v>1</v>
      </c>
      <c r="AJ1027" s="201">
        <f>(AI1027-AI$1132)/(AI$1133-AI$1132)</f>
        <v>0</v>
      </c>
      <c r="AK1027" s="58" t="str">
        <f t="shared" si="727"/>
        <v>Bueno</v>
      </c>
      <c r="AL1027" s="196">
        <f>IFERROR(SQRT(($E1027-$E$1136)^2+($C1027-$C$1136)^2),0)</f>
        <v>0.13947206158108966</v>
      </c>
      <c r="AM1027" s="197" t="str">
        <f>IF(AL1027&lt;=SMALL($AL$3:$AL$1130,1),"MAS PARECIDO","NO")</f>
        <v>NO</v>
      </c>
      <c r="AN1027" s="197" t="str">
        <f>IF(AL1027&lt;=SMALL($AL$3:$AL$1130,5),"SIMILAR","NO")</f>
        <v>NO</v>
      </c>
      <c r="AO1027" s="197" t="str">
        <f t="shared" si="736"/>
        <v>N/A</v>
      </c>
      <c r="AP1027" s="197">
        <f t="shared" si="737"/>
        <v>0</v>
      </c>
      <c r="AQ1027" s="198">
        <f t="shared" si="738"/>
        <v>0</v>
      </c>
      <c r="AR1027" s="196">
        <f>IFERROR(SQRT(($E1027-$E$1136)^2+($H1027-$H$1136)^2),0)</f>
        <v>3.0000900027000808E-2</v>
      </c>
      <c r="AS1027" s="197" t="str">
        <f>IF(AR1027&lt;=SMALL(AR$3:AR$1130,1),"MAS PARECIDO","NO")</f>
        <v>NO</v>
      </c>
      <c r="AT1027" s="197" t="str">
        <f>IF(AR1027&lt;=SMALL(AR$3:AR$1130,5),"SIMILAR","NO")</f>
        <v>NO</v>
      </c>
      <c r="AU1027" s="197" t="str">
        <f t="shared" si="739"/>
        <v>N/A</v>
      </c>
      <c r="AV1027" s="197">
        <f t="shared" si="740"/>
        <v>0</v>
      </c>
      <c r="AW1027" s="198">
        <f t="shared" si="741"/>
        <v>0</v>
      </c>
      <c r="AX1027" s="199">
        <f>IFERROR(SQRT(($E1027-$E$1136)^2+($K1027-$K$1136)^2),0)</f>
        <v>3.0000900027000808E-2</v>
      </c>
      <c r="AY1027" s="197" t="str">
        <f>IF(AX1027&lt;=SMALL(AX$3:AX$1130,1),"MAS PARECIDO","NO")</f>
        <v>NO</v>
      </c>
      <c r="AZ1027" s="197" t="str">
        <f>IF(AX1027&lt;=SMALL(AX$3:AX$1130,5),"SIMILAR","NO")</f>
        <v>NO</v>
      </c>
      <c r="BA1027" s="197" t="str">
        <f t="shared" si="742"/>
        <v>N/A</v>
      </c>
      <c r="BB1027" s="197">
        <f t="shared" si="743"/>
        <v>0</v>
      </c>
      <c r="BC1027" s="198">
        <f t="shared" si="744"/>
        <v>0</v>
      </c>
      <c r="BD1027" s="196">
        <f>IFERROR(SQRT(($E1027-$E$1136)^2+($O1027-$O$1136)^2),0)</f>
        <v>3.0000900027000808E-2</v>
      </c>
      <c r="BE1027" s="197" t="str">
        <f>IF(BD1027&lt;=SMALL(BD$3:BD$1130,1),"MAS PARECIDO","NO")</f>
        <v>NO</v>
      </c>
      <c r="BF1027" s="197" t="str">
        <f>IF(BD1027&lt;=SMALL(BD$3:BD$1130,5),"SIMILAR","NO")</f>
        <v>NO</v>
      </c>
      <c r="BG1027" s="197" t="str">
        <f t="shared" si="745"/>
        <v>N/A</v>
      </c>
      <c r="BH1027" s="197">
        <f t="shared" si="746"/>
        <v>0</v>
      </c>
      <c r="BI1027" s="198">
        <f t="shared" si="747"/>
        <v>0</v>
      </c>
      <c r="BJ1027" s="199">
        <f>IFERROR(SQRT(($E1027-$E$1136)^2+($R1027-$R$1136)^2),0)</f>
        <v>3.0000900027000808E-2</v>
      </c>
      <c r="BK1027" s="197" t="str">
        <f>IF(BJ1027&lt;=SMALL(BJ$3:BJ$1130,1),"MAS PARECIDO","NO")</f>
        <v>NO</v>
      </c>
      <c r="BL1027" s="197" t="str">
        <f>IF(BJ1027&lt;=SMALL(BJ$3:BJ$1130,5),"SIMILAR","NO")</f>
        <v>NO</v>
      </c>
      <c r="BM1027" s="197" t="str">
        <f t="shared" si="748"/>
        <v>N/A</v>
      </c>
      <c r="BN1027" s="197">
        <f t="shared" si="749"/>
        <v>0</v>
      </c>
      <c r="BO1027" s="198">
        <f t="shared" si="750"/>
        <v>0</v>
      </c>
      <c r="BP1027" s="199">
        <f>IFERROR(SQRT(($E1027-$E$1136)^2+($U1027-$U$1136)^2),0)</f>
        <v>3.0000900027000808E-2</v>
      </c>
      <c r="BQ1027" s="197" t="str">
        <f>IF(BP1027&lt;=SMALL(BP$3:BP$1130,1),"MAS PARECIDO","NO")</f>
        <v>NO</v>
      </c>
      <c r="BR1027" s="197" t="str">
        <f>IF(BP1027&lt;=SMALL(BP$3:BP$1130,5),"SIMILAR","NO")</f>
        <v>NO</v>
      </c>
      <c r="BS1027" s="197" t="str">
        <f t="shared" si="751"/>
        <v>N/A</v>
      </c>
      <c r="BT1027" s="197">
        <f t="shared" si="752"/>
        <v>0</v>
      </c>
      <c r="BU1027" s="198">
        <f t="shared" si="753"/>
        <v>0</v>
      </c>
      <c r="BV1027" s="199">
        <f>IFERROR(SQRT(($E1027-$E$1136)^2+($X1027-$X$1136)^2),0)</f>
        <v>0.40112348971660849</v>
      </c>
      <c r="BW1027" s="197" t="str">
        <f>IF(BV1027&lt;=SMALL(BV$3:BV$1130,1),"MAS PARECIDO","NO")</f>
        <v>NO</v>
      </c>
      <c r="BX1027" s="197" t="str">
        <f>IF(BV1027&lt;=SMALL(BV$3:BV$1130,5),"SIMILAR","NO")</f>
        <v>NO</v>
      </c>
      <c r="BY1027" s="197" t="str">
        <f t="shared" si="754"/>
        <v>N/A</v>
      </c>
      <c r="BZ1027" s="197">
        <f t="shared" si="755"/>
        <v>0</v>
      </c>
      <c r="CA1027" s="198">
        <f t="shared" si="756"/>
        <v>0</v>
      </c>
      <c r="CB1027" s="199">
        <f>IFERROR(SQRT(($E1027-$E$1136)^2+($AA1027-$AA$1136)^2),0)</f>
        <v>3.0000900027000808E-2</v>
      </c>
      <c r="CC1027" s="197" t="str">
        <f>IF(CB1027&lt;=SMALL(CB$3:CB$1130,1),"MAS PARECIDO","NO")</f>
        <v>NO</v>
      </c>
      <c r="CD1027" s="197" t="str">
        <f>IF(CB1027&lt;=SMALL(CB$3:CB$1130,5),"SIMILAR","NO")</f>
        <v>NO</v>
      </c>
      <c r="CE1027" s="197" t="str">
        <f t="shared" si="757"/>
        <v>N/A</v>
      </c>
      <c r="CF1027" s="197">
        <f t="shared" si="758"/>
        <v>0</v>
      </c>
      <c r="CG1027" s="198">
        <f t="shared" si="759"/>
        <v>0</v>
      </c>
      <c r="CH1027" s="199">
        <f>IFERROR(SQRT(($E1027-$E$1136)^2+($AD1027-$AD$1136)^2),0)</f>
        <v>3.0000900027000808E-2</v>
      </c>
      <c r="CI1027" s="197" t="str">
        <f>IF(CH1027&lt;=SMALL(CH$3:CH$1130,1),"MAS PARECIDO","NO")</f>
        <v>NO</v>
      </c>
      <c r="CJ1027" s="197" t="str">
        <f>IF(CH1027&lt;=SMALL(CH$3:CH$1130,5),"SIMILAR","NO")</f>
        <v>NO</v>
      </c>
      <c r="CK1027" s="197" t="str">
        <f t="shared" si="760"/>
        <v>N/A</v>
      </c>
      <c r="CL1027" s="197">
        <f t="shared" si="761"/>
        <v>0</v>
      </c>
      <c r="CM1027" s="198">
        <f t="shared" si="762"/>
        <v>0</v>
      </c>
      <c r="CN1027" s="199">
        <f>IFERROR(SQRT(($E1027-$E$1136)^2+($AG1027-$AG$1136)^2),0)</f>
        <v>3.0000900027000808E-2</v>
      </c>
      <c r="CO1027" s="197" t="str">
        <f>IF(CN1027&lt;=SMALL(CN$3:CN$1130,1),"MAS PARECIDO","NO")</f>
        <v>NO</v>
      </c>
      <c r="CP1027" s="197" t="str">
        <f>IF(CN1027&lt;=SMALL(CN$3:CN$1130,5),"SIMILAR","NO")</f>
        <v>NO</v>
      </c>
      <c r="CQ1027" s="197" t="str">
        <f t="shared" si="763"/>
        <v>N/A</v>
      </c>
      <c r="CR1027" s="197">
        <f t="shared" si="764"/>
        <v>0</v>
      </c>
      <c r="CS1027" s="198">
        <f t="shared" si="765"/>
        <v>0</v>
      </c>
      <c r="CT1027" s="199">
        <f>IFERROR(SQRT(($E1027-$E$1136)^2+($AJ1027-$AJ$1136)^2),0)</f>
        <v>3.0000900027000808E-2</v>
      </c>
      <c r="CU1027" s="197" t="str">
        <f>IF(CT1027&lt;=SMALL(CT$3:CT$1130,1),"MAS PARECIDO","NO")</f>
        <v>NO</v>
      </c>
      <c r="CV1027" s="197" t="str">
        <f>IF(CT1027&lt;=SMALL(CT$3:CT$1130,5),"SIMILAR","NO")</f>
        <v>NO</v>
      </c>
      <c r="CW1027" s="197" t="str">
        <f t="shared" si="766"/>
        <v>N/A</v>
      </c>
      <c r="CX1027" s="197">
        <f t="shared" si="767"/>
        <v>0</v>
      </c>
      <c r="CY1027" s="198">
        <f t="shared" si="768"/>
        <v>0</v>
      </c>
      <c r="CZ1027" s="2">
        <v>0</v>
      </c>
      <c r="DA1027" s="2" t="s">
        <v>2838</v>
      </c>
      <c r="DB1027" s="2">
        <v>0</v>
      </c>
      <c r="DC1027" s="2" t="s">
        <v>189</v>
      </c>
    </row>
    <row r="1028" spans="1:107">
      <c r="A1028" s="24" t="s">
        <v>1176</v>
      </c>
      <c r="B1028" s="46">
        <v>53821.16</v>
      </c>
      <c r="C1028" s="190">
        <f>(B1028-$B$1132)/($B$1133-$B$1132)</f>
        <v>5.7646906878564455E-2</v>
      </c>
      <c r="D1028" s="46">
        <v>4000</v>
      </c>
      <c r="E1028" s="190">
        <f>(D1028-$D$1132)/($D$1133-$D$1132)</f>
        <v>7.9702391071732152E-3</v>
      </c>
      <c r="F1028" s="46" t="s">
        <v>203</v>
      </c>
      <c r="G1028" s="192">
        <f>VLOOKUP(F1028,'DATOS DE SOPORTE'!$Y$5:$Z$8,2,FALSE)</f>
        <v>3</v>
      </c>
      <c r="H1028" s="190">
        <f>(G1028-$G$1132)/($G$1133-$G$1132)</f>
        <v>0.66666666666666663</v>
      </c>
      <c r="I1028" s="50">
        <v>2</v>
      </c>
      <c r="J1028" s="200">
        <f t="shared" si="728"/>
        <v>2</v>
      </c>
      <c r="K1028" s="190">
        <f>(J1028-$J$1132)/($J$1133-$J$1132)</f>
        <v>0.4</v>
      </c>
      <c r="L1028" s="193" t="str">
        <f t="shared" si="729"/>
        <v>SI</v>
      </c>
      <c r="M1028" s="46" t="s">
        <v>192</v>
      </c>
      <c r="N1028" s="192">
        <f t="shared" si="730"/>
        <v>2</v>
      </c>
      <c r="O1028" s="190">
        <f>(N1028-N$1132)/(N$1133-N$1132)</f>
        <v>1</v>
      </c>
      <c r="P1028" s="46" t="s">
        <v>193</v>
      </c>
      <c r="Q1028" s="192">
        <f t="shared" si="731"/>
        <v>2</v>
      </c>
      <c r="R1028" s="190">
        <f>(Q1028-Q$1132)/(Q$1133-Q$1132)</f>
        <v>0.5</v>
      </c>
      <c r="S1028" s="46" t="s">
        <v>60</v>
      </c>
      <c r="T1028" s="192">
        <f t="shared" si="732"/>
        <v>2</v>
      </c>
      <c r="U1028" s="190">
        <f>(T1028-T$1132)/(T$1133-T$1132)</f>
        <v>1</v>
      </c>
      <c r="V1028" s="46" t="s">
        <v>62</v>
      </c>
      <c r="W1028" s="194">
        <f>VLOOKUP(V1028,'DATOS DE SOPORTE'!$S$5:$T$10,2,FALSE)</f>
        <v>1</v>
      </c>
      <c r="X1028" s="201">
        <f>(W1028-W$1132)/(W$1133-W$1132)</f>
        <v>0</v>
      </c>
      <c r="Y1028" s="46" t="s">
        <v>136</v>
      </c>
      <c r="Z1028" s="194">
        <f t="shared" si="733"/>
        <v>2</v>
      </c>
      <c r="AA1028" s="201">
        <f>(Z1028-Z$1132)/(Z$1133-Z$1132)</f>
        <v>1</v>
      </c>
      <c r="AB1028" s="46" t="s">
        <v>136</v>
      </c>
      <c r="AC1028" s="194">
        <f t="shared" si="734"/>
        <v>2</v>
      </c>
      <c r="AD1028" s="201">
        <f>(AC1028-AC$1132)/(AC$1133-AC$1132)</f>
        <v>1</v>
      </c>
      <c r="AE1028" s="46" t="s">
        <v>188</v>
      </c>
      <c r="AF1028" s="194">
        <f t="shared" si="735"/>
        <v>1</v>
      </c>
      <c r="AG1028" s="201">
        <f>(AF1028-AF$1132)/(AF$1133-AF$1132)</f>
        <v>0</v>
      </c>
      <c r="AH1028" s="24" t="s">
        <v>67</v>
      </c>
      <c r="AI1028" s="194">
        <f>VLOOKUP(AH1028,'DATOS DE SOPORTE'!$V$5:$W$8,2,FALSE)</f>
        <v>1</v>
      </c>
      <c r="AJ1028" s="201">
        <f>(AI1028-AI$1132)/(AI$1133-AI$1132)</f>
        <v>0</v>
      </c>
      <c r="AK1028" s="58" t="str">
        <f t="shared" ref="AK1028:AK1091" si="769">DC1028</f>
        <v>Bueno</v>
      </c>
      <c r="AL1028" s="196">
        <f>IFERROR(SQRT(($E1028-$E$1136)^2+($C1028-$C$1136)^2),0)</f>
        <v>0.14770892690846199</v>
      </c>
      <c r="AM1028" s="197" t="str">
        <f>IF(AL1028&lt;=SMALL($AL$3:$AL$1130,1),"MAS PARECIDO","NO")</f>
        <v>NO</v>
      </c>
      <c r="AN1028" s="197" t="str">
        <f>IF(AL1028&lt;=SMALL($AL$3:$AL$1130,5),"SIMILAR","NO")</f>
        <v>NO</v>
      </c>
      <c r="AO1028" s="197" t="str">
        <f t="shared" si="736"/>
        <v>N/A</v>
      </c>
      <c r="AP1028" s="197">
        <f t="shared" si="737"/>
        <v>0</v>
      </c>
      <c r="AQ1028" s="198">
        <f t="shared" si="738"/>
        <v>0</v>
      </c>
      <c r="AR1028" s="196">
        <f>IFERROR(SQRT(($E1028-$E$1136)^2+($H1028-$H$1136)^2),0)</f>
        <v>0.33342932527191416</v>
      </c>
      <c r="AS1028" s="197" t="str">
        <f>IF(AR1028&lt;=SMALL(AR$3:AR$1130,1),"MAS PARECIDO","NO")</f>
        <v>NO</v>
      </c>
      <c r="AT1028" s="197" t="str">
        <f>IF(AR1028&lt;=SMALL(AR$3:AR$1130,5),"SIMILAR","NO")</f>
        <v>NO</v>
      </c>
      <c r="AU1028" s="197" t="str">
        <f t="shared" si="739"/>
        <v>N/A</v>
      </c>
      <c r="AV1028" s="197">
        <f t="shared" si="740"/>
        <v>0</v>
      </c>
      <c r="AW1028" s="198">
        <f t="shared" si="741"/>
        <v>0</v>
      </c>
      <c r="AX1028" s="199">
        <f>IFERROR(SQRT(($E1028-$E$1136)^2+($K1028-$K$1136)^2),0)</f>
        <v>0.20015994564390951</v>
      </c>
      <c r="AY1028" s="197" t="str">
        <f>IF(AX1028&lt;=SMALL(AX$3:AX$1130,1),"MAS PARECIDO","NO")</f>
        <v>NO</v>
      </c>
      <c r="AZ1028" s="197" t="str">
        <f>IF(AX1028&lt;=SMALL(AX$3:AX$1130,5),"SIMILAR","NO")</f>
        <v>NO</v>
      </c>
      <c r="BA1028" s="197" t="str">
        <f t="shared" si="742"/>
        <v>N/A</v>
      </c>
      <c r="BB1028" s="197">
        <f t="shared" si="743"/>
        <v>0</v>
      </c>
      <c r="BC1028" s="198">
        <f t="shared" si="744"/>
        <v>0</v>
      </c>
      <c r="BD1028" s="196">
        <f>IFERROR(SQRT(($E1028-$E$1136)^2+($O1028-$O$1136)^2),0)</f>
        <v>8.0002400072002166E-3</v>
      </c>
      <c r="BE1028" s="197" t="str">
        <f>IF(BD1028&lt;=SMALL(BD$3:BD$1130,1),"MAS PARECIDO","NO")</f>
        <v>NO</v>
      </c>
      <c r="BF1028" s="197" t="str">
        <f>IF(BD1028&lt;=SMALL(BD$3:BD$1130,5),"SIMILAR","NO")</f>
        <v>NO</v>
      </c>
      <c r="BG1028" s="197" t="str">
        <f t="shared" si="745"/>
        <v>N/A</v>
      </c>
      <c r="BH1028" s="197">
        <f t="shared" si="746"/>
        <v>0</v>
      </c>
      <c r="BI1028" s="198">
        <f t="shared" si="747"/>
        <v>0</v>
      </c>
      <c r="BJ1028" s="199">
        <f>IFERROR(SQRT(($E1028-$E$1136)^2+($R1028-$R$1136)^2),0)</f>
        <v>8.0002400072002166E-3</v>
      </c>
      <c r="BK1028" s="197" t="str">
        <f>IF(BJ1028&lt;=SMALL(BJ$3:BJ$1130,1),"MAS PARECIDO","NO")</f>
        <v>NO</v>
      </c>
      <c r="BL1028" s="197" t="str">
        <f>IF(BJ1028&lt;=SMALL(BJ$3:BJ$1130,5),"SIMILAR","NO")</f>
        <v>NO</v>
      </c>
      <c r="BM1028" s="197" t="str">
        <f t="shared" si="748"/>
        <v>N/A</v>
      </c>
      <c r="BN1028" s="197">
        <f t="shared" si="749"/>
        <v>0</v>
      </c>
      <c r="BO1028" s="198">
        <f t="shared" si="750"/>
        <v>0</v>
      </c>
      <c r="BP1028" s="199">
        <f>IFERROR(SQRT(($E1028-$E$1136)^2+($U1028-$U$1136)^2),0)</f>
        <v>1.0000320014080415</v>
      </c>
      <c r="BQ1028" s="197" t="str">
        <f>IF(BP1028&lt;=SMALL(BP$3:BP$1130,1),"MAS PARECIDO","NO")</f>
        <v>NO</v>
      </c>
      <c r="BR1028" s="197" t="str">
        <f>IF(BP1028&lt;=SMALL(BP$3:BP$1130,5),"SIMILAR","NO")</f>
        <v>NO</v>
      </c>
      <c r="BS1028" s="197" t="str">
        <f t="shared" si="751"/>
        <v>N/A</v>
      </c>
      <c r="BT1028" s="197">
        <f t="shared" si="752"/>
        <v>0</v>
      </c>
      <c r="BU1028" s="198">
        <f t="shared" si="753"/>
        <v>0</v>
      </c>
      <c r="BV1028" s="199">
        <f>IFERROR(SQRT(($E1028-$E$1136)^2+($X1028-$X$1136)^2),0)</f>
        <v>8.0002400072002166E-3</v>
      </c>
      <c r="BW1028" s="197" t="str">
        <f>IF(BV1028&lt;=SMALL(BV$3:BV$1130,1),"MAS PARECIDO","NO")</f>
        <v>NO</v>
      </c>
      <c r="BX1028" s="197" t="str">
        <f>IF(BV1028&lt;=SMALL(BV$3:BV$1130,5),"SIMILAR","NO")</f>
        <v>NO</v>
      </c>
      <c r="BY1028" s="197" t="str">
        <f t="shared" si="754"/>
        <v>N/A</v>
      </c>
      <c r="BZ1028" s="197">
        <f t="shared" si="755"/>
        <v>0</v>
      </c>
      <c r="CA1028" s="198">
        <f t="shared" si="756"/>
        <v>0</v>
      </c>
      <c r="CB1028" s="199">
        <f>IFERROR(SQRT(($E1028-$E$1136)^2+($AA1028-$AA$1136)^2),0)</f>
        <v>1.0000320014080415</v>
      </c>
      <c r="CC1028" s="197" t="str">
        <f>IF(CB1028&lt;=SMALL(CB$3:CB$1130,1),"MAS PARECIDO","NO")</f>
        <v>NO</v>
      </c>
      <c r="CD1028" s="197" t="str">
        <f>IF(CB1028&lt;=SMALL(CB$3:CB$1130,5),"SIMILAR","NO")</f>
        <v>NO</v>
      </c>
      <c r="CE1028" s="197" t="str">
        <f t="shared" si="757"/>
        <v>N/A</v>
      </c>
      <c r="CF1028" s="197">
        <f t="shared" si="758"/>
        <v>0</v>
      </c>
      <c r="CG1028" s="198">
        <f t="shared" si="759"/>
        <v>0</v>
      </c>
      <c r="CH1028" s="199">
        <f>IFERROR(SQRT(($E1028-$E$1136)^2+($AD1028-$AD$1136)^2),0)</f>
        <v>8.0002400072002166E-3</v>
      </c>
      <c r="CI1028" s="197" t="str">
        <f>IF(CH1028&lt;=SMALL(CH$3:CH$1130,1),"MAS PARECIDO","NO")</f>
        <v>NO</v>
      </c>
      <c r="CJ1028" s="197" t="str">
        <f>IF(CH1028&lt;=SMALL(CH$3:CH$1130,5),"SIMILAR","NO")</f>
        <v>NO</v>
      </c>
      <c r="CK1028" s="197" t="str">
        <f t="shared" si="760"/>
        <v>N/A</v>
      </c>
      <c r="CL1028" s="197">
        <f t="shared" si="761"/>
        <v>0</v>
      </c>
      <c r="CM1028" s="198">
        <f t="shared" si="762"/>
        <v>0</v>
      </c>
      <c r="CN1028" s="199">
        <f>IFERROR(SQRT(($E1028-$E$1136)^2+($AG1028-$AG$1136)^2),0)</f>
        <v>1.0000320014080415</v>
      </c>
      <c r="CO1028" s="197" t="str">
        <f>IF(CN1028&lt;=SMALL(CN$3:CN$1130,1),"MAS PARECIDO","NO")</f>
        <v>NO</v>
      </c>
      <c r="CP1028" s="197" t="str">
        <f>IF(CN1028&lt;=SMALL(CN$3:CN$1130,5),"SIMILAR","NO")</f>
        <v>NO</v>
      </c>
      <c r="CQ1028" s="197" t="str">
        <f t="shared" si="763"/>
        <v>N/A</v>
      </c>
      <c r="CR1028" s="197">
        <f t="shared" si="764"/>
        <v>0</v>
      </c>
      <c r="CS1028" s="198">
        <f t="shared" si="765"/>
        <v>0</v>
      </c>
      <c r="CT1028" s="199">
        <f>IFERROR(SQRT(($E1028-$E$1136)^2+($AJ1028-$AJ$1136)^2),0)</f>
        <v>8.0002400072002166E-3</v>
      </c>
      <c r="CU1028" s="197" t="str">
        <f>IF(CT1028&lt;=SMALL(CT$3:CT$1130,1),"MAS PARECIDO","NO")</f>
        <v>NO</v>
      </c>
      <c r="CV1028" s="197" t="str">
        <f>IF(CT1028&lt;=SMALL(CT$3:CT$1130,5),"SIMILAR","NO")</f>
        <v>NO</v>
      </c>
      <c r="CW1028" s="197" t="str">
        <f t="shared" si="766"/>
        <v>N/A</v>
      </c>
      <c r="CX1028" s="197">
        <f t="shared" si="767"/>
        <v>0</v>
      </c>
      <c r="CY1028" s="198">
        <f t="shared" si="768"/>
        <v>0</v>
      </c>
      <c r="CZ1028" s="2">
        <v>0</v>
      </c>
      <c r="DA1028" s="2" t="s">
        <v>2839</v>
      </c>
      <c r="DB1028" s="2">
        <v>0</v>
      </c>
      <c r="DC1028" s="2" t="s">
        <v>189</v>
      </c>
    </row>
    <row r="1029" spans="1:107">
      <c r="A1029" s="24" t="s">
        <v>1177</v>
      </c>
      <c r="B1029" s="46">
        <v>93195.12</v>
      </c>
      <c r="C1029" s="190">
        <f>(B1029-$B$1132)/($B$1133-$B$1132)</f>
        <v>0.10367164872671276</v>
      </c>
      <c r="D1029" s="46">
        <v>30000</v>
      </c>
      <c r="E1029" s="190">
        <f>(D1029-$D$1132)/($D$1133-$D$1132)</f>
        <v>5.9971799153974617E-2</v>
      </c>
      <c r="F1029" s="46" t="s">
        <v>203</v>
      </c>
      <c r="G1029" s="192">
        <f>VLOOKUP(F1029,'DATOS DE SOPORTE'!$Y$5:$Z$8,2,FALSE)</f>
        <v>3</v>
      </c>
      <c r="H1029" s="190">
        <f>(G1029-$G$1132)/($G$1133-$G$1132)</f>
        <v>0.66666666666666663</v>
      </c>
      <c r="I1029" s="50">
        <v>2</v>
      </c>
      <c r="J1029" s="200">
        <f t="shared" si="728"/>
        <v>2</v>
      </c>
      <c r="K1029" s="190">
        <f>(J1029-$J$1132)/($J$1133-$J$1132)</f>
        <v>0.4</v>
      </c>
      <c r="L1029" s="193" t="str">
        <f t="shared" si="729"/>
        <v>SI</v>
      </c>
      <c r="M1029" s="46" t="s">
        <v>192</v>
      </c>
      <c r="N1029" s="192">
        <f t="shared" si="730"/>
        <v>2</v>
      </c>
      <c r="O1029" s="190">
        <f>(N1029-N$1132)/(N$1133-N$1132)</f>
        <v>1</v>
      </c>
      <c r="P1029" s="46" t="s">
        <v>193</v>
      </c>
      <c r="Q1029" s="192">
        <f t="shared" si="731"/>
        <v>2</v>
      </c>
      <c r="R1029" s="190">
        <f>(Q1029-Q$1132)/(Q$1133-Q$1132)</f>
        <v>0.5</v>
      </c>
      <c r="S1029" s="46" t="s">
        <v>60</v>
      </c>
      <c r="T1029" s="192">
        <f t="shared" si="732"/>
        <v>2</v>
      </c>
      <c r="U1029" s="190">
        <f>(T1029-T$1132)/(T$1133-T$1132)</f>
        <v>1</v>
      </c>
      <c r="V1029" s="46" t="s">
        <v>62</v>
      </c>
      <c r="W1029" s="194">
        <f>VLOOKUP(V1029,'DATOS DE SOPORTE'!$S$5:$T$10,2,FALSE)</f>
        <v>1</v>
      </c>
      <c r="X1029" s="201">
        <f>(W1029-W$1132)/(W$1133-W$1132)</f>
        <v>0</v>
      </c>
      <c r="Y1029" s="46" t="s">
        <v>188</v>
      </c>
      <c r="Z1029" s="194">
        <f t="shared" si="733"/>
        <v>1</v>
      </c>
      <c r="AA1029" s="201">
        <f>(Z1029-Z$1132)/(Z$1133-Z$1132)</f>
        <v>0</v>
      </c>
      <c r="AB1029" s="46" t="s">
        <v>136</v>
      </c>
      <c r="AC1029" s="194">
        <f t="shared" si="734"/>
        <v>2</v>
      </c>
      <c r="AD1029" s="201">
        <f>(AC1029-AC$1132)/(AC$1133-AC$1132)</f>
        <v>1</v>
      </c>
      <c r="AE1029" s="46" t="s">
        <v>136</v>
      </c>
      <c r="AF1029" s="194">
        <f t="shared" si="735"/>
        <v>2</v>
      </c>
      <c r="AG1029" s="201">
        <f>(AF1029-AF$1132)/(AF$1133-AF$1132)</f>
        <v>1</v>
      </c>
      <c r="AH1029" s="24" t="s">
        <v>67</v>
      </c>
      <c r="AI1029" s="194">
        <f>VLOOKUP(AH1029,'DATOS DE SOPORTE'!$V$5:$W$8,2,FALSE)</f>
        <v>1</v>
      </c>
      <c r="AJ1029" s="201">
        <f>(AI1029-AI$1132)/(AI$1133-AI$1132)</f>
        <v>0</v>
      </c>
      <c r="AK1029" s="58" t="str">
        <f t="shared" si="769"/>
        <v>Bueno</v>
      </c>
      <c r="AL1029" s="196">
        <f>IFERROR(SQRT(($E1029-$E$1136)^2+($C1029-$C$1136)^2),0)</f>
        <v>0.11788063163952202</v>
      </c>
      <c r="AM1029" s="197" t="str">
        <f>IF(AL1029&lt;=SMALL($AL$3:$AL$1130,1),"MAS PARECIDO","NO")</f>
        <v>NO</v>
      </c>
      <c r="AN1029" s="197" t="str">
        <f>IF(AL1029&lt;=SMALL($AL$3:$AL$1130,5),"SIMILAR","NO")</f>
        <v>NO</v>
      </c>
      <c r="AO1029" s="197" t="str">
        <f t="shared" si="736"/>
        <v>N/A</v>
      </c>
      <c r="AP1029" s="197">
        <f t="shared" si="737"/>
        <v>0</v>
      </c>
      <c r="AQ1029" s="198">
        <f t="shared" si="738"/>
        <v>0</v>
      </c>
      <c r="AR1029" s="196">
        <f>IFERROR(SQRT(($E1029-$E$1136)^2+($H1029-$H$1136)^2),0)</f>
        <v>0.3386906067797445</v>
      </c>
      <c r="AS1029" s="197" t="str">
        <f>IF(AR1029&lt;=SMALL(AR$3:AR$1130,1),"MAS PARECIDO","NO")</f>
        <v>NO</v>
      </c>
      <c r="AT1029" s="197" t="str">
        <f>IF(AR1029&lt;=SMALL(AR$3:AR$1130,5),"SIMILAR","NO")</f>
        <v>NO</v>
      </c>
      <c r="AU1029" s="197" t="str">
        <f t="shared" si="739"/>
        <v>N/A</v>
      </c>
      <c r="AV1029" s="197">
        <f t="shared" si="740"/>
        <v>0</v>
      </c>
      <c r="AW1029" s="198">
        <f t="shared" si="741"/>
        <v>0</v>
      </c>
      <c r="AX1029" s="199">
        <f>IFERROR(SQRT(($E1029-$E$1136)^2+($K1029-$K$1136)^2),0)</f>
        <v>0.2088066474270405</v>
      </c>
      <c r="AY1029" s="197" t="str">
        <f>IF(AX1029&lt;=SMALL(AX$3:AX$1130,1),"MAS PARECIDO","NO")</f>
        <v>NO</v>
      </c>
      <c r="AZ1029" s="197" t="str">
        <f>IF(AX1029&lt;=SMALL(AX$3:AX$1130,5),"SIMILAR","NO")</f>
        <v>NO</v>
      </c>
      <c r="BA1029" s="197" t="str">
        <f t="shared" si="742"/>
        <v>N/A</v>
      </c>
      <c r="BB1029" s="197">
        <f t="shared" si="743"/>
        <v>0</v>
      </c>
      <c r="BC1029" s="198">
        <f t="shared" si="744"/>
        <v>0</v>
      </c>
      <c r="BD1029" s="196">
        <f>IFERROR(SQRT(($E1029-$E$1136)^2+($O1029-$O$1136)^2),0)</f>
        <v>6.0001800054001617E-2</v>
      </c>
      <c r="BE1029" s="197" t="str">
        <f>IF(BD1029&lt;=SMALL(BD$3:BD$1130,1),"MAS PARECIDO","NO")</f>
        <v>NO</v>
      </c>
      <c r="BF1029" s="197" t="str">
        <f>IF(BD1029&lt;=SMALL(BD$3:BD$1130,5),"SIMILAR","NO")</f>
        <v>NO</v>
      </c>
      <c r="BG1029" s="197" t="str">
        <f t="shared" si="745"/>
        <v>N/A</v>
      </c>
      <c r="BH1029" s="197">
        <f t="shared" si="746"/>
        <v>0</v>
      </c>
      <c r="BI1029" s="198">
        <f t="shared" si="747"/>
        <v>0</v>
      </c>
      <c r="BJ1029" s="199">
        <f>IFERROR(SQRT(($E1029-$E$1136)^2+($R1029-$R$1136)^2),0)</f>
        <v>6.0001800054001617E-2</v>
      </c>
      <c r="BK1029" s="197" t="str">
        <f>IF(BJ1029&lt;=SMALL(BJ$3:BJ$1130,1),"MAS PARECIDO","NO")</f>
        <v>NO</v>
      </c>
      <c r="BL1029" s="197" t="str">
        <f>IF(BJ1029&lt;=SMALL(BJ$3:BJ$1130,5),"SIMILAR","NO")</f>
        <v>NO</v>
      </c>
      <c r="BM1029" s="197" t="str">
        <f t="shared" si="748"/>
        <v>N/A</v>
      </c>
      <c r="BN1029" s="197">
        <f t="shared" si="749"/>
        <v>0</v>
      </c>
      <c r="BO1029" s="198">
        <f t="shared" si="750"/>
        <v>0</v>
      </c>
      <c r="BP1029" s="199">
        <f>IFERROR(SQRT(($E1029-$E$1136)^2+($U1029-$U$1136)^2),0)</f>
        <v>1.0017984907204245</v>
      </c>
      <c r="BQ1029" s="197" t="str">
        <f>IF(BP1029&lt;=SMALL(BP$3:BP$1130,1),"MAS PARECIDO","NO")</f>
        <v>NO</v>
      </c>
      <c r="BR1029" s="197" t="str">
        <f>IF(BP1029&lt;=SMALL(BP$3:BP$1130,5),"SIMILAR","NO")</f>
        <v>NO</v>
      </c>
      <c r="BS1029" s="197" t="str">
        <f t="shared" si="751"/>
        <v>N/A</v>
      </c>
      <c r="BT1029" s="197">
        <f t="shared" si="752"/>
        <v>0</v>
      </c>
      <c r="BU1029" s="198">
        <f t="shared" si="753"/>
        <v>0</v>
      </c>
      <c r="BV1029" s="199">
        <f>IFERROR(SQRT(($E1029-$E$1136)^2+($X1029-$X$1136)^2),0)</f>
        <v>6.0001800054001617E-2</v>
      </c>
      <c r="BW1029" s="197" t="str">
        <f>IF(BV1029&lt;=SMALL(BV$3:BV$1130,1),"MAS PARECIDO","NO")</f>
        <v>NO</v>
      </c>
      <c r="BX1029" s="197" t="str">
        <f>IF(BV1029&lt;=SMALL(BV$3:BV$1130,5),"SIMILAR","NO")</f>
        <v>NO</v>
      </c>
      <c r="BY1029" s="197" t="str">
        <f t="shared" si="754"/>
        <v>N/A</v>
      </c>
      <c r="BZ1029" s="197">
        <f t="shared" si="755"/>
        <v>0</v>
      </c>
      <c r="CA1029" s="198">
        <f t="shared" si="756"/>
        <v>0</v>
      </c>
      <c r="CB1029" s="199">
        <f>IFERROR(SQRT(($E1029-$E$1136)^2+($AA1029-$AA$1136)^2),0)</f>
        <v>6.0001800054001617E-2</v>
      </c>
      <c r="CC1029" s="197" t="str">
        <f>IF(CB1029&lt;=SMALL(CB$3:CB$1130,1),"MAS PARECIDO","NO")</f>
        <v>NO</v>
      </c>
      <c r="CD1029" s="197" t="str">
        <f>IF(CB1029&lt;=SMALL(CB$3:CB$1130,5),"SIMILAR","NO")</f>
        <v>NO</v>
      </c>
      <c r="CE1029" s="197" t="str">
        <f t="shared" si="757"/>
        <v>N/A</v>
      </c>
      <c r="CF1029" s="197">
        <f t="shared" si="758"/>
        <v>0</v>
      </c>
      <c r="CG1029" s="198">
        <f t="shared" si="759"/>
        <v>0</v>
      </c>
      <c r="CH1029" s="199">
        <f>IFERROR(SQRT(($E1029-$E$1136)^2+($AD1029-$AD$1136)^2),0)</f>
        <v>6.0001800054001617E-2</v>
      </c>
      <c r="CI1029" s="197" t="str">
        <f>IF(CH1029&lt;=SMALL(CH$3:CH$1130,1),"MAS PARECIDO","NO")</f>
        <v>NO</v>
      </c>
      <c r="CJ1029" s="197" t="str">
        <f>IF(CH1029&lt;=SMALL(CH$3:CH$1130,5),"SIMILAR","NO")</f>
        <v>NO</v>
      </c>
      <c r="CK1029" s="197" t="str">
        <f t="shared" si="760"/>
        <v>N/A</v>
      </c>
      <c r="CL1029" s="197">
        <f t="shared" si="761"/>
        <v>0</v>
      </c>
      <c r="CM1029" s="198">
        <f t="shared" si="762"/>
        <v>0</v>
      </c>
      <c r="CN1029" s="199">
        <f>IFERROR(SQRT(($E1029-$E$1136)^2+($AG1029-$AG$1136)^2),0)</f>
        <v>6.0001800054001617E-2</v>
      </c>
      <c r="CO1029" s="197" t="str">
        <f>IF(CN1029&lt;=SMALL(CN$3:CN$1130,1),"MAS PARECIDO","NO")</f>
        <v>NO</v>
      </c>
      <c r="CP1029" s="197" t="str">
        <f>IF(CN1029&lt;=SMALL(CN$3:CN$1130,5),"SIMILAR","NO")</f>
        <v>NO</v>
      </c>
      <c r="CQ1029" s="197" t="str">
        <f t="shared" si="763"/>
        <v>N/A</v>
      </c>
      <c r="CR1029" s="197">
        <f t="shared" si="764"/>
        <v>0</v>
      </c>
      <c r="CS1029" s="198">
        <f t="shared" si="765"/>
        <v>0</v>
      </c>
      <c r="CT1029" s="199">
        <f>IFERROR(SQRT(($E1029-$E$1136)^2+($AJ1029-$AJ$1136)^2),0)</f>
        <v>6.0001800054001617E-2</v>
      </c>
      <c r="CU1029" s="197" t="str">
        <f>IF(CT1029&lt;=SMALL(CT$3:CT$1130,1),"MAS PARECIDO","NO")</f>
        <v>NO</v>
      </c>
      <c r="CV1029" s="197" t="str">
        <f>IF(CT1029&lt;=SMALL(CT$3:CT$1130,5),"SIMILAR","NO")</f>
        <v>NO</v>
      </c>
      <c r="CW1029" s="197" t="str">
        <f t="shared" si="766"/>
        <v>N/A</v>
      </c>
      <c r="CX1029" s="197">
        <f t="shared" si="767"/>
        <v>0</v>
      </c>
      <c r="CY1029" s="198">
        <f t="shared" si="768"/>
        <v>0</v>
      </c>
      <c r="CZ1029" s="2">
        <v>0</v>
      </c>
      <c r="DA1029" s="2" t="s">
        <v>2840</v>
      </c>
      <c r="DB1029" s="2">
        <v>0</v>
      </c>
      <c r="DC1029" s="2" t="s">
        <v>189</v>
      </c>
    </row>
    <row r="1030" spans="1:107">
      <c r="A1030" s="24" t="s">
        <v>1178</v>
      </c>
      <c r="B1030" s="46">
        <v>92281.96</v>
      </c>
      <c r="C1030" s="190">
        <f>(B1030-$B$1132)/($B$1133-$B$1132)</f>
        <v>0.10260424394278819</v>
      </c>
      <c r="D1030" s="46">
        <v>35000</v>
      </c>
      <c r="E1030" s="190">
        <f>(D1030-$D$1132)/($D$1133-$D$1132)</f>
        <v>6.9972099162974893E-2</v>
      </c>
      <c r="F1030" s="46" t="s">
        <v>187</v>
      </c>
      <c r="G1030" s="192">
        <f>VLOOKUP(F1030,'DATOS DE SOPORTE'!$Y$5:$Z$8,2,FALSE)</f>
        <v>4</v>
      </c>
      <c r="H1030" s="190">
        <f>(G1030-$G$1132)/($G$1133-$G$1132)</f>
        <v>1</v>
      </c>
      <c r="I1030" s="50">
        <v>1</v>
      </c>
      <c r="J1030" s="200">
        <f t="shared" si="728"/>
        <v>1</v>
      </c>
      <c r="K1030" s="190">
        <f>(J1030-$J$1132)/($J$1133-$J$1132)</f>
        <v>0.2</v>
      </c>
      <c r="L1030" s="193" t="str">
        <f t="shared" si="729"/>
        <v>SI</v>
      </c>
      <c r="M1030" s="46" t="s">
        <v>56</v>
      </c>
      <c r="N1030" s="192">
        <f t="shared" si="730"/>
        <v>1</v>
      </c>
      <c r="O1030" s="190">
        <f>(N1030-N$1132)/(N$1133-N$1132)</f>
        <v>0</v>
      </c>
      <c r="P1030" s="46" t="s">
        <v>58</v>
      </c>
      <c r="Q1030" s="192">
        <f t="shared" si="731"/>
        <v>3</v>
      </c>
      <c r="R1030" s="190">
        <f>(Q1030-Q$1132)/(Q$1133-Q$1132)</f>
        <v>1</v>
      </c>
      <c r="S1030" s="46" t="s">
        <v>60</v>
      </c>
      <c r="T1030" s="192">
        <f t="shared" si="732"/>
        <v>2</v>
      </c>
      <c r="U1030" s="190">
        <f>(T1030-T$1132)/(T$1133-T$1132)</f>
        <v>1</v>
      </c>
      <c r="V1030" s="46" t="s">
        <v>212</v>
      </c>
      <c r="W1030" s="194">
        <f>VLOOKUP(V1030,'DATOS DE SOPORTE'!$S$5:$T$10,2,FALSE)</f>
        <v>3</v>
      </c>
      <c r="X1030" s="201">
        <f>(W1030-W$1132)/(W$1133-W$1132)</f>
        <v>0.4</v>
      </c>
      <c r="Y1030" s="46" t="s">
        <v>188</v>
      </c>
      <c r="Z1030" s="194">
        <f t="shared" si="733"/>
        <v>1</v>
      </c>
      <c r="AA1030" s="201">
        <f>(Z1030-Z$1132)/(Z$1133-Z$1132)</f>
        <v>0</v>
      </c>
      <c r="AB1030" s="46" t="s">
        <v>136</v>
      </c>
      <c r="AC1030" s="194">
        <f t="shared" si="734"/>
        <v>2</v>
      </c>
      <c r="AD1030" s="201">
        <f>(AC1030-AC$1132)/(AC$1133-AC$1132)</f>
        <v>1</v>
      </c>
      <c r="AE1030" s="46" t="s">
        <v>136</v>
      </c>
      <c r="AF1030" s="194">
        <f t="shared" si="735"/>
        <v>2</v>
      </c>
      <c r="AG1030" s="201">
        <f>(AF1030-AF$1132)/(AF$1133-AF$1132)</f>
        <v>1</v>
      </c>
      <c r="AH1030" s="24" t="s">
        <v>67</v>
      </c>
      <c r="AI1030" s="194">
        <f>VLOOKUP(AH1030,'DATOS DE SOPORTE'!$V$5:$W$8,2,FALSE)</f>
        <v>1</v>
      </c>
      <c r="AJ1030" s="201">
        <f>(AI1030-AI$1132)/(AI$1133-AI$1132)</f>
        <v>0</v>
      </c>
      <c r="AK1030" s="58" t="str">
        <f t="shared" si="769"/>
        <v>Bueno</v>
      </c>
      <c r="AL1030" s="196">
        <f>IFERROR(SQRT(($E1030-$E$1136)^2+($C1030-$C$1136)^2),0)</f>
        <v>0.12415181910023405</v>
      </c>
      <c r="AM1030" s="197" t="str">
        <f>IF(AL1030&lt;=SMALL($AL$3:$AL$1130,1),"MAS PARECIDO","NO")</f>
        <v>NO</v>
      </c>
      <c r="AN1030" s="197" t="str">
        <f>IF(AL1030&lt;=SMALL($AL$3:$AL$1130,5),"SIMILAR","NO")</f>
        <v>NO</v>
      </c>
      <c r="AO1030" s="197" t="str">
        <f t="shared" si="736"/>
        <v>N/A</v>
      </c>
      <c r="AP1030" s="197">
        <f t="shared" si="737"/>
        <v>0</v>
      </c>
      <c r="AQ1030" s="198">
        <f t="shared" si="738"/>
        <v>0</v>
      </c>
      <c r="AR1030" s="196">
        <f>IFERROR(SQRT(($E1030-$E$1136)^2+($H1030-$H$1136)^2),0)</f>
        <v>0.67033181220771187</v>
      </c>
      <c r="AS1030" s="197" t="str">
        <f>IF(AR1030&lt;=SMALL(AR$3:AR$1130,1),"MAS PARECIDO","NO")</f>
        <v>NO</v>
      </c>
      <c r="AT1030" s="197" t="str">
        <f>IF(AR1030&lt;=SMALL(AR$3:AR$1130,5),"SIMILAR","NO")</f>
        <v>NO</v>
      </c>
      <c r="AU1030" s="197" t="str">
        <f t="shared" si="739"/>
        <v>N/A</v>
      </c>
      <c r="AV1030" s="197">
        <f t="shared" si="740"/>
        <v>0</v>
      </c>
      <c r="AW1030" s="198">
        <f t="shared" si="741"/>
        <v>0</v>
      </c>
      <c r="AX1030" s="199">
        <f>IFERROR(SQRT(($E1030-$E$1136)^2+($K1030-$K$1136)^2),0)</f>
        <v>7.0002100063001893E-2</v>
      </c>
      <c r="AY1030" s="197" t="str">
        <f>IF(AX1030&lt;=SMALL(AX$3:AX$1130,1),"MAS PARECIDO","NO")</f>
        <v>NO</v>
      </c>
      <c r="AZ1030" s="197" t="str">
        <f>IF(AX1030&lt;=SMALL(AX$3:AX$1130,5),"SIMILAR","NO")</f>
        <v>NO</v>
      </c>
      <c r="BA1030" s="197" t="str">
        <f t="shared" si="742"/>
        <v>N/A</v>
      </c>
      <c r="BB1030" s="197">
        <f t="shared" si="743"/>
        <v>0</v>
      </c>
      <c r="BC1030" s="198">
        <f t="shared" si="744"/>
        <v>0</v>
      </c>
      <c r="BD1030" s="196">
        <f>IFERROR(SQRT(($E1030-$E$1136)^2+($O1030-$O$1136)^2),0)</f>
        <v>1.0024471527283774</v>
      </c>
      <c r="BE1030" s="197" t="str">
        <f>IF(BD1030&lt;=SMALL(BD$3:BD$1130,1),"MAS PARECIDO","NO")</f>
        <v>NO</v>
      </c>
      <c r="BF1030" s="197" t="str">
        <f>IF(BD1030&lt;=SMALL(BD$3:BD$1130,5),"SIMILAR","NO")</f>
        <v>NO</v>
      </c>
      <c r="BG1030" s="197" t="str">
        <f t="shared" si="745"/>
        <v>N/A</v>
      </c>
      <c r="BH1030" s="197">
        <f t="shared" si="746"/>
        <v>0</v>
      </c>
      <c r="BI1030" s="198">
        <f t="shared" si="747"/>
        <v>0</v>
      </c>
      <c r="BJ1030" s="199">
        <f>IFERROR(SQRT(($E1030-$E$1136)^2+($R1030-$R$1136)^2),0)</f>
        <v>0.50487651362806585</v>
      </c>
      <c r="BK1030" s="197" t="str">
        <f>IF(BJ1030&lt;=SMALL(BJ$3:BJ$1130,1),"MAS PARECIDO","NO")</f>
        <v>NO</v>
      </c>
      <c r="BL1030" s="197" t="str">
        <f>IF(BJ1030&lt;=SMALL(BJ$3:BJ$1130,5),"SIMILAR","NO")</f>
        <v>NO</v>
      </c>
      <c r="BM1030" s="197" t="str">
        <f t="shared" si="748"/>
        <v>N/A</v>
      </c>
      <c r="BN1030" s="197">
        <f t="shared" si="749"/>
        <v>0</v>
      </c>
      <c r="BO1030" s="198">
        <f t="shared" si="750"/>
        <v>0</v>
      </c>
      <c r="BP1030" s="199">
        <f>IFERROR(SQRT(($E1030-$E$1136)^2+($U1030-$U$1136)^2),0)</f>
        <v>1.0024471527283774</v>
      </c>
      <c r="BQ1030" s="197" t="str">
        <f>IF(BP1030&lt;=SMALL(BP$3:BP$1130,1),"MAS PARECIDO","NO")</f>
        <v>NO</v>
      </c>
      <c r="BR1030" s="197" t="str">
        <f>IF(BP1030&lt;=SMALL(BP$3:BP$1130,5),"SIMILAR","NO")</f>
        <v>NO</v>
      </c>
      <c r="BS1030" s="197" t="str">
        <f t="shared" si="751"/>
        <v>N/A</v>
      </c>
      <c r="BT1030" s="197">
        <f t="shared" si="752"/>
        <v>0</v>
      </c>
      <c r="BU1030" s="198">
        <f t="shared" si="753"/>
        <v>0</v>
      </c>
      <c r="BV1030" s="199">
        <f>IFERROR(SQRT(($E1030-$E$1136)^2+($X1030-$X$1136)^2),0)</f>
        <v>0.40607917209976502</v>
      </c>
      <c r="BW1030" s="197" t="str">
        <f>IF(BV1030&lt;=SMALL(BV$3:BV$1130,1),"MAS PARECIDO","NO")</f>
        <v>NO</v>
      </c>
      <c r="BX1030" s="197" t="str">
        <f>IF(BV1030&lt;=SMALL(BV$3:BV$1130,5),"SIMILAR","NO")</f>
        <v>NO</v>
      </c>
      <c r="BY1030" s="197" t="str">
        <f t="shared" si="754"/>
        <v>N/A</v>
      </c>
      <c r="BZ1030" s="197">
        <f t="shared" si="755"/>
        <v>0</v>
      </c>
      <c r="CA1030" s="198">
        <f t="shared" si="756"/>
        <v>0</v>
      </c>
      <c r="CB1030" s="199">
        <f>IFERROR(SQRT(($E1030-$E$1136)^2+($AA1030-$AA$1136)^2),0)</f>
        <v>7.0002100063001893E-2</v>
      </c>
      <c r="CC1030" s="197" t="str">
        <f>IF(CB1030&lt;=SMALL(CB$3:CB$1130,1),"MAS PARECIDO","NO")</f>
        <v>NO</v>
      </c>
      <c r="CD1030" s="197" t="str">
        <f>IF(CB1030&lt;=SMALL(CB$3:CB$1130,5),"SIMILAR","NO")</f>
        <v>NO</v>
      </c>
      <c r="CE1030" s="197" t="str">
        <f t="shared" si="757"/>
        <v>N/A</v>
      </c>
      <c r="CF1030" s="197">
        <f t="shared" si="758"/>
        <v>0</v>
      </c>
      <c r="CG1030" s="198">
        <f t="shared" si="759"/>
        <v>0</v>
      </c>
      <c r="CH1030" s="199">
        <f>IFERROR(SQRT(($E1030-$E$1136)^2+($AD1030-$AD$1136)^2),0)</f>
        <v>7.0002100063001893E-2</v>
      </c>
      <c r="CI1030" s="197" t="str">
        <f>IF(CH1030&lt;=SMALL(CH$3:CH$1130,1),"MAS PARECIDO","NO")</f>
        <v>NO</v>
      </c>
      <c r="CJ1030" s="197" t="str">
        <f>IF(CH1030&lt;=SMALL(CH$3:CH$1130,5),"SIMILAR","NO")</f>
        <v>NO</v>
      </c>
      <c r="CK1030" s="197" t="str">
        <f t="shared" si="760"/>
        <v>N/A</v>
      </c>
      <c r="CL1030" s="197">
        <f t="shared" si="761"/>
        <v>0</v>
      </c>
      <c r="CM1030" s="198">
        <f t="shared" si="762"/>
        <v>0</v>
      </c>
      <c r="CN1030" s="199">
        <f>IFERROR(SQRT(($E1030-$E$1136)^2+($AG1030-$AG$1136)^2),0)</f>
        <v>7.0002100063001893E-2</v>
      </c>
      <c r="CO1030" s="197" t="str">
        <f>IF(CN1030&lt;=SMALL(CN$3:CN$1130,1),"MAS PARECIDO","NO")</f>
        <v>NO</v>
      </c>
      <c r="CP1030" s="197" t="str">
        <f>IF(CN1030&lt;=SMALL(CN$3:CN$1130,5),"SIMILAR","NO")</f>
        <v>NO</v>
      </c>
      <c r="CQ1030" s="197" t="str">
        <f t="shared" si="763"/>
        <v>N/A</v>
      </c>
      <c r="CR1030" s="197">
        <f t="shared" si="764"/>
        <v>0</v>
      </c>
      <c r="CS1030" s="198">
        <f t="shared" si="765"/>
        <v>0</v>
      </c>
      <c r="CT1030" s="199">
        <f>IFERROR(SQRT(($E1030-$E$1136)^2+($AJ1030-$AJ$1136)^2),0)</f>
        <v>7.0002100063001893E-2</v>
      </c>
      <c r="CU1030" s="197" t="str">
        <f>IF(CT1030&lt;=SMALL(CT$3:CT$1130,1),"MAS PARECIDO","NO")</f>
        <v>NO</v>
      </c>
      <c r="CV1030" s="197" t="str">
        <f>IF(CT1030&lt;=SMALL(CT$3:CT$1130,5),"SIMILAR","NO")</f>
        <v>NO</v>
      </c>
      <c r="CW1030" s="197" t="str">
        <f t="shared" si="766"/>
        <v>N/A</v>
      </c>
      <c r="CX1030" s="197">
        <f t="shared" si="767"/>
        <v>0</v>
      </c>
      <c r="CY1030" s="198">
        <f t="shared" si="768"/>
        <v>0</v>
      </c>
      <c r="CZ1030" s="2">
        <v>0</v>
      </c>
      <c r="DA1030" s="2" t="s">
        <v>2841</v>
      </c>
      <c r="DB1030" s="2">
        <v>0</v>
      </c>
      <c r="DC1030" s="2" t="s">
        <v>189</v>
      </c>
    </row>
    <row r="1031" spans="1:107">
      <c r="A1031" s="24" t="s">
        <v>1179</v>
      </c>
      <c r="B1031" s="46">
        <v>65760.38</v>
      </c>
      <c r="C1031" s="190">
        <f>(B1031-$B$1132)/($B$1133-$B$1132)</f>
        <v>7.16028188154956E-2</v>
      </c>
      <c r="D1031" s="46">
        <v>13000</v>
      </c>
      <c r="E1031" s="190">
        <f>(D1031-$D$1132)/($D$1133-$D$1132)</f>
        <v>2.59707791233737E-2</v>
      </c>
      <c r="F1031" s="46" t="s">
        <v>191</v>
      </c>
      <c r="G1031" s="192">
        <f>VLOOKUP(F1031,'DATOS DE SOPORTE'!$Y$5:$Z$8,2,FALSE)</f>
        <v>1</v>
      </c>
      <c r="H1031" s="190">
        <f>(G1031-$G$1132)/($G$1133-$G$1132)</f>
        <v>0</v>
      </c>
      <c r="I1031" s="50">
        <v>0</v>
      </c>
      <c r="J1031" s="200">
        <f t="shared" si="728"/>
        <v>0</v>
      </c>
      <c r="K1031" s="190">
        <f>(J1031-$J$1132)/($J$1133-$J$1132)</f>
        <v>0</v>
      </c>
      <c r="L1031" s="193" t="str">
        <f t="shared" si="729"/>
        <v>NO</v>
      </c>
      <c r="M1031" s="46" t="s">
        <v>192</v>
      </c>
      <c r="N1031" s="192">
        <f t="shared" si="730"/>
        <v>2</v>
      </c>
      <c r="O1031" s="190">
        <f>(N1031-N$1132)/(N$1133-N$1132)</f>
        <v>1</v>
      </c>
      <c r="P1031" s="46" t="s">
        <v>193</v>
      </c>
      <c r="Q1031" s="192">
        <f t="shared" si="731"/>
        <v>2</v>
      </c>
      <c r="R1031" s="190">
        <f>(Q1031-Q$1132)/(Q$1133-Q$1132)</f>
        <v>0.5</v>
      </c>
      <c r="S1031" s="46" t="s">
        <v>194</v>
      </c>
      <c r="T1031" s="192">
        <f t="shared" si="732"/>
        <v>1</v>
      </c>
      <c r="U1031" s="190">
        <f>(T1031-T$1132)/(T$1133-T$1132)</f>
        <v>0</v>
      </c>
      <c r="V1031" s="46" t="s">
        <v>62</v>
      </c>
      <c r="W1031" s="194">
        <f>VLOOKUP(V1031,'DATOS DE SOPORTE'!$S$5:$T$10,2,FALSE)</f>
        <v>1</v>
      </c>
      <c r="X1031" s="201">
        <f>(W1031-W$1132)/(W$1133-W$1132)</f>
        <v>0</v>
      </c>
      <c r="Y1031" s="46" t="s">
        <v>136</v>
      </c>
      <c r="Z1031" s="194">
        <f t="shared" si="733"/>
        <v>2</v>
      </c>
      <c r="AA1031" s="201">
        <f>(Z1031-Z$1132)/(Z$1133-Z$1132)</f>
        <v>1</v>
      </c>
      <c r="AB1031" s="46" t="s">
        <v>136</v>
      </c>
      <c r="AC1031" s="194">
        <f t="shared" si="734"/>
        <v>2</v>
      </c>
      <c r="AD1031" s="201">
        <f>(AC1031-AC$1132)/(AC$1133-AC$1132)</f>
        <v>1</v>
      </c>
      <c r="AE1031" s="46" t="s">
        <v>188</v>
      </c>
      <c r="AF1031" s="194">
        <f t="shared" si="735"/>
        <v>1</v>
      </c>
      <c r="AG1031" s="201">
        <f>(AF1031-AF$1132)/(AF$1133-AF$1132)</f>
        <v>0</v>
      </c>
      <c r="AH1031" s="24" t="s">
        <v>67</v>
      </c>
      <c r="AI1031" s="194">
        <f>VLOOKUP(AH1031,'DATOS DE SOPORTE'!$V$5:$W$8,2,FALSE)</f>
        <v>1</v>
      </c>
      <c r="AJ1031" s="201">
        <f>(AI1031-AI$1132)/(AI$1133-AI$1132)</f>
        <v>0</v>
      </c>
      <c r="AK1031" s="58" t="str">
        <f t="shared" si="769"/>
        <v>Bueno</v>
      </c>
      <c r="AL1031" s="196">
        <f>IFERROR(SQRT(($E1031-$E$1136)^2+($C1031-$C$1136)^2),0)</f>
        <v>0.13604395400511268</v>
      </c>
      <c r="AM1031" s="197" t="str">
        <f>IF(AL1031&lt;=SMALL($AL$3:$AL$1130,1),"MAS PARECIDO","NO")</f>
        <v>NO</v>
      </c>
      <c r="AN1031" s="197" t="str">
        <f>IF(AL1031&lt;=SMALL($AL$3:$AL$1130,5),"SIMILAR","NO")</f>
        <v>NO</v>
      </c>
      <c r="AO1031" s="197" t="str">
        <f t="shared" si="736"/>
        <v>N/A</v>
      </c>
      <c r="AP1031" s="197">
        <f t="shared" si="737"/>
        <v>0</v>
      </c>
      <c r="AQ1031" s="198">
        <f t="shared" si="738"/>
        <v>0</v>
      </c>
      <c r="AR1031" s="196">
        <f>IFERROR(SQRT(($E1031-$E$1136)^2+($H1031-$H$1136)^2),0)</f>
        <v>0.33434585637171632</v>
      </c>
      <c r="AS1031" s="197" t="str">
        <f>IF(AR1031&lt;=SMALL(AR$3:AR$1130,1),"MAS PARECIDO","NO")</f>
        <v>NO</v>
      </c>
      <c r="AT1031" s="197" t="str">
        <f>IF(AR1031&lt;=SMALL(AR$3:AR$1130,5),"SIMILAR","NO")</f>
        <v>NO</v>
      </c>
      <c r="AU1031" s="197" t="str">
        <f t="shared" si="739"/>
        <v>N/A</v>
      </c>
      <c r="AV1031" s="197">
        <f t="shared" si="740"/>
        <v>0</v>
      </c>
      <c r="AW1031" s="198">
        <f t="shared" si="741"/>
        <v>0</v>
      </c>
      <c r="AX1031" s="199">
        <f>IFERROR(SQRT(($E1031-$E$1136)^2+($K1031-$K$1136)^2),0)</f>
        <v>0.20168302001364735</v>
      </c>
      <c r="AY1031" s="197" t="str">
        <f>IF(AX1031&lt;=SMALL(AX$3:AX$1130,1),"MAS PARECIDO","NO")</f>
        <v>NO</v>
      </c>
      <c r="AZ1031" s="197" t="str">
        <f>IF(AX1031&lt;=SMALL(AX$3:AX$1130,5),"SIMILAR","NO")</f>
        <v>NO</v>
      </c>
      <c r="BA1031" s="197" t="str">
        <f t="shared" si="742"/>
        <v>N/A</v>
      </c>
      <c r="BB1031" s="197">
        <f t="shared" si="743"/>
        <v>0</v>
      </c>
      <c r="BC1031" s="198">
        <f t="shared" si="744"/>
        <v>0</v>
      </c>
      <c r="BD1031" s="196">
        <f>IFERROR(SQRT(($E1031-$E$1136)^2+($O1031-$O$1136)^2),0)</f>
        <v>2.6000780023400699E-2</v>
      </c>
      <c r="BE1031" s="197" t="str">
        <f>IF(BD1031&lt;=SMALL(BD$3:BD$1130,1),"MAS PARECIDO","NO")</f>
        <v>NO</v>
      </c>
      <c r="BF1031" s="197" t="str">
        <f>IF(BD1031&lt;=SMALL(BD$3:BD$1130,5),"SIMILAR","NO")</f>
        <v>NO</v>
      </c>
      <c r="BG1031" s="197" t="str">
        <f t="shared" si="745"/>
        <v>N/A</v>
      </c>
      <c r="BH1031" s="197">
        <f t="shared" si="746"/>
        <v>0</v>
      </c>
      <c r="BI1031" s="198">
        <f t="shared" si="747"/>
        <v>0</v>
      </c>
      <c r="BJ1031" s="199">
        <f>IFERROR(SQRT(($E1031-$E$1136)^2+($R1031-$R$1136)^2),0)</f>
        <v>2.6000780023400699E-2</v>
      </c>
      <c r="BK1031" s="197" t="str">
        <f>IF(BJ1031&lt;=SMALL(BJ$3:BJ$1130,1),"MAS PARECIDO","NO")</f>
        <v>NO</v>
      </c>
      <c r="BL1031" s="197" t="str">
        <f>IF(BJ1031&lt;=SMALL(BJ$3:BJ$1130,5),"SIMILAR","NO")</f>
        <v>NO</v>
      </c>
      <c r="BM1031" s="197" t="str">
        <f t="shared" si="748"/>
        <v>N/A</v>
      </c>
      <c r="BN1031" s="197">
        <f t="shared" si="749"/>
        <v>0</v>
      </c>
      <c r="BO1031" s="198">
        <f t="shared" si="750"/>
        <v>0</v>
      </c>
      <c r="BP1031" s="199">
        <f>IFERROR(SQRT(($E1031-$E$1136)^2+($U1031-$U$1136)^2),0)</f>
        <v>2.6000780023400699E-2</v>
      </c>
      <c r="BQ1031" s="197" t="str">
        <f>IF(BP1031&lt;=SMALL(BP$3:BP$1130,1),"MAS PARECIDO","NO")</f>
        <v>NO</v>
      </c>
      <c r="BR1031" s="197" t="str">
        <f>IF(BP1031&lt;=SMALL(BP$3:BP$1130,5),"SIMILAR","NO")</f>
        <v>NO</v>
      </c>
      <c r="BS1031" s="197" t="str">
        <f t="shared" si="751"/>
        <v>N/A</v>
      </c>
      <c r="BT1031" s="197">
        <f t="shared" si="752"/>
        <v>0</v>
      </c>
      <c r="BU1031" s="198">
        <f t="shared" si="753"/>
        <v>0</v>
      </c>
      <c r="BV1031" s="199">
        <f>IFERROR(SQRT(($E1031-$E$1136)^2+($X1031-$X$1136)^2),0)</f>
        <v>2.6000780023400699E-2</v>
      </c>
      <c r="BW1031" s="197" t="str">
        <f>IF(BV1031&lt;=SMALL(BV$3:BV$1130,1),"MAS PARECIDO","NO")</f>
        <v>NO</v>
      </c>
      <c r="BX1031" s="197" t="str">
        <f>IF(BV1031&lt;=SMALL(BV$3:BV$1130,5),"SIMILAR","NO")</f>
        <v>NO</v>
      </c>
      <c r="BY1031" s="197" t="str">
        <f t="shared" si="754"/>
        <v>N/A</v>
      </c>
      <c r="BZ1031" s="197">
        <f t="shared" si="755"/>
        <v>0</v>
      </c>
      <c r="CA1031" s="198">
        <f t="shared" si="756"/>
        <v>0</v>
      </c>
      <c r="CB1031" s="199">
        <f>IFERROR(SQRT(($E1031-$E$1136)^2+($AA1031-$AA$1136)^2),0)</f>
        <v>1.00033796317136</v>
      </c>
      <c r="CC1031" s="197" t="str">
        <f>IF(CB1031&lt;=SMALL(CB$3:CB$1130,1),"MAS PARECIDO","NO")</f>
        <v>NO</v>
      </c>
      <c r="CD1031" s="197" t="str">
        <f>IF(CB1031&lt;=SMALL(CB$3:CB$1130,5),"SIMILAR","NO")</f>
        <v>NO</v>
      </c>
      <c r="CE1031" s="197" t="str">
        <f t="shared" si="757"/>
        <v>N/A</v>
      </c>
      <c r="CF1031" s="197">
        <f t="shared" si="758"/>
        <v>0</v>
      </c>
      <c r="CG1031" s="198">
        <f t="shared" si="759"/>
        <v>0</v>
      </c>
      <c r="CH1031" s="199">
        <f>IFERROR(SQRT(($E1031-$E$1136)^2+($AD1031-$AD$1136)^2),0)</f>
        <v>2.6000780023400699E-2</v>
      </c>
      <c r="CI1031" s="197" t="str">
        <f>IF(CH1031&lt;=SMALL(CH$3:CH$1130,1),"MAS PARECIDO","NO")</f>
        <v>NO</v>
      </c>
      <c r="CJ1031" s="197" t="str">
        <f>IF(CH1031&lt;=SMALL(CH$3:CH$1130,5),"SIMILAR","NO")</f>
        <v>NO</v>
      </c>
      <c r="CK1031" s="197" t="str">
        <f t="shared" si="760"/>
        <v>N/A</v>
      </c>
      <c r="CL1031" s="197">
        <f t="shared" si="761"/>
        <v>0</v>
      </c>
      <c r="CM1031" s="198">
        <f t="shared" si="762"/>
        <v>0</v>
      </c>
      <c r="CN1031" s="199">
        <f>IFERROR(SQRT(($E1031-$E$1136)^2+($AG1031-$AG$1136)^2),0)</f>
        <v>1.00033796317136</v>
      </c>
      <c r="CO1031" s="197" t="str">
        <f>IF(CN1031&lt;=SMALL(CN$3:CN$1130,1),"MAS PARECIDO","NO")</f>
        <v>NO</v>
      </c>
      <c r="CP1031" s="197" t="str">
        <f>IF(CN1031&lt;=SMALL(CN$3:CN$1130,5),"SIMILAR","NO")</f>
        <v>NO</v>
      </c>
      <c r="CQ1031" s="197" t="str">
        <f t="shared" si="763"/>
        <v>N/A</v>
      </c>
      <c r="CR1031" s="197">
        <f t="shared" si="764"/>
        <v>0</v>
      </c>
      <c r="CS1031" s="198">
        <f t="shared" si="765"/>
        <v>0</v>
      </c>
      <c r="CT1031" s="199">
        <f>IFERROR(SQRT(($E1031-$E$1136)^2+($AJ1031-$AJ$1136)^2),0)</f>
        <v>2.6000780023400699E-2</v>
      </c>
      <c r="CU1031" s="197" t="str">
        <f>IF(CT1031&lt;=SMALL(CT$3:CT$1130,1),"MAS PARECIDO","NO")</f>
        <v>NO</v>
      </c>
      <c r="CV1031" s="197" t="str">
        <f>IF(CT1031&lt;=SMALL(CT$3:CT$1130,5),"SIMILAR","NO")</f>
        <v>NO</v>
      </c>
      <c r="CW1031" s="197" t="str">
        <f t="shared" si="766"/>
        <v>N/A</v>
      </c>
      <c r="CX1031" s="197">
        <f t="shared" si="767"/>
        <v>0</v>
      </c>
      <c r="CY1031" s="198">
        <f t="shared" si="768"/>
        <v>0</v>
      </c>
      <c r="CZ1031" s="2">
        <v>0</v>
      </c>
      <c r="DA1031" s="2" t="s">
        <v>2842</v>
      </c>
      <c r="DB1031" s="2">
        <v>0</v>
      </c>
      <c r="DC1031" s="2" t="s">
        <v>189</v>
      </c>
    </row>
    <row r="1032" spans="1:107">
      <c r="A1032" s="24" t="s">
        <v>1180</v>
      </c>
      <c r="B1032" s="46">
        <v>162643.07</v>
      </c>
      <c r="C1032" s="190">
        <f>(B1032-$B$1132)/($B$1133-$B$1132)</f>
        <v>0.18485027466713416</v>
      </c>
      <c r="D1032" s="46">
        <v>30000</v>
      </c>
      <c r="E1032" s="190">
        <f>(D1032-$D$1132)/($D$1133-$D$1132)</f>
        <v>5.9971799153974617E-2</v>
      </c>
      <c r="F1032" s="46" t="s">
        <v>53</v>
      </c>
      <c r="G1032" s="192">
        <f>VLOOKUP(F1032,'DATOS DE SOPORTE'!$Y$5:$Z$8,2,FALSE)</f>
        <v>2</v>
      </c>
      <c r="H1032" s="190">
        <f>(G1032-$G$1132)/($G$1133-$G$1132)</f>
        <v>0.33333333333333331</v>
      </c>
      <c r="I1032" s="50">
        <v>0</v>
      </c>
      <c r="J1032" s="200">
        <f t="shared" si="728"/>
        <v>0</v>
      </c>
      <c r="K1032" s="190">
        <f>(J1032-$J$1132)/($J$1133-$J$1132)</f>
        <v>0</v>
      </c>
      <c r="L1032" s="193" t="str">
        <f t="shared" si="729"/>
        <v>NO</v>
      </c>
      <c r="M1032" s="46" t="s">
        <v>192</v>
      </c>
      <c r="N1032" s="192">
        <f t="shared" si="730"/>
        <v>2</v>
      </c>
      <c r="O1032" s="190">
        <f>(N1032-N$1132)/(N$1133-N$1132)</f>
        <v>1</v>
      </c>
      <c r="P1032" s="46" t="s">
        <v>193</v>
      </c>
      <c r="Q1032" s="192">
        <f t="shared" si="731"/>
        <v>2</v>
      </c>
      <c r="R1032" s="190">
        <f>(Q1032-Q$1132)/(Q$1133-Q$1132)</f>
        <v>0.5</v>
      </c>
      <c r="S1032" s="46" t="s">
        <v>194</v>
      </c>
      <c r="T1032" s="192">
        <f t="shared" si="732"/>
        <v>1</v>
      </c>
      <c r="U1032" s="190">
        <f>(T1032-T$1132)/(T$1133-T$1132)</f>
        <v>0</v>
      </c>
      <c r="V1032" s="46" t="s">
        <v>212</v>
      </c>
      <c r="W1032" s="194">
        <f>VLOOKUP(V1032,'DATOS DE SOPORTE'!$S$5:$T$10,2,FALSE)</f>
        <v>3</v>
      </c>
      <c r="X1032" s="201">
        <f>(W1032-W$1132)/(W$1133-W$1132)</f>
        <v>0.4</v>
      </c>
      <c r="Y1032" s="46" t="s">
        <v>188</v>
      </c>
      <c r="Z1032" s="194">
        <f t="shared" si="733"/>
        <v>1</v>
      </c>
      <c r="AA1032" s="201">
        <f>(Z1032-Z$1132)/(Z$1133-Z$1132)</f>
        <v>0</v>
      </c>
      <c r="AB1032" s="46" t="s">
        <v>136</v>
      </c>
      <c r="AC1032" s="194">
        <f t="shared" si="734"/>
        <v>2</v>
      </c>
      <c r="AD1032" s="201">
        <f>(AC1032-AC$1132)/(AC$1133-AC$1132)</f>
        <v>1</v>
      </c>
      <c r="AE1032" s="46" t="s">
        <v>136</v>
      </c>
      <c r="AF1032" s="194">
        <f t="shared" si="735"/>
        <v>2</v>
      </c>
      <c r="AG1032" s="201">
        <f>(AF1032-AF$1132)/(AF$1133-AF$1132)</f>
        <v>1</v>
      </c>
      <c r="AH1032" s="24" t="s">
        <v>67</v>
      </c>
      <c r="AI1032" s="194">
        <f>VLOOKUP(AH1032,'DATOS DE SOPORTE'!$V$5:$W$8,2,FALSE)</f>
        <v>1</v>
      </c>
      <c r="AJ1032" s="201">
        <f>(AI1032-AI$1132)/(AI$1133-AI$1132)</f>
        <v>0</v>
      </c>
      <c r="AK1032" s="58" t="str">
        <f t="shared" si="769"/>
        <v>Regular</v>
      </c>
      <c r="AL1032" s="196">
        <f>IFERROR(SQRT(($E1032-$E$1136)^2+($C1032-$C$1136)^2),0)</f>
        <v>6.333915985777229E-2</v>
      </c>
      <c r="AM1032" s="197" t="str">
        <f>IF(AL1032&lt;=SMALL($AL$3:$AL$1130,1),"MAS PARECIDO","NO")</f>
        <v>NO</v>
      </c>
      <c r="AN1032" s="197" t="str">
        <f>IF(AL1032&lt;=SMALL($AL$3:$AL$1130,5),"SIMILAR","NO")</f>
        <v>NO</v>
      </c>
      <c r="AO1032" s="197" t="str">
        <f t="shared" si="736"/>
        <v>N/A</v>
      </c>
      <c r="AP1032" s="197">
        <f t="shared" si="737"/>
        <v>0</v>
      </c>
      <c r="AQ1032" s="198">
        <f t="shared" si="738"/>
        <v>0</v>
      </c>
      <c r="AR1032" s="196">
        <f>IFERROR(SQRT(($E1032-$E$1136)^2+($H1032-$H$1136)^2),0)</f>
        <v>6.0001800054001617E-2</v>
      </c>
      <c r="AS1032" s="197" t="str">
        <f>IF(AR1032&lt;=SMALL(AR$3:AR$1130,1),"MAS PARECIDO","NO")</f>
        <v>NO</v>
      </c>
      <c r="AT1032" s="197" t="str">
        <f>IF(AR1032&lt;=SMALL(AR$3:AR$1130,5),"SIMILAR","NO")</f>
        <v>NO</v>
      </c>
      <c r="AU1032" s="197" t="str">
        <f t="shared" si="739"/>
        <v>N/A</v>
      </c>
      <c r="AV1032" s="197">
        <f t="shared" si="740"/>
        <v>0</v>
      </c>
      <c r="AW1032" s="198">
        <f t="shared" si="741"/>
        <v>0</v>
      </c>
      <c r="AX1032" s="199">
        <f>IFERROR(SQRT(($E1032-$E$1136)^2+($K1032-$K$1136)^2),0)</f>
        <v>0.2088066474270405</v>
      </c>
      <c r="AY1032" s="197" t="str">
        <f>IF(AX1032&lt;=SMALL(AX$3:AX$1130,1),"MAS PARECIDO","NO")</f>
        <v>NO</v>
      </c>
      <c r="AZ1032" s="197" t="str">
        <f>IF(AX1032&lt;=SMALL(AX$3:AX$1130,5),"SIMILAR","NO")</f>
        <v>NO</v>
      </c>
      <c r="BA1032" s="197" t="str">
        <f t="shared" si="742"/>
        <v>N/A</v>
      </c>
      <c r="BB1032" s="197">
        <f t="shared" si="743"/>
        <v>0</v>
      </c>
      <c r="BC1032" s="198">
        <f t="shared" si="744"/>
        <v>0</v>
      </c>
      <c r="BD1032" s="196">
        <f>IFERROR(SQRT(($E1032-$E$1136)^2+($O1032-$O$1136)^2),0)</f>
        <v>6.0001800054001617E-2</v>
      </c>
      <c r="BE1032" s="197" t="str">
        <f>IF(BD1032&lt;=SMALL(BD$3:BD$1130,1),"MAS PARECIDO","NO")</f>
        <v>NO</v>
      </c>
      <c r="BF1032" s="197" t="str">
        <f>IF(BD1032&lt;=SMALL(BD$3:BD$1130,5),"SIMILAR","NO")</f>
        <v>NO</v>
      </c>
      <c r="BG1032" s="197" t="str">
        <f t="shared" si="745"/>
        <v>N/A</v>
      </c>
      <c r="BH1032" s="197">
        <f t="shared" si="746"/>
        <v>0</v>
      </c>
      <c r="BI1032" s="198">
        <f t="shared" si="747"/>
        <v>0</v>
      </c>
      <c r="BJ1032" s="199">
        <f>IFERROR(SQRT(($E1032-$E$1136)^2+($R1032-$R$1136)^2),0)</f>
        <v>6.0001800054001617E-2</v>
      </c>
      <c r="BK1032" s="197" t="str">
        <f>IF(BJ1032&lt;=SMALL(BJ$3:BJ$1130,1),"MAS PARECIDO","NO")</f>
        <v>NO</v>
      </c>
      <c r="BL1032" s="197" t="str">
        <f>IF(BJ1032&lt;=SMALL(BJ$3:BJ$1130,5),"SIMILAR","NO")</f>
        <v>NO</v>
      </c>
      <c r="BM1032" s="197" t="str">
        <f t="shared" si="748"/>
        <v>N/A</v>
      </c>
      <c r="BN1032" s="197">
        <f t="shared" si="749"/>
        <v>0</v>
      </c>
      <c r="BO1032" s="198">
        <f t="shared" si="750"/>
        <v>0</v>
      </c>
      <c r="BP1032" s="199">
        <f>IFERROR(SQRT(($E1032-$E$1136)^2+($U1032-$U$1136)^2),0)</f>
        <v>6.0001800054001617E-2</v>
      </c>
      <c r="BQ1032" s="197" t="str">
        <f>IF(BP1032&lt;=SMALL(BP$3:BP$1130,1),"MAS PARECIDO","NO")</f>
        <v>NO</v>
      </c>
      <c r="BR1032" s="197" t="str">
        <f>IF(BP1032&lt;=SMALL(BP$3:BP$1130,5),"SIMILAR","NO")</f>
        <v>NO</v>
      </c>
      <c r="BS1032" s="197" t="str">
        <f t="shared" si="751"/>
        <v>N/A</v>
      </c>
      <c r="BT1032" s="197">
        <f t="shared" si="752"/>
        <v>0</v>
      </c>
      <c r="BU1032" s="198">
        <f t="shared" si="753"/>
        <v>0</v>
      </c>
      <c r="BV1032" s="199">
        <f>IFERROR(SQRT(($E1032-$E$1136)^2+($X1032-$X$1136)^2),0)</f>
        <v>0.40447523534787688</v>
      </c>
      <c r="BW1032" s="197" t="str">
        <f>IF(BV1032&lt;=SMALL(BV$3:BV$1130,1),"MAS PARECIDO","NO")</f>
        <v>NO</v>
      </c>
      <c r="BX1032" s="197" t="str">
        <f>IF(BV1032&lt;=SMALL(BV$3:BV$1130,5),"SIMILAR","NO")</f>
        <v>NO</v>
      </c>
      <c r="BY1032" s="197" t="str">
        <f t="shared" si="754"/>
        <v>N/A</v>
      </c>
      <c r="BZ1032" s="197">
        <f t="shared" si="755"/>
        <v>0</v>
      </c>
      <c r="CA1032" s="198">
        <f t="shared" si="756"/>
        <v>0</v>
      </c>
      <c r="CB1032" s="199">
        <f>IFERROR(SQRT(($E1032-$E$1136)^2+($AA1032-$AA$1136)^2),0)</f>
        <v>6.0001800054001617E-2</v>
      </c>
      <c r="CC1032" s="197" t="str">
        <f>IF(CB1032&lt;=SMALL(CB$3:CB$1130,1),"MAS PARECIDO","NO")</f>
        <v>NO</v>
      </c>
      <c r="CD1032" s="197" t="str">
        <f>IF(CB1032&lt;=SMALL(CB$3:CB$1130,5),"SIMILAR","NO")</f>
        <v>NO</v>
      </c>
      <c r="CE1032" s="197" t="str">
        <f t="shared" si="757"/>
        <v>N/A</v>
      </c>
      <c r="CF1032" s="197">
        <f t="shared" si="758"/>
        <v>0</v>
      </c>
      <c r="CG1032" s="198">
        <f t="shared" si="759"/>
        <v>0</v>
      </c>
      <c r="CH1032" s="199">
        <f>IFERROR(SQRT(($E1032-$E$1136)^2+($AD1032-$AD$1136)^2),0)</f>
        <v>6.0001800054001617E-2</v>
      </c>
      <c r="CI1032" s="197" t="str">
        <f>IF(CH1032&lt;=SMALL(CH$3:CH$1130,1),"MAS PARECIDO","NO")</f>
        <v>NO</v>
      </c>
      <c r="CJ1032" s="197" t="str">
        <f>IF(CH1032&lt;=SMALL(CH$3:CH$1130,5),"SIMILAR","NO")</f>
        <v>NO</v>
      </c>
      <c r="CK1032" s="197" t="str">
        <f t="shared" si="760"/>
        <v>N/A</v>
      </c>
      <c r="CL1032" s="197">
        <f t="shared" si="761"/>
        <v>0</v>
      </c>
      <c r="CM1032" s="198">
        <f t="shared" si="762"/>
        <v>0</v>
      </c>
      <c r="CN1032" s="199">
        <f>IFERROR(SQRT(($E1032-$E$1136)^2+($AG1032-$AG$1136)^2),0)</f>
        <v>6.0001800054001617E-2</v>
      </c>
      <c r="CO1032" s="197" t="str">
        <f>IF(CN1032&lt;=SMALL(CN$3:CN$1130,1),"MAS PARECIDO","NO")</f>
        <v>NO</v>
      </c>
      <c r="CP1032" s="197" t="str">
        <f>IF(CN1032&lt;=SMALL(CN$3:CN$1130,5),"SIMILAR","NO")</f>
        <v>NO</v>
      </c>
      <c r="CQ1032" s="197" t="str">
        <f t="shared" si="763"/>
        <v>N/A</v>
      </c>
      <c r="CR1032" s="197">
        <f t="shared" si="764"/>
        <v>0</v>
      </c>
      <c r="CS1032" s="198">
        <f t="shared" si="765"/>
        <v>0</v>
      </c>
      <c r="CT1032" s="199">
        <f>IFERROR(SQRT(($E1032-$E$1136)^2+($AJ1032-$AJ$1136)^2),0)</f>
        <v>6.0001800054001617E-2</v>
      </c>
      <c r="CU1032" s="197" t="str">
        <f>IF(CT1032&lt;=SMALL(CT$3:CT$1130,1),"MAS PARECIDO","NO")</f>
        <v>NO</v>
      </c>
      <c r="CV1032" s="197" t="str">
        <f>IF(CT1032&lt;=SMALL(CT$3:CT$1130,5),"SIMILAR","NO")</f>
        <v>NO</v>
      </c>
      <c r="CW1032" s="197" t="str">
        <f t="shared" si="766"/>
        <v>N/A</v>
      </c>
      <c r="CX1032" s="197">
        <f t="shared" si="767"/>
        <v>0</v>
      </c>
      <c r="CY1032" s="198">
        <f t="shared" si="768"/>
        <v>0</v>
      </c>
      <c r="CZ1032" s="2">
        <v>0</v>
      </c>
      <c r="DA1032" s="2" t="s">
        <v>2843</v>
      </c>
      <c r="DB1032" s="2">
        <v>1</v>
      </c>
      <c r="DC1032" s="2" t="s">
        <v>346</v>
      </c>
    </row>
    <row r="1033" spans="1:107">
      <c r="A1033" s="24" t="s">
        <v>274</v>
      </c>
      <c r="B1033" s="46">
        <v>75249.210000000006</v>
      </c>
      <c r="C1033" s="190">
        <f>(B1033-$B$1132)/($B$1133-$B$1132)</f>
        <v>8.2694437519607783E-2</v>
      </c>
      <c r="D1033" s="46">
        <v>100000</v>
      </c>
      <c r="E1033" s="190">
        <f>(D1033-$D$1132)/($D$1133-$D$1132)</f>
        <v>0.19997599927997839</v>
      </c>
      <c r="F1033" s="46" t="s">
        <v>191</v>
      </c>
      <c r="G1033" s="192">
        <f>VLOOKUP(F1033,'DATOS DE SOPORTE'!$Y$5:$Z$8,2,FALSE)</f>
        <v>1</v>
      </c>
      <c r="H1033" s="190">
        <f>(G1033-$G$1132)/($G$1133-$G$1132)</f>
        <v>0</v>
      </c>
      <c r="I1033" s="50">
        <v>0</v>
      </c>
      <c r="J1033" s="200">
        <f t="shared" ref="J1033:J1096" si="770">IF(I1033="5+",5,I1033)</f>
        <v>0</v>
      </c>
      <c r="K1033" s="190">
        <f>(J1033-$J$1132)/($J$1133-$J$1132)</f>
        <v>0</v>
      </c>
      <c r="L1033" s="193" t="str">
        <f t="shared" ref="L1033:L1096" si="771">IF(I1033=0,"NO","SI")</f>
        <v>NO</v>
      </c>
      <c r="M1033" s="46" t="s">
        <v>56</v>
      </c>
      <c r="N1033" s="192">
        <f t="shared" ref="N1033:N1096" si="772">IF(M1033="Dueño",1,2)</f>
        <v>1</v>
      </c>
      <c r="O1033" s="190">
        <f>(N1033-N$1132)/(N$1133-N$1132)</f>
        <v>0</v>
      </c>
      <c r="P1033" s="46" t="s">
        <v>193</v>
      </c>
      <c r="Q1033" s="192">
        <f t="shared" ref="Q1033:Q1096" si="773">IF(P1033="0-1 año",1,IF(P1033="1-5 años",2,3))</f>
        <v>2</v>
      </c>
      <c r="R1033" s="190">
        <f>(Q1033-Q$1132)/(Q$1133-Q$1132)</f>
        <v>0.5</v>
      </c>
      <c r="S1033" s="46" t="s">
        <v>194</v>
      </c>
      <c r="T1033" s="192">
        <f t="shared" ref="T1033:T1096" si="774">IF(S1033="Soltero",1,2)</f>
        <v>1</v>
      </c>
      <c r="U1033" s="190">
        <f>(T1033-T$1132)/(T$1133-T$1132)</f>
        <v>0</v>
      </c>
      <c r="V1033" s="46" t="s">
        <v>212</v>
      </c>
      <c r="W1033" s="194">
        <f>VLOOKUP(V1033,'DATOS DE SOPORTE'!$S$5:$T$10,2,FALSE)</f>
        <v>3</v>
      </c>
      <c r="X1033" s="201">
        <f>(W1033-W$1132)/(W$1133-W$1132)</f>
        <v>0.4</v>
      </c>
      <c r="Y1033" s="46" t="s">
        <v>188</v>
      </c>
      <c r="Z1033" s="194">
        <f t="shared" ref="Z1033:Z1096" si="775">IF(Y1033="Si",1,2)</f>
        <v>1</v>
      </c>
      <c r="AA1033" s="201">
        <f>(Z1033-Z$1132)/(Z$1133-Z$1132)</f>
        <v>0</v>
      </c>
      <c r="AB1033" s="46" t="s">
        <v>188</v>
      </c>
      <c r="AC1033" s="194">
        <f t="shared" ref="AC1033:AC1096" si="776">IF(AB1033="Si",1,2)</f>
        <v>1</v>
      </c>
      <c r="AD1033" s="201">
        <f>(AC1033-AC$1132)/(AC$1133-AC$1132)</f>
        <v>0</v>
      </c>
      <c r="AE1033" s="46" t="s">
        <v>188</v>
      </c>
      <c r="AF1033" s="194">
        <f t="shared" ref="AF1033:AF1096" si="777">IF(AE1033="Si",1,2)</f>
        <v>1</v>
      </c>
      <c r="AG1033" s="201">
        <f>(AF1033-AF$1132)/(AF$1133-AF$1132)</f>
        <v>0</v>
      </c>
      <c r="AH1033" s="24" t="s">
        <v>199</v>
      </c>
      <c r="AI1033" s="194">
        <f>VLOOKUP(AH1033,'DATOS DE SOPORTE'!$V$5:$W$8,2,FALSE)</f>
        <v>2</v>
      </c>
      <c r="AJ1033" s="201">
        <f>(AI1033-AI$1132)/(AI$1133-AI$1132)</f>
        <v>0.33333333333333331</v>
      </c>
      <c r="AK1033" s="58" t="str">
        <f t="shared" si="769"/>
        <v>Bueno</v>
      </c>
      <c r="AL1033" s="196">
        <f>IFERROR(SQRT(($E1033-$E$1136)^2+($C1033-$C$1136)^2),0)</f>
        <v>0.23451028918456188</v>
      </c>
      <c r="AM1033" s="197" t="str">
        <f>IF(AL1033&lt;=SMALL($AL$3:$AL$1130,1),"MAS PARECIDO","NO")</f>
        <v>NO</v>
      </c>
      <c r="AN1033" s="197" t="str">
        <f>IF(AL1033&lt;=SMALL($AL$3:$AL$1130,5),"SIMILAR","NO")</f>
        <v>NO</v>
      </c>
      <c r="AO1033" s="197" t="str">
        <f t="shared" ref="AO1033:AO1096" si="778">IF(AN1033="SIMILAR",AK1033,"N/A")</f>
        <v>N/A</v>
      </c>
      <c r="AP1033" s="197">
        <f t="shared" ref="AP1033:AP1096" si="779">IF(AO1033="N/A",0,1)</f>
        <v>0</v>
      </c>
      <c r="AQ1033" s="198">
        <f t="shared" ref="AQ1033:AQ1096" si="780">IF(AO1033="N/A",0,B1033)</f>
        <v>0</v>
      </c>
      <c r="AR1033" s="196">
        <f>IFERROR(SQRT(($E1033-$E$1136)^2+($H1033-$H$1136)^2),0)</f>
        <v>0.38873321342421391</v>
      </c>
      <c r="AS1033" s="197" t="str">
        <f>IF(AR1033&lt;=SMALL(AR$3:AR$1130,1),"MAS PARECIDO","NO")</f>
        <v>NO</v>
      </c>
      <c r="AT1033" s="197" t="str">
        <f>IF(AR1033&lt;=SMALL(AR$3:AR$1130,5),"SIMILAR","NO")</f>
        <v>NO</v>
      </c>
      <c r="AU1033" s="197" t="str">
        <f t="shared" ref="AU1033:AU1096" si="781">IF(AT1033="SIMILAR",$AK1033,"N/A")</f>
        <v>N/A</v>
      </c>
      <c r="AV1033" s="197">
        <f t="shared" ref="AV1033:AV1096" si="782">IF(AU1033="N/A",0,1)</f>
        <v>0</v>
      </c>
      <c r="AW1033" s="198">
        <f t="shared" ref="AW1033:AW1096" si="783">IF(AU1033="N/A",0,$B1033)</f>
        <v>0</v>
      </c>
      <c r="AX1033" s="199">
        <f>IFERROR(SQRT(($E1033-$E$1136)^2+($K1033-$K$1136)^2),0)</f>
        <v>0.28284695527441039</v>
      </c>
      <c r="AY1033" s="197" t="str">
        <f>IF(AX1033&lt;=SMALL(AX$3:AX$1130,1),"MAS PARECIDO","NO")</f>
        <v>NO</v>
      </c>
      <c r="AZ1033" s="197" t="str">
        <f>IF(AX1033&lt;=SMALL(AX$3:AX$1130,5),"SIMILAR","NO")</f>
        <v>NO</v>
      </c>
      <c r="BA1033" s="197" t="str">
        <f t="shared" ref="BA1033:BA1096" si="784">IF(AZ1033="SIMILAR",$AK1033,"N/A")</f>
        <v>N/A</v>
      </c>
      <c r="BB1033" s="197">
        <f t="shared" ref="BB1033:BB1096" si="785">IF(BA1033="N/A",0,1)</f>
        <v>0</v>
      </c>
      <c r="BC1033" s="198">
        <f t="shared" ref="BC1033:BC1096" si="786">IF(BA1033="N/A",0,$B1033)</f>
        <v>0</v>
      </c>
      <c r="BD1033" s="196">
        <f>IFERROR(SQRT(($E1033-$E$1136)^2+($O1033-$O$1136)^2),0)</f>
        <v>1.0198050794676423</v>
      </c>
      <c r="BE1033" s="197" t="str">
        <f>IF(BD1033&lt;=SMALL(BD$3:BD$1130,1),"MAS PARECIDO","NO")</f>
        <v>NO</v>
      </c>
      <c r="BF1033" s="197" t="str">
        <f>IF(BD1033&lt;=SMALL(BD$3:BD$1130,5),"SIMILAR","NO")</f>
        <v>NO</v>
      </c>
      <c r="BG1033" s="197" t="str">
        <f t="shared" ref="BG1033:BG1096" si="787">IF(BF1033="SIMILAR",$AK1033,"N/A")</f>
        <v>N/A</v>
      </c>
      <c r="BH1033" s="197">
        <f t="shared" ref="BH1033:BH1096" si="788">IF(BG1033="N/A",0,1)</f>
        <v>0</v>
      </c>
      <c r="BI1033" s="198">
        <f t="shared" ref="BI1033:BI1096" si="789">IF(BG1033="N/A",0,$B1033)</f>
        <v>0</v>
      </c>
      <c r="BJ1033" s="199">
        <f>IFERROR(SQRT(($E1033-$E$1136)^2+($R1033-$R$1136)^2),0)</f>
        <v>0.20000600018000539</v>
      </c>
      <c r="BK1033" s="197" t="str">
        <f>IF(BJ1033&lt;=SMALL(BJ$3:BJ$1130,1),"MAS PARECIDO","NO")</f>
        <v>NO</v>
      </c>
      <c r="BL1033" s="197" t="str">
        <f>IF(BJ1033&lt;=SMALL(BJ$3:BJ$1130,5),"SIMILAR","NO")</f>
        <v>NO</v>
      </c>
      <c r="BM1033" s="197" t="str">
        <f t="shared" ref="BM1033:BM1096" si="790">IF(BL1033="SIMILAR",$AK1033,"N/A")</f>
        <v>N/A</v>
      </c>
      <c r="BN1033" s="197">
        <f t="shared" ref="BN1033:BN1096" si="791">IF(BM1033="N/A",0,1)</f>
        <v>0</v>
      </c>
      <c r="BO1033" s="198">
        <f t="shared" ref="BO1033:BO1096" si="792">IF(BM1033="N/A",0,$B1033)</f>
        <v>0</v>
      </c>
      <c r="BP1033" s="199">
        <f>IFERROR(SQRT(($E1033-$E$1136)^2+($U1033-$U$1136)^2),0)</f>
        <v>0.20000600018000539</v>
      </c>
      <c r="BQ1033" s="197" t="str">
        <f>IF(BP1033&lt;=SMALL(BP$3:BP$1130,1),"MAS PARECIDO","NO")</f>
        <v>NO</v>
      </c>
      <c r="BR1033" s="197" t="str">
        <f>IF(BP1033&lt;=SMALL(BP$3:BP$1130,5),"SIMILAR","NO")</f>
        <v>NO</v>
      </c>
      <c r="BS1033" s="197" t="str">
        <f t="shared" ref="BS1033:BS1096" si="793">IF(BR1033="SIMILAR",$AK1033,"N/A")</f>
        <v>N/A</v>
      </c>
      <c r="BT1033" s="197">
        <f t="shared" ref="BT1033:BT1096" si="794">IF(BS1033="N/A",0,1)</f>
        <v>0</v>
      </c>
      <c r="BU1033" s="198">
        <f t="shared" ref="BU1033:BU1096" si="795">IF(BS1033="N/A",0,$B1033)</f>
        <v>0</v>
      </c>
      <c r="BV1033" s="199">
        <f>IFERROR(SQRT(($E1033-$E$1136)^2+($X1033-$X$1136)^2),0)</f>
        <v>0.44721627889423293</v>
      </c>
      <c r="BW1033" s="197" t="str">
        <f>IF(BV1033&lt;=SMALL(BV$3:BV$1130,1),"MAS PARECIDO","NO")</f>
        <v>NO</v>
      </c>
      <c r="BX1033" s="197" t="str">
        <f>IF(BV1033&lt;=SMALL(BV$3:BV$1130,5),"SIMILAR","NO")</f>
        <v>NO</v>
      </c>
      <c r="BY1033" s="197" t="str">
        <f t="shared" ref="BY1033:BY1096" si="796">IF(BX1033="SIMILAR",$AK1033,"N/A")</f>
        <v>N/A</v>
      </c>
      <c r="BZ1033" s="197">
        <f t="shared" ref="BZ1033:BZ1096" si="797">IF(BY1033="N/A",0,1)</f>
        <v>0</v>
      </c>
      <c r="CA1033" s="198">
        <f t="shared" ref="CA1033:CA1096" si="798">IF(BY1033="N/A",0,$B1033)</f>
        <v>0</v>
      </c>
      <c r="CB1033" s="199">
        <f>IFERROR(SQRT(($E1033-$E$1136)^2+($AA1033-$AA$1136)^2),0)</f>
        <v>0.20000600018000539</v>
      </c>
      <c r="CC1033" s="197" t="str">
        <f>IF(CB1033&lt;=SMALL(CB$3:CB$1130,1),"MAS PARECIDO","NO")</f>
        <v>NO</v>
      </c>
      <c r="CD1033" s="197" t="str">
        <f>IF(CB1033&lt;=SMALL(CB$3:CB$1130,5),"SIMILAR","NO")</f>
        <v>NO</v>
      </c>
      <c r="CE1033" s="197" t="str">
        <f t="shared" ref="CE1033:CE1096" si="799">IF(CD1033="SIMILAR",$AK1033,"N/A")</f>
        <v>N/A</v>
      </c>
      <c r="CF1033" s="197">
        <f t="shared" ref="CF1033:CF1096" si="800">IF(CE1033="N/A",0,1)</f>
        <v>0</v>
      </c>
      <c r="CG1033" s="198">
        <f t="shared" ref="CG1033:CG1096" si="801">IF(CE1033="N/A",0,$B1033)</f>
        <v>0</v>
      </c>
      <c r="CH1033" s="199">
        <f>IFERROR(SQRT(($E1033-$E$1136)^2+($AD1033-$AD$1136)^2),0)</f>
        <v>1.0198050794676423</v>
      </c>
      <c r="CI1033" s="197" t="str">
        <f>IF(CH1033&lt;=SMALL(CH$3:CH$1130,1),"MAS PARECIDO","NO")</f>
        <v>NO</v>
      </c>
      <c r="CJ1033" s="197" t="str">
        <f>IF(CH1033&lt;=SMALL(CH$3:CH$1130,5),"SIMILAR","NO")</f>
        <v>NO</v>
      </c>
      <c r="CK1033" s="197" t="str">
        <f t="shared" ref="CK1033:CK1096" si="802">IF(CJ1033="SIMILAR",$AK1033,"N/A")</f>
        <v>N/A</v>
      </c>
      <c r="CL1033" s="197">
        <f t="shared" ref="CL1033:CL1096" si="803">IF(CK1033="N/A",0,1)</f>
        <v>0</v>
      </c>
      <c r="CM1033" s="198">
        <f t="shared" ref="CM1033:CM1096" si="804">IF(CK1033="N/A",0,$B1033)</f>
        <v>0</v>
      </c>
      <c r="CN1033" s="199">
        <f>IFERROR(SQRT(($E1033-$E$1136)^2+($AG1033-$AG$1136)^2),0)</f>
        <v>1.0198050794676423</v>
      </c>
      <c r="CO1033" s="197" t="str">
        <f>IF(CN1033&lt;=SMALL(CN$3:CN$1130,1),"MAS PARECIDO","NO")</f>
        <v>NO</v>
      </c>
      <c r="CP1033" s="197" t="str">
        <f>IF(CN1033&lt;=SMALL(CN$3:CN$1130,5),"SIMILAR","NO")</f>
        <v>NO</v>
      </c>
      <c r="CQ1033" s="197" t="str">
        <f t="shared" ref="CQ1033:CQ1096" si="805">IF(CP1033="SIMILAR",$AK1033,"N/A")</f>
        <v>N/A</v>
      </c>
      <c r="CR1033" s="197">
        <f t="shared" ref="CR1033:CR1096" si="806">IF(CQ1033="N/A",0,1)</f>
        <v>0</v>
      </c>
      <c r="CS1033" s="198">
        <f t="shared" ref="CS1033:CS1096" si="807">IF(CQ1033="N/A",0,$B1033)</f>
        <v>0</v>
      </c>
      <c r="CT1033" s="199">
        <f>IFERROR(SQRT(($E1033-$E$1136)^2+($AJ1033-$AJ$1136)^2),0)</f>
        <v>0.38873321342421391</v>
      </c>
      <c r="CU1033" s="197" t="str">
        <f>IF(CT1033&lt;=SMALL(CT$3:CT$1130,1),"MAS PARECIDO","NO")</f>
        <v>NO</v>
      </c>
      <c r="CV1033" s="197" t="str">
        <f>IF(CT1033&lt;=SMALL(CT$3:CT$1130,5),"SIMILAR","NO")</f>
        <v>NO</v>
      </c>
      <c r="CW1033" s="197" t="str">
        <f t="shared" ref="CW1033:CW1096" si="808">IF(CV1033="SIMILAR",$AK1033,"N/A")</f>
        <v>N/A</v>
      </c>
      <c r="CX1033" s="197">
        <f t="shared" ref="CX1033:CX1096" si="809">IF(CW1033="N/A",0,1)</f>
        <v>0</v>
      </c>
      <c r="CY1033" s="198">
        <f t="shared" ref="CY1033:CY1096" si="810">IF(CW1033="N/A",0,$B1033)</f>
        <v>0</v>
      </c>
      <c r="CZ1033" s="2" t="s">
        <v>1424</v>
      </c>
      <c r="DA1033" s="2" t="s">
        <v>1425</v>
      </c>
      <c r="DB1033" s="2">
        <v>0</v>
      </c>
      <c r="DC1033" s="2" t="s">
        <v>189</v>
      </c>
    </row>
    <row r="1034" spans="1:107">
      <c r="A1034" s="24" t="s">
        <v>1181</v>
      </c>
      <c r="B1034" s="46">
        <v>93639.62</v>
      </c>
      <c r="C1034" s="190">
        <f>(B1034-$B$1132)/($B$1133-$B$1132)</f>
        <v>0.10419123064713687</v>
      </c>
      <c r="D1034" s="46">
        <v>15000</v>
      </c>
      <c r="E1034" s="190">
        <f>(D1034-$D$1132)/($D$1133-$D$1132)</f>
        <v>2.9970899126973809E-2</v>
      </c>
      <c r="F1034" s="46" t="s">
        <v>203</v>
      </c>
      <c r="G1034" s="192">
        <f>VLOOKUP(F1034,'DATOS DE SOPORTE'!$Y$5:$Z$8,2,FALSE)</f>
        <v>3</v>
      </c>
      <c r="H1034" s="190">
        <f>(G1034-$G$1132)/($G$1133-$G$1132)</f>
        <v>0.66666666666666663</v>
      </c>
      <c r="I1034" s="50">
        <v>1</v>
      </c>
      <c r="J1034" s="200">
        <f t="shared" si="770"/>
        <v>1</v>
      </c>
      <c r="K1034" s="190">
        <f>(J1034-$J$1132)/($J$1133-$J$1132)</f>
        <v>0.2</v>
      </c>
      <c r="L1034" s="193" t="str">
        <f t="shared" si="771"/>
        <v>SI</v>
      </c>
      <c r="M1034" s="46" t="s">
        <v>192</v>
      </c>
      <c r="N1034" s="192">
        <f t="shared" si="772"/>
        <v>2</v>
      </c>
      <c r="O1034" s="190">
        <f>(N1034-N$1132)/(N$1133-N$1132)</f>
        <v>1</v>
      </c>
      <c r="P1034" s="46" t="s">
        <v>58</v>
      </c>
      <c r="Q1034" s="192">
        <f t="shared" si="773"/>
        <v>3</v>
      </c>
      <c r="R1034" s="190">
        <f>(Q1034-Q$1132)/(Q$1133-Q$1132)</f>
        <v>1</v>
      </c>
      <c r="S1034" s="46" t="s">
        <v>194</v>
      </c>
      <c r="T1034" s="192">
        <f t="shared" si="774"/>
        <v>1</v>
      </c>
      <c r="U1034" s="190">
        <f>(T1034-T$1132)/(T$1133-T$1132)</f>
        <v>0</v>
      </c>
      <c r="V1034" s="46" t="s">
        <v>62</v>
      </c>
      <c r="W1034" s="194">
        <f>VLOOKUP(V1034,'DATOS DE SOPORTE'!$S$5:$T$10,2,FALSE)</f>
        <v>1</v>
      </c>
      <c r="X1034" s="201">
        <f>(W1034-W$1132)/(W$1133-W$1132)</f>
        <v>0</v>
      </c>
      <c r="Y1034" s="46" t="s">
        <v>136</v>
      </c>
      <c r="Z1034" s="194">
        <f t="shared" si="775"/>
        <v>2</v>
      </c>
      <c r="AA1034" s="201">
        <f>(Z1034-Z$1132)/(Z$1133-Z$1132)</f>
        <v>1</v>
      </c>
      <c r="AB1034" s="46" t="s">
        <v>136</v>
      </c>
      <c r="AC1034" s="194">
        <f t="shared" si="776"/>
        <v>2</v>
      </c>
      <c r="AD1034" s="201">
        <f>(AC1034-AC$1132)/(AC$1133-AC$1132)</f>
        <v>1</v>
      </c>
      <c r="AE1034" s="46" t="s">
        <v>188</v>
      </c>
      <c r="AF1034" s="194">
        <f t="shared" si="777"/>
        <v>1</v>
      </c>
      <c r="AG1034" s="201">
        <f>(AF1034-AF$1132)/(AF$1133-AF$1132)</f>
        <v>0</v>
      </c>
      <c r="AH1034" s="24" t="s">
        <v>67</v>
      </c>
      <c r="AI1034" s="194">
        <f>VLOOKUP(AH1034,'DATOS DE SOPORTE'!$V$5:$W$8,2,FALSE)</f>
        <v>1</v>
      </c>
      <c r="AJ1034" s="201">
        <f>(AI1034-AI$1132)/(AI$1133-AI$1132)</f>
        <v>0</v>
      </c>
      <c r="AK1034" s="58" t="str">
        <f t="shared" si="769"/>
        <v>Bueno</v>
      </c>
      <c r="AL1034" s="196">
        <f>IFERROR(SQRT(($E1034-$E$1136)^2+($C1034-$C$1136)^2),0)</f>
        <v>0.10531149059438923</v>
      </c>
      <c r="AM1034" s="197" t="str">
        <f>IF(AL1034&lt;=SMALL($AL$3:$AL$1130,1),"MAS PARECIDO","NO")</f>
        <v>NO</v>
      </c>
      <c r="AN1034" s="197" t="str">
        <f>IF(AL1034&lt;=SMALL($AL$3:$AL$1130,5),"SIMILAR","NO")</f>
        <v>NO</v>
      </c>
      <c r="AO1034" s="197" t="str">
        <f t="shared" si="778"/>
        <v>N/A</v>
      </c>
      <c r="AP1034" s="197">
        <f t="shared" si="779"/>
        <v>0</v>
      </c>
      <c r="AQ1034" s="198">
        <f t="shared" si="780"/>
        <v>0</v>
      </c>
      <c r="AR1034" s="196">
        <f>IFERROR(SQRT(($E1034-$E$1136)^2+($H1034-$H$1136)^2),0)</f>
        <v>0.33468069127683658</v>
      </c>
      <c r="AS1034" s="197" t="str">
        <f>IF(AR1034&lt;=SMALL(AR$3:AR$1130,1),"MAS PARECIDO","NO")</f>
        <v>NO</v>
      </c>
      <c r="AT1034" s="197" t="str">
        <f>IF(AR1034&lt;=SMALL(AR$3:AR$1130,5),"SIMILAR","NO")</f>
        <v>NO</v>
      </c>
      <c r="AU1034" s="197" t="str">
        <f t="shared" si="781"/>
        <v>N/A</v>
      </c>
      <c r="AV1034" s="197">
        <f t="shared" si="782"/>
        <v>0</v>
      </c>
      <c r="AW1034" s="198">
        <f t="shared" si="783"/>
        <v>0</v>
      </c>
      <c r="AX1034" s="199">
        <f>IFERROR(SQRT(($E1034-$E$1136)^2+($K1034-$K$1136)^2),0)</f>
        <v>3.0000900027000808E-2</v>
      </c>
      <c r="AY1034" s="197" t="str">
        <f>IF(AX1034&lt;=SMALL(AX$3:AX$1130,1),"MAS PARECIDO","NO")</f>
        <v>NO</v>
      </c>
      <c r="AZ1034" s="197" t="str">
        <f>IF(AX1034&lt;=SMALL(AX$3:AX$1130,5),"SIMILAR","NO")</f>
        <v>NO</v>
      </c>
      <c r="BA1034" s="197" t="str">
        <f t="shared" si="784"/>
        <v>N/A</v>
      </c>
      <c r="BB1034" s="197">
        <f t="shared" si="785"/>
        <v>0</v>
      </c>
      <c r="BC1034" s="198">
        <f t="shared" si="786"/>
        <v>0</v>
      </c>
      <c r="BD1034" s="196">
        <f>IFERROR(SQRT(($E1034-$E$1136)^2+($O1034-$O$1136)^2),0)</f>
        <v>3.0000900027000808E-2</v>
      </c>
      <c r="BE1034" s="197" t="str">
        <f>IF(BD1034&lt;=SMALL(BD$3:BD$1130,1),"MAS PARECIDO","NO")</f>
        <v>NO</v>
      </c>
      <c r="BF1034" s="197" t="str">
        <f>IF(BD1034&lt;=SMALL(BD$3:BD$1130,5),"SIMILAR","NO")</f>
        <v>NO</v>
      </c>
      <c r="BG1034" s="197" t="str">
        <f t="shared" si="787"/>
        <v>N/A</v>
      </c>
      <c r="BH1034" s="197">
        <f t="shared" si="788"/>
        <v>0</v>
      </c>
      <c r="BI1034" s="198">
        <f t="shared" si="789"/>
        <v>0</v>
      </c>
      <c r="BJ1034" s="199">
        <f>IFERROR(SQRT(($E1034-$E$1136)^2+($R1034-$R$1136)^2),0)</f>
        <v>0.50089924536021224</v>
      </c>
      <c r="BK1034" s="197" t="str">
        <f>IF(BJ1034&lt;=SMALL(BJ$3:BJ$1130,1),"MAS PARECIDO","NO")</f>
        <v>NO</v>
      </c>
      <c r="BL1034" s="197" t="str">
        <f>IF(BJ1034&lt;=SMALL(BJ$3:BJ$1130,5),"SIMILAR","NO")</f>
        <v>NO</v>
      </c>
      <c r="BM1034" s="197" t="str">
        <f t="shared" si="790"/>
        <v>N/A</v>
      </c>
      <c r="BN1034" s="197">
        <f t="shared" si="791"/>
        <v>0</v>
      </c>
      <c r="BO1034" s="198">
        <f t="shared" si="792"/>
        <v>0</v>
      </c>
      <c r="BP1034" s="199">
        <f>IFERROR(SQRT(($E1034-$E$1136)^2+($U1034-$U$1136)^2),0)</f>
        <v>3.0000900027000808E-2</v>
      </c>
      <c r="BQ1034" s="197" t="str">
        <f>IF(BP1034&lt;=SMALL(BP$3:BP$1130,1),"MAS PARECIDO","NO")</f>
        <v>NO</v>
      </c>
      <c r="BR1034" s="197" t="str">
        <f>IF(BP1034&lt;=SMALL(BP$3:BP$1130,5),"SIMILAR","NO")</f>
        <v>NO</v>
      </c>
      <c r="BS1034" s="197" t="str">
        <f t="shared" si="793"/>
        <v>N/A</v>
      </c>
      <c r="BT1034" s="197">
        <f t="shared" si="794"/>
        <v>0</v>
      </c>
      <c r="BU1034" s="198">
        <f t="shared" si="795"/>
        <v>0</v>
      </c>
      <c r="BV1034" s="199">
        <f>IFERROR(SQRT(($E1034-$E$1136)^2+($X1034-$X$1136)^2),0)</f>
        <v>3.0000900027000808E-2</v>
      </c>
      <c r="BW1034" s="197" t="str">
        <f>IF(BV1034&lt;=SMALL(BV$3:BV$1130,1),"MAS PARECIDO","NO")</f>
        <v>NO</v>
      </c>
      <c r="BX1034" s="197" t="str">
        <f>IF(BV1034&lt;=SMALL(BV$3:BV$1130,5),"SIMILAR","NO")</f>
        <v>NO</v>
      </c>
      <c r="BY1034" s="197" t="str">
        <f t="shared" si="796"/>
        <v>N/A</v>
      </c>
      <c r="BZ1034" s="197">
        <f t="shared" si="797"/>
        <v>0</v>
      </c>
      <c r="CA1034" s="198">
        <f t="shared" si="798"/>
        <v>0</v>
      </c>
      <c r="CB1034" s="199">
        <f>IFERROR(SQRT(($E1034-$E$1136)^2+($AA1034-$AA$1136)^2),0)</f>
        <v>1.0004499257846093</v>
      </c>
      <c r="CC1034" s="197" t="str">
        <f>IF(CB1034&lt;=SMALL(CB$3:CB$1130,1),"MAS PARECIDO","NO")</f>
        <v>NO</v>
      </c>
      <c r="CD1034" s="197" t="str">
        <f>IF(CB1034&lt;=SMALL(CB$3:CB$1130,5),"SIMILAR","NO")</f>
        <v>NO</v>
      </c>
      <c r="CE1034" s="197" t="str">
        <f t="shared" si="799"/>
        <v>N/A</v>
      </c>
      <c r="CF1034" s="197">
        <f t="shared" si="800"/>
        <v>0</v>
      </c>
      <c r="CG1034" s="198">
        <f t="shared" si="801"/>
        <v>0</v>
      </c>
      <c r="CH1034" s="199">
        <f>IFERROR(SQRT(($E1034-$E$1136)^2+($AD1034-$AD$1136)^2),0)</f>
        <v>3.0000900027000808E-2</v>
      </c>
      <c r="CI1034" s="197" t="str">
        <f>IF(CH1034&lt;=SMALL(CH$3:CH$1130,1),"MAS PARECIDO","NO")</f>
        <v>NO</v>
      </c>
      <c r="CJ1034" s="197" t="str">
        <f>IF(CH1034&lt;=SMALL(CH$3:CH$1130,5),"SIMILAR","NO")</f>
        <v>NO</v>
      </c>
      <c r="CK1034" s="197" t="str">
        <f t="shared" si="802"/>
        <v>N/A</v>
      </c>
      <c r="CL1034" s="197">
        <f t="shared" si="803"/>
        <v>0</v>
      </c>
      <c r="CM1034" s="198">
        <f t="shared" si="804"/>
        <v>0</v>
      </c>
      <c r="CN1034" s="199">
        <f>IFERROR(SQRT(($E1034-$E$1136)^2+($AG1034-$AG$1136)^2),0)</f>
        <v>1.0004499257846093</v>
      </c>
      <c r="CO1034" s="197" t="str">
        <f>IF(CN1034&lt;=SMALL(CN$3:CN$1130,1),"MAS PARECIDO","NO")</f>
        <v>NO</v>
      </c>
      <c r="CP1034" s="197" t="str">
        <f>IF(CN1034&lt;=SMALL(CN$3:CN$1130,5),"SIMILAR","NO")</f>
        <v>NO</v>
      </c>
      <c r="CQ1034" s="197" t="str">
        <f t="shared" si="805"/>
        <v>N/A</v>
      </c>
      <c r="CR1034" s="197">
        <f t="shared" si="806"/>
        <v>0</v>
      </c>
      <c r="CS1034" s="198">
        <f t="shared" si="807"/>
        <v>0</v>
      </c>
      <c r="CT1034" s="199">
        <f>IFERROR(SQRT(($E1034-$E$1136)^2+($AJ1034-$AJ$1136)^2),0)</f>
        <v>3.0000900027000808E-2</v>
      </c>
      <c r="CU1034" s="197" t="str">
        <f>IF(CT1034&lt;=SMALL(CT$3:CT$1130,1),"MAS PARECIDO","NO")</f>
        <v>NO</v>
      </c>
      <c r="CV1034" s="197" t="str">
        <f>IF(CT1034&lt;=SMALL(CT$3:CT$1130,5),"SIMILAR","NO")</f>
        <v>NO</v>
      </c>
      <c r="CW1034" s="197" t="str">
        <f t="shared" si="808"/>
        <v>N/A</v>
      </c>
      <c r="CX1034" s="197">
        <f t="shared" si="809"/>
        <v>0</v>
      </c>
      <c r="CY1034" s="198">
        <f t="shared" si="810"/>
        <v>0</v>
      </c>
      <c r="CZ1034" s="2">
        <v>0</v>
      </c>
      <c r="DA1034" s="2" t="s">
        <v>2844</v>
      </c>
      <c r="DB1034" s="2">
        <v>0</v>
      </c>
      <c r="DC1034" s="2" t="s">
        <v>189</v>
      </c>
    </row>
    <row r="1035" spans="1:107">
      <c r="A1035" s="24" t="s">
        <v>1182</v>
      </c>
      <c r="B1035" s="46">
        <v>81507.92</v>
      </c>
      <c r="C1035" s="190">
        <f>(B1035-$B$1132)/($B$1133-$B$1132)</f>
        <v>9.0010326296160209E-2</v>
      </c>
      <c r="D1035" s="46">
        <v>50000</v>
      </c>
      <c r="E1035" s="190">
        <f>(D1035-$D$1132)/($D$1133-$D$1132)</f>
        <v>9.9972999189975695E-2</v>
      </c>
      <c r="F1035" s="46" t="s">
        <v>187</v>
      </c>
      <c r="G1035" s="192">
        <f>VLOOKUP(F1035,'DATOS DE SOPORTE'!$Y$5:$Z$8,2,FALSE)</f>
        <v>4</v>
      </c>
      <c r="H1035" s="190">
        <f>(G1035-$G$1132)/($G$1133-$G$1132)</f>
        <v>1</v>
      </c>
      <c r="I1035" s="50">
        <v>1</v>
      </c>
      <c r="J1035" s="200">
        <f t="shared" si="770"/>
        <v>1</v>
      </c>
      <c r="K1035" s="190">
        <f>(J1035-$J$1132)/($J$1133-$J$1132)</f>
        <v>0.2</v>
      </c>
      <c r="L1035" s="193" t="str">
        <f t="shared" si="771"/>
        <v>SI</v>
      </c>
      <c r="M1035" s="46" t="s">
        <v>192</v>
      </c>
      <c r="N1035" s="192">
        <f t="shared" si="772"/>
        <v>2</v>
      </c>
      <c r="O1035" s="190">
        <f>(N1035-N$1132)/(N$1133-N$1132)</f>
        <v>1</v>
      </c>
      <c r="P1035" s="46" t="s">
        <v>58</v>
      </c>
      <c r="Q1035" s="192">
        <f t="shared" si="773"/>
        <v>3</v>
      </c>
      <c r="R1035" s="190">
        <f>(Q1035-Q$1132)/(Q$1133-Q$1132)</f>
        <v>1</v>
      </c>
      <c r="S1035" s="46" t="s">
        <v>60</v>
      </c>
      <c r="T1035" s="192">
        <f t="shared" si="774"/>
        <v>2</v>
      </c>
      <c r="U1035" s="190">
        <f>(T1035-T$1132)/(T$1133-T$1132)</f>
        <v>1</v>
      </c>
      <c r="V1035" s="46" t="s">
        <v>62</v>
      </c>
      <c r="W1035" s="194">
        <f>VLOOKUP(V1035,'DATOS DE SOPORTE'!$S$5:$T$10,2,FALSE)</f>
        <v>1</v>
      </c>
      <c r="X1035" s="201">
        <f>(W1035-W$1132)/(W$1133-W$1132)</f>
        <v>0</v>
      </c>
      <c r="Y1035" s="46" t="s">
        <v>188</v>
      </c>
      <c r="Z1035" s="194">
        <f t="shared" si="775"/>
        <v>1</v>
      </c>
      <c r="AA1035" s="201">
        <f>(Z1035-Z$1132)/(Z$1133-Z$1132)</f>
        <v>0</v>
      </c>
      <c r="AB1035" s="46" t="s">
        <v>136</v>
      </c>
      <c r="AC1035" s="194">
        <f t="shared" si="776"/>
        <v>2</v>
      </c>
      <c r="AD1035" s="201">
        <f>(AC1035-AC$1132)/(AC$1133-AC$1132)</f>
        <v>1</v>
      </c>
      <c r="AE1035" s="46" t="s">
        <v>136</v>
      </c>
      <c r="AF1035" s="194">
        <f t="shared" si="777"/>
        <v>2</v>
      </c>
      <c r="AG1035" s="201">
        <f>(AF1035-AF$1132)/(AF$1133-AF$1132)</f>
        <v>1</v>
      </c>
      <c r="AH1035" s="24" t="s">
        <v>67</v>
      </c>
      <c r="AI1035" s="194">
        <f>VLOOKUP(AH1035,'DATOS DE SOPORTE'!$V$5:$W$8,2,FALSE)</f>
        <v>1</v>
      </c>
      <c r="AJ1035" s="201">
        <f>(AI1035-AI$1132)/(AI$1133-AI$1132)</f>
        <v>0</v>
      </c>
      <c r="AK1035" s="58" t="str">
        <f t="shared" si="769"/>
        <v>Bueno</v>
      </c>
      <c r="AL1035" s="196">
        <f>IFERROR(SQRT(($E1035-$E$1136)^2+($C1035-$C$1136)^2),0)</f>
        <v>0.15249660978770163</v>
      </c>
      <c r="AM1035" s="197" t="str">
        <f>IF(AL1035&lt;=SMALL($AL$3:$AL$1130,1),"MAS PARECIDO","NO")</f>
        <v>NO</v>
      </c>
      <c r="AN1035" s="197" t="str">
        <f>IF(AL1035&lt;=SMALL($AL$3:$AL$1130,5),"SIMILAR","NO")</f>
        <v>NO</v>
      </c>
      <c r="AO1035" s="197" t="str">
        <f t="shared" si="778"/>
        <v>N/A</v>
      </c>
      <c r="AP1035" s="197">
        <f t="shared" si="779"/>
        <v>0</v>
      </c>
      <c r="AQ1035" s="198">
        <f t="shared" si="780"/>
        <v>0</v>
      </c>
      <c r="AR1035" s="196">
        <f>IFERROR(SQRT(($E1035-$E$1136)^2+($H1035-$H$1136)^2),0)</f>
        <v>0.67412539224646151</v>
      </c>
      <c r="AS1035" s="197" t="str">
        <f>IF(AR1035&lt;=SMALL(AR$3:AR$1130,1),"MAS PARECIDO","NO")</f>
        <v>NO</v>
      </c>
      <c r="AT1035" s="197" t="str">
        <f>IF(AR1035&lt;=SMALL(AR$3:AR$1130,5),"SIMILAR","NO")</f>
        <v>NO</v>
      </c>
      <c r="AU1035" s="197" t="str">
        <f t="shared" si="781"/>
        <v>N/A</v>
      </c>
      <c r="AV1035" s="197">
        <f t="shared" si="782"/>
        <v>0</v>
      </c>
      <c r="AW1035" s="198">
        <f t="shared" si="783"/>
        <v>0</v>
      </c>
      <c r="AX1035" s="199">
        <f>IFERROR(SQRT(($E1035-$E$1136)^2+($K1035-$K$1136)^2),0)</f>
        <v>0.10000300009000269</v>
      </c>
      <c r="AY1035" s="197" t="str">
        <f>IF(AX1035&lt;=SMALL(AX$3:AX$1130,1),"MAS PARECIDO","NO")</f>
        <v>NO</v>
      </c>
      <c r="AZ1035" s="197" t="str">
        <f>IF(AX1035&lt;=SMALL(AX$3:AX$1130,5),"SIMILAR","NO")</f>
        <v>NO</v>
      </c>
      <c r="BA1035" s="197" t="str">
        <f t="shared" si="784"/>
        <v>N/A</v>
      </c>
      <c r="BB1035" s="197">
        <f t="shared" si="785"/>
        <v>0</v>
      </c>
      <c r="BC1035" s="198">
        <f t="shared" si="786"/>
        <v>0</v>
      </c>
      <c r="BD1035" s="196">
        <f>IFERROR(SQRT(($E1035-$E$1136)^2+($O1035-$O$1136)^2),0)</f>
        <v>0.10000300009000269</v>
      </c>
      <c r="BE1035" s="197" t="str">
        <f>IF(BD1035&lt;=SMALL(BD$3:BD$1130,1),"MAS PARECIDO","NO")</f>
        <v>NO</v>
      </c>
      <c r="BF1035" s="197" t="str">
        <f>IF(BD1035&lt;=SMALL(BD$3:BD$1130,5),"SIMILAR","NO")</f>
        <v>NO</v>
      </c>
      <c r="BG1035" s="197" t="str">
        <f t="shared" si="787"/>
        <v>N/A</v>
      </c>
      <c r="BH1035" s="197">
        <f t="shared" si="788"/>
        <v>0</v>
      </c>
      <c r="BI1035" s="198">
        <f t="shared" si="789"/>
        <v>0</v>
      </c>
      <c r="BJ1035" s="199">
        <f>IFERROR(SQRT(($E1035-$E$1136)^2+($R1035-$R$1136)^2),0)</f>
        <v>0.50990253973382116</v>
      </c>
      <c r="BK1035" s="197" t="str">
        <f>IF(BJ1035&lt;=SMALL(BJ$3:BJ$1130,1),"MAS PARECIDO","NO")</f>
        <v>NO</v>
      </c>
      <c r="BL1035" s="197" t="str">
        <f>IF(BJ1035&lt;=SMALL(BJ$3:BJ$1130,5),"SIMILAR","NO")</f>
        <v>NO</v>
      </c>
      <c r="BM1035" s="197" t="str">
        <f t="shared" si="790"/>
        <v>N/A</v>
      </c>
      <c r="BN1035" s="197">
        <f t="shared" si="791"/>
        <v>0</v>
      </c>
      <c r="BO1035" s="198">
        <f t="shared" si="792"/>
        <v>0</v>
      </c>
      <c r="BP1035" s="199">
        <f>IFERROR(SQRT(($E1035-$E$1136)^2+($U1035-$U$1136)^2),0)</f>
        <v>1.0049878606366351</v>
      </c>
      <c r="BQ1035" s="197" t="str">
        <f>IF(BP1035&lt;=SMALL(BP$3:BP$1130,1),"MAS PARECIDO","NO")</f>
        <v>NO</v>
      </c>
      <c r="BR1035" s="197" t="str">
        <f>IF(BP1035&lt;=SMALL(BP$3:BP$1130,5),"SIMILAR","NO")</f>
        <v>NO</v>
      </c>
      <c r="BS1035" s="197" t="str">
        <f t="shared" si="793"/>
        <v>N/A</v>
      </c>
      <c r="BT1035" s="197">
        <f t="shared" si="794"/>
        <v>0</v>
      </c>
      <c r="BU1035" s="198">
        <f t="shared" si="795"/>
        <v>0</v>
      </c>
      <c r="BV1035" s="199">
        <f>IFERROR(SQRT(($E1035-$E$1136)^2+($X1035-$X$1136)^2),0)</f>
        <v>0.10000300009000269</v>
      </c>
      <c r="BW1035" s="197" t="str">
        <f>IF(BV1035&lt;=SMALL(BV$3:BV$1130,1),"MAS PARECIDO","NO")</f>
        <v>NO</v>
      </c>
      <c r="BX1035" s="197" t="str">
        <f>IF(BV1035&lt;=SMALL(BV$3:BV$1130,5),"SIMILAR","NO")</f>
        <v>NO</v>
      </c>
      <c r="BY1035" s="197" t="str">
        <f t="shared" si="796"/>
        <v>N/A</v>
      </c>
      <c r="BZ1035" s="197">
        <f t="shared" si="797"/>
        <v>0</v>
      </c>
      <c r="CA1035" s="198">
        <f t="shared" si="798"/>
        <v>0</v>
      </c>
      <c r="CB1035" s="199">
        <f>IFERROR(SQRT(($E1035-$E$1136)^2+($AA1035-$AA$1136)^2),0)</f>
        <v>0.10000300009000269</v>
      </c>
      <c r="CC1035" s="197" t="str">
        <f>IF(CB1035&lt;=SMALL(CB$3:CB$1130,1),"MAS PARECIDO","NO")</f>
        <v>NO</v>
      </c>
      <c r="CD1035" s="197" t="str">
        <f>IF(CB1035&lt;=SMALL(CB$3:CB$1130,5),"SIMILAR","NO")</f>
        <v>NO</v>
      </c>
      <c r="CE1035" s="197" t="str">
        <f t="shared" si="799"/>
        <v>N/A</v>
      </c>
      <c r="CF1035" s="197">
        <f t="shared" si="800"/>
        <v>0</v>
      </c>
      <c r="CG1035" s="198">
        <f t="shared" si="801"/>
        <v>0</v>
      </c>
      <c r="CH1035" s="199">
        <f>IFERROR(SQRT(($E1035-$E$1136)^2+($AD1035-$AD$1136)^2),0)</f>
        <v>0.10000300009000269</v>
      </c>
      <c r="CI1035" s="197" t="str">
        <f>IF(CH1035&lt;=SMALL(CH$3:CH$1130,1),"MAS PARECIDO","NO")</f>
        <v>NO</v>
      </c>
      <c r="CJ1035" s="197" t="str">
        <f>IF(CH1035&lt;=SMALL(CH$3:CH$1130,5),"SIMILAR","NO")</f>
        <v>NO</v>
      </c>
      <c r="CK1035" s="197" t="str">
        <f t="shared" si="802"/>
        <v>N/A</v>
      </c>
      <c r="CL1035" s="197">
        <f t="shared" si="803"/>
        <v>0</v>
      </c>
      <c r="CM1035" s="198">
        <f t="shared" si="804"/>
        <v>0</v>
      </c>
      <c r="CN1035" s="199">
        <f>IFERROR(SQRT(($E1035-$E$1136)^2+($AG1035-$AG$1136)^2),0)</f>
        <v>0.10000300009000269</v>
      </c>
      <c r="CO1035" s="197" t="str">
        <f>IF(CN1035&lt;=SMALL(CN$3:CN$1130,1),"MAS PARECIDO","NO")</f>
        <v>NO</v>
      </c>
      <c r="CP1035" s="197" t="str">
        <f>IF(CN1035&lt;=SMALL(CN$3:CN$1130,5),"SIMILAR","NO")</f>
        <v>NO</v>
      </c>
      <c r="CQ1035" s="197" t="str">
        <f t="shared" si="805"/>
        <v>N/A</v>
      </c>
      <c r="CR1035" s="197">
        <f t="shared" si="806"/>
        <v>0</v>
      </c>
      <c r="CS1035" s="198">
        <f t="shared" si="807"/>
        <v>0</v>
      </c>
      <c r="CT1035" s="199">
        <f>IFERROR(SQRT(($E1035-$E$1136)^2+($AJ1035-$AJ$1136)^2),0)</f>
        <v>0.10000300009000269</v>
      </c>
      <c r="CU1035" s="197" t="str">
        <f>IF(CT1035&lt;=SMALL(CT$3:CT$1130,1),"MAS PARECIDO","NO")</f>
        <v>NO</v>
      </c>
      <c r="CV1035" s="197" t="str">
        <f>IF(CT1035&lt;=SMALL(CT$3:CT$1130,5),"SIMILAR","NO")</f>
        <v>NO</v>
      </c>
      <c r="CW1035" s="197" t="str">
        <f t="shared" si="808"/>
        <v>N/A</v>
      </c>
      <c r="CX1035" s="197">
        <f t="shared" si="809"/>
        <v>0</v>
      </c>
      <c r="CY1035" s="198">
        <f t="shared" si="810"/>
        <v>0</v>
      </c>
      <c r="CZ1035" s="2">
        <v>0</v>
      </c>
      <c r="DA1035" s="2" t="s">
        <v>2845</v>
      </c>
      <c r="DB1035" s="2">
        <v>0</v>
      </c>
      <c r="DC1035" s="2" t="s">
        <v>189</v>
      </c>
    </row>
    <row r="1036" spans="1:107">
      <c r="A1036" s="24" t="s">
        <v>1183</v>
      </c>
      <c r="B1036" s="46">
        <v>180565.37</v>
      </c>
      <c r="C1036" s="190">
        <f>(B1036-$B$1132)/($B$1133-$B$1132)</f>
        <v>0.20579988783342651</v>
      </c>
      <c r="D1036" s="46">
        <v>7000</v>
      </c>
      <c r="E1036" s="190">
        <f>(D1036-$D$1132)/($D$1133-$D$1132)</f>
        <v>1.3970419112573377E-2</v>
      </c>
      <c r="F1036" s="46" t="s">
        <v>191</v>
      </c>
      <c r="G1036" s="192">
        <f>VLOOKUP(F1036,'DATOS DE SOPORTE'!$Y$5:$Z$8,2,FALSE)</f>
        <v>1</v>
      </c>
      <c r="H1036" s="190">
        <f>(G1036-$G$1132)/($G$1133-$G$1132)</f>
        <v>0</v>
      </c>
      <c r="I1036" s="50">
        <v>2</v>
      </c>
      <c r="J1036" s="200">
        <f t="shared" si="770"/>
        <v>2</v>
      </c>
      <c r="K1036" s="190">
        <f>(J1036-$J$1132)/($J$1133-$J$1132)</f>
        <v>0.4</v>
      </c>
      <c r="L1036" s="193" t="str">
        <f t="shared" si="771"/>
        <v>SI</v>
      </c>
      <c r="M1036" s="46" t="s">
        <v>192</v>
      </c>
      <c r="N1036" s="192">
        <f t="shared" si="772"/>
        <v>2</v>
      </c>
      <c r="O1036" s="190">
        <f>(N1036-N$1132)/(N$1133-N$1132)</f>
        <v>1</v>
      </c>
      <c r="P1036" s="46" t="s">
        <v>58</v>
      </c>
      <c r="Q1036" s="192">
        <f t="shared" si="773"/>
        <v>3</v>
      </c>
      <c r="R1036" s="190">
        <f>(Q1036-Q$1132)/(Q$1133-Q$1132)</f>
        <v>1</v>
      </c>
      <c r="S1036" s="46" t="s">
        <v>194</v>
      </c>
      <c r="T1036" s="192">
        <f t="shared" si="774"/>
        <v>1</v>
      </c>
      <c r="U1036" s="190">
        <f>(T1036-T$1132)/(T$1133-T$1132)</f>
        <v>0</v>
      </c>
      <c r="V1036" s="46" t="s">
        <v>62</v>
      </c>
      <c r="W1036" s="194">
        <f>VLOOKUP(V1036,'DATOS DE SOPORTE'!$S$5:$T$10,2,FALSE)</f>
        <v>1</v>
      </c>
      <c r="X1036" s="201">
        <f>(W1036-W$1132)/(W$1133-W$1132)</f>
        <v>0</v>
      </c>
      <c r="Y1036" s="46" t="s">
        <v>188</v>
      </c>
      <c r="Z1036" s="194">
        <f t="shared" si="775"/>
        <v>1</v>
      </c>
      <c r="AA1036" s="201">
        <f>(Z1036-Z$1132)/(Z$1133-Z$1132)</f>
        <v>0</v>
      </c>
      <c r="AB1036" s="46" t="s">
        <v>188</v>
      </c>
      <c r="AC1036" s="194">
        <f t="shared" si="776"/>
        <v>1</v>
      </c>
      <c r="AD1036" s="201">
        <f>(AC1036-AC$1132)/(AC$1133-AC$1132)</f>
        <v>0</v>
      </c>
      <c r="AE1036" s="46" t="s">
        <v>188</v>
      </c>
      <c r="AF1036" s="194">
        <f t="shared" si="777"/>
        <v>1</v>
      </c>
      <c r="AG1036" s="201">
        <f>(AF1036-AF$1132)/(AF$1133-AF$1132)</f>
        <v>0</v>
      </c>
      <c r="AH1036" s="24" t="s">
        <v>67</v>
      </c>
      <c r="AI1036" s="194">
        <f>VLOOKUP(AH1036,'DATOS DE SOPORTE'!$V$5:$W$8,2,FALSE)</f>
        <v>1</v>
      </c>
      <c r="AJ1036" s="201">
        <f>(AI1036-AI$1132)/(AI$1133-AI$1132)</f>
        <v>0</v>
      </c>
      <c r="AK1036" s="58" t="str">
        <f t="shared" si="769"/>
        <v>Bueno</v>
      </c>
      <c r="AL1036" s="196">
        <f>IFERROR(SQRT(($E1036-$E$1136)^2+($C1036-$C$1136)^2),0)</f>
        <v>1.4016008977247684E-2</v>
      </c>
      <c r="AM1036" s="197" t="str">
        <f>IF(AL1036&lt;=SMALL($AL$3:$AL$1130,1),"MAS PARECIDO","NO")</f>
        <v>NO</v>
      </c>
      <c r="AN1036" s="197" t="str">
        <f>IF(AL1036&lt;=SMALL($AL$3:$AL$1130,5),"SIMILAR","NO")</f>
        <v>SIMILAR</v>
      </c>
      <c r="AO1036" s="197" t="str">
        <f t="shared" si="778"/>
        <v>Bueno</v>
      </c>
      <c r="AP1036" s="197">
        <f t="shared" si="779"/>
        <v>1</v>
      </c>
      <c r="AQ1036" s="198">
        <f t="shared" si="780"/>
        <v>180565.37</v>
      </c>
      <c r="AR1036" s="196">
        <f>IFERROR(SQRT(($E1036-$E$1136)^2+($H1036-$H$1136)^2),0)</f>
        <v>0.33362722141881695</v>
      </c>
      <c r="AS1036" s="197" t="str">
        <f>IF(AR1036&lt;=SMALL(AR$3:AR$1130,1),"MAS PARECIDO","NO")</f>
        <v>NO</v>
      </c>
      <c r="AT1036" s="197" t="str">
        <f>IF(AR1036&lt;=SMALL(AR$3:AR$1130,5),"SIMILAR","NO")</f>
        <v>NO</v>
      </c>
      <c r="AU1036" s="197" t="str">
        <f t="shared" si="781"/>
        <v>N/A</v>
      </c>
      <c r="AV1036" s="197">
        <f t="shared" si="782"/>
        <v>0</v>
      </c>
      <c r="AW1036" s="198">
        <f t="shared" si="783"/>
        <v>0</v>
      </c>
      <c r="AX1036" s="199">
        <f>IFERROR(SQRT(($E1036-$E$1136)^2+($K1036-$K$1136)^2),0)</f>
        <v>0.20048943054567547</v>
      </c>
      <c r="AY1036" s="197" t="str">
        <f>IF(AX1036&lt;=SMALL(AX$3:AX$1130,1),"MAS PARECIDO","NO")</f>
        <v>NO</v>
      </c>
      <c r="AZ1036" s="197" t="str">
        <f>IF(AX1036&lt;=SMALL(AX$3:AX$1130,5),"SIMILAR","NO")</f>
        <v>NO</v>
      </c>
      <c r="BA1036" s="197" t="str">
        <f t="shared" si="784"/>
        <v>N/A</v>
      </c>
      <c r="BB1036" s="197">
        <f t="shared" si="785"/>
        <v>0</v>
      </c>
      <c r="BC1036" s="198">
        <f t="shared" si="786"/>
        <v>0</v>
      </c>
      <c r="BD1036" s="196">
        <f>IFERROR(SQRT(($E1036-$E$1136)^2+($O1036-$O$1136)^2),0)</f>
        <v>1.4000420012600379E-2</v>
      </c>
      <c r="BE1036" s="197" t="str">
        <f>IF(BD1036&lt;=SMALL(BD$3:BD$1130,1),"MAS PARECIDO","NO")</f>
        <v>NO</v>
      </c>
      <c r="BF1036" s="197" t="str">
        <f>IF(BD1036&lt;=SMALL(BD$3:BD$1130,5),"SIMILAR","NO")</f>
        <v>NO</v>
      </c>
      <c r="BG1036" s="197" t="str">
        <f t="shared" si="787"/>
        <v>N/A</v>
      </c>
      <c r="BH1036" s="197">
        <f t="shared" si="788"/>
        <v>0</v>
      </c>
      <c r="BI1036" s="198">
        <f t="shared" si="789"/>
        <v>0</v>
      </c>
      <c r="BJ1036" s="199">
        <f>IFERROR(SQRT(($E1036-$E$1136)^2+($R1036-$R$1136)^2),0)</f>
        <v>0.50019597335497334</v>
      </c>
      <c r="BK1036" s="197" t="str">
        <f>IF(BJ1036&lt;=SMALL(BJ$3:BJ$1130,1),"MAS PARECIDO","NO")</f>
        <v>NO</v>
      </c>
      <c r="BL1036" s="197" t="str">
        <f>IF(BJ1036&lt;=SMALL(BJ$3:BJ$1130,5),"SIMILAR","NO")</f>
        <v>NO</v>
      </c>
      <c r="BM1036" s="197" t="str">
        <f t="shared" si="790"/>
        <v>N/A</v>
      </c>
      <c r="BN1036" s="197">
        <f t="shared" si="791"/>
        <v>0</v>
      </c>
      <c r="BO1036" s="198">
        <f t="shared" si="792"/>
        <v>0</v>
      </c>
      <c r="BP1036" s="199">
        <f>IFERROR(SQRT(($E1036-$E$1136)^2+($U1036-$U$1136)^2),0)</f>
        <v>1.4000420012600379E-2</v>
      </c>
      <c r="BQ1036" s="197" t="str">
        <f>IF(BP1036&lt;=SMALL(BP$3:BP$1130,1),"MAS PARECIDO","NO")</f>
        <v>NO</v>
      </c>
      <c r="BR1036" s="197" t="str">
        <f>IF(BP1036&lt;=SMALL(BP$3:BP$1130,5),"SIMILAR","NO")</f>
        <v>NO</v>
      </c>
      <c r="BS1036" s="197" t="str">
        <f t="shared" si="793"/>
        <v>N/A</v>
      </c>
      <c r="BT1036" s="197">
        <f t="shared" si="794"/>
        <v>0</v>
      </c>
      <c r="BU1036" s="198">
        <f t="shared" si="795"/>
        <v>0</v>
      </c>
      <c r="BV1036" s="199">
        <f>IFERROR(SQRT(($E1036-$E$1136)^2+($X1036-$X$1136)^2),0)</f>
        <v>1.4000420012600379E-2</v>
      </c>
      <c r="BW1036" s="197" t="str">
        <f>IF(BV1036&lt;=SMALL(BV$3:BV$1130,1),"MAS PARECIDO","NO")</f>
        <v>NO</v>
      </c>
      <c r="BX1036" s="197" t="str">
        <f>IF(BV1036&lt;=SMALL(BV$3:BV$1130,5),"SIMILAR","NO")</f>
        <v>NO</v>
      </c>
      <c r="BY1036" s="197" t="str">
        <f t="shared" si="796"/>
        <v>N/A</v>
      </c>
      <c r="BZ1036" s="197">
        <f t="shared" si="797"/>
        <v>0</v>
      </c>
      <c r="CA1036" s="198">
        <f t="shared" si="798"/>
        <v>0</v>
      </c>
      <c r="CB1036" s="199">
        <f>IFERROR(SQRT(($E1036-$E$1136)^2+($AA1036-$AA$1136)^2),0)</f>
        <v>1.4000420012600379E-2</v>
      </c>
      <c r="CC1036" s="197" t="str">
        <f>IF(CB1036&lt;=SMALL(CB$3:CB$1130,1),"MAS PARECIDO","NO")</f>
        <v>NO</v>
      </c>
      <c r="CD1036" s="197" t="str">
        <f>IF(CB1036&lt;=SMALL(CB$3:CB$1130,5),"SIMILAR","NO")</f>
        <v>NO</v>
      </c>
      <c r="CE1036" s="197" t="str">
        <f t="shared" si="799"/>
        <v>N/A</v>
      </c>
      <c r="CF1036" s="197">
        <f t="shared" si="800"/>
        <v>0</v>
      </c>
      <c r="CG1036" s="198">
        <f t="shared" si="801"/>
        <v>0</v>
      </c>
      <c r="CH1036" s="199">
        <f>IFERROR(SQRT(($E1036-$E$1136)^2+($AD1036-$AD$1136)^2),0)</f>
        <v>1.000098001078159</v>
      </c>
      <c r="CI1036" s="197" t="str">
        <f>IF(CH1036&lt;=SMALL(CH$3:CH$1130,1),"MAS PARECIDO","NO")</f>
        <v>NO</v>
      </c>
      <c r="CJ1036" s="197" t="str">
        <f>IF(CH1036&lt;=SMALL(CH$3:CH$1130,5),"SIMILAR","NO")</f>
        <v>NO</v>
      </c>
      <c r="CK1036" s="197" t="str">
        <f t="shared" si="802"/>
        <v>N/A</v>
      </c>
      <c r="CL1036" s="197">
        <f t="shared" si="803"/>
        <v>0</v>
      </c>
      <c r="CM1036" s="198">
        <f t="shared" si="804"/>
        <v>0</v>
      </c>
      <c r="CN1036" s="199">
        <f>IFERROR(SQRT(($E1036-$E$1136)^2+($AG1036-$AG$1136)^2),0)</f>
        <v>1.000098001078159</v>
      </c>
      <c r="CO1036" s="197" t="str">
        <f>IF(CN1036&lt;=SMALL(CN$3:CN$1130,1),"MAS PARECIDO","NO")</f>
        <v>NO</v>
      </c>
      <c r="CP1036" s="197" t="str">
        <f>IF(CN1036&lt;=SMALL(CN$3:CN$1130,5),"SIMILAR","NO")</f>
        <v>NO</v>
      </c>
      <c r="CQ1036" s="197" t="str">
        <f t="shared" si="805"/>
        <v>N/A</v>
      </c>
      <c r="CR1036" s="197">
        <f t="shared" si="806"/>
        <v>0</v>
      </c>
      <c r="CS1036" s="198">
        <f t="shared" si="807"/>
        <v>0</v>
      </c>
      <c r="CT1036" s="199">
        <f>IFERROR(SQRT(($E1036-$E$1136)^2+($AJ1036-$AJ$1136)^2),0)</f>
        <v>1.4000420012600379E-2</v>
      </c>
      <c r="CU1036" s="197" t="str">
        <f>IF(CT1036&lt;=SMALL(CT$3:CT$1130,1),"MAS PARECIDO","NO")</f>
        <v>NO</v>
      </c>
      <c r="CV1036" s="197" t="str">
        <f>IF(CT1036&lt;=SMALL(CT$3:CT$1130,5),"SIMILAR","NO")</f>
        <v>NO</v>
      </c>
      <c r="CW1036" s="197" t="str">
        <f t="shared" si="808"/>
        <v>N/A</v>
      </c>
      <c r="CX1036" s="197">
        <f t="shared" si="809"/>
        <v>0</v>
      </c>
      <c r="CY1036" s="198">
        <f t="shared" si="810"/>
        <v>0</v>
      </c>
      <c r="CZ1036" s="2">
        <v>0</v>
      </c>
      <c r="DA1036" s="2" t="s">
        <v>2846</v>
      </c>
      <c r="DB1036" s="2">
        <v>0</v>
      </c>
      <c r="DC1036" s="2" t="s">
        <v>189</v>
      </c>
    </row>
    <row r="1037" spans="1:107">
      <c r="A1037" s="24" t="s">
        <v>1184</v>
      </c>
      <c r="B1037" s="46">
        <v>60660.68</v>
      </c>
      <c r="C1037" s="190">
        <f>(B1037-$B$1132)/($B$1133-$B$1132)</f>
        <v>6.564171213476036E-2</v>
      </c>
      <c r="D1037" s="46">
        <v>8000</v>
      </c>
      <c r="E1037" s="190">
        <f>(D1037-$D$1132)/($D$1133-$D$1132)</f>
        <v>1.597047911437343E-2</v>
      </c>
      <c r="F1037" s="46" t="s">
        <v>203</v>
      </c>
      <c r="G1037" s="192">
        <f>VLOOKUP(F1037,'DATOS DE SOPORTE'!$Y$5:$Z$8,2,FALSE)</f>
        <v>3</v>
      </c>
      <c r="H1037" s="190">
        <f>(G1037-$G$1132)/($G$1133-$G$1132)</f>
        <v>0.66666666666666663</v>
      </c>
      <c r="I1037" s="50">
        <v>3</v>
      </c>
      <c r="J1037" s="200">
        <f t="shared" si="770"/>
        <v>3</v>
      </c>
      <c r="K1037" s="190">
        <f>(J1037-$J$1132)/($J$1133-$J$1132)</f>
        <v>0.6</v>
      </c>
      <c r="L1037" s="193" t="str">
        <f t="shared" si="771"/>
        <v>SI</v>
      </c>
      <c r="M1037" s="46" t="s">
        <v>192</v>
      </c>
      <c r="N1037" s="192">
        <f t="shared" si="772"/>
        <v>2</v>
      </c>
      <c r="O1037" s="190">
        <f>(N1037-N$1132)/(N$1133-N$1132)</f>
        <v>1</v>
      </c>
      <c r="P1037" s="46" t="s">
        <v>196</v>
      </c>
      <c r="Q1037" s="192">
        <f t="shared" si="773"/>
        <v>1</v>
      </c>
      <c r="R1037" s="190">
        <f>(Q1037-Q$1132)/(Q$1133-Q$1132)</f>
        <v>0</v>
      </c>
      <c r="S1037" s="46" t="s">
        <v>60</v>
      </c>
      <c r="T1037" s="192">
        <f t="shared" si="774"/>
        <v>2</v>
      </c>
      <c r="U1037" s="190">
        <f>(T1037-T$1132)/(T$1133-T$1132)</f>
        <v>1</v>
      </c>
      <c r="V1037" s="46" t="s">
        <v>62</v>
      </c>
      <c r="W1037" s="194">
        <f>VLOOKUP(V1037,'DATOS DE SOPORTE'!$S$5:$T$10,2,FALSE)</f>
        <v>1</v>
      </c>
      <c r="X1037" s="201">
        <f>(W1037-W$1132)/(W$1133-W$1132)</f>
        <v>0</v>
      </c>
      <c r="Y1037" s="46" t="s">
        <v>136</v>
      </c>
      <c r="Z1037" s="194">
        <f t="shared" si="775"/>
        <v>2</v>
      </c>
      <c r="AA1037" s="201">
        <f>(Z1037-Z$1132)/(Z$1133-Z$1132)</f>
        <v>1</v>
      </c>
      <c r="AB1037" s="46" t="s">
        <v>136</v>
      </c>
      <c r="AC1037" s="194">
        <f t="shared" si="776"/>
        <v>2</v>
      </c>
      <c r="AD1037" s="201">
        <f>(AC1037-AC$1132)/(AC$1133-AC$1132)</f>
        <v>1</v>
      </c>
      <c r="AE1037" s="46" t="s">
        <v>136</v>
      </c>
      <c r="AF1037" s="194">
        <f t="shared" si="777"/>
        <v>2</v>
      </c>
      <c r="AG1037" s="201">
        <f>(AF1037-AF$1132)/(AF$1133-AF$1132)</f>
        <v>1</v>
      </c>
      <c r="AH1037" s="24" t="s">
        <v>67</v>
      </c>
      <c r="AI1037" s="194">
        <f>VLOOKUP(AH1037,'DATOS DE SOPORTE'!$V$5:$W$8,2,FALSE)</f>
        <v>1</v>
      </c>
      <c r="AJ1037" s="201">
        <f>(AI1037-AI$1132)/(AI$1133-AI$1132)</f>
        <v>0</v>
      </c>
      <c r="AK1037" s="58" t="str">
        <f t="shared" si="769"/>
        <v>Bueno</v>
      </c>
      <c r="AL1037" s="196">
        <f>IFERROR(SQRT(($E1037-$E$1136)^2+($C1037-$C$1136)^2),0)</f>
        <v>0.14041194424836248</v>
      </c>
      <c r="AM1037" s="197" t="str">
        <f>IF(AL1037&lt;=SMALL($AL$3:$AL$1130,1),"MAS PARECIDO","NO")</f>
        <v>NO</v>
      </c>
      <c r="AN1037" s="197" t="str">
        <f>IF(AL1037&lt;=SMALL($AL$3:$AL$1130,5),"SIMILAR","NO")</f>
        <v>NO</v>
      </c>
      <c r="AO1037" s="197" t="str">
        <f t="shared" si="778"/>
        <v>N/A</v>
      </c>
      <c r="AP1037" s="197">
        <f t="shared" si="779"/>
        <v>0</v>
      </c>
      <c r="AQ1037" s="198">
        <f t="shared" si="780"/>
        <v>0</v>
      </c>
      <c r="AR1037" s="196">
        <f>IFERROR(SQRT(($E1037-$E$1136)^2+($H1037-$H$1136)^2),0)</f>
        <v>0.3337171354183095</v>
      </c>
      <c r="AS1037" s="197" t="str">
        <f>IF(AR1037&lt;=SMALL(AR$3:AR$1130,1),"MAS PARECIDO","NO")</f>
        <v>NO</v>
      </c>
      <c r="AT1037" s="197" t="str">
        <f>IF(AR1037&lt;=SMALL(AR$3:AR$1130,5),"SIMILAR","NO")</f>
        <v>NO</v>
      </c>
      <c r="AU1037" s="197" t="str">
        <f t="shared" si="781"/>
        <v>N/A</v>
      </c>
      <c r="AV1037" s="197">
        <f t="shared" si="782"/>
        <v>0</v>
      </c>
      <c r="AW1037" s="198">
        <f t="shared" si="783"/>
        <v>0</v>
      </c>
      <c r="AX1037" s="199">
        <f>IFERROR(SQRT(($E1037-$E$1136)^2+($K1037-$K$1136)^2),0)</f>
        <v>0.40031989128781897</v>
      </c>
      <c r="AY1037" s="197" t="str">
        <f>IF(AX1037&lt;=SMALL(AX$3:AX$1130,1),"MAS PARECIDO","NO")</f>
        <v>NO</v>
      </c>
      <c r="AZ1037" s="197" t="str">
        <f>IF(AX1037&lt;=SMALL(AX$3:AX$1130,5),"SIMILAR","NO")</f>
        <v>NO</v>
      </c>
      <c r="BA1037" s="197" t="str">
        <f t="shared" si="784"/>
        <v>N/A</v>
      </c>
      <c r="BB1037" s="197">
        <f t="shared" si="785"/>
        <v>0</v>
      </c>
      <c r="BC1037" s="198">
        <f t="shared" si="786"/>
        <v>0</v>
      </c>
      <c r="BD1037" s="196">
        <f>IFERROR(SQRT(($E1037-$E$1136)^2+($O1037-$O$1136)^2),0)</f>
        <v>1.600048001440043E-2</v>
      </c>
      <c r="BE1037" s="197" t="str">
        <f>IF(BD1037&lt;=SMALL(BD$3:BD$1130,1),"MAS PARECIDO","NO")</f>
        <v>NO</v>
      </c>
      <c r="BF1037" s="197" t="str">
        <f>IF(BD1037&lt;=SMALL(BD$3:BD$1130,5),"SIMILAR","NO")</f>
        <v>NO</v>
      </c>
      <c r="BG1037" s="197" t="str">
        <f t="shared" si="787"/>
        <v>N/A</v>
      </c>
      <c r="BH1037" s="197">
        <f t="shared" si="788"/>
        <v>0</v>
      </c>
      <c r="BI1037" s="198">
        <f t="shared" si="789"/>
        <v>0</v>
      </c>
      <c r="BJ1037" s="199">
        <f>IFERROR(SQRT(($E1037-$E$1136)^2+($R1037-$R$1136)^2),0)</f>
        <v>0.50025594985036537</v>
      </c>
      <c r="BK1037" s="197" t="str">
        <f>IF(BJ1037&lt;=SMALL(BJ$3:BJ$1130,1),"MAS PARECIDO","NO")</f>
        <v>NO</v>
      </c>
      <c r="BL1037" s="197" t="str">
        <f>IF(BJ1037&lt;=SMALL(BJ$3:BJ$1130,5),"SIMILAR","NO")</f>
        <v>NO</v>
      </c>
      <c r="BM1037" s="197" t="str">
        <f t="shared" si="790"/>
        <v>N/A</v>
      </c>
      <c r="BN1037" s="197">
        <f t="shared" si="791"/>
        <v>0</v>
      </c>
      <c r="BO1037" s="198">
        <f t="shared" si="792"/>
        <v>0</v>
      </c>
      <c r="BP1037" s="199">
        <f>IFERROR(SQRT(($E1037-$E$1136)^2+($U1037-$U$1136)^2),0)</f>
        <v>1.0001279994884111</v>
      </c>
      <c r="BQ1037" s="197" t="str">
        <f>IF(BP1037&lt;=SMALL(BP$3:BP$1130,1),"MAS PARECIDO","NO")</f>
        <v>NO</v>
      </c>
      <c r="BR1037" s="197" t="str">
        <f>IF(BP1037&lt;=SMALL(BP$3:BP$1130,5),"SIMILAR","NO")</f>
        <v>NO</v>
      </c>
      <c r="BS1037" s="197" t="str">
        <f t="shared" si="793"/>
        <v>N/A</v>
      </c>
      <c r="BT1037" s="197">
        <f t="shared" si="794"/>
        <v>0</v>
      </c>
      <c r="BU1037" s="198">
        <f t="shared" si="795"/>
        <v>0</v>
      </c>
      <c r="BV1037" s="199">
        <f>IFERROR(SQRT(($E1037-$E$1136)^2+($X1037-$X$1136)^2),0)</f>
        <v>1.600048001440043E-2</v>
      </c>
      <c r="BW1037" s="197" t="str">
        <f>IF(BV1037&lt;=SMALL(BV$3:BV$1130,1),"MAS PARECIDO","NO")</f>
        <v>NO</v>
      </c>
      <c r="BX1037" s="197" t="str">
        <f>IF(BV1037&lt;=SMALL(BV$3:BV$1130,5),"SIMILAR","NO")</f>
        <v>NO</v>
      </c>
      <c r="BY1037" s="197" t="str">
        <f t="shared" si="796"/>
        <v>N/A</v>
      </c>
      <c r="BZ1037" s="197">
        <f t="shared" si="797"/>
        <v>0</v>
      </c>
      <c r="CA1037" s="198">
        <f t="shared" si="798"/>
        <v>0</v>
      </c>
      <c r="CB1037" s="199">
        <f>IFERROR(SQRT(($E1037-$E$1136)^2+($AA1037-$AA$1136)^2),0)</f>
        <v>1.0001279994884111</v>
      </c>
      <c r="CC1037" s="197" t="str">
        <f>IF(CB1037&lt;=SMALL(CB$3:CB$1130,1),"MAS PARECIDO","NO")</f>
        <v>NO</v>
      </c>
      <c r="CD1037" s="197" t="str">
        <f>IF(CB1037&lt;=SMALL(CB$3:CB$1130,5),"SIMILAR","NO")</f>
        <v>NO</v>
      </c>
      <c r="CE1037" s="197" t="str">
        <f t="shared" si="799"/>
        <v>N/A</v>
      </c>
      <c r="CF1037" s="197">
        <f t="shared" si="800"/>
        <v>0</v>
      </c>
      <c r="CG1037" s="198">
        <f t="shared" si="801"/>
        <v>0</v>
      </c>
      <c r="CH1037" s="199">
        <f>IFERROR(SQRT(($E1037-$E$1136)^2+($AD1037-$AD$1136)^2),0)</f>
        <v>1.600048001440043E-2</v>
      </c>
      <c r="CI1037" s="197" t="str">
        <f>IF(CH1037&lt;=SMALL(CH$3:CH$1130,1),"MAS PARECIDO","NO")</f>
        <v>NO</v>
      </c>
      <c r="CJ1037" s="197" t="str">
        <f>IF(CH1037&lt;=SMALL(CH$3:CH$1130,5),"SIMILAR","NO")</f>
        <v>NO</v>
      </c>
      <c r="CK1037" s="197" t="str">
        <f t="shared" si="802"/>
        <v>N/A</v>
      </c>
      <c r="CL1037" s="197">
        <f t="shared" si="803"/>
        <v>0</v>
      </c>
      <c r="CM1037" s="198">
        <f t="shared" si="804"/>
        <v>0</v>
      </c>
      <c r="CN1037" s="199">
        <f>IFERROR(SQRT(($E1037-$E$1136)^2+($AG1037-$AG$1136)^2),0)</f>
        <v>1.600048001440043E-2</v>
      </c>
      <c r="CO1037" s="197" t="str">
        <f>IF(CN1037&lt;=SMALL(CN$3:CN$1130,1),"MAS PARECIDO","NO")</f>
        <v>NO</v>
      </c>
      <c r="CP1037" s="197" t="str">
        <f>IF(CN1037&lt;=SMALL(CN$3:CN$1130,5),"SIMILAR","NO")</f>
        <v>NO</v>
      </c>
      <c r="CQ1037" s="197" t="str">
        <f t="shared" si="805"/>
        <v>N/A</v>
      </c>
      <c r="CR1037" s="197">
        <f t="shared" si="806"/>
        <v>0</v>
      </c>
      <c r="CS1037" s="198">
        <f t="shared" si="807"/>
        <v>0</v>
      </c>
      <c r="CT1037" s="199">
        <f>IFERROR(SQRT(($E1037-$E$1136)^2+($AJ1037-$AJ$1136)^2),0)</f>
        <v>1.600048001440043E-2</v>
      </c>
      <c r="CU1037" s="197" t="str">
        <f>IF(CT1037&lt;=SMALL(CT$3:CT$1130,1),"MAS PARECIDO","NO")</f>
        <v>NO</v>
      </c>
      <c r="CV1037" s="197" t="str">
        <f>IF(CT1037&lt;=SMALL(CT$3:CT$1130,5),"SIMILAR","NO")</f>
        <v>NO</v>
      </c>
      <c r="CW1037" s="197" t="str">
        <f t="shared" si="808"/>
        <v>N/A</v>
      </c>
      <c r="CX1037" s="197">
        <f t="shared" si="809"/>
        <v>0</v>
      </c>
      <c r="CY1037" s="198">
        <f t="shared" si="810"/>
        <v>0</v>
      </c>
      <c r="CZ1037" s="2">
        <v>0</v>
      </c>
      <c r="DA1037" s="2" t="s">
        <v>2847</v>
      </c>
      <c r="DB1037" s="2">
        <v>0</v>
      </c>
      <c r="DC1037" s="2" t="s">
        <v>189</v>
      </c>
    </row>
    <row r="1038" spans="1:107">
      <c r="A1038" s="24" t="s">
        <v>1185</v>
      </c>
      <c r="B1038" s="46">
        <v>62774.64</v>
      </c>
      <c r="C1038" s="190">
        <f>(B1038-$B$1132)/($B$1133-$B$1132)</f>
        <v>6.811274789741445E-2</v>
      </c>
      <c r="D1038" s="46">
        <v>12000</v>
      </c>
      <c r="E1038" s="190">
        <f>(D1038-$D$1132)/($D$1133-$D$1132)</f>
        <v>2.3970719121573648E-2</v>
      </c>
      <c r="F1038" s="46" t="s">
        <v>191</v>
      </c>
      <c r="G1038" s="192">
        <f>VLOOKUP(F1038,'DATOS DE SOPORTE'!$Y$5:$Z$8,2,FALSE)</f>
        <v>1</v>
      </c>
      <c r="H1038" s="190">
        <f>(G1038-$G$1132)/($G$1133-$G$1132)</f>
        <v>0</v>
      </c>
      <c r="I1038" s="50">
        <v>0</v>
      </c>
      <c r="J1038" s="200">
        <f t="shared" si="770"/>
        <v>0</v>
      </c>
      <c r="K1038" s="190">
        <f>(J1038-$J$1132)/($J$1133-$J$1132)</f>
        <v>0</v>
      </c>
      <c r="L1038" s="193" t="str">
        <f t="shared" si="771"/>
        <v>NO</v>
      </c>
      <c r="M1038" s="46" t="s">
        <v>192</v>
      </c>
      <c r="N1038" s="192">
        <f t="shared" si="772"/>
        <v>2</v>
      </c>
      <c r="O1038" s="190">
        <f>(N1038-N$1132)/(N$1133-N$1132)</f>
        <v>1</v>
      </c>
      <c r="P1038" s="46" t="s">
        <v>193</v>
      </c>
      <c r="Q1038" s="192">
        <f t="shared" si="773"/>
        <v>2</v>
      </c>
      <c r="R1038" s="190">
        <f>(Q1038-Q$1132)/(Q$1133-Q$1132)</f>
        <v>0.5</v>
      </c>
      <c r="S1038" s="46" t="s">
        <v>194</v>
      </c>
      <c r="T1038" s="192">
        <f t="shared" si="774"/>
        <v>1</v>
      </c>
      <c r="U1038" s="190">
        <f>(T1038-T$1132)/(T$1133-T$1132)</f>
        <v>0</v>
      </c>
      <c r="V1038" s="46" t="s">
        <v>62</v>
      </c>
      <c r="W1038" s="194">
        <f>VLOOKUP(V1038,'DATOS DE SOPORTE'!$S$5:$T$10,2,FALSE)</f>
        <v>1</v>
      </c>
      <c r="X1038" s="201">
        <f>(W1038-W$1132)/(W$1133-W$1132)</f>
        <v>0</v>
      </c>
      <c r="Y1038" s="46" t="s">
        <v>188</v>
      </c>
      <c r="Z1038" s="194">
        <f t="shared" si="775"/>
        <v>1</v>
      </c>
      <c r="AA1038" s="201">
        <f>(Z1038-Z$1132)/(Z$1133-Z$1132)</f>
        <v>0</v>
      </c>
      <c r="AB1038" s="46" t="s">
        <v>136</v>
      </c>
      <c r="AC1038" s="194">
        <f t="shared" si="776"/>
        <v>2</v>
      </c>
      <c r="AD1038" s="201">
        <f>(AC1038-AC$1132)/(AC$1133-AC$1132)</f>
        <v>1</v>
      </c>
      <c r="AE1038" s="46" t="s">
        <v>136</v>
      </c>
      <c r="AF1038" s="194">
        <f t="shared" si="777"/>
        <v>2</v>
      </c>
      <c r="AG1038" s="201">
        <f>(AF1038-AF$1132)/(AF$1133-AF$1132)</f>
        <v>1</v>
      </c>
      <c r="AH1038" s="24" t="s">
        <v>67</v>
      </c>
      <c r="AI1038" s="194">
        <f>VLOOKUP(AH1038,'DATOS DE SOPORTE'!$V$5:$W$8,2,FALSE)</f>
        <v>1</v>
      </c>
      <c r="AJ1038" s="201">
        <f>(AI1038-AI$1132)/(AI$1133-AI$1132)</f>
        <v>0</v>
      </c>
      <c r="AK1038" s="58" t="str">
        <f t="shared" si="769"/>
        <v>Bueno</v>
      </c>
      <c r="AL1038" s="196">
        <f>IFERROR(SQRT(($E1038-$E$1136)^2+($C1038-$C$1136)^2),0)</f>
        <v>0.13911230584044998</v>
      </c>
      <c r="AM1038" s="197" t="str">
        <f>IF(AL1038&lt;=SMALL($AL$3:$AL$1130,1),"MAS PARECIDO","NO")</f>
        <v>NO</v>
      </c>
      <c r="AN1038" s="197" t="str">
        <f>IF(AL1038&lt;=SMALL($AL$3:$AL$1130,5),"SIMILAR","NO")</f>
        <v>NO</v>
      </c>
      <c r="AO1038" s="197" t="str">
        <f t="shared" si="778"/>
        <v>N/A</v>
      </c>
      <c r="AP1038" s="197">
        <f t="shared" si="779"/>
        <v>0</v>
      </c>
      <c r="AQ1038" s="198">
        <f t="shared" si="780"/>
        <v>0</v>
      </c>
      <c r="AR1038" s="196">
        <f>IFERROR(SQRT(($E1038-$E$1136)^2+($H1038-$H$1136)^2),0)</f>
        <v>0.33419626819081383</v>
      </c>
      <c r="AS1038" s="197" t="str">
        <f>IF(AR1038&lt;=SMALL(AR$3:AR$1130,1),"MAS PARECIDO","NO")</f>
        <v>NO</v>
      </c>
      <c r="AT1038" s="197" t="str">
        <f>IF(AR1038&lt;=SMALL(AR$3:AR$1130,5),"SIMILAR","NO")</f>
        <v>NO</v>
      </c>
      <c r="AU1038" s="197" t="str">
        <f t="shared" si="781"/>
        <v>N/A</v>
      </c>
      <c r="AV1038" s="197">
        <f t="shared" si="782"/>
        <v>0</v>
      </c>
      <c r="AW1038" s="198">
        <f t="shared" si="783"/>
        <v>0</v>
      </c>
      <c r="AX1038" s="199">
        <f>IFERROR(SQRT(($E1038-$E$1136)^2+($K1038-$K$1136)^2),0)</f>
        <v>0.20143493878062779</v>
      </c>
      <c r="AY1038" s="197" t="str">
        <f>IF(AX1038&lt;=SMALL(AX$3:AX$1130,1),"MAS PARECIDO","NO")</f>
        <v>NO</v>
      </c>
      <c r="AZ1038" s="197" t="str">
        <f>IF(AX1038&lt;=SMALL(AX$3:AX$1130,5),"SIMILAR","NO")</f>
        <v>NO</v>
      </c>
      <c r="BA1038" s="197" t="str">
        <f t="shared" si="784"/>
        <v>N/A</v>
      </c>
      <c r="BB1038" s="197">
        <f t="shared" si="785"/>
        <v>0</v>
      </c>
      <c r="BC1038" s="198">
        <f t="shared" si="786"/>
        <v>0</v>
      </c>
      <c r="BD1038" s="196">
        <f>IFERROR(SQRT(($E1038-$E$1136)^2+($O1038-$O$1136)^2),0)</f>
        <v>2.4000720021600648E-2</v>
      </c>
      <c r="BE1038" s="197" t="str">
        <f>IF(BD1038&lt;=SMALL(BD$3:BD$1130,1),"MAS PARECIDO","NO")</f>
        <v>NO</v>
      </c>
      <c r="BF1038" s="197" t="str">
        <f>IF(BD1038&lt;=SMALL(BD$3:BD$1130,5),"SIMILAR","NO")</f>
        <v>NO</v>
      </c>
      <c r="BG1038" s="197" t="str">
        <f t="shared" si="787"/>
        <v>N/A</v>
      </c>
      <c r="BH1038" s="197">
        <f t="shared" si="788"/>
        <v>0</v>
      </c>
      <c r="BI1038" s="198">
        <f t="shared" si="789"/>
        <v>0</v>
      </c>
      <c r="BJ1038" s="199">
        <f>IFERROR(SQRT(($E1038-$E$1136)^2+($R1038-$R$1136)^2),0)</f>
        <v>2.4000720021600648E-2</v>
      </c>
      <c r="BK1038" s="197" t="str">
        <f>IF(BJ1038&lt;=SMALL(BJ$3:BJ$1130,1),"MAS PARECIDO","NO")</f>
        <v>NO</v>
      </c>
      <c r="BL1038" s="197" t="str">
        <f>IF(BJ1038&lt;=SMALL(BJ$3:BJ$1130,5),"SIMILAR","NO")</f>
        <v>NO</v>
      </c>
      <c r="BM1038" s="197" t="str">
        <f t="shared" si="790"/>
        <v>N/A</v>
      </c>
      <c r="BN1038" s="197">
        <f t="shared" si="791"/>
        <v>0</v>
      </c>
      <c r="BO1038" s="198">
        <f t="shared" si="792"/>
        <v>0</v>
      </c>
      <c r="BP1038" s="199">
        <f>IFERROR(SQRT(($E1038-$E$1136)^2+($U1038-$U$1136)^2),0)</f>
        <v>2.4000720021600648E-2</v>
      </c>
      <c r="BQ1038" s="197" t="str">
        <f>IF(BP1038&lt;=SMALL(BP$3:BP$1130,1),"MAS PARECIDO","NO")</f>
        <v>NO</v>
      </c>
      <c r="BR1038" s="197" t="str">
        <f>IF(BP1038&lt;=SMALL(BP$3:BP$1130,5),"SIMILAR","NO")</f>
        <v>NO</v>
      </c>
      <c r="BS1038" s="197" t="str">
        <f t="shared" si="793"/>
        <v>N/A</v>
      </c>
      <c r="BT1038" s="197">
        <f t="shared" si="794"/>
        <v>0</v>
      </c>
      <c r="BU1038" s="198">
        <f t="shared" si="795"/>
        <v>0</v>
      </c>
      <c r="BV1038" s="199">
        <f>IFERROR(SQRT(($E1038-$E$1136)^2+($X1038-$X$1136)^2),0)</f>
        <v>2.4000720021600648E-2</v>
      </c>
      <c r="BW1038" s="197" t="str">
        <f>IF(BV1038&lt;=SMALL(BV$3:BV$1130,1),"MAS PARECIDO","NO")</f>
        <v>NO</v>
      </c>
      <c r="BX1038" s="197" t="str">
        <f>IF(BV1038&lt;=SMALL(BV$3:BV$1130,5),"SIMILAR","NO")</f>
        <v>NO</v>
      </c>
      <c r="BY1038" s="197" t="str">
        <f t="shared" si="796"/>
        <v>N/A</v>
      </c>
      <c r="BZ1038" s="197">
        <f t="shared" si="797"/>
        <v>0</v>
      </c>
      <c r="CA1038" s="198">
        <f t="shared" si="798"/>
        <v>0</v>
      </c>
      <c r="CB1038" s="199">
        <f>IFERROR(SQRT(($E1038-$E$1136)^2+($AA1038-$AA$1136)^2),0)</f>
        <v>2.4000720021600648E-2</v>
      </c>
      <c r="CC1038" s="197" t="str">
        <f>IF(CB1038&lt;=SMALL(CB$3:CB$1130,1),"MAS PARECIDO","NO")</f>
        <v>NO</v>
      </c>
      <c r="CD1038" s="197" t="str">
        <f>IF(CB1038&lt;=SMALL(CB$3:CB$1130,5),"SIMILAR","NO")</f>
        <v>NO</v>
      </c>
      <c r="CE1038" s="197" t="str">
        <f t="shared" si="799"/>
        <v>N/A</v>
      </c>
      <c r="CF1038" s="197">
        <f t="shared" si="800"/>
        <v>0</v>
      </c>
      <c r="CG1038" s="198">
        <f t="shared" si="801"/>
        <v>0</v>
      </c>
      <c r="CH1038" s="199">
        <f>IFERROR(SQRT(($E1038-$E$1136)^2+($AD1038-$AD$1136)^2),0)</f>
        <v>2.4000720021600648E-2</v>
      </c>
      <c r="CI1038" s="197" t="str">
        <f>IF(CH1038&lt;=SMALL(CH$3:CH$1130,1),"MAS PARECIDO","NO")</f>
        <v>NO</v>
      </c>
      <c r="CJ1038" s="197" t="str">
        <f>IF(CH1038&lt;=SMALL(CH$3:CH$1130,5),"SIMILAR","NO")</f>
        <v>NO</v>
      </c>
      <c r="CK1038" s="197" t="str">
        <f t="shared" si="802"/>
        <v>N/A</v>
      </c>
      <c r="CL1038" s="197">
        <f t="shared" si="803"/>
        <v>0</v>
      </c>
      <c r="CM1038" s="198">
        <f t="shared" si="804"/>
        <v>0</v>
      </c>
      <c r="CN1038" s="199">
        <f>IFERROR(SQRT(($E1038-$E$1136)^2+($AG1038-$AG$1136)^2),0)</f>
        <v>2.4000720021600648E-2</v>
      </c>
      <c r="CO1038" s="197" t="str">
        <f>IF(CN1038&lt;=SMALL(CN$3:CN$1130,1),"MAS PARECIDO","NO")</f>
        <v>NO</v>
      </c>
      <c r="CP1038" s="197" t="str">
        <f>IF(CN1038&lt;=SMALL(CN$3:CN$1130,5),"SIMILAR","NO")</f>
        <v>NO</v>
      </c>
      <c r="CQ1038" s="197" t="str">
        <f t="shared" si="805"/>
        <v>N/A</v>
      </c>
      <c r="CR1038" s="197">
        <f t="shared" si="806"/>
        <v>0</v>
      </c>
      <c r="CS1038" s="198">
        <f t="shared" si="807"/>
        <v>0</v>
      </c>
      <c r="CT1038" s="199">
        <f>IFERROR(SQRT(($E1038-$E$1136)^2+($AJ1038-$AJ$1136)^2),0)</f>
        <v>2.4000720021600648E-2</v>
      </c>
      <c r="CU1038" s="197" t="str">
        <f>IF(CT1038&lt;=SMALL(CT$3:CT$1130,1),"MAS PARECIDO","NO")</f>
        <v>NO</v>
      </c>
      <c r="CV1038" s="197" t="str">
        <f>IF(CT1038&lt;=SMALL(CT$3:CT$1130,5),"SIMILAR","NO")</f>
        <v>NO</v>
      </c>
      <c r="CW1038" s="197" t="str">
        <f t="shared" si="808"/>
        <v>N/A</v>
      </c>
      <c r="CX1038" s="197">
        <f t="shared" si="809"/>
        <v>0</v>
      </c>
      <c r="CY1038" s="198">
        <f t="shared" si="810"/>
        <v>0</v>
      </c>
      <c r="CZ1038" s="2">
        <v>0</v>
      </c>
      <c r="DA1038" s="2" t="s">
        <v>2848</v>
      </c>
      <c r="DB1038" s="2">
        <v>0</v>
      </c>
      <c r="DC1038" s="2" t="s">
        <v>189</v>
      </c>
    </row>
    <row r="1039" spans="1:107">
      <c r="A1039" s="24" t="s">
        <v>1186</v>
      </c>
      <c r="B1039" s="46">
        <v>35869.440000000002</v>
      </c>
      <c r="C1039" s="190">
        <f>(B1039-$B$1132)/($B$1133-$B$1132)</f>
        <v>3.6662904285727931E-2</v>
      </c>
      <c r="D1039" s="46">
        <v>9500</v>
      </c>
      <c r="E1039" s="190">
        <f>(D1039-$D$1132)/($D$1133-$D$1132)</f>
        <v>1.8970569117073514E-2</v>
      </c>
      <c r="F1039" s="46" t="s">
        <v>53</v>
      </c>
      <c r="G1039" s="192">
        <f>VLOOKUP(F1039,'DATOS DE SOPORTE'!$Y$5:$Z$8,2,FALSE)</f>
        <v>2</v>
      </c>
      <c r="H1039" s="190">
        <f>(G1039-$G$1132)/($G$1133-$G$1132)</f>
        <v>0.33333333333333331</v>
      </c>
      <c r="I1039" s="50">
        <v>4</v>
      </c>
      <c r="J1039" s="200">
        <f t="shared" si="770"/>
        <v>4</v>
      </c>
      <c r="K1039" s="190">
        <f>(J1039-$J$1132)/($J$1133-$J$1132)</f>
        <v>0.8</v>
      </c>
      <c r="L1039" s="193" t="str">
        <f t="shared" si="771"/>
        <v>SI</v>
      </c>
      <c r="M1039" s="46" t="s">
        <v>192</v>
      </c>
      <c r="N1039" s="192">
        <f t="shared" si="772"/>
        <v>2</v>
      </c>
      <c r="O1039" s="190">
        <f>(N1039-N$1132)/(N$1133-N$1132)</f>
        <v>1</v>
      </c>
      <c r="P1039" s="46" t="s">
        <v>196</v>
      </c>
      <c r="Q1039" s="192">
        <f t="shared" si="773"/>
        <v>1</v>
      </c>
      <c r="R1039" s="190">
        <f>(Q1039-Q$1132)/(Q$1133-Q$1132)</f>
        <v>0</v>
      </c>
      <c r="S1039" s="46" t="s">
        <v>60</v>
      </c>
      <c r="T1039" s="192">
        <f t="shared" si="774"/>
        <v>2</v>
      </c>
      <c r="U1039" s="190">
        <f>(T1039-T$1132)/(T$1133-T$1132)</f>
        <v>1</v>
      </c>
      <c r="V1039" s="46" t="s">
        <v>62</v>
      </c>
      <c r="W1039" s="194">
        <f>VLOOKUP(V1039,'DATOS DE SOPORTE'!$S$5:$T$10,2,FALSE)</f>
        <v>1</v>
      </c>
      <c r="X1039" s="201">
        <f>(W1039-W$1132)/(W$1133-W$1132)</f>
        <v>0</v>
      </c>
      <c r="Y1039" s="46" t="s">
        <v>188</v>
      </c>
      <c r="Z1039" s="194">
        <f t="shared" si="775"/>
        <v>1</v>
      </c>
      <c r="AA1039" s="201">
        <f>(Z1039-Z$1132)/(Z$1133-Z$1132)</f>
        <v>0</v>
      </c>
      <c r="AB1039" s="46" t="s">
        <v>136</v>
      </c>
      <c r="AC1039" s="194">
        <f t="shared" si="776"/>
        <v>2</v>
      </c>
      <c r="AD1039" s="201">
        <f>(AC1039-AC$1132)/(AC$1133-AC$1132)</f>
        <v>1</v>
      </c>
      <c r="AE1039" s="46" t="s">
        <v>188</v>
      </c>
      <c r="AF1039" s="194">
        <f t="shared" si="777"/>
        <v>1</v>
      </c>
      <c r="AG1039" s="201">
        <f>(AF1039-AF$1132)/(AF$1133-AF$1132)</f>
        <v>0</v>
      </c>
      <c r="AH1039" s="24" t="s">
        <v>67</v>
      </c>
      <c r="AI1039" s="194">
        <f>VLOOKUP(AH1039,'DATOS DE SOPORTE'!$V$5:$W$8,2,FALSE)</f>
        <v>1</v>
      </c>
      <c r="AJ1039" s="201">
        <f>(AI1039-AI$1132)/(AI$1133-AI$1132)</f>
        <v>0</v>
      </c>
      <c r="AK1039" s="58" t="str">
        <f t="shared" si="769"/>
        <v>Regular</v>
      </c>
      <c r="AL1039" s="196">
        <f>IFERROR(SQRT(($E1039-$E$1136)^2+($C1039-$C$1136)^2),0)</f>
        <v>0.16954416243595363</v>
      </c>
      <c r="AM1039" s="197" t="str">
        <f>IF(AL1039&lt;=SMALL($AL$3:$AL$1130,1),"MAS PARECIDO","NO")</f>
        <v>NO</v>
      </c>
      <c r="AN1039" s="197" t="str">
        <f>IF(AL1039&lt;=SMALL($AL$3:$AL$1130,5),"SIMILAR","NO")</f>
        <v>NO</v>
      </c>
      <c r="AO1039" s="197" t="str">
        <f t="shared" si="778"/>
        <v>N/A</v>
      </c>
      <c r="AP1039" s="197">
        <f t="shared" si="779"/>
        <v>0</v>
      </c>
      <c r="AQ1039" s="198">
        <f t="shared" si="780"/>
        <v>0</v>
      </c>
      <c r="AR1039" s="196">
        <f>IFERROR(SQRT(($E1039-$E$1136)^2+($H1039-$H$1136)^2),0)</f>
        <v>1.9000570017100513E-2</v>
      </c>
      <c r="AS1039" s="197" t="str">
        <f>IF(AR1039&lt;=SMALL(AR$3:AR$1130,1),"MAS PARECIDO","NO")</f>
        <v>NO</v>
      </c>
      <c r="AT1039" s="197" t="str">
        <f>IF(AR1039&lt;=SMALL(AR$3:AR$1130,5),"SIMILAR","NO")</f>
        <v>NO</v>
      </c>
      <c r="AU1039" s="197" t="str">
        <f t="shared" si="781"/>
        <v>N/A</v>
      </c>
      <c r="AV1039" s="197">
        <f t="shared" si="782"/>
        <v>0</v>
      </c>
      <c r="AW1039" s="198">
        <f t="shared" si="783"/>
        <v>0</v>
      </c>
      <c r="AX1039" s="199">
        <f>IFERROR(SQRT(($E1039-$E$1136)^2+($K1039-$K$1136)^2),0)</f>
        <v>0.60030077599564602</v>
      </c>
      <c r="AY1039" s="197" t="str">
        <f>IF(AX1039&lt;=SMALL(AX$3:AX$1130,1),"MAS PARECIDO","NO")</f>
        <v>NO</v>
      </c>
      <c r="AZ1039" s="197" t="str">
        <f>IF(AX1039&lt;=SMALL(AX$3:AX$1130,5),"SIMILAR","NO")</f>
        <v>NO</v>
      </c>
      <c r="BA1039" s="197" t="str">
        <f t="shared" si="784"/>
        <v>N/A</v>
      </c>
      <c r="BB1039" s="197">
        <f t="shared" si="785"/>
        <v>0</v>
      </c>
      <c r="BC1039" s="198">
        <f t="shared" si="786"/>
        <v>0</v>
      </c>
      <c r="BD1039" s="196">
        <f>IFERROR(SQRT(($E1039-$E$1136)^2+($O1039-$O$1136)^2),0)</f>
        <v>1.9000570017100513E-2</v>
      </c>
      <c r="BE1039" s="197" t="str">
        <f>IF(BD1039&lt;=SMALL(BD$3:BD$1130,1),"MAS PARECIDO","NO")</f>
        <v>NO</v>
      </c>
      <c r="BF1039" s="197" t="str">
        <f>IF(BD1039&lt;=SMALL(BD$3:BD$1130,5),"SIMILAR","NO")</f>
        <v>NO</v>
      </c>
      <c r="BG1039" s="197" t="str">
        <f t="shared" si="787"/>
        <v>N/A</v>
      </c>
      <c r="BH1039" s="197">
        <f t="shared" si="788"/>
        <v>0</v>
      </c>
      <c r="BI1039" s="198">
        <f t="shared" si="789"/>
        <v>0</v>
      </c>
      <c r="BJ1039" s="199">
        <f>IFERROR(SQRT(($E1039-$E$1136)^2+($R1039-$R$1136)^2),0)</f>
        <v>0.50036089141835893</v>
      </c>
      <c r="BK1039" s="197" t="str">
        <f>IF(BJ1039&lt;=SMALL(BJ$3:BJ$1130,1),"MAS PARECIDO","NO")</f>
        <v>NO</v>
      </c>
      <c r="BL1039" s="197" t="str">
        <f>IF(BJ1039&lt;=SMALL(BJ$3:BJ$1130,5),"SIMILAR","NO")</f>
        <v>NO</v>
      </c>
      <c r="BM1039" s="197" t="str">
        <f t="shared" si="790"/>
        <v>N/A</v>
      </c>
      <c r="BN1039" s="197">
        <f t="shared" si="791"/>
        <v>0</v>
      </c>
      <c r="BO1039" s="198">
        <f t="shared" si="792"/>
        <v>0</v>
      </c>
      <c r="BP1039" s="199">
        <f>IFERROR(SQRT(($E1039-$E$1136)^2+($U1039-$U$1136)^2),0)</f>
        <v>1.0001804945413477</v>
      </c>
      <c r="BQ1039" s="197" t="str">
        <f>IF(BP1039&lt;=SMALL(BP$3:BP$1130,1),"MAS PARECIDO","NO")</f>
        <v>NO</v>
      </c>
      <c r="BR1039" s="197" t="str">
        <f>IF(BP1039&lt;=SMALL(BP$3:BP$1130,5),"SIMILAR","NO")</f>
        <v>NO</v>
      </c>
      <c r="BS1039" s="197" t="str">
        <f t="shared" si="793"/>
        <v>N/A</v>
      </c>
      <c r="BT1039" s="197">
        <f t="shared" si="794"/>
        <v>0</v>
      </c>
      <c r="BU1039" s="198">
        <f t="shared" si="795"/>
        <v>0</v>
      </c>
      <c r="BV1039" s="199">
        <f>IFERROR(SQRT(($E1039-$E$1136)^2+($X1039-$X$1136)^2),0)</f>
        <v>1.9000570017100513E-2</v>
      </c>
      <c r="BW1039" s="197" t="str">
        <f>IF(BV1039&lt;=SMALL(BV$3:BV$1130,1),"MAS PARECIDO","NO")</f>
        <v>NO</v>
      </c>
      <c r="BX1039" s="197" t="str">
        <f>IF(BV1039&lt;=SMALL(BV$3:BV$1130,5),"SIMILAR","NO")</f>
        <v>NO</v>
      </c>
      <c r="BY1039" s="197" t="str">
        <f t="shared" si="796"/>
        <v>N/A</v>
      </c>
      <c r="BZ1039" s="197">
        <f t="shared" si="797"/>
        <v>0</v>
      </c>
      <c r="CA1039" s="198">
        <f t="shared" si="798"/>
        <v>0</v>
      </c>
      <c r="CB1039" s="199">
        <f>IFERROR(SQRT(($E1039-$E$1136)^2+($AA1039-$AA$1136)^2),0)</f>
        <v>1.9000570017100513E-2</v>
      </c>
      <c r="CC1039" s="197" t="str">
        <f>IF(CB1039&lt;=SMALL(CB$3:CB$1130,1),"MAS PARECIDO","NO")</f>
        <v>NO</v>
      </c>
      <c r="CD1039" s="197" t="str">
        <f>IF(CB1039&lt;=SMALL(CB$3:CB$1130,5),"SIMILAR","NO")</f>
        <v>NO</v>
      </c>
      <c r="CE1039" s="197" t="str">
        <f t="shared" si="799"/>
        <v>N/A</v>
      </c>
      <c r="CF1039" s="197">
        <f t="shared" si="800"/>
        <v>0</v>
      </c>
      <c r="CG1039" s="198">
        <f t="shared" si="801"/>
        <v>0</v>
      </c>
      <c r="CH1039" s="199">
        <f>IFERROR(SQRT(($E1039-$E$1136)^2+($AD1039-$AD$1136)^2),0)</f>
        <v>1.9000570017100513E-2</v>
      </c>
      <c r="CI1039" s="197" t="str">
        <f>IF(CH1039&lt;=SMALL(CH$3:CH$1130,1),"MAS PARECIDO","NO")</f>
        <v>NO</v>
      </c>
      <c r="CJ1039" s="197" t="str">
        <f>IF(CH1039&lt;=SMALL(CH$3:CH$1130,5),"SIMILAR","NO")</f>
        <v>NO</v>
      </c>
      <c r="CK1039" s="197" t="str">
        <f t="shared" si="802"/>
        <v>N/A</v>
      </c>
      <c r="CL1039" s="197">
        <f t="shared" si="803"/>
        <v>0</v>
      </c>
      <c r="CM1039" s="198">
        <f t="shared" si="804"/>
        <v>0</v>
      </c>
      <c r="CN1039" s="199">
        <f>IFERROR(SQRT(($E1039-$E$1136)^2+($AG1039-$AG$1136)^2),0)</f>
        <v>1.0001804945413477</v>
      </c>
      <c r="CO1039" s="197" t="str">
        <f>IF(CN1039&lt;=SMALL(CN$3:CN$1130,1),"MAS PARECIDO","NO")</f>
        <v>NO</v>
      </c>
      <c r="CP1039" s="197" t="str">
        <f>IF(CN1039&lt;=SMALL(CN$3:CN$1130,5),"SIMILAR","NO")</f>
        <v>NO</v>
      </c>
      <c r="CQ1039" s="197" t="str">
        <f t="shared" si="805"/>
        <v>N/A</v>
      </c>
      <c r="CR1039" s="197">
        <f t="shared" si="806"/>
        <v>0</v>
      </c>
      <c r="CS1039" s="198">
        <f t="shared" si="807"/>
        <v>0</v>
      </c>
      <c r="CT1039" s="199">
        <f>IFERROR(SQRT(($E1039-$E$1136)^2+($AJ1039-$AJ$1136)^2),0)</f>
        <v>1.9000570017100513E-2</v>
      </c>
      <c r="CU1039" s="197" t="str">
        <f>IF(CT1039&lt;=SMALL(CT$3:CT$1130,1),"MAS PARECIDO","NO")</f>
        <v>NO</v>
      </c>
      <c r="CV1039" s="197" t="str">
        <f>IF(CT1039&lt;=SMALL(CT$3:CT$1130,5),"SIMILAR","NO")</f>
        <v>NO</v>
      </c>
      <c r="CW1039" s="197" t="str">
        <f t="shared" si="808"/>
        <v>N/A</v>
      </c>
      <c r="CX1039" s="197">
        <f t="shared" si="809"/>
        <v>0</v>
      </c>
      <c r="CY1039" s="198">
        <f t="shared" si="810"/>
        <v>0</v>
      </c>
      <c r="CZ1039" s="2">
        <v>0</v>
      </c>
      <c r="DA1039" s="2" t="s">
        <v>2849</v>
      </c>
      <c r="DB1039" s="2">
        <v>1</v>
      </c>
      <c r="DC1039" s="2" t="s">
        <v>346</v>
      </c>
    </row>
    <row r="1040" spans="1:107">
      <c r="A1040" s="24" t="s">
        <v>1187</v>
      </c>
      <c r="B1040" s="46">
        <v>97733.89</v>
      </c>
      <c r="C1040" s="190">
        <f>(B1040-$B$1132)/($B$1133-$B$1132)</f>
        <v>0.10897707692235578</v>
      </c>
      <c r="D1040" s="46">
        <v>8000</v>
      </c>
      <c r="E1040" s="190">
        <f>(D1040-$D$1132)/($D$1133-$D$1132)</f>
        <v>1.597047911437343E-2</v>
      </c>
      <c r="F1040" s="46" t="s">
        <v>191</v>
      </c>
      <c r="G1040" s="192">
        <f>VLOOKUP(F1040,'DATOS DE SOPORTE'!$Y$5:$Z$8,2,FALSE)</f>
        <v>1</v>
      </c>
      <c r="H1040" s="190">
        <f>(G1040-$G$1132)/($G$1133-$G$1132)</f>
        <v>0</v>
      </c>
      <c r="I1040" s="50">
        <v>1</v>
      </c>
      <c r="J1040" s="200">
        <f t="shared" si="770"/>
        <v>1</v>
      </c>
      <c r="K1040" s="190">
        <f>(J1040-$J$1132)/($J$1133-$J$1132)</f>
        <v>0.2</v>
      </c>
      <c r="L1040" s="193" t="str">
        <f t="shared" si="771"/>
        <v>SI</v>
      </c>
      <c r="M1040" s="46" t="s">
        <v>192</v>
      </c>
      <c r="N1040" s="192">
        <f t="shared" si="772"/>
        <v>2</v>
      </c>
      <c r="O1040" s="190">
        <f>(N1040-N$1132)/(N$1133-N$1132)</f>
        <v>1</v>
      </c>
      <c r="P1040" s="46" t="s">
        <v>196</v>
      </c>
      <c r="Q1040" s="192">
        <f t="shared" si="773"/>
        <v>1</v>
      </c>
      <c r="R1040" s="190">
        <f>(Q1040-Q$1132)/(Q$1133-Q$1132)</f>
        <v>0</v>
      </c>
      <c r="S1040" s="46" t="s">
        <v>194</v>
      </c>
      <c r="T1040" s="192">
        <f t="shared" si="774"/>
        <v>1</v>
      </c>
      <c r="U1040" s="190">
        <f>(T1040-T$1132)/(T$1133-T$1132)</f>
        <v>0</v>
      </c>
      <c r="V1040" s="46" t="s">
        <v>62</v>
      </c>
      <c r="W1040" s="194">
        <f>VLOOKUP(V1040,'DATOS DE SOPORTE'!$S$5:$T$10,2,FALSE)</f>
        <v>1</v>
      </c>
      <c r="X1040" s="201">
        <f>(W1040-W$1132)/(W$1133-W$1132)</f>
        <v>0</v>
      </c>
      <c r="Y1040" s="46" t="s">
        <v>188</v>
      </c>
      <c r="Z1040" s="194">
        <f t="shared" si="775"/>
        <v>1</v>
      </c>
      <c r="AA1040" s="201">
        <f>(Z1040-Z$1132)/(Z$1133-Z$1132)</f>
        <v>0</v>
      </c>
      <c r="AB1040" s="46" t="s">
        <v>136</v>
      </c>
      <c r="AC1040" s="194">
        <f t="shared" si="776"/>
        <v>2</v>
      </c>
      <c r="AD1040" s="201">
        <f>(AC1040-AC$1132)/(AC$1133-AC$1132)</f>
        <v>1</v>
      </c>
      <c r="AE1040" s="46" t="s">
        <v>136</v>
      </c>
      <c r="AF1040" s="194">
        <f t="shared" si="777"/>
        <v>2</v>
      </c>
      <c r="AG1040" s="201">
        <f>(AF1040-AF$1132)/(AF$1133-AF$1132)</f>
        <v>1</v>
      </c>
      <c r="AH1040" s="24" t="s">
        <v>67</v>
      </c>
      <c r="AI1040" s="194">
        <f>VLOOKUP(AH1040,'DATOS DE SOPORTE'!$V$5:$W$8,2,FALSE)</f>
        <v>1</v>
      </c>
      <c r="AJ1040" s="201">
        <f>(AI1040-AI$1132)/(AI$1133-AI$1132)</f>
        <v>0</v>
      </c>
      <c r="AK1040" s="58" t="str">
        <f t="shared" si="769"/>
        <v>Bueno</v>
      </c>
      <c r="AL1040" s="196">
        <f>IFERROR(SQRT(($E1040-$E$1136)^2+($C1040-$C$1136)^2),0)</f>
        <v>9.7484021955939582E-2</v>
      </c>
      <c r="AM1040" s="197" t="str">
        <f>IF(AL1040&lt;=SMALL($AL$3:$AL$1130,1),"MAS PARECIDO","NO")</f>
        <v>NO</v>
      </c>
      <c r="AN1040" s="197" t="str">
        <f>IF(AL1040&lt;=SMALL($AL$3:$AL$1130,5),"SIMILAR","NO")</f>
        <v>NO</v>
      </c>
      <c r="AO1040" s="197" t="str">
        <f t="shared" si="778"/>
        <v>N/A</v>
      </c>
      <c r="AP1040" s="197">
        <f t="shared" si="779"/>
        <v>0</v>
      </c>
      <c r="AQ1040" s="198">
        <f t="shared" si="780"/>
        <v>0</v>
      </c>
      <c r="AR1040" s="196">
        <f>IFERROR(SQRT(($E1040-$E$1136)^2+($H1040-$H$1136)^2),0)</f>
        <v>0.3337171354183095</v>
      </c>
      <c r="AS1040" s="197" t="str">
        <f>IF(AR1040&lt;=SMALL(AR$3:AR$1130,1),"MAS PARECIDO","NO")</f>
        <v>NO</v>
      </c>
      <c r="AT1040" s="197" t="str">
        <f>IF(AR1040&lt;=SMALL(AR$3:AR$1130,5),"SIMILAR","NO")</f>
        <v>NO</v>
      </c>
      <c r="AU1040" s="197" t="str">
        <f t="shared" si="781"/>
        <v>N/A</v>
      </c>
      <c r="AV1040" s="197">
        <f t="shared" si="782"/>
        <v>0</v>
      </c>
      <c r="AW1040" s="198">
        <f t="shared" si="783"/>
        <v>0</v>
      </c>
      <c r="AX1040" s="199">
        <f>IFERROR(SQRT(($E1040-$E$1136)^2+($K1040-$K$1136)^2),0)</f>
        <v>1.600048001440043E-2</v>
      </c>
      <c r="AY1040" s="197" t="str">
        <f>IF(AX1040&lt;=SMALL(AX$3:AX$1130,1),"MAS PARECIDO","NO")</f>
        <v>NO</v>
      </c>
      <c r="AZ1040" s="197" t="str">
        <f>IF(AX1040&lt;=SMALL(AX$3:AX$1130,5),"SIMILAR","NO")</f>
        <v>NO</v>
      </c>
      <c r="BA1040" s="197" t="str">
        <f t="shared" si="784"/>
        <v>N/A</v>
      </c>
      <c r="BB1040" s="197">
        <f t="shared" si="785"/>
        <v>0</v>
      </c>
      <c r="BC1040" s="198">
        <f t="shared" si="786"/>
        <v>0</v>
      </c>
      <c r="BD1040" s="196">
        <f>IFERROR(SQRT(($E1040-$E$1136)^2+($O1040-$O$1136)^2),0)</f>
        <v>1.600048001440043E-2</v>
      </c>
      <c r="BE1040" s="197" t="str">
        <f>IF(BD1040&lt;=SMALL(BD$3:BD$1130,1),"MAS PARECIDO","NO")</f>
        <v>NO</v>
      </c>
      <c r="BF1040" s="197" t="str">
        <f>IF(BD1040&lt;=SMALL(BD$3:BD$1130,5),"SIMILAR","NO")</f>
        <v>NO</v>
      </c>
      <c r="BG1040" s="197" t="str">
        <f t="shared" si="787"/>
        <v>N/A</v>
      </c>
      <c r="BH1040" s="197">
        <f t="shared" si="788"/>
        <v>0</v>
      </c>
      <c r="BI1040" s="198">
        <f t="shared" si="789"/>
        <v>0</v>
      </c>
      <c r="BJ1040" s="199">
        <f>IFERROR(SQRT(($E1040-$E$1136)^2+($R1040-$R$1136)^2),0)</f>
        <v>0.50025594985036537</v>
      </c>
      <c r="BK1040" s="197" t="str">
        <f>IF(BJ1040&lt;=SMALL(BJ$3:BJ$1130,1),"MAS PARECIDO","NO")</f>
        <v>NO</v>
      </c>
      <c r="BL1040" s="197" t="str">
        <f>IF(BJ1040&lt;=SMALL(BJ$3:BJ$1130,5),"SIMILAR","NO")</f>
        <v>NO</v>
      </c>
      <c r="BM1040" s="197" t="str">
        <f t="shared" si="790"/>
        <v>N/A</v>
      </c>
      <c r="BN1040" s="197">
        <f t="shared" si="791"/>
        <v>0</v>
      </c>
      <c r="BO1040" s="198">
        <f t="shared" si="792"/>
        <v>0</v>
      </c>
      <c r="BP1040" s="199">
        <f>IFERROR(SQRT(($E1040-$E$1136)^2+($U1040-$U$1136)^2),0)</f>
        <v>1.600048001440043E-2</v>
      </c>
      <c r="BQ1040" s="197" t="str">
        <f>IF(BP1040&lt;=SMALL(BP$3:BP$1130,1),"MAS PARECIDO","NO")</f>
        <v>NO</v>
      </c>
      <c r="BR1040" s="197" t="str">
        <f>IF(BP1040&lt;=SMALL(BP$3:BP$1130,5),"SIMILAR","NO")</f>
        <v>NO</v>
      </c>
      <c r="BS1040" s="197" t="str">
        <f t="shared" si="793"/>
        <v>N/A</v>
      </c>
      <c r="BT1040" s="197">
        <f t="shared" si="794"/>
        <v>0</v>
      </c>
      <c r="BU1040" s="198">
        <f t="shared" si="795"/>
        <v>0</v>
      </c>
      <c r="BV1040" s="199">
        <f>IFERROR(SQRT(($E1040-$E$1136)^2+($X1040-$X$1136)^2),0)</f>
        <v>1.600048001440043E-2</v>
      </c>
      <c r="BW1040" s="197" t="str">
        <f>IF(BV1040&lt;=SMALL(BV$3:BV$1130,1),"MAS PARECIDO","NO")</f>
        <v>NO</v>
      </c>
      <c r="BX1040" s="197" t="str">
        <f>IF(BV1040&lt;=SMALL(BV$3:BV$1130,5),"SIMILAR","NO")</f>
        <v>NO</v>
      </c>
      <c r="BY1040" s="197" t="str">
        <f t="shared" si="796"/>
        <v>N/A</v>
      </c>
      <c r="BZ1040" s="197">
        <f t="shared" si="797"/>
        <v>0</v>
      </c>
      <c r="CA1040" s="198">
        <f t="shared" si="798"/>
        <v>0</v>
      </c>
      <c r="CB1040" s="199">
        <f>IFERROR(SQRT(($E1040-$E$1136)^2+($AA1040-$AA$1136)^2),0)</f>
        <v>1.600048001440043E-2</v>
      </c>
      <c r="CC1040" s="197" t="str">
        <f>IF(CB1040&lt;=SMALL(CB$3:CB$1130,1),"MAS PARECIDO","NO")</f>
        <v>NO</v>
      </c>
      <c r="CD1040" s="197" t="str">
        <f>IF(CB1040&lt;=SMALL(CB$3:CB$1130,5),"SIMILAR","NO")</f>
        <v>NO</v>
      </c>
      <c r="CE1040" s="197" t="str">
        <f t="shared" si="799"/>
        <v>N/A</v>
      </c>
      <c r="CF1040" s="197">
        <f t="shared" si="800"/>
        <v>0</v>
      </c>
      <c r="CG1040" s="198">
        <f t="shared" si="801"/>
        <v>0</v>
      </c>
      <c r="CH1040" s="199">
        <f>IFERROR(SQRT(($E1040-$E$1136)^2+($AD1040-$AD$1136)^2),0)</f>
        <v>1.600048001440043E-2</v>
      </c>
      <c r="CI1040" s="197" t="str">
        <f>IF(CH1040&lt;=SMALL(CH$3:CH$1130,1),"MAS PARECIDO","NO")</f>
        <v>NO</v>
      </c>
      <c r="CJ1040" s="197" t="str">
        <f>IF(CH1040&lt;=SMALL(CH$3:CH$1130,5),"SIMILAR","NO")</f>
        <v>NO</v>
      </c>
      <c r="CK1040" s="197" t="str">
        <f t="shared" si="802"/>
        <v>N/A</v>
      </c>
      <c r="CL1040" s="197">
        <f t="shared" si="803"/>
        <v>0</v>
      </c>
      <c r="CM1040" s="198">
        <f t="shared" si="804"/>
        <v>0</v>
      </c>
      <c r="CN1040" s="199">
        <f>IFERROR(SQRT(($E1040-$E$1136)^2+($AG1040-$AG$1136)^2),0)</f>
        <v>1.600048001440043E-2</v>
      </c>
      <c r="CO1040" s="197" t="str">
        <f>IF(CN1040&lt;=SMALL(CN$3:CN$1130,1),"MAS PARECIDO","NO")</f>
        <v>NO</v>
      </c>
      <c r="CP1040" s="197" t="str">
        <f>IF(CN1040&lt;=SMALL(CN$3:CN$1130,5),"SIMILAR","NO")</f>
        <v>NO</v>
      </c>
      <c r="CQ1040" s="197" t="str">
        <f t="shared" si="805"/>
        <v>N/A</v>
      </c>
      <c r="CR1040" s="197">
        <f t="shared" si="806"/>
        <v>0</v>
      </c>
      <c r="CS1040" s="198">
        <f t="shared" si="807"/>
        <v>0</v>
      </c>
      <c r="CT1040" s="199">
        <f>IFERROR(SQRT(($E1040-$E$1136)^2+($AJ1040-$AJ$1136)^2),0)</f>
        <v>1.600048001440043E-2</v>
      </c>
      <c r="CU1040" s="197" t="str">
        <f>IF(CT1040&lt;=SMALL(CT$3:CT$1130,1),"MAS PARECIDO","NO")</f>
        <v>NO</v>
      </c>
      <c r="CV1040" s="197" t="str">
        <f>IF(CT1040&lt;=SMALL(CT$3:CT$1130,5),"SIMILAR","NO")</f>
        <v>NO</v>
      </c>
      <c r="CW1040" s="197" t="str">
        <f t="shared" si="808"/>
        <v>N/A</v>
      </c>
      <c r="CX1040" s="197">
        <f t="shared" si="809"/>
        <v>0</v>
      </c>
      <c r="CY1040" s="198">
        <f t="shared" si="810"/>
        <v>0</v>
      </c>
      <c r="CZ1040" s="2">
        <v>0</v>
      </c>
      <c r="DA1040" s="2" t="s">
        <v>2850</v>
      </c>
      <c r="DB1040" s="2">
        <v>0</v>
      </c>
      <c r="DC1040" s="2" t="s">
        <v>189</v>
      </c>
    </row>
    <row r="1041" spans="1:107">
      <c r="A1041" s="24" t="s">
        <v>1188</v>
      </c>
      <c r="B1041" s="46">
        <v>98928.62</v>
      </c>
      <c r="C1041" s="190">
        <f>(B1041-$B$1132)/($B$1133-$B$1132)</f>
        <v>0.11037361259791999</v>
      </c>
      <c r="D1041" s="46">
        <v>10000</v>
      </c>
      <c r="E1041" s="190">
        <f>(D1041-$D$1132)/($D$1133-$D$1132)</f>
        <v>1.9970599117973539E-2</v>
      </c>
      <c r="F1041" s="46" t="s">
        <v>187</v>
      </c>
      <c r="G1041" s="192">
        <f>VLOOKUP(F1041,'DATOS DE SOPORTE'!$Y$5:$Z$8,2,FALSE)</f>
        <v>4</v>
      </c>
      <c r="H1041" s="190">
        <f>(G1041-$G$1132)/($G$1133-$G$1132)</f>
        <v>1</v>
      </c>
      <c r="I1041" s="50">
        <v>0</v>
      </c>
      <c r="J1041" s="200">
        <f t="shared" si="770"/>
        <v>0</v>
      </c>
      <c r="K1041" s="190">
        <f>(J1041-$J$1132)/($J$1133-$J$1132)</f>
        <v>0</v>
      </c>
      <c r="L1041" s="193" t="str">
        <f t="shared" si="771"/>
        <v>NO</v>
      </c>
      <c r="M1041" s="46" t="s">
        <v>192</v>
      </c>
      <c r="N1041" s="192">
        <f t="shared" si="772"/>
        <v>2</v>
      </c>
      <c r="O1041" s="190">
        <f>(N1041-N$1132)/(N$1133-N$1132)</f>
        <v>1</v>
      </c>
      <c r="P1041" s="46" t="s">
        <v>58</v>
      </c>
      <c r="Q1041" s="192">
        <f t="shared" si="773"/>
        <v>3</v>
      </c>
      <c r="R1041" s="190">
        <f>(Q1041-Q$1132)/(Q$1133-Q$1132)</f>
        <v>1</v>
      </c>
      <c r="S1041" s="46" t="s">
        <v>60</v>
      </c>
      <c r="T1041" s="192">
        <f t="shared" si="774"/>
        <v>2</v>
      </c>
      <c r="U1041" s="190">
        <f>(T1041-T$1132)/(T$1133-T$1132)</f>
        <v>1</v>
      </c>
      <c r="V1041" s="46" t="s">
        <v>62</v>
      </c>
      <c r="W1041" s="194">
        <f>VLOOKUP(V1041,'DATOS DE SOPORTE'!$S$5:$T$10,2,FALSE)</f>
        <v>1</v>
      </c>
      <c r="X1041" s="201">
        <f>(W1041-W$1132)/(W$1133-W$1132)</f>
        <v>0</v>
      </c>
      <c r="Y1041" s="46" t="s">
        <v>188</v>
      </c>
      <c r="Z1041" s="194">
        <f t="shared" si="775"/>
        <v>1</v>
      </c>
      <c r="AA1041" s="201">
        <f>(Z1041-Z$1132)/(Z$1133-Z$1132)</f>
        <v>0</v>
      </c>
      <c r="AB1041" s="46" t="s">
        <v>136</v>
      </c>
      <c r="AC1041" s="194">
        <f t="shared" si="776"/>
        <v>2</v>
      </c>
      <c r="AD1041" s="201">
        <f>(AC1041-AC$1132)/(AC$1133-AC$1132)</f>
        <v>1</v>
      </c>
      <c r="AE1041" s="46" t="s">
        <v>136</v>
      </c>
      <c r="AF1041" s="194">
        <f t="shared" si="777"/>
        <v>2</v>
      </c>
      <c r="AG1041" s="201">
        <f>(AF1041-AF$1132)/(AF$1133-AF$1132)</f>
        <v>1</v>
      </c>
      <c r="AH1041" s="24" t="s">
        <v>67</v>
      </c>
      <c r="AI1041" s="194">
        <f>VLOOKUP(AH1041,'DATOS DE SOPORTE'!$V$5:$W$8,2,FALSE)</f>
        <v>1</v>
      </c>
      <c r="AJ1041" s="201">
        <f>(AI1041-AI$1132)/(AI$1133-AI$1132)</f>
        <v>0</v>
      </c>
      <c r="AK1041" s="58" t="str">
        <f t="shared" si="769"/>
        <v>Bueno</v>
      </c>
      <c r="AL1041" s="196">
        <f>IFERROR(SQRT(($E1041-$E$1136)^2+($C1041-$C$1136)^2),0)</f>
        <v>9.6853014008126515E-2</v>
      </c>
      <c r="AM1041" s="197" t="str">
        <f>IF(AL1041&lt;=SMALL($AL$3:$AL$1130,1),"MAS PARECIDO","NO")</f>
        <v>NO</v>
      </c>
      <c r="AN1041" s="197" t="str">
        <f>IF(AL1041&lt;=SMALL($AL$3:$AL$1130,5),"SIMILAR","NO")</f>
        <v>NO</v>
      </c>
      <c r="AO1041" s="197" t="str">
        <f t="shared" si="778"/>
        <v>N/A</v>
      </c>
      <c r="AP1041" s="197">
        <f t="shared" si="779"/>
        <v>0</v>
      </c>
      <c r="AQ1041" s="198">
        <f t="shared" si="780"/>
        <v>0</v>
      </c>
      <c r="AR1041" s="196">
        <f>IFERROR(SQRT(($E1041-$E$1136)^2+($H1041-$H$1136)^2),0)</f>
        <v>0.66696661718973949</v>
      </c>
      <c r="AS1041" s="197" t="str">
        <f>IF(AR1041&lt;=SMALL(AR$3:AR$1130,1),"MAS PARECIDO","NO")</f>
        <v>NO</v>
      </c>
      <c r="AT1041" s="197" t="str">
        <f>IF(AR1041&lt;=SMALL(AR$3:AR$1130,5),"SIMILAR","NO")</f>
        <v>NO</v>
      </c>
      <c r="AU1041" s="197" t="str">
        <f t="shared" si="781"/>
        <v>N/A</v>
      </c>
      <c r="AV1041" s="197">
        <f t="shared" si="782"/>
        <v>0</v>
      </c>
      <c r="AW1041" s="198">
        <f t="shared" si="783"/>
        <v>0</v>
      </c>
      <c r="AX1041" s="199">
        <f>IFERROR(SQRT(($E1041-$E$1136)^2+($K1041-$K$1136)^2),0)</f>
        <v>0.20099757212732708</v>
      </c>
      <c r="AY1041" s="197" t="str">
        <f>IF(AX1041&lt;=SMALL(AX$3:AX$1130,1),"MAS PARECIDO","NO")</f>
        <v>NO</v>
      </c>
      <c r="AZ1041" s="197" t="str">
        <f>IF(AX1041&lt;=SMALL(AX$3:AX$1130,5),"SIMILAR","NO")</f>
        <v>NO</v>
      </c>
      <c r="BA1041" s="197" t="str">
        <f t="shared" si="784"/>
        <v>N/A</v>
      </c>
      <c r="BB1041" s="197">
        <f t="shared" si="785"/>
        <v>0</v>
      </c>
      <c r="BC1041" s="198">
        <f t="shared" si="786"/>
        <v>0</v>
      </c>
      <c r="BD1041" s="196">
        <f>IFERROR(SQRT(($E1041-$E$1136)^2+($O1041-$O$1136)^2),0)</f>
        <v>2.0000600018000539E-2</v>
      </c>
      <c r="BE1041" s="197" t="str">
        <f>IF(BD1041&lt;=SMALL(BD$3:BD$1130,1),"MAS PARECIDO","NO")</f>
        <v>NO</v>
      </c>
      <c r="BF1041" s="197" t="str">
        <f>IF(BD1041&lt;=SMALL(BD$3:BD$1130,5),"SIMILAR","NO")</f>
        <v>NO</v>
      </c>
      <c r="BG1041" s="197" t="str">
        <f t="shared" si="787"/>
        <v>N/A</v>
      </c>
      <c r="BH1041" s="197">
        <f t="shared" si="788"/>
        <v>0</v>
      </c>
      <c r="BI1041" s="198">
        <f t="shared" si="789"/>
        <v>0</v>
      </c>
      <c r="BJ1041" s="199">
        <f>IFERROR(SQRT(($E1041-$E$1136)^2+($R1041-$R$1136)^2),0)</f>
        <v>0.50039986410977377</v>
      </c>
      <c r="BK1041" s="197" t="str">
        <f>IF(BJ1041&lt;=SMALL(BJ$3:BJ$1130,1),"MAS PARECIDO","NO")</f>
        <v>NO</v>
      </c>
      <c r="BL1041" s="197" t="str">
        <f>IF(BJ1041&lt;=SMALL(BJ$3:BJ$1130,5),"SIMILAR","NO")</f>
        <v>NO</v>
      </c>
      <c r="BM1041" s="197" t="str">
        <f t="shared" si="790"/>
        <v>N/A</v>
      </c>
      <c r="BN1041" s="197">
        <f t="shared" si="791"/>
        <v>0</v>
      </c>
      <c r="BO1041" s="198">
        <f t="shared" si="792"/>
        <v>0</v>
      </c>
      <c r="BP1041" s="199">
        <f>IFERROR(SQRT(($E1041-$E$1136)^2+($U1041-$U$1136)^2),0)</f>
        <v>1.0001999920021396</v>
      </c>
      <c r="BQ1041" s="197" t="str">
        <f>IF(BP1041&lt;=SMALL(BP$3:BP$1130,1),"MAS PARECIDO","NO")</f>
        <v>NO</v>
      </c>
      <c r="BR1041" s="197" t="str">
        <f>IF(BP1041&lt;=SMALL(BP$3:BP$1130,5),"SIMILAR","NO")</f>
        <v>NO</v>
      </c>
      <c r="BS1041" s="197" t="str">
        <f t="shared" si="793"/>
        <v>N/A</v>
      </c>
      <c r="BT1041" s="197">
        <f t="shared" si="794"/>
        <v>0</v>
      </c>
      <c r="BU1041" s="198">
        <f t="shared" si="795"/>
        <v>0</v>
      </c>
      <c r="BV1041" s="199">
        <f>IFERROR(SQRT(($E1041-$E$1136)^2+($X1041-$X$1136)^2),0)</f>
        <v>2.0000600018000539E-2</v>
      </c>
      <c r="BW1041" s="197" t="str">
        <f>IF(BV1041&lt;=SMALL(BV$3:BV$1130,1),"MAS PARECIDO","NO")</f>
        <v>NO</v>
      </c>
      <c r="BX1041" s="197" t="str">
        <f>IF(BV1041&lt;=SMALL(BV$3:BV$1130,5),"SIMILAR","NO")</f>
        <v>NO</v>
      </c>
      <c r="BY1041" s="197" t="str">
        <f t="shared" si="796"/>
        <v>N/A</v>
      </c>
      <c r="BZ1041" s="197">
        <f t="shared" si="797"/>
        <v>0</v>
      </c>
      <c r="CA1041" s="198">
        <f t="shared" si="798"/>
        <v>0</v>
      </c>
      <c r="CB1041" s="199">
        <f>IFERROR(SQRT(($E1041-$E$1136)^2+($AA1041-$AA$1136)^2),0)</f>
        <v>2.0000600018000539E-2</v>
      </c>
      <c r="CC1041" s="197" t="str">
        <f>IF(CB1041&lt;=SMALL(CB$3:CB$1130,1),"MAS PARECIDO","NO")</f>
        <v>NO</v>
      </c>
      <c r="CD1041" s="197" t="str">
        <f>IF(CB1041&lt;=SMALL(CB$3:CB$1130,5),"SIMILAR","NO")</f>
        <v>NO</v>
      </c>
      <c r="CE1041" s="197" t="str">
        <f t="shared" si="799"/>
        <v>N/A</v>
      </c>
      <c r="CF1041" s="197">
        <f t="shared" si="800"/>
        <v>0</v>
      </c>
      <c r="CG1041" s="198">
        <f t="shared" si="801"/>
        <v>0</v>
      </c>
      <c r="CH1041" s="199">
        <f>IFERROR(SQRT(($E1041-$E$1136)^2+($AD1041-$AD$1136)^2),0)</f>
        <v>2.0000600018000539E-2</v>
      </c>
      <c r="CI1041" s="197" t="str">
        <f>IF(CH1041&lt;=SMALL(CH$3:CH$1130,1),"MAS PARECIDO","NO")</f>
        <v>NO</v>
      </c>
      <c r="CJ1041" s="197" t="str">
        <f>IF(CH1041&lt;=SMALL(CH$3:CH$1130,5),"SIMILAR","NO")</f>
        <v>NO</v>
      </c>
      <c r="CK1041" s="197" t="str">
        <f t="shared" si="802"/>
        <v>N/A</v>
      </c>
      <c r="CL1041" s="197">
        <f t="shared" si="803"/>
        <v>0</v>
      </c>
      <c r="CM1041" s="198">
        <f t="shared" si="804"/>
        <v>0</v>
      </c>
      <c r="CN1041" s="199">
        <f>IFERROR(SQRT(($E1041-$E$1136)^2+($AG1041-$AG$1136)^2),0)</f>
        <v>2.0000600018000539E-2</v>
      </c>
      <c r="CO1041" s="197" t="str">
        <f>IF(CN1041&lt;=SMALL(CN$3:CN$1130,1),"MAS PARECIDO","NO")</f>
        <v>NO</v>
      </c>
      <c r="CP1041" s="197" t="str">
        <f>IF(CN1041&lt;=SMALL(CN$3:CN$1130,5),"SIMILAR","NO")</f>
        <v>NO</v>
      </c>
      <c r="CQ1041" s="197" t="str">
        <f t="shared" si="805"/>
        <v>N/A</v>
      </c>
      <c r="CR1041" s="197">
        <f t="shared" si="806"/>
        <v>0</v>
      </c>
      <c r="CS1041" s="198">
        <f t="shared" si="807"/>
        <v>0</v>
      </c>
      <c r="CT1041" s="199">
        <f>IFERROR(SQRT(($E1041-$E$1136)^2+($AJ1041-$AJ$1136)^2),0)</f>
        <v>2.0000600018000539E-2</v>
      </c>
      <c r="CU1041" s="197" t="str">
        <f>IF(CT1041&lt;=SMALL(CT$3:CT$1130,1),"MAS PARECIDO","NO")</f>
        <v>NO</v>
      </c>
      <c r="CV1041" s="197" t="str">
        <f>IF(CT1041&lt;=SMALL(CT$3:CT$1130,5),"SIMILAR","NO")</f>
        <v>NO</v>
      </c>
      <c r="CW1041" s="197" t="str">
        <f t="shared" si="808"/>
        <v>N/A</v>
      </c>
      <c r="CX1041" s="197">
        <f t="shared" si="809"/>
        <v>0</v>
      </c>
      <c r="CY1041" s="198">
        <f t="shared" si="810"/>
        <v>0</v>
      </c>
      <c r="CZ1041" s="2">
        <v>0</v>
      </c>
      <c r="DA1041" s="2" t="s">
        <v>2851</v>
      </c>
      <c r="DB1041" s="2">
        <v>0</v>
      </c>
      <c r="DC1041" s="2" t="s">
        <v>189</v>
      </c>
    </row>
    <row r="1042" spans="1:107">
      <c r="A1042" s="24" t="s">
        <v>1189</v>
      </c>
      <c r="B1042" s="46">
        <v>80961.89</v>
      </c>
      <c r="C1042" s="190">
        <f>(B1042-$B$1132)/($B$1133-$B$1132)</f>
        <v>8.9372064617849356E-2</v>
      </c>
      <c r="D1042" s="46">
        <v>20000</v>
      </c>
      <c r="E1042" s="190">
        <f>(D1042-$D$1132)/($D$1133-$D$1132)</f>
        <v>3.9971199135974078E-2</v>
      </c>
      <c r="F1042" s="46" t="s">
        <v>53</v>
      </c>
      <c r="G1042" s="192">
        <f>VLOOKUP(F1042,'DATOS DE SOPORTE'!$Y$5:$Z$8,2,FALSE)</f>
        <v>2</v>
      </c>
      <c r="H1042" s="190">
        <f>(G1042-$G$1132)/($G$1133-$G$1132)</f>
        <v>0.33333333333333331</v>
      </c>
      <c r="I1042" s="50">
        <v>2</v>
      </c>
      <c r="J1042" s="200">
        <f t="shared" si="770"/>
        <v>2</v>
      </c>
      <c r="K1042" s="190">
        <f>(J1042-$J$1132)/($J$1133-$J$1132)</f>
        <v>0.4</v>
      </c>
      <c r="L1042" s="193" t="str">
        <f t="shared" si="771"/>
        <v>SI</v>
      </c>
      <c r="M1042" s="46" t="s">
        <v>192</v>
      </c>
      <c r="N1042" s="192">
        <f t="shared" si="772"/>
        <v>2</v>
      </c>
      <c r="O1042" s="190">
        <f>(N1042-N$1132)/(N$1133-N$1132)</f>
        <v>1</v>
      </c>
      <c r="P1042" s="46" t="s">
        <v>193</v>
      </c>
      <c r="Q1042" s="192">
        <f t="shared" si="773"/>
        <v>2</v>
      </c>
      <c r="R1042" s="190">
        <f>(Q1042-Q$1132)/(Q$1133-Q$1132)</f>
        <v>0.5</v>
      </c>
      <c r="S1042" s="46" t="s">
        <v>194</v>
      </c>
      <c r="T1042" s="192">
        <f t="shared" si="774"/>
        <v>1</v>
      </c>
      <c r="U1042" s="190">
        <f>(T1042-T$1132)/(T$1133-T$1132)</f>
        <v>0</v>
      </c>
      <c r="V1042" s="46" t="s">
        <v>62</v>
      </c>
      <c r="W1042" s="194">
        <f>VLOOKUP(V1042,'DATOS DE SOPORTE'!$S$5:$T$10,2,FALSE)</f>
        <v>1</v>
      </c>
      <c r="X1042" s="201">
        <f>(W1042-W$1132)/(W$1133-W$1132)</f>
        <v>0</v>
      </c>
      <c r="Y1042" s="46" t="s">
        <v>188</v>
      </c>
      <c r="Z1042" s="194">
        <f t="shared" si="775"/>
        <v>1</v>
      </c>
      <c r="AA1042" s="201">
        <f>(Z1042-Z$1132)/(Z$1133-Z$1132)</f>
        <v>0</v>
      </c>
      <c r="AB1042" s="46" t="s">
        <v>188</v>
      </c>
      <c r="AC1042" s="194">
        <f t="shared" si="776"/>
        <v>1</v>
      </c>
      <c r="AD1042" s="201">
        <f>(AC1042-AC$1132)/(AC$1133-AC$1132)</f>
        <v>0</v>
      </c>
      <c r="AE1042" s="46" t="s">
        <v>188</v>
      </c>
      <c r="AF1042" s="194">
        <f t="shared" si="777"/>
        <v>1</v>
      </c>
      <c r="AG1042" s="201">
        <f>(AF1042-AF$1132)/(AF$1133-AF$1132)</f>
        <v>0</v>
      </c>
      <c r="AH1042" s="24" t="s">
        <v>67</v>
      </c>
      <c r="AI1042" s="194">
        <f>VLOOKUP(AH1042,'DATOS DE SOPORTE'!$V$5:$W$8,2,FALSE)</f>
        <v>1</v>
      </c>
      <c r="AJ1042" s="201">
        <f>(AI1042-AI$1132)/(AI$1133-AI$1132)</f>
        <v>0</v>
      </c>
      <c r="AK1042" s="58" t="str">
        <f t="shared" si="769"/>
        <v>Regular</v>
      </c>
      <c r="AL1042" s="196">
        <f>IFERROR(SQRT(($E1042-$E$1136)^2+($C1042-$C$1136)^2),0)</f>
        <v>0.12248299399411509</v>
      </c>
      <c r="AM1042" s="197" t="str">
        <f>IF(AL1042&lt;=SMALL($AL$3:$AL$1130,1),"MAS PARECIDO","NO")</f>
        <v>NO</v>
      </c>
      <c r="AN1042" s="197" t="str">
        <f>IF(AL1042&lt;=SMALL($AL$3:$AL$1130,5),"SIMILAR","NO")</f>
        <v>NO</v>
      </c>
      <c r="AO1042" s="197" t="str">
        <f t="shared" si="778"/>
        <v>N/A</v>
      </c>
      <c r="AP1042" s="197">
        <f t="shared" si="779"/>
        <v>0</v>
      </c>
      <c r="AQ1042" s="198">
        <f t="shared" si="780"/>
        <v>0</v>
      </c>
      <c r="AR1042" s="196">
        <f>IFERROR(SQRT(($E1042-$E$1136)^2+($H1042-$H$1136)^2),0)</f>
        <v>4.0001200036001078E-2</v>
      </c>
      <c r="AS1042" s="197" t="str">
        <f>IF(AR1042&lt;=SMALL(AR$3:AR$1130,1),"MAS PARECIDO","NO")</f>
        <v>NO</v>
      </c>
      <c r="AT1042" s="197" t="str">
        <f>IF(AR1042&lt;=SMALL(AR$3:AR$1130,5),"SIMILAR","NO")</f>
        <v>NO</v>
      </c>
      <c r="AU1042" s="197" t="str">
        <f t="shared" si="781"/>
        <v>N/A</v>
      </c>
      <c r="AV1042" s="197">
        <f t="shared" si="782"/>
        <v>0</v>
      </c>
      <c r="AW1042" s="198">
        <f t="shared" si="783"/>
        <v>0</v>
      </c>
      <c r="AX1042" s="199">
        <f>IFERROR(SQRT(($E1042-$E$1136)^2+($K1042-$K$1136)^2),0)</f>
        <v>0.2039610158935285</v>
      </c>
      <c r="AY1042" s="197" t="str">
        <f>IF(AX1042&lt;=SMALL(AX$3:AX$1130,1),"MAS PARECIDO","NO")</f>
        <v>NO</v>
      </c>
      <c r="AZ1042" s="197" t="str">
        <f>IF(AX1042&lt;=SMALL(AX$3:AX$1130,5),"SIMILAR","NO")</f>
        <v>NO</v>
      </c>
      <c r="BA1042" s="197" t="str">
        <f t="shared" si="784"/>
        <v>N/A</v>
      </c>
      <c r="BB1042" s="197">
        <f t="shared" si="785"/>
        <v>0</v>
      </c>
      <c r="BC1042" s="198">
        <f t="shared" si="786"/>
        <v>0</v>
      </c>
      <c r="BD1042" s="196">
        <f>IFERROR(SQRT(($E1042-$E$1136)^2+($O1042-$O$1136)^2),0)</f>
        <v>4.0001200036001078E-2</v>
      </c>
      <c r="BE1042" s="197" t="str">
        <f>IF(BD1042&lt;=SMALL(BD$3:BD$1130,1),"MAS PARECIDO","NO")</f>
        <v>NO</v>
      </c>
      <c r="BF1042" s="197" t="str">
        <f>IF(BD1042&lt;=SMALL(BD$3:BD$1130,5),"SIMILAR","NO")</f>
        <v>NO</v>
      </c>
      <c r="BG1042" s="197" t="str">
        <f t="shared" si="787"/>
        <v>N/A</v>
      </c>
      <c r="BH1042" s="197">
        <f t="shared" si="788"/>
        <v>0</v>
      </c>
      <c r="BI1042" s="198">
        <f t="shared" si="789"/>
        <v>0</v>
      </c>
      <c r="BJ1042" s="199">
        <f>IFERROR(SQRT(($E1042-$E$1136)^2+($R1042-$R$1136)^2),0)</f>
        <v>4.0001200036001078E-2</v>
      </c>
      <c r="BK1042" s="197" t="str">
        <f>IF(BJ1042&lt;=SMALL(BJ$3:BJ$1130,1),"MAS PARECIDO","NO")</f>
        <v>NO</v>
      </c>
      <c r="BL1042" s="197" t="str">
        <f>IF(BJ1042&lt;=SMALL(BJ$3:BJ$1130,5),"SIMILAR","NO")</f>
        <v>NO</v>
      </c>
      <c r="BM1042" s="197" t="str">
        <f t="shared" si="790"/>
        <v>N/A</v>
      </c>
      <c r="BN1042" s="197">
        <f t="shared" si="791"/>
        <v>0</v>
      </c>
      <c r="BO1042" s="198">
        <f t="shared" si="792"/>
        <v>0</v>
      </c>
      <c r="BP1042" s="199">
        <f>IFERROR(SQRT(($E1042-$E$1136)^2+($U1042-$U$1136)^2),0)</f>
        <v>4.0001200036001078E-2</v>
      </c>
      <c r="BQ1042" s="197" t="str">
        <f>IF(BP1042&lt;=SMALL(BP$3:BP$1130,1),"MAS PARECIDO","NO")</f>
        <v>NO</v>
      </c>
      <c r="BR1042" s="197" t="str">
        <f>IF(BP1042&lt;=SMALL(BP$3:BP$1130,5),"SIMILAR","NO")</f>
        <v>NO</v>
      </c>
      <c r="BS1042" s="197" t="str">
        <f t="shared" si="793"/>
        <v>N/A</v>
      </c>
      <c r="BT1042" s="197">
        <f t="shared" si="794"/>
        <v>0</v>
      </c>
      <c r="BU1042" s="198">
        <f t="shared" si="795"/>
        <v>0</v>
      </c>
      <c r="BV1042" s="199">
        <f>IFERROR(SQRT(($E1042-$E$1136)^2+($X1042-$X$1136)^2),0)</f>
        <v>4.0001200036001078E-2</v>
      </c>
      <c r="BW1042" s="197" t="str">
        <f>IF(BV1042&lt;=SMALL(BV$3:BV$1130,1),"MAS PARECIDO","NO")</f>
        <v>NO</v>
      </c>
      <c r="BX1042" s="197" t="str">
        <f>IF(BV1042&lt;=SMALL(BV$3:BV$1130,5),"SIMILAR","NO")</f>
        <v>NO</v>
      </c>
      <c r="BY1042" s="197" t="str">
        <f t="shared" si="796"/>
        <v>N/A</v>
      </c>
      <c r="BZ1042" s="197">
        <f t="shared" si="797"/>
        <v>0</v>
      </c>
      <c r="CA1042" s="198">
        <f t="shared" si="798"/>
        <v>0</v>
      </c>
      <c r="CB1042" s="199">
        <f>IFERROR(SQRT(($E1042-$E$1136)^2+($AA1042-$AA$1136)^2),0)</f>
        <v>4.0001200036001078E-2</v>
      </c>
      <c r="CC1042" s="197" t="str">
        <f>IF(CB1042&lt;=SMALL(CB$3:CB$1130,1),"MAS PARECIDO","NO")</f>
        <v>NO</v>
      </c>
      <c r="CD1042" s="197" t="str">
        <f>IF(CB1042&lt;=SMALL(CB$3:CB$1130,5),"SIMILAR","NO")</f>
        <v>NO</v>
      </c>
      <c r="CE1042" s="197" t="str">
        <f t="shared" si="799"/>
        <v>N/A</v>
      </c>
      <c r="CF1042" s="197">
        <f t="shared" si="800"/>
        <v>0</v>
      </c>
      <c r="CG1042" s="198">
        <f t="shared" si="801"/>
        <v>0</v>
      </c>
      <c r="CH1042" s="199">
        <f>IFERROR(SQRT(($E1042-$E$1136)^2+($AD1042-$AD$1136)^2),0)</f>
        <v>1.0007997282195475</v>
      </c>
      <c r="CI1042" s="197" t="str">
        <f>IF(CH1042&lt;=SMALL(CH$3:CH$1130,1),"MAS PARECIDO","NO")</f>
        <v>NO</v>
      </c>
      <c r="CJ1042" s="197" t="str">
        <f>IF(CH1042&lt;=SMALL(CH$3:CH$1130,5),"SIMILAR","NO")</f>
        <v>NO</v>
      </c>
      <c r="CK1042" s="197" t="str">
        <f t="shared" si="802"/>
        <v>N/A</v>
      </c>
      <c r="CL1042" s="197">
        <f t="shared" si="803"/>
        <v>0</v>
      </c>
      <c r="CM1042" s="198">
        <f t="shared" si="804"/>
        <v>0</v>
      </c>
      <c r="CN1042" s="199">
        <f>IFERROR(SQRT(($E1042-$E$1136)^2+($AG1042-$AG$1136)^2),0)</f>
        <v>1.0007997282195475</v>
      </c>
      <c r="CO1042" s="197" t="str">
        <f>IF(CN1042&lt;=SMALL(CN$3:CN$1130,1),"MAS PARECIDO","NO")</f>
        <v>NO</v>
      </c>
      <c r="CP1042" s="197" t="str">
        <f>IF(CN1042&lt;=SMALL(CN$3:CN$1130,5),"SIMILAR","NO")</f>
        <v>NO</v>
      </c>
      <c r="CQ1042" s="197" t="str">
        <f t="shared" si="805"/>
        <v>N/A</v>
      </c>
      <c r="CR1042" s="197">
        <f t="shared" si="806"/>
        <v>0</v>
      </c>
      <c r="CS1042" s="198">
        <f t="shared" si="807"/>
        <v>0</v>
      </c>
      <c r="CT1042" s="199">
        <f>IFERROR(SQRT(($E1042-$E$1136)^2+($AJ1042-$AJ$1136)^2),0)</f>
        <v>4.0001200036001078E-2</v>
      </c>
      <c r="CU1042" s="197" t="str">
        <f>IF(CT1042&lt;=SMALL(CT$3:CT$1130,1),"MAS PARECIDO","NO")</f>
        <v>NO</v>
      </c>
      <c r="CV1042" s="197" t="str">
        <f>IF(CT1042&lt;=SMALL(CT$3:CT$1130,5),"SIMILAR","NO")</f>
        <v>NO</v>
      </c>
      <c r="CW1042" s="197" t="str">
        <f t="shared" si="808"/>
        <v>N/A</v>
      </c>
      <c r="CX1042" s="197">
        <f t="shared" si="809"/>
        <v>0</v>
      </c>
      <c r="CY1042" s="198">
        <f t="shared" si="810"/>
        <v>0</v>
      </c>
      <c r="CZ1042" s="2">
        <v>0</v>
      </c>
      <c r="DA1042" s="2" t="s">
        <v>2852</v>
      </c>
      <c r="DB1042" s="2">
        <v>1</v>
      </c>
      <c r="DC1042" s="2" t="s">
        <v>346</v>
      </c>
    </row>
    <row r="1043" spans="1:107">
      <c r="A1043" s="24" t="s">
        <v>1190</v>
      </c>
      <c r="B1043" s="46">
        <v>51210.37</v>
      </c>
      <c r="C1043" s="190">
        <f>(B1043-$B$1132)/($B$1133-$B$1132)</f>
        <v>5.4595119967374234E-2</v>
      </c>
      <c r="D1043" s="46">
        <v>6000</v>
      </c>
      <c r="E1043" s="190">
        <f>(D1043-$D$1132)/($D$1133-$D$1132)</f>
        <v>1.1970359110773323E-2</v>
      </c>
      <c r="F1043" s="46" t="s">
        <v>203</v>
      </c>
      <c r="G1043" s="192">
        <f>VLOOKUP(F1043,'DATOS DE SOPORTE'!$Y$5:$Z$8,2,FALSE)</f>
        <v>3</v>
      </c>
      <c r="H1043" s="190">
        <f>(G1043-$G$1132)/($G$1133-$G$1132)</f>
        <v>0.66666666666666663</v>
      </c>
      <c r="I1043" s="50">
        <v>2</v>
      </c>
      <c r="J1043" s="200">
        <f t="shared" si="770"/>
        <v>2</v>
      </c>
      <c r="K1043" s="190">
        <f>(J1043-$J$1132)/($J$1133-$J$1132)</f>
        <v>0.4</v>
      </c>
      <c r="L1043" s="193" t="str">
        <f t="shared" si="771"/>
        <v>SI</v>
      </c>
      <c r="M1043" s="46" t="s">
        <v>192</v>
      </c>
      <c r="N1043" s="192">
        <f t="shared" si="772"/>
        <v>2</v>
      </c>
      <c r="O1043" s="190">
        <f>(N1043-N$1132)/(N$1133-N$1132)</f>
        <v>1</v>
      </c>
      <c r="P1043" s="46" t="s">
        <v>58</v>
      </c>
      <c r="Q1043" s="192">
        <f t="shared" si="773"/>
        <v>3</v>
      </c>
      <c r="R1043" s="190">
        <f>(Q1043-Q$1132)/(Q$1133-Q$1132)</f>
        <v>1</v>
      </c>
      <c r="S1043" s="46" t="s">
        <v>194</v>
      </c>
      <c r="T1043" s="192">
        <f t="shared" si="774"/>
        <v>1</v>
      </c>
      <c r="U1043" s="190">
        <f>(T1043-T$1132)/(T$1133-T$1132)</f>
        <v>0</v>
      </c>
      <c r="V1043" s="46" t="s">
        <v>62</v>
      </c>
      <c r="W1043" s="194">
        <f>VLOOKUP(V1043,'DATOS DE SOPORTE'!$S$5:$T$10,2,FALSE)</f>
        <v>1</v>
      </c>
      <c r="X1043" s="201">
        <f>(W1043-W$1132)/(W$1133-W$1132)</f>
        <v>0</v>
      </c>
      <c r="Y1043" s="46" t="s">
        <v>188</v>
      </c>
      <c r="Z1043" s="194">
        <f t="shared" si="775"/>
        <v>1</v>
      </c>
      <c r="AA1043" s="201">
        <f>(Z1043-Z$1132)/(Z$1133-Z$1132)</f>
        <v>0</v>
      </c>
      <c r="AB1043" s="46" t="s">
        <v>136</v>
      </c>
      <c r="AC1043" s="194">
        <f t="shared" si="776"/>
        <v>2</v>
      </c>
      <c r="AD1043" s="201">
        <f>(AC1043-AC$1132)/(AC$1133-AC$1132)</f>
        <v>1</v>
      </c>
      <c r="AE1043" s="46" t="s">
        <v>188</v>
      </c>
      <c r="AF1043" s="194">
        <f t="shared" si="777"/>
        <v>1</v>
      </c>
      <c r="AG1043" s="201">
        <f>(AF1043-AF$1132)/(AF$1133-AF$1132)</f>
        <v>0</v>
      </c>
      <c r="AH1043" s="24" t="s">
        <v>67</v>
      </c>
      <c r="AI1043" s="194">
        <f>VLOOKUP(AH1043,'DATOS DE SOPORTE'!$V$5:$W$8,2,FALSE)</f>
        <v>1</v>
      </c>
      <c r="AJ1043" s="201">
        <f>(AI1043-AI$1132)/(AI$1133-AI$1132)</f>
        <v>0</v>
      </c>
      <c r="AK1043" s="58" t="str">
        <f t="shared" si="769"/>
        <v>Regular</v>
      </c>
      <c r="AL1043" s="196">
        <f>IFERROR(SQRT(($E1043-$E$1136)^2+($C1043-$C$1136)^2),0)</f>
        <v>0.15102143652094416</v>
      </c>
      <c r="AM1043" s="197" t="str">
        <f>IF(AL1043&lt;=SMALL($AL$3:$AL$1130,1),"MAS PARECIDO","NO")</f>
        <v>NO</v>
      </c>
      <c r="AN1043" s="197" t="str">
        <f>IF(AL1043&lt;=SMALL($AL$3:$AL$1130,5),"SIMILAR","NO")</f>
        <v>NO</v>
      </c>
      <c r="AO1043" s="197" t="str">
        <f t="shared" si="778"/>
        <v>N/A</v>
      </c>
      <c r="AP1043" s="197">
        <f t="shared" si="779"/>
        <v>0</v>
      </c>
      <c r="AQ1043" s="198">
        <f t="shared" si="780"/>
        <v>0</v>
      </c>
      <c r="AR1043" s="196">
        <f>IFERROR(SQRT(($E1043-$E$1136)^2+($H1043-$H$1136)^2),0)</f>
        <v>0.3335492763468389</v>
      </c>
      <c r="AS1043" s="197" t="str">
        <f>IF(AR1043&lt;=SMALL(AR$3:AR$1130,1),"MAS PARECIDO","NO")</f>
        <v>NO</v>
      </c>
      <c r="AT1043" s="197" t="str">
        <f>IF(AR1043&lt;=SMALL(AR$3:AR$1130,5),"SIMILAR","NO")</f>
        <v>NO</v>
      </c>
      <c r="AU1043" s="197" t="str">
        <f t="shared" si="781"/>
        <v>N/A</v>
      </c>
      <c r="AV1043" s="197">
        <f t="shared" si="782"/>
        <v>0</v>
      </c>
      <c r="AW1043" s="198">
        <f t="shared" si="783"/>
        <v>0</v>
      </c>
      <c r="AX1043" s="199">
        <f>IFERROR(SQRT(($E1043-$E$1136)^2+($K1043-$K$1136)^2),0)</f>
        <v>0.20035969814408491</v>
      </c>
      <c r="AY1043" s="197" t="str">
        <f>IF(AX1043&lt;=SMALL(AX$3:AX$1130,1),"MAS PARECIDO","NO")</f>
        <v>NO</v>
      </c>
      <c r="AZ1043" s="197" t="str">
        <f>IF(AX1043&lt;=SMALL(AX$3:AX$1130,5),"SIMILAR","NO")</f>
        <v>NO</v>
      </c>
      <c r="BA1043" s="197" t="str">
        <f t="shared" si="784"/>
        <v>N/A</v>
      </c>
      <c r="BB1043" s="197">
        <f t="shared" si="785"/>
        <v>0</v>
      </c>
      <c r="BC1043" s="198">
        <f t="shared" si="786"/>
        <v>0</v>
      </c>
      <c r="BD1043" s="196">
        <f>IFERROR(SQRT(($E1043-$E$1136)^2+($O1043-$O$1136)^2),0)</f>
        <v>1.2000360010800324E-2</v>
      </c>
      <c r="BE1043" s="197" t="str">
        <f>IF(BD1043&lt;=SMALL(BD$3:BD$1130,1),"MAS PARECIDO","NO")</f>
        <v>NO</v>
      </c>
      <c r="BF1043" s="197" t="str">
        <f>IF(BD1043&lt;=SMALL(BD$3:BD$1130,5),"SIMILAR","NO")</f>
        <v>NO</v>
      </c>
      <c r="BG1043" s="197" t="str">
        <f t="shared" si="787"/>
        <v>N/A</v>
      </c>
      <c r="BH1043" s="197">
        <f t="shared" si="788"/>
        <v>0</v>
      </c>
      <c r="BI1043" s="198">
        <f t="shared" si="789"/>
        <v>0</v>
      </c>
      <c r="BJ1043" s="199">
        <f>IFERROR(SQRT(($E1043-$E$1136)^2+($R1043-$R$1136)^2),0)</f>
        <v>0.50014398790787118</v>
      </c>
      <c r="BK1043" s="197" t="str">
        <f>IF(BJ1043&lt;=SMALL(BJ$3:BJ$1130,1),"MAS PARECIDO","NO")</f>
        <v>NO</v>
      </c>
      <c r="BL1043" s="197" t="str">
        <f>IF(BJ1043&lt;=SMALL(BJ$3:BJ$1130,5),"SIMILAR","NO")</f>
        <v>NO</v>
      </c>
      <c r="BM1043" s="197" t="str">
        <f t="shared" si="790"/>
        <v>N/A</v>
      </c>
      <c r="BN1043" s="197">
        <f t="shared" si="791"/>
        <v>0</v>
      </c>
      <c r="BO1043" s="198">
        <f t="shared" si="792"/>
        <v>0</v>
      </c>
      <c r="BP1043" s="199">
        <f>IFERROR(SQRT(($E1043-$E$1136)^2+($U1043-$U$1136)^2),0)</f>
        <v>1.2000360010800324E-2</v>
      </c>
      <c r="BQ1043" s="197" t="str">
        <f>IF(BP1043&lt;=SMALL(BP$3:BP$1130,1),"MAS PARECIDO","NO")</f>
        <v>NO</v>
      </c>
      <c r="BR1043" s="197" t="str">
        <f>IF(BP1043&lt;=SMALL(BP$3:BP$1130,5),"SIMILAR","NO")</f>
        <v>NO</v>
      </c>
      <c r="BS1043" s="197" t="str">
        <f t="shared" si="793"/>
        <v>N/A</v>
      </c>
      <c r="BT1043" s="197">
        <f t="shared" si="794"/>
        <v>0</v>
      </c>
      <c r="BU1043" s="198">
        <f t="shared" si="795"/>
        <v>0</v>
      </c>
      <c r="BV1043" s="199">
        <f>IFERROR(SQRT(($E1043-$E$1136)^2+($X1043-$X$1136)^2),0)</f>
        <v>1.2000360010800324E-2</v>
      </c>
      <c r="BW1043" s="197" t="str">
        <f>IF(BV1043&lt;=SMALL(BV$3:BV$1130,1),"MAS PARECIDO","NO")</f>
        <v>NO</v>
      </c>
      <c r="BX1043" s="197" t="str">
        <f>IF(BV1043&lt;=SMALL(BV$3:BV$1130,5),"SIMILAR","NO")</f>
        <v>NO</v>
      </c>
      <c r="BY1043" s="197" t="str">
        <f t="shared" si="796"/>
        <v>N/A</v>
      </c>
      <c r="BZ1043" s="197">
        <f t="shared" si="797"/>
        <v>0</v>
      </c>
      <c r="CA1043" s="198">
        <f t="shared" si="798"/>
        <v>0</v>
      </c>
      <c r="CB1043" s="199">
        <f>IFERROR(SQRT(($E1043-$E$1136)^2+($AA1043-$AA$1136)^2),0)</f>
        <v>1.2000360010800324E-2</v>
      </c>
      <c r="CC1043" s="197" t="str">
        <f>IF(CB1043&lt;=SMALL(CB$3:CB$1130,1),"MAS PARECIDO","NO")</f>
        <v>NO</v>
      </c>
      <c r="CD1043" s="197" t="str">
        <f>IF(CB1043&lt;=SMALL(CB$3:CB$1130,5),"SIMILAR","NO")</f>
        <v>NO</v>
      </c>
      <c r="CE1043" s="197" t="str">
        <f t="shared" si="799"/>
        <v>N/A</v>
      </c>
      <c r="CF1043" s="197">
        <f t="shared" si="800"/>
        <v>0</v>
      </c>
      <c r="CG1043" s="198">
        <f t="shared" si="801"/>
        <v>0</v>
      </c>
      <c r="CH1043" s="199">
        <f>IFERROR(SQRT(($E1043-$E$1136)^2+($AD1043-$AD$1136)^2),0)</f>
        <v>1.2000360010800324E-2</v>
      </c>
      <c r="CI1043" s="197" t="str">
        <f>IF(CH1043&lt;=SMALL(CH$3:CH$1130,1),"MAS PARECIDO","NO")</f>
        <v>NO</v>
      </c>
      <c r="CJ1043" s="197" t="str">
        <f>IF(CH1043&lt;=SMALL(CH$3:CH$1130,5),"SIMILAR","NO")</f>
        <v>NO</v>
      </c>
      <c r="CK1043" s="197" t="str">
        <f t="shared" si="802"/>
        <v>N/A</v>
      </c>
      <c r="CL1043" s="197">
        <f t="shared" si="803"/>
        <v>0</v>
      </c>
      <c r="CM1043" s="198">
        <f t="shared" si="804"/>
        <v>0</v>
      </c>
      <c r="CN1043" s="199">
        <f>IFERROR(SQRT(($E1043-$E$1136)^2+($AG1043-$AG$1136)^2),0)</f>
        <v>1.00007200172807</v>
      </c>
      <c r="CO1043" s="197" t="str">
        <f>IF(CN1043&lt;=SMALL(CN$3:CN$1130,1),"MAS PARECIDO","NO")</f>
        <v>NO</v>
      </c>
      <c r="CP1043" s="197" t="str">
        <f>IF(CN1043&lt;=SMALL(CN$3:CN$1130,5),"SIMILAR","NO")</f>
        <v>NO</v>
      </c>
      <c r="CQ1043" s="197" t="str">
        <f t="shared" si="805"/>
        <v>N/A</v>
      </c>
      <c r="CR1043" s="197">
        <f t="shared" si="806"/>
        <v>0</v>
      </c>
      <c r="CS1043" s="198">
        <f t="shared" si="807"/>
        <v>0</v>
      </c>
      <c r="CT1043" s="199">
        <f>IFERROR(SQRT(($E1043-$E$1136)^2+($AJ1043-$AJ$1136)^2),0)</f>
        <v>1.2000360010800324E-2</v>
      </c>
      <c r="CU1043" s="197" t="str">
        <f>IF(CT1043&lt;=SMALL(CT$3:CT$1130,1),"MAS PARECIDO","NO")</f>
        <v>NO</v>
      </c>
      <c r="CV1043" s="197" t="str">
        <f>IF(CT1043&lt;=SMALL(CT$3:CT$1130,5),"SIMILAR","NO")</f>
        <v>NO</v>
      </c>
      <c r="CW1043" s="197" t="str">
        <f t="shared" si="808"/>
        <v>N/A</v>
      </c>
      <c r="CX1043" s="197">
        <f t="shared" si="809"/>
        <v>0</v>
      </c>
      <c r="CY1043" s="198">
        <f t="shared" si="810"/>
        <v>0</v>
      </c>
      <c r="CZ1043" s="2">
        <v>0</v>
      </c>
      <c r="DA1043" s="2" t="s">
        <v>2853</v>
      </c>
      <c r="DB1043" s="2">
        <v>1</v>
      </c>
      <c r="DC1043" s="2" t="s">
        <v>346</v>
      </c>
    </row>
    <row r="1044" spans="1:107">
      <c r="A1044" s="24" t="s">
        <v>1191</v>
      </c>
      <c r="B1044" s="46">
        <v>120441.22</v>
      </c>
      <c r="C1044" s="190">
        <f>(B1044-$B$1132)/($B$1133-$B$1132)</f>
        <v>0.13551997485059858</v>
      </c>
      <c r="D1044" s="46">
        <v>15000</v>
      </c>
      <c r="E1044" s="190">
        <f>(D1044-$D$1132)/($D$1133-$D$1132)</f>
        <v>2.9970899126973809E-2</v>
      </c>
      <c r="F1044" s="46" t="s">
        <v>53</v>
      </c>
      <c r="G1044" s="192">
        <f>VLOOKUP(F1044,'DATOS DE SOPORTE'!$Y$5:$Z$8,2,FALSE)</f>
        <v>2</v>
      </c>
      <c r="H1044" s="190">
        <f>(G1044-$G$1132)/($G$1133-$G$1132)</f>
        <v>0.33333333333333331</v>
      </c>
      <c r="I1044" s="50">
        <v>3</v>
      </c>
      <c r="J1044" s="200">
        <f t="shared" si="770"/>
        <v>3</v>
      </c>
      <c r="K1044" s="190">
        <f>(J1044-$J$1132)/($J$1133-$J$1132)</f>
        <v>0.6</v>
      </c>
      <c r="L1044" s="193" t="str">
        <f t="shared" si="771"/>
        <v>SI</v>
      </c>
      <c r="M1044" s="46" t="s">
        <v>56</v>
      </c>
      <c r="N1044" s="192">
        <f t="shared" si="772"/>
        <v>1</v>
      </c>
      <c r="O1044" s="190">
        <f>(N1044-N$1132)/(N$1133-N$1132)</f>
        <v>0</v>
      </c>
      <c r="P1044" s="46" t="s">
        <v>193</v>
      </c>
      <c r="Q1044" s="192">
        <f t="shared" si="773"/>
        <v>2</v>
      </c>
      <c r="R1044" s="190">
        <f>(Q1044-Q$1132)/(Q$1133-Q$1132)</f>
        <v>0.5</v>
      </c>
      <c r="S1044" s="46" t="s">
        <v>60</v>
      </c>
      <c r="T1044" s="192">
        <f t="shared" si="774"/>
        <v>2</v>
      </c>
      <c r="U1044" s="190">
        <f>(T1044-T$1132)/(T$1133-T$1132)</f>
        <v>1</v>
      </c>
      <c r="V1044" s="46" t="s">
        <v>62</v>
      </c>
      <c r="W1044" s="194">
        <f>VLOOKUP(V1044,'DATOS DE SOPORTE'!$S$5:$T$10,2,FALSE)</f>
        <v>1</v>
      </c>
      <c r="X1044" s="201">
        <f>(W1044-W$1132)/(W$1133-W$1132)</f>
        <v>0</v>
      </c>
      <c r="Y1044" s="46" t="s">
        <v>136</v>
      </c>
      <c r="Z1044" s="194">
        <f t="shared" si="775"/>
        <v>2</v>
      </c>
      <c r="AA1044" s="201">
        <f>(Z1044-Z$1132)/(Z$1133-Z$1132)</f>
        <v>1</v>
      </c>
      <c r="AB1044" s="46" t="s">
        <v>136</v>
      </c>
      <c r="AC1044" s="194">
        <f t="shared" si="776"/>
        <v>2</v>
      </c>
      <c r="AD1044" s="201">
        <f>(AC1044-AC$1132)/(AC$1133-AC$1132)</f>
        <v>1</v>
      </c>
      <c r="AE1044" s="46" t="s">
        <v>188</v>
      </c>
      <c r="AF1044" s="194">
        <f t="shared" si="777"/>
        <v>1</v>
      </c>
      <c r="AG1044" s="201">
        <f>(AF1044-AF$1132)/(AF$1133-AF$1132)</f>
        <v>0</v>
      </c>
      <c r="AH1044" s="24" t="s">
        <v>67</v>
      </c>
      <c r="AI1044" s="194">
        <f>VLOOKUP(AH1044,'DATOS DE SOPORTE'!$V$5:$W$8,2,FALSE)</f>
        <v>1</v>
      </c>
      <c r="AJ1044" s="201">
        <f>(AI1044-AI$1132)/(AI$1133-AI$1132)</f>
        <v>0</v>
      </c>
      <c r="AK1044" s="58" t="str">
        <f t="shared" si="769"/>
        <v>Regular</v>
      </c>
      <c r="AL1044" s="196">
        <f>IFERROR(SQRT(($E1044-$E$1136)^2+($C1044-$C$1136)^2),0)</f>
        <v>7.5808082436763485E-2</v>
      </c>
      <c r="AM1044" s="197" t="str">
        <f>IF(AL1044&lt;=SMALL($AL$3:$AL$1130,1),"MAS PARECIDO","NO")</f>
        <v>NO</v>
      </c>
      <c r="AN1044" s="197" t="str">
        <f>IF(AL1044&lt;=SMALL($AL$3:$AL$1130,5),"SIMILAR","NO")</f>
        <v>NO</v>
      </c>
      <c r="AO1044" s="197" t="str">
        <f t="shared" si="778"/>
        <v>N/A</v>
      </c>
      <c r="AP1044" s="197">
        <f t="shared" si="779"/>
        <v>0</v>
      </c>
      <c r="AQ1044" s="198">
        <f t="shared" si="780"/>
        <v>0</v>
      </c>
      <c r="AR1044" s="196">
        <f>IFERROR(SQRT(($E1044-$E$1136)^2+($H1044-$H$1136)^2),0)</f>
        <v>3.0000900027000808E-2</v>
      </c>
      <c r="AS1044" s="197" t="str">
        <f>IF(AR1044&lt;=SMALL(AR$3:AR$1130,1),"MAS PARECIDO","NO")</f>
        <v>NO</v>
      </c>
      <c r="AT1044" s="197" t="str">
        <f>IF(AR1044&lt;=SMALL(AR$3:AR$1130,5),"SIMILAR","NO")</f>
        <v>NO</v>
      </c>
      <c r="AU1044" s="197" t="str">
        <f t="shared" si="781"/>
        <v>N/A</v>
      </c>
      <c r="AV1044" s="197">
        <f t="shared" si="782"/>
        <v>0</v>
      </c>
      <c r="AW1044" s="198">
        <f t="shared" si="783"/>
        <v>0</v>
      </c>
      <c r="AX1044" s="199">
        <f>IFERROR(SQRT(($E1044-$E$1136)^2+($K1044-$K$1136)^2),0)</f>
        <v>0.40112348971660844</v>
      </c>
      <c r="AY1044" s="197" t="str">
        <f>IF(AX1044&lt;=SMALL(AX$3:AX$1130,1),"MAS PARECIDO","NO")</f>
        <v>NO</v>
      </c>
      <c r="AZ1044" s="197" t="str">
        <f>IF(AX1044&lt;=SMALL(AX$3:AX$1130,5),"SIMILAR","NO")</f>
        <v>NO</v>
      </c>
      <c r="BA1044" s="197" t="str">
        <f t="shared" si="784"/>
        <v>N/A</v>
      </c>
      <c r="BB1044" s="197">
        <f t="shared" si="785"/>
        <v>0</v>
      </c>
      <c r="BC1044" s="198">
        <f t="shared" si="786"/>
        <v>0</v>
      </c>
      <c r="BD1044" s="196">
        <f>IFERROR(SQRT(($E1044-$E$1136)^2+($O1044-$O$1136)^2),0)</f>
        <v>1.0004499257846093</v>
      </c>
      <c r="BE1044" s="197" t="str">
        <f>IF(BD1044&lt;=SMALL(BD$3:BD$1130,1),"MAS PARECIDO","NO")</f>
        <v>NO</v>
      </c>
      <c r="BF1044" s="197" t="str">
        <f>IF(BD1044&lt;=SMALL(BD$3:BD$1130,5),"SIMILAR","NO")</f>
        <v>NO</v>
      </c>
      <c r="BG1044" s="197" t="str">
        <f t="shared" si="787"/>
        <v>N/A</v>
      </c>
      <c r="BH1044" s="197">
        <f t="shared" si="788"/>
        <v>0</v>
      </c>
      <c r="BI1044" s="198">
        <f t="shared" si="789"/>
        <v>0</v>
      </c>
      <c r="BJ1044" s="199">
        <f>IFERROR(SQRT(($E1044-$E$1136)^2+($R1044-$R$1136)^2),0)</f>
        <v>3.0000900027000808E-2</v>
      </c>
      <c r="BK1044" s="197" t="str">
        <f>IF(BJ1044&lt;=SMALL(BJ$3:BJ$1130,1),"MAS PARECIDO","NO")</f>
        <v>NO</v>
      </c>
      <c r="BL1044" s="197" t="str">
        <f>IF(BJ1044&lt;=SMALL(BJ$3:BJ$1130,5),"SIMILAR","NO")</f>
        <v>NO</v>
      </c>
      <c r="BM1044" s="197" t="str">
        <f t="shared" si="790"/>
        <v>N/A</v>
      </c>
      <c r="BN1044" s="197">
        <f t="shared" si="791"/>
        <v>0</v>
      </c>
      <c r="BO1044" s="198">
        <f t="shared" si="792"/>
        <v>0</v>
      </c>
      <c r="BP1044" s="199">
        <f>IFERROR(SQRT(($E1044-$E$1136)^2+($U1044-$U$1136)^2),0)</f>
        <v>1.0004499257846093</v>
      </c>
      <c r="BQ1044" s="197" t="str">
        <f>IF(BP1044&lt;=SMALL(BP$3:BP$1130,1),"MAS PARECIDO","NO")</f>
        <v>NO</v>
      </c>
      <c r="BR1044" s="197" t="str">
        <f>IF(BP1044&lt;=SMALL(BP$3:BP$1130,5),"SIMILAR","NO")</f>
        <v>NO</v>
      </c>
      <c r="BS1044" s="197" t="str">
        <f t="shared" si="793"/>
        <v>N/A</v>
      </c>
      <c r="BT1044" s="197">
        <f t="shared" si="794"/>
        <v>0</v>
      </c>
      <c r="BU1044" s="198">
        <f t="shared" si="795"/>
        <v>0</v>
      </c>
      <c r="BV1044" s="199">
        <f>IFERROR(SQRT(($E1044-$E$1136)^2+($X1044-$X$1136)^2),0)</f>
        <v>3.0000900027000808E-2</v>
      </c>
      <c r="BW1044" s="197" t="str">
        <f>IF(BV1044&lt;=SMALL(BV$3:BV$1130,1),"MAS PARECIDO","NO")</f>
        <v>NO</v>
      </c>
      <c r="BX1044" s="197" t="str">
        <f>IF(BV1044&lt;=SMALL(BV$3:BV$1130,5),"SIMILAR","NO")</f>
        <v>NO</v>
      </c>
      <c r="BY1044" s="197" t="str">
        <f t="shared" si="796"/>
        <v>N/A</v>
      </c>
      <c r="BZ1044" s="197">
        <f t="shared" si="797"/>
        <v>0</v>
      </c>
      <c r="CA1044" s="198">
        <f t="shared" si="798"/>
        <v>0</v>
      </c>
      <c r="CB1044" s="199">
        <f>IFERROR(SQRT(($E1044-$E$1136)^2+($AA1044-$AA$1136)^2),0)</f>
        <v>1.0004499257846093</v>
      </c>
      <c r="CC1044" s="197" t="str">
        <f>IF(CB1044&lt;=SMALL(CB$3:CB$1130,1),"MAS PARECIDO","NO")</f>
        <v>NO</v>
      </c>
      <c r="CD1044" s="197" t="str">
        <f>IF(CB1044&lt;=SMALL(CB$3:CB$1130,5),"SIMILAR","NO")</f>
        <v>NO</v>
      </c>
      <c r="CE1044" s="197" t="str">
        <f t="shared" si="799"/>
        <v>N/A</v>
      </c>
      <c r="CF1044" s="197">
        <f t="shared" si="800"/>
        <v>0</v>
      </c>
      <c r="CG1044" s="198">
        <f t="shared" si="801"/>
        <v>0</v>
      </c>
      <c r="CH1044" s="199">
        <f>IFERROR(SQRT(($E1044-$E$1136)^2+($AD1044-$AD$1136)^2),0)</f>
        <v>3.0000900027000808E-2</v>
      </c>
      <c r="CI1044" s="197" t="str">
        <f>IF(CH1044&lt;=SMALL(CH$3:CH$1130,1),"MAS PARECIDO","NO")</f>
        <v>NO</v>
      </c>
      <c r="CJ1044" s="197" t="str">
        <f>IF(CH1044&lt;=SMALL(CH$3:CH$1130,5),"SIMILAR","NO")</f>
        <v>NO</v>
      </c>
      <c r="CK1044" s="197" t="str">
        <f t="shared" si="802"/>
        <v>N/A</v>
      </c>
      <c r="CL1044" s="197">
        <f t="shared" si="803"/>
        <v>0</v>
      </c>
      <c r="CM1044" s="198">
        <f t="shared" si="804"/>
        <v>0</v>
      </c>
      <c r="CN1044" s="199">
        <f>IFERROR(SQRT(($E1044-$E$1136)^2+($AG1044-$AG$1136)^2),0)</f>
        <v>1.0004499257846093</v>
      </c>
      <c r="CO1044" s="197" t="str">
        <f>IF(CN1044&lt;=SMALL(CN$3:CN$1130,1),"MAS PARECIDO","NO")</f>
        <v>NO</v>
      </c>
      <c r="CP1044" s="197" t="str">
        <f>IF(CN1044&lt;=SMALL(CN$3:CN$1130,5),"SIMILAR","NO")</f>
        <v>NO</v>
      </c>
      <c r="CQ1044" s="197" t="str">
        <f t="shared" si="805"/>
        <v>N/A</v>
      </c>
      <c r="CR1044" s="197">
        <f t="shared" si="806"/>
        <v>0</v>
      </c>
      <c r="CS1044" s="198">
        <f t="shared" si="807"/>
        <v>0</v>
      </c>
      <c r="CT1044" s="199">
        <f>IFERROR(SQRT(($E1044-$E$1136)^2+($AJ1044-$AJ$1136)^2),0)</f>
        <v>3.0000900027000808E-2</v>
      </c>
      <c r="CU1044" s="197" t="str">
        <f>IF(CT1044&lt;=SMALL(CT$3:CT$1130,1),"MAS PARECIDO","NO")</f>
        <v>NO</v>
      </c>
      <c r="CV1044" s="197" t="str">
        <f>IF(CT1044&lt;=SMALL(CT$3:CT$1130,5),"SIMILAR","NO")</f>
        <v>NO</v>
      </c>
      <c r="CW1044" s="197" t="str">
        <f t="shared" si="808"/>
        <v>N/A</v>
      </c>
      <c r="CX1044" s="197">
        <f t="shared" si="809"/>
        <v>0</v>
      </c>
      <c r="CY1044" s="198">
        <f t="shared" si="810"/>
        <v>0</v>
      </c>
      <c r="CZ1044" s="2">
        <v>0</v>
      </c>
      <c r="DA1044" s="2" t="s">
        <v>2854</v>
      </c>
      <c r="DB1044" s="2">
        <v>1</v>
      </c>
      <c r="DC1044" s="2" t="s">
        <v>346</v>
      </c>
    </row>
    <row r="1045" spans="1:107">
      <c r="A1045" s="24" t="s">
        <v>1192</v>
      </c>
      <c r="B1045" s="46">
        <v>57554.25</v>
      </c>
      <c r="C1045" s="190">
        <f>(B1045-$B$1132)/($B$1133-$B$1132)</f>
        <v>6.201056508175011E-2</v>
      </c>
      <c r="D1045" s="46">
        <v>6000</v>
      </c>
      <c r="E1045" s="190">
        <f>(D1045-$D$1132)/($D$1133-$D$1132)</f>
        <v>1.1970359110773323E-2</v>
      </c>
      <c r="F1045" s="46" t="s">
        <v>53</v>
      </c>
      <c r="G1045" s="192">
        <f>VLOOKUP(F1045,'DATOS DE SOPORTE'!$Y$5:$Z$8,2,FALSE)</f>
        <v>2</v>
      </c>
      <c r="H1045" s="190">
        <f>(G1045-$G$1132)/($G$1133-$G$1132)</f>
        <v>0.33333333333333331</v>
      </c>
      <c r="I1045" s="50">
        <v>2</v>
      </c>
      <c r="J1045" s="200">
        <f t="shared" si="770"/>
        <v>2</v>
      </c>
      <c r="K1045" s="190">
        <f>(J1045-$J$1132)/($J$1133-$J$1132)</f>
        <v>0.4</v>
      </c>
      <c r="L1045" s="193" t="str">
        <f t="shared" si="771"/>
        <v>SI</v>
      </c>
      <c r="M1045" s="46" t="s">
        <v>192</v>
      </c>
      <c r="N1045" s="192">
        <f t="shared" si="772"/>
        <v>2</v>
      </c>
      <c r="O1045" s="190">
        <f>(N1045-N$1132)/(N$1133-N$1132)</f>
        <v>1</v>
      </c>
      <c r="P1045" s="46" t="s">
        <v>58</v>
      </c>
      <c r="Q1045" s="192">
        <f t="shared" si="773"/>
        <v>3</v>
      </c>
      <c r="R1045" s="190">
        <f>(Q1045-Q$1132)/(Q$1133-Q$1132)</f>
        <v>1</v>
      </c>
      <c r="S1045" s="46" t="s">
        <v>60</v>
      </c>
      <c r="T1045" s="192">
        <f t="shared" si="774"/>
        <v>2</v>
      </c>
      <c r="U1045" s="190">
        <f>(T1045-T$1132)/(T$1133-T$1132)</f>
        <v>1</v>
      </c>
      <c r="V1045" s="46" t="s">
        <v>212</v>
      </c>
      <c r="W1045" s="194">
        <f>VLOOKUP(V1045,'DATOS DE SOPORTE'!$S$5:$T$10,2,FALSE)</f>
        <v>3</v>
      </c>
      <c r="X1045" s="201">
        <f>(W1045-W$1132)/(W$1133-W$1132)</f>
        <v>0.4</v>
      </c>
      <c r="Y1045" s="46" t="s">
        <v>188</v>
      </c>
      <c r="Z1045" s="194">
        <f t="shared" si="775"/>
        <v>1</v>
      </c>
      <c r="AA1045" s="201">
        <f>(Z1045-Z$1132)/(Z$1133-Z$1132)</f>
        <v>0</v>
      </c>
      <c r="AB1045" s="46" t="s">
        <v>136</v>
      </c>
      <c r="AC1045" s="194">
        <f t="shared" si="776"/>
        <v>2</v>
      </c>
      <c r="AD1045" s="201">
        <f>(AC1045-AC$1132)/(AC$1133-AC$1132)</f>
        <v>1</v>
      </c>
      <c r="AE1045" s="46" t="s">
        <v>136</v>
      </c>
      <c r="AF1045" s="194">
        <f t="shared" si="777"/>
        <v>2</v>
      </c>
      <c r="AG1045" s="201">
        <f>(AF1045-AF$1132)/(AF$1133-AF$1132)</f>
        <v>1</v>
      </c>
      <c r="AH1045" s="24" t="s">
        <v>67</v>
      </c>
      <c r="AI1045" s="194">
        <f>VLOOKUP(AH1045,'DATOS DE SOPORTE'!$V$5:$W$8,2,FALSE)</f>
        <v>1</v>
      </c>
      <c r="AJ1045" s="201">
        <f>(AI1045-AI$1132)/(AI$1133-AI$1132)</f>
        <v>0</v>
      </c>
      <c r="AK1045" s="58" t="str">
        <f t="shared" si="769"/>
        <v>Bueno</v>
      </c>
      <c r="AL1045" s="196">
        <f>IFERROR(SQRT(($E1045-$E$1136)^2+($C1045-$C$1136)^2),0)</f>
        <v>0.14363064808177428</v>
      </c>
      <c r="AM1045" s="197" t="str">
        <f>IF(AL1045&lt;=SMALL($AL$3:$AL$1130,1),"MAS PARECIDO","NO")</f>
        <v>NO</v>
      </c>
      <c r="AN1045" s="197" t="str">
        <f>IF(AL1045&lt;=SMALL($AL$3:$AL$1130,5),"SIMILAR","NO")</f>
        <v>NO</v>
      </c>
      <c r="AO1045" s="197" t="str">
        <f t="shared" si="778"/>
        <v>N/A</v>
      </c>
      <c r="AP1045" s="197">
        <f t="shared" si="779"/>
        <v>0</v>
      </c>
      <c r="AQ1045" s="198">
        <f t="shared" si="780"/>
        <v>0</v>
      </c>
      <c r="AR1045" s="196">
        <f>IFERROR(SQRT(($E1045-$E$1136)^2+($H1045-$H$1136)^2),0)</f>
        <v>1.2000360010800324E-2</v>
      </c>
      <c r="AS1045" s="197" t="str">
        <f>IF(AR1045&lt;=SMALL(AR$3:AR$1130,1),"MAS PARECIDO","NO")</f>
        <v>NO</v>
      </c>
      <c r="AT1045" s="197" t="str">
        <f>IF(AR1045&lt;=SMALL(AR$3:AR$1130,5),"SIMILAR","NO")</f>
        <v>NO</v>
      </c>
      <c r="AU1045" s="197" t="str">
        <f t="shared" si="781"/>
        <v>N/A</v>
      </c>
      <c r="AV1045" s="197">
        <f t="shared" si="782"/>
        <v>0</v>
      </c>
      <c r="AW1045" s="198">
        <f t="shared" si="783"/>
        <v>0</v>
      </c>
      <c r="AX1045" s="199">
        <f>IFERROR(SQRT(($E1045-$E$1136)^2+($K1045-$K$1136)^2),0)</f>
        <v>0.20035969814408491</v>
      </c>
      <c r="AY1045" s="197" t="str">
        <f>IF(AX1045&lt;=SMALL(AX$3:AX$1130,1),"MAS PARECIDO","NO")</f>
        <v>NO</v>
      </c>
      <c r="AZ1045" s="197" t="str">
        <f>IF(AX1045&lt;=SMALL(AX$3:AX$1130,5),"SIMILAR","NO")</f>
        <v>NO</v>
      </c>
      <c r="BA1045" s="197" t="str">
        <f t="shared" si="784"/>
        <v>N/A</v>
      </c>
      <c r="BB1045" s="197">
        <f t="shared" si="785"/>
        <v>0</v>
      </c>
      <c r="BC1045" s="198">
        <f t="shared" si="786"/>
        <v>0</v>
      </c>
      <c r="BD1045" s="196">
        <f>IFERROR(SQRT(($E1045-$E$1136)^2+($O1045-$O$1136)^2),0)</f>
        <v>1.2000360010800324E-2</v>
      </c>
      <c r="BE1045" s="197" t="str">
        <f>IF(BD1045&lt;=SMALL(BD$3:BD$1130,1),"MAS PARECIDO","NO")</f>
        <v>NO</v>
      </c>
      <c r="BF1045" s="197" t="str">
        <f>IF(BD1045&lt;=SMALL(BD$3:BD$1130,5),"SIMILAR","NO")</f>
        <v>NO</v>
      </c>
      <c r="BG1045" s="197" t="str">
        <f t="shared" si="787"/>
        <v>N/A</v>
      </c>
      <c r="BH1045" s="197">
        <f t="shared" si="788"/>
        <v>0</v>
      </c>
      <c r="BI1045" s="198">
        <f t="shared" si="789"/>
        <v>0</v>
      </c>
      <c r="BJ1045" s="199">
        <f>IFERROR(SQRT(($E1045-$E$1136)^2+($R1045-$R$1136)^2),0)</f>
        <v>0.50014398790787118</v>
      </c>
      <c r="BK1045" s="197" t="str">
        <f>IF(BJ1045&lt;=SMALL(BJ$3:BJ$1130,1),"MAS PARECIDO","NO")</f>
        <v>NO</v>
      </c>
      <c r="BL1045" s="197" t="str">
        <f>IF(BJ1045&lt;=SMALL(BJ$3:BJ$1130,5),"SIMILAR","NO")</f>
        <v>NO</v>
      </c>
      <c r="BM1045" s="197" t="str">
        <f t="shared" si="790"/>
        <v>N/A</v>
      </c>
      <c r="BN1045" s="197">
        <f t="shared" si="791"/>
        <v>0</v>
      </c>
      <c r="BO1045" s="198">
        <f t="shared" si="792"/>
        <v>0</v>
      </c>
      <c r="BP1045" s="199">
        <f>IFERROR(SQRT(($E1045-$E$1136)^2+($U1045-$U$1136)^2),0)</f>
        <v>1.00007200172807</v>
      </c>
      <c r="BQ1045" s="197" t="str">
        <f>IF(BP1045&lt;=SMALL(BP$3:BP$1130,1),"MAS PARECIDO","NO")</f>
        <v>NO</v>
      </c>
      <c r="BR1045" s="197" t="str">
        <f>IF(BP1045&lt;=SMALL(BP$3:BP$1130,5),"SIMILAR","NO")</f>
        <v>NO</v>
      </c>
      <c r="BS1045" s="197" t="str">
        <f t="shared" si="793"/>
        <v>N/A</v>
      </c>
      <c r="BT1045" s="197">
        <f t="shared" si="794"/>
        <v>0</v>
      </c>
      <c r="BU1045" s="198">
        <f t="shared" si="795"/>
        <v>0</v>
      </c>
      <c r="BV1045" s="199">
        <f>IFERROR(SQRT(($E1045-$E$1136)^2+($X1045-$X$1136)^2),0)</f>
        <v>0.40017997031384372</v>
      </c>
      <c r="BW1045" s="197" t="str">
        <f>IF(BV1045&lt;=SMALL(BV$3:BV$1130,1),"MAS PARECIDO","NO")</f>
        <v>NO</v>
      </c>
      <c r="BX1045" s="197" t="str">
        <f>IF(BV1045&lt;=SMALL(BV$3:BV$1130,5),"SIMILAR","NO")</f>
        <v>NO</v>
      </c>
      <c r="BY1045" s="197" t="str">
        <f t="shared" si="796"/>
        <v>N/A</v>
      </c>
      <c r="BZ1045" s="197">
        <f t="shared" si="797"/>
        <v>0</v>
      </c>
      <c r="CA1045" s="198">
        <f t="shared" si="798"/>
        <v>0</v>
      </c>
      <c r="CB1045" s="199">
        <f>IFERROR(SQRT(($E1045-$E$1136)^2+($AA1045-$AA$1136)^2),0)</f>
        <v>1.2000360010800324E-2</v>
      </c>
      <c r="CC1045" s="197" t="str">
        <f>IF(CB1045&lt;=SMALL(CB$3:CB$1130,1),"MAS PARECIDO","NO")</f>
        <v>NO</v>
      </c>
      <c r="CD1045" s="197" t="str">
        <f>IF(CB1045&lt;=SMALL(CB$3:CB$1130,5),"SIMILAR","NO")</f>
        <v>NO</v>
      </c>
      <c r="CE1045" s="197" t="str">
        <f t="shared" si="799"/>
        <v>N/A</v>
      </c>
      <c r="CF1045" s="197">
        <f t="shared" si="800"/>
        <v>0</v>
      </c>
      <c r="CG1045" s="198">
        <f t="shared" si="801"/>
        <v>0</v>
      </c>
      <c r="CH1045" s="199">
        <f>IFERROR(SQRT(($E1045-$E$1136)^2+($AD1045-$AD$1136)^2),0)</f>
        <v>1.2000360010800324E-2</v>
      </c>
      <c r="CI1045" s="197" t="str">
        <f>IF(CH1045&lt;=SMALL(CH$3:CH$1130,1),"MAS PARECIDO","NO")</f>
        <v>NO</v>
      </c>
      <c r="CJ1045" s="197" t="str">
        <f>IF(CH1045&lt;=SMALL(CH$3:CH$1130,5),"SIMILAR","NO")</f>
        <v>NO</v>
      </c>
      <c r="CK1045" s="197" t="str">
        <f t="shared" si="802"/>
        <v>N/A</v>
      </c>
      <c r="CL1045" s="197">
        <f t="shared" si="803"/>
        <v>0</v>
      </c>
      <c r="CM1045" s="198">
        <f t="shared" si="804"/>
        <v>0</v>
      </c>
      <c r="CN1045" s="199">
        <f>IFERROR(SQRT(($E1045-$E$1136)^2+($AG1045-$AG$1136)^2),0)</f>
        <v>1.2000360010800324E-2</v>
      </c>
      <c r="CO1045" s="197" t="str">
        <f>IF(CN1045&lt;=SMALL(CN$3:CN$1130,1),"MAS PARECIDO","NO")</f>
        <v>NO</v>
      </c>
      <c r="CP1045" s="197" t="str">
        <f>IF(CN1045&lt;=SMALL(CN$3:CN$1130,5),"SIMILAR","NO")</f>
        <v>NO</v>
      </c>
      <c r="CQ1045" s="197" t="str">
        <f t="shared" si="805"/>
        <v>N/A</v>
      </c>
      <c r="CR1045" s="197">
        <f t="shared" si="806"/>
        <v>0</v>
      </c>
      <c r="CS1045" s="198">
        <f t="shared" si="807"/>
        <v>0</v>
      </c>
      <c r="CT1045" s="199">
        <f>IFERROR(SQRT(($E1045-$E$1136)^2+($AJ1045-$AJ$1136)^2),0)</f>
        <v>1.2000360010800324E-2</v>
      </c>
      <c r="CU1045" s="197" t="str">
        <f>IF(CT1045&lt;=SMALL(CT$3:CT$1130,1),"MAS PARECIDO","NO")</f>
        <v>NO</v>
      </c>
      <c r="CV1045" s="197" t="str">
        <f>IF(CT1045&lt;=SMALL(CT$3:CT$1130,5),"SIMILAR","NO")</f>
        <v>NO</v>
      </c>
      <c r="CW1045" s="197" t="str">
        <f t="shared" si="808"/>
        <v>N/A</v>
      </c>
      <c r="CX1045" s="197">
        <f t="shared" si="809"/>
        <v>0</v>
      </c>
      <c r="CY1045" s="198">
        <f t="shared" si="810"/>
        <v>0</v>
      </c>
      <c r="CZ1045" s="2">
        <v>0</v>
      </c>
      <c r="DA1045" s="2" t="s">
        <v>2855</v>
      </c>
      <c r="DB1045" s="2">
        <v>0</v>
      </c>
      <c r="DC1045" s="2" t="s">
        <v>189</v>
      </c>
    </row>
    <row r="1046" spans="1:107">
      <c r="A1046" s="24" t="s">
        <v>1193</v>
      </c>
      <c r="B1046" s="46">
        <v>47885.52</v>
      </c>
      <c r="C1046" s="190">
        <f>(B1046-$B$1132)/($B$1133-$B$1132)</f>
        <v>5.0708658891733982E-2</v>
      </c>
      <c r="D1046" s="46">
        <v>8253.1299999999992</v>
      </c>
      <c r="E1046" s="190">
        <f>(D1046-$D$1132)/($D$1133-$D$1132)</f>
        <v>1.6476754302629078E-2</v>
      </c>
      <c r="F1046" s="46" t="s">
        <v>53</v>
      </c>
      <c r="G1046" s="192">
        <f>VLOOKUP(F1046,'DATOS DE SOPORTE'!$Y$5:$Z$8,2,FALSE)</f>
        <v>2</v>
      </c>
      <c r="H1046" s="190">
        <f>(G1046-$G$1132)/($G$1133-$G$1132)</f>
        <v>0.33333333333333331</v>
      </c>
      <c r="I1046" s="50">
        <v>1</v>
      </c>
      <c r="J1046" s="200">
        <f t="shared" si="770"/>
        <v>1</v>
      </c>
      <c r="K1046" s="190">
        <f>(J1046-$J$1132)/($J$1133-$J$1132)</f>
        <v>0.2</v>
      </c>
      <c r="L1046" s="193" t="str">
        <f t="shared" si="771"/>
        <v>SI</v>
      </c>
      <c r="M1046" s="46" t="s">
        <v>192</v>
      </c>
      <c r="N1046" s="192">
        <f t="shared" si="772"/>
        <v>2</v>
      </c>
      <c r="O1046" s="190">
        <f>(N1046-N$1132)/(N$1133-N$1132)</f>
        <v>1</v>
      </c>
      <c r="P1046" s="46" t="s">
        <v>193</v>
      </c>
      <c r="Q1046" s="192">
        <f t="shared" si="773"/>
        <v>2</v>
      </c>
      <c r="R1046" s="190">
        <f>(Q1046-Q$1132)/(Q$1133-Q$1132)</f>
        <v>0.5</v>
      </c>
      <c r="S1046" s="46" t="s">
        <v>194</v>
      </c>
      <c r="T1046" s="192">
        <f t="shared" si="774"/>
        <v>1</v>
      </c>
      <c r="U1046" s="190">
        <f>(T1046-T$1132)/(T$1133-T$1132)</f>
        <v>0</v>
      </c>
      <c r="V1046" s="46" t="s">
        <v>62</v>
      </c>
      <c r="W1046" s="194">
        <f>VLOOKUP(V1046,'DATOS DE SOPORTE'!$S$5:$T$10,2,FALSE)</f>
        <v>1</v>
      </c>
      <c r="X1046" s="201">
        <f>(W1046-W$1132)/(W$1133-W$1132)</f>
        <v>0</v>
      </c>
      <c r="Y1046" s="46" t="s">
        <v>136</v>
      </c>
      <c r="Z1046" s="194">
        <f t="shared" si="775"/>
        <v>2</v>
      </c>
      <c r="AA1046" s="201">
        <f>(Z1046-Z$1132)/(Z$1133-Z$1132)</f>
        <v>1</v>
      </c>
      <c r="AB1046" s="46" t="s">
        <v>136</v>
      </c>
      <c r="AC1046" s="194">
        <f t="shared" si="776"/>
        <v>2</v>
      </c>
      <c r="AD1046" s="201">
        <f>(AC1046-AC$1132)/(AC$1133-AC$1132)</f>
        <v>1</v>
      </c>
      <c r="AE1046" s="46" t="s">
        <v>188</v>
      </c>
      <c r="AF1046" s="194">
        <f t="shared" si="777"/>
        <v>1</v>
      </c>
      <c r="AG1046" s="201">
        <f>(AF1046-AF$1132)/(AF$1133-AF$1132)</f>
        <v>0</v>
      </c>
      <c r="AH1046" s="24" t="s">
        <v>67</v>
      </c>
      <c r="AI1046" s="194">
        <f>VLOOKUP(AH1046,'DATOS DE SOPORTE'!$V$5:$W$8,2,FALSE)</f>
        <v>1</v>
      </c>
      <c r="AJ1046" s="201">
        <f>(AI1046-AI$1132)/(AI$1133-AI$1132)</f>
        <v>0</v>
      </c>
      <c r="AK1046" s="58" t="str">
        <f t="shared" si="769"/>
        <v>Bueno</v>
      </c>
      <c r="AL1046" s="196">
        <f>IFERROR(SQRT(($E1046-$E$1136)^2+($C1046-$C$1136)^2),0)</f>
        <v>0.15531004219273517</v>
      </c>
      <c r="AM1046" s="197" t="str">
        <f>IF(AL1046&lt;=SMALL($AL$3:$AL$1130,1),"MAS PARECIDO","NO")</f>
        <v>NO</v>
      </c>
      <c r="AN1046" s="197" t="str">
        <f>IF(AL1046&lt;=SMALL($AL$3:$AL$1130,5),"SIMILAR","NO")</f>
        <v>NO</v>
      </c>
      <c r="AO1046" s="197" t="str">
        <f t="shared" si="778"/>
        <v>N/A</v>
      </c>
      <c r="AP1046" s="197">
        <f t="shared" si="779"/>
        <v>0</v>
      </c>
      <c r="AQ1046" s="198">
        <f t="shared" si="780"/>
        <v>0</v>
      </c>
      <c r="AR1046" s="196">
        <f>IFERROR(SQRT(($E1046-$E$1136)^2+($H1046-$H$1136)^2),0)</f>
        <v>1.6506755202656077E-2</v>
      </c>
      <c r="AS1046" s="197" t="str">
        <f>IF(AR1046&lt;=SMALL(AR$3:AR$1130,1),"MAS PARECIDO","NO")</f>
        <v>NO</v>
      </c>
      <c r="AT1046" s="197" t="str">
        <f>IF(AR1046&lt;=SMALL(AR$3:AR$1130,5),"SIMILAR","NO")</f>
        <v>NO</v>
      </c>
      <c r="AU1046" s="197" t="str">
        <f t="shared" si="781"/>
        <v>N/A</v>
      </c>
      <c r="AV1046" s="197">
        <f t="shared" si="782"/>
        <v>0</v>
      </c>
      <c r="AW1046" s="198">
        <f t="shared" si="783"/>
        <v>0</v>
      </c>
      <c r="AX1046" s="199">
        <f>IFERROR(SQRT(($E1046-$E$1136)^2+($K1046-$K$1136)^2),0)</f>
        <v>1.6506755202656077E-2</v>
      </c>
      <c r="AY1046" s="197" t="str">
        <f>IF(AX1046&lt;=SMALL(AX$3:AX$1130,1),"MAS PARECIDO","NO")</f>
        <v>NO</v>
      </c>
      <c r="AZ1046" s="197" t="str">
        <f>IF(AX1046&lt;=SMALL(AX$3:AX$1130,5),"SIMILAR","NO")</f>
        <v>NO</v>
      </c>
      <c r="BA1046" s="197" t="str">
        <f t="shared" si="784"/>
        <v>N/A</v>
      </c>
      <c r="BB1046" s="197">
        <f t="shared" si="785"/>
        <v>0</v>
      </c>
      <c r="BC1046" s="198">
        <f t="shared" si="786"/>
        <v>0</v>
      </c>
      <c r="BD1046" s="196">
        <f>IFERROR(SQRT(($E1046-$E$1136)^2+($O1046-$O$1136)^2),0)</f>
        <v>1.6506755202656077E-2</v>
      </c>
      <c r="BE1046" s="197" t="str">
        <f>IF(BD1046&lt;=SMALL(BD$3:BD$1130,1),"MAS PARECIDO","NO")</f>
        <v>NO</v>
      </c>
      <c r="BF1046" s="197" t="str">
        <f>IF(BD1046&lt;=SMALL(BD$3:BD$1130,5),"SIMILAR","NO")</f>
        <v>NO</v>
      </c>
      <c r="BG1046" s="197" t="str">
        <f t="shared" si="787"/>
        <v>N/A</v>
      </c>
      <c r="BH1046" s="197">
        <f t="shared" si="788"/>
        <v>0</v>
      </c>
      <c r="BI1046" s="198">
        <f t="shared" si="789"/>
        <v>0</v>
      </c>
      <c r="BJ1046" s="199">
        <f>IFERROR(SQRT(($E1046-$E$1136)^2+($R1046-$R$1136)^2),0)</f>
        <v>1.6506755202656077E-2</v>
      </c>
      <c r="BK1046" s="197" t="str">
        <f>IF(BJ1046&lt;=SMALL(BJ$3:BJ$1130,1),"MAS PARECIDO","NO")</f>
        <v>NO</v>
      </c>
      <c r="BL1046" s="197" t="str">
        <f>IF(BJ1046&lt;=SMALL(BJ$3:BJ$1130,5),"SIMILAR","NO")</f>
        <v>NO</v>
      </c>
      <c r="BM1046" s="197" t="str">
        <f t="shared" si="790"/>
        <v>N/A</v>
      </c>
      <c r="BN1046" s="197">
        <f t="shared" si="791"/>
        <v>0</v>
      </c>
      <c r="BO1046" s="198">
        <f t="shared" si="792"/>
        <v>0</v>
      </c>
      <c r="BP1046" s="199">
        <f>IFERROR(SQRT(($E1046-$E$1136)^2+($U1046-$U$1136)^2),0)</f>
        <v>1.6506755202656077E-2</v>
      </c>
      <c r="BQ1046" s="197" t="str">
        <f>IF(BP1046&lt;=SMALL(BP$3:BP$1130,1),"MAS PARECIDO","NO")</f>
        <v>NO</v>
      </c>
      <c r="BR1046" s="197" t="str">
        <f>IF(BP1046&lt;=SMALL(BP$3:BP$1130,5),"SIMILAR","NO")</f>
        <v>NO</v>
      </c>
      <c r="BS1046" s="197" t="str">
        <f t="shared" si="793"/>
        <v>N/A</v>
      </c>
      <c r="BT1046" s="197">
        <f t="shared" si="794"/>
        <v>0</v>
      </c>
      <c r="BU1046" s="198">
        <f t="shared" si="795"/>
        <v>0</v>
      </c>
      <c r="BV1046" s="199">
        <f>IFERROR(SQRT(($E1046-$E$1136)^2+($X1046-$X$1136)^2),0)</f>
        <v>1.6506755202656077E-2</v>
      </c>
      <c r="BW1046" s="197" t="str">
        <f>IF(BV1046&lt;=SMALL(BV$3:BV$1130,1),"MAS PARECIDO","NO")</f>
        <v>NO</v>
      </c>
      <c r="BX1046" s="197" t="str">
        <f>IF(BV1046&lt;=SMALL(BV$3:BV$1130,5),"SIMILAR","NO")</f>
        <v>NO</v>
      </c>
      <c r="BY1046" s="197" t="str">
        <f t="shared" si="796"/>
        <v>N/A</v>
      </c>
      <c r="BZ1046" s="197">
        <f t="shared" si="797"/>
        <v>0</v>
      </c>
      <c r="CA1046" s="198">
        <f t="shared" si="798"/>
        <v>0</v>
      </c>
      <c r="CB1046" s="199">
        <f>IFERROR(SQRT(($E1046-$E$1136)^2+($AA1046-$AA$1136)^2),0)</f>
        <v>1.0001362272047345</v>
      </c>
      <c r="CC1046" s="197" t="str">
        <f>IF(CB1046&lt;=SMALL(CB$3:CB$1130,1),"MAS PARECIDO","NO")</f>
        <v>NO</v>
      </c>
      <c r="CD1046" s="197" t="str">
        <f>IF(CB1046&lt;=SMALL(CB$3:CB$1130,5),"SIMILAR","NO")</f>
        <v>NO</v>
      </c>
      <c r="CE1046" s="197" t="str">
        <f t="shared" si="799"/>
        <v>N/A</v>
      </c>
      <c r="CF1046" s="197">
        <f t="shared" si="800"/>
        <v>0</v>
      </c>
      <c r="CG1046" s="198">
        <f t="shared" si="801"/>
        <v>0</v>
      </c>
      <c r="CH1046" s="199">
        <f>IFERROR(SQRT(($E1046-$E$1136)^2+($AD1046-$AD$1136)^2),0)</f>
        <v>1.6506755202656077E-2</v>
      </c>
      <c r="CI1046" s="197" t="str">
        <f>IF(CH1046&lt;=SMALL(CH$3:CH$1130,1),"MAS PARECIDO","NO")</f>
        <v>NO</v>
      </c>
      <c r="CJ1046" s="197" t="str">
        <f>IF(CH1046&lt;=SMALL(CH$3:CH$1130,5),"SIMILAR","NO")</f>
        <v>NO</v>
      </c>
      <c r="CK1046" s="197" t="str">
        <f t="shared" si="802"/>
        <v>N/A</v>
      </c>
      <c r="CL1046" s="197">
        <f t="shared" si="803"/>
        <v>0</v>
      </c>
      <c r="CM1046" s="198">
        <f t="shared" si="804"/>
        <v>0</v>
      </c>
      <c r="CN1046" s="199">
        <f>IFERROR(SQRT(($E1046-$E$1136)^2+($AG1046-$AG$1136)^2),0)</f>
        <v>1.0001362272047345</v>
      </c>
      <c r="CO1046" s="197" t="str">
        <f>IF(CN1046&lt;=SMALL(CN$3:CN$1130,1),"MAS PARECIDO","NO")</f>
        <v>NO</v>
      </c>
      <c r="CP1046" s="197" t="str">
        <f>IF(CN1046&lt;=SMALL(CN$3:CN$1130,5),"SIMILAR","NO")</f>
        <v>NO</v>
      </c>
      <c r="CQ1046" s="197" t="str">
        <f t="shared" si="805"/>
        <v>N/A</v>
      </c>
      <c r="CR1046" s="197">
        <f t="shared" si="806"/>
        <v>0</v>
      </c>
      <c r="CS1046" s="198">
        <f t="shared" si="807"/>
        <v>0</v>
      </c>
      <c r="CT1046" s="199">
        <f>IFERROR(SQRT(($E1046-$E$1136)^2+($AJ1046-$AJ$1136)^2),0)</f>
        <v>1.6506755202656077E-2</v>
      </c>
      <c r="CU1046" s="197" t="str">
        <f>IF(CT1046&lt;=SMALL(CT$3:CT$1130,1),"MAS PARECIDO","NO")</f>
        <v>NO</v>
      </c>
      <c r="CV1046" s="197" t="str">
        <f>IF(CT1046&lt;=SMALL(CT$3:CT$1130,5),"SIMILAR","NO")</f>
        <v>NO</v>
      </c>
      <c r="CW1046" s="197" t="str">
        <f t="shared" si="808"/>
        <v>N/A</v>
      </c>
      <c r="CX1046" s="197">
        <f t="shared" si="809"/>
        <v>0</v>
      </c>
      <c r="CY1046" s="198">
        <f t="shared" si="810"/>
        <v>0</v>
      </c>
      <c r="CZ1046" s="2">
        <v>0</v>
      </c>
      <c r="DA1046" s="2" t="s">
        <v>2856</v>
      </c>
      <c r="DB1046" s="2">
        <v>0</v>
      </c>
      <c r="DC1046" s="2" t="s">
        <v>189</v>
      </c>
    </row>
    <row r="1047" spans="1:107">
      <c r="A1047" s="24" t="s">
        <v>839</v>
      </c>
      <c r="B1047" s="46">
        <v>378513.91999999998</v>
      </c>
      <c r="C1047" s="190">
        <f>(B1047-$B$1132)/($B$1133-$B$1132)</f>
        <v>0.43718456219600732</v>
      </c>
      <c r="D1047" s="46">
        <v>20000</v>
      </c>
      <c r="E1047" s="190">
        <f>(D1047-$D$1132)/($D$1133-$D$1132)</f>
        <v>3.9971199135974078E-2</v>
      </c>
      <c r="F1047" s="46" t="s">
        <v>191</v>
      </c>
      <c r="G1047" s="192">
        <f>VLOOKUP(F1047,'DATOS DE SOPORTE'!$Y$5:$Z$8,2,FALSE)</f>
        <v>1</v>
      </c>
      <c r="H1047" s="190">
        <f>(G1047-$G$1132)/($G$1133-$G$1132)</f>
        <v>0</v>
      </c>
      <c r="I1047" s="50">
        <v>1</v>
      </c>
      <c r="J1047" s="200">
        <f t="shared" si="770"/>
        <v>1</v>
      </c>
      <c r="K1047" s="190">
        <f>(J1047-$J$1132)/($J$1133-$J$1132)</f>
        <v>0.2</v>
      </c>
      <c r="L1047" s="193" t="str">
        <f t="shared" si="771"/>
        <v>SI</v>
      </c>
      <c r="M1047" s="46" t="s">
        <v>192</v>
      </c>
      <c r="N1047" s="192">
        <f t="shared" si="772"/>
        <v>2</v>
      </c>
      <c r="O1047" s="190">
        <f>(N1047-N$1132)/(N$1133-N$1132)</f>
        <v>1</v>
      </c>
      <c r="P1047" s="46" t="s">
        <v>193</v>
      </c>
      <c r="Q1047" s="192">
        <f t="shared" si="773"/>
        <v>2</v>
      </c>
      <c r="R1047" s="190">
        <f>(Q1047-Q$1132)/(Q$1133-Q$1132)</f>
        <v>0.5</v>
      </c>
      <c r="S1047" s="46" t="s">
        <v>194</v>
      </c>
      <c r="T1047" s="192">
        <f t="shared" si="774"/>
        <v>1</v>
      </c>
      <c r="U1047" s="190">
        <f>(T1047-T$1132)/(T$1133-T$1132)</f>
        <v>0</v>
      </c>
      <c r="V1047" s="46" t="s">
        <v>62</v>
      </c>
      <c r="W1047" s="194">
        <f>VLOOKUP(V1047,'DATOS DE SOPORTE'!$S$5:$T$10,2,FALSE)</f>
        <v>1</v>
      </c>
      <c r="X1047" s="201">
        <f>(W1047-W$1132)/(W$1133-W$1132)</f>
        <v>0</v>
      </c>
      <c r="Y1047" s="46" t="s">
        <v>188</v>
      </c>
      <c r="Z1047" s="194">
        <f t="shared" si="775"/>
        <v>1</v>
      </c>
      <c r="AA1047" s="201">
        <f>(Z1047-Z$1132)/(Z$1133-Z$1132)</f>
        <v>0</v>
      </c>
      <c r="AB1047" s="46" t="s">
        <v>188</v>
      </c>
      <c r="AC1047" s="194">
        <f t="shared" si="776"/>
        <v>1</v>
      </c>
      <c r="AD1047" s="201">
        <f>(AC1047-AC$1132)/(AC$1133-AC$1132)</f>
        <v>0</v>
      </c>
      <c r="AE1047" s="46" t="s">
        <v>188</v>
      </c>
      <c r="AF1047" s="194">
        <f t="shared" si="777"/>
        <v>1</v>
      </c>
      <c r="AG1047" s="201">
        <f>(AF1047-AF$1132)/(AF$1133-AF$1132)</f>
        <v>0</v>
      </c>
      <c r="AH1047" s="24" t="s">
        <v>67</v>
      </c>
      <c r="AI1047" s="194">
        <f>VLOOKUP(AH1047,'DATOS DE SOPORTE'!$V$5:$W$8,2,FALSE)</f>
        <v>1</v>
      </c>
      <c r="AJ1047" s="201">
        <f>(AI1047-AI$1132)/(AI$1133-AI$1132)</f>
        <v>0</v>
      </c>
      <c r="AK1047" s="58" t="str">
        <f t="shared" si="769"/>
        <v>Bueno</v>
      </c>
      <c r="AL1047" s="196">
        <f>IFERROR(SQRT(($E1047-$E$1136)^2+($C1047-$C$1136)^2),0)</f>
        <v>0.23546810813360958</v>
      </c>
      <c r="AM1047" s="197" t="str">
        <f>IF(AL1047&lt;=SMALL($AL$3:$AL$1130,1),"MAS PARECIDO","NO")</f>
        <v>NO</v>
      </c>
      <c r="AN1047" s="197" t="str">
        <f>IF(AL1047&lt;=SMALL($AL$3:$AL$1130,5),"SIMILAR","NO")</f>
        <v>NO</v>
      </c>
      <c r="AO1047" s="197" t="str">
        <f t="shared" si="778"/>
        <v>N/A</v>
      </c>
      <c r="AP1047" s="197">
        <f t="shared" si="779"/>
        <v>0</v>
      </c>
      <c r="AQ1047" s="198">
        <f t="shared" si="780"/>
        <v>0</v>
      </c>
      <c r="AR1047" s="196">
        <f>IFERROR(SQRT(($E1047-$E$1136)^2+($H1047-$H$1136)^2),0)</f>
        <v>0.33572489796771299</v>
      </c>
      <c r="AS1047" s="197" t="str">
        <f>IF(AR1047&lt;=SMALL(AR$3:AR$1130,1),"MAS PARECIDO","NO")</f>
        <v>NO</v>
      </c>
      <c r="AT1047" s="197" t="str">
        <f>IF(AR1047&lt;=SMALL(AR$3:AR$1130,5),"SIMILAR","NO")</f>
        <v>NO</v>
      </c>
      <c r="AU1047" s="197" t="str">
        <f t="shared" si="781"/>
        <v>N/A</v>
      </c>
      <c r="AV1047" s="197">
        <f t="shared" si="782"/>
        <v>0</v>
      </c>
      <c r="AW1047" s="198">
        <f t="shared" si="783"/>
        <v>0</v>
      </c>
      <c r="AX1047" s="199">
        <f>IFERROR(SQRT(($E1047-$E$1136)^2+($K1047-$K$1136)^2),0)</f>
        <v>4.0001200036001078E-2</v>
      </c>
      <c r="AY1047" s="197" t="str">
        <f>IF(AX1047&lt;=SMALL(AX$3:AX$1130,1),"MAS PARECIDO","NO")</f>
        <v>NO</v>
      </c>
      <c r="AZ1047" s="197" t="str">
        <f>IF(AX1047&lt;=SMALL(AX$3:AX$1130,5),"SIMILAR","NO")</f>
        <v>NO</v>
      </c>
      <c r="BA1047" s="197" t="str">
        <f t="shared" si="784"/>
        <v>N/A</v>
      </c>
      <c r="BB1047" s="197">
        <f t="shared" si="785"/>
        <v>0</v>
      </c>
      <c r="BC1047" s="198">
        <f t="shared" si="786"/>
        <v>0</v>
      </c>
      <c r="BD1047" s="196">
        <f>IFERROR(SQRT(($E1047-$E$1136)^2+($O1047-$O$1136)^2),0)</f>
        <v>4.0001200036001078E-2</v>
      </c>
      <c r="BE1047" s="197" t="str">
        <f>IF(BD1047&lt;=SMALL(BD$3:BD$1130,1),"MAS PARECIDO","NO")</f>
        <v>NO</v>
      </c>
      <c r="BF1047" s="197" t="str">
        <f>IF(BD1047&lt;=SMALL(BD$3:BD$1130,5),"SIMILAR","NO")</f>
        <v>NO</v>
      </c>
      <c r="BG1047" s="197" t="str">
        <f t="shared" si="787"/>
        <v>N/A</v>
      </c>
      <c r="BH1047" s="197">
        <f t="shared" si="788"/>
        <v>0</v>
      </c>
      <c r="BI1047" s="198">
        <f t="shared" si="789"/>
        <v>0</v>
      </c>
      <c r="BJ1047" s="199">
        <f>IFERROR(SQRT(($E1047-$E$1136)^2+($R1047-$R$1136)^2),0)</f>
        <v>4.0001200036001078E-2</v>
      </c>
      <c r="BK1047" s="197" t="str">
        <f>IF(BJ1047&lt;=SMALL(BJ$3:BJ$1130,1),"MAS PARECIDO","NO")</f>
        <v>NO</v>
      </c>
      <c r="BL1047" s="197" t="str">
        <f>IF(BJ1047&lt;=SMALL(BJ$3:BJ$1130,5),"SIMILAR","NO")</f>
        <v>NO</v>
      </c>
      <c r="BM1047" s="197" t="str">
        <f t="shared" si="790"/>
        <v>N/A</v>
      </c>
      <c r="BN1047" s="197">
        <f t="shared" si="791"/>
        <v>0</v>
      </c>
      <c r="BO1047" s="198">
        <f t="shared" si="792"/>
        <v>0</v>
      </c>
      <c r="BP1047" s="199">
        <f>IFERROR(SQRT(($E1047-$E$1136)^2+($U1047-$U$1136)^2),0)</f>
        <v>4.0001200036001078E-2</v>
      </c>
      <c r="BQ1047" s="197" t="str">
        <f>IF(BP1047&lt;=SMALL(BP$3:BP$1130,1),"MAS PARECIDO","NO")</f>
        <v>NO</v>
      </c>
      <c r="BR1047" s="197" t="str">
        <f>IF(BP1047&lt;=SMALL(BP$3:BP$1130,5),"SIMILAR","NO")</f>
        <v>NO</v>
      </c>
      <c r="BS1047" s="197" t="str">
        <f t="shared" si="793"/>
        <v>N/A</v>
      </c>
      <c r="BT1047" s="197">
        <f t="shared" si="794"/>
        <v>0</v>
      </c>
      <c r="BU1047" s="198">
        <f t="shared" si="795"/>
        <v>0</v>
      </c>
      <c r="BV1047" s="199">
        <f>IFERROR(SQRT(($E1047-$E$1136)^2+($X1047-$X$1136)^2),0)</f>
        <v>4.0001200036001078E-2</v>
      </c>
      <c r="BW1047" s="197" t="str">
        <f>IF(BV1047&lt;=SMALL(BV$3:BV$1130,1),"MAS PARECIDO","NO")</f>
        <v>NO</v>
      </c>
      <c r="BX1047" s="197" t="str">
        <f>IF(BV1047&lt;=SMALL(BV$3:BV$1130,5),"SIMILAR","NO")</f>
        <v>NO</v>
      </c>
      <c r="BY1047" s="197" t="str">
        <f t="shared" si="796"/>
        <v>N/A</v>
      </c>
      <c r="BZ1047" s="197">
        <f t="shared" si="797"/>
        <v>0</v>
      </c>
      <c r="CA1047" s="198">
        <f t="shared" si="798"/>
        <v>0</v>
      </c>
      <c r="CB1047" s="199">
        <f>IFERROR(SQRT(($E1047-$E$1136)^2+($AA1047-$AA$1136)^2),0)</f>
        <v>4.0001200036001078E-2</v>
      </c>
      <c r="CC1047" s="197" t="str">
        <f>IF(CB1047&lt;=SMALL(CB$3:CB$1130,1),"MAS PARECIDO","NO")</f>
        <v>NO</v>
      </c>
      <c r="CD1047" s="197" t="str">
        <f>IF(CB1047&lt;=SMALL(CB$3:CB$1130,5),"SIMILAR","NO")</f>
        <v>NO</v>
      </c>
      <c r="CE1047" s="197" t="str">
        <f t="shared" si="799"/>
        <v>N/A</v>
      </c>
      <c r="CF1047" s="197">
        <f t="shared" si="800"/>
        <v>0</v>
      </c>
      <c r="CG1047" s="198">
        <f t="shared" si="801"/>
        <v>0</v>
      </c>
      <c r="CH1047" s="199">
        <f>IFERROR(SQRT(($E1047-$E$1136)^2+($AD1047-$AD$1136)^2),0)</f>
        <v>1.0007997282195475</v>
      </c>
      <c r="CI1047" s="197" t="str">
        <f>IF(CH1047&lt;=SMALL(CH$3:CH$1130,1),"MAS PARECIDO","NO")</f>
        <v>NO</v>
      </c>
      <c r="CJ1047" s="197" t="str">
        <f>IF(CH1047&lt;=SMALL(CH$3:CH$1130,5),"SIMILAR","NO")</f>
        <v>NO</v>
      </c>
      <c r="CK1047" s="197" t="str">
        <f t="shared" si="802"/>
        <v>N/A</v>
      </c>
      <c r="CL1047" s="197">
        <f t="shared" si="803"/>
        <v>0</v>
      </c>
      <c r="CM1047" s="198">
        <f t="shared" si="804"/>
        <v>0</v>
      </c>
      <c r="CN1047" s="199">
        <f>IFERROR(SQRT(($E1047-$E$1136)^2+($AG1047-$AG$1136)^2),0)</f>
        <v>1.0007997282195475</v>
      </c>
      <c r="CO1047" s="197" t="str">
        <f>IF(CN1047&lt;=SMALL(CN$3:CN$1130,1),"MAS PARECIDO","NO")</f>
        <v>NO</v>
      </c>
      <c r="CP1047" s="197" t="str">
        <f>IF(CN1047&lt;=SMALL(CN$3:CN$1130,5),"SIMILAR","NO")</f>
        <v>NO</v>
      </c>
      <c r="CQ1047" s="197" t="str">
        <f t="shared" si="805"/>
        <v>N/A</v>
      </c>
      <c r="CR1047" s="197">
        <f t="shared" si="806"/>
        <v>0</v>
      </c>
      <c r="CS1047" s="198">
        <f t="shared" si="807"/>
        <v>0</v>
      </c>
      <c r="CT1047" s="199">
        <f>IFERROR(SQRT(($E1047-$E$1136)^2+($AJ1047-$AJ$1136)^2),0)</f>
        <v>4.0001200036001078E-2</v>
      </c>
      <c r="CU1047" s="197" t="str">
        <f>IF(CT1047&lt;=SMALL(CT$3:CT$1130,1),"MAS PARECIDO","NO")</f>
        <v>NO</v>
      </c>
      <c r="CV1047" s="197" t="str">
        <f>IF(CT1047&lt;=SMALL(CT$3:CT$1130,5),"SIMILAR","NO")</f>
        <v>NO</v>
      </c>
      <c r="CW1047" s="197" t="str">
        <f t="shared" si="808"/>
        <v>N/A</v>
      </c>
      <c r="CX1047" s="197">
        <f t="shared" si="809"/>
        <v>0</v>
      </c>
      <c r="CY1047" s="198">
        <f t="shared" si="810"/>
        <v>0</v>
      </c>
      <c r="CZ1047" s="2" t="s">
        <v>2332</v>
      </c>
      <c r="DA1047" s="2" t="s">
        <v>2333</v>
      </c>
      <c r="DB1047" s="2">
        <v>0</v>
      </c>
      <c r="DC1047" s="2" t="s">
        <v>189</v>
      </c>
    </row>
    <row r="1048" spans="1:107">
      <c r="A1048" s="24" t="s">
        <v>1194</v>
      </c>
      <c r="B1048" s="46">
        <v>113406.52</v>
      </c>
      <c r="C1048" s="190">
        <f>(B1048-$B$1132)/($B$1133-$B$1132)</f>
        <v>0.12729702111469879</v>
      </c>
      <c r="D1048" s="46">
        <v>8000</v>
      </c>
      <c r="E1048" s="190">
        <f>(D1048-$D$1132)/($D$1133-$D$1132)</f>
        <v>1.597047911437343E-2</v>
      </c>
      <c r="F1048" s="46" t="s">
        <v>53</v>
      </c>
      <c r="G1048" s="192">
        <f>VLOOKUP(F1048,'DATOS DE SOPORTE'!$Y$5:$Z$8,2,FALSE)</f>
        <v>2</v>
      </c>
      <c r="H1048" s="190">
        <f>(G1048-$G$1132)/($G$1133-$G$1132)</f>
        <v>0.33333333333333331</v>
      </c>
      <c r="I1048" s="50">
        <v>2</v>
      </c>
      <c r="J1048" s="200">
        <f t="shared" si="770"/>
        <v>2</v>
      </c>
      <c r="K1048" s="190">
        <f>(J1048-$J$1132)/($J$1133-$J$1132)</f>
        <v>0.4</v>
      </c>
      <c r="L1048" s="193" t="str">
        <f t="shared" si="771"/>
        <v>SI</v>
      </c>
      <c r="M1048" s="46" t="s">
        <v>192</v>
      </c>
      <c r="N1048" s="192">
        <f t="shared" si="772"/>
        <v>2</v>
      </c>
      <c r="O1048" s="190">
        <f>(N1048-N$1132)/(N$1133-N$1132)</f>
        <v>1</v>
      </c>
      <c r="P1048" s="46" t="s">
        <v>193</v>
      </c>
      <c r="Q1048" s="192">
        <f t="shared" si="773"/>
        <v>2</v>
      </c>
      <c r="R1048" s="190">
        <f>(Q1048-Q$1132)/(Q$1133-Q$1132)</f>
        <v>0.5</v>
      </c>
      <c r="S1048" s="46" t="s">
        <v>194</v>
      </c>
      <c r="T1048" s="192">
        <f t="shared" si="774"/>
        <v>1</v>
      </c>
      <c r="U1048" s="190">
        <f>(T1048-T$1132)/(T$1133-T$1132)</f>
        <v>0</v>
      </c>
      <c r="V1048" s="46" t="s">
        <v>62</v>
      </c>
      <c r="W1048" s="194">
        <f>VLOOKUP(V1048,'DATOS DE SOPORTE'!$S$5:$T$10,2,FALSE)</f>
        <v>1</v>
      </c>
      <c r="X1048" s="201">
        <f>(W1048-W$1132)/(W$1133-W$1132)</f>
        <v>0</v>
      </c>
      <c r="Y1048" s="46" t="s">
        <v>136</v>
      </c>
      <c r="Z1048" s="194">
        <f t="shared" si="775"/>
        <v>2</v>
      </c>
      <c r="AA1048" s="201">
        <f>(Z1048-Z$1132)/(Z$1133-Z$1132)</f>
        <v>1</v>
      </c>
      <c r="AB1048" s="46" t="s">
        <v>136</v>
      </c>
      <c r="AC1048" s="194">
        <f t="shared" si="776"/>
        <v>2</v>
      </c>
      <c r="AD1048" s="201">
        <f>(AC1048-AC$1132)/(AC$1133-AC$1132)</f>
        <v>1</v>
      </c>
      <c r="AE1048" s="46" t="s">
        <v>136</v>
      </c>
      <c r="AF1048" s="194">
        <f t="shared" si="777"/>
        <v>2</v>
      </c>
      <c r="AG1048" s="201">
        <f>(AF1048-AF$1132)/(AF$1133-AF$1132)</f>
        <v>1</v>
      </c>
      <c r="AH1048" s="24" t="s">
        <v>67</v>
      </c>
      <c r="AI1048" s="194">
        <f>VLOOKUP(AH1048,'DATOS DE SOPORTE'!$V$5:$W$8,2,FALSE)</f>
        <v>1</v>
      </c>
      <c r="AJ1048" s="201">
        <f>(AI1048-AI$1132)/(AI$1133-AI$1132)</f>
        <v>0</v>
      </c>
      <c r="AK1048" s="58" t="str">
        <f t="shared" si="769"/>
        <v>Bueno</v>
      </c>
      <c r="AL1048" s="196">
        <f>IFERROR(SQRT(($E1048-$E$1136)^2+($C1048-$C$1136)^2),0)</f>
        <v>7.9469441004986097E-2</v>
      </c>
      <c r="AM1048" s="197" t="str">
        <f>IF(AL1048&lt;=SMALL($AL$3:$AL$1130,1),"MAS PARECIDO","NO")</f>
        <v>NO</v>
      </c>
      <c r="AN1048" s="197" t="str">
        <f>IF(AL1048&lt;=SMALL($AL$3:$AL$1130,5),"SIMILAR","NO")</f>
        <v>NO</v>
      </c>
      <c r="AO1048" s="197" t="str">
        <f t="shared" si="778"/>
        <v>N/A</v>
      </c>
      <c r="AP1048" s="197">
        <f t="shared" si="779"/>
        <v>0</v>
      </c>
      <c r="AQ1048" s="198">
        <f t="shared" si="780"/>
        <v>0</v>
      </c>
      <c r="AR1048" s="196">
        <f>IFERROR(SQRT(($E1048-$E$1136)^2+($H1048-$H$1136)^2),0)</f>
        <v>1.600048001440043E-2</v>
      </c>
      <c r="AS1048" s="197" t="str">
        <f>IF(AR1048&lt;=SMALL(AR$3:AR$1130,1),"MAS PARECIDO","NO")</f>
        <v>NO</v>
      </c>
      <c r="AT1048" s="197" t="str">
        <f>IF(AR1048&lt;=SMALL(AR$3:AR$1130,5),"SIMILAR","NO")</f>
        <v>NO</v>
      </c>
      <c r="AU1048" s="197" t="str">
        <f t="shared" si="781"/>
        <v>N/A</v>
      </c>
      <c r="AV1048" s="197">
        <f t="shared" si="782"/>
        <v>0</v>
      </c>
      <c r="AW1048" s="198">
        <f t="shared" si="783"/>
        <v>0</v>
      </c>
      <c r="AX1048" s="199">
        <f>IFERROR(SQRT(($E1048-$E$1136)^2+($K1048-$K$1136)^2),0)</f>
        <v>0.20063901754317687</v>
      </c>
      <c r="AY1048" s="197" t="str">
        <f>IF(AX1048&lt;=SMALL(AX$3:AX$1130,1),"MAS PARECIDO","NO")</f>
        <v>NO</v>
      </c>
      <c r="AZ1048" s="197" t="str">
        <f>IF(AX1048&lt;=SMALL(AX$3:AX$1130,5),"SIMILAR","NO")</f>
        <v>NO</v>
      </c>
      <c r="BA1048" s="197" t="str">
        <f t="shared" si="784"/>
        <v>N/A</v>
      </c>
      <c r="BB1048" s="197">
        <f t="shared" si="785"/>
        <v>0</v>
      </c>
      <c r="BC1048" s="198">
        <f t="shared" si="786"/>
        <v>0</v>
      </c>
      <c r="BD1048" s="196">
        <f>IFERROR(SQRT(($E1048-$E$1136)^2+($O1048-$O$1136)^2),0)</f>
        <v>1.600048001440043E-2</v>
      </c>
      <c r="BE1048" s="197" t="str">
        <f>IF(BD1048&lt;=SMALL(BD$3:BD$1130,1),"MAS PARECIDO","NO")</f>
        <v>NO</v>
      </c>
      <c r="BF1048" s="197" t="str">
        <f>IF(BD1048&lt;=SMALL(BD$3:BD$1130,5),"SIMILAR","NO")</f>
        <v>NO</v>
      </c>
      <c r="BG1048" s="197" t="str">
        <f t="shared" si="787"/>
        <v>N/A</v>
      </c>
      <c r="BH1048" s="197">
        <f t="shared" si="788"/>
        <v>0</v>
      </c>
      <c r="BI1048" s="198">
        <f t="shared" si="789"/>
        <v>0</v>
      </c>
      <c r="BJ1048" s="199">
        <f>IFERROR(SQRT(($E1048-$E$1136)^2+($R1048-$R$1136)^2),0)</f>
        <v>1.600048001440043E-2</v>
      </c>
      <c r="BK1048" s="197" t="str">
        <f>IF(BJ1048&lt;=SMALL(BJ$3:BJ$1130,1),"MAS PARECIDO","NO")</f>
        <v>NO</v>
      </c>
      <c r="BL1048" s="197" t="str">
        <f>IF(BJ1048&lt;=SMALL(BJ$3:BJ$1130,5),"SIMILAR","NO")</f>
        <v>NO</v>
      </c>
      <c r="BM1048" s="197" t="str">
        <f t="shared" si="790"/>
        <v>N/A</v>
      </c>
      <c r="BN1048" s="197">
        <f t="shared" si="791"/>
        <v>0</v>
      </c>
      <c r="BO1048" s="198">
        <f t="shared" si="792"/>
        <v>0</v>
      </c>
      <c r="BP1048" s="199">
        <f>IFERROR(SQRT(($E1048-$E$1136)^2+($U1048-$U$1136)^2),0)</f>
        <v>1.600048001440043E-2</v>
      </c>
      <c r="BQ1048" s="197" t="str">
        <f>IF(BP1048&lt;=SMALL(BP$3:BP$1130,1),"MAS PARECIDO","NO")</f>
        <v>NO</v>
      </c>
      <c r="BR1048" s="197" t="str">
        <f>IF(BP1048&lt;=SMALL(BP$3:BP$1130,5),"SIMILAR","NO")</f>
        <v>NO</v>
      </c>
      <c r="BS1048" s="197" t="str">
        <f t="shared" si="793"/>
        <v>N/A</v>
      </c>
      <c r="BT1048" s="197">
        <f t="shared" si="794"/>
        <v>0</v>
      </c>
      <c r="BU1048" s="198">
        <f t="shared" si="795"/>
        <v>0</v>
      </c>
      <c r="BV1048" s="199">
        <f>IFERROR(SQRT(($E1048-$E$1136)^2+($X1048-$X$1136)^2),0)</f>
        <v>1.600048001440043E-2</v>
      </c>
      <c r="BW1048" s="197" t="str">
        <f>IF(BV1048&lt;=SMALL(BV$3:BV$1130,1),"MAS PARECIDO","NO")</f>
        <v>NO</v>
      </c>
      <c r="BX1048" s="197" t="str">
        <f>IF(BV1048&lt;=SMALL(BV$3:BV$1130,5),"SIMILAR","NO")</f>
        <v>NO</v>
      </c>
      <c r="BY1048" s="197" t="str">
        <f t="shared" si="796"/>
        <v>N/A</v>
      </c>
      <c r="BZ1048" s="197">
        <f t="shared" si="797"/>
        <v>0</v>
      </c>
      <c r="CA1048" s="198">
        <f t="shared" si="798"/>
        <v>0</v>
      </c>
      <c r="CB1048" s="199">
        <f>IFERROR(SQRT(($E1048-$E$1136)^2+($AA1048-$AA$1136)^2),0)</f>
        <v>1.0001279994884111</v>
      </c>
      <c r="CC1048" s="197" t="str">
        <f>IF(CB1048&lt;=SMALL(CB$3:CB$1130,1),"MAS PARECIDO","NO")</f>
        <v>NO</v>
      </c>
      <c r="CD1048" s="197" t="str">
        <f>IF(CB1048&lt;=SMALL(CB$3:CB$1130,5),"SIMILAR","NO")</f>
        <v>NO</v>
      </c>
      <c r="CE1048" s="197" t="str">
        <f t="shared" si="799"/>
        <v>N/A</v>
      </c>
      <c r="CF1048" s="197">
        <f t="shared" si="800"/>
        <v>0</v>
      </c>
      <c r="CG1048" s="198">
        <f t="shared" si="801"/>
        <v>0</v>
      </c>
      <c r="CH1048" s="199">
        <f>IFERROR(SQRT(($E1048-$E$1136)^2+($AD1048-$AD$1136)^2),0)</f>
        <v>1.600048001440043E-2</v>
      </c>
      <c r="CI1048" s="197" t="str">
        <f>IF(CH1048&lt;=SMALL(CH$3:CH$1130,1),"MAS PARECIDO","NO")</f>
        <v>NO</v>
      </c>
      <c r="CJ1048" s="197" t="str">
        <f>IF(CH1048&lt;=SMALL(CH$3:CH$1130,5),"SIMILAR","NO")</f>
        <v>NO</v>
      </c>
      <c r="CK1048" s="197" t="str">
        <f t="shared" si="802"/>
        <v>N/A</v>
      </c>
      <c r="CL1048" s="197">
        <f t="shared" si="803"/>
        <v>0</v>
      </c>
      <c r="CM1048" s="198">
        <f t="shared" si="804"/>
        <v>0</v>
      </c>
      <c r="CN1048" s="199">
        <f>IFERROR(SQRT(($E1048-$E$1136)^2+($AG1048-$AG$1136)^2),0)</f>
        <v>1.600048001440043E-2</v>
      </c>
      <c r="CO1048" s="197" t="str">
        <f>IF(CN1048&lt;=SMALL(CN$3:CN$1130,1),"MAS PARECIDO","NO")</f>
        <v>NO</v>
      </c>
      <c r="CP1048" s="197" t="str">
        <f>IF(CN1048&lt;=SMALL(CN$3:CN$1130,5),"SIMILAR","NO")</f>
        <v>NO</v>
      </c>
      <c r="CQ1048" s="197" t="str">
        <f t="shared" si="805"/>
        <v>N/A</v>
      </c>
      <c r="CR1048" s="197">
        <f t="shared" si="806"/>
        <v>0</v>
      </c>
      <c r="CS1048" s="198">
        <f t="shared" si="807"/>
        <v>0</v>
      </c>
      <c r="CT1048" s="199">
        <f>IFERROR(SQRT(($E1048-$E$1136)^2+($AJ1048-$AJ$1136)^2),0)</f>
        <v>1.600048001440043E-2</v>
      </c>
      <c r="CU1048" s="197" t="str">
        <f>IF(CT1048&lt;=SMALL(CT$3:CT$1130,1),"MAS PARECIDO","NO")</f>
        <v>NO</v>
      </c>
      <c r="CV1048" s="197" t="str">
        <f>IF(CT1048&lt;=SMALL(CT$3:CT$1130,5),"SIMILAR","NO")</f>
        <v>NO</v>
      </c>
      <c r="CW1048" s="197" t="str">
        <f t="shared" si="808"/>
        <v>N/A</v>
      </c>
      <c r="CX1048" s="197">
        <f t="shared" si="809"/>
        <v>0</v>
      </c>
      <c r="CY1048" s="198">
        <f t="shared" si="810"/>
        <v>0</v>
      </c>
      <c r="CZ1048" s="2">
        <v>0</v>
      </c>
      <c r="DA1048" s="2" t="s">
        <v>2857</v>
      </c>
      <c r="DB1048" s="2">
        <v>0</v>
      </c>
      <c r="DC1048" s="2" t="s">
        <v>189</v>
      </c>
    </row>
    <row r="1049" spans="1:107">
      <c r="A1049" s="24" t="s">
        <v>1195</v>
      </c>
      <c r="B1049" s="46">
        <v>61607.68</v>
      </c>
      <c r="C1049" s="190">
        <f>(B1049-$B$1132)/($B$1133-$B$1132)</f>
        <v>6.6748672941603165E-2</v>
      </c>
      <c r="D1049" s="46">
        <v>13200</v>
      </c>
      <c r="E1049" s="190">
        <f>(D1049-$D$1132)/($D$1133-$D$1132)</f>
        <v>2.6370791123733712E-2</v>
      </c>
      <c r="F1049" s="46" t="s">
        <v>187</v>
      </c>
      <c r="G1049" s="192">
        <f>VLOOKUP(F1049,'DATOS DE SOPORTE'!$Y$5:$Z$8,2,FALSE)</f>
        <v>4</v>
      </c>
      <c r="H1049" s="190">
        <f>(G1049-$G$1132)/($G$1133-$G$1132)</f>
        <v>1</v>
      </c>
      <c r="I1049" s="50">
        <v>3</v>
      </c>
      <c r="J1049" s="200">
        <f t="shared" si="770"/>
        <v>3</v>
      </c>
      <c r="K1049" s="190">
        <f>(J1049-$J$1132)/($J$1133-$J$1132)</f>
        <v>0.6</v>
      </c>
      <c r="L1049" s="193" t="str">
        <f t="shared" si="771"/>
        <v>SI</v>
      </c>
      <c r="M1049" s="46" t="s">
        <v>192</v>
      </c>
      <c r="N1049" s="192">
        <f t="shared" si="772"/>
        <v>2</v>
      </c>
      <c r="O1049" s="190">
        <f>(N1049-N$1132)/(N$1133-N$1132)</f>
        <v>1</v>
      </c>
      <c r="P1049" s="46" t="s">
        <v>193</v>
      </c>
      <c r="Q1049" s="192">
        <f t="shared" si="773"/>
        <v>2</v>
      </c>
      <c r="R1049" s="190">
        <f>(Q1049-Q$1132)/(Q$1133-Q$1132)</f>
        <v>0.5</v>
      </c>
      <c r="S1049" s="46" t="s">
        <v>60</v>
      </c>
      <c r="T1049" s="192">
        <f t="shared" si="774"/>
        <v>2</v>
      </c>
      <c r="U1049" s="190">
        <f>(T1049-T$1132)/(T$1133-T$1132)</f>
        <v>1</v>
      </c>
      <c r="V1049" s="46" t="s">
        <v>62</v>
      </c>
      <c r="W1049" s="194">
        <f>VLOOKUP(V1049,'DATOS DE SOPORTE'!$S$5:$T$10,2,FALSE)</f>
        <v>1</v>
      </c>
      <c r="X1049" s="201">
        <f>(W1049-W$1132)/(W$1133-W$1132)</f>
        <v>0</v>
      </c>
      <c r="Y1049" s="46" t="s">
        <v>136</v>
      </c>
      <c r="Z1049" s="194">
        <f t="shared" si="775"/>
        <v>2</v>
      </c>
      <c r="AA1049" s="201">
        <f>(Z1049-Z$1132)/(Z$1133-Z$1132)</f>
        <v>1</v>
      </c>
      <c r="AB1049" s="46" t="s">
        <v>136</v>
      </c>
      <c r="AC1049" s="194">
        <f t="shared" si="776"/>
        <v>2</v>
      </c>
      <c r="AD1049" s="201">
        <f>(AC1049-AC$1132)/(AC$1133-AC$1132)</f>
        <v>1</v>
      </c>
      <c r="AE1049" s="46" t="s">
        <v>136</v>
      </c>
      <c r="AF1049" s="194">
        <f t="shared" si="777"/>
        <v>2</v>
      </c>
      <c r="AG1049" s="201">
        <f>(AF1049-AF$1132)/(AF$1133-AF$1132)</f>
        <v>1</v>
      </c>
      <c r="AH1049" s="24" t="s">
        <v>67</v>
      </c>
      <c r="AI1049" s="194">
        <f>VLOOKUP(AH1049,'DATOS DE SOPORTE'!$V$5:$W$8,2,FALSE)</f>
        <v>1</v>
      </c>
      <c r="AJ1049" s="201">
        <f>(AI1049-AI$1132)/(AI$1133-AI$1132)</f>
        <v>0</v>
      </c>
      <c r="AK1049" s="58" t="str">
        <f t="shared" si="769"/>
        <v>Bueno</v>
      </c>
      <c r="AL1049" s="196">
        <f>IFERROR(SQRT(($E1049-$E$1136)^2+($C1049-$C$1136)^2),0)</f>
        <v>0.14088608804660793</v>
      </c>
      <c r="AM1049" s="197" t="str">
        <f>IF(AL1049&lt;=SMALL($AL$3:$AL$1130,1),"MAS PARECIDO","NO")</f>
        <v>NO</v>
      </c>
      <c r="AN1049" s="197" t="str">
        <f>IF(AL1049&lt;=SMALL($AL$3:$AL$1130,5),"SIMILAR","NO")</f>
        <v>NO</v>
      </c>
      <c r="AO1049" s="197" t="str">
        <f t="shared" si="778"/>
        <v>N/A</v>
      </c>
      <c r="AP1049" s="197">
        <f t="shared" si="779"/>
        <v>0</v>
      </c>
      <c r="AQ1049" s="198">
        <f t="shared" si="780"/>
        <v>0</v>
      </c>
      <c r="AR1049" s="196">
        <f>IFERROR(SQRT(($E1049-$E$1136)^2+($H1049-$H$1136)^2),0)</f>
        <v>0.66718921324008706</v>
      </c>
      <c r="AS1049" s="197" t="str">
        <f>IF(AR1049&lt;=SMALL(AR$3:AR$1130,1),"MAS PARECIDO","NO")</f>
        <v>NO</v>
      </c>
      <c r="AT1049" s="197" t="str">
        <f>IF(AR1049&lt;=SMALL(AR$3:AR$1130,5),"SIMILAR","NO")</f>
        <v>NO</v>
      </c>
      <c r="AU1049" s="197" t="str">
        <f t="shared" si="781"/>
        <v>N/A</v>
      </c>
      <c r="AV1049" s="197">
        <f t="shared" si="782"/>
        <v>0</v>
      </c>
      <c r="AW1049" s="198">
        <f t="shared" si="783"/>
        <v>0</v>
      </c>
      <c r="AX1049" s="199">
        <f>IFERROR(SQRT(($E1049-$E$1136)^2+($K1049-$K$1136)^2),0)</f>
        <v>0.40087030548480623</v>
      </c>
      <c r="AY1049" s="197" t="str">
        <f>IF(AX1049&lt;=SMALL(AX$3:AX$1130,1),"MAS PARECIDO","NO")</f>
        <v>NO</v>
      </c>
      <c r="AZ1049" s="197" t="str">
        <f>IF(AX1049&lt;=SMALL(AX$3:AX$1130,5),"SIMILAR","NO")</f>
        <v>NO</v>
      </c>
      <c r="BA1049" s="197" t="str">
        <f t="shared" si="784"/>
        <v>N/A</v>
      </c>
      <c r="BB1049" s="197">
        <f t="shared" si="785"/>
        <v>0</v>
      </c>
      <c r="BC1049" s="198">
        <f t="shared" si="786"/>
        <v>0</v>
      </c>
      <c r="BD1049" s="196">
        <f>IFERROR(SQRT(($E1049-$E$1136)^2+($O1049-$O$1136)^2),0)</f>
        <v>2.6400792023760711E-2</v>
      </c>
      <c r="BE1049" s="197" t="str">
        <f>IF(BD1049&lt;=SMALL(BD$3:BD$1130,1),"MAS PARECIDO","NO")</f>
        <v>NO</v>
      </c>
      <c r="BF1049" s="197" t="str">
        <f>IF(BD1049&lt;=SMALL(BD$3:BD$1130,5),"SIMILAR","NO")</f>
        <v>NO</v>
      </c>
      <c r="BG1049" s="197" t="str">
        <f t="shared" si="787"/>
        <v>N/A</v>
      </c>
      <c r="BH1049" s="197">
        <f t="shared" si="788"/>
        <v>0</v>
      </c>
      <c r="BI1049" s="198">
        <f t="shared" si="789"/>
        <v>0</v>
      </c>
      <c r="BJ1049" s="199">
        <f>IFERROR(SQRT(($E1049-$E$1136)^2+($R1049-$R$1136)^2),0)</f>
        <v>2.6400792023760711E-2</v>
      </c>
      <c r="BK1049" s="197" t="str">
        <f>IF(BJ1049&lt;=SMALL(BJ$3:BJ$1130,1),"MAS PARECIDO","NO")</f>
        <v>NO</v>
      </c>
      <c r="BL1049" s="197" t="str">
        <f>IF(BJ1049&lt;=SMALL(BJ$3:BJ$1130,5),"SIMILAR","NO")</f>
        <v>NO</v>
      </c>
      <c r="BM1049" s="197" t="str">
        <f t="shared" si="790"/>
        <v>N/A</v>
      </c>
      <c r="BN1049" s="197">
        <f t="shared" si="791"/>
        <v>0</v>
      </c>
      <c r="BO1049" s="198">
        <f t="shared" si="792"/>
        <v>0</v>
      </c>
      <c r="BP1049" s="199">
        <f>IFERROR(SQRT(($E1049-$E$1136)^2+($U1049-$U$1136)^2),0)</f>
        <v>1.0003484402044529</v>
      </c>
      <c r="BQ1049" s="197" t="str">
        <f>IF(BP1049&lt;=SMALL(BP$3:BP$1130,1),"MAS PARECIDO","NO")</f>
        <v>NO</v>
      </c>
      <c r="BR1049" s="197" t="str">
        <f>IF(BP1049&lt;=SMALL(BP$3:BP$1130,5),"SIMILAR","NO")</f>
        <v>NO</v>
      </c>
      <c r="BS1049" s="197" t="str">
        <f t="shared" si="793"/>
        <v>N/A</v>
      </c>
      <c r="BT1049" s="197">
        <f t="shared" si="794"/>
        <v>0</v>
      </c>
      <c r="BU1049" s="198">
        <f t="shared" si="795"/>
        <v>0</v>
      </c>
      <c r="BV1049" s="199">
        <f>IFERROR(SQRT(($E1049-$E$1136)^2+($X1049-$X$1136)^2),0)</f>
        <v>2.6400792023760711E-2</v>
      </c>
      <c r="BW1049" s="197" t="str">
        <f>IF(BV1049&lt;=SMALL(BV$3:BV$1130,1),"MAS PARECIDO","NO")</f>
        <v>NO</v>
      </c>
      <c r="BX1049" s="197" t="str">
        <f>IF(BV1049&lt;=SMALL(BV$3:BV$1130,5),"SIMILAR","NO")</f>
        <v>NO</v>
      </c>
      <c r="BY1049" s="197" t="str">
        <f t="shared" si="796"/>
        <v>N/A</v>
      </c>
      <c r="BZ1049" s="197">
        <f t="shared" si="797"/>
        <v>0</v>
      </c>
      <c r="CA1049" s="198">
        <f t="shared" si="798"/>
        <v>0</v>
      </c>
      <c r="CB1049" s="199">
        <f>IFERROR(SQRT(($E1049-$E$1136)^2+($AA1049-$AA$1136)^2),0)</f>
        <v>1.0003484402044529</v>
      </c>
      <c r="CC1049" s="197" t="str">
        <f>IF(CB1049&lt;=SMALL(CB$3:CB$1130,1),"MAS PARECIDO","NO")</f>
        <v>NO</v>
      </c>
      <c r="CD1049" s="197" t="str">
        <f>IF(CB1049&lt;=SMALL(CB$3:CB$1130,5),"SIMILAR","NO")</f>
        <v>NO</v>
      </c>
      <c r="CE1049" s="197" t="str">
        <f t="shared" si="799"/>
        <v>N/A</v>
      </c>
      <c r="CF1049" s="197">
        <f t="shared" si="800"/>
        <v>0</v>
      </c>
      <c r="CG1049" s="198">
        <f t="shared" si="801"/>
        <v>0</v>
      </c>
      <c r="CH1049" s="199">
        <f>IFERROR(SQRT(($E1049-$E$1136)^2+($AD1049-$AD$1136)^2),0)</f>
        <v>2.6400792023760711E-2</v>
      </c>
      <c r="CI1049" s="197" t="str">
        <f>IF(CH1049&lt;=SMALL(CH$3:CH$1130,1),"MAS PARECIDO","NO")</f>
        <v>NO</v>
      </c>
      <c r="CJ1049" s="197" t="str">
        <f>IF(CH1049&lt;=SMALL(CH$3:CH$1130,5),"SIMILAR","NO")</f>
        <v>NO</v>
      </c>
      <c r="CK1049" s="197" t="str">
        <f t="shared" si="802"/>
        <v>N/A</v>
      </c>
      <c r="CL1049" s="197">
        <f t="shared" si="803"/>
        <v>0</v>
      </c>
      <c r="CM1049" s="198">
        <f t="shared" si="804"/>
        <v>0</v>
      </c>
      <c r="CN1049" s="199">
        <f>IFERROR(SQRT(($E1049-$E$1136)^2+($AG1049-$AG$1136)^2),0)</f>
        <v>2.6400792023760711E-2</v>
      </c>
      <c r="CO1049" s="197" t="str">
        <f>IF(CN1049&lt;=SMALL(CN$3:CN$1130,1),"MAS PARECIDO","NO")</f>
        <v>NO</v>
      </c>
      <c r="CP1049" s="197" t="str">
        <f>IF(CN1049&lt;=SMALL(CN$3:CN$1130,5),"SIMILAR","NO")</f>
        <v>NO</v>
      </c>
      <c r="CQ1049" s="197" t="str">
        <f t="shared" si="805"/>
        <v>N/A</v>
      </c>
      <c r="CR1049" s="197">
        <f t="shared" si="806"/>
        <v>0</v>
      </c>
      <c r="CS1049" s="198">
        <f t="shared" si="807"/>
        <v>0</v>
      </c>
      <c r="CT1049" s="199">
        <f>IFERROR(SQRT(($E1049-$E$1136)^2+($AJ1049-$AJ$1136)^2),0)</f>
        <v>2.6400792023760711E-2</v>
      </c>
      <c r="CU1049" s="197" t="str">
        <f>IF(CT1049&lt;=SMALL(CT$3:CT$1130,1),"MAS PARECIDO","NO")</f>
        <v>NO</v>
      </c>
      <c r="CV1049" s="197" t="str">
        <f>IF(CT1049&lt;=SMALL(CT$3:CT$1130,5),"SIMILAR","NO")</f>
        <v>NO</v>
      </c>
      <c r="CW1049" s="197" t="str">
        <f t="shared" si="808"/>
        <v>N/A</v>
      </c>
      <c r="CX1049" s="197">
        <f t="shared" si="809"/>
        <v>0</v>
      </c>
      <c r="CY1049" s="198">
        <f t="shared" si="810"/>
        <v>0</v>
      </c>
      <c r="CZ1049" s="2">
        <v>0</v>
      </c>
      <c r="DA1049" s="2" t="s">
        <v>2858</v>
      </c>
      <c r="DB1049" s="2">
        <v>0</v>
      </c>
      <c r="DC1049" s="2" t="s">
        <v>189</v>
      </c>
    </row>
    <row r="1050" spans="1:107">
      <c r="A1050" s="24" t="s">
        <v>1196</v>
      </c>
      <c r="B1050" s="46">
        <v>53640.25</v>
      </c>
      <c r="C1050" s="190">
        <f>(B1050-$B$1132)/($B$1133-$B$1132)</f>
        <v>5.7435438790321647E-2</v>
      </c>
      <c r="D1050" s="46">
        <v>10000</v>
      </c>
      <c r="E1050" s="190">
        <f>(D1050-$D$1132)/($D$1133-$D$1132)</f>
        <v>1.9970599117973539E-2</v>
      </c>
      <c r="F1050" s="46" t="s">
        <v>53</v>
      </c>
      <c r="G1050" s="192">
        <f>VLOOKUP(F1050,'DATOS DE SOPORTE'!$Y$5:$Z$8,2,FALSE)</f>
        <v>2</v>
      </c>
      <c r="H1050" s="190">
        <f>(G1050-$G$1132)/($G$1133-$G$1132)</f>
        <v>0.33333333333333331</v>
      </c>
      <c r="I1050" s="50">
        <v>2</v>
      </c>
      <c r="J1050" s="200">
        <f t="shared" si="770"/>
        <v>2</v>
      </c>
      <c r="K1050" s="190">
        <f>(J1050-$J$1132)/($J$1133-$J$1132)</f>
        <v>0.4</v>
      </c>
      <c r="L1050" s="193" t="str">
        <f t="shared" si="771"/>
        <v>SI</v>
      </c>
      <c r="M1050" s="46" t="s">
        <v>192</v>
      </c>
      <c r="N1050" s="192">
        <f t="shared" si="772"/>
        <v>2</v>
      </c>
      <c r="O1050" s="190">
        <f>(N1050-N$1132)/(N$1133-N$1132)</f>
        <v>1</v>
      </c>
      <c r="P1050" s="46" t="s">
        <v>196</v>
      </c>
      <c r="Q1050" s="192">
        <f t="shared" si="773"/>
        <v>1</v>
      </c>
      <c r="R1050" s="190">
        <f>(Q1050-Q$1132)/(Q$1133-Q$1132)</f>
        <v>0</v>
      </c>
      <c r="S1050" s="46" t="s">
        <v>194</v>
      </c>
      <c r="T1050" s="192">
        <f t="shared" si="774"/>
        <v>1</v>
      </c>
      <c r="U1050" s="190">
        <f>(T1050-T$1132)/(T$1133-T$1132)</f>
        <v>0</v>
      </c>
      <c r="V1050" s="46" t="s">
        <v>62</v>
      </c>
      <c r="W1050" s="194">
        <f>VLOOKUP(V1050,'DATOS DE SOPORTE'!$S$5:$T$10,2,FALSE)</f>
        <v>1</v>
      </c>
      <c r="X1050" s="201">
        <f>(W1050-W$1132)/(W$1133-W$1132)</f>
        <v>0</v>
      </c>
      <c r="Y1050" s="46" t="s">
        <v>188</v>
      </c>
      <c r="Z1050" s="194">
        <f t="shared" si="775"/>
        <v>1</v>
      </c>
      <c r="AA1050" s="201">
        <f>(Z1050-Z$1132)/(Z$1133-Z$1132)</f>
        <v>0</v>
      </c>
      <c r="AB1050" s="46" t="s">
        <v>136</v>
      </c>
      <c r="AC1050" s="194">
        <f t="shared" si="776"/>
        <v>2</v>
      </c>
      <c r="AD1050" s="201">
        <f>(AC1050-AC$1132)/(AC$1133-AC$1132)</f>
        <v>1</v>
      </c>
      <c r="AE1050" s="46" t="s">
        <v>188</v>
      </c>
      <c r="AF1050" s="194">
        <f t="shared" si="777"/>
        <v>1</v>
      </c>
      <c r="AG1050" s="201">
        <f>(AF1050-AF$1132)/(AF$1133-AF$1132)</f>
        <v>0</v>
      </c>
      <c r="AH1050" s="24" t="s">
        <v>67</v>
      </c>
      <c r="AI1050" s="194">
        <f>VLOOKUP(AH1050,'DATOS DE SOPORTE'!$V$5:$W$8,2,FALSE)</f>
        <v>1</v>
      </c>
      <c r="AJ1050" s="201">
        <f>(AI1050-AI$1132)/(AI$1133-AI$1132)</f>
        <v>0</v>
      </c>
      <c r="AK1050" s="58" t="str">
        <f t="shared" si="769"/>
        <v>Regular</v>
      </c>
      <c r="AL1050" s="196">
        <f>IFERROR(SQRT(($E1050-$E$1136)^2+($C1050-$C$1136)^2),0)</f>
        <v>0.14905157402130789</v>
      </c>
      <c r="AM1050" s="197" t="str">
        <f>IF(AL1050&lt;=SMALL($AL$3:$AL$1130,1),"MAS PARECIDO","NO")</f>
        <v>NO</v>
      </c>
      <c r="AN1050" s="197" t="str">
        <f>IF(AL1050&lt;=SMALL($AL$3:$AL$1130,5),"SIMILAR","NO")</f>
        <v>NO</v>
      </c>
      <c r="AO1050" s="197" t="str">
        <f t="shared" si="778"/>
        <v>N/A</v>
      </c>
      <c r="AP1050" s="197">
        <f t="shared" si="779"/>
        <v>0</v>
      </c>
      <c r="AQ1050" s="198">
        <f t="shared" si="780"/>
        <v>0</v>
      </c>
      <c r="AR1050" s="196">
        <f>IFERROR(SQRT(($E1050-$E$1136)^2+($H1050-$H$1136)^2),0)</f>
        <v>2.0000600018000539E-2</v>
      </c>
      <c r="AS1050" s="197" t="str">
        <f>IF(AR1050&lt;=SMALL(AR$3:AR$1130,1),"MAS PARECIDO","NO")</f>
        <v>NO</v>
      </c>
      <c r="AT1050" s="197" t="str">
        <f>IF(AR1050&lt;=SMALL(AR$3:AR$1130,5),"SIMILAR","NO")</f>
        <v>NO</v>
      </c>
      <c r="AU1050" s="197" t="str">
        <f t="shared" si="781"/>
        <v>N/A</v>
      </c>
      <c r="AV1050" s="197">
        <f t="shared" si="782"/>
        <v>0</v>
      </c>
      <c r="AW1050" s="198">
        <f t="shared" si="783"/>
        <v>0</v>
      </c>
      <c r="AX1050" s="199">
        <f>IFERROR(SQRT(($E1050-$E$1136)^2+($K1050-$K$1136)^2),0)</f>
        <v>0.20099757212732708</v>
      </c>
      <c r="AY1050" s="197" t="str">
        <f>IF(AX1050&lt;=SMALL(AX$3:AX$1130,1),"MAS PARECIDO","NO")</f>
        <v>NO</v>
      </c>
      <c r="AZ1050" s="197" t="str">
        <f>IF(AX1050&lt;=SMALL(AX$3:AX$1130,5),"SIMILAR","NO")</f>
        <v>NO</v>
      </c>
      <c r="BA1050" s="197" t="str">
        <f t="shared" si="784"/>
        <v>N/A</v>
      </c>
      <c r="BB1050" s="197">
        <f t="shared" si="785"/>
        <v>0</v>
      </c>
      <c r="BC1050" s="198">
        <f t="shared" si="786"/>
        <v>0</v>
      </c>
      <c r="BD1050" s="196">
        <f>IFERROR(SQRT(($E1050-$E$1136)^2+($O1050-$O$1136)^2),0)</f>
        <v>2.0000600018000539E-2</v>
      </c>
      <c r="BE1050" s="197" t="str">
        <f>IF(BD1050&lt;=SMALL(BD$3:BD$1130,1),"MAS PARECIDO","NO")</f>
        <v>NO</v>
      </c>
      <c r="BF1050" s="197" t="str">
        <f>IF(BD1050&lt;=SMALL(BD$3:BD$1130,5),"SIMILAR","NO")</f>
        <v>NO</v>
      </c>
      <c r="BG1050" s="197" t="str">
        <f t="shared" si="787"/>
        <v>N/A</v>
      </c>
      <c r="BH1050" s="197">
        <f t="shared" si="788"/>
        <v>0</v>
      </c>
      <c r="BI1050" s="198">
        <f t="shared" si="789"/>
        <v>0</v>
      </c>
      <c r="BJ1050" s="199">
        <f>IFERROR(SQRT(($E1050-$E$1136)^2+($R1050-$R$1136)^2),0)</f>
        <v>0.50039986410977377</v>
      </c>
      <c r="BK1050" s="197" t="str">
        <f>IF(BJ1050&lt;=SMALL(BJ$3:BJ$1130,1),"MAS PARECIDO","NO")</f>
        <v>NO</v>
      </c>
      <c r="BL1050" s="197" t="str">
        <f>IF(BJ1050&lt;=SMALL(BJ$3:BJ$1130,5),"SIMILAR","NO")</f>
        <v>NO</v>
      </c>
      <c r="BM1050" s="197" t="str">
        <f t="shared" si="790"/>
        <v>N/A</v>
      </c>
      <c r="BN1050" s="197">
        <f t="shared" si="791"/>
        <v>0</v>
      </c>
      <c r="BO1050" s="198">
        <f t="shared" si="792"/>
        <v>0</v>
      </c>
      <c r="BP1050" s="199">
        <f>IFERROR(SQRT(($E1050-$E$1136)^2+($U1050-$U$1136)^2),0)</f>
        <v>2.0000600018000539E-2</v>
      </c>
      <c r="BQ1050" s="197" t="str">
        <f>IF(BP1050&lt;=SMALL(BP$3:BP$1130,1),"MAS PARECIDO","NO")</f>
        <v>NO</v>
      </c>
      <c r="BR1050" s="197" t="str">
        <f>IF(BP1050&lt;=SMALL(BP$3:BP$1130,5),"SIMILAR","NO")</f>
        <v>NO</v>
      </c>
      <c r="BS1050" s="197" t="str">
        <f t="shared" si="793"/>
        <v>N/A</v>
      </c>
      <c r="BT1050" s="197">
        <f t="shared" si="794"/>
        <v>0</v>
      </c>
      <c r="BU1050" s="198">
        <f t="shared" si="795"/>
        <v>0</v>
      </c>
      <c r="BV1050" s="199">
        <f>IFERROR(SQRT(($E1050-$E$1136)^2+($X1050-$X$1136)^2),0)</f>
        <v>2.0000600018000539E-2</v>
      </c>
      <c r="BW1050" s="197" t="str">
        <f>IF(BV1050&lt;=SMALL(BV$3:BV$1130,1),"MAS PARECIDO","NO")</f>
        <v>NO</v>
      </c>
      <c r="BX1050" s="197" t="str">
        <f>IF(BV1050&lt;=SMALL(BV$3:BV$1130,5),"SIMILAR","NO")</f>
        <v>NO</v>
      </c>
      <c r="BY1050" s="197" t="str">
        <f t="shared" si="796"/>
        <v>N/A</v>
      </c>
      <c r="BZ1050" s="197">
        <f t="shared" si="797"/>
        <v>0</v>
      </c>
      <c r="CA1050" s="198">
        <f t="shared" si="798"/>
        <v>0</v>
      </c>
      <c r="CB1050" s="199">
        <f>IFERROR(SQRT(($E1050-$E$1136)^2+($AA1050-$AA$1136)^2),0)</f>
        <v>2.0000600018000539E-2</v>
      </c>
      <c r="CC1050" s="197" t="str">
        <f>IF(CB1050&lt;=SMALL(CB$3:CB$1130,1),"MAS PARECIDO","NO")</f>
        <v>NO</v>
      </c>
      <c r="CD1050" s="197" t="str">
        <f>IF(CB1050&lt;=SMALL(CB$3:CB$1130,5),"SIMILAR","NO")</f>
        <v>NO</v>
      </c>
      <c r="CE1050" s="197" t="str">
        <f t="shared" si="799"/>
        <v>N/A</v>
      </c>
      <c r="CF1050" s="197">
        <f t="shared" si="800"/>
        <v>0</v>
      </c>
      <c r="CG1050" s="198">
        <f t="shared" si="801"/>
        <v>0</v>
      </c>
      <c r="CH1050" s="199">
        <f>IFERROR(SQRT(($E1050-$E$1136)^2+($AD1050-$AD$1136)^2),0)</f>
        <v>2.0000600018000539E-2</v>
      </c>
      <c r="CI1050" s="197" t="str">
        <f>IF(CH1050&lt;=SMALL(CH$3:CH$1130,1),"MAS PARECIDO","NO")</f>
        <v>NO</v>
      </c>
      <c r="CJ1050" s="197" t="str">
        <f>IF(CH1050&lt;=SMALL(CH$3:CH$1130,5),"SIMILAR","NO")</f>
        <v>NO</v>
      </c>
      <c r="CK1050" s="197" t="str">
        <f t="shared" si="802"/>
        <v>N/A</v>
      </c>
      <c r="CL1050" s="197">
        <f t="shared" si="803"/>
        <v>0</v>
      </c>
      <c r="CM1050" s="198">
        <f t="shared" si="804"/>
        <v>0</v>
      </c>
      <c r="CN1050" s="199">
        <f>IFERROR(SQRT(($E1050-$E$1136)^2+($AG1050-$AG$1136)^2),0)</f>
        <v>1.0001999920021396</v>
      </c>
      <c r="CO1050" s="197" t="str">
        <f>IF(CN1050&lt;=SMALL(CN$3:CN$1130,1),"MAS PARECIDO","NO")</f>
        <v>NO</v>
      </c>
      <c r="CP1050" s="197" t="str">
        <f>IF(CN1050&lt;=SMALL(CN$3:CN$1130,5),"SIMILAR","NO")</f>
        <v>NO</v>
      </c>
      <c r="CQ1050" s="197" t="str">
        <f t="shared" si="805"/>
        <v>N/A</v>
      </c>
      <c r="CR1050" s="197">
        <f t="shared" si="806"/>
        <v>0</v>
      </c>
      <c r="CS1050" s="198">
        <f t="shared" si="807"/>
        <v>0</v>
      </c>
      <c r="CT1050" s="199">
        <f>IFERROR(SQRT(($E1050-$E$1136)^2+($AJ1050-$AJ$1136)^2),0)</f>
        <v>2.0000600018000539E-2</v>
      </c>
      <c r="CU1050" s="197" t="str">
        <f>IF(CT1050&lt;=SMALL(CT$3:CT$1130,1),"MAS PARECIDO","NO")</f>
        <v>NO</v>
      </c>
      <c r="CV1050" s="197" t="str">
        <f>IF(CT1050&lt;=SMALL(CT$3:CT$1130,5),"SIMILAR","NO")</f>
        <v>NO</v>
      </c>
      <c r="CW1050" s="197" t="str">
        <f t="shared" si="808"/>
        <v>N/A</v>
      </c>
      <c r="CX1050" s="197">
        <f t="shared" si="809"/>
        <v>0</v>
      </c>
      <c r="CY1050" s="198">
        <f t="shared" si="810"/>
        <v>0</v>
      </c>
      <c r="CZ1050" s="2">
        <v>0</v>
      </c>
      <c r="DA1050" s="2" t="s">
        <v>2859</v>
      </c>
      <c r="DB1050" s="2">
        <v>1</v>
      </c>
      <c r="DC1050" s="2" t="s">
        <v>346</v>
      </c>
    </row>
    <row r="1051" spans="1:107">
      <c r="A1051" s="24" t="s">
        <v>1197</v>
      </c>
      <c r="B1051" s="46">
        <v>125821.6</v>
      </c>
      <c r="C1051" s="190">
        <f>(B1051-$B$1132)/($B$1133-$B$1132)</f>
        <v>0.1418091720902194</v>
      </c>
      <c r="D1051" s="46">
        <v>20000</v>
      </c>
      <c r="E1051" s="190">
        <f>(D1051-$D$1132)/($D$1133-$D$1132)</f>
        <v>3.9971199135974078E-2</v>
      </c>
      <c r="F1051" s="46" t="s">
        <v>53</v>
      </c>
      <c r="G1051" s="192">
        <f>VLOOKUP(F1051,'DATOS DE SOPORTE'!$Y$5:$Z$8,2,FALSE)</f>
        <v>2</v>
      </c>
      <c r="H1051" s="190">
        <f>(G1051-$G$1132)/($G$1133-$G$1132)</f>
        <v>0.33333333333333331</v>
      </c>
      <c r="I1051" s="50">
        <v>1</v>
      </c>
      <c r="J1051" s="200">
        <f t="shared" si="770"/>
        <v>1</v>
      </c>
      <c r="K1051" s="190">
        <f>(J1051-$J$1132)/($J$1133-$J$1132)</f>
        <v>0.2</v>
      </c>
      <c r="L1051" s="193" t="str">
        <f t="shared" si="771"/>
        <v>SI</v>
      </c>
      <c r="M1051" s="46" t="s">
        <v>192</v>
      </c>
      <c r="N1051" s="192">
        <f t="shared" si="772"/>
        <v>2</v>
      </c>
      <c r="O1051" s="190">
        <f>(N1051-N$1132)/(N$1133-N$1132)</f>
        <v>1</v>
      </c>
      <c r="P1051" s="46" t="s">
        <v>193</v>
      </c>
      <c r="Q1051" s="192">
        <f t="shared" si="773"/>
        <v>2</v>
      </c>
      <c r="R1051" s="190">
        <f>(Q1051-Q$1132)/(Q$1133-Q$1132)</f>
        <v>0.5</v>
      </c>
      <c r="S1051" s="46" t="s">
        <v>194</v>
      </c>
      <c r="T1051" s="192">
        <f t="shared" si="774"/>
        <v>1</v>
      </c>
      <c r="U1051" s="190">
        <f>(T1051-T$1132)/(T$1133-T$1132)</f>
        <v>0</v>
      </c>
      <c r="V1051" s="46" t="s">
        <v>62</v>
      </c>
      <c r="W1051" s="194">
        <f>VLOOKUP(V1051,'DATOS DE SOPORTE'!$S$5:$T$10,2,FALSE)</f>
        <v>1</v>
      </c>
      <c r="X1051" s="201">
        <f>(W1051-W$1132)/(W$1133-W$1132)</f>
        <v>0</v>
      </c>
      <c r="Y1051" s="46" t="s">
        <v>136</v>
      </c>
      <c r="Z1051" s="194">
        <f t="shared" si="775"/>
        <v>2</v>
      </c>
      <c r="AA1051" s="201">
        <f>(Z1051-Z$1132)/(Z$1133-Z$1132)</f>
        <v>1</v>
      </c>
      <c r="AB1051" s="46" t="s">
        <v>136</v>
      </c>
      <c r="AC1051" s="194">
        <f t="shared" si="776"/>
        <v>2</v>
      </c>
      <c r="AD1051" s="201">
        <f>(AC1051-AC$1132)/(AC$1133-AC$1132)</f>
        <v>1</v>
      </c>
      <c r="AE1051" s="46" t="s">
        <v>188</v>
      </c>
      <c r="AF1051" s="194">
        <f t="shared" si="777"/>
        <v>1</v>
      </c>
      <c r="AG1051" s="201">
        <f>(AF1051-AF$1132)/(AF$1133-AF$1132)</f>
        <v>0</v>
      </c>
      <c r="AH1051" s="24" t="s">
        <v>67</v>
      </c>
      <c r="AI1051" s="194">
        <f>VLOOKUP(AH1051,'DATOS DE SOPORTE'!$V$5:$W$8,2,FALSE)</f>
        <v>1</v>
      </c>
      <c r="AJ1051" s="201">
        <f>(AI1051-AI$1132)/(AI$1133-AI$1132)</f>
        <v>0</v>
      </c>
      <c r="AK1051" s="58" t="str">
        <f t="shared" si="769"/>
        <v>Bueno</v>
      </c>
      <c r="AL1051" s="196">
        <f>IFERROR(SQRT(($E1051-$E$1136)^2+($C1051-$C$1136)^2),0)</f>
        <v>7.4905043630376797E-2</v>
      </c>
      <c r="AM1051" s="197" t="str">
        <f>IF(AL1051&lt;=SMALL($AL$3:$AL$1130,1),"MAS PARECIDO","NO")</f>
        <v>NO</v>
      </c>
      <c r="AN1051" s="197" t="str">
        <f>IF(AL1051&lt;=SMALL($AL$3:$AL$1130,5),"SIMILAR","NO")</f>
        <v>NO</v>
      </c>
      <c r="AO1051" s="197" t="str">
        <f t="shared" si="778"/>
        <v>N/A</v>
      </c>
      <c r="AP1051" s="197">
        <f t="shared" si="779"/>
        <v>0</v>
      </c>
      <c r="AQ1051" s="198">
        <f t="shared" si="780"/>
        <v>0</v>
      </c>
      <c r="AR1051" s="196">
        <f>IFERROR(SQRT(($E1051-$E$1136)^2+($H1051-$H$1136)^2),0)</f>
        <v>4.0001200036001078E-2</v>
      </c>
      <c r="AS1051" s="197" t="str">
        <f>IF(AR1051&lt;=SMALL(AR$3:AR$1130,1),"MAS PARECIDO","NO")</f>
        <v>NO</v>
      </c>
      <c r="AT1051" s="197" t="str">
        <f>IF(AR1051&lt;=SMALL(AR$3:AR$1130,5),"SIMILAR","NO")</f>
        <v>NO</v>
      </c>
      <c r="AU1051" s="197" t="str">
        <f t="shared" si="781"/>
        <v>N/A</v>
      </c>
      <c r="AV1051" s="197">
        <f t="shared" si="782"/>
        <v>0</v>
      </c>
      <c r="AW1051" s="198">
        <f t="shared" si="783"/>
        <v>0</v>
      </c>
      <c r="AX1051" s="199">
        <f>IFERROR(SQRT(($E1051-$E$1136)^2+($K1051-$K$1136)^2),0)</f>
        <v>4.0001200036001078E-2</v>
      </c>
      <c r="AY1051" s="197" t="str">
        <f>IF(AX1051&lt;=SMALL(AX$3:AX$1130,1),"MAS PARECIDO","NO")</f>
        <v>NO</v>
      </c>
      <c r="AZ1051" s="197" t="str">
        <f>IF(AX1051&lt;=SMALL(AX$3:AX$1130,5),"SIMILAR","NO")</f>
        <v>NO</v>
      </c>
      <c r="BA1051" s="197" t="str">
        <f t="shared" si="784"/>
        <v>N/A</v>
      </c>
      <c r="BB1051" s="197">
        <f t="shared" si="785"/>
        <v>0</v>
      </c>
      <c r="BC1051" s="198">
        <f t="shared" si="786"/>
        <v>0</v>
      </c>
      <c r="BD1051" s="196">
        <f>IFERROR(SQRT(($E1051-$E$1136)^2+($O1051-$O$1136)^2),0)</f>
        <v>4.0001200036001078E-2</v>
      </c>
      <c r="BE1051" s="197" t="str">
        <f>IF(BD1051&lt;=SMALL(BD$3:BD$1130,1),"MAS PARECIDO","NO")</f>
        <v>NO</v>
      </c>
      <c r="BF1051" s="197" t="str">
        <f>IF(BD1051&lt;=SMALL(BD$3:BD$1130,5),"SIMILAR","NO")</f>
        <v>NO</v>
      </c>
      <c r="BG1051" s="197" t="str">
        <f t="shared" si="787"/>
        <v>N/A</v>
      </c>
      <c r="BH1051" s="197">
        <f t="shared" si="788"/>
        <v>0</v>
      </c>
      <c r="BI1051" s="198">
        <f t="shared" si="789"/>
        <v>0</v>
      </c>
      <c r="BJ1051" s="199">
        <f>IFERROR(SQRT(($E1051-$E$1136)^2+($R1051-$R$1136)^2),0)</f>
        <v>4.0001200036001078E-2</v>
      </c>
      <c r="BK1051" s="197" t="str">
        <f>IF(BJ1051&lt;=SMALL(BJ$3:BJ$1130,1),"MAS PARECIDO","NO")</f>
        <v>NO</v>
      </c>
      <c r="BL1051" s="197" t="str">
        <f>IF(BJ1051&lt;=SMALL(BJ$3:BJ$1130,5),"SIMILAR","NO")</f>
        <v>NO</v>
      </c>
      <c r="BM1051" s="197" t="str">
        <f t="shared" si="790"/>
        <v>N/A</v>
      </c>
      <c r="BN1051" s="197">
        <f t="shared" si="791"/>
        <v>0</v>
      </c>
      <c r="BO1051" s="198">
        <f t="shared" si="792"/>
        <v>0</v>
      </c>
      <c r="BP1051" s="199">
        <f>IFERROR(SQRT(($E1051-$E$1136)^2+($U1051-$U$1136)^2),0)</f>
        <v>4.0001200036001078E-2</v>
      </c>
      <c r="BQ1051" s="197" t="str">
        <f>IF(BP1051&lt;=SMALL(BP$3:BP$1130,1),"MAS PARECIDO","NO")</f>
        <v>NO</v>
      </c>
      <c r="BR1051" s="197" t="str">
        <f>IF(BP1051&lt;=SMALL(BP$3:BP$1130,5),"SIMILAR","NO")</f>
        <v>NO</v>
      </c>
      <c r="BS1051" s="197" t="str">
        <f t="shared" si="793"/>
        <v>N/A</v>
      </c>
      <c r="BT1051" s="197">
        <f t="shared" si="794"/>
        <v>0</v>
      </c>
      <c r="BU1051" s="198">
        <f t="shared" si="795"/>
        <v>0</v>
      </c>
      <c r="BV1051" s="199">
        <f>IFERROR(SQRT(($E1051-$E$1136)^2+($X1051-$X$1136)^2),0)</f>
        <v>4.0001200036001078E-2</v>
      </c>
      <c r="BW1051" s="197" t="str">
        <f>IF(BV1051&lt;=SMALL(BV$3:BV$1130,1),"MAS PARECIDO","NO")</f>
        <v>NO</v>
      </c>
      <c r="BX1051" s="197" t="str">
        <f>IF(BV1051&lt;=SMALL(BV$3:BV$1130,5),"SIMILAR","NO")</f>
        <v>NO</v>
      </c>
      <c r="BY1051" s="197" t="str">
        <f t="shared" si="796"/>
        <v>N/A</v>
      </c>
      <c r="BZ1051" s="197">
        <f t="shared" si="797"/>
        <v>0</v>
      </c>
      <c r="CA1051" s="198">
        <f t="shared" si="798"/>
        <v>0</v>
      </c>
      <c r="CB1051" s="199">
        <f>IFERROR(SQRT(($E1051-$E$1136)^2+($AA1051-$AA$1136)^2),0)</f>
        <v>1.0007997282195475</v>
      </c>
      <c r="CC1051" s="197" t="str">
        <f>IF(CB1051&lt;=SMALL(CB$3:CB$1130,1),"MAS PARECIDO","NO")</f>
        <v>NO</v>
      </c>
      <c r="CD1051" s="197" t="str">
        <f>IF(CB1051&lt;=SMALL(CB$3:CB$1130,5),"SIMILAR","NO")</f>
        <v>NO</v>
      </c>
      <c r="CE1051" s="197" t="str">
        <f t="shared" si="799"/>
        <v>N/A</v>
      </c>
      <c r="CF1051" s="197">
        <f t="shared" si="800"/>
        <v>0</v>
      </c>
      <c r="CG1051" s="198">
        <f t="shared" si="801"/>
        <v>0</v>
      </c>
      <c r="CH1051" s="199">
        <f>IFERROR(SQRT(($E1051-$E$1136)^2+($AD1051-$AD$1136)^2),0)</f>
        <v>4.0001200036001078E-2</v>
      </c>
      <c r="CI1051" s="197" t="str">
        <f>IF(CH1051&lt;=SMALL(CH$3:CH$1130,1),"MAS PARECIDO","NO")</f>
        <v>NO</v>
      </c>
      <c r="CJ1051" s="197" t="str">
        <f>IF(CH1051&lt;=SMALL(CH$3:CH$1130,5),"SIMILAR","NO")</f>
        <v>NO</v>
      </c>
      <c r="CK1051" s="197" t="str">
        <f t="shared" si="802"/>
        <v>N/A</v>
      </c>
      <c r="CL1051" s="197">
        <f t="shared" si="803"/>
        <v>0</v>
      </c>
      <c r="CM1051" s="198">
        <f t="shared" si="804"/>
        <v>0</v>
      </c>
      <c r="CN1051" s="199">
        <f>IFERROR(SQRT(($E1051-$E$1136)^2+($AG1051-$AG$1136)^2),0)</f>
        <v>1.0007997282195475</v>
      </c>
      <c r="CO1051" s="197" t="str">
        <f>IF(CN1051&lt;=SMALL(CN$3:CN$1130,1),"MAS PARECIDO","NO")</f>
        <v>NO</v>
      </c>
      <c r="CP1051" s="197" t="str">
        <f>IF(CN1051&lt;=SMALL(CN$3:CN$1130,5),"SIMILAR","NO")</f>
        <v>NO</v>
      </c>
      <c r="CQ1051" s="197" t="str">
        <f t="shared" si="805"/>
        <v>N/A</v>
      </c>
      <c r="CR1051" s="197">
        <f t="shared" si="806"/>
        <v>0</v>
      </c>
      <c r="CS1051" s="198">
        <f t="shared" si="807"/>
        <v>0</v>
      </c>
      <c r="CT1051" s="199">
        <f>IFERROR(SQRT(($E1051-$E$1136)^2+($AJ1051-$AJ$1136)^2),0)</f>
        <v>4.0001200036001078E-2</v>
      </c>
      <c r="CU1051" s="197" t="str">
        <f>IF(CT1051&lt;=SMALL(CT$3:CT$1130,1),"MAS PARECIDO","NO")</f>
        <v>NO</v>
      </c>
      <c r="CV1051" s="197" t="str">
        <f>IF(CT1051&lt;=SMALL(CT$3:CT$1130,5),"SIMILAR","NO")</f>
        <v>NO</v>
      </c>
      <c r="CW1051" s="197" t="str">
        <f t="shared" si="808"/>
        <v>N/A</v>
      </c>
      <c r="CX1051" s="197">
        <f t="shared" si="809"/>
        <v>0</v>
      </c>
      <c r="CY1051" s="198">
        <f t="shared" si="810"/>
        <v>0</v>
      </c>
      <c r="CZ1051" s="2">
        <v>0</v>
      </c>
      <c r="DA1051" s="2" t="s">
        <v>2860</v>
      </c>
      <c r="DB1051" s="2">
        <v>0</v>
      </c>
      <c r="DC1051" s="2" t="s">
        <v>189</v>
      </c>
    </row>
    <row r="1052" spans="1:107">
      <c r="A1052" s="24" t="s">
        <v>1198</v>
      </c>
      <c r="B1052" s="46">
        <v>84256.12</v>
      </c>
      <c r="C1052" s="190">
        <f>(B1052-$B$1132)/($B$1133-$B$1132)</f>
        <v>9.3222733571097283E-2</v>
      </c>
      <c r="D1052" s="46">
        <v>6750</v>
      </c>
      <c r="E1052" s="190">
        <f>(D1052-$D$1132)/($D$1133-$D$1132)</f>
        <v>1.3470404112123364E-2</v>
      </c>
      <c r="F1052" s="46" t="s">
        <v>191</v>
      </c>
      <c r="G1052" s="192">
        <f>VLOOKUP(F1052,'DATOS DE SOPORTE'!$Y$5:$Z$8,2,FALSE)</f>
        <v>1</v>
      </c>
      <c r="H1052" s="190">
        <f>(G1052-$G$1132)/($G$1133-$G$1132)</f>
        <v>0</v>
      </c>
      <c r="I1052" s="50">
        <v>0</v>
      </c>
      <c r="J1052" s="200">
        <f t="shared" si="770"/>
        <v>0</v>
      </c>
      <c r="K1052" s="190">
        <f>(J1052-$J$1132)/($J$1133-$J$1132)</f>
        <v>0</v>
      </c>
      <c r="L1052" s="193" t="str">
        <f t="shared" si="771"/>
        <v>NO</v>
      </c>
      <c r="M1052" s="46" t="s">
        <v>192</v>
      </c>
      <c r="N1052" s="192">
        <f t="shared" si="772"/>
        <v>2</v>
      </c>
      <c r="O1052" s="190">
        <f>(N1052-N$1132)/(N$1133-N$1132)</f>
        <v>1</v>
      </c>
      <c r="P1052" s="46" t="s">
        <v>193</v>
      </c>
      <c r="Q1052" s="192">
        <f t="shared" si="773"/>
        <v>2</v>
      </c>
      <c r="R1052" s="190">
        <f>(Q1052-Q$1132)/(Q$1133-Q$1132)</f>
        <v>0.5</v>
      </c>
      <c r="S1052" s="46" t="s">
        <v>194</v>
      </c>
      <c r="T1052" s="192">
        <f t="shared" si="774"/>
        <v>1</v>
      </c>
      <c r="U1052" s="190">
        <f>(T1052-T$1132)/(T$1133-T$1132)</f>
        <v>0</v>
      </c>
      <c r="V1052" s="46" t="s">
        <v>62</v>
      </c>
      <c r="W1052" s="194">
        <f>VLOOKUP(V1052,'DATOS DE SOPORTE'!$S$5:$T$10,2,FALSE)</f>
        <v>1</v>
      </c>
      <c r="X1052" s="201">
        <f>(W1052-W$1132)/(W$1133-W$1132)</f>
        <v>0</v>
      </c>
      <c r="Y1052" s="46" t="s">
        <v>188</v>
      </c>
      <c r="Z1052" s="194">
        <f t="shared" si="775"/>
        <v>1</v>
      </c>
      <c r="AA1052" s="201">
        <f>(Z1052-Z$1132)/(Z$1133-Z$1132)</f>
        <v>0</v>
      </c>
      <c r="AB1052" s="46" t="s">
        <v>136</v>
      </c>
      <c r="AC1052" s="194">
        <f t="shared" si="776"/>
        <v>2</v>
      </c>
      <c r="AD1052" s="201">
        <f>(AC1052-AC$1132)/(AC$1133-AC$1132)</f>
        <v>1</v>
      </c>
      <c r="AE1052" s="46" t="s">
        <v>136</v>
      </c>
      <c r="AF1052" s="194">
        <f t="shared" si="777"/>
        <v>2</v>
      </c>
      <c r="AG1052" s="201">
        <f>(AF1052-AF$1132)/(AF$1133-AF$1132)</f>
        <v>1</v>
      </c>
      <c r="AH1052" s="24" t="s">
        <v>67</v>
      </c>
      <c r="AI1052" s="194">
        <f>VLOOKUP(AH1052,'DATOS DE SOPORTE'!$V$5:$W$8,2,FALSE)</f>
        <v>1</v>
      </c>
      <c r="AJ1052" s="201">
        <f>(AI1052-AI$1132)/(AI$1133-AI$1132)</f>
        <v>0</v>
      </c>
      <c r="AK1052" s="58" t="str">
        <f t="shared" si="769"/>
        <v>Bueno</v>
      </c>
      <c r="AL1052" s="196">
        <f>IFERROR(SQRT(($E1052-$E$1136)^2+($C1052-$C$1136)^2),0)</f>
        <v>0.11272761845857063</v>
      </c>
      <c r="AM1052" s="197" t="str">
        <f>IF(AL1052&lt;=SMALL($AL$3:$AL$1130,1),"MAS PARECIDO","NO")</f>
        <v>NO</v>
      </c>
      <c r="AN1052" s="197" t="str">
        <f>IF(AL1052&lt;=SMALL($AL$3:$AL$1130,5),"SIMILAR","NO")</f>
        <v>NO</v>
      </c>
      <c r="AO1052" s="197" t="str">
        <f t="shared" si="778"/>
        <v>N/A</v>
      </c>
      <c r="AP1052" s="197">
        <f t="shared" si="779"/>
        <v>0</v>
      </c>
      <c r="AQ1052" s="198">
        <f t="shared" si="780"/>
        <v>0</v>
      </c>
      <c r="AR1052" s="196">
        <f>IFERROR(SQRT(($E1052-$E$1136)^2+($H1052-$H$1136)^2),0)</f>
        <v>0.33360661271414149</v>
      </c>
      <c r="AS1052" s="197" t="str">
        <f>IF(AR1052&lt;=SMALL(AR$3:AR$1130,1),"MAS PARECIDO","NO")</f>
        <v>NO</v>
      </c>
      <c r="AT1052" s="197" t="str">
        <f>IF(AR1052&lt;=SMALL(AR$3:AR$1130,5),"SIMILAR","NO")</f>
        <v>NO</v>
      </c>
      <c r="AU1052" s="197" t="str">
        <f t="shared" si="781"/>
        <v>N/A</v>
      </c>
      <c r="AV1052" s="197">
        <f t="shared" si="782"/>
        <v>0</v>
      </c>
      <c r="AW1052" s="198">
        <f t="shared" si="783"/>
        <v>0</v>
      </c>
      <c r="AX1052" s="199">
        <f>IFERROR(SQRT(($E1052-$E$1136)^2+($K1052-$K$1136)^2),0)</f>
        <v>0.20045513447026519</v>
      </c>
      <c r="AY1052" s="197" t="str">
        <f>IF(AX1052&lt;=SMALL(AX$3:AX$1130,1),"MAS PARECIDO","NO")</f>
        <v>NO</v>
      </c>
      <c r="AZ1052" s="197" t="str">
        <f>IF(AX1052&lt;=SMALL(AX$3:AX$1130,5),"SIMILAR","NO")</f>
        <v>NO</v>
      </c>
      <c r="BA1052" s="197" t="str">
        <f t="shared" si="784"/>
        <v>N/A</v>
      </c>
      <c r="BB1052" s="197">
        <f t="shared" si="785"/>
        <v>0</v>
      </c>
      <c r="BC1052" s="198">
        <f t="shared" si="786"/>
        <v>0</v>
      </c>
      <c r="BD1052" s="196">
        <f>IFERROR(SQRT(($E1052-$E$1136)^2+($O1052-$O$1136)^2),0)</f>
        <v>1.3500405012150366E-2</v>
      </c>
      <c r="BE1052" s="197" t="str">
        <f>IF(BD1052&lt;=SMALL(BD$3:BD$1130,1),"MAS PARECIDO","NO")</f>
        <v>NO</v>
      </c>
      <c r="BF1052" s="197" t="str">
        <f>IF(BD1052&lt;=SMALL(BD$3:BD$1130,5),"SIMILAR","NO")</f>
        <v>NO</v>
      </c>
      <c r="BG1052" s="197" t="str">
        <f t="shared" si="787"/>
        <v>N/A</v>
      </c>
      <c r="BH1052" s="197">
        <f t="shared" si="788"/>
        <v>0</v>
      </c>
      <c r="BI1052" s="198">
        <f t="shared" si="789"/>
        <v>0</v>
      </c>
      <c r="BJ1052" s="199">
        <f>IFERROR(SQRT(($E1052-$E$1136)^2+($R1052-$R$1136)^2),0)</f>
        <v>1.3500405012150366E-2</v>
      </c>
      <c r="BK1052" s="197" t="str">
        <f>IF(BJ1052&lt;=SMALL(BJ$3:BJ$1130,1),"MAS PARECIDO","NO")</f>
        <v>NO</v>
      </c>
      <c r="BL1052" s="197" t="str">
        <f>IF(BJ1052&lt;=SMALL(BJ$3:BJ$1130,5),"SIMILAR","NO")</f>
        <v>NO</v>
      </c>
      <c r="BM1052" s="197" t="str">
        <f t="shared" si="790"/>
        <v>N/A</v>
      </c>
      <c r="BN1052" s="197">
        <f t="shared" si="791"/>
        <v>0</v>
      </c>
      <c r="BO1052" s="198">
        <f t="shared" si="792"/>
        <v>0</v>
      </c>
      <c r="BP1052" s="199">
        <f>IFERROR(SQRT(($E1052-$E$1136)^2+($U1052-$U$1136)^2),0)</f>
        <v>1.3500405012150366E-2</v>
      </c>
      <c r="BQ1052" s="197" t="str">
        <f>IF(BP1052&lt;=SMALL(BP$3:BP$1130,1),"MAS PARECIDO","NO")</f>
        <v>NO</v>
      </c>
      <c r="BR1052" s="197" t="str">
        <f>IF(BP1052&lt;=SMALL(BP$3:BP$1130,5),"SIMILAR","NO")</f>
        <v>NO</v>
      </c>
      <c r="BS1052" s="197" t="str">
        <f t="shared" si="793"/>
        <v>N/A</v>
      </c>
      <c r="BT1052" s="197">
        <f t="shared" si="794"/>
        <v>0</v>
      </c>
      <c r="BU1052" s="198">
        <f t="shared" si="795"/>
        <v>0</v>
      </c>
      <c r="BV1052" s="199">
        <f>IFERROR(SQRT(($E1052-$E$1136)^2+($X1052-$X$1136)^2),0)</f>
        <v>1.3500405012150366E-2</v>
      </c>
      <c r="BW1052" s="197" t="str">
        <f>IF(BV1052&lt;=SMALL(BV$3:BV$1130,1),"MAS PARECIDO","NO")</f>
        <v>NO</v>
      </c>
      <c r="BX1052" s="197" t="str">
        <f>IF(BV1052&lt;=SMALL(BV$3:BV$1130,5),"SIMILAR","NO")</f>
        <v>NO</v>
      </c>
      <c r="BY1052" s="197" t="str">
        <f t="shared" si="796"/>
        <v>N/A</v>
      </c>
      <c r="BZ1052" s="197">
        <f t="shared" si="797"/>
        <v>0</v>
      </c>
      <c r="CA1052" s="198">
        <f t="shared" si="798"/>
        <v>0</v>
      </c>
      <c r="CB1052" s="199">
        <f>IFERROR(SQRT(($E1052-$E$1136)^2+($AA1052-$AA$1136)^2),0)</f>
        <v>1.3500405012150366E-2</v>
      </c>
      <c r="CC1052" s="197" t="str">
        <f>IF(CB1052&lt;=SMALL(CB$3:CB$1130,1),"MAS PARECIDO","NO")</f>
        <v>NO</v>
      </c>
      <c r="CD1052" s="197" t="str">
        <f>IF(CB1052&lt;=SMALL(CB$3:CB$1130,5),"SIMILAR","NO")</f>
        <v>NO</v>
      </c>
      <c r="CE1052" s="197" t="str">
        <f t="shared" si="799"/>
        <v>N/A</v>
      </c>
      <c r="CF1052" s="197">
        <f t="shared" si="800"/>
        <v>0</v>
      </c>
      <c r="CG1052" s="198">
        <f t="shared" si="801"/>
        <v>0</v>
      </c>
      <c r="CH1052" s="199">
        <f>IFERROR(SQRT(($E1052-$E$1136)^2+($AD1052-$AD$1136)^2),0)</f>
        <v>1.3500405012150366E-2</v>
      </c>
      <c r="CI1052" s="197" t="str">
        <f>IF(CH1052&lt;=SMALL(CH$3:CH$1130,1),"MAS PARECIDO","NO")</f>
        <v>NO</v>
      </c>
      <c r="CJ1052" s="197" t="str">
        <f>IF(CH1052&lt;=SMALL(CH$3:CH$1130,5),"SIMILAR","NO")</f>
        <v>NO</v>
      </c>
      <c r="CK1052" s="197" t="str">
        <f t="shared" si="802"/>
        <v>N/A</v>
      </c>
      <c r="CL1052" s="197">
        <f t="shared" si="803"/>
        <v>0</v>
      </c>
      <c r="CM1052" s="198">
        <f t="shared" si="804"/>
        <v>0</v>
      </c>
      <c r="CN1052" s="199">
        <f>IFERROR(SQRT(($E1052-$E$1136)^2+($AG1052-$AG$1136)^2),0)</f>
        <v>1.3500405012150366E-2</v>
      </c>
      <c r="CO1052" s="197" t="str">
        <f>IF(CN1052&lt;=SMALL(CN$3:CN$1130,1),"MAS PARECIDO","NO")</f>
        <v>NO</v>
      </c>
      <c r="CP1052" s="197" t="str">
        <f>IF(CN1052&lt;=SMALL(CN$3:CN$1130,5),"SIMILAR","NO")</f>
        <v>NO</v>
      </c>
      <c r="CQ1052" s="197" t="str">
        <f t="shared" si="805"/>
        <v>N/A</v>
      </c>
      <c r="CR1052" s="197">
        <f t="shared" si="806"/>
        <v>0</v>
      </c>
      <c r="CS1052" s="198">
        <f t="shared" si="807"/>
        <v>0</v>
      </c>
      <c r="CT1052" s="199">
        <f>IFERROR(SQRT(($E1052-$E$1136)^2+($AJ1052-$AJ$1136)^2),0)</f>
        <v>1.3500405012150366E-2</v>
      </c>
      <c r="CU1052" s="197" t="str">
        <f>IF(CT1052&lt;=SMALL(CT$3:CT$1130,1),"MAS PARECIDO","NO")</f>
        <v>NO</v>
      </c>
      <c r="CV1052" s="197" t="str">
        <f>IF(CT1052&lt;=SMALL(CT$3:CT$1130,5),"SIMILAR","NO")</f>
        <v>NO</v>
      </c>
      <c r="CW1052" s="197" t="str">
        <f t="shared" si="808"/>
        <v>N/A</v>
      </c>
      <c r="CX1052" s="197">
        <f t="shared" si="809"/>
        <v>0</v>
      </c>
      <c r="CY1052" s="198">
        <f t="shared" si="810"/>
        <v>0</v>
      </c>
      <c r="CZ1052" s="2">
        <v>0</v>
      </c>
      <c r="DA1052" s="2" t="s">
        <v>2861</v>
      </c>
      <c r="DB1052" s="2">
        <v>0</v>
      </c>
      <c r="DC1052" s="2" t="s">
        <v>189</v>
      </c>
    </row>
    <row r="1053" spans="1:107">
      <c r="A1053" s="24" t="s">
        <v>1199</v>
      </c>
      <c r="B1053" s="46">
        <v>50037.59</v>
      </c>
      <c r="C1053" s="190">
        <f>(B1053-$B$1132)/($B$1133-$B$1132)</f>
        <v>5.3224241936699349E-2</v>
      </c>
      <c r="D1053" s="46">
        <v>20000</v>
      </c>
      <c r="E1053" s="190">
        <f>(D1053-$D$1132)/($D$1133-$D$1132)</f>
        <v>3.9971199135974078E-2</v>
      </c>
      <c r="F1053" s="46" t="s">
        <v>191</v>
      </c>
      <c r="G1053" s="192">
        <f>VLOOKUP(F1053,'DATOS DE SOPORTE'!$Y$5:$Z$8,2,FALSE)</f>
        <v>1</v>
      </c>
      <c r="H1053" s="190">
        <f>(G1053-$G$1132)/($G$1133-$G$1132)</f>
        <v>0</v>
      </c>
      <c r="I1053" s="50">
        <v>0</v>
      </c>
      <c r="J1053" s="200">
        <f t="shared" si="770"/>
        <v>0</v>
      </c>
      <c r="K1053" s="190">
        <f>(J1053-$J$1132)/($J$1133-$J$1132)</f>
        <v>0</v>
      </c>
      <c r="L1053" s="193" t="str">
        <f t="shared" si="771"/>
        <v>NO</v>
      </c>
      <c r="M1053" s="46" t="s">
        <v>192</v>
      </c>
      <c r="N1053" s="192">
        <f t="shared" si="772"/>
        <v>2</v>
      </c>
      <c r="O1053" s="190">
        <f>(N1053-N$1132)/(N$1133-N$1132)</f>
        <v>1</v>
      </c>
      <c r="P1053" s="46" t="s">
        <v>196</v>
      </c>
      <c r="Q1053" s="192">
        <f t="shared" si="773"/>
        <v>1</v>
      </c>
      <c r="R1053" s="190">
        <f>(Q1053-Q$1132)/(Q$1133-Q$1132)</f>
        <v>0</v>
      </c>
      <c r="S1053" s="46" t="s">
        <v>194</v>
      </c>
      <c r="T1053" s="192">
        <f t="shared" si="774"/>
        <v>1</v>
      </c>
      <c r="U1053" s="190">
        <f>(T1053-T$1132)/(T$1133-T$1132)</f>
        <v>0</v>
      </c>
      <c r="V1053" s="46" t="s">
        <v>62</v>
      </c>
      <c r="W1053" s="194">
        <f>VLOOKUP(V1053,'DATOS DE SOPORTE'!$S$5:$T$10,2,FALSE)</f>
        <v>1</v>
      </c>
      <c r="X1053" s="201">
        <f>(W1053-W$1132)/(W$1133-W$1132)</f>
        <v>0</v>
      </c>
      <c r="Y1053" s="46" t="s">
        <v>136</v>
      </c>
      <c r="Z1053" s="194">
        <f t="shared" si="775"/>
        <v>2</v>
      </c>
      <c r="AA1053" s="201">
        <f>(Z1053-Z$1132)/(Z$1133-Z$1132)</f>
        <v>1</v>
      </c>
      <c r="AB1053" s="46" t="s">
        <v>136</v>
      </c>
      <c r="AC1053" s="194">
        <f t="shared" si="776"/>
        <v>2</v>
      </c>
      <c r="AD1053" s="201">
        <f>(AC1053-AC$1132)/(AC$1133-AC$1132)</f>
        <v>1</v>
      </c>
      <c r="AE1053" s="46" t="s">
        <v>188</v>
      </c>
      <c r="AF1053" s="194">
        <f t="shared" si="777"/>
        <v>1</v>
      </c>
      <c r="AG1053" s="201">
        <f>(AF1053-AF$1132)/(AF$1133-AF$1132)</f>
        <v>0</v>
      </c>
      <c r="AH1053" s="24" t="s">
        <v>67</v>
      </c>
      <c r="AI1053" s="194">
        <f>VLOOKUP(AH1053,'DATOS DE SOPORTE'!$V$5:$W$8,2,FALSE)</f>
        <v>1</v>
      </c>
      <c r="AJ1053" s="201">
        <f>(AI1053-AI$1132)/(AI$1133-AI$1132)</f>
        <v>0</v>
      </c>
      <c r="AK1053" s="58" t="str">
        <f t="shared" si="769"/>
        <v>Bueno</v>
      </c>
      <c r="AL1053" s="196">
        <f>IFERROR(SQRT(($E1053-$E$1136)^2+($C1053-$C$1136)^2),0)</f>
        <v>0.1570929521272435</v>
      </c>
      <c r="AM1053" s="197" t="str">
        <f>IF(AL1053&lt;=SMALL($AL$3:$AL$1130,1),"MAS PARECIDO","NO")</f>
        <v>NO</v>
      </c>
      <c r="AN1053" s="197" t="str">
        <f>IF(AL1053&lt;=SMALL($AL$3:$AL$1130,5),"SIMILAR","NO")</f>
        <v>NO</v>
      </c>
      <c r="AO1053" s="197" t="str">
        <f t="shared" si="778"/>
        <v>N/A</v>
      </c>
      <c r="AP1053" s="197">
        <f t="shared" si="779"/>
        <v>0</v>
      </c>
      <c r="AQ1053" s="198">
        <f t="shared" si="780"/>
        <v>0</v>
      </c>
      <c r="AR1053" s="196">
        <f>IFERROR(SQRT(($E1053-$E$1136)^2+($H1053-$H$1136)^2),0)</f>
        <v>0.33572489796771299</v>
      </c>
      <c r="AS1053" s="197" t="str">
        <f>IF(AR1053&lt;=SMALL(AR$3:AR$1130,1),"MAS PARECIDO","NO")</f>
        <v>NO</v>
      </c>
      <c r="AT1053" s="197" t="str">
        <f>IF(AR1053&lt;=SMALL(AR$3:AR$1130,5),"SIMILAR","NO")</f>
        <v>NO</v>
      </c>
      <c r="AU1053" s="197" t="str">
        <f t="shared" si="781"/>
        <v>N/A</v>
      </c>
      <c r="AV1053" s="197">
        <f t="shared" si="782"/>
        <v>0</v>
      </c>
      <c r="AW1053" s="198">
        <f t="shared" si="783"/>
        <v>0</v>
      </c>
      <c r="AX1053" s="199">
        <f>IFERROR(SQRT(($E1053-$E$1136)^2+($K1053-$K$1136)^2),0)</f>
        <v>0.2039610158935285</v>
      </c>
      <c r="AY1053" s="197" t="str">
        <f>IF(AX1053&lt;=SMALL(AX$3:AX$1130,1),"MAS PARECIDO","NO")</f>
        <v>NO</v>
      </c>
      <c r="AZ1053" s="197" t="str">
        <f>IF(AX1053&lt;=SMALL(AX$3:AX$1130,5),"SIMILAR","NO")</f>
        <v>NO</v>
      </c>
      <c r="BA1053" s="197" t="str">
        <f t="shared" si="784"/>
        <v>N/A</v>
      </c>
      <c r="BB1053" s="197">
        <f t="shared" si="785"/>
        <v>0</v>
      </c>
      <c r="BC1053" s="198">
        <f t="shared" si="786"/>
        <v>0</v>
      </c>
      <c r="BD1053" s="196">
        <f>IFERROR(SQRT(($E1053-$E$1136)^2+($O1053-$O$1136)^2),0)</f>
        <v>4.0001200036001078E-2</v>
      </c>
      <c r="BE1053" s="197" t="str">
        <f>IF(BD1053&lt;=SMALL(BD$3:BD$1130,1),"MAS PARECIDO","NO")</f>
        <v>NO</v>
      </c>
      <c r="BF1053" s="197" t="str">
        <f>IF(BD1053&lt;=SMALL(BD$3:BD$1130,5),"SIMILAR","NO")</f>
        <v>NO</v>
      </c>
      <c r="BG1053" s="197" t="str">
        <f t="shared" si="787"/>
        <v>N/A</v>
      </c>
      <c r="BH1053" s="197">
        <f t="shared" si="788"/>
        <v>0</v>
      </c>
      <c r="BI1053" s="198">
        <f t="shared" si="789"/>
        <v>0</v>
      </c>
      <c r="BJ1053" s="199">
        <f>IFERROR(SQRT(($E1053-$E$1136)^2+($R1053-$R$1136)^2),0)</f>
        <v>0.50159754385794209</v>
      </c>
      <c r="BK1053" s="197" t="str">
        <f>IF(BJ1053&lt;=SMALL(BJ$3:BJ$1130,1),"MAS PARECIDO","NO")</f>
        <v>NO</v>
      </c>
      <c r="BL1053" s="197" t="str">
        <f>IF(BJ1053&lt;=SMALL(BJ$3:BJ$1130,5),"SIMILAR","NO")</f>
        <v>NO</v>
      </c>
      <c r="BM1053" s="197" t="str">
        <f t="shared" si="790"/>
        <v>N/A</v>
      </c>
      <c r="BN1053" s="197">
        <f t="shared" si="791"/>
        <v>0</v>
      </c>
      <c r="BO1053" s="198">
        <f t="shared" si="792"/>
        <v>0</v>
      </c>
      <c r="BP1053" s="199">
        <f>IFERROR(SQRT(($E1053-$E$1136)^2+($U1053-$U$1136)^2),0)</f>
        <v>4.0001200036001078E-2</v>
      </c>
      <c r="BQ1053" s="197" t="str">
        <f>IF(BP1053&lt;=SMALL(BP$3:BP$1130,1),"MAS PARECIDO","NO")</f>
        <v>NO</v>
      </c>
      <c r="BR1053" s="197" t="str">
        <f>IF(BP1053&lt;=SMALL(BP$3:BP$1130,5),"SIMILAR","NO")</f>
        <v>NO</v>
      </c>
      <c r="BS1053" s="197" t="str">
        <f t="shared" si="793"/>
        <v>N/A</v>
      </c>
      <c r="BT1053" s="197">
        <f t="shared" si="794"/>
        <v>0</v>
      </c>
      <c r="BU1053" s="198">
        <f t="shared" si="795"/>
        <v>0</v>
      </c>
      <c r="BV1053" s="199">
        <f>IFERROR(SQRT(($E1053-$E$1136)^2+($X1053-$X$1136)^2),0)</f>
        <v>4.0001200036001078E-2</v>
      </c>
      <c r="BW1053" s="197" t="str">
        <f>IF(BV1053&lt;=SMALL(BV$3:BV$1130,1),"MAS PARECIDO","NO")</f>
        <v>NO</v>
      </c>
      <c r="BX1053" s="197" t="str">
        <f>IF(BV1053&lt;=SMALL(BV$3:BV$1130,5),"SIMILAR","NO")</f>
        <v>NO</v>
      </c>
      <c r="BY1053" s="197" t="str">
        <f t="shared" si="796"/>
        <v>N/A</v>
      </c>
      <c r="BZ1053" s="197">
        <f t="shared" si="797"/>
        <v>0</v>
      </c>
      <c r="CA1053" s="198">
        <f t="shared" si="798"/>
        <v>0</v>
      </c>
      <c r="CB1053" s="199">
        <f>IFERROR(SQRT(($E1053-$E$1136)^2+($AA1053-$AA$1136)^2),0)</f>
        <v>1.0007997282195475</v>
      </c>
      <c r="CC1053" s="197" t="str">
        <f>IF(CB1053&lt;=SMALL(CB$3:CB$1130,1),"MAS PARECIDO","NO")</f>
        <v>NO</v>
      </c>
      <c r="CD1053" s="197" t="str">
        <f>IF(CB1053&lt;=SMALL(CB$3:CB$1130,5),"SIMILAR","NO")</f>
        <v>NO</v>
      </c>
      <c r="CE1053" s="197" t="str">
        <f t="shared" si="799"/>
        <v>N/A</v>
      </c>
      <c r="CF1053" s="197">
        <f t="shared" si="800"/>
        <v>0</v>
      </c>
      <c r="CG1053" s="198">
        <f t="shared" si="801"/>
        <v>0</v>
      </c>
      <c r="CH1053" s="199">
        <f>IFERROR(SQRT(($E1053-$E$1136)^2+($AD1053-$AD$1136)^2),0)</f>
        <v>4.0001200036001078E-2</v>
      </c>
      <c r="CI1053" s="197" t="str">
        <f>IF(CH1053&lt;=SMALL(CH$3:CH$1130,1),"MAS PARECIDO","NO")</f>
        <v>NO</v>
      </c>
      <c r="CJ1053" s="197" t="str">
        <f>IF(CH1053&lt;=SMALL(CH$3:CH$1130,5),"SIMILAR","NO")</f>
        <v>NO</v>
      </c>
      <c r="CK1053" s="197" t="str">
        <f t="shared" si="802"/>
        <v>N/A</v>
      </c>
      <c r="CL1053" s="197">
        <f t="shared" si="803"/>
        <v>0</v>
      </c>
      <c r="CM1053" s="198">
        <f t="shared" si="804"/>
        <v>0</v>
      </c>
      <c r="CN1053" s="199">
        <f>IFERROR(SQRT(($E1053-$E$1136)^2+($AG1053-$AG$1136)^2),0)</f>
        <v>1.0007997282195475</v>
      </c>
      <c r="CO1053" s="197" t="str">
        <f>IF(CN1053&lt;=SMALL(CN$3:CN$1130,1),"MAS PARECIDO","NO")</f>
        <v>NO</v>
      </c>
      <c r="CP1053" s="197" t="str">
        <f>IF(CN1053&lt;=SMALL(CN$3:CN$1130,5),"SIMILAR","NO")</f>
        <v>NO</v>
      </c>
      <c r="CQ1053" s="197" t="str">
        <f t="shared" si="805"/>
        <v>N/A</v>
      </c>
      <c r="CR1053" s="197">
        <f t="shared" si="806"/>
        <v>0</v>
      </c>
      <c r="CS1053" s="198">
        <f t="shared" si="807"/>
        <v>0</v>
      </c>
      <c r="CT1053" s="199">
        <f>IFERROR(SQRT(($E1053-$E$1136)^2+($AJ1053-$AJ$1136)^2),0)</f>
        <v>4.0001200036001078E-2</v>
      </c>
      <c r="CU1053" s="197" t="str">
        <f>IF(CT1053&lt;=SMALL(CT$3:CT$1130,1),"MAS PARECIDO","NO")</f>
        <v>NO</v>
      </c>
      <c r="CV1053" s="197" t="str">
        <f>IF(CT1053&lt;=SMALL(CT$3:CT$1130,5),"SIMILAR","NO")</f>
        <v>NO</v>
      </c>
      <c r="CW1053" s="197" t="str">
        <f t="shared" si="808"/>
        <v>N/A</v>
      </c>
      <c r="CX1053" s="197">
        <f t="shared" si="809"/>
        <v>0</v>
      </c>
      <c r="CY1053" s="198">
        <f t="shared" si="810"/>
        <v>0</v>
      </c>
      <c r="CZ1053" s="2">
        <v>0</v>
      </c>
      <c r="DA1053" s="2" t="s">
        <v>2862</v>
      </c>
      <c r="DB1053" s="2">
        <v>0</v>
      </c>
      <c r="DC1053" s="2" t="s">
        <v>189</v>
      </c>
    </row>
    <row r="1054" spans="1:107">
      <c r="A1054" s="24" t="s">
        <v>307</v>
      </c>
      <c r="B1054" s="46">
        <v>43000</v>
      </c>
      <c r="C1054" s="190">
        <f>(B1054-$B$1132)/($B$1133-$B$1132)</f>
        <v>4.4997910041631894E-2</v>
      </c>
      <c r="D1054" s="46">
        <v>20000</v>
      </c>
      <c r="E1054" s="190">
        <f>(D1054-$D$1132)/($D$1133-$D$1132)</f>
        <v>3.9971199135974078E-2</v>
      </c>
      <c r="F1054" s="46" t="s">
        <v>203</v>
      </c>
      <c r="G1054" s="192">
        <f>VLOOKUP(F1054,'DATOS DE SOPORTE'!$Y$5:$Z$8,2,FALSE)</f>
        <v>3</v>
      </c>
      <c r="H1054" s="190">
        <f>(G1054-$G$1132)/($G$1133-$G$1132)</f>
        <v>0.66666666666666663</v>
      </c>
      <c r="I1054" s="50">
        <v>1</v>
      </c>
      <c r="J1054" s="200">
        <f t="shared" si="770"/>
        <v>1</v>
      </c>
      <c r="K1054" s="190">
        <f>(J1054-$J$1132)/($J$1133-$J$1132)</f>
        <v>0.2</v>
      </c>
      <c r="L1054" s="193" t="str">
        <f t="shared" si="771"/>
        <v>SI</v>
      </c>
      <c r="M1054" s="46" t="s">
        <v>192</v>
      </c>
      <c r="N1054" s="192">
        <f t="shared" si="772"/>
        <v>2</v>
      </c>
      <c r="O1054" s="190">
        <f>(N1054-N$1132)/(N$1133-N$1132)</f>
        <v>1</v>
      </c>
      <c r="P1054" s="46" t="s">
        <v>193</v>
      </c>
      <c r="Q1054" s="192">
        <f t="shared" si="773"/>
        <v>2</v>
      </c>
      <c r="R1054" s="190">
        <f>(Q1054-Q$1132)/(Q$1133-Q$1132)</f>
        <v>0.5</v>
      </c>
      <c r="S1054" s="46" t="s">
        <v>60</v>
      </c>
      <c r="T1054" s="192">
        <f t="shared" si="774"/>
        <v>2</v>
      </c>
      <c r="U1054" s="190">
        <f>(T1054-T$1132)/(T$1133-T$1132)</f>
        <v>1</v>
      </c>
      <c r="V1054" s="46" t="s">
        <v>62</v>
      </c>
      <c r="W1054" s="194">
        <f>VLOOKUP(V1054,'DATOS DE SOPORTE'!$S$5:$T$10,2,FALSE)</f>
        <v>1</v>
      </c>
      <c r="X1054" s="201">
        <f>(W1054-W$1132)/(W$1133-W$1132)</f>
        <v>0</v>
      </c>
      <c r="Y1054" s="46" t="s">
        <v>188</v>
      </c>
      <c r="Z1054" s="194">
        <f t="shared" si="775"/>
        <v>1</v>
      </c>
      <c r="AA1054" s="201">
        <f>(Z1054-Z$1132)/(Z$1133-Z$1132)</f>
        <v>0</v>
      </c>
      <c r="AB1054" s="46" t="s">
        <v>188</v>
      </c>
      <c r="AC1054" s="194">
        <f t="shared" si="776"/>
        <v>1</v>
      </c>
      <c r="AD1054" s="201">
        <f>(AC1054-AC$1132)/(AC$1133-AC$1132)</f>
        <v>0</v>
      </c>
      <c r="AE1054" s="46" t="s">
        <v>188</v>
      </c>
      <c r="AF1054" s="194">
        <f t="shared" si="777"/>
        <v>1</v>
      </c>
      <c r="AG1054" s="201">
        <f>(AF1054-AF$1132)/(AF$1133-AF$1132)</f>
        <v>0</v>
      </c>
      <c r="AH1054" s="24" t="s">
        <v>199</v>
      </c>
      <c r="AI1054" s="194">
        <f>VLOOKUP(AH1054,'DATOS DE SOPORTE'!$V$5:$W$8,2,FALSE)</f>
        <v>2</v>
      </c>
      <c r="AJ1054" s="201">
        <f>(AI1054-AI$1132)/(AI$1133-AI$1132)</f>
        <v>0.33333333333333331</v>
      </c>
      <c r="AK1054" s="58" t="str">
        <f t="shared" si="769"/>
        <v>Bueno</v>
      </c>
      <c r="AL1054" s="196">
        <f>IFERROR(SQRT(($E1054-$E$1136)^2+($C1054-$C$1136)^2),0)</f>
        <v>0.16506141554713599</v>
      </c>
      <c r="AM1054" s="197" t="str">
        <f>IF(AL1054&lt;=SMALL($AL$3:$AL$1130,1),"MAS PARECIDO","NO")</f>
        <v>NO</v>
      </c>
      <c r="AN1054" s="197" t="str">
        <f>IF(AL1054&lt;=SMALL($AL$3:$AL$1130,5),"SIMILAR","NO")</f>
        <v>NO</v>
      </c>
      <c r="AO1054" s="197" t="str">
        <f t="shared" si="778"/>
        <v>N/A</v>
      </c>
      <c r="AP1054" s="197">
        <f t="shared" si="779"/>
        <v>0</v>
      </c>
      <c r="AQ1054" s="198">
        <f t="shared" si="780"/>
        <v>0</v>
      </c>
      <c r="AR1054" s="196">
        <f>IFERROR(SQRT(($E1054-$E$1136)^2+($H1054-$H$1136)^2),0)</f>
        <v>0.33572489796771299</v>
      </c>
      <c r="AS1054" s="197" t="str">
        <f>IF(AR1054&lt;=SMALL(AR$3:AR$1130,1),"MAS PARECIDO","NO")</f>
        <v>NO</v>
      </c>
      <c r="AT1054" s="197" t="str">
        <f>IF(AR1054&lt;=SMALL(AR$3:AR$1130,5),"SIMILAR","NO")</f>
        <v>NO</v>
      </c>
      <c r="AU1054" s="197" t="str">
        <f t="shared" si="781"/>
        <v>N/A</v>
      </c>
      <c r="AV1054" s="197">
        <f t="shared" si="782"/>
        <v>0</v>
      </c>
      <c r="AW1054" s="198">
        <f t="shared" si="783"/>
        <v>0</v>
      </c>
      <c r="AX1054" s="199">
        <f>IFERROR(SQRT(($E1054-$E$1136)^2+($K1054-$K$1136)^2),0)</f>
        <v>4.0001200036001078E-2</v>
      </c>
      <c r="AY1054" s="197" t="str">
        <f>IF(AX1054&lt;=SMALL(AX$3:AX$1130,1),"MAS PARECIDO","NO")</f>
        <v>NO</v>
      </c>
      <c r="AZ1054" s="197" t="str">
        <f>IF(AX1054&lt;=SMALL(AX$3:AX$1130,5),"SIMILAR","NO")</f>
        <v>NO</v>
      </c>
      <c r="BA1054" s="197" t="str">
        <f t="shared" si="784"/>
        <v>N/A</v>
      </c>
      <c r="BB1054" s="197">
        <f t="shared" si="785"/>
        <v>0</v>
      </c>
      <c r="BC1054" s="198">
        <f t="shared" si="786"/>
        <v>0</v>
      </c>
      <c r="BD1054" s="196">
        <f>IFERROR(SQRT(($E1054-$E$1136)^2+($O1054-$O$1136)^2),0)</f>
        <v>4.0001200036001078E-2</v>
      </c>
      <c r="BE1054" s="197" t="str">
        <f>IF(BD1054&lt;=SMALL(BD$3:BD$1130,1),"MAS PARECIDO","NO")</f>
        <v>NO</v>
      </c>
      <c r="BF1054" s="197" t="str">
        <f>IF(BD1054&lt;=SMALL(BD$3:BD$1130,5),"SIMILAR","NO")</f>
        <v>NO</v>
      </c>
      <c r="BG1054" s="197" t="str">
        <f t="shared" si="787"/>
        <v>N/A</v>
      </c>
      <c r="BH1054" s="197">
        <f t="shared" si="788"/>
        <v>0</v>
      </c>
      <c r="BI1054" s="198">
        <f t="shared" si="789"/>
        <v>0</v>
      </c>
      <c r="BJ1054" s="199">
        <f>IFERROR(SQRT(($E1054-$E$1136)^2+($R1054-$R$1136)^2),0)</f>
        <v>4.0001200036001078E-2</v>
      </c>
      <c r="BK1054" s="197" t="str">
        <f>IF(BJ1054&lt;=SMALL(BJ$3:BJ$1130,1),"MAS PARECIDO","NO")</f>
        <v>NO</v>
      </c>
      <c r="BL1054" s="197" t="str">
        <f>IF(BJ1054&lt;=SMALL(BJ$3:BJ$1130,5),"SIMILAR","NO")</f>
        <v>NO</v>
      </c>
      <c r="BM1054" s="197" t="str">
        <f t="shared" si="790"/>
        <v>N/A</v>
      </c>
      <c r="BN1054" s="197">
        <f t="shared" si="791"/>
        <v>0</v>
      </c>
      <c r="BO1054" s="198">
        <f t="shared" si="792"/>
        <v>0</v>
      </c>
      <c r="BP1054" s="199">
        <f>IFERROR(SQRT(($E1054-$E$1136)^2+($U1054-$U$1136)^2),0)</f>
        <v>1.0007997282195475</v>
      </c>
      <c r="BQ1054" s="197" t="str">
        <f>IF(BP1054&lt;=SMALL(BP$3:BP$1130,1),"MAS PARECIDO","NO")</f>
        <v>NO</v>
      </c>
      <c r="BR1054" s="197" t="str">
        <f>IF(BP1054&lt;=SMALL(BP$3:BP$1130,5),"SIMILAR","NO")</f>
        <v>NO</v>
      </c>
      <c r="BS1054" s="197" t="str">
        <f t="shared" si="793"/>
        <v>N/A</v>
      </c>
      <c r="BT1054" s="197">
        <f t="shared" si="794"/>
        <v>0</v>
      </c>
      <c r="BU1054" s="198">
        <f t="shared" si="795"/>
        <v>0</v>
      </c>
      <c r="BV1054" s="199">
        <f>IFERROR(SQRT(($E1054-$E$1136)^2+($X1054-$X$1136)^2),0)</f>
        <v>4.0001200036001078E-2</v>
      </c>
      <c r="BW1054" s="197" t="str">
        <f>IF(BV1054&lt;=SMALL(BV$3:BV$1130,1),"MAS PARECIDO","NO")</f>
        <v>NO</v>
      </c>
      <c r="BX1054" s="197" t="str">
        <f>IF(BV1054&lt;=SMALL(BV$3:BV$1130,5),"SIMILAR","NO")</f>
        <v>NO</v>
      </c>
      <c r="BY1054" s="197" t="str">
        <f t="shared" si="796"/>
        <v>N/A</v>
      </c>
      <c r="BZ1054" s="197">
        <f t="shared" si="797"/>
        <v>0</v>
      </c>
      <c r="CA1054" s="198">
        <f t="shared" si="798"/>
        <v>0</v>
      </c>
      <c r="CB1054" s="199">
        <f>IFERROR(SQRT(($E1054-$E$1136)^2+($AA1054-$AA$1136)^2),0)</f>
        <v>4.0001200036001078E-2</v>
      </c>
      <c r="CC1054" s="197" t="str">
        <f>IF(CB1054&lt;=SMALL(CB$3:CB$1130,1),"MAS PARECIDO","NO")</f>
        <v>NO</v>
      </c>
      <c r="CD1054" s="197" t="str">
        <f>IF(CB1054&lt;=SMALL(CB$3:CB$1130,5),"SIMILAR","NO")</f>
        <v>NO</v>
      </c>
      <c r="CE1054" s="197" t="str">
        <f t="shared" si="799"/>
        <v>N/A</v>
      </c>
      <c r="CF1054" s="197">
        <f t="shared" si="800"/>
        <v>0</v>
      </c>
      <c r="CG1054" s="198">
        <f t="shared" si="801"/>
        <v>0</v>
      </c>
      <c r="CH1054" s="199">
        <f>IFERROR(SQRT(($E1054-$E$1136)^2+($AD1054-$AD$1136)^2),0)</f>
        <v>1.0007997282195475</v>
      </c>
      <c r="CI1054" s="197" t="str">
        <f>IF(CH1054&lt;=SMALL(CH$3:CH$1130,1),"MAS PARECIDO","NO")</f>
        <v>NO</v>
      </c>
      <c r="CJ1054" s="197" t="str">
        <f>IF(CH1054&lt;=SMALL(CH$3:CH$1130,5),"SIMILAR","NO")</f>
        <v>NO</v>
      </c>
      <c r="CK1054" s="197" t="str">
        <f t="shared" si="802"/>
        <v>N/A</v>
      </c>
      <c r="CL1054" s="197">
        <f t="shared" si="803"/>
        <v>0</v>
      </c>
      <c r="CM1054" s="198">
        <f t="shared" si="804"/>
        <v>0</v>
      </c>
      <c r="CN1054" s="199">
        <f>IFERROR(SQRT(($E1054-$E$1136)^2+($AG1054-$AG$1136)^2),0)</f>
        <v>1.0007997282195475</v>
      </c>
      <c r="CO1054" s="197" t="str">
        <f>IF(CN1054&lt;=SMALL(CN$3:CN$1130,1),"MAS PARECIDO","NO")</f>
        <v>NO</v>
      </c>
      <c r="CP1054" s="197" t="str">
        <f>IF(CN1054&lt;=SMALL(CN$3:CN$1130,5),"SIMILAR","NO")</f>
        <v>NO</v>
      </c>
      <c r="CQ1054" s="197" t="str">
        <f t="shared" si="805"/>
        <v>N/A</v>
      </c>
      <c r="CR1054" s="197">
        <f t="shared" si="806"/>
        <v>0</v>
      </c>
      <c r="CS1054" s="198">
        <f t="shared" si="807"/>
        <v>0</v>
      </c>
      <c r="CT1054" s="199">
        <f>IFERROR(SQRT(($E1054-$E$1136)^2+($AJ1054-$AJ$1136)^2),0)</f>
        <v>0.33572489796771299</v>
      </c>
      <c r="CU1054" s="197" t="str">
        <f>IF(CT1054&lt;=SMALL(CT$3:CT$1130,1),"MAS PARECIDO","NO")</f>
        <v>NO</v>
      </c>
      <c r="CV1054" s="197" t="str">
        <f>IF(CT1054&lt;=SMALL(CT$3:CT$1130,5),"SIMILAR","NO")</f>
        <v>NO</v>
      </c>
      <c r="CW1054" s="197" t="str">
        <f t="shared" si="808"/>
        <v>N/A</v>
      </c>
      <c r="CX1054" s="197">
        <f t="shared" si="809"/>
        <v>0</v>
      </c>
      <c r="CY1054" s="198">
        <f t="shared" si="810"/>
        <v>0</v>
      </c>
      <c r="CZ1054" s="2" t="s">
        <v>1490</v>
      </c>
      <c r="DA1054" s="2" t="s">
        <v>1491</v>
      </c>
      <c r="DB1054" s="2">
        <v>0</v>
      </c>
      <c r="DC1054" s="2" t="s">
        <v>189</v>
      </c>
    </row>
    <row r="1055" spans="1:107">
      <c r="A1055" s="24" t="s">
        <v>1200</v>
      </c>
      <c r="B1055" s="46">
        <v>336790.93</v>
      </c>
      <c r="C1055" s="190">
        <f>(B1055-$B$1132)/($B$1133-$B$1132)</f>
        <v>0.38841400815768162</v>
      </c>
      <c r="D1055" s="46">
        <v>130000</v>
      </c>
      <c r="E1055" s="190">
        <f>(D1055-$D$1132)/($D$1133-$D$1132)</f>
        <v>0.25997779933398002</v>
      </c>
      <c r="F1055" s="46" t="s">
        <v>53</v>
      </c>
      <c r="G1055" s="192">
        <f>VLOOKUP(F1055,'DATOS DE SOPORTE'!$Y$5:$Z$8,2,FALSE)</f>
        <v>2</v>
      </c>
      <c r="H1055" s="190">
        <f>(G1055-$G$1132)/($G$1133-$G$1132)</f>
        <v>0.33333333333333331</v>
      </c>
      <c r="I1055" s="50">
        <v>4</v>
      </c>
      <c r="J1055" s="200">
        <f t="shared" si="770"/>
        <v>4</v>
      </c>
      <c r="K1055" s="190">
        <f>(J1055-$J$1132)/($J$1133-$J$1132)</f>
        <v>0.8</v>
      </c>
      <c r="L1055" s="193" t="str">
        <f t="shared" si="771"/>
        <v>SI</v>
      </c>
      <c r="M1055" s="46" t="s">
        <v>192</v>
      </c>
      <c r="N1055" s="192">
        <f t="shared" si="772"/>
        <v>2</v>
      </c>
      <c r="O1055" s="190">
        <f>(N1055-N$1132)/(N$1133-N$1132)</f>
        <v>1</v>
      </c>
      <c r="P1055" s="46" t="s">
        <v>58</v>
      </c>
      <c r="Q1055" s="192">
        <f t="shared" si="773"/>
        <v>3</v>
      </c>
      <c r="R1055" s="190">
        <f>(Q1055-Q$1132)/(Q$1133-Q$1132)</f>
        <v>1</v>
      </c>
      <c r="S1055" s="46" t="s">
        <v>194</v>
      </c>
      <c r="T1055" s="192">
        <f t="shared" si="774"/>
        <v>1</v>
      </c>
      <c r="U1055" s="190">
        <f>(T1055-T$1132)/(T$1133-T$1132)</f>
        <v>0</v>
      </c>
      <c r="V1055" s="46" t="s">
        <v>62</v>
      </c>
      <c r="W1055" s="194">
        <f>VLOOKUP(V1055,'DATOS DE SOPORTE'!$S$5:$T$10,2,FALSE)</f>
        <v>1</v>
      </c>
      <c r="X1055" s="201">
        <f>(W1055-W$1132)/(W$1133-W$1132)</f>
        <v>0</v>
      </c>
      <c r="Y1055" s="46" t="s">
        <v>188</v>
      </c>
      <c r="Z1055" s="194">
        <f t="shared" si="775"/>
        <v>1</v>
      </c>
      <c r="AA1055" s="201">
        <f>(Z1055-Z$1132)/(Z$1133-Z$1132)</f>
        <v>0</v>
      </c>
      <c r="AB1055" s="46" t="s">
        <v>136</v>
      </c>
      <c r="AC1055" s="194">
        <f t="shared" si="776"/>
        <v>2</v>
      </c>
      <c r="AD1055" s="201">
        <f>(AC1055-AC$1132)/(AC$1133-AC$1132)</f>
        <v>1</v>
      </c>
      <c r="AE1055" s="46" t="s">
        <v>136</v>
      </c>
      <c r="AF1055" s="194">
        <f t="shared" si="777"/>
        <v>2</v>
      </c>
      <c r="AG1055" s="201">
        <f>(AF1055-AF$1132)/(AF$1133-AF$1132)</f>
        <v>1</v>
      </c>
      <c r="AH1055" s="24" t="s">
        <v>67</v>
      </c>
      <c r="AI1055" s="194">
        <f>VLOOKUP(AH1055,'DATOS DE SOPORTE'!$V$5:$W$8,2,FALSE)</f>
        <v>1</v>
      </c>
      <c r="AJ1055" s="201">
        <f>(AI1055-AI$1132)/(AI$1133-AI$1132)</f>
        <v>0</v>
      </c>
      <c r="AK1055" s="58" t="str">
        <f t="shared" si="769"/>
        <v>Bueno</v>
      </c>
      <c r="AL1055" s="196">
        <f>IFERROR(SQRT(($E1055-$E$1136)^2+($C1055-$C$1136)^2),0)</f>
        <v>0.31810969443935111</v>
      </c>
      <c r="AM1055" s="197" t="str">
        <f>IF(AL1055&lt;=SMALL($AL$3:$AL$1130,1),"MAS PARECIDO","NO")</f>
        <v>NO</v>
      </c>
      <c r="AN1055" s="197" t="str">
        <f>IF(AL1055&lt;=SMALL($AL$3:$AL$1130,5),"SIMILAR","NO")</f>
        <v>NO</v>
      </c>
      <c r="AO1055" s="197" t="str">
        <f t="shared" si="778"/>
        <v>N/A</v>
      </c>
      <c r="AP1055" s="197">
        <f t="shared" si="779"/>
        <v>0</v>
      </c>
      <c r="AQ1055" s="198">
        <f t="shared" si="780"/>
        <v>0</v>
      </c>
      <c r="AR1055" s="196">
        <f>IFERROR(SQRT(($E1055-$E$1136)^2+($H1055-$H$1136)^2),0)</f>
        <v>0.26000780023400705</v>
      </c>
      <c r="AS1055" s="197" t="str">
        <f>IF(AR1055&lt;=SMALL(AR$3:AR$1130,1),"MAS PARECIDO","NO")</f>
        <v>NO</v>
      </c>
      <c r="AT1055" s="197" t="str">
        <f>IF(AR1055&lt;=SMALL(AR$3:AR$1130,5),"SIMILAR","NO")</f>
        <v>NO</v>
      </c>
      <c r="AU1055" s="197" t="str">
        <f t="shared" si="781"/>
        <v>N/A</v>
      </c>
      <c r="AV1055" s="197">
        <f t="shared" si="782"/>
        <v>0</v>
      </c>
      <c r="AW1055" s="198">
        <f t="shared" si="783"/>
        <v>0</v>
      </c>
      <c r="AX1055" s="199">
        <f>IFERROR(SQRT(($E1055-$E$1136)^2+($K1055-$K$1136)^2),0)</f>
        <v>0.65391441044109699</v>
      </c>
      <c r="AY1055" s="197" t="str">
        <f>IF(AX1055&lt;=SMALL(AX$3:AX$1130,1),"MAS PARECIDO","NO")</f>
        <v>NO</v>
      </c>
      <c r="AZ1055" s="197" t="str">
        <f>IF(AX1055&lt;=SMALL(AX$3:AX$1130,5),"SIMILAR","NO")</f>
        <v>NO</v>
      </c>
      <c r="BA1055" s="197" t="str">
        <f t="shared" si="784"/>
        <v>N/A</v>
      </c>
      <c r="BB1055" s="197">
        <f t="shared" si="785"/>
        <v>0</v>
      </c>
      <c r="BC1055" s="198">
        <f t="shared" si="786"/>
        <v>0</v>
      </c>
      <c r="BD1055" s="196">
        <f>IFERROR(SQRT(($E1055-$E$1136)^2+($O1055-$O$1136)^2),0)</f>
        <v>0.26000780023400705</v>
      </c>
      <c r="BE1055" s="197" t="str">
        <f>IF(BD1055&lt;=SMALL(BD$3:BD$1130,1),"MAS PARECIDO","NO")</f>
        <v>NO</v>
      </c>
      <c r="BF1055" s="197" t="str">
        <f>IF(BD1055&lt;=SMALL(BD$3:BD$1130,5),"SIMILAR","NO")</f>
        <v>NO</v>
      </c>
      <c r="BG1055" s="197" t="str">
        <f t="shared" si="787"/>
        <v>N/A</v>
      </c>
      <c r="BH1055" s="197">
        <f t="shared" si="788"/>
        <v>0</v>
      </c>
      <c r="BI1055" s="198">
        <f t="shared" si="789"/>
        <v>0</v>
      </c>
      <c r="BJ1055" s="199">
        <f>IFERROR(SQRT(($E1055-$E$1136)^2+($R1055-$R$1136)^2),0)</f>
        <v>0.56356371084601187</v>
      </c>
      <c r="BK1055" s="197" t="str">
        <f>IF(BJ1055&lt;=SMALL(BJ$3:BJ$1130,1),"MAS PARECIDO","NO")</f>
        <v>NO</v>
      </c>
      <c r="BL1055" s="197" t="str">
        <f>IF(BJ1055&lt;=SMALL(BJ$3:BJ$1130,5),"SIMILAR","NO")</f>
        <v>NO</v>
      </c>
      <c r="BM1055" s="197" t="str">
        <f t="shared" si="790"/>
        <v>N/A</v>
      </c>
      <c r="BN1055" s="197">
        <f t="shared" si="791"/>
        <v>0</v>
      </c>
      <c r="BO1055" s="198">
        <f t="shared" si="792"/>
        <v>0</v>
      </c>
      <c r="BP1055" s="199">
        <f>IFERROR(SQRT(($E1055-$E$1136)^2+($U1055-$U$1136)^2),0)</f>
        <v>0.26000780023400705</v>
      </c>
      <c r="BQ1055" s="197" t="str">
        <f>IF(BP1055&lt;=SMALL(BP$3:BP$1130,1),"MAS PARECIDO","NO")</f>
        <v>NO</v>
      </c>
      <c r="BR1055" s="197" t="str">
        <f>IF(BP1055&lt;=SMALL(BP$3:BP$1130,5),"SIMILAR","NO")</f>
        <v>NO</v>
      </c>
      <c r="BS1055" s="197" t="str">
        <f t="shared" si="793"/>
        <v>N/A</v>
      </c>
      <c r="BT1055" s="197">
        <f t="shared" si="794"/>
        <v>0</v>
      </c>
      <c r="BU1055" s="198">
        <f t="shared" si="795"/>
        <v>0</v>
      </c>
      <c r="BV1055" s="199">
        <f>IFERROR(SQRT(($E1055-$E$1136)^2+($X1055-$X$1136)^2),0)</f>
        <v>0.26000780023400705</v>
      </c>
      <c r="BW1055" s="197" t="str">
        <f>IF(BV1055&lt;=SMALL(BV$3:BV$1130,1),"MAS PARECIDO","NO")</f>
        <v>NO</v>
      </c>
      <c r="BX1055" s="197" t="str">
        <f>IF(BV1055&lt;=SMALL(BV$3:BV$1130,5),"SIMILAR","NO")</f>
        <v>NO</v>
      </c>
      <c r="BY1055" s="197" t="str">
        <f t="shared" si="796"/>
        <v>N/A</v>
      </c>
      <c r="BZ1055" s="197">
        <f t="shared" si="797"/>
        <v>0</v>
      </c>
      <c r="CA1055" s="198">
        <f t="shared" si="798"/>
        <v>0</v>
      </c>
      <c r="CB1055" s="199">
        <f>IFERROR(SQRT(($E1055-$E$1136)^2+($AA1055-$AA$1136)^2),0)</f>
        <v>0.26000780023400705</v>
      </c>
      <c r="CC1055" s="197" t="str">
        <f>IF(CB1055&lt;=SMALL(CB$3:CB$1130,1),"MAS PARECIDO","NO")</f>
        <v>NO</v>
      </c>
      <c r="CD1055" s="197" t="str">
        <f>IF(CB1055&lt;=SMALL(CB$3:CB$1130,5),"SIMILAR","NO")</f>
        <v>NO</v>
      </c>
      <c r="CE1055" s="197" t="str">
        <f t="shared" si="799"/>
        <v>N/A</v>
      </c>
      <c r="CF1055" s="197">
        <f t="shared" si="800"/>
        <v>0</v>
      </c>
      <c r="CG1055" s="198">
        <f t="shared" si="801"/>
        <v>0</v>
      </c>
      <c r="CH1055" s="199">
        <f>IFERROR(SQRT(($E1055-$E$1136)^2+($AD1055-$AD$1136)^2),0)</f>
        <v>0.26000780023400705</v>
      </c>
      <c r="CI1055" s="197" t="str">
        <f>IF(CH1055&lt;=SMALL(CH$3:CH$1130,1),"MAS PARECIDO","NO")</f>
        <v>NO</v>
      </c>
      <c r="CJ1055" s="197" t="str">
        <f>IF(CH1055&lt;=SMALL(CH$3:CH$1130,5),"SIMILAR","NO")</f>
        <v>NO</v>
      </c>
      <c r="CK1055" s="197" t="str">
        <f t="shared" si="802"/>
        <v>N/A</v>
      </c>
      <c r="CL1055" s="197">
        <f t="shared" si="803"/>
        <v>0</v>
      </c>
      <c r="CM1055" s="198">
        <f t="shared" si="804"/>
        <v>0</v>
      </c>
      <c r="CN1055" s="199">
        <f>IFERROR(SQRT(($E1055-$E$1136)^2+($AG1055-$AG$1136)^2),0)</f>
        <v>0.26000780023400705</v>
      </c>
      <c r="CO1055" s="197" t="str">
        <f>IF(CN1055&lt;=SMALL(CN$3:CN$1130,1),"MAS PARECIDO","NO")</f>
        <v>NO</v>
      </c>
      <c r="CP1055" s="197" t="str">
        <f>IF(CN1055&lt;=SMALL(CN$3:CN$1130,5),"SIMILAR","NO")</f>
        <v>NO</v>
      </c>
      <c r="CQ1055" s="197" t="str">
        <f t="shared" si="805"/>
        <v>N/A</v>
      </c>
      <c r="CR1055" s="197">
        <f t="shared" si="806"/>
        <v>0</v>
      </c>
      <c r="CS1055" s="198">
        <f t="shared" si="807"/>
        <v>0</v>
      </c>
      <c r="CT1055" s="199">
        <f>IFERROR(SQRT(($E1055-$E$1136)^2+($AJ1055-$AJ$1136)^2),0)</f>
        <v>0.26000780023400705</v>
      </c>
      <c r="CU1055" s="197" t="str">
        <f>IF(CT1055&lt;=SMALL(CT$3:CT$1130,1),"MAS PARECIDO","NO")</f>
        <v>NO</v>
      </c>
      <c r="CV1055" s="197" t="str">
        <f>IF(CT1055&lt;=SMALL(CT$3:CT$1130,5),"SIMILAR","NO")</f>
        <v>NO</v>
      </c>
      <c r="CW1055" s="197" t="str">
        <f t="shared" si="808"/>
        <v>N/A</v>
      </c>
      <c r="CX1055" s="197">
        <f t="shared" si="809"/>
        <v>0</v>
      </c>
      <c r="CY1055" s="198">
        <f t="shared" si="810"/>
        <v>0</v>
      </c>
      <c r="CZ1055" s="2">
        <v>0</v>
      </c>
      <c r="DA1055" s="2" t="s">
        <v>2863</v>
      </c>
      <c r="DB1055" s="2">
        <v>0</v>
      </c>
      <c r="DC1055" s="2" t="s">
        <v>189</v>
      </c>
    </row>
    <row r="1056" spans="1:107">
      <c r="A1056" s="24" t="s">
        <v>1201</v>
      </c>
      <c r="B1056" s="46">
        <v>192200.93</v>
      </c>
      <c r="C1056" s="190">
        <f>(B1056-$B$1132)/($B$1133-$B$1132)</f>
        <v>0.21940084758597972</v>
      </c>
      <c r="D1056" s="46">
        <v>2500</v>
      </c>
      <c r="E1056" s="190">
        <f>(D1056-$D$1132)/($D$1133-$D$1132)</f>
        <v>4.9701491044731342E-3</v>
      </c>
      <c r="F1056" s="46" t="s">
        <v>191</v>
      </c>
      <c r="G1056" s="192">
        <f>VLOOKUP(F1056,'DATOS DE SOPORTE'!$Y$5:$Z$8,2,FALSE)</f>
        <v>1</v>
      </c>
      <c r="H1056" s="190">
        <f>(G1056-$G$1132)/($G$1133-$G$1132)</f>
        <v>0</v>
      </c>
      <c r="I1056" s="50">
        <v>2</v>
      </c>
      <c r="J1056" s="200">
        <f t="shared" si="770"/>
        <v>2</v>
      </c>
      <c r="K1056" s="190">
        <f>(J1056-$J$1132)/($J$1133-$J$1132)</f>
        <v>0.4</v>
      </c>
      <c r="L1056" s="193" t="str">
        <f t="shared" si="771"/>
        <v>SI</v>
      </c>
      <c r="M1056" s="46" t="s">
        <v>192</v>
      </c>
      <c r="N1056" s="192">
        <f t="shared" si="772"/>
        <v>2</v>
      </c>
      <c r="O1056" s="190">
        <f>(N1056-N$1132)/(N$1133-N$1132)</f>
        <v>1</v>
      </c>
      <c r="P1056" s="46" t="s">
        <v>193</v>
      </c>
      <c r="Q1056" s="192">
        <f t="shared" si="773"/>
        <v>2</v>
      </c>
      <c r="R1056" s="190">
        <f>(Q1056-Q$1132)/(Q$1133-Q$1132)</f>
        <v>0.5</v>
      </c>
      <c r="S1056" s="46" t="s">
        <v>194</v>
      </c>
      <c r="T1056" s="192">
        <f t="shared" si="774"/>
        <v>1</v>
      </c>
      <c r="U1056" s="190">
        <f>(T1056-T$1132)/(T$1133-T$1132)</f>
        <v>0</v>
      </c>
      <c r="V1056" s="46" t="s">
        <v>62</v>
      </c>
      <c r="W1056" s="194">
        <f>VLOOKUP(V1056,'DATOS DE SOPORTE'!$S$5:$T$10,2,FALSE)</f>
        <v>1</v>
      </c>
      <c r="X1056" s="201">
        <f>(W1056-W$1132)/(W$1133-W$1132)</f>
        <v>0</v>
      </c>
      <c r="Y1056" s="46" t="s">
        <v>188</v>
      </c>
      <c r="Z1056" s="194">
        <f t="shared" si="775"/>
        <v>1</v>
      </c>
      <c r="AA1056" s="201">
        <f>(Z1056-Z$1132)/(Z$1133-Z$1132)</f>
        <v>0</v>
      </c>
      <c r="AB1056" s="46" t="s">
        <v>136</v>
      </c>
      <c r="AC1056" s="194">
        <f t="shared" si="776"/>
        <v>2</v>
      </c>
      <c r="AD1056" s="201">
        <f>(AC1056-AC$1132)/(AC$1133-AC$1132)</f>
        <v>1</v>
      </c>
      <c r="AE1056" s="46" t="s">
        <v>188</v>
      </c>
      <c r="AF1056" s="194">
        <f t="shared" si="777"/>
        <v>1</v>
      </c>
      <c r="AG1056" s="201">
        <f>(AF1056-AF$1132)/(AF$1133-AF$1132)</f>
        <v>0</v>
      </c>
      <c r="AH1056" s="24" t="s">
        <v>67</v>
      </c>
      <c r="AI1056" s="194">
        <f>VLOOKUP(AH1056,'DATOS DE SOPORTE'!$V$5:$W$8,2,FALSE)</f>
        <v>1</v>
      </c>
      <c r="AJ1056" s="201">
        <f>(AI1056-AI$1132)/(AI$1133-AI$1132)</f>
        <v>0</v>
      </c>
      <c r="AK1056" s="58" t="str">
        <f t="shared" si="769"/>
        <v>Bueno</v>
      </c>
      <c r="AL1056" s="196">
        <f>IFERROR(SQRT(($E1056-$E$1136)^2+($C1056-$C$1136)^2),0)</f>
        <v>1.5112949547463998E-2</v>
      </c>
      <c r="AM1056" s="197" t="str">
        <f>IF(AL1056&lt;=SMALL($AL$3:$AL$1130,1),"MAS PARECIDO","NO")</f>
        <v>NO</v>
      </c>
      <c r="AN1056" s="197" t="str">
        <f>IF(AL1056&lt;=SMALL($AL$3:$AL$1130,5),"SIMILAR","NO")</f>
        <v>SIMILAR</v>
      </c>
      <c r="AO1056" s="197" t="str">
        <f t="shared" si="778"/>
        <v>Bueno</v>
      </c>
      <c r="AP1056" s="197">
        <f t="shared" si="779"/>
        <v>1</v>
      </c>
      <c r="AQ1056" s="198">
        <f t="shared" si="780"/>
        <v>192200.93</v>
      </c>
      <c r="AR1056" s="196">
        <f>IFERROR(SQRT(($E1056-$E$1136)^2+($H1056-$H$1136)^2),0)</f>
        <v>0.33337083347404373</v>
      </c>
      <c r="AS1056" s="197" t="str">
        <f>IF(AR1056&lt;=SMALL(AR$3:AR$1130,1),"MAS PARECIDO","NO")</f>
        <v>NO</v>
      </c>
      <c r="AT1056" s="197" t="str">
        <f>IF(AR1056&lt;=SMALL(AR$3:AR$1130,5),"SIMILAR","NO")</f>
        <v>NO</v>
      </c>
      <c r="AU1056" s="197" t="str">
        <f t="shared" si="781"/>
        <v>N/A</v>
      </c>
      <c r="AV1056" s="197">
        <f t="shared" si="782"/>
        <v>0</v>
      </c>
      <c r="AW1056" s="198">
        <f t="shared" si="783"/>
        <v>0</v>
      </c>
      <c r="AX1056" s="199">
        <f>IFERROR(SQRT(($E1056-$E$1136)^2+($K1056-$K$1136)^2),0)</f>
        <v>0.20006249398642292</v>
      </c>
      <c r="AY1056" s="197" t="str">
        <f>IF(AX1056&lt;=SMALL(AX$3:AX$1130,1),"MAS PARECIDO","NO")</f>
        <v>NO</v>
      </c>
      <c r="AZ1056" s="197" t="str">
        <f>IF(AX1056&lt;=SMALL(AX$3:AX$1130,5),"SIMILAR","NO")</f>
        <v>NO</v>
      </c>
      <c r="BA1056" s="197" t="str">
        <f t="shared" si="784"/>
        <v>N/A</v>
      </c>
      <c r="BB1056" s="197">
        <f t="shared" si="785"/>
        <v>0</v>
      </c>
      <c r="BC1056" s="198">
        <f t="shared" si="786"/>
        <v>0</v>
      </c>
      <c r="BD1056" s="196">
        <f>IFERROR(SQRT(($E1056-$E$1136)^2+($O1056-$O$1136)^2),0)</f>
        <v>5.0001500045001347E-3</v>
      </c>
      <c r="BE1056" s="197" t="str">
        <f>IF(BD1056&lt;=SMALL(BD$3:BD$1130,1),"MAS PARECIDO","NO")</f>
        <v>NO</v>
      </c>
      <c r="BF1056" s="197" t="str">
        <f>IF(BD1056&lt;=SMALL(BD$3:BD$1130,5),"SIMILAR","NO")</f>
        <v>NO</v>
      </c>
      <c r="BG1056" s="197" t="str">
        <f t="shared" si="787"/>
        <v>N/A</v>
      </c>
      <c r="BH1056" s="197">
        <f t="shared" si="788"/>
        <v>0</v>
      </c>
      <c r="BI1056" s="198">
        <f t="shared" si="789"/>
        <v>0</v>
      </c>
      <c r="BJ1056" s="199">
        <f>IFERROR(SQRT(($E1056-$E$1136)^2+($R1056-$R$1136)^2),0)</f>
        <v>5.0001500045001347E-3</v>
      </c>
      <c r="BK1056" s="197" t="str">
        <f>IF(BJ1056&lt;=SMALL(BJ$3:BJ$1130,1),"MAS PARECIDO","NO")</f>
        <v>NO</v>
      </c>
      <c r="BL1056" s="197" t="str">
        <f>IF(BJ1056&lt;=SMALL(BJ$3:BJ$1130,5),"SIMILAR","NO")</f>
        <v>NO</v>
      </c>
      <c r="BM1056" s="197" t="str">
        <f t="shared" si="790"/>
        <v>N/A</v>
      </c>
      <c r="BN1056" s="197">
        <f t="shared" si="791"/>
        <v>0</v>
      </c>
      <c r="BO1056" s="198">
        <f t="shared" si="792"/>
        <v>0</v>
      </c>
      <c r="BP1056" s="199">
        <f>IFERROR(SQRT(($E1056-$E$1136)^2+($U1056-$U$1136)^2),0)</f>
        <v>5.0001500045001347E-3</v>
      </c>
      <c r="BQ1056" s="197" t="str">
        <f>IF(BP1056&lt;=SMALL(BP$3:BP$1130,1),"MAS PARECIDO","NO")</f>
        <v>NO</v>
      </c>
      <c r="BR1056" s="197" t="str">
        <f>IF(BP1056&lt;=SMALL(BP$3:BP$1130,5),"SIMILAR","NO")</f>
        <v>NO</v>
      </c>
      <c r="BS1056" s="197" t="str">
        <f t="shared" si="793"/>
        <v>N/A</v>
      </c>
      <c r="BT1056" s="197">
        <f t="shared" si="794"/>
        <v>0</v>
      </c>
      <c r="BU1056" s="198">
        <f t="shared" si="795"/>
        <v>0</v>
      </c>
      <c r="BV1056" s="199">
        <f>IFERROR(SQRT(($E1056-$E$1136)^2+($X1056-$X$1136)^2),0)</f>
        <v>5.0001500045001347E-3</v>
      </c>
      <c r="BW1056" s="197" t="str">
        <f>IF(BV1056&lt;=SMALL(BV$3:BV$1130,1),"MAS PARECIDO","NO")</f>
        <v>NO</v>
      </c>
      <c r="BX1056" s="197" t="str">
        <f>IF(BV1056&lt;=SMALL(BV$3:BV$1130,5),"SIMILAR","NO")</f>
        <v>NO</v>
      </c>
      <c r="BY1056" s="197" t="str">
        <f t="shared" si="796"/>
        <v>N/A</v>
      </c>
      <c r="BZ1056" s="197">
        <f t="shared" si="797"/>
        <v>0</v>
      </c>
      <c r="CA1056" s="198">
        <f t="shared" si="798"/>
        <v>0</v>
      </c>
      <c r="CB1056" s="199">
        <f>IFERROR(SQRT(($E1056-$E$1136)^2+($AA1056-$AA$1136)^2),0)</f>
        <v>5.0001500045001347E-3</v>
      </c>
      <c r="CC1056" s="197" t="str">
        <f>IF(CB1056&lt;=SMALL(CB$3:CB$1130,1),"MAS PARECIDO","NO")</f>
        <v>NO</v>
      </c>
      <c r="CD1056" s="197" t="str">
        <f>IF(CB1056&lt;=SMALL(CB$3:CB$1130,5),"SIMILAR","NO")</f>
        <v>NO</v>
      </c>
      <c r="CE1056" s="197" t="str">
        <f t="shared" si="799"/>
        <v>N/A</v>
      </c>
      <c r="CF1056" s="197">
        <f t="shared" si="800"/>
        <v>0</v>
      </c>
      <c r="CG1056" s="198">
        <f t="shared" si="801"/>
        <v>0</v>
      </c>
      <c r="CH1056" s="199">
        <f>IFERROR(SQRT(($E1056-$E$1136)^2+($AD1056-$AD$1136)^2),0)</f>
        <v>5.0001500045001347E-3</v>
      </c>
      <c r="CI1056" s="197" t="str">
        <f>IF(CH1056&lt;=SMALL(CH$3:CH$1130,1),"MAS PARECIDO","NO")</f>
        <v>NO</v>
      </c>
      <c r="CJ1056" s="197" t="str">
        <f>IF(CH1056&lt;=SMALL(CH$3:CH$1130,5),"SIMILAR","NO")</f>
        <v>NO</v>
      </c>
      <c r="CK1056" s="197" t="str">
        <f t="shared" si="802"/>
        <v>N/A</v>
      </c>
      <c r="CL1056" s="197">
        <f t="shared" si="803"/>
        <v>0</v>
      </c>
      <c r="CM1056" s="198">
        <f t="shared" si="804"/>
        <v>0</v>
      </c>
      <c r="CN1056" s="199">
        <f>IFERROR(SQRT(($E1056-$E$1136)^2+($AG1056-$AG$1136)^2),0)</f>
        <v>1.0000125006719003</v>
      </c>
      <c r="CO1056" s="197" t="str">
        <f>IF(CN1056&lt;=SMALL(CN$3:CN$1130,1),"MAS PARECIDO","NO")</f>
        <v>NO</v>
      </c>
      <c r="CP1056" s="197" t="str">
        <f>IF(CN1056&lt;=SMALL(CN$3:CN$1130,5),"SIMILAR","NO")</f>
        <v>NO</v>
      </c>
      <c r="CQ1056" s="197" t="str">
        <f t="shared" si="805"/>
        <v>N/A</v>
      </c>
      <c r="CR1056" s="197">
        <f t="shared" si="806"/>
        <v>0</v>
      </c>
      <c r="CS1056" s="198">
        <f t="shared" si="807"/>
        <v>0</v>
      </c>
      <c r="CT1056" s="199">
        <f>IFERROR(SQRT(($E1056-$E$1136)^2+($AJ1056-$AJ$1136)^2),0)</f>
        <v>5.0001500045001347E-3</v>
      </c>
      <c r="CU1056" s="197" t="str">
        <f>IF(CT1056&lt;=SMALL(CT$3:CT$1130,1),"MAS PARECIDO","NO")</f>
        <v>NO</v>
      </c>
      <c r="CV1056" s="197" t="str">
        <f>IF(CT1056&lt;=SMALL(CT$3:CT$1130,5),"SIMILAR","NO")</f>
        <v>NO</v>
      </c>
      <c r="CW1056" s="197" t="str">
        <f t="shared" si="808"/>
        <v>N/A</v>
      </c>
      <c r="CX1056" s="197">
        <f t="shared" si="809"/>
        <v>0</v>
      </c>
      <c r="CY1056" s="198">
        <f t="shared" si="810"/>
        <v>0</v>
      </c>
      <c r="CZ1056" s="2">
        <v>0</v>
      </c>
      <c r="DA1056" s="2" t="s">
        <v>2864</v>
      </c>
      <c r="DB1056" s="2">
        <v>0</v>
      </c>
      <c r="DC1056" s="2" t="s">
        <v>189</v>
      </c>
    </row>
    <row r="1057" spans="1:107">
      <c r="A1057" s="24" t="s">
        <v>1202</v>
      </c>
      <c r="B1057" s="46">
        <v>64889.64</v>
      </c>
      <c r="C1057" s="190">
        <f>(B1057-$B$1132)/($B$1133-$B$1132)</f>
        <v>7.058499932980361E-2</v>
      </c>
      <c r="D1057" s="46">
        <v>25000</v>
      </c>
      <c r="E1057" s="190">
        <f>(D1057-$D$1132)/($D$1133-$D$1132)</f>
        <v>4.9971499144974348E-2</v>
      </c>
      <c r="F1057" s="46" t="s">
        <v>53</v>
      </c>
      <c r="G1057" s="192">
        <f>VLOOKUP(F1057,'DATOS DE SOPORTE'!$Y$5:$Z$8,2,FALSE)</f>
        <v>2</v>
      </c>
      <c r="H1057" s="190">
        <f>(G1057-$G$1132)/($G$1133-$G$1132)</f>
        <v>0.33333333333333331</v>
      </c>
      <c r="I1057" s="50">
        <v>0</v>
      </c>
      <c r="J1057" s="200">
        <f t="shared" si="770"/>
        <v>0</v>
      </c>
      <c r="K1057" s="190">
        <f>(J1057-$J$1132)/($J$1133-$J$1132)</f>
        <v>0</v>
      </c>
      <c r="L1057" s="193" t="str">
        <f t="shared" si="771"/>
        <v>NO</v>
      </c>
      <c r="M1057" s="46" t="s">
        <v>56</v>
      </c>
      <c r="N1057" s="192">
        <f t="shared" si="772"/>
        <v>1</v>
      </c>
      <c r="O1057" s="190">
        <f>(N1057-N$1132)/(N$1133-N$1132)</f>
        <v>0</v>
      </c>
      <c r="P1057" s="46" t="s">
        <v>58</v>
      </c>
      <c r="Q1057" s="192">
        <f t="shared" si="773"/>
        <v>3</v>
      </c>
      <c r="R1057" s="190">
        <f>(Q1057-Q$1132)/(Q$1133-Q$1132)</f>
        <v>1</v>
      </c>
      <c r="S1057" s="46" t="s">
        <v>60</v>
      </c>
      <c r="T1057" s="192">
        <f t="shared" si="774"/>
        <v>2</v>
      </c>
      <c r="U1057" s="190">
        <f>(T1057-T$1132)/(T$1133-T$1132)</f>
        <v>1</v>
      </c>
      <c r="V1057" s="46" t="s">
        <v>62</v>
      </c>
      <c r="W1057" s="194">
        <f>VLOOKUP(V1057,'DATOS DE SOPORTE'!$S$5:$T$10,2,FALSE)</f>
        <v>1</v>
      </c>
      <c r="X1057" s="201">
        <f>(W1057-W$1132)/(W$1133-W$1132)</f>
        <v>0</v>
      </c>
      <c r="Y1057" s="46" t="s">
        <v>188</v>
      </c>
      <c r="Z1057" s="194">
        <f t="shared" si="775"/>
        <v>1</v>
      </c>
      <c r="AA1057" s="201">
        <f>(Z1057-Z$1132)/(Z$1133-Z$1132)</f>
        <v>0</v>
      </c>
      <c r="AB1057" s="46" t="s">
        <v>136</v>
      </c>
      <c r="AC1057" s="194">
        <f t="shared" si="776"/>
        <v>2</v>
      </c>
      <c r="AD1057" s="201">
        <f>(AC1057-AC$1132)/(AC$1133-AC$1132)</f>
        <v>1</v>
      </c>
      <c r="AE1057" s="46" t="s">
        <v>188</v>
      </c>
      <c r="AF1057" s="194">
        <f t="shared" si="777"/>
        <v>1</v>
      </c>
      <c r="AG1057" s="201">
        <f>(AF1057-AF$1132)/(AF$1133-AF$1132)</f>
        <v>0</v>
      </c>
      <c r="AH1057" s="24" t="s">
        <v>67</v>
      </c>
      <c r="AI1057" s="194">
        <f>VLOOKUP(AH1057,'DATOS DE SOPORTE'!$V$5:$W$8,2,FALSE)</f>
        <v>1</v>
      </c>
      <c r="AJ1057" s="201">
        <f>(AI1057-AI$1132)/(AI$1133-AI$1132)</f>
        <v>0</v>
      </c>
      <c r="AK1057" s="58" t="str">
        <f t="shared" si="769"/>
        <v>Bueno</v>
      </c>
      <c r="AL1057" s="196">
        <f>IFERROR(SQRT(($E1057-$E$1136)^2+($C1057-$C$1136)^2),0)</f>
        <v>0.14354418942166378</v>
      </c>
      <c r="AM1057" s="197" t="str">
        <f>IF(AL1057&lt;=SMALL($AL$3:$AL$1130,1),"MAS PARECIDO","NO")</f>
        <v>NO</v>
      </c>
      <c r="AN1057" s="197" t="str">
        <f>IF(AL1057&lt;=SMALL($AL$3:$AL$1130,5),"SIMILAR","NO")</f>
        <v>NO</v>
      </c>
      <c r="AO1057" s="197" t="str">
        <f t="shared" si="778"/>
        <v>N/A</v>
      </c>
      <c r="AP1057" s="197">
        <f t="shared" si="779"/>
        <v>0</v>
      </c>
      <c r="AQ1057" s="198">
        <f t="shared" si="780"/>
        <v>0</v>
      </c>
      <c r="AR1057" s="196">
        <f>IFERROR(SQRT(($E1057-$E$1136)^2+($H1057-$H$1136)^2),0)</f>
        <v>5.0001500045001347E-2</v>
      </c>
      <c r="AS1057" s="197" t="str">
        <f>IF(AR1057&lt;=SMALL(AR$3:AR$1130,1),"MAS PARECIDO","NO")</f>
        <v>NO</v>
      </c>
      <c r="AT1057" s="197" t="str">
        <f>IF(AR1057&lt;=SMALL(AR$3:AR$1130,5),"SIMILAR","NO")</f>
        <v>NO</v>
      </c>
      <c r="AU1057" s="197" t="str">
        <f t="shared" si="781"/>
        <v>N/A</v>
      </c>
      <c r="AV1057" s="197">
        <f t="shared" si="782"/>
        <v>0</v>
      </c>
      <c r="AW1057" s="198">
        <f t="shared" si="783"/>
        <v>0</v>
      </c>
      <c r="AX1057" s="199">
        <f>IFERROR(SQRT(($E1057-$E$1136)^2+($K1057-$K$1136)^2),0)</f>
        <v>0.20615564510037138</v>
      </c>
      <c r="AY1057" s="197" t="str">
        <f>IF(AX1057&lt;=SMALL(AX$3:AX$1130,1),"MAS PARECIDO","NO")</f>
        <v>NO</v>
      </c>
      <c r="AZ1057" s="197" t="str">
        <f>IF(AX1057&lt;=SMALL(AX$3:AX$1130,5),"SIMILAR","NO")</f>
        <v>NO</v>
      </c>
      <c r="BA1057" s="197" t="str">
        <f t="shared" si="784"/>
        <v>N/A</v>
      </c>
      <c r="BB1057" s="197">
        <f t="shared" si="785"/>
        <v>0</v>
      </c>
      <c r="BC1057" s="198">
        <f t="shared" si="786"/>
        <v>0</v>
      </c>
      <c r="BD1057" s="196">
        <f>IFERROR(SQRT(($E1057-$E$1136)^2+($O1057-$O$1136)^2),0)</f>
        <v>1.0012492946348328</v>
      </c>
      <c r="BE1057" s="197" t="str">
        <f>IF(BD1057&lt;=SMALL(BD$3:BD$1130,1),"MAS PARECIDO","NO")</f>
        <v>NO</v>
      </c>
      <c r="BF1057" s="197" t="str">
        <f>IF(BD1057&lt;=SMALL(BD$3:BD$1130,5),"SIMILAR","NO")</f>
        <v>NO</v>
      </c>
      <c r="BG1057" s="197" t="str">
        <f t="shared" si="787"/>
        <v>N/A</v>
      </c>
      <c r="BH1057" s="197">
        <f t="shared" si="788"/>
        <v>0</v>
      </c>
      <c r="BI1057" s="198">
        <f t="shared" si="789"/>
        <v>0</v>
      </c>
      <c r="BJ1057" s="199">
        <f>IFERROR(SQRT(($E1057-$E$1136)^2+($R1057-$R$1136)^2),0)</f>
        <v>0.50249393031831757</v>
      </c>
      <c r="BK1057" s="197" t="str">
        <f>IF(BJ1057&lt;=SMALL(BJ$3:BJ$1130,1),"MAS PARECIDO","NO")</f>
        <v>NO</v>
      </c>
      <c r="BL1057" s="197" t="str">
        <f>IF(BJ1057&lt;=SMALL(BJ$3:BJ$1130,5),"SIMILAR","NO")</f>
        <v>NO</v>
      </c>
      <c r="BM1057" s="197" t="str">
        <f t="shared" si="790"/>
        <v>N/A</v>
      </c>
      <c r="BN1057" s="197">
        <f t="shared" si="791"/>
        <v>0</v>
      </c>
      <c r="BO1057" s="198">
        <f t="shared" si="792"/>
        <v>0</v>
      </c>
      <c r="BP1057" s="199">
        <f>IFERROR(SQRT(($E1057-$E$1136)^2+($U1057-$U$1136)^2),0)</f>
        <v>1.0012492946348328</v>
      </c>
      <c r="BQ1057" s="197" t="str">
        <f>IF(BP1057&lt;=SMALL(BP$3:BP$1130,1),"MAS PARECIDO","NO")</f>
        <v>NO</v>
      </c>
      <c r="BR1057" s="197" t="str">
        <f>IF(BP1057&lt;=SMALL(BP$3:BP$1130,5),"SIMILAR","NO")</f>
        <v>NO</v>
      </c>
      <c r="BS1057" s="197" t="str">
        <f t="shared" si="793"/>
        <v>N/A</v>
      </c>
      <c r="BT1057" s="197">
        <f t="shared" si="794"/>
        <v>0</v>
      </c>
      <c r="BU1057" s="198">
        <f t="shared" si="795"/>
        <v>0</v>
      </c>
      <c r="BV1057" s="199">
        <f>IFERROR(SQRT(($E1057-$E$1136)^2+($X1057-$X$1136)^2),0)</f>
        <v>5.0001500045001347E-2</v>
      </c>
      <c r="BW1057" s="197" t="str">
        <f>IF(BV1057&lt;=SMALL(BV$3:BV$1130,1),"MAS PARECIDO","NO")</f>
        <v>NO</v>
      </c>
      <c r="BX1057" s="197" t="str">
        <f>IF(BV1057&lt;=SMALL(BV$3:BV$1130,5),"SIMILAR","NO")</f>
        <v>NO</v>
      </c>
      <c r="BY1057" s="197" t="str">
        <f t="shared" si="796"/>
        <v>N/A</v>
      </c>
      <c r="BZ1057" s="197">
        <f t="shared" si="797"/>
        <v>0</v>
      </c>
      <c r="CA1057" s="198">
        <f t="shared" si="798"/>
        <v>0</v>
      </c>
      <c r="CB1057" s="199">
        <f>IFERROR(SQRT(($E1057-$E$1136)^2+($AA1057-$AA$1136)^2),0)</f>
        <v>5.0001500045001347E-2</v>
      </c>
      <c r="CC1057" s="197" t="str">
        <f>IF(CB1057&lt;=SMALL(CB$3:CB$1130,1),"MAS PARECIDO","NO")</f>
        <v>NO</v>
      </c>
      <c r="CD1057" s="197" t="str">
        <f>IF(CB1057&lt;=SMALL(CB$3:CB$1130,5),"SIMILAR","NO")</f>
        <v>NO</v>
      </c>
      <c r="CE1057" s="197" t="str">
        <f t="shared" si="799"/>
        <v>N/A</v>
      </c>
      <c r="CF1057" s="197">
        <f t="shared" si="800"/>
        <v>0</v>
      </c>
      <c r="CG1057" s="198">
        <f t="shared" si="801"/>
        <v>0</v>
      </c>
      <c r="CH1057" s="199">
        <f>IFERROR(SQRT(($E1057-$E$1136)^2+($AD1057-$AD$1136)^2),0)</f>
        <v>5.0001500045001347E-2</v>
      </c>
      <c r="CI1057" s="197" t="str">
        <f>IF(CH1057&lt;=SMALL(CH$3:CH$1130,1),"MAS PARECIDO","NO")</f>
        <v>NO</v>
      </c>
      <c r="CJ1057" s="197" t="str">
        <f>IF(CH1057&lt;=SMALL(CH$3:CH$1130,5),"SIMILAR","NO")</f>
        <v>NO</v>
      </c>
      <c r="CK1057" s="197" t="str">
        <f t="shared" si="802"/>
        <v>N/A</v>
      </c>
      <c r="CL1057" s="197">
        <f t="shared" si="803"/>
        <v>0</v>
      </c>
      <c r="CM1057" s="198">
        <f t="shared" si="804"/>
        <v>0</v>
      </c>
      <c r="CN1057" s="199">
        <f>IFERROR(SQRT(($E1057-$E$1136)^2+($AG1057-$AG$1136)^2),0)</f>
        <v>1.0012492946348328</v>
      </c>
      <c r="CO1057" s="197" t="str">
        <f>IF(CN1057&lt;=SMALL(CN$3:CN$1130,1),"MAS PARECIDO","NO")</f>
        <v>NO</v>
      </c>
      <c r="CP1057" s="197" t="str">
        <f>IF(CN1057&lt;=SMALL(CN$3:CN$1130,5),"SIMILAR","NO")</f>
        <v>NO</v>
      </c>
      <c r="CQ1057" s="197" t="str">
        <f t="shared" si="805"/>
        <v>N/A</v>
      </c>
      <c r="CR1057" s="197">
        <f t="shared" si="806"/>
        <v>0</v>
      </c>
      <c r="CS1057" s="198">
        <f t="shared" si="807"/>
        <v>0</v>
      </c>
      <c r="CT1057" s="199">
        <f>IFERROR(SQRT(($E1057-$E$1136)^2+($AJ1057-$AJ$1136)^2),0)</f>
        <v>5.0001500045001347E-2</v>
      </c>
      <c r="CU1057" s="197" t="str">
        <f>IF(CT1057&lt;=SMALL(CT$3:CT$1130,1),"MAS PARECIDO","NO")</f>
        <v>NO</v>
      </c>
      <c r="CV1057" s="197" t="str">
        <f>IF(CT1057&lt;=SMALL(CT$3:CT$1130,5),"SIMILAR","NO")</f>
        <v>NO</v>
      </c>
      <c r="CW1057" s="197" t="str">
        <f t="shared" si="808"/>
        <v>N/A</v>
      </c>
      <c r="CX1057" s="197">
        <f t="shared" si="809"/>
        <v>0</v>
      </c>
      <c r="CY1057" s="198">
        <f t="shared" si="810"/>
        <v>0</v>
      </c>
      <c r="CZ1057" s="2">
        <v>0</v>
      </c>
      <c r="DA1057" s="2" t="s">
        <v>2865</v>
      </c>
      <c r="DB1057" s="2">
        <v>0</v>
      </c>
      <c r="DC1057" s="2" t="s">
        <v>189</v>
      </c>
    </row>
    <row r="1058" spans="1:107">
      <c r="A1058" s="24" t="s">
        <v>892</v>
      </c>
      <c r="B1058" s="46">
        <v>25984</v>
      </c>
      <c r="C1058" s="190">
        <f>(B1058-$B$1132)/($B$1133-$B$1132)</f>
        <v>2.5107682914665447E-2</v>
      </c>
      <c r="D1058" s="46">
        <v>5000</v>
      </c>
      <c r="E1058" s="190">
        <f>(D1058-$D$1132)/($D$1133-$D$1132)</f>
        <v>9.9702991089732698E-3</v>
      </c>
      <c r="F1058" s="46" t="s">
        <v>53</v>
      </c>
      <c r="G1058" s="192">
        <f>VLOOKUP(F1058,'DATOS DE SOPORTE'!$Y$5:$Z$8,2,FALSE)</f>
        <v>2</v>
      </c>
      <c r="H1058" s="190">
        <f>(G1058-$G$1132)/($G$1133-$G$1132)</f>
        <v>0.33333333333333331</v>
      </c>
      <c r="I1058" s="50">
        <v>2</v>
      </c>
      <c r="J1058" s="200">
        <f t="shared" si="770"/>
        <v>2</v>
      </c>
      <c r="K1058" s="190">
        <f>(J1058-$J$1132)/($J$1133-$J$1132)</f>
        <v>0.4</v>
      </c>
      <c r="L1058" s="193" t="str">
        <f t="shared" si="771"/>
        <v>SI</v>
      </c>
      <c r="M1058" s="46" t="s">
        <v>192</v>
      </c>
      <c r="N1058" s="192">
        <f t="shared" si="772"/>
        <v>2</v>
      </c>
      <c r="O1058" s="190">
        <f>(N1058-N$1132)/(N$1133-N$1132)</f>
        <v>1</v>
      </c>
      <c r="P1058" s="46" t="s">
        <v>193</v>
      </c>
      <c r="Q1058" s="192">
        <f t="shared" si="773"/>
        <v>2</v>
      </c>
      <c r="R1058" s="190">
        <f>(Q1058-Q$1132)/(Q$1133-Q$1132)</f>
        <v>0.5</v>
      </c>
      <c r="S1058" s="46" t="s">
        <v>194</v>
      </c>
      <c r="T1058" s="192">
        <f t="shared" si="774"/>
        <v>1</v>
      </c>
      <c r="U1058" s="190">
        <f>(T1058-T$1132)/(T$1133-T$1132)</f>
        <v>0</v>
      </c>
      <c r="V1058" s="46" t="s">
        <v>62</v>
      </c>
      <c r="W1058" s="194">
        <f>VLOOKUP(V1058,'DATOS DE SOPORTE'!$S$5:$T$10,2,FALSE)</f>
        <v>1</v>
      </c>
      <c r="X1058" s="201">
        <f>(W1058-W$1132)/(W$1133-W$1132)</f>
        <v>0</v>
      </c>
      <c r="Y1058" s="46" t="s">
        <v>188</v>
      </c>
      <c r="Z1058" s="194">
        <f t="shared" si="775"/>
        <v>1</v>
      </c>
      <c r="AA1058" s="201">
        <f>(Z1058-Z$1132)/(Z$1133-Z$1132)</f>
        <v>0</v>
      </c>
      <c r="AB1058" s="46" t="s">
        <v>188</v>
      </c>
      <c r="AC1058" s="194">
        <f t="shared" si="776"/>
        <v>1</v>
      </c>
      <c r="AD1058" s="201">
        <f>(AC1058-AC$1132)/(AC$1133-AC$1132)</f>
        <v>0</v>
      </c>
      <c r="AE1058" s="46" t="s">
        <v>188</v>
      </c>
      <c r="AF1058" s="194">
        <f t="shared" si="777"/>
        <v>1</v>
      </c>
      <c r="AG1058" s="201">
        <f>(AF1058-AF$1132)/(AF$1133-AF$1132)</f>
        <v>0</v>
      </c>
      <c r="AH1058" s="24" t="s">
        <v>67</v>
      </c>
      <c r="AI1058" s="194">
        <f>VLOOKUP(AH1058,'DATOS DE SOPORTE'!$V$5:$W$8,2,FALSE)</f>
        <v>1</v>
      </c>
      <c r="AJ1058" s="201">
        <f>(AI1058-AI$1132)/(AI$1133-AI$1132)</f>
        <v>0</v>
      </c>
      <c r="AK1058" s="58" t="str">
        <f t="shared" si="769"/>
        <v>Bueno</v>
      </c>
      <c r="AL1058" s="196">
        <f>IFERROR(SQRT(($E1058-$E$1136)^2+($C1058-$C$1136)^2),0)</f>
        <v>0.1803088686323962</v>
      </c>
      <c r="AM1058" s="197" t="str">
        <f>IF(AL1058&lt;=SMALL($AL$3:$AL$1130,1),"MAS PARECIDO","NO")</f>
        <v>NO</v>
      </c>
      <c r="AN1058" s="197" t="str">
        <f>IF(AL1058&lt;=SMALL($AL$3:$AL$1130,5),"SIMILAR","NO")</f>
        <v>NO</v>
      </c>
      <c r="AO1058" s="197" t="str">
        <f t="shared" si="778"/>
        <v>N/A</v>
      </c>
      <c r="AP1058" s="197">
        <f t="shared" si="779"/>
        <v>0</v>
      </c>
      <c r="AQ1058" s="198">
        <f t="shared" si="780"/>
        <v>0</v>
      </c>
      <c r="AR1058" s="196">
        <f>IFERROR(SQRT(($E1058-$E$1136)^2+($H1058-$H$1136)^2),0)</f>
        <v>1.0000300009000271E-2</v>
      </c>
      <c r="AS1058" s="197" t="str">
        <f>IF(AR1058&lt;=SMALL(AR$3:AR$1130,1),"MAS PARECIDO","NO")</f>
        <v>NO</v>
      </c>
      <c r="AT1058" s="197" t="str">
        <f>IF(AR1058&lt;=SMALL(AR$3:AR$1130,5),"SIMILAR","NO")</f>
        <v>NO</v>
      </c>
      <c r="AU1058" s="197" t="str">
        <f t="shared" si="781"/>
        <v>N/A</v>
      </c>
      <c r="AV1058" s="197">
        <f t="shared" si="782"/>
        <v>0</v>
      </c>
      <c r="AW1058" s="198">
        <f t="shared" si="783"/>
        <v>0</v>
      </c>
      <c r="AX1058" s="199">
        <f>IFERROR(SQRT(($E1058-$E$1136)^2+($K1058-$K$1136)^2),0)</f>
        <v>0.20024985892696659</v>
      </c>
      <c r="AY1058" s="197" t="str">
        <f>IF(AX1058&lt;=SMALL(AX$3:AX$1130,1),"MAS PARECIDO","NO")</f>
        <v>NO</v>
      </c>
      <c r="AZ1058" s="197" t="str">
        <f>IF(AX1058&lt;=SMALL(AX$3:AX$1130,5),"SIMILAR","NO")</f>
        <v>NO</v>
      </c>
      <c r="BA1058" s="197" t="str">
        <f t="shared" si="784"/>
        <v>N/A</v>
      </c>
      <c r="BB1058" s="197">
        <f t="shared" si="785"/>
        <v>0</v>
      </c>
      <c r="BC1058" s="198">
        <f t="shared" si="786"/>
        <v>0</v>
      </c>
      <c r="BD1058" s="196">
        <f>IFERROR(SQRT(($E1058-$E$1136)^2+($O1058-$O$1136)^2),0)</f>
        <v>1.0000300009000271E-2</v>
      </c>
      <c r="BE1058" s="197" t="str">
        <f>IF(BD1058&lt;=SMALL(BD$3:BD$1130,1),"MAS PARECIDO","NO")</f>
        <v>NO</v>
      </c>
      <c r="BF1058" s="197" t="str">
        <f>IF(BD1058&lt;=SMALL(BD$3:BD$1130,5),"SIMILAR","NO")</f>
        <v>NO</v>
      </c>
      <c r="BG1058" s="197" t="str">
        <f t="shared" si="787"/>
        <v>N/A</v>
      </c>
      <c r="BH1058" s="197">
        <f t="shared" si="788"/>
        <v>0</v>
      </c>
      <c r="BI1058" s="198">
        <f t="shared" si="789"/>
        <v>0</v>
      </c>
      <c r="BJ1058" s="199">
        <f>IFERROR(SQRT(($E1058-$E$1136)^2+($R1058-$R$1136)^2),0)</f>
        <v>1.0000300009000271E-2</v>
      </c>
      <c r="BK1058" s="197" t="str">
        <f>IF(BJ1058&lt;=SMALL(BJ$3:BJ$1130,1),"MAS PARECIDO","NO")</f>
        <v>NO</v>
      </c>
      <c r="BL1058" s="197" t="str">
        <f>IF(BJ1058&lt;=SMALL(BJ$3:BJ$1130,5),"SIMILAR","NO")</f>
        <v>NO</v>
      </c>
      <c r="BM1058" s="197" t="str">
        <f t="shared" si="790"/>
        <v>N/A</v>
      </c>
      <c r="BN1058" s="197">
        <f t="shared" si="791"/>
        <v>0</v>
      </c>
      <c r="BO1058" s="198">
        <f t="shared" si="792"/>
        <v>0</v>
      </c>
      <c r="BP1058" s="199">
        <f>IFERROR(SQRT(($E1058-$E$1136)^2+($U1058-$U$1136)^2),0)</f>
        <v>1.0000300009000271E-2</v>
      </c>
      <c r="BQ1058" s="197" t="str">
        <f>IF(BP1058&lt;=SMALL(BP$3:BP$1130,1),"MAS PARECIDO","NO")</f>
        <v>NO</v>
      </c>
      <c r="BR1058" s="197" t="str">
        <f>IF(BP1058&lt;=SMALL(BP$3:BP$1130,5),"SIMILAR","NO")</f>
        <v>NO</v>
      </c>
      <c r="BS1058" s="197" t="str">
        <f t="shared" si="793"/>
        <v>N/A</v>
      </c>
      <c r="BT1058" s="197">
        <f t="shared" si="794"/>
        <v>0</v>
      </c>
      <c r="BU1058" s="198">
        <f t="shared" si="795"/>
        <v>0</v>
      </c>
      <c r="BV1058" s="199">
        <f>IFERROR(SQRT(($E1058-$E$1136)^2+($X1058-$X$1136)^2),0)</f>
        <v>1.0000300009000271E-2</v>
      </c>
      <c r="BW1058" s="197" t="str">
        <f>IF(BV1058&lt;=SMALL(BV$3:BV$1130,1),"MAS PARECIDO","NO")</f>
        <v>NO</v>
      </c>
      <c r="BX1058" s="197" t="str">
        <f>IF(BV1058&lt;=SMALL(BV$3:BV$1130,5),"SIMILAR","NO")</f>
        <v>NO</v>
      </c>
      <c r="BY1058" s="197" t="str">
        <f t="shared" si="796"/>
        <v>N/A</v>
      </c>
      <c r="BZ1058" s="197">
        <f t="shared" si="797"/>
        <v>0</v>
      </c>
      <c r="CA1058" s="198">
        <f t="shared" si="798"/>
        <v>0</v>
      </c>
      <c r="CB1058" s="199">
        <f>IFERROR(SQRT(($E1058-$E$1136)^2+($AA1058-$AA$1136)^2),0)</f>
        <v>1.0000300009000271E-2</v>
      </c>
      <c r="CC1058" s="197" t="str">
        <f>IF(CB1058&lt;=SMALL(CB$3:CB$1130,1),"MAS PARECIDO","NO")</f>
        <v>NO</v>
      </c>
      <c r="CD1058" s="197" t="str">
        <f>IF(CB1058&lt;=SMALL(CB$3:CB$1130,5),"SIMILAR","NO")</f>
        <v>NO</v>
      </c>
      <c r="CE1058" s="197" t="str">
        <f t="shared" si="799"/>
        <v>N/A</v>
      </c>
      <c r="CF1058" s="197">
        <f t="shared" si="800"/>
        <v>0</v>
      </c>
      <c r="CG1058" s="198">
        <f t="shared" si="801"/>
        <v>0</v>
      </c>
      <c r="CH1058" s="199">
        <f>IFERROR(SQRT(($E1058-$E$1136)^2+($AD1058-$AD$1136)^2),0)</f>
        <v>1.0000500017500475</v>
      </c>
      <c r="CI1058" s="197" t="str">
        <f>IF(CH1058&lt;=SMALL(CH$3:CH$1130,1),"MAS PARECIDO","NO")</f>
        <v>NO</v>
      </c>
      <c r="CJ1058" s="197" t="str">
        <f>IF(CH1058&lt;=SMALL(CH$3:CH$1130,5),"SIMILAR","NO")</f>
        <v>NO</v>
      </c>
      <c r="CK1058" s="197" t="str">
        <f t="shared" si="802"/>
        <v>N/A</v>
      </c>
      <c r="CL1058" s="197">
        <f t="shared" si="803"/>
        <v>0</v>
      </c>
      <c r="CM1058" s="198">
        <f t="shared" si="804"/>
        <v>0</v>
      </c>
      <c r="CN1058" s="199">
        <f>IFERROR(SQRT(($E1058-$E$1136)^2+($AG1058-$AG$1136)^2),0)</f>
        <v>1.0000500017500475</v>
      </c>
      <c r="CO1058" s="197" t="str">
        <f>IF(CN1058&lt;=SMALL(CN$3:CN$1130,1),"MAS PARECIDO","NO")</f>
        <v>NO</v>
      </c>
      <c r="CP1058" s="197" t="str">
        <f>IF(CN1058&lt;=SMALL(CN$3:CN$1130,5),"SIMILAR","NO")</f>
        <v>NO</v>
      </c>
      <c r="CQ1058" s="197" t="str">
        <f t="shared" si="805"/>
        <v>N/A</v>
      </c>
      <c r="CR1058" s="197">
        <f t="shared" si="806"/>
        <v>0</v>
      </c>
      <c r="CS1058" s="198">
        <f t="shared" si="807"/>
        <v>0</v>
      </c>
      <c r="CT1058" s="199">
        <f>IFERROR(SQRT(($E1058-$E$1136)^2+($AJ1058-$AJ$1136)^2),0)</f>
        <v>1.0000300009000271E-2</v>
      </c>
      <c r="CU1058" s="197" t="str">
        <f>IF(CT1058&lt;=SMALL(CT$3:CT$1130,1),"MAS PARECIDO","NO")</f>
        <v>NO</v>
      </c>
      <c r="CV1058" s="197" t="str">
        <f>IF(CT1058&lt;=SMALL(CT$3:CT$1130,5),"SIMILAR","NO")</f>
        <v>NO</v>
      </c>
      <c r="CW1058" s="197" t="str">
        <f t="shared" si="808"/>
        <v>N/A</v>
      </c>
      <c r="CX1058" s="197">
        <f t="shared" si="809"/>
        <v>0</v>
      </c>
      <c r="CY1058" s="198">
        <f t="shared" si="810"/>
        <v>0</v>
      </c>
      <c r="CZ1058" s="2" t="s">
        <v>2435</v>
      </c>
      <c r="DA1058" s="2" t="s">
        <v>2436</v>
      </c>
      <c r="DB1058" s="2">
        <v>0</v>
      </c>
      <c r="DC1058" s="2" t="s">
        <v>189</v>
      </c>
    </row>
    <row r="1059" spans="1:107">
      <c r="A1059" s="24" t="s">
        <v>1203</v>
      </c>
      <c r="B1059" s="46">
        <v>18000</v>
      </c>
      <c r="C1059" s="190">
        <f>(B1059-$B$1132)/($B$1133-$B$1132)</f>
        <v>1.5775079871547193E-2</v>
      </c>
      <c r="D1059" s="46">
        <v>8000</v>
      </c>
      <c r="E1059" s="190">
        <f>(D1059-$D$1132)/($D$1133-$D$1132)</f>
        <v>1.597047911437343E-2</v>
      </c>
      <c r="F1059" s="46" t="s">
        <v>53</v>
      </c>
      <c r="G1059" s="192">
        <f>VLOOKUP(F1059,'DATOS DE SOPORTE'!$Y$5:$Z$8,2,FALSE)</f>
        <v>2</v>
      </c>
      <c r="H1059" s="190">
        <f>(G1059-$G$1132)/($G$1133-$G$1132)</f>
        <v>0.33333333333333331</v>
      </c>
      <c r="I1059" s="50">
        <v>0</v>
      </c>
      <c r="J1059" s="200">
        <f t="shared" si="770"/>
        <v>0</v>
      </c>
      <c r="K1059" s="190">
        <f>(J1059-$J$1132)/($J$1133-$J$1132)</f>
        <v>0</v>
      </c>
      <c r="L1059" s="193" t="str">
        <f t="shared" si="771"/>
        <v>NO</v>
      </c>
      <c r="M1059" s="46" t="s">
        <v>192</v>
      </c>
      <c r="N1059" s="192">
        <f t="shared" si="772"/>
        <v>2</v>
      </c>
      <c r="O1059" s="190">
        <f>(N1059-N$1132)/(N$1133-N$1132)</f>
        <v>1</v>
      </c>
      <c r="P1059" s="46" t="s">
        <v>193</v>
      </c>
      <c r="Q1059" s="192">
        <f t="shared" si="773"/>
        <v>2</v>
      </c>
      <c r="R1059" s="190">
        <f>(Q1059-Q$1132)/(Q$1133-Q$1132)</f>
        <v>0.5</v>
      </c>
      <c r="S1059" s="46" t="s">
        <v>194</v>
      </c>
      <c r="T1059" s="192">
        <f t="shared" si="774"/>
        <v>1</v>
      </c>
      <c r="U1059" s="190">
        <f>(T1059-T$1132)/(T$1133-T$1132)</f>
        <v>0</v>
      </c>
      <c r="V1059" s="46" t="s">
        <v>62</v>
      </c>
      <c r="W1059" s="194">
        <f>VLOOKUP(V1059,'DATOS DE SOPORTE'!$S$5:$T$10,2,FALSE)</f>
        <v>1</v>
      </c>
      <c r="X1059" s="201">
        <f>(W1059-W$1132)/(W$1133-W$1132)</f>
        <v>0</v>
      </c>
      <c r="Y1059" s="46" t="s">
        <v>136</v>
      </c>
      <c r="Z1059" s="194">
        <f t="shared" si="775"/>
        <v>2</v>
      </c>
      <c r="AA1059" s="201">
        <f>(Z1059-Z$1132)/(Z$1133-Z$1132)</f>
        <v>1</v>
      </c>
      <c r="AB1059" s="46" t="s">
        <v>188</v>
      </c>
      <c r="AC1059" s="194">
        <f t="shared" si="776"/>
        <v>1</v>
      </c>
      <c r="AD1059" s="201">
        <f>(AC1059-AC$1132)/(AC$1133-AC$1132)</f>
        <v>0</v>
      </c>
      <c r="AE1059" s="46" t="s">
        <v>188</v>
      </c>
      <c r="AF1059" s="194">
        <f t="shared" si="777"/>
        <v>1</v>
      </c>
      <c r="AG1059" s="201">
        <f>(AF1059-AF$1132)/(AF$1133-AF$1132)</f>
        <v>0</v>
      </c>
      <c r="AH1059" s="24" t="s">
        <v>199</v>
      </c>
      <c r="AI1059" s="194">
        <f>VLOOKUP(AH1059,'DATOS DE SOPORTE'!$V$5:$W$8,2,FALSE)</f>
        <v>2</v>
      </c>
      <c r="AJ1059" s="201">
        <f>(AI1059-AI$1132)/(AI$1133-AI$1132)</f>
        <v>0.33333333333333331</v>
      </c>
      <c r="AK1059" s="58" t="str">
        <f t="shared" si="769"/>
        <v>Malo</v>
      </c>
      <c r="AL1059" s="196">
        <f>IFERROR(SQRT(($E1059-$E$1136)^2+($C1059-$C$1136)^2),0)</f>
        <v>0.19003872485486933</v>
      </c>
      <c r="AM1059" s="197" t="str">
        <f>IF(AL1059&lt;=SMALL($AL$3:$AL$1130,1),"MAS PARECIDO","NO")</f>
        <v>NO</v>
      </c>
      <c r="AN1059" s="197" t="str">
        <f>IF(AL1059&lt;=SMALL($AL$3:$AL$1130,5),"SIMILAR","NO")</f>
        <v>NO</v>
      </c>
      <c r="AO1059" s="197" t="str">
        <f t="shared" si="778"/>
        <v>N/A</v>
      </c>
      <c r="AP1059" s="197">
        <f t="shared" si="779"/>
        <v>0</v>
      </c>
      <c r="AQ1059" s="198">
        <f t="shared" si="780"/>
        <v>0</v>
      </c>
      <c r="AR1059" s="196">
        <f>IFERROR(SQRT(($E1059-$E$1136)^2+($H1059-$H$1136)^2),0)</f>
        <v>1.600048001440043E-2</v>
      </c>
      <c r="AS1059" s="197" t="str">
        <f>IF(AR1059&lt;=SMALL(AR$3:AR$1130,1),"MAS PARECIDO","NO")</f>
        <v>NO</v>
      </c>
      <c r="AT1059" s="197" t="str">
        <f>IF(AR1059&lt;=SMALL(AR$3:AR$1130,5),"SIMILAR","NO")</f>
        <v>NO</v>
      </c>
      <c r="AU1059" s="197" t="str">
        <f t="shared" si="781"/>
        <v>N/A</v>
      </c>
      <c r="AV1059" s="197">
        <f t="shared" si="782"/>
        <v>0</v>
      </c>
      <c r="AW1059" s="198">
        <f t="shared" si="783"/>
        <v>0</v>
      </c>
      <c r="AX1059" s="199">
        <f>IFERROR(SQRT(($E1059-$E$1136)^2+($K1059-$K$1136)^2),0)</f>
        <v>0.20063901754317687</v>
      </c>
      <c r="AY1059" s="197" t="str">
        <f>IF(AX1059&lt;=SMALL(AX$3:AX$1130,1),"MAS PARECIDO","NO")</f>
        <v>NO</v>
      </c>
      <c r="AZ1059" s="197" t="str">
        <f>IF(AX1059&lt;=SMALL(AX$3:AX$1130,5),"SIMILAR","NO")</f>
        <v>NO</v>
      </c>
      <c r="BA1059" s="197" t="str">
        <f t="shared" si="784"/>
        <v>N/A</v>
      </c>
      <c r="BB1059" s="197">
        <f t="shared" si="785"/>
        <v>0</v>
      </c>
      <c r="BC1059" s="198">
        <f t="shared" si="786"/>
        <v>0</v>
      </c>
      <c r="BD1059" s="196">
        <f>IFERROR(SQRT(($E1059-$E$1136)^2+($O1059-$O$1136)^2),0)</f>
        <v>1.600048001440043E-2</v>
      </c>
      <c r="BE1059" s="197" t="str">
        <f>IF(BD1059&lt;=SMALL(BD$3:BD$1130,1),"MAS PARECIDO","NO")</f>
        <v>NO</v>
      </c>
      <c r="BF1059" s="197" t="str">
        <f>IF(BD1059&lt;=SMALL(BD$3:BD$1130,5),"SIMILAR","NO")</f>
        <v>NO</v>
      </c>
      <c r="BG1059" s="197" t="str">
        <f t="shared" si="787"/>
        <v>N/A</v>
      </c>
      <c r="BH1059" s="197">
        <f t="shared" si="788"/>
        <v>0</v>
      </c>
      <c r="BI1059" s="198">
        <f t="shared" si="789"/>
        <v>0</v>
      </c>
      <c r="BJ1059" s="199">
        <f>IFERROR(SQRT(($E1059-$E$1136)^2+($R1059-$R$1136)^2),0)</f>
        <v>1.600048001440043E-2</v>
      </c>
      <c r="BK1059" s="197" t="str">
        <f>IF(BJ1059&lt;=SMALL(BJ$3:BJ$1130,1),"MAS PARECIDO","NO")</f>
        <v>NO</v>
      </c>
      <c r="BL1059" s="197" t="str">
        <f>IF(BJ1059&lt;=SMALL(BJ$3:BJ$1130,5),"SIMILAR","NO")</f>
        <v>NO</v>
      </c>
      <c r="BM1059" s="197" t="str">
        <f t="shared" si="790"/>
        <v>N/A</v>
      </c>
      <c r="BN1059" s="197">
        <f t="shared" si="791"/>
        <v>0</v>
      </c>
      <c r="BO1059" s="198">
        <f t="shared" si="792"/>
        <v>0</v>
      </c>
      <c r="BP1059" s="199">
        <f>IFERROR(SQRT(($E1059-$E$1136)^2+($U1059-$U$1136)^2),0)</f>
        <v>1.600048001440043E-2</v>
      </c>
      <c r="BQ1059" s="197" t="str">
        <f>IF(BP1059&lt;=SMALL(BP$3:BP$1130,1),"MAS PARECIDO","NO")</f>
        <v>NO</v>
      </c>
      <c r="BR1059" s="197" t="str">
        <f>IF(BP1059&lt;=SMALL(BP$3:BP$1130,5),"SIMILAR","NO")</f>
        <v>NO</v>
      </c>
      <c r="BS1059" s="197" t="str">
        <f t="shared" si="793"/>
        <v>N/A</v>
      </c>
      <c r="BT1059" s="197">
        <f t="shared" si="794"/>
        <v>0</v>
      </c>
      <c r="BU1059" s="198">
        <f t="shared" si="795"/>
        <v>0</v>
      </c>
      <c r="BV1059" s="199">
        <f>IFERROR(SQRT(($E1059-$E$1136)^2+($X1059-$X$1136)^2),0)</f>
        <v>1.600048001440043E-2</v>
      </c>
      <c r="BW1059" s="197" t="str">
        <f>IF(BV1059&lt;=SMALL(BV$3:BV$1130,1),"MAS PARECIDO","NO")</f>
        <v>NO</v>
      </c>
      <c r="BX1059" s="197" t="str">
        <f>IF(BV1059&lt;=SMALL(BV$3:BV$1130,5),"SIMILAR","NO")</f>
        <v>NO</v>
      </c>
      <c r="BY1059" s="197" t="str">
        <f t="shared" si="796"/>
        <v>N/A</v>
      </c>
      <c r="BZ1059" s="197">
        <f t="shared" si="797"/>
        <v>0</v>
      </c>
      <c r="CA1059" s="198">
        <f t="shared" si="798"/>
        <v>0</v>
      </c>
      <c r="CB1059" s="199">
        <f>IFERROR(SQRT(($E1059-$E$1136)^2+($AA1059-$AA$1136)^2),0)</f>
        <v>1.0001279994884111</v>
      </c>
      <c r="CC1059" s="197" t="str">
        <f>IF(CB1059&lt;=SMALL(CB$3:CB$1130,1),"MAS PARECIDO","NO")</f>
        <v>NO</v>
      </c>
      <c r="CD1059" s="197" t="str">
        <f>IF(CB1059&lt;=SMALL(CB$3:CB$1130,5),"SIMILAR","NO")</f>
        <v>NO</v>
      </c>
      <c r="CE1059" s="197" t="str">
        <f t="shared" si="799"/>
        <v>N/A</v>
      </c>
      <c r="CF1059" s="197">
        <f t="shared" si="800"/>
        <v>0</v>
      </c>
      <c r="CG1059" s="198">
        <f t="shared" si="801"/>
        <v>0</v>
      </c>
      <c r="CH1059" s="199">
        <f>IFERROR(SQRT(($E1059-$E$1136)^2+($AD1059-$AD$1136)^2),0)</f>
        <v>1.0001279994884111</v>
      </c>
      <c r="CI1059" s="197" t="str">
        <f>IF(CH1059&lt;=SMALL(CH$3:CH$1130,1),"MAS PARECIDO","NO")</f>
        <v>NO</v>
      </c>
      <c r="CJ1059" s="197" t="str">
        <f>IF(CH1059&lt;=SMALL(CH$3:CH$1130,5),"SIMILAR","NO")</f>
        <v>NO</v>
      </c>
      <c r="CK1059" s="197" t="str">
        <f t="shared" si="802"/>
        <v>N/A</v>
      </c>
      <c r="CL1059" s="197">
        <f t="shared" si="803"/>
        <v>0</v>
      </c>
      <c r="CM1059" s="198">
        <f t="shared" si="804"/>
        <v>0</v>
      </c>
      <c r="CN1059" s="199">
        <f>IFERROR(SQRT(($E1059-$E$1136)^2+($AG1059-$AG$1136)^2),0)</f>
        <v>1.0001279994884111</v>
      </c>
      <c r="CO1059" s="197" t="str">
        <f>IF(CN1059&lt;=SMALL(CN$3:CN$1130,1),"MAS PARECIDO","NO")</f>
        <v>NO</v>
      </c>
      <c r="CP1059" s="197" t="str">
        <f>IF(CN1059&lt;=SMALL(CN$3:CN$1130,5),"SIMILAR","NO")</f>
        <v>NO</v>
      </c>
      <c r="CQ1059" s="197" t="str">
        <f t="shared" si="805"/>
        <v>N/A</v>
      </c>
      <c r="CR1059" s="197">
        <f t="shared" si="806"/>
        <v>0</v>
      </c>
      <c r="CS1059" s="198">
        <f t="shared" si="807"/>
        <v>0</v>
      </c>
      <c r="CT1059" s="199">
        <f>IFERROR(SQRT(($E1059-$E$1136)^2+($AJ1059-$AJ$1136)^2),0)</f>
        <v>0.3337171354183095</v>
      </c>
      <c r="CU1059" s="197" t="str">
        <f>IF(CT1059&lt;=SMALL(CT$3:CT$1130,1),"MAS PARECIDO","NO")</f>
        <v>NO</v>
      </c>
      <c r="CV1059" s="197" t="str">
        <f>IF(CT1059&lt;=SMALL(CT$3:CT$1130,5),"SIMILAR","NO")</f>
        <v>NO</v>
      </c>
      <c r="CW1059" s="197" t="str">
        <f t="shared" si="808"/>
        <v>N/A</v>
      </c>
      <c r="CX1059" s="197">
        <f t="shared" si="809"/>
        <v>0</v>
      </c>
      <c r="CY1059" s="198">
        <f t="shared" si="810"/>
        <v>0</v>
      </c>
      <c r="CZ1059" s="2">
        <v>0</v>
      </c>
      <c r="DA1059" s="2" t="s">
        <v>2866</v>
      </c>
      <c r="DB1059" s="2">
        <v>2</v>
      </c>
      <c r="DC1059" s="2" t="s">
        <v>310</v>
      </c>
    </row>
    <row r="1060" spans="1:107">
      <c r="A1060" s="24" t="s">
        <v>1204</v>
      </c>
      <c r="B1060" s="46">
        <v>173989.59</v>
      </c>
      <c r="C1060" s="190">
        <f>(B1060-$B$1132)/($B$1133-$B$1132)</f>
        <v>0.19811337174639293</v>
      </c>
      <c r="D1060" s="46">
        <v>5000</v>
      </c>
      <c r="E1060" s="190">
        <f>(D1060-$D$1132)/($D$1133-$D$1132)</f>
        <v>9.9702991089732698E-3</v>
      </c>
      <c r="F1060" s="46" t="s">
        <v>203</v>
      </c>
      <c r="G1060" s="192">
        <f>VLOOKUP(F1060,'DATOS DE SOPORTE'!$Y$5:$Z$8,2,FALSE)</f>
        <v>3</v>
      </c>
      <c r="H1060" s="190">
        <f>(G1060-$G$1132)/($G$1133-$G$1132)</f>
        <v>0.66666666666666663</v>
      </c>
      <c r="I1060" s="50">
        <v>3</v>
      </c>
      <c r="J1060" s="200">
        <f t="shared" si="770"/>
        <v>3</v>
      </c>
      <c r="K1060" s="190">
        <f>(J1060-$J$1132)/($J$1133-$J$1132)</f>
        <v>0.6</v>
      </c>
      <c r="L1060" s="193" t="str">
        <f t="shared" si="771"/>
        <v>SI</v>
      </c>
      <c r="M1060" s="46" t="s">
        <v>56</v>
      </c>
      <c r="N1060" s="192">
        <f t="shared" si="772"/>
        <v>1</v>
      </c>
      <c r="O1060" s="190">
        <f>(N1060-N$1132)/(N$1133-N$1132)</f>
        <v>0</v>
      </c>
      <c r="P1060" s="46" t="s">
        <v>58</v>
      </c>
      <c r="Q1060" s="192">
        <f t="shared" si="773"/>
        <v>3</v>
      </c>
      <c r="R1060" s="190">
        <f>(Q1060-Q$1132)/(Q$1133-Q$1132)</f>
        <v>1</v>
      </c>
      <c r="S1060" s="46" t="s">
        <v>194</v>
      </c>
      <c r="T1060" s="192">
        <f t="shared" si="774"/>
        <v>1</v>
      </c>
      <c r="U1060" s="190">
        <f>(T1060-T$1132)/(T$1133-T$1132)</f>
        <v>0</v>
      </c>
      <c r="V1060" s="46" t="s">
        <v>62</v>
      </c>
      <c r="W1060" s="194">
        <f>VLOOKUP(V1060,'DATOS DE SOPORTE'!$S$5:$T$10,2,FALSE)</f>
        <v>1</v>
      </c>
      <c r="X1060" s="201">
        <f>(W1060-W$1132)/(W$1133-W$1132)</f>
        <v>0</v>
      </c>
      <c r="Y1060" s="46" t="s">
        <v>188</v>
      </c>
      <c r="Z1060" s="194">
        <f t="shared" si="775"/>
        <v>1</v>
      </c>
      <c r="AA1060" s="201">
        <f>(Z1060-Z$1132)/(Z$1133-Z$1132)</f>
        <v>0</v>
      </c>
      <c r="AB1060" s="46" t="s">
        <v>136</v>
      </c>
      <c r="AC1060" s="194">
        <f t="shared" si="776"/>
        <v>2</v>
      </c>
      <c r="AD1060" s="201">
        <f>(AC1060-AC$1132)/(AC$1133-AC$1132)</f>
        <v>1</v>
      </c>
      <c r="AE1060" s="46" t="s">
        <v>136</v>
      </c>
      <c r="AF1060" s="194">
        <f t="shared" si="777"/>
        <v>2</v>
      </c>
      <c r="AG1060" s="201">
        <f>(AF1060-AF$1132)/(AF$1133-AF$1132)</f>
        <v>1</v>
      </c>
      <c r="AH1060" s="24" t="s">
        <v>67</v>
      </c>
      <c r="AI1060" s="194">
        <f>VLOOKUP(AH1060,'DATOS DE SOPORTE'!$V$5:$W$8,2,FALSE)</f>
        <v>1</v>
      </c>
      <c r="AJ1060" s="201">
        <f>(AI1060-AI$1132)/(AI$1133-AI$1132)</f>
        <v>0</v>
      </c>
      <c r="AK1060" s="58" t="str">
        <f t="shared" si="769"/>
        <v>Bueno</v>
      </c>
      <c r="AL1060" s="196">
        <f>IFERROR(SQRT(($E1060-$E$1136)^2+($C1060-$C$1136)^2),0)</f>
        <v>1.2221527108059828E-2</v>
      </c>
      <c r="AM1060" s="197" t="str">
        <f>IF(AL1060&lt;=SMALL($AL$3:$AL$1130,1),"MAS PARECIDO","NO")</f>
        <v>NO</v>
      </c>
      <c r="AN1060" s="197" t="str">
        <f>IF(AL1060&lt;=SMALL($AL$3:$AL$1130,5),"SIMILAR","NO")</f>
        <v>SIMILAR</v>
      </c>
      <c r="AO1060" s="197" t="str">
        <f t="shared" si="778"/>
        <v>Bueno</v>
      </c>
      <c r="AP1060" s="197">
        <f t="shared" si="779"/>
        <v>1</v>
      </c>
      <c r="AQ1060" s="198">
        <f t="shared" si="780"/>
        <v>173989.59</v>
      </c>
      <c r="AR1060" s="196">
        <f>IFERROR(SQRT(($E1060-$E$1136)^2+($H1060-$H$1136)^2),0)</f>
        <v>0.33348330859486974</v>
      </c>
      <c r="AS1060" s="197" t="str">
        <f>IF(AR1060&lt;=SMALL(AR$3:AR$1130,1),"MAS PARECIDO","NO")</f>
        <v>NO</v>
      </c>
      <c r="AT1060" s="197" t="str">
        <f>IF(AR1060&lt;=SMALL(AR$3:AR$1130,5),"SIMILAR","NO")</f>
        <v>NO</v>
      </c>
      <c r="AU1060" s="197" t="str">
        <f t="shared" si="781"/>
        <v>N/A</v>
      </c>
      <c r="AV1060" s="197">
        <f t="shared" si="782"/>
        <v>0</v>
      </c>
      <c r="AW1060" s="198">
        <f t="shared" si="783"/>
        <v>0</v>
      </c>
      <c r="AX1060" s="199">
        <f>IFERROR(SQRT(($E1060-$E$1136)^2+($K1060-$K$1136)^2),0)</f>
        <v>0.40012498797284579</v>
      </c>
      <c r="AY1060" s="197" t="str">
        <f>IF(AX1060&lt;=SMALL(AX$3:AX$1130,1),"MAS PARECIDO","NO")</f>
        <v>NO</v>
      </c>
      <c r="AZ1060" s="197" t="str">
        <f>IF(AX1060&lt;=SMALL(AX$3:AX$1130,5),"SIMILAR","NO")</f>
        <v>NO</v>
      </c>
      <c r="BA1060" s="197" t="str">
        <f t="shared" si="784"/>
        <v>N/A</v>
      </c>
      <c r="BB1060" s="197">
        <f t="shared" si="785"/>
        <v>0</v>
      </c>
      <c r="BC1060" s="198">
        <f t="shared" si="786"/>
        <v>0</v>
      </c>
      <c r="BD1060" s="196">
        <f>IFERROR(SQRT(($E1060-$E$1136)^2+($O1060-$O$1136)^2),0)</f>
        <v>1.0000500017500475</v>
      </c>
      <c r="BE1060" s="197" t="str">
        <f>IF(BD1060&lt;=SMALL(BD$3:BD$1130,1),"MAS PARECIDO","NO")</f>
        <v>NO</v>
      </c>
      <c r="BF1060" s="197" t="str">
        <f>IF(BD1060&lt;=SMALL(BD$3:BD$1130,5),"SIMILAR","NO")</f>
        <v>NO</v>
      </c>
      <c r="BG1060" s="197" t="str">
        <f t="shared" si="787"/>
        <v>N/A</v>
      </c>
      <c r="BH1060" s="197">
        <f t="shared" si="788"/>
        <v>0</v>
      </c>
      <c r="BI1060" s="198">
        <f t="shared" si="789"/>
        <v>0</v>
      </c>
      <c r="BJ1060" s="199">
        <f>IFERROR(SQRT(($E1060-$E$1136)^2+($R1060-$R$1136)^2),0)</f>
        <v>0.5000999960010698</v>
      </c>
      <c r="BK1060" s="197" t="str">
        <f>IF(BJ1060&lt;=SMALL(BJ$3:BJ$1130,1),"MAS PARECIDO","NO")</f>
        <v>NO</v>
      </c>
      <c r="BL1060" s="197" t="str">
        <f>IF(BJ1060&lt;=SMALL(BJ$3:BJ$1130,5),"SIMILAR","NO")</f>
        <v>NO</v>
      </c>
      <c r="BM1060" s="197" t="str">
        <f t="shared" si="790"/>
        <v>N/A</v>
      </c>
      <c r="BN1060" s="197">
        <f t="shared" si="791"/>
        <v>0</v>
      </c>
      <c r="BO1060" s="198">
        <f t="shared" si="792"/>
        <v>0</v>
      </c>
      <c r="BP1060" s="199">
        <f>IFERROR(SQRT(($E1060-$E$1136)^2+($U1060-$U$1136)^2),0)</f>
        <v>1.0000300009000271E-2</v>
      </c>
      <c r="BQ1060" s="197" t="str">
        <f>IF(BP1060&lt;=SMALL(BP$3:BP$1130,1),"MAS PARECIDO","NO")</f>
        <v>NO</v>
      </c>
      <c r="BR1060" s="197" t="str">
        <f>IF(BP1060&lt;=SMALL(BP$3:BP$1130,5),"SIMILAR","NO")</f>
        <v>NO</v>
      </c>
      <c r="BS1060" s="197" t="str">
        <f t="shared" si="793"/>
        <v>N/A</v>
      </c>
      <c r="BT1060" s="197">
        <f t="shared" si="794"/>
        <v>0</v>
      </c>
      <c r="BU1060" s="198">
        <f t="shared" si="795"/>
        <v>0</v>
      </c>
      <c r="BV1060" s="199">
        <f>IFERROR(SQRT(($E1060-$E$1136)^2+($X1060-$X$1136)^2),0)</f>
        <v>1.0000300009000271E-2</v>
      </c>
      <c r="BW1060" s="197" t="str">
        <f>IF(BV1060&lt;=SMALL(BV$3:BV$1130,1),"MAS PARECIDO","NO")</f>
        <v>NO</v>
      </c>
      <c r="BX1060" s="197" t="str">
        <f>IF(BV1060&lt;=SMALL(BV$3:BV$1130,5),"SIMILAR","NO")</f>
        <v>NO</v>
      </c>
      <c r="BY1060" s="197" t="str">
        <f t="shared" si="796"/>
        <v>N/A</v>
      </c>
      <c r="BZ1060" s="197">
        <f t="shared" si="797"/>
        <v>0</v>
      </c>
      <c r="CA1060" s="198">
        <f t="shared" si="798"/>
        <v>0</v>
      </c>
      <c r="CB1060" s="199">
        <f>IFERROR(SQRT(($E1060-$E$1136)^2+($AA1060-$AA$1136)^2),0)</f>
        <v>1.0000300009000271E-2</v>
      </c>
      <c r="CC1060" s="197" t="str">
        <f>IF(CB1060&lt;=SMALL(CB$3:CB$1130,1),"MAS PARECIDO","NO")</f>
        <v>NO</v>
      </c>
      <c r="CD1060" s="197" t="str">
        <f>IF(CB1060&lt;=SMALL(CB$3:CB$1130,5),"SIMILAR","NO")</f>
        <v>NO</v>
      </c>
      <c r="CE1060" s="197" t="str">
        <f t="shared" si="799"/>
        <v>N/A</v>
      </c>
      <c r="CF1060" s="197">
        <f t="shared" si="800"/>
        <v>0</v>
      </c>
      <c r="CG1060" s="198">
        <f t="shared" si="801"/>
        <v>0</v>
      </c>
      <c r="CH1060" s="199">
        <f>IFERROR(SQRT(($E1060-$E$1136)^2+($AD1060-$AD$1136)^2),0)</f>
        <v>1.0000300009000271E-2</v>
      </c>
      <c r="CI1060" s="197" t="str">
        <f>IF(CH1060&lt;=SMALL(CH$3:CH$1130,1),"MAS PARECIDO","NO")</f>
        <v>NO</v>
      </c>
      <c r="CJ1060" s="197" t="str">
        <f>IF(CH1060&lt;=SMALL(CH$3:CH$1130,5),"SIMILAR","NO")</f>
        <v>NO</v>
      </c>
      <c r="CK1060" s="197" t="str">
        <f t="shared" si="802"/>
        <v>N/A</v>
      </c>
      <c r="CL1060" s="197">
        <f t="shared" si="803"/>
        <v>0</v>
      </c>
      <c r="CM1060" s="198">
        <f t="shared" si="804"/>
        <v>0</v>
      </c>
      <c r="CN1060" s="199">
        <f>IFERROR(SQRT(($E1060-$E$1136)^2+($AG1060-$AG$1136)^2),0)</f>
        <v>1.0000300009000271E-2</v>
      </c>
      <c r="CO1060" s="197" t="str">
        <f>IF(CN1060&lt;=SMALL(CN$3:CN$1130,1),"MAS PARECIDO","NO")</f>
        <v>NO</v>
      </c>
      <c r="CP1060" s="197" t="str">
        <f>IF(CN1060&lt;=SMALL(CN$3:CN$1130,5),"SIMILAR","NO")</f>
        <v>NO</v>
      </c>
      <c r="CQ1060" s="197" t="str">
        <f t="shared" si="805"/>
        <v>N/A</v>
      </c>
      <c r="CR1060" s="197">
        <f t="shared" si="806"/>
        <v>0</v>
      </c>
      <c r="CS1060" s="198">
        <f t="shared" si="807"/>
        <v>0</v>
      </c>
      <c r="CT1060" s="199">
        <f>IFERROR(SQRT(($E1060-$E$1136)^2+($AJ1060-$AJ$1136)^2),0)</f>
        <v>1.0000300009000271E-2</v>
      </c>
      <c r="CU1060" s="197" t="str">
        <f>IF(CT1060&lt;=SMALL(CT$3:CT$1130,1),"MAS PARECIDO","NO")</f>
        <v>NO</v>
      </c>
      <c r="CV1060" s="197" t="str">
        <f>IF(CT1060&lt;=SMALL(CT$3:CT$1130,5),"SIMILAR","NO")</f>
        <v>NO</v>
      </c>
      <c r="CW1060" s="197" t="str">
        <f t="shared" si="808"/>
        <v>N/A</v>
      </c>
      <c r="CX1060" s="197">
        <f t="shared" si="809"/>
        <v>0</v>
      </c>
      <c r="CY1060" s="198">
        <f t="shared" si="810"/>
        <v>0</v>
      </c>
      <c r="CZ1060" s="2">
        <v>0</v>
      </c>
      <c r="DA1060" s="2" t="s">
        <v>2867</v>
      </c>
      <c r="DB1060" s="2">
        <v>0</v>
      </c>
      <c r="DC1060" s="2" t="s">
        <v>189</v>
      </c>
    </row>
    <row r="1061" spans="1:107">
      <c r="A1061" s="24" t="s">
        <v>1205</v>
      </c>
      <c r="B1061" s="46">
        <v>89545.12</v>
      </c>
      <c r="C1061" s="190">
        <f>(B1061-$B$1132)/($B$1133-$B$1132)</f>
        <v>9.9405115521880402E-2</v>
      </c>
      <c r="D1061" s="46">
        <v>8500</v>
      </c>
      <c r="E1061" s="190">
        <f>(D1061-$D$1132)/($D$1133-$D$1132)</f>
        <v>1.6970509115273459E-2</v>
      </c>
      <c r="F1061" s="46" t="s">
        <v>53</v>
      </c>
      <c r="G1061" s="192">
        <f>VLOOKUP(F1061,'DATOS DE SOPORTE'!$Y$5:$Z$8,2,FALSE)</f>
        <v>2</v>
      </c>
      <c r="H1061" s="190">
        <f>(G1061-$G$1132)/($G$1133-$G$1132)</f>
        <v>0.33333333333333331</v>
      </c>
      <c r="I1061" s="50">
        <v>1</v>
      </c>
      <c r="J1061" s="200">
        <f t="shared" si="770"/>
        <v>1</v>
      </c>
      <c r="K1061" s="190">
        <f>(J1061-$J$1132)/($J$1133-$J$1132)</f>
        <v>0.2</v>
      </c>
      <c r="L1061" s="193" t="str">
        <f t="shared" si="771"/>
        <v>SI</v>
      </c>
      <c r="M1061" s="46" t="s">
        <v>192</v>
      </c>
      <c r="N1061" s="192">
        <f t="shared" si="772"/>
        <v>2</v>
      </c>
      <c r="O1061" s="190">
        <f>(N1061-N$1132)/(N$1133-N$1132)</f>
        <v>1</v>
      </c>
      <c r="P1061" s="46" t="s">
        <v>193</v>
      </c>
      <c r="Q1061" s="192">
        <f t="shared" si="773"/>
        <v>2</v>
      </c>
      <c r="R1061" s="190">
        <f>(Q1061-Q$1132)/(Q$1133-Q$1132)</f>
        <v>0.5</v>
      </c>
      <c r="S1061" s="46" t="s">
        <v>194</v>
      </c>
      <c r="T1061" s="192">
        <f t="shared" si="774"/>
        <v>1</v>
      </c>
      <c r="U1061" s="190">
        <f>(T1061-T$1132)/(T$1133-T$1132)</f>
        <v>0</v>
      </c>
      <c r="V1061" s="46" t="s">
        <v>212</v>
      </c>
      <c r="W1061" s="194">
        <f>VLOOKUP(V1061,'DATOS DE SOPORTE'!$S$5:$T$10,2,FALSE)</f>
        <v>3</v>
      </c>
      <c r="X1061" s="201">
        <f>(W1061-W$1132)/(W$1133-W$1132)</f>
        <v>0.4</v>
      </c>
      <c r="Y1061" s="46" t="s">
        <v>188</v>
      </c>
      <c r="Z1061" s="194">
        <f t="shared" si="775"/>
        <v>1</v>
      </c>
      <c r="AA1061" s="201">
        <f>(Z1061-Z$1132)/(Z$1133-Z$1132)</f>
        <v>0</v>
      </c>
      <c r="AB1061" s="46" t="s">
        <v>136</v>
      </c>
      <c r="AC1061" s="194">
        <f t="shared" si="776"/>
        <v>2</v>
      </c>
      <c r="AD1061" s="201">
        <f>(AC1061-AC$1132)/(AC$1133-AC$1132)</f>
        <v>1</v>
      </c>
      <c r="AE1061" s="46" t="s">
        <v>136</v>
      </c>
      <c r="AF1061" s="194">
        <f t="shared" si="777"/>
        <v>2</v>
      </c>
      <c r="AG1061" s="201">
        <f>(AF1061-AF$1132)/(AF$1133-AF$1132)</f>
        <v>1</v>
      </c>
      <c r="AH1061" s="24" t="s">
        <v>67</v>
      </c>
      <c r="AI1061" s="194">
        <f>VLOOKUP(AH1061,'DATOS DE SOPORTE'!$V$5:$W$8,2,FALSE)</f>
        <v>1</v>
      </c>
      <c r="AJ1061" s="201">
        <f>(AI1061-AI$1132)/(AI$1133-AI$1132)</f>
        <v>0</v>
      </c>
      <c r="AK1061" s="58" t="str">
        <f t="shared" si="769"/>
        <v>Bueno</v>
      </c>
      <c r="AL1061" s="196">
        <f>IFERROR(SQRT(($E1061-$E$1136)^2+($C1061-$C$1136)^2),0)</f>
        <v>0.10709190335653454</v>
      </c>
      <c r="AM1061" s="197" t="str">
        <f>IF(AL1061&lt;=SMALL($AL$3:$AL$1130,1),"MAS PARECIDO","NO")</f>
        <v>NO</v>
      </c>
      <c r="AN1061" s="197" t="str">
        <f>IF(AL1061&lt;=SMALL($AL$3:$AL$1130,5),"SIMILAR","NO")</f>
        <v>NO</v>
      </c>
      <c r="AO1061" s="197" t="str">
        <f t="shared" si="778"/>
        <v>N/A</v>
      </c>
      <c r="AP1061" s="197">
        <f t="shared" si="779"/>
        <v>0</v>
      </c>
      <c r="AQ1061" s="198">
        <f t="shared" si="780"/>
        <v>0</v>
      </c>
      <c r="AR1061" s="196">
        <f>IFERROR(SQRT(($E1061-$E$1136)^2+($H1061-$H$1136)^2),0)</f>
        <v>1.7000510015300459E-2</v>
      </c>
      <c r="AS1061" s="197" t="str">
        <f>IF(AR1061&lt;=SMALL(AR$3:AR$1130,1),"MAS PARECIDO","NO")</f>
        <v>NO</v>
      </c>
      <c r="AT1061" s="197" t="str">
        <f>IF(AR1061&lt;=SMALL(AR$3:AR$1130,5),"SIMILAR","NO")</f>
        <v>NO</v>
      </c>
      <c r="AU1061" s="197" t="str">
        <f t="shared" si="781"/>
        <v>N/A</v>
      </c>
      <c r="AV1061" s="197">
        <f t="shared" si="782"/>
        <v>0</v>
      </c>
      <c r="AW1061" s="198">
        <f t="shared" si="783"/>
        <v>0</v>
      </c>
      <c r="AX1061" s="199">
        <f>IFERROR(SQRT(($E1061-$E$1136)^2+($K1061-$K$1136)^2),0)</f>
        <v>1.7000510015300459E-2</v>
      </c>
      <c r="AY1061" s="197" t="str">
        <f>IF(AX1061&lt;=SMALL(AX$3:AX$1130,1),"MAS PARECIDO","NO")</f>
        <v>NO</v>
      </c>
      <c r="AZ1061" s="197" t="str">
        <f>IF(AX1061&lt;=SMALL(AX$3:AX$1130,5),"SIMILAR","NO")</f>
        <v>NO</v>
      </c>
      <c r="BA1061" s="197" t="str">
        <f t="shared" si="784"/>
        <v>N/A</v>
      </c>
      <c r="BB1061" s="197">
        <f t="shared" si="785"/>
        <v>0</v>
      </c>
      <c r="BC1061" s="198">
        <f t="shared" si="786"/>
        <v>0</v>
      </c>
      <c r="BD1061" s="196">
        <f>IFERROR(SQRT(($E1061-$E$1136)^2+($O1061-$O$1136)^2),0)</f>
        <v>1.7000510015300459E-2</v>
      </c>
      <c r="BE1061" s="197" t="str">
        <f>IF(BD1061&lt;=SMALL(BD$3:BD$1130,1),"MAS PARECIDO","NO")</f>
        <v>NO</v>
      </c>
      <c r="BF1061" s="197" t="str">
        <f>IF(BD1061&lt;=SMALL(BD$3:BD$1130,5),"SIMILAR","NO")</f>
        <v>NO</v>
      </c>
      <c r="BG1061" s="197" t="str">
        <f t="shared" si="787"/>
        <v>N/A</v>
      </c>
      <c r="BH1061" s="197">
        <f t="shared" si="788"/>
        <v>0</v>
      </c>
      <c r="BI1061" s="198">
        <f t="shared" si="789"/>
        <v>0</v>
      </c>
      <c r="BJ1061" s="199">
        <f>IFERROR(SQRT(($E1061-$E$1136)^2+($R1061-$R$1136)^2),0)</f>
        <v>1.7000510015300459E-2</v>
      </c>
      <c r="BK1061" s="197" t="str">
        <f>IF(BJ1061&lt;=SMALL(BJ$3:BJ$1130,1),"MAS PARECIDO","NO")</f>
        <v>NO</v>
      </c>
      <c r="BL1061" s="197" t="str">
        <f>IF(BJ1061&lt;=SMALL(BJ$3:BJ$1130,5),"SIMILAR","NO")</f>
        <v>NO</v>
      </c>
      <c r="BM1061" s="197" t="str">
        <f t="shared" si="790"/>
        <v>N/A</v>
      </c>
      <c r="BN1061" s="197">
        <f t="shared" si="791"/>
        <v>0</v>
      </c>
      <c r="BO1061" s="198">
        <f t="shared" si="792"/>
        <v>0</v>
      </c>
      <c r="BP1061" s="199">
        <f>IFERROR(SQRT(($E1061-$E$1136)^2+($U1061-$U$1136)^2),0)</f>
        <v>1.7000510015300459E-2</v>
      </c>
      <c r="BQ1061" s="197" t="str">
        <f>IF(BP1061&lt;=SMALL(BP$3:BP$1130,1),"MAS PARECIDO","NO")</f>
        <v>NO</v>
      </c>
      <c r="BR1061" s="197" t="str">
        <f>IF(BP1061&lt;=SMALL(BP$3:BP$1130,5),"SIMILAR","NO")</f>
        <v>NO</v>
      </c>
      <c r="BS1061" s="197" t="str">
        <f t="shared" si="793"/>
        <v>N/A</v>
      </c>
      <c r="BT1061" s="197">
        <f t="shared" si="794"/>
        <v>0</v>
      </c>
      <c r="BU1061" s="198">
        <f t="shared" si="795"/>
        <v>0</v>
      </c>
      <c r="BV1061" s="199">
        <f>IFERROR(SQRT(($E1061-$E$1136)^2+($X1061-$X$1136)^2),0)</f>
        <v>0.40036110867663</v>
      </c>
      <c r="BW1061" s="197" t="str">
        <f>IF(BV1061&lt;=SMALL(BV$3:BV$1130,1),"MAS PARECIDO","NO")</f>
        <v>NO</v>
      </c>
      <c r="BX1061" s="197" t="str">
        <f>IF(BV1061&lt;=SMALL(BV$3:BV$1130,5),"SIMILAR","NO")</f>
        <v>NO</v>
      </c>
      <c r="BY1061" s="197" t="str">
        <f t="shared" si="796"/>
        <v>N/A</v>
      </c>
      <c r="BZ1061" s="197">
        <f t="shared" si="797"/>
        <v>0</v>
      </c>
      <c r="CA1061" s="198">
        <f t="shared" si="798"/>
        <v>0</v>
      </c>
      <c r="CB1061" s="199">
        <f>IFERROR(SQRT(($E1061-$E$1136)^2+($AA1061-$AA$1136)^2),0)</f>
        <v>1.7000510015300459E-2</v>
      </c>
      <c r="CC1061" s="197" t="str">
        <f>IF(CB1061&lt;=SMALL(CB$3:CB$1130,1),"MAS PARECIDO","NO")</f>
        <v>NO</v>
      </c>
      <c r="CD1061" s="197" t="str">
        <f>IF(CB1061&lt;=SMALL(CB$3:CB$1130,5),"SIMILAR","NO")</f>
        <v>NO</v>
      </c>
      <c r="CE1061" s="197" t="str">
        <f t="shared" si="799"/>
        <v>N/A</v>
      </c>
      <c r="CF1061" s="197">
        <f t="shared" si="800"/>
        <v>0</v>
      </c>
      <c r="CG1061" s="198">
        <f t="shared" si="801"/>
        <v>0</v>
      </c>
      <c r="CH1061" s="199">
        <f>IFERROR(SQRT(($E1061-$E$1136)^2+($AD1061-$AD$1136)^2),0)</f>
        <v>1.7000510015300459E-2</v>
      </c>
      <c r="CI1061" s="197" t="str">
        <f>IF(CH1061&lt;=SMALL(CH$3:CH$1130,1),"MAS PARECIDO","NO")</f>
        <v>NO</v>
      </c>
      <c r="CJ1061" s="197" t="str">
        <f>IF(CH1061&lt;=SMALL(CH$3:CH$1130,5),"SIMILAR","NO")</f>
        <v>NO</v>
      </c>
      <c r="CK1061" s="197" t="str">
        <f t="shared" si="802"/>
        <v>N/A</v>
      </c>
      <c r="CL1061" s="197">
        <f t="shared" si="803"/>
        <v>0</v>
      </c>
      <c r="CM1061" s="198">
        <f t="shared" si="804"/>
        <v>0</v>
      </c>
      <c r="CN1061" s="199">
        <f>IFERROR(SQRT(($E1061-$E$1136)^2+($AG1061-$AG$1136)^2),0)</f>
        <v>1.7000510015300459E-2</v>
      </c>
      <c r="CO1061" s="197" t="str">
        <f>IF(CN1061&lt;=SMALL(CN$3:CN$1130,1),"MAS PARECIDO","NO")</f>
        <v>NO</v>
      </c>
      <c r="CP1061" s="197" t="str">
        <f>IF(CN1061&lt;=SMALL(CN$3:CN$1130,5),"SIMILAR","NO")</f>
        <v>NO</v>
      </c>
      <c r="CQ1061" s="197" t="str">
        <f t="shared" si="805"/>
        <v>N/A</v>
      </c>
      <c r="CR1061" s="197">
        <f t="shared" si="806"/>
        <v>0</v>
      </c>
      <c r="CS1061" s="198">
        <f t="shared" si="807"/>
        <v>0</v>
      </c>
      <c r="CT1061" s="199">
        <f>IFERROR(SQRT(($E1061-$E$1136)^2+($AJ1061-$AJ$1136)^2),0)</f>
        <v>1.7000510015300459E-2</v>
      </c>
      <c r="CU1061" s="197" t="str">
        <f>IF(CT1061&lt;=SMALL(CT$3:CT$1130,1),"MAS PARECIDO","NO")</f>
        <v>NO</v>
      </c>
      <c r="CV1061" s="197" t="str">
        <f>IF(CT1061&lt;=SMALL(CT$3:CT$1130,5),"SIMILAR","NO")</f>
        <v>NO</v>
      </c>
      <c r="CW1061" s="197" t="str">
        <f t="shared" si="808"/>
        <v>N/A</v>
      </c>
      <c r="CX1061" s="197">
        <f t="shared" si="809"/>
        <v>0</v>
      </c>
      <c r="CY1061" s="198">
        <f t="shared" si="810"/>
        <v>0</v>
      </c>
      <c r="CZ1061" s="2">
        <v>0</v>
      </c>
      <c r="DA1061" s="2" t="s">
        <v>2868</v>
      </c>
      <c r="DB1061" s="2">
        <v>0</v>
      </c>
      <c r="DC1061" s="2" t="s">
        <v>189</v>
      </c>
    </row>
    <row r="1062" spans="1:107">
      <c r="A1062" s="24" t="s">
        <v>1206</v>
      </c>
      <c r="B1062" s="46">
        <v>122736.44</v>
      </c>
      <c r="C1062" s="190">
        <f>(B1062-$B$1132)/($B$1133-$B$1132)</f>
        <v>0.13820288782111784</v>
      </c>
      <c r="D1062" s="46">
        <v>19500</v>
      </c>
      <c r="E1062" s="190">
        <f>(D1062-$D$1132)/($D$1133-$D$1132)</f>
        <v>3.8971169135074049E-2</v>
      </c>
      <c r="F1062" s="46" t="s">
        <v>53</v>
      </c>
      <c r="G1062" s="192">
        <f>VLOOKUP(F1062,'DATOS DE SOPORTE'!$Y$5:$Z$8,2,FALSE)</f>
        <v>2</v>
      </c>
      <c r="H1062" s="190">
        <f>(G1062-$G$1132)/($G$1133-$G$1132)</f>
        <v>0.33333333333333331</v>
      </c>
      <c r="I1062" s="50">
        <v>1</v>
      </c>
      <c r="J1062" s="200">
        <f t="shared" si="770"/>
        <v>1</v>
      </c>
      <c r="K1062" s="190">
        <f>(J1062-$J$1132)/($J$1133-$J$1132)</f>
        <v>0.2</v>
      </c>
      <c r="L1062" s="193" t="str">
        <f t="shared" si="771"/>
        <v>SI</v>
      </c>
      <c r="M1062" s="46" t="s">
        <v>192</v>
      </c>
      <c r="N1062" s="192">
        <f t="shared" si="772"/>
        <v>2</v>
      </c>
      <c r="O1062" s="190">
        <f>(N1062-N$1132)/(N$1133-N$1132)</f>
        <v>1</v>
      </c>
      <c r="P1062" s="46" t="s">
        <v>193</v>
      </c>
      <c r="Q1062" s="192">
        <f t="shared" si="773"/>
        <v>2</v>
      </c>
      <c r="R1062" s="190">
        <f>(Q1062-Q$1132)/(Q$1133-Q$1132)</f>
        <v>0.5</v>
      </c>
      <c r="S1062" s="46" t="s">
        <v>194</v>
      </c>
      <c r="T1062" s="192">
        <f t="shared" si="774"/>
        <v>1</v>
      </c>
      <c r="U1062" s="190">
        <f>(T1062-T$1132)/(T$1133-T$1132)</f>
        <v>0</v>
      </c>
      <c r="V1062" s="46" t="s">
        <v>62</v>
      </c>
      <c r="W1062" s="194">
        <f>VLOOKUP(V1062,'DATOS DE SOPORTE'!$S$5:$T$10,2,FALSE)</f>
        <v>1</v>
      </c>
      <c r="X1062" s="201">
        <f>(W1062-W$1132)/(W$1133-W$1132)</f>
        <v>0</v>
      </c>
      <c r="Y1062" s="46" t="s">
        <v>136</v>
      </c>
      <c r="Z1062" s="194">
        <f t="shared" si="775"/>
        <v>2</v>
      </c>
      <c r="AA1062" s="201">
        <f>(Z1062-Z$1132)/(Z$1133-Z$1132)</f>
        <v>1</v>
      </c>
      <c r="AB1062" s="46" t="s">
        <v>136</v>
      </c>
      <c r="AC1062" s="194">
        <f t="shared" si="776"/>
        <v>2</v>
      </c>
      <c r="AD1062" s="201">
        <f>(AC1062-AC$1132)/(AC$1133-AC$1132)</f>
        <v>1</v>
      </c>
      <c r="AE1062" s="46" t="s">
        <v>136</v>
      </c>
      <c r="AF1062" s="194">
        <f t="shared" si="777"/>
        <v>2</v>
      </c>
      <c r="AG1062" s="201">
        <f>(AF1062-AF$1132)/(AF$1133-AF$1132)</f>
        <v>1</v>
      </c>
      <c r="AH1062" s="24" t="s">
        <v>67</v>
      </c>
      <c r="AI1062" s="194">
        <f>VLOOKUP(AH1062,'DATOS DE SOPORTE'!$V$5:$W$8,2,FALSE)</f>
        <v>1</v>
      </c>
      <c r="AJ1062" s="201">
        <f>(AI1062-AI$1132)/(AI$1133-AI$1132)</f>
        <v>0</v>
      </c>
      <c r="AK1062" s="58" t="str">
        <f t="shared" si="769"/>
        <v>Bueno</v>
      </c>
      <c r="AL1062" s="196">
        <f>IFERROR(SQRT(($E1062-$E$1136)^2+($C1062-$C$1136)^2),0)</f>
        <v>7.7469587396157766E-2</v>
      </c>
      <c r="AM1062" s="197" t="str">
        <f>IF(AL1062&lt;=SMALL($AL$3:$AL$1130,1),"MAS PARECIDO","NO")</f>
        <v>NO</v>
      </c>
      <c r="AN1062" s="197" t="str">
        <f>IF(AL1062&lt;=SMALL($AL$3:$AL$1130,5),"SIMILAR","NO")</f>
        <v>NO</v>
      </c>
      <c r="AO1062" s="197" t="str">
        <f t="shared" si="778"/>
        <v>N/A</v>
      </c>
      <c r="AP1062" s="197">
        <f t="shared" si="779"/>
        <v>0</v>
      </c>
      <c r="AQ1062" s="198">
        <f t="shared" si="780"/>
        <v>0</v>
      </c>
      <c r="AR1062" s="196">
        <f>IFERROR(SQRT(($E1062-$E$1136)^2+($H1062-$H$1136)^2),0)</f>
        <v>3.9001170035101049E-2</v>
      </c>
      <c r="AS1062" s="197" t="str">
        <f>IF(AR1062&lt;=SMALL(AR$3:AR$1130,1),"MAS PARECIDO","NO")</f>
        <v>NO</v>
      </c>
      <c r="AT1062" s="197" t="str">
        <f>IF(AR1062&lt;=SMALL(AR$3:AR$1130,5),"SIMILAR","NO")</f>
        <v>NO</v>
      </c>
      <c r="AU1062" s="197" t="str">
        <f t="shared" si="781"/>
        <v>N/A</v>
      </c>
      <c r="AV1062" s="197">
        <f t="shared" si="782"/>
        <v>0</v>
      </c>
      <c r="AW1062" s="198">
        <f t="shared" si="783"/>
        <v>0</v>
      </c>
      <c r="AX1062" s="199">
        <f>IFERROR(SQRT(($E1062-$E$1136)^2+($K1062-$K$1136)^2),0)</f>
        <v>3.9001170035101049E-2</v>
      </c>
      <c r="AY1062" s="197" t="str">
        <f>IF(AX1062&lt;=SMALL(AX$3:AX$1130,1),"MAS PARECIDO","NO")</f>
        <v>NO</v>
      </c>
      <c r="AZ1062" s="197" t="str">
        <f>IF(AX1062&lt;=SMALL(AX$3:AX$1130,5),"SIMILAR","NO")</f>
        <v>NO</v>
      </c>
      <c r="BA1062" s="197" t="str">
        <f t="shared" si="784"/>
        <v>N/A</v>
      </c>
      <c r="BB1062" s="197">
        <f t="shared" si="785"/>
        <v>0</v>
      </c>
      <c r="BC1062" s="198">
        <f t="shared" si="786"/>
        <v>0</v>
      </c>
      <c r="BD1062" s="196">
        <f>IFERROR(SQRT(($E1062-$E$1136)^2+($O1062-$O$1136)^2),0)</f>
        <v>3.9001170035101049E-2</v>
      </c>
      <c r="BE1062" s="197" t="str">
        <f>IF(BD1062&lt;=SMALL(BD$3:BD$1130,1),"MAS PARECIDO","NO")</f>
        <v>NO</v>
      </c>
      <c r="BF1062" s="197" t="str">
        <f>IF(BD1062&lt;=SMALL(BD$3:BD$1130,5),"SIMILAR","NO")</f>
        <v>NO</v>
      </c>
      <c r="BG1062" s="197" t="str">
        <f t="shared" si="787"/>
        <v>N/A</v>
      </c>
      <c r="BH1062" s="197">
        <f t="shared" si="788"/>
        <v>0</v>
      </c>
      <c r="BI1062" s="198">
        <f t="shared" si="789"/>
        <v>0</v>
      </c>
      <c r="BJ1062" s="199">
        <f>IFERROR(SQRT(($E1062-$E$1136)^2+($R1062-$R$1136)^2),0)</f>
        <v>3.9001170035101049E-2</v>
      </c>
      <c r="BK1062" s="197" t="str">
        <f>IF(BJ1062&lt;=SMALL(BJ$3:BJ$1130,1),"MAS PARECIDO","NO")</f>
        <v>NO</v>
      </c>
      <c r="BL1062" s="197" t="str">
        <f>IF(BJ1062&lt;=SMALL(BJ$3:BJ$1130,5),"SIMILAR","NO")</f>
        <v>NO</v>
      </c>
      <c r="BM1062" s="197" t="str">
        <f t="shared" si="790"/>
        <v>N/A</v>
      </c>
      <c r="BN1062" s="197">
        <f t="shared" si="791"/>
        <v>0</v>
      </c>
      <c r="BO1062" s="198">
        <f t="shared" si="792"/>
        <v>0</v>
      </c>
      <c r="BP1062" s="199">
        <f>IFERROR(SQRT(($E1062-$E$1136)^2+($U1062-$U$1136)^2),0)</f>
        <v>3.9001170035101049E-2</v>
      </c>
      <c r="BQ1062" s="197" t="str">
        <f>IF(BP1062&lt;=SMALL(BP$3:BP$1130,1),"MAS PARECIDO","NO")</f>
        <v>NO</v>
      </c>
      <c r="BR1062" s="197" t="str">
        <f>IF(BP1062&lt;=SMALL(BP$3:BP$1130,5),"SIMILAR","NO")</f>
        <v>NO</v>
      </c>
      <c r="BS1062" s="197" t="str">
        <f t="shared" si="793"/>
        <v>N/A</v>
      </c>
      <c r="BT1062" s="197">
        <f t="shared" si="794"/>
        <v>0</v>
      </c>
      <c r="BU1062" s="198">
        <f t="shared" si="795"/>
        <v>0</v>
      </c>
      <c r="BV1062" s="199">
        <f>IFERROR(SQRT(($E1062-$E$1136)^2+($X1062-$X$1136)^2),0)</f>
        <v>3.9001170035101049E-2</v>
      </c>
      <c r="BW1062" s="197" t="str">
        <f>IF(BV1062&lt;=SMALL(BV$3:BV$1130,1),"MAS PARECIDO","NO")</f>
        <v>NO</v>
      </c>
      <c r="BX1062" s="197" t="str">
        <f>IF(BV1062&lt;=SMALL(BV$3:BV$1130,5),"SIMILAR","NO")</f>
        <v>NO</v>
      </c>
      <c r="BY1062" s="197" t="str">
        <f t="shared" si="796"/>
        <v>N/A</v>
      </c>
      <c r="BZ1062" s="197">
        <f t="shared" si="797"/>
        <v>0</v>
      </c>
      <c r="CA1062" s="198">
        <f t="shared" si="798"/>
        <v>0</v>
      </c>
      <c r="CB1062" s="199">
        <f>IFERROR(SQRT(($E1062-$E$1136)^2+($AA1062-$AA$1136)^2),0)</f>
        <v>1.0007602566369764</v>
      </c>
      <c r="CC1062" s="197" t="str">
        <f>IF(CB1062&lt;=SMALL(CB$3:CB$1130,1),"MAS PARECIDO","NO")</f>
        <v>NO</v>
      </c>
      <c r="CD1062" s="197" t="str">
        <f>IF(CB1062&lt;=SMALL(CB$3:CB$1130,5),"SIMILAR","NO")</f>
        <v>NO</v>
      </c>
      <c r="CE1062" s="197" t="str">
        <f t="shared" si="799"/>
        <v>N/A</v>
      </c>
      <c r="CF1062" s="197">
        <f t="shared" si="800"/>
        <v>0</v>
      </c>
      <c r="CG1062" s="198">
        <f t="shared" si="801"/>
        <v>0</v>
      </c>
      <c r="CH1062" s="199">
        <f>IFERROR(SQRT(($E1062-$E$1136)^2+($AD1062-$AD$1136)^2),0)</f>
        <v>3.9001170035101049E-2</v>
      </c>
      <c r="CI1062" s="197" t="str">
        <f>IF(CH1062&lt;=SMALL(CH$3:CH$1130,1),"MAS PARECIDO","NO")</f>
        <v>NO</v>
      </c>
      <c r="CJ1062" s="197" t="str">
        <f>IF(CH1062&lt;=SMALL(CH$3:CH$1130,5),"SIMILAR","NO")</f>
        <v>NO</v>
      </c>
      <c r="CK1062" s="197" t="str">
        <f t="shared" si="802"/>
        <v>N/A</v>
      </c>
      <c r="CL1062" s="197">
        <f t="shared" si="803"/>
        <v>0</v>
      </c>
      <c r="CM1062" s="198">
        <f t="shared" si="804"/>
        <v>0</v>
      </c>
      <c r="CN1062" s="199">
        <f>IFERROR(SQRT(($E1062-$E$1136)^2+($AG1062-$AG$1136)^2),0)</f>
        <v>3.9001170035101049E-2</v>
      </c>
      <c r="CO1062" s="197" t="str">
        <f>IF(CN1062&lt;=SMALL(CN$3:CN$1130,1),"MAS PARECIDO","NO")</f>
        <v>NO</v>
      </c>
      <c r="CP1062" s="197" t="str">
        <f>IF(CN1062&lt;=SMALL(CN$3:CN$1130,5),"SIMILAR","NO")</f>
        <v>NO</v>
      </c>
      <c r="CQ1062" s="197" t="str">
        <f t="shared" si="805"/>
        <v>N/A</v>
      </c>
      <c r="CR1062" s="197">
        <f t="shared" si="806"/>
        <v>0</v>
      </c>
      <c r="CS1062" s="198">
        <f t="shared" si="807"/>
        <v>0</v>
      </c>
      <c r="CT1062" s="199">
        <f>IFERROR(SQRT(($E1062-$E$1136)^2+($AJ1062-$AJ$1136)^2),0)</f>
        <v>3.9001170035101049E-2</v>
      </c>
      <c r="CU1062" s="197" t="str">
        <f>IF(CT1062&lt;=SMALL(CT$3:CT$1130,1),"MAS PARECIDO","NO")</f>
        <v>NO</v>
      </c>
      <c r="CV1062" s="197" t="str">
        <f>IF(CT1062&lt;=SMALL(CT$3:CT$1130,5),"SIMILAR","NO")</f>
        <v>NO</v>
      </c>
      <c r="CW1062" s="197" t="str">
        <f t="shared" si="808"/>
        <v>N/A</v>
      </c>
      <c r="CX1062" s="197">
        <f t="shared" si="809"/>
        <v>0</v>
      </c>
      <c r="CY1062" s="198">
        <f t="shared" si="810"/>
        <v>0</v>
      </c>
      <c r="CZ1062" s="2">
        <v>0</v>
      </c>
      <c r="DA1062" s="2" t="s">
        <v>2869</v>
      </c>
      <c r="DB1062" s="2">
        <v>0</v>
      </c>
      <c r="DC1062" s="2" t="s">
        <v>189</v>
      </c>
    </row>
    <row r="1063" spans="1:107">
      <c r="A1063" s="24" t="s">
        <v>1207</v>
      </c>
      <c r="B1063" s="46">
        <v>242201.66</v>
      </c>
      <c r="C1063" s="190">
        <f>(B1063-$B$1132)/($B$1133-$B$1132)</f>
        <v>0.27784736123279014</v>
      </c>
      <c r="D1063" s="46">
        <v>25000</v>
      </c>
      <c r="E1063" s="190">
        <f>(D1063-$D$1132)/($D$1133-$D$1132)</f>
        <v>4.9971499144974348E-2</v>
      </c>
      <c r="F1063" s="46" t="s">
        <v>191</v>
      </c>
      <c r="G1063" s="192">
        <f>VLOOKUP(F1063,'DATOS DE SOPORTE'!$Y$5:$Z$8,2,FALSE)</f>
        <v>1</v>
      </c>
      <c r="H1063" s="190">
        <f>(G1063-$G$1132)/($G$1133-$G$1132)</f>
        <v>0</v>
      </c>
      <c r="I1063" s="50">
        <v>2</v>
      </c>
      <c r="J1063" s="200">
        <f t="shared" si="770"/>
        <v>2</v>
      </c>
      <c r="K1063" s="190">
        <f>(J1063-$J$1132)/($J$1133-$J$1132)</f>
        <v>0.4</v>
      </c>
      <c r="L1063" s="193" t="str">
        <f t="shared" si="771"/>
        <v>SI</v>
      </c>
      <c r="M1063" s="46" t="s">
        <v>192</v>
      </c>
      <c r="N1063" s="192">
        <f t="shared" si="772"/>
        <v>2</v>
      </c>
      <c r="O1063" s="190">
        <f>(N1063-N$1132)/(N$1133-N$1132)</f>
        <v>1</v>
      </c>
      <c r="P1063" s="46" t="s">
        <v>193</v>
      </c>
      <c r="Q1063" s="192">
        <f t="shared" si="773"/>
        <v>2</v>
      </c>
      <c r="R1063" s="190">
        <f>(Q1063-Q$1132)/(Q$1133-Q$1132)</f>
        <v>0.5</v>
      </c>
      <c r="S1063" s="46" t="s">
        <v>194</v>
      </c>
      <c r="T1063" s="192">
        <f t="shared" si="774"/>
        <v>1</v>
      </c>
      <c r="U1063" s="190">
        <f>(T1063-T$1132)/(T$1133-T$1132)</f>
        <v>0</v>
      </c>
      <c r="V1063" s="46" t="s">
        <v>62</v>
      </c>
      <c r="W1063" s="194">
        <f>VLOOKUP(V1063,'DATOS DE SOPORTE'!$S$5:$T$10,2,FALSE)</f>
        <v>1</v>
      </c>
      <c r="X1063" s="201">
        <f>(W1063-W$1132)/(W$1133-W$1132)</f>
        <v>0</v>
      </c>
      <c r="Y1063" s="46" t="s">
        <v>188</v>
      </c>
      <c r="Z1063" s="194">
        <f t="shared" si="775"/>
        <v>1</v>
      </c>
      <c r="AA1063" s="201">
        <f>(Z1063-Z$1132)/(Z$1133-Z$1132)</f>
        <v>0</v>
      </c>
      <c r="AB1063" s="46" t="s">
        <v>136</v>
      </c>
      <c r="AC1063" s="194">
        <f t="shared" si="776"/>
        <v>2</v>
      </c>
      <c r="AD1063" s="201">
        <f>(AC1063-AC$1132)/(AC$1133-AC$1132)</f>
        <v>1</v>
      </c>
      <c r="AE1063" s="46" t="s">
        <v>188</v>
      </c>
      <c r="AF1063" s="194">
        <f t="shared" si="777"/>
        <v>1</v>
      </c>
      <c r="AG1063" s="201">
        <f>(AF1063-AF$1132)/(AF$1133-AF$1132)</f>
        <v>0</v>
      </c>
      <c r="AH1063" s="24" t="s">
        <v>67</v>
      </c>
      <c r="AI1063" s="194">
        <f>VLOOKUP(AH1063,'DATOS DE SOPORTE'!$V$5:$W$8,2,FALSE)</f>
        <v>1</v>
      </c>
      <c r="AJ1063" s="201">
        <f>(AI1063-AI$1132)/(AI$1133-AI$1132)</f>
        <v>0</v>
      </c>
      <c r="AK1063" s="58" t="str">
        <f t="shared" si="769"/>
        <v>Bueno</v>
      </c>
      <c r="AL1063" s="196">
        <f>IFERROR(SQRT(($E1063-$E$1136)^2+($C1063-$C$1136)^2),0)</f>
        <v>8.8242013704635941E-2</v>
      </c>
      <c r="AM1063" s="197" t="str">
        <f>IF(AL1063&lt;=SMALL($AL$3:$AL$1130,1),"MAS PARECIDO","NO")</f>
        <v>NO</v>
      </c>
      <c r="AN1063" s="197" t="str">
        <f>IF(AL1063&lt;=SMALL($AL$3:$AL$1130,5),"SIMILAR","NO")</f>
        <v>NO</v>
      </c>
      <c r="AO1063" s="197" t="str">
        <f t="shared" si="778"/>
        <v>N/A</v>
      </c>
      <c r="AP1063" s="197">
        <f t="shared" si="779"/>
        <v>0</v>
      </c>
      <c r="AQ1063" s="198">
        <f t="shared" si="780"/>
        <v>0</v>
      </c>
      <c r="AR1063" s="196">
        <f>IFERROR(SQRT(($E1063-$E$1136)^2+($H1063-$H$1136)^2),0)</f>
        <v>0.33706269612323075</v>
      </c>
      <c r="AS1063" s="197" t="str">
        <f>IF(AR1063&lt;=SMALL(AR$3:AR$1130,1),"MAS PARECIDO","NO")</f>
        <v>NO</v>
      </c>
      <c r="AT1063" s="197" t="str">
        <f>IF(AR1063&lt;=SMALL(AR$3:AR$1130,5),"SIMILAR","NO")</f>
        <v>NO</v>
      </c>
      <c r="AU1063" s="197" t="str">
        <f t="shared" si="781"/>
        <v>N/A</v>
      </c>
      <c r="AV1063" s="197">
        <f t="shared" si="782"/>
        <v>0</v>
      </c>
      <c r="AW1063" s="198">
        <f t="shared" si="783"/>
        <v>0</v>
      </c>
      <c r="AX1063" s="199">
        <f>IFERROR(SQRT(($E1063-$E$1136)^2+($K1063-$K$1136)^2),0)</f>
        <v>0.20615564510037138</v>
      </c>
      <c r="AY1063" s="197" t="str">
        <f>IF(AX1063&lt;=SMALL(AX$3:AX$1130,1),"MAS PARECIDO","NO")</f>
        <v>NO</v>
      </c>
      <c r="AZ1063" s="197" t="str">
        <f>IF(AX1063&lt;=SMALL(AX$3:AX$1130,5),"SIMILAR","NO")</f>
        <v>NO</v>
      </c>
      <c r="BA1063" s="197" t="str">
        <f t="shared" si="784"/>
        <v>N/A</v>
      </c>
      <c r="BB1063" s="197">
        <f t="shared" si="785"/>
        <v>0</v>
      </c>
      <c r="BC1063" s="198">
        <f t="shared" si="786"/>
        <v>0</v>
      </c>
      <c r="BD1063" s="196">
        <f>IFERROR(SQRT(($E1063-$E$1136)^2+($O1063-$O$1136)^2),0)</f>
        <v>5.0001500045001347E-2</v>
      </c>
      <c r="BE1063" s="197" t="str">
        <f>IF(BD1063&lt;=SMALL(BD$3:BD$1130,1),"MAS PARECIDO","NO")</f>
        <v>NO</v>
      </c>
      <c r="BF1063" s="197" t="str">
        <f>IF(BD1063&lt;=SMALL(BD$3:BD$1130,5),"SIMILAR","NO")</f>
        <v>NO</v>
      </c>
      <c r="BG1063" s="197" t="str">
        <f t="shared" si="787"/>
        <v>N/A</v>
      </c>
      <c r="BH1063" s="197">
        <f t="shared" si="788"/>
        <v>0</v>
      </c>
      <c r="BI1063" s="198">
        <f t="shared" si="789"/>
        <v>0</v>
      </c>
      <c r="BJ1063" s="199">
        <f>IFERROR(SQRT(($E1063-$E$1136)^2+($R1063-$R$1136)^2),0)</f>
        <v>5.0001500045001347E-2</v>
      </c>
      <c r="BK1063" s="197" t="str">
        <f>IF(BJ1063&lt;=SMALL(BJ$3:BJ$1130,1),"MAS PARECIDO","NO")</f>
        <v>NO</v>
      </c>
      <c r="BL1063" s="197" t="str">
        <f>IF(BJ1063&lt;=SMALL(BJ$3:BJ$1130,5),"SIMILAR","NO")</f>
        <v>NO</v>
      </c>
      <c r="BM1063" s="197" t="str">
        <f t="shared" si="790"/>
        <v>N/A</v>
      </c>
      <c r="BN1063" s="197">
        <f t="shared" si="791"/>
        <v>0</v>
      </c>
      <c r="BO1063" s="198">
        <f t="shared" si="792"/>
        <v>0</v>
      </c>
      <c r="BP1063" s="199">
        <f>IFERROR(SQRT(($E1063-$E$1136)^2+($U1063-$U$1136)^2),0)</f>
        <v>5.0001500045001347E-2</v>
      </c>
      <c r="BQ1063" s="197" t="str">
        <f>IF(BP1063&lt;=SMALL(BP$3:BP$1130,1),"MAS PARECIDO","NO")</f>
        <v>NO</v>
      </c>
      <c r="BR1063" s="197" t="str">
        <f>IF(BP1063&lt;=SMALL(BP$3:BP$1130,5),"SIMILAR","NO")</f>
        <v>NO</v>
      </c>
      <c r="BS1063" s="197" t="str">
        <f t="shared" si="793"/>
        <v>N/A</v>
      </c>
      <c r="BT1063" s="197">
        <f t="shared" si="794"/>
        <v>0</v>
      </c>
      <c r="BU1063" s="198">
        <f t="shared" si="795"/>
        <v>0</v>
      </c>
      <c r="BV1063" s="199">
        <f>IFERROR(SQRT(($E1063-$E$1136)^2+($X1063-$X$1136)^2),0)</f>
        <v>5.0001500045001347E-2</v>
      </c>
      <c r="BW1063" s="197" t="str">
        <f>IF(BV1063&lt;=SMALL(BV$3:BV$1130,1),"MAS PARECIDO","NO")</f>
        <v>NO</v>
      </c>
      <c r="BX1063" s="197" t="str">
        <f>IF(BV1063&lt;=SMALL(BV$3:BV$1130,5),"SIMILAR","NO")</f>
        <v>NO</v>
      </c>
      <c r="BY1063" s="197" t="str">
        <f t="shared" si="796"/>
        <v>N/A</v>
      </c>
      <c r="BZ1063" s="197">
        <f t="shared" si="797"/>
        <v>0</v>
      </c>
      <c r="CA1063" s="198">
        <f t="shared" si="798"/>
        <v>0</v>
      </c>
      <c r="CB1063" s="199">
        <f>IFERROR(SQRT(($E1063-$E$1136)^2+($AA1063-$AA$1136)^2),0)</f>
        <v>5.0001500045001347E-2</v>
      </c>
      <c r="CC1063" s="197" t="str">
        <f>IF(CB1063&lt;=SMALL(CB$3:CB$1130,1),"MAS PARECIDO","NO")</f>
        <v>NO</v>
      </c>
      <c r="CD1063" s="197" t="str">
        <f>IF(CB1063&lt;=SMALL(CB$3:CB$1130,5),"SIMILAR","NO")</f>
        <v>NO</v>
      </c>
      <c r="CE1063" s="197" t="str">
        <f t="shared" si="799"/>
        <v>N/A</v>
      </c>
      <c r="CF1063" s="197">
        <f t="shared" si="800"/>
        <v>0</v>
      </c>
      <c r="CG1063" s="198">
        <f t="shared" si="801"/>
        <v>0</v>
      </c>
      <c r="CH1063" s="199">
        <f>IFERROR(SQRT(($E1063-$E$1136)^2+($AD1063-$AD$1136)^2),0)</f>
        <v>5.0001500045001347E-2</v>
      </c>
      <c r="CI1063" s="197" t="str">
        <f>IF(CH1063&lt;=SMALL(CH$3:CH$1130,1),"MAS PARECIDO","NO")</f>
        <v>NO</v>
      </c>
      <c r="CJ1063" s="197" t="str">
        <f>IF(CH1063&lt;=SMALL(CH$3:CH$1130,5),"SIMILAR","NO")</f>
        <v>NO</v>
      </c>
      <c r="CK1063" s="197" t="str">
        <f t="shared" si="802"/>
        <v>N/A</v>
      </c>
      <c r="CL1063" s="197">
        <f t="shared" si="803"/>
        <v>0</v>
      </c>
      <c r="CM1063" s="198">
        <f t="shared" si="804"/>
        <v>0</v>
      </c>
      <c r="CN1063" s="199">
        <f>IFERROR(SQRT(($E1063-$E$1136)^2+($AG1063-$AG$1136)^2),0)</f>
        <v>1.0012492946348328</v>
      </c>
      <c r="CO1063" s="197" t="str">
        <f>IF(CN1063&lt;=SMALL(CN$3:CN$1130,1),"MAS PARECIDO","NO")</f>
        <v>NO</v>
      </c>
      <c r="CP1063" s="197" t="str">
        <f>IF(CN1063&lt;=SMALL(CN$3:CN$1130,5),"SIMILAR","NO")</f>
        <v>NO</v>
      </c>
      <c r="CQ1063" s="197" t="str">
        <f t="shared" si="805"/>
        <v>N/A</v>
      </c>
      <c r="CR1063" s="197">
        <f t="shared" si="806"/>
        <v>0</v>
      </c>
      <c r="CS1063" s="198">
        <f t="shared" si="807"/>
        <v>0</v>
      </c>
      <c r="CT1063" s="199">
        <f>IFERROR(SQRT(($E1063-$E$1136)^2+($AJ1063-$AJ$1136)^2),0)</f>
        <v>5.0001500045001347E-2</v>
      </c>
      <c r="CU1063" s="197" t="str">
        <f>IF(CT1063&lt;=SMALL(CT$3:CT$1130,1),"MAS PARECIDO","NO")</f>
        <v>NO</v>
      </c>
      <c r="CV1063" s="197" t="str">
        <f>IF(CT1063&lt;=SMALL(CT$3:CT$1130,5),"SIMILAR","NO")</f>
        <v>NO</v>
      </c>
      <c r="CW1063" s="197" t="str">
        <f t="shared" si="808"/>
        <v>N/A</v>
      </c>
      <c r="CX1063" s="197">
        <f t="shared" si="809"/>
        <v>0</v>
      </c>
      <c r="CY1063" s="198">
        <f t="shared" si="810"/>
        <v>0</v>
      </c>
      <c r="CZ1063" s="2">
        <v>0</v>
      </c>
      <c r="DA1063" s="2" t="s">
        <v>2870</v>
      </c>
      <c r="DB1063" s="2">
        <v>0</v>
      </c>
      <c r="DC1063" s="2" t="s">
        <v>189</v>
      </c>
    </row>
    <row r="1064" spans="1:107">
      <c r="A1064" s="24" t="s">
        <v>228</v>
      </c>
      <c r="B1064" s="46">
        <v>78702.31</v>
      </c>
      <c r="C1064" s="190">
        <f>(B1064-$B$1132)/($B$1133-$B$1132)</f>
        <v>8.6730811714020556E-2</v>
      </c>
      <c r="D1064" s="46">
        <v>20000</v>
      </c>
      <c r="E1064" s="190">
        <f>(D1064-$D$1132)/($D$1133-$D$1132)</f>
        <v>3.9971199135974078E-2</v>
      </c>
      <c r="F1064" s="46" t="s">
        <v>203</v>
      </c>
      <c r="G1064" s="192">
        <f>VLOOKUP(F1064,'DATOS DE SOPORTE'!$Y$5:$Z$8,2,FALSE)</f>
        <v>3</v>
      </c>
      <c r="H1064" s="190">
        <f>(G1064-$G$1132)/($G$1133-$G$1132)</f>
        <v>0.66666666666666663</v>
      </c>
      <c r="I1064" s="50">
        <v>0</v>
      </c>
      <c r="J1064" s="200">
        <f t="shared" si="770"/>
        <v>0</v>
      </c>
      <c r="K1064" s="190">
        <f>(J1064-$J$1132)/($J$1133-$J$1132)</f>
        <v>0</v>
      </c>
      <c r="L1064" s="193" t="str">
        <f t="shared" si="771"/>
        <v>NO</v>
      </c>
      <c r="M1064" s="46" t="s">
        <v>192</v>
      </c>
      <c r="N1064" s="192">
        <f t="shared" si="772"/>
        <v>2</v>
      </c>
      <c r="O1064" s="190">
        <f>(N1064-N$1132)/(N$1133-N$1132)</f>
        <v>1</v>
      </c>
      <c r="P1064" s="46" t="s">
        <v>58</v>
      </c>
      <c r="Q1064" s="192">
        <f t="shared" si="773"/>
        <v>3</v>
      </c>
      <c r="R1064" s="190">
        <f>(Q1064-Q$1132)/(Q$1133-Q$1132)</f>
        <v>1</v>
      </c>
      <c r="S1064" s="46" t="s">
        <v>60</v>
      </c>
      <c r="T1064" s="192">
        <f t="shared" si="774"/>
        <v>2</v>
      </c>
      <c r="U1064" s="190">
        <f>(T1064-T$1132)/(T$1133-T$1132)</f>
        <v>1</v>
      </c>
      <c r="V1064" s="46" t="s">
        <v>62</v>
      </c>
      <c r="W1064" s="194">
        <f>VLOOKUP(V1064,'DATOS DE SOPORTE'!$S$5:$T$10,2,FALSE)</f>
        <v>1</v>
      </c>
      <c r="X1064" s="201">
        <f>(W1064-W$1132)/(W$1133-W$1132)</f>
        <v>0</v>
      </c>
      <c r="Y1064" s="46" t="s">
        <v>188</v>
      </c>
      <c r="Z1064" s="194">
        <f t="shared" si="775"/>
        <v>1</v>
      </c>
      <c r="AA1064" s="201">
        <f>(Z1064-Z$1132)/(Z$1133-Z$1132)</f>
        <v>0</v>
      </c>
      <c r="AB1064" s="46" t="s">
        <v>136</v>
      </c>
      <c r="AC1064" s="194">
        <f t="shared" si="776"/>
        <v>2</v>
      </c>
      <c r="AD1064" s="201">
        <f>(AC1064-AC$1132)/(AC$1133-AC$1132)</f>
        <v>1</v>
      </c>
      <c r="AE1064" s="46" t="s">
        <v>136</v>
      </c>
      <c r="AF1064" s="194">
        <f t="shared" si="777"/>
        <v>2</v>
      </c>
      <c r="AG1064" s="201">
        <f>(AF1064-AF$1132)/(AF$1133-AF$1132)</f>
        <v>1</v>
      </c>
      <c r="AH1064" s="24" t="s">
        <v>67</v>
      </c>
      <c r="AI1064" s="194">
        <f>VLOOKUP(AH1064,'DATOS DE SOPORTE'!$V$5:$W$8,2,FALSE)</f>
        <v>1</v>
      </c>
      <c r="AJ1064" s="201">
        <f>(AI1064-AI$1132)/(AI$1133-AI$1132)</f>
        <v>0</v>
      </c>
      <c r="AK1064" s="58" t="str">
        <f t="shared" si="769"/>
        <v>Bueno</v>
      </c>
      <c r="AL1064" s="196">
        <f>IFERROR(SQRT(($E1064-$E$1136)^2+($C1064-$C$1136)^2),0)</f>
        <v>0.12498239734257387</v>
      </c>
      <c r="AM1064" s="197" t="str">
        <f>IF(AL1064&lt;=SMALL($AL$3:$AL$1130,1),"MAS PARECIDO","NO")</f>
        <v>NO</v>
      </c>
      <c r="AN1064" s="197" t="str">
        <f>IF(AL1064&lt;=SMALL($AL$3:$AL$1130,5),"SIMILAR","NO")</f>
        <v>NO</v>
      </c>
      <c r="AO1064" s="197" t="str">
        <f t="shared" si="778"/>
        <v>N/A</v>
      </c>
      <c r="AP1064" s="197">
        <f t="shared" si="779"/>
        <v>0</v>
      </c>
      <c r="AQ1064" s="198">
        <f t="shared" si="780"/>
        <v>0</v>
      </c>
      <c r="AR1064" s="196">
        <f>IFERROR(SQRT(($E1064-$E$1136)^2+($H1064-$H$1136)^2),0)</f>
        <v>0.33572489796771299</v>
      </c>
      <c r="AS1064" s="197" t="str">
        <f>IF(AR1064&lt;=SMALL(AR$3:AR$1130,1),"MAS PARECIDO","NO")</f>
        <v>NO</v>
      </c>
      <c r="AT1064" s="197" t="str">
        <f>IF(AR1064&lt;=SMALL(AR$3:AR$1130,5),"SIMILAR","NO")</f>
        <v>NO</v>
      </c>
      <c r="AU1064" s="197" t="str">
        <f t="shared" si="781"/>
        <v>N/A</v>
      </c>
      <c r="AV1064" s="197">
        <f t="shared" si="782"/>
        <v>0</v>
      </c>
      <c r="AW1064" s="198">
        <f t="shared" si="783"/>
        <v>0</v>
      </c>
      <c r="AX1064" s="199">
        <f>IFERROR(SQRT(($E1064-$E$1136)^2+($K1064-$K$1136)^2),0)</f>
        <v>0.2039610158935285</v>
      </c>
      <c r="AY1064" s="197" t="str">
        <f>IF(AX1064&lt;=SMALL(AX$3:AX$1130,1),"MAS PARECIDO","NO")</f>
        <v>NO</v>
      </c>
      <c r="AZ1064" s="197" t="str">
        <f>IF(AX1064&lt;=SMALL(AX$3:AX$1130,5),"SIMILAR","NO")</f>
        <v>NO</v>
      </c>
      <c r="BA1064" s="197" t="str">
        <f t="shared" si="784"/>
        <v>N/A</v>
      </c>
      <c r="BB1064" s="197">
        <f t="shared" si="785"/>
        <v>0</v>
      </c>
      <c r="BC1064" s="198">
        <f t="shared" si="786"/>
        <v>0</v>
      </c>
      <c r="BD1064" s="196">
        <f>IFERROR(SQRT(($E1064-$E$1136)^2+($O1064-$O$1136)^2),0)</f>
        <v>4.0001200036001078E-2</v>
      </c>
      <c r="BE1064" s="197" t="str">
        <f>IF(BD1064&lt;=SMALL(BD$3:BD$1130,1),"MAS PARECIDO","NO")</f>
        <v>NO</v>
      </c>
      <c r="BF1064" s="197" t="str">
        <f>IF(BD1064&lt;=SMALL(BD$3:BD$1130,5),"SIMILAR","NO")</f>
        <v>NO</v>
      </c>
      <c r="BG1064" s="197" t="str">
        <f t="shared" si="787"/>
        <v>N/A</v>
      </c>
      <c r="BH1064" s="197">
        <f t="shared" si="788"/>
        <v>0</v>
      </c>
      <c r="BI1064" s="198">
        <f t="shared" si="789"/>
        <v>0</v>
      </c>
      <c r="BJ1064" s="199">
        <f>IFERROR(SQRT(($E1064-$E$1136)^2+($R1064-$R$1136)^2),0)</f>
        <v>0.50159754385794209</v>
      </c>
      <c r="BK1064" s="197" t="str">
        <f>IF(BJ1064&lt;=SMALL(BJ$3:BJ$1130,1),"MAS PARECIDO","NO")</f>
        <v>NO</v>
      </c>
      <c r="BL1064" s="197" t="str">
        <f>IF(BJ1064&lt;=SMALL(BJ$3:BJ$1130,5),"SIMILAR","NO")</f>
        <v>NO</v>
      </c>
      <c r="BM1064" s="197" t="str">
        <f t="shared" si="790"/>
        <v>N/A</v>
      </c>
      <c r="BN1064" s="197">
        <f t="shared" si="791"/>
        <v>0</v>
      </c>
      <c r="BO1064" s="198">
        <f t="shared" si="792"/>
        <v>0</v>
      </c>
      <c r="BP1064" s="199">
        <f>IFERROR(SQRT(($E1064-$E$1136)^2+($U1064-$U$1136)^2),0)</f>
        <v>1.0007997282195475</v>
      </c>
      <c r="BQ1064" s="197" t="str">
        <f>IF(BP1064&lt;=SMALL(BP$3:BP$1130,1),"MAS PARECIDO","NO")</f>
        <v>NO</v>
      </c>
      <c r="BR1064" s="197" t="str">
        <f>IF(BP1064&lt;=SMALL(BP$3:BP$1130,5),"SIMILAR","NO")</f>
        <v>NO</v>
      </c>
      <c r="BS1064" s="197" t="str">
        <f t="shared" si="793"/>
        <v>N/A</v>
      </c>
      <c r="BT1064" s="197">
        <f t="shared" si="794"/>
        <v>0</v>
      </c>
      <c r="BU1064" s="198">
        <f t="shared" si="795"/>
        <v>0</v>
      </c>
      <c r="BV1064" s="199">
        <f>IFERROR(SQRT(($E1064-$E$1136)^2+($X1064-$X$1136)^2),0)</f>
        <v>4.0001200036001078E-2</v>
      </c>
      <c r="BW1064" s="197" t="str">
        <f>IF(BV1064&lt;=SMALL(BV$3:BV$1130,1),"MAS PARECIDO","NO")</f>
        <v>NO</v>
      </c>
      <c r="BX1064" s="197" t="str">
        <f>IF(BV1064&lt;=SMALL(BV$3:BV$1130,5),"SIMILAR","NO")</f>
        <v>NO</v>
      </c>
      <c r="BY1064" s="197" t="str">
        <f t="shared" si="796"/>
        <v>N/A</v>
      </c>
      <c r="BZ1064" s="197">
        <f t="shared" si="797"/>
        <v>0</v>
      </c>
      <c r="CA1064" s="198">
        <f t="shared" si="798"/>
        <v>0</v>
      </c>
      <c r="CB1064" s="199">
        <f>IFERROR(SQRT(($E1064-$E$1136)^2+($AA1064-$AA$1136)^2),0)</f>
        <v>4.0001200036001078E-2</v>
      </c>
      <c r="CC1064" s="197" t="str">
        <f>IF(CB1064&lt;=SMALL(CB$3:CB$1130,1),"MAS PARECIDO","NO")</f>
        <v>NO</v>
      </c>
      <c r="CD1064" s="197" t="str">
        <f>IF(CB1064&lt;=SMALL(CB$3:CB$1130,5),"SIMILAR","NO")</f>
        <v>NO</v>
      </c>
      <c r="CE1064" s="197" t="str">
        <f t="shared" si="799"/>
        <v>N/A</v>
      </c>
      <c r="CF1064" s="197">
        <f t="shared" si="800"/>
        <v>0</v>
      </c>
      <c r="CG1064" s="198">
        <f t="shared" si="801"/>
        <v>0</v>
      </c>
      <c r="CH1064" s="199">
        <f>IFERROR(SQRT(($E1064-$E$1136)^2+($AD1064-$AD$1136)^2),0)</f>
        <v>4.0001200036001078E-2</v>
      </c>
      <c r="CI1064" s="197" t="str">
        <f>IF(CH1064&lt;=SMALL(CH$3:CH$1130,1),"MAS PARECIDO","NO")</f>
        <v>NO</v>
      </c>
      <c r="CJ1064" s="197" t="str">
        <f>IF(CH1064&lt;=SMALL(CH$3:CH$1130,5),"SIMILAR","NO")</f>
        <v>NO</v>
      </c>
      <c r="CK1064" s="197" t="str">
        <f t="shared" si="802"/>
        <v>N/A</v>
      </c>
      <c r="CL1064" s="197">
        <f t="shared" si="803"/>
        <v>0</v>
      </c>
      <c r="CM1064" s="198">
        <f t="shared" si="804"/>
        <v>0</v>
      </c>
      <c r="CN1064" s="199">
        <f>IFERROR(SQRT(($E1064-$E$1136)^2+($AG1064-$AG$1136)^2),0)</f>
        <v>4.0001200036001078E-2</v>
      </c>
      <c r="CO1064" s="197" t="str">
        <f>IF(CN1064&lt;=SMALL(CN$3:CN$1130,1),"MAS PARECIDO","NO")</f>
        <v>NO</v>
      </c>
      <c r="CP1064" s="197" t="str">
        <f>IF(CN1064&lt;=SMALL(CN$3:CN$1130,5),"SIMILAR","NO")</f>
        <v>NO</v>
      </c>
      <c r="CQ1064" s="197" t="str">
        <f t="shared" si="805"/>
        <v>N/A</v>
      </c>
      <c r="CR1064" s="197">
        <f t="shared" si="806"/>
        <v>0</v>
      </c>
      <c r="CS1064" s="198">
        <f t="shared" si="807"/>
        <v>0</v>
      </c>
      <c r="CT1064" s="199">
        <f>IFERROR(SQRT(($E1064-$E$1136)^2+($AJ1064-$AJ$1136)^2),0)</f>
        <v>4.0001200036001078E-2</v>
      </c>
      <c r="CU1064" s="197" t="str">
        <f>IF(CT1064&lt;=SMALL(CT$3:CT$1130,1),"MAS PARECIDO","NO")</f>
        <v>NO</v>
      </c>
      <c r="CV1064" s="197" t="str">
        <f>IF(CT1064&lt;=SMALL(CT$3:CT$1130,5),"SIMILAR","NO")</f>
        <v>NO</v>
      </c>
      <c r="CW1064" s="197" t="str">
        <f t="shared" si="808"/>
        <v>N/A</v>
      </c>
      <c r="CX1064" s="197">
        <f t="shared" si="809"/>
        <v>0</v>
      </c>
      <c r="CY1064" s="198">
        <f t="shared" si="810"/>
        <v>0</v>
      </c>
      <c r="CZ1064" s="2" t="s">
        <v>1338</v>
      </c>
      <c r="DA1064" s="2" t="s">
        <v>1339</v>
      </c>
      <c r="DB1064" s="2">
        <v>0</v>
      </c>
      <c r="DC1064" s="2" t="s">
        <v>189</v>
      </c>
    </row>
    <row r="1065" spans="1:107">
      <c r="A1065" s="24" t="s">
        <v>1208</v>
      </c>
      <c r="B1065" s="46">
        <v>76796.990000000005</v>
      </c>
      <c r="C1065" s="190">
        <f>(B1065-$B$1132)/($B$1133-$B$1132)</f>
        <v>8.4503658002833937E-2</v>
      </c>
      <c r="D1065" s="46">
        <v>10000</v>
      </c>
      <c r="E1065" s="190">
        <f>(D1065-$D$1132)/($D$1133-$D$1132)</f>
        <v>1.9970599117973539E-2</v>
      </c>
      <c r="F1065" s="46" t="s">
        <v>53</v>
      </c>
      <c r="G1065" s="192">
        <f>VLOOKUP(F1065,'DATOS DE SOPORTE'!$Y$5:$Z$8,2,FALSE)</f>
        <v>2</v>
      </c>
      <c r="H1065" s="190">
        <f>(G1065-$G$1132)/($G$1133-$G$1132)</f>
        <v>0.33333333333333331</v>
      </c>
      <c r="I1065" s="50">
        <v>3</v>
      </c>
      <c r="J1065" s="200">
        <f t="shared" si="770"/>
        <v>3</v>
      </c>
      <c r="K1065" s="190">
        <f>(J1065-$J$1132)/($J$1133-$J$1132)</f>
        <v>0.6</v>
      </c>
      <c r="L1065" s="193" t="str">
        <f t="shared" si="771"/>
        <v>SI</v>
      </c>
      <c r="M1065" s="46" t="s">
        <v>192</v>
      </c>
      <c r="N1065" s="192">
        <f t="shared" si="772"/>
        <v>2</v>
      </c>
      <c r="O1065" s="190">
        <f>(N1065-N$1132)/(N$1133-N$1132)</f>
        <v>1</v>
      </c>
      <c r="P1065" s="46" t="s">
        <v>196</v>
      </c>
      <c r="Q1065" s="192">
        <f t="shared" si="773"/>
        <v>1</v>
      </c>
      <c r="R1065" s="190">
        <f>(Q1065-Q$1132)/(Q$1133-Q$1132)</f>
        <v>0</v>
      </c>
      <c r="S1065" s="46" t="s">
        <v>194</v>
      </c>
      <c r="T1065" s="192">
        <f t="shared" si="774"/>
        <v>1</v>
      </c>
      <c r="U1065" s="190">
        <f>(T1065-T$1132)/(T$1133-T$1132)</f>
        <v>0</v>
      </c>
      <c r="V1065" s="46" t="s">
        <v>62</v>
      </c>
      <c r="W1065" s="194">
        <f>VLOOKUP(V1065,'DATOS DE SOPORTE'!$S$5:$T$10,2,FALSE)</f>
        <v>1</v>
      </c>
      <c r="X1065" s="201">
        <f>(W1065-W$1132)/(W$1133-W$1132)</f>
        <v>0</v>
      </c>
      <c r="Y1065" s="46" t="s">
        <v>136</v>
      </c>
      <c r="Z1065" s="194">
        <f t="shared" si="775"/>
        <v>2</v>
      </c>
      <c r="AA1065" s="201">
        <f>(Z1065-Z$1132)/(Z$1133-Z$1132)</f>
        <v>1</v>
      </c>
      <c r="AB1065" s="46" t="s">
        <v>136</v>
      </c>
      <c r="AC1065" s="194">
        <f t="shared" si="776"/>
        <v>2</v>
      </c>
      <c r="AD1065" s="201">
        <f>(AC1065-AC$1132)/(AC$1133-AC$1132)</f>
        <v>1</v>
      </c>
      <c r="AE1065" s="46" t="s">
        <v>188</v>
      </c>
      <c r="AF1065" s="194">
        <f t="shared" si="777"/>
        <v>1</v>
      </c>
      <c r="AG1065" s="201">
        <f>(AF1065-AF$1132)/(AF$1133-AF$1132)</f>
        <v>0</v>
      </c>
      <c r="AH1065" s="24" t="s">
        <v>67</v>
      </c>
      <c r="AI1065" s="194">
        <f>VLOOKUP(AH1065,'DATOS DE SOPORTE'!$V$5:$W$8,2,FALSE)</f>
        <v>1</v>
      </c>
      <c r="AJ1065" s="201">
        <f>(AI1065-AI$1132)/(AI$1133-AI$1132)</f>
        <v>0</v>
      </c>
      <c r="AK1065" s="58" t="str">
        <f t="shared" si="769"/>
        <v>Bueno</v>
      </c>
      <c r="AL1065" s="196">
        <f>IFERROR(SQRT(($E1065-$E$1136)^2+($C1065-$C$1136)^2),0)</f>
        <v>0.12228210995136836</v>
      </c>
      <c r="AM1065" s="197" t="str">
        <f>IF(AL1065&lt;=SMALL($AL$3:$AL$1130,1),"MAS PARECIDO","NO")</f>
        <v>NO</v>
      </c>
      <c r="AN1065" s="197" t="str">
        <f>IF(AL1065&lt;=SMALL($AL$3:$AL$1130,5),"SIMILAR","NO")</f>
        <v>NO</v>
      </c>
      <c r="AO1065" s="197" t="str">
        <f t="shared" si="778"/>
        <v>N/A</v>
      </c>
      <c r="AP1065" s="197">
        <f t="shared" si="779"/>
        <v>0</v>
      </c>
      <c r="AQ1065" s="198">
        <f t="shared" si="780"/>
        <v>0</v>
      </c>
      <c r="AR1065" s="196">
        <f>IFERROR(SQRT(($E1065-$E$1136)^2+($H1065-$H$1136)^2),0)</f>
        <v>2.0000600018000539E-2</v>
      </c>
      <c r="AS1065" s="197" t="str">
        <f>IF(AR1065&lt;=SMALL(AR$3:AR$1130,1),"MAS PARECIDO","NO")</f>
        <v>NO</v>
      </c>
      <c r="AT1065" s="197" t="str">
        <f>IF(AR1065&lt;=SMALL(AR$3:AR$1130,5),"SIMILAR","NO")</f>
        <v>NO</v>
      </c>
      <c r="AU1065" s="197" t="str">
        <f t="shared" si="781"/>
        <v>N/A</v>
      </c>
      <c r="AV1065" s="197">
        <f t="shared" si="782"/>
        <v>0</v>
      </c>
      <c r="AW1065" s="198">
        <f t="shared" si="783"/>
        <v>0</v>
      </c>
      <c r="AX1065" s="199">
        <f>IFERROR(SQRT(($E1065-$E$1136)^2+($K1065-$K$1136)^2),0)</f>
        <v>0.40049971785393312</v>
      </c>
      <c r="AY1065" s="197" t="str">
        <f>IF(AX1065&lt;=SMALL(AX$3:AX$1130,1),"MAS PARECIDO","NO")</f>
        <v>NO</v>
      </c>
      <c r="AZ1065" s="197" t="str">
        <f>IF(AX1065&lt;=SMALL(AX$3:AX$1130,5),"SIMILAR","NO")</f>
        <v>NO</v>
      </c>
      <c r="BA1065" s="197" t="str">
        <f t="shared" si="784"/>
        <v>N/A</v>
      </c>
      <c r="BB1065" s="197">
        <f t="shared" si="785"/>
        <v>0</v>
      </c>
      <c r="BC1065" s="198">
        <f t="shared" si="786"/>
        <v>0</v>
      </c>
      <c r="BD1065" s="196">
        <f>IFERROR(SQRT(($E1065-$E$1136)^2+($O1065-$O$1136)^2),0)</f>
        <v>2.0000600018000539E-2</v>
      </c>
      <c r="BE1065" s="197" t="str">
        <f>IF(BD1065&lt;=SMALL(BD$3:BD$1130,1),"MAS PARECIDO","NO")</f>
        <v>NO</v>
      </c>
      <c r="BF1065" s="197" t="str">
        <f>IF(BD1065&lt;=SMALL(BD$3:BD$1130,5),"SIMILAR","NO")</f>
        <v>NO</v>
      </c>
      <c r="BG1065" s="197" t="str">
        <f t="shared" si="787"/>
        <v>N/A</v>
      </c>
      <c r="BH1065" s="197">
        <f t="shared" si="788"/>
        <v>0</v>
      </c>
      <c r="BI1065" s="198">
        <f t="shared" si="789"/>
        <v>0</v>
      </c>
      <c r="BJ1065" s="199">
        <f>IFERROR(SQRT(($E1065-$E$1136)^2+($R1065-$R$1136)^2),0)</f>
        <v>0.50039986410977377</v>
      </c>
      <c r="BK1065" s="197" t="str">
        <f>IF(BJ1065&lt;=SMALL(BJ$3:BJ$1130,1),"MAS PARECIDO","NO")</f>
        <v>NO</v>
      </c>
      <c r="BL1065" s="197" t="str">
        <f>IF(BJ1065&lt;=SMALL(BJ$3:BJ$1130,5),"SIMILAR","NO")</f>
        <v>NO</v>
      </c>
      <c r="BM1065" s="197" t="str">
        <f t="shared" si="790"/>
        <v>N/A</v>
      </c>
      <c r="BN1065" s="197">
        <f t="shared" si="791"/>
        <v>0</v>
      </c>
      <c r="BO1065" s="198">
        <f t="shared" si="792"/>
        <v>0</v>
      </c>
      <c r="BP1065" s="199">
        <f>IFERROR(SQRT(($E1065-$E$1136)^2+($U1065-$U$1136)^2),0)</f>
        <v>2.0000600018000539E-2</v>
      </c>
      <c r="BQ1065" s="197" t="str">
        <f>IF(BP1065&lt;=SMALL(BP$3:BP$1130,1),"MAS PARECIDO","NO")</f>
        <v>NO</v>
      </c>
      <c r="BR1065" s="197" t="str">
        <f>IF(BP1065&lt;=SMALL(BP$3:BP$1130,5),"SIMILAR","NO")</f>
        <v>NO</v>
      </c>
      <c r="BS1065" s="197" t="str">
        <f t="shared" si="793"/>
        <v>N/A</v>
      </c>
      <c r="BT1065" s="197">
        <f t="shared" si="794"/>
        <v>0</v>
      </c>
      <c r="BU1065" s="198">
        <f t="shared" si="795"/>
        <v>0</v>
      </c>
      <c r="BV1065" s="199">
        <f>IFERROR(SQRT(($E1065-$E$1136)^2+($X1065-$X$1136)^2),0)</f>
        <v>2.0000600018000539E-2</v>
      </c>
      <c r="BW1065" s="197" t="str">
        <f>IF(BV1065&lt;=SMALL(BV$3:BV$1130,1),"MAS PARECIDO","NO")</f>
        <v>NO</v>
      </c>
      <c r="BX1065" s="197" t="str">
        <f>IF(BV1065&lt;=SMALL(BV$3:BV$1130,5),"SIMILAR","NO")</f>
        <v>NO</v>
      </c>
      <c r="BY1065" s="197" t="str">
        <f t="shared" si="796"/>
        <v>N/A</v>
      </c>
      <c r="BZ1065" s="197">
        <f t="shared" si="797"/>
        <v>0</v>
      </c>
      <c r="CA1065" s="198">
        <f t="shared" si="798"/>
        <v>0</v>
      </c>
      <c r="CB1065" s="199">
        <f>IFERROR(SQRT(($E1065-$E$1136)^2+($AA1065-$AA$1136)^2),0)</f>
        <v>1.0001999920021396</v>
      </c>
      <c r="CC1065" s="197" t="str">
        <f>IF(CB1065&lt;=SMALL(CB$3:CB$1130,1),"MAS PARECIDO","NO")</f>
        <v>NO</v>
      </c>
      <c r="CD1065" s="197" t="str">
        <f>IF(CB1065&lt;=SMALL(CB$3:CB$1130,5),"SIMILAR","NO")</f>
        <v>NO</v>
      </c>
      <c r="CE1065" s="197" t="str">
        <f t="shared" si="799"/>
        <v>N/A</v>
      </c>
      <c r="CF1065" s="197">
        <f t="shared" si="800"/>
        <v>0</v>
      </c>
      <c r="CG1065" s="198">
        <f t="shared" si="801"/>
        <v>0</v>
      </c>
      <c r="CH1065" s="199">
        <f>IFERROR(SQRT(($E1065-$E$1136)^2+($AD1065-$AD$1136)^2),0)</f>
        <v>2.0000600018000539E-2</v>
      </c>
      <c r="CI1065" s="197" t="str">
        <f>IF(CH1065&lt;=SMALL(CH$3:CH$1130,1),"MAS PARECIDO","NO")</f>
        <v>NO</v>
      </c>
      <c r="CJ1065" s="197" t="str">
        <f>IF(CH1065&lt;=SMALL(CH$3:CH$1130,5),"SIMILAR","NO")</f>
        <v>NO</v>
      </c>
      <c r="CK1065" s="197" t="str">
        <f t="shared" si="802"/>
        <v>N/A</v>
      </c>
      <c r="CL1065" s="197">
        <f t="shared" si="803"/>
        <v>0</v>
      </c>
      <c r="CM1065" s="198">
        <f t="shared" si="804"/>
        <v>0</v>
      </c>
      <c r="CN1065" s="199">
        <f>IFERROR(SQRT(($E1065-$E$1136)^2+($AG1065-$AG$1136)^2),0)</f>
        <v>1.0001999920021396</v>
      </c>
      <c r="CO1065" s="197" t="str">
        <f>IF(CN1065&lt;=SMALL(CN$3:CN$1130,1),"MAS PARECIDO","NO")</f>
        <v>NO</v>
      </c>
      <c r="CP1065" s="197" t="str">
        <f>IF(CN1065&lt;=SMALL(CN$3:CN$1130,5),"SIMILAR","NO")</f>
        <v>NO</v>
      </c>
      <c r="CQ1065" s="197" t="str">
        <f t="shared" si="805"/>
        <v>N/A</v>
      </c>
      <c r="CR1065" s="197">
        <f t="shared" si="806"/>
        <v>0</v>
      </c>
      <c r="CS1065" s="198">
        <f t="shared" si="807"/>
        <v>0</v>
      </c>
      <c r="CT1065" s="199">
        <f>IFERROR(SQRT(($E1065-$E$1136)^2+($AJ1065-$AJ$1136)^2),0)</f>
        <v>2.0000600018000539E-2</v>
      </c>
      <c r="CU1065" s="197" t="str">
        <f>IF(CT1065&lt;=SMALL(CT$3:CT$1130,1),"MAS PARECIDO","NO")</f>
        <v>NO</v>
      </c>
      <c r="CV1065" s="197" t="str">
        <f>IF(CT1065&lt;=SMALL(CT$3:CT$1130,5),"SIMILAR","NO")</f>
        <v>NO</v>
      </c>
      <c r="CW1065" s="197" t="str">
        <f t="shared" si="808"/>
        <v>N/A</v>
      </c>
      <c r="CX1065" s="197">
        <f t="shared" si="809"/>
        <v>0</v>
      </c>
      <c r="CY1065" s="198">
        <f t="shared" si="810"/>
        <v>0</v>
      </c>
      <c r="CZ1065" s="2">
        <v>0</v>
      </c>
      <c r="DA1065" s="2" t="s">
        <v>2871</v>
      </c>
      <c r="DB1065" s="2">
        <v>0</v>
      </c>
      <c r="DC1065" s="2" t="s">
        <v>189</v>
      </c>
    </row>
    <row r="1066" spans="1:107">
      <c r="A1066" s="24" t="s">
        <v>1209</v>
      </c>
      <c r="B1066" s="46">
        <v>54909.25</v>
      </c>
      <c r="C1066" s="190">
        <f>(B1066-$B$1132)/($B$1133-$B$1132)</f>
        <v>5.8918789649755145E-2</v>
      </c>
      <c r="D1066" s="46">
        <v>60000</v>
      </c>
      <c r="E1066" s="190">
        <f>(D1066-$D$1132)/($D$1133-$D$1132)</f>
        <v>0.11997359920797623</v>
      </c>
      <c r="F1066" s="46" t="s">
        <v>187</v>
      </c>
      <c r="G1066" s="192">
        <f>VLOOKUP(F1066,'DATOS DE SOPORTE'!$Y$5:$Z$8,2,FALSE)</f>
        <v>4</v>
      </c>
      <c r="H1066" s="190">
        <f>(G1066-$G$1132)/($G$1133-$G$1132)</f>
        <v>1</v>
      </c>
      <c r="I1066" s="50">
        <v>1</v>
      </c>
      <c r="J1066" s="200">
        <f t="shared" si="770"/>
        <v>1</v>
      </c>
      <c r="K1066" s="190">
        <f>(J1066-$J$1132)/($J$1133-$J$1132)</f>
        <v>0.2</v>
      </c>
      <c r="L1066" s="193" t="str">
        <f t="shared" si="771"/>
        <v>SI</v>
      </c>
      <c r="M1066" s="46" t="s">
        <v>192</v>
      </c>
      <c r="N1066" s="192">
        <f t="shared" si="772"/>
        <v>2</v>
      </c>
      <c r="O1066" s="190">
        <f>(N1066-N$1132)/(N$1133-N$1132)</f>
        <v>1</v>
      </c>
      <c r="P1066" s="46" t="s">
        <v>196</v>
      </c>
      <c r="Q1066" s="192">
        <f t="shared" si="773"/>
        <v>1</v>
      </c>
      <c r="R1066" s="190">
        <f>(Q1066-Q$1132)/(Q$1133-Q$1132)</f>
        <v>0</v>
      </c>
      <c r="S1066" s="46" t="s">
        <v>60</v>
      </c>
      <c r="T1066" s="192">
        <f t="shared" si="774"/>
        <v>2</v>
      </c>
      <c r="U1066" s="190">
        <f>(T1066-T$1132)/(T$1133-T$1132)</f>
        <v>1</v>
      </c>
      <c r="V1066" s="46" t="s">
        <v>62</v>
      </c>
      <c r="W1066" s="194">
        <f>VLOOKUP(V1066,'DATOS DE SOPORTE'!$S$5:$T$10,2,FALSE)</f>
        <v>1</v>
      </c>
      <c r="X1066" s="201">
        <f>(W1066-W$1132)/(W$1133-W$1132)</f>
        <v>0</v>
      </c>
      <c r="Y1066" s="46" t="s">
        <v>188</v>
      </c>
      <c r="Z1066" s="194">
        <f t="shared" si="775"/>
        <v>1</v>
      </c>
      <c r="AA1066" s="201">
        <f>(Z1066-Z$1132)/(Z$1133-Z$1132)</f>
        <v>0</v>
      </c>
      <c r="AB1066" s="46" t="s">
        <v>188</v>
      </c>
      <c r="AC1066" s="194">
        <f t="shared" si="776"/>
        <v>1</v>
      </c>
      <c r="AD1066" s="201">
        <f>(AC1066-AC$1132)/(AC$1133-AC$1132)</f>
        <v>0</v>
      </c>
      <c r="AE1066" s="46" t="s">
        <v>188</v>
      </c>
      <c r="AF1066" s="194">
        <f t="shared" si="777"/>
        <v>1</v>
      </c>
      <c r="AG1066" s="201">
        <f>(AF1066-AF$1132)/(AF$1133-AF$1132)</f>
        <v>0</v>
      </c>
      <c r="AH1066" s="24" t="s">
        <v>67</v>
      </c>
      <c r="AI1066" s="194">
        <f>VLOOKUP(AH1066,'DATOS DE SOPORTE'!$V$5:$W$8,2,FALSE)</f>
        <v>1</v>
      </c>
      <c r="AJ1066" s="201">
        <f>(AI1066-AI$1132)/(AI$1133-AI$1132)</f>
        <v>0</v>
      </c>
      <c r="AK1066" s="58" t="str">
        <f t="shared" si="769"/>
        <v>Bueno</v>
      </c>
      <c r="AL1066" s="196">
        <f>IFERROR(SQRT(($E1066-$E$1136)^2+($C1066-$C$1136)^2),0)</f>
        <v>0.18915924407599966</v>
      </c>
      <c r="AM1066" s="197" t="str">
        <f>IF(AL1066&lt;=SMALL($AL$3:$AL$1130,1),"MAS PARECIDO","NO")</f>
        <v>NO</v>
      </c>
      <c r="AN1066" s="197" t="str">
        <f>IF(AL1066&lt;=SMALL($AL$3:$AL$1130,5),"SIMILAR","NO")</f>
        <v>NO</v>
      </c>
      <c r="AO1066" s="197" t="str">
        <f t="shared" si="778"/>
        <v>N/A</v>
      </c>
      <c r="AP1066" s="197">
        <f t="shared" si="779"/>
        <v>0</v>
      </c>
      <c r="AQ1066" s="198">
        <f t="shared" si="780"/>
        <v>0</v>
      </c>
      <c r="AR1066" s="196">
        <f>IFERROR(SQRT(($E1066-$E$1136)^2+($H1066-$H$1136)^2),0)</f>
        <v>0.67738121355948899</v>
      </c>
      <c r="AS1066" s="197" t="str">
        <f>IF(AR1066&lt;=SMALL(AR$3:AR$1130,1),"MAS PARECIDO","NO")</f>
        <v>NO</v>
      </c>
      <c r="AT1066" s="197" t="str">
        <f>IF(AR1066&lt;=SMALL(AR$3:AR$1130,5),"SIMILAR","NO")</f>
        <v>NO</v>
      </c>
      <c r="AU1066" s="197" t="str">
        <f t="shared" si="781"/>
        <v>N/A</v>
      </c>
      <c r="AV1066" s="197">
        <f t="shared" si="782"/>
        <v>0</v>
      </c>
      <c r="AW1066" s="198">
        <f t="shared" si="783"/>
        <v>0</v>
      </c>
      <c r="AX1066" s="199">
        <f>IFERROR(SQRT(($E1066-$E$1136)^2+($K1066-$K$1136)^2),0)</f>
        <v>0.12000360010800323</v>
      </c>
      <c r="AY1066" s="197" t="str">
        <f>IF(AX1066&lt;=SMALL(AX$3:AX$1130,1),"MAS PARECIDO","NO")</f>
        <v>NO</v>
      </c>
      <c r="AZ1066" s="197" t="str">
        <f>IF(AX1066&lt;=SMALL(AX$3:AX$1130,5),"SIMILAR","NO")</f>
        <v>NO</v>
      </c>
      <c r="BA1066" s="197" t="str">
        <f t="shared" si="784"/>
        <v>N/A</v>
      </c>
      <c r="BB1066" s="197">
        <f t="shared" si="785"/>
        <v>0</v>
      </c>
      <c r="BC1066" s="198">
        <f t="shared" si="786"/>
        <v>0</v>
      </c>
      <c r="BD1066" s="196">
        <f>IFERROR(SQRT(($E1066-$E$1136)^2+($O1066-$O$1136)^2),0)</f>
        <v>0.12000360010800323</v>
      </c>
      <c r="BE1066" s="197" t="str">
        <f>IF(BD1066&lt;=SMALL(BD$3:BD$1130,1),"MAS PARECIDO","NO")</f>
        <v>NO</v>
      </c>
      <c r="BF1066" s="197" t="str">
        <f>IF(BD1066&lt;=SMALL(BD$3:BD$1130,5),"SIMILAR","NO")</f>
        <v>NO</v>
      </c>
      <c r="BG1066" s="197" t="str">
        <f t="shared" si="787"/>
        <v>N/A</v>
      </c>
      <c r="BH1066" s="197">
        <f t="shared" si="788"/>
        <v>0</v>
      </c>
      <c r="BI1066" s="198">
        <f t="shared" si="789"/>
        <v>0</v>
      </c>
      <c r="BJ1066" s="199">
        <f>IFERROR(SQRT(($E1066-$E$1136)^2+($R1066-$R$1136)^2),0)</f>
        <v>0.51419924546704809</v>
      </c>
      <c r="BK1066" s="197" t="str">
        <f>IF(BJ1066&lt;=SMALL(BJ$3:BJ$1130,1),"MAS PARECIDO","NO")</f>
        <v>NO</v>
      </c>
      <c r="BL1066" s="197" t="str">
        <f>IF(BJ1066&lt;=SMALL(BJ$3:BJ$1130,5),"SIMILAR","NO")</f>
        <v>NO</v>
      </c>
      <c r="BM1066" s="197" t="str">
        <f t="shared" si="790"/>
        <v>N/A</v>
      </c>
      <c r="BN1066" s="197">
        <f t="shared" si="791"/>
        <v>0</v>
      </c>
      <c r="BO1066" s="198">
        <f t="shared" si="792"/>
        <v>0</v>
      </c>
      <c r="BP1066" s="199">
        <f>IFERROR(SQRT(($E1066-$E$1136)^2+($U1066-$U$1136)^2),0)</f>
        <v>1.007174693903139</v>
      </c>
      <c r="BQ1066" s="197" t="str">
        <f>IF(BP1066&lt;=SMALL(BP$3:BP$1130,1),"MAS PARECIDO","NO")</f>
        <v>NO</v>
      </c>
      <c r="BR1066" s="197" t="str">
        <f>IF(BP1066&lt;=SMALL(BP$3:BP$1130,5),"SIMILAR","NO")</f>
        <v>NO</v>
      </c>
      <c r="BS1066" s="197" t="str">
        <f t="shared" si="793"/>
        <v>N/A</v>
      </c>
      <c r="BT1066" s="197">
        <f t="shared" si="794"/>
        <v>0</v>
      </c>
      <c r="BU1066" s="198">
        <f t="shared" si="795"/>
        <v>0</v>
      </c>
      <c r="BV1066" s="199">
        <f>IFERROR(SQRT(($E1066-$E$1136)^2+($X1066-$X$1136)^2),0)</f>
        <v>0.12000360010800323</v>
      </c>
      <c r="BW1066" s="197" t="str">
        <f>IF(BV1066&lt;=SMALL(BV$3:BV$1130,1),"MAS PARECIDO","NO")</f>
        <v>NO</v>
      </c>
      <c r="BX1066" s="197" t="str">
        <f>IF(BV1066&lt;=SMALL(BV$3:BV$1130,5),"SIMILAR","NO")</f>
        <v>NO</v>
      </c>
      <c r="BY1066" s="197" t="str">
        <f t="shared" si="796"/>
        <v>N/A</v>
      </c>
      <c r="BZ1066" s="197">
        <f t="shared" si="797"/>
        <v>0</v>
      </c>
      <c r="CA1066" s="198">
        <f t="shared" si="798"/>
        <v>0</v>
      </c>
      <c r="CB1066" s="199">
        <f>IFERROR(SQRT(($E1066-$E$1136)^2+($AA1066-$AA$1136)^2),0)</f>
        <v>0.12000360010800323</v>
      </c>
      <c r="CC1066" s="197" t="str">
        <f>IF(CB1066&lt;=SMALL(CB$3:CB$1130,1),"MAS PARECIDO","NO")</f>
        <v>NO</v>
      </c>
      <c r="CD1066" s="197" t="str">
        <f>IF(CB1066&lt;=SMALL(CB$3:CB$1130,5),"SIMILAR","NO")</f>
        <v>NO</v>
      </c>
      <c r="CE1066" s="197" t="str">
        <f t="shared" si="799"/>
        <v>N/A</v>
      </c>
      <c r="CF1066" s="197">
        <f t="shared" si="800"/>
        <v>0</v>
      </c>
      <c r="CG1066" s="198">
        <f t="shared" si="801"/>
        <v>0</v>
      </c>
      <c r="CH1066" s="199">
        <f>IFERROR(SQRT(($E1066-$E$1136)^2+($AD1066-$AD$1136)^2),0)</f>
        <v>1.007174693903139</v>
      </c>
      <c r="CI1066" s="197" t="str">
        <f>IF(CH1066&lt;=SMALL(CH$3:CH$1130,1),"MAS PARECIDO","NO")</f>
        <v>NO</v>
      </c>
      <c r="CJ1066" s="197" t="str">
        <f>IF(CH1066&lt;=SMALL(CH$3:CH$1130,5),"SIMILAR","NO")</f>
        <v>NO</v>
      </c>
      <c r="CK1066" s="197" t="str">
        <f t="shared" si="802"/>
        <v>N/A</v>
      </c>
      <c r="CL1066" s="197">
        <f t="shared" si="803"/>
        <v>0</v>
      </c>
      <c r="CM1066" s="198">
        <f t="shared" si="804"/>
        <v>0</v>
      </c>
      <c r="CN1066" s="199">
        <f>IFERROR(SQRT(($E1066-$E$1136)^2+($AG1066-$AG$1136)^2),0)</f>
        <v>1.007174693903139</v>
      </c>
      <c r="CO1066" s="197" t="str">
        <f>IF(CN1066&lt;=SMALL(CN$3:CN$1130,1),"MAS PARECIDO","NO")</f>
        <v>NO</v>
      </c>
      <c r="CP1066" s="197" t="str">
        <f>IF(CN1066&lt;=SMALL(CN$3:CN$1130,5),"SIMILAR","NO")</f>
        <v>NO</v>
      </c>
      <c r="CQ1066" s="197" t="str">
        <f t="shared" si="805"/>
        <v>N/A</v>
      </c>
      <c r="CR1066" s="197">
        <f t="shared" si="806"/>
        <v>0</v>
      </c>
      <c r="CS1066" s="198">
        <f t="shared" si="807"/>
        <v>0</v>
      </c>
      <c r="CT1066" s="199">
        <f>IFERROR(SQRT(($E1066-$E$1136)^2+($AJ1066-$AJ$1136)^2),0)</f>
        <v>0.12000360010800323</v>
      </c>
      <c r="CU1066" s="197" t="str">
        <f>IF(CT1066&lt;=SMALL(CT$3:CT$1130,1),"MAS PARECIDO","NO")</f>
        <v>NO</v>
      </c>
      <c r="CV1066" s="197" t="str">
        <f>IF(CT1066&lt;=SMALL(CT$3:CT$1130,5),"SIMILAR","NO")</f>
        <v>NO</v>
      </c>
      <c r="CW1066" s="197" t="str">
        <f t="shared" si="808"/>
        <v>N/A</v>
      </c>
      <c r="CX1066" s="197">
        <f t="shared" si="809"/>
        <v>0</v>
      </c>
      <c r="CY1066" s="198">
        <f t="shared" si="810"/>
        <v>0</v>
      </c>
      <c r="CZ1066" s="2">
        <v>0</v>
      </c>
      <c r="DA1066" s="2" t="s">
        <v>2872</v>
      </c>
      <c r="DB1066" s="2">
        <v>0</v>
      </c>
      <c r="DC1066" s="2" t="s">
        <v>189</v>
      </c>
    </row>
    <row r="1067" spans="1:107">
      <c r="A1067" s="24" t="s">
        <v>1210</v>
      </c>
      <c r="B1067" s="46">
        <v>175102</v>
      </c>
      <c r="C1067" s="190">
        <f>(B1067-$B$1132)/($B$1133-$B$1132)</f>
        <v>0.19941368248677308</v>
      </c>
      <c r="D1067" s="46">
        <v>15000</v>
      </c>
      <c r="E1067" s="190">
        <f>(D1067-$D$1132)/($D$1133-$D$1132)</f>
        <v>2.9970899126973809E-2</v>
      </c>
      <c r="F1067" s="46" t="s">
        <v>203</v>
      </c>
      <c r="G1067" s="192">
        <f>VLOOKUP(F1067,'DATOS DE SOPORTE'!$Y$5:$Z$8,2,FALSE)</f>
        <v>3</v>
      </c>
      <c r="H1067" s="190">
        <f>(G1067-$G$1132)/($G$1133-$G$1132)</f>
        <v>0.66666666666666663</v>
      </c>
      <c r="I1067" s="50">
        <v>3</v>
      </c>
      <c r="J1067" s="200">
        <f t="shared" si="770"/>
        <v>3</v>
      </c>
      <c r="K1067" s="190">
        <f>(J1067-$J$1132)/($J$1133-$J$1132)</f>
        <v>0.6</v>
      </c>
      <c r="L1067" s="193" t="str">
        <f t="shared" si="771"/>
        <v>SI</v>
      </c>
      <c r="M1067" s="46" t="s">
        <v>192</v>
      </c>
      <c r="N1067" s="192">
        <f t="shared" si="772"/>
        <v>2</v>
      </c>
      <c r="O1067" s="190">
        <f>(N1067-N$1132)/(N$1133-N$1132)</f>
        <v>1</v>
      </c>
      <c r="P1067" s="46" t="s">
        <v>196</v>
      </c>
      <c r="Q1067" s="192">
        <f t="shared" si="773"/>
        <v>1</v>
      </c>
      <c r="R1067" s="190">
        <f>(Q1067-Q$1132)/(Q$1133-Q$1132)</f>
        <v>0</v>
      </c>
      <c r="S1067" s="46" t="s">
        <v>60</v>
      </c>
      <c r="T1067" s="192">
        <f t="shared" si="774"/>
        <v>2</v>
      </c>
      <c r="U1067" s="190">
        <f>(T1067-T$1132)/(T$1133-T$1132)</f>
        <v>1</v>
      </c>
      <c r="V1067" s="46" t="s">
        <v>62</v>
      </c>
      <c r="W1067" s="194">
        <f>VLOOKUP(V1067,'DATOS DE SOPORTE'!$S$5:$T$10,2,FALSE)</f>
        <v>1</v>
      </c>
      <c r="X1067" s="201">
        <f>(W1067-W$1132)/(W$1133-W$1132)</f>
        <v>0</v>
      </c>
      <c r="Y1067" s="46" t="s">
        <v>188</v>
      </c>
      <c r="Z1067" s="194">
        <f t="shared" si="775"/>
        <v>1</v>
      </c>
      <c r="AA1067" s="201">
        <f>(Z1067-Z$1132)/(Z$1133-Z$1132)</f>
        <v>0</v>
      </c>
      <c r="AB1067" s="46" t="s">
        <v>188</v>
      </c>
      <c r="AC1067" s="194">
        <f t="shared" si="776"/>
        <v>1</v>
      </c>
      <c r="AD1067" s="201">
        <f>(AC1067-AC$1132)/(AC$1133-AC$1132)</f>
        <v>0</v>
      </c>
      <c r="AE1067" s="46" t="s">
        <v>188</v>
      </c>
      <c r="AF1067" s="194">
        <f t="shared" si="777"/>
        <v>1</v>
      </c>
      <c r="AG1067" s="201">
        <f>(AF1067-AF$1132)/(AF$1133-AF$1132)</f>
        <v>0</v>
      </c>
      <c r="AH1067" s="24" t="s">
        <v>67</v>
      </c>
      <c r="AI1067" s="194">
        <f>VLOOKUP(AH1067,'DATOS DE SOPORTE'!$V$5:$W$8,2,FALSE)</f>
        <v>1</v>
      </c>
      <c r="AJ1067" s="201">
        <f>(AI1067-AI$1132)/(AI$1133-AI$1132)</f>
        <v>0</v>
      </c>
      <c r="AK1067" s="58" t="str">
        <f t="shared" si="769"/>
        <v>Bueno</v>
      </c>
      <c r="AL1067" s="196">
        <f>IFERROR(SQRT(($E1067-$E$1136)^2+($C1067-$C$1136)^2),0)</f>
        <v>3.0542322847138825E-2</v>
      </c>
      <c r="AM1067" s="197" t="str">
        <f>IF(AL1067&lt;=SMALL($AL$3:$AL$1130,1),"MAS PARECIDO","NO")</f>
        <v>NO</v>
      </c>
      <c r="AN1067" s="197" t="str">
        <f>IF(AL1067&lt;=SMALL($AL$3:$AL$1130,5),"SIMILAR","NO")</f>
        <v>NO</v>
      </c>
      <c r="AO1067" s="197" t="str">
        <f t="shared" si="778"/>
        <v>N/A</v>
      </c>
      <c r="AP1067" s="197">
        <f t="shared" si="779"/>
        <v>0</v>
      </c>
      <c r="AQ1067" s="198">
        <f t="shared" si="780"/>
        <v>0</v>
      </c>
      <c r="AR1067" s="196">
        <f>IFERROR(SQRT(($E1067-$E$1136)^2+($H1067-$H$1136)^2),0)</f>
        <v>0.33468069127683658</v>
      </c>
      <c r="AS1067" s="197" t="str">
        <f>IF(AR1067&lt;=SMALL(AR$3:AR$1130,1),"MAS PARECIDO","NO")</f>
        <v>NO</v>
      </c>
      <c r="AT1067" s="197" t="str">
        <f>IF(AR1067&lt;=SMALL(AR$3:AR$1130,5),"SIMILAR","NO")</f>
        <v>NO</v>
      </c>
      <c r="AU1067" s="197" t="str">
        <f t="shared" si="781"/>
        <v>N/A</v>
      </c>
      <c r="AV1067" s="197">
        <f t="shared" si="782"/>
        <v>0</v>
      </c>
      <c r="AW1067" s="198">
        <f t="shared" si="783"/>
        <v>0</v>
      </c>
      <c r="AX1067" s="199">
        <f>IFERROR(SQRT(($E1067-$E$1136)^2+($K1067-$K$1136)^2),0)</f>
        <v>0.40112348971660844</v>
      </c>
      <c r="AY1067" s="197" t="str">
        <f>IF(AX1067&lt;=SMALL(AX$3:AX$1130,1),"MAS PARECIDO","NO")</f>
        <v>NO</v>
      </c>
      <c r="AZ1067" s="197" t="str">
        <f>IF(AX1067&lt;=SMALL(AX$3:AX$1130,5),"SIMILAR","NO")</f>
        <v>NO</v>
      </c>
      <c r="BA1067" s="197" t="str">
        <f t="shared" si="784"/>
        <v>N/A</v>
      </c>
      <c r="BB1067" s="197">
        <f t="shared" si="785"/>
        <v>0</v>
      </c>
      <c r="BC1067" s="198">
        <f t="shared" si="786"/>
        <v>0</v>
      </c>
      <c r="BD1067" s="196">
        <f>IFERROR(SQRT(($E1067-$E$1136)^2+($O1067-$O$1136)^2),0)</f>
        <v>3.0000900027000808E-2</v>
      </c>
      <c r="BE1067" s="197" t="str">
        <f>IF(BD1067&lt;=SMALL(BD$3:BD$1130,1),"MAS PARECIDO","NO")</f>
        <v>NO</v>
      </c>
      <c r="BF1067" s="197" t="str">
        <f>IF(BD1067&lt;=SMALL(BD$3:BD$1130,5),"SIMILAR","NO")</f>
        <v>NO</v>
      </c>
      <c r="BG1067" s="197" t="str">
        <f t="shared" si="787"/>
        <v>N/A</v>
      </c>
      <c r="BH1067" s="197">
        <f t="shared" si="788"/>
        <v>0</v>
      </c>
      <c r="BI1067" s="198">
        <f t="shared" si="789"/>
        <v>0</v>
      </c>
      <c r="BJ1067" s="199">
        <f>IFERROR(SQRT(($E1067-$E$1136)^2+($R1067-$R$1136)^2),0)</f>
        <v>0.50089924536021224</v>
      </c>
      <c r="BK1067" s="197" t="str">
        <f>IF(BJ1067&lt;=SMALL(BJ$3:BJ$1130,1),"MAS PARECIDO","NO")</f>
        <v>NO</v>
      </c>
      <c r="BL1067" s="197" t="str">
        <f>IF(BJ1067&lt;=SMALL(BJ$3:BJ$1130,5),"SIMILAR","NO")</f>
        <v>NO</v>
      </c>
      <c r="BM1067" s="197" t="str">
        <f t="shared" si="790"/>
        <v>N/A</v>
      </c>
      <c r="BN1067" s="197">
        <f t="shared" si="791"/>
        <v>0</v>
      </c>
      <c r="BO1067" s="198">
        <f t="shared" si="792"/>
        <v>0</v>
      </c>
      <c r="BP1067" s="199">
        <f>IFERROR(SQRT(($E1067-$E$1136)^2+($U1067-$U$1136)^2),0)</f>
        <v>1.0004499257846093</v>
      </c>
      <c r="BQ1067" s="197" t="str">
        <f>IF(BP1067&lt;=SMALL(BP$3:BP$1130,1),"MAS PARECIDO","NO")</f>
        <v>NO</v>
      </c>
      <c r="BR1067" s="197" t="str">
        <f>IF(BP1067&lt;=SMALL(BP$3:BP$1130,5),"SIMILAR","NO")</f>
        <v>NO</v>
      </c>
      <c r="BS1067" s="197" t="str">
        <f t="shared" si="793"/>
        <v>N/A</v>
      </c>
      <c r="BT1067" s="197">
        <f t="shared" si="794"/>
        <v>0</v>
      </c>
      <c r="BU1067" s="198">
        <f t="shared" si="795"/>
        <v>0</v>
      </c>
      <c r="BV1067" s="199">
        <f>IFERROR(SQRT(($E1067-$E$1136)^2+($X1067-$X$1136)^2),0)</f>
        <v>3.0000900027000808E-2</v>
      </c>
      <c r="BW1067" s="197" t="str">
        <f>IF(BV1067&lt;=SMALL(BV$3:BV$1130,1),"MAS PARECIDO","NO")</f>
        <v>NO</v>
      </c>
      <c r="BX1067" s="197" t="str">
        <f>IF(BV1067&lt;=SMALL(BV$3:BV$1130,5),"SIMILAR","NO")</f>
        <v>NO</v>
      </c>
      <c r="BY1067" s="197" t="str">
        <f t="shared" si="796"/>
        <v>N/A</v>
      </c>
      <c r="BZ1067" s="197">
        <f t="shared" si="797"/>
        <v>0</v>
      </c>
      <c r="CA1067" s="198">
        <f t="shared" si="798"/>
        <v>0</v>
      </c>
      <c r="CB1067" s="199">
        <f>IFERROR(SQRT(($E1067-$E$1136)^2+($AA1067-$AA$1136)^2),0)</f>
        <v>3.0000900027000808E-2</v>
      </c>
      <c r="CC1067" s="197" t="str">
        <f>IF(CB1067&lt;=SMALL(CB$3:CB$1130,1),"MAS PARECIDO","NO")</f>
        <v>NO</v>
      </c>
      <c r="CD1067" s="197" t="str">
        <f>IF(CB1067&lt;=SMALL(CB$3:CB$1130,5),"SIMILAR","NO")</f>
        <v>NO</v>
      </c>
      <c r="CE1067" s="197" t="str">
        <f t="shared" si="799"/>
        <v>N/A</v>
      </c>
      <c r="CF1067" s="197">
        <f t="shared" si="800"/>
        <v>0</v>
      </c>
      <c r="CG1067" s="198">
        <f t="shared" si="801"/>
        <v>0</v>
      </c>
      <c r="CH1067" s="199">
        <f>IFERROR(SQRT(($E1067-$E$1136)^2+($AD1067-$AD$1136)^2),0)</f>
        <v>1.0004499257846093</v>
      </c>
      <c r="CI1067" s="197" t="str">
        <f>IF(CH1067&lt;=SMALL(CH$3:CH$1130,1),"MAS PARECIDO","NO")</f>
        <v>NO</v>
      </c>
      <c r="CJ1067" s="197" t="str">
        <f>IF(CH1067&lt;=SMALL(CH$3:CH$1130,5),"SIMILAR","NO")</f>
        <v>NO</v>
      </c>
      <c r="CK1067" s="197" t="str">
        <f t="shared" si="802"/>
        <v>N/A</v>
      </c>
      <c r="CL1067" s="197">
        <f t="shared" si="803"/>
        <v>0</v>
      </c>
      <c r="CM1067" s="198">
        <f t="shared" si="804"/>
        <v>0</v>
      </c>
      <c r="CN1067" s="199">
        <f>IFERROR(SQRT(($E1067-$E$1136)^2+($AG1067-$AG$1136)^2),0)</f>
        <v>1.0004499257846093</v>
      </c>
      <c r="CO1067" s="197" t="str">
        <f>IF(CN1067&lt;=SMALL(CN$3:CN$1130,1),"MAS PARECIDO","NO")</f>
        <v>NO</v>
      </c>
      <c r="CP1067" s="197" t="str">
        <f>IF(CN1067&lt;=SMALL(CN$3:CN$1130,5),"SIMILAR","NO")</f>
        <v>NO</v>
      </c>
      <c r="CQ1067" s="197" t="str">
        <f t="shared" si="805"/>
        <v>N/A</v>
      </c>
      <c r="CR1067" s="197">
        <f t="shared" si="806"/>
        <v>0</v>
      </c>
      <c r="CS1067" s="198">
        <f t="shared" si="807"/>
        <v>0</v>
      </c>
      <c r="CT1067" s="199">
        <f>IFERROR(SQRT(($E1067-$E$1136)^2+($AJ1067-$AJ$1136)^2),0)</f>
        <v>3.0000900027000808E-2</v>
      </c>
      <c r="CU1067" s="197" t="str">
        <f>IF(CT1067&lt;=SMALL(CT$3:CT$1130,1),"MAS PARECIDO","NO")</f>
        <v>NO</v>
      </c>
      <c r="CV1067" s="197" t="str">
        <f>IF(CT1067&lt;=SMALL(CT$3:CT$1130,5),"SIMILAR","NO")</f>
        <v>NO</v>
      </c>
      <c r="CW1067" s="197" t="str">
        <f t="shared" si="808"/>
        <v>N/A</v>
      </c>
      <c r="CX1067" s="197">
        <f t="shared" si="809"/>
        <v>0</v>
      </c>
      <c r="CY1067" s="198">
        <f t="shared" si="810"/>
        <v>0</v>
      </c>
      <c r="CZ1067" s="2">
        <v>0</v>
      </c>
      <c r="DA1067" s="2" t="s">
        <v>2873</v>
      </c>
      <c r="DB1067" s="2">
        <v>0</v>
      </c>
      <c r="DC1067" s="2" t="s">
        <v>189</v>
      </c>
    </row>
    <row r="1068" spans="1:107">
      <c r="A1068" s="24" t="s">
        <v>1211</v>
      </c>
      <c r="B1068" s="46">
        <v>96649.62</v>
      </c>
      <c r="C1068" s="190">
        <f>(B1068-$B$1132)/($B$1133-$B$1132)</f>
        <v>0.10770965939961508</v>
      </c>
      <c r="D1068" s="46">
        <v>18000</v>
      </c>
      <c r="E1068" s="190">
        <f>(D1068-$D$1132)/($D$1133-$D$1132)</f>
        <v>3.5971079132373969E-2</v>
      </c>
      <c r="F1068" s="46" t="s">
        <v>203</v>
      </c>
      <c r="G1068" s="192">
        <f>VLOOKUP(F1068,'DATOS DE SOPORTE'!$Y$5:$Z$8,2,FALSE)</f>
        <v>3</v>
      </c>
      <c r="H1068" s="190">
        <f>(G1068-$G$1132)/($G$1133-$G$1132)</f>
        <v>0.66666666666666663</v>
      </c>
      <c r="I1068" s="50">
        <v>1</v>
      </c>
      <c r="J1068" s="200">
        <f t="shared" si="770"/>
        <v>1</v>
      </c>
      <c r="K1068" s="190">
        <f>(J1068-$J$1132)/($J$1133-$J$1132)</f>
        <v>0.2</v>
      </c>
      <c r="L1068" s="193" t="str">
        <f t="shared" si="771"/>
        <v>SI</v>
      </c>
      <c r="M1068" s="46" t="s">
        <v>192</v>
      </c>
      <c r="N1068" s="192">
        <f t="shared" si="772"/>
        <v>2</v>
      </c>
      <c r="O1068" s="190">
        <f>(N1068-N$1132)/(N$1133-N$1132)</f>
        <v>1</v>
      </c>
      <c r="P1068" s="46" t="s">
        <v>193</v>
      </c>
      <c r="Q1068" s="192">
        <f t="shared" si="773"/>
        <v>2</v>
      </c>
      <c r="R1068" s="190">
        <f>(Q1068-Q$1132)/(Q$1133-Q$1132)</f>
        <v>0.5</v>
      </c>
      <c r="S1068" s="46" t="s">
        <v>194</v>
      </c>
      <c r="T1068" s="192">
        <f t="shared" si="774"/>
        <v>1</v>
      </c>
      <c r="U1068" s="190">
        <f>(T1068-T$1132)/(T$1133-T$1132)</f>
        <v>0</v>
      </c>
      <c r="V1068" s="46" t="s">
        <v>62</v>
      </c>
      <c r="W1068" s="194">
        <f>VLOOKUP(V1068,'DATOS DE SOPORTE'!$S$5:$T$10,2,FALSE)</f>
        <v>1</v>
      </c>
      <c r="X1068" s="201">
        <f>(W1068-W$1132)/(W$1133-W$1132)</f>
        <v>0</v>
      </c>
      <c r="Y1068" s="46" t="s">
        <v>188</v>
      </c>
      <c r="Z1068" s="194">
        <f t="shared" si="775"/>
        <v>1</v>
      </c>
      <c r="AA1068" s="201">
        <f>(Z1068-Z$1132)/(Z$1133-Z$1132)</f>
        <v>0</v>
      </c>
      <c r="AB1068" s="46" t="s">
        <v>136</v>
      </c>
      <c r="AC1068" s="194">
        <f t="shared" si="776"/>
        <v>2</v>
      </c>
      <c r="AD1068" s="201">
        <f>(AC1068-AC$1132)/(AC$1133-AC$1132)</f>
        <v>1</v>
      </c>
      <c r="AE1068" s="46" t="s">
        <v>188</v>
      </c>
      <c r="AF1068" s="194">
        <f t="shared" si="777"/>
        <v>1</v>
      </c>
      <c r="AG1068" s="201">
        <f>(AF1068-AF$1132)/(AF$1133-AF$1132)</f>
        <v>0</v>
      </c>
      <c r="AH1068" s="24" t="s">
        <v>67</v>
      </c>
      <c r="AI1068" s="194">
        <f>VLOOKUP(AH1068,'DATOS DE SOPORTE'!$V$5:$W$8,2,FALSE)</f>
        <v>1</v>
      </c>
      <c r="AJ1068" s="201">
        <f>(AI1068-AI$1132)/(AI$1133-AI$1132)</f>
        <v>0</v>
      </c>
      <c r="AK1068" s="58" t="str">
        <f t="shared" si="769"/>
        <v>Bueno</v>
      </c>
      <c r="AL1068" s="196">
        <f>IFERROR(SQRT(($E1068-$E$1136)^2+($C1068-$C$1136)^2),0)</f>
        <v>0.10386798326942907</v>
      </c>
      <c r="AM1068" s="197" t="str">
        <f>IF(AL1068&lt;=SMALL($AL$3:$AL$1130,1),"MAS PARECIDO","NO")</f>
        <v>NO</v>
      </c>
      <c r="AN1068" s="197" t="str">
        <f>IF(AL1068&lt;=SMALL($AL$3:$AL$1130,5),"SIMILAR","NO")</f>
        <v>NO</v>
      </c>
      <c r="AO1068" s="197" t="str">
        <f t="shared" si="778"/>
        <v>N/A</v>
      </c>
      <c r="AP1068" s="197">
        <f t="shared" si="779"/>
        <v>0</v>
      </c>
      <c r="AQ1068" s="198">
        <f t="shared" si="780"/>
        <v>0</v>
      </c>
      <c r="AR1068" s="196">
        <f>IFERROR(SQRT(($E1068-$E$1136)^2+($H1068-$H$1136)^2),0)</f>
        <v>0.33527181342100687</v>
      </c>
      <c r="AS1068" s="197" t="str">
        <f>IF(AR1068&lt;=SMALL(AR$3:AR$1130,1),"MAS PARECIDO","NO")</f>
        <v>NO</v>
      </c>
      <c r="AT1068" s="197" t="str">
        <f>IF(AR1068&lt;=SMALL(AR$3:AR$1130,5),"SIMILAR","NO")</f>
        <v>NO</v>
      </c>
      <c r="AU1068" s="197" t="str">
        <f t="shared" si="781"/>
        <v>N/A</v>
      </c>
      <c r="AV1068" s="197">
        <f t="shared" si="782"/>
        <v>0</v>
      </c>
      <c r="AW1068" s="198">
        <f t="shared" si="783"/>
        <v>0</v>
      </c>
      <c r="AX1068" s="199">
        <f>IFERROR(SQRT(($E1068-$E$1136)^2+($K1068-$K$1136)^2),0)</f>
        <v>3.6001080032400969E-2</v>
      </c>
      <c r="AY1068" s="197" t="str">
        <f>IF(AX1068&lt;=SMALL(AX$3:AX$1130,1),"MAS PARECIDO","NO")</f>
        <v>NO</v>
      </c>
      <c r="AZ1068" s="197" t="str">
        <f>IF(AX1068&lt;=SMALL(AX$3:AX$1130,5),"SIMILAR","NO")</f>
        <v>NO</v>
      </c>
      <c r="BA1068" s="197" t="str">
        <f t="shared" si="784"/>
        <v>N/A</v>
      </c>
      <c r="BB1068" s="197">
        <f t="shared" si="785"/>
        <v>0</v>
      </c>
      <c r="BC1068" s="198">
        <f t="shared" si="786"/>
        <v>0</v>
      </c>
      <c r="BD1068" s="196">
        <f>IFERROR(SQRT(($E1068-$E$1136)^2+($O1068-$O$1136)^2),0)</f>
        <v>3.6001080032400969E-2</v>
      </c>
      <c r="BE1068" s="197" t="str">
        <f>IF(BD1068&lt;=SMALL(BD$3:BD$1130,1),"MAS PARECIDO","NO")</f>
        <v>NO</v>
      </c>
      <c r="BF1068" s="197" t="str">
        <f>IF(BD1068&lt;=SMALL(BD$3:BD$1130,5),"SIMILAR","NO")</f>
        <v>NO</v>
      </c>
      <c r="BG1068" s="197" t="str">
        <f t="shared" si="787"/>
        <v>N/A</v>
      </c>
      <c r="BH1068" s="197">
        <f t="shared" si="788"/>
        <v>0</v>
      </c>
      <c r="BI1068" s="198">
        <f t="shared" si="789"/>
        <v>0</v>
      </c>
      <c r="BJ1068" s="199">
        <f>IFERROR(SQRT(($E1068-$E$1136)^2+($R1068-$R$1136)^2),0)</f>
        <v>3.6001080032400969E-2</v>
      </c>
      <c r="BK1068" s="197" t="str">
        <f>IF(BJ1068&lt;=SMALL(BJ$3:BJ$1130,1),"MAS PARECIDO","NO")</f>
        <v>NO</v>
      </c>
      <c r="BL1068" s="197" t="str">
        <f>IF(BJ1068&lt;=SMALL(BJ$3:BJ$1130,5),"SIMILAR","NO")</f>
        <v>NO</v>
      </c>
      <c r="BM1068" s="197" t="str">
        <f t="shared" si="790"/>
        <v>N/A</v>
      </c>
      <c r="BN1068" s="197">
        <f t="shared" si="791"/>
        <v>0</v>
      </c>
      <c r="BO1068" s="198">
        <f t="shared" si="792"/>
        <v>0</v>
      </c>
      <c r="BP1068" s="199">
        <f>IFERROR(SQRT(($E1068-$E$1136)^2+($U1068-$U$1136)^2),0)</f>
        <v>3.6001080032400969E-2</v>
      </c>
      <c r="BQ1068" s="197" t="str">
        <f>IF(BP1068&lt;=SMALL(BP$3:BP$1130,1),"MAS PARECIDO","NO")</f>
        <v>NO</v>
      </c>
      <c r="BR1068" s="197" t="str">
        <f>IF(BP1068&lt;=SMALL(BP$3:BP$1130,5),"SIMILAR","NO")</f>
        <v>NO</v>
      </c>
      <c r="BS1068" s="197" t="str">
        <f t="shared" si="793"/>
        <v>N/A</v>
      </c>
      <c r="BT1068" s="197">
        <f t="shared" si="794"/>
        <v>0</v>
      </c>
      <c r="BU1068" s="198">
        <f t="shared" si="795"/>
        <v>0</v>
      </c>
      <c r="BV1068" s="199">
        <f>IFERROR(SQRT(($E1068-$E$1136)^2+($X1068-$X$1136)^2),0)</f>
        <v>3.6001080032400969E-2</v>
      </c>
      <c r="BW1068" s="197" t="str">
        <f>IF(BV1068&lt;=SMALL(BV$3:BV$1130,1),"MAS PARECIDO","NO")</f>
        <v>NO</v>
      </c>
      <c r="BX1068" s="197" t="str">
        <f>IF(BV1068&lt;=SMALL(BV$3:BV$1130,5),"SIMILAR","NO")</f>
        <v>NO</v>
      </c>
      <c r="BY1068" s="197" t="str">
        <f t="shared" si="796"/>
        <v>N/A</v>
      </c>
      <c r="BZ1068" s="197">
        <f t="shared" si="797"/>
        <v>0</v>
      </c>
      <c r="CA1068" s="198">
        <f t="shared" si="798"/>
        <v>0</v>
      </c>
      <c r="CB1068" s="199">
        <f>IFERROR(SQRT(($E1068-$E$1136)^2+($AA1068-$AA$1136)^2),0)</f>
        <v>3.6001080032400969E-2</v>
      </c>
      <c r="CC1068" s="197" t="str">
        <f>IF(CB1068&lt;=SMALL(CB$3:CB$1130,1),"MAS PARECIDO","NO")</f>
        <v>NO</v>
      </c>
      <c r="CD1068" s="197" t="str">
        <f>IF(CB1068&lt;=SMALL(CB$3:CB$1130,5),"SIMILAR","NO")</f>
        <v>NO</v>
      </c>
      <c r="CE1068" s="197" t="str">
        <f t="shared" si="799"/>
        <v>N/A</v>
      </c>
      <c r="CF1068" s="197">
        <f t="shared" si="800"/>
        <v>0</v>
      </c>
      <c r="CG1068" s="198">
        <f t="shared" si="801"/>
        <v>0</v>
      </c>
      <c r="CH1068" s="199">
        <f>IFERROR(SQRT(($E1068-$E$1136)^2+($AD1068-$AD$1136)^2),0)</f>
        <v>3.6001080032400969E-2</v>
      </c>
      <c r="CI1068" s="197" t="str">
        <f>IF(CH1068&lt;=SMALL(CH$3:CH$1130,1),"MAS PARECIDO","NO")</f>
        <v>NO</v>
      </c>
      <c r="CJ1068" s="197" t="str">
        <f>IF(CH1068&lt;=SMALL(CH$3:CH$1130,5),"SIMILAR","NO")</f>
        <v>NO</v>
      </c>
      <c r="CK1068" s="197" t="str">
        <f t="shared" si="802"/>
        <v>N/A</v>
      </c>
      <c r="CL1068" s="197">
        <f t="shared" si="803"/>
        <v>0</v>
      </c>
      <c r="CM1068" s="198">
        <f t="shared" si="804"/>
        <v>0</v>
      </c>
      <c r="CN1068" s="199">
        <f>IFERROR(SQRT(($E1068-$E$1136)^2+($AG1068-$AG$1136)^2),0)</f>
        <v>1.0006478290405167</v>
      </c>
      <c r="CO1068" s="197" t="str">
        <f>IF(CN1068&lt;=SMALL(CN$3:CN$1130,1),"MAS PARECIDO","NO")</f>
        <v>NO</v>
      </c>
      <c r="CP1068" s="197" t="str">
        <f>IF(CN1068&lt;=SMALL(CN$3:CN$1130,5),"SIMILAR","NO")</f>
        <v>NO</v>
      </c>
      <c r="CQ1068" s="197" t="str">
        <f t="shared" si="805"/>
        <v>N/A</v>
      </c>
      <c r="CR1068" s="197">
        <f t="shared" si="806"/>
        <v>0</v>
      </c>
      <c r="CS1068" s="198">
        <f t="shared" si="807"/>
        <v>0</v>
      </c>
      <c r="CT1068" s="199">
        <f>IFERROR(SQRT(($E1068-$E$1136)^2+($AJ1068-$AJ$1136)^2),0)</f>
        <v>3.6001080032400969E-2</v>
      </c>
      <c r="CU1068" s="197" t="str">
        <f>IF(CT1068&lt;=SMALL(CT$3:CT$1130,1),"MAS PARECIDO","NO")</f>
        <v>NO</v>
      </c>
      <c r="CV1068" s="197" t="str">
        <f>IF(CT1068&lt;=SMALL(CT$3:CT$1130,5),"SIMILAR","NO")</f>
        <v>NO</v>
      </c>
      <c r="CW1068" s="197" t="str">
        <f t="shared" si="808"/>
        <v>N/A</v>
      </c>
      <c r="CX1068" s="197">
        <f t="shared" si="809"/>
        <v>0</v>
      </c>
      <c r="CY1068" s="198">
        <f t="shared" si="810"/>
        <v>0</v>
      </c>
      <c r="CZ1068" s="2">
        <v>0</v>
      </c>
      <c r="DA1068" s="2" t="s">
        <v>2874</v>
      </c>
      <c r="DB1068" s="2">
        <v>0</v>
      </c>
      <c r="DC1068" s="2" t="s">
        <v>189</v>
      </c>
    </row>
    <row r="1069" spans="1:107">
      <c r="A1069" s="24" t="s">
        <v>1212</v>
      </c>
      <c r="B1069" s="46">
        <v>85107.09</v>
      </c>
      <c r="C1069" s="190">
        <f>(B1069-$B$1132)/($B$1133-$B$1132)</f>
        <v>9.421744364269076E-2</v>
      </c>
      <c r="D1069" s="46">
        <v>20000</v>
      </c>
      <c r="E1069" s="190">
        <f>(D1069-$D$1132)/($D$1133-$D$1132)</f>
        <v>3.9971199135974078E-2</v>
      </c>
      <c r="F1069" s="46" t="s">
        <v>191</v>
      </c>
      <c r="G1069" s="192">
        <f>VLOOKUP(F1069,'DATOS DE SOPORTE'!$Y$5:$Z$8,2,FALSE)</f>
        <v>1</v>
      </c>
      <c r="H1069" s="190">
        <f>(G1069-$G$1132)/($G$1133-$G$1132)</f>
        <v>0</v>
      </c>
      <c r="I1069" s="50">
        <v>0</v>
      </c>
      <c r="J1069" s="200">
        <f t="shared" si="770"/>
        <v>0</v>
      </c>
      <c r="K1069" s="190">
        <f>(J1069-$J$1132)/($J$1133-$J$1132)</f>
        <v>0</v>
      </c>
      <c r="L1069" s="193" t="str">
        <f t="shared" si="771"/>
        <v>NO</v>
      </c>
      <c r="M1069" s="46" t="s">
        <v>56</v>
      </c>
      <c r="N1069" s="192">
        <f t="shared" si="772"/>
        <v>1</v>
      </c>
      <c r="O1069" s="190">
        <f>(N1069-N$1132)/(N$1133-N$1132)</f>
        <v>0</v>
      </c>
      <c r="P1069" s="46" t="s">
        <v>193</v>
      </c>
      <c r="Q1069" s="192">
        <f t="shared" si="773"/>
        <v>2</v>
      </c>
      <c r="R1069" s="190">
        <f>(Q1069-Q$1132)/(Q$1133-Q$1132)</f>
        <v>0.5</v>
      </c>
      <c r="S1069" s="46" t="s">
        <v>194</v>
      </c>
      <c r="T1069" s="192">
        <f t="shared" si="774"/>
        <v>1</v>
      </c>
      <c r="U1069" s="190">
        <f>(T1069-T$1132)/(T$1133-T$1132)</f>
        <v>0</v>
      </c>
      <c r="V1069" s="46" t="s">
        <v>62</v>
      </c>
      <c r="W1069" s="194">
        <f>VLOOKUP(V1069,'DATOS DE SOPORTE'!$S$5:$T$10,2,FALSE)</f>
        <v>1</v>
      </c>
      <c r="X1069" s="201">
        <f>(W1069-W$1132)/(W$1133-W$1132)</f>
        <v>0</v>
      </c>
      <c r="Y1069" s="46" t="s">
        <v>188</v>
      </c>
      <c r="Z1069" s="194">
        <f t="shared" si="775"/>
        <v>1</v>
      </c>
      <c r="AA1069" s="201">
        <f>(Z1069-Z$1132)/(Z$1133-Z$1132)</f>
        <v>0</v>
      </c>
      <c r="AB1069" s="46" t="s">
        <v>136</v>
      </c>
      <c r="AC1069" s="194">
        <f t="shared" si="776"/>
        <v>2</v>
      </c>
      <c r="AD1069" s="201">
        <f>(AC1069-AC$1132)/(AC$1133-AC$1132)</f>
        <v>1</v>
      </c>
      <c r="AE1069" s="46" t="s">
        <v>136</v>
      </c>
      <c r="AF1069" s="194">
        <f t="shared" si="777"/>
        <v>2</v>
      </c>
      <c r="AG1069" s="201">
        <f>(AF1069-AF$1132)/(AF$1133-AF$1132)</f>
        <v>1</v>
      </c>
      <c r="AH1069" s="24" t="s">
        <v>67</v>
      </c>
      <c r="AI1069" s="194">
        <f>VLOOKUP(AH1069,'DATOS DE SOPORTE'!$V$5:$W$8,2,FALSE)</f>
        <v>1</v>
      </c>
      <c r="AJ1069" s="201">
        <f>(AI1069-AI$1132)/(AI$1133-AI$1132)</f>
        <v>0</v>
      </c>
      <c r="AK1069" s="58" t="str">
        <f t="shared" si="769"/>
        <v>Bueno</v>
      </c>
      <c r="AL1069" s="196">
        <f>IFERROR(SQRT(($E1069-$E$1136)^2+($C1069-$C$1136)^2),0)</f>
        <v>0.11791391761352568</v>
      </c>
      <c r="AM1069" s="197" t="str">
        <f>IF(AL1069&lt;=SMALL($AL$3:$AL$1130,1),"MAS PARECIDO","NO")</f>
        <v>NO</v>
      </c>
      <c r="AN1069" s="197" t="str">
        <f>IF(AL1069&lt;=SMALL($AL$3:$AL$1130,5),"SIMILAR","NO")</f>
        <v>NO</v>
      </c>
      <c r="AO1069" s="197" t="str">
        <f t="shared" si="778"/>
        <v>N/A</v>
      </c>
      <c r="AP1069" s="197">
        <f t="shared" si="779"/>
        <v>0</v>
      </c>
      <c r="AQ1069" s="198">
        <f t="shared" si="780"/>
        <v>0</v>
      </c>
      <c r="AR1069" s="196">
        <f>IFERROR(SQRT(($E1069-$E$1136)^2+($H1069-$H$1136)^2),0)</f>
        <v>0.33572489796771299</v>
      </c>
      <c r="AS1069" s="197" t="str">
        <f>IF(AR1069&lt;=SMALL(AR$3:AR$1130,1),"MAS PARECIDO","NO")</f>
        <v>NO</v>
      </c>
      <c r="AT1069" s="197" t="str">
        <f>IF(AR1069&lt;=SMALL(AR$3:AR$1130,5),"SIMILAR","NO")</f>
        <v>NO</v>
      </c>
      <c r="AU1069" s="197" t="str">
        <f t="shared" si="781"/>
        <v>N/A</v>
      </c>
      <c r="AV1069" s="197">
        <f t="shared" si="782"/>
        <v>0</v>
      </c>
      <c r="AW1069" s="198">
        <f t="shared" si="783"/>
        <v>0</v>
      </c>
      <c r="AX1069" s="199">
        <f>IFERROR(SQRT(($E1069-$E$1136)^2+($K1069-$K$1136)^2),0)</f>
        <v>0.2039610158935285</v>
      </c>
      <c r="AY1069" s="197" t="str">
        <f>IF(AX1069&lt;=SMALL(AX$3:AX$1130,1),"MAS PARECIDO","NO")</f>
        <v>NO</v>
      </c>
      <c r="AZ1069" s="197" t="str">
        <f>IF(AX1069&lt;=SMALL(AX$3:AX$1130,5),"SIMILAR","NO")</f>
        <v>NO</v>
      </c>
      <c r="BA1069" s="197" t="str">
        <f t="shared" si="784"/>
        <v>N/A</v>
      </c>
      <c r="BB1069" s="197">
        <f t="shared" si="785"/>
        <v>0</v>
      </c>
      <c r="BC1069" s="198">
        <f t="shared" si="786"/>
        <v>0</v>
      </c>
      <c r="BD1069" s="196">
        <f>IFERROR(SQRT(($E1069-$E$1136)^2+($O1069-$O$1136)^2),0)</f>
        <v>1.0007997282195475</v>
      </c>
      <c r="BE1069" s="197" t="str">
        <f>IF(BD1069&lt;=SMALL(BD$3:BD$1130,1),"MAS PARECIDO","NO")</f>
        <v>NO</v>
      </c>
      <c r="BF1069" s="197" t="str">
        <f>IF(BD1069&lt;=SMALL(BD$3:BD$1130,5),"SIMILAR","NO")</f>
        <v>NO</v>
      </c>
      <c r="BG1069" s="197" t="str">
        <f t="shared" si="787"/>
        <v>N/A</v>
      </c>
      <c r="BH1069" s="197">
        <f t="shared" si="788"/>
        <v>0</v>
      </c>
      <c r="BI1069" s="198">
        <f t="shared" si="789"/>
        <v>0</v>
      </c>
      <c r="BJ1069" s="199">
        <f>IFERROR(SQRT(($E1069-$E$1136)^2+($R1069-$R$1136)^2),0)</f>
        <v>4.0001200036001078E-2</v>
      </c>
      <c r="BK1069" s="197" t="str">
        <f>IF(BJ1069&lt;=SMALL(BJ$3:BJ$1130,1),"MAS PARECIDO","NO")</f>
        <v>NO</v>
      </c>
      <c r="BL1069" s="197" t="str">
        <f>IF(BJ1069&lt;=SMALL(BJ$3:BJ$1130,5),"SIMILAR","NO")</f>
        <v>NO</v>
      </c>
      <c r="BM1069" s="197" t="str">
        <f t="shared" si="790"/>
        <v>N/A</v>
      </c>
      <c r="BN1069" s="197">
        <f t="shared" si="791"/>
        <v>0</v>
      </c>
      <c r="BO1069" s="198">
        <f t="shared" si="792"/>
        <v>0</v>
      </c>
      <c r="BP1069" s="199">
        <f>IFERROR(SQRT(($E1069-$E$1136)^2+($U1069-$U$1136)^2),0)</f>
        <v>4.0001200036001078E-2</v>
      </c>
      <c r="BQ1069" s="197" t="str">
        <f>IF(BP1069&lt;=SMALL(BP$3:BP$1130,1),"MAS PARECIDO","NO")</f>
        <v>NO</v>
      </c>
      <c r="BR1069" s="197" t="str">
        <f>IF(BP1069&lt;=SMALL(BP$3:BP$1130,5),"SIMILAR","NO")</f>
        <v>NO</v>
      </c>
      <c r="BS1069" s="197" t="str">
        <f t="shared" si="793"/>
        <v>N/A</v>
      </c>
      <c r="BT1069" s="197">
        <f t="shared" si="794"/>
        <v>0</v>
      </c>
      <c r="BU1069" s="198">
        <f t="shared" si="795"/>
        <v>0</v>
      </c>
      <c r="BV1069" s="199">
        <f>IFERROR(SQRT(($E1069-$E$1136)^2+($X1069-$X$1136)^2),0)</f>
        <v>4.0001200036001078E-2</v>
      </c>
      <c r="BW1069" s="197" t="str">
        <f>IF(BV1069&lt;=SMALL(BV$3:BV$1130,1),"MAS PARECIDO","NO")</f>
        <v>NO</v>
      </c>
      <c r="BX1069" s="197" t="str">
        <f>IF(BV1069&lt;=SMALL(BV$3:BV$1130,5),"SIMILAR","NO")</f>
        <v>NO</v>
      </c>
      <c r="BY1069" s="197" t="str">
        <f t="shared" si="796"/>
        <v>N/A</v>
      </c>
      <c r="BZ1069" s="197">
        <f t="shared" si="797"/>
        <v>0</v>
      </c>
      <c r="CA1069" s="198">
        <f t="shared" si="798"/>
        <v>0</v>
      </c>
      <c r="CB1069" s="199">
        <f>IFERROR(SQRT(($E1069-$E$1136)^2+($AA1069-$AA$1136)^2),0)</f>
        <v>4.0001200036001078E-2</v>
      </c>
      <c r="CC1069" s="197" t="str">
        <f>IF(CB1069&lt;=SMALL(CB$3:CB$1130,1),"MAS PARECIDO","NO")</f>
        <v>NO</v>
      </c>
      <c r="CD1069" s="197" t="str">
        <f>IF(CB1069&lt;=SMALL(CB$3:CB$1130,5),"SIMILAR","NO")</f>
        <v>NO</v>
      </c>
      <c r="CE1069" s="197" t="str">
        <f t="shared" si="799"/>
        <v>N/A</v>
      </c>
      <c r="CF1069" s="197">
        <f t="shared" si="800"/>
        <v>0</v>
      </c>
      <c r="CG1069" s="198">
        <f t="shared" si="801"/>
        <v>0</v>
      </c>
      <c r="CH1069" s="199">
        <f>IFERROR(SQRT(($E1069-$E$1136)^2+($AD1069-$AD$1136)^2),0)</f>
        <v>4.0001200036001078E-2</v>
      </c>
      <c r="CI1069" s="197" t="str">
        <f>IF(CH1069&lt;=SMALL(CH$3:CH$1130,1),"MAS PARECIDO","NO")</f>
        <v>NO</v>
      </c>
      <c r="CJ1069" s="197" t="str">
        <f>IF(CH1069&lt;=SMALL(CH$3:CH$1130,5),"SIMILAR","NO")</f>
        <v>NO</v>
      </c>
      <c r="CK1069" s="197" t="str">
        <f t="shared" si="802"/>
        <v>N/A</v>
      </c>
      <c r="CL1069" s="197">
        <f t="shared" si="803"/>
        <v>0</v>
      </c>
      <c r="CM1069" s="198">
        <f t="shared" si="804"/>
        <v>0</v>
      </c>
      <c r="CN1069" s="199">
        <f>IFERROR(SQRT(($E1069-$E$1136)^2+($AG1069-$AG$1136)^2),0)</f>
        <v>4.0001200036001078E-2</v>
      </c>
      <c r="CO1069" s="197" t="str">
        <f>IF(CN1069&lt;=SMALL(CN$3:CN$1130,1),"MAS PARECIDO","NO")</f>
        <v>NO</v>
      </c>
      <c r="CP1069" s="197" t="str">
        <f>IF(CN1069&lt;=SMALL(CN$3:CN$1130,5),"SIMILAR","NO")</f>
        <v>NO</v>
      </c>
      <c r="CQ1069" s="197" t="str">
        <f t="shared" si="805"/>
        <v>N/A</v>
      </c>
      <c r="CR1069" s="197">
        <f t="shared" si="806"/>
        <v>0</v>
      </c>
      <c r="CS1069" s="198">
        <f t="shared" si="807"/>
        <v>0</v>
      </c>
      <c r="CT1069" s="199">
        <f>IFERROR(SQRT(($E1069-$E$1136)^2+($AJ1069-$AJ$1136)^2),0)</f>
        <v>4.0001200036001078E-2</v>
      </c>
      <c r="CU1069" s="197" t="str">
        <f>IF(CT1069&lt;=SMALL(CT$3:CT$1130,1),"MAS PARECIDO","NO")</f>
        <v>NO</v>
      </c>
      <c r="CV1069" s="197" t="str">
        <f>IF(CT1069&lt;=SMALL(CT$3:CT$1130,5),"SIMILAR","NO")</f>
        <v>NO</v>
      </c>
      <c r="CW1069" s="197" t="str">
        <f t="shared" si="808"/>
        <v>N/A</v>
      </c>
      <c r="CX1069" s="197">
        <f t="shared" si="809"/>
        <v>0</v>
      </c>
      <c r="CY1069" s="198">
        <f t="shared" si="810"/>
        <v>0</v>
      </c>
      <c r="CZ1069" s="2">
        <v>0</v>
      </c>
      <c r="DA1069" s="2" t="s">
        <v>2875</v>
      </c>
      <c r="DB1069" s="2">
        <v>0</v>
      </c>
      <c r="DC1069" s="2" t="s">
        <v>189</v>
      </c>
    </row>
    <row r="1070" spans="1:107">
      <c r="A1070" s="24" t="s">
        <v>1213</v>
      </c>
      <c r="B1070" s="46">
        <v>140157.01999999999</v>
      </c>
      <c r="C1070" s="190">
        <f>(B1070-$B$1132)/($B$1133-$B$1132)</f>
        <v>0.15856603385329282</v>
      </c>
      <c r="D1070" s="46">
        <v>30000</v>
      </c>
      <c r="E1070" s="190">
        <f>(D1070-$D$1132)/($D$1133-$D$1132)</f>
        <v>5.9971799153974617E-2</v>
      </c>
      <c r="F1070" s="46" t="s">
        <v>53</v>
      </c>
      <c r="G1070" s="192">
        <f>VLOOKUP(F1070,'DATOS DE SOPORTE'!$Y$5:$Z$8,2,FALSE)</f>
        <v>2</v>
      </c>
      <c r="H1070" s="190">
        <f>(G1070-$G$1132)/($G$1133-$G$1132)</f>
        <v>0.33333333333333331</v>
      </c>
      <c r="I1070" s="50">
        <v>1</v>
      </c>
      <c r="J1070" s="200">
        <f t="shared" si="770"/>
        <v>1</v>
      </c>
      <c r="K1070" s="190">
        <f>(J1070-$J$1132)/($J$1133-$J$1132)</f>
        <v>0.2</v>
      </c>
      <c r="L1070" s="193" t="str">
        <f t="shared" si="771"/>
        <v>SI</v>
      </c>
      <c r="M1070" s="46" t="s">
        <v>192</v>
      </c>
      <c r="N1070" s="192">
        <f t="shared" si="772"/>
        <v>2</v>
      </c>
      <c r="O1070" s="190">
        <f>(N1070-N$1132)/(N$1133-N$1132)</f>
        <v>1</v>
      </c>
      <c r="P1070" s="46" t="s">
        <v>58</v>
      </c>
      <c r="Q1070" s="192">
        <f t="shared" si="773"/>
        <v>3</v>
      </c>
      <c r="R1070" s="190">
        <f>(Q1070-Q$1132)/(Q$1133-Q$1132)</f>
        <v>1</v>
      </c>
      <c r="S1070" s="46" t="s">
        <v>194</v>
      </c>
      <c r="T1070" s="192">
        <f t="shared" si="774"/>
        <v>1</v>
      </c>
      <c r="U1070" s="190">
        <f>(T1070-T$1132)/(T$1133-T$1132)</f>
        <v>0</v>
      </c>
      <c r="V1070" s="46" t="s">
        <v>62</v>
      </c>
      <c r="W1070" s="194">
        <f>VLOOKUP(V1070,'DATOS DE SOPORTE'!$S$5:$T$10,2,FALSE)</f>
        <v>1</v>
      </c>
      <c r="X1070" s="201">
        <f>(W1070-W$1132)/(W$1133-W$1132)</f>
        <v>0</v>
      </c>
      <c r="Y1070" s="46" t="s">
        <v>188</v>
      </c>
      <c r="Z1070" s="194">
        <f t="shared" si="775"/>
        <v>1</v>
      </c>
      <c r="AA1070" s="201">
        <f>(Z1070-Z$1132)/(Z$1133-Z$1132)</f>
        <v>0</v>
      </c>
      <c r="AB1070" s="46" t="s">
        <v>136</v>
      </c>
      <c r="AC1070" s="194">
        <f t="shared" si="776"/>
        <v>2</v>
      </c>
      <c r="AD1070" s="201">
        <f>(AC1070-AC$1132)/(AC$1133-AC$1132)</f>
        <v>1</v>
      </c>
      <c r="AE1070" s="46" t="s">
        <v>188</v>
      </c>
      <c r="AF1070" s="194">
        <f t="shared" si="777"/>
        <v>1</v>
      </c>
      <c r="AG1070" s="201">
        <f>(AF1070-AF$1132)/(AF$1133-AF$1132)</f>
        <v>0</v>
      </c>
      <c r="AH1070" s="24" t="s">
        <v>67</v>
      </c>
      <c r="AI1070" s="194">
        <f>VLOOKUP(AH1070,'DATOS DE SOPORTE'!$V$5:$W$8,2,FALSE)</f>
        <v>1</v>
      </c>
      <c r="AJ1070" s="201">
        <f>(AI1070-AI$1132)/(AI$1133-AI$1132)</f>
        <v>0</v>
      </c>
      <c r="AK1070" s="58" t="str">
        <f t="shared" si="769"/>
        <v>Bueno</v>
      </c>
      <c r="AL1070" s="196">
        <f>IFERROR(SQRT(($E1070-$E$1136)^2+($C1070-$C$1136)^2),0)</f>
        <v>7.5955638302920472E-2</v>
      </c>
      <c r="AM1070" s="197" t="str">
        <f>IF(AL1070&lt;=SMALL($AL$3:$AL$1130,1),"MAS PARECIDO","NO")</f>
        <v>NO</v>
      </c>
      <c r="AN1070" s="197" t="str">
        <f>IF(AL1070&lt;=SMALL($AL$3:$AL$1130,5),"SIMILAR","NO")</f>
        <v>NO</v>
      </c>
      <c r="AO1070" s="197" t="str">
        <f t="shared" si="778"/>
        <v>N/A</v>
      </c>
      <c r="AP1070" s="197">
        <f t="shared" si="779"/>
        <v>0</v>
      </c>
      <c r="AQ1070" s="198">
        <f t="shared" si="780"/>
        <v>0</v>
      </c>
      <c r="AR1070" s="196">
        <f>IFERROR(SQRT(($E1070-$E$1136)^2+($H1070-$H$1136)^2),0)</f>
        <v>6.0001800054001617E-2</v>
      </c>
      <c r="AS1070" s="197" t="str">
        <f>IF(AR1070&lt;=SMALL(AR$3:AR$1130,1),"MAS PARECIDO","NO")</f>
        <v>NO</v>
      </c>
      <c r="AT1070" s="197" t="str">
        <f>IF(AR1070&lt;=SMALL(AR$3:AR$1130,5),"SIMILAR","NO")</f>
        <v>NO</v>
      </c>
      <c r="AU1070" s="197" t="str">
        <f t="shared" si="781"/>
        <v>N/A</v>
      </c>
      <c r="AV1070" s="197">
        <f t="shared" si="782"/>
        <v>0</v>
      </c>
      <c r="AW1070" s="198">
        <f t="shared" si="783"/>
        <v>0</v>
      </c>
      <c r="AX1070" s="199">
        <f>IFERROR(SQRT(($E1070-$E$1136)^2+($K1070-$K$1136)^2),0)</f>
        <v>6.0001800054001617E-2</v>
      </c>
      <c r="AY1070" s="197" t="str">
        <f>IF(AX1070&lt;=SMALL(AX$3:AX$1130,1),"MAS PARECIDO","NO")</f>
        <v>NO</v>
      </c>
      <c r="AZ1070" s="197" t="str">
        <f>IF(AX1070&lt;=SMALL(AX$3:AX$1130,5),"SIMILAR","NO")</f>
        <v>NO</v>
      </c>
      <c r="BA1070" s="197" t="str">
        <f t="shared" si="784"/>
        <v>N/A</v>
      </c>
      <c r="BB1070" s="197">
        <f t="shared" si="785"/>
        <v>0</v>
      </c>
      <c r="BC1070" s="198">
        <f t="shared" si="786"/>
        <v>0</v>
      </c>
      <c r="BD1070" s="196">
        <f>IFERROR(SQRT(($E1070-$E$1136)^2+($O1070-$O$1136)^2),0)</f>
        <v>6.0001800054001617E-2</v>
      </c>
      <c r="BE1070" s="197" t="str">
        <f>IF(BD1070&lt;=SMALL(BD$3:BD$1130,1),"MAS PARECIDO","NO")</f>
        <v>NO</v>
      </c>
      <c r="BF1070" s="197" t="str">
        <f>IF(BD1070&lt;=SMALL(BD$3:BD$1130,5),"SIMILAR","NO")</f>
        <v>NO</v>
      </c>
      <c r="BG1070" s="197" t="str">
        <f t="shared" si="787"/>
        <v>N/A</v>
      </c>
      <c r="BH1070" s="197">
        <f t="shared" si="788"/>
        <v>0</v>
      </c>
      <c r="BI1070" s="198">
        <f t="shared" si="789"/>
        <v>0</v>
      </c>
      <c r="BJ1070" s="199">
        <f>IFERROR(SQRT(($E1070-$E$1136)^2+($R1070-$R$1136)^2),0)</f>
        <v>0.50358734695156948</v>
      </c>
      <c r="BK1070" s="197" t="str">
        <f>IF(BJ1070&lt;=SMALL(BJ$3:BJ$1130,1),"MAS PARECIDO","NO")</f>
        <v>NO</v>
      </c>
      <c r="BL1070" s="197" t="str">
        <f>IF(BJ1070&lt;=SMALL(BJ$3:BJ$1130,5),"SIMILAR","NO")</f>
        <v>NO</v>
      </c>
      <c r="BM1070" s="197" t="str">
        <f t="shared" si="790"/>
        <v>N/A</v>
      </c>
      <c r="BN1070" s="197">
        <f t="shared" si="791"/>
        <v>0</v>
      </c>
      <c r="BO1070" s="198">
        <f t="shared" si="792"/>
        <v>0</v>
      </c>
      <c r="BP1070" s="199">
        <f>IFERROR(SQRT(($E1070-$E$1136)^2+($U1070-$U$1136)^2),0)</f>
        <v>6.0001800054001617E-2</v>
      </c>
      <c r="BQ1070" s="197" t="str">
        <f>IF(BP1070&lt;=SMALL(BP$3:BP$1130,1),"MAS PARECIDO","NO")</f>
        <v>NO</v>
      </c>
      <c r="BR1070" s="197" t="str">
        <f>IF(BP1070&lt;=SMALL(BP$3:BP$1130,5),"SIMILAR","NO")</f>
        <v>NO</v>
      </c>
      <c r="BS1070" s="197" t="str">
        <f t="shared" si="793"/>
        <v>N/A</v>
      </c>
      <c r="BT1070" s="197">
        <f t="shared" si="794"/>
        <v>0</v>
      </c>
      <c r="BU1070" s="198">
        <f t="shared" si="795"/>
        <v>0</v>
      </c>
      <c r="BV1070" s="199">
        <f>IFERROR(SQRT(($E1070-$E$1136)^2+($X1070-$X$1136)^2),0)</f>
        <v>6.0001800054001617E-2</v>
      </c>
      <c r="BW1070" s="197" t="str">
        <f>IF(BV1070&lt;=SMALL(BV$3:BV$1130,1),"MAS PARECIDO","NO")</f>
        <v>NO</v>
      </c>
      <c r="BX1070" s="197" t="str">
        <f>IF(BV1070&lt;=SMALL(BV$3:BV$1130,5),"SIMILAR","NO")</f>
        <v>NO</v>
      </c>
      <c r="BY1070" s="197" t="str">
        <f t="shared" si="796"/>
        <v>N/A</v>
      </c>
      <c r="BZ1070" s="197">
        <f t="shared" si="797"/>
        <v>0</v>
      </c>
      <c r="CA1070" s="198">
        <f t="shared" si="798"/>
        <v>0</v>
      </c>
      <c r="CB1070" s="199">
        <f>IFERROR(SQRT(($E1070-$E$1136)^2+($AA1070-$AA$1136)^2),0)</f>
        <v>6.0001800054001617E-2</v>
      </c>
      <c r="CC1070" s="197" t="str">
        <f>IF(CB1070&lt;=SMALL(CB$3:CB$1130,1),"MAS PARECIDO","NO")</f>
        <v>NO</v>
      </c>
      <c r="CD1070" s="197" t="str">
        <f>IF(CB1070&lt;=SMALL(CB$3:CB$1130,5),"SIMILAR","NO")</f>
        <v>NO</v>
      </c>
      <c r="CE1070" s="197" t="str">
        <f t="shared" si="799"/>
        <v>N/A</v>
      </c>
      <c r="CF1070" s="197">
        <f t="shared" si="800"/>
        <v>0</v>
      </c>
      <c r="CG1070" s="198">
        <f t="shared" si="801"/>
        <v>0</v>
      </c>
      <c r="CH1070" s="199">
        <f>IFERROR(SQRT(($E1070-$E$1136)^2+($AD1070-$AD$1136)^2),0)</f>
        <v>6.0001800054001617E-2</v>
      </c>
      <c r="CI1070" s="197" t="str">
        <f>IF(CH1070&lt;=SMALL(CH$3:CH$1130,1),"MAS PARECIDO","NO")</f>
        <v>NO</v>
      </c>
      <c r="CJ1070" s="197" t="str">
        <f>IF(CH1070&lt;=SMALL(CH$3:CH$1130,5),"SIMILAR","NO")</f>
        <v>NO</v>
      </c>
      <c r="CK1070" s="197" t="str">
        <f t="shared" si="802"/>
        <v>N/A</v>
      </c>
      <c r="CL1070" s="197">
        <f t="shared" si="803"/>
        <v>0</v>
      </c>
      <c r="CM1070" s="198">
        <f t="shared" si="804"/>
        <v>0</v>
      </c>
      <c r="CN1070" s="199">
        <f>IFERROR(SQRT(($E1070-$E$1136)^2+($AG1070-$AG$1136)^2),0)</f>
        <v>1.0017984907204245</v>
      </c>
      <c r="CO1070" s="197" t="str">
        <f>IF(CN1070&lt;=SMALL(CN$3:CN$1130,1),"MAS PARECIDO","NO")</f>
        <v>NO</v>
      </c>
      <c r="CP1070" s="197" t="str">
        <f>IF(CN1070&lt;=SMALL(CN$3:CN$1130,5),"SIMILAR","NO")</f>
        <v>NO</v>
      </c>
      <c r="CQ1070" s="197" t="str">
        <f t="shared" si="805"/>
        <v>N/A</v>
      </c>
      <c r="CR1070" s="197">
        <f t="shared" si="806"/>
        <v>0</v>
      </c>
      <c r="CS1070" s="198">
        <f t="shared" si="807"/>
        <v>0</v>
      </c>
      <c r="CT1070" s="199">
        <f>IFERROR(SQRT(($E1070-$E$1136)^2+($AJ1070-$AJ$1136)^2),0)</f>
        <v>6.0001800054001617E-2</v>
      </c>
      <c r="CU1070" s="197" t="str">
        <f>IF(CT1070&lt;=SMALL(CT$3:CT$1130,1),"MAS PARECIDO","NO")</f>
        <v>NO</v>
      </c>
      <c r="CV1070" s="197" t="str">
        <f>IF(CT1070&lt;=SMALL(CT$3:CT$1130,5),"SIMILAR","NO")</f>
        <v>NO</v>
      </c>
      <c r="CW1070" s="197" t="str">
        <f t="shared" si="808"/>
        <v>N/A</v>
      </c>
      <c r="CX1070" s="197">
        <f t="shared" si="809"/>
        <v>0</v>
      </c>
      <c r="CY1070" s="198">
        <f t="shared" si="810"/>
        <v>0</v>
      </c>
      <c r="CZ1070" s="2">
        <v>0</v>
      </c>
      <c r="DA1070" s="2" t="s">
        <v>2876</v>
      </c>
      <c r="DB1070" s="2">
        <v>0</v>
      </c>
      <c r="DC1070" s="2" t="s">
        <v>189</v>
      </c>
    </row>
    <row r="1071" spans="1:107">
      <c r="A1071" s="24" t="s">
        <v>1214</v>
      </c>
      <c r="B1071" s="46">
        <v>74105.350000000006</v>
      </c>
      <c r="C1071" s="190">
        <f>(B1071-$B$1132)/($B$1133-$B$1132)</f>
        <v>8.1357364458873663E-2</v>
      </c>
      <c r="D1071" s="46">
        <v>20000</v>
      </c>
      <c r="E1071" s="190">
        <f>(D1071-$D$1132)/($D$1133-$D$1132)</f>
        <v>3.9971199135974078E-2</v>
      </c>
      <c r="F1071" s="46" t="s">
        <v>203</v>
      </c>
      <c r="G1071" s="192">
        <f>VLOOKUP(F1071,'DATOS DE SOPORTE'!$Y$5:$Z$8,2,FALSE)</f>
        <v>3</v>
      </c>
      <c r="H1071" s="190">
        <f>(G1071-$G$1132)/($G$1133-$G$1132)</f>
        <v>0.66666666666666663</v>
      </c>
      <c r="I1071" s="50">
        <v>2</v>
      </c>
      <c r="J1071" s="200">
        <f t="shared" si="770"/>
        <v>2</v>
      </c>
      <c r="K1071" s="190">
        <f>(J1071-$J$1132)/($J$1133-$J$1132)</f>
        <v>0.4</v>
      </c>
      <c r="L1071" s="193" t="str">
        <f t="shared" si="771"/>
        <v>SI</v>
      </c>
      <c r="M1071" s="46" t="s">
        <v>192</v>
      </c>
      <c r="N1071" s="192">
        <f t="shared" si="772"/>
        <v>2</v>
      </c>
      <c r="O1071" s="190">
        <f>(N1071-N$1132)/(N$1133-N$1132)</f>
        <v>1</v>
      </c>
      <c r="P1071" s="46" t="s">
        <v>58</v>
      </c>
      <c r="Q1071" s="192">
        <f t="shared" si="773"/>
        <v>3</v>
      </c>
      <c r="R1071" s="190">
        <f>(Q1071-Q$1132)/(Q$1133-Q$1132)</f>
        <v>1</v>
      </c>
      <c r="S1071" s="46" t="s">
        <v>60</v>
      </c>
      <c r="T1071" s="192">
        <f t="shared" si="774"/>
        <v>2</v>
      </c>
      <c r="U1071" s="190">
        <f>(T1071-T$1132)/(T$1133-T$1132)</f>
        <v>1</v>
      </c>
      <c r="V1071" s="46" t="s">
        <v>62</v>
      </c>
      <c r="W1071" s="194">
        <f>VLOOKUP(V1071,'DATOS DE SOPORTE'!$S$5:$T$10,2,FALSE)</f>
        <v>1</v>
      </c>
      <c r="X1071" s="201">
        <f>(W1071-W$1132)/(W$1133-W$1132)</f>
        <v>0</v>
      </c>
      <c r="Y1071" s="46" t="s">
        <v>188</v>
      </c>
      <c r="Z1071" s="194">
        <f t="shared" si="775"/>
        <v>1</v>
      </c>
      <c r="AA1071" s="201">
        <f>(Z1071-Z$1132)/(Z$1133-Z$1132)</f>
        <v>0</v>
      </c>
      <c r="AB1071" s="46" t="s">
        <v>136</v>
      </c>
      <c r="AC1071" s="194">
        <f t="shared" si="776"/>
        <v>2</v>
      </c>
      <c r="AD1071" s="201">
        <f>(AC1071-AC$1132)/(AC$1133-AC$1132)</f>
        <v>1</v>
      </c>
      <c r="AE1071" s="46" t="s">
        <v>188</v>
      </c>
      <c r="AF1071" s="194">
        <f t="shared" si="777"/>
        <v>1</v>
      </c>
      <c r="AG1071" s="201">
        <f>(AF1071-AF$1132)/(AF$1133-AF$1132)</f>
        <v>0</v>
      </c>
      <c r="AH1071" s="24" t="s">
        <v>67</v>
      </c>
      <c r="AI1071" s="194">
        <f>VLOOKUP(AH1071,'DATOS DE SOPORTE'!$V$5:$W$8,2,FALSE)</f>
        <v>1</v>
      </c>
      <c r="AJ1071" s="201">
        <f>(AI1071-AI$1132)/(AI$1133-AI$1132)</f>
        <v>0</v>
      </c>
      <c r="AK1071" s="58" t="str">
        <f t="shared" si="769"/>
        <v>Bueno</v>
      </c>
      <c r="AL1071" s="196">
        <f>IFERROR(SQRT(($E1071-$E$1136)^2+($C1071-$C$1136)^2),0)</f>
        <v>0.13008456517885722</v>
      </c>
      <c r="AM1071" s="197" t="str">
        <f>IF(AL1071&lt;=SMALL($AL$3:$AL$1130,1),"MAS PARECIDO","NO")</f>
        <v>NO</v>
      </c>
      <c r="AN1071" s="197" t="str">
        <f>IF(AL1071&lt;=SMALL($AL$3:$AL$1130,5),"SIMILAR","NO")</f>
        <v>NO</v>
      </c>
      <c r="AO1071" s="197" t="str">
        <f t="shared" si="778"/>
        <v>N/A</v>
      </c>
      <c r="AP1071" s="197">
        <f t="shared" si="779"/>
        <v>0</v>
      </c>
      <c r="AQ1071" s="198">
        <f t="shared" si="780"/>
        <v>0</v>
      </c>
      <c r="AR1071" s="196">
        <f>IFERROR(SQRT(($E1071-$E$1136)^2+($H1071-$H$1136)^2),0)</f>
        <v>0.33572489796771299</v>
      </c>
      <c r="AS1071" s="197" t="str">
        <f>IF(AR1071&lt;=SMALL(AR$3:AR$1130,1),"MAS PARECIDO","NO")</f>
        <v>NO</v>
      </c>
      <c r="AT1071" s="197" t="str">
        <f>IF(AR1071&lt;=SMALL(AR$3:AR$1130,5),"SIMILAR","NO")</f>
        <v>NO</v>
      </c>
      <c r="AU1071" s="197" t="str">
        <f t="shared" si="781"/>
        <v>N/A</v>
      </c>
      <c r="AV1071" s="197">
        <f t="shared" si="782"/>
        <v>0</v>
      </c>
      <c r="AW1071" s="198">
        <f t="shared" si="783"/>
        <v>0</v>
      </c>
      <c r="AX1071" s="199">
        <f>IFERROR(SQRT(($E1071-$E$1136)^2+($K1071-$K$1136)^2),0)</f>
        <v>0.2039610158935285</v>
      </c>
      <c r="AY1071" s="197" t="str">
        <f>IF(AX1071&lt;=SMALL(AX$3:AX$1130,1),"MAS PARECIDO","NO")</f>
        <v>NO</v>
      </c>
      <c r="AZ1071" s="197" t="str">
        <f>IF(AX1071&lt;=SMALL(AX$3:AX$1130,5),"SIMILAR","NO")</f>
        <v>NO</v>
      </c>
      <c r="BA1071" s="197" t="str">
        <f t="shared" si="784"/>
        <v>N/A</v>
      </c>
      <c r="BB1071" s="197">
        <f t="shared" si="785"/>
        <v>0</v>
      </c>
      <c r="BC1071" s="198">
        <f t="shared" si="786"/>
        <v>0</v>
      </c>
      <c r="BD1071" s="196">
        <f>IFERROR(SQRT(($E1071-$E$1136)^2+($O1071-$O$1136)^2),0)</f>
        <v>4.0001200036001078E-2</v>
      </c>
      <c r="BE1071" s="197" t="str">
        <f>IF(BD1071&lt;=SMALL(BD$3:BD$1130,1),"MAS PARECIDO","NO")</f>
        <v>NO</v>
      </c>
      <c r="BF1071" s="197" t="str">
        <f>IF(BD1071&lt;=SMALL(BD$3:BD$1130,5),"SIMILAR","NO")</f>
        <v>NO</v>
      </c>
      <c r="BG1071" s="197" t="str">
        <f t="shared" si="787"/>
        <v>N/A</v>
      </c>
      <c r="BH1071" s="197">
        <f t="shared" si="788"/>
        <v>0</v>
      </c>
      <c r="BI1071" s="198">
        <f t="shared" si="789"/>
        <v>0</v>
      </c>
      <c r="BJ1071" s="199">
        <f>IFERROR(SQRT(($E1071-$E$1136)^2+($R1071-$R$1136)^2),0)</f>
        <v>0.50159754385794209</v>
      </c>
      <c r="BK1071" s="197" t="str">
        <f>IF(BJ1071&lt;=SMALL(BJ$3:BJ$1130,1),"MAS PARECIDO","NO")</f>
        <v>NO</v>
      </c>
      <c r="BL1071" s="197" t="str">
        <f>IF(BJ1071&lt;=SMALL(BJ$3:BJ$1130,5),"SIMILAR","NO")</f>
        <v>NO</v>
      </c>
      <c r="BM1071" s="197" t="str">
        <f t="shared" si="790"/>
        <v>N/A</v>
      </c>
      <c r="BN1071" s="197">
        <f t="shared" si="791"/>
        <v>0</v>
      </c>
      <c r="BO1071" s="198">
        <f t="shared" si="792"/>
        <v>0</v>
      </c>
      <c r="BP1071" s="199">
        <f>IFERROR(SQRT(($E1071-$E$1136)^2+($U1071-$U$1136)^2),0)</f>
        <v>1.0007997282195475</v>
      </c>
      <c r="BQ1071" s="197" t="str">
        <f>IF(BP1071&lt;=SMALL(BP$3:BP$1130,1),"MAS PARECIDO","NO")</f>
        <v>NO</v>
      </c>
      <c r="BR1071" s="197" t="str">
        <f>IF(BP1071&lt;=SMALL(BP$3:BP$1130,5),"SIMILAR","NO")</f>
        <v>NO</v>
      </c>
      <c r="BS1071" s="197" t="str">
        <f t="shared" si="793"/>
        <v>N/A</v>
      </c>
      <c r="BT1071" s="197">
        <f t="shared" si="794"/>
        <v>0</v>
      </c>
      <c r="BU1071" s="198">
        <f t="shared" si="795"/>
        <v>0</v>
      </c>
      <c r="BV1071" s="199">
        <f>IFERROR(SQRT(($E1071-$E$1136)^2+($X1071-$X$1136)^2),0)</f>
        <v>4.0001200036001078E-2</v>
      </c>
      <c r="BW1071" s="197" t="str">
        <f>IF(BV1071&lt;=SMALL(BV$3:BV$1130,1),"MAS PARECIDO","NO")</f>
        <v>NO</v>
      </c>
      <c r="BX1071" s="197" t="str">
        <f>IF(BV1071&lt;=SMALL(BV$3:BV$1130,5),"SIMILAR","NO")</f>
        <v>NO</v>
      </c>
      <c r="BY1071" s="197" t="str">
        <f t="shared" si="796"/>
        <v>N/A</v>
      </c>
      <c r="BZ1071" s="197">
        <f t="shared" si="797"/>
        <v>0</v>
      </c>
      <c r="CA1071" s="198">
        <f t="shared" si="798"/>
        <v>0</v>
      </c>
      <c r="CB1071" s="199">
        <f>IFERROR(SQRT(($E1071-$E$1136)^2+($AA1071-$AA$1136)^2),0)</f>
        <v>4.0001200036001078E-2</v>
      </c>
      <c r="CC1071" s="197" t="str">
        <f>IF(CB1071&lt;=SMALL(CB$3:CB$1130,1),"MAS PARECIDO","NO")</f>
        <v>NO</v>
      </c>
      <c r="CD1071" s="197" t="str">
        <f>IF(CB1071&lt;=SMALL(CB$3:CB$1130,5),"SIMILAR","NO")</f>
        <v>NO</v>
      </c>
      <c r="CE1071" s="197" t="str">
        <f t="shared" si="799"/>
        <v>N/A</v>
      </c>
      <c r="CF1071" s="197">
        <f t="shared" si="800"/>
        <v>0</v>
      </c>
      <c r="CG1071" s="198">
        <f t="shared" si="801"/>
        <v>0</v>
      </c>
      <c r="CH1071" s="199">
        <f>IFERROR(SQRT(($E1071-$E$1136)^2+($AD1071-$AD$1136)^2),0)</f>
        <v>4.0001200036001078E-2</v>
      </c>
      <c r="CI1071" s="197" t="str">
        <f>IF(CH1071&lt;=SMALL(CH$3:CH$1130,1),"MAS PARECIDO","NO")</f>
        <v>NO</v>
      </c>
      <c r="CJ1071" s="197" t="str">
        <f>IF(CH1071&lt;=SMALL(CH$3:CH$1130,5),"SIMILAR","NO")</f>
        <v>NO</v>
      </c>
      <c r="CK1071" s="197" t="str">
        <f t="shared" si="802"/>
        <v>N/A</v>
      </c>
      <c r="CL1071" s="197">
        <f t="shared" si="803"/>
        <v>0</v>
      </c>
      <c r="CM1071" s="198">
        <f t="shared" si="804"/>
        <v>0</v>
      </c>
      <c r="CN1071" s="199">
        <f>IFERROR(SQRT(($E1071-$E$1136)^2+($AG1071-$AG$1136)^2),0)</f>
        <v>1.0007997282195475</v>
      </c>
      <c r="CO1071" s="197" t="str">
        <f>IF(CN1071&lt;=SMALL(CN$3:CN$1130,1),"MAS PARECIDO","NO")</f>
        <v>NO</v>
      </c>
      <c r="CP1071" s="197" t="str">
        <f>IF(CN1071&lt;=SMALL(CN$3:CN$1130,5),"SIMILAR","NO")</f>
        <v>NO</v>
      </c>
      <c r="CQ1071" s="197" t="str">
        <f t="shared" si="805"/>
        <v>N/A</v>
      </c>
      <c r="CR1071" s="197">
        <f t="shared" si="806"/>
        <v>0</v>
      </c>
      <c r="CS1071" s="198">
        <f t="shared" si="807"/>
        <v>0</v>
      </c>
      <c r="CT1071" s="199">
        <f>IFERROR(SQRT(($E1071-$E$1136)^2+($AJ1071-$AJ$1136)^2),0)</f>
        <v>4.0001200036001078E-2</v>
      </c>
      <c r="CU1071" s="197" t="str">
        <f>IF(CT1071&lt;=SMALL(CT$3:CT$1130,1),"MAS PARECIDO","NO")</f>
        <v>NO</v>
      </c>
      <c r="CV1071" s="197" t="str">
        <f>IF(CT1071&lt;=SMALL(CT$3:CT$1130,5),"SIMILAR","NO")</f>
        <v>NO</v>
      </c>
      <c r="CW1071" s="197" t="str">
        <f t="shared" si="808"/>
        <v>N/A</v>
      </c>
      <c r="CX1071" s="197">
        <f t="shared" si="809"/>
        <v>0</v>
      </c>
      <c r="CY1071" s="198">
        <f t="shared" si="810"/>
        <v>0</v>
      </c>
      <c r="CZ1071" s="2">
        <v>0</v>
      </c>
      <c r="DA1071" s="2" t="s">
        <v>2877</v>
      </c>
      <c r="DB1071" s="2">
        <v>0</v>
      </c>
      <c r="DC1071" s="2" t="s">
        <v>189</v>
      </c>
    </row>
    <row r="1072" spans="1:107">
      <c r="A1072" s="24" t="s">
        <v>1215</v>
      </c>
      <c r="B1072" s="46">
        <v>126767.14</v>
      </c>
      <c r="C1072" s="190">
        <f>(B1072-$B$1132)/($B$1133-$B$1132)</f>
        <v>0.14291442628378026</v>
      </c>
      <c r="D1072" s="46">
        <v>8180</v>
      </c>
      <c r="E1072" s="190">
        <f>(D1072-$D$1132)/($D$1133-$D$1132)</f>
        <v>1.6330489914697439E-2</v>
      </c>
      <c r="F1072" s="46" t="s">
        <v>203</v>
      </c>
      <c r="G1072" s="192">
        <f>VLOOKUP(F1072,'DATOS DE SOPORTE'!$Y$5:$Z$8,2,FALSE)</f>
        <v>3</v>
      </c>
      <c r="H1072" s="190">
        <f>(G1072-$G$1132)/($G$1133-$G$1132)</f>
        <v>0.66666666666666663</v>
      </c>
      <c r="I1072" s="50">
        <v>0</v>
      </c>
      <c r="J1072" s="200">
        <f t="shared" si="770"/>
        <v>0</v>
      </c>
      <c r="K1072" s="190">
        <f>(J1072-$J$1132)/($J$1133-$J$1132)</f>
        <v>0</v>
      </c>
      <c r="L1072" s="193" t="str">
        <f t="shared" si="771"/>
        <v>NO</v>
      </c>
      <c r="M1072" s="46" t="s">
        <v>192</v>
      </c>
      <c r="N1072" s="192">
        <f t="shared" si="772"/>
        <v>2</v>
      </c>
      <c r="O1072" s="190">
        <f>(N1072-N$1132)/(N$1133-N$1132)</f>
        <v>1</v>
      </c>
      <c r="P1072" s="46" t="s">
        <v>196</v>
      </c>
      <c r="Q1072" s="192">
        <f t="shared" si="773"/>
        <v>1</v>
      </c>
      <c r="R1072" s="190">
        <f>(Q1072-Q$1132)/(Q$1133-Q$1132)</f>
        <v>0</v>
      </c>
      <c r="S1072" s="46" t="s">
        <v>60</v>
      </c>
      <c r="T1072" s="192">
        <f t="shared" si="774"/>
        <v>2</v>
      </c>
      <c r="U1072" s="190">
        <f>(T1072-T$1132)/(T$1133-T$1132)</f>
        <v>1</v>
      </c>
      <c r="V1072" s="46" t="s">
        <v>212</v>
      </c>
      <c r="W1072" s="194">
        <f>VLOOKUP(V1072,'DATOS DE SOPORTE'!$S$5:$T$10,2,FALSE)</f>
        <v>3</v>
      </c>
      <c r="X1072" s="201">
        <f>(W1072-W$1132)/(W$1133-W$1132)</f>
        <v>0.4</v>
      </c>
      <c r="Y1072" s="46" t="s">
        <v>188</v>
      </c>
      <c r="Z1072" s="194">
        <f t="shared" si="775"/>
        <v>1</v>
      </c>
      <c r="AA1072" s="201">
        <f>(Z1072-Z$1132)/(Z$1133-Z$1132)</f>
        <v>0</v>
      </c>
      <c r="AB1072" s="46" t="s">
        <v>136</v>
      </c>
      <c r="AC1072" s="194">
        <f t="shared" si="776"/>
        <v>2</v>
      </c>
      <c r="AD1072" s="201">
        <f>(AC1072-AC$1132)/(AC$1133-AC$1132)</f>
        <v>1</v>
      </c>
      <c r="AE1072" s="46" t="s">
        <v>136</v>
      </c>
      <c r="AF1072" s="194">
        <f t="shared" si="777"/>
        <v>2</v>
      </c>
      <c r="AG1072" s="201">
        <f>(AF1072-AF$1132)/(AF$1133-AF$1132)</f>
        <v>1</v>
      </c>
      <c r="AH1072" s="24" t="s">
        <v>67</v>
      </c>
      <c r="AI1072" s="194">
        <f>VLOOKUP(AH1072,'DATOS DE SOPORTE'!$V$5:$W$8,2,FALSE)</f>
        <v>1</v>
      </c>
      <c r="AJ1072" s="201">
        <f>(AI1072-AI$1132)/(AI$1133-AI$1132)</f>
        <v>0</v>
      </c>
      <c r="AK1072" s="58" t="str">
        <f t="shared" si="769"/>
        <v>Bueno</v>
      </c>
      <c r="AL1072" s="196">
        <f>IFERROR(SQRT(($E1072-$E$1136)^2+($C1072-$C$1136)^2),0)</f>
        <v>6.4339456361584862E-2</v>
      </c>
      <c r="AM1072" s="197" t="str">
        <f>IF(AL1072&lt;=SMALL($AL$3:$AL$1130,1),"MAS PARECIDO","NO")</f>
        <v>NO</v>
      </c>
      <c r="AN1072" s="197" t="str">
        <f>IF(AL1072&lt;=SMALL($AL$3:$AL$1130,5),"SIMILAR","NO")</f>
        <v>NO</v>
      </c>
      <c r="AO1072" s="197" t="str">
        <f t="shared" si="778"/>
        <v>N/A</v>
      </c>
      <c r="AP1072" s="197">
        <f t="shared" si="779"/>
        <v>0</v>
      </c>
      <c r="AQ1072" s="198">
        <f t="shared" si="780"/>
        <v>0</v>
      </c>
      <c r="AR1072" s="196">
        <f>IFERROR(SQRT(($E1072-$E$1136)^2+($H1072-$H$1136)^2),0)</f>
        <v>0.33373459031213681</v>
      </c>
      <c r="AS1072" s="197" t="str">
        <f>IF(AR1072&lt;=SMALL(AR$3:AR$1130,1),"MAS PARECIDO","NO")</f>
        <v>NO</v>
      </c>
      <c r="AT1072" s="197" t="str">
        <f>IF(AR1072&lt;=SMALL(AR$3:AR$1130,5),"SIMILAR","NO")</f>
        <v>NO</v>
      </c>
      <c r="AU1072" s="197" t="str">
        <f t="shared" si="781"/>
        <v>N/A</v>
      </c>
      <c r="AV1072" s="197">
        <f t="shared" si="782"/>
        <v>0</v>
      </c>
      <c r="AW1072" s="198">
        <f t="shared" si="783"/>
        <v>0</v>
      </c>
      <c r="AX1072" s="199">
        <f>IFERROR(SQRT(($E1072-$E$1136)^2+($K1072-$K$1136)^2),0)</f>
        <v>0.20066804842749303</v>
      </c>
      <c r="AY1072" s="197" t="str">
        <f>IF(AX1072&lt;=SMALL(AX$3:AX$1130,1),"MAS PARECIDO","NO")</f>
        <v>NO</v>
      </c>
      <c r="AZ1072" s="197" t="str">
        <f>IF(AX1072&lt;=SMALL(AX$3:AX$1130,5),"SIMILAR","NO")</f>
        <v>NO</v>
      </c>
      <c r="BA1072" s="197" t="str">
        <f t="shared" si="784"/>
        <v>N/A</v>
      </c>
      <c r="BB1072" s="197">
        <f t="shared" si="785"/>
        <v>0</v>
      </c>
      <c r="BC1072" s="198">
        <f t="shared" si="786"/>
        <v>0</v>
      </c>
      <c r="BD1072" s="196">
        <f>IFERROR(SQRT(($E1072-$E$1136)^2+($O1072-$O$1136)^2),0)</f>
        <v>1.6360490814724439E-2</v>
      </c>
      <c r="BE1072" s="197" t="str">
        <f>IF(BD1072&lt;=SMALL(BD$3:BD$1130,1),"MAS PARECIDO","NO")</f>
        <v>NO</v>
      </c>
      <c r="BF1072" s="197" t="str">
        <f>IF(BD1072&lt;=SMALL(BD$3:BD$1130,5),"SIMILAR","NO")</f>
        <v>NO</v>
      </c>
      <c r="BG1072" s="197" t="str">
        <f t="shared" si="787"/>
        <v>N/A</v>
      </c>
      <c r="BH1072" s="197">
        <f t="shared" si="788"/>
        <v>0</v>
      </c>
      <c r="BI1072" s="198">
        <f t="shared" si="789"/>
        <v>0</v>
      </c>
      <c r="BJ1072" s="199">
        <f>IFERROR(SQRT(($E1072-$E$1136)^2+($R1072-$R$1136)^2),0)</f>
        <v>0.50026759405312138</v>
      </c>
      <c r="BK1072" s="197" t="str">
        <f>IF(BJ1072&lt;=SMALL(BJ$3:BJ$1130,1),"MAS PARECIDO","NO")</f>
        <v>NO</v>
      </c>
      <c r="BL1072" s="197" t="str">
        <f>IF(BJ1072&lt;=SMALL(BJ$3:BJ$1130,5),"SIMILAR","NO")</f>
        <v>NO</v>
      </c>
      <c r="BM1072" s="197" t="str">
        <f t="shared" si="790"/>
        <v>N/A</v>
      </c>
      <c r="BN1072" s="197">
        <f t="shared" si="791"/>
        <v>0</v>
      </c>
      <c r="BO1072" s="198">
        <f t="shared" si="792"/>
        <v>0</v>
      </c>
      <c r="BP1072" s="199">
        <f>IFERROR(SQRT(($E1072-$E$1136)^2+($U1072-$U$1136)^2),0)</f>
        <v>1.0001338238754345</v>
      </c>
      <c r="BQ1072" s="197" t="str">
        <f>IF(BP1072&lt;=SMALL(BP$3:BP$1130,1),"MAS PARECIDO","NO")</f>
        <v>NO</v>
      </c>
      <c r="BR1072" s="197" t="str">
        <f>IF(BP1072&lt;=SMALL(BP$3:BP$1130,5),"SIMILAR","NO")</f>
        <v>NO</v>
      </c>
      <c r="BS1072" s="197" t="str">
        <f t="shared" si="793"/>
        <v>N/A</v>
      </c>
      <c r="BT1072" s="197">
        <f t="shared" si="794"/>
        <v>0</v>
      </c>
      <c r="BU1072" s="198">
        <f t="shared" si="795"/>
        <v>0</v>
      </c>
      <c r="BV1072" s="199">
        <f>IFERROR(SQRT(($E1072-$E$1136)^2+($X1072-$X$1136)^2),0)</f>
        <v>0.40033444226009174</v>
      </c>
      <c r="BW1072" s="197" t="str">
        <f>IF(BV1072&lt;=SMALL(BV$3:BV$1130,1),"MAS PARECIDO","NO")</f>
        <v>NO</v>
      </c>
      <c r="BX1072" s="197" t="str">
        <f>IF(BV1072&lt;=SMALL(BV$3:BV$1130,5),"SIMILAR","NO")</f>
        <v>NO</v>
      </c>
      <c r="BY1072" s="197" t="str">
        <f t="shared" si="796"/>
        <v>N/A</v>
      </c>
      <c r="BZ1072" s="197">
        <f t="shared" si="797"/>
        <v>0</v>
      </c>
      <c r="CA1072" s="198">
        <f t="shared" si="798"/>
        <v>0</v>
      </c>
      <c r="CB1072" s="199">
        <f>IFERROR(SQRT(($E1072-$E$1136)^2+($AA1072-$AA$1136)^2),0)</f>
        <v>1.6360490814724439E-2</v>
      </c>
      <c r="CC1072" s="197" t="str">
        <f>IF(CB1072&lt;=SMALL(CB$3:CB$1130,1),"MAS PARECIDO","NO")</f>
        <v>NO</v>
      </c>
      <c r="CD1072" s="197" t="str">
        <f>IF(CB1072&lt;=SMALL(CB$3:CB$1130,5),"SIMILAR","NO")</f>
        <v>NO</v>
      </c>
      <c r="CE1072" s="197" t="str">
        <f t="shared" si="799"/>
        <v>N/A</v>
      </c>
      <c r="CF1072" s="197">
        <f t="shared" si="800"/>
        <v>0</v>
      </c>
      <c r="CG1072" s="198">
        <f t="shared" si="801"/>
        <v>0</v>
      </c>
      <c r="CH1072" s="199">
        <f>IFERROR(SQRT(($E1072-$E$1136)^2+($AD1072-$AD$1136)^2),0)</f>
        <v>1.6360490814724439E-2</v>
      </c>
      <c r="CI1072" s="197" t="str">
        <f>IF(CH1072&lt;=SMALL(CH$3:CH$1130,1),"MAS PARECIDO","NO")</f>
        <v>NO</v>
      </c>
      <c r="CJ1072" s="197" t="str">
        <f>IF(CH1072&lt;=SMALL(CH$3:CH$1130,5),"SIMILAR","NO")</f>
        <v>NO</v>
      </c>
      <c r="CK1072" s="197" t="str">
        <f t="shared" si="802"/>
        <v>N/A</v>
      </c>
      <c r="CL1072" s="197">
        <f t="shared" si="803"/>
        <v>0</v>
      </c>
      <c r="CM1072" s="198">
        <f t="shared" si="804"/>
        <v>0</v>
      </c>
      <c r="CN1072" s="199">
        <f>IFERROR(SQRT(($E1072-$E$1136)^2+($AG1072-$AG$1136)^2),0)</f>
        <v>1.6360490814724439E-2</v>
      </c>
      <c r="CO1072" s="197" t="str">
        <f>IF(CN1072&lt;=SMALL(CN$3:CN$1130,1),"MAS PARECIDO","NO")</f>
        <v>NO</v>
      </c>
      <c r="CP1072" s="197" t="str">
        <f>IF(CN1072&lt;=SMALL(CN$3:CN$1130,5),"SIMILAR","NO")</f>
        <v>NO</v>
      </c>
      <c r="CQ1072" s="197" t="str">
        <f t="shared" si="805"/>
        <v>N/A</v>
      </c>
      <c r="CR1072" s="197">
        <f t="shared" si="806"/>
        <v>0</v>
      </c>
      <c r="CS1072" s="198">
        <f t="shared" si="807"/>
        <v>0</v>
      </c>
      <c r="CT1072" s="199">
        <f>IFERROR(SQRT(($E1072-$E$1136)^2+($AJ1072-$AJ$1136)^2),0)</f>
        <v>1.6360490814724439E-2</v>
      </c>
      <c r="CU1072" s="197" t="str">
        <f>IF(CT1072&lt;=SMALL(CT$3:CT$1130,1),"MAS PARECIDO","NO")</f>
        <v>NO</v>
      </c>
      <c r="CV1072" s="197" t="str">
        <f>IF(CT1072&lt;=SMALL(CT$3:CT$1130,5),"SIMILAR","NO")</f>
        <v>NO</v>
      </c>
      <c r="CW1072" s="197" t="str">
        <f t="shared" si="808"/>
        <v>N/A</v>
      </c>
      <c r="CX1072" s="197">
        <f t="shared" si="809"/>
        <v>0</v>
      </c>
      <c r="CY1072" s="198">
        <f t="shared" si="810"/>
        <v>0</v>
      </c>
      <c r="CZ1072" s="2">
        <v>0</v>
      </c>
      <c r="DA1072" s="2" t="s">
        <v>2878</v>
      </c>
      <c r="DB1072" s="2">
        <v>0</v>
      </c>
      <c r="DC1072" s="2" t="s">
        <v>189</v>
      </c>
    </row>
    <row r="1073" spans="1:107">
      <c r="A1073" s="24" t="s">
        <v>1216</v>
      </c>
      <c r="B1073" s="46">
        <v>57234.35</v>
      </c>
      <c r="C1073" s="190">
        <f>(B1073-$B$1132)/($B$1133-$B$1132)</f>
        <v>6.1636629746893705E-2</v>
      </c>
      <c r="D1073" s="46">
        <v>12000</v>
      </c>
      <c r="E1073" s="190">
        <f>(D1073-$D$1132)/($D$1133-$D$1132)</f>
        <v>2.3970719121573648E-2</v>
      </c>
      <c r="F1073" s="46" t="s">
        <v>53</v>
      </c>
      <c r="G1073" s="192">
        <f>VLOOKUP(F1073,'DATOS DE SOPORTE'!$Y$5:$Z$8,2,FALSE)</f>
        <v>2</v>
      </c>
      <c r="H1073" s="190">
        <f>(G1073-$G$1132)/($G$1133-$G$1132)</f>
        <v>0.33333333333333331</v>
      </c>
      <c r="I1073" s="50">
        <v>2</v>
      </c>
      <c r="J1073" s="200">
        <f t="shared" si="770"/>
        <v>2</v>
      </c>
      <c r="K1073" s="190">
        <f>(J1073-$J$1132)/($J$1133-$J$1132)</f>
        <v>0.4</v>
      </c>
      <c r="L1073" s="193" t="str">
        <f t="shared" si="771"/>
        <v>SI</v>
      </c>
      <c r="M1073" s="46" t="s">
        <v>192</v>
      </c>
      <c r="N1073" s="192">
        <f t="shared" si="772"/>
        <v>2</v>
      </c>
      <c r="O1073" s="190">
        <f>(N1073-N$1132)/(N$1133-N$1132)</f>
        <v>1</v>
      </c>
      <c r="P1073" s="46" t="s">
        <v>193</v>
      </c>
      <c r="Q1073" s="192">
        <f t="shared" si="773"/>
        <v>2</v>
      </c>
      <c r="R1073" s="190">
        <f>(Q1073-Q$1132)/(Q$1133-Q$1132)</f>
        <v>0.5</v>
      </c>
      <c r="S1073" s="46" t="s">
        <v>60</v>
      </c>
      <c r="T1073" s="192">
        <f t="shared" si="774"/>
        <v>2</v>
      </c>
      <c r="U1073" s="190">
        <f>(T1073-T$1132)/(T$1133-T$1132)</f>
        <v>1</v>
      </c>
      <c r="V1073" s="46" t="s">
        <v>62</v>
      </c>
      <c r="W1073" s="194">
        <f>VLOOKUP(V1073,'DATOS DE SOPORTE'!$S$5:$T$10,2,FALSE)</f>
        <v>1</v>
      </c>
      <c r="X1073" s="201">
        <f>(W1073-W$1132)/(W$1133-W$1132)</f>
        <v>0</v>
      </c>
      <c r="Y1073" s="46" t="s">
        <v>188</v>
      </c>
      <c r="Z1073" s="194">
        <f t="shared" si="775"/>
        <v>1</v>
      </c>
      <c r="AA1073" s="201">
        <f>(Z1073-Z$1132)/(Z$1133-Z$1132)</f>
        <v>0</v>
      </c>
      <c r="AB1073" s="46" t="s">
        <v>188</v>
      </c>
      <c r="AC1073" s="194">
        <f t="shared" si="776"/>
        <v>1</v>
      </c>
      <c r="AD1073" s="201">
        <f>(AC1073-AC$1132)/(AC$1133-AC$1132)</f>
        <v>0</v>
      </c>
      <c r="AE1073" s="46" t="s">
        <v>188</v>
      </c>
      <c r="AF1073" s="194">
        <f t="shared" si="777"/>
        <v>1</v>
      </c>
      <c r="AG1073" s="201">
        <f>(AF1073-AF$1132)/(AF$1133-AF$1132)</f>
        <v>0</v>
      </c>
      <c r="AH1073" s="24" t="s">
        <v>67</v>
      </c>
      <c r="AI1073" s="194">
        <f>VLOOKUP(AH1073,'DATOS DE SOPORTE'!$V$5:$W$8,2,FALSE)</f>
        <v>1</v>
      </c>
      <c r="AJ1073" s="201">
        <f>(AI1073-AI$1132)/(AI$1133-AI$1132)</f>
        <v>0</v>
      </c>
      <c r="AK1073" s="58" t="str">
        <f t="shared" si="769"/>
        <v>Bueno</v>
      </c>
      <c r="AL1073" s="196">
        <f>IFERROR(SQRT(($E1073-$E$1136)^2+($C1073-$C$1136)^2),0)</f>
        <v>0.14549560264886999</v>
      </c>
      <c r="AM1073" s="197" t="str">
        <f>IF(AL1073&lt;=SMALL($AL$3:$AL$1130,1),"MAS PARECIDO","NO")</f>
        <v>NO</v>
      </c>
      <c r="AN1073" s="197" t="str">
        <f>IF(AL1073&lt;=SMALL($AL$3:$AL$1130,5),"SIMILAR","NO")</f>
        <v>NO</v>
      </c>
      <c r="AO1073" s="197" t="str">
        <f t="shared" si="778"/>
        <v>N/A</v>
      </c>
      <c r="AP1073" s="197">
        <f t="shared" si="779"/>
        <v>0</v>
      </c>
      <c r="AQ1073" s="198">
        <f t="shared" si="780"/>
        <v>0</v>
      </c>
      <c r="AR1073" s="196">
        <f>IFERROR(SQRT(($E1073-$E$1136)^2+($H1073-$H$1136)^2),0)</f>
        <v>2.4000720021600648E-2</v>
      </c>
      <c r="AS1073" s="197" t="str">
        <f>IF(AR1073&lt;=SMALL(AR$3:AR$1130,1),"MAS PARECIDO","NO")</f>
        <v>NO</v>
      </c>
      <c r="AT1073" s="197" t="str">
        <f>IF(AR1073&lt;=SMALL(AR$3:AR$1130,5),"SIMILAR","NO")</f>
        <v>NO</v>
      </c>
      <c r="AU1073" s="197" t="str">
        <f t="shared" si="781"/>
        <v>N/A</v>
      </c>
      <c r="AV1073" s="197">
        <f t="shared" si="782"/>
        <v>0</v>
      </c>
      <c r="AW1073" s="198">
        <f t="shared" si="783"/>
        <v>0</v>
      </c>
      <c r="AX1073" s="199">
        <f>IFERROR(SQRT(($E1073-$E$1136)^2+($K1073-$K$1136)^2),0)</f>
        <v>0.20143493878062779</v>
      </c>
      <c r="AY1073" s="197" t="str">
        <f>IF(AX1073&lt;=SMALL(AX$3:AX$1130,1),"MAS PARECIDO","NO")</f>
        <v>NO</v>
      </c>
      <c r="AZ1073" s="197" t="str">
        <f>IF(AX1073&lt;=SMALL(AX$3:AX$1130,5),"SIMILAR","NO")</f>
        <v>NO</v>
      </c>
      <c r="BA1073" s="197" t="str">
        <f t="shared" si="784"/>
        <v>N/A</v>
      </c>
      <c r="BB1073" s="197">
        <f t="shared" si="785"/>
        <v>0</v>
      </c>
      <c r="BC1073" s="198">
        <f t="shared" si="786"/>
        <v>0</v>
      </c>
      <c r="BD1073" s="196">
        <f>IFERROR(SQRT(($E1073-$E$1136)^2+($O1073-$O$1136)^2),0)</f>
        <v>2.4000720021600648E-2</v>
      </c>
      <c r="BE1073" s="197" t="str">
        <f>IF(BD1073&lt;=SMALL(BD$3:BD$1130,1),"MAS PARECIDO","NO")</f>
        <v>NO</v>
      </c>
      <c r="BF1073" s="197" t="str">
        <f>IF(BD1073&lt;=SMALL(BD$3:BD$1130,5),"SIMILAR","NO")</f>
        <v>NO</v>
      </c>
      <c r="BG1073" s="197" t="str">
        <f t="shared" si="787"/>
        <v>N/A</v>
      </c>
      <c r="BH1073" s="197">
        <f t="shared" si="788"/>
        <v>0</v>
      </c>
      <c r="BI1073" s="198">
        <f t="shared" si="789"/>
        <v>0</v>
      </c>
      <c r="BJ1073" s="199">
        <f>IFERROR(SQRT(($E1073-$E$1136)^2+($R1073-$R$1136)^2),0)</f>
        <v>2.4000720021600648E-2</v>
      </c>
      <c r="BK1073" s="197" t="str">
        <f>IF(BJ1073&lt;=SMALL(BJ$3:BJ$1130,1),"MAS PARECIDO","NO")</f>
        <v>NO</v>
      </c>
      <c r="BL1073" s="197" t="str">
        <f>IF(BJ1073&lt;=SMALL(BJ$3:BJ$1130,5),"SIMILAR","NO")</f>
        <v>NO</v>
      </c>
      <c r="BM1073" s="197" t="str">
        <f t="shared" si="790"/>
        <v>N/A</v>
      </c>
      <c r="BN1073" s="197">
        <f t="shared" si="791"/>
        <v>0</v>
      </c>
      <c r="BO1073" s="198">
        <f t="shared" si="792"/>
        <v>0</v>
      </c>
      <c r="BP1073" s="199">
        <f>IFERROR(SQRT(($E1073-$E$1136)^2+($U1073-$U$1136)^2),0)</f>
        <v>1.0002879758157424</v>
      </c>
      <c r="BQ1073" s="197" t="str">
        <f>IF(BP1073&lt;=SMALL(BP$3:BP$1130,1),"MAS PARECIDO","NO")</f>
        <v>NO</v>
      </c>
      <c r="BR1073" s="197" t="str">
        <f>IF(BP1073&lt;=SMALL(BP$3:BP$1130,5),"SIMILAR","NO")</f>
        <v>NO</v>
      </c>
      <c r="BS1073" s="197" t="str">
        <f t="shared" si="793"/>
        <v>N/A</v>
      </c>
      <c r="BT1073" s="197">
        <f t="shared" si="794"/>
        <v>0</v>
      </c>
      <c r="BU1073" s="198">
        <f t="shared" si="795"/>
        <v>0</v>
      </c>
      <c r="BV1073" s="199">
        <f>IFERROR(SQRT(($E1073-$E$1136)^2+($X1073-$X$1136)^2),0)</f>
        <v>2.4000720021600648E-2</v>
      </c>
      <c r="BW1073" s="197" t="str">
        <f>IF(BV1073&lt;=SMALL(BV$3:BV$1130,1),"MAS PARECIDO","NO")</f>
        <v>NO</v>
      </c>
      <c r="BX1073" s="197" t="str">
        <f>IF(BV1073&lt;=SMALL(BV$3:BV$1130,5),"SIMILAR","NO")</f>
        <v>NO</v>
      </c>
      <c r="BY1073" s="197" t="str">
        <f t="shared" si="796"/>
        <v>N/A</v>
      </c>
      <c r="BZ1073" s="197">
        <f t="shared" si="797"/>
        <v>0</v>
      </c>
      <c r="CA1073" s="198">
        <f t="shared" si="798"/>
        <v>0</v>
      </c>
      <c r="CB1073" s="199">
        <f>IFERROR(SQRT(($E1073-$E$1136)^2+($AA1073-$AA$1136)^2),0)</f>
        <v>2.4000720021600648E-2</v>
      </c>
      <c r="CC1073" s="197" t="str">
        <f>IF(CB1073&lt;=SMALL(CB$3:CB$1130,1),"MAS PARECIDO","NO")</f>
        <v>NO</v>
      </c>
      <c r="CD1073" s="197" t="str">
        <f>IF(CB1073&lt;=SMALL(CB$3:CB$1130,5),"SIMILAR","NO")</f>
        <v>NO</v>
      </c>
      <c r="CE1073" s="197" t="str">
        <f t="shared" si="799"/>
        <v>N/A</v>
      </c>
      <c r="CF1073" s="197">
        <f t="shared" si="800"/>
        <v>0</v>
      </c>
      <c r="CG1073" s="198">
        <f t="shared" si="801"/>
        <v>0</v>
      </c>
      <c r="CH1073" s="199">
        <f>IFERROR(SQRT(($E1073-$E$1136)^2+($AD1073-$AD$1136)^2),0)</f>
        <v>1.0002879758157424</v>
      </c>
      <c r="CI1073" s="197" t="str">
        <f>IF(CH1073&lt;=SMALL(CH$3:CH$1130,1),"MAS PARECIDO","NO")</f>
        <v>NO</v>
      </c>
      <c r="CJ1073" s="197" t="str">
        <f>IF(CH1073&lt;=SMALL(CH$3:CH$1130,5),"SIMILAR","NO")</f>
        <v>NO</v>
      </c>
      <c r="CK1073" s="197" t="str">
        <f t="shared" si="802"/>
        <v>N/A</v>
      </c>
      <c r="CL1073" s="197">
        <f t="shared" si="803"/>
        <v>0</v>
      </c>
      <c r="CM1073" s="198">
        <f t="shared" si="804"/>
        <v>0</v>
      </c>
      <c r="CN1073" s="199">
        <f>IFERROR(SQRT(($E1073-$E$1136)^2+($AG1073-$AG$1136)^2),0)</f>
        <v>1.0002879758157424</v>
      </c>
      <c r="CO1073" s="197" t="str">
        <f>IF(CN1073&lt;=SMALL(CN$3:CN$1130,1),"MAS PARECIDO","NO")</f>
        <v>NO</v>
      </c>
      <c r="CP1073" s="197" t="str">
        <f>IF(CN1073&lt;=SMALL(CN$3:CN$1130,5),"SIMILAR","NO")</f>
        <v>NO</v>
      </c>
      <c r="CQ1073" s="197" t="str">
        <f t="shared" si="805"/>
        <v>N/A</v>
      </c>
      <c r="CR1073" s="197">
        <f t="shared" si="806"/>
        <v>0</v>
      </c>
      <c r="CS1073" s="198">
        <f t="shared" si="807"/>
        <v>0</v>
      </c>
      <c r="CT1073" s="199">
        <f>IFERROR(SQRT(($E1073-$E$1136)^2+($AJ1073-$AJ$1136)^2),0)</f>
        <v>2.4000720021600648E-2</v>
      </c>
      <c r="CU1073" s="197" t="str">
        <f>IF(CT1073&lt;=SMALL(CT$3:CT$1130,1),"MAS PARECIDO","NO")</f>
        <v>NO</v>
      </c>
      <c r="CV1073" s="197" t="str">
        <f>IF(CT1073&lt;=SMALL(CT$3:CT$1130,5),"SIMILAR","NO")</f>
        <v>NO</v>
      </c>
      <c r="CW1073" s="197" t="str">
        <f t="shared" si="808"/>
        <v>N/A</v>
      </c>
      <c r="CX1073" s="197">
        <f t="shared" si="809"/>
        <v>0</v>
      </c>
      <c r="CY1073" s="198">
        <f t="shared" si="810"/>
        <v>0</v>
      </c>
      <c r="CZ1073" s="2">
        <v>0</v>
      </c>
      <c r="DA1073" s="2" t="s">
        <v>2879</v>
      </c>
      <c r="DB1073" s="2">
        <v>0</v>
      </c>
      <c r="DC1073" s="2" t="s">
        <v>189</v>
      </c>
    </row>
    <row r="1074" spans="1:107">
      <c r="A1074" s="24" t="s">
        <v>1217</v>
      </c>
      <c r="B1074" s="46">
        <v>98413.78</v>
      </c>
      <c r="C1074" s="190">
        <f>(B1074-$B$1132)/($B$1133-$B$1132)</f>
        <v>0.10977180932252933</v>
      </c>
      <c r="D1074" s="46">
        <v>10000</v>
      </c>
      <c r="E1074" s="190">
        <f>(D1074-$D$1132)/($D$1133-$D$1132)</f>
        <v>1.9970599117973539E-2</v>
      </c>
      <c r="F1074" s="46" t="s">
        <v>53</v>
      </c>
      <c r="G1074" s="192">
        <f>VLOOKUP(F1074,'DATOS DE SOPORTE'!$Y$5:$Z$8,2,FALSE)</f>
        <v>2</v>
      </c>
      <c r="H1074" s="190">
        <f>(G1074-$G$1132)/($G$1133-$G$1132)</f>
        <v>0.33333333333333331</v>
      </c>
      <c r="I1074" s="50">
        <v>0</v>
      </c>
      <c r="J1074" s="200">
        <f t="shared" si="770"/>
        <v>0</v>
      </c>
      <c r="K1074" s="190">
        <f>(J1074-$J$1132)/($J$1133-$J$1132)</f>
        <v>0</v>
      </c>
      <c r="L1074" s="193" t="str">
        <f t="shared" si="771"/>
        <v>NO</v>
      </c>
      <c r="M1074" s="46" t="s">
        <v>192</v>
      </c>
      <c r="N1074" s="192">
        <f t="shared" si="772"/>
        <v>2</v>
      </c>
      <c r="O1074" s="190">
        <f>(N1074-N$1132)/(N$1133-N$1132)</f>
        <v>1</v>
      </c>
      <c r="P1074" s="46" t="s">
        <v>193</v>
      </c>
      <c r="Q1074" s="192">
        <f t="shared" si="773"/>
        <v>2</v>
      </c>
      <c r="R1074" s="190">
        <f>(Q1074-Q$1132)/(Q$1133-Q$1132)</f>
        <v>0.5</v>
      </c>
      <c r="S1074" s="46" t="s">
        <v>60</v>
      </c>
      <c r="T1074" s="192">
        <f t="shared" si="774"/>
        <v>2</v>
      </c>
      <c r="U1074" s="190">
        <f>(T1074-T$1132)/(T$1133-T$1132)</f>
        <v>1</v>
      </c>
      <c r="V1074" s="46" t="s">
        <v>62</v>
      </c>
      <c r="W1074" s="194">
        <f>VLOOKUP(V1074,'DATOS DE SOPORTE'!$S$5:$T$10,2,FALSE)</f>
        <v>1</v>
      </c>
      <c r="X1074" s="201">
        <f>(W1074-W$1132)/(W$1133-W$1132)</f>
        <v>0</v>
      </c>
      <c r="Y1074" s="46" t="s">
        <v>136</v>
      </c>
      <c r="Z1074" s="194">
        <f t="shared" si="775"/>
        <v>2</v>
      </c>
      <c r="AA1074" s="201">
        <f>(Z1074-Z$1132)/(Z$1133-Z$1132)</f>
        <v>1</v>
      </c>
      <c r="AB1074" s="46" t="s">
        <v>188</v>
      </c>
      <c r="AC1074" s="194">
        <f t="shared" si="776"/>
        <v>1</v>
      </c>
      <c r="AD1074" s="201">
        <f>(AC1074-AC$1132)/(AC$1133-AC$1132)</f>
        <v>0</v>
      </c>
      <c r="AE1074" s="46" t="s">
        <v>188</v>
      </c>
      <c r="AF1074" s="194">
        <f t="shared" si="777"/>
        <v>1</v>
      </c>
      <c r="AG1074" s="201">
        <f>(AF1074-AF$1132)/(AF$1133-AF$1132)</f>
        <v>0</v>
      </c>
      <c r="AH1074" s="24" t="s">
        <v>67</v>
      </c>
      <c r="AI1074" s="194">
        <f>VLOOKUP(AH1074,'DATOS DE SOPORTE'!$V$5:$W$8,2,FALSE)</f>
        <v>1</v>
      </c>
      <c r="AJ1074" s="201">
        <f>(AI1074-AI$1132)/(AI$1133-AI$1132)</f>
        <v>0</v>
      </c>
      <c r="AK1074" s="58" t="str">
        <f t="shared" si="769"/>
        <v>Bueno</v>
      </c>
      <c r="AL1074" s="196">
        <f>IFERROR(SQRT(($E1074-$E$1136)^2+($C1074-$C$1136)^2),0)</f>
        <v>9.7441925032418164E-2</v>
      </c>
      <c r="AM1074" s="197" t="str">
        <f>IF(AL1074&lt;=SMALL($AL$3:$AL$1130,1),"MAS PARECIDO","NO")</f>
        <v>NO</v>
      </c>
      <c r="AN1074" s="197" t="str">
        <f>IF(AL1074&lt;=SMALL($AL$3:$AL$1130,5),"SIMILAR","NO")</f>
        <v>NO</v>
      </c>
      <c r="AO1074" s="197" t="str">
        <f t="shared" si="778"/>
        <v>N/A</v>
      </c>
      <c r="AP1074" s="197">
        <f t="shared" si="779"/>
        <v>0</v>
      </c>
      <c r="AQ1074" s="198">
        <f t="shared" si="780"/>
        <v>0</v>
      </c>
      <c r="AR1074" s="196">
        <f>IFERROR(SQRT(($E1074-$E$1136)^2+($H1074-$H$1136)^2),0)</f>
        <v>2.0000600018000539E-2</v>
      </c>
      <c r="AS1074" s="197" t="str">
        <f>IF(AR1074&lt;=SMALL(AR$3:AR$1130,1),"MAS PARECIDO","NO")</f>
        <v>NO</v>
      </c>
      <c r="AT1074" s="197" t="str">
        <f>IF(AR1074&lt;=SMALL(AR$3:AR$1130,5),"SIMILAR","NO")</f>
        <v>NO</v>
      </c>
      <c r="AU1074" s="197" t="str">
        <f t="shared" si="781"/>
        <v>N/A</v>
      </c>
      <c r="AV1074" s="197">
        <f t="shared" si="782"/>
        <v>0</v>
      </c>
      <c r="AW1074" s="198">
        <f t="shared" si="783"/>
        <v>0</v>
      </c>
      <c r="AX1074" s="199">
        <f>IFERROR(SQRT(($E1074-$E$1136)^2+($K1074-$K$1136)^2),0)</f>
        <v>0.20099757212732708</v>
      </c>
      <c r="AY1074" s="197" t="str">
        <f>IF(AX1074&lt;=SMALL(AX$3:AX$1130,1),"MAS PARECIDO","NO")</f>
        <v>NO</v>
      </c>
      <c r="AZ1074" s="197" t="str">
        <f>IF(AX1074&lt;=SMALL(AX$3:AX$1130,5),"SIMILAR","NO")</f>
        <v>NO</v>
      </c>
      <c r="BA1074" s="197" t="str">
        <f t="shared" si="784"/>
        <v>N/A</v>
      </c>
      <c r="BB1074" s="197">
        <f t="shared" si="785"/>
        <v>0</v>
      </c>
      <c r="BC1074" s="198">
        <f t="shared" si="786"/>
        <v>0</v>
      </c>
      <c r="BD1074" s="196">
        <f>IFERROR(SQRT(($E1074-$E$1136)^2+($O1074-$O$1136)^2),0)</f>
        <v>2.0000600018000539E-2</v>
      </c>
      <c r="BE1074" s="197" t="str">
        <f>IF(BD1074&lt;=SMALL(BD$3:BD$1130,1),"MAS PARECIDO","NO")</f>
        <v>NO</v>
      </c>
      <c r="BF1074" s="197" t="str">
        <f>IF(BD1074&lt;=SMALL(BD$3:BD$1130,5),"SIMILAR","NO")</f>
        <v>NO</v>
      </c>
      <c r="BG1074" s="197" t="str">
        <f t="shared" si="787"/>
        <v>N/A</v>
      </c>
      <c r="BH1074" s="197">
        <f t="shared" si="788"/>
        <v>0</v>
      </c>
      <c r="BI1074" s="198">
        <f t="shared" si="789"/>
        <v>0</v>
      </c>
      <c r="BJ1074" s="199">
        <f>IFERROR(SQRT(($E1074-$E$1136)^2+($R1074-$R$1136)^2),0)</f>
        <v>2.0000600018000539E-2</v>
      </c>
      <c r="BK1074" s="197" t="str">
        <f>IF(BJ1074&lt;=SMALL(BJ$3:BJ$1130,1),"MAS PARECIDO","NO")</f>
        <v>NO</v>
      </c>
      <c r="BL1074" s="197" t="str">
        <f>IF(BJ1074&lt;=SMALL(BJ$3:BJ$1130,5),"SIMILAR","NO")</f>
        <v>NO</v>
      </c>
      <c r="BM1074" s="197" t="str">
        <f t="shared" si="790"/>
        <v>N/A</v>
      </c>
      <c r="BN1074" s="197">
        <f t="shared" si="791"/>
        <v>0</v>
      </c>
      <c r="BO1074" s="198">
        <f t="shared" si="792"/>
        <v>0</v>
      </c>
      <c r="BP1074" s="199">
        <f>IFERROR(SQRT(($E1074-$E$1136)^2+($U1074-$U$1136)^2),0)</f>
        <v>1.0001999920021396</v>
      </c>
      <c r="BQ1074" s="197" t="str">
        <f>IF(BP1074&lt;=SMALL(BP$3:BP$1130,1),"MAS PARECIDO","NO")</f>
        <v>NO</v>
      </c>
      <c r="BR1074" s="197" t="str">
        <f>IF(BP1074&lt;=SMALL(BP$3:BP$1130,5),"SIMILAR","NO")</f>
        <v>NO</v>
      </c>
      <c r="BS1074" s="197" t="str">
        <f t="shared" si="793"/>
        <v>N/A</v>
      </c>
      <c r="BT1074" s="197">
        <f t="shared" si="794"/>
        <v>0</v>
      </c>
      <c r="BU1074" s="198">
        <f t="shared" si="795"/>
        <v>0</v>
      </c>
      <c r="BV1074" s="199">
        <f>IFERROR(SQRT(($E1074-$E$1136)^2+($X1074-$X$1136)^2),0)</f>
        <v>2.0000600018000539E-2</v>
      </c>
      <c r="BW1074" s="197" t="str">
        <f>IF(BV1074&lt;=SMALL(BV$3:BV$1130,1),"MAS PARECIDO","NO")</f>
        <v>NO</v>
      </c>
      <c r="BX1074" s="197" t="str">
        <f>IF(BV1074&lt;=SMALL(BV$3:BV$1130,5),"SIMILAR","NO")</f>
        <v>NO</v>
      </c>
      <c r="BY1074" s="197" t="str">
        <f t="shared" si="796"/>
        <v>N/A</v>
      </c>
      <c r="BZ1074" s="197">
        <f t="shared" si="797"/>
        <v>0</v>
      </c>
      <c r="CA1074" s="198">
        <f t="shared" si="798"/>
        <v>0</v>
      </c>
      <c r="CB1074" s="199">
        <f>IFERROR(SQRT(($E1074-$E$1136)^2+($AA1074-$AA$1136)^2),0)</f>
        <v>1.0001999920021396</v>
      </c>
      <c r="CC1074" s="197" t="str">
        <f>IF(CB1074&lt;=SMALL(CB$3:CB$1130,1),"MAS PARECIDO","NO")</f>
        <v>NO</v>
      </c>
      <c r="CD1074" s="197" t="str">
        <f>IF(CB1074&lt;=SMALL(CB$3:CB$1130,5),"SIMILAR","NO")</f>
        <v>NO</v>
      </c>
      <c r="CE1074" s="197" t="str">
        <f t="shared" si="799"/>
        <v>N/A</v>
      </c>
      <c r="CF1074" s="197">
        <f t="shared" si="800"/>
        <v>0</v>
      </c>
      <c r="CG1074" s="198">
        <f t="shared" si="801"/>
        <v>0</v>
      </c>
      <c r="CH1074" s="199">
        <f>IFERROR(SQRT(($E1074-$E$1136)^2+($AD1074-$AD$1136)^2),0)</f>
        <v>1.0001999920021396</v>
      </c>
      <c r="CI1074" s="197" t="str">
        <f>IF(CH1074&lt;=SMALL(CH$3:CH$1130,1),"MAS PARECIDO","NO")</f>
        <v>NO</v>
      </c>
      <c r="CJ1074" s="197" t="str">
        <f>IF(CH1074&lt;=SMALL(CH$3:CH$1130,5),"SIMILAR","NO")</f>
        <v>NO</v>
      </c>
      <c r="CK1074" s="197" t="str">
        <f t="shared" si="802"/>
        <v>N/A</v>
      </c>
      <c r="CL1074" s="197">
        <f t="shared" si="803"/>
        <v>0</v>
      </c>
      <c r="CM1074" s="198">
        <f t="shared" si="804"/>
        <v>0</v>
      </c>
      <c r="CN1074" s="199">
        <f>IFERROR(SQRT(($E1074-$E$1136)^2+($AG1074-$AG$1136)^2),0)</f>
        <v>1.0001999920021396</v>
      </c>
      <c r="CO1074" s="197" t="str">
        <f>IF(CN1074&lt;=SMALL(CN$3:CN$1130,1),"MAS PARECIDO","NO")</f>
        <v>NO</v>
      </c>
      <c r="CP1074" s="197" t="str">
        <f>IF(CN1074&lt;=SMALL(CN$3:CN$1130,5),"SIMILAR","NO")</f>
        <v>NO</v>
      </c>
      <c r="CQ1074" s="197" t="str">
        <f t="shared" si="805"/>
        <v>N/A</v>
      </c>
      <c r="CR1074" s="197">
        <f t="shared" si="806"/>
        <v>0</v>
      </c>
      <c r="CS1074" s="198">
        <f t="shared" si="807"/>
        <v>0</v>
      </c>
      <c r="CT1074" s="199">
        <f>IFERROR(SQRT(($E1074-$E$1136)^2+($AJ1074-$AJ$1136)^2),0)</f>
        <v>2.0000600018000539E-2</v>
      </c>
      <c r="CU1074" s="197" t="str">
        <f>IF(CT1074&lt;=SMALL(CT$3:CT$1130,1),"MAS PARECIDO","NO")</f>
        <v>NO</v>
      </c>
      <c r="CV1074" s="197" t="str">
        <f>IF(CT1074&lt;=SMALL(CT$3:CT$1130,5),"SIMILAR","NO")</f>
        <v>NO</v>
      </c>
      <c r="CW1074" s="197" t="str">
        <f t="shared" si="808"/>
        <v>N/A</v>
      </c>
      <c r="CX1074" s="197">
        <f t="shared" si="809"/>
        <v>0</v>
      </c>
      <c r="CY1074" s="198">
        <f t="shared" si="810"/>
        <v>0</v>
      </c>
      <c r="CZ1074" s="2">
        <v>0</v>
      </c>
      <c r="DA1074" s="2" t="s">
        <v>2880</v>
      </c>
      <c r="DB1074" s="2">
        <v>0</v>
      </c>
      <c r="DC1074" s="2" t="s">
        <v>189</v>
      </c>
    </row>
    <row r="1075" spans="1:107">
      <c r="A1075" s="24" t="s">
        <v>1218</v>
      </c>
      <c r="B1075" s="46">
        <v>75036.86</v>
      </c>
      <c r="C1075" s="190">
        <f>(B1075-$B$1132)/($B$1133-$B$1132)</f>
        <v>8.2446218800143078E-2</v>
      </c>
      <c r="D1075" s="46">
        <v>11500</v>
      </c>
      <c r="E1075" s="190">
        <f>(D1075-$D$1132)/($D$1133-$D$1132)</f>
        <v>2.2970689120673619E-2</v>
      </c>
      <c r="F1075" s="46" t="s">
        <v>53</v>
      </c>
      <c r="G1075" s="192">
        <f>VLOOKUP(F1075,'DATOS DE SOPORTE'!$Y$5:$Z$8,2,FALSE)</f>
        <v>2</v>
      </c>
      <c r="H1075" s="190">
        <f>(G1075-$G$1132)/($G$1133-$G$1132)</f>
        <v>0.33333333333333331</v>
      </c>
      <c r="I1075" s="50">
        <v>2</v>
      </c>
      <c r="J1075" s="200">
        <f t="shared" si="770"/>
        <v>2</v>
      </c>
      <c r="K1075" s="190">
        <f>(J1075-$J$1132)/($J$1133-$J$1132)</f>
        <v>0.4</v>
      </c>
      <c r="L1075" s="193" t="str">
        <f t="shared" si="771"/>
        <v>SI</v>
      </c>
      <c r="M1075" s="46" t="s">
        <v>192</v>
      </c>
      <c r="N1075" s="192">
        <f t="shared" si="772"/>
        <v>2</v>
      </c>
      <c r="O1075" s="190">
        <f>(N1075-N$1132)/(N$1133-N$1132)</f>
        <v>1</v>
      </c>
      <c r="P1075" s="46" t="s">
        <v>58</v>
      </c>
      <c r="Q1075" s="192">
        <f t="shared" si="773"/>
        <v>3</v>
      </c>
      <c r="R1075" s="190">
        <f>(Q1075-Q$1132)/(Q$1133-Q$1132)</f>
        <v>1</v>
      </c>
      <c r="S1075" s="46" t="s">
        <v>60</v>
      </c>
      <c r="T1075" s="192">
        <f t="shared" si="774"/>
        <v>2</v>
      </c>
      <c r="U1075" s="190">
        <f>(T1075-T$1132)/(T$1133-T$1132)</f>
        <v>1</v>
      </c>
      <c r="V1075" s="46" t="s">
        <v>62</v>
      </c>
      <c r="W1075" s="194">
        <f>VLOOKUP(V1075,'DATOS DE SOPORTE'!$S$5:$T$10,2,FALSE)</f>
        <v>1</v>
      </c>
      <c r="X1075" s="201">
        <f>(W1075-W$1132)/(W$1133-W$1132)</f>
        <v>0</v>
      </c>
      <c r="Y1075" s="46" t="s">
        <v>188</v>
      </c>
      <c r="Z1075" s="194">
        <f t="shared" si="775"/>
        <v>1</v>
      </c>
      <c r="AA1075" s="201">
        <f>(Z1075-Z$1132)/(Z$1133-Z$1132)</f>
        <v>0</v>
      </c>
      <c r="AB1075" s="46" t="s">
        <v>136</v>
      </c>
      <c r="AC1075" s="194">
        <f t="shared" si="776"/>
        <v>2</v>
      </c>
      <c r="AD1075" s="201">
        <f>(AC1075-AC$1132)/(AC$1133-AC$1132)</f>
        <v>1</v>
      </c>
      <c r="AE1075" s="46" t="s">
        <v>188</v>
      </c>
      <c r="AF1075" s="194">
        <f t="shared" si="777"/>
        <v>1</v>
      </c>
      <c r="AG1075" s="201">
        <f>(AF1075-AF$1132)/(AF$1133-AF$1132)</f>
        <v>0</v>
      </c>
      <c r="AH1075" s="24" t="s">
        <v>67</v>
      </c>
      <c r="AI1075" s="194">
        <f>VLOOKUP(AH1075,'DATOS DE SOPORTE'!$V$5:$W$8,2,FALSE)</f>
        <v>1</v>
      </c>
      <c r="AJ1075" s="201">
        <f>(AI1075-AI$1132)/(AI$1133-AI$1132)</f>
        <v>0</v>
      </c>
      <c r="AK1075" s="58" t="str">
        <f t="shared" si="769"/>
        <v>Malo</v>
      </c>
      <c r="AL1075" s="196">
        <f>IFERROR(SQRT(($E1075-$E$1136)^2+($C1075-$C$1136)^2),0)</f>
        <v>0.12483010475846763</v>
      </c>
      <c r="AM1075" s="197" t="str">
        <f>IF(AL1075&lt;=SMALL($AL$3:$AL$1130,1),"MAS PARECIDO","NO")</f>
        <v>NO</v>
      </c>
      <c r="AN1075" s="197" t="str">
        <f>IF(AL1075&lt;=SMALL($AL$3:$AL$1130,5),"SIMILAR","NO")</f>
        <v>NO</v>
      </c>
      <c r="AO1075" s="197" t="str">
        <f t="shared" si="778"/>
        <v>N/A</v>
      </c>
      <c r="AP1075" s="197">
        <f t="shared" si="779"/>
        <v>0</v>
      </c>
      <c r="AQ1075" s="198">
        <f t="shared" si="780"/>
        <v>0</v>
      </c>
      <c r="AR1075" s="196">
        <f>IFERROR(SQRT(($E1075-$E$1136)^2+($H1075-$H$1136)^2),0)</f>
        <v>2.3000690020700619E-2</v>
      </c>
      <c r="AS1075" s="197" t="str">
        <f>IF(AR1075&lt;=SMALL(AR$3:AR$1130,1),"MAS PARECIDO","NO")</f>
        <v>NO</v>
      </c>
      <c r="AT1075" s="197" t="str">
        <f>IF(AR1075&lt;=SMALL(AR$3:AR$1130,5),"SIMILAR","NO")</f>
        <v>NO</v>
      </c>
      <c r="AU1075" s="197" t="str">
        <f t="shared" si="781"/>
        <v>N/A</v>
      </c>
      <c r="AV1075" s="197">
        <f t="shared" si="782"/>
        <v>0</v>
      </c>
      <c r="AW1075" s="198">
        <f t="shared" si="783"/>
        <v>0</v>
      </c>
      <c r="AX1075" s="199">
        <f>IFERROR(SQRT(($E1075-$E$1136)^2+($K1075-$K$1136)^2),0)</f>
        <v>0.20131823499481702</v>
      </c>
      <c r="AY1075" s="197" t="str">
        <f>IF(AX1075&lt;=SMALL(AX$3:AX$1130,1),"MAS PARECIDO","NO")</f>
        <v>NO</v>
      </c>
      <c r="AZ1075" s="197" t="str">
        <f>IF(AX1075&lt;=SMALL(AX$3:AX$1130,5),"SIMILAR","NO")</f>
        <v>NO</v>
      </c>
      <c r="BA1075" s="197" t="str">
        <f t="shared" si="784"/>
        <v>N/A</v>
      </c>
      <c r="BB1075" s="197">
        <f t="shared" si="785"/>
        <v>0</v>
      </c>
      <c r="BC1075" s="198">
        <f t="shared" si="786"/>
        <v>0</v>
      </c>
      <c r="BD1075" s="196">
        <f>IFERROR(SQRT(($E1075-$E$1136)^2+($O1075-$O$1136)^2),0)</f>
        <v>2.3000690020700619E-2</v>
      </c>
      <c r="BE1075" s="197" t="str">
        <f>IF(BD1075&lt;=SMALL(BD$3:BD$1130,1),"MAS PARECIDO","NO")</f>
        <v>NO</v>
      </c>
      <c r="BF1075" s="197" t="str">
        <f>IF(BD1075&lt;=SMALL(BD$3:BD$1130,5),"SIMILAR","NO")</f>
        <v>NO</v>
      </c>
      <c r="BG1075" s="197" t="str">
        <f t="shared" si="787"/>
        <v>N/A</v>
      </c>
      <c r="BH1075" s="197">
        <f t="shared" si="788"/>
        <v>0</v>
      </c>
      <c r="BI1075" s="198">
        <f t="shared" si="789"/>
        <v>0</v>
      </c>
      <c r="BJ1075" s="199">
        <f>IFERROR(SQRT(($E1075-$E$1136)^2+($R1075-$R$1136)^2),0)</f>
        <v>0.50052875216257897</v>
      </c>
      <c r="BK1075" s="197" t="str">
        <f>IF(BJ1075&lt;=SMALL(BJ$3:BJ$1130,1),"MAS PARECIDO","NO")</f>
        <v>NO</v>
      </c>
      <c r="BL1075" s="197" t="str">
        <f>IF(BJ1075&lt;=SMALL(BJ$3:BJ$1130,5),"SIMILAR","NO")</f>
        <v>NO</v>
      </c>
      <c r="BM1075" s="197" t="str">
        <f t="shared" si="790"/>
        <v>N/A</v>
      </c>
      <c r="BN1075" s="197">
        <f t="shared" si="791"/>
        <v>0</v>
      </c>
      <c r="BO1075" s="198">
        <f t="shared" si="792"/>
        <v>0</v>
      </c>
      <c r="BP1075" s="199">
        <f>IFERROR(SQRT(($E1075-$E$1136)^2+($U1075-$U$1136)^2),0)</f>
        <v>1.000264480895642</v>
      </c>
      <c r="BQ1075" s="197" t="str">
        <f>IF(BP1075&lt;=SMALL(BP$3:BP$1130,1),"MAS PARECIDO","NO")</f>
        <v>NO</v>
      </c>
      <c r="BR1075" s="197" t="str">
        <f>IF(BP1075&lt;=SMALL(BP$3:BP$1130,5),"SIMILAR","NO")</f>
        <v>NO</v>
      </c>
      <c r="BS1075" s="197" t="str">
        <f t="shared" si="793"/>
        <v>N/A</v>
      </c>
      <c r="BT1075" s="197">
        <f t="shared" si="794"/>
        <v>0</v>
      </c>
      <c r="BU1075" s="198">
        <f t="shared" si="795"/>
        <v>0</v>
      </c>
      <c r="BV1075" s="199">
        <f>IFERROR(SQRT(($E1075-$E$1136)^2+($X1075-$X$1136)^2),0)</f>
        <v>2.3000690020700619E-2</v>
      </c>
      <c r="BW1075" s="197" t="str">
        <f>IF(BV1075&lt;=SMALL(BV$3:BV$1130,1),"MAS PARECIDO","NO")</f>
        <v>NO</v>
      </c>
      <c r="BX1075" s="197" t="str">
        <f>IF(BV1075&lt;=SMALL(BV$3:BV$1130,5),"SIMILAR","NO")</f>
        <v>NO</v>
      </c>
      <c r="BY1075" s="197" t="str">
        <f t="shared" si="796"/>
        <v>N/A</v>
      </c>
      <c r="BZ1075" s="197">
        <f t="shared" si="797"/>
        <v>0</v>
      </c>
      <c r="CA1075" s="198">
        <f t="shared" si="798"/>
        <v>0</v>
      </c>
      <c r="CB1075" s="199">
        <f>IFERROR(SQRT(($E1075-$E$1136)^2+($AA1075-$AA$1136)^2),0)</f>
        <v>2.3000690020700619E-2</v>
      </c>
      <c r="CC1075" s="197" t="str">
        <f>IF(CB1075&lt;=SMALL(CB$3:CB$1130,1),"MAS PARECIDO","NO")</f>
        <v>NO</v>
      </c>
      <c r="CD1075" s="197" t="str">
        <f>IF(CB1075&lt;=SMALL(CB$3:CB$1130,5),"SIMILAR","NO")</f>
        <v>NO</v>
      </c>
      <c r="CE1075" s="197" t="str">
        <f t="shared" si="799"/>
        <v>N/A</v>
      </c>
      <c r="CF1075" s="197">
        <f t="shared" si="800"/>
        <v>0</v>
      </c>
      <c r="CG1075" s="198">
        <f t="shared" si="801"/>
        <v>0</v>
      </c>
      <c r="CH1075" s="199">
        <f>IFERROR(SQRT(($E1075-$E$1136)^2+($AD1075-$AD$1136)^2),0)</f>
        <v>2.3000690020700619E-2</v>
      </c>
      <c r="CI1075" s="197" t="str">
        <f>IF(CH1075&lt;=SMALL(CH$3:CH$1130,1),"MAS PARECIDO","NO")</f>
        <v>NO</v>
      </c>
      <c r="CJ1075" s="197" t="str">
        <f>IF(CH1075&lt;=SMALL(CH$3:CH$1130,5),"SIMILAR","NO")</f>
        <v>NO</v>
      </c>
      <c r="CK1075" s="197" t="str">
        <f t="shared" si="802"/>
        <v>N/A</v>
      </c>
      <c r="CL1075" s="197">
        <f t="shared" si="803"/>
        <v>0</v>
      </c>
      <c r="CM1075" s="198">
        <f t="shared" si="804"/>
        <v>0</v>
      </c>
      <c r="CN1075" s="199">
        <f>IFERROR(SQRT(($E1075-$E$1136)^2+($AG1075-$AG$1136)^2),0)</f>
        <v>1.000264480895642</v>
      </c>
      <c r="CO1075" s="197" t="str">
        <f>IF(CN1075&lt;=SMALL(CN$3:CN$1130,1),"MAS PARECIDO","NO")</f>
        <v>NO</v>
      </c>
      <c r="CP1075" s="197" t="str">
        <f>IF(CN1075&lt;=SMALL(CN$3:CN$1130,5),"SIMILAR","NO")</f>
        <v>NO</v>
      </c>
      <c r="CQ1075" s="197" t="str">
        <f t="shared" si="805"/>
        <v>N/A</v>
      </c>
      <c r="CR1075" s="197">
        <f t="shared" si="806"/>
        <v>0</v>
      </c>
      <c r="CS1075" s="198">
        <f t="shared" si="807"/>
        <v>0</v>
      </c>
      <c r="CT1075" s="199">
        <f>IFERROR(SQRT(($E1075-$E$1136)^2+($AJ1075-$AJ$1136)^2),0)</f>
        <v>2.3000690020700619E-2</v>
      </c>
      <c r="CU1075" s="197" t="str">
        <f>IF(CT1075&lt;=SMALL(CT$3:CT$1130,1),"MAS PARECIDO","NO")</f>
        <v>NO</v>
      </c>
      <c r="CV1075" s="197" t="str">
        <f>IF(CT1075&lt;=SMALL(CT$3:CT$1130,5),"SIMILAR","NO")</f>
        <v>NO</v>
      </c>
      <c r="CW1075" s="197" t="str">
        <f t="shared" si="808"/>
        <v>N/A</v>
      </c>
      <c r="CX1075" s="197">
        <f t="shared" si="809"/>
        <v>0</v>
      </c>
      <c r="CY1075" s="198">
        <f t="shared" si="810"/>
        <v>0</v>
      </c>
      <c r="CZ1075" s="2">
        <v>0</v>
      </c>
      <c r="DA1075" s="2" t="s">
        <v>2881</v>
      </c>
      <c r="DB1075" s="2">
        <v>2</v>
      </c>
      <c r="DC1075" s="2" t="s">
        <v>310</v>
      </c>
    </row>
    <row r="1076" spans="1:107">
      <c r="A1076" s="24" t="s">
        <v>1219</v>
      </c>
      <c r="B1076" s="46">
        <v>49808.66</v>
      </c>
      <c r="C1076" s="190">
        <f>(B1076-$B$1132)/($B$1133-$B$1132)</f>
        <v>5.2956642636265858E-2</v>
      </c>
      <c r="D1076" s="46">
        <v>12000</v>
      </c>
      <c r="E1076" s="190">
        <f>(D1076-$D$1132)/($D$1133-$D$1132)</f>
        <v>2.3970719121573648E-2</v>
      </c>
      <c r="F1076" s="46" t="s">
        <v>203</v>
      </c>
      <c r="G1076" s="192">
        <f>VLOOKUP(F1076,'DATOS DE SOPORTE'!$Y$5:$Z$8,2,FALSE)</f>
        <v>3</v>
      </c>
      <c r="H1076" s="190">
        <f>(G1076-$G$1132)/($G$1133-$G$1132)</f>
        <v>0.66666666666666663</v>
      </c>
      <c r="I1076" s="50">
        <v>3</v>
      </c>
      <c r="J1076" s="200">
        <f t="shared" si="770"/>
        <v>3</v>
      </c>
      <c r="K1076" s="190">
        <f>(J1076-$J$1132)/($J$1133-$J$1132)</f>
        <v>0.6</v>
      </c>
      <c r="L1076" s="193" t="str">
        <f t="shared" si="771"/>
        <v>SI</v>
      </c>
      <c r="M1076" s="46" t="s">
        <v>192</v>
      </c>
      <c r="N1076" s="192">
        <f t="shared" si="772"/>
        <v>2</v>
      </c>
      <c r="O1076" s="190">
        <f>(N1076-N$1132)/(N$1133-N$1132)</f>
        <v>1</v>
      </c>
      <c r="P1076" s="46" t="s">
        <v>58</v>
      </c>
      <c r="Q1076" s="192">
        <f t="shared" si="773"/>
        <v>3</v>
      </c>
      <c r="R1076" s="190">
        <f>(Q1076-Q$1132)/(Q$1133-Q$1132)</f>
        <v>1</v>
      </c>
      <c r="S1076" s="46" t="s">
        <v>60</v>
      </c>
      <c r="T1076" s="192">
        <f t="shared" si="774"/>
        <v>2</v>
      </c>
      <c r="U1076" s="190">
        <f>(T1076-T$1132)/(T$1133-T$1132)</f>
        <v>1</v>
      </c>
      <c r="V1076" s="46" t="s">
        <v>62</v>
      </c>
      <c r="W1076" s="194">
        <f>VLOOKUP(V1076,'DATOS DE SOPORTE'!$S$5:$T$10,2,FALSE)</f>
        <v>1</v>
      </c>
      <c r="X1076" s="201">
        <f>(W1076-W$1132)/(W$1133-W$1132)</f>
        <v>0</v>
      </c>
      <c r="Y1076" s="46" t="s">
        <v>136</v>
      </c>
      <c r="Z1076" s="194">
        <f t="shared" si="775"/>
        <v>2</v>
      </c>
      <c r="AA1076" s="201">
        <f>(Z1076-Z$1132)/(Z$1133-Z$1132)</f>
        <v>1</v>
      </c>
      <c r="AB1076" s="46" t="s">
        <v>136</v>
      </c>
      <c r="AC1076" s="194">
        <f t="shared" si="776"/>
        <v>2</v>
      </c>
      <c r="AD1076" s="201">
        <f>(AC1076-AC$1132)/(AC$1133-AC$1132)</f>
        <v>1</v>
      </c>
      <c r="AE1076" s="46" t="s">
        <v>188</v>
      </c>
      <c r="AF1076" s="194">
        <f t="shared" si="777"/>
        <v>1</v>
      </c>
      <c r="AG1076" s="201">
        <f>(AF1076-AF$1132)/(AF$1133-AF$1132)</f>
        <v>0</v>
      </c>
      <c r="AH1076" s="24" t="s">
        <v>67</v>
      </c>
      <c r="AI1076" s="194">
        <f>VLOOKUP(AH1076,'DATOS DE SOPORTE'!$V$5:$W$8,2,FALSE)</f>
        <v>1</v>
      </c>
      <c r="AJ1076" s="201">
        <f>(AI1076-AI$1132)/(AI$1133-AI$1132)</f>
        <v>0</v>
      </c>
      <c r="AK1076" s="58" t="str">
        <f t="shared" si="769"/>
        <v>Bueno</v>
      </c>
      <c r="AL1076" s="196">
        <f>IFERROR(SQRT(($E1076-$E$1136)^2+($C1076-$C$1136)^2),0)</f>
        <v>0.15406333227282998</v>
      </c>
      <c r="AM1076" s="197" t="str">
        <f>IF(AL1076&lt;=SMALL($AL$3:$AL$1130,1),"MAS PARECIDO","NO")</f>
        <v>NO</v>
      </c>
      <c r="AN1076" s="197" t="str">
        <f>IF(AL1076&lt;=SMALL($AL$3:$AL$1130,5),"SIMILAR","NO")</f>
        <v>NO</v>
      </c>
      <c r="AO1076" s="197" t="str">
        <f t="shared" si="778"/>
        <v>N/A</v>
      </c>
      <c r="AP1076" s="197">
        <f t="shared" si="779"/>
        <v>0</v>
      </c>
      <c r="AQ1076" s="198">
        <f t="shared" si="780"/>
        <v>0</v>
      </c>
      <c r="AR1076" s="196">
        <f>IFERROR(SQRT(($E1076-$E$1136)^2+($H1076-$H$1136)^2),0)</f>
        <v>0.33419626819081383</v>
      </c>
      <c r="AS1076" s="197" t="str">
        <f>IF(AR1076&lt;=SMALL(AR$3:AR$1130,1),"MAS PARECIDO","NO")</f>
        <v>NO</v>
      </c>
      <c r="AT1076" s="197" t="str">
        <f>IF(AR1076&lt;=SMALL(AR$3:AR$1130,5),"SIMILAR","NO")</f>
        <v>NO</v>
      </c>
      <c r="AU1076" s="197" t="str">
        <f t="shared" si="781"/>
        <v>N/A</v>
      </c>
      <c r="AV1076" s="197">
        <f t="shared" si="782"/>
        <v>0</v>
      </c>
      <c r="AW1076" s="198">
        <f t="shared" si="783"/>
        <v>0</v>
      </c>
      <c r="AX1076" s="199">
        <f>IFERROR(SQRT(($E1076-$E$1136)^2+($K1076-$K$1136)^2),0)</f>
        <v>0.40071939628816972</v>
      </c>
      <c r="AY1076" s="197" t="str">
        <f>IF(AX1076&lt;=SMALL(AX$3:AX$1130,1),"MAS PARECIDO","NO")</f>
        <v>NO</v>
      </c>
      <c r="AZ1076" s="197" t="str">
        <f>IF(AX1076&lt;=SMALL(AX$3:AX$1130,5),"SIMILAR","NO")</f>
        <v>NO</v>
      </c>
      <c r="BA1076" s="197" t="str">
        <f t="shared" si="784"/>
        <v>N/A</v>
      </c>
      <c r="BB1076" s="197">
        <f t="shared" si="785"/>
        <v>0</v>
      </c>
      <c r="BC1076" s="198">
        <f t="shared" si="786"/>
        <v>0</v>
      </c>
      <c r="BD1076" s="196">
        <f>IFERROR(SQRT(($E1076-$E$1136)^2+($O1076-$O$1136)^2),0)</f>
        <v>2.4000720021600648E-2</v>
      </c>
      <c r="BE1076" s="197" t="str">
        <f>IF(BD1076&lt;=SMALL(BD$3:BD$1130,1),"MAS PARECIDO","NO")</f>
        <v>NO</v>
      </c>
      <c r="BF1076" s="197" t="str">
        <f>IF(BD1076&lt;=SMALL(BD$3:BD$1130,5),"SIMILAR","NO")</f>
        <v>NO</v>
      </c>
      <c r="BG1076" s="197" t="str">
        <f t="shared" si="787"/>
        <v>N/A</v>
      </c>
      <c r="BH1076" s="197">
        <f t="shared" si="788"/>
        <v>0</v>
      </c>
      <c r="BI1076" s="198">
        <f t="shared" si="789"/>
        <v>0</v>
      </c>
      <c r="BJ1076" s="199">
        <f>IFERROR(SQRT(($E1076-$E$1136)^2+($R1076-$R$1136)^2),0)</f>
        <v>0.50057570312746424</v>
      </c>
      <c r="BK1076" s="197" t="str">
        <f>IF(BJ1076&lt;=SMALL(BJ$3:BJ$1130,1),"MAS PARECIDO","NO")</f>
        <v>NO</v>
      </c>
      <c r="BL1076" s="197" t="str">
        <f>IF(BJ1076&lt;=SMALL(BJ$3:BJ$1130,5),"SIMILAR","NO")</f>
        <v>NO</v>
      </c>
      <c r="BM1076" s="197" t="str">
        <f t="shared" si="790"/>
        <v>N/A</v>
      </c>
      <c r="BN1076" s="197">
        <f t="shared" si="791"/>
        <v>0</v>
      </c>
      <c r="BO1076" s="198">
        <f t="shared" si="792"/>
        <v>0</v>
      </c>
      <c r="BP1076" s="199">
        <f>IFERROR(SQRT(($E1076-$E$1136)^2+($U1076-$U$1136)^2),0)</f>
        <v>1.0002879758157424</v>
      </c>
      <c r="BQ1076" s="197" t="str">
        <f>IF(BP1076&lt;=SMALL(BP$3:BP$1130,1),"MAS PARECIDO","NO")</f>
        <v>NO</v>
      </c>
      <c r="BR1076" s="197" t="str">
        <f>IF(BP1076&lt;=SMALL(BP$3:BP$1130,5),"SIMILAR","NO")</f>
        <v>NO</v>
      </c>
      <c r="BS1076" s="197" t="str">
        <f t="shared" si="793"/>
        <v>N/A</v>
      </c>
      <c r="BT1076" s="197">
        <f t="shared" si="794"/>
        <v>0</v>
      </c>
      <c r="BU1076" s="198">
        <f t="shared" si="795"/>
        <v>0</v>
      </c>
      <c r="BV1076" s="199">
        <f>IFERROR(SQRT(($E1076-$E$1136)^2+($X1076-$X$1136)^2),0)</f>
        <v>2.4000720021600648E-2</v>
      </c>
      <c r="BW1076" s="197" t="str">
        <f>IF(BV1076&lt;=SMALL(BV$3:BV$1130,1),"MAS PARECIDO","NO")</f>
        <v>NO</v>
      </c>
      <c r="BX1076" s="197" t="str">
        <f>IF(BV1076&lt;=SMALL(BV$3:BV$1130,5),"SIMILAR","NO")</f>
        <v>NO</v>
      </c>
      <c r="BY1076" s="197" t="str">
        <f t="shared" si="796"/>
        <v>N/A</v>
      </c>
      <c r="BZ1076" s="197">
        <f t="shared" si="797"/>
        <v>0</v>
      </c>
      <c r="CA1076" s="198">
        <f t="shared" si="798"/>
        <v>0</v>
      </c>
      <c r="CB1076" s="199">
        <f>IFERROR(SQRT(($E1076-$E$1136)^2+($AA1076-$AA$1136)^2),0)</f>
        <v>1.0002879758157424</v>
      </c>
      <c r="CC1076" s="197" t="str">
        <f>IF(CB1076&lt;=SMALL(CB$3:CB$1130,1),"MAS PARECIDO","NO")</f>
        <v>NO</v>
      </c>
      <c r="CD1076" s="197" t="str">
        <f>IF(CB1076&lt;=SMALL(CB$3:CB$1130,5),"SIMILAR","NO")</f>
        <v>NO</v>
      </c>
      <c r="CE1076" s="197" t="str">
        <f t="shared" si="799"/>
        <v>N/A</v>
      </c>
      <c r="CF1076" s="197">
        <f t="shared" si="800"/>
        <v>0</v>
      </c>
      <c r="CG1076" s="198">
        <f t="shared" si="801"/>
        <v>0</v>
      </c>
      <c r="CH1076" s="199">
        <f>IFERROR(SQRT(($E1076-$E$1136)^2+($AD1076-$AD$1136)^2),0)</f>
        <v>2.4000720021600648E-2</v>
      </c>
      <c r="CI1076" s="197" t="str">
        <f>IF(CH1076&lt;=SMALL(CH$3:CH$1130,1),"MAS PARECIDO","NO")</f>
        <v>NO</v>
      </c>
      <c r="CJ1076" s="197" t="str">
        <f>IF(CH1076&lt;=SMALL(CH$3:CH$1130,5),"SIMILAR","NO")</f>
        <v>NO</v>
      </c>
      <c r="CK1076" s="197" t="str">
        <f t="shared" si="802"/>
        <v>N/A</v>
      </c>
      <c r="CL1076" s="197">
        <f t="shared" si="803"/>
        <v>0</v>
      </c>
      <c r="CM1076" s="198">
        <f t="shared" si="804"/>
        <v>0</v>
      </c>
      <c r="CN1076" s="199">
        <f>IFERROR(SQRT(($E1076-$E$1136)^2+($AG1076-$AG$1136)^2),0)</f>
        <v>1.0002879758157424</v>
      </c>
      <c r="CO1076" s="197" t="str">
        <f>IF(CN1076&lt;=SMALL(CN$3:CN$1130,1),"MAS PARECIDO","NO")</f>
        <v>NO</v>
      </c>
      <c r="CP1076" s="197" t="str">
        <f>IF(CN1076&lt;=SMALL(CN$3:CN$1130,5),"SIMILAR","NO")</f>
        <v>NO</v>
      </c>
      <c r="CQ1076" s="197" t="str">
        <f t="shared" si="805"/>
        <v>N/A</v>
      </c>
      <c r="CR1076" s="197">
        <f t="shared" si="806"/>
        <v>0</v>
      </c>
      <c r="CS1076" s="198">
        <f t="shared" si="807"/>
        <v>0</v>
      </c>
      <c r="CT1076" s="199">
        <f>IFERROR(SQRT(($E1076-$E$1136)^2+($AJ1076-$AJ$1136)^2),0)</f>
        <v>2.4000720021600648E-2</v>
      </c>
      <c r="CU1076" s="197" t="str">
        <f>IF(CT1076&lt;=SMALL(CT$3:CT$1130,1),"MAS PARECIDO","NO")</f>
        <v>NO</v>
      </c>
      <c r="CV1076" s="197" t="str">
        <f>IF(CT1076&lt;=SMALL(CT$3:CT$1130,5),"SIMILAR","NO")</f>
        <v>NO</v>
      </c>
      <c r="CW1076" s="197" t="str">
        <f t="shared" si="808"/>
        <v>N/A</v>
      </c>
      <c r="CX1076" s="197">
        <f t="shared" si="809"/>
        <v>0</v>
      </c>
      <c r="CY1076" s="198">
        <f t="shared" si="810"/>
        <v>0</v>
      </c>
      <c r="CZ1076" s="2">
        <v>0</v>
      </c>
      <c r="DA1076" s="2" t="s">
        <v>2882</v>
      </c>
      <c r="DB1076" s="2">
        <v>0</v>
      </c>
      <c r="DC1076" s="2" t="s">
        <v>189</v>
      </c>
    </row>
    <row r="1077" spans="1:107">
      <c r="A1077" s="24" t="s">
        <v>1220</v>
      </c>
      <c r="B1077" s="46">
        <v>46908.73</v>
      </c>
      <c r="C1077" s="190">
        <f>(B1077-$B$1132)/($B$1133-$B$1132)</f>
        <v>4.9566876160460509E-2</v>
      </c>
      <c r="D1077" s="46">
        <v>6000</v>
      </c>
      <c r="E1077" s="190">
        <f>(D1077-$D$1132)/($D$1133-$D$1132)</f>
        <v>1.1970359110773323E-2</v>
      </c>
      <c r="F1077" s="46" t="s">
        <v>191</v>
      </c>
      <c r="G1077" s="192">
        <f>VLOOKUP(F1077,'DATOS DE SOPORTE'!$Y$5:$Z$8,2,FALSE)</f>
        <v>1</v>
      </c>
      <c r="H1077" s="190">
        <f>(G1077-$G$1132)/($G$1133-$G$1132)</f>
        <v>0</v>
      </c>
      <c r="I1077" s="50">
        <v>0</v>
      </c>
      <c r="J1077" s="200">
        <f t="shared" si="770"/>
        <v>0</v>
      </c>
      <c r="K1077" s="190">
        <f>(J1077-$J$1132)/($J$1133-$J$1132)</f>
        <v>0</v>
      </c>
      <c r="L1077" s="193" t="str">
        <f t="shared" si="771"/>
        <v>NO</v>
      </c>
      <c r="M1077" s="46" t="s">
        <v>192</v>
      </c>
      <c r="N1077" s="192">
        <f t="shared" si="772"/>
        <v>2</v>
      </c>
      <c r="O1077" s="190">
        <f>(N1077-N$1132)/(N$1133-N$1132)</f>
        <v>1</v>
      </c>
      <c r="P1077" s="46" t="s">
        <v>196</v>
      </c>
      <c r="Q1077" s="192">
        <f t="shared" si="773"/>
        <v>1</v>
      </c>
      <c r="R1077" s="190">
        <f>(Q1077-Q$1132)/(Q$1133-Q$1132)</f>
        <v>0</v>
      </c>
      <c r="S1077" s="46" t="s">
        <v>194</v>
      </c>
      <c r="T1077" s="192">
        <f t="shared" si="774"/>
        <v>1</v>
      </c>
      <c r="U1077" s="190">
        <f>(T1077-T$1132)/(T$1133-T$1132)</f>
        <v>0</v>
      </c>
      <c r="V1077" s="46" t="s">
        <v>62</v>
      </c>
      <c r="W1077" s="194">
        <f>VLOOKUP(V1077,'DATOS DE SOPORTE'!$S$5:$T$10,2,FALSE)</f>
        <v>1</v>
      </c>
      <c r="X1077" s="201">
        <f>(W1077-W$1132)/(W$1133-W$1132)</f>
        <v>0</v>
      </c>
      <c r="Y1077" s="46" t="s">
        <v>188</v>
      </c>
      <c r="Z1077" s="194">
        <f t="shared" si="775"/>
        <v>1</v>
      </c>
      <c r="AA1077" s="201">
        <f>(Z1077-Z$1132)/(Z$1133-Z$1132)</f>
        <v>0</v>
      </c>
      <c r="AB1077" s="46" t="s">
        <v>136</v>
      </c>
      <c r="AC1077" s="194">
        <f t="shared" si="776"/>
        <v>2</v>
      </c>
      <c r="AD1077" s="201">
        <f>(AC1077-AC$1132)/(AC$1133-AC$1132)</f>
        <v>1</v>
      </c>
      <c r="AE1077" s="46" t="s">
        <v>136</v>
      </c>
      <c r="AF1077" s="194">
        <f t="shared" si="777"/>
        <v>2</v>
      </c>
      <c r="AG1077" s="201">
        <f>(AF1077-AF$1132)/(AF$1133-AF$1132)</f>
        <v>1</v>
      </c>
      <c r="AH1077" s="24" t="s">
        <v>67</v>
      </c>
      <c r="AI1077" s="194">
        <f>VLOOKUP(AH1077,'DATOS DE SOPORTE'!$V$5:$W$8,2,FALSE)</f>
        <v>1</v>
      </c>
      <c r="AJ1077" s="201">
        <f>(AI1077-AI$1132)/(AI$1133-AI$1132)</f>
        <v>0</v>
      </c>
      <c r="AK1077" s="58" t="str">
        <f t="shared" si="769"/>
        <v>Bueno</v>
      </c>
      <c r="AL1077" s="196">
        <f>IFERROR(SQRT(($E1077-$E$1136)^2+($C1077-$C$1136)^2),0)</f>
        <v>0.15603429233456437</v>
      </c>
      <c r="AM1077" s="197" t="str">
        <f>IF(AL1077&lt;=SMALL($AL$3:$AL$1130,1),"MAS PARECIDO","NO")</f>
        <v>NO</v>
      </c>
      <c r="AN1077" s="197" t="str">
        <f>IF(AL1077&lt;=SMALL($AL$3:$AL$1130,5),"SIMILAR","NO")</f>
        <v>NO</v>
      </c>
      <c r="AO1077" s="197" t="str">
        <f t="shared" si="778"/>
        <v>N/A</v>
      </c>
      <c r="AP1077" s="197">
        <f t="shared" si="779"/>
        <v>0</v>
      </c>
      <c r="AQ1077" s="198">
        <f t="shared" si="780"/>
        <v>0</v>
      </c>
      <c r="AR1077" s="196">
        <f>IFERROR(SQRT(($E1077-$E$1136)^2+($H1077-$H$1136)^2),0)</f>
        <v>0.3335492763468389</v>
      </c>
      <c r="AS1077" s="197" t="str">
        <f>IF(AR1077&lt;=SMALL(AR$3:AR$1130,1),"MAS PARECIDO","NO")</f>
        <v>NO</v>
      </c>
      <c r="AT1077" s="197" t="str">
        <f>IF(AR1077&lt;=SMALL(AR$3:AR$1130,5),"SIMILAR","NO")</f>
        <v>NO</v>
      </c>
      <c r="AU1077" s="197" t="str">
        <f t="shared" si="781"/>
        <v>N/A</v>
      </c>
      <c r="AV1077" s="197">
        <f t="shared" si="782"/>
        <v>0</v>
      </c>
      <c r="AW1077" s="198">
        <f t="shared" si="783"/>
        <v>0</v>
      </c>
      <c r="AX1077" s="199">
        <f>IFERROR(SQRT(($E1077-$E$1136)^2+($K1077-$K$1136)^2),0)</f>
        <v>0.20035969814408491</v>
      </c>
      <c r="AY1077" s="197" t="str">
        <f>IF(AX1077&lt;=SMALL(AX$3:AX$1130,1),"MAS PARECIDO","NO")</f>
        <v>NO</v>
      </c>
      <c r="AZ1077" s="197" t="str">
        <f>IF(AX1077&lt;=SMALL(AX$3:AX$1130,5),"SIMILAR","NO")</f>
        <v>NO</v>
      </c>
      <c r="BA1077" s="197" t="str">
        <f t="shared" si="784"/>
        <v>N/A</v>
      </c>
      <c r="BB1077" s="197">
        <f t="shared" si="785"/>
        <v>0</v>
      </c>
      <c r="BC1077" s="198">
        <f t="shared" si="786"/>
        <v>0</v>
      </c>
      <c r="BD1077" s="196">
        <f>IFERROR(SQRT(($E1077-$E$1136)^2+($O1077-$O$1136)^2),0)</f>
        <v>1.2000360010800324E-2</v>
      </c>
      <c r="BE1077" s="197" t="str">
        <f>IF(BD1077&lt;=SMALL(BD$3:BD$1130,1),"MAS PARECIDO","NO")</f>
        <v>NO</v>
      </c>
      <c r="BF1077" s="197" t="str">
        <f>IF(BD1077&lt;=SMALL(BD$3:BD$1130,5),"SIMILAR","NO")</f>
        <v>NO</v>
      </c>
      <c r="BG1077" s="197" t="str">
        <f t="shared" si="787"/>
        <v>N/A</v>
      </c>
      <c r="BH1077" s="197">
        <f t="shared" si="788"/>
        <v>0</v>
      </c>
      <c r="BI1077" s="198">
        <f t="shared" si="789"/>
        <v>0</v>
      </c>
      <c r="BJ1077" s="199">
        <f>IFERROR(SQRT(($E1077-$E$1136)^2+($R1077-$R$1136)^2),0)</f>
        <v>0.50014398790787118</v>
      </c>
      <c r="BK1077" s="197" t="str">
        <f>IF(BJ1077&lt;=SMALL(BJ$3:BJ$1130,1),"MAS PARECIDO","NO")</f>
        <v>NO</v>
      </c>
      <c r="BL1077" s="197" t="str">
        <f>IF(BJ1077&lt;=SMALL(BJ$3:BJ$1130,5),"SIMILAR","NO")</f>
        <v>NO</v>
      </c>
      <c r="BM1077" s="197" t="str">
        <f t="shared" si="790"/>
        <v>N/A</v>
      </c>
      <c r="BN1077" s="197">
        <f t="shared" si="791"/>
        <v>0</v>
      </c>
      <c r="BO1077" s="198">
        <f t="shared" si="792"/>
        <v>0</v>
      </c>
      <c r="BP1077" s="199">
        <f>IFERROR(SQRT(($E1077-$E$1136)^2+($U1077-$U$1136)^2),0)</f>
        <v>1.2000360010800324E-2</v>
      </c>
      <c r="BQ1077" s="197" t="str">
        <f>IF(BP1077&lt;=SMALL(BP$3:BP$1130,1),"MAS PARECIDO","NO")</f>
        <v>NO</v>
      </c>
      <c r="BR1077" s="197" t="str">
        <f>IF(BP1077&lt;=SMALL(BP$3:BP$1130,5),"SIMILAR","NO")</f>
        <v>NO</v>
      </c>
      <c r="BS1077" s="197" t="str">
        <f t="shared" si="793"/>
        <v>N/A</v>
      </c>
      <c r="BT1077" s="197">
        <f t="shared" si="794"/>
        <v>0</v>
      </c>
      <c r="BU1077" s="198">
        <f t="shared" si="795"/>
        <v>0</v>
      </c>
      <c r="BV1077" s="199">
        <f>IFERROR(SQRT(($E1077-$E$1136)^2+($X1077-$X$1136)^2),0)</f>
        <v>1.2000360010800324E-2</v>
      </c>
      <c r="BW1077" s="197" t="str">
        <f>IF(BV1077&lt;=SMALL(BV$3:BV$1130,1),"MAS PARECIDO","NO")</f>
        <v>NO</v>
      </c>
      <c r="BX1077" s="197" t="str">
        <f>IF(BV1077&lt;=SMALL(BV$3:BV$1130,5),"SIMILAR","NO")</f>
        <v>NO</v>
      </c>
      <c r="BY1077" s="197" t="str">
        <f t="shared" si="796"/>
        <v>N/A</v>
      </c>
      <c r="BZ1077" s="197">
        <f t="shared" si="797"/>
        <v>0</v>
      </c>
      <c r="CA1077" s="198">
        <f t="shared" si="798"/>
        <v>0</v>
      </c>
      <c r="CB1077" s="199">
        <f>IFERROR(SQRT(($E1077-$E$1136)^2+($AA1077-$AA$1136)^2),0)</f>
        <v>1.2000360010800324E-2</v>
      </c>
      <c r="CC1077" s="197" t="str">
        <f>IF(CB1077&lt;=SMALL(CB$3:CB$1130,1),"MAS PARECIDO","NO")</f>
        <v>NO</v>
      </c>
      <c r="CD1077" s="197" t="str">
        <f>IF(CB1077&lt;=SMALL(CB$3:CB$1130,5),"SIMILAR","NO")</f>
        <v>NO</v>
      </c>
      <c r="CE1077" s="197" t="str">
        <f t="shared" si="799"/>
        <v>N/A</v>
      </c>
      <c r="CF1077" s="197">
        <f t="shared" si="800"/>
        <v>0</v>
      </c>
      <c r="CG1077" s="198">
        <f t="shared" si="801"/>
        <v>0</v>
      </c>
      <c r="CH1077" s="199">
        <f>IFERROR(SQRT(($E1077-$E$1136)^2+($AD1077-$AD$1136)^2),0)</f>
        <v>1.2000360010800324E-2</v>
      </c>
      <c r="CI1077" s="197" t="str">
        <f>IF(CH1077&lt;=SMALL(CH$3:CH$1130,1),"MAS PARECIDO","NO")</f>
        <v>NO</v>
      </c>
      <c r="CJ1077" s="197" t="str">
        <f>IF(CH1077&lt;=SMALL(CH$3:CH$1130,5),"SIMILAR","NO")</f>
        <v>NO</v>
      </c>
      <c r="CK1077" s="197" t="str">
        <f t="shared" si="802"/>
        <v>N/A</v>
      </c>
      <c r="CL1077" s="197">
        <f t="shared" si="803"/>
        <v>0</v>
      </c>
      <c r="CM1077" s="198">
        <f t="shared" si="804"/>
        <v>0</v>
      </c>
      <c r="CN1077" s="199">
        <f>IFERROR(SQRT(($E1077-$E$1136)^2+($AG1077-$AG$1136)^2),0)</f>
        <v>1.2000360010800324E-2</v>
      </c>
      <c r="CO1077" s="197" t="str">
        <f>IF(CN1077&lt;=SMALL(CN$3:CN$1130,1),"MAS PARECIDO","NO")</f>
        <v>NO</v>
      </c>
      <c r="CP1077" s="197" t="str">
        <f>IF(CN1077&lt;=SMALL(CN$3:CN$1130,5),"SIMILAR","NO")</f>
        <v>NO</v>
      </c>
      <c r="CQ1077" s="197" t="str">
        <f t="shared" si="805"/>
        <v>N/A</v>
      </c>
      <c r="CR1077" s="197">
        <f t="shared" si="806"/>
        <v>0</v>
      </c>
      <c r="CS1077" s="198">
        <f t="shared" si="807"/>
        <v>0</v>
      </c>
      <c r="CT1077" s="199">
        <f>IFERROR(SQRT(($E1077-$E$1136)^2+($AJ1077-$AJ$1136)^2),0)</f>
        <v>1.2000360010800324E-2</v>
      </c>
      <c r="CU1077" s="197" t="str">
        <f>IF(CT1077&lt;=SMALL(CT$3:CT$1130,1),"MAS PARECIDO","NO")</f>
        <v>NO</v>
      </c>
      <c r="CV1077" s="197" t="str">
        <f>IF(CT1077&lt;=SMALL(CT$3:CT$1130,5),"SIMILAR","NO")</f>
        <v>NO</v>
      </c>
      <c r="CW1077" s="197" t="str">
        <f t="shared" si="808"/>
        <v>N/A</v>
      </c>
      <c r="CX1077" s="197">
        <f t="shared" si="809"/>
        <v>0</v>
      </c>
      <c r="CY1077" s="198">
        <f t="shared" si="810"/>
        <v>0</v>
      </c>
      <c r="CZ1077" s="2">
        <v>0</v>
      </c>
      <c r="DA1077" s="2" t="s">
        <v>2883</v>
      </c>
      <c r="DB1077" s="2">
        <v>0</v>
      </c>
      <c r="DC1077" s="2" t="s">
        <v>189</v>
      </c>
    </row>
    <row r="1078" spans="1:107">
      <c r="A1078" s="24" t="s">
        <v>1221</v>
      </c>
      <c r="B1078" s="46">
        <v>181380.41</v>
      </c>
      <c r="C1078" s="190">
        <f>(B1078-$B$1132)/($B$1133-$B$1132)</f>
        <v>0.20675259885349956</v>
      </c>
      <c r="D1078" s="46">
        <v>11000</v>
      </c>
      <c r="E1078" s="190">
        <f>(D1078-$D$1132)/($D$1133-$D$1132)</f>
        <v>2.1970659119773594E-2</v>
      </c>
      <c r="F1078" s="46" t="s">
        <v>203</v>
      </c>
      <c r="G1078" s="192">
        <f>VLOOKUP(F1078,'DATOS DE SOPORTE'!$Y$5:$Z$8,2,FALSE)</f>
        <v>3</v>
      </c>
      <c r="H1078" s="190">
        <f>(G1078-$G$1132)/($G$1133-$G$1132)</f>
        <v>0.66666666666666663</v>
      </c>
      <c r="I1078" s="50">
        <v>0</v>
      </c>
      <c r="J1078" s="200">
        <f t="shared" si="770"/>
        <v>0</v>
      </c>
      <c r="K1078" s="190">
        <f>(J1078-$J$1132)/($J$1133-$J$1132)</f>
        <v>0</v>
      </c>
      <c r="L1078" s="193" t="str">
        <f t="shared" si="771"/>
        <v>NO</v>
      </c>
      <c r="M1078" s="46" t="s">
        <v>192</v>
      </c>
      <c r="N1078" s="192">
        <f t="shared" si="772"/>
        <v>2</v>
      </c>
      <c r="O1078" s="190">
        <f>(N1078-N$1132)/(N$1133-N$1132)</f>
        <v>1</v>
      </c>
      <c r="P1078" s="46" t="s">
        <v>193</v>
      </c>
      <c r="Q1078" s="192">
        <f t="shared" si="773"/>
        <v>2</v>
      </c>
      <c r="R1078" s="190">
        <f>(Q1078-Q$1132)/(Q$1133-Q$1132)</f>
        <v>0.5</v>
      </c>
      <c r="S1078" s="46" t="s">
        <v>194</v>
      </c>
      <c r="T1078" s="192">
        <f t="shared" si="774"/>
        <v>1</v>
      </c>
      <c r="U1078" s="190">
        <f>(T1078-T$1132)/(T$1133-T$1132)</f>
        <v>0</v>
      </c>
      <c r="V1078" s="46" t="s">
        <v>62</v>
      </c>
      <c r="W1078" s="194">
        <f>VLOOKUP(V1078,'DATOS DE SOPORTE'!$S$5:$T$10,2,FALSE)</f>
        <v>1</v>
      </c>
      <c r="X1078" s="201">
        <f>(W1078-W$1132)/(W$1133-W$1132)</f>
        <v>0</v>
      </c>
      <c r="Y1078" s="46" t="s">
        <v>188</v>
      </c>
      <c r="Z1078" s="194">
        <f t="shared" si="775"/>
        <v>1</v>
      </c>
      <c r="AA1078" s="201">
        <f>(Z1078-Z$1132)/(Z$1133-Z$1132)</f>
        <v>0</v>
      </c>
      <c r="AB1078" s="46" t="s">
        <v>136</v>
      </c>
      <c r="AC1078" s="194">
        <f t="shared" si="776"/>
        <v>2</v>
      </c>
      <c r="AD1078" s="201">
        <f>(AC1078-AC$1132)/(AC$1133-AC$1132)</f>
        <v>1</v>
      </c>
      <c r="AE1078" s="46" t="s">
        <v>136</v>
      </c>
      <c r="AF1078" s="194">
        <f t="shared" si="777"/>
        <v>2</v>
      </c>
      <c r="AG1078" s="201">
        <f>(AF1078-AF$1132)/(AF$1133-AF$1132)</f>
        <v>1</v>
      </c>
      <c r="AH1078" s="24" t="s">
        <v>67</v>
      </c>
      <c r="AI1078" s="194">
        <f>VLOOKUP(AH1078,'DATOS DE SOPORTE'!$V$5:$W$8,2,FALSE)</f>
        <v>1</v>
      </c>
      <c r="AJ1078" s="201">
        <f>(AI1078-AI$1132)/(AI$1133-AI$1132)</f>
        <v>0</v>
      </c>
      <c r="AK1078" s="58" t="str">
        <f t="shared" si="769"/>
        <v>Bueno</v>
      </c>
      <c r="AL1078" s="196">
        <f>IFERROR(SQRT(($E1078-$E$1136)^2+($C1078-$C$1136)^2),0)</f>
        <v>2.2059752492820384E-2</v>
      </c>
      <c r="AM1078" s="197" t="str">
        <f>IF(AL1078&lt;=SMALL($AL$3:$AL$1130,1),"MAS PARECIDO","NO")</f>
        <v>NO</v>
      </c>
      <c r="AN1078" s="197" t="str">
        <f>IF(AL1078&lt;=SMALL($AL$3:$AL$1130,5),"SIMILAR","NO")</f>
        <v>NO</v>
      </c>
      <c r="AO1078" s="197" t="str">
        <f t="shared" si="778"/>
        <v>N/A</v>
      </c>
      <c r="AP1078" s="197">
        <f t="shared" si="779"/>
        <v>0</v>
      </c>
      <c r="AQ1078" s="198">
        <f t="shared" si="780"/>
        <v>0</v>
      </c>
      <c r="AR1078" s="196">
        <f>IFERROR(SQRT(($E1078-$E$1136)^2+($H1078-$H$1136)^2),0)</f>
        <v>0.33405858790400517</v>
      </c>
      <c r="AS1078" s="197" t="str">
        <f>IF(AR1078&lt;=SMALL(AR$3:AR$1130,1),"MAS PARECIDO","NO")</f>
        <v>NO</v>
      </c>
      <c r="AT1078" s="197" t="str">
        <f>IF(AR1078&lt;=SMALL(AR$3:AR$1130,5),"SIMILAR","NO")</f>
        <v>NO</v>
      </c>
      <c r="AU1078" s="197" t="str">
        <f t="shared" si="781"/>
        <v>N/A</v>
      </c>
      <c r="AV1078" s="197">
        <f t="shared" si="782"/>
        <v>0</v>
      </c>
      <c r="AW1078" s="198">
        <f t="shared" si="783"/>
        <v>0</v>
      </c>
      <c r="AX1078" s="199">
        <f>IFERROR(SQRT(($E1078-$E$1136)^2+($K1078-$K$1136)^2),0)</f>
        <v>0.20120643389640119</v>
      </c>
      <c r="AY1078" s="197" t="str">
        <f>IF(AX1078&lt;=SMALL(AX$3:AX$1130,1),"MAS PARECIDO","NO")</f>
        <v>NO</v>
      </c>
      <c r="AZ1078" s="197" t="str">
        <f>IF(AX1078&lt;=SMALL(AX$3:AX$1130,5),"SIMILAR","NO")</f>
        <v>NO</v>
      </c>
      <c r="BA1078" s="197" t="str">
        <f t="shared" si="784"/>
        <v>N/A</v>
      </c>
      <c r="BB1078" s="197">
        <f t="shared" si="785"/>
        <v>0</v>
      </c>
      <c r="BC1078" s="198">
        <f t="shared" si="786"/>
        <v>0</v>
      </c>
      <c r="BD1078" s="196">
        <f>IFERROR(SQRT(($E1078-$E$1136)^2+($O1078-$O$1136)^2),0)</f>
        <v>2.2000660019800593E-2</v>
      </c>
      <c r="BE1078" s="197" t="str">
        <f>IF(BD1078&lt;=SMALL(BD$3:BD$1130,1),"MAS PARECIDO","NO")</f>
        <v>NO</v>
      </c>
      <c r="BF1078" s="197" t="str">
        <f>IF(BD1078&lt;=SMALL(BD$3:BD$1130,5),"SIMILAR","NO")</f>
        <v>NO</v>
      </c>
      <c r="BG1078" s="197" t="str">
        <f t="shared" si="787"/>
        <v>N/A</v>
      </c>
      <c r="BH1078" s="197">
        <f t="shared" si="788"/>
        <v>0</v>
      </c>
      <c r="BI1078" s="198">
        <f t="shared" si="789"/>
        <v>0</v>
      </c>
      <c r="BJ1078" s="199">
        <f>IFERROR(SQRT(($E1078-$E$1136)^2+($R1078-$R$1136)^2),0)</f>
        <v>2.2000660019800593E-2</v>
      </c>
      <c r="BK1078" s="197" t="str">
        <f>IF(BJ1078&lt;=SMALL(BJ$3:BJ$1130,1),"MAS PARECIDO","NO")</f>
        <v>NO</v>
      </c>
      <c r="BL1078" s="197" t="str">
        <f>IF(BJ1078&lt;=SMALL(BJ$3:BJ$1130,5),"SIMILAR","NO")</f>
        <v>NO</v>
      </c>
      <c r="BM1078" s="197" t="str">
        <f t="shared" si="790"/>
        <v>N/A</v>
      </c>
      <c r="BN1078" s="197">
        <f t="shared" si="791"/>
        <v>0</v>
      </c>
      <c r="BO1078" s="198">
        <f t="shared" si="792"/>
        <v>0</v>
      </c>
      <c r="BP1078" s="199">
        <f>IFERROR(SQRT(($E1078-$E$1136)^2+($U1078-$U$1136)^2),0)</f>
        <v>2.2000660019800593E-2</v>
      </c>
      <c r="BQ1078" s="197" t="str">
        <f>IF(BP1078&lt;=SMALL(BP$3:BP$1130,1),"MAS PARECIDO","NO")</f>
        <v>NO</v>
      </c>
      <c r="BR1078" s="197" t="str">
        <f>IF(BP1078&lt;=SMALL(BP$3:BP$1130,5),"SIMILAR","NO")</f>
        <v>NO</v>
      </c>
      <c r="BS1078" s="197" t="str">
        <f t="shared" si="793"/>
        <v>N/A</v>
      </c>
      <c r="BT1078" s="197">
        <f t="shared" si="794"/>
        <v>0</v>
      </c>
      <c r="BU1078" s="198">
        <f t="shared" si="795"/>
        <v>0</v>
      </c>
      <c r="BV1078" s="199">
        <f>IFERROR(SQRT(($E1078-$E$1136)^2+($X1078-$X$1136)^2),0)</f>
        <v>2.2000660019800593E-2</v>
      </c>
      <c r="BW1078" s="197" t="str">
        <f>IF(BV1078&lt;=SMALL(BV$3:BV$1130,1),"MAS PARECIDO","NO")</f>
        <v>NO</v>
      </c>
      <c r="BX1078" s="197" t="str">
        <f>IF(BV1078&lt;=SMALL(BV$3:BV$1130,5),"SIMILAR","NO")</f>
        <v>NO</v>
      </c>
      <c r="BY1078" s="197" t="str">
        <f t="shared" si="796"/>
        <v>N/A</v>
      </c>
      <c r="BZ1078" s="197">
        <f t="shared" si="797"/>
        <v>0</v>
      </c>
      <c r="CA1078" s="198">
        <f t="shared" si="798"/>
        <v>0</v>
      </c>
      <c r="CB1078" s="199">
        <f>IFERROR(SQRT(($E1078-$E$1136)^2+($AA1078-$AA$1136)^2),0)</f>
        <v>2.2000660019800593E-2</v>
      </c>
      <c r="CC1078" s="197" t="str">
        <f>IF(CB1078&lt;=SMALL(CB$3:CB$1130,1),"MAS PARECIDO","NO")</f>
        <v>NO</v>
      </c>
      <c r="CD1078" s="197" t="str">
        <f>IF(CB1078&lt;=SMALL(CB$3:CB$1130,5),"SIMILAR","NO")</f>
        <v>NO</v>
      </c>
      <c r="CE1078" s="197" t="str">
        <f t="shared" si="799"/>
        <v>N/A</v>
      </c>
      <c r="CF1078" s="197">
        <f t="shared" si="800"/>
        <v>0</v>
      </c>
      <c r="CG1078" s="198">
        <f t="shared" si="801"/>
        <v>0</v>
      </c>
      <c r="CH1078" s="199">
        <f>IFERROR(SQRT(($E1078-$E$1136)^2+($AD1078-$AD$1136)^2),0)</f>
        <v>2.2000660019800593E-2</v>
      </c>
      <c r="CI1078" s="197" t="str">
        <f>IF(CH1078&lt;=SMALL(CH$3:CH$1130,1),"MAS PARECIDO","NO")</f>
        <v>NO</v>
      </c>
      <c r="CJ1078" s="197" t="str">
        <f>IF(CH1078&lt;=SMALL(CH$3:CH$1130,5),"SIMILAR","NO")</f>
        <v>NO</v>
      </c>
      <c r="CK1078" s="197" t="str">
        <f t="shared" si="802"/>
        <v>N/A</v>
      </c>
      <c r="CL1078" s="197">
        <f t="shared" si="803"/>
        <v>0</v>
      </c>
      <c r="CM1078" s="198">
        <f t="shared" si="804"/>
        <v>0</v>
      </c>
      <c r="CN1078" s="199">
        <f>IFERROR(SQRT(($E1078-$E$1136)^2+($AG1078-$AG$1136)^2),0)</f>
        <v>2.2000660019800593E-2</v>
      </c>
      <c r="CO1078" s="197" t="str">
        <f>IF(CN1078&lt;=SMALL(CN$3:CN$1130,1),"MAS PARECIDO","NO")</f>
        <v>NO</v>
      </c>
      <c r="CP1078" s="197" t="str">
        <f>IF(CN1078&lt;=SMALL(CN$3:CN$1130,5),"SIMILAR","NO")</f>
        <v>NO</v>
      </c>
      <c r="CQ1078" s="197" t="str">
        <f t="shared" si="805"/>
        <v>N/A</v>
      </c>
      <c r="CR1078" s="197">
        <f t="shared" si="806"/>
        <v>0</v>
      </c>
      <c r="CS1078" s="198">
        <f t="shared" si="807"/>
        <v>0</v>
      </c>
      <c r="CT1078" s="199">
        <f>IFERROR(SQRT(($E1078-$E$1136)^2+($AJ1078-$AJ$1136)^2),0)</f>
        <v>2.2000660019800593E-2</v>
      </c>
      <c r="CU1078" s="197" t="str">
        <f>IF(CT1078&lt;=SMALL(CT$3:CT$1130,1),"MAS PARECIDO","NO")</f>
        <v>NO</v>
      </c>
      <c r="CV1078" s="197" t="str">
        <f>IF(CT1078&lt;=SMALL(CT$3:CT$1130,5),"SIMILAR","NO")</f>
        <v>NO</v>
      </c>
      <c r="CW1078" s="197" t="str">
        <f t="shared" si="808"/>
        <v>N/A</v>
      </c>
      <c r="CX1078" s="197">
        <f t="shared" si="809"/>
        <v>0</v>
      </c>
      <c r="CY1078" s="198">
        <f t="shared" si="810"/>
        <v>0</v>
      </c>
      <c r="CZ1078" s="2">
        <v>0</v>
      </c>
      <c r="DA1078" s="2" t="s">
        <v>2884</v>
      </c>
      <c r="DB1078" s="2">
        <v>0</v>
      </c>
      <c r="DC1078" s="2" t="s">
        <v>189</v>
      </c>
    </row>
    <row r="1079" spans="1:107">
      <c r="A1079" s="24" t="s">
        <v>1222</v>
      </c>
      <c r="B1079" s="46">
        <v>68796.490000000005</v>
      </c>
      <c r="C1079" s="190">
        <f>(B1079-$B$1132)/($B$1133-$B$1132)</f>
        <v>7.5151767891803431E-2</v>
      </c>
      <c r="D1079" s="46">
        <v>8800</v>
      </c>
      <c r="E1079" s="190">
        <f>(D1079-$D$1132)/($D$1133-$D$1132)</f>
        <v>1.7570527115813476E-2</v>
      </c>
      <c r="F1079" s="46" t="s">
        <v>53</v>
      </c>
      <c r="G1079" s="192">
        <f>VLOOKUP(F1079,'DATOS DE SOPORTE'!$Y$5:$Z$8,2,FALSE)</f>
        <v>2</v>
      </c>
      <c r="H1079" s="190">
        <f>(G1079-$G$1132)/($G$1133-$G$1132)</f>
        <v>0.33333333333333331</v>
      </c>
      <c r="I1079" s="50">
        <v>2</v>
      </c>
      <c r="J1079" s="200">
        <f t="shared" si="770"/>
        <v>2</v>
      </c>
      <c r="K1079" s="190">
        <f>(J1079-$J$1132)/($J$1133-$J$1132)</f>
        <v>0.4</v>
      </c>
      <c r="L1079" s="193" t="str">
        <f t="shared" si="771"/>
        <v>SI</v>
      </c>
      <c r="M1079" s="46" t="s">
        <v>192</v>
      </c>
      <c r="N1079" s="192">
        <f t="shared" si="772"/>
        <v>2</v>
      </c>
      <c r="O1079" s="190">
        <f>(N1079-N$1132)/(N$1133-N$1132)</f>
        <v>1</v>
      </c>
      <c r="P1079" s="46" t="s">
        <v>193</v>
      </c>
      <c r="Q1079" s="192">
        <f t="shared" si="773"/>
        <v>2</v>
      </c>
      <c r="R1079" s="190">
        <f>(Q1079-Q$1132)/(Q$1133-Q$1132)</f>
        <v>0.5</v>
      </c>
      <c r="S1079" s="46" t="s">
        <v>60</v>
      </c>
      <c r="T1079" s="192">
        <f t="shared" si="774"/>
        <v>2</v>
      </c>
      <c r="U1079" s="190">
        <f>(T1079-T$1132)/(T$1133-T$1132)</f>
        <v>1</v>
      </c>
      <c r="V1079" s="46" t="s">
        <v>62</v>
      </c>
      <c r="W1079" s="194">
        <f>VLOOKUP(V1079,'DATOS DE SOPORTE'!$S$5:$T$10,2,FALSE)</f>
        <v>1</v>
      </c>
      <c r="X1079" s="201">
        <f>(W1079-W$1132)/(W$1133-W$1132)</f>
        <v>0</v>
      </c>
      <c r="Y1079" s="46" t="s">
        <v>136</v>
      </c>
      <c r="Z1079" s="194">
        <f t="shared" si="775"/>
        <v>2</v>
      </c>
      <c r="AA1079" s="201">
        <f>(Z1079-Z$1132)/(Z$1133-Z$1132)</f>
        <v>1</v>
      </c>
      <c r="AB1079" s="46" t="s">
        <v>136</v>
      </c>
      <c r="AC1079" s="194">
        <f t="shared" si="776"/>
        <v>2</v>
      </c>
      <c r="AD1079" s="201">
        <f>(AC1079-AC$1132)/(AC$1133-AC$1132)</f>
        <v>1</v>
      </c>
      <c r="AE1079" s="46" t="s">
        <v>188</v>
      </c>
      <c r="AF1079" s="194">
        <f t="shared" si="777"/>
        <v>1</v>
      </c>
      <c r="AG1079" s="201">
        <f>(AF1079-AF$1132)/(AF$1133-AF$1132)</f>
        <v>0</v>
      </c>
      <c r="AH1079" s="24" t="s">
        <v>67</v>
      </c>
      <c r="AI1079" s="194">
        <f>VLOOKUP(AH1079,'DATOS DE SOPORTE'!$V$5:$W$8,2,FALSE)</f>
        <v>1</v>
      </c>
      <c r="AJ1079" s="201">
        <f>(AI1079-AI$1132)/(AI$1133-AI$1132)</f>
        <v>0</v>
      </c>
      <c r="AK1079" s="58" t="str">
        <f t="shared" si="769"/>
        <v>Bueno</v>
      </c>
      <c r="AL1079" s="196">
        <f>IFERROR(SQRT(($E1079-$E$1136)^2+($C1079-$C$1136)^2),0)</f>
        <v>0.13117341245181202</v>
      </c>
      <c r="AM1079" s="197" t="str">
        <f>IF(AL1079&lt;=SMALL($AL$3:$AL$1130,1),"MAS PARECIDO","NO")</f>
        <v>NO</v>
      </c>
      <c r="AN1079" s="197" t="str">
        <f>IF(AL1079&lt;=SMALL($AL$3:$AL$1130,5),"SIMILAR","NO")</f>
        <v>NO</v>
      </c>
      <c r="AO1079" s="197" t="str">
        <f t="shared" si="778"/>
        <v>N/A</v>
      </c>
      <c r="AP1079" s="197">
        <f t="shared" si="779"/>
        <v>0</v>
      </c>
      <c r="AQ1079" s="198">
        <f t="shared" si="780"/>
        <v>0</v>
      </c>
      <c r="AR1079" s="196">
        <f>IFERROR(SQRT(($E1079-$E$1136)^2+($H1079-$H$1136)^2),0)</f>
        <v>1.7600528015840475E-2</v>
      </c>
      <c r="AS1079" s="197" t="str">
        <f>IF(AR1079&lt;=SMALL(AR$3:AR$1130,1),"MAS PARECIDO","NO")</f>
        <v>NO</v>
      </c>
      <c r="AT1079" s="197" t="str">
        <f>IF(AR1079&lt;=SMALL(AR$3:AR$1130,5),"SIMILAR","NO")</f>
        <v>NO</v>
      </c>
      <c r="AU1079" s="197" t="str">
        <f t="shared" si="781"/>
        <v>N/A</v>
      </c>
      <c r="AV1079" s="197">
        <f t="shared" si="782"/>
        <v>0</v>
      </c>
      <c r="AW1079" s="198">
        <f t="shared" si="783"/>
        <v>0</v>
      </c>
      <c r="AX1079" s="199">
        <f>IFERROR(SQRT(($E1079-$E$1136)^2+($K1079-$K$1136)^2),0)</f>
        <v>0.20077295282591326</v>
      </c>
      <c r="AY1079" s="197" t="str">
        <f>IF(AX1079&lt;=SMALL(AX$3:AX$1130,1),"MAS PARECIDO","NO")</f>
        <v>NO</v>
      </c>
      <c r="AZ1079" s="197" t="str">
        <f>IF(AX1079&lt;=SMALL(AX$3:AX$1130,5),"SIMILAR","NO")</f>
        <v>NO</v>
      </c>
      <c r="BA1079" s="197" t="str">
        <f t="shared" si="784"/>
        <v>N/A</v>
      </c>
      <c r="BB1079" s="197">
        <f t="shared" si="785"/>
        <v>0</v>
      </c>
      <c r="BC1079" s="198">
        <f t="shared" si="786"/>
        <v>0</v>
      </c>
      <c r="BD1079" s="196">
        <f>IFERROR(SQRT(($E1079-$E$1136)^2+($O1079-$O$1136)^2),0)</f>
        <v>1.7600528015840475E-2</v>
      </c>
      <c r="BE1079" s="197" t="str">
        <f>IF(BD1079&lt;=SMALL(BD$3:BD$1130,1),"MAS PARECIDO","NO")</f>
        <v>NO</v>
      </c>
      <c r="BF1079" s="197" t="str">
        <f>IF(BD1079&lt;=SMALL(BD$3:BD$1130,5),"SIMILAR","NO")</f>
        <v>NO</v>
      </c>
      <c r="BG1079" s="197" t="str">
        <f t="shared" si="787"/>
        <v>N/A</v>
      </c>
      <c r="BH1079" s="197">
        <f t="shared" si="788"/>
        <v>0</v>
      </c>
      <c r="BI1079" s="198">
        <f t="shared" si="789"/>
        <v>0</v>
      </c>
      <c r="BJ1079" s="199">
        <f>IFERROR(SQRT(($E1079-$E$1136)^2+($R1079-$R$1136)^2),0)</f>
        <v>1.7600528015840475E-2</v>
      </c>
      <c r="BK1079" s="197" t="str">
        <f>IF(BJ1079&lt;=SMALL(BJ$3:BJ$1130,1),"MAS PARECIDO","NO")</f>
        <v>NO</v>
      </c>
      <c r="BL1079" s="197" t="str">
        <f>IF(BJ1079&lt;=SMALL(BJ$3:BJ$1130,5),"SIMILAR","NO")</f>
        <v>NO</v>
      </c>
      <c r="BM1079" s="197" t="str">
        <f t="shared" si="790"/>
        <v>N/A</v>
      </c>
      <c r="BN1079" s="197">
        <f t="shared" si="791"/>
        <v>0</v>
      </c>
      <c r="BO1079" s="198">
        <f t="shared" si="792"/>
        <v>0</v>
      </c>
      <c r="BP1079" s="199">
        <f>IFERROR(SQRT(($E1079-$E$1136)^2+($U1079-$U$1136)^2),0)</f>
        <v>1.0001548772997291</v>
      </c>
      <c r="BQ1079" s="197" t="str">
        <f>IF(BP1079&lt;=SMALL(BP$3:BP$1130,1),"MAS PARECIDO","NO")</f>
        <v>NO</v>
      </c>
      <c r="BR1079" s="197" t="str">
        <f>IF(BP1079&lt;=SMALL(BP$3:BP$1130,5),"SIMILAR","NO")</f>
        <v>NO</v>
      </c>
      <c r="BS1079" s="197" t="str">
        <f t="shared" si="793"/>
        <v>N/A</v>
      </c>
      <c r="BT1079" s="197">
        <f t="shared" si="794"/>
        <v>0</v>
      </c>
      <c r="BU1079" s="198">
        <f t="shared" si="795"/>
        <v>0</v>
      </c>
      <c r="BV1079" s="199">
        <f>IFERROR(SQRT(($E1079-$E$1136)^2+($X1079-$X$1136)^2),0)</f>
        <v>1.7600528015840475E-2</v>
      </c>
      <c r="BW1079" s="197" t="str">
        <f>IF(BV1079&lt;=SMALL(BV$3:BV$1130,1),"MAS PARECIDO","NO")</f>
        <v>NO</v>
      </c>
      <c r="BX1079" s="197" t="str">
        <f>IF(BV1079&lt;=SMALL(BV$3:BV$1130,5),"SIMILAR","NO")</f>
        <v>NO</v>
      </c>
      <c r="BY1079" s="197" t="str">
        <f t="shared" si="796"/>
        <v>N/A</v>
      </c>
      <c r="BZ1079" s="197">
        <f t="shared" si="797"/>
        <v>0</v>
      </c>
      <c r="CA1079" s="198">
        <f t="shared" si="798"/>
        <v>0</v>
      </c>
      <c r="CB1079" s="199">
        <f>IFERROR(SQRT(($E1079-$E$1136)^2+($AA1079-$AA$1136)^2),0)</f>
        <v>1.0001548772997291</v>
      </c>
      <c r="CC1079" s="197" t="str">
        <f>IF(CB1079&lt;=SMALL(CB$3:CB$1130,1),"MAS PARECIDO","NO")</f>
        <v>NO</v>
      </c>
      <c r="CD1079" s="197" t="str">
        <f>IF(CB1079&lt;=SMALL(CB$3:CB$1130,5),"SIMILAR","NO")</f>
        <v>NO</v>
      </c>
      <c r="CE1079" s="197" t="str">
        <f t="shared" si="799"/>
        <v>N/A</v>
      </c>
      <c r="CF1079" s="197">
        <f t="shared" si="800"/>
        <v>0</v>
      </c>
      <c r="CG1079" s="198">
        <f t="shared" si="801"/>
        <v>0</v>
      </c>
      <c r="CH1079" s="199">
        <f>IFERROR(SQRT(($E1079-$E$1136)^2+($AD1079-$AD$1136)^2),0)</f>
        <v>1.7600528015840475E-2</v>
      </c>
      <c r="CI1079" s="197" t="str">
        <f>IF(CH1079&lt;=SMALL(CH$3:CH$1130,1),"MAS PARECIDO","NO")</f>
        <v>NO</v>
      </c>
      <c r="CJ1079" s="197" t="str">
        <f>IF(CH1079&lt;=SMALL(CH$3:CH$1130,5),"SIMILAR","NO")</f>
        <v>NO</v>
      </c>
      <c r="CK1079" s="197" t="str">
        <f t="shared" si="802"/>
        <v>N/A</v>
      </c>
      <c r="CL1079" s="197">
        <f t="shared" si="803"/>
        <v>0</v>
      </c>
      <c r="CM1079" s="198">
        <f t="shared" si="804"/>
        <v>0</v>
      </c>
      <c r="CN1079" s="199">
        <f>IFERROR(SQRT(($E1079-$E$1136)^2+($AG1079-$AG$1136)^2),0)</f>
        <v>1.0001548772997291</v>
      </c>
      <c r="CO1079" s="197" t="str">
        <f>IF(CN1079&lt;=SMALL(CN$3:CN$1130,1),"MAS PARECIDO","NO")</f>
        <v>NO</v>
      </c>
      <c r="CP1079" s="197" t="str">
        <f>IF(CN1079&lt;=SMALL(CN$3:CN$1130,5),"SIMILAR","NO")</f>
        <v>NO</v>
      </c>
      <c r="CQ1079" s="197" t="str">
        <f t="shared" si="805"/>
        <v>N/A</v>
      </c>
      <c r="CR1079" s="197">
        <f t="shared" si="806"/>
        <v>0</v>
      </c>
      <c r="CS1079" s="198">
        <f t="shared" si="807"/>
        <v>0</v>
      </c>
      <c r="CT1079" s="199">
        <f>IFERROR(SQRT(($E1079-$E$1136)^2+($AJ1079-$AJ$1136)^2),0)</f>
        <v>1.7600528015840475E-2</v>
      </c>
      <c r="CU1079" s="197" t="str">
        <f>IF(CT1079&lt;=SMALL(CT$3:CT$1130,1),"MAS PARECIDO","NO")</f>
        <v>NO</v>
      </c>
      <c r="CV1079" s="197" t="str">
        <f>IF(CT1079&lt;=SMALL(CT$3:CT$1130,5),"SIMILAR","NO")</f>
        <v>NO</v>
      </c>
      <c r="CW1079" s="197" t="str">
        <f t="shared" si="808"/>
        <v>N/A</v>
      </c>
      <c r="CX1079" s="197">
        <f t="shared" si="809"/>
        <v>0</v>
      </c>
      <c r="CY1079" s="198">
        <f t="shared" si="810"/>
        <v>0</v>
      </c>
      <c r="CZ1079" s="2">
        <v>0</v>
      </c>
      <c r="DA1079" s="2" t="s">
        <v>2885</v>
      </c>
      <c r="DB1079" s="2">
        <v>0</v>
      </c>
      <c r="DC1079" s="2" t="s">
        <v>189</v>
      </c>
    </row>
    <row r="1080" spans="1:107">
      <c r="A1080" s="24" t="s">
        <v>1223</v>
      </c>
      <c r="B1080" s="46">
        <v>67231.02</v>
      </c>
      <c r="C1080" s="190">
        <f>(B1080-$B$1132)/($B$1133-$B$1132)</f>
        <v>7.3321869333948936E-2</v>
      </c>
      <c r="D1080" s="46">
        <v>6000</v>
      </c>
      <c r="E1080" s="190">
        <f>(D1080-$D$1132)/($D$1133-$D$1132)</f>
        <v>1.1970359110773323E-2</v>
      </c>
      <c r="F1080" s="46" t="s">
        <v>53</v>
      </c>
      <c r="G1080" s="192">
        <f>VLOOKUP(F1080,'DATOS DE SOPORTE'!$Y$5:$Z$8,2,FALSE)</f>
        <v>2</v>
      </c>
      <c r="H1080" s="190">
        <f>(G1080-$G$1132)/($G$1133-$G$1132)</f>
        <v>0.33333333333333331</v>
      </c>
      <c r="I1080" s="50">
        <v>0</v>
      </c>
      <c r="J1080" s="200">
        <f t="shared" si="770"/>
        <v>0</v>
      </c>
      <c r="K1080" s="190">
        <f>(J1080-$J$1132)/($J$1133-$J$1132)</f>
        <v>0</v>
      </c>
      <c r="L1080" s="193" t="str">
        <f t="shared" si="771"/>
        <v>NO</v>
      </c>
      <c r="M1080" s="46" t="s">
        <v>192</v>
      </c>
      <c r="N1080" s="192">
        <f t="shared" si="772"/>
        <v>2</v>
      </c>
      <c r="O1080" s="190">
        <f>(N1080-N$1132)/(N$1133-N$1132)</f>
        <v>1</v>
      </c>
      <c r="P1080" s="46" t="s">
        <v>196</v>
      </c>
      <c r="Q1080" s="192">
        <f t="shared" si="773"/>
        <v>1</v>
      </c>
      <c r="R1080" s="190">
        <f>(Q1080-Q$1132)/(Q$1133-Q$1132)</f>
        <v>0</v>
      </c>
      <c r="S1080" s="46" t="s">
        <v>194</v>
      </c>
      <c r="T1080" s="192">
        <f t="shared" si="774"/>
        <v>1</v>
      </c>
      <c r="U1080" s="190">
        <f>(T1080-T$1132)/(T$1133-T$1132)</f>
        <v>0</v>
      </c>
      <c r="V1080" s="46" t="s">
        <v>62</v>
      </c>
      <c r="W1080" s="194">
        <f>VLOOKUP(V1080,'DATOS DE SOPORTE'!$S$5:$T$10,2,FALSE)</f>
        <v>1</v>
      </c>
      <c r="X1080" s="201">
        <f>(W1080-W$1132)/(W$1133-W$1132)</f>
        <v>0</v>
      </c>
      <c r="Y1080" s="46" t="s">
        <v>188</v>
      </c>
      <c r="Z1080" s="194">
        <f t="shared" si="775"/>
        <v>1</v>
      </c>
      <c r="AA1080" s="201">
        <f>(Z1080-Z$1132)/(Z$1133-Z$1132)</f>
        <v>0</v>
      </c>
      <c r="AB1080" s="46" t="s">
        <v>136</v>
      </c>
      <c r="AC1080" s="194">
        <f t="shared" si="776"/>
        <v>2</v>
      </c>
      <c r="AD1080" s="201">
        <f>(AC1080-AC$1132)/(AC$1133-AC$1132)</f>
        <v>1</v>
      </c>
      <c r="AE1080" s="46" t="s">
        <v>188</v>
      </c>
      <c r="AF1080" s="194">
        <f t="shared" si="777"/>
        <v>1</v>
      </c>
      <c r="AG1080" s="201">
        <f>(AF1080-AF$1132)/(AF$1133-AF$1132)</f>
        <v>0</v>
      </c>
      <c r="AH1080" s="24" t="s">
        <v>67</v>
      </c>
      <c r="AI1080" s="194">
        <f>VLOOKUP(AH1080,'DATOS DE SOPORTE'!$V$5:$W$8,2,FALSE)</f>
        <v>1</v>
      </c>
      <c r="AJ1080" s="201">
        <f>(AI1080-AI$1132)/(AI$1133-AI$1132)</f>
        <v>0</v>
      </c>
      <c r="AK1080" s="58" t="str">
        <f t="shared" si="769"/>
        <v>Bueno</v>
      </c>
      <c r="AL1080" s="196">
        <f>IFERROR(SQRT(($E1080-$E$1136)^2+($C1080-$C$1136)^2),0)</f>
        <v>0.13236226684742911</v>
      </c>
      <c r="AM1080" s="197" t="str">
        <f>IF(AL1080&lt;=SMALL($AL$3:$AL$1130,1),"MAS PARECIDO","NO")</f>
        <v>NO</v>
      </c>
      <c r="AN1080" s="197" t="str">
        <f>IF(AL1080&lt;=SMALL($AL$3:$AL$1130,5),"SIMILAR","NO")</f>
        <v>NO</v>
      </c>
      <c r="AO1080" s="197" t="str">
        <f t="shared" si="778"/>
        <v>N/A</v>
      </c>
      <c r="AP1080" s="197">
        <f t="shared" si="779"/>
        <v>0</v>
      </c>
      <c r="AQ1080" s="198">
        <f t="shared" si="780"/>
        <v>0</v>
      </c>
      <c r="AR1080" s="196">
        <f>IFERROR(SQRT(($E1080-$E$1136)^2+($H1080-$H$1136)^2),0)</f>
        <v>1.2000360010800324E-2</v>
      </c>
      <c r="AS1080" s="197" t="str">
        <f>IF(AR1080&lt;=SMALL(AR$3:AR$1130,1),"MAS PARECIDO","NO")</f>
        <v>NO</v>
      </c>
      <c r="AT1080" s="197" t="str">
        <f>IF(AR1080&lt;=SMALL(AR$3:AR$1130,5),"SIMILAR","NO")</f>
        <v>NO</v>
      </c>
      <c r="AU1080" s="197" t="str">
        <f t="shared" si="781"/>
        <v>N/A</v>
      </c>
      <c r="AV1080" s="197">
        <f t="shared" si="782"/>
        <v>0</v>
      </c>
      <c r="AW1080" s="198">
        <f t="shared" si="783"/>
        <v>0</v>
      </c>
      <c r="AX1080" s="199">
        <f>IFERROR(SQRT(($E1080-$E$1136)^2+($K1080-$K$1136)^2),0)</f>
        <v>0.20035969814408491</v>
      </c>
      <c r="AY1080" s="197" t="str">
        <f>IF(AX1080&lt;=SMALL(AX$3:AX$1130,1),"MAS PARECIDO","NO")</f>
        <v>NO</v>
      </c>
      <c r="AZ1080" s="197" t="str">
        <f>IF(AX1080&lt;=SMALL(AX$3:AX$1130,5),"SIMILAR","NO")</f>
        <v>NO</v>
      </c>
      <c r="BA1080" s="197" t="str">
        <f t="shared" si="784"/>
        <v>N/A</v>
      </c>
      <c r="BB1080" s="197">
        <f t="shared" si="785"/>
        <v>0</v>
      </c>
      <c r="BC1080" s="198">
        <f t="shared" si="786"/>
        <v>0</v>
      </c>
      <c r="BD1080" s="196">
        <f>IFERROR(SQRT(($E1080-$E$1136)^2+($O1080-$O$1136)^2),0)</f>
        <v>1.2000360010800324E-2</v>
      </c>
      <c r="BE1080" s="197" t="str">
        <f>IF(BD1080&lt;=SMALL(BD$3:BD$1130,1),"MAS PARECIDO","NO")</f>
        <v>NO</v>
      </c>
      <c r="BF1080" s="197" t="str">
        <f>IF(BD1080&lt;=SMALL(BD$3:BD$1130,5),"SIMILAR","NO")</f>
        <v>NO</v>
      </c>
      <c r="BG1080" s="197" t="str">
        <f t="shared" si="787"/>
        <v>N/A</v>
      </c>
      <c r="BH1080" s="197">
        <f t="shared" si="788"/>
        <v>0</v>
      </c>
      <c r="BI1080" s="198">
        <f t="shared" si="789"/>
        <v>0</v>
      </c>
      <c r="BJ1080" s="199">
        <f>IFERROR(SQRT(($E1080-$E$1136)^2+($R1080-$R$1136)^2),0)</f>
        <v>0.50014398790787118</v>
      </c>
      <c r="BK1080" s="197" t="str">
        <f>IF(BJ1080&lt;=SMALL(BJ$3:BJ$1130,1),"MAS PARECIDO","NO")</f>
        <v>NO</v>
      </c>
      <c r="BL1080" s="197" t="str">
        <f>IF(BJ1080&lt;=SMALL(BJ$3:BJ$1130,5),"SIMILAR","NO")</f>
        <v>NO</v>
      </c>
      <c r="BM1080" s="197" t="str">
        <f t="shared" si="790"/>
        <v>N/A</v>
      </c>
      <c r="BN1080" s="197">
        <f t="shared" si="791"/>
        <v>0</v>
      </c>
      <c r="BO1080" s="198">
        <f t="shared" si="792"/>
        <v>0</v>
      </c>
      <c r="BP1080" s="199">
        <f>IFERROR(SQRT(($E1080-$E$1136)^2+($U1080-$U$1136)^2),0)</f>
        <v>1.2000360010800324E-2</v>
      </c>
      <c r="BQ1080" s="197" t="str">
        <f>IF(BP1080&lt;=SMALL(BP$3:BP$1130,1),"MAS PARECIDO","NO")</f>
        <v>NO</v>
      </c>
      <c r="BR1080" s="197" t="str">
        <f>IF(BP1080&lt;=SMALL(BP$3:BP$1130,5),"SIMILAR","NO")</f>
        <v>NO</v>
      </c>
      <c r="BS1080" s="197" t="str">
        <f t="shared" si="793"/>
        <v>N/A</v>
      </c>
      <c r="BT1080" s="197">
        <f t="shared" si="794"/>
        <v>0</v>
      </c>
      <c r="BU1080" s="198">
        <f t="shared" si="795"/>
        <v>0</v>
      </c>
      <c r="BV1080" s="199">
        <f>IFERROR(SQRT(($E1080-$E$1136)^2+($X1080-$X$1136)^2),0)</f>
        <v>1.2000360010800324E-2</v>
      </c>
      <c r="BW1080" s="197" t="str">
        <f>IF(BV1080&lt;=SMALL(BV$3:BV$1130,1),"MAS PARECIDO","NO")</f>
        <v>NO</v>
      </c>
      <c r="BX1080" s="197" t="str">
        <f>IF(BV1080&lt;=SMALL(BV$3:BV$1130,5),"SIMILAR","NO")</f>
        <v>NO</v>
      </c>
      <c r="BY1080" s="197" t="str">
        <f t="shared" si="796"/>
        <v>N/A</v>
      </c>
      <c r="BZ1080" s="197">
        <f t="shared" si="797"/>
        <v>0</v>
      </c>
      <c r="CA1080" s="198">
        <f t="shared" si="798"/>
        <v>0</v>
      </c>
      <c r="CB1080" s="199">
        <f>IFERROR(SQRT(($E1080-$E$1136)^2+($AA1080-$AA$1136)^2),0)</f>
        <v>1.2000360010800324E-2</v>
      </c>
      <c r="CC1080" s="197" t="str">
        <f>IF(CB1080&lt;=SMALL(CB$3:CB$1130,1),"MAS PARECIDO","NO")</f>
        <v>NO</v>
      </c>
      <c r="CD1080" s="197" t="str">
        <f>IF(CB1080&lt;=SMALL(CB$3:CB$1130,5),"SIMILAR","NO")</f>
        <v>NO</v>
      </c>
      <c r="CE1080" s="197" t="str">
        <f t="shared" si="799"/>
        <v>N/A</v>
      </c>
      <c r="CF1080" s="197">
        <f t="shared" si="800"/>
        <v>0</v>
      </c>
      <c r="CG1080" s="198">
        <f t="shared" si="801"/>
        <v>0</v>
      </c>
      <c r="CH1080" s="199">
        <f>IFERROR(SQRT(($E1080-$E$1136)^2+($AD1080-$AD$1136)^2),0)</f>
        <v>1.2000360010800324E-2</v>
      </c>
      <c r="CI1080" s="197" t="str">
        <f>IF(CH1080&lt;=SMALL(CH$3:CH$1130,1),"MAS PARECIDO","NO")</f>
        <v>NO</v>
      </c>
      <c r="CJ1080" s="197" t="str">
        <f>IF(CH1080&lt;=SMALL(CH$3:CH$1130,5),"SIMILAR","NO")</f>
        <v>NO</v>
      </c>
      <c r="CK1080" s="197" t="str">
        <f t="shared" si="802"/>
        <v>N/A</v>
      </c>
      <c r="CL1080" s="197">
        <f t="shared" si="803"/>
        <v>0</v>
      </c>
      <c r="CM1080" s="198">
        <f t="shared" si="804"/>
        <v>0</v>
      </c>
      <c r="CN1080" s="199">
        <f>IFERROR(SQRT(($E1080-$E$1136)^2+($AG1080-$AG$1136)^2),0)</f>
        <v>1.00007200172807</v>
      </c>
      <c r="CO1080" s="197" t="str">
        <f>IF(CN1080&lt;=SMALL(CN$3:CN$1130,1),"MAS PARECIDO","NO")</f>
        <v>NO</v>
      </c>
      <c r="CP1080" s="197" t="str">
        <f>IF(CN1080&lt;=SMALL(CN$3:CN$1130,5),"SIMILAR","NO")</f>
        <v>NO</v>
      </c>
      <c r="CQ1080" s="197" t="str">
        <f t="shared" si="805"/>
        <v>N/A</v>
      </c>
      <c r="CR1080" s="197">
        <f t="shared" si="806"/>
        <v>0</v>
      </c>
      <c r="CS1080" s="198">
        <f t="shared" si="807"/>
        <v>0</v>
      </c>
      <c r="CT1080" s="199">
        <f>IFERROR(SQRT(($E1080-$E$1136)^2+($AJ1080-$AJ$1136)^2),0)</f>
        <v>1.2000360010800324E-2</v>
      </c>
      <c r="CU1080" s="197" t="str">
        <f>IF(CT1080&lt;=SMALL(CT$3:CT$1130,1),"MAS PARECIDO","NO")</f>
        <v>NO</v>
      </c>
      <c r="CV1080" s="197" t="str">
        <f>IF(CT1080&lt;=SMALL(CT$3:CT$1130,5),"SIMILAR","NO")</f>
        <v>NO</v>
      </c>
      <c r="CW1080" s="197" t="str">
        <f t="shared" si="808"/>
        <v>N/A</v>
      </c>
      <c r="CX1080" s="197">
        <f t="shared" si="809"/>
        <v>0</v>
      </c>
      <c r="CY1080" s="198">
        <f t="shared" si="810"/>
        <v>0</v>
      </c>
      <c r="CZ1080" s="2">
        <v>0</v>
      </c>
      <c r="DA1080" s="2" t="s">
        <v>2886</v>
      </c>
      <c r="DB1080" s="2">
        <v>0</v>
      </c>
      <c r="DC1080" s="2" t="s">
        <v>189</v>
      </c>
    </row>
    <row r="1081" spans="1:107">
      <c r="A1081" s="24" t="s">
        <v>1224</v>
      </c>
      <c r="B1081" s="46">
        <v>58693.09</v>
      </c>
      <c r="C1081" s="190">
        <f>(B1081-$B$1132)/($B$1133-$B$1132)</f>
        <v>6.334177019818607E-2</v>
      </c>
      <c r="D1081" s="46">
        <v>15000</v>
      </c>
      <c r="E1081" s="190">
        <f>(D1081-$D$1132)/($D$1133-$D$1132)</f>
        <v>2.9970899126973809E-2</v>
      </c>
      <c r="F1081" s="46" t="s">
        <v>53</v>
      </c>
      <c r="G1081" s="192">
        <f>VLOOKUP(F1081,'DATOS DE SOPORTE'!$Y$5:$Z$8,2,FALSE)</f>
        <v>2</v>
      </c>
      <c r="H1081" s="190">
        <f>(G1081-$G$1132)/($G$1133-$G$1132)</f>
        <v>0.33333333333333331</v>
      </c>
      <c r="I1081" s="50">
        <v>1</v>
      </c>
      <c r="J1081" s="200">
        <f t="shared" si="770"/>
        <v>1</v>
      </c>
      <c r="K1081" s="190">
        <f>(J1081-$J$1132)/($J$1133-$J$1132)</f>
        <v>0.2</v>
      </c>
      <c r="L1081" s="193" t="str">
        <f t="shared" si="771"/>
        <v>SI</v>
      </c>
      <c r="M1081" s="46" t="s">
        <v>192</v>
      </c>
      <c r="N1081" s="192">
        <f t="shared" si="772"/>
        <v>2</v>
      </c>
      <c r="O1081" s="190">
        <f>(N1081-N$1132)/(N$1133-N$1132)</f>
        <v>1</v>
      </c>
      <c r="P1081" s="46" t="s">
        <v>193</v>
      </c>
      <c r="Q1081" s="192">
        <f t="shared" si="773"/>
        <v>2</v>
      </c>
      <c r="R1081" s="190">
        <f>(Q1081-Q$1132)/(Q$1133-Q$1132)</f>
        <v>0.5</v>
      </c>
      <c r="S1081" s="46" t="s">
        <v>194</v>
      </c>
      <c r="T1081" s="192">
        <f t="shared" si="774"/>
        <v>1</v>
      </c>
      <c r="U1081" s="190">
        <f>(T1081-T$1132)/(T$1133-T$1132)</f>
        <v>0</v>
      </c>
      <c r="V1081" s="46" t="s">
        <v>62</v>
      </c>
      <c r="W1081" s="194">
        <f>VLOOKUP(V1081,'DATOS DE SOPORTE'!$S$5:$T$10,2,FALSE)</f>
        <v>1</v>
      </c>
      <c r="X1081" s="201">
        <f>(W1081-W$1132)/(W$1133-W$1132)</f>
        <v>0</v>
      </c>
      <c r="Y1081" s="46" t="s">
        <v>136</v>
      </c>
      <c r="Z1081" s="194">
        <f t="shared" si="775"/>
        <v>2</v>
      </c>
      <c r="AA1081" s="201">
        <f>(Z1081-Z$1132)/(Z$1133-Z$1132)</f>
        <v>1</v>
      </c>
      <c r="AB1081" s="46" t="s">
        <v>188</v>
      </c>
      <c r="AC1081" s="194">
        <f t="shared" si="776"/>
        <v>1</v>
      </c>
      <c r="AD1081" s="201">
        <f>(AC1081-AC$1132)/(AC$1133-AC$1132)</f>
        <v>0</v>
      </c>
      <c r="AE1081" s="46" t="s">
        <v>188</v>
      </c>
      <c r="AF1081" s="194">
        <f t="shared" si="777"/>
        <v>1</v>
      </c>
      <c r="AG1081" s="201">
        <f>(AF1081-AF$1132)/(AF$1133-AF$1132)</f>
        <v>0</v>
      </c>
      <c r="AH1081" s="24" t="s">
        <v>67</v>
      </c>
      <c r="AI1081" s="194">
        <f>VLOOKUP(AH1081,'DATOS DE SOPORTE'!$V$5:$W$8,2,FALSE)</f>
        <v>1</v>
      </c>
      <c r="AJ1081" s="201">
        <f>(AI1081-AI$1132)/(AI$1133-AI$1132)</f>
        <v>0</v>
      </c>
      <c r="AK1081" s="58" t="str">
        <f t="shared" si="769"/>
        <v>Bueno</v>
      </c>
      <c r="AL1081" s="196">
        <f>IFERROR(SQRT(($E1081-$E$1136)^2+($C1081-$C$1136)^2),0)</f>
        <v>0.14493624072733421</v>
      </c>
      <c r="AM1081" s="197" t="str">
        <f>IF(AL1081&lt;=SMALL($AL$3:$AL$1130,1),"MAS PARECIDO","NO")</f>
        <v>NO</v>
      </c>
      <c r="AN1081" s="197" t="str">
        <f>IF(AL1081&lt;=SMALL($AL$3:$AL$1130,5),"SIMILAR","NO")</f>
        <v>NO</v>
      </c>
      <c r="AO1081" s="197" t="str">
        <f t="shared" si="778"/>
        <v>N/A</v>
      </c>
      <c r="AP1081" s="197">
        <f t="shared" si="779"/>
        <v>0</v>
      </c>
      <c r="AQ1081" s="198">
        <f t="shared" si="780"/>
        <v>0</v>
      </c>
      <c r="AR1081" s="196">
        <f>IFERROR(SQRT(($E1081-$E$1136)^2+($H1081-$H$1136)^2),0)</f>
        <v>3.0000900027000808E-2</v>
      </c>
      <c r="AS1081" s="197" t="str">
        <f>IF(AR1081&lt;=SMALL(AR$3:AR$1130,1),"MAS PARECIDO","NO")</f>
        <v>NO</v>
      </c>
      <c r="AT1081" s="197" t="str">
        <f>IF(AR1081&lt;=SMALL(AR$3:AR$1130,5),"SIMILAR","NO")</f>
        <v>NO</v>
      </c>
      <c r="AU1081" s="197" t="str">
        <f t="shared" si="781"/>
        <v>N/A</v>
      </c>
      <c r="AV1081" s="197">
        <f t="shared" si="782"/>
        <v>0</v>
      </c>
      <c r="AW1081" s="198">
        <f t="shared" si="783"/>
        <v>0</v>
      </c>
      <c r="AX1081" s="199">
        <f>IFERROR(SQRT(($E1081-$E$1136)^2+($K1081-$K$1136)^2),0)</f>
        <v>3.0000900027000808E-2</v>
      </c>
      <c r="AY1081" s="197" t="str">
        <f>IF(AX1081&lt;=SMALL(AX$3:AX$1130,1),"MAS PARECIDO","NO")</f>
        <v>NO</v>
      </c>
      <c r="AZ1081" s="197" t="str">
        <f>IF(AX1081&lt;=SMALL(AX$3:AX$1130,5),"SIMILAR","NO")</f>
        <v>NO</v>
      </c>
      <c r="BA1081" s="197" t="str">
        <f t="shared" si="784"/>
        <v>N/A</v>
      </c>
      <c r="BB1081" s="197">
        <f t="shared" si="785"/>
        <v>0</v>
      </c>
      <c r="BC1081" s="198">
        <f t="shared" si="786"/>
        <v>0</v>
      </c>
      <c r="BD1081" s="196">
        <f>IFERROR(SQRT(($E1081-$E$1136)^2+($O1081-$O$1136)^2),0)</f>
        <v>3.0000900027000808E-2</v>
      </c>
      <c r="BE1081" s="197" t="str">
        <f>IF(BD1081&lt;=SMALL(BD$3:BD$1130,1),"MAS PARECIDO","NO")</f>
        <v>NO</v>
      </c>
      <c r="BF1081" s="197" t="str">
        <f>IF(BD1081&lt;=SMALL(BD$3:BD$1130,5),"SIMILAR","NO")</f>
        <v>NO</v>
      </c>
      <c r="BG1081" s="197" t="str">
        <f t="shared" si="787"/>
        <v>N/A</v>
      </c>
      <c r="BH1081" s="197">
        <f t="shared" si="788"/>
        <v>0</v>
      </c>
      <c r="BI1081" s="198">
        <f t="shared" si="789"/>
        <v>0</v>
      </c>
      <c r="BJ1081" s="199">
        <f>IFERROR(SQRT(($E1081-$E$1136)^2+($R1081-$R$1136)^2),0)</f>
        <v>3.0000900027000808E-2</v>
      </c>
      <c r="BK1081" s="197" t="str">
        <f>IF(BJ1081&lt;=SMALL(BJ$3:BJ$1130,1),"MAS PARECIDO","NO")</f>
        <v>NO</v>
      </c>
      <c r="BL1081" s="197" t="str">
        <f>IF(BJ1081&lt;=SMALL(BJ$3:BJ$1130,5),"SIMILAR","NO")</f>
        <v>NO</v>
      </c>
      <c r="BM1081" s="197" t="str">
        <f t="shared" si="790"/>
        <v>N/A</v>
      </c>
      <c r="BN1081" s="197">
        <f t="shared" si="791"/>
        <v>0</v>
      </c>
      <c r="BO1081" s="198">
        <f t="shared" si="792"/>
        <v>0</v>
      </c>
      <c r="BP1081" s="199">
        <f>IFERROR(SQRT(($E1081-$E$1136)^2+($U1081-$U$1136)^2),0)</f>
        <v>3.0000900027000808E-2</v>
      </c>
      <c r="BQ1081" s="197" t="str">
        <f>IF(BP1081&lt;=SMALL(BP$3:BP$1130,1),"MAS PARECIDO","NO")</f>
        <v>NO</v>
      </c>
      <c r="BR1081" s="197" t="str">
        <f>IF(BP1081&lt;=SMALL(BP$3:BP$1130,5),"SIMILAR","NO")</f>
        <v>NO</v>
      </c>
      <c r="BS1081" s="197" t="str">
        <f t="shared" si="793"/>
        <v>N/A</v>
      </c>
      <c r="BT1081" s="197">
        <f t="shared" si="794"/>
        <v>0</v>
      </c>
      <c r="BU1081" s="198">
        <f t="shared" si="795"/>
        <v>0</v>
      </c>
      <c r="BV1081" s="199">
        <f>IFERROR(SQRT(($E1081-$E$1136)^2+($X1081-$X$1136)^2),0)</f>
        <v>3.0000900027000808E-2</v>
      </c>
      <c r="BW1081" s="197" t="str">
        <f>IF(BV1081&lt;=SMALL(BV$3:BV$1130,1),"MAS PARECIDO","NO")</f>
        <v>NO</v>
      </c>
      <c r="BX1081" s="197" t="str">
        <f>IF(BV1081&lt;=SMALL(BV$3:BV$1130,5),"SIMILAR","NO")</f>
        <v>NO</v>
      </c>
      <c r="BY1081" s="197" t="str">
        <f t="shared" si="796"/>
        <v>N/A</v>
      </c>
      <c r="BZ1081" s="197">
        <f t="shared" si="797"/>
        <v>0</v>
      </c>
      <c r="CA1081" s="198">
        <f t="shared" si="798"/>
        <v>0</v>
      </c>
      <c r="CB1081" s="199">
        <f>IFERROR(SQRT(($E1081-$E$1136)^2+($AA1081-$AA$1136)^2),0)</f>
        <v>1.0004499257846093</v>
      </c>
      <c r="CC1081" s="197" t="str">
        <f>IF(CB1081&lt;=SMALL(CB$3:CB$1130,1),"MAS PARECIDO","NO")</f>
        <v>NO</v>
      </c>
      <c r="CD1081" s="197" t="str">
        <f>IF(CB1081&lt;=SMALL(CB$3:CB$1130,5),"SIMILAR","NO")</f>
        <v>NO</v>
      </c>
      <c r="CE1081" s="197" t="str">
        <f t="shared" si="799"/>
        <v>N/A</v>
      </c>
      <c r="CF1081" s="197">
        <f t="shared" si="800"/>
        <v>0</v>
      </c>
      <c r="CG1081" s="198">
        <f t="shared" si="801"/>
        <v>0</v>
      </c>
      <c r="CH1081" s="199">
        <f>IFERROR(SQRT(($E1081-$E$1136)^2+($AD1081-$AD$1136)^2),0)</f>
        <v>1.0004499257846093</v>
      </c>
      <c r="CI1081" s="197" t="str">
        <f>IF(CH1081&lt;=SMALL(CH$3:CH$1130,1),"MAS PARECIDO","NO")</f>
        <v>NO</v>
      </c>
      <c r="CJ1081" s="197" t="str">
        <f>IF(CH1081&lt;=SMALL(CH$3:CH$1130,5),"SIMILAR","NO")</f>
        <v>NO</v>
      </c>
      <c r="CK1081" s="197" t="str">
        <f t="shared" si="802"/>
        <v>N/A</v>
      </c>
      <c r="CL1081" s="197">
        <f t="shared" si="803"/>
        <v>0</v>
      </c>
      <c r="CM1081" s="198">
        <f t="shared" si="804"/>
        <v>0</v>
      </c>
      <c r="CN1081" s="199">
        <f>IFERROR(SQRT(($E1081-$E$1136)^2+($AG1081-$AG$1136)^2),0)</f>
        <v>1.0004499257846093</v>
      </c>
      <c r="CO1081" s="197" t="str">
        <f>IF(CN1081&lt;=SMALL(CN$3:CN$1130,1),"MAS PARECIDO","NO")</f>
        <v>NO</v>
      </c>
      <c r="CP1081" s="197" t="str">
        <f>IF(CN1081&lt;=SMALL(CN$3:CN$1130,5),"SIMILAR","NO")</f>
        <v>NO</v>
      </c>
      <c r="CQ1081" s="197" t="str">
        <f t="shared" si="805"/>
        <v>N/A</v>
      </c>
      <c r="CR1081" s="197">
        <f t="shared" si="806"/>
        <v>0</v>
      </c>
      <c r="CS1081" s="198">
        <f t="shared" si="807"/>
        <v>0</v>
      </c>
      <c r="CT1081" s="199">
        <f>IFERROR(SQRT(($E1081-$E$1136)^2+($AJ1081-$AJ$1136)^2),0)</f>
        <v>3.0000900027000808E-2</v>
      </c>
      <c r="CU1081" s="197" t="str">
        <f>IF(CT1081&lt;=SMALL(CT$3:CT$1130,1),"MAS PARECIDO","NO")</f>
        <v>NO</v>
      </c>
      <c r="CV1081" s="197" t="str">
        <f>IF(CT1081&lt;=SMALL(CT$3:CT$1130,5),"SIMILAR","NO")</f>
        <v>NO</v>
      </c>
      <c r="CW1081" s="197" t="str">
        <f t="shared" si="808"/>
        <v>N/A</v>
      </c>
      <c r="CX1081" s="197">
        <f t="shared" si="809"/>
        <v>0</v>
      </c>
      <c r="CY1081" s="198">
        <f t="shared" si="810"/>
        <v>0</v>
      </c>
      <c r="CZ1081" s="2">
        <v>0</v>
      </c>
      <c r="DA1081" s="2" t="s">
        <v>2887</v>
      </c>
      <c r="DB1081" s="2">
        <v>0</v>
      </c>
      <c r="DC1081" s="2" t="s">
        <v>189</v>
      </c>
    </row>
    <row r="1082" spans="1:107">
      <c r="A1082" s="24" t="s">
        <v>1225</v>
      </c>
      <c r="B1082" s="46">
        <v>76813.61</v>
      </c>
      <c r="C1082" s="190">
        <f>(B1082-$B$1132)/($B$1133-$B$1132)</f>
        <v>8.4523085340330997E-2</v>
      </c>
      <c r="D1082" s="46">
        <v>20000</v>
      </c>
      <c r="E1082" s="190">
        <f>(D1082-$D$1132)/($D$1133-$D$1132)</f>
        <v>3.9971199135974078E-2</v>
      </c>
      <c r="F1082" s="46" t="s">
        <v>187</v>
      </c>
      <c r="G1082" s="192">
        <f>VLOOKUP(F1082,'DATOS DE SOPORTE'!$Y$5:$Z$8,2,FALSE)</f>
        <v>4</v>
      </c>
      <c r="H1082" s="190">
        <f>(G1082-$G$1132)/($G$1133-$G$1132)</f>
        <v>1</v>
      </c>
      <c r="I1082" s="50">
        <v>1</v>
      </c>
      <c r="J1082" s="200">
        <f t="shared" si="770"/>
        <v>1</v>
      </c>
      <c r="K1082" s="190">
        <f>(J1082-$J$1132)/($J$1133-$J$1132)</f>
        <v>0.2</v>
      </c>
      <c r="L1082" s="193" t="str">
        <f t="shared" si="771"/>
        <v>SI</v>
      </c>
      <c r="M1082" s="46" t="s">
        <v>192</v>
      </c>
      <c r="N1082" s="192">
        <f t="shared" si="772"/>
        <v>2</v>
      </c>
      <c r="O1082" s="190">
        <f>(N1082-N$1132)/(N$1133-N$1132)</f>
        <v>1</v>
      </c>
      <c r="P1082" s="46" t="s">
        <v>58</v>
      </c>
      <c r="Q1082" s="192">
        <f t="shared" si="773"/>
        <v>3</v>
      </c>
      <c r="R1082" s="190">
        <f>(Q1082-Q$1132)/(Q$1133-Q$1132)</f>
        <v>1</v>
      </c>
      <c r="S1082" s="46" t="s">
        <v>194</v>
      </c>
      <c r="T1082" s="192">
        <f t="shared" si="774"/>
        <v>1</v>
      </c>
      <c r="U1082" s="190">
        <f>(T1082-T$1132)/(T$1133-T$1132)</f>
        <v>0</v>
      </c>
      <c r="V1082" s="46" t="s">
        <v>62</v>
      </c>
      <c r="W1082" s="194">
        <f>VLOOKUP(V1082,'DATOS DE SOPORTE'!$S$5:$T$10,2,FALSE)</f>
        <v>1</v>
      </c>
      <c r="X1082" s="201">
        <f>(W1082-W$1132)/(W$1133-W$1132)</f>
        <v>0</v>
      </c>
      <c r="Y1082" s="46" t="s">
        <v>188</v>
      </c>
      <c r="Z1082" s="194">
        <f t="shared" si="775"/>
        <v>1</v>
      </c>
      <c r="AA1082" s="201">
        <f>(Z1082-Z$1132)/(Z$1133-Z$1132)</f>
        <v>0</v>
      </c>
      <c r="AB1082" s="46" t="s">
        <v>188</v>
      </c>
      <c r="AC1082" s="194">
        <f t="shared" si="776"/>
        <v>1</v>
      </c>
      <c r="AD1082" s="201">
        <f>(AC1082-AC$1132)/(AC$1133-AC$1132)</f>
        <v>0</v>
      </c>
      <c r="AE1082" s="46" t="s">
        <v>136</v>
      </c>
      <c r="AF1082" s="194">
        <f t="shared" si="777"/>
        <v>2</v>
      </c>
      <c r="AG1082" s="201">
        <f>(AF1082-AF$1132)/(AF$1133-AF$1132)</f>
        <v>1</v>
      </c>
      <c r="AH1082" s="24" t="s">
        <v>67</v>
      </c>
      <c r="AI1082" s="194">
        <f>VLOOKUP(AH1082,'DATOS DE SOPORTE'!$V$5:$W$8,2,FALSE)</f>
        <v>1</v>
      </c>
      <c r="AJ1082" s="201">
        <f>(AI1082-AI$1132)/(AI$1133-AI$1132)</f>
        <v>0</v>
      </c>
      <c r="AK1082" s="58" t="str">
        <f t="shared" si="769"/>
        <v>Bueno</v>
      </c>
      <c r="AL1082" s="196">
        <f>IFERROR(SQRT(($E1082-$E$1136)^2+($C1082-$C$1136)^2),0)</f>
        <v>0.12707595975266622</v>
      </c>
      <c r="AM1082" s="197" t="str">
        <f>IF(AL1082&lt;=SMALL($AL$3:$AL$1130,1),"MAS PARECIDO","NO")</f>
        <v>NO</v>
      </c>
      <c r="AN1082" s="197" t="str">
        <f>IF(AL1082&lt;=SMALL($AL$3:$AL$1130,5),"SIMILAR","NO")</f>
        <v>NO</v>
      </c>
      <c r="AO1082" s="197" t="str">
        <f t="shared" si="778"/>
        <v>N/A</v>
      </c>
      <c r="AP1082" s="197">
        <f t="shared" si="779"/>
        <v>0</v>
      </c>
      <c r="AQ1082" s="198">
        <f t="shared" si="780"/>
        <v>0</v>
      </c>
      <c r="AR1082" s="196">
        <f>IFERROR(SQRT(($E1082-$E$1136)^2+($H1082-$H$1136)^2),0)</f>
        <v>0.66786566048028306</v>
      </c>
      <c r="AS1082" s="197" t="str">
        <f>IF(AR1082&lt;=SMALL(AR$3:AR$1130,1),"MAS PARECIDO","NO")</f>
        <v>NO</v>
      </c>
      <c r="AT1082" s="197" t="str">
        <f>IF(AR1082&lt;=SMALL(AR$3:AR$1130,5),"SIMILAR","NO")</f>
        <v>NO</v>
      </c>
      <c r="AU1082" s="197" t="str">
        <f t="shared" si="781"/>
        <v>N/A</v>
      </c>
      <c r="AV1082" s="197">
        <f t="shared" si="782"/>
        <v>0</v>
      </c>
      <c r="AW1082" s="198">
        <f t="shared" si="783"/>
        <v>0</v>
      </c>
      <c r="AX1082" s="199">
        <f>IFERROR(SQRT(($E1082-$E$1136)^2+($K1082-$K$1136)^2),0)</f>
        <v>4.0001200036001078E-2</v>
      </c>
      <c r="AY1082" s="197" t="str">
        <f>IF(AX1082&lt;=SMALL(AX$3:AX$1130,1),"MAS PARECIDO","NO")</f>
        <v>NO</v>
      </c>
      <c r="AZ1082" s="197" t="str">
        <f>IF(AX1082&lt;=SMALL(AX$3:AX$1130,5),"SIMILAR","NO")</f>
        <v>NO</v>
      </c>
      <c r="BA1082" s="197" t="str">
        <f t="shared" si="784"/>
        <v>N/A</v>
      </c>
      <c r="BB1082" s="197">
        <f t="shared" si="785"/>
        <v>0</v>
      </c>
      <c r="BC1082" s="198">
        <f t="shared" si="786"/>
        <v>0</v>
      </c>
      <c r="BD1082" s="196">
        <f>IFERROR(SQRT(($E1082-$E$1136)^2+($O1082-$O$1136)^2),0)</f>
        <v>4.0001200036001078E-2</v>
      </c>
      <c r="BE1082" s="197" t="str">
        <f>IF(BD1082&lt;=SMALL(BD$3:BD$1130,1),"MAS PARECIDO","NO")</f>
        <v>NO</v>
      </c>
      <c r="BF1082" s="197" t="str">
        <f>IF(BD1082&lt;=SMALL(BD$3:BD$1130,5),"SIMILAR","NO")</f>
        <v>NO</v>
      </c>
      <c r="BG1082" s="197" t="str">
        <f t="shared" si="787"/>
        <v>N/A</v>
      </c>
      <c r="BH1082" s="197">
        <f t="shared" si="788"/>
        <v>0</v>
      </c>
      <c r="BI1082" s="198">
        <f t="shared" si="789"/>
        <v>0</v>
      </c>
      <c r="BJ1082" s="199">
        <f>IFERROR(SQRT(($E1082-$E$1136)^2+($R1082-$R$1136)^2),0)</f>
        <v>0.50159754385794209</v>
      </c>
      <c r="BK1082" s="197" t="str">
        <f>IF(BJ1082&lt;=SMALL(BJ$3:BJ$1130,1),"MAS PARECIDO","NO")</f>
        <v>NO</v>
      </c>
      <c r="BL1082" s="197" t="str">
        <f>IF(BJ1082&lt;=SMALL(BJ$3:BJ$1130,5),"SIMILAR","NO")</f>
        <v>NO</v>
      </c>
      <c r="BM1082" s="197" t="str">
        <f t="shared" si="790"/>
        <v>N/A</v>
      </c>
      <c r="BN1082" s="197">
        <f t="shared" si="791"/>
        <v>0</v>
      </c>
      <c r="BO1082" s="198">
        <f t="shared" si="792"/>
        <v>0</v>
      </c>
      <c r="BP1082" s="199">
        <f>IFERROR(SQRT(($E1082-$E$1136)^2+($U1082-$U$1136)^2),0)</f>
        <v>4.0001200036001078E-2</v>
      </c>
      <c r="BQ1082" s="197" t="str">
        <f>IF(BP1082&lt;=SMALL(BP$3:BP$1130,1),"MAS PARECIDO","NO")</f>
        <v>NO</v>
      </c>
      <c r="BR1082" s="197" t="str">
        <f>IF(BP1082&lt;=SMALL(BP$3:BP$1130,5),"SIMILAR","NO")</f>
        <v>NO</v>
      </c>
      <c r="BS1082" s="197" t="str">
        <f t="shared" si="793"/>
        <v>N/A</v>
      </c>
      <c r="BT1082" s="197">
        <f t="shared" si="794"/>
        <v>0</v>
      </c>
      <c r="BU1082" s="198">
        <f t="shared" si="795"/>
        <v>0</v>
      </c>
      <c r="BV1082" s="199">
        <f>IFERROR(SQRT(($E1082-$E$1136)^2+($X1082-$X$1136)^2),0)</f>
        <v>4.0001200036001078E-2</v>
      </c>
      <c r="BW1082" s="197" t="str">
        <f>IF(BV1082&lt;=SMALL(BV$3:BV$1130,1),"MAS PARECIDO","NO")</f>
        <v>NO</v>
      </c>
      <c r="BX1082" s="197" t="str">
        <f>IF(BV1082&lt;=SMALL(BV$3:BV$1130,5),"SIMILAR","NO")</f>
        <v>NO</v>
      </c>
      <c r="BY1082" s="197" t="str">
        <f t="shared" si="796"/>
        <v>N/A</v>
      </c>
      <c r="BZ1082" s="197">
        <f t="shared" si="797"/>
        <v>0</v>
      </c>
      <c r="CA1082" s="198">
        <f t="shared" si="798"/>
        <v>0</v>
      </c>
      <c r="CB1082" s="199">
        <f>IFERROR(SQRT(($E1082-$E$1136)^2+($AA1082-$AA$1136)^2),0)</f>
        <v>4.0001200036001078E-2</v>
      </c>
      <c r="CC1082" s="197" t="str">
        <f>IF(CB1082&lt;=SMALL(CB$3:CB$1130,1),"MAS PARECIDO","NO")</f>
        <v>NO</v>
      </c>
      <c r="CD1082" s="197" t="str">
        <f>IF(CB1082&lt;=SMALL(CB$3:CB$1130,5),"SIMILAR","NO")</f>
        <v>NO</v>
      </c>
      <c r="CE1082" s="197" t="str">
        <f t="shared" si="799"/>
        <v>N/A</v>
      </c>
      <c r="CF1082" s="197">
        <f t="shared" si="800"/>
        <v>0</v>
      </c>
      <c r="CG1082" s="198">
        <f t="shared" si="801"/>
        <v>0</v>
      </c>
      <c r="CH1082" s="199">
        <f>IFERROR(SQRT(($E1082-$E$1136)^2+($AD1082-$AD$1136)^2),0)</f>
        <v>1.0007997282195475</v>
      </c>
      <c r="CI1082" s="197" t="str">
        <f>IF(CH1082&lt;=SMALL(CH$3:CH$1130,1),"MAS PARECIDO","NO")</f>
        <v>NO</v>
      </c>
      <c r="CJ1082" s="197" t="str">
        <f>IF(CH1082&lt;=SMALL(CH$3:CH$1130,5),"SIMILAR","NO")</f>
        <v>NO</v>
      </c>
      <c r="CK1082" s="197" t="str">
        <f t="shared" si="802"/>
        <v>N/A</v>
      </c>
      <c r="CL1082" s="197">
        <f t="shared" si="803"/>
        <v>0</v>
      </c>
      <c r="CM1082" s="198">
        <f t="shared" si="804"/>
        <v>0</v>
      </c>
      <c r="CN1082" s="199">
        <f>IFERROR(SQRT(($E1082-$E$1136)^2+($AG1082-$AG$1136)^2),0)</f>
        <v>4.0001200036001078E-2</v>
      </c>
      <c r="CO1082" s="197" t="str">
        <f>IF(CN1082&lt;=SMALL(CN$3:CN$1130,1),"MAS PARECIDO","NO")</f>
        <v>NO</v>
      </c>
      <c r="CP1082" s="197" t="str">
        <f>IF(CN1082&lt;=SMALL(CN$3:CN$1130,5),"SIMILAR","NO")</f>
        <v>NO</v>
      </c>
      <c r="CQ1082" s="197" t="str">
        <f t="shared" si="805"/>
        <v>N/A</v>
      </c>
      <c r="CR1082" s="197">
        <f t="shared" si="806"/>
        <v>0</v>
      </c>
      <c r="CS1082" s="198">
        <f t="shared" si="807"/>
        <v>0</v>
      </c>
      <c r="CT1082" s="199">
        <f>IFERROR(SQRT(($E1082-$E$1136)^2+($AJ1082-$AJ$1136)^2),0)</f>
        <v>4.0001200036001078E-2</v>
      </c>
      <c r="CU1082" s="197" t="str">
        <f>IF(CT1082&lt;=SMALL(CT$3:CT$1130,1),"MAS PARECIDO","NO")</f>
        <v>NO</v>
      </c>
      <c r="CV1082" s="197" t="str">
        <f>IF(CT1082&lt;=SMALL(CT$3:CT$1130,5),"SIMILAR","NO")</f>
        <v>NO</v>
      </c>
      <c r="CW1082" s="197" t="str">
        <f t="shared" si="808"/>
        <v>N/A</v>
      </c>
      <c r="CX1082" s="197">
        <f t="shared" si="809"/>
        <v>0</v>
      </c>
      <c r="CY1082" s="198">
        <f t="shared" si="810"/>
        <v>0</v>
      </c>
      <c r="CZ1082" s="2">
        <v>0</v>
      </c>
      <c r="DA1082" s="2" t="s">
        <v>2888</v>
      </c>
      <c r="DB1082" s="2">
        <v>0</v>
      </c>
      <c r="DC1082" s="2" t="s">
        <v>189</v>
      </c>
    </row>
    <row r="1083" spans="1:107">
      <c r="A1083" s="24" t="s">
        <v>1226</v>
      </c>
      <c r="B1083" s="46">
        <v>86839.22</v>
      </c>
      <c r="C1083" s="190">
        <f>(B1083-$B$1132)/($B$1133-$B$1132)</f>
        <v>9.6242153275591116E-2</v>
      </c>
      <c r="D1083" s="46">
        <v>18000</v>
      </c>
      <c r="E1083" s="190">
        <f>(D1083-$D$1132)/($D$1133-$D$1132)</f>
        <v>3.5971079132373969E-2</v>
      </c>
      <c r="F1083" s="46" t="s">
        <v>53</v>
      </c>
      <c r="G1083" s="192">
        <f>VLOOKUP(F1083,'DATOS DE SOPORTE'!$Y$5:$Z$8,2,FALSE)</f>
        <v>2</v>
      </c>
      <c r="H1083" s="190">
        <f>(G1083-$G$1132)/($G$1133-$G$1132)</f>
        <v>0.33333333333333331</v>
      </c>
      <c r="I1083" s="50">
        <v>0</v>
      </c>
      <c r="J1083" s="200">
        <f t="shared" si="770"/>
        <v>0</v>
      </c>
      <c r="K1083" s="190">
        <f>(J1083-$J$1132)/($J$1133-$J$1132)</f>
        <v>0</v>
      </c>
      <c r="L1083" s="193" t="str">
        <f t="shared" si="771"/>
        <v>NO</v>
      </c>
      <c r="M1083" s="46" t="s">
        <v>192</v>
      </c>
      <c r="N1083" s="192">
        <f t="shared" si="772"/>
        <v>2</v>
      </c>
      <c r="O1083" s="190">
        <f>(N1083-N$1132)/(N$1133-N$1132)</f>
        <v>1</v>
      </c>
      <c r="P1083" s="46" t="s">
        <v>193</v>
      </c>
      <c r="Q1083" s="192">
        <f t="shared" si="773"/>
        <v>2</v>
      </c>
      <c r="R1083" s="190">
        <f>(Q1083-Q$1132)/(Q$1133-Q$1132)</f>
        <v>0.5</v>
      </c>
      <c r="S1083" s="46" t="s">
        <v>60</v>
      </c>
      <c r="T1083" s="192">
        <f t="shared" si="774"/>
        <v>2</v>
      </c>
      <c r="U1083" s="190">
        <f>(T1083-T$1132)/(T$1133-T$1132)</f>
        <v>1</v>
      </c>
      <c r="V1083" s="46" t="s">
        <v>62</v>
      </c>
      <c r="W1083" s="194">
        <f>VLOOKUP(V1083,'DATOS DE SOPORTE'!$S$5:$T$10,2,FALSE)</f>
        <v>1</v>
      </c>
      <c r="X1083" s="201">
        <f>(W1083-W$1132)/(W$1133-W$1132)</f>
        <v>0</v>
      </c>
      <c r="Y1083" s="46" t="s">
        <v>188</v>
      </c>
      <c r="Z1083" s="194">
        <f t="shared" si="775"/>
        <v>1</v>
      </c>
      <c r="AA1083" s="201">
        <f>(Z1083-Z$1132)/(Z$1133-Z$1132)</f>
        <v>0</v>
      </c>
      <c r="AB1083" s="46" t="s">
        <v>136</v>
      </c>
      <c r="AC1083" s="194">
        <f t="shared" si="776"/>
        <v>2</v>
      </c>
      <c r="AD1083" s="201">
        <f>(AC1083-AC$1132)/(AC$1133-AC$1132)</f>
        <v>1</v>
      </c>
      <c r="AE1083" s="46" t="s">
        <v>188</v>
      </c>
      <c r="AF1083" s="194">
        <f t="shared" si="777"/>
        <v>1</v>
      </c>
      <c r="AG1083" s="201">
        <f>(AF1083-AF$1132)/(AF$1133-AF$1132)</f>
        <v>0</v>
      </c>
      <c r="AH1083" s="24" t="s">
        <v>67</v>
      </c>
      <c r="AI1083" s="194">
        <f>VLOOKUP(AH1083,'DATOS DE SOPORTE'!$V$5:$W$8,2,FALSE)</f>
        <v>1</v>
      </c>
      <c r="AJ1083" s="201">
        <f>(AI1083-AI$1132)/(AI$1133-AI$1132)</f>
        <v>0</v>
      </c>
      <c r="AK1083" s="58" t="str">
        <f t="shared" si="769"/>
        <v>Regular</v>
      </c>
      <c r="AL1083" s="196">
        <f>IFERROR(SQRT(($E1083-$E$1136)^2+($C1083-$C$1136)^2),0)</f>
        <v>0.11469352732167558</v>
      </c>
      <c r="AM1083" s="197" t="str">
        <f>IF(AL1083&lt;=SMALL($AL$3:$AL$1130,1),"MAS PARECIDO","NO")</f>
        <v>NO</v>
      </c>
      <c r="AN1083" s="197" t="str">
        <f>IF(AL1083&lt;=SMALL($AL$3:$AL$1130,5),"SIMILAR","NO")</f>
        <v>NO</v>
      </c>
      <c r="AO1083" s="197" t="str">
        <f t="shared" si="778"/>
        <v>N/A</v>
      </c>
      <c r="AP1083" s="197">
        <f t="shared" si="779"/>
        <v>0</v>
      </c>
      <c r="AQ1083" s="198">
        <f t="shared" si="780"/>
        <v>0</v>
      </c>
      <c r="AR1083" s="196">
        <f>IFERROR(SQRT(($E1083-$E$1136)^2+($H1083-$H$1136)^2),0)</f>
        <v>3.6001080032400969E-2</v>
      </c>
      <c r="AS1083" s="197" t="str">
        <f>IF(AR1083&lt;=SMALL(AR$3:AR$1130,1),"MAS PARECIDO","NO")</f>
        <v>NO</v>
      </c>
      <c r="AT1083" s="197" t="str">
        <f>IF(AR1083&lt;=SMALL(AR$3:AR$1130,5),"SIMILAR","NO")</f>
        <v>NO</v>
      </c>
      <c r="AU1083" s="197" t="str">
        <f t="shared" si="781"/>
        <v>N/A</v>
      </c>
      <c r="AV1083" s="197">
        <f t="shared" si="782"/>
        <v>0</v>
      </c>
      <c r="AW1083" s="198">
        <f t="shared" si="783"/>
        <v>0</v>
      </c>
      <c r="AX1083" s="199">
        <f>IFERROR(SQRT(($E1083-$E$1136)^2+($K1083-$K$1136)^2),0)</f>
        <v>0.20321436406784671</v>
      </c>
      <c r="AY1083" s="197" t="str">
        <f>IF(AX1083&lt;=SMALL(AX$3:AX$1130,1),"MAS PARECIDO","NO")</f>
        <v>NO</v>
      </c>
      <c r="AZ1083" s="197" t="str">
        <f>IF(AX1083&lt;=SMALL(AX$3:AX$1130,5),"SIMILAR","NO")</f>
        <v>NO</v>
      </c>
      <c r="BA1083" s="197" t="str">
        <f t="shared" si="784"/>
        <v>N/A</v>
      </c>
      <c r="BB1083" s="197">
        <f t="shared" si="785"/>
        <v>0</v>
      </c>
      <c r="BC1083" s="198">
        <f t="shared" si="786"/>
        <v>0</v>
      </c>
      <c r="BD1083" s="196">
        <f>IFERROR(SQRT(($E1083-$E$1136)^2+($O1083-$O$1136)^2),0)</f>
        <v>3.6001080032400969E-2</v>
      </c>
      <c r="BE1083" s="197" t="str">
        <f>IF(BD1083&lt;=SMALL(BD$3:BD$1130,1),"MAS PARECIDO","NO")</f>
        <v>NO</v>
      </c>
      <c r="BF1083" s="197" t="str">
        <f>IF(BD1083&lt;=SMALL(BD$3:BD$1130,5),"SIMILAR","NO")</f>
        <v>NO</v>
      </c>
      <c r="BG1083" s="197" t="str">
        <f t="shared" si="787"/>
        <v>N/A</v>
      </c>
      <c r="BH1083" s="197">
        <f t="shared" si="788"/>
        <v>0</v>
      </c>
      <c r="BI1083" s="198">
        <f t="shared" si="789"/>
        <v>0</v>
      </c>
      <c r="BJ1083" s="199">
        <f>IFERROR(SQRT(($E1083-$E$1136)^2+($R1083-$R$1136)^2),0)</f>
        <v>3.6001080032400969E-2</v>
      </c>
      <c r="BK1083" s="197" t="str">
        <f>IF(BJ1083&lt;=SMALL(BJ$3:BJ$1130,1),"MAS PARECIDO","NO")</f>
        <v>NO</v>
      </c>
      <c r="BL1083" s="197" t="str">
        <f>IF(BJ1083&lt;=SMALL(BJ$3:BJ$1130,5),"SIMILAR","NO")</f>
        <v>NO</v>
      </c>
      <c r="BM1083" s="197" t="str">
        <f t="shared" si="790"/>
        <v>N/A</v>
      </c>
      <c r="BN1083" s="197">
        <f t="shared" si="791"/>
        <v>0</v>
      </c>
      <c r="BO1083" s="198">
        <f t="shared" si="792"/>
        <v>0</v>
      </c>
      <c r="BP1083" s="199">
        <f>IFERROR(SQRT(($E1083-$E$1136)^2+($U1083-$U$1136)^2),0)</f>
        <v>1.0006478290405167</v>
      </c>
      <c r="BQ1083" s="197" t="str">
        <f>IF(BP1083&lt;=SMALL(BP$3:BP$1130,1),"MAS PARECIDO","NO")</f>
        <v>NO</v>
      </c>
      <c r="BR1083" s="197" t="str">
        <f>IF(BP1083&lt;=SMALL(BP$3:BP$1130,5),"SIMILAR","NO")</f>
        <v>NO</v>
      </c>
      <c r="BS1083" s="197" t="str">
        <f t="shared" si="793"/>
        <v>N/A</v>
      </c>
      <c r="BT1083" s="197">
        <f t="shared" si="794"/>
        <v>0</v>
      </c>
      <c r="BU1083" s="198">
        <f t="shared" si="795"/>
        <v>0</v>
      </c>
      <c r="BV1083" s="199">
        <f>IFERROR(SQRT(($E1083-$E$1136)^2+($X1083-$X$1136)^2),0)</f>
        <v>3.6001080032400969E-2</v>
      </c>
      <c r="BW1083" s="197" t="str">
        <f>IF(BV1083&lt;=SMALL(BV$3:BV$1130,1),"MAS PARECIDO","NO")</f>
        <v>NO</v>
      </c>
      <c r="BX1083" s="197" t="str">
        <f>IF(BV1083&lt;=SMALL(BV$3:BV$1130,5),"SIMILAR","NO")</f>
        <v>NO</v>
      </c>
      <c r="BY1083" s="197" t="str">
        <f t="shared" si="796"/>
        <v>N/A</v>
      </c>
      <c r="BZ1083" s="197">
        <f t="shared" si="797"/>
        <v>0</v>
      </c>
      <c r="CA1083" s="198">
        <f t="shared" si="798"/>
        <v>0</v>
      </c>
      <c r="CB1083" s="199">
        <f>IFERROR(SQRT(($E1083-$E$1136)^2+($AA1083-$AA$1136)^2),0)</f>
        <v>3.6001080032400969E-2</v>
      </c>
      <c r="CC1083" s="197" t="str">
        <f>IF(CB1083&lt;=SMALL(CB$3:CB$1130,1),"MAS PARECIDO","NO")</f>
        <v>NO</v>
      </c>
      <c r="CD1083" s="197" t="str">
        <f>IF(CB1083&lt;=SMALL(CB$3:CB$1130,5),"SIMILAR","NO")</f>
        <v>NO</v>
      </c>
      <c r="CE1083" s="197" t="str">
        <f t="shared" si="799"/>
        <v>N/A</v>
      </c>
      <c r="CF1083" s="197">
        <f t="shared" si="800"/>
        <v>0</v>
      </c>
      <c r="CG1083" s="198">
        <f t="shared" si="801"/>
        <v>0</v>
      </c>
      <c r="CH1083" s="199">
        <f>IFERROR(SQRT(($E1083-$E$1136)^2+($AD1083-$AD$1136)^2),0)</f>
        <v>3.6001080032400969E-2</v>
      </c>
      <c r="CI1083" s="197" t="str">
        <f>IF(CH1083&lt;=SMALL(CH$3:CH$1130,1),"MAS PARECIDO","NO")</f>
        <v>NO</v>
      </c>
      <c r="CJ1083" s="197" t="str">
        <f>IF(CH1083&lt;=SMALL(CH$3:CH$1130,5),"SIMILAR","NO")</f>
        <v>NO</v>
      </c>
      <c r="CK1083" s="197" t="str">
        <f t="shared" si="802"/>
        <v>N/A</v>
      </c>
      <c r="CL1083" s="197">
        <f t="shared" si="803"/>
        <v>0</v>
      </c>
      <c r="CM1083" s="198">
        <f t="shared" si="804"/>
        <v>0</v>
      </c>
      <c r="CN1083" s="199">
        <f>IFERROR(SQRT(($E1083-$E$1136)^2+($AG1083-$AG$1136)^2),0)</f>
        <v>1.0006478290405167</v>
      </c>
      <c r="CO1083" s="197" t="str">
        <f>IF(CN1083&lt;=SMALL(CN$3:CN$1130,1),"MAS PARECIDO","NO")</f>
        <v>NO</v>
      </c>
      <c r="CP1083" s="197" t="str">
        <f>IF(CN1083&lt;=SMALL(CN$3:CN$1130,5),"SIMILAR","NO")</f>
        <v>NO</v>
      </c>
      <c r="CQ1083" s="197" t="str">
        <f t="shared" si="805"/>
        <v>N/A</v>
      </c>
      <c r="CR1083" s="197">
        <f t="shared" si="806"/>
        <v>0</v>
      </c>
      <c r="CS1083" s="198">
        <f t="shared" si="807"/>
        <v>0</v>
      </c>
      <c r="CT1083" s="199">
        <f>IFERROR(SQRT(($E1083-$E$1136)^2+($AJ1083-$AJ$1136)^2),0)</f>
        <v>3.6001080032400969E-2</v>
      </c>
      <c r="CU1083" s="197" t="str">
        <f>IF(CT1083&lt;=SMALL(CT$3:CT$1130,1),"MAS PARECIDO","NO")</f>
        <v>NO</v>
      </c>
      <c r="CV1083" s="197" t="str">
        <f>IF(CT1083&lt;=SMALL(CT$3:CT$1130,5),"SIMILAR","NO")</f>
        <v>NO</v>
      </c>
      <c r="CW1083" s="197" t="str">
        <f t="shared" si="808"/>
        <v>N/A</v>
      </c>
      <c r="CX1083" s="197">
        <f t="shared" si="809"/>
        <v>0</v>
      </c>
      <c r="CY1083" s="198">
        <f t="shared" si="810"/>
        <v>0</v>
      </c>
      <c r="CZ1083" s="2">
        <v>0</v>
      </c>
      <c r="DA1083" s="2" t="s">
        <v>2889</v>
      </c>
      <c r="DB1083" s="2">
        <v>1</v>
      </c>
      <c r="DC1083" s="2" t="s">
        <v>346</v>
      </c>
    </row>
    <row r="1084" spans="1:107">
      <c r="A1084" s="24" t="s">
        <v>1227</v>
      </c>
      <c r="B1084" s="46">
        <v>46388.59</v>
      </c>
      <c r="C1084" s="190">
        <f>(B1084-$B$1132)/($B$1133-$B$1132)</f>
        <v>4.8958877645073784E-2</v>
      </c>
      <c r="D1084" s="46">
        <v>3973</v>
      </c>
      <c r="E1084" s="190">
        <f>(D1084-$D$1132)/($D$1133-$D$1132)</f>
        <v>7.9162374871246145E-3</v>
      </c>
      <c r="F1084" s="46" t="s">
        <v>53</v>
      </c>
      <c r="G1084" s="192">
        <f>VLOOKUP(F1084,'DATOS DE SOPORTE'!$Y$5:$Z$8,2,FALSE)</f>
        <v>2</v>
      </c>
      <c r="H1084" s="190">
        <f>(G1084-$G$1132)/($G$1133-$G$1132)</f>
        <v>0.33333333333333331</v>
      </c>
      <c r="I1084" s="50">
        <v>2</v>
      </c>
      <c r="J1084" s="200">
        <f t="shared" si="770"/>
        <v>2</v>
      </c>
      <c r="K1084" s="190">
        <f>(J1084-$J$1132)/($J$1133-$J$1132)</f>
        <v>0.4</v>
      </c>
      <c r="L1084" s="193" t="str">
        <f t="shared" si="771"/>
        <v>SI</v>
      </c>
      <c r="M1084" s="46" t="s">
        <v>192</v>
      </c>
      <c r="N1084" s="192">
        <f t="shared" si="772"/>
        <v>2</v>
      </c>
      <c r="O1084" s="190">
        <f>(N1084-N$1132)/(N$1133-N$1132)</f>
        <v>1</v>
      </c>
      <c r="P1084" s="46" t="s">
        <v>193</v>
      </c>
      <c r="Q1084" s="192">
        <f t="shared" si="773"/>
        <v>2</v>
      </c>
      <c r="R1084" s="190">
        <f>(Q1084-Q$1132)/(Q$1133-Q$1132)</f>
        <v>0.5</v>
      </c>
      <c r="S1084" s="46" t="s">
        <v>60</v>
      </c>
      <c r="T1084" s="192">
        <f t="shared" si="774"/>
        <v>2</v>
      </c>
      <c r="U1084" s="190">
        <f>(T1084-T$1132)/(T$1133-T$1132)</f>
        <v>1</v>
      </c>
      <c r="V1084" s="46" t="s">
        <v>62</v>
      </c>
      <c r="W1084" s="194">
        <f>VLOOKUP(V1084,'DATOS DE SOPORTE'!$S$5:$T$10,2,FALSE)</f>
        <v>1</v>
      </c>
      <c r="X1084" s="201">
        <f>(W1084-W$1132)/(W$1133-W$1132)</f>
        <v>0</v>
      </c>
      <c r="Y1084" s="46" t="s">
        <v>188</v>
      </c>
      <c r="Z1084" s="194">
        <f t="shared" si="775"/>
        <v>1</v>
      </c>
      <c r="AA1084" s="201">
        <f>(Z1084-Z$1132)/(Z$1133-Z$1132)</f>
        <v>0</v>
      </c>
      <c r="AB1084" s="46" t="s">
        <v>136</v>
      </c>
      <c r="AC1084" s="194">
        <f t="shared" si="776"/>
        <v>2</v>
      </c>
      <c r="AD1084" s="201">
        <f>(AC1084-AC$1132)/(AC$1133-AC$1132)</f>
        <v>1</v>
      </c>
      <c r="AE1084" s="46" t="s">
        <v>188</v>
      </c>
      <c r="AF1084" s="194">
        <f t="shared" si="777"/>
        <v>1</v>
      </c>
      <c r="AG1084" s="201">
        <f>(AF1084-AF$1132)/(AF$1133-AF$1132)</f>
        <v>0</v>
      </c>
      <c r="AH1084" s="24" t="s">
        <v>67</v>
      </c>
      <c r="AI1084" s="194">
        <f>VLOOKUP(AH1084,'DATOS DE SOPORTE'!$V$5:$W$8,2,FALSE)</f>
        <v>1</v>
      </c>
      <c r="AJ1084" s="201">
        <f>(AI1084-AI$1132)/(AI$1133-AI$1132)</f>
        <v>0</v>
      </c>
      <c r="AK1084" s="58" t="str">
        <f t="shared" si="769"/>
        <v>Bueno</v>
      </c>
      <c r="AL1084" s="196">
        <f>IFERROR(SQRT(($E1084-$E$1136)^2+($C1084-$C$1136)^2),0)</f>
        <v>0.15638215810915895</v>
      </c>
      <c r="AM1084" s="197" t="str">
        <f>IF(AL1084&lt;=SMALL($AL$3:$AL$1130,1),"MAS PARECIDO","NO")</f>
        <v>NO</v>
      </c>
      <c r="AN1084" s="197" t="str">
        <f>IF(AL1084&lt;=SMALL($AL$3:$AL$1130,5),"SIMILAR","NO")</f>
        <v>NO</v>
      </c>
      <c r="AO1084" s="197" t="str">
        <f t="shared" si="778"/>
        <v>N/A</v>
      </c>
      <c r="AP1084" s="197">
        <f t="shared" si="779"/>
        <v>0</v>
      </c>
      <c r="AQ1084" s="198">
        <f t="shared" si="780"/>
        <v>0</v>
      </c>
      <c r="AR1084" s="196">
        <f>IFERROR(SQRT(($E1084-$E$1136)^2+($H1084-$H$1136)^2),0)</f>
        <v>7.9462383871516159E-3</v>
      </c>
      <c r="AS1084" s="197" t="str">
        <f>IF(AR1084&lt;=SMALL(AR$3:AR$1130,1),"MAS PARECIDO","NO")</f>
        <v>NO</v>
      </c>
      <c r="AT1084" s="197" t="str">
        <f>IF(AR1084&lt;=SMALL(AR$3:AR$1130,5),"SIMILAR","NO")</f>
        <v>NO</v>
      </c>
      <c r="AU1084" s="197" t="str">
        <f t="shared" si="781"/>
        <v>N/A</v>
      </c>
      <c r="AV1084" s="197">
        <f t="shared" si="782"/>
        <v>0</v>
      </c>
      <c r="AW1084" s="198">
        <f t="shared" si="783"/>
        <v>0</v>
      </c>
      <c r="AX1084" s="199">
        <f>IFERROR(SQRT(($E1084-$E$1136)^2+($K1084-$K$1136)^2),0)</f>
        <v>0.20015779451349242</v>
      </c>
      <c r="AY1084" s="197" t="str">
        <f>IF(AX1084&lt;=SMALL(AX$3:AX$1130,1),"MAS PARECIDO","NO")</f>
        <v>NO</v>
      </c>
      <c r="AZ1084" s="197" t="str">
        <f>IF(AX1084&lt;=SMALL(AX$3:AX$1130,5),"SIMILAR","NO")</f>
        <v>NO</v>
      </c>
      <c r="BA1084" s="197" t="str">
        <f t="shared" si="784"/>
        <v>N/A</v>
      </c>
      <c r="BB1084" s="197">
        <f t="shared" si="785"/>
        <v>0</v>
      </c>
      <c r="BC1084" s="198">
        <f t="shared" si="786"/>
        <v>0</v>
      </c>
      <c r="BD1084" s="196">
        <f>IFERROR(SQRT(($E1084-$E$1136)^2+($O1084-$O$1136)^2),0)</f>
        <v>7.9462383871516159E-3</v>
      </c>
      <c r="BE1084" s="197" t="str">
        <f>IF(BD1084&lt;=SMALL(BD$3:BD$1130,1),"MAS PARECIDO","NO")</f>
        <v>NO</v>
      </c>
      <c r="BF1084" s="197" t="str">
        <f>IF(BD1084&lt;=SMALL(BD$3:BD$1130,5),"SIMILAR","NO")</f>
        <v>NO</v>
      </c>
      <c r="BG1084" s="197" t="str">
        <f t="shared" si="787"/>
        <v>N/A</v>
      </c>
      <c r="BH1084" s="197">
        <f t="shared" si="788"/>
        <v>0</v>
      </c>
      <c r="BI1084" s="198">
        <f t="shared" si="789"/>
        <v>0</v>
      </c>
      <c r="BJ1084" s="199">
        <f>IFERROR(SQRT(($E1084-$E$1136)^2+($R1084-$R$1136)^2),0)</f>
        <v>7.9462383871516159E-3</v>
      </c>
      <c r="BK1084" s="197" t="str">
        <f>IF(BJ1084&lt;=SMALL(BJ$3:BJ$1130,1),"MAS PARECIDO","NO")</f>
        <v>NO</v>
      </c>
      <c r="BL1084" s="197" t="str">
        <f>IF(BJ1084&lt;=SMALL(BJ$3:BJ$1130,5),"SIMILAR","NO")</f>
        <v>NO</v>
      </c>
      <c r="BM1084" s="197" t="str">
        <f t="shared" si="790"/>
        <v>N/A</v>
      </c>
      <c r="BN1084" s="197">
        <f t="shared" si="791"/>
        <v>0</v>
      </c>
      <c r="BO1084" s="198">
        <f t="shared" si="792"/>
        <v>0</v>
      </c>
      <c r="BP1084" s="199">
        <f>IFERROR(SQRT(($E1084-$E$1136)^2+($U1084-$U$1136)^2),0)</f>
        <v>1.0000315708538934</v>
      </c>
      <c r="BQ1084" s="197" t="str">
        <f>IF(BP1084&lt;=SMALL(BP$3:BP$1130,1),"MAS PARECIDO","NO")</f>
        <v>NO</v>
      </c>
      <c r="BR1084" s="197" t="str">
        <f>IF(BP1084&lt;=SMALL(BP$3:BP$1130,5),"SIMILAR","NO")</f>
        <v>NO</v>
      </c>
      <c r="BS1084" s="197" t="str">
        <f t="shared" si="793"/>
        <v>N/A</v>
      </c>
      <c r="BT1084" s="197">
        <f t="shared" si="794"/>
        <v>0</v>
      </c>
      <c r="BU1084" s="198">
        <f t="shared" si="795"/>
        <v>0</v>
      </c>
      <c r="BV1084" s="199">
        <f>IFERROR(SQRT(($E1084-$E$1136)^2+($X1084-$X$1136)^2),0)</f>
        <v>7.9462383871516159E-3</v>
      </c>
      <c r="BW1084" s="197" t="str">
        <f>IF(BV1084&lt;=SMALL(BV$3:BV$1130,1),"MAS PARECIDO","NO")</f>
        <v>NO</v>
      </c>
      <c r="BX1084" s="197" t="str">
        <f>IF(BV1084&lt;=SMALL(BV$3:BV$1130,5),"SIMILAR","NO")</f>
        <v>NO</v>
      </c>
      <c r="BY1084" s="197" t="str">
        <f t="shared" si="796"/>
        <v>N/A</v>
      </c>
      <c r="BZ1084" s="197">
        <f t="shared" si="797"/>
        <v>0</v>
      </c>
      <c r="CA1084" s="198">
        <f t="shared" si="798"/>
        <v>0</v>
      </c>
      <c r="CB1084" s="199">
        <f>IFERROR(SQRT(($E1084-$E$1136)^2+($AA1084-$AA$1136)^2),0)</f>
        <v>7.9462383871516159E-3</v>
      </c>
      <c r="CC1084" s="197" t="str">
        <f>IF(CB1084&lt;=SMALL(CB$3:CB$1130,1),"MAS PARECIDO","NO")</f>
        <v>NO</v>
      </c>
      <c r="CD1084" s="197" t="str">
        <f>IF(CB1084&lt;=SMALL(CB$3:CB$1130,5),"SIMILAR","NO")</f>
        <v>NO</v>
      </c>
      <c r="CE1084" s="197" t="str">
        <f t="shared" si="799"/>
        <v>N/A</v>
      </c>
      <c r="CF1084" s="197">
        <f t="shared" si="800"/>
        <v>0</v>
      </c>
      <c r="CG1084" s="198">
        <f t="shared" si="801"/>
        <v>0</v>
      </c>
      <c r="CH1084" s="199">
        <f>IFERROR(SQRT(($E1084-$E$1136)^2+($AD1084-$AD$1136)^2),0)</f>
        <v>7.9462383871516159E-3</v>
      </c>
      <c r="CI1084" s="197" t="str">
        <f>IF(CH1084&lt;=SMALL(CH$3:CH$1130,1),"MAS PARECIDO","NO")</f>
        <v>NO</v>
      </c>
      <c r="CJ1084" s="197" t="str">
        <f>IF(CH1084&lt;=SMALL(CH$3:CH$1130,5),"SIMILAR","NO")</f>
        <v>NO</v>
      </c>
      <c r="CK1084" s="197" t="str">
        <f t="shared" si="802"/>
        <v>N/A</v>
      </c>
      <c r="CL1084" s="197">
        <f t="shared" si="803"/>
        <v>0</v>
      </c>
      <c r="CM1084" s="198">
        <f t="shared" si="804"/>
        <v>0</v>
      </c>
      <c r="CN1084" s="199">
        <f>IFERROR(SQRT(($E1084-$E$1136)^2+($AG1084-$AG$1136)^2),0)</f>
        <v>1.0000315708538934</v>
      </c>
      <c r="CO1084" s="197" t="str">
        <f>IF(CN1084&lt;=SMALL(CN$3:CN$1130,1),"MAS PARECIDO","NO")</f>
        <v>NO</v>
      </c>
      <c r="CP1084" s="197" t="str">
        <f>IF(CN1084&lt;=SMALL(CN$3:CN$1130,5),"SIMILAR","NO")</f>
        <v>NO</v>
      </c>
      <c r="CQ1084" s="197" t="str">
        <f t="shared" si="805"/>
        <v>N/A</v>
      </c>
      <c r="CR1084" s="197">
        <f t="shared" si="806"/>
        <v>0</v>
      </c>
      <c r="CS1084" s="198">
        <f t="shared" si="807"/>
        <v>0</v>
      </c>
      <c r="CT1084" s="199">
        <f>IFERROR(SQRT(($E1084-$E$1136)^2+($AJ1084-$AJ$1136)^2),0)</f>
        <v>7.9462383871516159E-3</v>
      </c>
      <c r="CU1084" s="197" t="str">
        <f>IF(CT1084&lt;=SMALL(CT$3:CT$1130,1),"MAS PARECIDO","NO")</f>
        <v>NO</v>
      </c>
      <c r="CV1084" s="197" t="str">
        <f>IF(CT1084&lt;=SMALL(CT$3:CT$1130,5),"SIMILAR","NO")</f>
        <v>NO</v>
      </c>
      <c r="CW1084" s="197" t="str">
        <f t="shared" si="808"/>
        <v>N/A</v>
      </c>
      <c r="CX1084" s="197">
        <f t="shared" si="809"/>
        <v>0</v>
      </c>
      <c r="CY1084" s="198">
        <f t="shared" si="810"/>
        <v>0</v>
      </c>
      <c r="CZ1084" s="2">
        <v>0</v>
      </c>
      <c r="DA1084" s="2" t="s">
        <v>2890</v>
      </c>
      <c r="DB1084" s="2">
        <v>0</v>
      </c>
      <c r="DC1084" s="2" t="s">
        <v>189</v>
      </c>
    </row>
    <row r="1085" spans="1:107">
      <c r="A1085" s="24" t="s">
        <v>1228</v>
      </c>
      <c r="B1085" s="46">
        <v>120950.6</v>
      </c>
      <c r="C1085" s="190">
        <f>(B1085-$B$1132)/($B$1133-$B$1132)</f>
        <v>0.13611539585988008</v>
      </c>
      <c r="D1085" s="46">
        <v>12600</v>
      </c>
      <c r="E1085" s="190">
        <f>(D1085-$D$1132)/($D$1133-$D$1132)</f>
        <v>2.5170755122653678E-2</v>
      </c>
      <c r="F1085" s="46" t="s">
        <v>53</v>
      </c>
      <c r="G1085" s="192">
        <f>VLOOKUP(F1085,'DATOS DE SOPORTE'!$Y$5:$Z$8,2,FALSE)</f>
        <v>2</v>
      </c>
      <c r="H1085" s="190">
        <f>(G1085-$G$1132)/($G$1133-$G$1132)</f>
        <v>0.33333333333333331</v>
      </c>
      <c r="I1085" s="50">
        <v>3</v>
      </c>
      <c r="J1085" s="200">
        <f t="shared" si="770"/>
        <v>3</v>
      </c>
      <c r="K1085" s="190">
        <f>(J1085-$J$1132)/($J$1133-$J$1132)</f>
        <v>0.6</v>
      </c>
      <c r="L1085" s="193" t="str">
        <f t="shared" si="771"/>
        <v>SI</v>
      </c>
      <c r="M1085" s="46" t="s">
        <v>192</v>
      </c>
      <c r="N1085" s="192">
        <f t="shared" si="772"/>
        <v>2</v>
      </c>
      <c r="O1085" s="190">
        <f>(N1085-N$1132)/(N$1133-N$1132)</f>
        <v>1</v>
      </c>
      <c r="P1085" s="46" t="s">
        <v>58</v>
      </c>
      <c r="Q1085" s="192">
        <f t="shared" si="773"/>
        <v>3</v>
      </c>
      <c r="R1085" s="190">
        <f>(Q1085-Q$1132)/(Q$1133-Q$1132)</f>
        <v>1</v>
      </c>
      <c r="S1085" s="46" t="s">
        <v>194</v>
      </c>
      <c r="T1085" s="192">
        <f t="shared" si="774"/>
        <v>1</v>
      </c>
      <c r="U1085" s="190">
        <f>(T1085-T$1132)/(T$1133-T$1132)</f>
        <v>0</v>
      </c>
      <c r="V1085" s="46" t="s">
        <v>62</v>
      </c>
      <c r="W1085" s="194">
        <f>VLOOKUP(V1085,'DATOS DE SOPORTE'!$S$5:$T$10,2,FALSE)</f>
        <v>1</v>
      </c>
      <c r="X1085" s="201">
        <f>(W1085-W$1132)/(W$1133-W$1132)</f>
        <v>0</v>
      </c>
      <c r="Y1085" s="46" t="s">
        <v>188</v>
      </c>
      <c r="Z1085" s="194">
        <f t="shared" si="775"/>
        <v>1</v>
      </c>
      <c r="AA1085" s="201">
        <f>(Z1085-Z$1132)/(Z$1133-Z$1132)</f>
        <v>0</v>
      </c>
      <c r="AB1085" s="46" t="s">
        <v>136</v>
      </c>
      <c r="AC1085" s="194">
        <f t="shared" si="776"/>
        <v>2</v>
      </c>
      <c r="AD1085" s="201">
        <f>(AC1085-AC$1132)/(AC$1133-AC$1132)</f>
        <v>1</v>
      </c>
      <c r="AE1085" s="46" t="s">
        <v>188</v>
      </c>
      <c r="AF1085" s="194">
        <f t="shared" si="777"/>
        <v>1</v>
      </c>
      <c r="AG1085" s="201">
        <f>(AF1085-AF$1132)/(AF$1133-AF$1132)</f>
        <v>0</v>
      </c>
      <c r="AH1085" s="24" t="s">
        <v>67</v>
      </c>
      <c r="AI1085" s="194">
        <f>VLOOKUP(AH1085,'DATOS DE SOPORTE'!$V$5:$W$8,2,FALSE)</f>
        <v>1</v>
      </c>
      <c r="AJ1085" s="201">
        <f>(AI1085-AI$1132)/(AI$1133-AI$1132)</f>
        <v>0</v>
      </c>
      <c r="AK1085" s="58" t="str">
        <f t="shared" si="769"/>
        <v>Regular</v>
      </c>
      <c r="AL1085" s="196">
        <f>IFERROR(SQRT(($E1085-$E$1136)^2+($C1085-$C$1136)^2),0)</f>
        <v>7.3480192617410095E-2</v>
      </c>
      <c r="AM1085" s="197" t="str">
        <f>IF(AL1085&lt;=SMALL($AL$3:$AL$1130,1),"MAS PARECIDO","NO")</f>
        <v>NO</v>
      </c>
      <c r="AN1085" s="197" t="str">
        <f>IF(AL1085&lt;=SMALL($AL$3:$AL$1130,5),"SIMILAR","NO")</f>
        <v>NO</v>
      </c>
      <c r="AO1085" s="197" t="str">
        <f t="shared" si="778"/>
        <v>N/A</v>
      </c>
      <c r="AP1085" s="197">
        <f t="shared" si="779"/>
        <v>0</v>
      </c>
      <c r="AQ1085" s="198">
        <f t="shared" si="780"/>
        <v>0</v>
      </c>
      <c r="AR1085" s="196">
        <f>IFERROR(SQRT(($E1085-$E$1136)^2+($H1085-$H$1136)^2),0)</f>
        <v>2.5200756022680678E-2</v>
      </c>
      <c r="AS1085" s="197" t="str">
        <f>IF(AR1085&lt;=SMALL(AR$3:AR$1130,1),"MAS PARECIDO","NO")</f>
        <v>NO</v>
      </c>
      <c r="AT1085" s="197" t="str">
        <f>IF(AR1085&lt;=SMALL(AR$3:AR$1130,5),"SIMILAR","NO")</f>
        <v>NO</v>
      </c>
      <c r="AU1085" s="197" t="str">
        <f t="shared" si="781"/>
        <v>N/A</v>
      </c>
      <c r="AV1085" s="197">
        <f t="shared" si="782"/>
        <v>0</v>
      </c>
      <c r="AW1085" s="198">
        <f t="shared" si="783"/>
        <v>0</v>
      </c>
      <c r="AX1085" s="199">
        <f>IFERROR(SQRT(($E1085-$E$1136)^2+($K1085-$K$1136)^2),0)</f>
        <v>0.40079306144706978</v>
      </c>
      <c r="AY1085" s="197" t="str">
        <f>IF(AX1085&lt;=SMALL(AX$3:AX$1130,1),"MAS PARECIDO","NO")</f>
        <v>NO</v>
      </c>
      <c r="AZ1085" s="197" t="str">
        <f>IF(AX1085&lt;=SMALL(AX$3:AX$1130,5),"SIMILAR","NO")</f>
        <v>NO</v>
      </c>
      <c r="BA1085" s="197" t="str">
        <f t="shared" si="784"/>
        <v>N/A</v>
      </c>
      <c r="BB1085" s="197">
        <f t="shared" si="785"/>
        <v>0</v>
      </c>
      <c r="BC1085" s="198">
        <f t="shared" si="786"/>
        <v>0</v>
      </c>
      <c r="BD1085" s="196">
        <f>IFERROR(SQRT(($E1085-$E$1136)^2+($O1085-$O$1136)^2),0)</f>
        <v>2.5200756022680678E-2</v>
      </c>
      <c r="BE1085" s="197" t="str">
        <f>IF(BD1085&lt;=SMALL(BD$3:BD$1130,1),"MAS PARECIDO","NO")</f>
        <v>NO</v>
      </c>
      <c r="BF1085" s="197" t="str">
        <f>IF(BD1085&lt;=SMALL(BD$3:BD$1130,5),"SIMILAR","NO")</f>
        <v>NO</v>
      </c>
      <c r="BG1085" s="197" t="str">
        <f t="shared" si="787"/>
        <v>N/A</v>
      </c>
      <c r="BH1085" s="197">
        <f t="shared" si="788"/>
        <v>0</v>
      </c>
      <c r="BI1085" s="198">
        <f t="shared" si="789"/>
        <v>0</v>
      </c>
      <c r="BJ1085" s="199">
        <f>IFERROR(SQRT(($E1085-$E$1136)^2+($R1085-$R$1136)^2),0)</f>
        <v>0.50063467529138916</v>
      </c>
      <c r="BK1085" s="197" t="str">
        <f>IF(BJ1085&lt;=SMALL(BJ$3:BJ$1130,1),"MAS PARECIDO","NO")</f>
        <v>NO</v>
      </c>
      <c r="BL1085" s="197" t="str">
        <f>IF(BJ1085&lt;=SMALL(BJ$3:BJ$1130,5),"SIMILAR","NO")</f>
        <v>NO</v>
      </c>
      <c r="BM1085" s="197" t="str">
        <f t="shared" si="790"/>
        <v>N/A</v>
      </c>
      <c r="BN1085" s="197">
        <f t="shared" si="791"/>
        <v>0</v>
      </c>
      <c r="BO1085" s="198">
        <f t="shared" si="792"/>
        <v>0</v>
      </c>
      <c r="BP1085" s="199">
        <f>IFERROR(SQRT(($E1085-$E$1136)^2+($U1085-$U$1136)^2),0)</f>
        <v>2.5200756022680678E-2</v>
      </c>
      <c r="BQ1085" s="197" t="str">
        <f>IF(BP1085&lt;=SMALL(BP$3:BP$1130,1),"MAS PARECIDO","NO")</f>
        <v>NO</v>
      </c>
      <c r="BR1085" s="197" t="str">
        <f>IF(BP1085&lt;=SMALL(BP$3:BP$1130,5),"SIMILAR","NO")</f>
        <v>NO</v>
      </c>
      <c r="BS1085" s="197" t="str">
        <f t="shared" si="793"/>
        <v>N/A</v>
      </c>
      <c r="BT1085" s="197">
        <f t="shared" si="794"/>
        <v>0</v>
      </c>
      <c r="BU1085" s="198">
        <f t="shared" si="795"/>
        <v>0</v>
      </c>
      <c r="BV1085" s="199">
        <f>IFERROR(SQRT(($E1085-$E$1136)^2+($X1085-$X$1136)^2),0)</f>
        <v>2.5200756022680678E-2</v>
      </c>
      <c r="BW1085" s="197" t="str">
        <f>IF(BV1085&lt;=SMALL(BV$3:BV$1130,1),"MAS PARECIDO","NO")</f>
        <v>NO</v>
      </c>
      <c r="BX1085" s="197" t="str">
        <f>IF(BV1085&lt;=SMALL(BV$3:BV$1130,5),"SIMILAR","NO")</f>
        <v>NO</v>
      </c>
      <c r="BY1085" s="197" t="str">
        <f t="shared" si="796"/>
        <v>N/A</v>
      </c>
      <c r="BZ1085" s="197">
        <f t="shared" si="797"/>
        <v>0</v>
      </c>
      <c r="CA1085" s="198">
        <f t="shared" si="798"/>
        <v>0</v>
      </c>
      <c r="CB1085" s="199">
        <f>IFERROR(SQRT(($E1085-$E$1136)^2+($AA1085-$AA$1136)^2),0)</f>
        <v>2.5200756022680678E-2</v>
      </c>
      <c r="CC1085" s="197" t="str">
        <f>IF(CB1085&lt;=SMALL(CB$3:CB$1130,1),"MAS PARECIDO","NO")</f>
        <v>NO</v>
      </c>
      <c r="CD1085" s="197" t="str">
        <f>IF(CB1085&lt;=SMALL(CB$3:CB$1130,5),"SIMILAR","NO")</f>
        <v>NO</v>
      </c>
      <c r="CE1085" s="197" t="str">
        <f t="shared" si="799"/>
        <v>N/A</v>
      </c>
      <c r="CF1085" s="197">
        <f t="shared" si="800"/>
        <v>0</v>
      </c>
      <c r="CG1085" s="198">
        <f t="shared" si="801"/>
        <v>0</v>
      </c>
      <c r="CH1085" s="199">
        <f>IFERROR(SQRT(($E1085-$E$1136)^2+($AD1085-$AD$1136)^2),0)</f>
        <v>2.5200756022680678E-2</v>
      </c>
      <c r="CI1085" s="197" t="str">
        <f>IF(CH1085&lt;=SMALL(CH$3:CH$1130,1),"MAS PARECIDO","NO")</f>
        <v>NO</v>
      </c>
      <c r="CJ1085" s="197" t="str">
        <f>IF(CH1085&lt;=SMALL(CH$3:CH$1130,5),"SIMILAR","NO")</f>
        <v>NO</v>
      </c>
      <c r="CK1085" s="197" t="str">
        <f t="shared" si="802"/>
        <v>N/A</v>
      </c>
      <c r="CL1085" s="197">
        <f t="shared" si="803"/>
        <v>0</v>
      </c>
      <c r="CM1085" s="198">
        <f t="shared" si="804"/>
        <v>0</v>
      </c>
      <c r="CN1085" s="199">
        <f>IFERROR(SQRT(($E1085-$E$1136)^2+($AG1085-$AG$1136)^2),0)</f>
        <v>1.000317488652535</v>
      </c>
      <c r="CO1085" s="197" t="str">
        <f>IF(CN1085&lt;=SMALL(CN$3:CN$1130,1),"MAS PARECIDO","NO")</f>
        <v>NO</v>
      </c>
      <c r="CP1085" s="197" t="str">
        <f>IF(CN1085&lt;=SMALL(CN$3:CN$1130,5),"SIMILAR","NO")</f>
        <v>NO</v>
      </c>
      <c r="CQ1085" s="197" t="str">
        <f t="shared" si="805"/>
        <v>N/A</v>
      </c>
      <c r="CR1085" s="197">
        <f t="shared" si="806"/>
        <v>0</v>
      </c>
      <c r="CS1085" s="198">
        <f t="shared" si="807"/>
        <v>0</v>
      </c>
      <c r="CT1085" s="199">
        <f>IFERROR(SQRT(($E1085-$E$1136)^2+($AJ1085-$AJ$1136)^2),0)</f>
        <v>2.5200756022680678E-2</v>
      </c>
      <c r="CU1085" s="197" t="str">
        <f>IF(CT1085&lt;=SMALL(CT$3:CT$1130,1),"MAS PARECIDO","NO")</f>
        <v>NO</v>
      </c>
      <c r="CV1085" s="197" t="str">
        <f>IF(CT1085&lt;=SMALL(CT$3:CT$1130,5),"SIMILAR","NO")</f>
        <v>NO</v>
      </c>
      <c r="CW1085" s="197" t="str">
        <f t="shared" si="808"/>
        <v>N/A</v>
      </c>
      <c r="CX1085" s="197">
        <f t="shared" si="809"/>
        <v>0</v>
      </c>
      <c r="CY1085" s="198">
        <f t="shared" si="810"/>
        <v>0</v>
      </c>
      <c r="CZ1085" s="2">
        <v>0</v>
      </c>
      <c r="DA1085" s="2" t="s">
        <v>2891</v>
      </c>
      <c r="DB1085" s="2">
        <v>1</v>
      </c>
      <c r="DC1085" s="2" t="s">
        <v>346</v>
      </c>
    </row>
    <row r="1086" spans="1:107">
      <c r="A1086" s="24" t="s">
        <v>1229</v>
      </c>
      <c r="B1086" s="46">
        <v>108944.46</v>
      </c>
      <c r="C1086" s="190">
        <f>(B1086-$B$1132)/($B$1133-$B$1132)</f>
        <v>0.12208126025114965</v>
      </c>
      <c r="D1086" s="46">
        <v>6000</v>
      </c>
      <c r="E1086" s="190">
        <f>(D1086-$D$1132)/($D$1133-$D$1132)</f>
        <v>1.1970359110773323E-2</v>
      </c>
      <c r="F1086" s="46" t="s">
        <v>191</v>
      </c>
      <c r="G1086" s="192">
        <f>VLOOKUP(F1086,'DATOS DE SOPORTE'!$Y$5:$Z$8,2,FALSE)</f>
        <v>1</v>
      </c>
      <c r="H1086" s="190">
        <f>(G1086-$G$1132)/($G$1133-$G$1132)</f>
        <v>0</v>
      </c>
      <c r="I1086" s="50">
        <v>2</v>
      </c>
      <c r="J1086" s="200">
        <f t="shared" si="770"/>
        <v>2</v>
      </c>
      <c r="K1086" s="190">
        <f>(J1086-$J$1132)/($J$1133-$J$1132)</f>
        <v>0.4</v>
      </c>
      <c r="L1086" s="193" t="str">
        <f t="shared" si="771"/>
        <v>SI</v>
      </c>
      <c r="M1086" s="46" t="s">
        <v>192</v>
      </c>
      <c r="N1086" s="192">
        <f t="shared" si="772"/>
        <v>2</v>
      </c>
      <c r="O1086" s="190">
        <f>(N1086-N$1132)/(N$1133-N$1132)</f>
        <v>1</v>
      </c>
      <c r="P1086" s="46" t="s">
        <v>193</v>
      </c>
      <c r="Q1086" s="192">
        <f t="shared" si="773"/>
        <v>2</v>
      </c>
      <c r="R1086" s="190">
        <f>(Q1086-Q$1132)/(Q$1133-Q$1132)</f>
        <v>0.5</v>
      </c>
      <c r="S1086" s="46" t="s">
        <v>194</v>
      </c>
      <c r="T1086" s="192">
        <f t="shared" si="774"/>
        <v>1</v>
      </c>
      <c r="U1086" s="190">
        <f>(T1086-T$1132)/(T$1133-T$1132)</f>
        <v>0</v>
      </c>
      <c r="V1086" s="46" t="s">
        <v>62</v>
      </c>
      <c r="W1086" s="194">
        <f>VLOOKUP(V1086,'DATOS DE SOPORTE'!$S$5:$T$10,2,FALSE)</f>
        <v>1</v>
      </c>
      <c r="X1086" s="201">
        <f>(W1086-W$1132)/(W$1133-W$1132)</f>
        <v>0</v>
      </c>
      <c r="Y1086" s="46" t="s">
        <v>188</v>
      </c>
      <c r="Z1086" s="194">
        <f t="shared" si="775"/>
        <v>1</v>
      </c>
      <c r="AA1086" s="201">
        <f>(Z1086-Z$1132)/(Z$1133-Z$1132)</f>
        <v>0</v>
      </c>
      <c r="AB1086" s="46" t="s">
        <v>136</v>
      </c>
      <c r="AC1086" s="194">
        <f t="shared" si="776"/>
        <v>2</v>
      </c>
      <c r="AD1086" s="201">
        <f>(AC1086-AC$1132)/(AC$1133-AC$1132)</f>
        <v>1</v>
      </c>
      <c r="AE1086" s="46" t="s">
        <v>136</v>
      </c>
      <c r="AF1086" s="194">
        <f t="shared" si="777"/>
        <v>2</v>
      </c>
      <c r="AG1086" s="201">
        <f>(AF1086-AF$1132)/(AF$1133-AF$1132)</f>
        <v>1</v>
      </c>
      <c r="AH1086" s="24" t="s">
        <v>67</v>
      </c>
      <c r="AI1086" s="194">
        <f>VLOOKUP(AH1086,'DATOS DE SOPORTE'!$V$5:$W$8,2,FALSE)</f>
        <v>1</v>
      </c>
      <c r="AJ1086" s="201">
        <f>(AI1086-AI$1132)/(AI$1133-AI$1132)</f>
        <v>0</v>
      </c>
      <c r="AK1086" s="58" t="str">
        <f t="shared" si="769"/>
        <v>Bueno</v>
      </c>
      <c r="AL1086" s="196">
        <f>IFERROR(SQRT(($E1086-$E$1136)^2+($C1086-$C$1136)^2),0)</f>
        <v>8.3920200135889564E-2</v>
      </c>
      <c r="AM1086" s="197" t="str">
        <f>IF(AL1086&lt;=SMALL($AL$3:$AL$1130,1),"MAS PARECIDO","NO")</f>
        <v>NO</v>
      </c>
      <c r="AN1086" s="197" t="str">
        <f>IF(AL1086&lt;=SMALL($AL$3:$AL$1130,5),"SIMILAR","NO")</f>
        <v>NO</v>
      </c>
      <c r="AO1086" s="197" t="str">
        <f t="shared" si="778"/>
        <v>N/A</v>
      </c>
      <c r="AP1086" s="197">
        <f t="shared" si="779"/>
        <v>0</v>
      </c>
      <c r="AQ1086" s="198">
        <f t="shared" si="780"/>
        <v>0</v>
      </c>
      <c r="AR1086" s="196">
        <f>IFERROR(SQRT(($E1086-$E$1136)^2+($H1086-$H$1136)^2),0)</f>
        <v>0.3335492763468389</v>
      </c>
      <c r="AS1086" s="197" t="str">
        <f>IF(AR1086&lt;=SMALL(AR$3:AR$1130,1),"MAS PARECIDO","NO")</f>
        <v>NO</v>
      </c>
      <c r="AT1086" s="197" t="str">
        <f>IF(AR1086&lt;=SMALL(AR$3:AR$1130,5),"SIMILAR","NO")</f>
        <v>NO</v>
      </c>
      <c r="AU1086" s="197" t="str">
        <f t="shared" si="781"/>
        <v>N/A</v>
      </c>
      <c r="AV1086" s="197">
        <f t="shared" si="782"/>
        <v>0</v>
      </c>
      <c r="AW1086" s="198">
        <f t="shared" si="783"/>
        <v>0</v>
      </c>
      <c r="AX1086" s="199">
        <f>IFERROR(SQRT(($E1086-$E$1136)^2+($K1086-$K$1136)^2),0)</f>
        <v>0.20035969814408491</v>
      </c>
      <c r="AY1086" s="197" t="str">
        <f>IF(AX1086&lt;=SMALL(AX$3:AX$1130,1),"MAS PARECIDO","NO")</f>
        <v>NO</v>
      </c>
      <c r="AZ1086" s="197" t="str">
        <f>IF(AX1086&lt;=SMALL(AX$3:AX$1130,5),"SIMILAR","NO")</f>
        <v>NO</v>
      </c>
      <c r="BA1086" s="197" t="str">
        <f t="shared" si="784"/>
        <v>N/A</v>
      </c>
      <c r="BB1086" s="197">
        <f t="shared" si="785"/>
        <v>0</v>
      </c>
      <c r="BC1086" s="198">
        <f t="shared" si="786"/>
        <v>0</v>
      </c>
      <c r="BD1086" s="196">
        <f>IFERROR(SQRT(($E1086-$E$1136)^2+($O1086-$O$1136)^2),0)</f>
        <v>1.2000360010800324E-2</v>
      </c>
      <c r="BE1086" s="197" t="str">
        <f>IF(BD1086&lt;=SMALL(BD$3:BD$1130,1),"MAS PARECIDO","NO")</f>
        <v>NO</v>
      </c>
      <c r="BF1086" s="197" t="str">
        <f>IF(BD1086&lt;=SMALL(BD$3:BD$1130,5),"SIMILAR","NO")</f>
        <v>NO</v>
      </c>
      <c r="BG1086" s="197" t="str">
        <f t="shared" si="787"/>
        <v>N/A</v>
      </c>
      <c r="BH1086" s="197">
        <f t="shared" si="788"/>
        <v>0</v>
      </c>
      <c r="BI1086" s="198">
        <f t="shared" si="789"/>
        <v>0</v>
      </c>
      <c r="BJ1086" s="199">
        <f>IFERROR(SQRT(($E1086-$E$1136)^2+($R1086-$R$1136)^2),0)</f>
        <v>1.2000360010800324E-2</v>
      </c>
      <c r="BK1086" s="197" t="str">
        <f>IF(BJ1086&lt;=SMALL(BJ$3:BJ$1130,1),"MAS PARECIDO","NO")</f>
        <v>NO</v>
      </c>
      <c r="BL1086" s="197" t="str">
        <f>IF(BJ1086&lt;=SMALL(BJ$3:BJ$1130,5),"SIMILAR","NO")</f>
        <v>NO</v>
      </c>
      <c r="BM1086" s="197" t="str">
        <f t="shared" si="790"/>
        <v>N/A</v>
      </c>
      <c r="BN1086" s="197">
        <f t="shared" si="791"/>
        <v>0</v>
      </c>
      <c r="BO1086" s="198">
        <f t="shared" si="792"/>
        <v>0</v>
      </c>
      <c r="BP1086" s="199">
        <f>IFERROR(SQRT(($E1086-$E$1136)^2+($U1086-$U$1136)^2),0)</f>
        <v>1.2000360010800324E-2</v>
      </c>
      <c r="BQ1086" s="197" t="str">
        <f>IF(BP1086&lt;=SMALL(BP$3:BP$1130,1),"MAS PARECIDO","NO")</f>
        <v>NO</v>
      </c>
      <c r="BR1086" s="197" t="str">
        <f>IF(BP1086&lt;=SMALL(BP$3:BP$1130,5),"SIMILAR","NO")</f>
        <v>NO</v>
      </c>
      <c r="BS1086" s="197" t="str">
        <f t="shared" si="793"/>
        <v>N/A</v>
      </c>
      <c r="BT1086" s="197">
        <f t="shared" si="794"/>
        <v>0</v>
      </c>
      <c r="BU1086" s="198">
        <f t="shared" si="795"/>
        <v>0</v>
      </c>
      <c r="BV1086" s="199">
        <f>IFERROR(SQRT(($E1086-$E$1136)^2+($X1086-$X$1136)^2),0)</f>
        <v>1.2000360010800324E-2</v>
      </c>
      <c r="BW1086" s="197" t="str">
        <f>IF(BV1086&lt;=SMALL(BV$3:BV$1130,1),"MAS PARECIDO","NO")</f>
        <v>NO</v>
      </c>
      <c r="BX1086" s="197" t="str">
        <f>IF(BV1086&lt;=SMALL(BV$3:BV$1130,5),"SIMILAR","NO")</f>
        <v>NO</v>
      </c>
      <c r="BY1086" s="197" t="str">
        <f t="shared" si="796"/>
        <v>N/A</v>
      </c>
      <c r="BZ1086" s="197">
        <f t="shared" si="797"/>
        <v>0</v>
      </c>
      <c r="CA1086" s="198">
        <f t="shared" si="798"/>
        <v>0</v>
      </c>
      <c r="CB1086" s="199">
        <f>IFERROR(SQRT(($E1086-$E$1136)^2+($AA1086-$AA$1136)^2),0)</f>
        <v>1.2000360010800324E-2</v>
      </c>
      <c r="CC1086" s="197" t="str">
        <f>IF(CB1086&lt;=SMALL(CB$3:CB$1130,1),"MAS PARECIDO","NO")</f>
        <v>NO</v>
      </c>
      <c r="CD1086" s="197" t="str">
        <f>IF(CB1086&lt;=SMALL(CB$3:CB$1130,5),"SIMILAR","NO")</f>
        <v>NO</v>
      </c>
      <c r="CE1086" s="197" t="str">
        <f t="shared" si="799"/>
        <v>N/A</v>
      </c>
      <c r="CF1086" s="197">
        <f t="shared" si="800"/>
        <v>0</v>
      </c>
      <c r="CG1086" s="198">
        <f t="shared" si="801"/>
        <v>0</v>
      </c>
      <c r="CH1086" s="199">
        <f>IFERROR(SQRT(($E1086-$E$1136)^2+($AD1086-$AD$1136)^2),0)</f>
        <v>1.2000360010800324E-2</v>
      </c>
      <c r="CI1086" s="197" t="str">
        <f>IF(CH1086&lt;=SMALL(CH$3:CH$1130,1),"MAS PARECIDO","NO")</f>
        <v>NO</v>
      </c>
      <c r="CJ1086" s="197" t="str">
        <f>IF(CH1086&lt;=SMALL(CH$3:CH$1130,5),"SIMILAR","NO")</f>
        <v>NO</v>
      </c>
      <c r="CK1086" s="197" t="str">
        <f t="shared" si="802"/>
        <v>N/A</v>
      </c>
      <c r="CL1086" s="197">
        <f t="shared" si="803"/>
        <v>0</v>
      </c>
      <c r="CM1086" s="198">
        <f t="shared" si="804"/>
        <v>0</v>
      </c>
      <c r="CN1086" s="199">
        <f>IFERROR(SQRT(($E1086-$E$1136)^2+($AG1086-$AG$1136)^2),0)</f>
        <v>1.2000360010800324E-2</v>
      </c>
      <c r="CO1086" s="197" t="str">
        <f>IF(CN1086&lt;=SMALL(CN$3:CN$1130,1),"MAS PARECIDO","NO")</f>
        <v>NO</v>
      </c>
      <c r="CP1086" s="197" t="str">
        <f>IF(CN1086&lt;=SMALL(CN$3:CN$1130,5),"SIMILAR","NO")</f>
        <v>NO</v>
      </c>
      <c r="CQ1086" s="197" t="str">
        <f t="shared" si="805"/>
        <v>N/A</v>
      </c>
      <c r="CR1086" s="197">
        <f t="shared" si="806"/>
        <v>0</v>
      </c>
      <c r="CS1086" s="198">
        <f t="shared" si="807"/>
        <v>0</v>
      </c>
      <c r="CT1086" s="199">
        <f>IFERROR(SQRT(($E1086-$E$1136)^2+($AJ1086-$AJ$1136)^2),0)</f>
        <v>1.2000360010800324E-2</v>
      </c>
      <c r="CU1086" s="197" t="str">
        <f>IF(CT1086&lt;=SMALL(CT$3:CT$1130,1),"MAS PARECIDO","NO")</f>
        <v>NO</v>
      </c>
      <c r="CV1086" s="197" t="str">
        <f>IF(CT1086&lt;=SMALL(CT$3:CT$1130,5),"SIMILAR","NO")</f>
        <v>NO</v>
      </c>
      <c r="CW1086" s="197" t="str">
        <f t="shared" si="808"/>
        <v>N/A</v>
      </c>
      <c r="CX1086" s="197">
        <f t="shared" si="809"/>
        <v>0</v>
      </c>
      <c r="CY1086" s="198">
        <f t="shared" si="810"/>
        <v>0</v>
      </c>
      <c r="CZ1086" s="2">
        <v>0</v>
      </c>
      <c r="DA1086" s="2" t="s">
        <v>2892</v>
      </c>
      <c r="DB1086" s="2">
        <v>0</v>
      </c>
      <c r="DC1086" s="2" t="s">
        <v>189</v>
      </c>
    </row>
    <row r="1087" spans="1:107">
      <c r="A1087" s="24" t="s">
        <v>1230</v>
      </c>
      <c r="B1087" s="46">
        <v>40861.589999999997</v>
      </c>
      <c r="C1087" s="190">
        <f>(B1087-$B$1132)/($B$1133-$B$1132)</f>
        <v>4.2498294351071463E-2</v>
      </c>
      <c r="D1087" s="46">
        <v>6000</v>
      </c>
      <c r="E1087" s="190">
        <f>(D1087-$D$1132)/($D$1133-$D$1132)</f>
        <v>1.1970359110773323E-2</v>
      </c>
      <c r="F1087" s="46" t="s">
        <v>187</v>
      </c>
      <c r="G1087" s="192">
        <f>VLOOKUP(F1087,'DATOS DE SOPORTE'!$Y$5:$Z$8,2,FALSE)</f>
        <v>4</v>
      </c>
      <c r="H1087" s="190">
        <f>(G1087-$G$1132)/($G$1133-$G$1132)</f>
        <v>1</v>
      </c>
      <c r="I1087" s="50">
        <v>0</v>
      </c>
      <c r="J1087" s="200">
        <f t="shared" si="770"/>
        <v>0</v>
      </c>
      <c r="K1087" s="190">
        <f>(J1087-$J$1132)/($J$1133-$J$1132)</f>
        <v>0</v>
      </c>
      <c r="L1087" s="193" t="str">
        <f t="shared" si="771"/>
        <v>NO</v>
      </c>
      <c r="M1087" s="46" t="s">
        <v>192</v>
      </c>
      <c r="N1087" s="192">
        <f t="shared" si="772"/>
        <v>2</v>
      </c>
      <c r="O1087" s="190">
        <f>(N1087-N$1132)/(N$1133-N$1132)</f>
        <v>1</v>
      </c>
      <c r="P1087" s="46" t="s">
        <v>196</v>
      </c>
      <c r="Q1087" s="192">
        <f t="shared" si="773"/>
        <v>1</v>
      </c>
      <c r="R1087" s="190">
        <f>(Q1087-Q$1132)/(Q$1133-Q$1132)</f>
        <v>0</v>
      </c>
      <c r="S1087" s="46" t="s">
        <v>194</v>
      </c>
      <c r="T1087" s="192">
        <f t="shared" si="774"/>
        <v>1</v>
      </c>
      <c r="U1087" s="190">
        <f>(T1087-T$1132)/(T$1133-T$1132)</f>
        <v>0</v>
      </c>
      <c r="V1087" s="46" t="s">
        <v>62</v>
      </c>
      <c r="W1087" s="194">
        <f>VLOOKUP(V1087,'DATOS DE SOPORTE'!$S$5:$T$10,2,FALSE)</f>
        <v>1</v>
      </c>
      <c r="X1087" s="201">
        <f>(W1087-W$1132)/(W$1133-W$1132)</f>
        <v>0</v>
      </c>
      <c r="Y1087" s="46" t="s">
        <v>136</v>
      </c>
      <c r="Z1087" s="194">
        <f t="shared" si="775"/>
        <v>2</v>
      </c>
      <c r="AA1087" s="201">
        <f>(Z1087-Z$1132)/(Z$1133-Z$1132)</f>
        <v>1</v>
      </c>
      <c r="AB1087" s="46" t="s">
        <v>136</v>
      </c>
      <c r="AC1087" s="194">
        <f t="shared" si="776"/>
        <v>2</v>
      </c>
      <c r="AD1087" s="201">
        <f>(AC1087-AC$1132)/(AC$1133-AC$1132)</f>
        <v>1</v>
      </c>
      <c r="AE1087" s="46" t="s">
        <v>188</v>
      </c>
      <c r="AF1087" s="194">
        <f t="shared" si="777"/>
        <v>1</v>
      </c>
      <c r="AG1087" s="201">
        <f>(AF1087-AF$1132)/(AF$1133-AF$1132)</f>
        <v>0</v>
      </c>
      <c r="AH1087" s="24" t="s">
        <v>67</v>
      </c>
      <c r="AI1087" s="194">
        <f>VLOOKUP(AH1087,'DATOS DE SOPORTE'!$V$5:$W$8,2,FALSE)</f>
        <v>1</v>
      </c>
      <c r="AJ1087" s="201">
        <f>(AI1087-AI$1132)/(AI$1133-AI$1132)</f>
        <v>0</v>
      </c>
      <c r="AK1087" s="58" t="str">
        <f t="shared" si="769"/>
        <v>Bueno</v>
      </c>
      <c r="AL1087" s="196">
        <f>IFERROR(SQRT(($E1087-$E$1136)^2+($C1087-$C$1136)^2),0)</f>
        <v>0.16308284421199493</v>
      </c>
      <c r="AM1087" s="197" t="str">
        <f>IF(AL1087&lt;=SMALL($AL$3:$AL$1130,1),"MAS PARECIDO","NO")</f>
        <v>NO</v>
      </c>
      <c r="AN1087" s="197" t="str">
        <f>IF(AL1087&lt;=SMALL($AL$3:$AL$1130,5),"SIMILAR","NO")</f>
        <v>NO</v>
      </c>
      <c r="AO1087" s="197" t="str">
        <f t="shared" si="778"/>
        <v>N/A</v>
      </c>
      <c r="AP1087" s="197">
        <f t="shared" si="779"/>
        <v>0</v>
      </c>
      <c r="AQ1087" s="198">
        <f t="shared" si="780"/>
        <v>0</v>
      </c>
      <c r="AR1087" s="196">
        <f>IFERROR(SQRT(($E1087-$E$1136)^2+($H1087-$H$1136)^2),0)</f>
        <v>0.66677466439932565</v>
      </c>
      <c r="AS1087" s="197" t="str">
        <f>IF(AR1087&lt;=SMALL(AR$3:AR$1130,1),"MAS PARECIDO","NO")</f>
        <v>NO</v>
      </c>
      <c r="AT1087" s="197" t="str">
        <f>IF(AR1087&lt;=SMALL(AR$3:AR$1130,5),"SIMILAR","NO")</f>
        <v>NO</v>
      </c>
      <c r="AU1087" s="197" t="str">
        <f t="shared" si="781"/>
        <v>N/A</v>
      </c>
      <c r="AV1087" s="197">
        <f t="shared" si="782"/>
        <v>0</v>
      </c>
      <c r="AW1087" s="198">
        <f t="shared" si="783"/>
        <v>0</v>
      </c>
      <c r="AX1087" s="199">
        <f>IFERROR(SQRT(($E1087-$E$1136)^2+($K1087-$K$1136)^2),0)</f>
        <v>0.20035969814408491</v>
      </c>
      <c r="AY1087" s="197" t="str">
        <f>IF(AX1087&lt;=SMALL(AX$3:AX$1130,1),"MAS PARECIDO","NO")</f>
        <v>NO</v>
      </c>
      <c r="AZ1087" s="197" t="str">
        <f>IF(AX1087&lt;=SMALL(AX$3:AX$1130,5),"SIMILAR","NO")</f>
        <v>NO</v>
      </c>
      <c r="BA1087" s="197" t="str">
        <f t="shared" si="784"/>
        <v>N/A</v>
      </c>
      <c r="BB1087" s="197">
        <f t="shared" si="785"/>
        <v>0</v>
      </c>
      <c r="BC1087" s="198">
        <f t="shared" si="786"/>
        <v>0</v>
      </c>
      <c r="BD1087" s="196">
        <f>IFERROR(SQRT(($E1087-$E$1136)^2+($O1087-$O$1136)^2),0)</f>
        <v>1.2000360010800324E-2</v>
      </c>
      <c r="BE1087" s="197" t="str">
        <f>IF(BD1087&lt;=SMALL(BD$3:BD$1130,1),"MAS PARECIDO","NO")</f>
        <v>NO</v>
      </c>
      <c r="BF1087" s="197" t="str">
        <f>IF(BD1087&lt;=SMALL(BD$3:BD$1130,5),"SIMILAR","NO")</f>
        <v>NO</v>
      </c>
      <c r="BG1087" s="197" t="str">
        <f t="shared" si="787"/>
        <v>N/A</v>
      </c>
      <c r="BH1087" s="197">
        <f t="shared" si="788"/>
        <v>0</v>
      </c>
      <c r="BI1087" s="198">
        <f t="shared" si="789"/>
        <v>0</v>
      </c>
      <c r="BJ1087" s="199">
        <f>IFERROR(SQRT(($E1087-$E$1136)^2+($R1087-$R$1136)^2),0)</f>
        <v>0.50014398790787118</v>
      </c>
      <c r="BK1087" s="197" t="str">
        <f>IF(BJ1087&lt;=SMALL(BJ$3:BJ$1130,1),"MAS PARECIDO","NO")</f>
        <v>NO</v>
      </c>
      <c r="BL1087" s="197" t="str">
        <f>IF(BJ1087&lt;=SMALL(BJ$3:BJ$1130,5),"SIMILAR","NO")</f>
        <v>NO</v>
      </c>
      <c r="BM1087" s="197" t="str">
        <f t="shared" si="790"/>
        <v>N/A</v>
      </c>
      <c r="BN1087" s="197">
        <f t="shared" si="791"/>
        <v>0</v>
      </c>
      <c r="BO1087" s="198">
        <f t="shared" si="792"/>
        <v>0</v>
      </c>
      <c r="BP1087" s="199">
        <f>IFERROR(SQRT(($E1087-$E$1136)^2+($U1087-$U$1136)^2),0)</f>
        <v>1.2000360010800324E-2</v>
      </c>
      <c r="BQ1087" s="197" t="str">
        <f>IF(BP1087&lt;=SMALL(BP$3:BP$1130,1),"MAS PARECIDO","NO")</f>
        <v>NO</v>
      </c>
      <c r="BR1087" s="197" t="str">
        <f>IF(BP1087&lt;=SMALL(BP$3:BP$1130,5),"SIMILAR","NO")</f>
        <v>NO</v>
      </c>
      <c r="BS1087" s="197" t="str">
        <f t="shared" si="793"/>
        <v>N/A</v>
      </c>
      <c r="BT1087" s="197">
        <f t="shared" si="794"/>
        <v>0</v>
      </c>
      <c r="BU1087" s="198">
        <f t="shared" si="795"/>
        <v>0</v>
      </c>
      <c r="BV1087" s="199">
        <f>IFERROR(SQRT(($E1087-$E$1136)^2+($X1087-$X$1136)^2),0)</f>
        <v>1.2000360010800324E-2</v>
      </c>
      <c r="BW1087" s="197" t="str">
        <f>IF(BV1087&lt;=SMALL(BV$3:BV$1130,1),"MAS PARECIDO","NO")</f>
        <v>NO</v>
      </c>
      <c r="BX1087" s="197" t="str">
        <f>IF(BV1087&lt;=SMALL(BV$3:BV$1130,5),"SIMILAR","NO")</f>
        <v>NO</v>
      </c>
      <c r="BY1087" s="197" t="str">
        <f t="shared" si="796"/>
        <v>N/A</v>
      </c>
      <c r="BZ1087" s="197">
        <f t="shared" si="797"/>
        <v>0</v>
      </c>
      <c r="CA1087" s="198">
        <f t="shared" si="798"/>
        <v>0</v>
      </c>
      <c r="CB1087" s="199">
        <f>IFERROR(SQRT(($E1087-$E$1136)^2+($AA1087-$AA$1136)^2),0)</f>
        <v>1.00007200172807</v>
      </c>
      <c r="CC1087" s="197" t="str">
        <f>IF(CB1087&lt;=SMALL(CB$3:CB$1130,1),"MAS PARECIDO","NO")</f>
        <v>NO</v>
      </c>
      <c r="CD1087" s="197" t="str">
        <f>IF(CB1087&lt;=SMALL(CB$3:CB$1130,5),"SIMILAR","NO")</f>
        <v>NO</v>
      </c>
      <c r="CE1087" s="197" t="str">
        <f t="shared" si="799"/>
        <v>N/A</v>
      </c>
      <c r="CF1087" s="197">
        <f t="shared" si="800"/>
        <v>0</v>
      </c>
      <c r="CG1087" s="198">
        <f t="shared" si="801"/>
        <v>0</v>
      </c>
      <c r="CH1087" s="199">
        <f>IFERROR(SQRT(($E1087-$E$1136)^2+($AD1087-$AD$1136)^2),0)</f>
        <v>1.2000360010800324E-2</v>
      </c>
      <c r="CI1087" s="197" t="str">
        <f>IF(CH1087&lt;=SMALL(CH$3:CH$1130,1),"MAS PARECIDO","NO")</f>
        <v>NO</v>
      </c>
      <c r="CJ1087" s="197" t="str">
        <f>IF(CH1087&lt;=SMALL(CH$3:CH$1130,5),"SIMILAR","NO")</f>
        <v>NO</v>
      </c>
      <c r="CK1087" s="197" t="str">
        <f t="shared" si="802"/>
        <v>N/A</v>
      </c>
      <c r="CL1087" s="197">
        <f t="shared" si="803"/>
        <v>0</v>
      </c>
      <c r="CM1087" s="198">
        <f t="shared" si="804"/>
        <v>0</v>
      </c>
      <c r="CN1087" s="199">
        <f>IFERROR(SQRT(($E1087-$E$1136)^2+($AG1087-$AG$1136)^2),0)</f>
        <v>1.00007200172807</v>
      </c>
      <c r="CO1087" s="197" t="str">
        <f>IF(CN1087&lt;=SMALL(CN$3:CN$1130,1),"MAS PARECIDO","NO")</f>
        <v>NO</v>
      </c>
      <c r="CP1087" s="197" t="str">
        <f>IF(CN1087&lt;=SMALL(CN$3:CN$1130,5),"SIMILAR","NO")</f>
        <v>NO</v>
      </c>
      <c r="CQ1087" s="197" t="str">
        <f t="shared" si="805"/>
        <v>N/A</v>
      </c>
      <c r="CR1087" s="197">
        <f t="shared" si="806"/>
        <v>0</v>
      </c>
      <c r="CS1087" s="198">
        <f t="shared" si="807"/>
        <v>0</v>
      </c>
      <c r="CT1087" s="199">
        <f>IFERROR(SQRT(($E1087-$E$1136)^2+($AJ1087-$AJ$1136)^2),0)</f>
        <v>1.2000360010800324E-2</v>
      </c>
      <c r="CU1087" s="197" t="str">
        <f>IF(CT1087&lt;=SMALL(CT$3:CT$1130,1),"MAS PARECIDO","NO")</f>
        <v>NO</v>
      </c>
      <c r="CV1087" s="197" t="str">
        <f>IF(CT1087&lt;=SMALL(CT$3:CT$1130,5),"SIMILAR","NO")</f>
        <v>NO</v>
      </c>
      <c r="CW1087" s="197" t="str">
        <f t="shared" si="808"/>
        <v>N/A</v>
      </c>
      <c r="CX1087" s="197">
        <f t="shared" si="809"/>
        <v>0</v>
      </c>
      <c r="CY1087" s="198">
        <f t="shared" si="810"/>
        <v>0</v>
      </c>
      <c r="CZ1087" s="2">
        <v>0</v>
      </c>
      <c r="DA1087" s="2" t="s">
        <v>2893</v>
      </c>
      <c r="DB1087" s="2">
        <v>0</v>
      </c>
      <c r="DC1087" s="2" t="s">
        <v>189</v>
      </c>
    </row>
    <row r="1088" spans="1:107">
      <c r="A1088" s="24" t="s">
        <v>1231</v>
      </c>
      <c r="B1088" s="46">
        <v>104168.84</v>
      </c>
      <c r="C1088" s="190">
        <f>(B1088-$B$1132)/($B$1133-$B$1132)</f>
        <v>0.11649897496247524</v>
      </c>
      <c r="D1088" s="46">
        <v>25000</v>
      </c>
      <c r="E1088" s="190">
        <f>(D1088-$D$1132)/($D$1133-$D$1132)</f>
        <v>4.9971499144974348E-2</v>
      </c>
      <c r="F1088" s="46" t="s">
        <v>53</v>
      </c>
      <c r="G1088" s="192">
        <f>VLOOKUP(F1088,'DATOS DE SOPORTE'!$Y$5:$Z$8,2,FALSE)</f>
        <v>2</v>
      </c>
      <c r="H1088" s="190">
        <f>(G1088-$G$1132)/($G$1133-$G$1132)</f>
        <v>0.33333333333333331</v>
      </c>
      <c r="I1088" s="50">
        <v>1</v>
      </c>
      <c r="J1088" s="200">
        <f t="shared" si="770"/>
        <v>1</v>
      </c>
      <c r="K1088" s="190">
        <f>(J1088-$J$1132)/($J$1133-$J$1132)</f>
        <v>0.2</v>
      </c>
      <c r="L1088" s="193" t="str">
        <f t="shared" si="771"/>
        <v>SI</v>
      </c>
      <c r="M1088" s="46" t="s">
        <v>192</v>
      </c>
      <c r="N1088" s="192">
        <f t="shared" si="772"/>
        <v>2</v>
      </c>
      <c r="O1088" s="190">
        <f>(N1088-N$1132)/(N$1133-N$1132)</f>
        <v>1</v>
      </c>
      <c r="P1088" s="46" t="s">
        <v>58</v>
      </c>
      <c r="Q1088" s="192">
        <f t="shared" si="773"/>
        <v>3</v>
      </c>
      <c r="R1088" s="190">
        <f>(Q1088-Q$1132)/(Q$1133-Q$1132)</f>
        <v>1</v>
      </c>
      <c r="S1088" s="46" t="s">
        <v>60</v>
      </c>
      <c r="T1088" s="192">
        <f t="shared" si="774"/>
        <v>2</v>
      </c>
      <c r="U1088" s="190">
        <f>(T1088-T$1132)/(T$1133-T$1132)</f>
        <v>1</v>
      </c>
      <c r="V1088" s="46" t="s">
        <v>62</v>
      </c>
      <c r="W1088" s="194">
        <f>VLOOKUP(V1088,'DATOS DE SOPORTE'!$S$5:$T$10,2,FALSE)</f>
        <v>1</v>
      </c>
      <c r="X1088" s="201">
        <f>(W1088-W$1132)/(W$1133-W$1132)</f>
        <v>0</v>
      </c>
      <c r="Y1088" s="46" t="s">
        <v>188</v>
      </c>
      <c r="Z1088" s="194">
        <f t="shared" si="775"/>
        <v>1</v>
      </c>
      <c r="AA1088" s="201">
        <f>(Z1088-Z$1132)/(Z$1133-Z$1132)</f>
        <v>0</v>
      </c>
      <c r="AB1088" s="46" t="s">
        <v>136</v>
      </c>
      <c r="AC1088" s="194">
        <f t="shared" si="776"/>
        <v>2</v>
      </c>
      <c r="AD1088" s="201">
        <f>(AC1088-AC$1132)/(AC$1133-AC$1132)</f>
        <v>1</v>
      </c>
      <c r="AE1088" s="46" t="s">
        <v>188</v>
      </c>
      <c r="AF1088" s="194">
        <f t="shared" si="777"/>
        <v>1</v>
      </c>
      <c r="AG1088" s="201">
        <f>(AF1088-AF$1132)/(AF$1133-AF$1132)</f>
        <v>0</v>
      </c>
      <c r="AH1088" s="24" t="s">
        <v>67</v>
      </c>
      <c r="AI1088" s="194">
        <f>VLOOKUP(AH1088,'DATOS DE SOPORTE'!$V$5:$W$8,2,FALSE)</f>
        <v>1</v>
      </c>
      <c r="AJ1088" s="201">
        <f>(AI1088-AI$1132)/(AI$1133-AI$1132)</f>
        <v>0</v>
      </c>
      <c r="AK1088" s="58" t="str">
        <f t="shared" si="769"/>
        <v>Bueno</v>
      </c>
      <c r="AL1088" s="196">
        <f>IFERROR(SQRT(($E1088-$E$1136)^2+($C1088-$C$1136)^2),0)</f>
        <v>0.10177036641367404</v>
      </c>
      <c r="AM1088" s="197" t="str">
        <f>IF(AL1088&lt;=SMALL($AL$3:$AL$1130,1),"MAS PARECIDO","NO")</f>
        <v>NO</v>
      </c>
      <c r="AN1088" s="197" t="str">
        <f>IF(AL1088&lt;=SMALL($AL$3:$AL$1130,5),"SIMILAR","NO")</f>
        <v>NO</v>
      </c>
      <c r="AO1088" s="197" t="str">
        <f t="shared" si="778"/>
        <v>N/A</v>
      </c>
      <c r="AP1088" s="197">
        <f t="shared" si="779"/>
        <v>0</v>
      </c>
      <c r="AQ1088" s="198">
        <f t="shared" si="780"/>
        <v>0</v>
      </c>
      <c r="AR1088" s="196">
        <f>IFERROR(SQRT(($E1088-$E$1136)^2+($H1088-$H$1136)^2),0)</f>
        <v>5.0001500045001347E-2</v>
      </c>
      <c r="AS1088" s="197" t="str">
        <f>IF(AR1088&lt;=SMALL(AR$3:AR$1130,1),"MAS PARECIDO","NO")</f>
        <v>NO</v>
      </c>
      <c r="AT1088" s="197" t="str">
        <f>IF(AR1088&lt;=SMALL(AR$3:AR$1130,5),"SIMILAR","NO")</f>
        <v>NO</v>
      </c>
      <c r="AU1088" s="197" t="str">
        <f t="shared" si="781"/>
        <v>N/A</v>
      </c>
      <c r="AV1088" s="197">
        <f t="shared" si="782"/>
        <v>0</v>
      </c>
      <c r="AW1088" s="198">
        <f t="shared" si="783"/>
        <v>0</v>
      </c>
      <c r="AX1088" s="199">
        <f>IFERROR(SQRT(($E1088-$E$1136)^2+($K1088-$K$1136)^2),0)</f>
        <v>5.0001500045001347E-2</v>
      </c>
      <c r="AY1088" s="197" t="str">
        <f>IF(AX1088&lt;=SMALL(AX$3:AX$1130,1),"MAS PARECIDO","NO")</f>
        <v>NO</v>
      </c>
      <c r="AZ1088" s="197" t="str">
        <f>IF(AX1088&lt;=SMALL(AX$3:AX$1130,5),"SIMILAR","NO")</f>
        <v>NO</v>
      </c>
      <c r="BA1088" s="197" t="str">
        <f t="shared" si="784"/>
        <v>N/A</v>
      </c>
      <c r="BB1088" s="197">
        <f t="shared" si="785"/>
        <v>0</v>
      </c>
      <c r="BC1088" s="198">
        <f t="shared" si="786"/>
        <v>0</v>
      </c>
      <c r="BD1088" s="196">
        <f>IFERROR(SQRT(($E1088-$E$1136)^2+($O1088-$O$1136)^2),0)</f>
        <v>5.0001500045001347E-2</v>
      </c>
      <c r="BE1088" s="197" t="str">
        <f>IF(BD1088&lt;=SMALL(BD$3:BD$1130,1),"MAS PARECIDO","NO")</f>
        <v>NO</v>
      </c>
      <c r="BF1088" s="197" t="str">
        <f>IF(BD1088&lt;=SMALL(BD$3:BD$1130,5),"SIMILAR","NO")</f>
        <v>NO</v>
      </c>
      <c r="BG1088" s="197" t="str">
        <f t="shared" si="787"/>
        <v>N/A</v>
      </c>
      <c r="BH1088" s="197">
        <f t="shared" si="788"/>
        <v>0</v>
      </c>
      <c r="BI1088" s="198">
        <f t="shared" si="789"/>
        <v>0</v>
      </c>
      <c r="BJ1088" s="199">
        <f>IFERROR(SQRT(($E1088-$E$1136)^2+($R1088-$R$1136)^2),0)</f>
        <v>0.50249393031831757</v>
      </c>
      <c r="BK1088" s="197" t="str">
        <f>IF(BJ1088&lt;=SMALL(BJ$3:BJ$1130,1),"MAS PARECIDO","NO")</f>
        <v>NO</v>
      </c>
      <c r="BL1088" s="197" t="str">
        <f>IF(BJ1088&lt;=SMALL(BJ$3:BJ$1130,5),"SIMILAR","NO")</f>
        <v>NO</v>
      </c>
      <c r="BM1088" s="197" t="str">
        <f t="shared" si="790"/>
        <v>N/A</v>
      </c>
      <c r="BN1088" s="197">
        <f t="shared" si="791"/>
        <v>0</v>
      </c>
      <c r="BO1088" s="198">
        <f t="shared" si="792"/>
        <v>0</v>
      </c>
      <c r="BP1088" s="199">
        <f>IFERROR(SQRT(($E1088-$E$1136)^2+($U1088-$U$1136)^2),0)</f>
        <v>1.0012492946348328</v>
      </c>
      <c r="BQ1088" s="197" t="str">
        <f>IF(BP1088&lt;=SMALL(BP$3:BP$1130,1),"MAS PARECIDO","NO")</f>
        <v>NO</v>
      </c>
      <c r="BR1088" s="197" t="str">
        <f>IF(BP1088&lt;=SMALL(BP$3:BP$1130,5),"SIMILAR","NO")</f>
        <v>NO</v>
      </c>
      <c r="BS1088" s="197" t="str">
        <f t="shared" si="793"/>
        <v>N/A</v>
      </c>
      <c r="BT1088" s="197">
        <f t="shared" si="794"/>
        <v>0</v>
      </c>
      <c r="BU1088" s="198">
        <f t="shared" si="795"/>
        <v>0</v>
      </c>
      <c r="BV1088" s="199">
        <f>IFERROR(SQRT(($E1088-$E$1136)^2+($X1088-$X$1136)^2),0)</f>
        <v>5.0001500045001347E-2</v>
      </c>
      <c r="BW1088" s="197" t="str">
        <f>IF(BV1088&lt;=SMALL(BV$3:BV$1130,1),"MAS PARECIDO","NO")</f>
        <v>NO</v>
      </c>
      <c r="BX1088" s="197" t="str">
        <f>IF(BV1088&lt;=SMALL(BV$3:BV$1130,5),"SIMILAR","NO")</f>
        <v>NO</v>
      </c>
      <c r="BY1088" s="197" t="str">
        <f t="shared" si="796"/>
        <v>N/A</v>
      </c>
      <c r="BZ1088" s="197">
        <f t="shared" si="797"/>
        <v>0</v>
      </c>
      <c r="CA1088" s="198">
        <f t="shared" si="798"/>
        <v>0</v>
      </c>
      <c r="CB1088" s="199">
        <f>IFERROR(SQRT(($E1088-$E$1136)^2+($AA1088-$AA$1136)^2),0)</f>
        <v>5.0001500045001347E-2</v>
      </c>
      <c r="CC1088" s="197" t="str">
        <f>IF(CB1088&lt;=SMALL(CB$3:CB$1130,1),"MAS PARECIDO","NO")</f>
        <v>NO</v>
      </c>
      <c r="CD1088" s="197" t="str">
        <f>IF(CB1088&lt;=SMALL(CB$3:CB$1130,5),"SIMILAR","NO")</f>
        <v>NO</v>
      </c>
      <c r="CE1088" s="197" t="str">
        <f t="shared" si="799"/>
        <v>N/A</v>
      </c>
      <c r="CF1088" s="197">
        <f t="shared" si="800"/>
        <v>0</v>
      </c>
      <c r="CG1088" s="198">
        <f t="shared" si="801"/>
        <v>0</v>
      </c>
      <c r="CH1088" s="199">
        <f>IFERROR(SQRT(($E1088-$E$1136)^2+($AD1088-$AD$1136)^2),0)</f>
        <v>5.0001500045001347E-2</v>
      </c>
      <c r="CI1088" s="197" t="str">
        <f>IF(CH1088&lt;=SMALL(CH$3:CH$1130,1),"MAS PARECIDO","NO")</f>
        <v>NO</v>
      </c>
      <c r="CJ1088" s="197" t="str">
        <f>IF(CH1088&lt;=SMALL(CH$3:CH$1130,5),"SIMILAR","NO")</f>
        <v>NO</v>
      </c>
      <c r="CK1088" s="197" t="str">
        <f t="shared" si="802"/>
        <v>N/A</v>
      </c>
      <c r="CL1088" s="197">
        <f t="shared" si="803"/>
        <v>0</v>
      </c>
      <c r="CM1088" s="198">
        <f t="shared" si="804"/>
        <v>0</v>
      </c>
      <c r="CN1088" s="199">
        <f>IFERROR(SQRT(($E1088-$E$1136)^2+($AG1088-$AG$1136)^2),0)</f>
        <v>1.0012492946348328</v>
      </c>
      <c r="CO1088" s="197" t="str">
        <f>IF(CN1088&lt;=SMALL(CN$3:CN$1130,1),"MAS PARECIDO","NO")</f>
        <v>NO</v>
      </c>
      <c r="CP1088" s="197" t="str">
        <f>IF(CN1088&lt;=SMALL(CN$3:CN$1130,5),"SIMILAR","NO")</f>
        <v>NO</v>
      </c>
      <c r="CQ1088" s="197" t="str">
        <f t="shared" si="805"/>
        <v>N/A</v>
      </c>
      <c r="CR1088" s="197">
        <f t="shared" si="806"/>
        <v>0</v>
      </c>
      <c r="CS1088" s="198">
        <f t="shared" si="807"/>
        <v>0</v>
      </c>
      <c r="CT1088" s="199">
        <f>IFERROR(SQRT(($E1088-$E$1136)^2+($AJ1088-$AJ$1136)^2),0)</f>
        <v>5.0001500045001347E-2</v>
      </c>
      <c r="CU1088" s="197" t="str">
        <f>IF(CT1088&lt;=SMALL(CT$3:CT$1130,1),"MAS PARECIDO","NO")</f>
        <v>NO</v>
      </c>
      <c r="CV1088" s="197" t="str">
        <f>IF(CT1088&lt;=SMALL(CT$3:CT$1130,5),"SIMILAR","NO")</f>
        <v>NO</v>
      </c>
      <c r="CW1088" s="197" t="str">
        <f t="shared" si="808"/>
        <v>N/A</v>
      </c>
      <c r="CX1088" s="197">
        <f t="shared" si="809"/>
        <v>0</v>
      </c>
      <c r="CY1088" s="198">
        <f t="shared" si="810"/>
        <v>0</v>
      </c>
      <c r="CZ1088" s="2">
        <v>0</v>
      </c>
      <c r="DA1088" s="2" t="s">
        <v>2894</v>
      </c>
      <c r="DB1088" s="2">
        <v>0</v>
      </c>
      <c r="DC1088" s="2" t="s">
        <v>189</v>
      </c>
    </row>
    <row r="1089" spans="1:107">
      <c r="A1089" s="24" t="s">
        <v>1232</v>
      </c>
      <c r="B1089" s="46">
        <v>63500</v>
      </c>
      <c r="C1089" s="190">
        <f>(B1089-$B$1132)/($B$1133-$B$1132)</f>
        <v>6.8960630781101359E-2</v>
      </c>
      <c r="D1089" s="46">
        <v>25000</v>
      </c>
      <c r="E1089" s="190">
        <f>(D1089-$D$1132)/($D$1133-$D$1132)</f>
        <v>4.9971499144974348E-2</v>
      </c>
      <c r="F1089" s="46" t="s">
        <v>187</v>
      </c>
      <c r="G1089" s="192">
        <f>VLOOKUP(F1089,'DATOS DE SOPORTE'!$Y$5:$Z$8,2,FALSE)</f>
        <v>4</v>
      </c>
      <c r="H1089" s="190">
        <f>(G1089-$G$1132)/($G$1133-$G$1132)</f>
        <v>1</v>
      </c>
      <c r="I1089" s="50">
        <v>3</v>
      </c>
      <c r="J1089" s="200">
        <f t="shared" si="770"/>
        <v>3</v>
      </c>
      <c r="K1089" s="190">
        <f>(J1089-$J$1132)/($J$1133-$J$1132)</f>
        <v>0.6</v>
      </c>
      <c r="L1089" s="193" t="str">
        <f t="shared" si="771"/>
        <v>SI</v>
      </c>
      <c r="M1089" s="46" t="s">
        <v>192</v>
      </c>
      <c r="N1089" s="192">
        <f t="shared" si="772"/>
        <v>2</v>
      </c>
      <c r="O1089" s="190">
        <f>(N1089-N$1132)/(N$1133-N$1132)</f>
        <v>1</v>
      </c>
      <c r="P1089" s="46" t="s">
        <v>58</v>
      </c>
      <c r="Q1089" s="192">
        <f t="shared" si="773"/>
        <v>3</v>
      </c>
      <c r="R1089" s="190">
        <f>(Q1089-Q$1132)/(Q$1133-Q$1132)</f>
        <v>1</v>
      </c>
      <c r="S1089" s="46" t="s">
        <v>60</v>
      </c>
      <c r="T1089" s="192">
        <f t="shared" si="774"/>
        <v>2</v>
      </c>
      <c r="U1089" s="190">
        <f>(T1089-T$1132)/(T$1133-T$1132)</f>
        <v>1</v>
      </c>
      <c r="V1089" s="46" t="s">
        <v>198</v>
      </c>
      <c r="W1089" s="194">
        <f>VLOOKUP(V1089,'DATOS DE SOPORTE'!$S$5:$T$10,2,FALSE)</f>
        <v>4</v>
      </c>
      <c r="X1089" s="201">
        <f>(W1089-W$1132)/(W$1133-W$1132)</f>
        <v>0.6</v>
      </c>
      <c r="Y1089" s="46" t="s">
        <v>188</v>
      </c>
      <c r="Z1089" s="194">
        <f t="shared" si="775"/>
        <v>1</v>
      </c>
      <c r="AA1089" s="201">
        <f>(Z1089-Z$1132)/(Z$1133-Z$1132)</f>
        <v>0</v>
      </c>
      <c r="AB1089" s="46" t="s">
        <v>188</v>
      </c>
      <c r="AC1089" s="194">
        <f t="shared" si="776"/>
        <v>1</v>
      </c>
      <c r="AD1089" s="201">
        <f>(AC1089-AC$1132)/(AC$1133-AC$1132)</f>
        <v>0</v>
      </c>
      <c r="AE1089" s="46" t="s">
        <v>188</v>
      </c>
      <c r="AF1089" s="194">
        <f t="shared" si="777"/>
        <v>1</v>
      </c>
      <c r="AG1089" s="201">
        <f>(AF1089-AF$1132)/(AF$1133-AF$1132)</f>
        <v>0</v>
      </c>
      <c r="AH1089" s="24" t="s">
        <v>199</v>
      </c>
      <c r="AI1089" s="194">
        <f>VLOOKUP(AH1089,'DATOS DE SOPORTE'!$V$5:$W$8,2,FALSE)</f>
        <v>2</v>
      </c>
      <c r="AJ1089" s="201">
        <f>(AI1089-AI$1132)/(AI$1133-AI$1132)</f>
        <v>0.33333333333333331</v>
      </c>
      <c r="AK1089" s="58" t="str">
        <f t="shared" si="769"/>
        <v>Bueno</v>
      </c>
      <c r="AL1089" s="196">
        <f>IFERROR(SQRT(($E1089-$E$1136)^2+($C1089-$C$1136)^2),0)</f>
        <v>0.145067927283828</v>
      </c>
      <c r="AM1089" s="197" t="str">
        <f>IF(AL1089&lt;=SMALL($AL$3:$AL$1130,1),"MAS PARECIDO","NO")</f>
        <v>NO</v>
      </c>
      <c r="AN1089" s="197" t="str">
        <f>IF(AL1089&lt;=SMALL($AL$3:$AL$1130,5),"SIMILAR","NO")</f>
        <v>NO</v>
      </c>
      <c r="AO1089" s="197" t="str">
        <f t="shared" si="778"/>
        <v>N/A</v>
      </c>
      <c r="AP1089" s="197">
        <f t="shared" si="779"/>
        <v>0</v>
      </c>
      <c r="AQ1089" s="198">
        <f t="shared" si="780"/>
        <v>0</v>
      </c>
      <c r="AR1089" s="196">
        <f>IFERROR(SQRT(($E1089-$E$1136)^2+($H1089-$H$1136)^2),0)</f>
        <v>0.66853914952768079</v>
      </c>
      <c r="AS1089" s="197" t="str">
        <f>IF(AR1089&lt;=SMALL(AR$3:AR$1130,1),"MAS PARECIDO","NO")</f>
        <v>NO</v>
      </c>
      <c r="AT1089" s="197" t="str">
        <f>IF(AR1089&lt;=SMALL(AR$3:AR$1130,5),"SIMILAR","NO")</f>
        <v>NO</v>
      </c>
      <c r="AU1089" s="197" t="str">
        <f t="shared" si="781"/>
        <v>N/A</v>
      </c>
      <c r="AV1089" s="197">
        <f t="shared" si="782"/>
        <v>0</v>
      </c>
      <c r="AW1089" s="198">
        <f t="shared" si="783"/>
        <v>0</v>
      </c>
      <c r="AX1089" s="199">
        <f>IFERROR(SQRT(($E1089-$E$1136)^2+($K1089-$K$1136)^2),0)</f>
        <v>0.40311307347535907</v>
      </c>
      <c r="AY1089" s="197" t="str">
        <f>IF(AX1089&lt;=SMALL(AX$3:AX$1130,1),"MAS PARECIDO","NO")</f>
        <v>NO</v>
      </c>
      <c r="AZ1089" s="197" t="str">
        <f>IF(AX1089&lt;=SMALL(AX$3:AX$1130,5),"SIMILAR","NO")</f>
        <v>NO</v>
      </c>
      <c r="BA1089" s="197" t="str">
        <f t="shared" si="784"/>
        <v>N/A</v>
      </c>
      <c r="BB1089" s="197">
        <f t="shared" si="785"/>
        <v>0</v>
      </c>
      <c r="BC1089" s="198">
        <f t="shared" si="786"/>
        <v>0</v>
      </c>
      <c r="BD1089" s="196">
        <f>IFERROR(SQRT(($E1089-$E$1136)^2+($O1089-$O$1136)^2),0)</f>
        <v>5.0001500045001347E-2</v>
      </c>
      <c r="BE1089" s="197" t="str">
        <f>IF(BD1089&lt;=SMALL(BD$3:BD$1130,1),"MAS PARECIDO","NO")</f>
        <v>NO</v>
      </c>
      <c r="BF1089" s="197" t="str">
        <f>IF(BD1089&lt;=SMALL(BD$3:BD$1130,5),"SIMILAR","NO")</f>
        <v>NO</v>
      </c>
      <c r="BG1089" s="197" t="str">
        <f t="shared" si="787"/>
        <v>N/A</v>
      </c>
      <c r="BH1089" s="197">
        <f t="shared" si="788"/>
        <v>0</v>
      </c>
      <c r="BI1089" s="198">
        <f t="shared" si="789"/>
        <v>0</v>
      </c>
      <c r="BJ1089" s="199">
        <f>IFERROR(SQRT(($E1089-$E$1136)^2+($R1089-$R$1136)^2),0)</f>
        <v>0.50249393031831757</v>
      </c>
      <c r="BK1089" s="197" t="str">
        <f>IF(BJ1089&lt;=SMALL(BJ$3:BJ$1130,1),"MAS PARECIDO","NO")</f>
        <v>NO</v>
      </c>
      <c r="BL1089" s="197" t="str">
        <f>IF(BJ1089&lt;=SMALL(BJ$3:BJ$1130,5),"SIMILAR","NO")</f>
        <v>NO</v>
      </c>
      <c r="BM1089" s="197" t="str">
        <f t="shared" si="790"/>
        <v>N/A</v>
      </c>
      <c r="BN1089" s="197">
        <f t="shared" si="791"/>
        <v>0</v>
      </c>
      <c r="BO1089" s="198">
        <f t="shared" si="792"/>
        <v>0</v>
      </c>
      <c r="BP1089" s="199">
        <f>IFERROR(SQRT(($E1089-$E$1136)^2+($U1089-$U$1136)^2),0)</f>
        <v>1.0012492946348328</v>
      </c>
      <c r="BQ1089" s="197" t="str">
        <f>IF(BP1089&lt;=SMALL(BP$3:BP$1130,1),"MAS PARECIDO","NO")</f>
        <v>NO</v>
      </c>
      <c r="BR1089" s="197" t="str">
        <f>IF(BP1089&lt;=SMALL(BP$3:BP$1130,5),"SIMILAR","NO")</f>
        <v>NO</v>
      </c>
      <c r="BS1089" s="197" t="str">
        <f t="shared" si="793"/>
        <v>N/A</v>
      </c>
      <c r="BT1089" s="197">
        <f t="shared" si="794"/>
        <v>0</v>
      </c>
      <c r="BU1089" s="198">
        <f t="shared" si="795"/>
        <v>0</v>
      </c>
      <c r="BV1089" s="199">
        <f>IFERROR(SQRT(($E1089-$E$1136)^2+($X1089-$X$1136)^2),0)</f>
        <v>0.60207985351342741</v>
      </c>
      <c r="BW1089" s="197" t="str">
        <f>IF(BV1089&lt;=SMALL(BV$3:BV$1130,1),"MAS PARECIDO","NO")</f>
        <v>NO</v>
      </c>
      <c r="BX1089" s="197" t="str">
        <f>IF(BV1089&lt;=SMALL(BV$3:BV$1130,5),"SIMILAR","NO")</f>
        <v>NO</v>
      </c>
      <c r="BY1089" s="197" t="str">
        <f t="shared" si="796"/>
        <v>N/A</v>
      </c>
      <c r="BZ1089" s="197">
        <f t="shared" si="797"/>
        <v>0</v>
      </c>
      <c r="CA1089" s="198">
        <f t="shared" si="798"/>
        <v>0</v>
      </c>
      <c r="CB1089" s="199">
        <f>IFERROR(SQRT(($E1089-$E$1136)^2+($AA1089-$AA$1136)^2),0)</f>
        <v>5.0001500045001347E-2</v>
      </c>
      <c r="CC1089" s="197" t="str">
        <f>IF(CB1089&lt;=SMALL(CB$3:CB$1130,1),"MAS PARECIDO","NO")</f>
        <v>NO</v>
      </c>
      <c r="CD1089" s="197" t="str">
        <f>IF(CB1089&lt;=SMALL(CB$3:CB$1130,5),"SIMILAR","NO")</f>
        <v>NO</v>
      </c>
      <c r="CE1089" s="197" t="str">
        <f t="shared" si="799"/>
        <v>N/A</v>
      </c>
      <c r="CF1089" s="197">
        <f t="shared" si="800"/>
        <v>0</v>
      </c>
      <c r="CG1089" s="198">
        <f t="shared" si="801"/>
        <v>0</v>
      </c>
      <c r="CH1089" s="199">
        <f>IFERROR(SQRT(($E1089-$E$1136)^2+($AD1089-$AD$1136)^2),0)</f>
        <v>1.0012492946348328</v>
      </c>
      <c r="CI1089" s="197" t="str">
        <f>IF(CH1089&lt;=SMALL(CH$3:CH$1130,1),"MAS PARECIDO","NO")</f>
        <v>NO</v>
      </c>
      <c r="CJ1089" s="197" t="str">
        <f>IF(CH1089&lt;=SMALL(CH$3:CH$1130,5),"SIMILAR","NO")</f>
        <v>NO</v>
      </c>
      <c r="CK1089" s="197" t="str">
        <f t="shared" si="802"/>
        <v>N/A</v>
      </c>
      <c r="CL1089" s="197">
        <f t="shared" si="803"/>
        <v>0</v>
      </c>
      <c r="CM1089" s="198">
        <f t="shared" si="804"/>
        <v>0</v>
      </c>
      <c r="CN1089" s="199">
        <f>IFERROR(SQRT(($E1089-$E$1136)^2+($AG1089-$AG$1136)^2),0)</f>
        <v>1.0012492946348328</v>
      </c>
      <c r="CO1089" s="197" t="str">
        <f>IF(CN1089&lt;=SMALL(CN$3:CN$1130,1),"MAS PARECIDO","NO")</f>
        <v>NO</v>
      </c>
      <c r="CP1089" s="197" t="str">
        <f>IF(CN1089&lt;=SMALL(CN$3:CN$1130,5),"SIMILAR","NO")</f>
        <v>NO</v>
      </c>
      <c r="CQ1089" s="197" t="str">
        <f t="shared" si="805"/>
        <v>N/A</v>
      </c>
      <c r="CR1089" s="197">
        <f t="shared" si="806"/>
        <v>0</v>
      </c>
      <c r="CS1089" s="198">
        <f t="shared" si="807"/>
        <v>0</v>
      </c>
      <c r="CT1089" s="199">
        <f>IFERROR(SQRT(($E1089-$E$1136)^2+($AJ1089-$AJ$1136)^2),0)</f>
        <v>0.33706269612323075</v>
      </c>
      <c r="CU1089" s="197" t="str">
        <f>IF(CT1089&lt;=SMALL(CT$3:CT$1130,1),"MAS PARECIDO","NO")</f>
        <v>NO</v>
      </c>
      <c r="CV1089" s="197" t="str">
        <f>IF(CT1089&lt;=SMALL(CT$3:CT$1130,5),"SIMILAR","NO")</f>
        <v>NO</v>
      </c>
      <c r="CW1089" s="197" t="str">
        <f t="shared" si="808"/>
        <v>N/A</v>
      </c>
      <c r="CX1089" s="197">
        <f t="shared" si="809"/>
        <v>0</v>
      </c>
      <c r="CY1089" s="198">
        <f t="shared" si="810"/>
        <v>0</v>
      </c>
      <c r="CZ1089" s="2">
        <v>0</v>
      </c>
      <c r="DA1089" s="2" t="s">
        <v>2895</v>
      </c>
      <c r="DB1089" s="2">
        <v>0</v>
      </c>
      <c r="DC1089" s="2" t="s">
        <v>189</v>
      </c>
    </row>
    <row r="1090" spans="1:107">
      <c r="A1090" s="24" t="s">
        <v>1233</v>
      </c>
      <c r="B1090" s="46">
        <v>73238.86</v>
      </c>
      <c r="C1090" s="190">
        <f>(B1090-$B$1132)/($B$1133-$B$1132)</f>
        <v>8.0344512854310587E-2</v>
      </c>
      <c r="D1090" s="46">
        <v>14000</v>
      </c>
      <c r="E1090" s="190">
        <f>(D1090-$D$1132)/($D$1133-$D$1132)</f>
        <v>2.7970839125173754E-2</v>
      </c>
      <c r="F1090" s="46" t="s">
        <v>53</v>
      </c>
      <c r="G1090" s="192">
        <f>VLOOKUP(F1090,'DATOS DE SOPORTE'!$Y$5:$Z$8,2,FALSE)</f>
        <v>2</v>
      </c>
      <c r="H1090" s="190">
        <f>(G1090-$G$1132)/($G$1133-$G$1132)</f>
        <v>0.33333333333333331</v>
      </c>
      <c r="I1090" s="50">
        <v>2</v>
      </c>
      <c r="J1090" s="200">
        <f t="shared" si="770"/>
        <v>2</v>
      </c>
      <c r="K1090" s="190">
        <f>(J1090-$J$1132)/($J$1133-$J$1132)</f>
        <v>0.4</v>
      </c>
      <c r="L1090" s="193" t="str">
        <f t="shared" si="771"/>
        <v>SI</v>
      </c>
      <c r="M1090" s="46" t="s">
        <v>192</v>
      </c>
      <c r="N1090" s="192">
        <f t="shared" si="772"/>
        <v>2</v>
      </c>
      <c r="O1090" s="190">
        <f>(N1090-N$1132)/(N$1133-N$1132)</f>
        <v>1</v>
      </c>
      <c r="P1090" s="46" t="s">
        <v>196</v>
      </c>
      <c r="Q1090" s="192">
        <f t="shared" si="773"/>
        <v>1</v>
      </c>
      <c r="R1090" s="190">
        <f>(Q1090-Q$1132)/(Q$1133-Q$1132)</f>
        <v>0</v>
      </c>
      <c r="S1090" s="46" t="s">
        <v>60</v>
      </c>
      <c r="T1090" s="192">
        <f t="shared" si="774"/>
        <v>2</v>
      </c>
      <c r="U1090" s="190">
        <f>(T1090-T$1132)/(T$1133-T$1132)</f>
        <v>1</v>
      </c>
      <c r="V1090" s="46" t="s">
        <v>62</v>
      </c>
      <c r="W1090" s="194">
        <f>VLOOKUP(V1090,'DATOS DE SOPORTE'!$S$5:$T$10,2,FALSE)</f>
        <v>1</v>
      </c>
      <c r="X1090" s="201">
        <f>(W1090-W$1132)/(W$1133-W$1132)</f>
        <v>0</v>
      </c>
      <c r="Y1090" s="46" t="s">
        <v>136</v>
      </c>
      <c r="Z1090" s="194">
        <f t="shared" si="775"/>
        <v>2</v>
      </c>
      <c r="AA1090" s="201">
        <f>(Z1090-Z$1132)/(Z$1133-Z$1132)</f>
        <v>1</v>
      </c>
      <c r="AB1090" s="46" t="s">
        <v>136</v>
      </c>
      <c r="AC1090" s="194">
        <f t="shared" si="776"/>
        <v>2</v>
      </c>
      <c r="AD1090" s="201">
        <f>(AC1090-AC$1132)/(AC$1133-AC$1132)</f>
        <v>1</v>
      </c>
      <c r="AE1090" s="46" t="s">
        <v>188</v>
      </c>
      <c r="AF1090" s="194">
        <f t="shared" si="777"/>
        <v>1</v>
      </c>
      <c r="AG1090" s="201">
        <f>(AF1090-AF$1132)/(AF$1133-AF$1132)</f>
        <v>0</v>
      </c>
      <c r="AH1090" s="24" t="s">
        <v>67</v>
      </c>
      <c r="AI1090" s="194">
        <f>VLOOKUP(AH1090,'DATOS DE SOPORTE'!$V$5:$W$8,2,FALSE)</f>
        <v>1</v>
      </c>
      <c r="AJ1090" s="201">
        <f>(AI1090-AI$1132)/(AI$1133-AI$1132)</f>
        <v>0</v>
      </c>
      <c r="AK1090" s="58" t="str">
        <f t="shared" si="769"/>
        <v>Bueno</v>
      </c>
      <c r="AL1090" s="196">
        <f>IFERROR(SQRT(($E1090-$E$1136)^2+($C1090-$C$1136)^2),0)</f>
        <v>0.12789728652138729</v>
      </c>
      <c r="AM1090" s="197" t="str">
        <f>IF(AL1090&lt;=SMALL($AL$3:$AL$1130,1),"MAS PARECIDO","NO")</f>
        <v>NO</v>
      </c>
      <c r="AN1090" s="197" t="str">
        <f>IF(AL1090&lt;=SMALL($AL$3:$AL$1130,5),"SIMILAR","NO")</f>
        <v>NO</v>
      </c>
      <c r="AO1090" s="197" t="str">
        <f t="shared" si="778"/>
        <v>N/A</v>
      </c>
      <c r="AP1090" s="197">
        <f t="shared" si="779"/>
        <v>0</v>
      </c>
      <c r="AQ1090" s="198">
        <f t="shared" si="780"/>
        <v>0</v>
      </c>
      <c r="AR1090" s="196">
        <f>IFERROR(SQRT(($E1090-$E$1136)^2+($H1090-$H$1136)^2),0)</f>
        <v>2.8000840025200754E-2</v>
      </c>
      <c r="AS1090" s="197" t="str">
        <f>IF(AR1090&lt;=SMALL(AR$3:AR$1130,1),"MAS PARECIDO","NO")</f>
        <v>NO</v>
      </c>
      <c r="AT1090" s="197" t="str">
        <f>IF(AR1090&lt;=SMALL(AR$3:AR$1130,5),"SIMILAR","NO")</f>
        <v>NO</v>
      </c>
      <c r="AU1090" s="197" t="str">
        <f t="shared" si="781"/>
        <v>N/A</v>
      </c>
      <c r="AV1090" s="197">
        <f t="shared" si="782"/>
        <v>0</v>
      </c>
      <c r="AW1090" s="198">
        <f t="shared" si="783"/>
        <v>0</v>
      </c>
      <c r="AX1090" s="199">
        <f>IFERROR(SQRT(($E1090-$E$1136)^2+($K1090-$K$1136)^2),0)</f>
        <v>0.20195060545122634</v>
      </c>
      <c r="AY1090" s="197" t="str">
        <f>IF(AX1090&lt;=SMALL(AX$3:AX$1130,1),"MAS PARECIDO","NO")</f>
        <v>NO</v>
      </c>
      <c r="AZ1090" s="197" t="str">
        <f>IF(AX1090&lt;=SMALL(AX$3:AX$1130,5),"SIMILAR","NO")</f>
        <v>NO</v>
      </c>
      <c r="BA1090" s="197" t="str">
        <f t="shared" si="784"/>
        <v>N/A</v>
      </c>
      <c r="BB1090" s="197">
        <f t="shared" si="785"/>
        <v>0</v>
      </c>
      <c r="BC1090" s="198">
        <f t="shared" si="786"/>
        <v>0</v>
      </c>
      <c r="BD1090" s="196">
        <f>IFERROR(SQRT(($E1090-$E$1136)^2+($O1090-$O$1136)^2),0)</f>
        <v>2.8000840025200754E-2</v>
      </c>
      <c r="BE1090" s="197" t="str">
        <f>IF(BD1090&lt;=SMALL(BD$3:BD$1130,1),"MAS PARECIDO","NO")</f>
        <v>NO</v>
      </c>
      <c r="BF1090" s="197" t="str">
        <f>IF(BD1090&lt;=SMALL(BD$3:BD$1130,5),"SIMILAR","NO")</f>
        <v>NO</v>
      </c>
      <c r="BG1090" s="197" t="str">
        <f t="shared" si="787"/>
        <v>N/A</v>
      </c>
      <c r="BH1090" s="197">
        <f t="shared" si="788"/>
        <v>0</v>
      </c>
      <c r="BI1090" s="198">
        <f t="shared" si="789"/>
        <v>0</v>
      </c>
      <c r="BJ1090" s="199">
        <f>IFERROR(SQRT(($E1090-$E$1136)^2+($R1090-$R$1136)^2),0)</f>
        <v>0.50078343327442143</v>
      </c>
      <c r="BK1090" s="197" t="str">
        <f>IF(BJ1090&lt;=SMALL(BJ$3:BJ$1130,1),"MAS PARECIDO","NO")</f>
        <v>NO</v>
      </c>
      <c r="BL1090" s="197" t="str">
        <f>IF(BJ1090&lt;=SMALL(BJ$3:BJ$1130,5),"SIMILAR","NO")</f>
        <v>NO</v>
      </c>
      <c r="BM1090" s="197" t="str">
        <f t="shared" si="790"/>
        <v>N/A</v>
      </c>
      <c r="BN1090" s="197">
        <f t="shared" si="791"/>
        <v>0</v>
      </c>
      <c r="BO1090" s="198">
        <f t="shared" si="792"/>
        <v>0</v>
      </c>
      <c r="BP1090" s="199">
        <f>IFERROR(SQRT(($E1090-$E$1136)^2+($U1090-$U$1136)^2),0)</f>
        <v>1.0003919467099467</v>
      </c>
      <c r="BQ1090" s="197" t="str">
        <f>IF(BP1090&lt;=SMALL(BP$3:BP$1130,1),"MAS PARECIDO","NO")</f>
        <v>NO</v>
      </c>
      <c r="BR1090" s="197" t="str">
        <f>IF(BP1090&lt;=SMALL(BP$3:BP$1130,5),"SIMILAR","NO")</f>
        <v>NO</v>
      </c>
      <c r="BS1090" s="197" t="str">
        <f t="shared" si="793"/>
        <v>N/A</v>
      </c>
      <c r="BT1090" s="197">
        <f t="shared" si="794"/>
        <v>0</v>
      </c>
      <c r="BU1090" s="198">
        <f t="shared" si="795"/>
        <v>0</v>
      </c>
      <c r="BV1090" s="199">
        <f>IFERROR(SQRT(($E1090-$E$1136)^2+($X1090-$X$1136)^2),0)</f>
        <v>2.8000840025200754E-2</v>
      </c>
      <c r="BW1090" s="197" t="str">
        <f>IF(BV1090&lt;=SMALL(BV$3:BV$1130,1),"MAS PARECIDO","NO")</f>
        <v>NO</v>
      </c>
      <c r="BX1090" s="197" t="str">
        <f>IF(BV1090&lt;=SMALL(BV$3:BV$1130,5),"SIMILAR","NO")</f>
        <v>NO</v>
      </c>
      <c r="BY1090" s="197" t="str">
        <f t="shared" si="796"/>
        <v>N/A</v>
      </c>
      <c r="BZ1090" s="197">
        <f t="shared" si="797"/>
        <v>0</v>
      </c>
      <c r="CA1090" s="198">
        <f t="shared" si="798"/>
        <v>0</v>
      </c>
      <c r="CB1090" s="199">
        <f>IFERROR(SQRT(($E1090-$E$1136)^2+($AA1090-$AA$1136)^2),0)</f>
        <v>1.0003919467099467</v>
      </c>
      <c r="CC1090" s="197" t="str">
        <f>IF(CB1090&lt;=SMALL(CB$3:CB$1130,1),"MAS PARECIDO","NO")</f>
        <v>NO</v>
      </c>
      <c r="CD1090" s="197" t="str">
        <f>IF(CB1090&lt;=SMALL(CB$3:CB$1130,5),"SIMILAR","NO")</f>
        <v>NO</v>
      </c>
      <c r="CE1090" s="197" t="str">
        <f t="shared" si="799"/>
        <v>N/A</v>
      </c>
      <c r="CF1090" s="197">
        <f t="shared" si="800"/>
        <v>0</v>
      </c>
      <c r="CG1090" s="198">
        <f t="shared" si="801"/>
        <v>0</v>
      </c>
      <c r="CH1090" s="199">
        <f>IFERROR(SQRT(($E1090-$E$1136)^2+($AD1090-$AD$1136)^2),0)</f>
        <v>2.8000840025200754E-2</v>
      </c>
      <c r="CI1090" s="197" t="str">
        <f>IF(CH1090&lt;=SMALL(CH$3:CH$1130,1),"MAS PARECIDO","NO")</f>
        <v>NO</v>
      </c>
      <c r="CJ1090" s="197" t="str">
        <f>IF(CH1090&lt;=SMALL(CH$3:CH$1130,5),"SIMILAR","NO")</f>
        <v>NO</v>
      </c>
      <c r="CK1090" s="197" t="str">
        <f t="shared" si="802"/>
        <v>N/A</v>
      </c>
      <c r="CL1090" s="197">
        <f t="shared" si="803"/>
        <v>0</v>
      </c>
      <c r="CM1090" s="198">
        <f t="shared" si="804"/>
        <v>0</v>
      </c>
      <c r="CN1090" s="199">
        <f>IFERROR(SQRT(($E1090-$E$1136)^2+($AG1090-$AG$1136)^2),0)</f>
        <v>1.0003919467099467</v>
      </c>
      <c r="CO1090" s="197" t="str">
        <f>IF(CN1090&lt;=SMALL(CN$3:CN$1130,1),"MAS PARECIDO","NO")</f>
        <v>NO</v>
      </c>
      <c r="CP1090" s="197" t="str">
        <f>IF(CN1090&lt;=SMALL(CN$3:CN$1130,5),"SIMILAR","NO")</f>
        <v>NO</v>
      </c>
      <c r="CQ1090" s="197" t="str">
        <f t="shared" si="805"/>
        <v>N/A</v>
      </c>
      <c r="CR1090" s="197">
        <f t="shared" si="806"/>
        <v>0</v>
      </c>
      <c r="CS1090" s="198">
        <f t="shared" si="807"/>
        <v>0</v>
      </c>
      <c r="CT1090" s="199">
        <f>IFERROR(SQRT(($E1090-$E$1136)^2+($AJ1090-$AJ$1136)^2),0)</f>
        <v>2.8000840025200754E-2</v>
      </c>
      <c r="CU1090" s="197" t="str">
        <f>IF(CT1090&lt;=SMALL(CT$3:CT$1130,1),"MAS PARECIDO","NO")</f>
        <v>NO</v>
      </c>
      <c r="CV1090" s="197" t="str">
        <f>IF(CT1090&lt;=SMALL(CT$3:CT$1130,5),"SIMILAR","NO")</f>
        <v>NO</v>
      </c>
      <c r="CW1090" s="197" t="str">
        <f t="shared" si="808"/>
        <v>N/A</v>
      </c>
      <c r="CX1090" s="197">
        <f t="shared" si="809"/>
        <v>0</v>
      </c>
      <c r="CY1090" s="198">
        <f t="shared" si="810"/>
        <v>0</v>
      </c>
      <c r="CZ1090" s="2">
        <v>0</v>
      </c>
      <c r="DA1090" s="2" t="s">
        <v>2896</v>
      </c>
      <c r="DB1090" s="2">
        <v>0</v>
      </c>
      <c r="DC1090" s="2" t="s">
        <v>189</v>
      </c>
    </row>
    <row r="1091" spans="1:107">
      <c r="A1091" s="24" t="s">
        <v>1234</v>
      </c>
      <c r="B1091" s="46">
        <v>79431.509999999995</v>
      </c>
      <c r="C1091" s="190">
        <f>(B1091-$B$1132)/($B$1133-$B$1132)</f>
        <v>8.7583183224421587E-2</v>
      </c>
      <c r="D1091" s="46">
        <v>6000</v>
      </c>
      <c r="E1091" s="190">
        <f>(D1091-$D$1132)/($D$1133-$D$1132)</f>
        <v>1.1970359110773323E-2</v>
      </c>
      <c r="F1091" s="46" t="s">
        <v>191</v>
      </c>
      <c r="G1091" s="192">
        <f>VLOOKUP(F1091,'DATOS DE SOPORTE'!$Y$5:$Z$8,2,FALSE)</f>
        <v>1</v>
      </c>
      <c r="H1091" s="190">
        <f>(G1091-$G$1132)/($G$1133-$G$1132)</f>
        <v>0</v>
      </c>
      <c r="I1091" s="50">
        <v>1</v>
      </c>
      <c r="J1091" s="200">
        <f t="shared" si="770"/>
        <v>1</v>
      </c>
      <c r="K1091" s="190">
        <f>(J1091-$J$1132)/($J$1133-$J$1132)</f>
        <v>0.2</v>
      </c>
      <c r="L1091" s="193" t="str">
        <f t="shared" si="771"/>
        <v>SI</v>
      </c>
      <c r="M1091" s="46" t="s">
        <v>192</v>
      </c>
      <c r="N1091" s="192">
        <f t="shared" si="772"/>
        <v>2</v>
      </c>
      <c r="O1091" s="190">
        <f>(N1091-N$1132)/(N$1133-N$1132)</f>
        <v>1</v>
      </c>
      <c r="P1091" s="46" t="s">
        <v>193</v>
      </c>
      <c r="Q1091" s="192">
        <f t="shared" si="773"/>
        <v>2</v>
      </c>
      <c r="R1091" s="190">
        <f>(Q1091-Q$1132)/(Q$1133-Q$1132)</f>
        <v>0.5</v>
      </c>
      <c r="S1091" s="46" t="s">
        <v>60</v>
      </c>
      <c r="T1091" s="192">
        <f t="shared" si="774"/>
        <v>2</v>
      </c>
      <c r="U1091" s="190">
        <f>(T1091-T$1132)/(T$1133-T$1132)</f>
        <v>1</v>
      </c>
      <c r="V1091" s="46" t="s">
        <v>62</v>
      </c>
      <c r="W1091" s="194">
        <f>VLOOKUP(V1091,'DATOS DE SOPORTE'!$S$5:$T$10,2,FALSE)</f>
        <v>1</v>
      </c>
      <c r="X1091" s="201">
        <f>(W1091-W$1132)/(W$1133-W$1132)</f>
        <v>0</v>
      </c>
      <c r="Y1091" s="46" t="s">
        <v>188</v>
      </c>
      <c r="Z1091" s="194">
        <f t="shared" si="775"/>
        <v>1</v>
      </c>
      <c r="AA1091" s="201">
        <f>(Z1091-Z$1132)/(Z$1133-Z$1132)</f>
        <v>0</v>
      </c>
      <c r="AB1091" s="46" t="s">
        <v>136</v>
      </c>
      <c r="AC1091" s="194">
        <f t="shared" si="776"/>
        <v>2</v>
      </c>
      <c r="AD1091" s="201">
        <f>(AC1091-AC$1132)/(AC$1133-AC$1132)</f>
        <v>1</v>
      </c>
      <c r="AE1091" s="46" t="s">
        <v>188</v>
      </c>
      <c r="AF1091" s="194">
        <f t="shared" si="777"/>
        <v>1</v>
      </c>
      <c r="AG1091" s="201">
        <f>(AF1091-AF$1132)/(AF$1133-AF$1132)</f>
        <v>0</v>
      </c>
      <c r="AH1091" s="24" t="s">
        <v>67</v>
      </c>
      <c r="AI1091" s="194">
        <f>VLOOKUP(AH1091,'DATOS DE SOPORTE'!$V$5:$W$8,2,FALSE)</f>
        <v>1</v>
      </c>
      <c r="AJ1091" s="201">
        <f>(AI1091-AI$1132)/(AI$1133-AI$1132)</f>
        <v>0</v>
      </c>
      <c r="AK1091" s="58" t="str">
        <f t="shared" si="769"/>
        <v>Bueno</v>
      </c>
      <c r="AL1091" s="196">
        <f>IFERROR(SQRT(($E1091-$E$1136)^2+($C1091-$C$1136)^2),0)</f>
        <v>0.11816676035647201</v>
      </c>
      <c r="AM1091" s="197" t="str">
        <f>IF(AL1091&lt;=SMALL($AL$3:$AL$1130,1),"MAS PARECIDO","NO")</f>
        <v>NO</v>
      </c>
      <c r="AN1091" s="197" t="str">
        <f>IF(AL1091&lt;=SMALL($AL$3:$AL$1130,5),"SIMILAR","NO")</f>
        <v>NO</v>
      </c>
      <c r="AO1091" s="197" t="str">
        <f t="shared" si="778"/>
        <v>N/A</v>
      </c>
      <c r="AP1091" s="197">
        <f t="shared" si="779"/>
        <v>0</v>
      </c>
      <c r="AQ1091" s="198">
        <f t="shared" si="780"/>
        <v>0</v>
      </c>
      <c r="AR1091" s="196">
        <f>IFERROR(SQRT(($E1091-$E$1136)^2+($H1091-$H$1136)^2),0)</f>
        <v>0.3335492763468389</v>
      </c>
      <c r="AS1091" s="197" t="str">
        <f>IF(AR1091&lt;=SMALL(AR$3:AR$1130,1),"MAS PARECIDO","NO")</f>
        <v>NO</v>
      </c>
      <c r="AT1091" s="197" t="str">
        <f>IF(AR1091&lt;=SMALL(AR$3:AR$1130,5),"SIMILAR","NO")</f>
        <v>NO</v>
      </c>
      <c r="AU1091" s="197" t="str">
        <f t="shared" si="781"/>
        <v>N/A</v>
      </c>
      <c r="AV1091" s="197">
        <f t="shared" si="782"/>
        <v>0</v>
      </c>
      <c r="AW1091" s="198">
        <f t="shared" si="783"/>
        <v>0</v>
      </c>
      <c r="AX1091" s="199">
        <f>IFERROR(SQRT(($E1091-$E$1136)^2+($K1091-$K$1136)^2),0)</f>
        <v>1.2000360010800324E-2</v>
      </c>
      <c r="AY1091" s="197" t="str">
        <f>IF(AX1091&lt;=SMALL(AX$3:AX$1130,1),"MAS PARECIDO","NO")</f>
        <v>NO</v>
      </c>
      <c r="AZ1091" s="197" t="str">
        <f>IF(AX1091&lt;=SMALL(AX$3:AX$1130,5),"SIMILAR","NO")</f>
        <v>NO</v>
      </c>
      <c r="BA1091" s="197" t="str">
        <f t="shared" si="784"/>
        <v>N/A</v>
      </c>
      <c r="BB1091" s="197">
        <f t="shared" si="785"/>
        <v>0</v>
      </c>
      <c r="BC1091" s="198">
        <f t="shared" si="786"/>
        <v>0</v>
      </c>
      <c r="BD1091" s="196">
        <f>IFERROR(SQRT(($E1091-$E$1136)^2+($O1091-$O$1136)^2),0)</f>
        <v>1.2000360010800324E-2</v>
      </c>
      <c r="BE1091" s="197" t="str">
        <f>IF(BD1091&lt;=SMALL(BD$3:BD$1130,1),"MAS PARECIDO","NO")</f>
        <v>NO</v>
      </c>
      <c r="BF1091" s="197" t="str">
        <f>IF(BD1091&lt;=SMALL(BD$3:BD$1130,5),"SIMILAR","NO")</f>
        <v>NO</v>
      </c>
      <c r="BG1091" s="197" t="str">
        <f t="shared" si="787"/>
        <v>N/A</v>
      </c>
      <c r="BH1091" s="197">
        <f t="shared" si="788"/>
        <v>0</v>
      </c>
      <c r="BI1091" s="198">
        <f t="shared" si="789"/>
        <v>0</v>
      </c>
      <c r="BJ1091" s="199">
        <f>IFERROR(SQRT(($E1091-$E$1136)^2+($R1091-$R$1136)^2),0)</f>
        <v>1.2000360010800324E-2</v>
      </c>
      <c r="BK1091" s="197" t="str">
        <f>IF(BJ1091&lt;=SMALL(BJ$3:BJ$1130,1),"MAS PARECIDO","NO")</f>
        <v>NO</v>
      </c>
      <c r="BL1091" s="197" t="str">
        <f>IF(BJ1091&lt;=SMALL(BJ$3:BJ$1130,5),"SIMILAR","NO")</f>
        <v>NO</v>
      </c>
      <c r="BM1091" s="197" t="str">
        <f t="shared" si="790"/>
        <v>N/A</v>
      </c>
      <c r="BN1091" s="197">
        <f t="shared" si="791"/>
        <v>0</v>
      </c>
      <c r="BO1091" s="198">
        <f t="shared" si="792"/>
        <v>0</v>
      </c>
      <c r="BP1091" s="199">
        <f>IFERROR(SQRT(($E1091-$E$1136)^2+($U1091-$U$1136)^2),0)</f>
        <v>1.00007200172807</v>
      </c>
      <c r="BQ1091" s="197" t="str">
        <f>IF(BP1091&lt;=SMALL(BP$3:BP$1130,1),"MAS PARECIDO","NO")</f>
        <v>NO</v>
      </c>
      <c r="BR1091" s="197" t="str">
        <f>IF(BP1091&lt;=SMALL(BP$3:BP$1130,5),"SIMILAR","NO")</f>
        <v>NO</v>
      </c>
      <c r="BS1091" s="197" t="str">
        <f t="shared" si="793"/>
        <v>N/A</v>
      </c>
      <c r="BT1091" s="197">
        <f t="shared" si="794"/>
        <v>0</v>
      </c>
      <c r="BU1091" s="198">
        <f t="shared" si="795"/>
        <v>0</v>
      </c>
      <c r="BV1091" s="199">
        <f>IFERROR(SQRT(($E1091-$E$1136)^2+($X1091-$X$1136)^2),0)</f>
        <v>1.2000360010800324E-2</v>
      </c>
      <c r="BW1091" s="197" t="str">
        <f>IF(BV1091&lt;=SMALL(BV$3:BV$1130,1),"MAS PARECIDO","NO")</f>
        <v>NO</v>
      </c>
      <c r="BX1091" s="197" t="str">
        <f>IF(BV1091&lt;=SMALL(BV$3:BV$1130,5),"SIMILAR","NO")</f>
        <v>NO</v>
      </c>
      <c r="BY1091" s="197" t="str">
        <f t="shared" si="796"/>
        <v>N/A</v>
      </c>
      <c r="BZ1091" s="197">
        <f t="shared" si="797"/>
        <v>0</v>
      </c>
      <c r="CA1091" s="198">
        <f t="shared" si="798"/>
        <v>0</v>
      </c>
      <c r="CB1091" s="199">
        <f>IFERROR(SQRT(($E1091-$E$1136)^2+($AA1091-$AA$1136)^2),0)</f>
        <v>1.2000360010800324E-2</v>
      </c>
      <c r="CC1091" s="197" t="str">
        <f>IF(CB1091&lt;=SMALL(CB$3:CB$1130,1),"MAS PARECIDO","NO")</f>
        <v>NO</v>
      </c>
      <c r="CD1091" s="197" t="str">
        <f>IF(CB1091&lt;=SMALL(CB$3:CB$1130,5),"SIMILAR","NO")</f>
        <v>NO</v>
      </c>
      <c r="CE1091" s="197" t="str">
        <f t="shared" si="799"/>
        <v>N/A</v>
      </c>
      <c r="CF1091" s="197">
        <f t="shared" si="800"/>
        <v>0</v>
      </c>
      <c r="CG1091" s="198">
        <f t="shared" si="801"/>
        <v>0</v>
      </c>
      <c r="CH1091" s="199">
        <f>IFERROR(SQRT(($E1091-$E$1136)^2+($AD1091-$AD$1136)^2),0)</f>
        <v>1.2000360010800324E-2</v>
      </c>
      <c r="CI1091" s="197" t="str">
        <f>IF(CH1091&lt;=SMALL(CH$3:CH$1130,1),"MAS PARECIDO","NO")</f>
        <v>NO</v>
      </c>
      <c r="CJ1091" s="197" t="str">
        <f>IF(CH1091&lt;=SMALL(CH$3:CH$1130,5),"SIMILAR","NO")</f>
        <v>NO</v>
      </c>
      <c r="CK1091" s="197" t="str">
        <f t="shared" si="802"/>
        <v>N/A</v>
      </c>
      <c r="CL1091" s="197">
        <f t="shared" si="803"/>
        <v>0</v>
      </c>
      <c r="CM1091" s="198">
        <f t="shared" si="804"/>
        <v>0</v>
      </c>
      <c r="CN1091" s="199">
        <f>IFERROR(SQRT(($E1091-$E$1136)^2+($AG1091-$AG$1136)^2),0)</f>
        <v>1.00007200172807</v>
      </c>
      <c r="CO1091" s="197" t="str">
        <f>IF(CN1091&lt;=SMALL(CN$3:CN$1130,1),"MAS PARECIDO","NO")</f>
        <v>NO</v>
      </c>
      <c r="CP1091" s="197" t="str">
        <f>IF(CN1091&lt;=SMALL(CN$3:CN$1130,5),"SIMILAR","NO")</f>
        <v>NO</v>
      </c>
      <c r="CQ1091" s="197" t="str">
        <f t="shared" si="805"/>
        <v>N/A</v>
      </c>
      <c r="CR1091" s="197">
        <f t="shared" si="806"/>
        <v>0</v>
      </c>
      <c r="CS1091" s="198">
        <f t="shared" si="807"/>
        <v>0</v>
      </c>
      <c r="CT1091" s="199">
        <f>IFERROR(SQRT(($E1091-$E$1136)^2+($AJ1091-$AJ$1136)^2),0)</f>
        <v>1.2000360010800324E-2</v>
      </c>
      <c r="CU1091" s="197" t="str">
        <f>IF(CT1091&lt;=SMALL(CT$3:CT$1130,1),"MAS PARECIDO","NO")</f>
        <v>NO</v>
      </c>
      <c r="CV1091" s="197" t="str">
        <f>IF(CT1091&lt;=SMALL(CT$3:CT$1130,5),"SIMILAR","NO")</f>
        <v>NO</v>
      </c>
      <c r="CW1091" s="197" t="str">
        <f t="shared" si="808"/>
        <v>N/A</v>
      </c>
      <c r="CX1091" s="197">
        <f t="shared" si="809"/>
        <v>0</v>
      </c>
      <c r="CY1091" s="198">
        <f t="shared" si="810"/>
        <v>0</v>
      </c>
      <c r="CZ1091" s="2">
        <v>0</v>
      </c>
      <c r="DA1091" s="2" t="s">
        <v>2897</v>
      </c>
      <c r="DB1091" s="2">
        <v>0</v>
      </c>
      <c r="DC1091" s="2" t="s">
        <v>189</v>
      </c>
    </row>
    <row r="1092" spans="1:107">
      <c r="A1092" s="24" t="s">
        <v>1235</v>
      </c>
      <c r="B1092" s="46">
        <v>23205.54</v>
      </c>
      <c r="C1092" s="190">
        <f>(B1092-$B$1132)/($B$1133-$B$1132)</f>
        <v>2.1859904326090505E-2</v>
      </c>
      <c r="D1092" s="46">
        <v>3973.05</v>
      </c>
      <c r="E1092" s="190">
        <f>(D1092-$D$1132)/($D$1133-$D$1132)</f>
        <v>7.9163374901247037E-3</v>
      </c>
      <c r="F1092" s="46" t="s">
        <v>191</v>
      </c>
      <c r="G1092" s="192">
        <f>VLOOKUP(F1092,'DATOS DE SOPORTE'!$Y$5:$Z$8,2,FALSE)</f>
        <v>1</v>
      </c>
      <c r="H1092" s="190">
        <f>(G1092-$G$1132)/($G$1133-$G$1132)</f>
        <v>0</v>
      </c>
      <c r="I1092" s="50">
        <v>1</v>
      </c>
      <c r="J1092" s="200">
        <f t="shared" si="770"/>
        <v>1</v>
      </c>
      <c r="K1092" s="190">
        <f>(J1092-$J$1132)/($J$1133-$J$1132)</f>
        <v>0.2</v>
      </c>
      <c r="L1092" s="193" t="str">
        <f t="shared" si="771"/>
        <v>SI</v>
      </c>
      <c r="M1092" s="46" t="s">
        <v>192</v>
      </c>
      <c r="N1092" s="192">
        <f t="shared" si="772"/>
        <v>2</v>
      </c>
      <c r="O1092" s="190">
        <f>(N1092-N$1132)/(N$1133-N$1132)</f>
        <v>1</v>
      </c>
      <c r="P1092" s="46" t="s">
        <v>196</v>
      </c>
      <c r="Q1092" s="192">
        <f t="shared" si="773"/>
        <v>1</v>
      </c>
      <c r="R1092" s="190">
        <f>(Q1092-Q$1132)/(Q$1133-Q$1132)</f>
        <v>0</v>
      </c>
      <c r="S1092" s="46" t="s">
        <v>194</v>
      </c>
      <c r="T1092" s="192">
        <f t="shared" si="774"/>
        <v>1</v>
      </c>
      <c r="U1092" s="190">
        <f>(T1092-T$1132)/(T$1133-T$1132)</f>
        <v>0</v>
      </c>
      <c r="V1092" s="46" t="s">
        <v>62</v>
      </c>
      <c r="W1092" s="194">
        <f>VLOOKUP(V1092,'DATOS DE SOPORTE'!$S$5:$T$10,2,FALSE)</f>
        <v>1</v>
      </c>
      <c r="X1092" s="201">
        <f>(W1092-W$1132)/(W$1133-W$1132)</f>
        <v>0</v>
      </c>
      <c r="Y1092" s="46" t="s">
        <v>188</v>
      </c>
      <c r="Z1092" s="194">
        <f t="shared" si="775"/>
        <v>1</v>
      </c>
      <c r="AA1092" s="201">
        <f>(Z1092-Z$1132)/(Z$1133-Z$1132)</f>
        <v>0</v>
      </c>
      <c r="AB1092" s="46" t="s">
        <v>136</v>
      </c>
      <c r="AC1092" s="194">
        <f t="shared" si="776"/>
        <v>2</v>
      </c>
      <c r="AD1092" s="201">
        <f>(AC1092-AC$1132)/(AC$1133-AC$1132)</f>
        <v>1</v>
      </c>
      <c r="AE1092" s="46" t="s">
        <v>136</v>
      </c>
      <c r="AF1092" s="194">
        <f t="shared" si="777"/>
        <v>2</v>
      </c>
      <c r="AG1092" s="201">
        <f>(AF1092-AF$1132)/(AF$1133-AF$1132)</f>
        <v>1</v>
      </c>
      <c r="AH1092" s="24" t="s">
        <v>67</v>
      </c>
      <c r="AI1092" s="194">
        <f>VLOOKUP(AH1092,'DATOS DE SOPORTE'!$V$5:$W$8,2,FALSE)</f>
        <v>1</v>
      </c>
      <c r="AJ1092" s="201">
        <f>(AI1092-AI$1132)/(AI$1133-AI$1132)</f>
        <v>0</v>
      </c>
      <c r="AK1092" s="58" t="str">
        <f t="shared" ref="AK1092:AK1128" si="811">DC1092</f>
        <v>Bueno</v>
      </c>
      <c r="AL1092" s="196">
        <f>IFERROR(SQRT(($E1092-$E$1136)^2+($C1092-$C$1136)^2),0)</f>
        <v>0.18345129682410052</v>
      </c>
      <c r="AM1092" s="197" t="str">
        <f>IF(AL1092&lt;=SMALL($AL$3:$AL$1130,1),"MAS PARECIDO","NO")</f>
        <v>NO</v>
      </c>
      <c r="AN1092" s="197" t="str">
        <f>IF(AL1092&lt;=SMALL($AL$3:$AL$1130,5),"SIMILAR","NO")</f>
        <v>NO</v>
      </c>
      <c r="AO1092" s="197" t="str">
        <f t="shared" si="778"/>
        <v>N/A</v>
      </c>
      <c r="AP1092" s="197">
        <f t="shared" si="779"/>
        <v>0</v>
      </c>
      <c r="AQ1092" s="198">
        <f t="shared" si="780"/>
        <v>0</v>
      </c>
      <c r="AR1092" s="196">
        <f>IFERROR(SQRT(($E1092-$E$1136)^2+($H1092-$H$1136)^2),0)</f>
        <v>0.33342803632106571</v>
      </c>
      <c r="AS1092" s="197" t="str">
        <f>IF(AR1092&lt;=SMALL(AR$3:AR$1130,1),"MAS PARECIDO","NO")</f>
        <v>NO</v>
      </c>
      <c r="AT1092" s="197" t="str">
        <f>IF(AR1092&lt;=SMALL(AR$3:AR$1130,5),"SIMILAR","NO")</f>
        <v>NO</v>
      </c>
      <c r="AU1092" s="197" t="str">
        <f t="shared" si="781"/>
        <v>N/A</v>
      </c>
      <c r="AV1092" s="197">
        <f t="shared" si="782"/>
        <v>0</v>
      </c>
      <c r="AW1092" s="198">
        <f t="shared" si="783"/>
        <v>0</v>
      </c>
      <c r="AX1092" s="199">
        <f>IFERROR(SQRT(($E1092-$E$1136)^2+($K1092-$K$1136)^2),0)</f>
        <v>7.9463383901517051E-3</v>
      </c>
      <c r="AY1092" s="197" t="str">
        <f>IF(AX1092&lt;=SMALL(AX$3:AX$1130,1),"MAS PARECIDO","NO")</f>
        <v>NO</v>
      </c>
      <c r="AZ1092" s="197" t="str">
        <f>IF(AX1092&lt;=SMALL(AX$3:AX$1130,5),"SIMILAR","NO")</f>
        <v>NO</v>
      </c>
      <c r="BA1092" s="197" t="str">
        <f t="shared" si="784"/>
        <v>N/A</v>
      </c>
      <c r="BB1092" s="197">
        <f t="shared" si="785"/>
        <v>0</v>
      </c>
      <c r="BC1092" s="198">
        <f t="shared" si="786"/>
        <v>0</v>
      </c>
      <c r="BD1092" s="196">
        <f>IFERROR(SQRT(($E1092-$E$1136)^2+($O1092-$O$1136)^2),0)</f>
        <v>7.9463383901517051E-3</v>
      </c>
      <c r="BE1092" s="197" t="str">
        <f>IF(BD1092&lt;=SMALL(BD$3:BD$1130,1),"MAS PARECIDO","NO")</f>
        <v>NO</v>
      </c>
      <c r="BF1092" s="197" t="str">
        <f>IF(BD1092&lt;=SMALL(BD$3:BD$1130,5),"SIMILAR","NO")</f>
        <v>NO</v>
      </c>
      <c r="BG1092" s="197" t="str">
        <f t="shared" si="787"/>
        <v>N/A</v>
      </c>
      <c r="BH1092" s="197">
        <f t="shared" si="788"/>
        <v>0</v>
      </c>
      <c r="BI1092" s="198">
        <f t="shared" si="789"/>
        <v>0</v>
      </c>
      <c r="BJ1092" s="199">
        <f>IFERROR(SQRT(($E1092-$E$1136)^2+($R1092-$R$1136)^2),0)</f>
        <v>0.50006314030711241</v>
      </c>
      <c r="BK1092" s="197" t="str">
        <f>IF(BJ1092&lt;=SMALL(BJ$3:BJ$1130,1),"MAS PARECIDO","NO")</f>
        <v>NO</v>
      </c>
      <c r="BL1092" s="197" t="str">
        <f>IF(BJ1092&lt;=SMALL(BJ$3:BJ$1130,5),"SIMILAR","NO")</f>
        <v>NO</v>
      </c>
      <c r="BM1092" s="197" t="str">
        <f t="shared" si="790"/>
        <v>N/A</v>
      </c>
      <c r="BN1092" s="197">
        <f t="shared" si="791"/>
        <v>0</v>
      </c>
      <c r="BO1092" s="198">
        <f t="shared" si="792"/>
        <v>0</v>
      </c>
      <c r="BP1092" s="199">
        <f>IFERROR(SQRT(($E1092-$E$1136)^2+($U1092-$U$1136)^2),0)</f>
        <v>7.9463383901517051E-3</v>
      </c>
      <c r="BQ1092" s="197" t="str">
        <f>IF(BP1092&lt;=SMALL(BP$3:BP$1130,1),"MAS PARECIDO","NO")</f>
        <v>NO</v>
      </c>
      <c r="BR1092" s="197" t="str">
        <f>IF(BP1092&lt;=SMALL(BP$3:BP$1130,5),"SIMILAR","NO")</f>
        <v>NO</v>
      </c>
      <c r="BS1092" s="197" t="str">
        <f t="shared" si="793"/>
        <v>N/A</v>
      </c>
      <c r="BT1092" s="197">
        <f t="shared" si="794"/>
        <v>0</v>
      </c>
      <c r="BU1092" s="198">
        <f t="shared" si="795"/>
        <v>0</v>
      </c>
      <c r="BV1092" s="199">
        <f>IFERROR(SQRT(($E1092-$E$1136)^2+($X1092-$X$1136)^2),0)</f>
        <v>7.9463383901517051E-3</v>
      </c>
      <c r="BW1092" s="197" t="str">
        <f>IF(BV1092&lt;=SMALL(BV$3:BV$1130,1),"MAS PARECIDO","NO")</f>
        <v>NO</v>
      </c>
      <c r="BX1092" s="197" t="str">
        <f>IF(BV1092&lt;=SMALL(BV$3:BV$1130,5),"SIMILAR","NO")</f>
        <v>NO</v>
      </c>
      <c r="BY1092" s="197" t="str">
        <f t="shared" si="796"/>
        <v>N/A</v>
      </c>
      <c r="BZ1092" s="197">
        <f t="shared" si="797"/>
        <v>0</v>
      </c>
      <c r="CA1092" s="198">
        <f t="shared" si="798"/>
        <v>0</v>
      </c>
      <c r="CB1092" s="199">
        <f>IFERROR(SQRT(($E1092-$E$1136)^2+($AA1092-$AA$1136)^2),0)</f>
        <v>7.9463383901517051E-3</v>
      </c>
      <c r="CC1092" s="197" t="str">
        <f>IF(CB1092&lt;=SMALL(CB$3:CB$1130,1),"MAS PARECIDO","NO")</f>
        <v>NO</v>
      </c>
      <c r="CD1092" s="197" t="str">
        <f>IF(CB1092&lt;=SMALL(CB$3:CB$1130,5),"SIMILAR","NO")</f>
        <v>NO</v>
      </c>
      <c r="CE1092" s="197" t="str">
        <f t="shared" si="799"/>
        <v>N/A</v>
      </c>
      <c r="CF1092" s="197">
        <f t="shared" si="800"/>
        <v>0</v>
      </c>
      <c r="CG1092" s="198">
        <f t="shared" si="801"/>
        <v>0</v>
      </c>
      <c r="CH1092" s="199">
        <f>IFERROR(SQRT(($E1092-$E$1136)^2+($AD1092-$AD$1136)^2),0)</f>
        <v>7.9463383901517051E-3</v>
      </c>
      <c r="CI1092" s="197" t="str">
        <f>IF(CH1092&lt;=SMALL(CH$3:CH$1130,1),"MAS PARECIDO","NO")</f>
        <v>NO</v>
      </c>
      <c r="CJ1092" s="197" t="str">
        <f>IF(CH1092&lt;=SMALL(CH$3:CH$1130,5),"SIMILAR","NO")</f>
        <v>NO</v>
      </c>
      <c r="CK1092" s="197" t="str">
        <f t="shared" si="802"/>
        <v>N/A</v>
      </c>
      <c r="CL1092" s="197">
        <f t="shared" si="803"/>
        <v>0</v>
      </c>
      <c r="CM1092" s="198">
        <f t="shared" si="804"/>
        <v>0</v>
      </c>
      <c r="CN1092" s="199">
        <f>IFERROR(SQRT(($E1092-$E$1136)^2+($AG1092-$AG$1136)^2),0)</f>
        <v>7.9463383901517051E-3</v>
      </c>
      <c r="CO1092" s="197" t="str">
        <f>IF(CN1092&lt;=SMALL(CN$3:CN$1130,1),"MAS PARECIDO","NO")</f>
        <v>NO</v>
      </c>
      <c r="CP1092" s="197" t="str">
        <f>IF(CN1092&lt;=SMALL(CN$3:CN$1130,5),"SIMILAR","NO")</f>
        <v>NO</v>
      </c>
      <c r="CQ1092" s="197" t="str">
        <f t="shared" si="805"/>
        <v>N/A</v>
      </c>
      <c r="CR1092" s="197">
        <f t="shared" si="806"/>
        <v>0</v>
      </c>
      <c r="CS1092" s="198">
        <f t="shared" si="807"/>
        <v>0</v>
      </c>
      <c r="CT1092" s="199">
        <f>IFERROR(SQRT(($E1092-$E$1136)^2+($AJ1092-$AJ$1136)^2),0)</f>
        <v>7.9463383901517051E-3</v>
      </c>
      <c r="CU1092" s="197" t="str">
        <f>IF(CT1092&lt;=SMALL(CT$3:CT$1130,1),"MAS PARECIDO","NO")</f>
        <v>NO</v>
      </c>
      <c r="CV1092" s="197" t="str">
        <f>IF(CT1092&lt;=SMALL(CT$3:CT$1130,5),"SIMILAR","NO")</f>
        <v>NO</v>
      </c>
      <c r="CW1092" s="197" t="str">
        <f t="shared" si="808"/>
        <v>N/A</v>
      </c>
      <c r="CX1092" s="197">
        <f t="shared" si="809"/>
        <v>0</v>
      </c>
      <c r="CY1092" s="198">
        <f t="shared" si="810"/>
        <v>0</v>
      </c>
      <c r="CZ1092" s="2">
        <v>0</v>
      </c>
      <c r="DA1092" s="2" t="s">
        <v>2898</v>
      </c>
      <c r="DB1092" s="2">
        <v>0</v>
      </c>
      <c r="DC1092" s="2" t="s">
        <v>189</v>
      </c>
    </row>
    <row r="1093" spans="1:107">
      <c r="A1093" s="24" t="s">
        <v>1236</v>
      </c>
      <c r="B1093" s="46">
        <v>47997.18</v>
      </c>
      <c r="C1093" s="190">
        <f>(B1093-$B$1132)/($B$1133-$B$1132)</f>
        <v>5.0839179740405652E-2</v>
      </c>
      <c r="D1093" s="46">
        <v>9000</v>
      </c>
      <c r="E1093" s="190">
        <f>(D1093-$D$1132)/($D$1133-$D$1132)</f>
        <v>1.7970539116173485E-2</v>
      </c>
      <c r="F1093" s="46" t="s">
        <v>187</v>
      </c>
      <c r="G1093" s="192">
        <f>VLOOKUP(F1093,'DATOS DE SOPORTE'!$Y$5:$Z$8,2,FALSE)</f>
        <v>4</v>
      </c>
      <c r="H1093" s="190">
        <f>(G1093-$G$1132)/($G$1133-$G$1132)</f>
        <v>1</v>
      </c>
      <c r="I1093" s="50">
        <v>0</v>
      </c>
      <c r="J1093" s="200">
        <f t="shared" si="770"/>
        <v>0</v>
      </c>
      <c r="K1093" s="190">
        <f>(J1093-$J$1132)/($J$1133-$J$1132)</f>
        <v>0</v>
      </c>
      <c r="L1093" s="193" t="str">
        <f t="shared" si="771"/>
        <v>NO</v>
      </c>
      <c r="M1093" s="46" t="s">
        <v>192</v>
      </c>
      <c r="N1093" s="192">
        <f t="shared" si="772"/>
        <v>2</v>
      </c>
      <c r="O1093" s="190">
        <f>(N1093-N$1132)/(N$1133-N$1132)</f>
        <v>1</v>
      </c>
      <c r="P1093" s="46" t="s">
        <v>58</v>
      </c>
      <c r="Q1093" s="192">
        <f t="shared" si="773"/>
        <v>3</v>
      </c>
      <c r="R1093" s="190">
        <f>(Q1093-Q$1132)/(Q$1133-Q$1132)</f>
        <v>1</v>
      </c>
      <c r="S1093" s="46" t="s">
        <v>60</v>
      </c>
      <c r="T1093" s="192">
        <f t="shared" si="774"/>
        <v>2</v>
      </c>
      <c r="U1093" s="190">
        <f>(T1093-T$1132)/(T$1133-T$1132)</f>
        <v>1</v>
      </c>
      <c r="V1093" s="46" t="s">
        <v>62</v>
      </c>
      <c r="W1093" s="194">
        <f>VLOOKUP(V1093,'DATOS DE SOPORTE'!$S$5:$T$10,2,FALSE)</f>
        <v>1</v>
      </c>
      <c r="X1093" s="201">
        <f>(W1093-W$1132)/(W$1133-W$1132)</f>
        <v>0</v>
      </c>
      <c r="Y1093" s="46" t="s">
        <v>136</v>
      </c>
      <c r="Z1093" s="194">
        <f t="shared" si="775"/>
        <v>2</v>
      </c>
      <c r="AA1093" s="201">
        <f>(Z1093-Z$1132)/(Z$1133-Z$1132)</f>
        <v>1</v>
      </c>
      <c r="AB1093" s="46" t="s">
        <v>136</v>
      </c>
      <c r="AC1093" s="194">
        <f t="shared" si="776"/>
        <v>2</v>
      </c>
      <c r="AD1093" s="201">
        <f>(AC1093-AC$1132)/(AC$1133-AC$1132)</f>
        <v>1</v>
      </c>
      <c r="AE1093" s="46" t="s">
        <v>188</v>
      </c>
      <c r="AF1093" s="194">
        <f t="shared" si="777"/>
        <v>1</v>
      </c>
      <c r="AG1093" s="201">
        <f>(AF1093-AF$1132)/(AF$1133-AF$1132)</f>
        <v>0</v>
      </c>
      <c r="AH1093" s="24" t="s">
        <v>67</v>
      </c>
      <c r="AI1093" s="194">
        <f>VLOOKUP(AH1093,'DATOS DE SOPORTE'!$V$5:$W$8,2,FALSE)</f>
        <v>1</v>
      </c>
      <c r="AJ1093" s="201">
        <f>(AI1093-AI$1132)/(AI$1133-AI$1132)</f>
        <v>0</v>
      </c>
      <c r="AK1093" s="58" t="str">
        <f t="shared" si="811"/>
        <v>Bueno</v>
      </c>
      <c r="AL1093" s="196">
        <f>IFERROR(SQRT(($E1093-$E$1136)^2+($C1093-$C$1136)^2),0)</f>
        <v>0.15534625824825643</v>
      </c>
      <c r="AM1093" s="197" t="str">
        <f>IF(AL1093&lt;=SMALL($AL$3:$AL$1130,1),"MAS PARECIDO","NO")</f>
        <v>NO</v>
      </c>
      <c r="AN1093" s="197" t="str">
        <f>IF(AL1093&lt;=SMALL($AL$3:$AL$1130,5),"SIMILAR","NO")</f>
        <v>NO</v>
      </c>
      <c r="AO1093" s="197" t="str">
        <f t="shared" si="778"/>
        <v>N/A</v>
      </c>
      <c r="AP1093" s="197">
        <f t="shared" si="779"/>
        <v>0</v>
      </c>
      <c r="AQ1093" s="198">
        <f t="shared" si="780"/>
        <v>0</v>
      </c>
      <c r="AR1093" s="196">
        <f>IFERROR(SQRT(($E1093-$E$1136)^2+($H1093-$H$1136)^2),0)</f>
        <v>0.66690963697139616</v>
      </c>
      <c r="AS1093" s="197" t="str">
        <f>IF(AR1093&lt;=SMALL(AR$3:AR$1130,1),"MAS PARECIDO","NO")</f>
        <v>NO</v>
      </c>
      <c r="AT1093" s="197" t="str">
        <f>IF(AR1093&lt;=SMALL(AR$3:AR$1130,5),"SIMILAR","NO")</f>
        <v>NO</v>
      </c>
      <c r="AU1093" s="197" t="str">
        <f t="shared" si="781"/>
        <v>N/A</v>
      </c>
      <c r="AV1093" s="197">
        <f t="shared" si="782"/>
        <v>0</v>
      </c>
      <c r="AW1093" s="198">
        <f t="shared" si="783"/>
        <v>0</v>
      </c>
      <c r="AX1093" s="199">
        <f>IFERROR(SQRT(($E1093-$E$1136)^2+($K1093-$K$1136)^2),0)</f>
        <v>0.20080841476610198</v>
      </c>
      <c r="AY1093" s="197" t="str">
        <f>IF(AX1093&lt;=SMALL(AX$3:AX$1130,1),"MAS PARECIDO","NO")</f>
        <v>NO</v>
      </c>
      <c r="AZ1093" s="197" t="str">
        <f>IF(AX1093&lt;=SMALL(AX$3:AX$1130,5),"SIMILAR","NO")</f>
        <v>NO</v>
      </c>
      <c r="BA1093" s="197" t="str">
        <f t="shared" si="784"/>
        <v>N/A</v>
      </c>
      <c r="BB1093" s="197">
        <f t="shared" si="785"/>
        <v>0</v>
      </c>
      <c r="BC1093" s="198">
        <f t="shared" si="786"/>
        <v>0</v>
      </c>
      <c r="BD1093" s="196">
        <f>IFERROR(SQRT(($E1093-$E$1136)^2+($O1093-$O$1136)^2),0)</f>
        <v>1.8000540016200484E-2</v>
      </c>
      <c r="BE1093" s="197" t="str">
        <f>IF(BD1093&lt;=SMALL(BD$3:BD$1130,1),"MAS PARECIDO","NO")</f>
        <v>NO</v>
      </c>
      <c r="BF1093" s="197" t="str">
        <f>IF(BD1093&lt;=SMALL(BD$3:BD$1130,5),"SIMILAR","NO")</f>
        <v>NO</v>
      </c>
      <c r="BG1093" s="197" t="str">
        <f t="shared" si="787"/>
        <v>N/A</v>
      </c>
      <c r="BH1093" s="197">
        <f t="shared" si="788"/>
        <v>0</v>
      </c>
      <c r="BI1093" s="198">
        <f t="shared" si="789"/>
        <v>0</v>
      </c>
      <c r="BJ1093" s="199">
        <f>IFERROR(SQRT(($E1093-$E$1136)^2+($R1093-$R$1136)^2),0)</f>
        <v>0.50032391452025837</v>
      </c>
      <c r="BK1093" s="197" t="str">
        <f>IF(BJ1093&lt;=SMALL(BJ$3:BJ$1130,1),"MAS PARECIDO","NO")</f>
        <v>NO</v>
      </c>
      <c r="BL1093" s="197" t="str">
        <f>IF(BJ1093&lt;=SMALL(BJ$3:BJ$1130,5),"SIMILAR","NO")</f>
        <v>NO</v>
      </c>
      <c r="BM1093" s="197" t="str">
        <f t="shared" si="790"/>
        <v>N/A</v>
      </c>
      <c r="BN1093" s="197">
        <f t="shared" si="791"/>
        <v>0</v>
      </c>
      <c r="BO1093" s="198">
        <f t="shared" si="792"/>
        <v>0</v>
      </c>
      <c r="BP1093" s="199">
        <f>IFERROR(SQRT(($E1093-$E$1136)^2+($U1093-$U$1136)^2),0)</f>
        <v>1.0001619965989883</v>
      </c>
      <c r="BQ1093" s="197" t="str">
        <f>IF(BP1093&lt;=SMALL(BP$3:BP$1130,1),"MAS PARECIDO","NO")</f>
        <v>NO</v>
      </c>
      <c r="BR1093" s="197" t="str">
        <f>IF(BP1093&lt;=SMALL(BP$3:BP$1130,5),"SIMILAR","NO")</f>
        <v>NO</v>
      </c>
      <c r="BS1093" s="197" t="str">
        <f t="shared" si="793"/>
        <v>N/A</v>
      </c>
      <c r="BT1093" s="197">
        <f t="shared" si="794"/>
        <v>0</v>
      </c>
      <c r="BU1093" s="198">
        <f t="shared" si="795"/>
        <v>0</v>
      </c>
      <c r="BV1093" s="199">
        <f>IFERROR(SQRT(($E1093-$E$1136)^2+($X1093-$X$1136)^2),0)</f>
        <v>1.8000540016200484E-2</v>
      </c>
      <c r="BW1093" s="197" t="str">
        <f>IF(BV1093&lt;=SMALL(BV$3:BV$1130,1),"MAS PARECIDO","NO")</f>
        <v>NO</v>
      </c>
      <c r="BX1093" s="197" t="str">
        <f>IF(BV1093&lt;=SMALL(BV$3:BV$1130,5),"SIMILAR","NO")</f>
        <v>NO</v>
      </c>
      <c r="BY1093" s="197" t="str">
        <f t="shared" si="796"/>
        <v>N/A</v>
      </c>
      <c r="BZ1093" s="197">
        <f t="shared" si="797"/>
        <v>0</v>
      </c>
      <c r="CA1093" s="198">
        <f t="shared" si="798"/>
        <v>0</v>
      </c>
      <c r="CB1093" s="199">
        <f>IFERROR(SQRT(($E1093-$E$1136)^2+($AA1093-$AA$1136)^2),0)</f>
        <v>1.0001619965989883</v>
      </c>
      <c r="CC1093" s="197" t="str">
        <f>IF(CB1093&lt;=SMALL(CB$3:CB$1130,1),"MAS PARECIDO","NO")</f>
        <v>NO</v>
      </c>
      <c r="CD1093" s="197" t="str">
        <f>IF(CB1093&lt;=SMALL(CB$3:CB$1130,5),"SIMILAR","NO")</f>
        <v>NO</v>
      </c>
      <c r="CE1093" s="197" t="str">
        <f t="shared" si="799"/>
        <v>N/A</v>
      </c>
      <c r="CF1093" s="197">
        <f t="shared" si="800"/>
        <v>0</v>
      </c>
      <c r="CG1093" s="198">
        <f t="shared" si="801"/>
        <v>0</v>
      </c>
      <c r="CH1093" s="199">
        <f>IFERROR(SQRT(($E1093-$E$1136)^2+($AD1093-$AD$1136)^2),0)</f>
        <v>1.8000540016200484E-2</v>
      </c>
      <c r="CI1093" s="197" t="str">
        <f>IF(CH1093&lt;=SMALL(CH$3:CH$1130,1),"MAS PARECIDO","NO")</f>
        <v>NO</v>
      </c>
      <c r="CJ1093" s="197" t="str">
        <f>IF(CH1093&lt;=SMALL(CH$3:CH$1130,5),"SIMILAR","NO")</f>
        <v>NO</v>
      </c>
      <c r="CK1093" s="197" t="str">
        <f t="shared" si="802"/>
        <v>N/A</v>
      </c>
      <c r="CL1093" s="197">
        <f t="shared" si="803"/>
        <v>0</v>
      </c>
      <c r="CM1093" s="198">
        <f t="shared" si="804"/>
        <v>0</v>
      </c>
      <c r="CN1093" s="199">
        <f>IFERROR(SQRT(($E1093-$E$1136)^2+($AG1093-$AG$1136)^2),0)</f>
        <v>1.0001619965989883</v>
      </c>
      <c r="CO1093" s="197" t="str">
        <f>IF(CN1093&lt;=SMALL(CN$3:CN$1130,1),"MAS PARECIDO","NO")</f>
        <v>NO</v>
      </c>
      <c r="CP1093" s="197" t="str">
        <f>IF(CN1093&lt;=SMALL(CN$3:CN$1130,5),"SIMILAR","NO")</f>
        <v>NO</v>
      </c>
      <c r="CQ1093" s="197" t="str">
        <f t="shared" si="805"/>
        <v>N/A</v>
      </c>
      <c r="CR1093" s="197">
        <f t="shared" si="806"/>
        <v>0</v>
      </c>
      <c r="CS1093" s="198">
        <f t="shared" si="807"/>
        <v>0</v>
      </c>
      <c r="CT1093" s="199">
        <f>IFERROR(SQRT(($E1093-$E$1136)^2+($AJ1093-$AJ$1136)^2),0)</f>
        <v>1.8000540016200484E-2</v>
      </c>
      <c r="CU1093" s="197" t="str">
        <f>IF(CT1093&lt;=SMALL(CT$3:CT$1130,1),"MAS PARECIDO","NO")</f>
        <v>NO</v>
      </c>
      <c r="CV1093" s="197" t="str">
        <f>IF(CT1093&lt;=SMALL(CT$3:CT$1130,5),"SIMILAR","NO")</f>
        <v>NO</v>
      </c>
      <c r="CW1093" s="197" t="str">
        <f t="shared" si="808"/>
        <v>N/A</v>
      </c>
      <c r="CX1093" s="197">
        <f t="shared" si="809"/>
        <v>0</v>
      </c>
      <c r="CY1093" s="198">
        <f t="shared" si="810"/>
        <v>0</v>
      </c>
      <c r="CZ1093" s="2">
        <v>0</v>
      </c>
      <c r="DA1093" s="2" t="s">
        <v>2899</v>
      </c>
      <c r="DB1093" s="2">
        <v>0</v>
      </c>
      <c r="DC1093" s="2" t="s">
        <v>189</v>
      </c>
    </row>
    <row r="1094" spans="1:107">
      <c r="A1094" s="24" t="s">
        <v>1237</v>
      </c>
      <c r="B1094" s="46">
        <v>103235.49</v>
      </c>
      <c r="C1094" s="190">
        <f>(B1094-$B$1132)/($B$1133-$B$1132)</f>
        <v>0.11540796982090532</v>
      </c>
      <c r="D1094" s="46">
        <v>11000</v>
      </c>
      <c r="E1094" s="190">
        <f>(D1094-$D$1132)/($D$1133-$D$1132)</f>
        <v>2.1970659119773594E-2</v>
      </c>
      <c r="F1094" s="46" t="s">
        <v>53</v>
      </c>
      <c r="G1094" s="192">
        <f>VLOOKUP(F1094,'DATOS DE SOPORTE'!$Y$5:$Z$8,2,FALSE)</f>
        <v>2</v>
      </c>
      <c r="H1094" s="190">
        <f>(G1094-$G$1132)/($G$1133-$G$1132)</f>
        <v>0.33333333333333331</v>
      </c>
      <c r="I1094" s="50">
        <v>1</v>
      </c>
      <c r="J1094" s="200">
        <f t="shared" si="770"/>
        <v>1</v>
      </c>
      <c r="K1094" s="190">
        <f>(J1094-$J$1132)/($J$1133-$J$1132)</f>
        <v>0.2</v>
      </c>
      <c r="L1094" s="193" t="str">
        <f t="shared" si="771"/>
        <v>SI</v>
      </c>
      <c r="M1094" s="46" t="s">
        <v>192</v>
      </c>
      <c r="N1094" s="192">
        <f t="shared" si="772"/>
        <v>2</v>
      </c>
      <c r="O1094" s="190">
        <f>(N1094-N$1132)/(N$1133-N$1132)</f>
        <v>1</v>
      </c>
      <c r="P1094" s="46" t="s">
        <v>193</v>
      </c>
      <c r="Q1094" s="192">
        <f t="shared" si="773"/>
        <v>2</v>
      </c>
      <c r="R1094" s="190">
        <f>(Q1094-Q$1132)/(Q$1133-Q$1132)</f>
        <v>0.5</v>
      </c>
      <c r="S1094" s="46" t="s">
        <v>194</v>
      </c>
      <c r="T1094" s="192">
        <f t="shared" si="774"/>
        <v>1</v>
      </c>
      <c r="U1094" s="190">
        <f>(T1094-T$1132)/(T$1133-T$1132)</f>
        <v>0</v>
      </c>
      <c r="V1094" s="46" t="s">
        <v>62</v>
      </c>
      <c r="W1094" s="194">
        <f>VLOOKUP(V1094,'DATOS DE SOPORTE'!$S$5:$T$10,2,FALSE)</f>
        <v>1</v>
      </c>
      <c r="X1094" s="201">
        <f>(W1094-W$1132)/(W$1133-W$1132)</f>
        <v>0</v>
      </c>
      <c r="Y1094" s="46" t="s">
        <v>188</v>
      </c>
      <c r="Z1094" s="194">
        <f t="shared" si="775"/>
        <v>1</v>
      </c>
      <c r="AA1094" s="201">
        <f>(Z1094-Z$1132)/(Z$1133-Z$1132)</f>
        <v>0</v>
      </c>
      <c r="AB1094" s="46" t="s">
        <v>188</v>
      </c>
      <c r="AC1094" s="194">
        <f t="shared" si="776"/>
        <v>1</v>
      </c>
      <c r="AD1094" s="201">
        <f>(AC1094-AC$1132)/(AC$1133-AC$1132)</f>
        <v>0</v>
      </c>
      <c r="AE1094" s="46" t="s">
        <v>188</v>
      </c>
      <c r="AF1094" s="194">
        <f t="shared" si="777"/>
        <v>1</v>
      </c>
      <c r="AG1094" s="201">
        <f>(AF1094-AF$1132)/(AF$1133-AF$1132)</f>
        <v>0</v>
      </c>
      <c r="AH1094" s="24" t="s">
        <v>67</v>
      </c>
      <c r="AI1094" s="194">
        <f>VLOOKUP(AH1094,'DATOS DE SOPORTE'!$V$5:$W$8,2,FALSE)</f>
        <v>1</v>
      </c>
      <c r="AJ1094" s="201">
        <f>(AI1094-AI$1132)/(AI$1133-AI$1132)</f>
        <v>0</v>
      </c>
      <c r="AK1094" s="58" t="str">
        <f t="shared" si="811"/>
        <v>Bueno</v>
      </c>
      <c r="AL1094" s="196">
        <f>IFERROR(SQRT(($E1094-$E$1136)^2+($C1094-$C$1136)^2),0)</f>
        <v>9.23887996196089E-2</v>
      </c>
      <c r="AM1094" s="197" t="str">
        <f>IF(AL1094&lt;=SMALL($AL$3:$AL$1130,1),"MAS PARECIDO","NO")</f>
        <v>NO</v>
      </c>
      <c r="AN1094" s="197" t="str">
        <f>IF(AL1094&lt;=SMALL($AL$3:$AL$1130,5),"SIMILAR","NO")</f>
        <v>NO</v>
      </c>
      <c r="AO1094" s="197" t="str">
        <f t="shared" si="778"/>
        <v>N/A</v>
      </c>
      <c r="AP1094" s="197">
        <f t="shared" si="779"/>
        <v>0</v>
      </c>
      <c r="AQ1094" s="198">
        <f t="shared" si="780"/>
        <v>0</v>
      </c>
      <c r="AR1094" s="196">
        <f>IFERROR(SQRT(($E1094-$E$1136)^2+($H1094-$H$1136)^2),0)</f>
        <v>2.2000660019800593E-2</v>
      </c>
      <c r="AS1094" s="197" t="str">
        <f>IF(AR1094&lt;=SMALL(AR$3:AR$1130,1),"MAS PARECIDO","NO")</f>
        <v>NO</v>
      </c>
      <c r="AT1094" s="197" t="str">
        <f>IF(AR1094&lt;=SMALL(AR$3:AR$1130,5),"SIMILAR","NO")</f>
        <v>NO</v>
      </c>
      <c r="AU1094" s="197" t="str">
        <f t="shared" si="781"/>
        <v>N/A</v>
      </c>
      <c r="AV1094" s="197">
        <f t="shared" si="782"/>
        <v>0</v>
      </c>
      <c r="AW1094" s="198">
        <f t="shared" si="783"/>
        <v>0</v>
      </c>
      <c r="AX1094" s="199">
        <f>IFERROR(SQRT(($E1094-$E$1136)^2+($K1094-$K$1136)^2),0)</f>
        <v>2.2000660019800593E-2</v>
      </c>
      <c r="AY1094" s="197" t="str">
        <f>IF(AX1094&lt;=SMALL(AX$3:AX$1130,1),"MAS PARECIDO","NO")</f>
        <v>NO</v>
      </c>
      <c r="AZ1094" s="197" t="str">
        <f>IF(AX1094&lt;=SMALL(AX$3:AX$1130,5),"SIMILAR","NO")</f>
        <v>NO</v>
      </c>
      <c r="BA1094" s="197" t="str">
        <f t="shared" si="784"/>
        <v>N/A</v>
      </c>
      <c r="BB1094" s="197">
        <f t="shared" si="785"/>
        <v>0</v>
      </c>
      <c r="BC1094" s="198">
        <f t="shared" si="786"/>
        <v>0</v>
      </c>
      <c r="BD1094" s="196">
        <f>IFERROR(SQRT(($E1094-$E$1136)^2+($O1094-$O$1136)^2),0)</f>
        <v>2.2000660019800593E-2</v>
      </c>
      <c r="BE1094" s="197" t="str">
        <f>IF(BD1094&lt;=SMALL(BD$3:BD$1130,1),"MAS PARECIDO","NO")</f>
        <v>NO</v>
      </c>
      <c r="BF1094" s="197" t="str">
        <f>IF(BD1094&lt;=SMALL(BD$3:BD$1130,5),"SIMILAR","NO")</f>
        <v>NO</v>
      </c>
      <c r="BG1094" s="197" t="str">
        <f t="shared" si="787"/>
        <v>N/A</v>
      </c>
      <c r="BH1094" s="197">
        <f t="shared" si="788"/>
        <v>0</v>
      </c>
      <c r="BI1094" s="198">
        <f t="shared" si="789"/>
        <v>0</v>
      </c>
      <c r="BJ1094" s="199">
        <f>IFERROR(SQRT(($E1094-$E$1136)^2+($R1094-$R$1136)^2),0)</f>
        <v>2.2000660019800593E-2</v>
      </c>
      <c r="BK1094" s="197" t="str">
        <f>IF(BJ1094&lt;=SMALL(BJ$3:BJ$1130,1),"MAS PARECIDO","NO")</f>
        <v>NO</v>
      </c>
      <c r="BL1094" s="197" t="str">
        <f>IF(BJ1094&lt;=SMALL(BJ$3:BJ$1130,5),"SIMILAR","NO")</f>
        <v>NO</v>
      </c>
      <c r="BM1094" s="197" t="str">
        <f t="shared" si="790"/>
        <v>N/A</v>
      </c>
      <c r="BN1094" s="197">
        <f t="shared" si="791"/>
        <v>0</v>
      </c>
      <c r="BO1094" s="198">
        <f t="shared" si="792"/>
        <v>0</v>
      </c>
      <c r="BP1094" s="199">
        <f>IFERROR(SQRT(($E1094-$E$1136)^2+($U1094-$U$1136)^2),0)</f>
        <v>2.2000660019800593E-2</v>
      </c>
      <c r="BQ1094" s="197" t="str">
        <f>IF(BP1094&lt;=SMALL(BP$3:BP$1130,1),"MAS PARECIDO","NO")</f>
        <v>NO</v>
      </c>
      <c r="BR1094" s="197" t="str">
        <f>IF(BP1094&lt;=SMALL(BP$3:BP$1130,5),"SIMILAR","NO")</f>
        <v>NO</v>
      </c>
      <c r="BS1094" s="197" t="str">
        <f t="shared" si="793"/>
        <v>N/A</v>
      </c>
      <c r="BT1094" s="197">
        <f t="shared" si="794"/>
        <v>0</v>
      </c>
      <c r="BU1094" s="198">
        <f t="shared" si="795"/>
        <v>0</v>
      </c>
      <c r="BV1094" s="199">
        <f>IFERROR(SQRT(($E1094-$E$1136)^2+($X1094-$X$1136)^2),0)</f>
        <v>2.2000660019800593E-2</v>
      </c>
      <c r="BW1094" s="197" t="str">
        <f>IF(BV1094&lt;=SMALL(BV$3:BV$1130,1),"MAS PARECIDO","NO")</f>
        <v>NO</v>
      </c>
      <c r="BX1094" s="197" t="str">
        <f>IF(BV1094&lt;=SMALL(BV$3:BV$1130,5),"SIMILAR","NO")</f>
        <v>NO</v>
      </c>
      <c r="BY1094" s="197" t="str">
        <f t="shared" si="796"/>
        <v>N/A</v>
      </c>
      <c r="BZ1094" s="197">
        <f t="shared" si="797"/>
        <v>0</v>
      </c>
      <c r="CA1094" s="198">
        <f t="shared" si="798"/>
        <v>0</v>
      </c>
      <c r="CB1094" s="199">
        <f>IFERROR(SQRT(($E1094-$E$1136)^2+($AA1094-$AA$1136)^2),0)</f>
        <v>2.2000660019800593E-2</v>
      </c>
      <c r="CC1094" s="197" t="str">
        <f>IF(CB1094&lt;=SMALL(CB$3:CB$1130,1),"MAS PARECIDO","NO")</f>
        <v>NO</v>
      </c>
      <c r="CD1094" s="197" t="str">
        <f>IF(CB1094&lt;=SMALL(CB$3:CB$1130,5),"SIMILAR","NO")</f>
        <v>NO</v>
      </c>
      <c r="CE1094" s="197" t="str">
        <f t="shared" si="799"/>
        <v>N/A</v>
      </c>
      <c r="CF1094" s="197">
        <f t="shared" si="800"/>
        <v>0</v>
      </c>
      <c r="CG1094" s="198">
        <f t="shared" si="801"/>
        <v>0</v>
      </c>
      <c r="CH1094" s="199">
        <f>IFERROR(SQRT(($E1094-$E$1136)^2+($AD1094-$AD$1136)^2),0)</f>
        <v>1.0002419852422246</v>
      </c>
      <c r="CI1094" s="197" t="str">
        <f>IF(CH1094&lt;=SMALL(CH$3:CH$1130,1),"MAS PARECIDO","NO")</f>
        <v>NO</v>
      </c>
      <c r="CJ1094" s="197" t="str">
        <f>IF(CH1094&lt;=SMALL(CH$3:CH$1130,5),"SIMILAR","NO")</f>
        <v>NO</v>
      </c>
      <c r="CK1094" s="197" t="str">
        <f t="shared" si="802"/>
        <v>N/A</v>
      </c>
      <c r="CL1094" s="197">
        <f t="shared" si="803"/>
        <v>0</v>
      </c>
      <c r="CM1094" s="198">
        <f t="shared" si="804"/>
        <v>0</v>
      </c>
      <c r="CN1094" s="199">
        <f>IFERROR(SQRT(($E1094-$E$1136)^2+($AG1094-$AG$1136)^2),0)</f>
        <v>1.0002419852422246</v>
      </c>
      <c r="CO1094" s="197" t="str">
        <f>IF(CN1094&lt;=SMALL(CN$3:CN$1130,1),"MAS PARECIDO","NO")</f>
        <v>NO</v>
      </c>
      <c r="CP1094" s="197" t="str">
        <f>IF(CN1094&lt;=SMALL(CN$3:CN$1130,5),"SIMILAR","NO")</f>
        <v>NO</v>
      </c>
      <c r="CQ1094" s="197" t="str">
        <f t="shared" si="805"/>
        <v>N/A</v>
      </c>
      <c r="CR1094" s="197">
        <f t="shared" si="806"/>
        <v>0</v>
      </c>
      <c r="CS1094" s="198">
        <f t="shared" si="807"/>
        <v>0</v>
      </c>
      <c r="CT1094" s="199">
        <f>IFERROR(SQRT(($E1094-$E$1136)^2+($AJ1094-$AJ$1136)^2),0)</f>
        <v>2.2000660019800593E-2</v>
      </c>
      <c r="CU1094" s="197" t="str">
        <f>IF(CT1094&lt;=SMALL(CT$3:CT$1130,1),"MAS PARECIDO","NO")</f>
        <v>NO</v>
      </c>
      <c r="CV1094" s="197" t="str">
        <f>IF(CT1094&lt;=SMALL(CT$3:CT$1130,5),"SIMILAR","NO")</f>
        <v>NO</v>
      </c>
      <c r="CW1094" s="197" t="str">
        <f t="shared" si="808"/>
        <v>N/A</v>
      </c>
      <c r="CX1094" s="197">
        <f t="shared" si="809"/>
        <v>0</v>
      </c>
      <c r="CY1094" s="198">
        <f t="shared" si="810"/>
        <v>0</v>
      </c>
      <c r="CZ1094" s="2">
        <v>0</v>
      </c>
      <c r="DA1094" s="2" t="s">
        <v>2900</v>
      </c>
      <c r="DB1094" s="2">
        <v>0</v>
      </c>
      <c r="DC1094" s="2" t="s">
        <v>189</v>
      </c>
    </row>
    <row r="1095" spans="1:107">
      <c r="A1095" s="24" t="s">
        <v>1238</v>
      </c>
      <c r="B1095" s="46">
        <v>62277.75</v>
      </c>
      <c r="C1095" s="190">
        <f>(B1095-$B$1132)/($B$1133-$B$1132)</f>
        <v>6.7531926614085913E-2</v>
      </c>
      <c r="D1095" s="46">
        <v>10500</v>
      </c>
      <c r="E1095" s="190">
        <f>(D1095-$D$1132)/($D$1133-$D$1132)</f>
        <v>2.0970629118873565E-2</v>
      </c>
      <c r="F1095" s="46" t="s">
        <v>53</v>
      </c>
      <c r="G1095" s="192">
        <f>VLOOKUP(F1095,'DATOS DE SOPORTE'!$Y$5:$Z$8,2,FALSE)</f>
        <v>2</v>
      </c>
      <c r="H1095" s="190">
        <f>(G1095-$G$1132)/($G$1133-$G$1132)</f>
        <v>0.33333333333333331</v>
      </c>
      <c r="I1095" s="50">
        <v>2</v>
      </c>
      <c r="J1095" s="200">
        <f t="shared" si="770"/>
        <v>2</v>
      </c>
      <c r="K1095" s="190">
        <f>(J1095-$J$1132)/($J$1133-$J$1132)</f>
        <v>0.4</v>
      </c>
      <c r="L1095" s="193" t="str">
        <f t="shared" si="771"/>
        <v>SI</v>
      </c>
      <c r="M1095" s="46" t="s">
        <v>192</v>
      </c>
      <c r="N1095" s="192">
        <f t="shared" si="772"/>
        <v>2</v>
      </c>
      <c r="O1095" s="190">
        <f>(N1095-N$1132)/(N$1133-N$1132)</f>
        <v>1</v>
      </c>
      <c r="P1095" s="46" t="s">
        <v>58</v>
      </c>
      <c r="Q1095" s="192">
        <f t="shared" si="773"/>
        <v>3</v>
      </c>
      <c r="R1095" s="190">
        <f>(Q1095-Q$1132)/(Q$1133-Q$1132)</f>
        <v>1</v>
      </c>
      <c r="S1095" s="46" t="s">
        <v>60</v>
      </c>
      <c r="T1095" s="192">
        <f t="shared" si="774"/>
        <v>2</v>
      </c>
      <c r="U1095" s="190">
        <f>(T1095-T$1132)/(T$1133-T$1132)</f>
        <v>1</v>
      </c>
      <c r="V1095" s="46" t="s">
        <v>62</v>
      </c>
      <c r="W1095" s="194">
        <f>VLOOKUP(V1095,'DATOS DE SOPORTE'!$S$5:$T$10,2,FALSE)</f>
        <v>1</v>
      </c>
      <c r="X1095" s="201">
        <f>(W1095-W$1132)/(W$1133-W$1132)</f>
        <v>0</v>
      </c>
      <c r="Y1095" s="46" t="s">
        <v>136</v>
      </c>
      <c r="Z1095" s="194">
        <f t="shared" si="775"/>
        <v>2</v>
      </c>
      <c r="AA1095" s="201">
        <f>(Z1095-Z$1132)/(Z$1133-Z$1132)</f>
        <v>1</v>
      </c>
      <c r="AB1095" s="46" t="s">
        <v>136</v>
      </c>
      <c r="AC1095" s="194">
        <f t="shared" si="776"/>
        <v>2</v>
      </c>
      <c r="AD1095" s="201">
        <f>(AC1095-AC$1132)/(AC$1133-AC$1132)</f>
        <v>1</v>
      </c>
      <c r="AE1095" s="46" t="s">
        <v>188</v>
      </c>
      <c r="AF1095" s="194">
        <f t="shared" si="777"/>
        <v>1</v>
      </c>
      <c r="AG1095" s="201">
        <f>(AF1095-AF$1132)/(AF$1133-AF$1132)</f>
        <v>0</v>
      </c>
      <c r="AH1095" s="24" t="s">
        <v>67</v>
      </c>
      <c r="AI1095" s="194">
        <f>VLOOKUP(AH1095,'DATOS DE SOPORTE'!$V$5:$W$8,2,FALSE)</f>
        <v>1</v>
      </c>
      <c r="AJ1095" s="201">
        <f>(AI1095-AI$1132)/(AI$1133-AI$1132)</f>
        <v>0</v>
      </c>
      <c r="AK1095" s="58" t="str">
        <f t="shared" si="811"/>
        <v>Bueno</v>
      </c>
      <c r="AL1095" s="196">
        <f>IFERROR(SQRT(($E1095-$E$1136)^2+($C1095-$C$1136)^2),0)</f>
        <v>0.13920035358770719</v>
      </c>
      <c r="AM1095" s="197" t="str">
        <f>IF(AL1095&lt;=SMALL($AL$3:$AL$1130,1),"MAS PARECIDO","NO")</f>
        <v>NO</v>
      </c>
      <c r="AN1095" s="197" t="str">
        <f>IF(AL1095&lt;=SMALL($AL$3:$AL$1130,5),"SIMILAR","NO")</f>
        <v>NO</v>
      </c>
      <c r="AO1095" s="197" t="str">
        <f t="shared" si="778"/>
        <v>N/A</v>
      </c>
      <c r="AP1095" s="197">
        <f t="shared" si="779"/>
        <v>0</v>
      </c>
      <c r="AQ1095" s="198">
        <f t="shared" si="780"/>
        <v>0</v>
      </c>
      <c r="AR1095" s="196">
        <f>IFERROR(SQRT(($E1095-$E$1136)^2+($H1095-$H$1136)^2),0)</f>
        <v>2.1000630018900564E-2</v>
      </c>
      <c r="AS1095" s="197" t="str">
        <f>IF(AR1095&lt;=SMALL(AR$3:AR$1130,1),"MAS PARECIDO","NO")</f>
        <v>NO</v>
      </c>
      <c r="AT1095" s="197" t="str">
        <f>IF(AR1095&lt;=SMALL(AR$3:AR$1130,5),"SIMILAR","NO")</f>
        <v>NO</v>
      </c>
      <c r="AU1095" s="197" t="str">
        <f t="shared" si="781"/>
        <v>N/A</v>
      </c>
      <c r="AV1095" s="197">
        <f t="shared" si="782"/>
        <v>0</v>
      </c>
      <c r="AW1095" s="198">
        <f t="shared" si="783"/>
        <v>0</v>
      </c>
      <c r="AX1095" s="199">
        <f>IFERROR(SQRT(($E1095-$E$1136)^2+($K1095-$K$1136)^2),0)</f>
        <v>0.20109954366231356</v>
      </c>
      <c r="AY1095" s="197" t="str">
        <f>IF(AX1095&lt;=SMALL(AX$3:AX$1130,1),"MAS PARECIDO","NO")</f>
        <v>NO</v>
      </c>
      <c r="AZ1095" s="197" t="str">
        <f>IF(AX1095&lt;=SMALL(AX$3:AX$1130,5),"SIMILAR","NO")</f>
        <v>NO</v>
      </c>
      <c r="BA1095" s="197" t="str">
        <f t="shared" si="784"/>
        <v>N/A</v>
      </c>
      <c r="BB1095" s="197">
        <f t="shared" si="785"/>
        <v>0</v>
      </c>
      <c r="BC1095" s="198">
        <f t="shared" si="786"/>
        <v>0</v>
      </c>
      <c r="BD1095" s="196">
        <f>IFERROR(SQRT(($E1095-$E$1136)^2+($O1095-$O$1136)^2),0)</f>
        <v>2.1000630018900564E-2</v>
      </c>
      <c r="BE1095" s="197" t="str">
        <f>IF(BD1095&lt;=SMALL(BD$3:BD$1130,1),"MAS PARECIDO","NO")</f>
        <v>NO</v>
      </c>
      <c r="BF1095" s="197" t="str">
        <f>IF(BD1095&lt;=SMALL(BD$3:BD$1130,5),"SIMILAR","NO")</f>
        <v>NO</v>
      </c>
      <c r="BG1095" s="197" t="str">
        <f t="shared" si="787"/>
        <v>N/A</v>
      </c>
      <c r="BH1095" s="197">
        <f t="shared" si="788"/>
        <v>0</v>
      </c>
      <c r="BI1095" s="198">
        <f t="shared" si="789"/>
        <v>0</v>
      </c>
      <c r="BJ1095" s="199">
        <f>IFERROR(SQRT(($E1095-$E$1136)^2+($R1095-$R$1136)^2),0)</f>
        <v>0.50044083212822543</v>
      </c>
      <c r="BK1095" s="197" t="str">
        <f>IF(BJ1095&lt;=SMALL(BJ$3:BJ$1130,1),"MAS PARECIDO","NO")</f>
        <v>NO</v>
      </c>
      <c r="BL1095" s="197" t="str">
        <f>IF(BJ1095&lt;=SMALL(BJ$3:BJ$1130,5),"SIMILAR","NO")</f>
        <v>NO</v>
      </c>
      <c r="BM1095" s="197" t="str">
        <f t="shared" si="790"/>
        <v>N/A</v>
      </c>
      <c r="BN1095" s="197">
        <f t="shared" si="791"/>
        <v>0</v>
      </c>
      <c r="BO1095" s="198">
        <f t="shared" si="792"/>
        <v>0</v>
      </c>
      <c r="BP1095" s="199">
        <f>IFERROR(SQRT(($E1095-$E$1136)^2+($U1095-$U$1136)^2),0)</f>
        <v>1.0002204889229127</v>
      </c>
      <c r="BQ1095" s="197" t="str">
        <f>IF(BP1095&lt;=SMALL(BP$3:BP$1130,1),"MAS PARECIDO","NO")</f>
        <v>NO</v>
      </c>
      <c r="BR1095" s="197" t="str">
        <f>IF(BP1095&lt;=SMALL(BP$3:BP$1130,5),"SIMILAR","NO")</f>
        <v>NO</v>
      </c>
      <c r="BS1095" s="197" t="str">
        <f t="shared" si="793"/>
        <v>N/A</v>
      </c>
      <c r="BT1095" s="197">
        <f t="shared" si="794"/>
        <v>0</v>
      </c>
      <c r="BU1095" s="198">
        <f t="shared" si="795"/>
        <v>0</v>
      </c>
      <c r="BV1095" s="199">
        <f>IFERROR(SQRT(($E1095-$E$1136)^2+($X1095-$X$1136)^2),0)</f>
        <v>2.1000630018900564E-2</v>
      </c>
      <c r="BW1095" s="197" t="str">
        <f>IF(BV1095&lt;=SMALL(BV$3:BV$1130,1),"MAS PARECIDO","NO")</f>
        <v>NO</v>
      </c>
      <c r="BX1095" s="197" t="str">
        <f>IF(BV1095&lt;=SMALL(BV$3:BV$1130,5),"SIMILAR","NO")</f>
        <v>NO</v>
      </c>
      <c r="BY1095" s="197" t="str">
        <f t="shared" si="796"/>
        <v>N/A</v>
      </c>
      <c r="BZ1095" s="197">
        <f t="shared" si="797"/>
        <v>0</v>
      </c>
      <c r="CA1095" s="198">
        <f t="shared" si="798"/>
        <v>0</v>
      </c>
      <c r="CB1095" s="199">
        <f>IFERROR(SQRT(($E1095-$E$1136)^2+($AA1095-$AA$1136)^2),0)</f>
        <v>1.0002204889229127</v>
      </c>
      <c r="CC1095" s="197" t="str">
        <f>IF(CB1095&lt;=SMALL(CB$3:CB$1130,1),"MAS PARECIDO","NO")</f>
        <v>NO</v>
      </c>
      <c r="CD1095" s="197" t="str">
        <f>IF(CB1095&lt;=SMALL(CB$3:CB$1130,5),"SIMILAR","NO")</f>
        <v>NO</v>
      </c>
      <c r="CE1095" s="197" t="str">
        <f t="shared" si="799"/>
        <v>N/A</v>
      </c>
      <c r="CF1095" s="197">
        <f t="shared" si="800"/>
        <v>0</v>
      </c>
      <c r="CG1095" s="198">
        <f t="shared" si="801"/>
        <v>0</v>
      </c>
      <c r="CH1095" s="199">
        <f>IFERROR(SQRT(($E1095-$E$1136)^2+($AD1095-$AD$1136)^2),0)</f>
        <v>2.1000630018900564E-2</v>
      </c>
      <c r="CI1095" s="197" t="str">
        <f>IF(CH1095&lt;=SMALL(CH$3:CH$1130,1),"MAS PARECIDO","NO")</f>
        <v>NO</v>
      </c>
      <c r="CJ1095" s="197" t="str">
        <f>IF(CH1095&lt;=SMALL(CH$3:CH$1130,5),"SIMILAR","NO")</f>
        <v>NO</v>
      </c>
      <c r="CK1095" s="197" t="str">
        <f t="shared" si="802"/>
        <v>N/A</v>
      </c>
      <c r="CL1095" s="197">
        <f t="shared" si="803"/>
        <v>0</v>
      </c>
      <c r="CM1095" s="198">
        <f t="shared" si="804"/>
        <v>0</v>
      </c>
      <c r="CN1095" s="199">
        <f>IFERROR(SQRT(($E1095-$E$1136)^2+($AG1095-$AG$1136)^2),0)</f>
        <v>1.0002204889229127</v>
      </c>
      <c r="CO1095" s="197" t="str">
        <f>IF(CN1095&lt;=SMALL(CN$3:CN$1130,1),"MAS PARECIDO","NO")</f>
        <v>NO</v>
      </c>
      <c r="CP1095" s="197" t="str">
        <f>IF(CN1095&lt;=SMALL(CN$3:CN$1130,5),"SIMILAR","NO")</f>
        <v>NO</v>
      </c>
      <c r="CQ1095" s="197" t="str">
        <f t="shared" si="805"/>
        <v>N/A</v>
      </c>
      <c r="CR1095" s="197">
        <f t="shared" si="806"/>
        <v>0</v>
      </c>
      <c r="CS1095" s="198">
        <f t="shared" si="807"/>
        <v>0</v>
      </c>
      <c r="CT1095" s="199">
        <f>IFERROR(SQRT(($E1095-$E$1136)^2+($AJ1095-$AJ$1136)^2),0)</f>
        <v>2.1000630018900564E-2</v>
      </c>
      <c r="CU1095" s="197" t="str">
        <f>IF(CT1095&lt;=SMALL(CT$3:CT$1130,1),"MAS PARECIDO","NO")</f>
        <v>NO</v>
      </c>
      <c r="CV1095" s="197" t="str">
        <f>IF(CT1095&lt;=SMALL(CT$3:CT$1130,5),"SIMILAR","NO")</f>
        <v>NO</v>
      </c>
      <c r="CW1095" s="197" t="str">
        <f t="shared" si="808"/>
        <v>N/A</v>
      </c>
      <c r="CX1095" s="197">
        <f t="shared" si="809"/>
        <v>0</v>
      </c>
      <c r="CY1095" s="198">
        <f t="shared" si="810"/>
        <v>0</v>
      </c>
      <c r="CZ1095" s="2">
        <v>0</v>
      </c>
      <c r="DA1095" s="2" t="s">
        <v>2901</v>
      </c>
      <c r="DB1095" s="2">
        <v>0</v>
      </c>
      <c r="DC1095" s="2" t="s">
        <v>189</v>
      </c>
    </row>
    <row r="1096" spans="1:107">
      <c r="A1096" s="24" t="s">
        <v>1239</v>
      </c>
      <c r="B1096" s="46">
        <v>94977.72</v>
      </c>
      <c r="C1096" s="190">
        <f>(B1096-$B$1132)/($B$1133-$B$1132)</f>
        <v>0.10575535340916049</v>
      </c>
      <c r="D1096" s="46">
        <v>7000</v>
      </c>
      <c r="E1096" s="190">
        <f>(D1096-$D$1132)/($D$1133-$D$1132)</f>
        <v>1.3970419112573377E-2</v>
      </c>
      <c r="F1096" s="46" t="s">
        <v>191</v>
      </c>
      <c r="G1096" s="192">
        <f>VLOOKUP(F1096,'DATOS DE SOPORTE'!$Y$5:$Z$8,2,FALSE)</f>
        <v>1</v>
      </c>
      <c r="H1096" s="190">
        <f>(G1096-$G$1132)/($G$1133-$G$1132)</f>
        <v>0</v>
      </c>
      <c r="I1096" s="50">
        <v>3</v>
      </c>
      <c r="J1096" s="200">
        <f t="shared" si="770"/>
        <v>3</v>
      </c>
      <c r="K1096" s="190">
        <f>(J1096-$J$1132)/($J$1133-$J$1132)</f>
        <v>0.6</v>
      </c>
      <c r="L1096" s="193" t="str">
        <f t="shared" si="771"/>
        <v>SI</v>
      </c>
      <c r="M1096" s="46" t="s">
        <v>192</v>
      </c>
      <c r="N1096" s="192">
        <f t="shared" si="772"/>
        <v>2</v>
      </c>
      <c r="O1096" s="190">
        <f>(N1096-N$1132)/(N$1133-N$1132)</f>
        <v>1</v>
      </c>
      <c r="P1096" s="46" t="s">
        <v>193</v>
      </c>
      <c r="Q1096" s="192">
        <f t="shared" si="773"/>
        <v>2</v>
      </c>
      <c r="R1096" s="190">
        <f>(Q1096-Q$1132)/(Q$1133-Q$1132)</f>
        <v>0.5</v>
      </c>
      <c r="S1096" s="46" t="s">
        <v>194</v>
      </c>
      <c r="T1096" s="192">
        <f t="shared" si="774"/>
        <v>1</v>
      </c>
      <c r="U1096" s="190">
        <f>(T1096-T$1132)/(T$1133-T$1132)</f>
        <v>0</v>
      </c>
      <c r="V1096" s="46" t="s">
        <v>62</v>
      </c>
      <c r="W1096" s="194">
        <f>VLOOKUP(V1096,'DATOS DE SOPORTE'!$S$5:$T$10,2,FALSE)</f>
        <v>1</v>
      </c>
      <c r="X1096" s="201">
        <f>(W1096-W$1132)/(W$1133-W$1132)</f>
        <v>0</v>
      </c>
      <c r="Y1096" s="46" t="s">
        <v>188</v>
      </c>
      <c r="Z1096" s="194">
        <f t="shared" si="775"/>
        <v>1</v>
      </c>
      <c r="AA1096" s="201">
        <f>(Z1096-Z$1132)/(Z$1133-Z$1132)</f>
        <v>0</v>
      </c>
      <c r="AB1096" s="46" t="s">
        <v>188</v>
      </c>
      <c r="AC1096" s="194">
        <f t="shared" si="776"/>
        <v>1</v>
      </c>
      <c r="AD1096" s="201">
        <f>(AC1096-AC$1132)/(AC$1133-AC$1132)</f>
        <v>0</v>
      </c>
      <c r="AE1096" s="46" t="s">
        <v>188</v>
      </c>
      <c r="AF1096" s="194">
        <f t="shared" si="777"/>
        <v>1</v>
      </c>
      <c r="AG1096" s="201">
        <f>(AF1096-AF$1132)/(AF$1133-AF$1132)</f>
        <v>0</v>
      </c>
      <c r="AH1096" s="24" t="s">
        <v>67</v>
      </c>
      <c r="AI1096" s="194">
        <f>VLOOKUP(AH1096,'DATOS DE SOPORTE'!$V$5:$W$8,2,FALSE)</f>
        <v>1</v>
      </c>
      <c r="AJ1096" s="201">
        <f>(AI1096-AI$1132)/(AI$1133-AI$1132)</f>
        <v>0</v>
      </c>
      <c r="AK1096" s="58" t="str">
        <f t="shared" si="811"/>
        <v>Bueno</v>
      </c>
      <c r="AL1096" s="196">
        <f>IFERROR(SQRT(($E1096-$E$1136)^2+($C1096-$C$1136)^2),0)</f>
        <v>0.10036495813320309</v>
      </c>
      <c r="AM1096" s="197" t="str">
        <f>IF(AL1096&lt;=SMALL($AL$3:$AL$1130,1),"MAS PARECIDO","NO")</f>
        <v>NO</v>
      </c>
      <c r="AN1096" s="197" t="str">
        <f>IF(AL1096&lt;=SMALL($AL$3:$AL$1130,5),"SIMILAR","NO")</f>
        <v>NO</v>
      </c>
      <c r="AO1096" s="197" t="str">
        <f t="shared" si="778"/>
        <v>N/A</v>
      </c>
      <c r="AP1096" s="197">
        <f t="shared" si="779"/>
        <v>0</v>
      </c>
      <c r="AQ1096" s="198">
        <f t="shared" si="780"/>
        <v>0</v>
      </c>
      <c r="AR1096" s="196">
        <f>IFERROR(SQRT(($E1096-$E$1136)^2+($H1096-$H$1136)^2),0)</f>
        <v>0.33362722141881695</v>
      </c>
      <c r="AS1096" s="197" t="str">
        <f>IF(AR1096&lt;=SMALL(AR$3:AR$1130,1),"MAS PARECIDO","NO")</f>
        <v>NO</v>
      </c>
      <c r="AT1096" s="197" t="str">
        <f>IF(AR1096&lt;=SMALL(AR$3:AR$1130,5),"SIMILAR","NO")</f>
        <v>NO</v>
      </c>
      <c r="AU1096" s="197" t="str">
        <f t="shared" si="781"/>
        <v>N/A</v>
      </c>
      <c r="AV1096" s="197">
        <f t="shared" si="782"/>
        <v>0</v>
      </c>
      <c r="AW1096" s="198">
        <f t="shared" si="783"/>
        <v>0</v>
      </c>
      <c r="AX1096" s="199">
        <f>IFERROR(SQRT(($E1096-$E$1136)^2+($K1096-$K$1136)^2),0)</f>
        <v>0.40024493970633684</v>
      </c>
      <c r="AY1096" s="197" t="str">
        <f>IF(AX1096&lt;=SMALL(AX$3:AX$1130,1),"MAS PARECIDO","NO")</f>
        <v>NO</v>
      </c>
      <c r="AZ1096" s="197" t="str">
        <f>IF(AX1096&lt;=SMALL(AX$3:AX$1130,5),"SIMILAR","NO")</f>
        <v>NO</v>
      </c>
      <c r="BA1096" s="197" t="str">
        <f t="shared" si="784"/>
        <v>N/A</v>
      </c>
      <c r="BB1096" s="197">
        <f t="shared" si="785"/>
        <v>0</v>
      </c>
      <c r="BC1096" s="198">
        <f t="shared" si="786"/>
        <v>0</v>
      </c>
      <c r="BD1096" s="196">
        <f>IFERROR(SQRT(($E1096-$E$1136)^2+($O1096-$O$1136)^2),0)</f>
        <v>1.4000420012600379E-2</v>
      </c>
      <c r="BE1096" s="197" t="str">
        <f>IF(BD1096&lt;=SMALL(BD$3:BD$1130,1),"MAS PARECIDO","NO")</f>
        <v>NO</v>
      </c>
      <c r="BF1096" s="197" t="str">
        <f>IF(BD1096&lt;=SMALL(BD$3:BD$1130,5),"SIMILAR","NO")</f>
        <v>NO</v>
      </c>
      <c r="BG1096" s="197" t="str">
        <f t="shared" si="787"/>
        <v>N/A</v>
      </c>
      <c r="BH1096" s="197">
        <f t="shared" si="788"/>
        <v>0</v>
      </c>
      <c r="BI1096" s="198">
        <f t="shared" si="789"/>
        <v>0</v>
      </c>
      <c r="BJ1096" s="199">
        <f>IFERROR(SQRT(($E1096-$E$1136)^2+($R1096-$R$1136)^2),0)</f>
        <v>1.4000420012600379E-2</v>
      </c>
      <c r="BK1096" s="197" t="str">
        <f>IF(BJ1096&lt;=SMALL(BJ$3:BJ$1130,1),"MAS PARECIDO","NO")</f>
        <v>NO</v>
      </c>
      <c r="BL1096" s="197" t="str">
        <f>IF(BJ1096&lt;=SMALL(BJ$3:BJ$1130,5),"SIMILAR","NO")</f>
        <v>NO</v>
      </c>
      <c r="BM1096" s="197" t="str">
        <f t="shared" si="790"/>
        <v>N/A</v>
      </c>
      <c r="BN1096" s="197">
        <f t="shared" si="791"/>
        <v>0</v>
      </c>
      <c r="BO1096" s="198">
        <f t="shared" si="792"/>
        <v>0</v>
      </c>
      <c r="BP1096" s="199">
        <f>IFERROR(SQRT(($E1096-$E$1136)^2+($U1096-$U$1136)^2),0)</f>
        <v>1.4000420012600379E-2</v>
      </c>
      <c r="BQ1096" s="197" t="str">
        <f>IF(BP1096&lt;=SMALL(BP$3:BP$1130,1),"MAS PARECIDO","NO")</f>
        <v>NO</v>
      </c>
      <c r="BR1096" s="197" t="str">
        <f>IF(BP1096&lt;=SMALL(BP$3:BP$1130,5),"SIMILAR","NO")</f>
        <v>NO</v>
      </c>
      <c r="BS1096" s="197" t="str">
        <f t="shared" si="793"/>
        <v>N/A</v>
      </c>
      <c r="BT1096" s="197">
        <f t="shared" si="794"/>
        <v>0</v>
      </c>
      <c r="BU1096" s="198">
        <f t="shared" si="795"/>
        <v>0</v>
      </c>
      <c r="BV1096" s="199">
        <f>IFERROR(SQRT(($E1096-$E$1136)^2+($X1096-$X$1136)^2),0)</f>
        <v>1.4000420012600379E-2</v>
      </c>
      <c r="BW1096" s="197" t="str">
        <f>IF(BV1096&lt;=SMALL(BV$3:BV$1130,1),"MAS PARECIDO","NO")</f>
        <v>NO</v>
      </c>
      <c r="BX1096" s="197" t="str">
        <f>IF(BV1096&lt;=SMALL(BV$3:BV$1130,5),"SIMILAR","NO")</f>
        <v>NO</v>
      </c>
      <c r="BY1096" s="197" t="str">
        <f t="shared" si="796"/>
        <v>N/A</v>
      </c>
      <c r="BZ1096" s="197">
        <f t="shared" si="797"/>
        <v>0</v>
      </c>
      <c r="CA1096" s="198">
        <f t="shared" si="798"/>
        <v>0</v>
      </c>
      <c r="CB1096" s="199">
        <f>IFERROR(SQRT(($E1096-$E$1136)^2+($AA1096-$AA$1136)^2),0)</f>
        <v>1.4000420012600379E-2</v>
      </c>
      <c r="CC1096" s="197" t="str">
        <f>IF(CB1096&lt;=SMALL(CB$3:CB$1130,1),"MAS PARECIDO","NO")</f>
        <v>NO</v>
      </c>
      <c r="CD1096" s="197" t="str">
        <f>IF(CB1096&lt;=SMALL(CB$3:CB$1130,5),"SIMILAR","NO")</f>
        <v>NO</v>
      </c>
      <c r="CE1096" s="197" t="str">
        <f t="shared" si="799"/>
        <v>N/A</v>
      </c>
      <c r="CF1096" s="197">
        <f t="shared" si="800"/>
        <v>0</v>
      </c>
      <c r="CG1096" s="198">
        <f t="shared" si="801"/>
        <v>0</v>
      </c>
      <c r="CH1096" s="199">
        <f>IFERROR(SQRT(($E1096-$E$1136)^2+($AD1096-$AD$1136)^2),0)</f>
        <v>1.000098001078159</v>
      </c>
      <c r="CI1096" s="197" t="str">
        <f>IF(CH1096&lt;=SMALL(CH$3:CH$1130,1),"MAS PARECIDO","NO")</f>
        <v>NO</v>
      </c>
      <c r="CJ1096" s="197" t="str">
        <f>IF(CH1096&lt;=SMALL(CH$3:CH$1130,5),"SIMILAR","NO")</f>
        <v>NO</v>
      </c>
      <c r="CK1096" s="197" t="str">
        <f t="shared" si="802"/>
        <v>N/A</v>
      </c>
      <c r="CL1096" s="197">
        <f t="shared" si="803"/>
        <v>0</v>
      </c>
      <c r="CM1096" s="198">
        <f t="shared" si="804"/>
        <v>0</v>
      </c>
      <c r="CN1096" s="199">
        <f>IFERROR(SQRT(($E1096-$E$1136)^2+($AG1096-$AG$1136)^2),0)</f>
        <v>1.000098001078159</v>
      </c>
      <c r="CO1096" s="197" t="str">
        <f>IF(CN1096&lt;=SMALL(CN$3:CN$1130,1),"MAS PARECIDO","NO")</f>
        <v>NO</v>
      </c>
      <c r="CP1096" s="197" t="str">
        <f>IF(CN1096&lt;=SMALL(CN$3:CN$1130,5),"SIMILAR","NO")</f>
        <v>NO</v>
      </c>
      <c r="CQ1096" s="197" t="str">
        <f t="shared" si="805"/>
        <v>N/A</v>
      </c>
      <c r="CR1096" s="197">
        <f t="shared" si="806"/>
        <v>0</v>
      </c>
      <c r="CS1096" s="198">
        <f t="shared" si="807"/>
        <v>0</v>
      </c>
      <c r="CT1096" s="199">
        <f>IFERROR(SQRT(($E1096-$E$1136)^2+($AJ1096-$AJ$1136)^2),0)</f>
        <v>1.4000420012600379E-2</v>
      </c>
      <c r="CU1096" s="197" t="str">
        <f>IF(CT1096&lt;=SMALL(CT$3:CT$1130,1),"MAS PARECIDO","NO")</f>
        <v>NO</v>
      </c>
      <c r="CV1096" s="197" t="str">
        <f>IF(CT1096&lt;=SMALL(CT$3:CT$1130,5),"SIMILAR","NO")</f>
        <v>NO</v>
      </c>
      <c r="CW1096" s="197" t="str">
        <f t="shared" si="808"/>
        <v>N/A</v>
      </c>
      <c r="CX1096" s="197">
        <f t="shared" si="809"/>
        <v>0</v>
      </c>
      <c r="CY1096" s="198">
        <f t="shared" si="810"/>
        <v>0</v>
      </c>
      <c r="CZ1096" s="2">
        <v>0</v>
      </c>
      <c r="DA1096" s="2" t="s">
        <v>2902</v>
      </c>
      <c r="DB1096" s="2">
        <v>0</v>
      </c>
      <c r="DC1096" s="2" t="s">
        <v>189</v>
      </c>
    </row>
    <row r="1097" spans="1:107">
      <c r="A1097" s="24" t="s">
        <v>1240</v>
      </c>
      <c r="B1097" s="46">
        <v>63136.44</v>
      </c>
      <c r="C1097" s="190">
        <f>(B1097-$B$1132)/($B$1133-$B$1132)</f>
        <v>6.8535660695635922E-2</v>
      </c>
      <c r="D1097" s="46">
        <v>7900</v>
      </c>
      <c r="E1097" s="190">
        <f>(D1097-$D$1132)/($D$1133-$D$1132)</f>
        <v>1.5770473114193426E-2</v>
      </c>
      <c r="F1097" s="46" t="s">
        <v>191</v>
      </c>
      <c r="G1097" s="192">
        <f>VLOOKUP(F1097,'DATOS DE SOPORTE'!$Y$5:$Z$8,2,FALSE)</f>
        <v>1</v>
      </c>
      <c r="H1097" s="190">
        <f>(G1097-$G$1132)/($G$1133-$G$1132)</f>
        <v>0</v>
      </c>
      <c r="I1097" s="50">
        <v>2</v>
      </c>
      <c r="J1097" s="200">
        <f t="shared" ref="J1097:J1127" si="812">IF(I1097="5+",5,I1097)</f>
        <v>2</v>
      </c>
      <c r="K1097" s="190">
        <f>(J1097-$J$1132)/($J$1133-$J$1132)</f>
        <v>0.4</v>
      </c>
      <c r="L1097" s="193" t="str">
        <f t="shared" ref="L1097:L1127" si="813">IF(I1097=0,"NO","SI")</f>
        <v>SI</v>
      </c>
      <c r="M1097" s="46" t="s">
        <v>192</v>
      </c>
      <c r="N1097" s="192">
        <f t="shared" ref="N1097:N1127" si="814">IF(M1097="Dueño",1,2)</f>
        <v>2</v>
      </c>
      <c r="O1097" s="190">
        <f>(N1097-N$1132)/(N$1133-N$1132)</f>
        <v>1</v>
      </c>
      <c r="P1097" s="46" t="s">
        <v>193</v>
      </c>
      <c r="Q1097" s="192">
        <f t="shared" ref="Q1097:Q1127" si="815">IF(P1097="0-1 año",1,IF(P1097="1-5 años",2,3))</f>
        <v>2</v>
      </c>
      <c r="R1097" s="190">
        <f>(Q1097-Q$1132)/(Q$1133-Q$1132)</f>
        <v>0.5</v>
      </c>
      <c r="S1097" s="46" t="s">
        <v>60</v>
      </c>
      <c r="T1097" s="192">
        <f t="shared" ref="T1097:T1127" si="816">IF(S1097="Soltero",1,2)</f>
        <v>2</v>
      </c>
      <c r="U1097" s="190">
        <f>(T1097-T$1132)/(T$1133-T$1132)</f>
        <v>1</v>
      </c>
      <c r="V1097" s="46" t="s">
        <v>62</v>
      </c>
      <c r="W1097" s="194">
        <f>VLOOKUP(V1097,'DATOS DE SOPORTE'!$S$5:$T$10,2,FALSE)</f>
        <v>1</v>
      </c>
      <c r="X1097" s="201">
        <f>(W1097-W$1132)/(W$1133-W$1132)</f>
        <v>0</v>
      </c>
      <c r="Y1097" s="46" t="s">
        <v>136</v>
      </c>
      <c r="Z1097" s="194">
        <f t="shared" ref="Z1097:Z1127" si="817">IF(Y1097="Si",1,2)</f>
        <v>2</v>
      </c>
      <c r="AA1097" s="201">
        <f>(Z1097-Z$1132)/(Z$1133-Z$1132)</f>
        <v>1</v>
      </c>
      <c r="AB1097" s="46" t="s">
        <v>136</v>
      </c>
      <c r="AC1097" s="194">
        <f t="shared" ref="AC1097:AC1127" si="818">IF(AB1097="Si",1,2)</f>
        <v>2</v>
      </c>
      <c r="AD1097" s="201">
        <f>(AC1097-AC$1132)/(AC$1133-AC$1132)</f>
        <v>1</v>
      </c>
      <c r="AE1097" s="46" t="s">
        <v>188</v>
      </c>
      <c r="AF1097" s="194">
        <f t="shared" ref="AF1097:AF1127" si="819">IF(AE1097="Si",1,2)</f>
        <v>1</v>
      </c>
      <c r="AG1097" s="201">
        <f>(AF1097-AF$1132)/(AF$1133-AF$1132)</f>
        <v>0</v>
      </c>
      <c r="AH1097" s="24" t="s">
        <v>67</v>
      </c>
      <c r="AI1097" s="194">
        <f>VLOOKUP(AH1097,'DATOS DE SOPORTE'!$V$5:$W$8,2,FALSE)</f>
        <v>1</v>
      </c>
      <c r="AJ1097" s="201">
        <f>(AI1097-AI$1132)/(AI$1133-AI$1132)</f>
        <v>0</v>
      </c>
      <c r="AK1097" s="58" t="str">
        <f t="shared" si="811"/>
        <v>Bueno</v>
      </c>
      <c r="AL1097" s="196">
        <f>IFERROR(SQRT(($E1097-$E$1136)^2+($C1097-$C$1136)^2),0)</f>
        <v>0.13751411775232683</v>
      </c>
      <c r="AM1097" s="197" t="str">
        <f>IF(AL1097&lt;=SMALL($AL$3:$AL$1130,1),"MAS PARECIDO","NO")</f>
        <v>NO</v>
      </c>
      <c r="AN1097" s="197" t="str">
        <f>IF(AL1097&lt;=SMALL($AL$3:$AL$1130,5),"SIMILAR","NO")</f>
        <v>NO</v>
      </c>
      <c r="AO1097" s="197" t="str">
        <f t="shared" ref="AO1097:AO1127" si="820">IF(AN1097="SIMILAR",AK1097,"N/A")</f>
        <v>N/A</v>
      </c>
      <c r="AP1097" s="197">
        <f t="shared" ref="AP1097:AP1127" si="821">IF(AO1097="N/A",0,1)</f>
        <v>0</v>
      </c>
      <c r="AQ1097" s="198">
        <f t="shared" ref="AQ1097:AQ1127" si="822">IF(AO1097="N/A",0,B1097)</f>
        <v>0</v>
      </c>
      <c r="AR1097" s="196">
        <f>IFERROR(SQRT(($E1097-$E$1136)^2+($H1097-$H$1136)^2),0)</f>
        <v>0.33370760568225766</v>
      </c>
      <c r="AS1097" s="197" t="str">
        <f>IF(AR1097&lt;=SMALL(AR$3:AR$1130,1),"MAS PARECIDO","NO")</f>
        <v>NO</v>
      </c>
      <c r="AT1097" s="197" t="str">
        <f>IF(AR1097&lt;=SMALL(AR$3:AR$1130,5),"SIMILAR","NO")</f>
        <v>NO</v>
      </c>
      <c r="AU1097" s="197" t="str">
        <f t="shared" ref="AU1097:AU1127" si="823">IF(AT1097="SIMILAR",$AK1097,"N/A")</f>
        <v>N/A</v>
      </c>
      <c r="AV1097" s="197">
        <f t="shared" ref="AV1097:AV1127" si="824">IF(AU1097="N/A",0,1)</f>
        <v>0</v>
      </c>
      <c r="AW1097" s="198">
        <f t="shared" ref="AW1097:AW1127" si="825">IF(AU1097="N/A",0,$B1097)</f>
        <v>0</v>
      </c>
      <c r="AX1097" s="199">
        <f>IFERROR(SQRT(($E1097-$E$1136)^2+($K1097-$K$1136)^2),0)</f>
        <v>0.20062316660613763</v>
      </c>
      <c r="AY1097" s="197" t="str">
        <f>IF(AX1097&lt;=SMALL(AX$3:AX$1130,1),"MAS PARECIDO","NO")</f>
        <v>NO</v>
      </c>
      <c r="AZ1097" s="197" t="str">
        <f>IF(AX1097&lt;=SMALL(AX$3:AX$1130,5),"SIMILAR","NO")</f>
        <v>NO</v>
      </c>
      <c r="BA1097" s="197" t="str">
        <f t="shared" ref="BA1097:BA1127" si="826">IF(AZ1097="SIMILAR",$AK1097,"N/A")</f>
        <v>N/A</v>
      </c>
      <c r="BB1097" s="197">
        <f t="shared" ref="BB1097:BB1127" si="827">IF(BA1097="N/A",0,1)</f>
        <v>0</v>
      </c>
      <c r="BC1097" s="198">
        <f t="shared" ref="BC1097:BC1127" si="828">IF(BA1097="N/A",0,$B1097)</f>
        <v>0</v>
      </c>
      <c r="BD1097" s="196">
        <f>IFERROR(SQRT(($E1097-$E$1136)^2+($O1097-$O$1136)^2),0)</f>
        <v>1.5800474014220425E-2</v>
      </c>
      <c r="BE1097" s="197" t="str">
        <f>IF(BD1097&lt;=SMALL(BD$3:BD$1130,1),"MAS PARECIDO","NO")</f>
        <v>NO</v>
      </c>
      <c r="BF1097" s="197" t="str">
        <f>IF(BD1097&lt;=SMALL(BD$3:BD$1130,5),"SIMILAR","NO")</f>
        <v>NO</v>
      </c>
      <c r="BG1097" s="197" t="str">
        <f t="shared" ref="BG1097:BG1127" si="829">IF(BF1097="SIMILAR",$AK1097,"N/A")</f>
        <v>N/A</v>
      </c>
      <c r="BH1097" s="197">
        <f t="shared" ref="BH1097:BH1127" si="830">IF(BG1097="N/A",0,1)</f>
        <v>0</v>
      </c>
      <c r="BI1097" s="198">
        <f t="shared" ref="BI1097:BI1127" si="831">IF(BG1097="N/A",0,$B1097)</f>
        <v>0</v>
      </c>
      <c r="BJ1097" s="199">
        <f>IFERROR(SQRT(($E1097-$E$1136)^2+($R1097-$R$1136)^2),0)</f>
        <v>1.5800474014220425E-2</v>
      </c>
      <c r="BK1097" s="197" t="str">
        <f>IF(BJ1097&lt;=SMALL(BJ$3:BJ$1130,1),"MAS PARECIDO","NO")</f>
        <v>NO</v>
      </c>
      <c r="BL1097" s="197" t="str">
        <f>IF(BJ1097&lt;=SMALL(BJ$3:BJ$1130,5),"SIMILAR","NO")</f>
        <v>NO</v>
      </c>
      <c r="BM1097" s="197" t="str">
        <f t="shared" ref="BM1097:BM1127" si="832">IF(BL1097="SIMILAR",$AK1097,"N/A")</f>
        <v>N/A</v>
      </c>
      <c r="BN1097" s="197">
        <f t="shared" ref="BN1097:BN1127" si="833">IF(BM1097="N/A",0,1)</f>
        <v>0</v>
      </c>
      <c r="BO1097" s="198">
        <f t="shared" ref="BO1097:BO1127" si="834">IF(BM1097="N/A",0,$B1097)</f>
        <v>0</v>
      </c>
      <c r="BP1097" s="199">
        <f>IFERROR(SQRT(($E1097-$E$1136)^2+($U1097-$U$1136)^2),0)</f>
        <v>1.0001248196995582</v>
      </c>
      <c r="BQ1097" s="197" t="str">
        <f>IF(BP1097&lt;=SMALL(BP$3:BP$1130,1),"MAS PARECIDO","NO")</f>
        <v>NO</v>
      </c>
      <c r="BR1097" s="197" t="str">
        <f>IF(BP1097&lt;=SMALL(BP$3:BP$1130,5),"SIMILAR","NO")</f>
        <v>NO</v>
      </c>
      <c r="BS1097" s="197" t="str">
        <f t="shared" ref="BS1097:BS1127" si="835">IF(BR1097="SIMILAR",$AK1097,"N/A")</f>
        <v>N/A</v>
      </c>
      <c r="BT1097" s="197">
        <f t="shared" ref="BT1097:BT1127" si="836">IF(BS1097="N/A",0,1)</f>
        <v>0</v>
      </c>
      <c r="BU1097" s="198">
        <f t="shared" ref="BU1097:BU1127" si="837">IF(BS1097="N/A",0,$B1097)</f>
        <v>0</v>
      </c>
      <c r="BV1097" s="199">
        <f>IFERROR(SQRT(($E1097-$E$1136)^2+($X1097-$X$1136)^2),0)</f>
        <v>1.5800474014220425E-2</v>
      </c>
      <c r="BW1097" s="197" t="str">
        <f>IF(BV1097&lt;=SMALL(BV$3:BV$1130,1),"MAS PARECIDO","NO")</f>
        <v>NO</v>
      </c>
      <c r="BX1097" s="197" t="str">
        <f>IF(BV1097&lt;=SMALL(BV$3:BV$1130,5),"SIMILAR","NO")</f>
        <v>NO</v>
      </c>
      <c r="BY1097" s="197" t="str">
        <f t="shared" ref="BY1097:BY1127" si="838">IF(BX1097="SIMILAR",$AK1097,"N/A")</f>
        <v>N/A</v>
      </c>
      <c r="BZ1097" s="197">
        <f t="shared" ref="BZ1097:BZ1127" si="839">IF(BY1097="N/A",0,1)</f>
        <v>0</v>
      </c>
      <c r="CA1097" s="198">
        <f t="shared" ref="CA1097:CA1127" si="840">IF(BY1097="N/A",0,$B1097)</f>
        <v>0</v>
      </c>
      <c r="CB1097" s="199">
        <f>IFERROR(SQRT(($E1097-$E$1136)^2+($AA1097-$AA$1136)^2),0)</f>
        <v>1.0001248196995582</v>
      </c>
      <c r="CC1097" s="197" t="str">
        <f>IF(CB1097&lt;=SMALL(CB$3:CB$1130,1),"MAS PARECIDO","NO")</f>
        <v>NO</v>
      </c>
      <c r="CD1097" s="197" t="str">
        <f>IF(CB1097&lt;=SMALL(CB$3:CB$1130,5),"SIMILAR","NO")</f>
        <v>NO</v>
      </c>
      <c r="CE1097" s="197" t="str">
        <f t="shared" ref="CE1097:CE1127" si="841">IF(CD1097="SIMILAR",$AK1097,"N/A")</f>
        <v>N/A</v>
      </c>
      <c r="CF1097" s="197">
        <f t="shared" ref="CF1097:CF1127" si="842">IF(CE1097="N/A",0,1)</f>
        <v>0</v>
      </c>
      <c r="CG1097" s="198">
        <f t="shared" ref="CG1097:CG1127" si="843">IF(CE1097="N/A",0,$B1097)</f>
        <v>0</v>
      </c>
      <c r="CH1097" s="199">
        <f>IFERROR(SQRT(($E1097-$E$1136)^2+($AD1097-$AD$1136)^2),0)</f>
        <v>1.5800474014220425E-2</v>
      </c>
      <c r="CI1097" s="197" t="str">
        <f>IF(CH1097&lt;=SMALL(CH$3:CH$1130,1),"MAS PARECIDO","NO")</f>
        <v>NO</v>
      </c>
      <c r="CJ1097" s="197" t="str">
        <f>IF(CH1097&lt;=SMALL(CH$3:CH$1130,5),"SIMILAR","NO")</f>
        <v>NO</v>
      </c>
      <c r="CK1097" s="197" t="str">
        <f t="shared" ref="CK1097:CK1127" si="844">IF(CJ1097="SIMILAR",$AK1097,"N/A")</f>
        <v>N/A</v>
      </c>
      <c r="CL1097" s="197">
        <f t="shared" ref="CL1097:CL1127" si="845">IF(CK1097="N/A",0,1)</f>
        <v>0</v>
      </c>
      <c r="CM1097" s="198">
        <f t="shared" ref="CM1097:CM1127" si="846">IF(CK1097="N/A",0,$B1097)</f>
        <v>0</v>
      </c>
      <c r="CN1097" s="199">
        <f>IFERROR(SQRT(($E1097-$E$1136)^2+($AG1097-$AG$1136)^2),0)</f>
        <v>1.0001248196995582</v>
      </c>
      <c r="CO1097" s="197" t="str">
        <f>IF(CN1097&lt;=SMALL(CN$3:CN$1130,1),"MAS PARECIDO","NO")</f>
        <v>NO</v>
      </c>
      <c r="CP1097" s="197" t="str">
        <f>IF(CN1097&lt;=SMALL(CN$3:CN$1130,5),"SIMILAR","NO")</f>
        <v>NO</v>
      </c>
      <c r="CQ1097" s="197" t="str">
        <f t="shared" ref="CQ1097:CQ1127" si="847">IF(CP1097="SIMILAR",$AK1097,"N/A")</f>
        <v>N/A</v>
      </c>
      <c r="CR1097" s="197">
        <f t="shared" ref="CR1097:CR1127" si="848">IF(CQ1097="N/A",0,1)</f>
        <v>0</v>
      </c>
      <c r="CS1097" s="198">
        <f t="shared" ref="CS1097:CS1127" si="849">IF(CQ1097="N/A",0,$B1097)</f>
        <v>0</v>
      </c>
      <c r="CT1097" s="199">
        <f>IFERROR(SQRT(($E1097-$E$1136)^2+($AJ1097-$AJ$1136)^2),0)</f>
        <v>1.5800474014220425E-2</v>
      </c>
      <c r="CU1097" s="197" t="str">
        <f>IF(CT1097&lt;=SMALL(CT$3:CT$1130,1),"MAS PARECIDO","NO")</f>
        <v>NO</v>
      </c>
      <c r="CV1097" s="197" t="str">
        <f>IF(CT1097&lt;=SMALL(CT$3:CT$1130,5),"SIMILAR","NO")</f>
        <v>NO</v>
      </c>
      <c r="CW1097" s="197" t="str">
        <f t="shared" ref="CW1097:CW1127" si="850">IF(CV1097="SIMILAR",$AK1097,"N/A")</f>
        <v>N/A</v>
      </c>
      <c r="CX1097" s="197">
        <f t="shared" ref="CX1097:CX1127" si="851">IF(CW1097="N/A",0,1)</f>
        <v>0</v>
      </c>
      <c r="CY1097" s="198">
        <f t="shared" ref="CY1097:CY1127" si="852">IF(CW1097="N/A",0,$B1097)</f>
        <v>0</v>
      </c>
      <c r="CZ1097" s="2">
        <v>0</v>
      </c>
      <c r="DA1097" s="2" t="s">
        <v>2903</v>
      </c>
      <c r="DB1097" s="2">
        <v>0</v>
      </c>
      <c r="DC1097" s="2" t="s">
        <v>189</v>
      </c>
    </row>
    <row r="1098" spans="1:107">
      <c r="A1098" s="24" t="s">
        <v>1241</v>
      </c>
      <c r="B1098" s="46">
        <v>66635.64</v>
      </c>
      <c r="C1098" s="190">
        <f>(B1098-$B$1132)/($B$1133-$B$1132)</f>
        <v>7.2625921788882331E-2</v>
      </c>
      <c r="D1098" s="46">
        <v>6000</v>
      </c>
      <c r="E1098" s="190">
        <f>(D1098-$D$1132)/($D$1133-$D$1132)</f>
        <v>1.1970359110773323E-2</v>
      </c>
      <c r="F1098" s="46" t="s">
        <v>53</v>
      </c>
      <c r="G1098" s="192">
        <f>VLOOKUP(F1098,'DATOS DE SOPORTE'!$Y$5:$Z$8,2,FALSE)</f>
        <v>2</v>
      </c>
      <c r="H1098" s="190">
        <f>(G1098-$G$1132)/($G$1133-$G$1132)</f>
        <v>0.33333333333333331</v>
      </c>
      <c r="I1098" s="50">
        <v>2</v>
      </c>
      <c r="J1098" s="200">
        <f t="shared" si="812"/>
        <v>2</v>
      </c>
      <c r="K1098" s="190">
        <f>(J1098-$J$1132)/($J$1133-$J$1132)</f>
        <v>0.4</v>
      </c>
      <c r="L1098" s="193" t="str">
        <f t="shared" si="813"/>
        <v>SI</v>
      </c>
      <c r="M1098" s="46" t="s">
        <v>192</v>
      </c>
      <c r="N1098" s="192">
        <f t="shared" si="814"/>
        <v>2</v>
      </c>
      <c r="O1098" s="190">
        <f>(N1098-N$1132)/(N$1133-N$1132)</f>
        <v>1</v>
      </c>
      <c r="P1098" s="46" t="s">
        <v>193</v>
      </c>
      <c r="Q1098" s="192">
        <f t="shared" si="815"/>
        <v>2</v>
      </c>
      <c r="R1098" s="190">
        <f>(Q1098-Q$1132)/(Q$1133-Q$1132)</f>
        <v>0.5</v>
      </c>
      <c r="S1098" s="46" t="s">
        <v>194</v>
      </c>
      <c r="T1098" s="192">
        <f t="shared" si="816"/>
        <v>1</v>
      </c>
      <c r="U1098" s="190">
        <f>(T1098-T$1132)/(T$1133-T$1132)</f>
        <v>0</v>
      </c>
      <c r="V1098" s="46" t="s">
        <v>62</v>
      </c>
      <c r="W1098" s="194">
        <f>VLOOKUP(V1098,'DATOS DE SOPORTE'!$S$5:$T$10,2,FALSE)</f>
        <v>1</v>
      </c>
      <c r="X1098" s="201">
        <f>(W1098-W$1132)/(W$1133-W$1132)</f>
        <v>0</v>
      </c>
      <c r="Y1098" s="46" t="s">
        <v>188</v>
      </c>
      <c r="Z1098" s="194">
        <f t="shared" si="817"/>
        <v>1</v>
      </c>
      <c r="AA1098" s="201">
        <f>(Z1098-Z$1132)/(Z$1133-Z$1132)</f>
        <v>0</v>
      </c>
      <c r="AB1098" s="46" t="s">
        <v>136</v>
      </c>
      <c r="AC1098" s="194">
        <f t="shared" si="818"/>
        <v>2</v>
      </c>
      <c r="AD1098" s="201">
        <f>(AC1098-AC$1132)/(AC$1133-AC$1132)</f>
        <v>1</v>
      </c>
      <c r="AE1098" s="46" t="s">
        <v>136</v>
      </c>
      <c r="AF1098" s="194">
        <f t="shared" si="819"/>
        <v>2</v>
      </c>
      <c r="AG1098" s="201">
        <f>(AF1098-AF$1132)/(AF$1133-AF$1132)</f>
        <v>1</v>
      </c>
      <c r="AH1098" s="24" t="s">
        <v>67</v>
      </c>
      <c r="AI1098" s="194">
        <f>VLOOKUP(AH1098,'DATOS DE SOPORTE'!$V$5:$W$8,2,FALSE)</f>
        <v>1</v>
      </c>
      <c r="AJ1098" s="201">
        <f>(AI1098-AI$1132)/(AI$1133-AI$1132)</f>
        <v>0</v>
      </c>
      <c r="AK1098" s="58" t="str">
        <f t="shared" si="811"/>
        <v>Bueno</v>
      </c>
      <c r="AL1098" s="196">
        <f>IFERROR(SQRT(($E1098-$E$1136)^2+($C1098-$C$1136)^2),0)</f>
        <v>0.13305536318356803</v>
      </c>
      <c r="AM1098" s="197" t="str">
        <f>IF(AL1098&lt;=SMALL($AL$3:$AL$1130,1),"MAS PARECIDO","NO")</f>
        <v>NO</v>
      </c>
      <c r="AN1098" s="197" t="str">
        <f>IF(AL1098&lt;=SMALL($AL$3:$AL$1130,5),"SIMILAR","NO")</f>
        <v>NO</v>
      </c>
      <c r="AO1098" s="197" t="str">
        <f t="shared" si="820"/>
        <v>N/A</v>
      </c>
      <c r="AP1098" s="197">
        <f t="shared" si="821"/>
        <v>0</v>
      </c>
      <c r="AQ1098" s="198">
        <f t="shared" si="822"/>
        <v>0</v>
      </c>
      <c r="AR1098" s="196">
        <f>IFERROR(SQRT(($E1098-$E$1136)^2+($H1098-$H$1136)^2),0)</f>
        <v>1.2000360010800324E-2</v>
      </c>
      <c r="AS1098" s="197" t="str">
        <f>IF(AR1098&lt;=SMALL(AR$3:AR$1130,1),"MAS PARECIDO","NO")</f>
        <v>NO</v>
      </c>
      <c r="AT1098" s="197" t="str">
        <f>IF(AR1098&lt;=SMALL(AR$3:AR$1130,5),"SIMILAR","NO")</f>
        <v>NO</v>
      </c>
      <c r="AU1098" s="197" t="str">
        <f t="shared" si="823"/>
        <v>N/A</v>
      </c>
      <c r="AV1098" s="197">
        <f t="shared" si="824"/>
        <v>0</v>
      </c>
      <c r="AW1098" s="198">
        <f t="shared" si="825"/>
        <v>0</v>
      </c>
      <c r="AX1098" s="199">
        <f>IFERROR(SQRT(($E1098-$E$1136)^2+($K1098-$K$1136)^2),0)</f>
        <v>0.20035969814408491</v>
      </c>
      <c r="AY1098" s="197" t="str">
        <f>IF(AX1098&lt;=SMALL(AX$3:AX$1130,1),"MAS PARECIDO","NO")</f>
        <v>NO</v>
      </c>
      <c r="AZ1098" s="197" t="str">
        <f>IF(AX1098&lt;=SMALL(AX$3:AX$1130,5),"SIMILAR","NO")</f>
        <v>NO</v>
      </c>
      <c r="BA1098" s="197" t="str">
        <f t="shared" si="826"/>
        <v>N/A</v>
      </c>
      <c r="BB1098" s="197">
        <f t="shared" si="827"/>
        <v>0</v>
      </c>
      <c r="BC1098" s="198">
        <f t="shared" si="828"/>
        <v>0</v>
      </c>
      <c r="BD1098" s="196">
        <f>IFERROR(SQRT(($E1098-$E$1136)^2+($O1098-$O$1136)^2),0)</f>
        <v>1.2000360010800324E-2</v>
      </c>
      <c r="BE1098" s="197" t="str">
        <f>IF(BD1098&lt;=SMALL(BD$3:BD$1130,1),"MAS PARECIDO","NO")</f>
        <v>NO</v>
      </c>
      <c r="BF1098" s="197" t="str">
        <f>IF(BD1098&lt;=SMALL(BD$3:BD$1130,5),"SIMILAR","NO")</f>
        <v>NO</v>
      </c>
      <c r="BG1098" s="197" t="str">
        <f t="shared" si="829"/>
        <v>N/A</v>
      </c>
      <c r="BH1098" s="197">
        <f t="shared" si="830"/>
        <v>0</v>
      </c>
      <c r="BI1098" s="198">
        <f t="shared" si="831"/>
        <v>0</v>
      </c>
      <c r="BJ1098" s="199">
        <f>IFERROR(SQRT(($E1098-$E$1136)^2+($R1098-$R$1136)^2),0)</f>
        <v>1.2000360010800324E-2</v>
      </c>
      <c r="BK1098" s="197" t="str">
        <f>IF(BJ1098&lt;=SMALL(BJ$3:BJ$1130,1),"MAS PARECIDO","NO")</f>
        <v>NO</v>
      </c>
      <c r="BL1098" s="197" t="str">
        <f>IF(BJ1098&lt;=SMALL(BJ$3:BJ$1130,5),"SIMILAR","NO")</f>
        <v>NO</v>
      </c>
      <c r="BM1098" s="197" t="str">
        <f t="shared" si="832"/>
        <v>N/A</v>
      </c>
      <c r="BN1098" s="197">
        <f t="shared" si="833"/>
        <v>0</v>
      </c>
      <c r="BO1098" s="198">
        <f t="shared" si="834"/>
        <v>0</v>
      </c>
      <c r="BP1098" s="199">
        <f>IFERROR(SQRT(($E1098-$E$1136)^2+($U1098-$U$1136)^2),0)</f>
        <v>1.2000360010800324E-2</v>
      </c>
      <c r="BQ1098" s="197" t="str">
        <f>IF(BP1098&lt;=SMALL(BP$3:BP$1130,1),"MAS PARECIDO","NO")</f>
        <v>NO</v>
      </c>
      <c r="BR1098" s="197" t="str">
        <f>IF(BP1098&lt;=SMALL(BP$3:BP$1130,5),"SIMILAR","NO")</f>
        <v>NO</v>
      </c>
      <c r="BS1098" s="197" t="str">
        <f t="shared" si="835"/>
        <v>N/A</v>
      </c>
      <c r="BT1098" s="197">
        <f t="shared" si="836"/>
        <v>0</v>
      </c>
      <c r="BU1098" s="198">
        <f t="shared" si="837"/>
        <v>0</v>
      </c>
      <c r="BV1098" s="199">
        <f>IFERROR(SQRT(($E1098-$E$1136)^2+($X1098-$X$1136)^2),0)</f>
        <v>1.2000360010800324E-2</v>
      </c>
      <c r="BW1098" s="197" t="str">
        <f>IF(BV1098&lt;=SMALL(BV$3:BV$1130,1),"MAS PARECIDO","NO")</f>
        <v>NO</v>
      </c>
      <c r="BX1098" s="197" t="str">
        <f>IF(BV1098&lt;=SMALL(BV$3:BV$1130,5),"SIMILAR","NO")</f>
        <v>NO</v>
      </c>
      <c r="BY1098" s="197" t="str">
        <f t="shared" si="838"/>
        <v>N/A</v>
      </c>
      <c r="BZ1098" s="197">
        <f t="shared" si="839"/>
        <v>0</v>
      </c>
      <c r="CA1098" s="198">
        <f t="shared" si="840"/>
        <v>0</v>
      </c>
      <c r="CB1098" s="199">
        <f>IFERROR(SQRT(($E1098-$E$1136)^2+($AA1098-$AA$1136)^2),0)</f>
        <v>1.2000360010800324E-2</v>
      </c>
      <c r="CC1098" s="197" t="str">
        <f>IF(CB1098&lt;=SMALL(CB$3:CB$1130,1),"MAS PARECIDO","NO")</f>
        <v>NO</v>
      </c>
      <c r="CD1098" s="197" t="str">
        <f>IF(CB1098&lt;=SMALL(CB$3:CB$1130,5),"SIMILAR","NO")</f>
        <v>NO</v>
      </c>
      <c r="CE1098" s="197" t="str">
        <f t="shared" si="841"/>
        <v>N/A</v>
      </c>
      <c r="CF1098" s="197">
        <f t="shared" si="842"/>
        <v>0</v>
      </c>
      <c r="CG1098" s="198">
        <f t="shared" si="843"/>
        <v>0</v>
      </c>
      <c r="CH1098" s="199">
        <f>IFERROR(SQRT(($E1098-$E$1136)^2+($AD1098-$AD$1136)^2),0)</f>
        <v>1.2000360010800324E-2</v>
      </c>
      <c r="CI1098" s="197" t="str">
        <f>IF(CH1098&lt;=SMALL(CH$3:CH$1130,1),"MAS PARECIDO","NO")</f>
        <v>NO</v>
      </c>
      <c r="CJ1098" s="197" t="str">
        <f>IF(CH1098&lt;=SMALL(CH$3:CH$1130,5),"SIMILAR","NO")</f>
        <v>NO</v>
      </c>
      <c r="CK1098" s="197" t="str">
        <f t="shared" si="844"/>
        <v>N/A</v>
      </c>
      <c r="CL1098" s="197">
        <f t="shared" si="845"/>
        <v>0</v>
      </c>
      <c r="CM1098" s="198">
        <f t="shared" si="846"/>
        <v>0</v>
      </c>
      <c r="CN1098" s="199">
        <f>IFERROR(SQRT(($E1098-$E$1136)^2+($AG1098-$AG$1136)^2),0)</f>
        <v>1.2000360010800324E-2</v>
      </c>
      <c r="CO1098" s="197" t="str">
        <f>IF(CN1098&lt;=SMALL(CN$3:CN$1130,1),"MAS PARECIDO","NO")</f>
        <v>NO</v>
      </c>
      <c r="CP1098" s="197" t="str">
        <f>IF(CN1098&lt;=SMALL(CN$3:CN$1130,5),"SIMILAR","NO")</f>
        <v>NO</v>
      </c>
      <c r="CQ1098" s="197" t="str">
        <f t="shared" si="847"/>
        <v>N/A</v>
      </c>
      <c r="CR1098" s="197">
        <f t="shared" si="848"/>
        <v>0</v>
      </c>
      <c r="CS1098" s="198">
        <f t="shared" si="849"/>
        <v>0</v>
      </c>
      <c r="CT1098" s="199">
        <f>IFERROR(SQRT(($E1098-$E$1136)^2+($AJ1098-$AJ$1136)^2),0)</f>
        <v>1.2000360010800324E-2</v>
      </c>
      <c r="CU1098" s="197" t="str">
        <f>IF(CT1098&lt;=SMALL(CT$3:CT$1130,1),"MAS PARECIDO","NO")</f>
        <v>NO</v>
      </c>
      <c r="CV1098" s="197" t="str">
        <f>IF(CT1098&lt;=SMALL(CT$3:CT$1130,5),"SIMILAR","NO")</f>
        <v>NO</v>
      </c>
      <c r="CW1098" s="197" t="str">
        <f t="shared" si="850"/>
        <v>N/A</v>
      </c>
      <c r="CX1098" s="197">
        <f t="shared" si="851"/>
        <v>0</v>
      </c>
      <c r="CY1098" s="198">
        <f t="shared" si="852"/>
        <v>0</v>
      </c>
      <c r="CZ1098" s="2">
        <v>0</v>
      </c>
      <c r="DA1098" s="2" t="s">
        <v>2904</v>
      </c>
      <c r="DB1098" s="2">
        <v>0</v>
      </c>
      <c r="DC1098" s="2" t="s">
        <v>189</v>
      </c>
    </row>
    <row r="1099" spans="1:107">
      <c r="A1099" s="24" t="s">
        <v>1242</v>
      </c>
      <c r="B1099" s="46">
        <v>55422.64</v>
      </c>
      <c r="C1099" s="190">
        <f>(B1099-$B$1132)/($B$1133-$B$1132)</f>
        <v>5.951889800099594E-2</v>
      </c>
      <c r="D1099" s="46">
        <v>35000</v>
      </c>
      <c r="E1099" s="190">
        <f>(D1099-$D$1132)/($D$1133-$D$1132)</f>
        <v>6.9972099162974893E-2</v>
      </c>
      <c r="F1099" s="46" t="s">
        <v>187</v>
      </c>
      <c r="G1099" s="192">
        <f>VLOOKUP(F1099,'DATOS DE SOPORTE'!$Y$5:$Z$8,2,FALSE)</f>
        <v>4</v>
      </c>
      <c r="H1099" s="190">
        <f>(G1099-$G$1132)/($G$1133-$G$1132)</f>
        <v>1</v>
      </c>
      <c r="I1099" s="50">
        <v>0</v>
      </c>
      <c r="J1099" s="200">
        <f t="shared" si="812"/>
        <v>0</v>
      </c>
      <c r="K1099" s="190">
        <f>(J1099-$J$1132)/($J$1133-$J$1132)</f>
        <v>0</v>
      </c>
      <c r="L1099" s="193" t="str">
        <f t="shared" si="813"/>
        <v>NO</v>
      </c>
      <c r="M1099" s="46" t="s">
        <v>56</v>
      </c>
      <c r="N1099" s="192">
        <f t="shared" si="814"/>
        <v>1</v>
      </c>
      <c r="O1099" s="190">
        <f>(N1099-N$1132)/(N$1133-N$1132)</f>
        <v>0</v>
      </c>
      <c r="P1099" s="46" t="s">
        <v>193</v>
      </c>
      <c r="Q1099" s="192">
        <f t="shared" si="815"/>
        <v>2</v>
      </c>
      <c r="R1099" s="190">
        <f>(Q1099-Q$1132)/(Q$1133-Q$1132)</f>
        <v>0.5</v>
      </c>
      <c r="S1099" s="46" t="s">
        <v>60</v>
      </c>
      <c r="T1099" s="192">
        <f t="shared" si="816"/>
        <v>2</v>
      </c>
      <c r="U1099" s="190">
        <f>(T1099-T$1132)/(T$1133-T$1132)</f>
        <v>1</v>
      </c>
      <c r="V1099" s="46" t="s">
        <v>212</v>
      </c>
      <c r="W1099" s="194">
        <f>VLOOKUP(V1099,'DATOS DE SOPORTE'!$S$5:$T$10,2,FALSE)</f>
        <v>3</v>
      </c>
      <c r="X1099" s="201">
        <f>(W1099-W$1132)/(W$1133-W$1132)</f>
        <v>0.4</v>
      </c>
      <c r="Y1099" s="46" t="s">
        <v>188</v>
      </c>
      <c r="Z1099" s="194">
        <f t="shared" si="817"/>
        <v>1</v>
      </c>
      <c r="AA1099" s="201">
        <f>(Z1099-Z$1132)/(Z$1133-Z$1132)</f>
        <v>0</v>
      </c>
      <c r="AB1099" s="46" t="s">
        <v>136</v>
      </c>
      <c r="AC1099" s="194">
        <f t="shared" si="818"/>
        <v>2</v>
      </c>
      <c r="AD1099" s="201">
        <f>(AC1099-AC$1132)/(AC$1133-AC$1132)</f>
        <v>1</v>
      </c>
      <c r="AE1099" s="46" t="s">
        <v>136</v>
      </c>
      <c r="AF1099" s="194">
        <f t="shared" si="819"/>
        <v>2</v>
      </c>
      <c r="AG1099" s="201">
        <f>(AF1099-AF$1132)/(AF$1133-AF$1132)</f>
        <v>1</v>
      </c>
      <c r="AH1099" s="24" t="s">
        <v>67</v>
      </c>
      <c r="AI1099" s="194">
        <f>VLOOKUP(AH1099,'DATOS DE SOPORTE'!$V$5:$W$8,2,FALSE)</f>
        <v>1</v>
      </c>
      <c r="AJ1099" s="201">
        <f>(AI1099-AI$1132)/(AI$1133-AI$1132)</f>
        <v>0</v>
      </c>
      <c r="AK1099" s="58" t="str">
        <f t="shared" si="811"/>
        <v>Bueno</v>
      </c>
      <c r="AL1099" s="196">
        <f>IFERROR(SQRT(($E1099-$E$1136)^2+($C1099-$C$1136)^2),0)</f>
        <v>0.16157200797734256</v>
      </c>
      <c r="AM1099" s="197" t="str">
        <f>IF(AL1099&lt;=SMALL($AL$3:$AL$1130,1),"MAS PARECIDO","NO")</f>
        <v>NO</v>
      </c>
      <c r="AN1099" s="197" t="str">
        <f>IF(AL1099&lt;=SMALL($AL$3:$AL$1130,5),"SIMILAR","NO")</f>
        <v>NO</v>
      </c>
      <c r="AO1099" s="197" t="str">
        <f t="shared" si="820"/>
        <v>N/A</v>
      </c>
      <c r="AP1099" s="197">
        <f t="shared" si="821"/>
        <v>0</v>
      </c>
      <c r="AQ1099" s="198">
        <f t="shared" si="822"/>
        <v>0</v>
      </c>
      <c r="AR1099" s="196">
        <f>IFERROR(SQRT(($E1099-$E$1136)^2+($H1099-$H$1136)^2),0)</f>
        <v>0.67033181220771187</v>
      </c>
      <c r="AS1099" s="197" t="str">
        <f>IF(AR1099&lt;=SMALL(AR$3:AR$1130,1),"MAS PARECIDO","NO")</f>
        <v>NO</v>
      </c>
      <c r="AT1099" s="197" t="str">
        <f>IF(AR1099&lt;=SMALL(AR$3:AR$1130,5),"SIMILAR","NO")</f>
        <v>NO</v>
      </c>
      <c r="AU1099" s="197" t="str">
        <f t="shared" si="823"/>
        <v>N/A</v>
      </c>
      <c r="AV1099" s="197">
        <f t="shared" si="824"/>
        <v>0</v>
      </c>
      <c r="AW1099" s="198">
        <f t="shared" si="825"/>
        <v>0</v>
      </c>
      <c r="AX1099" s="199">
        <f>IFERROR(SQRT(($E1099-$E$1136)^2+($K1099-$K$1136)^2),0)</f>
        <v>0.21189689477014648</v>
      </c>
      <c r="AY1099" s="197" t="str">
        <f>IF(AX1099&lt;=SMALL(AX$3:AX$1130,1),"MAS PARECIDO","NO")</f>
        <v>NO</v>
      </c>
      <c r="AZ1099" s="197" t="str">
        <f>IF(AX1099&lt;=SMALL(AX$3:AX$1130,5),"SIMILAR","NO")</f>
        <v>NO</v>
      </c>
      <c r="BA1099" s="197" t="str">
        <f t="shared" si="826"/>
        <v>N/A</v>
      </c>
      <c r="BB1099" s="197">
        <f t="shared" si="827"/>
        <v>0</v>
      </c>
      <c r="BC1099" s="198">
        <f t="shared" si="828"/>
        <v>0</v>
      </c>
      <c r="BD1099" s="196">
        <f>IFERROR(SQRT(($E1099-$E$1136)^2+($O1099-$O$1136)^2),0)</f>
        <v>1.0024471527283774</v>
      </c>
      <c r="BE1099" s="197" t="str">
        <f>IF(BD1099&lt;=SMALL(BD$3:BD$1130,1),"MAS PARECIDO","NO")</f>
        <v>NO</v>
      </c>
      <c r="BF1099" s="197" t="str">
        <f>IF(BD1099&lt;=SMALL(BD$3:BD$1130,5),"SIMILAR","NO")</f>
        <v>NO</v>
      </c>
      <c r="BG1099" s="197" t="str">
        <f t="shared" si="829"/>
        <v>N/A</v>
      </c>
      <c r="BH1099" s="197">
        <f t="shared" si="830"/>
        <v>0</v>
      </c>
      <c r="BI1099" s="198">
        <f t="shared" si="831"/>
        <v>0</v>
      </c>
      <c r="BJ1099" s="199">
        <f>IFERROR(SQRT(($E1099-$E$1136)^2+($R1099-$R$1136)^2),0)</f>
        <v>7.0002100063001893E-2</v>
      </c>
      <c r="BK1099" s="197" t="str">
        <f>IF(BJ1099&lt;=SMALL(BJ$3:BJ$1130,1),"MAS PARECIDO","NO")</f>
        <v>NO</v>
      </c>
      <c r="BL1099" s="197" t="str">
        <f>IF(BJ1099&lt;=SMALL(BJ$3:BJ$1130,5),"SIMILAR","NO")</f>
        <v>NO</v>
      </c>
      <c r="BM1099" s="197" t="str">
        <f t="shared" si="832"/>
        <v>N/A</v>
      </c>
      <c r="BN1099" s="197">
        <f t="shared" si="833"/>
        <v>0</v>
      </c>
      <c r="BO1099" s="198">
        <f t="shared" si="834"/>
        <v>0</v>
      </c>
      <c r="BP1099" s="199">
        <f>IFERROR(SQRT(($E1099-$E$1136)^2+($U1099-$U$1136)^2),0)</f>
        <v>1.0024471527283774</v>
      </c>
      <c r="BQ1099" s="197" t="str">
        <f>IF(BP1099&lt;=SMALL(BP$3:BP$1130,1),"MAS PARECIDO","NO")</f>
        <v>NO</v>
      </c>
      <c r="BR1099" s="197" t="str">
        <f>IF(BP1099&lt;=SMALL(BP$3:BP$1130,5),"SIMILAR","NO")</f>
        <v>NO</v>
      </c>
      <c r="BS1099" s="197" t="str">
        <f t="shared" si="835"/>
        <v>N/A</v>
      </c>
      <c r="BT1099" s="197">
        <f t="shared" si="836"/>
        <v>0</v>
      </c>
      <c r="BU1099" s="198">
        <f t="shared" si="837"/>
        <v>0</v>
      </c>
      <c r="BV1099" s="199">
        <f>IFERROR(SQRT(($E1099-$E$1136)^2+($X1099-$X$1136)^2),0)</f>
        <v>0.40607917209976502</v>
      </c>
      <c r="BW1099" s="197" t="str">
        <f>IF(BV1099&lt;=SMALL(BV$3:BV$1130,1),"MAS PARECIDO","NO")</f>
        <v>NO</v>
      </c>
      <c r="BX1099" s="197" t="str">
        <f>IF(BV1099&lt;=SMALL(BV$3:BV$1130,5),"SIMILAR","NO")</f>
        <v>NO</v>
      </c>
      <c r="BY1099" s="197" t="str">
        <f t="shared" si="838"/>
        <v>N/A</v>
      </c>
      <c r="BZ1099" s="197">
        <f t="shared" si="839"/>
        <v>0</v>
      </c>
      <c r="CA1099" s="198">
        <f t="shared" si="840"/>
        <v>0</v>
      </c>
      <c r="CB1099" s="199">
        <f>IFERROR(SQRT(($E1099-$E$1136)^2+($AA1099-$AA$1136)^2),0)</f>
        <v>7.0002100063001893E-2</v>
      </c>
      <c r="CC1099" s="197" t="str">
        <f>IF(CB1099&lt;=SMALL(CB$3:CB$1130,1),"MAS PARECIDO","NO")</f>
        <v>NO</v>
      </c>
      <c r="CD1099" s="197" t="str">
        <f>IF(CB1099&lt;=SMALL(CB$3:CB$1130,5),"SIMILAR","NO")</f>
        <v>NO</v>
      </c>
      <c r="CE1099" s="197" t="str">
        <f t="shared" si="841"/>
        <v>N/A</v>
      </c>
      <c r="CF1099" s="197">
        <f t="shared" si="842"/>
        <v>0</v>
      </c>
      <c r="CG1099" s="198">
        <f t="shared" si="843"/>
        <v>0</v>
      </c>
      <c r="CH1099" s="199">
        <f>IFERROR(SQRT(($E1099-$E$1136)^2+($AD1099-$AD$1136)^2),0)</f>
        <v>7.0002100063001893E-2</v>
      </c>
      <c r="CI1099" s="197" t="str">
        <f>IF(CH1099&lt;=SMALL(CH$3:CH$1130,1),"MAS PARECIDO","NO")</f>
        <v>NO</v>
      </c>
      <c r="CJ1099" s="197" t="str">
        <f>IF(CH1099&lt;=SMALL(CH$3:CH$1130,5),"SIMILAR","NO")</f>
        <v>NO</v>
      </c>
      <c r="CK1099" s="197" t="str">
        <f t="shared" si="844"/>
        <v>N/A</v>
      </c>
      <c r="CL1099" s="197">
        <f t="shared" si="845"/>
        <v>0</v>
      </c>
      <c r="CM1099" s="198">
        <f t="shared" si="846"/>
        <v>0</v>
      </c>
      <c r="CN1099" s="199">
        <f>IFERROR(SQRT(($E1099-$E$1136)^2+($AG1099-$AG$1136)^2),0)</f>
        <v>7.0002100063001893E-2</v>
      </c>
      <c r="CO1099" s="197" t="str">
        <f>IF(CN1099&lt;=SMALL(CN$3:CN$1130,1),"MAS PARECIDO","NO")</f>
        <v>NO</v>
      </c>
      <c r="CP1099" s="197" t="str">
        <f>IF(CN1099&lt;=SMALL(CN$3:CN$1130,5),"SIMILAR","NO")</f>
        <v>NO</v>
      </c>
      <c r="CQ1099" s="197" t="str">
        <f t="shared" si="847"/>
        <v>N/A</v>
      </c>
      <c r="CR1099" s="197">
        <f t="shared" si="848"/>
        <v>0</v>
      </c>
      <c r="CS1099" s="198">
        <f t="shared" si="849"/>
        <v>0</v>
      </c>
      <c r="CT1099" s="199">
        <f>IFERROR(SQRT(($E1099-$E$1136)^2+($AJ1099-$AJ$1136)^2),0)</f>
        <v>7.0002100063001893E-2</v>
      </c>
      <c r="CU1099" s="197" t="str">
        <f>IF(CT1099&lt;=SMALL(CT$3:CT$1130,1),"MAS PARECIDO","NO")</f>
        <v>NO</v>
      </c>
      <c r="CV1099" s="197" t="str">
        <f>IF(CT1099&lt;=SMALL(CT$3:CT$1130,5),"SIMILAR","NO")</f>
        <v>NO</v>
      </c>
      <c r="CW1099" s="197" t="str">
        <f t="shared" si="850"/>
        <v>N/A</v>
      </c>
      <c r="CX1099" s="197">
        <f t="shared" si="851"/>
        <v>0</v>
      </c>
      <c r="CY1099" s="198">
        <f t="shared" si="852"/>
        <v>0</v>
      </c>
      <c r="CZ1099" s="2">
        <v>0</v>
      </c>
      <c r="DA1099" s="2" t="s">
        <v>2905</v>
      </c>
      <c r="DB1099" s="2">
        <v>0</v>
      </c>
      <c r="DC1099" s="2" t="s">
        <v>189</v>
      </c>
    </row>
    <row r="1100" spans="1:107">
      <c r="A1100" s="24" t="s">
        <v>1243</v>
      </c>
      <c r="B1100" s="46">
        <v>80960.86</v>
      </c>
      <c r="C1100" s="190">
        <f>(B1100-$B$1132)/($B$1133-$B$1132)</f>
        <v>8.9370860637246349E-2</v>
      </c>
      <c r="D1100" s="46">
        <v>15000</v>
      </c>
      <c r="E1100" s="190">
        <f>(D1100-$D$1132)/($D$1133-$D$1132)</f>
        <v>2.9970899126973809E-2</v>
      </c>
      <c r="F1100" s="46" t="s">
        <v>187</v>
      </c>
      <c r="G1100" s="192">
        <f>VLOOKUP(F1100,'DATOS DE SOPORTE'!$Y$5:$Z$8,2,FALSE)</f>
        <v>4</v>
      </c>
      <c r="H1100" s="190">
        <f>(G1100-$G$1132)/($G$1133-$G$1132)</f>
        <v>1</v>
      </c>
      <c r="I1100" s="50">
        <v>2</v>
      </c>
      <c r="J1100" s="200">
        <f t="shared" si="812"/>
        <v>2</v>
      </c>
      <c r="K1100" s="190">
        <f>(J1100-$J$1132)/($J$1133-$J$1132)</f>
        <v>0.4</v>
      </c>
      <c r="L1100" s="193" t="str">
        <f t="shared" si="813"/>
        <v>SI</v>
      </c>
      <c r="M1100" s="46" t="s">
        <v>192</v>
      </c>
      <c r="N1100" s="192">
        <f t="shared" si="814"/>
        <v>2</v>
      </c>
      <c r="O1100" s="190">
        <f>(N1100-N$1132)/(N$1133-N$1132)</f>
        <v>1</v>
      </c>
      <c r="P1100" s="46" t="s">
        <v>193</v>
      </c>
      <c r="Q1100" s="192">
        <f t="shared" si="815"/>
        <v>2</v>
      </c>
      <c r="R1100" s="190">
        <f>(Q1100-Q$1132)/(Q$1133-Q$1132)</f>
        <v>0.5</v>
      </c>
      <c r="S1100" s="46" t="s">
        <v>194</v>
      </c>
      <c r="T1100" s="192">
        <f t="shared" si="816"/>
        <v>1</v>
      </c>
      <c r="U1100" s="190">
        <f>(T1100-T$1132)/(T$1133-T$1132)</f>
        <v>0</v>
      </c>
      <c r="V1100" s="46" t="s">
        <v>62</v>
      </c>
      <c r="W1100" s="194">
        <f>VLOOKUP(V1100,'DATOS DE SOPORTE'!$S$5:$T$10,2,FALSE)</f>
        <v>1</v>
      </c>
      <c r="X1100" s="201">
        <f>(W1100-W$1132)/(W$1133-W$1132)</f>
        <v>0</v>
      </c>
      <c r="Y1100" s="46" t="s">
        <v>136</v>
      </c>
      <c r="Z1100" s="194">
        <f t="shared" si="817"/>
        <v>2</v>
      </c>
      <c r="AA1100" s="201">
        <f>(Z1100-Z$1132)/(Z$1133-Z$1132)</f>
        <v>1</v>
      </c>
      <c r="AB1100" s="46" t="s">
        <v>136</v>
      </c>
      <c r="AC1100" s="194">
        <f t="shared" si="818"/>
        <v>2</v>
      </c>
      <c r="AD1100" s="201">
        <f>(AC1100-AC$1132)/(AC$1133-AC$1132)</f>
        <v>1</v>
      </c>
      <c r="AE1100" s="46" t="s">
        <v>188</v>
      </c>
      <c r="AF1100" s="194">
        <f t="shared" si="819"/>
        <v>1</v>
      </c>
      <c r="AG1100" s="201">
        <f>(AF1100-AF$1132)/(AF$1133-AF$1132)</f>
        <v>0</v>
      </c>
      <c r="AH1100" s="24" t="s">
        <v>67</v>
      </c>
      <c r="AI1100" s="194">
        <f>VLOOKUP(AH1100,'DATOS DE SOPORTE'!$V$5:$W$8,2,FALSE)</f>
        <v>1</v>
      </c>
      <c r="AJ1100" s="201">
        <f>(AI1100-AI$1132)/(AI$1133-AI$1132)</f>
        <v>0</v>
      </c>
      <c r="AK1100" s="58" t="str">
        <f t="shared" si="811"/>
        <v>Bueno</v>
      </c>
      <c r="AL1100" s="196">
        <f>IFERROR(SQRT(($E1100-$E$1136)^2+($C1100-$C$1136)^2),0)</f>
        <v>0.1195923098683938</v>
      </c>
      <c r="AM1100" s="197" t="str">
        <f>IF(AL1100&lt;=SMALL($AL$3:$AL$1130,1),"MAS PARECIDO","NO")</f>
        <v>NO</v>
      </c>
      <c r="AN1100" s="197" t="str">
        <f>IF(AL1100&lt;=SMALL($AL$3:$AL$1130,5),"SIMILAR","NO")</f>
        <v>NO</v>
      </c>
      <c r="AO1100" s="197" t="str">
        <f t="shared" si="820"/>
        <v>N/A</v>
      </c>
      <c r="AP1100" s="197">
        <f t="shared" si="821"/>
        <v>0</v>
      </c>
      <c r="AQ1100" s="198">
        <f t="shared" si="822"/>
        <v>0</v>
      </c>
      <c r="AR1100" s="196">
        <f>IFERROR(SQRT(($E1100-$E$1136)^2+($H1100-$H$1136)^2),0)</f>
        <v>0.66734136575434511</v>
      </c>
      <c r="AS1100" s="197" t="str">
        <f>IF(AR1100&lt;=SMALL(AR$3:AR$1130,1),"MAS PARECIDO","NO")</f>
        <v>NO</v>
      </c>
      <c r="AT1100" s="197" t="str">
        <f>IF(AR1100&lt;=SMALL(AR$3:AR$1130,5),"SIMILAR","NO")</f>
        <v>NO</v>
      </c>
      <c r="AU1100" s="197" t="str">
        <f t="shared" si="823"/>
        <v>N/A</v>
      </c>
      <c r="AV1100" s="197">
        <f t="shared" si="824"/>
        <v>0</v>
      </c>
      <c r="AW1100" s="198">
        <f t="shared" si="825"/>
        <v>0</v>
      </c>
      <c r="AX1100" s="199">
        <f>IFERROR(SQRT(($E1100-$E$1136)^2+($K1100-$K$1136)^2),0)</f>
        <v>0.20223761767393844</v>
      </c>
      <c r="AY1100" s="197" t="str">
        <f>IF(AX1100&lt;=SMALL(AX$3:AX$1130,1),"MAS PARECIDO","NO")</f>
        <v>NO</v>
      </c>
      <c r="AZ1100" s="197" t="str">
        <f>IF(AX1100&lt;=SMALL(AX$3:AX$1130,5),"SIMILAR","NO")</f>
        <v>NO</v>
      </c>
      <c r="BA1100" s="197" t="str">
        <f t="shared" si="826"/>
        <v>N/A</v>
      </c>
      <c r="BB1100" s="197">
        <f t="shared" si="827"/>
        <v>0</v>
      </c>
      <c r="BC1100" s="198">
        <f t="shared" si="828"/>
        <v>0</v>
      </c>
      <c r="BD1100" s="196">
        <f>IFERROR(SQRT(($E1100-$E$1136)^2+($O1100-$O$1136)^2),0)</f>
        <v>3.0000900027000808E-2</v>
      </c>
      <c r="BE1100" s="197" t="str">
        <f>IF(BD1100&lt;=SMALL(BD$3:BD$1130,1),"MAS PARECIDO","NO")</f>
        <v>NO</v>
      </c>
      <c r="BF1100" s="197" t="str">
        <f>IF(BD1100&lt;=SMALL(BD$3:BD$1130,5),"SIMILAR","NO")</f>
        <v>NO</v>
      </c>
      <c r="BG1100" s="197" t="str">
        <f t="shared" si="829"/>
        <v>N/A</v>
      </c>
      <c r="BH1100" s="197">
        <f t="shared" si="830"/>
        <v>0</v>
      </c>
      <c r="BI1100" s="198">
        <f t="shared" si="831"/>
        <v>0</v>
      </c>
      <c r="BJ1100" s="199">
        <f>IFERROR(SQRT(($E1100-$E$1136)^2+($R1100-$R$1136)^2),0)</f>
        <v>3.0000900027000808E-2</v>
      </c>
      <c r="BK1100" s="197" t="str">
        <f>IF(BJ1100&lt;=SMALL(BJ$3:BJ$1130,1),"MAS PARECIDO","NO")</f>
        <v>NO</v>
      </c>
      <c r="BL1100" s="197" t="str">
        <f>IF(BJ1100&lt;=SMALL(BJ$3:BJ$1130,5),"SIMILAR","NO")</f>
        <v>NO</v>
      </c>
      <c r="BM1100" s="197" t="str">
        <f t="shared" si="832"/>
        <v>N/A</v>
      </c>
      <c r="BN1100" s="197">
        <f t="shared" si="833"/>
        <v>0</v>
      </c>
      <c r="BO1100" s="198">
        <f t="shared" si="834"/>
        <v>0</v>
      </c>
      <c r="BP1100" s="199">
        <f>IFERROR(SQRT(($E1100-$E$1136)^2+($U1100-$U$1136)^2),0)</f>
        <v>3.0000900027000808E-2</v>
      </c>
      <c r="BQ1100" s="197" t="str">
        <f>IF(BP1100&lt;=SMALL(BP$3:BP$1130,1),"MAS PARECIDO","NO")</f>
        <v>NO</v>
      </c>
      <c r="BR1100" s="197" t="str">
        <f>IF(BP1100&lt;=SMALL(BP$3:BP$1130,5),"SIMILAR","NO")</f>
        <v>NO</v>
      </c>
      <c r="BS1100" s="197" t="str">
        <f t="shared" si="835"/>
        <v>N/A</v>
      </c>
      <c r="BT1100" s="197">
        <f t="shared" si="836"/>
        <v>0</v>
      </c>
      <c r="BU1100" s="198">
        <f t="shared" si="837"/>
        <v>0</v>
      </c>
      <c r="BV1100" s="199">
        <f>IFERROR(SQRT(($E1100-$E$1136)^2+($X1100-$X$1136)^2),0)</f>
        <v>3.0000900027000808E-2</v>
      </c>
      <c r="BW1100" s="197" t="str">
        <f>IF(BV1100&lt;=SMALL(BV$3:BV$1130,1),"MAS PARECIDO","NO")</f>
        <v>NO</v>
      </c>
      <c r="BX1100" s="197" t="str">
        <f>IF(BV1100&lt;=SMALL(BV$3:BV$1130,5),"SIMILAR","NO")</f>
        <v>NO</v>
      </c>
      <c r="BY1100" s="197" t="str">
        <f t="shared" si="838"/>
        <v>N/A</v>
      </c>
      <c r="BZ1100" s="197">
        <f t="shared" si="839"/>
        <v>0</v>
      </c>
      <c r="CA1100" s="198">
        <f t="shared" si="840"/>
        <v>0</v>
      </c>
      <c r="CB1100" s="199">
        <f>IFERROR(SQRT(($E1100-$E$1136)^2+($AA1100-$AA$1136)^2),0)</f>
        <v>1.0004499257846093</v>
      </c>
      <c r="CC1100" s="197" t="str">
        <f>IF(CB1100&lt;=SMALL(CB$3:CB$1130,1),"MAS PARECIDO","NO")</f>
        <v>NO</v>
      </c>
      <c r="CD1100" s="197" t="str">
        <f>IF(CB1100&lt;=SMALL(CB$3:CB$1130,5),"SIMILAR","NO")</f>
        <v>NO</v>
      </c>
      <c r="CE1100" s="197" t="str">
        <f t="shared" si="841"/>
        <v>N/A</v>
      </c>
      <c r="CF1100" s="197">
        <f t="shared" si="842"/>
        <v>0</v>
      </c>
      <c r="CG1100" s="198">
        <f t="shared" si="843"/>
        <v>0</v>
      </c>
      <c r="CH1100" s="199">
        <f>IFERROR(SQRT(($E1100-$E$1136)^2+($AD1100-$AD$1136)^2),0)</f>
        <v>3.0000900027000808E-2</v>
      </c>
      <c r="CI1100" s="197" t="str">
        <f>IF(CH1100&lt;=SMALL(CH$3:CH$1130,1),"MAS PARECIDO","NO")</f>
        <v>NO</v>
      </c>
      <c r="CJ1100" s="197" t="str">
        <f>IF(CH1100&lt;=SMALL(CH$3:CH$1130,5),"SIMILAR","NO")</f>
        <v>NO</v>
      </c>
      <c r="CK1100" s="197" t="str">
        <f t="shared" si="844"/>
        <v>N/A</v>
      </c>
      <c r="CL1100" s="197">
        <f t="shared" si="845"/>
        <v>0</v>
      </c>
      <c r="CM1100" s="198">
        <f t="shared" si="846"/>
        <v>0</v>
      </c>
      <c r="CN1100" s="199">
        <f>IFERROR(SQRT(($E1100-$E$1136)^2+($AG1100-$AG$1136)^2),0)</f>
        <v>1.0004499257846093</v>
      </c>
      <c r="CO1100" s="197" t="str">
        <f>IF(CN1100&lt;=SMALL(CN$3:CN$1130,1),"MAS PARECIDO","NO")</f>
        <v>NO</v>
      </c>
      <c r="CP1100" s="197" t="str">
        <f>IF(CN1100&lt;=SMALL(CN$3:CN$1130,5),"SIMILAR","NO")</f>
        <v>NO</v>
      </c>
      <c r="CQ1100" s="197" t="str">
        <f t="shared" si="847"/>
        <v>N/A</v>
      </c>
      <c r="CR1100" s="197">
        <f t="shared" si="848"/>
        <v>0</v>
      </c>
      <c r="CS1100" s="198">
        <f t="shared" si="849"/>
        <v>0</v>
      </c>
      <c r="CT1100" s="199">
        <f>IFERROR(SQRT(($E1100-$E$1136)^2+($AJ1100-$AJ$1136)^2),0)</f>
        <v>3.0000900027000808E-2</v>
      </c>
      <c r="CU1100" s="197" t="str">
        <f>IF(CT1100&lt;=SMALL(CT$3:CT$1130,1),"MAS PARECIDO","NO")</f>
        <v>NO</v>
      </c>
      <c r="CV1100" s="197" t="str">
        <f>IF(CT1100&lt;=SMALL(CT$3:CT$1130,5),"SIMILAR","NO")</f>
        <v>NO</v>
      </c>
      <c r="CW1100" s="197" t="str">
        <f t="shared" si="850"/>
        <v>N/A</v>
      </c>
      <c r="CX1100" s="197">
        <f t="shared" si="851"/>
        <v>0</v>
      </c>
      <c r="CY1100" s="198">
        <f t="shared" si="852"/>
        <v>0</v>
      </c>
      <c r="CZ1100" s="2">
        <v>0</v>
      </c>
      <c r="DA1100" s="2" t="s">
        <v>2906</v>
      </c>
      <c r="DB1100" s="2">
        <v>0</v>
      </c>
      <c r="DC1100" s="2" t="s">
        <v>189</v>
      </c>
    </row>
    <row r="1101" spans="1:107">
      <c r="A1101" s="24" t="s">
        <v>1244</v>
      </c>
      <c r="B1101" s="46">
        <v>53989.64</v>
      </c>
      <c r="C1101" s="190">
        <f>(B1101-$B$1132)/($B$1133-$B$1132)</f>
        <v>5.7843845375646685E-2</v>
      </c>
      <c r="D1101" s="46">
        <v>19000</v>
      </c>
      <c r="E1101" s="190">
        <f>(D1101-$D$1132)/($D$1133-$D$1132)</f>
        <v>3.7971139134174027E-2</v>
      </c>
      <c r="F1101" s="46" t="s">
        <v>53</v>
      </c>
      <c r="G1101" s="192">
        <f>VLOOKUP(F1101,'DATOS DE SOPORTE'!$Y$5:$Z$8,2,FALSE)</f>
        <v>2</v>
      </c>
      <c r="H1101" s="190">
        <f>(G1101-$G$1132)/($G$1133-$G$1132)</f>
        <v>0.33333333333333331</v>
      </c>
      <c r="I1101" s="50">
        <v>3</v>
      </c>
      <c r="J1101" s="200">
        <f t="shared" si="812"/>
        <v>3</v>
      </c>
      <c r="K1101" s="190">
        <f>(J1101-$J$1132)/($J$1133-$J$1132)</f>
        <v>0.6</v>
      </c>
      <c r="L1101" s="193" t="str">
        <f t="shared" si="813"/>
        <v>SI</v>
      </c>
      <c r="M1101" s="46" t="s">
        <v>192</v>
      </c>
      <c r="N1101" s="192">
        <f t="shared" si="814"/>
        <v>2</v>
      </c>
      <c r="O1101" s="190">
        <f>(N1101-N$1132)/(N$1133-N$1132)</f>
        <v>1</v>
      </c>
      <c r="P1101" s="46" t="s">
        <v>193</v>
      </c>
      <c r="Q1101" s="192">
        <f t="shared" si="815"/>
        <v>2</v>
      </c>
      <c r="R1101" s="190">
        <f>(Q1101-Q$1132)/(Q$1133-Q$1132)</f>
        <v>0.5</v>
      </c>
      <c r="S1101" s="46" t="s">
        <v>60</v>
      </c>
      <c r="T1101" s="192">
        <f t="shared" si="816"/>
        <v>2</v>
      </c>
      <c r="U1101" s="190">
        <f>(T1101-T$1132)/(T$1133-T$1132)</f>
        <v>1</v>
      </c>
      <c r="V1101" s="46" t="s">
        <v>62</v>
      </c>
      <c r="W1101" s="194">
        <f>VLOOKUP(V1101,'DATOS DE SOPORTE'!$S$5:$T$10,2,FALSE)</f>
        <v>1</v>
      </c>
      <c r="X1101" s="201">
        <f>(W1101-W$1132)/(W$1133-W$1132)</f>
        <v>0</v>
      </c>
      <c r="Y1101" s="46" t="s">
        <v>188</v>
      </c>
      <c r="Z1101" s="194">
        <f t="shared" si="817"/>
        <v>1</v>
      </c>
      <c r="AA1101" s="201">
        <f>(Z1101-Z$1132)/(Z$1133-Z$1132)</f>
        <v>0</v>
      </c>
      <c r="AB1101" s="46" t="s">
        <v>188</v>
      </c>
      <c r="AC1101" s="194">
        <f t="shared" si="818"/>
        <v>1</v>
      </c>
      <c r="AD1101" s="201">
        <f>(AC1101-AC$1132)/(AC$1133-AC$1132)</f>
        <v>0</v>
      </c>
      <c r="AE1101" s="46" t="s">
        <v>188</v>
      </c>
      <c r="AF1101" s="194">
        <f t="shared" si="819"/>
        <v>1</v>
      </c>
      <c r="AG1101" s="201">
        <f>(AF1101-AF$1132)/(AF$1133-AF$1132)</f>
        <v>0</v>
      </c>
      <c r="AH1101" s="24" t="s">
        <v>67</v>
      </c>
      <c r="AI1101" s="194">
        <f>VLOOKUP(AH1101,'DATOS DE SOPORTE'!$V$5:$W$8,2,FALSE)</f>
        <v>1</v>
      </c>
      <c r="AJ1101" s="201">
        <f>(AI1101-AI$1132)/(AI$1133-AI$1132)</f>
        <v>0</v>
      </c>
      <c r="AK1101" s="58" t="str">
        <f t="shared" si="811"/>
        <v>Bueno</v>
      </c>
      <c r="AL1101" s="196">
        <f>IFERROR(SQRT(($E1101-$E$1136)^2+($C1101-$C$1136)^2),0)</f>
        <v>0.15211822680735732</v>
      </c>
      <c r="AM1101" s="197" t="str">
        <f>IF(AL1101&lt;=SMALL($AL$3:$AL$1130,1),"MAS PARECIDO","NO")</f>
        <v>NO</v>
      </c>
      <c r="AN1101" s="197" t="str">
        <f>IF(AL1101&lt;=SMALL($AL$3:$AL$1130,5),"SIMILAR","NO")</f>
        <v>NO</v>
      </c>
      <c r="AO1101" s="197" t="str">
        <f t="shared" si="820"/>
        <v>N/A</v>
      </c>
      <c r="AP1101" s="197">
        <f t="shared" si="821"/>
        <v>0</v>
      </c>
      <c r="AQ1101" s="198">
        <f t="shared" si="822"/>
        <v>0</v>
      </c>
      <c r="AR1101" s="196">
        <f>IFERROR(SQRT(($E1101-$E$1136)^2+($H1101-$H$1136)^2),0)</f>
        <v>3.8001140034201027E-2</v>
      </c>
      <c r="AS1101" s="197" t="str">
        <f>IF(AR1101&lt;=SMALL(AR$3:AR$1130,1),"MAS PARECIDO","NO")</f>
        <v>NO</v>
      </c>
      <c r="AT1101" s="197" t="str">
        <f>IF(AR1101&lt;=SMALL(AR$3:AR$1130,5),"SIMILAR","NO")</f>
        <v>NO</v>
      </c>
      <c r="AU1101" s="197" t="str">
        <f t="shared" si="823"/>
        <v>N/A</v>
      </c>
      <c r="AV1101" s="197">
        <f t="shared" si="824"/>
        <v>0</v>
      </c>
      <c r="AW1101" s="198">
        <f t="shared" si="825"/>
        <v>0</v>
      </c>
      <c r="AX1101" s="199">
        <f>IFERROR(SQRT(($E1101-$E$1136)^2+($K1101-$K$1136)^2),0)</f>
        <v>0.4018010535624551</v>
      </c>
      <c r="AY1101" s="197" t="str">
        <f>IF(AX1101&lt;=SMALL(AX$3:AX$1130,1),"MAS PARECIDO","NO")</f>
        <v>NO</v>
      </c>
      <c r="AZ1101" s="197" t="str">
        <f>IF(AX1101&lt;=SMALL(AX$3:AX$1130,5),"SIMILAR","NO")</f>
        <v>NO</v>
      </c>
      <c r="BA1101" s="197" t="str">
        <f t="shared" si="826"/>
        <v>N/A</v>
      </c>
      <c r="BB1101" s="197">
        <f t="shared" si="827"/>
        <v>0</v>
      </c>
      <c r="BC1101" s="198">
        <f t="shared" si="828"/>
        <v>0</v>
      </c>
      <c r="BD1101" s="196">
        <f>IFERROR(SQRT(($E1101-$E$1136)^2+($O1101-$O$1136)^2),0)</f>
        <v>3.8001140034201027E-2</v>
      </c>
      <c r="BE1101" s="197" t="str">
        <f>IF(BD1101&lt;=SMALL(BD$3:BD$1130,1),"MAS PARECIDO","NO")</f>
        <v>NO</v>
      </c>
      <c r="BF1101" s="197" t="str">
        <f>IF(BD1101&lt;=SMALL(BD$3:BD$1130,5),"SIMILAR","NO")</f>
        <v>NO</v>
      </c>
      <c r="BG1101" s="197" t="str">
        <f t="shared" si="829"/>
        <v>N/A</v>
      </c>
      <c r="BH1101" s="197">
        <f t="shared" si="830"/>
        <v>0</v>
      </c>
      <c r="BI1101" s="198">
        <f t="shared" si="831"/>
        <v>0</v>
      </c>
      <c r="BJ1101" s="199">
        <f>IFERROR(SQRT(($E1101-$E$1136)^2+($R1101-$R$1136)^2),0)</f>
        <v>3.8001140034201027E-2</v>
      </c>
      <c r="BK1101" s="197" t="str">
        <f>IF(BJ1101&lt;=SMALL(BJ$3:BJ$1130,1),"MAS PARECIDO","NO")</f>
        <v>NO</v>
      </c>
      <c r="BL1101" s="197" t="str">
        <f>IF(BJ1101&lt;=SMALL(BJ$3:BJ$1130,5),"SIMILAR","NO")</f>
        <v>NO</v>
      </c>
      <c r="BM1101" s="197" t="str">
        <f t="shared" si="832"/>
        <v>N/A</v>
      </c>
      <c r="BN1101" s="197">
        <f t="shared" si="833"/>
        <v>0</v>
      </c>
      <c r="BO1101" s="198">
        <f t="shared" si="834"/>
        <v>0</v>
      </c>
      <c r="BP1101" s="199">
        <f>IFERROR(SQRT(($E1101-$E$1136)^2+($U1101-$U$1136)^2),0)</f>
        <v>1.0007217828367179</v>
      </c>
      <c r="BQ1101" s="197" t="str">
        <f>IF(BP1101&lt;=SMALL(BP$3:BP$1130,1),"MAS PARECIDO","NO")</f>
        <v>NO</v>
      </c>
      <c r="BR1101" s="197" t="str">
        <f>IF(BP1101&lt;=SMALL(BP$3:BP$1130,5),"SIMILAR","NO")</f>
        <v>NO</v>
      </c>
      <c r="BS1101" s="197" t="str">
        <f t="shared" si="835"/>
        <v>N/A</v>
      </c>
      <c r="BT1101" s="197">
        <f t="shared" si="836"/>
        <v>0</v>
      </c>
      <c r="BU1101" s="198">
        <f t="shared" si="837"/>
        <v>0</v>
      </c>
      <c r="BV1101" s="199">
        <f>IFERROR(SQRT(($E1101-$E$1136)^2+($X1101-$X$1136)^2),0)</f>
        <v>3.8001140034201027E-2</v>
      </c>
      <c r="BW1101" s="197" t="str">
        <f>IF(BV1101&lt;=SMALL(BV$3:BV$1130,1),"MAS PARECIDO","NO")</f>
        <v>NO</v>
      </c>
      <c r="BX1101" s="197" t="str">
        <f>IF(BV1101&lt;=SMALL(BV$3:BV$1130,5),"SIMILAR","NO")</f>
        <v>NO</v>
      </c>
      <c r="BY1101" s="197" t="str">
        <f t="shared" si="838"/>
        <v>N/A</v>
      </c>
      <c r="BZ1101" s="197">
        <f t="shared" si="839"/>
        <v>0</v>
      </c>
      <c r="CA1101" s="198">
        <f t="shared" si="840"/>
        <v>0</v>
      </c>
      <c r="CB1101" s="199">
        <f>IFERROR(SQRT(($E1101-$E$1136)^2+($AA1101-$AA$1136)^2),0)</f>
        <v>3.8001140034201027E-2</v>
      </c>
      <c r="CC1101" s="197" t="str">
        <f>IF(CB1101&lt;=SMALL(CB$3:CB$1130,1),"MAS PARECIDO","NO")</f>
        <v>NO</v>
      </c>
      <c r="CD1101" s="197" t="str">
        <f>IF(CB1101&lt;=SMALL(CB$3:CB$1130,5),"SIMILAR","NO")</f>
        <v>NO</v>
      </c>
      <c r="CE1101" s="197" t="str">
        <f t="shared" si="841"/>
        <v>N/A</v>
      </c>
      <c r="CF1101" s="197">
        <f t="shared" si="842"/>
        <v>0</v>
      </c>
      <c r="CG1101" s="198">
        <f t="shared" si="843"/>
        <v>0</v>
      </c>
      <c r="CH1101" s="199">
        <f>IFERROR(SQRT(($E1101-$E$1136)^2+($AD1101-$AD$1136)^2),0)</f>
        <v>1.0007217828367179</v>
      </c>
      <c r="CI1101" s="197" t="str">
        <f>IF(CH1101&lt;=SMALL(CH$3:CH$1130,1),"MAS PARECIDO","NO")</f>
        <v>NO</v>
      </c>
      <c r="CJ1101" s="197" t="str">
        <f>IF(CH1101&lt;=SMALL(CH$3:CH$1130,5),"SIMILAR","NO")</f>
        <v>NO</v>
      </c>
      <c r="CK1101" s="197" t="str">
        <f t="shared" si="844"/>
        <v>N/A</v>
      </c>
      <c r="CL1101" s="197">
        <f t="shared" si="845"/>
        <v>0</v>
      </c>
      <c r="CM1101" s="198">
        <f t="shared" si="846"/>
        <v>0</v>
      </c>
      <c r="CN1101" s="199">
        <f>IFERROR(SQRT(($E1101-$E$1136)^2+($AG1101-$AG$1136)^2),0)</f>
        <v>1.0007217828367179</v>
      </c>
      <c r="CO1101" s="197" t="str">
        <f>IF(CN1101&lt;=SMALL(CN$3:CN$1130,1),"MAS PARECIDO","NO")</f>
        <v>NO</v>
      </c>
      <c r="CP1101" s="197" t="str">
        <f>IF(CN1101&lt;=SMALL(CN$3:CN$1130,5),"SIMILAR","NO")</f>
        <v>NO</v>
      </c>
      <c r="CQ1101" s="197" t="str">
        <f t="shared" si="847"/>
        <v>N/A</v>
      </c>
      <c r="CR1101" s="197">
        <f t="shared" si="848"/>
        <v>0</v>
      </c>
      <c r="CS1101" s="198">
        <f t="shared" si="849"/>
        <v>0</v>
      </c>
      <c r="CT1101" s="199">
        <f>IFERROR(SQRT(($E1101-$E$1136)^2+($AJ1101-$AJ$1136)^2),0)</f>
        <v>3.8001140034201027E-2</v>
      </c>
      <c r="CU1101" s="197" t="str">
        <f>IF(CT1101&lt;=SMALL(CT$3:CT$1130,1),"MAS PARECIDO","NO")</f>
        <v>NO</v>
      </c>
      <c r="CV1101" s="197" t="str">
        <f>IF(CT1101&lt;=SMALL(CT$3:CT$1130,5),"SIMILAR","NO")</f>
        <v>NO</v>
      </c>
      <c r="CW1101" s="197" t="str">
        <f t="shared" si="850"/>
        <v>N/A</v>
      </c>
      <c r="CX1101" s="197">
        <f t="shared" si="851"/>
        <v>0</v>
      </c>
      <c r="CY1101" s="198">
        <f t="shared" si="852"/>
        <v>0</v>
      </c>
      <c r="CZ1101" s="2">
        <v>0</v>
      </c>
      <c r="DA1101" s="2" t="s">
        <v>2907</v>
      </c>
      <c r="DB1101" s="2">
        <v>0</v>
      </c>
      <c r="DC1101" s="2" t="s">
        <v>189</v>
      </c>
    </row>
    <row r="1102" spans="1:107">
      <c r="A1102" s="24" t="s">
        <v>249</v>
      </c>
      <c r="B1102" s="46">
        <v>81956.83</v>
      </c>
      <c r="C1102" s="190">
        <f>(B1102-$B$1132)/($B$1133-$B$1132)</f>
        <v>9.0535063123826323E-2</v>
      </c>
      <c r="D1102" s="46">
        <v>3400</v>
      </c>
      <c r="E1102" s="190">
        <f>(D1102-$D$1132)/($D$1133-$D$1132)</f>
        <v>6.7702031060931827E-3</v>
      </c>
      <c r="F1102" s="46" t="s">
        <v>191</v>
      </c>
      <c r="G1102" s="192">
        <f>VLOOKUP(F1102,'DATOS DE SOPORTE'!$Y$5:$Z$8,2,FALSE)</f>
        <v>1</v>
      </c>
      <c r="H1102" s="190">
        <f>(G1102-$G$1132)/($G$1133-$G$1132)</f>
        <v>0</v>
      </c>
      <c r="I1102" s="50">
        <v>1</v>
      </c>
      <c r="J1102" s="200">
        <f t="shared" si="812"/>
        <v>1</v>
      </c>
      <c r="K1102" s="190">
        <f>(J1102-$J$1132)/($J$1133-$J$1132)</f>
        <v>0.2</v>
      </c>
      <c r="L1102" s="193" t="str">
        <f t="shared" si="813"/>
        <v>SI</v>
      </c>
      <c r="M1102" s="46" t="s">
        <v>192</v>
      </c>
      <c r="N1102" s="192">
        <f t="shared" si="814"/>
        <v>2</v>
      </c>
      <c r="O1102" s="190">
        <f>(N1102-N$1132)/(N$1133-N$1132)</f>
        <v>1</v>
      </c>
      <c r="P1102" s="46" t="s">
        <v>193</v>
      </c>
      <c r="Q1102" s="192">
        <f t="shared" si="815"/>
        <v>2</v>
      </c>
      <c r="R1102" s="190">
        <f>(Q1102-Q$1132)/(Q$1133-Q$1132)</f>
        <v>0.5</v>
      </c>
      <c r="S1102" s="46" t="s">
        <v>194</v>
      </c>
      <c r="T1102" s="192">
        <f t="shared" si="816"/>
        <v>1</v>
      </c>
      <c r="U1102" s="190">
        <f>(T1102-T$1132)/(T$1133-T$1132)</f>
        <v>0</v>
      </c>
      <c r="V1102" s="46" t="s">
        <v>62</v>
      </c>
      <c r="W1102" s="194">
        <f>VLOOKUP(V1102,'DATOS DE SOPORTE'!$S$5:$T$10,2,FALSE)</f>
        <v>1</v>
      </c>
      <c r="X1102" s="201">
        <f>(W1102-W$1132)/(W$1133-W$1132)</f>
        <v>0</v>
      </c>
      <c r="Y1102" s="46" t="s">
        <v>136</v>
      </c>
      <c r="Z1102" s="194">
        <f t="shared" si="817"/>
        <v>2</v>
      </c>
      <c r="AA1102" s="201">
        <f>(Z1102-Z$1132)/(Z$1133-Z$1132)</f>
        <v>1</v>
      </c>
      <c r="AB1102" s="46" t="s">
        <v>188</v>
      </c>
      <c r="AC1102" s="194">
        <f t="shared" si="818"/>
        <v>1</v>
      </c>
      <c r="AD1102" s="201">
        <f>(AC1102-AC$1132)/(AC$1133-AC$1132)</f>
        <v>0</v>
      </c>
      <c r="AE1102" s="46" t="s">
        <v>188</v>
      </c>
      <c r="AF1102" s="194">
        <f t="shared" si="819"/>
        <v>1</v>
      </c>
      <c r="AG1102" s="201">
        <f>(AF1102-AF$1132)/(AF$1133-AF$1132)</f>
        <v>0</v>
      </c>
      <c r="AH1102" s="24" t="s">
        <v>67</v>
      </c>
      <c r="AI1102" s="194">
        <f>VLOOKUP(AH1102,'DATOS DE SOPORTE'!$V$5:$W$8,2,FALSE)</f>
        <v>1</v>
      </c>
      <c r="AJ1102" s="201">
        <f>(AI1102-AI$1132)/(AI$1133-AI$1132)</f>
        <v>0</v>
      </c>
      <c r="AK1102" s="58" t="str">
        <f t="shared" si="811"/>
        <v>Bueno</v>
      </c>
      <c r="AL1102" s="196">
        <f>IFERROR(SQRT(($E1102-$E$1136)^2+($C1102-$C$1136)^2),0)</f>
        <v>0.11480552932087772</v>
      </c>
      <c r="AM1102" s="197" t="str">
        <f>IF(AL1102&lt;=SMALL($AL$3:$AL$1130,1),"MAS PARECIDO","NO")</f>
        <v>NO</v>
      </c>
      <c r="AN1102" s="197" t="str">
        <f>IF(AL1102&lt;=SMALL($AL$3:$AL$1130,5),"SIMILAR","NO")</f>
        <v>NO</v>
      </c>
      <c r="AO1102" s="197" t="str">
        <f t="shared" si="820"/>
        <v>N/A</v>
      </c>
      <c r="AP1102" s="197">
        <f t="shared" si="821"/>
        <v>0</v>
      </c>
      <c r="AQ1102" s="198">
        <f t="shared" si="822"/>
        <v>0</v>
      </c>
      <c r="AR1102" s="196">
        <f>IFERROR(SQRT(($E1102-$E$1136)^2+($H1102-$H$1136)^2),0)</f>
        <v>0.33340269027954161</v>
      </c>
      <c r="AS1102" s="197" t="str">
        <f>IF(AR1102&lt;=SMALL(AR$3:AR$1130,1),"MAS PARECIDO","NO")</f>
        <v>NO</v>
      </c>
      <c r="AT1102" s="197" t="str">
        <f>IF(AR1102&lt;=SMALL(AR$3:AR$1130,5),"SIMILAR","NO")</f>
        <v>NO</v>
      </c>
      <c r="AU1102" s="197" t="str">
        <f t="shared" si="823"/>
        <v>N/A</v>
      </c>
      <c r="AV1102" s="197">
        <f t="shared" si="824"/>
        <v>0</v>
      </c>
      <c r="AW1102" s="198">
        <f t="shared" si="825"/>
        <v>0</v>
      </c>
      <c r="AX1102" s="199">
        <f>IFERROR(SQRT(($E1102-$E$1136)^2+($K1102-$K$1136)^2),0)</f>
        <v>6.8002040061201832E-3</v>
      </c>
      <c r="AY1102" s="197" t="str">
        <f>IF(AX1102&lt;=SMALL(AX$3:AX$1130,1),"MAS PARECIDO","NO")</f>
        <v>NO</v>
      </c>
      <c r="AZ1102" s="197" t="str">
        <f>IF(AX1102&lt;=SMALL(AX$3:AX$1130,5),"SIMILAR","NO")</f>
        <v>NO</v>
      </c>
      <c r="BA1102" s="197" t="str">
        <f t="shared" si="826"/>
        <v>N/A</v>
      </c>
      <c r="BB1102" s="197">
        <f t="shared" si="827"/>
        <v>0</v>
      </c>
      <c r="BC1102" s="198">
        <f t="shared" si="828"/>
        <v>0</v>
      </c>
      <c r="BD1102" s="196">
        <f>IFERROR(SQRT(($E1102-$E$1136)^2+($O1102-$O$1136)^2),0)</f>
        <v>6.8002040061201832E-3</v>
      </c>
      <c r="BE1102" s="197" t="str">
        <f>IF(BD1102&lt;=SMALL(BD$3:BD$1130,1),"MAS PARECIDO","NO")</f>
        <v>NO</v>
      </c>
      <c r="BF1102" s="197" t="str">
        <f>IF(BD1102&lt;=SMALL(BD$3:BD$1130,5),"SIMILAR","NO")</f>
        <v>NO</v>
      </c>
      <c r="BG1102" s="197" t="str">
        <f t="shared" si="829"/>
        <v>N/A</v>
      </c>
      <c r="BH1102" s="197">
        <f t="shared" si="830"/>
        <v>0</v>
      </c>
      <c r="BI1102" s="198">
        <f t="shared" si="831"/>
        <v>0</v>
      </c>
      <c r="BJ1102" s="199">
        <f>IFERROR(SQRT(($E1102-$E$1136)^2+($R1102-$R$1136)^2),0)</f>
        <v>6.8002040061201832E-3</v>
      </c>
      <c r="BK1102" s="197" t="str">
        <f>IF(BJ1102&lt;=SMALL(BJ$3:BJ$1130,1),"MAS PARECIDO","NO")</f>
        <v>NO</v>
      </c>
      <c r="BL1102" s="197" t="str">
        <f>IF(BJ1102&lt;=SMALL(BJ$3:BJ$1130,5),"SIMILAR","NO")</f>
        <v>NO</v>
      </c>
      <c r="BM1102" s="197" t="str">
        <f t="shared" si="832"/>
        <v>N/A</v>
      </c>
      <c r="BN1102" s="197">
        <f t="shared" si="833"/>
        <v>0</v>
      </c>
      <c r="BO1102" s="198">
        <f t="shared" si="834"/>
        <v>0</v>
      </c>
      <c r="BP1102" s="199">
        <f>IFERROR(SQRT(($E1102-$E$1136)^2+($U1102-$U$1136)^2),0)</f>
        <v>6.8002040061201832E-3</v>
      </c>
      <c r="BQ1102" s="197" t="str">
        <f>IF(BP1102&lt;=SMALL(BP$3:BP$1130,1),"MAS PARECIDO","NO")</f>
        <v>NO</v>
      </c>
      <c r="BR1102" s="197" t="str">
        <f>IF(BP1102&lt;=SMALL(BP$3:BP$1130,5),"SIMILAR","NO")</f>
        <v>NO</v>
      </c>
      <c r="BS1102" s="197" t="str">
        <f t="shared" si="835"/>
        <v>N/A</v>
      </c>
      <c r="BT1102" s="197">
        <f t="shared" si="836"/>
        <v>0</v>
      </c>
      <c r="BU1102" s="198">
        <f t="shared" si="837"/>
        <v>0</v>
      </c>
      <c r="BV1102" s="199">
        <f>IFERROR(SQRT(($E1102-$E$1136)^2+($X1102-$X$1136)^2),0)</f>
        <v>6.8002040061201832E-3</v>
      </c>
      <c r="BW1102" s="197" t="str">
        <f>IF(BV1102&lt;=SMALL(BV$3:BV$1130,1),"MAS PARECIDO","NO")</f>
        <v>NO</v>
      </c>
      <c r="BX1102" s="197" t="str">
        <f>IF(BV1102&lt;=SMALL(BV$3:BV$1130,5),"SIMILAR","NO")</f>
        <v>NO</v>
      </c>
      <c r="BY1102" s="197" t="str">
        <f t="shared" si="838"/>
        <v>N/A</v>
      </c>
      <c r="BZ1102" s="197">
        <f t="shared" si="839"/>
        <v>0</v>
      </c>
      <c r="CA1102" s="198">
        <f t="shared" si="840"/>
        <v>0</v>
      </c>
      <c r="CB1102" s="199">
        <f>IFERROR(SQRT(($E1102-$E$1136)^2+($AA1102-$AA$1136)^2),0)</f>
        <v>1.0000231211199693</v>
      </c>
      <c r="CC1102" s="197" t="str">
        <f>IF(CB1102&lt;=SMALL(CB$3:CB$1130,1),"MAS PARECIDO","NO")</f>
        <v>NO</v>
      </c>
      <c r="CD1102" s="197" t="str">
        <f>IF(CB1102&lt;=SMALL(CB$3:CB$1130,5),"SIMILAR","NO")</f>
        <v>NO</v>
      </c>
      <c r="CE1102" s="197" t="str">
        <f t="shared" si="841"/>
        <v>N/A</v>
      </c>
      <c r="CF1102" s="197">
        <f t="shared" si="842"/>
        <v>0</v>
      </c>
      <c r="CG1102" s="198">
        <f t="shared" si="843"/>
        <v>0</v>
      </c>
      <c r="CH1102" s="199">
        <f>IFERROR(SQRT(($E1102-$E$1136)^2+($AD1102-$AD$1136)^2),0)</f>
        <v>1.0000231211199693</v>
      </c>
      <c r="CI1102" s="197" t="str">
        <f>IF(CH1102&lt;=SMALL(CH$3:CH$1130,1),"MAS PARECIDO","NO")</f>
        <v>NO</v>
      </c>
      <c r="CJ1102" s="197" t="str">
        <f>IF(CH1102&lt;=SMALL(CH$3:CH$1130,5),"SIMILAR","NO")</f>
        <v>NO</v>
      </c>
      <c r="CK1102" s="197" t="str">
        <f t="shared" si="844"/>
        <v>N/A</v>
      </c>
      <c r="CL1102" s="197">
        <f t="shared" si="845"/>
        <v>0</v>
      </c>
      <c r="CM1102" s="198">
        <f t="shared" si="846"/>
        <v>0</v>
      </c>
      <c r="CN1102" s="199">
        <f>IFERROR(SQRT(($E1102-$E$1136)^2+($AG1102-$AG$1136)^2),0)</f>
        <v>1.0000231211199693</v>
      </c>
      <c r="CO1102" s="197" t="str">
        <f>IF(CN1102&lt;=SMALL(CN$3:CN$1130,1),"MAS PARECIDO","NO")</f>
        <v>NO</v>
      </c>
      <c r="CP1102" s="197" t="str">
        <f>IF(CN1102&lt;=SMALL(CN$3:CN$1130,5),"SIMILAR","NO")</f>
        <v>NO</v>
      </c>
      <c r="CQ1102" s="197" t="str">
        <f t="shared" si="847"/>
        <v>N/A</v>
      </c>
      <c r="CR1102" s="197">
        <f t="shared" si="848"/>
        <v>0</v>
      </c>
      <c r="CS1102" s="198">
        <f t="shared" si="849"/>
        <v>0</v>
      </c>
      <c r="CT1102" s="199">
        <f>IFERROR(SQRT(($E1102-$E$1136)^2+($AJ1102-$AJ$1136)^2),0)</f>
        <v>6.8002040061201832E-3</v>
      </c>
      <c r="CU1102" s="197" t="str">
        <f>IF(CT1102&lt;=SMALL(CT$3:CT$1130,1),"MAS PARECIDO","NO")</f>
        <v>NO</v>
      </c>
      <c r="CV1102" s="197" t="str">
        <f>IF(CT1102&lt;=SMALL(CT$3:CT$1130,5),"SIMILAR","NO")</f>
        <v>NO</v>
      </c>
      <c r="CW1102" s="197" t="str">
        <f t="shared" si="850"/>
        <v>N/A</v>
      </c>
      <c r="CX1102" s="197">
        <f t="shared" si="851"/>
        <v>0</v>
      </c>
      <c r="CY1102" s="198">
        <f t="shared" si="852"/>
        <v>0</v>
      </c>
      <c r="CZ1102" s="2" t="s">
        <v>1376</v>
      </c>
      <c r="DA1102" s="2" t="s">
        <v>1377</v>
      </c>
      <c r="DB1102" s="2">
        <v>0</v>
      </c>
      <c r="DC1102" s="2" t="s">
        <v>189</v>
      </c>
    </row>
    <row r="1103" spans="1:107">
      <c r="A1103" s="24" t="s">
        <v>1245</v>
      </c>
      <c r="B1103" s="46">
        <v>92009.44</v>
      </c>
      <c r="C1103" s="190">
        <f>(B1103-$B$1132)/($B$1133-$B$1132)</f>
        <v>0.10228569171567013</v>
      </c>
      <c r="D1103" s="46">
        <v>15000</v>
      </c>
      <c r="E1103" s="190">
        <f>(D1103-$D$1132)/($D$1133-$D$1132)</f>
        <v>2.9970899126973809E-2</v>
      </c>
      <c r="F1103" s="46" t="s">
        <v>191</v>
      </c>
      <c r="G1103" s="192">
        <f>VLOOKUP(F1103,'DATOS DE SOPORTE'!$Y$5:$Z$8,2,FALSE)</f>
        <v>1</v>
      </c>
      <c r="H1103" s="190">
        <f>(G1103-$G$1132)/($G$1133-$G$1132)</f>
        <v>0</v>
      </c>
      <c r="I1103" s="50">
        <v>1</v>
      </c>
      <c r="J1103" s="200">
        <f t="shared" si="812"/>
        <v>1</v>
      </c>
      <c r="K1103" s="190">
        <f>(J1103-$J$1132)/($J$1133-$J$1132)</f>
        <v>0.2</v>
      </c>
      <c r="L1103" s="193" t="str">
        <f t="shared" si="813"/>
        <v>SI</v>
      </c>
      <c r="M1103" s="46" t="s">
        <v>192</v>
      </c>
      <c r="N1103" s="192">
        <f t="shared" si="814"/>
        <v>2</v>
      </c>
      <c r="O1103" s="190">
        <f>(N1103-N$1132)/(N$1133-N$1132)</f>
        <v>1</v>
      </c>
      <c r="P1103" s="46" t="s">
        <v>193</v>
      </c>
      <c r="Q1103" s="192">
        <f t="shared" si="815"/>
        <v>2</v>
      </c>
      <c r="R1103" s="190">
        <f>(Q1103-Q$1132)/(Q$1133-Q$1132)</f>
        <v>0.5</v>
      </c>
      <c r="S1103" s="46" t="s">
        <v>194</v>
      </c>
      <c r="T1103" s="192">
        <f t="shared" si="816"/>
        <v>1</v>
      </c>
      <c r="U1103" s="190">
        <f>(T1103-T$1132)/(T$1133-T$1132)</f>
        <v>0</v>
      </c>
      <c r="V1103" s="46" t="s">
        <v>62</v>
      </c>
      <c r="W1103" s="194">
        <f>VLOOKUP(V1103,'DATOS DE SOPORTE'!$S$5:$T$10,2,FALSE)</f>
        <v>1</v>
      </c>
      <c r="X1103" s="201">
        <f>(W1103-W$1132)/(W$1133-W$1132)</f>
        <v>0</v>
      </c>
      <c r="Y1103" s="46" t="s">
        <v>136</v>
      </c>
      <c r="Z1103" s="194">
        <f t="shared" si="817"/>
        <v>2</v>
      </c>
      <c r="AA1103" s="201">
        <f>(Z1103-Z$1132)/(Z$1133-Z$1132)</f>
        <v>1</v>
      </c>
      <c r="AB1103" s="46" t="s">
        <v>136</v>
      </c>
      <c r="AC1103" s="194">
        <f t="shared" si="818"/>
        <v>2</v>
      </c>
      <c r="AD1103" s="201">
        <f>(AC1103-AC$1132)/(AC$1133-AC$1132)</f>
        <v>1</v>
      </c>
      <c r="AE1103" s="46" t="s">
        <v>136</v>
      </c>
      <c r="AF1103" s="194">
        <f t="shared" si="819"/>
        <v>2</v>
      </c>
      <c r="AG1103" s="201">
        <f>(AF1103-AF$1132)/(AF$1133-AF$1132)</f>
        <v>1</v>
      </c>
      <c r="AH1103" s="24" t="s">
        <v>67</v>
      </c>
      <c r="AI1103" s="194">
        <f>VLOOKUP(AH1103,'DATOS DE SOPORTE'!$V$5:$W$8,2,FALSE)</f>
        <v>1</v>
      </c>
      <c r="AJ1103" s="201">
        <f>(AI1103-AI$1132)/(AI$1133-AI$1132)</f>
        <v>0</v>
      </c>
      <c r="AK1103" s="58" t="str">
        <f t="shared" si="811"/>
        <v>Bueno</v>
      </c>
      <c r="AL1103" s="196">
        <f>IFERROR(SQRT(($E1103-$E$1136)^2+($C1103-$C$1136)^2),0)</f>
        <v>0.10713944657668968</v>
      </c>
      <c r="AM1103" s="197" t="str">
        <f>IF(AL1103&lt;=SMALL($AL$3:$AL$1130,1),"MAS PARECIDO","NO")</f>
        <v>NO</v>
      </c>
      <c r="AN1103" s="197" t="str">
        <f>IF(AL1103&lt;=SMALL($AL$3:$AL$1130,5),"SIMILAR","NO")</f>
        <v>NO</v>
      </c>
      <c r="AO1103" s="197" t="str">
        <f t="shared" si="820"/>
        <v>N/A</v>
      </c>
      <c r="AP1103" s="197">
        <f t="shared" si="821"/>
        <v>0</v>
      </c>
      <c r="AQ1103" s="198">
        <f t="shared" si="822"/>
        <v>0</v>
      </c>
      <c r="AR1103" s="196">
        <f>IFERROR(SQRT(($E1103-$E$1136)^2+($H1103-$H$1136)^2),0)</f>
        <v>0.33468069127683658</v>
      </c>
      <c r="AS1103" s="197" t="str">
        <f>IF(AR1103&lt;=SMALL(AR$3:AR$1130,1),"MAS PARECIDO","NO")</f>
        <v>NO</v>
      </c>
      <c r="AT1103" s="197" t="str">
        <f>IF(AR1103&lt;=SMALL(AR$3:AR$1130,5),"SIMILAR","NO")</f>
        <v>NO</v>
      </c>
      <c r="AU1103" s="197" t="str">
        <f t="shared" si="823"/>
        <v>N/A</v>
      </c>
      <c r="AV1103" s="197">
        <f t="shared" si="824"/>
        <v>0</v>
      </c>
      <c r="AW1103" s="198">
        <f t="shared" si="825"/>
        <v>0</v>
      </c>
      <c r="AX1103" s="199">
        <f>IFERROR(SQRT(($E1103-$E$1136)^2+($K1103-$K$1136)^2),0)</f>
        <v>3.0000900027000808E-2</v>
      </c>
      <c r="AY1103" s="197" t="str">
        <f>IF(AX1103&lt;=SMALL(AX$3:AX$1130,1),"MAS PARECIDO","NO")</f>
        <v>NO</v>
      </c>
      <c r="AZ1103" s="197" t="str">
        <f>IF(AX1103&lt;=SMALL(AX$3:AX$1130,5),"SIMILAR","NO")</f>
        <v>NO</v>
      </c>
      <c r="BA1103" s="197" t="str">
        <f t="shared" si="826"/>
        <v>N/A</v>
      </c>
      <c r="BB1103" s="197">
        <f t="shared" si="827"/>
        <v>0</v>
      </c>
      <c r="BC1103" s="198">
        <f t="shared" si="828"/>
        <v>0</v>
      </c>
      <c r="BD1103" s="196">
        <f>IFERROR(SQRT(($E1103-$E$1136)^2+($O1103-$O$1136)^2),0)</f>
        <v>3.0000900027000808E-2</v>
      </c>
      <c r="BE1103" s="197" t="str">
        <f>IF(BD1103&lt;=SMALL(BD$3:BD$1130,1),"MAS PARECIDO","NO")</f>
        <v>NO</v>
      </c>
      <c r="BF1103" s="197" t="str">
        <f>IF(BD1103&lt;=SMALL(BD$3:BD$1130,5),"SIMILAR","NO")</f>
        <v>NO</v>
      </c>
      <c r="BG1103" s="197" t="str">
        <f t="shared" si="829"/>
        <v>N/A</v>
      </c>
      <c r="BH1103" s="197">
        <f t="shared" si="830"/>
        <v>0</v>
      </c>
      <c r="BI1103" s="198">
        <f t="shared" si="831"/>
        <v>0</v>
      </c>
      <c r="BJ1103" s="199">
        <f>IFERROR(SQRT(($E1103-$E$1136)^2+($R1103-$R$1136)^2),0)</f>
        <v>3.0000900027000808E-2</v>
      </c>
      <c r="BK1103" s="197" t="str">
        <f>IF(BJ1103&lt;=SMALL(BJ$3:BJ$1130,1),"MAS PARECIDO","NO")</f>
        <v>NO</v>
      </c>
      <c r="BL1103" s="197" t="str">
        <f>IF(BJ1103&lt;=SMALL(BJ$3:BJ$1130,5),"SIMILAR","NO")</f>
        <v>NO</v>
      </c>
      <c r="BM1103" s="197" t="str">
        <f t="shared" si="832"/>
        <v>N/A</v>
      </c>
      <c r="BN1103" s="197">
        <f t="shared" si="833"/>
        <v>0</v>
      </c>
      <c r="BO1103" s="198">
        <f t="shared" si="834"/>
        <v>0</v>
      </c>
      <c r="BP1103" s="199">
        <f>IFERROR(SQRT(($E1103-$E$1136)^2+($U1103-$U$1136)^2),0)</f>
        <v>3.0000900027000808E-2</v>
      </c>
      <c r="BQ1103" s="197" t="str">
        <f>IF(BP1103&lt;=SMALL(BP$3:BP$1130,1),"MAS PARECIDO","NO")</f>
        <v>NO</v>
      </c>
      <c r="BR1103" s="197" t="str">
        <f>IF(BP1103&lt;=SMALL(BP$3:BP$1130,5),"SIMILAR","NO")</f>
        <v>NO</v>
      </c>
      <c r="BS1103" s="197" t="str">
        <f t="shared" si="835"/>
        <v>N/A</v>
      </c>
      <c r="BT1103" s="197">
        <f t="shared" si="836"/>
        <v>0</v>
      </c>
      <c r="BU1103" s="198">
        <f t="shared" si="837"/>
        <v>0</v>
      </c>
      <c r="BV1103" s="199">
        <f>IFERROR(SQRT(($E1103-$E$1136)^2+($X1103-$X$1136)^2),0)</f>
        <v>3.0000900027000808E-2</v>
      </c>
      <c r="BW1103" s="197" t="str">
        <f>IF(BV1103&lt;=SMALL(BV$3:BV$1130,1),"MAS PARECIDO","NO")</f>
        <v>NO</v>
      </c>
      <c r="BX1103" s="197" t="str">
        <f>IF(BV1103&lt;=SMALL(BV$3:BV$1130,5),"SIMILAR","NO")</f>
        <v>NO</v>
      </c>
      <c r="BY1103" s="197" t="str">
        <f t="shared" si="838"/>
        <v>N/A</v>
      </c>
      <c r="BZ1103" s="197">
        <f t="shared" si="839"/>
        <v>0</v>
      </c>
      <c r="CA1103" s="198">
        <f t="shared" si="840"/>
        <v>0</v>
      </c>
      <c r="CB1103" s="199">
        <f>IFERROR(SQRT(($E1103-$E$1136)^2+($AA1103-$AA$1136)^2),0)</f>
        <v>1.0004499257846093</v>
      </c>
      <c r="CC1103" s="197" t="str">
        <f>IF(CB1103&lt;=SMALL(CB$3:CB$1130,1),"MAS PARECIDO","NO")</f>
        <v>NO</v>
      </c>
      <c r="CD1103" s="197" t="str">
        <f>IF(CB1103&lt;=SMALL(CB$3:CB$1130,5),"SIMILAR","NO")</f>
        <v>NO</v>
      </c>
      <c r="CE1103" s="197" t="str">
        <f t="shared" si="841"/>
        <v>N/A</v>
      </c>
      <c r="CF1103" s="197">
        <f t="shared" si="842"/>
        <v>0</v>
      </c>
      <c r="CG1103" s="198">
        <f t="shared" si="843"/>
        <v>0</v>
      </c>
      <c r="CH1103" s="199">
        <f>IFERROR(SQRT(($E1103-$E$1136)^2+($AD1103-$AD$1136)^2),0)</f>
        <v>3.0000900027000808E-2</v>
      </c>
      <c r="CI1103" s="197" t="str">
        <f>IF(CH1103&lt;=SMALL(CH$3:CH$1130,1),"MAS PARECIDO","NO")</f>
        <v>NO</v>
      </c>
      <c r="CJ1103" s="197" t="str">
        <f>IF(CH1103&lt;=SMALL(CH$3:CH$1130,5),"SIMILAR","NO")</f>
        <v>NO</v>
      </c>
      <c r="CK1103" s="197" t="str">
        <f t="shared" si="844"/>
        <v>N/A</v>
      </c>
      <c r="CL1103" s="197">
        <f t="shared" si="845"/>
        <v>0</v>
      </c>
      <c r="CM1103" s="198">
        <f t="shared" si="846"/>
        <v>0</v>
      </c>
      <c r="CN1103" s="199">
        <f>IFERROR(SQRT(($E1103-$E$1136)^2+($AG1103-$AG$1136)^2),0)</f>
        <v>3.0000900027000808E-2</v>
      </c>
      <c r="CO1103" s="197" t="str">
        <f>IF(CN1103&lt;=SMALL(CN$3:CN$1130,1),"MAS PARECIDO","NO")</f>
        <v>NO</v>
      </c>
      <c r="CP1103" s="197" t="str">
        <f>IF(CN1103&lt;=SMALL(CN$3:CN$1130,5),"SIMILAR","NO")</f>
        <v>NO</v>
      </c>
      <c r="CQ1103" s="197" t="str">
        <f t="shared" si="847"/>
        <v>N/A</v>
      </c>
      <c r="CR1103" s="197">
        <f t="shared" si="848"/>
        <v>0</v>
      </c>
      <c r="CS1103" s="198">
        <f t="shared" si="849"/>
        <v>0</v>
      </c>
      <c r="CT1103" s="199">
        <f>IFERROR(SQRT(($E1103-$E$1136)^2+($AJ1103-$AJ$1136)^2),0)</f>
        <v>3.0000900027000808E-2</v>
      </c>
      <c r="CU1103" s="197" t="str">
        <f>IF(CT1103&lt;=SMALL(CT$3:CT$1130,1),"MAS PARECIDO","NO")</f>
        <v>NO</v>
      </c>
      <c r="CV1103" s="197" t="str">
        <f>IF(CT1103&lt;=SMALL(CT$3:CT$1130,5),"SIMILAR","NO")</f>
        <v>NO</v>
      </c>
      <c r="CW1103" s="197" t="str">
        <f t="shared" si="850"/>
        <v>N/A</v>
      </c>
      <c r="CX1103" s="197">
        <f t="shared" si="851"/>
        <v>0</v>
      </c>
      <c r="CY1103" s="198">
        <f t="shared" si="852"/>
        <v>0</v>
      </c>
      <c r="CZ1103" s="2">
        <v>0</v>
      </c>
      <c r="DA1103" s="2" t="s">
        <v>2908</v>
      </c>
      <c r="DB1103" s="2">
        <v>0</v>
      </c>
      <c r="DC1103" s="2" t="s">
        <v>189</v>
      </c>
    </row>
    <row r="1104" spans="1:107">
      <c r="A1104" s="24" t="s">
        <v>1246</v>
      </c>
      <c r="B1104" s="46">
        <v>71810.09</v>
      </c>
      <c r="C1104" s="190">
        <f>(B1104-$B$1132)/($B$1133-$B$1132)</f>
        <v>7.8674404731826103E-2</v>
      </c>
      <c r="D1104" s="46">
        <v>23000</v>
      </c>
      <c r="E1104" s="190">
        <f>(D1104-$D$1132)/($D$1133-$D$1132)</f>
        <v>4.5971379141374238E-2</v>
      </c>
      <c r="F1104" s="46" t="s">
        <v>187</v>
      </c>
      <c r="G1104" s="192">
        <f>VLOOKUP(F1104,'DATOS DE SOPORTE'!$Y$5:$Z$8,2,FALSE)</f>
        <v>4</v>
      </c>
      <c r="H1104" s="190">
        <f>(G1104-$G$1132)/($G$1133-$G$1132)</f>
        <v>1</v>
      </c>
      <c r="I1104" s="50">
        <v>1</v>
      </c>
      <c r="J1104" s="200">
        <f t="shared" si="812"/>
        <v>1</v>
      </c>
      <c r="K1104" s="190">
        <f>(J1104-$J$1132)/($J$1133-$J$1132)</f>
        <v>0.2</v>
      </c>
      <c r="L1104" s="193" t="str">
        <f t="shared" si="813"/>
        <v>SI</v>
      </c>
      <c r="M1104" s="46" t="s">
        <v>192</v>
      </c>
      <c r="N1104" s="192">
        <f t="shared" si="814"/>
        <v>2</v>
      </c>
      <c r="O1104" s="190">
        <f>(N1104-N$1132)/(N$1133-N$1132)</f>
        <v>1</v>
      </c>
      <c r="P1104" s="46" t="s">
        <v>58</v>
      </c>
      <c r="Q1104" s="192">
        <f t="shared" si="815"/>
        <v>3</v>
      </c>
      <c r="R1104" s="190">
        <f>(Q1104-Q$1132)/(Q$1133-Q$1132)</f>
        <v>1</v>
      </c>
      <c r="S1104" s="46" t="s">
        <v>194</v>
      </c>
      <c r="T1104" s="192">
        <f t="shared" si="816"/>
        <v>1</v>
      </c>
      <c r="U1104" s="190">
        <f>(T1104-T$1132)/(T$1133-T$1132)</f>
        <v>0</v>
      </c>
      <c r="V1104" s="46" t="s">
        <v>62</v>
      </c>
      <c r="W1104" s="194">
        <f>VLOOKUP(V1104,'DATOS DE SOPORTE'!$S$5:$T$10,2,FALSE)</f>
        <v>1</v>
      </c>
      <c r="X1104" s="201">
        <f>(W1104-W$1132)/(W$1133-W$1132)</f>
        <v>0</v>
      </c>
      <c r="Y1104" s="46" t="s">
        <v>188</v>
      </c>
      <c r="Z1104" s="194">
        <f t="shared" si="817"/>
        <v>1</v>
      </c>
      <c r="AA1104" s="201">
        <f>(Z1104-Z$1132)/(Z$1133-Z$1132)</f>
        <v>0</v>
      </c>
      <c r="AB1104" s="46" t="s">
        <v>136</v>
      </c>
      <c r="AC1104" s="194">
        <f t="shared" si="818"/>
        <v>2</v>
      </c>
      <c r="AD1104" s="201">
        <f>(AC1104-AC$1132)/(AC$1133-AC$1132)</f>
        <v>1</v>
      </c>
      <c r="AE1104" s="46" t="s">
        <v>188</v>
      </c>
      <c r="AF1104" s="194">
        <f t="shared" si="819"/>
        <v>1</v>
      </c>
      <c r="AG1104" s="201">
        <f>(AF1104-AF$1132)/(AF$1133-AF$1132)</f>
        <v>0</v>
      </c>
      <c r="AH1104" s="24" t="s">
        <v>67</v>
      </c>
      <c r="AI1104" s="194">
        <f>VLOOKUP(AH1104,'DATOS DE SOPORTE'!$V$5:$W$8,2,FALSE)</f>
        <v>1</v>
      </c>
      <c r="AJ1104" s="201">
        <f>(AI1104-AI$1132)/(AI$1133-AI$1132)</f>
        <v>0</v>
      </c>
      <c r="AK1104" s="58" t="str">
        <f t="shared" si="811"/>
        <v>Bueno</v>
      </c>
      <c r="AL1104" s="196">
        <f>IFERROR(SQRT(($E1104-$E$1136)^2+($C1104-$C$1136)^2),0)</f>
        <v>0.13457126633211899</v>
      </c>
      <c r="AM1104" s="197" t="str">
        <f>IF(AL1104&lt;=SMALL($AL$3:$AL$1130,1),"MAS PARECIDO","NO")</f>
        <v>NO</v>
      </c>
      <c r="AN1104" s="197" t="str">
        <f>IF(AL1104&lt;=SMALL($AL$3:$AL$1130,5),"SIMILAR","NO")</f>
        <v>NO</v>
      </c>
      <c r="AO1104" s="197" t="str">
        <f t="shared" si="820"/>
        <v>N/A</v>
      </c>
      <c r="AP1104" s="197">
        <f t="shared" si="821"/>
        <v>0</v>
      </c>
      <c r="AQ1104" s="198">
        <f t="shared" si="822"/>
        <v>0</v>
      </c>
      <c r="AR1104" s="196">
        <f>IFERROR(SQRT(($E1104-$E$1136)^2+($H1104-$H$1136)^2),0)</f>
        <v>0.66825187722157431</v>
      </c>
      <c r="AS1104" s="197" t="str">
        <f>IF(AR1104&lt;=SMALL(AR$3:AR$1130,1),"MAS PARECIDO","NO")</f>
        <v>NO</v>
      </c>
      <c r="AT1104" s="197" t="str">
        <f>IF(AR1104&lt;=SMALL(AR$3:AR$1130,5),"SIMILAR","NO")</f>
        <v>NO</v>
      </c>
      <c r="AU1104" s="197" t="str">
        <f t="shared" si="823"/>
        <v>N/A</v>
      </c>
      <c r="AV1104" s="197">
        <f t="shared" si="824"/>
        <v>0</v>
      </c>
      <c r="AW1104" s="198">
        <f t="shared" si="825"/>
        <v>0</v>
      </c>
      <c r="AX1104" s="199">
        <f>IFERROR(SQRT(($E1104-$E$1136)^2+($K1104-$K$1136)^2),0)</f>
        <v>4.6001380041401238E-2</v>
      </c>
      <c r="AY1104" s="197" t="str">
        <f>IF(AX1104&lt;=SMALL(AX$3:AX$1130,1),"MAS PARECIDO","NO")</f>
        <v>NO</v>
      </c>
      <c r="AZ1104" s="197" t="str">
        <f>IF(AX1104&lt;=SMALL(AX$3:AX$1130,5),"SIMILAR","NO")</f>
        <v>NO</v>
      </c>
      <c r="BA1104" s="197" t="str">
        <f t="shared" si="826"/>
        <v>N/A</v>
      </c>
      <c r="BB1104" s="197">
        <f t="shared" si="827"/>
        <v>0</v>
      </c>
      <c r="BC1104" s="198">
        <f t="shared" si="828"/>
        <v>0</v>
      </c>
      <c r="BD1104" s="196">
        <f>IFERROR(SQRT(($E1104-$E$1136)^2+($O1104-$O$1136)^2),0)</f>
        <v>4.6001380041401238E-2</v>
      </c>
      <c r="BE1104" s="197" t="str">
        <f>IF(BD1104&lt;=SMALL(BD$3:BD$1130,1),"MAS PARECIDO","NO")</f>
        <v>NO</v>
      </c>
      <c r="BF1104" s="197" t="str">
        <f>IF(BD1104&lt;=SMALL(BD$3:BD$1130,5),"SIMILAR","NO")</f>
        <v>NO</v>
      </c>
      <c r="BG1104" s="197" t="str">
        <f t="shared" si="829"/>
        <v>N/A</v>
      </c>
      <c r="BH1104" s="197">
        <f t="shared" si="830"/>
        <v>0</v>
      </c>
      <c r="BI1104" s="198">
        <f t="shared" si="831"/>
        <v>0</v>
      </c>
      <c r="BJ1104" s="199">
        <f>IFERROR(SQRT(($E1104-$E$1136)^2+($R1104-$R$1136)^2),0)</f>
        <v>0.50211166782471151</v>
      </c>
      <c r="BK1104" s="197" t="str">
        <f>IF(BJ1104&lt;=SMALL(BJ$3:BJ$1130,1),"MAS PARECIDO","NO")</f>
        <v>NO</v>
      </c>
      <c r="BL1104" s="197" t="str">
        <f>IF(BJ1104&lt;=SMALL(BJ$3:BJ$1130,5),"SIMILAR","NO")</f>
        <v>NO</v>
      </c>
      <c r="BM1104" s="197" t="str">
        <f t="shared" si="832"/>
        <v>N/A</v>
      </c>
      <c r="BN1104" s="197">
        <f t="shared" si="833"/>
        <v>0</v>
      </c>
      <c r="BO1104" s="198">
        <f t="shared" si="834"/>
        <v>0</v>
      </c>
      <c r="BP1104" s="199">
        <f>IFERROR(SQRT(($E1104-$E$1136)^2+($U1104-$U$1136)^2),0)</f>
        <v>4.6001380041401238E-2</v>
      </c>
      <c r="BQ1104" s="197" t="str">
        <f>IF(BP1104&lt;=SMALL(BP$3:BP$1130,1),"MAS PARECIDO","NO")</f>
        <v>NO</v>
      </c>
      <c r="BR1104" s="197" t="str">
        <f>IF(BP1104&lt;=SMALL(BP$3:BP$1130,5),"SIMILAR","NO")</f>
        <v>NO</v>
      </c>
      <c r="BS1104" s="197" t="str">
        <f t="shared" si="835"/>
        <v>N/A</v>
      </c>
      <c r="BT1104" s="197">
        <f t="shared" si="836"/>
        <v>0</v>
      </c>
      <c r="BU1104" s="198">
        <f t="shared" si="837"/>
        <v>0</v>
      </c>
      <c r="BV1104" s="199">
        <f>IFERROR(SQRT(($E1104-$E$1136)^2+($X1104-$X$1136)^2),0)</f>
        <v>4.6001380041401238E-2</v>
      </c>
      <c r="BW1104" s="197" t="str">
        <f>IF(BV1104&lt;=SMALL(BV$3:BV$1130,1),"MAS PARECIDO","NO")</f>
        <v>NO</v>
      </c>
      <c r="BX1104" s="197" t="str">
        <f>IF(BV1104&lt;=SMALL(BV$3:BV$1130,5),"SIMILAR","NO")</f>
        <v>NO</v>
      </c>
      <c r="BY1104" s="197" t="str">
        <f t="shared" si="838"/>
        <v>N/A</v>
      </c>
      <c r="BZ1104" s="197">
        <f t="shared" si="839"/>
        <v>0</v>
      </c>
      <c r="CA1104" s="198">
        <f t="shared" si="840"/>
        <v>0</v>
      </c>
      <c r="CB1104" s="199">
        <f>IFERROR(SQRT(($E1104-$E$1136)^2+($AA1104-$AA$1136)^2),0)</f>
        <v>4.6001380041401238E-2</v>
      </c>
      <c r="CC1104" s="197" t="str">
        <f>IF(CB1104&lt;=SMALL(CB$3:CB$1130,1),"MAS PARECIDO","NO")</f>
        <v>NO</v>
      </c>
      <c r="CD1104" s="197" t="str">
        <f>IF(CB1104&lt;=SMALL(CB$3:CB$1130,5),"SIMILAR","NO")</f>
        <v>NO</v>
      </c>
      <c r="CE1104" s="197" t="str">
        <f t="shared" si="841"/>
        <v>N/A</v>
      </c>
      <c r="CF1104" s="197">
        <f t="shared" si="842"/>
        <v>0</v>
      </c>
      <c r="CG1104" s="198">
        <f t="shared" si="843"/>
        <v>0</v>
      </c>
      <c r="CH1104" s="199">
        <f>IFERROR(SQRT(($E1104-$E$1136)^2+($AD1104-$AD$1136)^2),0)</f>
        <v>4.6001380041401238E-2</v>
      </c>
      <c r="CI1104" s="197" t="str">
        <f>IF(CH1104&lt;=SMALL(CH$3:CH$1130,1),"MAS PARECIDO","NO")</f>
        <v>NO</v>
      </c>
      <c r="CJ1104" s="197" t="str">
        <f>IF(CH1104&lt;=SMALL(CH$3:CH$1130,5),"SIMILAR","NO")</f>
        <v>NO</v>
      </c>
      <c r="CK1104" s="197" t="str">
        <f t="shared" si="844"/>
        <v>N/A</v>
      </c>
      <c r="CL1104" s="197">
        <f t="shared" si="845"/>
        <v>0</v>
      </c>
      <c r="CM1104" s="198">
        <f t="shared" si="846"/>
        <v>0</v>
      </c>
      <c r="CN1104" s="199">
        <f>IFERROR(SQRT(($E1104-$E$1136)^2+($AG1104-$AG$1136)^2),0)</f>
        <v>1.0010575043251579</v>
      </c>
      <c r="CO1104" s="197" t="str">
        <f>IF(CN1104&lt;=SMALL(CN$3:CN$1130,1),"MAS PARECIDO","NO")</f>
        <v>NO</v>
      </c>
      <c r="CP1104" s="197" t="str">
        <f>IF(CN1104&lt;=SMALL(CN$3:CN$1130,5),"SIMILAR","NO")</f>
        <v>NO</v>
      </c>
      <c r="CQ1104" s="197" t="str">
        <f t="shared" si="847"/>
        <v>N/A</v>
      </c>
      <c r="CR1104" s="197">
        <f t="shared" si="848"/>
        <v>0</v>
      </c>
      <c r="CS1104" s="198">
        <f t="shared" si="849"/>
        <v>0</v>
      </c>
      <c r="CT1104" s="199">
        <f>IFERROR(SQRT(($E1104-$E$1136)^2+($AJ1104-$AJ$1136)^2),0)</f>
        <v>4.6001380041401238E-2</v>
      </c>
      <c r="CU1104" s="197" t="str">
        <f>IF(CT1104&lt;=SMALL(CT$3:CT$1130,1),"MAS PARECIDO","NO")</f>
        <v>NO</v>
      </c>
      <c r="CV1104" s="197" t="str">
        <f>IF(CT1104&lt;=SMALL(CT$3:CT$1130,5),"SIMILAR","NO")</f>
        <v>NO</v>
      </c>
      <c r="CW1104" s="197" t="str">
        <f t="shared" si="850"/>
        <v>N/A</v>
      </c>
      <c r="CX1104" s="197">
        <f t="shared" si="851"/>
        <v>0</v>
      </c>
      <c r="CY1104" s="198">
        <f t="shared" si="852"/>
        <v>0</v>
      </c>
      <c r="CZ1104" s="2">
        <v>0</v>
      </c>
      <c r="DA1104" s="2" t="s">
        <v>2909</v>
      </c>
      <c r="DB1104" s="2">
        <v>0</v>
      </c>
      <c r="DC1104" s="2" t="s">
        <v>189</v>
      </c>
    </row>
    <row r="1105" spans="1:107">
      <c r="A1105" s="24" t="s">
        <v>1247</v>
      </c>
      <c r="B1105" s="46">
        <v>60373.39</v>
      </c>
      <c r="C1105" s="190">
        <f>(B1105-$B$1132)/($B$1133-$B$1132)</f>
        <v>6.5305895059577818E-2</v>
      </c>
      <c r="D1105" s="46">
        <v>10000</v>
      </c>
      <c r="E1105" s="190">
        <f>(D1105-$D$1132)/($D$1133-$D$1132)</f>
        <v>1.9970599117973539E-2</v>
      </c>
      <c r="F1105" s="46" t="s">
        <v>53</v>
      </c>
      <c r="G1105" s="192">
        <f>VLOOKUP(F1105,'DATOS DE SOPORTE'!$Y$5:$Z$8,2,FALSE)</f>
        <v>2</v>
      </c>
      <c r="H1105" s="190">
        <f>(G1105-$G$1132)/($G$1133-$G$1132)</f>
        <v>0.33333333333333331</v>
      </c>
      <c r="I1105" s="50">
        <v>0</v>
      </c>
      <c r="J1105" s="200">
        <f t="shared" si="812"/>
        <v>0</v>
      </c>
      <c r="K1105" s="190">
        <f>(J1105-$J$1132)/($J$1133-$J$1132)</f>
        <v>0</v>
      </c>
      <c r="L1105" s="193" t="str">
        <f t="shared" si="813"/>
        <v>NO</v>
      </c>
      <c r="M1105" s="46" t="s">
        <v>192</v>
      </c>
      <c r="N1105" s="192">
        <f t="shared" si="814"/>
        <v>2</v>
      </c>
      <c r="O1105" s="190">
        <f>(N1105-N$1132)/(N$1133-N$1132)</f>
        <v>1</v>
      </c>
      <c r="P1105" s="46" t="s">
        <v>196</v>
      </c>
      <c r="Q1105" s="192">
        <f t="shared" si="815"/>
        <v>1</v>
      </c>
      <c r="R1105" s="190">
        <f>(Q1105-Q$1132)/(Q$1133-Q$1132)</f>
        <v>0</v>
      </c>
      <c r="S1105" s="46" t="s">
        <v>194</v>
      </c>
      <c r="T1105" s="192">
        <f t="shared" si="816"/>
        <v>1</v>
      </c>
      <c r="U1105" s="190">
        <f>(T1105-T$1132)/(T$1133-T$1132)</f>
        <v>0</v>
      </c>
      <c r="V1105" s="46" t="s">
        <v>62</v>
      </c>
      <c r="W1105" s="194">
        <f>VLOOKUP(V1105,'DATOS DE SOPORTE'!$S$5:$T$10,2,FALSE)</f>
        <v>1</v>
      </c>
      <c r="X1105" s="201">
        <f>(W1105-W$1132)/(W$1133-W$1132)</f>
        <v>0</v>
      </c>
      <c r="Y1105" s="46" t="s">
        <v>188</v>
      </c>
      <c r="Z1105" s="194">
        <f t="shared" si="817"/>
        <v>1</v>
      </c>
      <c r="AA1105" s="201">
        <f>(Z1105-Z$1132)/(Z$1133-Z$1132)</f>
        <v>0</v>
      </c>
      <c r="AB1105" s="46" t="s">
        <v>136</v>
      </c>
      <c r="AC1105" s="194">
        <f t="shared" si="818"/>
        <v>2</v>
      </c>
      <c r="AD1105" s="201">
        <f>(AC1105-AC$1132)/(AC$1133-AC$1132)</f>
        <v>1</v>
      </c>
      <c r="AE1105" s="46" t="s">
        <v>188</v>
      </c>
      <c r="AF1105" s="194">
        <f t="shared" si="819"/>
        <v>1</v>
      </c>
      <c r="AG1105" s="201">
        <f>(AF1105-AF$1132)/(AF$1133-AF$1132)</f>
        <v>0</v>
      </c>
      <c r="AH1105" s="24" t="s">
        <v>67</v>
      </c>
      <c r="AI1105" s="194">
        <f>VLOOKUP(AH1105,'DATOS DE SOPORTE'!$V$5:$W$8,2,FALSE)</f>
        <v>1</v>
      </c>
      <c r="AJ1105" s="201">
        <f>(AI1105-AI$1132)/(AI$1133-AI$1132)</f>
        <v>0</v>
      </c>
      <c r="AK1105" s="58" t="str">
        <f t="shared" si="811"/>
        <v>Bueno</v>
      </c>
      <c r="AL1105" s="196">
        <f>IFERROR(SQRT(($E1105-$E$1136)^2+($C1105-$C$1136)^2),0)</f>
        <v>0.14125624466382963</v>
      </c>
      <c r="AM1105" s="197" t="str">
        <f>IF(AL1105&lt;=SMALL($AL$3:$AL$1130,1),"MAS PARECIDO","NO")</f>
        <v>NO</v>
      </c>
      <c r="AN1105" s="197" t="str">
        <f>IF(AL1105&lt;=SMALL($AL$3:$AL$1130,5),"SIMILAR","NO")</f>
        <v>NO</v>
      </c>
      <c r="AO1105" s="197" t="str">
        <f t="shared" si="820"/>
        <v>N/A</v>
      </c>
      <c r="AP1105" s="197">
        <f t="shared" si="821"/>
        <v>0</v>
      </c>
      <c r="AQ1105" s="198">
        <f t="shared" si="822"/>
        <v>0</v>
      </c>
      <c r="AR1105" s="196">
        <f>IFERROR(SQRT(($E1105-$E$1136)^2+($H1105-$H$1136)^2),0)</f>
        <v>2.0000600018000539E-2</v>
      </c>
      <c r="AS1105" s="197" t="str">
        <f>IF(AR1105&lt;=SMALL(AR$3:AR$1130,1),"MAS PARECIDO","NO")</f>
        <v>NO</v>
      </c>
      <c r="AT1105" s="197" t="str">
        <f>IF(AR1105&lt;=SMALL(AR$3:AR$1130,5),"SIMILAR","NO")</f>
        <v>NO</v>
      </c>
      <c r="AU1105" s="197" t="str">
        <f t="shared" si="823"/>
        <v>N/A</v>
      </c>
      <c r="AV1105" s="197">
        <f t="shared" si="824"/>
        <v>0</v>
      </c>
      <c r="AW1105" s="198">
        <f t="shared" si="825"/>
        <v>0</v>
      </c>
      <c r="AX1105" s="199">
        <f>IFERROR(SQRT(($E1105-$E$1136)^2+($K1105-$K$1136)^2),0)</f>
        <v>0.20099757212732708</v>
      </c>
      <c r="AY1105" s="197" t="str">
        <f>IF(AX1105&lt;=SMALL(AX$3:AX$1130,1),"MAS PARECIDO","NO")</f>
        <v>NO</v>
      </c>
      <c r="AZ1105" s="197" t="str">
        <f>IF(AX1105&lt;=SMALL(AX$3:AX$1130,5),"SIMILAR","NO")</f>
        <v>NO</v>
      </c>
      <c r="BA1105" s="197" t="str">
        <f t="shared" si="826"/>
        <v>N/A</v>
      </c>
      <c r="BB1105" s="197">
        <f t="shared" si="827"/>
        <v>0</v>
      </c>
      <c r="BC1105" s="198">
        <f t="shared" si="828"/>
        <v>0</v>
      </c>
      <c r="BD1105" s="196">
        <f>IFERROR(SQRT(($E1105-$E$1136)^2+($O1105-$O$1136)^2),0)</f>
        <v>2.0000600018000539E-2</v>
      </c>
      <c r="BE1105" s="197" t="str">
        <f>IF(BD1105&lt;=SMALL(BD$3:BD$1130,1),"MAS PARECIDO","NO")</f>
        <v>NO</v>
      </c>
      <c r="BF1105" s="197" t="str">
        <f>IF(BD1105&lt;=SMALL(BD$3:BD$1130,5),"SIMILAR","NO")</f>
        <v>NO</v>
      </c>
      <c r="BG1105" s="197" t="str">
        <f t="shared" si="829"/>
        <v>N/A</v>
      </c>
      <c r="BH1105" s="197">
        <f t="shared" si="830"/>
        <v>0</v>
      </c>
      <c r="BI1105" s="198">
        <f t="shared" si="831"/>
        <v>0</v>
      </c>
      <c r="BJ1105" s="199">
        <f>IFERROR(SQRT(($E1105-$E$1136)^2+($R1105-$R$1136)^2),0)</f>
        <v>0.50039986410977377</v>
      </c>
      <c r="BK1105" s="197" t="str">
        <f>IF(BJ1105&lt;=SMALL(BJ$3:BJ$1130,1),"MAS PARECIDO","NO")</f>
        <v>NO</v>
      </c>
      <c r="BL1105" s="197" t="str">
        <f>IF(BJ1105&lt;=SMALL(BJ$3:BJ$1130,5),"SIMILAR","NO")</f>
        <v>NO</v>
      </c>
      <c r="BM1105" s="197" t="str">
        <f t="shared" si="832"/>
        <v>N/A</v>
      </c>
      <c r="BN1105" s="197">
        <f t="shared" si="833"/>
        <v>0</v>
      </c>
      <c r="BO1105" s="198">
        <f t="shared" si="834"/>
        <v>0</v>
      </c>
      <c r="BP1105" s="199">
        <f>IFERROR(SQRT(($E1105-$E$1136)^2+($U1105-$U$1136)^2),0)</f>
        <v>2.0000600018000539E-2</v>
      </c>
      <c r="BQ1105" s="197" t="str">
        <f>IF(BP1105&lt;=SMALL(BP$3:BP$1130,1),"MAS PARECIDO","NO")</f>
        <v>NO</v>
      </c>
      <c r="BR1105" s="197" t="str">
        <f>IF(BP1105&lt;=SMALL(BP$3:BP$1130,5),"SIMILAR","NO")</f>
        <v>NO</v>
      </c>
      <c r="BS1105" s="197" t="str">
        <f t="shared" si="835"/>
        <v>N/A</v>
      </c>
      <c r="BT1105" s="197">
        <f t="shared" si="836"/>
        <v>0</v>
      </c>
      <c r="BU1105" s="198">
        <f t="shared" si="837"/>
        <v>0</v>
      </c>
      <c r="BV1105" s="199">
        <f>IFERROR(SQRT(($E1105-$E$1136)^2+($X1105-$X$1136)^2),0)</f>
        <v>2.0000600018000539E-2</v>
      </c>
      <c r="BW1105" s="197" t="str">
        <f>IF(BV1105&lt;=SMALL(BV$3:BV$1130,1),"MAS PARECIDO","NO")</f>
        <v>NO</v>
      </c>
      <c r="BX1105" s="197" t="str">
        <f>IF(BV1105&lt;=SMALL(BV$3:BV$1130,5),"SIMILAR","NO")</f>
        <v>NO</v>
      </c>
      <c r="BY1105" s="197" t="str">
        <f t="shared" si="838"/>
        <v>N/A</v>
      </c>
      <c r="BZ1105" s="197">
        <f t="shared" si="839"/>
        <v>0</v>
      </c>
      <c r="CA1105" s="198">
        <f t="shared" si="840"/>
        <v>0</v>
      </c>
      <c r="CB1105" s="199">
        <f>IFERROR(SQRT(($E1105-$E$1136)^2+($AA1105-$AA$1136)^2),0)</f>
        <v>2.0000600018000539E-2</v>
      </c>
      <c r="CC1105" s="197" t="str">
        <f>IF(CB1105&lt;=SMALL(CB$3:CB$1130,1),"MAS PARECIDO","NO")</f>
        <v>NO</v>
      </c>
      <c r="CD1105" s="197" t="str">
        <f>IF(CB1105&lt;=SMALL(CB$3:CB$1130,5),"SIMILAR","NO")</f>
        <v>NO</v>
      </c>
      <c r="CE1105" s="197" t="str">
        <f t="shared" si="841"/>
        <v>N/A</v>
      </c>
      <c r="CF1105" s="197">
        <f t="shared" si="842"/>
        <v>0</v>
      </c>
      <c r="CG1105" s="198">
        <f t="shared" si="843"/>
        <v>0</v>
      </c>
      <c r="CH1105" s="199">
        <f>IFERROR(SQRT(($E1105-$E$1136)^2+($AD1105-$AD$1136)^2),0)</f>
        <v>2.0000600018000539E-2</v>
      </c>
      <c r="CI1105" s="197" t="str">
        <f>IF(CH1105&lt;=SMALL(CH$3:CH$1130,1),"MAS PARECIDO","NO")</f>
        <v>NO</v>
      </c>
      <c r="CJ1105" s="197" t="str">
        <f>IF(CH1105&lt;=SMALL(CH$3:CH$1130,5),"SIMILAR","NO")</f>
        <v>NO</v>
      </c>
      <c r="CK1105" s="197" t="str">
        <f t="shared" si="844"/>
        <v>N/A</v>
      </c>
      <c r="CL1105" s="197">
        <f t="shared" si="845"/>
        <v>0</v>
      </c>
      <c r="CM1105" s="198">
        <f t="shared" si="846"/>
        <v>0</v>
      </c>
      <c r="CN1105" s="199">
        <f>IFERROR(SQRT(($E1105-$E$1136)^2+($AG1105-$AG$1136)^2),0)</f>
        <v>1.0001999920021396</v>
      </c>
      <c r="CO1105" s="197" t="str">
        <f>IF(CN1105&lt;=SMALL(CN$3:CN$1130,1),"MAS PARECIDO","NO")</f>
        <v>NO</v>
      </c>
      <c r="CP1105" s="197" t="str">
        <f>IF(CN1105&lt;=SMALL(CN$3:CN$1130,5),"SIMILAR","NO")</f>
        <v>NO</v>
      </c>
      <c r="CQ1105" s="197" t="str">
        <f t="shared" si="847"/>
        <v>N/A</v>
      </c>
      <c r="CR1105" s="197">
        <f t="shared" si="848"/>
        <v>0</v>
      </c>
      <c r="CS1105" s="198">
        <f t="shared" si="849"/>
        <v>0</v>
      </c>
      <c r="CT1105" s="199">
        <f>IFERROR(SQRT(($E1105-$E$1136)^2+($AJ1105-$AJ$1136)^2),0)</f>
        <v>2.0000600018000539E-2</v>
      </c>
      <c r="CU1105" s="197" t="str">
        <f>IF(CT1105&lt;=SMALL(CT$3:CT$1130,1),"MAS PARECIDO","NO")</f>
        <v>NO</v>
      </c>
      <c r="CV1105" s="197" t="str">
        <f>IF(CT1105&lt;=SMALL(CT$3:CT$1130,5),"SIMILAR","NO")</f>
        <v>NO</v>
      </c>
      <c r="CW1105" s="197" t="str">
        <f t="shared" si="850"/>
        <v>N/A</v>
      </c>
      <c r="CX1105" s="197">
        <f t="shared" si="851"/>
        <v>0</v>
      </c>
      <c r="CY1105" s="198">
        <f t="shared" si="852"/>
        <v>0</v>
      </c>
      <c r="CZ1105" s="2">
        <v>0</v>
      </c>
      <c r="DA1105" s="2" t="s">
        <v>2910</v>
      </c>
      <c r="DB1105" s="2">
        <v>0</v>
      </c>
      <c r="DC1105" s="2" t="s">
        <v>189</v>
      </c>
    </row>
    <row r="1106" spans="1:107">
      <c r="A1106" s="24" t="s">
        <v>1248</v>
      </c>
      <c r="B1106" s="46">
        <v>94691.38</v>
      </c>
      <c r="C1106" s="190">
        <f>(B1106-$B$1132)/($B$1133-$B$1132)</f>
        <v>0.10542064680152441</v>
      </c>
      <c r="D1106" s="46">
        <v>15000</v>
      </c>
      <c r="E1106" s="190">
        <f>(D1106-$D$1132)/($D$1133-$D$1132)</f>
        <v>2.9970899126973809E-2</v>
      </c>
      <c r="F1106" s="46" t="s">
        <v>53</v>
      </c>
      <c r="G1106" s="192">
        <f>VLOOKUP(F1106,'DATOS DE SOPORTE'!$Y$5:$Z$8,2,FALSE)</f>
        <v>2</v>
      </c>
      <c r="H1106" s="190">
        <f>(G1106-$G$1132)/($G$1133-$G$1132)</f>
        <v>0.33333333333333331</v>
      </c>
      <c r="I1106" s="50">
        <v>3</v>
      </c>
      <c r="J1106" s="200">
        <f t="shared" si="812"/>
        <v>3</v>
      </c>
      <c r="K1106" s="190">
        <f>(J1106-$J$1132)/($J$1133-$J$1132)</f>
        <v>0.6</v>
      </c>
      <c r="L1106" s="193" t="str">
        <f t="shared" si="813"/>
        <v>SI</v>
      </c>
      <c r="M1106" s="46" t="s">
        <v>192</v>
      </c>
      <c r="N1106" s="192">
        <f t="shared" si="814"/>
        <v>2</v>
      </c>
      <c r="O1106" s="190">
        <f>(N1106-N$1132)/(N$1133-N$1132)</f>
        <v>1</v>
      </c>
      <c r="P1106" s="46" t="s">
        <v>193</v>
      </c>
      <c r="Q1106" s="192">
        <f t="shared" si="815"/>
        <v>2</v>
      </c>
      <c r="R1106" s="190">
        <f>(Q1106-Q$1132)/(Q$1133-Q$1132)</f>
        <v>0.5</v>
      </c>
      <c r="S1106" s="46" t="s">
        <v>60</v>
      </c>
      <c r="T1106" s="192">
        <f t="shared" si="816"/>
        <v>2</v>
      </c>
      <c r="U1106" s="190">
        <f>(T1106-T$1132)/(T$1133-T$1132)</f>
        <v>1</v>
      </c>
      <c r="V1106" s="46" t="s">
        <v>62</v>
      </c>
      <c r="W1106" s="194">
        <f>VLOOKUP(V1106,'DATOS DE SOPORTE'!$S$5:$T$10,2,FALSE)</f>
        <v>1</v>
      </c>
      <c r="X1106" s="201">
        <f>(W1106-W$1132)/(W$1133-W$1132)</f>
        <v>0</v>
      </c>
      <c r="Y1106" s="46" t="s">
        <v>136</v>
      </c>
      <c r="Z1106" s="194">
        <f t="shared" si="817"/>
        <v>2</v>
      </c>
      <c r="AA1106" s="201">
        <f>(Z1106-Z$1132)/(Z$1133-Z$1132)</f>
        <v>1</v>
      </c>
      <c r="AB1106" s="46" t="s">
        <v>136</v>
      </c>
      <c r="AC1106" s="194">
        <f t="shared" si="818"/>
        <v>2</v>
      </c>
      <c r="AD1106" s="201">
        <f>(AC1106-AC$1132)/(AC$1133-AC$1132)</f>
        <v>1</v>
      </c>
      <c r="AE1106" s="46" t="s">
        <v>188</v>
      </c>
      <c r="AF1106" s="194">
        <f t="shared" si="819"/>
        <v>1</v>
      </c>
      <c r="AG1106" s="201">
        <f>(AF1106-AF$1132)/(AF$1133-AF$1132)</f>
        <v>0</v>
      </c>
      <c r="AH1106" s="24" t="s">
        <v>67</v>
      </c>
      <c r="AI1106" s="194">
        <f>VLOOKUP(AH1106,'DATOS DE SOPORTE'!$V$5:$W$8,2,FALSE)</f>
        <v>1</v>
      </c>
      <c r="AJ1106" s="201">
        <f>(AI1106-AI$1132)/(AI$1133-AI$1132)</f>
        <v>0</v>
      </c>
      <c r="AK1106" s="58" t="str">
        <f t="shared" si="811"/>
        <v>Regular</v>
      </c>
      <c r="AL1106" s="196">
        <f>IFERROR(SQRT(($E1106-$E$1136)^2+($C1106-$C$1136)^2),0)</f>
        <v>0.10413360567498149</v>
      </c>
      <c r="AM1106" s="197" t="str">
        <f>IF(AL1106&lt;=SMALL($AL$3:$AL$1130,1),"MAS PARECIDO","NO")</f>
        <v>NO</v>
      </c>
      <c r="AN1106" s="197" t="str">
        <f>IF(AL1106&lt;=SMALL($AL$3:$AL$1130,5),"SIMILAR","NO")</f>
        <v>NO</v>
      </c>
      <c r="AO1106" s="197" t="str">
        <f t="shared" si="820"/>
        <v>N/A</v>
      </c>
      <c r="AP1106" s="197">
        <f t="shared" si="821"/>
        <v>0</v>
      </c>
      <c r="AQ1106" s="198">
        <f t="shared" si="822"/>
        <v>0</v>
      </c>
      <c r="AR1106" s="196">
        <f>IFERROR(SQRT(($E1106-$E$1136)^2+($H1106-$H$1136)^2),0)</f>
        <v>3.0000900027000808E-2</v>
      </c>
      <c r="AS1106" s="197" t="str">
        <f>IF(AR1106&lt;=SMALL(AR$3:AR$1130,1),"MAS PARECIDO","NO")</f>
        <v>NO</v>
      </c>
      <c r="AT1106" s="197" t="str">
        <f>IF(AR1106&lt;=SMALL(AR$3:AR$1130,5),"SIMILAR","NO")</f>
        <v>NO</v>
      </c>
      <c r="AU1106" s="197" t="str">
        <f t="shared" si="823"/>
        <v>N/A</v>
      </c>
      <c r="AV1106" s="197">
        <f t="shared" si="824"/>
        <v>0</v>
      </c>
      <c r="AW1106" s="198">
        <f t="shared" si="825"/>
        <v>0</v>
      </c>
      <c r="AX1106" s="199">
        <f>IFERROR(SQRT(($E1106-$E$1136)^2+($K1106-$K$1136)^2),0)</f>
        <v>0.40112348971660844</v>
      </c>
      <c r="AY1106" s="197" t="str">
        <f>IF(AX1106&lt;=SMALL(AX$3:AX$1130,1),"MAS PARECIDO","NO")</f>
        <v>NO</v>
      </c>
      <c r="AZ1106" s="197" t="str">
        <f>IF(AX1106&lt;=SMALL(AX$3:AX$1130,5),"SIMILAR","NO")</f>
        <v>NO</v>
      </c>
      <c r="BA1106" s="197" t="str">
        <f t="shared" si="826"/>
        <v>N/A</v>
      </c>
      <c r="BB1106" s="197">
        <f t="shared" si="827"/>
        <v>0</v>
      </c>
      <c r="BC1106" s="198">
        <f t="shared" si="828"/>
        <v>0</v>
      </c>
      <c r="BD1106" s="196">
        <f>IFERROR(SQRT(($E1106-$E$1136)^2+($O1106-$O$1136)^2),0)</f>
        <v>3.0000900027000808E-2</v>
      </c>
      <c r="BE1106" s="197" t="str">
        <f>IF(BD1106&lt;=SMALL(BD$3:BD$1130,1),"MAS PARECIDO","NO")</f>
        <v>NO</v>
      </c>
      <c r="BF1106" s="197" t="str">
        <f>IF(BD1106&lt;=SMALL(BD$3:BD$1130,5),"SIMILAR","NO")</f>
        <v>NO</v>
      </c>
      <c r="BG1106" s="197" t="str">
        <f t="shared" si="829"/>
        <v>N/A</v>
      </c>
      <c r="BH1106" s="197">
        <f t="shared" si="830"/>
        <v>0</v>
      </c>
      <c r="BI1106" s="198">
        <f t="shared" si="831"/>
        <v>0</v>
      </c>
      <c r="BJ1106" s="199">
        <f>IFERROR(SQRT(($E1106-$E$1136)^2+($R1106-$R$1136)^2),0)</f>
        <v>3.0000900027000808E-2</v>
      </c>
      <c r="BK1106" s="197" t="str">
        <f>IF(BJ1106&lt;=SMALL(BJ$3:BJ$1130,1),"MAS PARECIDO","NO")</f>
        <v>NO</v>
      </c>
      <c r="BL1106" s="197" t="str">
        <f>IF(BJ1106&lt;=SMALL(BJ$3:BJ$1130,5),"SIMILAR","NO")</f>
        <v>NO</v>
      </c>
      <c r="BM1106" s="197" t="str">
        <f t="shared" si="832"/>
        <v>N/A</v>
      </c>
      <c r="BN1106" s="197">
        <f t="shared" si="833"/>
        <v>0</v>
      </c>
      <c r="BO1106" s="198">
        <f t="shared" si="834"/>
        <v>0</v>
      </c>
      <c r="BP1106" s="199">
        <f>IFERROR(SQRT(($E1106-$E$1136)^2+($U1106-$U$1136)^2),0)</f>
        <v>1.0004499257846093</v>
      </c>
      <c r="BQ1106" s="197" t="str">
        <f>IF(BP1106&lt;=SMALL(BP$3:BP$1130,1),"MAS PARECIDO","NO")</f>
        <v>NO</v>
      </c>
      <c r="BR1106" s="197" t="str">
        <f>IF(BP1106&lt;=SMALL(BP$3:BP$1130,5),"SIMILAR","NO")</f>
        <v>NO</v>
      </c>
      <c r="BS1106" s="197" t="str">
        <f t="shared" si="835"/>
        <v>N/A</v>
      </c>
      <c r="BT1106" s="197">
        <f t="shared" si="836"/>
        <v>0</v>
      </c>
      <c r="BU1106" s="198">
        <f t="shared" si="837"/>
        <v>0</v>
      </c>
      <c r="BV1106" s="199">
        <f>IFERROR(SQRT(($E1106-$E$1136)^2+($X1106-$X$1136)^2),0)</f>
        <v>3.0000900027000808E-2</v>
      </c>
      <c r="BW1106" s="197" t="str">
        <f>IF(BV1106&lt;=SMALL(BV$3:BV$1130,1),"MAS PARECIDO","NO")</f>
        <v>NO</v>
      </c>
      <c r="BX1106" s="197" t="str">
        <f>IF(BV1106&lt;=SMALL(BV$3:BV$1130,5),"SIMILAR","NO")</f>
        <v>NO</v>
      </c>
      <c r="BY1106" s="197" t="str">
        <f t="shared" si="838"/>
        <v>N/A</v>
      </c>
      <c r="BZ1106" s="197">
        <f t="shared" si="839"/>
        <v>0</v>
      </c>
      <c r="CA1106" s="198">
        <f t="shared" si="840"/>
        <v>0</v>
      </c>
      <c r="CB1106" s="199">
        <f>IFERROR(SQRT(($E1106-$E$1136)^2+($AA1106-$AA$1136)^2),0)</f>
        <v>1.0004499257846093</v>
      </c>
      <c r="CC1106" s="197" t="str">
        <f>IF(CB1106&lt;=SMALL(CB$3:CB$1130,1),"MAS PARECIDO","NO")</f>
        <v>NO</v>
      </c>
      <c r="CD1106" s="197" t="str">
        <f>IF(CB1106&lt;=SMALL(CB$3:CB$1130,5),"SIMILAR","NO")</f>
        <v>NO</v>
      </c>
      <c r="CE1106" s="197" t="str">
        <f t="shared" si="841"/>
        <v>N/A</v>
      </c>
      <c r="CF1106" s="197">
        <f t="shared" si="842"/>
        <v>0</v>
      </c>
      <c r="CG1106" s="198">
        <f t="shared" si="843"/>
        <v>0</v>
      </c>
      <c r="CH1106" s="199">
        <f>IFERROR(SQRT(($E1106-$E$1136)^2+($AD1106-$AD$1136)^2),0)</f>
        <v>3.0000900027000808E-2</v>
      </c>
      <c r="CI1106" s="197" t="str">
        <f>IF(CH1106&lt;=SMALL(CH$3:CH$1130,1),"MAS PARECIDO","NO")</f>
        <v>NO</v>
      </c>
      <c r="CJ1106" s="197" t="str">
        <f>IF(CH1106&lt;=SMALL(CH$3:CH$1130,5),"SIMILAR","NO")</f>
        <v>NO</v>
      </c>
      <c r="CK1106" s="197" t="str">
        <f t="shared" si="844"/>
        <v>N/A</v>
      </c>
      <c r="CL1106" s="197">
        <f t="shared" si="845"/>
        <v>0</v>
      </c>
      <c r="CM1106" s="198">
        <f t="shared" si="846"/>
        <v>0</v>
      </c>
      <c r="CN1106" s="199">
        <f>IFERROR(SQRT(($E1106-$E$1136)^2+($AG1106-$AG$1136)^2),0)</f>
        <v>1.0004499257846093</v>
      </c>
      <c r="CO1106" s="197" t="str">
        <f>IF(CN1106&lt;=SMALL(CN$3:CN$1130,1),"MAS PARECIDO","NO")</f>
        <v>NO</v>
      </c>
      <c r="CP1106" s="197" t="str">
        <f>IF(CN1106&lt;=SMALL(CN$3:CN$1130,5),"SIMILAR","NO")</f>
        <v>NO</v>
      </c>
      <c r="CQ1106" s="197" t="str">
        <f t="shared" si="847"/>
        <v>N/A</v>
      </c>
      <c r="CR1106" s="197">
        <f t="shared" si="848"/>
        <v>0</v>
      </c>
      <c r="CS1106" s="198">
        <f t="shared" si="849"/>
        <v>0</v>
      </c>
      <c r="CT1106" s="199">
        <f>IFERROR(SQRT(($E1106-$E$1136)^2+($AJ1106-$AJ$1136)^2),0)</f>
        <v>3.0000900027000808E-2</v>
      </c>
      <c r="CU1106" s="197" t="str">
        <f>IF(CT1106&lt;=SMALL(CT$3:CT$1130,1),"MAS PARECIDO","NO")</f>
        <v>NO</v>
      </c>
      <c r="CV1106" s="197" t="str">
        <f>IF(CT1106&lt;=SMALL(CT$3:CT$1130,5),"SIMILAR","NO")</f>
        <v>NO</v>
      </c>
      <c r="CW1106" s="197" t="str">
        <f t="shared" si="850"/>
        <v>N/A</v>
      </c>
      <c r="CX1106" s="197">
        <f t="shared" si="851"/>
        <v>0</v>
      </c>
      <c r="CY1106" s="198">
        <f t="shared" si="852"/>
        <v>0</v>
      </c>
      <c r="CZ1106" s="2">
        <v>0</v>
      </c>
      <c r="DA1106" s="2" t="s">
        <v>2911</v>
      </c>
      <c r="DB1106" s="2">
        <v>1</v>
      </c>
      <c r="DC1106" s="2" t="s">
        <v>346</v>
      </c>
    </row>
    <row r="1107" spans="1:107">
      <c r="A1107" s="24" t="s">
        <v>1249</v>
      </c>
      <c r="B1107" s="46">
        <v>87000</v>
      </c>
      <c r="C1107" s="190">
        <f>(B1107-$B$1132)/($B$1133-$B$1132)</f>
        <v>9.6430091140980972E-2</v>
      </c>
      <c r="D1107" s="46">
        <v>25000</v>
      </c>
      <c r="E1107" s="190">
        <f>(D1107-$D$1132)/($D$1133-$D$1132)</f>
        <v>4.9971499144974348E-2</v>
      </c>
      <c r="F1107" s="46" t="s">
        <v>53</v>
      </c>
      <c r="G1107" s="192">
        <f>VLOOKUP(F1107,'DATOS DE SOPORTE'!$Y$5:$Z$8,2,FALSE)</f>
        <v>2</v>
      </c>
      <c r="H1107" s="190">
        <f>(G1107-$G$1132)/($G$1133-$G$1132)</f>
        <v>0.33333333333333331</v>
      </c>
      <c r="I1107" s="50">
        <v>3</v>
      </c>
      <c r="J1107" s="200">
        <f t="shared" si="812"/>
        <v>3</v>
      </c>
      <c r="K1107" s="190">
        <f>(J1107-$J$1132)/($J$1133-$J$1132)</f>
        <v>0.6</v>
      </c>
      <c r="L1107" s="193" t="str">
        <f t="shared" si="813"/>
        <v>SI</v>
      </c>
      <c r="M1107" s="46" t="s">
        <v>192</v>
      </c>
      <c r="N1107" s="192">
        <f t="shared" si="814"/>
        <v>2</v>
      </c>
      <c r="O1107" s="190">
        <f>(N1107-N$1132)/(N$1133-N$1132)</f>
        <v>1</v>
      </c>
      <c r="P1107" s="46" t="s">
        <v>193</v>
      </c>
      <c r="Q1107" s="192">
        <f t="shared" si="815"/>
        <v>2</v>
      </c>
      <c r="R1107" s="190">
        <f>(Q1107-Q$1132)/(Q$1133-Q$1132)</f>
        <v>0.5</v>
      </c>
      <c r="S1107" s="46" t="s">
        <v>60</v>
      </c>
      <c r="T1107" s="192">
        <f t="shared" si="816"/>
        <v>2</v>
      </c>
      <c r="U1107" s="190">
        <f>(T1107-T$1132)/(T$1133-T$1132)</f>
        <v>1</v>
      </c>
      <c r="V1107" s="46" t="s">
        <v>212</v>
      </c>
      <c r="W1107" s="194">
        <f>VLOOKUP(V1107,'DATOS DE SOPORTE'!$S$5:$T$10,2,FALSE)</f>
        <v>3</v>
      </c>
      <c r="X1107" s="201">
        <f>(W1107-W$1132)/(W$1133-W$1132)</f>
        <v>0.4</v>
      </c>
      <c r="Y1107" s="46" t="s">
        <v>136</v>
      </c>
      <c r="Z1107" s="194">
        <f t="shared" si="817"/>
        <v>2</v>
      </c>
      <c r="AA1107" s="201">
        <f>(Z1107-Z$1132)/(Z$1133-Z$1132)</f>
        <v>1</v>
      </c>
      <c r="AB1107" s="46" t="s">
        <v>188</v>
      </c>
      <c r="AC1107" s="194">
        <f t="shared" si="818"/>
        <v>1</v>
      </c>
      <c r="AD1107" s="201">
        <f>(AC1107-AC$1132)/(AC$1133-AC$1132)</f>
        <v>0</v>
      </c>
      <c r="AE1107" s="46" t="s">
        <v>136</v>
      </c>
      <c r="AF1107" s="194">
        <f t="shared" si="819"/>
        <v>2</v>
      </c>
      <c r="AG1107" s="201">
        <f>(AF1107-AF$1132)/(AF$1133-AF$1132)</f>
        <v>1</v>
      </c>
      <c r="AH1107" s="24" t="s">
        <v>199</v>
      </c>
      <c r="AI1107" s="194">
        <f>VLOOKUP(AH1107,'DATOS DE SOPORTE'!$V$5:$W$8,2,FALSE)</f>
        <v>2</v>
      </c>
      <c r="AJ1107" s="201">
        <f>(AI1107-AI$1132)/(AI$1133-AI$1132)</f>
        <v>0.33333333333333331</v>
      </c>
      <c r="AK1107" s="58" t="str">
        <f t="shared" si="811"/>
        <v>Bueno</v>
      </c>
      <c r="AL1107" s="196">
        <f>IFERROR(SQRT(($E1107-$E$1136)^2+($C1107-$C$1136)^2),0)</f>
        <v>0.11965693078236576</v>
      </c>
      <c r="AM1107" s="197" t="str">
        <f>IF(AL1107&lt;=SMALL($AL$3:$AL$1130,1),"MAS PARECIDO","NO")</f>
        <v>NO</v>
      </c>
      <c r="AN1107" s="197" t="str">
        <f>IF(AL1107&lt;=SMALL($AL$3:$AL$1130,5),"SIMILAR","NO")</f>
        <v>NO</v>
      </c>
      <c r="AO1107" s="197" t="str">
        <f t="shared" si="820"/>
        <v>N/A</v>
      </c>
      <c r="AP1107" s="197">
        <f t="shared" si="821"/>
        <v>0</v>
      </c>
      <c r="AQ1107" s="198">
        <f t="shared" si="822"/>
        <v>0</v>
      </c>
      <c r="AR1107" s="196">
        <f>IFERROR(SQRT(($E1107-$E$1136)^2+($H1107-$H$1136)^2),0)</f>
        <v>5.0001500045001347E-2</v>
      </c>
      <c r="AS1107" s="197" t="str">
        <f>IF(AR1107&lt;=SMALL(AR$3:AR$1130,1),"MAS PARECIDO","NO")</f>
        <v>NO</v>
      </c>
      <c r="AT1107" s="197" t="str">
        <f>IF(AR1107&lt;=SMALL(AR$3:AR$1130,5),"SIMILAR","NO")</f>
        <v>NO</v>
      </c>
      <c r="AU1107" s="197" t="str">
        <f t="shared" si="823"/>
        <v>N/A</v>
      </c>
      <c r="AV1107" s="197">
        <f t="shared" si="824"/>
        <v>0</v>
      </c>
      <c r="AW1107" s="198">
        <f t="shared" si="825"/>
        <v>0</v>
      </c>
      <c r="AX1107" s="199">
        <f>IFERROR(SQRT(($E1107-$E$1136)^2+($K1107-$K$1136)^2),0)</f>
        <v>0.40311307347535907</v>
      </c>
      <c r="AY1107" s="197" t="str">
        <f>IF(AX1107&lt;=SMALL(AX$3:AX$1130,1),"MAS PARECIDO","NO")</f>
        <v>NO</v>
      </c>
      <c r="AZ1107" s="197" t="str">
        <f>IF(AX1107&lt;=SMALL(AX$3:AX$1130,5),"SIMILAR","NO")</f>
        <v>NO</v>
      </c>
      <c r="BA1107" s="197" t="str">
        <f t="shared" si="826"/>
        <v>N/A</v>
      </c>
      <c r="BB1107" s="197">
        <f t="shared" si="827"/>
        <v>0</v>
      </c>
      <c r="BC1107" s="198">
        <f t="shared" si="828"/>
        <v>0</v>
      </c>
      <c r="BD1107" s="196">
        <f>IFERROR(SQRT(($E1107-$E$1136)^2+($O1107-$O$1136)^2),0)</f>
        <v>5.0001500045001347E-2</v>
      </c>
      <c r="BE1107" s="197" t="str">
        <f>IF(BD1107&lt;=SMALL(BD$3:BD$1130,1),"MAS PARECIDO","NO")</f>
        <v>NO</v>
      </c>
      <c r="BF1107" s="197" t="str">
        <f>IF(BD1107&lt;=SMALL(BD$3:BD$1130,5),"SIMILAR","NO")</f>
        <v>NO</v>
      </c>
      <c r="BG1107" s="197" t="str">
        <f t="shared" si="829"/>
        <v>N/A</v>
      </c>
      <c r="BH1107" s="197">
        <f t="shared" si="830"/>
        <v>0</v>
      </c>
      <c r="BI1107" s="198">
        <f t="shared" si="831"/>
        <v>0</v>
      </c>
      <c r="BJ1107" s="199">
        <f>IFERROR(SQRT(($E1107-$E$1136)^2+($R1107-$R$1136)^2),0)</f>
        <v>5.0001500045001347E-2</v>
      </c>
      <c r="BK1107" s="197" t="str">
        <f>IF(BJ1107&lt;=SMALL(BJ$3:BJ$1130,1),"MAS PARECIDO","NO")</f>
        <v>NO</v>
      </c>
      <c r="BL1107" s="197" t="str">
        <f>IF(BJ1107&lt;=SMALL(BJ$3:BJ$1130,5),"SIMILAR","NO")</f>
        <v>NO</v>
      </c>
      <c r="BM1107" s="197" t="str">
        <f t="shared" si="832"/>
        <v>N/A</v>
      </c>
      <c r="BN1107" s="197">
        <f t="shared" si="833"/>
        <v>0</v>
      </c>
      <c r="BO1107" s="198">
        <f t="shared" si="834"/>
        <v>0</v>
      </c>
      <c r="BP1107" s="199">
        <f>IFERROR(SQRT(($E1107-$E$1136)^2+($U1107-$U$1136)^2),0)</f>
        <v>1.0012492946348328</v>
      </c>
      <c r="BQ1107" s="197" t="str">
        <f>IF(BP1107&lt;=SMALL(BP$3:BP$1130,1),"MAS PARECIDO","NO")</f>
        <v>NO</v>
      </c>
      <c r="BR1107" s="197" t="str">
        <f>IF(BP1107&lt;=SMALL(BP$3:BP$1130,5),"SIMILAR","NO")</f>
        <v>NO</v>
      </c>
      <c r="BS1107" s="197" t="str">
        <f t="shared" si="835"/>
        <v>N/A</v>
      </c>
      <c r="BT1107" s="197">
        <f t="shared" si="836"/>
        <v>0</v>
      </c>
      <c r="BU1107" s="198">
        <f t="shared" si="837"/>
        <v>0</v>
      </c>
      <c r="BV1107" s="199">
        <f>IFERROR(SQRT(($E1107-$E$1136)^2+($X1107-$X$1136)^2),0)</f>
        <v>0.40311307347535913</v>
      </c>
      <c r="BW1107" s="197" t="str">
        <f>IF(BV1107&lt;=SMALL(BV$3:BV$1130,1),"MAS PARECIDO","NO")</f>
        <v>NO</v>
      </c>
      <c r="BX1107" s="197" t="str">
        <f>IF(BV1107&lt;=SMALL(BV$3:BV$1130,5),"SIMILAR","NO")</f>
        <v>NO</v>
      </c>
      <c r="BY1107" s="197" t="str">
        <f t="shared" si="838"/>
        <v>N/A</v>
      </c>
      <c r="BZ1107" s="197">
        <f t="shared" si="839"/>
        <v>0</v>
      </c>
      <c r="CA1107" s="198">
        <f t="shared" si="840"/>
        <v>0</v>
      </c>
      <c r="CB1107" s="199">
        <f>IFERROR(SQRT(($E1107-$E$1136)^2+($AA1107-$AA$1136)^2),0)</f>
        <v>1.0012492946348328</v>
      </c>
      <c r="CC1107" s="197" t="str">
        <f>IF(CB1107&lt;=SMALL(CB$3:CB$1130,1),"MAS PARECIDO","NO")</f>
        <v>NO</v>
      </c>
      <c r="CD1107" s="197" t="str">
        <f>IF(CB1107&lt;=SMALL(CB$3:CB$1130,5),"SIMILAR","NO")</f>
        <v>NO</v>
      </c>
      <c r="CE1107" s="197" t="str">
        <f t="shared" si="841"/>
        <v>N/A</v>
      </c>
      <c r="CF1107" s="197">
        <f t="shared" si="842"/>
        <v>0</v>
      </c>
      <c r="CG1107" s="198">
        <f t="shared" si="843"/>
        <v>0</v>
      </c>
      <c r="CH1107" s="199">
        <f>IFERROR(SQRT(($E1107-$E$1136)^2+($AD1107-$AD$1136)^2),0)</f>
        <v>1.0012492946348328</v>
      </c>
      <c r="CI1107" s="197" t="str">
        <f>IF(CH1107&lt;=SMALL(CH$3:CH$1130,1),"MAS PARECIDO","NO")</f>
        <v>NO</v>
      </c>
      <c r="CJ1107" s="197" t="str">
        <f>IF(CH1107&lt;=SMALL(CH$3:CH$1130,5),"SIMILAR","NO")</f>
        <v>NO</v>
      </c>
      <c r="CK1107" s="197" t="str">
        <f t="shared" si="844"/>
        <v>N/A</v>
      </c>
      <c r="CL1107" s="197">
        <f t="shared" si="845"/>
        <v>0</v>
      </c>
      <c r="CM1107" s="198">
        <f t="shared" si="846"/>
        <v>0</v>
      </c>
      <c r="CN1107" s="199">
        <f>IFERROR(SQRT(($E1107-$E$1136)^2+($AG1107-$AG$1136)^2),0)</f>
        <v>5.0001500045001347E-2</v>
      </c>
      <c r="CO1107" s="197" t="str">
        <f>IF(CN1107&lt;=SMALL(CN$3:CN$1130,1),"MAS PARECIDO","NO")</f>
        <v>NO</v>
      </c>
      <c r="CP1107" s="197" t="str">
        <f>IF(CN1107&lt;=SMALL(CN$3:CN$1130,5),"SIMILAR","NO")</f>
        <v>NO</v>
      </c>
      <c r="CQ1107" s="197" t="str">
        <f t="shared" si="847"/>
        <v>N/A</v>
      </c>
      <c r="CR1107" s="197">
        <f t="shared" si="848"/>
        <v>0</v>
      </c>
      <c r="CS1107" s="198">
        <f t="shared" si="849"/>
        <v>0</v>
      </c>
      <c r="CT1107" s="199">
        <f>IFERROR(SQRT(($E1107-$E$1136)^2+($AJ1107-$AJ$1136)^2),0)</f>
        <v>0.33706269612323075</v>
      </c>
      <c r="CU1107" s="197" t="str">
        <f>IF(CT1107&lt;=SMALL(CT$3:CT$1130,1),"MAS PARECIDO","NO")</f>
        <v>NO</v>
      </c>
      <c r="CV1107" s="197" t="str">
        <f>IF(CT1107&lt;=SMALL(CT$3:CT$1130,5),"SIMILAR","NO")</f>
        <v>NO</v>
      </c>
      <c r="CW1107" s="197" t="str">
        <f t="shared" si="850"/>
        <v>N/A</v>
      </c>
      <c r="CX1107" s="197">
        <f t="shared" si="851"/>
        <v>0</v>
      </c>
      <c r="CY1107" s="198">
        <f t="shared" si="852"/>
        <v>0</v>
      </c>
      <c r="CZ1107" s="2">
        <v>0</v>
      </c>
      <c r="DA1107" s="2" t="s">
        <v>2912</v>
      </c>
      <c r="DB1107" s="2">
        <v>0</v>
      </c>
      <c r="DC1107" s="2" t="s">
        <v>189</v>
      </c>
    </row>
    <row r="1108" spans="1:107">
      <c r="A1108" s="24" t="s">
        <v>1250</v>
      </c>
      <c r="B1108" s="46">
        <v>30178.98</v>
      </c>
      <c r="C1108" s="190">
        <f>(B1108-$B$1132)/($B$1133-$B$1132)</f>
        <v>3.0011250438941518E-2</v>
      </c>
      <c r="D1108" s="46">
        <v>5200</v>
      </c>
      <c r="E1108" s="190">
        <f>(D1108-$D$1132)/($D$1133-$D$1132)</f>
        <v>1.037031110933328E-2</v>
      </c>
      <c r="F1108" s="46" t="s">
        <v>191</v>
      </c>
      <c r="G1108" s="192">
        <f>VLOOKUP(F1108,'DATOS DE SOPORTE'!$Y$5:$Z$8,2,FALSE)</f>
        <v>1</v>
      </c>
      <c r="H1108" s="190">
        <f>(G1108-$G$1132)/($G$1133-$G$1132)</f>
        <v>0</v>
      </c>
      <c r="I1108" s="50">
        <v>0</v>
      </c>
      <c r="J1108" s="200">
        <f t="shared" si="812"/>
        <v>0</v>
      </c>
      <c r="K1108" s="190">
        <f>(J1108-$J$1132)/($J$1133-$J$1132)</f>
        <v>0</v>
      </c>
      <c r="L1108" s="193" t="str">
        <f t="shared" si="813"/>
        <v>NO</v>
      </c>
      <c r="M1108" s="46" t="s">
        <v>192</v>
      </c>
      <c r="N1108" s="192">
        <f t="shared" si="814"/>
        <v>2</v>
      </c>
      <c r="O1108" s="190">
        <f>(N1108-N$1132)/(N$1133-N$1132)</f>
        <v>1</v>
      </c>
      <c r="P1108" s="46" t="s">
        <v>193</v>
      </c>
      <c r="Q1108" s="192">
        <f t="shared" si="815"/>
        <v>2</v>
      </c>
      <c r="R1108" s="190">
        <f>(Q1108-Q$1132)/(Q$1133-Q$1132)</f>
        <v>0.5</v>
      </c>
      <c r="S1108" s="46" t="s">
        <v>194</v>
      </c>
      <c r="T1108" s="192">
        <f t="shared" si="816"/>
        <v>1</v>
      </c>
      <c r="U1108" s="190">
        <f>(T1108-T$1132)/(T$1133-T$1132)</f>
        <v>0</v>
      </c>
      <c r="V1108" s="46" t="s">
        <v>62</v>
      </c>
      <c r="W1108" s="194">
        <f>VLOOKUP(V1108,'DATOS DE SOPORTE'!$S$5:$T$10,2,FALSE)</f>
        <v>1</v>
      </c>
      <c r="X1108" s="201">
        <f>(W1108-W$1132)/(W$1133-W$1132)</f>
        <v>0</v>
      </c>
      <c r="Y1108" s="46" t="s">
        <v>136</v>
      </c>
      <c r="Z1108" s="194">
        <f t="shared" si="817"/>
        <v>2</v>
      </c>
      <c r="AA1108" s="201">
        <f>(Z1108-Z$1132)/(Z$1133-Z$1132)</f>
        <v>1</v>
      </c>
      <c r="AB1108" s="46" t="s">
        <v>136</v>
      </c>
      <c r="AC1108" s="194">
        <f t="shared" si="818"/>
        <v>2</v>
      </c>
      <c r="AD1108" s="201">
        <f>(AC1108-AC$1132)/(AC$1133-AC$1132)</f>
        <v>1</v>
      </c>
      <c r="AE1108" s="46" t="s">
        <v>136</v>
      </c>
      <c r="AF1108" s="194">
        <f t="shared" si="819"/>
        <v>2</v>
      </c>
      <c r="AG1108" s="201">
        <f>(AF1108-AF$1132)/(AF$1133-AF$1132)</f>
        <v>1</v>
      </c>
      <c r="AH1108" s="24" t="s">
        <v>67</v>
      </c>
      <c r="AI1108" s="194">
        <f>VLOOKUP(AH1108,'DATOS DE SOPORTE'!$V$5:$W$8,2,FALSE)</f>
        <v>1</v>
      </c>
      <c r="AJ1108" s="201">
        <f>(AI1108-AI$1132)/(AI$1133-AI$1132)</f>
        <v>0</v>
      </c>
      <c r="AK1108" s="58" t="str">
        <f t="shared" si="811"/>
        <v>Bueno</v>
      </c>
      <c r="AL1108" s="196">
        <f>IFERROR(SQRT(($E1108-$E$1136)^2+($C1108-$C$1136)^2),0)</f>
        <v>0.17543631876540511</v>
      </c>
      <c r="AM1108" s="197" t="str">
        <f>IF(AL1108&lt;=SMALL($AL$3:$AL$1130,1),"MAS PARECIDO","NO")</f>
        <v>NO</v>
      </c>
      <c r="AN1108" s="197" t="str">
        <f>IF(AL1108&lt;=SMALL($AL$3:$AL$1130,5),"SIMILAR","NO")</f>
        <v>NO</v>
      </c>
      <c r="AO1108" s="197" t="str">
        <f t="shared" si="820"/>
        <v>N/A</v>
      </c>
      <c r="AP1108" s="197">
        <f t="shared" si="821"/>
        <v>0</v>
      </c>
      <c r="AQ1108" s="198">
        <f t="shared" si="822"/>
        <v>0</v>
      </c>
      <c r="AR1108" s="196">
        <f>IFERROR(SQRT(($E1108-$E$1136)^2+($H1108-$H$1136)^2),0)</f>
        <v>0.33349554359991551</v>
      </c>
      <c r="AS1108" s="197" t="str">
        <f>IF(AR1108&lt;=SMALL(AR$3:AR$1130,1),"MAS PARECIDO","NO")</f>
        <v>NO</v>
      </c>
      <c r="AT1108" s="197" t="str">
        <f>IF(AR1108&lt;=SMALL(AR$3:AR$1130,5),"SIMILAR","NO")</f>
        <v>NO</v>
      </c>
      <c r="AU1108" s="197" t="str">
        <f t="shared" si="823"/>
        <v>N/A</v>
      </c>
      <c r="AV1108" s="197">
        <f t="shared" si="824"/>
        <v>0</v>
      </c>
      <c r="AW1108" s="198">
        <f t="shared" si="825"/>
        <v>0</v>
      </c>
      <c r="AX1108" s="199">
        <f>IFERROR(SQRT(($E1108-$E$1136)^2+($K1108-$K$1136)^2),0)</f>
        <v>0.20027023365915378</v>
      </c>
      <c r="AY1108" s="197" t="str">
        <f>IF(AX1108&lt;=SMALL(AX$3:AX$1130,1),"MAS PARECIDO","NO")</f>
        <v>NO</v>
      </c>
      <c r="AZ1108" s="197" t="str">
        <f>IF(AX1108&lt;=SMALL(AX$3:AX$1130,5),"SIMILAR","NO")</f>
        <v>NO</v>
      </c>
      <c r="BA1108" s="197" t="str">
        <f t="shared" si="826"/>
        <v>N/A</v>
      </c>
      <c r="BB1108" s="197">
        <f t="shared" si="827"/>
        <v>0</v>
      </c>
      <c r="BC1108" s="198">
        <f t="shared" si="828"/>
        <v>0</v>
      </c>
      <c r="BD1108" s="196">
        <f>IFERROR(SQRT(($E1108-$E$1136)^2+($O1108-$O$1136)^2),0)</f>
        <v>1.0400312009360282E-2</v>
      </c>
      <c r="BE1108" s="197" t="str">
        <f>IF(BD1108&lt;=SMALL(BD$3:BD$1130,1),"MAS PARECIDO","NO")</f>
        <v>NO</v>
      </c>
      <c r="BF1108" s="197" t="str">
        <f>IF(BD1108&lt;=SMALL(BD$3:BD$1130,5),"SIMILAR","NO")</f>
        <v>NO</v>
      </c>
      <c r="BG1108" s="197" t="str">
        <f t="shared" si="829"/>
        <v>N/A</v>
      </c>
      <c r="BH1108" s="197">
        <f t="shared" si="830"/>
        <v>0</v>
      </c>
      <c r="BI1108" s="198">
        <f t="shared" si="831"/>
        <v>0</v>
      </c>
      <c r="BJ1108" s="199">
        <f>IFERROR(SQRT(($E1108-$E$1136)^2+($R1108-$R$1136)^2),0)</f>
        <v>1.0400312009360282E-2</v>
      </c>
      <c r="BK1108" s="197" t="str">
        <f>IF(BJ1108&lt;=SMALL(BJ$3:BJ$1130,1),"MAS PARECIDO","NO")</f>
        <v>NO</v>
      </c>
      <c r="BL1108" s="197" t="str">
        <f>IF(BJ1108&lt;=SMALL(BJ$3:BJ$1130,5),"SIMILAR","NO")</f>
        <v>NO</v>
      </c>
      <c r="BM1108" s="197" t="str">
        <f t="shared" si="832"/>
        <v>N/A</v>
      </c>
      <c r="BN1108" s="197">
        <f t="shared" si="833"/>
        <v>0</v>
      </c>
      <c r="BO1108" s="198">
        <f t="shared" si="834"/>
        <v>0</v>
      </c>
      <c r="BP1108" s="199">
        <f>IFERROR(SQRT(($E1108-$E$1136)^2+($U1108-$U$1136)^2),0)</f>
        <v>1.0400312009360282E-2</v>
      </c>
      <c r="BQ1108" s="197" t="str">
        <f>IF(BP1108&lt;=SMALL(BP$3:BP$1130,1),"MAS PARECIDO","NO")</f>
        <v>NO</v>
      </c>
      <c r="BR1108" s="197" t="str">
        <f>IF(BP1108&lt;=SMALL(BP$3:BP$1130,5),"SIMILAR","NO")</f>
        <v>NO</v>
      </c>
      <c r="BS1108" s="197" t="str">
        <f t="shared" si="835"/>
        <v>N/A</v>
      </c>
      <c r="BT1108" s="197">
        <f t="shared" si="836"/>
        <v>0</v>
      </c>
      <c r="BU1108" s="198">
        <f t="shared" si="837"/>
        <v>0</v>
      </c>
      <c r="BV1108" s="199">
        <f>IFERROR(SQRT(($E1108-$E$1136)^2+($X1108-$X$1136)^2),0)</f>
        <v>1.0400312009360282E-2</v>
      </c>
      <c r="BW1108" s="197" t="str">
        <f>IF(BV1108&lt;=SMALL(BV$3:BV$1130,1),"MAS PARECIDO","NO")</f>
        <v>NO</v>
      </c>
      <c r="BX1108" s="197" t="str">
        <f>IF(BV1108&lt;=SMALL(BV$3:BV$1130,5),"SIMILAR","NO")</f>
        <v>NO</v>
      </c>
      <c r="BY1108" s="197" t="str">
        <f t="shared" si="838"/>
        <v>N/A</v>
      </c>
      <c r="BZ1108" s="197">
        <f t="shared" si="839"/>
        <v>0</v>
      </c>
      <c r="CA1108" s="198">
        <f t="shared" si="840"/>
        <v>0</v>
      </c>
      <c r="CB1108" s="199">
        <f>IFERROR(SQRT(($E1108-$E$1136)^2+($AA1108-$AA$1136)^2),0)</f>
        <v>1.0000540817825265</v>
      </c>
      <c r="CC1108" s="197" t="str">
        <f>IF(CB1108&lt;=SMALL(CB$3:CB$1130,1),"MAS PARECIDO","NO")</f>
        <v>NO</v>
      </c>
      <c r="CD1108" s="197" t="str">
        <f>IF(CB1108&lt;=SMALL(CB$3:CB$1130,5),"SIMILAR","NO")</f>
        <v>NO</v>
      </c>
      <c r="CE1108" s="197" t="str">
        <f t="shared" si="841"/>
        <v>N/A</v>
      </c>
      <c r="CF1108" s="197">
        <f t="shared" si="842"/>
        <v>0</v>
      </c>
      <c r="CG1108" s="198">
        <f t="shared" si="843"/>
        <v>0</v>
      </c>
      <c r="CH1108" s="199">
        <f>IFERROR(SQRT(($E1108-$E$1136)^2+($AD1108-$AD$1136)^2),0)</f>
        <v>1.0400312009360282E-2</v>
      </c>
      <c r="CI1108" s="197" t="str">
        <f>IF(CH1108&lt;=SMALL(CH$3:CH$1130,1),"MAS PARECIDO","NO")</f>
        <v>NO</v>
      </c>
      <c r="CJ1108" s="197" t="str">
        <f>IF(CH1108&lt;=SMALL(CH$3:CH$1130,5),"SIMILAR","NO")</f>
        <v>NO</v>
      </c>
      <c r="CK1108" s="197" t="str">
        <f t="shared" si="844"/>
        <v>N/A</v>
      </c>
      <c r="CL1108" s="197">
        <f t="shared" si="845"/>
        <v>0</v>
      </c>
      <c r="CM1108" s="198">
        <f t="shared" si="846"/>
        <v>0</v>
      </c>
      <c r="CN1108" s="199">
        <f>IFERROR(SQRT(($E1108-$E$1136)^2+($AG1108-$AG$1136)^2),0)</f>
        <v>1.0400312009360282E-2</v>
      </c>
      <c r="CO1108" s="197" t="str">
        <f>IF(CN1108&lt;=SMALL(CN$3:CN$1130,1),"MAS PARECIDO","NO")</f>
        <v>NO</v>
      </c>
      <c r="CP1108" s="197" t="str">
        <f>IF(CN1108&lt;=SMALL(CN$3:CN$1130,5),"SIMILAR","NO")</f>
        <v>NO</v>
      </c>
      <c r="CQ1108" s="197" t="str">
        <f t="shared" si="847"/>
        <v>N/A</v>
      </c>
      <c r="CR1108" s="197">
        <f t="shared" si="848"/>
        <v>0</v>
      </c>
      <c r="CS1108" s="198">
        <f t="shared" si="849"/>
        <v>0</v>
      </c>
      <c r="CT1108" s="199">
        <f>IFERROR(SQRT(($E1108-$E$1136)^2+($AJ1108-$AJ$1136)^2),0)</f>
        <v>1.0400312009360282E-2</v>
      </c>
      <c r="CU1108" s="197" t="str">
        <f>IF(CT1108&lt;=SMALL(CT$3:CT$1130,1),"MAS PARECIDO","NO")</f>
        <v>NO</v>
      </c>
      <c r="CV1108" s="197" t="str">
        <f>IF(CT1108&lt;=SMALL(CT$3:CT$1130,5),"SIMILAR","NO")</f>
        <v>NO</v>
      </c>
      <c r="CW1108" s="197" t="str">
        <f t="shared" si="850"/>
        <v>N/A</v>
      </c>
      <c r="CX1108" s="197">
        <f t="shared" si="851"/>
        <v>0</v>
      </c>
      <c r="CY1108" s="198">
        <f t="shared" si="852"/>
        <v>0</v>
      </c>
      <c r="CZ1108" s="2">
        <v>0</v>
      </c>
      <c r="DA1108" s="2" t="s">
        <v>2913</v>
      </c>
      <c r="DB1108" s="2">
        <v>0</v>
      </c>
      <c r="DC1108" s="2" t="s">
        <v>189</v>
      </c>
    </row>
    <row r="1109" spans="1:107">
      <c r="A1109" s="24" t="s">
        <v>1251</v>
      </c>
      <c r="B1109" s="46">
        <v>246153.21</v>
      </c>
      <c r="C1109" s="190">
        <f>(B1109-$B$1132)/($B$1133-$B$1132)</f>
        <v>0.28246638021513404</v>
      </c>
      <c r="D1109" s="46">
        <v>45000</v>
      </c>
      <c r="E1109" s="190">
        <f>(D1109-$D$1132)/($D$1133-$D$1132)</f>
        <v>8.9972699180975432E-2</v>
      </c>
      <c r="F1109" s="46" t="s">
        <v>203</v>
      </c>
      <c r="G1109" s="192">
        <f>VLOOKUP(F1109,'DATOS DE SOPORTE'!$Y$5:$Z$8,2,FALSE)</f>
        <v>3</v>
      </c>
      <c r="H1109" s="190">
        <f>(G1109-$G$1132)/($G$1133-$G$1132)</f>
        <v>0.66666666666666663</v>
      </c>
      <c r="I1109" s="50">
        <v>2</v>
      </c>
      <c r="J1109" s="200">
        <f t="shared" si="812"/>
        <v>2</v>
      </c>
      <c r="K1109" s="190">
        <f>(J1109-$J$1132)/($J$1133-$J$1132)</f>
        <v>0.4</v>
      </c>
      <c r="L1109" s="193" t="str">
        <f t="shared" si="813"/>
        <v>SI</v>
      </c>
      <c r="M1109" s="46" t="s">
        <v>192</v>
      </c>
      <c r="N1109" s="192">
        <f t="shared" si="814"/>
        <v>2</v>
      </c>
      <c r="O1109" s="190">
        <f>(N1109-N$1132)/(N$1133-N$1132)</f>
        <v>1</v>
      </c>
      <c r="P1109" s="46" t="s">
        <v>58</v>
      </c>
      <c r="Q1109" s="192">
        <f t="shared" si="815"/>
        <v>3</v>
      </c>
      <c r="R1109" s="190">
        <f>(Q1109-Q$1132)/(Q$1133-Q$1132)</f>
        <v>1</v>
      </c>
      <c r="S1109" s="46"/>
      <c r="T1109" s="192">
        <f t="shared" si="816"/>
        <v>2</v>
      </c>
      <c r="U1109" s="190">
        <f>(T1109-T$1132)/(T$1133-T$1132)</f>
        <v>1</v>
      </c>
      <c r="V1109" s="46" t="s">
        <v>62</v>
      </c>
      <c r="W1109" s="194">
        <f>VLOOKUP(V1109,'DATOS DE SOPORTE'!$S$5:$T$10,2,FALSE)</f>
        <v>1</v>
      </c>
      <c r="X1109" s="201">
        <f>(W1109-W$1132)/(W$1133-W$1132)</f>
        <v>0</v>
      </c>
      <c r="Y1109" s="46" t="s">
        <v>188</v>
      </c>
      <c r="Z1109" s="194">
        <f t="shared" si="817"/>
        <v>1</v>
      </c>
      <c r="AA1109" s="201">
        <f>(Z1109-Z$1132)/(Z$1133-Z$1132)</f>
        <v>0</v>
      </c>
      <c r="AB1109" s="46" t="s">
        <v>188</v>
      </c>
      <c r="AC1109" s="194">
        <f t="shared" si="818"/>
        <v>1</v>
      </c>
      <c r="AD1109" s="201">
        <f>(AC1109-AC$1132)/(AC$1133-AC$1132)</f>
        <v>0</v>
      </c>
      <c r="AE1109" s="46" t="s">
        <v>188</v>
      </c>
      <c r="AF1109" s="194">
        <f t="shared" si="819"/>
        <v>1</v>
      </c>
      <c r="AG1109" s="201">
        <f>(AF1109-AF$1132)/(AF$1133-AF$1132)</f>
        <v>0</v>
      </c>
      <c r="AH1109" s="24" t="s">
        <v>67</v>
      </c>
      <c r="AI1109" s="194">
        <f>VLOOKUP(AH1109,'DATOS DE SOPORTE'!$V$5:$W$8,2,FALSE)</f>
        <v>1</v>
      </c>
      <c r="AJ1109" s="201">
        <f>(AI1109-AI$1132)/(AI$1133-AI$1132)</f>
        <v>0</v>
      </c>
      <c r="AK1109" s="58" t="str">
        <f t="shared" si="811"/>
        <v>Bueno</v>
      </c>
      <c r="AL1109" s="196">
        <f>IFERROR(SQRT(($E1109-$E$1136)^2+($C1109-$C$1136)^2),0)</f>
        <v>0.11865920426403014</v>
      </c>
      <c r="AM1109" s="197" t="str">
        <f>IF(AL1109&lt;=SMALL($AL$3:$AL$1130,1),"MAS PARECIDO","NO")</f>
        <v>NO</v>
      </c>
      <c r="AN1109" s="197" t="str">
        <f>IF(AL1109&lt;=SMALL($AL$3:$AL$1130,5),"SIMILAR","NO")</f>
        <v>NO</v>
      </c>
      <c r="AO1109" s="197" t="str">
        <f t="shared" si="820"/>
        <v>N/A</v>
      </c>
      <c r="AP1109" s="197">
        <f t="shared" si="821"/>
        <v>0</v>
      </c>
      <c r="AQ1109" s="198">
        <f t="shared" si="822"/>
        <v>0</v>
      </c>
      <c r="AR1109" s="196">
        <f>IFERROR(SQRT(($E1109-$E$1136)^2+($H1109-$H$1136)^2),0)</f>
        <v>0.34527032472105385</v>
      </c>
      <c r="AS1109" s="197" t="str">
        <f>IF(AR1109&lt;=SMALL(AR$3:AR$1130,1),"MAS PARECIDO","NO")</f>
        <v>NO</v>
      </c>
      <c r="AT1109" s="197" t="str">
        <f>IF(AR1109&lt;=SMALL(AR$3:AR$1130,5),"SIMILAR","NO")</f>
        <v>NO</v>
      </c>
      <c r="AU1109" s="197" t="str">
        <f t="shared" si="823"/>
        <v>N/A</v>
      </c>
      <c r="AV1109" s="197">
        <f t="shared" si="824"/>
        <v>0</v>
      </c>
      <c r="AW1109" s="198">
        <f t="shared" si="825"/>
        <v>0</v>
      </c>
      <c r="AX1109" s="199">
        <f>IFERROR(SQRT(($E1109-$E$1136)^2+($K1109-$K$1136)^2),0)</f>
        <v>0.21931823002630421</v>
      </c>
      <c r="AY1109" s="197" t="str">
        <f>IF(AX1109&lt;=SMALL(AX$3:AX$1130,1),"MAS PARECIDO","NO")</f>
        <v>NO</v>
      </c>
      <c r="AZ1109" s="197" t="str">
        <f>IF(AX1109&lt;=SMALL(AX$3:AX$1130,5),"SIMILAR","NO")</f>
        <v>NO</v>
      </c>
      <c r="BA1109" s="197" t="str">
        <f t="shared" si="826"/>
        <v>N/A</v>
      </c>
      <c r="BB1109" s="197">
        <f t="shared" si="827"/>
        <v>0</v>
      </c>
      <c r="BC1109" s="198">
        <f t="shared" si="828"/>
        <v>0</v>
      </c>
      <c r="BD1109" s="196">
        <f>IFERROR(SQRT(($E1109-$E$1136)^2+($O1109-$O$1136)^2),0)</f>
        <v>9.0002700081002432E-2</v>
      </c>
      <c r="BE1109" s="197" t="str">
        <f>IF(BD1109&lt;=SMALL(BD$3:BD$1130,1),"MAS PARECIDO","NO")</f>
        <v>NO</v>
      </c>
      <c r="BF1109" s="197" t="str">
        <f>IF(BD1109&lt;=SMALL(BD$3:BD$1130,5),"SIMILAR","NO")</f>
        <v>NO</v>
      </c>
      <c r="BG1109" s="197" t="str">
        <f t="shared" si="829"/>
        <v>N/A</v>
      </c>
      <c r="BH1109" s="197">
        <f t="shared" si="830"/>
        <v>0</v>
      </c>
      <c r="BI1109" s="198">
        <f t="shared" si="831"/>
        <v>0</v>
      </c>
      <c r="BJ1109" s="199">
        <f>IFERROR(SQRT(($E1109-$E$1136)^2+($R1109-$R$1136)^2),0)</f>
        <v>0.50803591016961669</v>
      </c>
      <c r="BK1109" s="197" t="str">
        <f>IF(BJ1109&lt;=SMALL(BJ$3:BJ$1130,1),"MAS PARECIDO","NO")</f>
        <v>NO</v>
      </c>
      <c r="BL1109" s="197" t="str">
        <f>IF(BJ1109&lt;=SMALL(BJ$3:BJ$1130,5),"SIMILAR","NO")</f>
        <v>NO</v>
      </c>
      <c r="BM1109" s="197" t="str">
        <f t="shared" si="832"/>
        <v>N/A</v>
      </c>
      <c r="BN1109" s="197">
        <f t="shared" si="833"/>
        <v>0</v>
      </c>
      <c r="BO1109" s="198">
        <f t="shared" si="834"/>
        <v>0</v>
      </c>
      <c r="BP1109" s="199">
        <f>IFERROR(SQRT(($E1109-$E$1136)^2+($U1109-$U$1136)^2),0)</f>
        <v>1.0040420738305098</v>
      </c>
      <c r="BQ1109" s="197" t="str">
        <f>IF(BP1109&lt;=SMALL(BP$3:BP$1130,1),"MAS PARECIDO","NO")</f>
        <v>NO</v>
      </c>
      <c r="BR1109" s="197" t="str">
        <f>IF(BP1109&lt;=SMALL(BP$3:BP$1130,5),"SIMILAR","NO")</f>
        <v>NO</v>
      </c>
      <c r="BS1109" s="197" t="str">
        <f t="shared" si="835"/>
        <v>N/A</v>
      </c>
      <c r="BT1109" s="197">
        <f t="shared" si="836"/>
        <v>0</v>
      </c>
      <c r="BU1109" s="198">
        <f t="shared" si="837"/>
        <v>0</v>
      </c>
      <c r="BV1109" s="199">
        <f>IFERROR(SQRT(($E1109-$E$1136)^2+($X1109-$X$1136)^2),0)</f>
        <v>9.0002700081002432E-2</v>
      </c>
      <c r="BW1109" s="197" t="str">
        <f>IF(BV1109&lt;=SMALL(BV$3:BV$1130,1),"MAS PARECIDO","NO")</f>
        <v>NO</v>
      </c>
      <c r="BX1109" s="197" t="str">
        <f>IF(BV1109&lt;=SMALL(BV$3:BV$1130,5),"SIMILAR","NO")</f>
        <v>NO</v>
      </c>
      <c r="BY1109" s="197" t="str">
        <f t="shared" si="838"/>
        <v>N/A</v>
      </c>
      <c r="BZ1109" s="197">
        <f t="shared" si="839"/>
        <v>0</v>
      </c>
      <c r="CA1109" s="198">
        <f t="shared" si="840"/>
        <v>0</v>
      </c>
      <c r="CB1109" s="199">
        <f>IFERROR(SQRT(($E1109-$E$1136)^2+($AA1109-$AA$1136)^2),0)</f>
        <v>9.0002700081002432E-2</v>
      </c>
      <c r="CC1109" s="197" t="str">
        <f>IF(CB1109&lt;=SMALL(CB$3:CB$1130,1),"MAS PARECIDO","NO")</f>
        <v>NO</v>
      </c>
      <c r="CD1109" s="197" t="str">
        <f>IF(CB1109&lt;=SMALL(CB$3:CB$1130,5),"SIMILAR","NO")</f>
        <v>NO</v>
      </c>
      <c r="CE1109" s="197" t="str">
        <f t="shared" si="841"/>
        <v>N/A</v>
      </c>
      <c r="CF1109" s="197">
        <f t="shared" si="842"/>
        <v>0</v>
      </c>
      <c r="CG1109" s="198">
        <f t="shared" si="843"/>
        <v>0</v>
      </c>
      <c r="CH1109" s="199">
        <f>IFERROR(SQRT(($E1109-$E$1136)^2+($AD1109-$AD$1136)^2),0)</f>
        <v>1.0040420738305098</v>
      </c>
      <c r="CI1109" s="197" t="str">
        <f>IF(CH1109&lt;=SMALL(CH$3:CH$1130,1),"MAS PARECIDO","NO")</f>
        <v>NO</v>
      </c>
      <c r="CJ1109" s="197" t="str">
        <f>IF(CH1109&lt;=SMALL(CH$3:CH$1130,5),"SIMILAR","NO")</f>
        <v>NO</v>
      </c>
      <c r="CK1109" s="197" t="str">
        <f t="shared" si="844"/>
        <v>N/A</v>
      </c>
      <c r="CL1109" s="197">
        <f t="shared" si="845"/>
        <v>0</v>
      </c>
      <c r="CM1109" s="198">
        <f t="shared" si="846"/>
        <v>0</v>
      </c>
      <c r="CN1109" s="199">
        <f>IFERROR(SQRT(($E1109-$E$1136)^2+($AG1109-$AG$1136)^2),0)</f>
        <v>1.0040420738305098</v>
      </c>
      <c r="CO1109" s="197" t="str">
        <f>IF(CN1109&lt;=SMALL(CN$3:CN$1130,1),"MAS PARECIDO","NO")</f>
        <v>NO</v>
      </c>
      <c r="CP1109" s="197" t="str">
        <f>IF(CN1109&lt;=SMALL(CN$3:CN$1130,5),"SIMILAR","NO")</f>
        <v>NO</v>
      </c>
      <c r="CQ1109" s="197" t="str">
        <f t="shared" si="847"/>
        <v>N/A</v>
      </c>
      <c r="CR1109" s="197">
        <f t="shared" si="848"/>
        <v>0</v>
      </c>
      <c r="CS1109" s="198">
        <f t="shared" si="849"/>
        <v>0</v>
      </c>
      <c r="CT1109" s="199">
        <f>IFERROR(SQRT(($E1109-$E$1136)^2+($AJ1109-$AJ$1136)^2),0)</f>
        <v>9.0002700081002432E-2</v>
      </c>
      <c r="CU1109" s="197" t="str">
        <f>IF(CT1109&lt;=SMALL(CT$3:CT$1130,1),"MAS PARECIDO","NO")</f>
        <v>NO</v>
      </c>
      <c r="CV1109" s="197" t="str">
        <f>IF(CT1109&lt;=SMALL(CT$3:CT$1130,5),"SIMILAR","NO")</f>
        <v>NO</v>
      </c>
      <c r="CW1109" s="197" t="str">
        <f t="shared" si="850"/>
        <v>N/A</v>
      </c>
      <c r="CX1109" s="197">
        <f t="shared" si="851"/>
        <v>0</v>
      </c>
      <c r="CY1109" s="198">
        <f t="shared" si="852"/>
        <v>0</v>
      </c>
      <c r="CZ1109" s="2">
        <v>0</v>
      </c>
      <c r="DA1109" s="2" t="s">
        <v>2914</v>
      </c>
      <c r="DB1109" s="2">
        <v>0</v>
      </c>
      <c r="DC1109" s="2" t="s">
        <v>189</v>
      </c>
    </row>
    <row r="1110" spans="1:107">
      <c r="A1110" s="24" t="s">
        <v>1252</v>
      </c>
      <c r="B1110" s="46">
        <v>80907.86</v>
      </c>
      <c r="C1110" s="190">
        <f>(B1110-$B$1132)/($B$1133-$B$1132)</f>
        <v>8.9308908237285781E-2</v>
      </c>
      <c r="D1110" s="46">
        <v>7500</v>
      </c>
      <c r="E1110" s="190">
        <f>(D1110-$D$1132)/($D$1133-$D$1132)</f>
        <v>1.4970449113473405E-2</v>
      </c>
      <c r="F1110" s="46" t="s">
        <v>191</v>
      </c>
      <c r="G1110" s="192">
        <f>VLOOKUP(F1110,'DATOS DE SOPORTE'!$Y$5:$Z$8,2,FALSE)</f>
        <v>1</v>
      </c>
      <c r="H1110" s="190">
        <f>(G1110-$G$1132)/($G$1133-$G$1132)</f>
        <v>0</v>
      </c>
      <c r="I1110" s="50">
        <v>0</v>
      </c>
      <c r="J1110" s="200">
        <f t="shared" si="812"/>
        <v>0</v>
      </c>
      <c r="K1110" s="190">
        <f>(J1110-$J$1132)/($J$1133-$J$1132)</f>
        <v>0</v>
      </c>
      <c r="L1110" s="193" t="str">
        <f t="shared" si="813"/>
        <v>NO</v>
      </c>
      <c r="M1110" s="46" t="s">
        <v>56</v>
      </c>
      <c r="N1110" s="192">
        <f t="shared" si="814"/>
        <v>1</v>
      </c>
      <c r="O1110" s="190">
        <f>(N1110-N$1132)/(N$1133-N$1132)</f>
        <v>0</v>
      </c>
      <c r="P1110" s="46" t="s">
        <v>193</v>
      </c>
      <c r="Q1110" s="192">
        <f t="shared" si="815"/>
        <v>2</v>
      </c>
      <c r="R1110" s="190">
        <f>(Q1110-Q$1132)/(Q$1133-Q$1132)</f>
        <v>0.5</v>
      </c>
      <c r="S1110" s="46" t="s">
        <v>194</v>
      </c>
      <c r="T1110" s="192">
        <f t="shared" si="816"/>
        <v>1</v>
      </c>
      <c r="U1110" s="190">
        <f>(T1110-T$1132)/(T$1133-T$1132)</f>
        <v>0</v>
      </c>
      <c r="V1110" s="46" t="s">
        <v>212</v>
      </c>
      <c r="W1110" s="194">
        <f>VLOOKUP(V1110,'DATOS DE SOPORTE'!$S$5:$T$10,2,FALSE)</f>
        <v>3</v>
      </c>
      <c r="X1110" s="201">
        <f>(W1110-W$1132)/(W$1133-W$1132)</f>
        <v>0.4</v>
      </c>
      <c r="Y1110" s="46" t="s">
        <v>188</v>
      </c>
      <c r="Z1110" s="194">
        <f t="shared" si="817"/>
        <v>1</v>
      </c>
      <c r="AA1110" s="201">
        <f>(Z1110-Z$1132)/(Z$1133-Z$1132)</f>
        <v>0</v>
      </c>
      <c r="AB1110" s="46" t="s">
        <v>136</v>
      </c>
      <c r="AC1110" s="194">
        <f t="shared" si="818"/>
        <v>2</v>
      </c>
      <c r="AD1110" s="201">
        <f>(AC1110-AC$1132)/(AC$1133-AC$1132)</f>
        <v>1</v>
      </c>
      <c r="AE1110" s="46" t="s">
        <v>136</v>
      </c>
      <c r="AF1110" s="194">
        <f t="shared" si="819"/>
        <v>2</v>
      </c>
      <c r="AG1110" s="201">
        <f>(AF1110-AF$1132)/(AF$1133-AF$1132)</f>
        <v>1</v>
      </c>
      <c r="AH1110" s="24" t="s">
        <v>67</v>
      </c>
      <c r="AI1110" s="194">
        <f>VLOOKUP(AH1110,'DATOS DE SOPORTE'!$V$5:$W$8,2,FALSE)</f>
        <v>1</v>
      </c>
      <c r="AJ1110" s="201">
        <f>(AI1110-AI$1132)/(AI$1133-AI$1132)</f>
        <v>0</v>
      </c>
      <c r="AK1110" s="58" t="str">
        <f t="shared" si="811"/>
        <v>Bueno</v>
      </c>
      <c r="AL1110" s="196">
        <f>IFERROR(SQRT(($E1110-$E$1136)^2+($C1110-$C$1136)^2),0)</f>
        <v>0.11679738073467523</v>
      </c>
      <c r="AM1110" s="197" t="str">
        <f>IF(AL1110&lt;=SMALL($AL$3:$AL$1130,1),"MAS PARECIDO","NO")</f>
        <v>NO</v>
      </c>
      <c r="AN1110" s="197" t="str">
        <f>IF(AL1110&lt;=SMALL($AL$3:$AL$1130,5),"SIMILAR","NO")</f>
        <v>NO</v>
      </c>
      <c r="AO1110" s="197" t="str">
        <f t="shared" si="820"/>
        <v>N/A</v>
      </c>
      <c r="AP1110" s="197">
        <f t="shared" si="821"/>
        <v>0</v>
      </c>
      <c r="AQ1110" s="198">
        <f t="shared" si="822"/>
        <v>0</v>
      </c>
      <c r="AR1110" s="196">
        <f>IFERROR(SQRT(($E1110-$E$1136)^2+($H1110-$H$1136)^2),0)</f>
        <v>0.3336706828771725</v>
      </c>
      <c r="AS1110" s="197" t="str">
        <f>IF(AR1110&lt;=SMALL(AR$3:AR$1130,1),"MAS PARECIDO","NO")</f>
        <v>NO</v>
      </c>
      <c r="AT1110" s="197" t="str">
        <f>IF(AR1110&lt;=SMALL(AR$3:AR$1130,5),"SIMILAR","NO")</f>
        <v>NO</v>
      </c>
      <c r="AU1110" s="197" t="str">
        <f t="shared" si="823"/>
        <v>N/A</v>
      </c>
      <c r="AV1110" s="197">
        <f t="shared" si="824"/>
        <v>0</v>
      </c>
      <c r="AW1110" s="198">
        <f t="shared" si="825"/>
        <v>0</v>
      </c>
      <c r="AX1110" s="199">
        <f>IFERROR(SQRT(($E1110-$E$1136)^2+($K1110-$K$1136)^2),0)</f>
        <v>0.20056174485830425</v>
      </c>
      <c r="AY1110" s="197" t="str">
        <f>IF(AX1110&lt;=SMALL(AX$3:AX$1130,1),"MAS PARECIDO","NO")</f>
        <v>NO</v>
      </c>
      <c r="AZ1110" s="197" t="str">
        <f>IF(AX1110&lt;=SMALL(AX$3:AX$1130,5),"SIMILAR","NO")</f>
        <v>NO</v>
      </c>
      <c r="BA1110" s="197" t="str">
        <f t="shared" si="826"/>
        <v>N/A</v>
      </c>
      <c r="BB1110" s="197">
        <f t="shared" si="827"/>
        <v>0</v>
      </c>
      <c r="BC1110" s="198">
        <f t="shared" si="828"/>
        <v>0</v>
      </c>
      <c r="BD1110" s="196">
        <f>IFERROR(SQRT(($E1110-$E$1136)^2+($O1110-$O$1136)^2),0)</f>
        <v>1.0001125004221312</v>
      </c>
      <c r="BE1110" s="197" t="str">
        <f>IF(BD1110&lt;=SMALL(BD$3:BD$1130,1),"MAS PARECIDO","NO")</f>
        <v>NO</v>
      </c>
      <c r="BF1110" s="197" t="str">
        <f>IF(BD1110&lt;=SMALL(BD$3:BD$1130,5),"SIMILAR","NO")</f>
        <v>NO</v>
      </c>
      <c r="BG1110" s="197" t="str">
        <f t="shared" si="829"/>
        <v>N/A</v>
      </c>
      <c r="BH1110" s="197">
        <f t="shared" si="830"/>
        <v>0</v>
      </c>
      <c r="BI1110" s="198">
        <f t="shared" si="831"/>
        <v>0</v>
      </c>
      <c r="BJ1110" s="199">
        <f>IFERROR(SQRT(($E1110-$E$1136)^2+($R1110-$R$1136)^2),0)</f>
        <v>1.5000450013500406E-2</v>
      </c>
      <c r="BK1110" s="197" t="str">
        <f>IF(BJ1110&lt;=SMALL(BJ$3:BJ$1130,1),"MAS PARECIDO","NO")</f>
        <v>NO</v>
      </c>
      <c r="BL1110" s="197" t="str">
        <f>IF(BJ1110&lt;=SMALL(BJ$3:BJ$1130,5),"SIMILAR","NO")</f>
        <v>NO</v>
      </c>
      <c r="BM1110" s="197" t="str">
        <f t="shared" si="832"/>
        <v>N/A</v>
      </c>
      <c r="BN1110" s="197">
        <f t="shared" si="833"/>
        <v>0</v>
      </c>
      <c r="BO1110" s="198">
        <f t="shared" si="834"/>
        <v>0</v>
      </c>
      <c r="BP1110" s="199">
        <f>IFERROR(SQRT(($E1110-$E$1136)^2+($U1110-$U$1136)^2),0)</f>
        <v>1.5000450013500406E-2</v>
      </c>
      <c r="BQ1110" s="197" t="str">
        <f>IF(BP1110&lt;=SMALL(BP$3:BP$1130,1),"MAS PARECIDO","NO")</f>
        <v>NO</v>
      </c>
      <c r="BR1110" s="197" t="str">
        <f>IF(BP1110&lt;=SMALL(BP$3:BP$1130,5),"SIMILAR","NO")</f>
        <v>NO</v>
      </c>
      <c r="BS1110" s="197" t="str">
        <f t="shared" si="835"/>
        <v>N/A</v>
      </c>
      <c r="BT1110" s="197">
        <f t="shared" si="836"/>
        <v>0</v>
      </c>
      <c r="BU1110" s="198">
        <f t="shared" si="837"/>
        <v>0</v>
      </c>
      <c r="BV1110" s="199">
        <f>IFERROR(SQRT(($E1110-$E$1136)^2+($X1110-$X$1136)^2),0)</f>
        <v>0.4002811680564145</v>
      </c>
      <c r="BW1110" s="197" t="str">
        <f>IF(BV1110&lt;=SMALL(BV$3:BV$1130,1),"MAS PARECIDO","NO")</f>
        <v>NO</v>
      </c>
      <c r="BX1110" s="197" t="str">
        <f>IF(BV1110&lt;=SMALL(BV$3:BV$1130,5),"SIMILAR","NO")</f>
        <v>NO</v>
      </c>
      <c r="BY1110" s="197" t="str">
        <f t="shared" si="838"/>
        <v>N/A</v>
      </c>
      <c r="BZ1110" s="197">
        <f t="shared" si="839"/>
        <v>0</v>
      </c>
      <c r="CA1110" s="198">
        <f t="shared" si="840"/>
        <v>0</v>
      </c>
      <c r="CB1110" s="199">
        <f>IFERROR(SQRT(($E1110-$E$1136)^2+($AA1110-$AA$1136)^2),0)</f>
        <v>1.5000450013500406E-2</v>
      </c>
      <c r="CC1110" s="197" t="str">
        <f>IF(CB1110&lt;=SMALL(CB$3:CB$1130,1),"MAS PARECIDO","NO")</f>
        <v>NO</v>
      </c>
      <c r="CD1110" s="197" t="str">
        <f>IF(CB1110&lt;=SMALL(CB$3:CB$1130,5),"SIMILAR","NO")</f>
        <v>NO</v>
      </c>
      <c r="CE1110" s="197" t="str">
        <f t="shared" si="841"/>
        <v>N/A</v>
      </c>
      <c r="CF1110" s="197">
        <f t="shared" si="842"/>
        <v>0</v>
      </c>
      <c r="CG1110" s="198">
        <f t="shared" si="843"/>
        <v>0</v>
      </c>
      <c r="CH1110" s="199">
        <f>IFERROR(SQRT(($E1110-$E$1136)^2+($AD1110-$AD$1136)^2),0)</f>
        <v>1.5000450013500406E-2</v>
      </c>
      <c r="CI1110" s="197" t="str">
        <f>IF(CH1110&lt;=SMALL(CH$3:CH$1130,1),"MAS PARECIDO","NO")</f>
        <v>NO</v>
      </c>
      <c r="CJ1110" s="197" t="str">
        <f>IF(CH1110&lt;=SMALL(CH$3:CH$1130,5),"SIMILAR","NO")</f>
        <v>NO</v>
      </c>
      <c r="CK1110" s="197" t="str">
        <f t="shared" si="844"/>
        <v>N/A</v>
      </c>
      <c r="CL1110" s="197">
        <f t="shared" si="845"/>
        <v>0</v>
      </c>
      <c r="CM1110" s="198">
        <f t="shared" si="846"/>
        <v>0</v>
      </c>
      <c r="CN1110" s="199">
        <f>IFERROR(SQRT(($E1110-$E$1136)^2+($AG1110-$AG$1136)^2),0)</f>
        <v>1.5000450013500406E-2</v>
      </c>
      <c r="CO1110" s="197" t="str">
        <f>IF(CN1110&lt;=SMALL(CN$3:CN$1130,1),"MAS PARECIDO","NO")</f>
        <v>NO</v>
      </c>
      <c r="CP1110" s="197" t="str">
        <f>IF(CN1110&lt;=SMALL(CN$3:CN$1130,5),"SIMILAR","NO")</f>
        <v>NO</v>
      </c>
      <c r="CQ1110" s="197" t="str">
        <f t="shared" si="847"/>
        <v>N/A</v>
      </c>
      <c r="CR1110" s="197">
        <f t="shared" si="848"/>
        <v>0</v>
      </c>
      <c r="CS1110" s="198">
        <f t="shared" si="849"/>
        <v>0</v>
      </c>
      <c r="CT1110" s="199">
        <f>IFERROR(SQRT(($E1110-$E$1136)^2+($AJ1110-$AJ$1136)^2),0)</f>
        <v>1.5000450013500406E-2</v>
      </c>
      <c r="CU1110" s="197" t="str">
        <f>IF(CT1110&lt;=SMALL(CT$3:CT$1130,1),"MAS PARECIDO","NO")</f>
        <v>NO</v>
      </c>
      <c r="CV1110" s="197" t="str">
        <f>IF(CT1110&lt;=SMALL(CT$3:CT$1130,5),"SIMILAR","NO")</f>
        <v>NO</v>
      </c>
      <c r="CW1110" s="197" t="str">
        <f t="shared" si="850"/>
        <v>N/A</v>
      </c>
      <c r="CX1110" s="197">
        <f t="shared" si="851"/>
        <v>0</v>
      </c>
      <c r="CY1110" s="198">
        <f t="shared" si="852"/>
        <v>0</v>
      </c>
      <c r="CZ1110" s="2">
        <v>0</v>
      </c>
      <c r="DA1110" s="2" t="s">
        <v>2915</v>
      </c>
      <c r="DB1110" s="2">
        <v>0</v>
      </c>
      <c r="DC1110" s="2" t="s">
        <v>189</v>
      </c>
    </row>
    <row r="1111" spans="1:107">
      <c r="A1111" s="24" t="s">
        <v>1253</v>
      </c>
      <c r="B1111" s="46">
        <v>75745.350000000006</v>
      </c>
      <c r="C1111" s="190">
        <f>(B1111-$B$1132)/($B$1133-$B$1132)</f>
        <v>8.3274382118031218E-2</v>
      </c>
      <c r="D1111" s="46">
        <v>10000</v>
      </c>
      <c r="E1111" s="190">
        <f>(D1111-$D$1132)/($D$1133-$D$1132)</f>
        <v>1.9970599117973539E-2</v>
      </c>
      <c r="F1111" s="46" t="s">
        <v>203</v>
      </c>
      <c r="G1111" s="192">
        <f>VLOOKUP(F1111,'DATOS DE SOPORTE'!$Y$5:$Z$8,2,FALSE)</f>
        <v>3</v>
      </c>
      <c r="H1111" s="190">
        <f>(G1111-$G$1132)/($G$1133-$G$1132)</f>
        <v>0.66666666666666663</v>
      </c>
      <c r="I1111" s="50">
        <v>2</v>
      </c>
      <c r="J1111" s="200">
        <f t="shared" si="812"/>
        <v>2</v>
      </c>
      <c r="K1111" s="190">
        <f>(J1111-$J$1132)/($J$1133-$J$1132)</f>
        <v>0.4</v>
      </c>
      <c r="L1111" s="193" t="str">
        <f t="shared" si="813"/>
        <v>SI</v>
      </c>
      <c r="M1111" s="46" t="s">
        <v>192</v>
      </c>
      <c r="N1111" s="192">
        <f t="shared" si="814"/>
        <v>2</v>
      </c>
      <c r="O1111" s="190">
        <f>(N1111-N$1132)/(N$1133-N$1132)</f>
        <v>1</v>
      </c>
      <c r="P1111" s="46" t="s">
        <v>193</v>
      </c>
      <c r="Q1111" s="192">
        <f t="shared" si="815"/>
        <v>2</v>
      </c>
      <c r="R1111" s="190">
        <f>(Q1111-Q$1132)/(Q$1133-Q$1132)</f>
        <v>0.5</v>
      </c>
      <c r="S1111" s="46" t="s">
        <v>60</v>
      </c>
      <c r="T1111" s="192">
        <f t="shared" si="816"/>
        <v>2</v>
      </c>
      <c r="U1111" s="190">
        <f>(T1111-T$1132)/(T$1133-T$1132)</f>
        <v>1</v>
      </c>
      <c r="V1111" s="46" t="s">
        <v>212</v>
      </c>
      <c r="W1111" s="194">
        <f>VLOOKUP(V1111,'DATOS DE SOPORTE'!$S$5:$T$10,2,FALSE)</f>
        <v>3</v>
      </c>
      <c r="X1111" s="201">
        <f>(W1111-W$1132)/(W$1133-W$1132)</f>
        <v>0.4</v>
      </c>
      <c r="Y1111" s="46" t="s">
        <v>188</v>
      </c>
      <c r="Z1111" s="194">
        <f t="shared" si="817"/>
        <v>1</v>
      </c>
      <c r="AA1111" s="201">
        <f>(Z1111-Z$1132)/(Z$1133-Z$1132)</f>
        <v>0</v>
      </c>
      <c r="AB1111" s="46" t="s">
        <v>136</v>
      </c>
      <c r="AC1111" s="194">
        <f t="shared" si="818"/>
        <v>2</v>
      </c>
      <c r="AD1111" s="201">
        <f>(AC1111-AC$1132)/(AC$1133-AC$1132)</f>
        <v>1</v>
      </c>
      <c r="AE1111" s="46" t="s">
        <v>136</v>
      </c>
      <c r="AF1111" s="194">
        <f t="shared" si="819"/>
        <v>2</v>
      </c>
      <c r="AG1111" s="201">
        <f>(AF1111-AF$1132)/(AF$1133-AF$1132)</f>
        <v>1</v>
      </c>
      <c r="AH1111" s="24" t="s">
        <v>67</v>
      </c>
      <c r="AI1111" s="194">
        <f>VLOOKUP(AH1111,'DATOS DE SOPORTE'!$V$5:$W$8,2,FALSE)</f>
        <v>1</v>
      </c>
      <c r="AJ1111" s="201">
        <f>(AI1111-AI$1132)/(AI$1133-AI$1132)</f>
        <v>0</v>
      </c>
      <c r="AK1111" s="58" t="str">
        <f t="shared" si="811"/>
        <v>Bueno</v>
      </c>
      <c r="AL1111" s="196">
        <f>IFERROR(SQRT(($E1111-$E$1136)^2+($C1111-$C$1136)^2),0)</f>
        <v>0.12349499509913275</v>
      </c>
      <c r="AM1111" s="197" t="str">
        <f>IF(AL1111&lt;=SMALL($AL$3:$AL$1130,1),"MAS PARECIDO","NO")</f>
        <v>NO</v>
      </c>
      <c r="AN1111" s="197" t="str">
        <f>IF(AL1111&lt;=SMALL($AL$3:$AL$1130,5),"SIMILAR","NO")</f>
        <v>NO</v>
      </c>
      <c r="AO1111" s="197" t="str">
        <f t="shared" si="820"/>
        <v>N/A</v>
      </c>
      <c r="AP1111" s="197">
        <f t="shared" si="821"/>
        <v>0</v>
      </c>
      <c r="AQ1111" s="198">
        <f t="shared" si="822"/>
        <v>0</v>
      </c>
      <c r="AR1111" s="196">
        <f>IFERROR(SQRT(($E1111-$E$1136)^2+($H1111-$H$1136)^2),0)</f>
        <v>0.33393283024014148</v>
      </c>
      <c r="AS1111" s="197" t="str">
        <f>IF(AR1111&lt;=SMALL(AR$3:AR$1130,1),"MAS PARECIDO","NO")</f>
        <v>NO</v>
      </c>
      <c r="AT1111" s="197" t="str">
        <f>IF(AR1111&lt;=SMALL(AR$3:AR$1130,5),"SIMILAR","NO")</f>
        <v>NO</v>
      </c>
      <c r="AU1111" s="197" t="str">
        <f t="shared" si="823"/>
        <v>N/A</v>
      </c>
      <c r="AV1111" s="197">
        <f t="shared" si="824"/>
        <v>0</v>
      </c>
      <c r="AW1111" s="198">
        <f t="shared" si="825"/>
        <v>0</v>
      </c>
      <c r="AX1111" s="199">
        <f>IFERROR(SQRT(($E1111-$E$1136)^2+($K1111-$K$1136)^2),0)</f>
        <v>0.20099757212732708</v>
      </c>
      <c r="AY1111" s="197" t="str">
        <f>IF(AX1111&lt;=SMALL(AX$3:AX$1130,1),"MAS PARECIDO","NO")</f>
        <v>NO</v>
      </c>
      <c r="AZ1111" s="197" t="str">
        <f>IF(AX1111&lt;=SMALL(AX$3:AX$1130,5),"SIMILAR","NO")</f>
        <v>NO</v>
      </c>
      <c r="BA1111" s="197" t="str">
        <f t="shared" si="826"/>
        <v>N/A</v>
      </c>
      <c r="BB1111" s="197">
        <f t="shared" si="827"/>
        <v>0</v>
      </c>
      <c r="BC1111" s="198">
        <f t="shared" si="828"/>
        <v>0</v>
      </c>
      <c r="BD1111" s="196">
        <f>IFERROR(SQRT(($E1111-$E$1136)^2+($O1111-$O$1136)^2),0)</f>
        <v>2.0000600018000539E-2</v>
      </c>
      <c r="BE1111" s="197" t="str">
        <f>IF(BD1111&lt;=SMALL(BD$3:BD$1130,1),"MAS PARECIDO","NO")</f>
        <v>NO</v>
      </c>
      <c r="BF1111" s="197" t="str">
        <f>IF(BD1111&lt;=SMALL(BD$3:BD$1130,5),"SIMILAR","NO")</f>
        <v>NO</v>
      </c>
      <c r="BG1111" s="197" t="str">
        <f t="shared" si="829"/>
        <v>N/A</v>
      </c>
      <c r="BH1111" s="197">
        <f t="shared" si="830"/>
        <v>0</v>
      </c>
      <c r="BI1111" s="198">
        <f t="shared" si="831"/>
        <v>0</v>
      </c>
      <c r="BJ1111" s="199">
        <f>IFERROR(SQRT(($E1111-$E$1136)^2+($R1111-$R$1136)^2),0)</f>
        <v>2.0000600018000539E-2</v>
      </c>
      <c r="BK1111" s="197" t="str">
        <f>IF(BJ1111&lt;=SMALL(BJ$3:BJ$1130,1),"MAS PARECIDO","NO")</f>
        <v>NO</v>
      </c>
      <c r="BL1111" s="197" t="str">
        <f>IF(BJ1111&lt;=SMALL(BJ$3:BJ$1130,5),"SIMILAR","NO")</f>
        <v>NO</v>
      </c>
      <c r="BM1111" s="197" t="str">
        <f t="shared" si="832"/>
        <v>N/A</v>
      </c>
      <c r="BN1111" s="197">
        <f t="shared" si="833"/>
        <v>0</v>
      </c>
      <c r="BO1111" s="198">
        <f t="shared" si="834"/>
        <v>0</v>
      </c>
      <c r="BP1111" s="199">
        <f>IFERROR(SQRT(($E1111-$E$1136)^2+($U1111-$U$1136)^2),0)</f>
        <v>1.0001999920021396</v>
      </c>
      <c r="BQ1111" s="197" t="str">
        <f>IF(BP1111&lt;=SMALL(BP$3:BP$1130,1),"MAS PARECIDO","NO")</f>
        <v>NO</v>
      </c>
      <c r="BR1111" s="197" t="str">
        <f>IF(BP1111&lt;=SMALL(BP$3:BP$1130,5),"SIMILAR","NO")</f>
        <v>NO</v>
      </c>
      <c r="BS1111" s="197" t="str">
        <f t="shared" si="835"/>
        <v>N/A</v>
      </c>
      <c r="BT1111" s="197">
        <f t="shared" si="836"/>
        <v>0</v>
      </c>
      <c r="BU1111" s="198">
        <f t="shared" si="837"/>
        <v>0</v>
      </c>
      <c r="BV1111" s="199">
        <f>IFERROR(SQRT(($E1111-$E$1136)^2+($X1111-$X$1136)^2),0)</f>
        <v>0.40049971785393318</v>
      </c>
      <c r="BW1111" s="197" t="str">
        <f>IF(BV1111&lt;=SMALL(BV$3:BV$1130,1),"MAS PARECIDO","NO")</f>
        <v>NO</v>
      </c>
      <c r="BX1111" s="197" t="str">
        <f>IF(BV1111&lt;=SMALL(BV$3:BV$1130,5),"SIMILAR","NO")</f>
        <v>NO</v>
      </c>
      <c r="BY1111" s="197" t="str">
        <f t="shared" si="838"/>
        <v>N/A</v>
      </c>
      <c r="BZ1111" s="197">
        <f t="shared" si="839"/>
        <v>0</v>
      </c>
      <c r="CA1111" s="198">
        <f t="shared" si="840"/>
        <v>0</v>
      </c>
      <c r="CB1111" s="199">
        <f>IFERROR(SQRT(($E1111-$E$1136)^2+($AA1111-$AA$1136)^2),0)</f>
        <v>2.0000600018000539E-2</v>
      </c>
      <c r="CC1111" s="197" t="str">
        <f>IF(CB1111&lt;=SMALL(CB$3:CB$1130,1),"MAS PARECIDO","NO")</f>
        <v>NO</v>
      </c>
      <c r="CD1111" s="197" t="str">
        <f>IF(CB1111&lt;=SMALL(CB$3:CB$1130,5),"SIMILAR","NO")</f>
        <v>NO</v>
      </c>
      <c r="CE1111" s="197" t="str">
        <f t="shared" si="841"/>
        <v>N/A</v>
      </c>
      <c r="CF1111" s="197">
        <f t="shared" si="842"/>
        <v>0</v>
      </c>
      <c r="CG1111" s="198">
        <f t="shared" si="843"/>
        <v>0</v>
      </c>
      <c r="CH1111" s="199">
        <f>IFERROR(SQRT(($E1111-$E$1136)^2+($AD1111-$AD$1136)^2),0)</f>
        <v>2.0000600018000539E-2</v>
      </c>
      <c r="CI1111" s="197" t="str">
        <f>IF(CH1111&lt;=SMALL(CH$3:CH$1130,1),"MAS PARECIDO","NO")</f>
        <v>NO</v>
      </c>
      <c r="CJ1111" s="197" t="str">
        <f>IF(CH1111&lt;=SMALL(CH$3:CH$1130,5),"SIMILAR","NO")</f>
        <v>NO</v>
      </c>
      <c r="CK1111" s="197" t="str">
        <f t="shared" si="844"/>
        <v>N/A</v>
      </c>
      <c r="CL1111" s="197">
        <f t="shared" si="845"/>
        <v>0</v>
      </c>
      <c r="CM1111" s="198">
        <f t="shared" si="846"/>
        <v>0</v>
      </c>
      <c r="CN1111" s="199">
        <f>IFERROR(SQRT(($E1111-$E$1136)^2+($AG1111-$AG$1136)^2),0)</f>
        <v>2.0000600018000539E-2</v>
      </c>
      <c r="CO1111" s="197" t="str">
        <f>IF(CN1111&lt;=SMALL(CN$3:CN$1130,1),"MAS PARECIDO","NO")</f>
        <v>NO</v>
      </c>
      <c r="CP1111" s="197" t="str">
        <f>IF(CN1111&lt;=SMALL(CN$3:CN$1130,5),"SIMILAR","NO")</f>
        <v>NO</v>
      </c>
      <c r="CQ1111" s="197" t="str">
        <f t="shared" si="847"/>
        <v>N/A</v>
      </c>
      <c r="CR1111" s="197">
        <f t="shared" si="848"/>
        <v>0</v>
      </c>
      <c r="CS1111" s="198">
        <f t="shared" si="849"/>
        <v>0</v>
      </c>
      <c r="CT1111" s="199">
        <f>IFERROR(SQRT(($E1111-$E$1136)^2+($AJ1111-$AJ$1136)^2),0)</f>
        <v>2.0000600018000539E-2</v>
      </c>
      <c r="CU1111" s="197" t="str">
        <f>IF(CT1111&lt;=SMALL(CT$3:CT$1130,1),"MAS PARECIDO","NO")</f>
        <v>NO</v>
      </c>
      <c r="CV1111" s="197" t="str">
        <f>IF(CT1111&lt;=SMALL(CT$3:CT$1130,5),"SIMILAR","NO")</f>
        <v>NO</v>
      </c>
      <c r="CW1111" s="197" t="str">
        <f t="shared" si="850"/>
        <v>N/A</v>
      </c>
      <c r="CX1111" s="197">
        <f t="shared" si="851"/>
        <v>0</v>
      </c>
      <c r="CY1111" s="198">
        <f t="shared" si="852"/>
        <v>0</v>
      </c>
      <c r="CZ1111" s="2">
        <v>0</v>
      </c>
      <c r="DA1111" s="2" t="s">
        <v>2916</v>
      </c>
      <c r="DB1111" s="2">
        <v>0</v>
      </c>
      <c r="DC1111" s="2" t="s">
        <v>189</v>
      </c>
    </row>
    <row r="1112" spans="1:107">
      <c r="A1112" s="24" t="s">
        <v>1254</v>
      </c>
      <c r="B1112" s="46">
        <v>130334.48</v>
      </c>
      <c r="C1112" s="190">
        <f>(B1112-$B$1132)/($B$1133-$B$1132)</f>
        <v>0.14708433712293825</v>
      </c>
      <c r="D1112" s="46">
        <v>10000</v>
      </c>
      <c r="E1112" s="190">
        <f>(D1112-$D$1132)/($D$1133-$D$1132)</f>
        <v>1.9970599117973539E-2</v>
      </c>
      <c r="F1112" s="46" t="s">
        <v>187</v>
      </c>
      <c r="G1112" s="192">
        <f>VLOOKUP(F1112,'DATOS DE SOPORTE'!$Y$5:$Z$8,2,FALSE)</f>
        <v>4</v>
      </c>
      <c r="H1112" s="190">
        <f>(G1112-$G$1132)/($G$1133-$G$1132)</f>
        <v>1</v>
      </c>
      <c r="I1112" s="50">
        <v>2</v>
      </c>
      <c r="J1112" s="200">
        <f t="shared" si="812"/>
        <v>2</v>
      </c>
      <c r="K1112" s="190">
        <f>(J1112-$J$1132)/($J$1133-$J$1132)</f>
        <v>0.4</v>
      </c>
      <c r="L1112" s="193" t="str">
        <f t="shared" si="813"/>
        <v>SI</v>
      </c>
      <c r="M1112" s="46" t="s">
        <v>192</v>
      </c>
      <c r="N1112" s="192">
        <f t="shared" si="814"/>
        <v>2</v>
      </c>
      <c r="O1112" s="190">
        <f>(N1112-N$1132)/(N$1133-N$1132)</f>
        <v>1</v>
      </c>
      <c r="P1112" s="46" t="s">
        <v>58</v>
      </c>
      <c r="Q1112" s="192">
        <f t="shared" si="815"/>
        <v>3</v>
      </c>
      <c r="R1112" s="190">
        <f>(Q1112-Q$1132)/(Q$1133-Q$1132)</f>
        <v>1</v>
      </c>
      <c r="S1112" s="46" t="s">
        <v>60</v>
      </c>
      <c r="T1112" s="192">
        <f t="shared" si="816"/>
        <v>2</v>
      </c>
      <c r="U1112" s="190">
        <f>(T1112-T$1132)/(T$1133-T$1132)</f>
        <v>1</v>
      </c>
      <c r="V1112" s="46" t="s">
        <v>62</v>
      </c>
      <c r="W1112" s="194">
        <f>VLOOKUP(V1112,'DATOS DE SOPORTE'!$S$5:$T$10,2,FALSE)</f>
        <v>1</v>
      </c>
      <c r="X1112" s="201">
        <f>(W1112-W$1132)/(W$1133-W$1132)</f>
        <v>0</v>
      </c>
      <c r="Y1112" s="46" t="s">
        <v>188</v>
      </c>
      <c r="Z1112" s="194">
        <f t="shared" si="817"/>
        <v>1</v>
      </c>
      <c r="AA1112" s="201">
        <f>(Z1112-Z$1132)/(Z$1133-Z$1132)</f>
        <v>0</v>
      </c>
      <c r="AB1112" s="46" t="s">
        <v>136</v>
      </c>
      <c r="AC1112" s="194">
        <f t="shared" si="818"/>
        <v>2</v>
      </c>
      <c r="AD1112" s="201">
        <f>(AC1112-AC$1132)/(AC$1133-AC$1132)</f>
        <v>1</v>
      </c>
      <c r="AE1112" s="46" t="s">
        <v>136</v>
      </c>
      <c r="AF1112" s="194">
        <f t="shared" si="819"/>
        <v>2</v>
      </c>
      <c r="AG1112" s="201">
        <f>(AF1112-AF$1132)/(AF$1133-AF$1132)</f>
        <v>1</v>
      </c>
      <c r="AH1112" s="24" t="s">
        <v>67</v>
      </c>
      <c r="AI1112" s="194">
        <f>VLOOKUP(AH1112,'DATOS DE SOPORTE'!$V$5:$W$8,2,FALSE)</f>
        <v>1</v>
      </c>
      <c r="AJ1112" s="201">
        <f>(AI1112-AI$1132)/(AI$1133-AI$1132)</f>
        <v>0</v>
      </c>
      <c r="AK1112" s="58" t="str">
        <f t="shared" si="811"/>
        <v>Bueno</v>
      </c>
      <c r="AL1112" s="196">
        <f>IFERROR(SQRT(($E1112-$E$1136)^2+($C1112-$C$1136)^2),0)</f>
        <v>6.1403339748880917E-2</v>
      </c>
      <c r="AM1112" s="197" t="str">
        <f>IF(AL1112&lt;=SMALL($AL$3:$AL$1130,1),"MAS PARECIDO","NO")</f>
        <v>NO</v>
      </c>
      <c r="AN1112" s="197" t="str">
        <f>IF(AL1112&lt;=SMALL($AL$3:$AL$1130,5),"SIMILAR","NO")</f>
        <v>NO</v>
      </c>
      <c r="AO1112" s="197" t="str">
        <f t="shared" si="820"/>
        <v>N/A</v>
      </c>
      <c r="AP1112" s="197">
        <f t="shared" si="821"/>
        <v>0</v>
      </c>
      <c r="AQ1112" s="198">
        <f t="shared" si="822"/>
        <v>0</v>
      </c>
      <c r="AR1112" s="196">
        <f>IFERROR(SQRT(($E1112-$E$1136)^2+($H1112-$H$1136)^2),0)</f>
        <v>0.66696661718973949</v>
      </c>
      <c r="AS1112" s="197" t="str">
        <f>IF(AR1112&lt;=SMALL(AR$3:AR$1130,1),"MAS PARECIDO","NO")</f>
        <v>NO</v>
      </c>
      <c r="AT1112" s="197" t="str">
        <f>IF(AR1112&lt;=SMALL(AR$3:AR$1130,5),"SIMILAR","NO")</f>
        <v>NO</v>
      </c>
      <c r="AU1112" s="197" t="str">
        <f t="shared" si="823"/>
        <v>N/A</v>
      </c>
      <c r="AV1112" s="197">
        <f t="shared" si="824"/>
        <v>0</v>
      </c>
      <c r="AW1112" s="198">
        <f t="shared" si="825"/>
        <v>0</v>
      </c>
      <c r="AX1112" s="199">
        <f>IFERROR(SQRT(($E1112-$E$1136)^2+($K1112-$K$1136)^2),0)</f>
        <v>0.20099757212732708</v>
      </c>
      <c r="AY1112" s="197" t="str">
        <f>IF(AX1112&lt;=SMALL(AX$3:AX$1130,1),"MAS PARECIDO","NO")</f>
        <v>NO</v>
      </c>
      <c r="AZ1112" s="197" t="str">
        <f>IF(AX1112&lt;=SMALL(AX$3:AX$1130,5),"SIMILAR","NO")</f>
        <v>NO</v>
      </c>
      <c r="BA1112" s="197" t="str">
        <f t="shared" si="826"/>
        <v>N/A</v>
      </c>
      <c r="BB1112" s="197">
        <f t="shared" si="827"/>
        <v>0</v>
      </c>
      <c r="BC1112" s="198">
        <f t="shared" si="828"/>
        <v>0</v>
      </c>
      <c r="BD1112" s="196">
        <f>IFERROR(SQRT(($E1112-$E$1136)^2+($O1112-$O$1136)^2),0)</f>
        <v>2.0000600018000539E-2</v>
      </c>
      <c r="BE1112" s="197" t="str">
        <f>IF(BD1112&lt;=SMALL(BD$3:BD$1130,1),"MAS PARECIDO","NO")</f>
        <v>NO</v>
      </c>
      <c r="BF1112" s="197" t="str">
        <f>IF(BD1112&lt;=SMALL(BD$3:BD$1130,5),"SIMILAR","NO")</f>
        <v>NO</v>
      </c>
      <c r="BG1112" s="197" t="str">
        <f t="shared" si="829"/>
        <v>N/A</v>
      </c>
      <c r="BH1112" s="197">
        <f t="shared" si="830"/>
        <v>0</v>
      </c>
      <c r="BI1112" s="198">
        <f t="shared" si="831"/>
        <v>0</v>
      </c>
      <c r="BJ1112" s="199">
        <f>IFERROR(SQRT(($E1112-$E$1136)^2+($R1112-$R$1136)^2),0)</f>
        <v>0.50039986410977377</v>
      </c>
      <c r="BK1112" s="197" t="str">
        <f>IF(BJ1112&lt;=SMALL(BJ$3:BJ$1130,1),"MAS PARECIDO","NO")</f>
        <v>NO</v>
      </c>
      <c r="BL1112" s="197" t="str">
        <f>IF(BJ1112&lt;=SMALL(BJ$3:BJ$1130,5),"SIMILAR","NO")</f>
        <v>NO</v>
      </c>
      <c r="BM1112" s="197" t="str">
        <f t="shared" si="832"/>
        <v>N/A</v>
      </c>
      <c r="BN1112" s="197">
        <f t="shared" si="833"/>
        <v>0</v>
      </c>
      <c r="BO1112" s="198">
        <f t="shared" si="834"/>
        <v>0</v>
      </c>
      <c r="BP1112" s="199">
        <f>IFERROR(SQRT(($E1112-$E$1136)^2+($U1112-$U$1136)^2),0)</f>
        <v>1.0001999920021396</v>
      </c>
      <c r="BQ1112" s="197" t="str">
        <f>IF(BP1112&lt;=SMALL(BP$3:BP$1130,1),"MAS PARECIDO","NO")</f>
        <v>NO</v>
      </c>
      <c r="BR1112" s="197" t="str">
        <f>IF(BP1112&lt;=SMALL(BP$3:BP$1130,5),"SIMILAR","NO")</f>
        <v>NO</v>
      </c>
      <c r="BS1112" s="197" t="str">
        <f t="shared" si="835"/>
        <v>N/A</v>
      </c>
      <c r="BT1112" s="197">
        <f t="shared" si="836"/>
        <v>0</v>
      </c>
      <c r="BU1112" s="198">
        <f t="shared" si="837"/>
        <v>0</v>
      </c>
      <c r="BV1112" s="199">
        <f>IFERROR(SQRT(($E1112-$E$1136)^2+($X1112-$X$1136)^2),0)</f>
        <v>2.0000600018000539E-2</v>
      </c>
      <c r="BW1112" s="197" t="str">
        <f>IF(BV1112&lt;=SMALL(BV$3:BV$1130,1),"MAS PARECIDO","NO")</f>
        <v>NO</v>
      </c>
      <c r="BX1112" s="197" t="str">
        <f>IF(BV1112&lt;=SMALL(BV$3:BV$1130,5),"SIMILAR","NO")</f>
        <v>NO</v>
      </c>
      <c r="BY1112" s="197" t="str">
        <f t="shared" si="838"/>
        <v>N/A</v>
      </c>
      <c r="BZ1112" s="197">
        <f t="shared" si="839"/>
        <v>0</v>
      </c>
      <c r="CA1112" s="198">
        <f t="shared" si="840"/>
        <v>0</v>
      </c>
      <c r="CB1112" s="199">
        <f>IFERROR(SQRT(($E1112-$E$1136)^2+($AA1112-$AA$1136)^2),0)</f>
        <v>2.0000600018000539E-2</v>
      </c>
      <c r="CC1112" s="197" t="str">
        <f>IF(CB1112&lt;=SMALL(CB$3:CB$1130,1),"MAS PARECIDO","NO")</f>
        <v>NO</v>
      </c>
      <c r="CD1112" s="197" t="str">
        <f>IF(CB1112&lt;=SMALL(CB$3:CB$1130,5),"SIMILAR","NO")</f>
        <v>NO</v>
      </c>
      <c r="CE1112" s="197" t="str">
        <f t="shared" si="841"/>
        <v>N/A</v>
      </c>
      <c r="CF1112" s="197">
        <f t="shared" si="842"/>
        <v>0</v>
      </c>
      <c r="CG1112" s="198">
        <f t="shared" si="843"/>
        <v>0</v>
      </c>
      <c r="CH1112" s="199">
        <f>IFERROR(SQRT(($E1112-$E$1136)^2+($AD1112-$AD$1136)^2),0)</f>
        <v>2.0000600018000539E-2</v>
      </c>
      <c r="CI1112" s="197" t="str">
        <f>IF(CH1112&lt;=SMALL(CH$3:CH$1130,1),"MAS PARECIDO","NO")</f>
        <v>NO</v>
      </c>
      <c r="CJ1112" s="197" t="str">
        <f>IF(CH1112&lt;=SMALL(CH$3:CH$1130,5),"SIMILAR","NO")</f>
        <v>NO</v>
      </c>
      <c r="CK1112" s="197" t="str">
        <f t="shared" si="844"/>
        <v>N/A</v>
      </c>
      <c r="CL1112" s="197">
        <f t="shared" si="845"/>
        <v>0</v>
      </c>
      <c r="CM1112" s="198">
        <f t="shared" si="846"/>
        <v>0</v>
      </c>
      <c r="CN1112" s="199">
        <f>IFERROR(SQRT(($E1112-$E$1136)^2+($AG1112-$AG$1136)^2),0)</f>
        <v>2.0000600018000539E-2</v>
      </c>
      <c r="CO1112" s="197" t="str">
        <f>IF(CN1112&lt;=SMALL(CN$3:CN$1130,1),"MAS PARECIDO","NO")</f>
        <v>NO</v>
      </c>
      <c r="CP1112" s="197" t="str">
        <f>IF(CN1112&lt;=SMALL(CN$3:CN$1130,5),"SIMILAR","NO")</f>
        <v>NO</v>
      </c>
      <c r="CQ1112" s="197" t="str">
        <f t="shared" si="847"/>
        <v>N/A</v>
      </c>
      <c r="CR1112" s="197">
        <f t="shared" si="848"/>
        <v>0</v>
      </c>
      <c r="CS1112" s="198">
        <f t="shared" si="849"/>
        <v>0</v>
      </c>
      <c r="CT1112" s="199">
        <f>IFERROR(SQRT(($E1112-$E$1136)^2+($AJ1112-$AJ$1136)^2),0)</f>
        <v>2.0000600018000539E-2</v>
      </c>
      <c r="CU1112" s="197" t="str">
        <f>IF(CT1112&lt;=SMALL(CT$3:CT$1130,1),"MAS PARECIDO","NO")</f>
        <v>NO</v>
      </c>
      <c r="CV1112" s="197" t="str">
        <f>IF(CT1112&lt;=SMALL(CT$3:CT$1130,5),"SIMILAR","NO")</f>
        <v>NO</v>
      </c>
      <c r="CW1112" s="197" t="str">
        <f t="shared" si="850"/>
        <v>N/A</v>
      </c>
      <c r="CX1112" s="197">
        <f t="shared" si="851"/>
        <v>0</v>
      </c>
      <c r="CY1112" s="198">
        <f t="shared" si="852"/>
        <v>0</v>
      </c>
      <c r="CZ1112" s="2">
        <v>0</v>
      </c>
      <c r="DA1112" s="2" t="s">
        <v>2917</v>
      </c>
      <c r="DB1112" s="2">
        <v>0</v>
      </c>
      <c r="DC1112" s="2" t="s">
        <v>189</v>
      </c>
    </row>
    <row r="1113" spans="1:107">
      <c r="A1113" s="24" t="s">
        <v>1255</v>
      </c>
      <c r="B1113" s="46">
        <v>78702.350000000006</v>
      </c>
      <c r="C1113" s="190">
        <f>(B1113-$B$1132)/($B$1133-$B$1132)</f>
        <v>8.6730858470548844E-2</v>
      </c>
      <c r="D1113" s="46">
        <v>11000</v>
      </c>
      <c r="E1113" s="190">
        <f>(D1113-$D$1132)/($D$1133-$D$1132)</f>
        <v>2.1970659119773594E-2</v>
      </c>
      <c r="F1113" s="46" t="s">
        <v>53</v>
      </c>
      <c r="G1113" s="192">
        <f>VLOOKUP(F1113,'DATOS DE SOPORTE'!$Y$5:$Z$8,2,FALSE)</f>
        <v>2</v>
      </c>
      <c r="H1113" s="190">
        <f>(G1113-$G$1132)/($G$1133-$G$1132)</f>
        <v>0.33333333333333331</v>
      </c>
      <c r="I1113" s="50">
        <v>2</v>
      </c>
      <c r="J1113" s="200">
        <f t="shared" si="812"/>
        <v>2</v>
      </c>
      <c r="K1113" s="190">
        <f>(J1113-$J$1132)/($J$1133-$J$1132)</f>
        <v>0.4</v>
      </c>
      <c r="L1113" s="193" t="str">
        <f t="shared" si="813"/>
        <v>SI</v>
      </c>
      <c r="M1113" s="46" t="s">
        <v>192</v>
      </c>
      <c r="N1113" s="192">
        <f t="shared" si="814"/>
        <v>2</v>
      </c>
      <c r="O1113" s="190">
        <f>(N1113-N$1132)/(N$1133-N$1132)</f>
        <v>1</v>
      </c>
      <c r="P1113" s="46" t="s">
        <v>58</v>
      </c>
      <c r="Q1113" s="192">
        <f t="shared" si="815"/>
        <v>3</v>
      </c>
      <c r="R1113" s="190">
        <f>(Q1113-Q$1132)/(Q$1133-Q$1132)</f>
        <v>1</v>
      </c>
      <c r="S1113" s="46" t="s">
        <v>60</v>
      </c>
      <c r="T1113" s="192">
        <f t="shared" si="816"/>
        <v>2</v>
      </c>
      <c r="U1113" s="190">
        <f>(T1113-T$1132)/(T$1133-T$1132)</f>
        <v>1</v>
      </c>
      <c r="V1113" s="46" t="s">
        <v>62</v>
      </c>
      <c r="W1113" s="194">
        <f>VLOOKUP(V1113,'DATOS DE SOPORTE'!$S$5:$T$10,2,FALSE)</f>
        <v>1</v>
      </c>
      <c r="X1113" s="201">
        <f>(W1113-W$1132)/(W$1133-W$1132)</f>
        <v>0</v>
      </c>
      <c r="Y1113" s="46" t="s">
        <v>188</v>
      </c>
      <c r="Z1113" s="194">
        <f t="shared" si="817"/>
        <v>1</v>
      </c>
      <c r="AA1113" s="201">
        <f>(Z1113-Z$1132)/(Z$1133-Z$1132)</f>
        <v>0</v>
      </c>
      <c r="AB1113" s="46" t="s">
        <v>188</v>
      </c>
      <c r="AC1113" s="194">
        <f t="shared" si="818"/>
        <v>1</v>
      </c>
      <c r="AD1113" s="201">
        <f>(AC1113-AC$1132)/(AC$1133-AC$1132)</f>
        <v>0</v>
      </c>
      <c r="AE1113" s="46" t="s">
        <v>188</v>
      </c>
      <c r="AF1113" s="194">
        <f t="shared" si="819"/>
        <v>1</v>
      </c>
      <c r="AG1113" s="201">
        <f>(AF1113-AF$1132)/(AF$1133-AF$1132)</f>
        <v>0</v>
      </c>
      <c r="AH1113" s="24" t="s">
        <v>67</v>
      </c>
      <c r="AI1113" s="194">
        <f>VLOOKUP(AH1113,'DATOS DE SOPORTE'!$V$5:$W$8,2,FALSE)</f>
        <v>1</v>
      </c>
      <c r="AJ1113" s="201">
        <f>(AI1113-AI$1132)/(AI$1133-AI$1132)</f>
        <v>0</v>
      </c>
      <c r="AK1113" s="58" t="str">
        <f t="shared" si="811"/>
        <v>Bueno</v>
      </c>
      <c r="AL1113" s="196">
        <f>IFERROR(SQRT(($E1113-$E$1136)^2+($C1113-$C$1136)^2),0)</f>
        <v>0.12043471928714101</v>
      </c>
      <c r="AM1113" s="197" t="str">
        <f>IF(AL1113&lt;=SMALL($AL$3:$AL$1130,1),"MAS PARECIDO","NO")</f>
        <v>NO</v>
      </c>
      <c r="AN1113" s="197" t="str">
        <f>IF(AL1113&lt;=SMALL($AL$3:$AL$1130,5),"SIMILAR","NO")</f>
        <v>NO</v>
      </c>
      <c r="AO1113" s="197" t="str">
        <f t="shared" si="820"/>
        <v>N/A</v>
      </c>
      <c r="AP1113" s="197">
        <f t="shared" si="821"/>
        <v>0</v>
      </c>
      <c r="AQ1113" s="198">
        <f t="shared" si="822"/>
        <v>0</v>
      </c>
      <c r="AR1113" s="196">
        <f>IFERROR(SQRT(($E1113-$E$1136)^2+($H1113-$H$1136)^2),0)</f>
        <v>2.2000660019800593E-2</v>
      </c>
      <c r="AS1113" s="197" t="str">
        <f>IF(AR1113&lt;=SMALL(AR$3:AR$1130,1),"MAS PARECIDO","NO")</f>
        <v>NO</v>
      </c>
      <c r="AT1113" s="197" t="str">
        <f>IF(AR1113&lt;=SMALL(AR$3:AR$1130,5),"SIMILAR","NO")</f>
        <v>NO</v>
      </c>
      <c r="AU1113" s="197" t="str">
        <f t="shared" si="823"/>
        <v>N/A</v>
      </c>
      <c r="AV1113" s="197">
        <f t="shared" si="824"/>
        <v>0</v>
      </c>
      <c r="AW1113" s="198">
        <f t="shared" si="825"/>
        <v>0</v>
      </c>
      <c r="AX1113" s="199">
        <f>IFERROR(SQRT(($E1113-$E$1136)^2+($K1113-$K$1136)^2),0)</f>
        <v>0.20120643389640119</v>
      </c>
      <c r="AY1113" s="197" t="str">
        <f>IF(AX1113&lt;=SMALL(AX$3:AX$1130,1),"MAS PARECIDO","NO")</f>
        <v>NO</v>
      </c>
      <c r="AZ1113" s="197" t="str">
        <f>IF(AX1113&lt;=SMALL(AX$3:AX$1130,5),"SIMILAR","NO")</f>
        <v>NO</v>
      </c>
      <c r="BA1113" s="197" t="str">
        <f t="shared" si="826"/>
        <v>N/A</v>
      </c>
      <c r="BB1113" s="197">
        <f t="shared" si="827"/>
        <v>0</v>
      </c>
      <c r="BC1113" s="198">
        <f t="shared" si="828"/>
        <v>0</v>
      </c>
      <c r="BD1113" s="196">
        <f>IFERROR(SQRT(($E1113-$E$1136)^2+($O1113-$O$1136)^2),0)</f>
        <v>2.2000660019800593E-2</v>
      </c>
      <c r="BE1113" s="197" t="str">
        <f>IF(BD1113&lt;=SMALL(BD$3:BD$1130,1),"MAS PARECIDO","NO")</f>
        <v>NO</v>
      </c>
      <c r="BF1113" s="197" t="str">
        <f>IF(BD1113&lt;=SMALL(BD$3:BD$1130,5),"SIMILAR","NO")</f>
        <v>NO</v>
      </c>
      <c r="BG1113" s="197" t="str">
        <f t="shared" si="829"/>
        <v>N/A</v>
      </c>
      <c r="BH1113" s="197">
        <f t="shared" si="830"/>
        <v>0</v>
      </c>
      <c r="BI1113" s="198">
        <f t="shared" si="831"/>
        <v>0</v>
      </c>
      <c r="BJ1113" s="199">
        <f>IFERROR(SQRT(($E1113-$E$1136)^2+($R1113-$R$1136)^2),0)</f>
        <v>0.50048379498372053</v>
      </c>
      <c r="BK1113" s="197" t="str">
        <f>IF(BJ1113&lt;=SMALL(BJ$3:BJ$1130,1),"MAS PARECIDO","NO")</f>
        <v>NO</v>
      </c>
      <c r="BL1113" s="197" t="str">
        <f>IF(BJ1113&lt;=SMALL(BJ$3:BJ$1130,5),"SIMILAR","NO")</f>
        <v>NO</v>
      </c>
      <c r="BM1113" s="197" t="str">
        <f t="shared" si="832"/>
        <v>N/A</v>
      </c>
      <c r="BN1113" s="197">
        <f t="shared" si="833"/>
        <v>0</v>
      </c>
      <c r="BO1113" s="198">
        <f t="shared" si="834"/>
        <v>0</v>
      </c>
      <c r="BP1113" s="199">
        <f>IFERROR(SQRT(($E1113-$E$1136)^2+($U1113-$U$1136)^2),0)</f>
        <v>1.0002419852422246</v>
      </c>
      <c r="BQ1113" s="197" t="str">
        <f>IF(BP1113&lt;=SMALL(BP$3:BP$1130,1),"MAS PARECIDO","NO")</f>
        <v>NO</v>
      </c>
      <c r="BR1113" s="197" t="str">
        <f>IF(BP1113&lt;=SMALL(BP$3:BP$1130,5),"SIMILAR","NO")</f>
        <v>NO</v>
      </c>
      <c r="BS1113" s="197" t="str">
        <f t="shared" si="835"/>
        <v>N/A</v>
      </c>
      <c r="BT1113" s="197">
        <f t="shared" si="836"/>
        <v>0</v>
      </c>
      <c r="BU1113" s="198">
        <f t="shared" si="837"/>
        <v>0</v>
      </c>
      <c r="BV1113" s="199">
        <f>IFERROR(SQRT(($E1113-$E$1136)^2+($X1113-$X$1136)^2),0)</f>
        <v>2.2000660019800593E-2</v>
      </c>
      <c r="BW1113" s="197" t="str">
        <f>IF(BV1113&lt;=SMALL(BV$3:BV$1130,1),"MAS PARECIDO","NO")</f>
        <v>NO</v>
      </c>
      <c r="BX1113" s="197" t="str">
        <f>IF(BV1113&lt;=SMALL(BV$3:BV$1130,5),"SIMILAR","NO")</f>
        <v>NO</v>
      </c>
      <c r="BY1113" s="197" t="str">
        <f t="shared" si="838"/>
        <v>N/A</v>
      </c>
      <c r="BZ1113" s="197">
        <f t="shared" si="839"/>
        <v>0</v>
      </c>
      <c r="CA1113" s="198">
        <f t="shared" si="840"/>
        <v>0</v>
      </c>
      <c r="CB1113" s="199">
        <f>IFERROR(SQRT(($E1113-$E$1136)^2+($AA1113-$AA$1136)^2),0)</f>
        <v>2.2000660019800593E-2</v>
      </c>
      <c r="CC1113" s="197" t="str">
        <f>IF(CB1113&lt;=SMALL(CB$3:CB$1130,1),"MAS PARECIDO","NO")</f>
        <v>NO</v>
      </c>
      <c r="CD1113" s="197" t="str">
        <f>IF(CB1113&lt;=SMALL(CB$3:CB$1130,5),"SIMILAR","NO")</f>
        <v>NO</v>
      </c>
      <c r="CE1113" s="197" t="str">
        <f t="shared" si="841"/>
        <v>N/A</v>
      </c>
      <c r="CF1113" s="197">
        <f t="shared" si="842"/>
        <v>0</v>
      </c>
      <c r="CG1113" s="198">
        <f t="shared" si="843"/>
        <v>0</v>
      </c>
      <c r="CH1113" s="199">
        <f>IFERROR(SQRT(($E1113-$E$1136)^2+($AD1113-$AD$1136)^2),0)</f>
        <v>1.0002419852422246</v>
      </c>
      <c r="CI1113" s="197" t="str">
        <f>IF(CH1113&lt;=SMALL(CH$3:CH$1130,1),"MAS PARECIDO","NO")</f>
        <v>NO</v>
      </c>
      <c r="CJ1113" s="197" t="str">
        <f>IF(CH1113&lt;=SMALL(CH$3:CH$1130,5),"SIMILAR","NO")</f>
        <v>NO</v>
      </c>
      <c r="CK1113" s="197" t="str">
        <f t="shared" si="844"/>
        <v>N/A</v>
      </c>
      <c r="CL1113" s="197">
        <f t="shared" si="845"/>
        <v>0</v>
      </c>
      <c r="CM1113" s="198">
        <f t="shared" si="846"/>
        <v>0</v>
      </c>
      <c r="CN1113" s="199">
        <f>IFERROR(SQRT(($E1113-$E$1136)^2+($AG1113-$AG$1136)^2),0)</f>
        <v>1.0002419852422246</v>
      </c>
      <c r="CO1113" s="197" t="str">
        <f>IF(CN1113&lt;=SMALL(CN$3:CN$1130,1),"MAS PARECIDO","NO")</f>
        <v>NO</v>
      </c>
      <c r="CP1113" s="197" t="str">
        <f>IF(CN1113&lt;=SMALL(CN$3:CN$1130,5),"SIMILAR","NO")</f>
        <v>NO</v>
      </c>
      <c r="CQ1113" s="197" t="str">
        <f t="shared" si="847"/>
        <v>N/A</v>
      </c>
      <c r="CR1113" s="197">
        <f t="shared" si="848"/>
        <v>0</v>
      </c>
      <c r="CS1113" s="198">
        <f t="shared" si="849"/>
        <v>0</v>
      </c>
      <c r="CT1113" s="199">
        <f>IFERROR(SQRT(($E1113-$E$1136)^2+($AJ1113-$AJ$1136)^2),0)</f>
        <v>2.2000660019800593E-2</v>
      </c>
      <c r="CU1113" s="197" t="str">
        <f>IF(CT1113&lt;=SMALL(CT$3:CT$1130,1),"MAS PARECIDO","NO")</f>
        <v>NO</v>
      </c>
      <c r="CV1113" s="197" t="str">
        <f>IF(CT1113&lt;=SMALL(CT$3:CT$1130,5),"SIMILAR","NO")</f>
        <v>NO</v>
      </c>
      <c r="CW1113" s="197" t="str">
        <f t="shared" si="850"/>
        <v>N/A</v>
      </c>
      <c r="CX1113" s="197">
        <f t="shared" si="851"/>
        <v>0</v>
      </c>
      <c r="CY1113" s="198">
        <f t="shared" si="852"/>
        <v>0</v>
      </c>
      <c r="CZ1113" s="2">
        <v>0</v>
      </c>
      <c r="DA1113" s="2" t="s">
        <v>2918</v>
      </c>
      <c r="DB1113" s="2">
        <v>0</v>
      </c>
      <c r="DC1113" s="2" t="s">
        <v>189</v>
      </c>
    </row>
    <row r="1114" spans="1:107">
      <c r="A1114" s="24" t="s">
        <v>1256</v>
      </c>
      <c r="B1114" s="46">
        <v>155146.57999999999</v>
      </c>
      <c r="C1114" s="190">
        <f>(B1114-$B$1132)/($B$1133-$B$1132)</f>
        <v>0.17608752850146461</v>
      </c>
      <c r="D1114" s="46">
        <v>60000</v>
      </c>
      <c r="E1114" s="190">
        <f>(D1114-$D$1132)/($D$1133-$D$1132)</f>
        <v>0.11997359920797623</v>
      </c>
      <c r="F1114" s="46" t="s">
        <v>203</v>
      </c>
      <c r="G1114" s="192">
        <f>VLOOKUP(F1114,'DATOS DE SOPORTE'!$Y$5:$Z$8,2,FALSE)</f>
        <v>3</v>
      </c>
      <c r="H1114" s="190">
        <f>(G1114-$G$1132)/($G$1133-$G$1132)</f>
        <v>0.66666666666666663</v>
      </c>
      <c r="I1114" s="50">
        <v>2</v>
      </c>
      <c r="J1114" s="200">
        <f t="shared" si="812"/>
        <v>2</v>
      </c>
      <c r="K1114" s="190">
        <f>(J1114-$J$1132)/($J$1133-$J$1132)</f>
        <v>0.4</v>
      </c>
      <c r="L1114" s="193" t="str">
        <f t="shared" si="813"/>
        <v>SI</v>
      </c>
      <c r="M1114" s="46" t="s">
        <v>192</v>
      </c>
      <c r="N1114" s="192">
        <f t="shared" si="814"/>
        <v>2</v>
      </c>
      <c r="O1114" s="190">
        <f>(N1114-N$1132)/(N$1133-N$1132)</f>
        <v>1</v>
      </c>
      <c r="P1114" s="46" t="s">
        <v>196</v>
      </c>
      <c r="Q1114" s="192">
        <f t="shared" si="815"/>
        <v>1</v>
      </c>
      <c r="R1114" s="190">
        <f>(Q1114-Q$1132)/(Q$1133-Q$1132)</f>
        <v>0</v>
      </c>
      <c r="S1114" s="46" t="s">
        <v>194</v>
      </c>
      <c r="T1114" s="192">
        <f t="shared" si="816"/>
        <v>1</v>
      </c>
      <c r="U1114" s="190">
        <f>(T1114-T$1132)/(T$1133-T$1132)</f>
        <v>0</v>
      </c>
      <c r="V1114" s="46" t="s">
        <v>62</v>
      </c>
      <c r="W1114" s="194">
        <f>VLOOKUP(V1114,'DATOS DE SOPORTE'!$S$5:$T$10,2,FALSE)</f>
        <v>1</v>
      </c>
      <c r="X1114" s="201">
        <f>(W1114-W$1132)/(W$1133-W$1132)</f>
        <v>0</v>
      </c>
      <c r="Y1114" s="46" t="s">
        <v>188</v>
      </c>
      <c r="Z1114" s="194">
        <f t="shared" si="817"/>
        <v>1</v>
      </c>
      <c r="AA1114" s="201">
        <f>(Z1114-Z$1132)/(Z$1133-Z$1132)</f>
        <v>0</v>
      </c>
      <c r="AB1114" s="46" t="s">
        <v>136</v>
      </c>
      <c r="AC1114" s="194">
        <f t="shared" si="818"/>
        <v>2</v>
      </c>
      <c r="AD1114" s="201">
        <f>(AC1114-AC$1132)/(AC$1133-AC$1132)</f>
        <v>1</v>
      </c>
      <c r="AE1114" s="46" t="s">
        <v>188</v>
      </c>
      <c r="AF1114" s="194">
        <f t="shared" si="819"/>
        <v>1</v>
      </c>
      <c r="AG1114" s="201">
        <f>(AF1114-AF$1132)/(AF$1133-AF$1132)</f>
        <v>0</v>
      </c>
      <c r="AH1114" s="24" t="s">
        <v>67</v>
      </c>
      <c r="AI1114" s="194">
        <f>VLOOKUP(AH1114,'DATOS DE SOPORTE'!$V$5:$W$8,2,FALSE)</f>
        <v>1</v>
      </c>
      <c r="AJ1114" s="201">
        <f>(AI1114-AI$1132)/(AI$1133-AI$1132)</f>
        <v>0</v>
      </c>
      <c r="AK1114" s="58" t="str">
        <f t="shared" si="811"/>
        <v>Bueno</v>
      </c>
      <c r="AL1114" s="196">
        <f>IFERROR(SQRT(($E1114-$E$1136)^2+($C1114-$C$1136)^2),0)</f>
        <v>0.12347004965084003</v>
      </c>
      <c r="AM1114" s="197" t="str">
        <f>IF(AL1114&lt;=SMALL($AL$3:$AL$1130,1),"MAS PARECIDO","NO")</f>
        <v>NO</v>
      </c>
      <c r="AN1114" s="197" t="str">
        <f>IF(AL1114&lt;=SMALL($AL$3:$AL$1130,5),"SIMILAR","NO")</f>
        <v>NO</v>
      </c>
      <c r="AO1114" s="197" t="str">
        <f t="shared" si="820"/>
        <v>N/A</v>
      </c>
      <c r="AP1114" s="197">
        <f t="shared" si="821"/>
        <v>0</v>
      </c>
      <c r="AQ1114" s="198">
        <f t="shared" si="822"/>
        <v>0</v>
      </c>
      <c r="AR1114" s="196">
        <f>IFERROR(SQRT(($E1114-$E$1136)^2+($H1114-$H$1136)^2),0)</f>
        <v>0.35427669292516639</v>
      </c>
      <c r="AS1114" s="197" t="str">
        <f>IF(AR1114&lt;=SMALL(AR$3:AR$1130,1),"MAS PARECIDO","NO")</f>
        <v>NO</v>
      </c>
      <c r="AT1114" s="197" t="str">
        <f>IF(AR1114&lt;=SMALL(AR$3:AR$1130,5),"SIMILAR","NO")</f>
        <v>NO</v>
      </c>
      <c r="AU1114" s="197" t="str">
        <f t="shared" si="823"/>
        <v>N/A</v>
      </c>
      <c r="AV1114" s="197">
        <f t="shared" si="824"/>
        <v>0</v>
      </c>
      <c r="AW1114" s="198">
        <f t="shared" si="825"/>
        <v>0</v>
      </c>
      <c r="AX1114" s="199">
        <f>IFERROR(SQRT(($E1114-$E$1136)^2+($K1114-$K$1136)^2),0)</f>
        <v>0.23323992805452834</v>
      </c>
      <c r="AY1114" s="197" t="str">
        <f>IF(AX1114&lt;=SMALL(AX$3:AX$1130,1),"MAS PARECIDO","NO")</f>
        <v>NO</v>
      </c>
      <c r="AZ1114" s="197" t="str">
        <f>IF(AX1114&lt;=SMALL(AX$3:AX$1130,5),"SIMILAR","NO")</f>
        <v>NO</v>
      </c>
      <c r="BA1114" s="197" t="str">
        <f t="shared" si="826"/>
        <v>N/A</v>
      </c>
      <c r="BB1114" s="197">
        <f t="shared" si="827"/>
        <v>0</v>
      </c>
      <c r="BC1114" s="198">
        <f t="shared" si="828"/>
        <v>0</v>
      </c>
      <c r="BD1114" s="196">
        <f>IFERROR(SQRT(($E1114-$E$1136)^2+($O1114-$O$1136)^2),0)</f>
        <v>0.12000360010800323</v>
      </c>
      <c r="BE1114" s="197" t="str">
        <f>IF(BD1114&lt;=SMALL(BD$3:BD$1130,1),"MAS PARECIDO","NO")</f>
        <v>NO</v>
      </c>
      <c r="BF1114" s="197" t="str">
        <f>IF(BD1114&lt;=SMALL(BD$3:BD$1130,5),"SIMILAR","NO")</f>
        <v>NO</v>
      </c>
      <c r="BG1114" s="197" t="str">
        <f t="shared" si="829"/>
        <v>N/A</v>
      </c>
      <c r="BH1114" s="197">
        <f t="shared" si="830"/>
        <v>0</v>
      </c>
      <c r="BI1114" s="198">
        <f t="shared" si="831"/>
        <v>0</v>
      </c>
      <c r="BJ1114" s="199">
        <f>IFERROR(SQRT(($E1114-$E$1136)^2+($R1114-$R$1136)^2),0)</f>
        <v>0.51419924546704809</v>
      </c>
      <c r="BK1114" s="197" t="str">
        <f>IF(BJ1114&lt;=SMALL(BJ$3:BJ$1130,1),"MAS PARECIDO","NO")</f>
        <v>NO</v>
      </c>
      <c r="BL1114" s="197" t="str">
        <f>IF(BJ1114&lt;=SMALL(BJ$3:BJ$1130,5),"SIMILAR","NO")</f>
        <v>NO</v>
      </c>
      <c r="BM1114" s="197" t="str">
        <f t="shared" si="832"/>
        <v>N/A</v>
      </c>
      <c r="BN1114" s="197">
        <f t="shared" si="833"/>
        <v>0</v>
      </c>
      <c r="BO1114" s="198">
        <f t="shared" si="834"/>
        <v>0</v>
      </c>
      <c r="BP1114" s="199">
        <f>IFERROR(SQRT(($E1114-$E$1136)^2+($U1114-$U$1136)^2),0)</f>
        <v>0.12000360010800323</v>
      </c>
      <c r="BQ1114" s="197" t="str">
        <f>IF(BP1114&lt;=SMALL(BP$3:BP$1130,1),"MAS PARECIDO","NO")</f>
        <v>NO</v>
      </c>
      <c r="BR1114" s="197" t="str">
        <f>IF(BP1114&lt;=SMALL(BP$3:BP$1130,5),"SIMILAR","NO")</f>
        <v>NO</v>
      </c>
      <c r="BS1114" s="197" t="str">
        <f t="shared" si="835"/>
        <v>N/A</v>
      </c>
      <c r="BT1114" s="197">
        <f t="shared" si="836"/>
        <v>0</v>
      </c>
      <c r="BU1114" s="198">
        <f t="shared" si="837"/>
        <v>0</v>
      </c>
      <c r="BV1114" s="199">
        <f>IFERROR(SQRT(($E1114-$E$1136)^2+($X1114-$X$1136)^2),0)</f>
        <v>0.12000360010800323</v>
      </c>
      <c r="BW1114" s="197" t="str">
        <f>IF(BV1114&lt;=SMALL(BV$3:BV$1130,1),"MAS PARECIDO","NO")</f>
        <v>NO</v>
      </c>
      <c r="BX1114" s="197" t="str">
        <f>IF(BV1114&lt;=SMALL(BV$3:BV$1130,5),"SIMILAR","NO")</f>
        <v>NO</v>
      </c>
      <c r="BY1114" s="197" t="str">
        <f t="shared" si="838"/>
        <v>N/A</v>
      </c>
      <c r="BZ1114" s="197">
        <f t="shared" si="839"/>
        <v>0</v>
      </c>
      <c r="CA1114" s="198">
        <f t="shared" si="840"/>
        <v>0</v>
      </c>
      <c r="CB1114" s="199">
        <f>IFERROR(SQRT(($E1114-$E$1136)^2+($AA1114-$AA$1136)^2),0)</f>
        <v>0.12000360010800323</v>
      </c>
      <c r="CC1114" s="197" t="str">
        <f>IF(CB1114&lt;=SMALL(CB$3:CB$1130,1),"MAS PARECIDO","NO")</f>
        <v>NO</v>
      </c>
      <c r="CD1114" s="197" t="str">
        <f>IF(CB1114&lt;=SMALL(CB$3:CB$1130,5),"SIMILAR","NO")</f>
        <v>NO</v>
      </c>
      <c r="CE1114" s="197" t="str">
        <f t="shared" si="841"/>
        <v>N/A</v>
      </c>
      <c r="CF1114" s="197">
        <f t="shared" si="842"/>
        <v>0</v>
      </c>
      <c r="CG1114" s="198">
        <f t="shared" si="843"/>
        <v>0</v>
      </c>
      <c r="CH1114" s="199">
        <f>IFERROR(SQRT(($E1114-$E$1136)^2+($AD1114-$AD$1136)^2),0)</f>
        <v>0.12000360010800323</v>
      </c>
      <c r="CI1114" s="197" t="str">
        <f>IF(CH1114&lt;=SMALL(CH$3:CH$1130,1),"MAS PARECIDO","NO")</f>
        <v>NO</v>
      </c>
      <c r="CJ1114" s="197" t="str">
        <f>IF(CH1114&lt;=SMALL(CH$3:CH$1130,5),"SIMILAR","NO")</f>
        <v>NO</v>
      </c>
      <c r="CK1114" s="197" t="str">
        <f t="shared" si="844"/>
        <v>N/A</v>
      </c>
      <c r="CL1114" s="197">
        <f t="shared" si="845"/>
        <v>0</v>
      </c>
      <c r="CM1114" s="198">
        <f t="shared" si="846"/>
        <v>0</v>
      </c>
      <c r="CN1114" s="199">
        <f>IFERROR(SQRT(($E1114-$E$1136)^2+($AG1114-$AG$1136)^2),0)</f>
        <v>1.007174693903139</v>
      </c>
      <c r="CO1114" s="197" t="str">
        <f>IF(CN1114&lt;=SMALL(CN$3:CN$1130,1),"MAS PARECIDO","NO")</f>
        <v>NO</v>
      </c>
      <c r="CP1114" s="197" t="str">
        <f>IF(CN1114&lt;=SMALL(CN$3:CN$1130,5),"SIMILAR","NO")</f>
        <v>NO</v>
      </c>
      <c r="CQ1114" s="197" t="str">
        <f t="shared" si="847"/>
        <v>N/A</v>
      </c>
      <c r="CR1114" s="197">
        <f t="shared" si="848"/>
        <v>0</v>
      </c>
      <c r="CS1114" s="198">
        <f t="shared" si="849"/>
        <v>0</v>
      </c>
      <c r="CT1114" s="199">
        <f>IFERROR(SQRT(($E1114-$E$1136)^2+($AJ1114-$AJ$1136)^2),0)</f>
        <v>0.12000360010800323</v>
      </c>
      <c r="CU1114" s="197" t="str">
        <f>IF(CT1114&lt;=SMALL(CT$3:CT$1130,1),"MAS PARECIDO","NO")</f>
        <v>NO</v>
      </c>
      <c r="CV1114" s="197" t="str">
        <f>IF(CT1114&lt;=SMALL(CT$3:CT$1130,5),"SIMILAR","NO")</f>
        <v>NO</v>
      </c>
      <c r="CW1114" s="197" t="str">
        <f t="shared" si="850"/>
        <v>N/A</v>
      </c>
      <c r="CX1114" s="197">
        <f t="shared" si="851"/>
        <v>0</v>
      </c>
      <c r="CY1114" s="198">
        <f t="shared" si="852"/>
        <v>0</v>
      </c>
      <c r="CZ1114" s="2">
        <v>0</v>
      </c>
      <c r="DA1114" s="2" t="s">
        <v>2919</v>
      </c>
      <c r="DB1114" s="2">
        <v>0</v>
      </c>
      <c r="DC1114" s="2" t="s">
        <v>189</v>
      </c>
    </row>
    <row r="1115" spans="1:107">
      <c r="A1115" s="24" t="s">
        <v>1257</v>
      </c>
      <c r="B1115" s="46">
        <v>91000</v>
      </c>
      <c r="C1115" s="190">
        <f>(B1115-$B$1132)/($B$1133-$B$1132)</f>
        <v>0.10110574396819452</v>
      </c>
      <c r="D1115" s="46">
        <v>22000</v>
      </c>
      <c r="E1115" s="190">
        <f>(D1115-$D$1132)/($D$1133-$D$1132)</f>
        <v>4.3971319139574187E-2</v>
      </c>
      <c r="F1115" s="46" t="s">
        <v>53</v>
      </c>
      <c r="G1115" s="192">
        <f>VLOOKUP(F1115,'DATOS DE SOPORTE'!$Y$5:$Z$8,2,FALSE)</f>
        <v>2</v>
      </c>
      <c r="H1115" s="190">
        <f>(G1115-$G$1132)/($G$1133-$G$1132)</f>
        <v>0.33333333333333331</v>
      </c>
      <c r="I1115" s="50">
        <v>0</v>
      </c>
      <c r="J1115" s="200">
        <f t="shared" si="812"/>
        <v>0</v>
      </c>
      <c r="K1115" s="190">
        <f>(J1115-$J$1132)/($J$1133-$J$1132)</f>
        <v>0</v>
      </c>
      <c r="L1115" s="193" t="str">
        <f t="shared" si="813"/>
        <v>NO</v>
      </c>
      <c r="M1115" s="46" t="s">
        <v>192</v>
      </c>
      <c r="N1115" s="192">
        <f t="shared" si="814"/>
        <v>2</v>
      </c>
      <c r="O1115" s="190">
        <f>(N1115-N$1132)/(N$1133-N$1132)</f>
        <v>1</v>
      </c>
      <c r="P1115" s="46" t="s">
        <v>58</v>
      </c>
      <c r="Q1115" s="192">
        <f t="shared" si="815"/>
        <v>3</v>
      </c>
      <c r="R1115" s="190">
        <f>(Q1115-Q$1132)/(Q$1133-Q$1132)</f>
        <v>1</v>
      </c>
      <c r="S1115" s="46" t="s">
        <v>194</v>
      </c>
      <c r="T1115" s="192">
        <f t="shared" si="816"/>
        <v>1</v>
      </c>
      <c r="U1115" s="190">
        <f>(T1115-T$1132)/(T$1133-T$1132)</f>
        <v>0</v>
      </c>
      <c r="V1115" s="46" t="s">
        <v>62</v>
      </c>
      <c r="W1115" s="194">
        <f>VLOOKUP(V1115,'DATOS DE SOPORTE'!$S$5:$T$10,2,FALSE)</f>
        <v>1</v>
      </c>
      <c r="X1115" s="201">
        <f>(W1115-W$1132)/(W$1133-W$1132)</f>
        <v>0</v>
      </c>
      <c r="Y1115" s="46" t="s">
        <v>188</v>
      </c>
      <c r="Z1115" s="194">
        <f t="shared" si="817"/>
        <v>1</v>
      </c>
      <c r="AA1115" s="201">
        <f>(Z1115-Z$1132)/(Z$1133-Z$1132)</f>
        <v>0</v>
      </c>
      <c r="AB1115" s="46" t="s">
        <v>188</v>
      </c>
      <c r="AC1115" s="194">
        <f t="shared" si="818"/>
        <v>1</v>
      </c>
      <c r="AD1115" s="201">
        <f>(AC1115-AC$1132)/(AC$1133-AC$1132)</f>
        <v>0</v>
      </c>
      <c r="AE1115" s="46" t="s">
        <v>188</v>
      </c>
      <c r="AF1115" s="194">
        <f t="shared" si="819"/>
        <v>1</v>
      </c>
      <c r="AG1115" s="201">
        <f>(AF1115-AF$1132)/(AF$1133-AF$1132)</f>
        <v>0</v>
      </c>
      <c r="AH1115" s="24" t="s">
        <v>199</v>
      </c>
      <c r="AI1115" s="194">
        <f>VLOOKUP(AH1115,'DATOS DE SOPORTE'!$V$5:$W$8,2,FALSE)</f>
        <v>2</v>
      </c>
      <c r="AJ1115" s="201">
        <f>(AI1115-AI$1132)/(AI$1133-AI$1132)</f>
        <v>0.33333333333333331</v>
      </c>
      <c r="AK1115" s="58" t="str">
        <f t="shared" si="811"/>
        <v>Bueno</v>
      </c>
      <c r="AL1115" s="196">
        <f>IFERROR(SQRT(($E1115-$E$1136)^2+($C1115-$C$1136)^2),0)</f>
        <v>0.11295591421800075</v>
      </c>
      <c r="AM1115" s="197" t="str">
        <f>IF(AL1115&lt;=SMALL($AL$3:$AL$1130,1),"MAS PARECIDO","NO")</f>
        <v>NO</v>
      </c>
      <c r="AN1115" s="197" t="str">
        <f>IF(AL1115&lt;=SMALL($AL$3:$AL$1130,5),"SIMILAR","NO")</f>
        <v>NO</v>
      </c>
      <c r="AO1115" s="197" t="str">
        <f t="shared" si="820"/>
        <v>N/A</v>
      </c>
      <c r="AP1115" s="197">
        <f t="shared" si="821"/>
        <v>0</v>
      </c>
      <c r="AQ1115" s="198">
        <f t="shared" si="822"/>
        <v>0</v>
      </c>
      <c r="AR1115" s="196">
        <f>IFERROR(SQRT(($E1115-$E$1136)^2+($H1115-$H$1136)^2),0)</f>
        <v>4.4001320039601187E-2</v>
      </c>
      <c r="AS1115" s="197" t="str">
        <f>IF(AR1115&lt;=SMALL(AR$3:AR$1130,1),"MAS PARECIDO","NO")</f>
        <v>NO</v>
      </c>
      <c r="AT1115" s="197" t="str">
        <f>IF(AR1115&lt;=SMALL(AR$3:AR$1130,5),"SIMILAR","NO")</f>
        <v>NO</v>
      </c>
      <c r="AU1115" s="197" t="str">
        <f t="shared" si="823"/>
        <v>N/A</v>
      </c>
      <c r="AV1115" s="197">
        <f t="shared" si="824"/>
        <v>0</v>
      </c>
      <c r="AW1115" s="198">
        <f t="shared" si="825"/>
        <v>0</v>
      </c>
      <c r="AX1115" s="199">
        <f>IFERROR(SQRT(($E1115-$E$1136)^2+($K1115-$K$1136)^2),0)</f>
        <v>0.20478309540884329</v>
      </c>
      <c r="AY1115" s="197" t="str">
        <f>IF(AX1115&lt;=SMALL(AX$3:AX$1130,1),"MAS PARECIDO","NO")</f>
        <v>NO</v>
      </c>
      <c r="AZ1115" s="197" t="str">
        <f>IF(AX1115&lt;=SMALL(AX$3:AX$1130,5),"SIMILAR","NO")</f>
        <v>NO</v>
      </c>
      <c r="BA1115" s="197" t="str">
        <f t="shared" si="826"/>
        <v>N/A</v>
      </c>
      <c r="BB1115" s="197">
        <f t="shared" si="827"/>
        <v>0</v>
      </c>
      <c r="BC1115" s="198">
        <f t="shared" si="828"/>
        <v>0</v>
      </c>
      <c r="BD1115" s="196">
        <f>IFERROR(SQRT(($E1115-$E$1136)^2+($O1115-$O$1136)^2),0)</f>
        <v>4.4001320039601187E-2</v>
      </c>
      <c r="BE1115" s="197" t="str">
        <f>IF(BD1115&lt;=SMALL(BD$3:BD$1130,1),"MAS PARECIDO","NO")</f>
        <v>NO</v>
      </c>
      <c r="BF1115" s="197" t="str">
        <f>IF(BD1115&lt;=SMALL(BD$3:BD$1130,5),"SIMILAR","NO")</f>
        <v>NO</v>
      </c>
      <c r="BG1115" s="197" t="str">
        <f t="shared" si="829"/>
        <v>N/A</v>
      </c>
      <c r="BH1115" s="197">
        <f t="shared" si="830"/>
        <v>0</v>
      </c>
      <c r="BI1115" s="198">
        <f t="shared" si="831"/>
        <v>0</v>
      </c>
      <c r="BJ1115" s="199">
        <f>IFERROR(SQRT(($E1115-$E$1136)^2+($R1115-$R$1136)^2),0)</f>
        <v>0.50193238206478319</v>
      </c>
      <c r="BK1115" s="197" t="str">
        <f>IF(BJ1115&lt;=SMALL(BJ$3:BJ$1130,1),"MAS PARECIDO","NO")</f>
        <v>NO</v>
      </c>
      <c r="BL1115" s="197" t="str">
        <f>IF(BJ1115&lt;=SMALL(BJ$3:BJ$1130,5),"SIMILAR","NO")</f>
        <v>NO</v>
      </c>
      <c r="BM1115" s="197" t="str">
        <f t="shared" si="832"/>
        <v>N/A</v>
      </c>
      <c r="BN1115" s="197">
        <f t="shared" si="833"/>
        <v>0</v>
      </c>
      <c r="BO1115" s="198">
        <f t="shared" si="834"/>
        <v>0</v>
      </c>
      <c r="BP1115" s="199">
        <f>IFERROR(SQRT(($E1115-$E$1136)^2+($U1115-$U$1136)^2),0)</f>
        <v>4.4001320039601187E-2</v>
      </c>
      <c r="BQ1115" s="197" t="str">
        <f>IF(BP1115&lt;=SMALL(BP$3:BP$1130,1),"MAS PARECIDO","NO")</f>
        <v>NO</v>
      </c>
      <c r="BR1115" s="197" t="str">
        <f>IF(BP1115&lt;=SMALL(BP$3:BP$1130,5),"SIMILAR","NO")</f>
        <v>NO</v>
      </c>
      <c r="BS1115" s="197" t="str">
        <f t="shared" si="835"/>
        <v>N/A</v>
      </c>
      <c r="BT1115" s="197">
        <f t="shared" si="836"/>
        <v>0</v>
      </c>
      <c r="BU1115" s="198">
        <f t="shared" si="837"/>
        <v>0</v>
      </c>
      <c r="BV1115" s="199">
        <f>IFERROR(SQRT(($E1115-$E$1136)^2+($X1115-$X$1136)^2),0)</f>
        <v>4.4001320039601187E-2</v>
      </c>
      <c r="BW1115" s="197" t="str">
        <f>IF(BV1115&lt;=SMALL(BV$3:BV$1130,1),"MAS PARECIDO","NO")</f>
        <v>NO</v>
      </c>
      <c r="BX1115" s="197" t="str">
        <f>IF(BV1115&lt;=SMALL(BV$3:BV$1130,5),"SIMILAR","NO")</f>
        <v>NO</v>
      </c>
      <c r="BY1115" s="197" t="str">
        <f t="shared" si="838"/>
        <v>N/A</v>
      </c>
      <c r="BZ1115" s="197">
        <f t="shared" si="839"/>
        <v>0</v>
      </c>
      <c r="CA1115" s="198">
        <f t="shared" si="840"/>
        <v>0</v>
      </c>
      <c r="CB1115" s="199">
        <f>IFERROR(SQRT(($E1115-$E$1136)^2+($AA1115-$AA$1136)^2),0)</f>
        <v>4.4001320039601187E-2</v>
      </c>
      <c r="CC1115" s="197" t="str">
        <f>IF(CB1115&lt;=SMALL(CB$3:CB$1130,1),"MAS PARECIDO","NO")</f>
        <v>NO</v>
      </c>
      <c r="CD1115" s="197" t="str">
        <f>IF(CB1115&lt;=SMALL(CB$3:CB$1130,5),"SIMILAR","NO")</f>
        <v>NO</v>
      </c>
      <c r="CE1115" s="197" t="str">
        <f t="shared" si="841"/>
        <v>N/A</v>
      </c>
      <c r="CF1115" s="197">
        <f t="shared" si="842"/>
        <v>0</v>
      </c>
      <c r="CG1115" s="198">
        <f t="shared" si="843"/>
        <v>0</v>
      </c>
      <c r="CH1115" s="199">
        <f>IFERROR(SQRT(($E1115-$E$1136)^2+($AD1115-$AD$1136)^2),0)</f>
        <v>1.0009675899674411</v>
      </c>
      <c r="CI1115" s="197" t="str">
        <f>IF(CH1115&lt;=SMALL(CH$3:CH$1130,1),"MAS PARECIDO","NO")</f>
        <v>NO</v>
      </c>
      <c r="CJ1115" s="197" t="str">
        <f>IF(CH1115&lt;=SMALL(CH$3:CH$1130,5),"SIMILAR","NO")</f>
        <v>NO</v>
      </c>
      <c r="CK1115" s="197" t="str">
        <f t="shared" si="844"/>
        <v>N/A</v>
      </c>
      <c r="CL1115" s="197">
        <f t="shared" si="845"/>
        <v>0</v>
      </c>
      <c r="CM1115" s="198">
        <f t="shared" si="846"/>
        <v>0</v>
      </c>
      <c r="CN1115" s="199">
        <f>IFERROR(SQRT(($E1115-$E$1136)^2+($AG1115-$AG$1136)^2),0)</f>
        <v>1.0009675899674411</v>
      </c>
      <c r="CO1115" s="197" t="str">
        <f>IF(CN1115&lt;=SMALL(CN$3:CN$1130,1),"MAS PARECIDO","NO")</f>
        <v>NO</v>
      </c>
      <c r="CP1115" s="197" t="str">
        <f>IF(CN1115&lt;=SMALL(CN$3:CN$1130,5),"SIMILAR","NO")</f>
        <v>NO</v>
      </c>
      <c r="CQ1115" s="197" t="str">
        <f t="shared" si="847"/>
        <v>N/A</v>
      </c>
      <c r="CR1115" s="197">
        <f t="shared" si="848"/>
        <v>0</v>
      </c>
      <c r="CS1115" s="198">
        <f t="shared" si="849"/>
        <v>0</v>
      </c>
      <c r="CT1115" s="199">
        <f>IFERROR(SQRT(($E1115-$E$1136)^2+($AJ1115-$AJ$1136)^2),0)</f>
        <v>0.33622496527821744</v>
      </c>
      <c r="CU1115" s="197" t="str">
        <f>IF(CT1115&lt;=SMALL(CT$3:CT$1130,1),"MAS PARECIDO","NO")</f>
        <v>NO</v>
      </c>
      <c r="CV1115" s="197" t="str">
        <f>IF(CT1115&lt;=SMALL(CT$3:CT$1130,5),"SIMILAR","NO")</f>
        <v>NO</v>
      </c>
      <c r="CW1115" s="197" t="str">
        <f t="shared" si="850"/>
        <v>N/A</v>
      </c>
      <c r="CX1115" s="197">
        <f t="shared" si="851"/>
        <v>0</v>
      </c>
      <c r="CY1115" s="198">
        <f t="shared" si="852"/>
        <v>0</v>
      </c>
      <c r="CZ1115" s="2">
        <v>0</v>
      </c>
      <c r="DA1115" s="2" t="s">
        <v>2920</v>
      </c>
      <c r="DB1115" s="2">
        <v>0</v>
      </c>
      <c r="DC1115" s="2" t="s">
        <v>189</v>
      </c>
    </row>
    <row r="1116" spans="1:107">
      <c r="A1116" s="24" t="s">
        <v>1258</v>
      </c>
      <c r="B1116" s="46">
        <v>101909.4</v>
      </c>
      <c r="C1116" s="190">
        <f>(B1116-$B$1132)/($B$1133-$B$1132)</f>
        <v>0.1138578857064954</v>
      </c>
      <c r="D1116" s="46">
        <v>8000</v>
      </c>
      <c r="E1116" s="190">
        <f>(D1116-$D$1132)/($D$1133-$D$1132)</f>
        <v>1.597047911437343E-2</v>
      </c>
      <c r="F1116" s="46" t="s">
        <v>53</v>
      </c>
      <c r="G1116" s="192">
        <f>VLOOKUP(F1116,'DATOS DE SOPORTE'!$Y$5:$Z$8,2,FALSE)</f>
        <v>2</v>
      </c>
      <c r="H1116" s="190">
        <f>(G1116-$G$1132)/($G$1133-$G$1132)</f>
        <v>0.33333333333333331</v>
      </c>
      <c r="I1116" s="50">
        <v>2</v>
      </c>
      <c r="J1116" s="200">
        <f t="shared" si="812"/>
        <v>2</v>
      </c>
      <c r="K1116" s="190">
        <f>(J1116-$J$1132)/($J$1133-$J$1132)</f>
        <v>0.4</v>
      </c>
      <c r="L1116" s="193" t="str">
        <f t="shared" si="813"/>
        <v>SI</v>
      </c>
      <c r="M1116" s="46" t="s">
        <v>192</v>
      </c>
      <c r="N1116" s="192">
        <f t="shared" si="814"/>
        <v>2</v>
      </c>
      <c r="O1116" s="190">
        <f>(N1116-N$1132)/(N$1133-N$1132)</f>
        <v>1</v>
      </c>
      <c r="P1116" s="46" t="s">
        <v>196</v>
      </c>
      <c r="Q1116" s="192">
        <f t="shared" si="815"/>
        <v>1</v>
      </c>
      <c r="R1116" s="190">
        <f>(Q1116-Q$1132)/(Q$1133-Q$1132)</f>
        <v>0</v>
      </c>
      <c r="S1116" s="46" t="s">
        <v>194</v>
      </c>
      <c r="T1116" s="192">
        <f t="shared" si="816"/>
        <v>1</v>
      </c>
      <c r="U1116" s="190">
        <f>(T1116-T$1132)/(T$1133-T$1132)</f>
        <v>0</v>
      </c>
      <c r="V1116" s="46" t="s">
        <v>62</v>
      </c>
      <c r="W1116" s="194">
        <f>VLOOKUP(V1116,'DATOS DE SOPORTE'!$S$5:$T$10,2,FALSE)</f>
        <v>1</v>
      </c>
      <c r="X1116" s="201">
        <f>(W1116-W$1132)/(W$1133-W$1132)</f>
        <v>0</v>
      </c>
      <c r="Y1116" s="46" t="s">
        <v>188</v>
      </c>
      <c r="Z1116" s="194">
        <f t="shared" si="817"/>
        <v>1</v>
      </c>
      <c r="AA1116" s="201">
        <f>(Z1116-Z$1132)/(Z$1133-Z$1132)</f>
        <v>0</v>
      </c>
      <c r="AB1116" s="46" t="s">
        <v>136</v>
      </c>
      <c r="AC1116" s="194">
        <f t="shared" si="818"/>
        <v>2</v>
      </c>
      <c r="AD1116" s="201">
        <f>(AC1116-AC$1132)/(AC$1133-AC$1132)</f>
        <v>1</v>
      </c>
      <c r="AE1116" s="46" t="s">
        <v>136</v>
      </c>
      <c r="AF1116" s="194">
        <f t="shared" si="819"/>
        <v>2</v>
      </c>
      <c r="AG1116" s="201">
        <f>(AF1116-AF$1132)/(AF$1133-AF$1132)</f>
        <v>1</v>
      </c>
      <c r="AH1116" s="24" t="s">
        <v>67</v>
      </c>
      <c r="AI1116" s="194">
        <f>VLOOKUP(AH1116,'DATOS DE SOPORTE'!$V$5:$W$8,2,FALSE)</f>
        <v>1</v>
      </c>
      <c r="AJ1116" s="201">
        <f>(AI1116-AI$1132)/(AI$1133-AI$1132)</f>
        <v>0</v>
      </c>
      <c r="AK1116" s="58" t="str">
        <f t="shared" si="811"/>
        <v>Bueno</v>
      </c>
      <c r="AL1116" s="196">
        <f>IFERROR(SQRT(($E1116-$E$1136)^2+($C1116-$C$1136)^2),0)</f>
        <v>9.2672869407721403E-2</v>
      </c>
      <c r="AM1116" s="197" t="str">
        <f>IF(AL1116&lt;=SMALL($AL$3:$AL$1130,1),"MAS PARECIDO","NO")</f>
        <v>NO</v>
      </c>
      <c r="AN1116" s="197" t="str">
        <f>IF(AL1116&lt;=SMALL($AL$3:$AL$1130,5),"SIMILAR","NO")</f>
        <v>NO</v>
      </c>
      <c r="AO1116" s="197" t="str">
        <f t="shared" si="820"/>
        <v>N/A</v>
      </c>
      <c r="AP1116" s="197">
        <f t="shared" si="821"/>
        <v>0</v>
      </c>
      <c r="AQ1116" s="198">
        <f t="shared" si="822"/>
        <v>0</v>
      </c>
      <c r="AR1116" s="196">
        <f>IFERROR(SQRT(($E1116-$E$1136)^2+($H1116-$H$1136)^2),0)</f>
        <v>1.600048001440043E-2</v>
      </c>
      <c r="AS1116" s="197" t="str">
        <f>IF(AR1116&lt;=SMALL(AR$3:AR$1130,1),"MAS PARECIDO","NO")</f>
        <v>NO</v>
      </c>
      <c r="AT1116" s="197" t="str">
        <f>IF(AR1116&lt;=SMALL(AR$3:AR$1130,5),"SIMILAR","NO")</f>
        <v>NO</v>
      </c>
      <c r="AU1116" s="197" t="str">
        <f t="shared" si="823"/>
        <v>N/A</v>
      </c>
      <c r="AV1116" s="197">
        <f t="shared" si="824"/>
        <v>0</v>
      </c>
      <c r="AW1116" s="198">
        <f t="shared" si="825"/>
        <v>0</v>
      </c>
      <c r="AX1116" s="199">
        <f>IFERROR(SQRT(($E1116-$E$1136)^2+($K1116-$K$1136)^2),0)</f>
        <v>0.20063901754317687</v>
      </c>
      <c r="AY1116" s="197" t="str">
        <f>IF(AX1116&lt;=SMALL(AX$3:AX$1130,1),"MAS PARECIDO","NO")</f>
        <v>NO</v>
      </c>
      <c r="AZ1116" s="197" t="str">
        <f>IF(AX1116&lt;=SMALL(AX$3:AX$1130,5),"SIMILAR","NO")</f>
        <v>NO</v>
      </c>
      <c r="BA1116" s="197" t="str">
        <f t="shared" si="826"/>
        <v>N/A</v>
      </c>
      <c r="BB1116" s="197">
        <f t="shared" si="827"/>
        <v>0</v>
      </c>
      <c r="BC1116" s="198">
        <f t="shared" si="828"/>
        <v>0</v>
      </c>
      <c r="BD1116" s="196">
        <f>IFERROR(SQRT(($E1116-$E$1136)^2+($O1116-$O$1136)^2),0)</f>
        <v>1.600048001440043E-2</v>
      </c>
      <c r="BE1116" s="197" t="str">
        <f>IF(BD1116&lt;=SMALL(BD$3:BD$1130,1),"MAS PARECIDO","NO")</f>
        <v>NO</v>
      </c>
      <c r="BF1116" s="197" t="str">
        <f>IF(BD1116&lt;=SMALL(BD$3:BD$1130,5),"SIMILAR","NO")</f>
        <v>NO</v>
      </c>
      <c r="BG1116" s="197" t="str">
        <f t="shared" si="829"/>
        <v>N/A</v>
      </c>
      <c r="BH1116" s="197">
        <f t="shared" si="830"/>
        <v>0</v>
      </c>
      <c r="BI1116" s="198">
        <f t="shared" si="831"/>
        <v>0</v>
      </c>
      <c r="BJ1116" s="199">
        <f>IFERROR(SQRT(($E1116-$E$1136)^2+($R1116-$R$1136)^2),0)</f>
        <v>0.50025594985036537</v>
      </c>
      <c r="BK1116" s="197" t="str">
        <f>IF(BJ1116&lt;=SMALL(BJ$3:BJ$1130,1),"MAS PARECIDO","NO")</f>
        <v>NO</v>
      </c>
      <c r="BL1116" s="197" t="str">
        <f>IF(BJ1116&lt;=SMALL(BJ$3:BJ$1130,5),"SIMILAR","NO")</f>
        <v>NO</v>
      </c>
      <c r="BM1116" s="197" t="str">
        <f t="shared" si="832"/>
        <v>N/A</v>
      </c>
      <c r="BN1116" s="197">
        <f t="shared" si="833"/>
        <v>0</v>
      </c>
      <c r="BO1116" s="198">
        <f t="shared" si="834"/>
        <v>0</v>
      </c>
      <c r="BP1116" s="199">
        <f>IFERROR(SQRT(($E1116-$E$1136)^2+($U1116-$U$1136)^2),0)</f>
        <v>1.600048001440043E-2</v>
      </c>
      <c r="BQ1116" s="197" t="str">
        <f>IF(BP1116&lt;=SMALL(BP$3:BP$1130,1),"MAS PARECIDO","NO")</f>
        <v>NO</v>
      </c>
      <c r="BR1116" s="197" t="str">
        <f>IF(BP1116&lt;=SMALL(BP$3:BP$1130,5),"SIMILAR","NO")</f>
        <v>NO</v>
      </c>
      <c r="BS1116" s="197" t="str">
        <f t="shared" si="835"/>
        <v>N/A</v>
      </c>
      <c r="BT1116" s="197">
        <f t="shared" si="836"/>
        <v>0</v>
      </c>
      <c r="BU1116" s="198">
        <f t="shared" si="837"/>
        <v>0</v>
      </c>
      <c r="BV1116" s="199">
        <f>IFERROR(SQRT(($E1116-$E$1136)^2+($X1116-$X$1136)^2),0)</f>
        <v>1.600048001440043E-2</v>
      </c>
      <c r="BW1116" s="197" t="str">
        <f>IF(BV1116&lt;=SMALL(BV$3:BV$1130,1),"MAS PARECIDO","NO")</f>
        <v>NO</v>
      </c>
      <c r="BX1116" s="197" t="str">
        <f>IF(BV1116&lt;=SMALL(BV$3:BV$1130,5),"SIMILAR","NO")</f>
        <v>NO</v>
      </c>
      <c r="BY1116" s="197" t="str">
        <f t="shared" si="838"/>
        <v>N/A</v>
      </c>
      <c r="BZ1116" s="197">
        <f t="shared" si="839"/>
        <v>0</v>
      </c>
      <c r="CA1116" s="198">
        <f t="shared" si="840"/>
        <v>0</v>
      </c>
      <c r="CB1116" s="199">
        <f>IFERROR(SQRT(($E1116-$E$1136)^2+($AA1116-$AA$1136)^2),0)</f>
        <v>1.600048001440043E-2</v>
      </c>
      <c r="CC1116" s="197" t="str">
        <f>IF(CB1116&lt;=SMALL(CB$3:CB$1130,1),"MAS PARECIDO","NO")</f>
        <v>NO</v>
      </c>
      <c r="CD1116" s="197" t="str">
        <f>IF(CB1116&lt;=SMALL(CB$3:CB$1130,5),"SIMILAR","NO")</f>
        <v>NO</v>
      </c>
      <c r="CE1116" s="197" t="str">
        <f t="shared" si="841"/>
        <v>N/A</v>
      </c>
      <c r="CF1116" s="197">
        <f t="shared" si="842"/>
        <v>0</v>
      </c>
      <c r="CG1116" s="198">
        <f t="shared" si="843"/>
        <v>0</v>
      </c>
      <c r="CH1116" s="199">
        <f>IFERROR(SQRT(($E1116-$E$1136)^2+($AD1116-$AD$1136)^2),0)</f>
        <v>1.600048001440043E-2</v>
      </c>
      <c r="CI1116" s="197" t="str">
        <f>IF(CH1116&lt;=SMALL(CH$3:CH$1130,1),"MAS PARECIDO","NO")</f>
        <v>NO</v>
      </c>
      <c r="CJ1116" s="197" t="str">
        <f>IF(CH1116&lt;=SMALL(CH$3:CH$1130,5),"SIMILAR","NO")</f>
        <v>NO</v>
      </c>
      <c r="CK1116" s="197" t="str">
        <f t="shared" si="844"/>
        <v>N/A</v>
      </c>
      <c r="CL1116" s="197">
        <f t="shared" si="845"/>
        <v>0</v>
      </c>
      <c r="CM1116" s="198">
        <f t="shared" si="846"/>
        <v>0</v>
      </c>
      <c r="CN1116" s="199">
        <f>IFERROR(SQRT(($E1116-$E$1136)^2+($AG1116-$AG$1136)^2),0)</f>
        <v>1.600048001440043E-2</v>
      </c>
      <c r="CO1116" s="197" t="str">
        <f>IF(CN1116&lt;=SMALL(CN$3:CN$1130,1),"MAS PARECIDO","NO")</f>
        <v>NO</v>
      </c>
      <c r="CP1116" s="197" t="str">
        <f>IF(CN1116&lt;=SMALL(CN$3:CN$1130,5),"SIMILAR","NO")</f>
        <v>NO</v>
      </c>
      <c r="CQ1116" s="197" t="str">
        <f t="shared" si="847"/>
        <v>N/A</v>
      </c>
      <c r="CR1116" s="197">
        <f t="shared" si="848"/>
        <v>0</v>
      </c>
      <c r="CS1116" s="198">
        <f t="shared" si="849"/>
        <v>0</v>
      </c>
      <c r="CT1116" s="199">
        <f>IFERROR(SQRT(($E1116-$E$1136)^2+($AJ1116-$AJ$1136)^2),0)</f>
        <v>1.600048001440043E-2</v>
      </c>
      <c r="CU1116" s="197" t="str">
        <f>IF(CT1116&lt;=SMALL(CT$3:CT$1130,1),"MAS PARECIDO","NO")</f>
        <v>NO</v>
      </c>
      <c r="CV1116" s="197" t="str">
        <f>IF(CT1116&lt;=SMALL(CT$3:CT$1130,5),"SIMILAR","NO")</f>
        <v>NO</v>
      </c>
      <c r="CW1116" s="197" t="str">
        <f t="shared" si="850"/>
        <v>N/A</v>
      </c>
      <c r="CX1116" s="197">
        <f t="shared" si="851"/>
        <v>0</v>
      </c>
      <c r="CY1116" s="198">
        <f t="shared" si="852"/>
        <v>0</v>
      </c>
      <c r="CZ1116" s="2">
        <v>0</v>
      </c>
      <c r="DA1116" s="2" t="s">
        <v>2921</v>
      </c>
      <c r="DB1116" s="2">
        <v>0</v>
      </c>
      <c r="DC1116" s="2" t="s">
        <v>189</v>
      </c>
    </row>
    <row r="1117" spans="1:107">
      <c r="A1117" s="24" t="s">
        <v>1259</v>
      </c>
      <c r="B1117" s="46">
        <v>60447.64</v>
      </c>
      <c r="C1117" s="190">
        <f>(B1117-$B$1132)/($B$1133-$B$1132)</f>
        <v>6.5392686865182958E-2</v>
      </c>
      <c r="D1117" s="46">
        <v>20000</v>
      </c>
      <c r="E1117" s="190">
        <f>(D1117-$D$1132)/($D$1133-$D$1132)</f>
        <v>3.9971199135974078E-2</v>
      </c>
      <c r="F1117" s="46" t="s">
        <v>203</v>
      </c>
      <c r="G1117" s="192">
        <f>VLOOKUP(F1117,'DATOS DE SOPORTE'!$Y$5:$Z$8,2,FALSE)</f>
        <v>3</v>
      </c>
      <c r="H1117" s="190">
        <f>(G1117-$G$1132)/($G$1133-$G$1132)</f>
        <v>0.66666666666666663</v>
      </c>
      <c r="I1117" s="50">
        <v>2</v>
      </c>
      <c r="J1117" s="200">
        <f t="shared" si="812"/>
        <v>2</v>
      </c>
      <c r="K1117" s="190">
        <f>(J1117-$J$1132)/($J$1133-$J$1132)</f>
        <v>0.4</v>
      </c>
      <c r="L1117" s="193" t="str">
        <f t="shared" si="813"/>
        <v>SI</v>
      </c>
      <c r="M1117" s="46" t="s">
        <v>56</v>
      </c>
      <c r="N1117" s="192">
        <f t="shared" si="814"/>
        <v>1</v>
      </c>
      <c r="O1117" s="190">
        <f>(N1117-N$1132)/(N$1133-N$1132)</f>
        <v>0</v>
      </c>
      <c r="P1117" s="46" t="s">
        <v>193</v>
      </c>
      <c r="Q1117" s="192">
        <f t="shared" si="815"/>
        <v>2</v>
      </c>
      <c r="R1117" s="190">
        <f>(Q1117-Q$1132)/(Q$1133-Q$1132)</f>
        <v>0.5</v>
      </c>
      <c r="S1117" s="46" t="s">
        <v>194</v>
      </c>
      <c r="T1117" s="192">
        <f t="shared" si="816"/>
        <v>1</v>
      </c>
      <c r="U1117" s="190">
        <f>(T1117-T$1132)/(T$1133-T$1132)</f>
        <v>0</v>
      </c>
      <c r="V1117" s="46" t="s">
        <v>62</v>
      </c>
      <c r="W1117" s="194">
        <f>VLOOKUP(V1117,'DATOS DE SOPORTE'!$S$5:$T$10,2,FALSE)</f>
        <v>1</v>
      </c>
      <c r="X1117" s="201">
        <f>(W1117-W$1132)/(W$1133-W$1132)</f>
        <v>0</v>
      </c>
      <c r="Y1117" s="46" t="s">
        <v>188</v>
      </c>
      <c r="Z1117" s="194">
        <f t="shared" si="817"/>
        <v>1</v>
      </c>
      <c r="AA1117" s="201">
        <f>(Z1117-Z$1132)/(Z$1133-Z$1132)</f>
        <v>0</v>
      </c>
      <c r="AB1117" s="46" t="s">
        <v>188</v>
      </c>
      <c r="AC1117" s="194">
        <f t="shared" si="818"/>
        <v>1</v>
      </c>
      <c r="AD1117" s="201">
        <f>(AC1117-AC$1132)/(AC$1133-AC$1132)</f>
        <v>0</v>
      </c>
      <c r="AE1117" s="46" t="s">
        <v>136</v>
      </c>
      <c r="AF1117" s="194">
        <f t="shared" si="819"/>
        <v>2</v>
      </c>
      <c r="AG1117" s="201">
        <f>(AF1117-AF$1132)/(AF$1133-AF$1132)</f>
        <v>1</v>
      </c>
      <c r="AH1117" s="24" t="s">
        <v>67</v>
      </c>
      <c r="AI1117" s="194">
        <f>VLOOKUP(AH1117,'DATOS DE SOPORTE'!$V$5:$W$8,2,FALSE)</f>
        <v>1</v>
      </c>
      <c r="AJ1117" s="201">
        <f>(AI1117-AI$1132)/(AI$1133-AI$1132)</f>
        <v>0</v>
      </c>
      <c r="AK1117" s="58" t="str">
        <f t="shared" si="811"/>
        <v>Bueno</v>
      </c>
      <c r="AL1117" s="196">
        <f>IFERROR(SQRT(($E1117-$E$1136)^2+($C1117-$C$1136)^2),0)</f>
        <v>0.14535863735567997</v>
      </c>
      <c r="AM1117" s="197" t="str">
        <f>IF(AL1117&lt;=SMALL($AL$3:$AL$1130,1),"MAS PARECIDO","NO")</f>
        <v>NO</v>
      </c>
      <c r="AN1117" s="197" t="str">
        <f>IF(AL1117&lt;=SMALL($AL$3:$AL$1130,5),"SIMILAR","NO")</f>
        <v>NO</v>
      </c>
      <c r="AO1117" s="197" t="str">
        <f t="shared" si="820"/>
        <v>N/A</v>
      </c>
      <c r="AP1117" s="197">
        <f t="shared" si="821"/>
        <v>0</v>
      </c>
      <c r="AQ1117" s="198">
        <f t="shared" si="822"/>
        <v>0</v>
      </c>
      <c r="AR1117" s="196">
        <f>IFERROR(SQRT(($E1117-$E$1136)^2+($H1117-$H$1136)^2),0)</f>
        <v>0.33572489796771299</v>
      </c>
      <c r="AS1117" s="197" t="str">
        <f>IF(AR1117&lt;=SMALL(AR$3:AR$1130,1),"MAS PARECIDO","NO")</f>
        <v>NO</v>
      </c>
      <c r="AT1117" s="197" t="str">
        <f>IF(AR1117&lt;=SMALL(AR$3:AR$1130,5),"SIMILAR","NO")</f>
        <v>NO</v>
      </c>
      <c r="AU1117" s="197" t="str">
        <f t="shared" si="823"/>
        <v>N/A</v>
      </c>
      <c r="AV1117" s="197">
        <f t="shared" si="824"/>
        <v>0</v>
      </c>
      <c r="AW1117" s="198">
        <f t="shared" si="825"/>
        <v>0</v>
      </c>
      <c r="AX1117" s="199">
        <f>IFERROR(SQRT(($E1117-$E$1136)^2+($K1117-$K$1136)^2),0)</f>
        <v>0.2039610158935285</v>
      </c>
      <c r="AY1117" s="197" t="str">
        <f>IF(AX1117&lt;=SMALL(AX$3:AX$1130,1),"MAS PARECIDO","NO")</f>
        <v>NO</v>
      </c>
      <c r="AZ1117" s="197" t="str">
        <f>IF(AX1117&lt;=SMALL(AX$3:AX$1130,5),"SIMILAR","NO")</f>
        <v>NO</v>
      </c>
      <c r="BA1117" s="197" t="str">
        <f t="shared" si="826"/>
        <v>N/A</v>
      </c>
      <c r="BB1117" s="197">
        <f t="shared" si="827"/>
        <v>0</v>
      </c>
      <c r="BC1117" s="198">
        <f t="shared" si="828"/>
        <v>0</v>
      </c>
      <c r="BD1117" s="196">
        <f>IFERROR(SQRT(($E1117-$E$1136)^2+($O1117-$O$1136)^2),0)</f>
        <v>1.0007997282195475</v>
      </c>
      <c r="BE1117" s="197" t="str">
        <f>IF(BD1117&lt;=SMALL(BD$3:BD$1130,1),"MAS PARECIDO","NO")</f>
        <v>NO</v>
      </c>
      <c r="BF1117" s="197" t="str">
        <f>IF(BD1117&lt;=SMALL(BD$3:BD$1130,5),"SIMILAR","NO")</f>
        <v>NO</v>
      </c>
      <c r="BG1117" s="197" t="str">
        <f t="shared" si="829"/>
        <v>N/A</v>
      </c>
      <c r="BH1117" s="197">
        <f t="shared" si="830"/>
        <v>0</v>
      </c>
      <c r="BI1117" s="198">
        <f t="shared" si="831"/>
        <v>0</v>
      </c>
      <c r="BJ1117" s="199">
        <f>IFERROR(SQRT(($E1117-$E$1136)^2+($R1117-$R$1136)^2),0)</f>
        <v>4.0001200036001078E-2</v>
      </c>
      <c r="BK1117" s="197" t="str">
        <f>IF(BJ1117&lt;=SMALL(BJ$3:BJ$1130,1),"MAS PARECIDO","NO")</f>
        <v>NO</v>
      </c>
      <c r="BL1117" s="197" t="str">
        <f>IF(BJ1117&lt;=SMALL(BJ$3:BJ$1130,5),"SIMILAR","NO")</f>
        <v>NO</v>
      </c>
      <c r="BM1117" s="197" t="str">
        <f t="shared" si="832"/>
        <v>N/A</v>
      </c>
      <c r="BN1117" s="197">
        <f t="shared" si="833"/>
        <v>0</v>
      </c>
      <c r="BO1117" s="198">
        <f t="shared" si="834"/>
        <v>0</v>
      </c>
      <c r="BP1117" s="199">
        <f>IFERROR(SQRT(($E1117-$E$1136)^2+($U1117-$U$1136)^2),0)</f>
        <v>4.0001200036001078E-2</v>
      </c>
      <c r="BQ1117" s="197" t="str">
        <f>IF(BP1117&lt;=SMALL(BP$3:BP$1130,1),"MAS PARECIDO","NO")</f>
        <v>NO</v>
      </c>
      <c r="BR1117" s="197" t="str">
        <f>IF(BP1117&lt;=SMALL(BP$3:BP$1130,5),"SIMILAR","NO")</f>
        <v>NO</v>
      </c>
      <c r="BS1117" s="197" t="str">
        <f t="shared" si="835"/>
        <v>N/A</v>
      </c>
      <c r="BT1117" s="197">
        <f t="shared" si="836"/>
        <v>0</v>
      </c>
      <c r="BU1117" s="198">
        <f t="shared" si="837"/>
        <v>0</v>
      </c>
      <c r="BV1117" s="199">
        <f>IFERROR(SQRT(($E1117-$E$1136)^2+($X1117-$X$1136)^2),0)</f>
        <v>4.0001200036001078E-2</v>
      </c>
      <c r="BW1117" s="197" t="str">
        <f>IF(BV1117&lt;=SMALL(BV$3:BV$1130,1),"MAS PARECIDO","NO")</f>
        <v>NO</v>
      </c>
      <c r="BX1117" s="197" t="str">
        <f>IF(BV1117&lt;=SMALL(BV$3:BV$1130,5),"SIMILAR","NO")</f>
        <v>NO</v>
      </c>
      <c r="BY1117" s="197" t="str">
        <f t="shared" si="838"/>
        <v>N/A</v>
      </c>
      <c r="BZ1117" s="197">
        <f t="shared" si="839"/>
        <v>0</v>
      </c>
      <c r="CA1117" s="198">
        <f t="shared" si="840"/>
        <v>0</v>
      </c>
      <c r="CB1117" s="199">
        <f>IFERROR(SQRT(($E1117-$E$1136)^2+($AA1117-$AA$1136)^2),0)</f>
        <v>4.0001200036001078E-2</v>
      </c>
      <c r="CC1117" s="197" t="str">
        <f>IF(CB1117&lt;=SMALL(CB$3:CB$1130,1),"MAS PARECIDO","NO")</f>
        <v>NO</v>
      </c>
      <c r="CD1117" s="197" t="str">
        <f>IF(CB1117&lt;=SMALL(CB$3:CB$1130,5),"SIMILAR","NO")</f>
        <v>NO</v>
      </c>
      <c r="CE1117" s="197" t="str">
        <f t="shared" si="841"/>
        <v>N/A</v>
      </c>
      <c r="CF1117" s="197">
        <f t="shared" si="842"/>
        <v>0</v>
      </c>
      <c r="CG1117" s="198">
        <f t="shared" si="843"/>
        <v>0</v>
      </c>
      <c r="CH1117" s="199">
        <f>IFERROR(SQRT(($E1117-$E$1136)^2+($AD1117-$AD$1136)^2),0)</f>
        <v>1.0007997282195475</v>
      </c>
      <c r="CI1117" s="197" t="str">
        <f>IF(CH1117&lt;=SMALL(CH$3:CH$1130,1),"MAS PARECIDO","NO")</f>
        <v>NO</v>
      </c>
      <c r="CJ1117" s="197" t="str">
        <f>IF(CH1117&lt;=SMALL(CH$3:CH$1130,5),"SIMILAR","NO")</f>
        <v>NO</v>
      </c>
      <c r="CK1117" s="197" t="str">
        <f t="shared" si="844"/>
        <v>N/A</v>
      </c>
      <c r="CL1117" s="197">
        <f t="shared" si="845"/>
        <v>0</v>
      </c>
      <c r="CM1117" s="198">
        <f t="shared" si="846"/>
        <v>0</v>
      </c>
      <c r="CN1117" s="199">
        <f>IFERROR(SQRT(($E1117-$E$1136)^2+($AG1117-$AG$1136)^2),0)</f>
        <v>4.0001200036001078E-2</v>
      </c>
      <c r="CO1117" s="197" t="str">
        <f>IF(CN1117&lt;=SMALL(CN$3:CN$1130,1),"MAS PARECIDO","NO")</f>
        <v>NO</v>
      </c>
      <c r="CP1117" s="197" t="str">
        <f>IF(CN1117&lt;=SMALL(CN$3:CN$1130,5),"SIMILAR","NO")</f>
        <v>NO</v>
      </c>
      <c r="CQ1117" s="197" t="str">
        <f t="shared" si="847"/>
        <v>N/A</v>
      </c>
      <c r="CR1117" s="197">
        <f t="shared" si="848"/>
        <v>0</v>
      </c>
      <c r="CS1117" s="198">
        <f t="shared" si="849"/>
        <v>0</v>
      </c>
      <c r="CT1117" s="199">
        <f>IFERROR(SQRT(($E1117-$E$1136)^2+($AJ1117-$AJ$1136)^2),0)</f>
        <v>4.0001200036001078E-2</v>
      </c>
      <c r="CU1117" s="197" t="str">
        <f>IF(CT1117&lt;=SMALL(CT$3:CT$1130,1),"MAS PARECIDO","NO")</f>
        <v>NO</v>
      </c>
      <c r="CV1117" s="197" t="str">
        <f>IF(CT1117&lt;=SMALL(CT$3:CT$1130,5),"SIMILAR","NO")</f>
        <v>NO</v>
      </c>
      <c r="CW1117" s="197" t="str">
        <f t="shared" si="850"/>
        <v>N/A</v>
      </c>
      <c r="CX1117" s="197">
        <f t="shared" si="851"/>
        <v>0</v>
      </c>
      <c r="CY1117" s="198">
        <f t="shared" si="852"/>
        <v>0</v>
      </c>
      <c r="CZ1117" s="2">
        <v>0</v>
      </c>
      <c r="DA1117" s="2" t="s">
        <v>2922</v>
      </c>
      <c r="DB1117" s="2">
        <v>0</v>
      </c>
      <c r="DC1117" s="2" t="s">
        <v>189</v>
      </c>
    </row>
    <row r="1118" spans="1:107">
      <c r="A1118" s="24" t="s">
        <v>1260</v>
      </c>
      <c r="B1118" s="46">
        <v>77438.350000000006</v>
      </c>
      <c r="C1118" s="190">
        <f>(B1118-$B$1132)/($B$1133-$B$1132)</f>
        <v>8.5253352177149355E-2</v>
      </c>
      <c r="D1118" s="46">
        <v>10000</v>
      </c>
      <c r="E1118" s="190">
        <f>(D1118-$D$1132)/($D$1133-$D$1132)</f>
        <v>1.9970599117973539E-2</v>
      </c>
      <c r="F1118" s="46" t="s">
        <v>191</v>
      </c>
      <c r="G1118" s="192">
        <f>VLOOKUP(F1118,'DATOS DE SOPORTE'!$Y$5:$Z$8,2,FALSE)</f>
        <v>1</v>
      </c>
      <c r="H1118" s="190">
        <f>(G1118-$G$1132)/($G$1133-$G$1132)</f>
        <v>0</v>
      </c>
      <c r="I1118" s="50">
        <v>0</v>
      </c>
      <c r="J1118" s="200">
        <f t="shared" si="812"/>
        <v>0</v>
      </c>
      <c r="K1118" s="190">
        <f>(J1118-$J$1132)/($J$1133-$J$1132)</f>
        <v>0</v>
      </c>
      <c r="L1118" s="193" t="str">
        <f t="shared" si="813"/>
        <v>NO</v>
      </c>
      <c r="M1118" s="46" t="s">
        <v>192</v>
      </c>
      <c r="N1118" s="192">
        <f t="shared" si="814"/>
        <v>2</v>
      </c>
      <c r="O1118" s="190">
        <f>(N1118-N$1132)/(N$1133-N$1132)</f>
        <v>1</v>
      </c>
      <c r="P1118" s="46" t="s">
        <v>193</v>
      </c>
      <c r="Q1118" s="192">
        <f t="shared" si="815"/>
        <v>2</v>
      </c>
      <c r="R1118" s="190">
        <f>(Q1118-Q$1132)/(Q$1133-Q$1132)</f>
        <v>0.5</v>
      </c>
      <c r="S1118" s="46" t="s">
        <v>194</v>
      </c>
      <c r="T1118" s="192">
        <f t="shared" si="816"/>
        <v>1</v>
      </c>
      <c r="U1118" s="190">
        <f>(T1118-T$1132)/(T$1133-T$1132)</f>
        <v>0</v>
      </c>
      <c r="V1118" s="46" t="s">
        <v>62</v>
      </c>
      <c r="W1118" s="194">
        <f>VLOOKUP(V1118,'DATOS DE SOPORTE'!$S$5:$T$10,2,FALSE)</f>
        <v>1</v>
      </c>
      <c r="X1118" s="201">
        <f>(W1118-W$1132)/(W$1133-W$1132)</f>
        <v>0</v>
      </c>
      <c r="Y1118" s="46" t="s">
        <v>136</v>
      </c>
      <c r="Z1118" s="194">
        <f t="shared" si="817"/>
        <v>2</v>
      </c>
      <c r="AA1118" s="201">
        <f>(Z1118-Z$1132)/(Z$1133-Z$1132)</f>
        <v>1</v>
      </c>
      <c r="AB1118" s="46" t="s">
        <v>136</v>
      </c>
      <c r="AC1118" s="194">
        <f t="shared" si="818"/>
        <v>2</v>
      </c>
      <c r="AD1118" s="201">
        <f>(AC1118-AC$1132)/(AC$1133-AC$1132)</f>
        <v>1</v>
      </c>
      <c r="AE1118" s="46" t="s">
        <v>188</v>
      </c>
      <c r="AF1118" s="194">
        <f t="shared" si="819"/>
        <v>1</v>
      </c>
      <c r="AG1118" s="201">
        <f>(AF1118-AF$1132)/(AF$1133-AF$1132)</f>
        <v>0</v>
      </c>
      <c r="AH1118" s="24" t="s">
        <v>67</v>
      </c>
      <c r="AI1118" s="194">
        <f>VLOOKUP(AH1118,'DATOS DE SOPORTE'!$V$5:$W$8,2,FALSE)</f>
        <v>1</v>
      </c>
      <c r="AJ1118" s="201">
        <f>(AI1118-AI$1132)/(AI$1133-AI$1132)</f>
        <v>0</v>
      </c>
      <c r="AK1118" s="58" t="str">
        <f t="shared" si="811"/>
        <v>Bueno</v>
      </c>
      <c r="AL1118" s="196">
        <f>IFERROR(SQRT(($E1118-$E$1136)^2+($C1118-$C$1136)^2),0)</f>
        <v>0.12154257361205251</v>
      </c>
      <c r="AM1118" s="197" t="str">
        <f>IF(AL1118&lt;=SMALL($AL$3:$AL$1130,1),"MAS PARECIDO","NO")</f>
        <v>NO</v>
      </c>
      <c r="AN1118" s="197" t="str">
        <f>IF(AL1118&lt;=SMALL($AL$3:$AL$1130,5),"SIMILAR","NO")</f>
        <v>NO</v>
      </c>
      <c r="AO1118" s="197" t="str">
        <f t="shared" si="820"/>
        <v>N/A</v>
      </c>
      <c r="AP1118" s="197">
        <f t="shared" si="821"/>
        <v>0</v>
      </c>
      <c r="AQ1118" s="198">
        <f t="shared" si="822"/>
        <v>0</v>
      </c>
      <c r="AR1118" s="196">
        <f>IFERROR(SQRT(($E1118-$E$1136)^2+($H1118-$H$1136)^2),0)</f>
        <v>0.33393283024014148</v>
      </c>
      <c r="AS1118" s="197" t="str">
        <f>IF(AR1118&lt;=SMALL(AR$3:AR$1130,1),"MAS PARECIDO","NO")</f>
        <v>NO</v>
      </c>
      <c r="AT1118" s="197" t="str">
        <f>IF(AR1118&lt;=SMALL(AR$3:AR$1130,5),"SIMILAR","NO")</f>
        <v>NO</v>
      </c>
      <c r="AU1118" s="197" t="str">
        <f t="shared" si="823"/>
        <v>N/A</v>
      </c>
      <c r="AV1118" s="197">
        <f t="shared" si="824"/>
        <v>0</v>
      </c>
      <c r="AW1118" s="198">
        <f t="shared" si="825"/>
        <v>0</v>
      </c>
      <c r="AX1118" s="199">
        <f>IFERROR(SQRT(($E1118-$E$1136)^2+($K1118-$K$1136)^2),0)</f>
        <v>0.20099757212732708</v>
      </c>
      <c r="AY1118" s="197" t="str">
        <f>IF(AX1118&lt;=SMALL(AX$3:AX$1130,1),"MAS PARECIDO","NO")</f>
        <v>NO</v>
      </c>
      <c r="AZ1118" s="197" t="str">
        <f>IF(AX1118&lt;=SMALL(AX$3:AX$1130,5),"SIMILAR","NO")</f>
        <v>NO</v>
      </c>
      <c r="BA1118" s="197" t="str">
        <f t="shared" si="826"/>
        <v>N/A</v>
      </c>
      <c r="BB1118" s="197">
        <f t="shared" si="827"/>
        <v>0</v>
      </c>
      <c r="BC1118" s="198">
        <f t="shared" si="828"/>
        <v>0</v>
      </c>
      <c r="BD1118" s="196">
        <f>IFERROR(SQRT(($E1118-$E$1136)^2+($O1118-$O$1136)^2),0)</f>
        <v>2.0000600018000539E-2</v>
      </c>
      <c r="BE1118" s="197" t="str">
        <f>IF(BD1118&lt;=SMALL(BD$3:BD$1130,1),"MAS PARECIDO","NO")</f>
        <v>NO</v>
      </c>
      <c r="BF1118" s="197" t="str">
        <f>IF(BD1118&lt;=SMALL(BD$3:BD$1130,5),"SIMILAR","NO")</f>
        <v>NO</v>
      </c>
      <c r="BG1118" s="197" t="str">
        <f t="shared" si="829"/>
        <v>N/A</v>
      </c>
      <c r="BH1118" s="197">
        <f t="shared" si="830"/>
        <v>0</v>
      </c>
      <c r="BI1118" s="198">
        <f t="shared" si="831"/>
        <v>0</v>
      </c>
      <c r="BJ1118" s="199">
        <f>IFERROR(SQRT(($E1118-$E$1136)^2+($R1118-$R$1136)^2),0)</f>
        <v>2.0000600018000539E-2</v>
      </c>
      <c r="BK1118" s="197" t="str">
        <f>IF(BJ1118&lt;=SMALL(BJ$3:BJ$1130,1),"MAS PARECIDO","NO")</f>
        <v>NO</v>
      </c>
      <c r="BL1118" s="197" t="str">
        <f>IF(BJ1118&lt;=SMALL(BJ$3:BJ$1130,5),"SIMILAR","NO")</f>
        <v>NO</v>
      </c>
      <c r="BM1118" s="197" t="str">
        <f t="shared" si="832"/>
        <v>N/A</v>
      </c>
      <c r="BN1118" s="197">
        <f t="shared" si="833"/>
        <v>0</v>
      </c>
      <c r="BO1118" s="198">
        <f t="shared" si="834"/>
        <v>0</v>
      </c>
      <c r="BP1118" s="199">
        <f>IFERROR(SQRT(($E1118-$E$1136)^2+($U1118-$U$1136)^2),0)</f>
        <v>2.0000600018000539E-2</v>
      </c>
      <c r="BQ1118" s="197" t="str">
        <f>IF(BP1118&lt;=SMALL(BP$3:BP$1130,1),"MAS PARECIDO","NO")</f>
        <v>NO</v>
      </c>
      <c r="BR1118" s="197" t="str">
        <f>IF(BP1118&lt;=SMALL(BP$3:BP$1130,5),"SIMILAR","NO")</f>
        <v>NO</v>
      </c>
      <c r="BS1118" s="197" t="str">
        <f t="shared" si="835"/>
        <v>N/A</v>
      </c>
      <c r="BT1118" s="197">
        <f t="shared" si="836"/>
        <v>0</v>
      </c>
      <c r="BU1118" s="198">
        <f t="shared" si="837"/>
        <v>0</v>
      </c>
      <c r="BV1118" s="199">
        <f>IFERROR(SQRT(($E1118-$E$1136)^2+($X1118-$X$1136)^2),0)</f>
        <v>2.0000600018000539E-2</v>
      </c>
      <c r="BW1118" s="197" t="str">
        <f>IF(BV1118&lt;=SMALL(BV$3:BV$1130,1),"MAS PARECIDO","NO")</f>
        <v>NO</v>
      </c>
      <c r="BX1118" s="197" t="str">
        <f>IF(BV1118&lt;=SMALL(BV$3:BV$1130,5),"SIMILAR","NO")</f>
        <v>NO</v>
      </c>
      <c r="BY1118" s="197" t="str">
        <f t="shared" si="838"/>
        <v>N/A</v>
      </c>
      <c r="BZ1118" s="197">
        <f t="shared" si="839"/>
        <v>0</v>
      </c>
      <c r="CA1118" s="198">
        <f t="shared" si="840"/>
        <v>0</v>
      </c>
      <c r="CB1118" s="199">
        <f>IFERROR(SQRT(($E1118-$E$1136)^2+($AA1118-$AA$1136)^2),0)</f>
        <v>1.0001999920021396</v>
      </c>
      <c r="CC1118" s="197" t="str">
        <f>IF(CB1118&lt;=SMALL(CB$3:CB$1130,1),"MAS PARECIDO","NO")</f>
        <v>NO</v>
      </c>
      <c r="CD1118" s="197" t="str">
        <f>IF(CB1118&lt;=SMALL(CB$3:CB$1130,5),"SIMILAR","NO")</f>
        <v>NO</v>
      </c>
      <c r="CE1118" s="197" t="str">
        <f t="shared" si="841"/>
        <v>N/A</v>
      </c>
      <c r="CF1118" s="197">
        <f t="shared" si="842"/>
        <v>0</v>
      </c>
      <c r="CG1118" s="198">
        <f t="shared" si="843"/>
        <v>0</v>
      </c>
      <c r="CH1118" s="199">
        <f>IFERROR(SQRT(($E1118-$E$1136)^2+($AD1118-$AD$1136)^2),0)</f>
        <v>2.0000600018000539E-2</v>
      </c>
      <c r="CI1118" s="197" t="str">
        <f>IF(CH1118&lt;=SMALL(CH$3:CH$1130,1),"MAS PARECIDO","NO")</f>
        <v>NO</v>
      </c>
      <c r="CJ1118" s="197" t="str">
        <f>IF(CH1118&lt;=SMALL(CH$3:CH$1130,5),"SIMILAR","NO")</f>
        <v>NO</v>
      </c>
      <c r="CK1118" s="197" t="str">
        <f t="shared" si="844"/>
        <v>N/A</v>
      </c>
      <c r="CL1118" s="197">
        <f t="shared" si="845"/>
        <v>0</v>
      </c>
      <c r="CM1118" s="198">
        <f t="shared" si="846"/>
        <v>0</v>
      </c>
      <c r="CN1118" s="199">
        <f>IFERROR(SQRT(($E1118-$E$1136)^2+($AG1118-$AG$1136)^2),0)</f>
        <v>1.0001999920021396</v>
      </c>
      <c r="CO1118" s="197" t="str">
        <f>IF(CN1118&lt;=SMALL(CN$3:CN$1130,1),"MAS PARECIDO","NO")</f>
        <v>NO</v>
      </c>
      <c r="CP1118" s="197" t="str">
        <f>IF(CN1118&lt;=SMALL(CN$3:CN$1130,5),"SIMILAR","NO")</f>
        <v>NO</v>
      </c>
      <c r="CQ1118" s="197" t="str">
        <f t="shared" si="847"/>
        <v>N/A</v>
      </c>
      <c r="CR1118" s="197">
        <f t="shared" si="848"/>
        <v>0</v>
      </c>
      <c r="CS1118" s="198">
        <f t="shared" si="849"/>
        <v>0</v>
      </c>
      <c r="CT1118" s="199">
        <f>IFERROR(SQRT(($E1118-$E$1136)^2+($AJ1118-$AJ$1136)^2),0)</f>
        <v>2.0000600018000539E-2</v>
      </c>
      <c r="CU1118" s="197" t="str">
        <f>IF(CT1118&lt;=SMALL(CT$3:CT$1130,1),"MAS PARECIDO","NO")</f>
        <v>NO</v>
      </c>
      <c r="CV1118" s="197" t="str">
        <f>IF(CT1118&lt;=SMALL(CT$3:CT$1130,5),"SIMILAR","NO")</f>
        <v>NO</v>
      </c>
      <c r="CW1118" s="197" t="str">
        <f t="shared" si="850"/>
        <v>N/A</v>
      </c>
      <c r="CX1118" s="197">
        <f t="shared" si="851"/>
        <v>0</v>
      </c>
      <c r="CY1118" s="198">
        <f t="shared" si="852"/>
        <v>0</v>
      </c>
      <c r="CZ1118" s="2">
        <v>0</v>
      </c>
      <c r="DA1118" s="2" t="s">
        <v>2923</v>
      </c>
      <c r="DB1118" s="2">
        <v>0</v>
      </c>
      <c r="DC1118" s="2" t="s">
        <v>189</v>
      </c>
    </row>
    <row r="1119" spans="1:107">
      <c r="A1119" s="24" t="s">
        <v>1261</v>
      </c>
      <c r="B1119" s="46">
        <v>174366.57</v>
      </c>
      <c r="C1119" s="190">
        <f>(B1119-$B$1132)/($B$1133-$B$1132)</f>
        <v>0.19855402864709368</v>
      </c>
      <c r="D1119" s="46">
        <v>15000</v>
      </c>
      <c r="E1119" s="190">
        <f>(D1119-$D$1132)/($D$1133-$D$1132)</f>
        <v>2.9970899126973809E-2</v>
      </c>
      <c r="F1119" s="46" t="s">
        <v>203</v>
      </c>
      <c r="G1119" s="192">
        <f>VLOOKUP(F1119,'DATOS DE SOPORTE'!$Y$5:$Z$8,2,FALSE)</f>
        <v>3</v>
      </c>
      <c r="H1119" s="190">
        <f>(G1119-$G$1132)/($G$1133-$G$1132)</f>
        <v>0.66666666666666663</v>
      </c>
      <c r="I1119" s="50">
        <v>1</v>
      </c>
      <c r="J1119" s="200">
        <f t="shared" si="812"/>
        <v>1</v>
      </c>
      <c r="K1119" s="190">
        <f>(J1119-$J$1132)/($J$1133-$J$1132)</f>
        <v>0.2</v>
      </c>
      <c r="L1119" s="193" t="str">
        <f t="shared" si="813"/>
        <v>SI</v>
      </c>
      <c r="M1119" s="46" t="s">
        <v>192</v>
      </c>
      <c r="N1119" s="192">
        <f t="shared" si="814"/>
        <v>2</v>
      </c>
      <c r="O1119" s="190">
        <f>(N1119-N$1132)/(N$1133-N$1132)</f>
        <v>1</v>
      </c>
      <c r="P1119" s="46" t="s">
        <v>193</v>
      </c>
      <c r="Q1119" s="192">
        <f t="shared" si="815"/>
        <v>2</v>
      </c>
      <c r="R1119" s="190">
        <f>(Q1119-Q$1132)/(Q$1133-Q$1132)</f>
        <v>0.5</v>
      </c>
      <c r="S1119" s="46" t="s">
        <v>194</v>
      </c>
      <c r="T1119" s="192">
        <f t="shared" si="816"/>
        <v>1</v>
      </c>
      <c r="U1119" s="190">
        <f>(T1119-T$1132)/(T$1133-T$1132)</f>
        <v>0</v>
      </c>
      <c r="V1119" s="46" t="s">
        <v>62</v>
      </c>
      <c r="W1119" s="194">
        <f>VLOOKUP(V1119,'DATOS DE SOPORTE'!$S$5:$T$10,2,FALSE)</f>
        <v>1</v>
      </c>
      <c r="X1119" s="201">
        <f>(W1119-W$1132)/(W$1133-W$1132)</f>
        <v>0</v>
      </c>
      <c r="Y1119" s="46" t="s">
        <v>188</v>
      </c>
      <c r="Z1119" s="194">
        <f t="shared" si="817"/>
        <v>1</v>
      </c>
      <c r="AA1119" s="201">
        <f>(Z1119-Z$1132)/(Z$1133-Z$1132)</f>
        <v>0</v>
      </c>
      <c r="AB1119" s="46" t="s">
        <v>188</v>
      </c>
      <c r="AC1119" s="194">
        <f t="shared" si="818"/>
        <v>1</v>
      </c>
      <c r="AD1119" s="201">
        <f>(AC1119-AC$1132)/(AC$1133-AC$1132)</f>
        <v>0</v>
      </c>
      <c r="AE1119" s="46" t="s">
        <v>188</v>
      </c>
      <c r="AF1119" s="194">
        <f t="shared" si="819"/>
        <v>1</v>
      </c>
      <c r="AG1119" s="201">
        <f>(AF1119-AF$1132)/(AF$1133-AF$1132)</f>
        <v>0</v>
      </c>
      <c r="AH1119" s="24" t="s">
        <v>67</v>
      </c>
      <c r="AI1119" s="194">
        <f>VLOOKUP(AH1119,'DATOS DE SOPORTE'!$V$5:$W$8,2,FALSE)</f>
        <v>1</v>
      </c>
      <c r="AJ1119" s="201">
        <f>(AI1119-AI$1132)/(AI$1133-AI$1132)</f>
        <v>0</v>
      </c>
      <c r="AK1119" s="58" t="str">
        <f t="shared" si="811"/>
        <v>Bueno</v>
      </c>
      <c r="AL1119" s="196">
        <f>IFERROR(SQRT(($E1119-$E$1136)^2+($C1119-$C$1136)^2),0)</f>
        <v>3.0715079444786346E-2</v>
      </c>
      <c r="AM1119" s="197" t="str">
        <f>IF(AL1119&lt;=SMALL($AL$3:$AL$1130,1),"MAS PARECIDO","NO")</f>
        <v>NO</v>
      </c>
      <c r="AN1119" s="197" t="str">
        <f>IF(AL1119&lt;=SMALL($AL$3:$AL$1130,5),"SIMILAR","NO")</f>
        <v>NO</v>
      </c>
      <c r="AO1119" s="197" t="str">
        <f t="shared" si="820"/>
        <v>N/A</v>
      </c>
      <c r="AP1119" s="197">
        <f t="shared" si="821"/>
        <v>0</v>
      </c>
      <c r="AQ1119" s="198">
        <f t="shared" si="822"/>
        <v>0</v>
      </c>
      <c r="AR1119" s="196">
        <f>IFERROR(SQRT(($E1119-$E$1136)^2+($H1119-$H$1136)^2),0)</f>
        <v>0.33468069127683658</v>
      </c>
      <c r="AS1119" s="197" t="str">
        <f>IF(AR1119&lt;=SMALL(AR$3:AR$1130,1),"MAS PARECIDO","NO")</f>
        <v>NO</v>
      </c>
      <c r="AT1119" s="197" t="str">
        <f>IF(AR1119&lt;=SMALL(AR$3:AR$1130,5),"SIMILAR","NO")</f>
        <v>NO</v>
      </c>
      <c r="AU1119" s="197" t="str">
        <f t="shared" si="823"/>
        <v>N/A</v>
      </c>
      <c r="AV1119" s="197">
        <f t="shared" si="824"/>
        <v>0</v>
      </c>
      <c r="AW1119" s="198">
        <f t="shared" si="825"/>
        <v>0</v>
      </c>
      <c r="AX1119" s="199">
        <f>IFERROR(SQRT(($E1119-$E$1136)^2+($K1119-$K$1136)^2),0)</f>
        <v>3.0000900027000808E-2</v>
      </c>
      <c r="AY1119" s="197" t="str">
        <f>IF(AX1119&lt;=SMALL(AX$3:AX$1130,1),"MAS PARECIDO","NO")</f>
        <v>NO</v>
      </c>
      <c r="AZ1119" s="197" t="str">
        <f>IF(AX1119&lt;=SMALL(AX$3:AX$1130,5),"SIMILAR","NO")</f>
        <v>NO</v>
      </c>
      <c r="BA1119" s="197" t="str">
        <f t="shared" si="826"/>
        <v>N/A</v>
      </c>
      <c r="BB1119" s="197">
        <f t="shared" si="827"/>
        <v>0</v>
      </c>
      <c r="BC1119" s="198">
        <f t="shared" si="828"/>
        <v>0</v>
      </c>
      <c r="BD1119" s="196">
        <f>IFERROR(SQRT(($E1119-$E$1136)^2+($O1119-$O$1136)^2),0)</f>
        <v>3.0000900027000808E-2</v>
      </c>
      <c r="BE1119" s="197" t="str">
        <f>IF(BD1119&lt;=SMALL(BD$3:BD$1130,1),"MAS PARECIDO","NO")</f>
        <v>NO</v>
      </c>
      <c r="BF1119" s="197" t="str">
        <f>IF(BD1119&lt;=SMALL(BD$3:BD$1130,5),"SIMILAR","NO")</f>
        <v>NO</v>
      </c>
      <c r="BG1119" s="197" t="str">
        <f t="shared" si="829"/>
        <v>N/A</v>
      </c>
      <c r="BH1119" s="197">
        <f t="shared" si="830"/>
        <v>0</v>
      </c>
      <c r="BI1119" s="198">
        <f t="shared" si="831"/>
        <v>0</v>
      </c>
      <c r="BJ1119" s="199">
        <f>IFERROR(SQRT(($E1119-$E$1136)^2+($R1119-$R$1136)^2),0)</f>
        <v>3.0000900027000808E-2</v>
      </c>
      <c r="BK1119" s="197" t="str">
        <f>IF(BJ1119&lt;=SMALL(BJ$3:BJ$1130,1),"MAS PARECIDO","NO")</f>
        <v>NO</v>
      </c>
      <c r="BL1119" s="197" t="str">
        <f>IF(BJ1119&lt;=SMALL(BJ$3:BJ$1130,5),"SIMILAR","NO")</f>
        <v>NO</v>
      </c>
      <c r="BM1119" s="197" t="str">
        <f t="shared" si="832"/>
        <v>N/A</v>
      </c>
      <c r="BN1119" s="197">
        <f t="shared" si="833"/>
        <v>0</v>
      </c>
      <c r="BO1119" s="198">
        <f t="shared" si="834"/>
        <v>0</v>
      </c>
      <c r="BP1119" s="199">
        <f>IFERROR(SQRT(($E1119-$E$1136)^2+($U1119-$U$1136)^2),0)</f>
        <v>3.0000900027000808E-2</v>
      </c>
      <c r="BQ1119" s="197" t="str">
        <f>IF(BP1119&lt;=SMALL(BP$3:BP$1130,1),"MAS PARECIDO","NO")</f>
        <v>NO</v>
      </c>
      <c r="BR1119" s="197" t="str">
        <f>IF(BP1119&lt;=SMALL(BP$3:BP$1130,5),"SIMILAR","NO")</f>
        <v>NO</v>
      </c>
      <c r="BS1119" s="197" t="str">
        <f t="shared" si="835"/>
        <v>N/A</v>
      </c>
      <c r="BT1119" s="197">
        <f t="shared" si="836"/>
        <v>0</v>
      </c>
      <c r="BU1119" s="198">
        <f t="shared" si="837"/>
        <v>0</v>
      </c>
      <c r="BV1119" s="199">
        <f>IFERROR(SQRT(($E1119-$E$1136)^2+($X1119-$X$1136)^2),0)</f>
        <v>3.0000900027000808E-2</v>
      </c>
      <c r="BW1119" s="197" t="str">
        <f>IF(BV1119&lt;=SMALL(BV$3:BV$1130,1),"MAS PARECIDO","NO")</f>
        <v>NO</v>
      </c>
      <c r="BX1119" s="197" t="str">
        <f>IF(BV1119&lt;=SMALL(BV$3:BV$1130,5),"SIMILAR","NO")</f>
        <v>NO</v>
      </c>
      <c r="BY1119" s="197" t="str">
        <f t="shared" si="838"/>
        <v>N/A</v>
      </c>
      <c r="BZ1119" s="197">
        <f t="shared" si="839"/>
        <v>0</v>
      </c>
      <c r="CA1119" s="198">
        <f t="shared" si="840"/>
        <v>0</v>
      </c>
      <c r="CB1119" s="199">
        <f>IFERROR(SQRT(($E1119-$E$1136)^2+($AA1119-$AA$1136)^2),0)</f>
        <v>3.0000900027000808E-2</v>
      </c>
      <c r="CC1119" s="197" t="str">
        <f>IF(CB1119&lt;=SMALL(CB$3:CB$1130,1),"MAS PARECIDO","NO")</f>
        <v>NO</v>
      </c>
      <c r="CD1119" s="197" t="str">
        <f>IF(CB1119&lt;=SMALL(CB$3:CB$1130,5),"SIMILAR","NO")</f>
        <v>NO</v>
      </c>
      <c r="CE1119" s="197" t="str">
        <f t="shared" si="841"/>
        <v>N/A</v>
      </c>
      <c r="CF1119" s="197">
        <f t="shared" si="842"/>
        <v>0</v>
      </c>
      <c r="CG1119" s="198">
        <f t="shared" si="843"/>
        <v>0</v>
      </c>
      <c r="CH1119" s="199">
        <f>IFERROR(SQRT(($E1119-$E$1136)^2+($AD1119-$AD$1136)^2),0)</f>
        <v>1.0004499257846093</v>
      </c>
      <c r="CI1119" s="197" t="str">
        <f>IF(CH1119&lt;=SMALL(CH$3:CH$1130,1),"MAS PARECIDO","NO")</f>
        <v>NO</v>
      </c>
      <c r="CJ1119" s="197" t="str">
        <f>IF(CH1119&lt;=SMALL(CH$3:CH$1130,5),"SIMILAR","NO")</f>
        <v>NO</v>
      </c>
      <c r="CK1119" s="197" t="str">
        <f t="shared" si="844"/>
        <v>N/A</v>
      </c>
      <c r="CL1119" s="197">
        <f t="shared" si="845"/>
        <v>0</v>
      </c>
      <c r="CM1119" s="198">
        <f t="shared" si="846"/>
        <v>0</v>
      </c>
      <c r="CN1119" s="199">
        <f>IFERROR(SQRT(($E1119-$E$1136)^2+($AG1119-$AG$1136)^2),0)</f>
        <v>1.0004499257846093</v>
      </c>
      <c r="CO1119" s="197" t="str">
        <f>IF(CN1119&lt;=SMALL(CN$3:CN$1130,1),"MAS PARECIDO","NO")</f>
        <v>NO</v>
      </c>
      <c r="CP1119" s="197" t="str">
        <f>IF(CN1119&lt;=SMALL(CN$3:CN$1130,5),"SIMILAR","NO")</f>
        <v>NO</v>
      </c>
      <c r="CQ1119" s="197" t="str">
        <f t="shared" si="847"/>
        <v>N/A</v>
      </c>
      <c r="CR1119" s="197">
        <f t="shared" si="848"/>
        <v>0</v>
      </c>
      <c r="CS1119" s="198">
        <f t="shared" si="849"/>
        <v>0</v>
      </c>
      <c r="CT1119" s="199">
        <f>IFERROR(SQRT(($E1119-$E$1136)^2+($AJ1119-$AJ$1136)^2),0)</f>
        <v>3.0000900027000808E-2</v>
      </c>
      <c r="CU1119" s="197" t="str">
        <f>IF(CT1119&lt;=SMALL(CT$3:CT$1130,1),"MAS PARECIDO","NO")</f>
        <v>NO</v>
      </c>
      <c r="CV1119" s="197" t="str">
        <f>IF(CT1119&lt;=SMALL(CT$3:CT$1130,5),"SIMILAR","NO")</f>
        <v>NO</v>
      </c>
      <c r="CW1119" s="197" t="str">
        <f t="shared" si="850"/>
        <v>N/A</v>
      </c>
      <c r="CX1119" s="197">
        <f t="shared" si="851"/>
        <v>0</v>
      </c>
      <c r="CY1119" s="198">
        <f t="shared" si="852"/>
        <v>0</v>
      </c>
      <c r="CZ1119" s="2">
        <v>0</v>
      </c>
      <c r="DA1119" s="2" t="s">
        <v>2924</v>
      </c>
      <c r="DB1119" s="2">
        <v>0</v>
      </c>
      <c r="DC1119" s="2" t="s">
        <v>189</v>
      </c>
    </row>
    <row r="1120" spans="1:107">
      <c r="A1120" s="24" t="s">
        <v>1262</v>
      </c>
      <c r="B1120" s="46">
        <v>189576.92</v>
      </c>
      <c r="C1120" s="190">
        <f>(B1120-$B$1132)/($B$1133-$B$1132)</f>
        <v>0.21633360764219559</v>
      </c>
      <c r="D1120" s="46">
        <v>20000</v>
      </c>
      <c r="E1120" s="190">
        <f>(D1120-$D$1132)/($D$1133-$D$1132)</f>
        <v>3.9971199135974078E-2</v>
      </c>
      <c r="F1120" s="46" t="s">
        <v>53</v>
      </c>
      <c r="G1120" s="192">
        <f>VLOOKUP(F1120,'DATOS DE SOPORTE'!$Y$5:$Z$8,2,FALSE)</f>
        <v>2</v>
      </c>
      <c r="H1120" s="190">
        <f>(G1120-$G$1132)/($G$1133-$G$1132)</f>
        <v>0.33333333333333331</v>
      </c>
      <c r="I1120" s="50">
        <v>3</v>
      </c>
      <c r="J1120" s="200">
        <f t="shared" si="812"/>
        <v>3</v>
      </c>
      <c r="K1120" s="190">
        <f>(J1120-$J$1132)/($J$1133-$J$1132)</f>
        <v>0.6</v>
      </c>
      <c r="L1120" s="193" t="str">
        <f t="shared" si="813"/>
        <v>SI</v>
      </c>
      <c r="M1120" s="46" t="s">
        <v>192</v>
      </c>
      <c r="N1120" s="192">
        <f t="shared" si="814"/>
        <v>2</v>
      </c>
      <c r="O1120" s="190">
        <f>(N1120-N$1132)/(N$1133-N$1132)</f>
        <v>1</v>
      </c>
      <c r="P1120" s="46" t="s">
        <v>193</v>
      </c>
      <c r="Q1120" s="192">
        <f t="shared" si="815"/>
        <v>2</v>
      </c>
      <c r="R1120" s="190">
        <f>(Q1120-Q$1132)/(Q$1133-Q$1132)</f>
        <v>0.5</v>
      </c>
      <c r="S1120" s="46" t="s">
        <v>60</v>
      </c>
      <c r="T1120" s="192">
        <f t="shared" si="816"/>
        <v>2</v>
      </c>
      <c r="U1120" s="190">
        <f>(T1120-T$1132)/(T$1133-T$1132)</f>
        <v>1</v>
      </c>
      <c r="V1120" s="46" t="s">
        <v>62</v>
      </c>
      <c r="W1120" s="194">
        <f>VLOOKUP(V1120,'DATOS DE SOPORTE'!$S$5:$T$10,2,FALSE)</f>
        <v>1</v>
      </c>
      <c r="X1120" s="201">
        <f>(W1120-W$1132)/(W$1133-W$1132)</f>
        <v>0</v>
      </c>
      <c r="Y1120" s="46" t="s">
        <v>188</v>
      </c>
      <c r="Z1120" s="194">
        <f t="shared" si="817"/>
        <v>1</v>
      </c>
      <c r="AA1120" s="201">
        <f>(Z1120-Z$1132)/(Z$1133-Z$1132)</f>
        <v>0</v>
      </c>
      <c r="AB1120" s="46" t="s">
        <v>136</v>
      </c>
      <c r="AC1120" s="194">
        <f t="shared" si="818"/>
        <v>2</v>
      </c>
      <c r="AD1120" s="201">
        <f>(AC1120-AC$1132)/(AC$1133-AC$1132)</f>
        <v>1</v>
      </c>
      <c r="AE1120" s="46" t="s">
        <v>188</v>
      </c>
      <c r="AF1120" s="194">
        <f t="shared" si="819"/>
        <v>1</v>
      </c>
      <c r="AG1120" s="201">
        <f>(AF1120-AF$1132)/(AF$1133-AF$1132)</f>
        <v>0</v>
      </c>
      <c r="AH1120" s="24" t="s">
        <v>67</v>
      </c>
      <c r="AI1120" s="194">
        <f>VLOOKUP(AH1120,'DATOS DE SOPORTE'!$V$5:$W$8,2,FALSE)</f>
        <v>1</v>
      </c>
      <c r="AJ1120" s="201">
        <f>(AI1120-AI$1132)/(AI$1133-AI$1132)</f>
        <v>0</v>
      </c>
      <c r="AK1120" s="58" t="str">
        <f t="shared" si="811"/>
        <v>Bueno</v>
      </c>
      <c r="AL1120" s="196">
        <f>IFERROR(SQRT(($E1120-$E$1136)^2+($C1120-$C$1136)^2),0)</f>
        <v>4.1538112749875858E-2</v>
      </c>
      <c r="AM1120" s="197" t="str">
        <f>IF(AL1120&lt;=SMALL($AL$3:$AL$1130,1),"MAS PARECIDO","NO")</f>
        <v>NO</v>
      </c>
      <c r="AN1120" s="197" t="str">
        <f>IF(AL1120&lt;=SMALL($AL$3:$AL$1130,5),"SIMILAR","NO")</f>
        <v>NO</v>
      </c>
      <c r="AO1120" s="197" t="str">
        <f t="shared" si="820"/>
        <v>N/A</v>
      </c>
      <c r="AP1120" s="197">
        <f t="shared" si="821"/>
        <v>0</v>
      </c>
      <c r="AQ1120" s="198">
        <f t="shared" si="822"/>
        <v>0</v>
      </c>
      <c r="AR1120" s="196">
        <f>IFERROR(SQRT(($E1120-$E$1136)^2+($H1120-$H$1136)^2),0)</f>
        <v>4.0001200036001078E-2</v>
      </c>
      <c r="AS1120" s="197" t="str">
        <f>IF(AR1120&lt;=SMALL(AR$3:AR$1130,1),"MAS PARECIDO","NO")</f>
        <v>NO</v>
      </c>
      <c r="AT1120" s="197" t="str">
        <f>IF(AR1120&lt;=SMALL(AR$3:AR$1130,5),"SIMILAR","NO")</f>
        <v>NO</v>
      </c>
      <c r="AU1120" s="197" t="str">
        <f t="shared" si="823"/>
        <v>N/A</v>
      </c>
      <c r="AV1120" s="197">
        <f t="shared" si="824"/>
        <v>0</v>
      </c>
      <c r="AW1120" s="198">
        <f t="shared" si="825"/>
        <v>0</v>
      </c>
      <c r="AX1120" s="199">
        <f>IFERROR(SQRT(($E1120-$E$1136)^2+($K1120-$K$1136)^2),0)</f>
        <v>0.4019951442546541</v>
      </c>
      <c r="AY1120" s="197" t="str">
        <f>IF(AX1120&lt;=SMALL(AX$3:AX$1130,1),"MAS PARECIDO","NO")</f>
        <v>NO</v>
      </c>
      <c r="AZ1120" s="197" t="str">
        <f>IF(AX1120&lt;=SMALL(AX$3:AX$1130,5),"SIMILAR","NO")</f>
        <v>NO</v>
      </c>
      <c r="BA1120" s="197" t="str">
        <f t="shared" si="826"/>
        <v>N/A</v>
      </c>
      <c r="BB1120" s="197">
        <f t="shared" si="827"/>
        <v>0</v>
      </c>
      <c r="BC1120" s="198">
        <f t="shared" si="828"/>
        <v>0</v>
      </c>
      <c r="BD1120" s="196">
        <f>IFERROR(SQRT(($E1120-$E$1136)^2+($O1120-$O$1136)^2),0)</f>
        <v>4.0001200036001078E-2</v>
      </c>
      <c r="BE1120" s="197" t="str">
        <f>IF(BD1120&lt;=SMALL(BD$3:BD$1130,1),"MAS PARECIDO","NO")</f>
        <v>NO</v>
      </c>
      <c r="BF1120" s="197" t="str">
        <f>IF(BD1120&lt;=SMALL(BD$3:BD$1130,5),"SIMILAR","NO")</f>
        <v>NO</v>
      </c>
      <c r="BG1120" s="197" t="str">
        <f t="shared" si="829"/>
        <v>N/A</v>
      </c>
      <c r="BH1120" s="197">
        <f t="shared" si="830"/>
        <v>0</v>
      </c>
      <c r="BI1120" s="198">
        <f t="shared" si="831"/>
        <v>0</v>
      </c>
      <c r="BJ1120" s="199">
        <f>IFERROR(SQRT(($E1120-$E$1136)^2+($R1120-$R$1136)^2),0)</f>
        <v>4.0001200036001078E-2</v>
      </c>
      <c r="BK1120" s="197" t="str">
        <f>IF(BJ1120&lt;=SMALL(BJ$3:BJ$1130,1),"MAS PARECIDO","NO")</f>
        <v>NO</v>
      </c>
      <c r="BL1120" s="197" t="str">
        <f>IF(BJ1120&lt;=SMALL(BJ$3:BJ$1130,5),"SIMILAR","NO")</f>
        <v>NO</v>
      </c>
      <c r="BM1120" s="197" t="str">
        <f t="shared" si="832"/>
        <v>N/A</v>
      </c>
      <c r="BN1120" s="197">
        <f t="shared" si="833"/>
        <v>0</v>
      </c>
      <c r="BO1120" s="198">
        <f t="shared" si="834"/>
        <v>0</v>
      </c>
      <c r="BP1120" s="199">
        <f>IFERROR(SQRT(($E1120-$E$1136)^2+($U1120-$U$1136)^2),0)</f>
        <v>1.0007997282195475</v>
      </c>
      <c r="BQ1120" s="197" t="str">
        <f>IF(BP1120&lt;=SMALL(BP$3:BP$1130,1),"MAS PARECIDO","NO")</f>
        <v>NO</v>
      </c>
      <c r="BR1120" s="197" t="str">
        <f>IF(BP1120&lt;=SMALL(BP$3:BP$1130,5),"SIMILAR","NO")</f>
        <v>NO</v>
      </c>
      <c r="BS1120" s="197" t="str">
        <f t="shared" si="835"/>
        <v>N/A</v>
      </c>
      <c r="BT1120" s="197">
        <f t="shared" si="836"/>
        <v>0</v>
      </c>
      <c r="BU1120" s="198">
        <f t="shared" si="837"/>
        <v>0</v>
      </c>
      <c r="BV1120" s="199">
        <f>IFERROR(SQRT(($E1120-$E$1136)^2+($X1120-$X$1136)^2),0)</f>
        <v>4.0001200036001078E-2</v>
      </c>
      <c r="BW1120" s="197" t="str">
        <f>IF(BV1120&lt;=SMALL(BV$3:BV$1130,1),"MAS PARECIDO","NO")</f>
        <v>NO</v>
      </c>
      <c r="BX1120" s="197" t="str">
        <f>IF(BV1120&lt;=SMALL(BV$3:BV$1130,5),"SIMILAR","NO")</f>
        <v>NO</v>
      </c>
      <c r="BY1120" s="197" t="str">
        <f t="shared" si="838"/>
        <v>N/A</v>
      </c>
      <c r="BZ1120" s="197">
        <f t="shared" si="839"/>
        <v>0</v>
      </c>
      <c r="CA1120" s="198">
        <f t="shared" si="840"/>
        <v>0</v>
      </c>
      <c r="CB1120" s="199">
        <f>IFERROR(SQRT(($E1120-$E$1136)^2+($AA1120-$AA$1136)^2),0)</f>
        <v>4.0001200036001078E-2</v>
      </c>
      <c r="CC1120" s="197" t="str">
        <f>IF(CB1120&lt;=SMALL(CB$3:CB$1130,1),"MAS PARECIDO","NO")</f>
        <v>NO</v>
      </c>
      <c r="CD1120" s="197" t="str">
        <f>IF(CB1120&lt;=SMALL(CB$3:CB$1130,5),"SIMILAR","NO")</f>
        <v>NO</v>
      </c>
      <c r="CE1120" s="197" t="str">
        <f t="shared" si="841"/>
        <v>N/A</v>
      </c>
      <c r="CF1120" s="197">
        <f t="shared" si="842"/>
        <v>0</v>
      </c>
      <c r="CG1120" s="198">
        <f t="shared" si="843"/>
        <v>0</v>
      </c>
      <c r="CH1120" s="199">
        <f>IFERROR(SQRT(($E1120-$E$1136)^2+($AD1120-$AD$1136)^2),0)</f>
        <v>4.0001200036001078E-2</v>
      </c>
      <c r="CI1120" s="197" t="str">
        <f>IF(CH1120&lt;=SMALL(CH$3:CH$1130,1),"MAS PARECIDO","NO")</f>
        <v>NO</v>
      </c>
      <c r="CJ1120" s="197" t="str">
        <f>IF(CH1120&lt;=SMALL(CH$3:CH$1130,5),"SIMILAR","NO")</f>
        <v>NO</v>
      </c>
      <c r="CK1120" s="197" t="str">
        <f t="shared" si="844"/>
        <v>N/A</v>
      </c>
      <c r="CL1120" s="197">
        <f t="shared" si="845"/>
        <v>0</v>
      </c>
      <c r="CM1120" s="198">
        <f t="shared" si="846"/>
        <v>0</v>
      </c>
      <c r="CN1120" s="199">
        <f>IFERROR(SQRT(($E1120-$E$1136)^2+($AG1120-$AG$1136)^2),0)</f>
        <v>1.0007997282195475</v>
      </c>
      <c r="CO1120" s="197" t="str">
        <f>IF(CN1120&lt;=SMALL(CN$3:CN$1130,1),"MAS PARECIDO","NO")</f>
        <v>NO</v>
      </c>
      <c r="CP1120" s="197" t="str">
        <f>IF(CN1120&lt;=SMALL(CN$3:CN$1130,5),"SIMILAR","NO")</f>
        <v>NO</v>
      </c>
      <c r="CQ1120" s="197" t="str">
        <f t="shared" si="847"/>
        <v>N/A</v>
      </c>
      <c r="CR1120" s="197">
        <f t="shared" si="848"/>
        <v>0</v>
      </c>
      <c r="CS1120" s="198">
        <f t="shared" si="849"/>
        <v>0</v>
      </c>
      <c r="CT1120" s="199">
        <f>IFERROR(SQRT(($E1120-$E$1136)^2+($AJ1120-$AJ$1136)^2),0)</f>
        <v>4.0001200036001078E-2</v>
      </c>
      <c r="CU1120" s="197" t="str">
        <f>IF(CT1120&lt;=SMALL(CT$3:CT$1130,1),"MAS PARECIDO","NO")</f>
        <v>NO</v>
      </c>
      <c r="CV1120" s="197" t="str">
        <f>IF(CT1120&lt;=SMALL(CT$3:CT$1130,5),"SIMILAR","NO")</f>
        <v>NO</v>
      </c>
      <c r="CW1120" s="197" t="str">
        <f t="shared" si="850"/>
        <v>N/A</v>
      </c>
      <c r="CX1120" s="197">
        <f t="shared" si="851"/>
        <v>0</v>
      </c>
      <c r="CY1120" s="198">
        <f t="shared" si="852"/>
        <v>0</v>
      </c>
      <c r="CZ1120" s="2">
        <v>0</v>
      </c>
      <c r="DA1120" s="2" t="s">
        <v>2925</v>
      </c>
      <c r="DB1120" s="2">
        <v>0</v>
      </c>
      <c r="DC1120" s="2" t="s">
        <v>189</v>
      </c>
    </row>
    <row r="1121" spans="1:107">
      <c r="A1121" s="24" t="s">
        <v>1263</v>
      </c>
      <c r="B1121" s="46">
        <v>202333.29</v>
      </c>
      <c r="C1121" s="190">
        <f>(B1121-$B$1132)/($B$1133-$B$1132)</f>
        <v>0.23124469700606612</v>
      </c>
      <c r="D1121" s="46">
        <v>21000</v>
      </c>
      <c r="E1121" s="190">
        <f>(D1121-$D$1132)/($D$1133-$D$1132)</f>
        <v>4.1971259137774136E-2</v>
      </c>
      <c r="F1121" s="46" t="s">
        <v>203</v>
      </c>
      <c r="G1121" s="192">
        <f>VLOOKUP(F1121,'DATOS DE SOPORTE'!$Y$5:$Z$8,2,FALSE)</f>
        <v>3</v>
      </c>
      <c r="H1121" s="190">
        <f>(G1121-$G$1132)/($G$1133-$G$1132)</f>
        <v>0.66666666666666663</v>
      </c>
      <c r="I1121" s="50">
        <v>1</v>
      </c>
      <c r="J1121" s="200">
        <f t="shared" si="812"/>
        <v>1</v>
      </c>
      <c r="K1121" s="190">
        <f>(J1121-$J$1132)/($J$1133-$J$1132)</f>
        <v>0.2</v>
      </c>
      <c r="L1121" s="193" t="str">
        <f t="shared" si="813"/>
        <v>SI</v>
      </c>
      <c r="M1121" s="46" t="s">
        <v>56</v>
      </c>
      <c r="N1121" s="192">
        <f t="shared" si="814"/>
        <v>1</v>
      </c>
      <c r="O1121" s="190">
        <f>(N1121-N$1132)/(N$1133-N$1132)</f>
        <v>0</v>
      </c>
      <c r="P1121" s="46" t="s">
        <v>58</v>
      </c>
      <c r="Q1121" s="192">
        <f t="shared" si="815"/>
        <v>3</v>
      </c>
      <c r="R1121" s="190">
        <f>(Q1121-Q$1132)/(Q$1133-Q$1132)</f>
        <v>1</v>
      </c>
      <c r="S1121" s="46" t="s">
        <v>60</v>
      </c>
      <c r="T1121" s="192">
        <f t="shared" si="816"/>
        <v>2</v>
      </c>
      <c r="U1121" s="190">
        <f>(T1121-T$1132)/(T$1133-T$1132)</f>
        <v>1</v>
      </c>
      <c r="V1121" s="46" t="s">
        <v>62</v>
      </c>
      <c r="W1121" s="194">
        <f>VLOOKUP(V1121,'DATOS DE SOPORTE'!$S$5:$T$10,2,FALSE)</f>
        <v>1</v>
      </c>
      <c r="X1121" s="201">
        <f>(W1121-W$1132)/(W$1133-W$1132)</f>
        <v>0</v>
      </c>
      <c r="Y1121" s="46" t="s">
        <v>188</v>
      </c>
      <c r="Z1121" s="194">
        <f t="shared" si="817"/>
        <v>1</v>
      </c>
      <c r="AA1121" s="201">
        <f>(Z1121-Z$1132)/(Z$1133-Z$1132)</f>
        <v>0</v>
      </c>
      <c r="AB1121" s="46" t="s">
        <v>136</v>
      </c>
      <c r="AC1121" s="194">
        <f t="shared" si="818"/>
        <v>2</v>
      </c>
      <c r="AD1121" s="201">
        <f>(AC1121-AC$1132)/(AC$1133-AC$1132)</f>
        <v>1</v>
      </c>
      <c r="AE1121" s="46" t="s">
        <v>188</v>
      </c>
      <c r="AF1121" s="194">
        <f t="shared" si="819"/>
        <v>1</v>
      </c>
      <c r="AG1121" s="201">
        <f>(AF1121-AF$1132)/(AF$1133-AF$1132)</f>
        <v>0</v>
      </c>
      <c r="AH1121" s="24" t="s">
        <v>67</v>
      </c>
      <c r="AI1121" s="194">
        <f>VLOOKUP(AH1121,'DATOS DE SOPORTE'!$V$5:$W$8,2,FALSE)</f>
        <v>1</v>
      </c>
      <c r="AJ1121" s="201">
        <f>(AI1121-AI$1132)/(AI$1133-AI$1132)</f>
        <v>0</v>
      </c>
      <c r="AK1121" s="58" t="str">
        <f t="shared" si="811"/>
        <v>Bueno</v>
      </c>
      <c r="AL1121" s="196">
        <f>IFERROR(SQRT(($E1121-$E$1136)^2+($C1121-$C$1136)^2),0)</f>
        <v>4.9453131846306925E-2</v>
      </c>
      <c r="AM1121" s="197" t="str">
        <f>IF(AL1121&lt;=SMALL($AL$3:$AL$1130,1),"MAS PARECIDO","NO")</f>
        <v>NO</v>
      </c>
      <c r="AN1121" s="197" t="str">
        <f>IF(AL1121&lt;=SMALL($AL$3:$AL$1130,5),"SIMILAR","NO")</f>
        <v>NO</v>
      </c>
      <c r="AO1121" s="197" t="str">
        <f t="shared" si="820"/>
        <v>N/A</v>
      </c>
      <c r="AP1121" s="197">
        <f t="shared" si="821"/>
        <v>0</v>
      </c>
      <c r="AQ1121" s="198">
        <f t="shared" si="822"/>
        <v>0</v>
      </c>
      <c r="AR1121" s="196">
        <f>IFERROR(SQRT(($E1121-$E$1136)^2+($H1121-$H$1136)^2),0)</f>
        <v>0.33596907142752608</v>
      </c>
      <c r="AS1121" s="197" t="str">
        <f>IF(AR1121&lt;=SMALL(AR$3:AR$1130,1),"MAS PARECIDO","NO")</f>
        <v>NO</v>
      </c>
      <c r="AT1121" s="197" t="str">
        <f>IF(AR1121&lt;=SMALL(AR$3:AR$1130,5),"SIMILAR","NO")</f>
        <v>NO</v>
      </c>
      <c r="AU1121" s="197" t="str">
        <f t="shared" si="823"/>
        <v>N/A</v>
      </c>
      <c r="AV1121" s="197">
        <f t="shared" si="824"/>
        <v>0</v>
      </c>
      <c r="AW1121" s="198">
        <f t="shared" si="825"/>
        <v>0</v>
      </c>
      <c r="AX1121" s="199">
        <f>IFERROR(SQRT(($E1121-$E$1136)^2+($K1121-$K$1136)^2),0)</f>
        <v>4.2001260037801136E-2</v>
      </c>
      <c r="AY1121" s="197" t="str">
        <f>IF(AX1121&lt;=SMALL(AX$3:AX$1130,1),"MAS PARECIDO","NO")</f>
        <v>NO</v>
      </c>
      <c r="AZ1121" s="197" t="str">
        <f>IF(AX1121&lt;=SMALL(AX$3:AX$1130,5),"SIMILAR","NO")</f>
        <v>NO</v>
      </c>
      <c r="BA1121" s="197" t="str">
        <f t="shared" si="826"/>
        <v>N/A</v>
      </c>
      <c r="BB1121" s="197">
        <f t="shared" si="827"/>
        <v>0</v>
      </c>
      <c r="BC1121" s="198">
        <f t="shared" si="828"/>
        <v>0</v>
      </c>
      <c r="BD1121" s="196">
        <f>IFERROR(SQRT(($E1121-$E$1136)^2+($O1121-$O$1136)^2),0)</f>
        <v>1.0008816642564509</v>
      </c>
      <c r="BE1121" s="197" t="str">
        <f>IF(BD1121&lt;=SMALL(BD$3:BD$1130,1),"MAS PARECIDO","NO")</f>
        <v>NO</v>
      </c>
      <c r="BF1121" s="197" t="str">
        <f>IF(BD1121&lt;=SMALL(BD$3:BD$1130,5),"SIMILAR","NO")</f>
        <v>NO</v>
      </c>
      <c r="BG1121" s="197" t="str">
        <f t="shared" si="829"/>
        <v>N/A</v>
      </c>
      <c r="BH1121" s="197">
        <f t="shared" si="830"/>
        <v>0</v>
      </c>
      <c r="BI1121" s="198">
        <f t="shared" si="831"/>
        <v>0</v>
      </c>
      <c r="BJ1121" s="199">
        <f>IFERROR(SQRT(($E1121-$E$1136)^2+($R1121-$R$1136)^2),0)</f>
        <v>0.50176100470718432</v>
      </c>
      <c r="BK1121" s="197" t="str">
        <f>IF(BJ1121&lt;=SMALL(BJ$3:BJ$1130,1),"MAS PARECIDO","NO")</f>
        <v>NO</v>
      </c>
      <c r="BL1121" s="197" t="str">
        <f>IF(BJ1121&lt;=SMALL(BJ$3:BJ$1130,5),"SIMILAR","NO")</f>
        <v>NO</v>
      </c>
      <c r="BM1121" s="197" t="str">
        <f t="shared" si="832"/>
        <v>N/A</v>
      </c>
      <c r="BN1121" s="197">
        <f t="shared" si="833"/>
        <v>0</v>
      </c>
      <c r="BO1121" s="198">
        <f t="shared" si="834"/>
        <v>0</v>
      </c>
      <c r="BP1121" s="199">
        <f>IFERROR(SQRT(($E1121-$E$1136)^2+($U1121-$U$1136)^2),0)</f>
        <v>1.0008816642564509</v>
      </c>
      <c r="BQ1121" s="197" t="str">
        <f>IF(BP1121&lt;=SMALL(BP$3:BP$1130,1),"MAS PARECIDO","NO")</f>
        <v>NO</v>
      </c>
      <c r="BR1121" s="197" t="str">
        <f>IF(BP1121&lt;=SMALL(BP$3:BP$1130,5),"SIMILAR","NO")</f>
        <v>NO</v>
      </c>
      <c r="BS1121" s="197" t="str">
        <f t="shared" si="835"/>
        <v>N/A</v>
      </c>
      <c r="BT1121" s="197">
        <f t="shared" si="836"/>
        <v>0</v>
      </c>
      <c r="BU1121" s="198">
        <f t="shared" si="837"/>
        <v>0</v>
      </c>
      <c r="BV1121" s="199">
        <f>IFERROR(SQRT(($E1121-$E$1136)^2+($X1121-$X$1136)^2),0)</f>
        <v>4.2001260037801136E-2</v>
      </c>
      <c r="BW1121" s="197" t="str">
        <f>IF(BV1121&lt;=SMALL(BV$3:BV$1130,1),"MAS PARECIDO","NO")</f>
        <v>NO</v>
      </c>
      <c r="BX1121" s="197" t="str">
        <f>IF(BV1121&lt;=SMALL(BV$3:BV$1130,5),"SIMILAR","NO")</f>
        <v>NO</v>
      </c>
      <c r="BY1121" s="197" t="str">
        <f t="shared" si="838"/>
        <v>N/A</v>
      </c>
      <c r="BZ1121" s="197">
        <f t="shared" si="839"/>
        <v>0</v>
      </c>
      <c r="CA1121" s="198">
        <f t="shared" si="840"/>
        <v>0</v>
      </c>
      <c r="CB1121" s="199">
        <f>IFERROR(SQRT(($E1121-$E$1136)^2+($AA1121-$AA$1136)^2),0)</f>
        <v>4.2001260037801136E-2</v>
      </c>
      <c r="CC1121" s="197" t="str">
        <f>IF(CB1121&lt;=SMALL(CB$3:CB$1130,1),"MAS PARECIDO","NO")</f>
        <v>NO</v>
      </c>
      <c r="CD1121" s="197" t="str">
        <f>IF(CB1121&lt;=SMALL(CB$3:CB$1130,5),"SIMILAR","NO")</f>
        <v>NO</v>
      </c>
      <c r="CE1121" s="197" t="str">
        <f t="shared" si="841"/>
        <v>N/A</v>
      </c>
      <c r="CF1121" s="197">
        <f t="shared" si="842"/>
        <v>0</v>
      </c>
      <c r="CG1121" s="198">
        <f t="shared" si="843"/>
        <v>0</v>
      </c>
      <c r="CH1121" s="199">
        <f>IFERROR(SQRT(($E1121-$E$1136)^2+($AD1121-$AD$1136)^2),0)</f>
        <v>4.2001260037801136E-2</v>
      </c>
      <c r="CI1121" s="197" t="str">
        <f>IF(CH1121&lt;=SMALL(CH$3:CH$1130,1),"MAS PARECIDO","NO")</f>
        <v>NO</v>
      </c>
      <c r="CJ1121" s="197" t="str">
        <f>IF(CH1121&lt;=SMALL(CH$3:CH$1130,5),"SIMILAR","NO")</f>
        <v>NO</v>
      </c>
      <c r="CK1121" s="197" t="str">
        <f t="shared" si="844"/>
        <v>N/A</v>
      </c>
      <c r="CL1121" s="197">
        <f t="shared" si="845"/>
        <v>0</v>
      </c>
      <c r="CM1121" s="198">
        <f t="shared" si="846"/>
        <v>0</v>
      </c>
      <c r="CN1121" s="199">
        <f>IFERROR(SQRT(($E1121-$E$1136)^2+($AG1121-$AG$1136)^2),0)</f>
        <v>1.0008816642564509</v>
      </c>
      <c r="CO1121" s="197" t="str">
        <f>IF(CN1121&lt;=SMALL(CN$3:CN$1130,1),"MAS PARECIDO","NO")</f>
        <v>NO</v>
      </c>
      <c r="CP1121" s="197" t="str">
        <f>IF(CN1121&lt;=SMALL(CN$3:CN$1130,5),"SIMILAR","NO")</f>
        <v>NO</v>
      </c>
      <c r="CQ1121" s="197" t="str">
        <f t="shared" si="847"/>
        <v>N/A</v>
      </c>
      <c r="CR1121" s="197">
        <f t="shared" si="848"/>
        <v>0</v>
      </c>
      <c r="CS1121" s="198">
        <f t="shared" si="849"/>
        <v>0</v>
      </c>
      <c r="CT1121" s="199">
        <f>IFERROR(SQRT(($E1121-$E$1136)^2+($AJ1121-$AJ$1136)^2),0)</f>
        <v>4.2001260037801136E-2</v>
      </c>
      <c r="CU1121" s="197" t="str">
        <f>IF(CT1121&lt;=SMALL(CT$3:CT$1130,1),"MAS PARECIDO","NO")</f>
        <v>NO</v>
      </c>
      <c r="CV1121" s="197" t="str">
        <f>IF(CT1121&lt;=SMALL(CT$3:CT$1130,5),"SIMILAR","NO")</f>
        <v>NO</v>
      </c>
      <c r="CW1121" s="197" t="str">
        <f t="shared" si="850"/>
        <v>N/A</v>
      </c>
      <c r="CX1121" s="197">
        <f t="shared" si="851"/>
        <v>0</v>
      </c>
      <c r="CY1121" s="198">
        <f t="shared" si="852"/>
        <v>0</v>
      </c>
      <c r="CZ1121" s="2">
        <v>0</v>
      </c>
      <c r="DA1121" s="2" t="s">
        <v>2926</v>
      </c>
      <c r="DB1121" s="2">
        <v>0</v>
      </c>
      <c r="DC1121" s="2" t="s">
        <v>189</v>
      </c>
    </row>
    <row r="1122" spans="1:107">
      <c r="A1122" s="24" t="s">
        <v>1264</v>
      </c>
      <c r="B1122" s="46">
        <v>74089.09</v>
      </c>
      <c r="C1122" s="190">
        <f>(B1122-$B$1132)/($B$1133-$B$1132)</f>
        <v>8.1338357930131028E-2</v>
      </c>
      <c r="D1122" s="46">
        <v>18000</v>
      </c>
      <c r="E1122" s="190">
        <f>(D1122-$D$1132)/($D$1133-$D$1132)</f>
        <v>3.5971079132373969E-2</v>
      </c>
      <c r="F1122" s="46" t="s">
        <v>191</v>
      </c>
      <c r="G1122" s="192">
        <f>VLOOKUP(F1122,'DATOS DE SOPORTE'!$Y$5:$Z$8,2,FALSE)</f>
        <v>1</v>
      </c>
      <c r="H1122" s="190">
        <f>(G1122-$G$1132)/($G$1133-$G$1132)</f>
        <v>0</v>
      </c>
      <c r="I1122" s="50">
        <v>1</v>
      </c>
      <c r="J1122" s="200">
        <f t="shared" si="812"/>
        <v>1</v>
      </c>
      <c r="K1122" s="190">
        <f>(J1122-$J$1132)/($J$1133-$J$1132)</f>
        <v>0.2</v>
      </c>
      <c r="L1122" s="193" t="str">
        <f t="shared" si="813"/>
        <v>SI</v>
      </c>
      <c r="M1122" s="46" t="s">
        <v>192</v>
      </c>
      <c r="N1122" s="192">
        <f t="shared" si="814"/>
        <v>2</v>
      </c>
      <c r="O1122" s="190">
        <f>(N1122-N$1132)/(N$1133-N$1132)</f>
        <v>1</v>
      </c>
      <c r="P1122" s="46" t="s">
        <v>193</v>
      </c>
      <c r="Q1122" s="192">
        <f t="shared" si="815"/>
        <v>2</v>
      </c>
      <c r="R1122" s="190">
        <f>(Q1122-Q$1132)/(Q$1133-Q$1132)</f>
        <v>0.5</v>
      </c>
      <c r="S1122" s="46" t="s">
        <v>194</v>
      </c>
      <c r="T1122" s="192">
        <f t="shared" si="816"/>
        <v>1</v>
      </c>
      <c r="U1122" s="190">
        <f>(T1122-T$1132)/(T$1133-T$1132)</f>
        <v>0</v>
      </c>
      <c r="V1122" s="46" t="s">
        <v>62</v>
      </c>
      <c r="W1122" s="194">
        <f>VLOOKUP(V1122,'DATOS DE SOPORTE'!$S$5:$T$10,2,FALSE)</f>
        <v>1</v>
      </c>
      <c r="X1122" s="201">
        <f>(W1122-W$1132)/(W$1133-W$1132)</f>
        <v>0</v>
      </c>
      <c r="Y1122" s="46" t="s">
        <v>188</v>
      </c>
      <c r="Z1122" s="194">
        <f t="shared" si="817"/>
        <v>1</v>
      </c>
      <c r="AA1122" s="201">
        <f>(Z1122-Z$1132)/(Z$1133-Z$1132)</f>
        <v>0</v>
      </c>
      <c r="AB1122" s="46" t="s">
        <v>136</v>
      </c>
      <c r="AC1122" s="194">
        <f t="shared" si="818"/>
        <v>2</v>
      </c>
      <c r="AD1122" s="201">
        <f>(AC1122-AC$1132)/(AC$1133-AC$1132)</f>
        <v>1</v>
      </c>
      <c r="AE1122" s="46" t="s">
        <v>136</v>
      </c>
      <c r="AF1122" s="194">
        <f t="shared" si="819"/>
        <v>2</v>
      </c>
      <c r="AG1122" s="201">
        <f>(AF1122-AF$1132)/(AF$1133-AF$1132)</f>
        <v>1</v>
      </c>
      <c r="AH1122" s="24" t="s">
        <v>67</v>
      </c>
      <c r="AI1122" s="194">
        <f>VLOOKUP(AH1122,'DATOS DE SOPORTE'!$V$5:$W$8,2,FALSE)</f>
        <v>1</v>
      </c>
      <c r="AJ1122" s="201">
        <f>(AI1122-AI$1132)/(AI$1133-AI$1132)</f>
        <v>0</v>
      </c>
      <c r="AK1122" s="58" t="str">
        <f t="shared" si="811"/>
        <v>Bueno</v>
      </c>
      <c r="AL1122" s="196">
        <f>IFERROR(SQRT(($E1122-$E$1136)^2+($C1122-$C$1136)^2),0)</f>
        <v>0.12892897865632674</v>
      </c>
      <c r="AM1122" s="197" t="str">
        <f>IF(AL1122&lt;=SMALL($AL$3:$AL$1130,1),"MAS PARECIDO","NO")</f>
        <v>NO</v>
      </c>
      <c r="AN1122" s="197" t="str">
        <f>IF(AL1122&lt;=SMALL($AL$3:$AL$1130,5),"SIMILAR","NO")</f>
        <v>NO</v>
      </c>
      <c r="AO1122" s="197" t="str">
        <f t="shared" si="820"/>
        <v>N/A</v>
      </c>
      <c r="AP1122" s="197">
        <f t="shared" si="821"/>
        <v>0</v>
      </c>
      <c r="AQ1122" s="198">
        <f t="shared" si="822"/>
        <v>0</v>
      </c>
      <c r="AR1122" s="196">
        <f>IFERROR(SQRT(($E1122-$E$1136)^2+($H1122-$H$1136)^2),0)</f>
        <v>0.33527181342100687</v>
      </c>
      <c r="AS1122" s="197" t="str">
        <f>IF(AR1122&lt;=SMALL(AR$3:AR$1130,1),"MAS PARECIDO","NO")</f>
        <v>NO</v>
      </c>
      <c r="AT1122" s="197" t="str">
        <f>IF(AR1122&lt;=SMALL(AR$3:AR$1130,5),"SIMILAR","NO")</f>
        <v>NO</v>
      </c>
      <c r="AU1122" s="197" t="str">
        <f t="shared" si="823"/>
        <v>N/A</v>
      </c>
      <c r="AV1122" s="197">
        <f t="shared" si="824"/>
        <v>0</v>
      </c>
      <c r="AW1122" s="198">
        <f t="shared" si="825"/>
        <v>0</v>
      </c>
      <c r="AX1122" s="199">
        <f>IFERROR(SQRT(($E1122-$E$1136)^2+($K1122-$K$1136)^2),0)</f>
        <v>3.6001080032400969E-2</v>
      </c>
      <c r="AY1122" s="197" t="str">
        <f>IF(AX1122&lt;=SMALL(AX$3:AX$1130,1),"MAS PARECIDO","NO")</f>
        <v>NO</v>
      </c>
      <c r="AZ1122" s="197" t="str">
        <f>IF(AX1122&lt;=SMALL(AX$3:AX$1130,5),"SIMILAR","NO")</f>
        <v>NO</v>
      </c>
      <c r="BA1122" s="197" t="str">
        <f t="shared" si="826"/>
        <v>N/A</v>
      </c>
      <c r="BB1122" s="197">
        <f t="shared" si="827"/>
        <v>0</v>
      </c>
      <c r="BC1122" s="198">
        <f t="shared" si="828"/>
        <v>0</v>
      </c>
      <c r="BD1122" s="196">
        <f>IFERROR(SQRT(($E1122-$E$1136)^2+($O1122-$O$1136)^2),0)</f>
        <v>3.6001080032400969E-2</v>
      </c>
      <c r="BE1122" s="197" t="str">
        <f>IF(BD1122&lt;=SMALL(BD$3:BD$1130,1),"MAS PARECIDO","NO")</f>
        <v>NO</v>
      </c>
      <c r="BF1122" s="197" t="str">
        <f>IF(BD1122&lt;=SMALL(BD$3:BD$1130,5),"SIMILAR","NO")</f>
        <v>NO</v>
      </c>
      <c r="BG1122" s="197" t="str">
        <f t="shared" si="829"/>
        <v>N/A</v>
      </c>
      <c r="BH1122" s="197">
        <f t="shared" si="830"/>
        <v>0</v>
      </c>
      <c r="BI1122" s="198">
        <f t="shared" si="831"/>
        <v>0</v>
      </c>
      <c r="BJ1122" s="199">
        <f>IFERROR(SQRT(($E1122-$E$1136)^2+($R1122-$R$1136)^2),0)</f>
        <v>3.6001080032400969E-2</v>
      </c>
      <c r="BK1122" s="197" t="str">
        <f>IF(BJ1122&lt;=SMALL(BJ$3:BJ$1130,1),"MAS PARECIDO","NO")</f>
        <v>NO</v>
      </c>
      <c r="BL1122" s="197" t="str">
        <f>IF(BJ1122&lt;=SMALL(BJ$3:BJ$1130,5),"SIMILAR","NO")</f>
        <v>NO</v>
      </c>
      <c r="BM1122" s="197" t="str">
        <f t="shared" si="832"/>
        <v>N/A</v>
      </c>
      <c r="BN1122" s="197">
        <f t="shared" si="833"/>
        <v>0</v>
      </c>
      <c r="BO1122" s="198">
        <f t="shared" si="834"/>
        <v>0</v>
      </c>
      <c r="BP1122" s="199">
        <f>IFERROR(SQRT(($E1122-$E$1136)^2+($U1122-$U$1136)^2),0)</f>
        <v>3.6001080032400969E-2</v>
      </c>
      <c r="BQ1122" s="197" t="str">
        <f>IF(BP1122&lt;=SMALL(BP$3:BP$1130,1),"MAS PARECIDO","NO")</f>
        <v>NO</v>
      </c>
      <c r="BR1122" s="197" t="str">
        <f>IF(BP1122&lt;=SMALL(BP$3:BP$1130,5),"SIMILAR","NO")</f>
        <v>NO</v>
      </c>
      <c r="BS1122" s="197" t="str">
        <f t="shared" si="835"/>
        <v>N/A</v>
      </c>
      <c r="BT1122" s="197">
        <f t="shared" si="836"/>
        <v>0</v>
      </c>
      <c r="BU1122" s="198">
        <f t="shared" si="837"/>
        <v>0</v>
      </c>
      <c r="BV1122" s="199">
        <f>IFERROR(SQRT(($E1122-$E$1136)^2+($X1122-$X$1136)^2),0)</f>
        <v>3.6001080032400969E-2</v>
      </c>
      <c r="BW1122" s="197" t="str">
        <f>IF(BV1122&lt;=SMALL(BV$3:BV$1130,1),"MAS PARECIDO","NO")</f>
        <v>NO</v>
      </c>
      <c r="BX1122" s="197" t="str">
        <f>IF(BV1122&lt;=SMALL(BV$3:BV$1130,5),"SIMILAR","NO")</f>
        <v>NO</v>
      </c>
      <c r="BY1122" s="197" t="str">
        <f t="shared" si="838"/>
        <v>N/A</v>
      </c>
      <c r="BZ1122" s="197">
        <f t="shared" si="839"/>
        <v>0</v>
      </c>
      <c r="CA1122" s="198">
        <f t="shared" si="840"/>
        <v>0</v>
      </c>
      <c r="CB1122" s="199">
        <f>IFERROR(SQRT(($E1122-$E$1136)^2+($AA1122-$AA$1136)^2),0)</f>
        <v>3.6001080032400969E-2</v>
      </c>
      <c r="CC1122" s="197" t="str">
        <f>IF(CB1122&lt;=SMALL(CB$3:CB$1130,1),"MAS PARECIDO","NO")</f>
        <v>NO</v>
      </c>
      <c r="CD1122" s="197" t="str">
        <f>IF(CB1122&lt;=SMALL(CB$3:CB$1130,5),"SIMILAR","NO")</f>
        <v>NO</v>
      </c>
      <c r="CE1122" s="197" t="str">
        <f t="shared" si="841"/>
        <v>N/A</v>
      </c>
      <c r="CF1122" s="197">
        <f t="shared" si="842"/>
        <v>0</v>
      </c>
      <c r="CG1122" s="198">
        <f t="shared" si="843"/>
        <v>0</v>
      </c>
      <c r="CH1122" s="199">
        <f>IFERROR(SQRT(($E1122-$E$1136)^2+($AD1122-$AD$1136)^2),0)</f>
        <v>3.6001080032400969E-2</v>
      </c>
      <c r="CI1122" s="197" t="str">
        <f>IF(CH1122&lt;=SMALL(CH$3:CH$1130,1),"MAS PARECIDO","NO")</f>
        <v>NO</v>
      </c>
      <c r="CJ1122" s="197" t="str">
        <f>IF(CH1122&lt;=SMALL(CH$3:CH$1130,5),"SIMILAR","NO")</f>
        <v>NO</v>
      </c>
      <c r="CK1122" s="197" t="str">
        <f t="shared" si="844"/>
        <v>N/A</v>
      </c>
      <c r="CL1122" s="197">
        <f t="shared" si="845"/>
        <v>0</v>
      </c>
      <c r="CM1122" s="198">
        <f t="shared" si="846"/>
        <v>0</v>
      </c>
      <c r="CN1122" s="199">
        <f>IFERROR(SQRT(($E1122-$E$1136)^2+($AG1122-$AG$1136)^2),0)</f>
        <v>3.6001080032400969E-2</v>
      </c>
      <c r="CO1122" s="197" t="str">
        <f>IF(CN1122&lt;=SMALL(CN$3:CN$1130,1),"MAS PARECIDO","NO")</f>
        <v>NO</v>
      </c>
      <c r="CP1122" s="197" t="str">
        <f>IF(CN1122&lt;=SMALL(CN$3:CN$1130,5),"SIMILAR","NO")</f>
        <v>NO</v>
      </c>
      <c r="CQ1122" s="197" t="str">
        <f t="shared" si="847"/>
        <v>N/A</v>
      </c>
      <c r="CR1122" s="197">
        <f t="shared" si="848"/>
        <v>0</v>
      </c>
      <c r="CS1122" s="198">
        <f t="shared" si="849"/>
        <v>0</v>
      </c>
      <c r="CT1122" s="199">
        <f>IFERROR(SQRT(($E1122-$E$1136)^2+($AJ1122-$AJ$1136)^2),0)</f>
        <v>3.6001080032400969E-2</v>
      </c>
      <c r="CU1122" s="197" t="str">
        <f>IF(CT1122&lt;=SMALL(CT$3:CT$1130,1),"MAS PARECIDO","NO")</f>
        <v>NO</v>
      </c>
      <c r="CV1122" s="197" t="str">
        <f>IF(CT1122&lt;=SMALL(CT$3:CT$1130,5),"SIMILAR","NO")</f>
        <v>NO</v>
      </c>
      <c r="CW1122" s="197" t="str">
        <f t="shared" si="850"/>
        <v>N/A</v>
      </c>
      <c r="CX1122" s="197">
        <f t="shared" si="851"/>
        <v>0</v>
      </c>
      <c r="CY1122" s="198">
        <f t="shared" si="852"/>
        <v>0</v>
      </c>
      <c r="CZ1122" s="2">
        <v>0</v>
      </c>
      <c r="DA1122" s="2" t="s">
        <v>2927</v>
      </c>
      <c r="DB1122" s="2">
        <v>0</v>
      </c>
      <c r="DC1122" s="2" t="s">
        <v>189</v>
      </c>
    </row>
    <row r="1123" spans="1:107">
      <c r="A1123" s="24" t="s">
        <v>1265</v>
      </c>
      <c r="B1123" s="46">
        <v>98632.89</v>
      </c>
      <c r="C1123" s="190">
        <f>(B1123-$B$1132)/($B$1133-$B$1132)</f>
        <v>0.11002792989527203</v>
      </c>
      <c r="D1123" s="46">
        <v>3800</v>
      </c>
      <c r="E1123" s="190">
        <f>(D1123-$D$1132)/($D$1133-$D$1132)</f>
        <v>7.5702271068132047E-3</v>
      </c>
      <c r="F1123" s="46" t="s">
        <v>53</v>
      </c>
      <c r="G1123" s="192">
        <f>VLOOKUP(F1123,'DATOS DE SOPORTE'!$Y$5:$Z$8,2,FALSE)</f>
        <v>2</v>
      </c>
      <c r="H1123" s="190">
        <f>(G1123-$G$1132)/($G$1133-$G$1132)</f>
        <v>0.33333333333333331</v>
      </c>
      <c r="I1123" s="50">
        <v>3</v>
      </c>
      <c r="J1123" s="200">
        <f t="shared" si="812"/>
        <v>3</v>
      </c>
      <c r="K1123" s="190">
        <f>(J1123-$J$1132)/($J$1133-$J$1132)</f>
        <v>0.6</v>
      </c>
      <c r="L1123" s="193" t="str">
        <f t="shared" si="813"/>
        <v>SI</v>
      </c>
      <c r="M1123" s="46" t="s">
        <v>192</v>
      </c>
      <c r="N1123" s="192">
        <f t="shared" si="814"/>
        <v>2</v>
      </c>
      <c r="O1123" s="190">
        <f>(N1123-N$1132)/(N$1133-N$1132)</f>
        <v>1</v>
      </c>
      <c r="P1123" s="46" t="s">
        <v>193</v>
      </c>
      <c r="Q1123" s="192">
        <f t="shared" si="815"/>
        <v>2</v>
      </c>
      <c r="R1123" s="190">
        <f>(Q1123-Q$1132)/(Q$1133-Q$1132)</f>
        <v>0.5</v>
      </c>
      <c r="S1123" s="46" t="s">
        <v>60</v>
      </c>
      <c r="T1123" s="192">
        <f t="shared" si="816"/>
        <v>2</v>
      </c>
      <c r="U1123" s="190">
        <f>(T1123-T$1132)/(T$1133-T$1132)</f>
        <v>1</v>
      </c>
      <c r="V1123" s="46" t="s">
        <v>212</v>
      </c>
      <c r="W1123" s="194">
        <f>VLOOKUP(V1123,'DATOS DE SOPORTE'!$S$5:$T$10,2,FALSE)</f>
        <v>3</v>
      </c>
      <c r="X1123" s="201">
        <f>(W1123-W$1132)/(W$1133-W$1132)</f>
        <v>0.4</v>
      </c>
      <c r="Y1123" s="46" t="s">
        <v>188</v>
      </c>
      <c r="Z1123" s="194">
        <f t="shared" si="817"/>
        <v>1</v>
      </c>
      <c r="AA1123" s="201">
        <f>(Z1123-Z$1132)/(Z$1133-Z$1132)</f>
        <v>0</v>
      </c>
      <c r="AB1123" s="46" t="s">
        <v>136</v>
      </c>
      <c r="AC1123" s="194">
        <f t="shared" si="818"/>
        <v>2</v>
      </c>
      <c r="AD1123" s="201">
        <f>(AC1123-AC$1132)/(AC$1133-AC$1132)</f>
        <v>1</v>
      </c>
      <c r="AE1123" s="46" t="s">
        <v>136</v>
      </c>
      <c r="AF1123" s="194">
        <f t="shared" si="819"/>
        <v>2</v>
      </c>
      <c r="AG1123" s="201">
        <f>(AF1123-AF$1132)/(AF$1133-AF$1132)</f>
        <v>1</v>
      </c>
      <c r="AH1123" s="24" t="s">
        <v>67</v>
      </c>
      <c r="AI1123" s="194">
        <f>VLOOKUP(AH1123,'DATOS DE SOPORTE'!$V$5:$W$8,2,FALSE)</f>
        <v>1</v>
      </c>
      <c r="AJ1123" s="201">
        <f>(AI1123-AI$1132)/(AI$1133-AI$1132)</f>
        <v>0</v>
      </c>
      <c r="AK1123" s="58" t="str">
        <f t="shared" si="811"/>
        <v>Malo</v>
      </c>
      <c r="AL1123" s="196">
        <f>IFERROR(SQRT(($E1123-$E$1136)^2+($C1123-$C$1136)^2),0)</f>
        <v>9.5414269412539887E-2</v>
      </c>
      <c r="AM1123" s="197" t="str">
        <f>IF(AL1123&lt;=SMALL($AL$3:$AL$1130,1),"MAS PARECIDO","NO")</f>
        <v>NO</v>
      </c>
      <c r="AN1123" s="197" t="str">
        <f>IF(AL1123&lt;=SMALL($AL$3:$AL$1130,5),"SIMILAR","NO")</f>
        <v>NO</v>
      </c>
      <c r="AO1123" s="197" t="str">
        <f t="shared" si="820"/>
        <v>N/A</v>
      </c>
      <c r="AP1123" s="197">
        <f t="shared" si="821"/>
        <v>0</v>
      </c>
      <c r="AQ1123" s="198">
        <f t="shared" si="822"/>
        <v>0</v>
      </c>
      <c r="AR1123" s="196">
        <f>IFERROR(SQRT(($E1123-$E$1136)^2+($H1123-$H$1136)^2),0)</f>
        <v>7.6002280068402052E-3</v>
      </c>
      <c r="AS1123" s="197" t="str">
        <f>IF(AR1123&lt;=SMALL(AR$3:AR$1130,1),"MAS PARECIDO","NO")</f>
        <v>NO</v>
      </c>
      <c r="AT1123" s="197" t="str">
        <f>IF(AR1123&lt;=SMALL(AR$3:AR$1130,5),"SIMILAR","NO")</f>
        <v>NO</v>
      </c>
      <c r="AU1123" s="197" t="str">
        <f t="shared" si="823"/>
        <v>N/A</v>
      </c>
      <c r="AV1123" s="197">
        <f t="shared" si="824"/>
        <v>0</v>
      </c>
      <c r="AW1123" s="198">
        <f t="shared" si="825"/>
        <v>0</v>
      </c>
      <c r="AX1123" s="199">
        <f>IFERROR(SQRT(($E1123-$E$1136)^2+($K1123-$K$1136)^2),0)</f>
        <v>0.40007219781653902</v>
      </c>
      <c r="AY1123" s="197" t="str">
        <f>IF(AX1123&lt;=SMALL(AX$3:AX$1130,1),"MAS PARECIDO","NO")</f>
        <v>NO</v>
      </c>
      <c r="AZ1123" s="197" t="str">
        <f>IF(AX1123&lt;=SMALL(AX$3:AX$1130,5),"SIMILAR","NO")</f>
        <v>NO</v>
      </c>
      <c r="BA1123" s="197" t="str">
        <f t="shared" si="826"/>
        <v>N/A</v>
      </c>
      <c r="BB1123" s="197">
        <f t="shared" si="827"/>
        <v>0</v>
      </c>
      <c r="BC1123" s="198">
        <f t="shared" si="828"/>
        <v>0</v>
      </c>
      <c r="BD1123" s="196">
        <f>IFERROR(SQRT(($E1123-$E$1136)^2+($O1123-$O$1136)^2),0)</f>
        <v>7.6002280068402052E-3</v>
      </c>
      <c r="BE1123" s="197" t="str">
        <f>IF(BD1123&lt;=SMALL(BD$3:BD$1130,1),"MAS PARECIDO","NO")</f>
        <v>NO</v>
      </c>
      <c r="BF1123" s="197" t="str">
        <f>IF(BD1123&lt;=SMALL(BD$3:BD$1130,5),"SIMILAR","NO")</f>
        <v>NO</v>
      </c>
      <c r="BG1123" s="197" t="str">
        <f t="shared" si="829"/>
        <v>N/A</v>
      </c>
      <c r="BH1123" s="197">
        <f t="shared" si="830"/>
        <v>0</v>
      </c>
      <c r="BI1123" s="198">
        <f t="shared" si="831"/>
        <v>0</v>
      </c>
      <c r="BJ1123" s="199">
        <f>IFERROR(SQRT(($E1123-$E$1136)^2+($R1123-$R$1136)^2),0)</f>
        <v>7.6002280068402052E-3</v>
      </c>
      <c r="BK1123" s="197" t="str">
        <f>IF(BJ1123&lt;=SMALL(BJ$3:BJ$1130,1),"MAS PARECIDO","NO")</f>
        <v>NO</v>
      </c>
      <c r="BL1123" s="197" t="str">
        <f>IF(BJ1123&lt;=SMALL(BJ$3:BJ$1130,5),"SIMILAR","NO")</f>
        <v>NO</v>
      </c>
      <c r="BM1123" s="197" t="str">
        <f t="shared" si="832"/>
        <v>N/A</v>
      </c>
      <c r="BN1123" s="197">
        <f t="shared" si="833"/>
        <v>0</v>
      </c>
      <c r="BO1123" s="198">
        <f t="shared" si="834"/>
        <v>0</v>
      </c>
      <c r="BP1123" s="199">
        <f>IFERROR(SQRT(($E1123-$E$1136)^2+($U1123-$U$1136)^2),0)</f>
        <v>1.0000288813158127</v>
      </c>
      <c r="BQ1123" s="197" t="str">
        <f>IF(BP1123&lt;=SMALL(BP$3:BP$1130,1),"MAS PARECIDO","NO")</f>
        <v>NO</v>
      </c>
      <c r="BR1123" s="197" t="str">
        <f>IF(BP1123&lt;=SMALL(BP$3:BP$1130,5),"SIMILAR","NO")</f>
        <v>NO</v>
      </c>
      <c r="BS1123" s="197" t="str">
        <f t="shared" si="835"/>
        <v>N/A</v>
      </c>
      <c r="BT1123" s="197">
        <f t="shared" si="836"/>
        <v>0</v>
      </c>
      <c r="BU1123" s="198">
        <f t="shared" si="837"/>
        <v>0</v>
      </c>
      <c r="BV1123" s="199">
        <f>IFERROR(SQRT(($E1123-$E$1136)^2+($X1123-$X$1136)^2),0)</f>
        <v>0.40007219781653908</v>
      </c>
      <c r="BW1123" s="197" t="str">
        <f>IF(BV1123&lt;=SMALL(BV$3:BV$1130,1),"MAS PARECIDO","NO")</f>
        <v>NO</v>
      </c>
      <c r="BX1123" s="197" t="str">
        <f>IF(BV1123&lt;=SMALL(BV$3:BV$1130,5),"SIMILAR","NO")</f>
        <v>NO</v>
      </c>
      <c r="BY1123" s="197" t="str">
        <f t="shared" si="838"/>
        <v>N/A</v>
      </c>
      <c r="BZ1123" s="197">
        <f t="shared" si="839"/>
        <v>0</v>
      </c>
      <c r="CA1123" s="198">
        <f t="shared" si="840"/>
        <v>0</v>
      </c>
      <c r="CB1123" s="199">
        <f>IFERROR(SQRT(($E1123-$E$1136)^2+($AA1123-$AA$1136)^2),0)</f>
        <v>7.6002280068402052E-3</v>
      </c>
      <c r="CC1123" s="197" t="str">
        <f>IF(CB1123&lt;=SMALL(CB$3:CB$1130,1),"MAS PARECIDO","NO")</f>
        <v>NO</v>
      </c>
      <c r="CD1123" s="197" t="str">
        <f>IF(CB1123&lt;=SMALL(CB$3:CB$1130,5),"SIMILAR","NO")</f>
        <v>NO</v>
      </c>
      <c r="CE1123" s="197" t="str">
        <f t="shared" si="841"/>
        <v>N/A</v>
      </c>
      <c r="CF1123" s="197">
        <f t="shared" si="842"/>
        <v>0</v>
      </c>
      <c r="CG1123" s="198">
        <f t="shared" si="843"/>
        <v>0</v>
      </c>
      <c r="CH1123" s="199">
        <f>IFERROR(SQRT(($E1123-$E$1136)^2+($AD1123-$AD$1136)^2),0)</f>
        <v>7.6002280068402052E-3</v>
      </c>
      <c r="CI1123" s="197" t="str">
        <f>IF(CH1123&lt;=SMALL(CH$3:CH$1130,1),"MAS PARECIDO","NO")</f>
        <v>NO</v>
      </c>
      <c r="CJ1123" s="197" t="str">
        <f>IF(CH1123&lt;=SMALL(CH$3:CH$1130,5),"SIMILAR","NO")</f>
        <v>NO</v>
      </c>
      <c r="CK1123" s="197" t="str">
        <f t="shared" si="844"/>
        <v>N/A</v>
      </c>
      <c r="CL1123" s="197">
        <f t="shared" si="845"/>
        <v>0</v>
      </c>
      <c r="CM1123" s="198">
        <f t="shared" si="846"/>
        <v>0</v>
      </c>
      <c r="CN1123" s="199">
        <f>IFERROR(SQRT(($E1123-$E$1136)^2+($AG1123-$AG$1136)^2),0)</f>
        <v>7.6002280068402052E-3</v>
      </c>
      <c r="CO1123" s="197" t="str">
        <f>IF(CN1123&lt;=SMALL(CN$3:CN$1130,1),"MAS PARECIDO","NO")</f>
        <v>NO</v>
      </c>
      <c r="CP1123" s="197" t="str">
        <f>IF(CN1123&lt;=SMALL(CN$3:CN$1130,5),"SIMILAR","NO")</f>
        <v>NO</v>
      </c>
      <c r="CQ1123" s="197" t="str">
        <f t="shared" si="847"/>
        <v>N/A</v>
      </c>
      <c r="CR1123" s="197">
        <f t="shared" si="848"/>
        <v>0</v>
      </c>
      <c r="CS1123" s="198">
        <f t="shared" si="849"/>
        <v>0</v>
      </c>
      <c r="CT1123" s="199">
        <f>IFERROR(SQRT(($E1123-$E$1136)^2+($AJ1123-$AJ$1136)^2),0)</f>
        <v>7.6002280068402052E-3</v>
      </c>
      <c r="CU1123" s="197" t="str">
        <f>IF(CT1123&lt;=SMALL(CT$3:CT$1130,1),"MAS PARECIDO","NO")</f>
        <v>NO</v>
      </c>
      <c r="CV1123" s="197" t="str">
        <f>IF(CT1123&lt;=SMALL(CT$3:CT$1130,5),"SIMILAR","NO")</f>
        <v>NO</v>
      </c>
      <c r="CW1123" s="197" t="str">
        <f t="shared" si="850"/>
        <v>N/A</v>
      </c>
      <c r="CX1123" s="197">
        <f t="shared" si="851"/>
        <v>0</v>
      </c>
      <c r="CY1123" s="198">
        <f t="shared" si="852"/>
        <v>0</v>
      </c>
      <c r="CZ1123" s="2">
        <v>0</v>
      </c>
      <c r="DA1123" s="2" t="s">
        <v>2928</v>
      </c>
      <c r="DB1123" s="2">
        <v>2</v>
      </c>
      <c r="DC1123" s="2" t="s">
        <v>310</v>
      </c>
    </row>
    <row r="1124" spans="1:107">
      <c r="A1124" s="24" t="s">
        <v>1266</v>
      </c>
      <c r="B1124" s="46">
        <v>104479.02</v>
      </c>
      <c r="C1124" s="190">
        <f>(B1124-$B$1132)/($B$1133-$B$1132)</f>
        <v>0.11686154846096153</v>
      </c>
      <c r="D1124" s="46">
        <v>20000</v>
      </c>
      <c r="E1124" s="190">
        <f>(D1124-$D$1132)/($D$1133-$D$1132)</f>
        <v>3.9971199135974078E-2</v>
      </c>
      <c r="F1124" s="46" t="s">
        <v>53</v>
      </c>
      <c r="G1124" s="192">
        <f>VLOOKUP(F1124,'DATOS DE SOPORTE'!$Y$5:$Z$8,2,FALSE)</f>
        <v>2</v>
      </c>
      <c r="H1124" s="190">
        <f>(G1124-$G$1132)/($G$1133-$G$1132)</f>
        <v>0.33333333333333331</v>
      </c>
      <c r="I1124" s="50">
        <v>0</v>
      </c>
      <c r="J1124" s="200">
        <f t="shared" si="812"/>
        <v>0</v>
      </c>
      <c r="K1124" s="190">
        <f>(J1124-$J$1132)/($J$1133-$J$1132)</f>
        <v>0</v>
      </c>
      <c r="L1124" s="193" t="str">
        <f t="shared" si="813"/>
        <v>NO</v>
      </c>
      <c r="M1124" s="46" t="s">
        <v>192</v>
      </c>
      <c r="N1124" s="192">
        <f t="shared" si="814"/>
        <v>2</v>
      </c>
      <c r="O1124" s="190">
        <f>(N1124-N$1132)/(N$1133-N$1132)</f>
        <v>1</v>
      </c>
      <c r="P1124" s="46" t="s">
        <v>196</v>
      </c>
      <c r="Q1124" s="192">
        <f t="shared" si="815"/>
        <v>1</v>
      </c>
      <c r="R1124" s="190">
        <f>(Q1124-Q$1132)/(Q$1133-Q$1132)</f>
        <v>0</v>
      </c>
      <c r="S1124" s="46" t="s">
        <v>194</v>
      </c>
      <c r="T1124" s="192">
        <f t="shared" si="816"/>
        <v>1</v>
      </c>
      <c r="U1124" s="190">
        <f>(T1124-T$1132)/(T$1133-T$1132)</f>
        <v>0</v>
      </c>
      <c r="V1124" s="46" t="s">
        <v>62</v>
      </c>
      <c r="W1124" s="194">
        <f>VLOOKUP(V1124,'DATOS DE SOPORTE'!$S$5:$T$10,2,FALSE)</f>
        <v>1</v>
      </c>
      <c r="X1124" s="201">
        <f>(W1124-W$1132)/(W$1133-W$1132)</f>
        <v>0</v>
      </c>
      <c r="Y1124" s="46" t="s">
        <v>136</v>
      </c>
      <c r="Z1124" s="194">
        <f t="shared" si="817"/>
        <v>2</v>
      </c>
      <c r="AA1124" s="201">
        <f>(Z1124-Z$1132)/(Z$1133-Z$1132)</f>
        <v>1</v>
      </c>
      <c r="AB1124" s="46" t="s">
        <v>136</v>
      </c>
      <c r="AC1124" s="194">
        <f t="shared" si="818"/>
        <v>2</v>
      </c>
      <c r="AD1124" s="201">
        <f>(AC1124-AC$1132)/(AC$1133-AC$1132)</f>
        <v>1</v>
      </c>
      <c r="AE1124" s="46" t="s">
        <v>136</v>
      </c>
      <c r="AF1124" s="194">
        <f t="shared" si="819"/>
        <v>2</v>
      </c>
      <c r="AG1124" s="201">
        <f>(AF1124-AF$1132)/(AF$1133-AF$1132)</f>
        <v>1</v>
      </c>
      <c r="AH1124" s="24" t="s">
        <v>67</v>
      </c>
      <c r="AI1124" s="194">
        <f>VLOOKUP(AH1124,'DATOS DE SOPORTE'!$V$5:$W$8,2,FALSE)</f>
        <v>1</v>
      </c>
      <c r="AJ1124" s="201">
        <f>(AI1124-AI$1132)/(AI$1133-AI$1132)</f>
        <v>0</v>
      </c>
      <c r="AK1124" s="58" t="str">
        <f t="shared" si="811"/>
        <v>Bueno</v>
      </c>
      <c r="AL1124" s="196">
        <f>IFERROR(SQRT(($E1124-$E$1136)^2+($C1124-$C$1136)^2),0)</f>
        <v>9.6917531309195393E-2</v>
      </c>
      <c r="AM1124" s="197" t="str">
        <f>IF(AL1124&lt;=SMALL($AL$3:$AL$1130,1),"MAS PARECIDO","NO")</f>
        <v>NO</v>
      </c>
      <c r="AN1124" s="197" t="str">
        <f>IF(AL1124&lt;=SMALL($AL$3:$AL$1130,5),"SIMILAR","NO")</f>
        <v>NO</v>
      </c>
      <c r="AO1124" s="197" t="str">
        <f t="shared" si="820"/>
        <v>N/A</v>
      </c>
      <c r="AP1124" s="197">
        <f t="shared" si="821"/>
        <v>0</v>
      </c>
      <c r="AQ1124" s="198">
        <f t="shared" si="822"/>
        <v>0</v>
      </c>
      <c r="AR1124" s="196">
        <f>IFERROR(SQRT(($E1124-$E$1136)^2+($H1124-$H$1136)^2),0)</f>
        <v>4.0001200036001078E-2</v>
      </c>
      <c r="AS1124" s="197" t="str">
        <f>IF(AR1124&lt;=SMALL(AR$3:AR$1130,1),"MAS PARECIDO","NO")</f>
        <v>NO</v>
      </c>
      <c r="AT1124" s="197" t="str">
        <f>IF(AR1124&lt;=SMALL(AR$3:AR$1130,5),"SIMILAR","NO")</f>
        <v>NO</v>
      </c>
      <c r="AU1124" s="197" t="str">
        <f t="shared" si="823"/>
        <v>N/A</v>
      </c>
      <c r="AV1124" s="197">
        <f t="shared" si="824"/>
        <v>0</v>
      </c>
      <c r="AW1124" s="198">
        <f t="shared" si="825"/>
        <v>0</v>
      </c>
      <c r="AX1124" s="199">
        <f>IFERROR(SQRT(($E1124-$E$1136)^2+($K1124-$K$1136)^2),0)</f>
        <v>0.2039610158935285</v>
      </c>
      <c r="AY1124" s="197" t="str">
        <f>IF(AX1124&lt;=SMALL(AX$3:AX$1130,1),"MAS PARECIDO","NO")</f>
        <v>NO</v>
      </c>
      <c r="AZ1124" s="197" t="str">
        <f>IF(AX1124&lt;=SMALL(AX$3:AX$1130,5),"SIMILAR","NO")</f>
        <v>NO</v>
      </c>
      <c r="BA1124" s="197" t="str">
        <f t="shared" si="826"/>
        <v>N/A</v>
      </c>
      <c r="BB1124" s="197">
        <f t="shared" si="827"/>
        <v>0</v>
      </c>
      <c r="BC1124" s="198">
        <f t="shared" si="828"/>
        <v>0</v>
      </c>
      <c r="BD1124" s="196">
        <f>IFERROR(SQRT(($E1124-$E$1136)^2+($O1124-$O$1136)^2),0)</f>
        <v>4.0001200036001078E-2</v>
      </c>
      <c r="BE1124" s="197" t="str">
        <f>IF(BD1124&lt;=SMALL(BD$3:BD$1130,1),"MAS PARECIDO","NO")</f>
        <v>NO</v>
      </c>
      <c r="BF1124" s="197" t="str">
        <f>IF(BD1124&lt;=SMALL(BD$3:BD$1130,5),"SIMILAR","NO")</f>
        <v>NO</v>
      </c>
      <c r="BG1124" s="197" t="str">
        <f t="shared" si="829"/>
        <v>N/A</v>
      </c>
      <c r="BH1124" s="197">
        <f t="shared" si="830"/>
        <v>0</v>
      </c>
      <c r="BI1124" s="198">
        <f t="shared" si="831"/>
        <v>0</v>
      </c>
      <c r="BJ1124" s="199">
        <f>IFERROR(SQRT(($E1124-$E$1136)^2+($R1124-$R$1136)^2),0)</f>
        <v>0.50159754385794209</v>
      </c>
      <c r="BK1124" s="197" t="str">
        <f>IF(BJ1124&lt;=SMALL(BJ$3:BJ$1130,1),"MAS PARECIDO","NO")</f>
        <v>NO</v>
      </c>
      <c r="BL1124" s="197" t="str">
        <f>IF(BJ1124&lt;=SMALL(BJ$3:BJ$1130,5),"SIMILAR","NO")</f>
        <v>NO</v>
      </c>
      <c r="BM1124" s="197" t="str">
        <f t="shared" si="832"/>
        <v>N/A</v>
      </c>
      <c r="BN1124" s="197">
        <f t="shared" si="833"/>
        <v>0</v>
      </c>
      <c r="BO1124" s="198">
        <f t="shared" si="834"/>
        <v>0</v>
      </c>
      <c r="BP1124" s="199">
        <f>IFERROR(SQRT(($E1124-$E$1136)^2+($U1124-$U$1136)^2),0)</f>
        <v>4.0001200036001078E-2</v>
      </c>
      <c r="BQ1124" s="197" t="str">
        <f>IF(BP1124&lt;=SMALL(BP$3:BP$1130,1),"MAS PARECIDO","NO")</f>
        <v>NO</v>
      </c>
      <c r="BR1124" s="197" t="str">
        <f>IF(BP1124&lt;=SMALL(BP$3:BP$1130,5),"SIMILAR","NO")</f>
        <v>NO</v>
      </c>
      <c r="BS1124" s="197" t="str">
        <f t="shared" si="835"/>
        <v>N/A</v>
      </c>
      <c r="BT1124" s="197">
        <f t="shared" si="836"/>
        <v>0</v>
      </c>
      <c r="BU1124" s="198">
        <f t="shared" si="837"/>
        <v>0</v>
      </c>
      <c r="BV1124" s="199">
        <f>IFERROR(SQRT(($E1124-$E$1136)^2+($X1124-$X$1136)^2),0)</f>
        <v>4.0001200036001078E-2</v>
      </c>
      <c r="BW1124" s="197" t="str">
        <f>IF(BV1124&lt;=SMALL(BV$3:BV$1130,1),"MAS PARECIDO","NO")</f>
        <v>NO</v>
      </c>
      <c r="BX1124" s="197" t="str">
        <f>IF(BV1124&lt;=SMALL(BV$3:BV$1130,5),"SIMILAR","NO")</f>
        <v>NO</v>
      </c>
      <c r="BY1124" s="197" t="str">
        <f t="shared" si="838"/>
        <v>N/A</v>
      </c>
      <c r="BZ1124" s="197">
        <f t="shared" si="839"/>
        <v>0</v>
      </c>
      <c r="CA1124" s="198">
        <f t="shared" si="840"/>
        <v>0</v>
      </c>
      <c r="CB1124" s="199">
        <f>IFERROR(SQRT(($E1124-$E$1136)^2+($AA1124-$AA$1136)^2),0)</f>
        <v>1.0007997282195475</v>
      </c>
      <c r="CC1124" s="197" t="str">
        <f>IF(CB1124&lt;=SMALL(CB$3:CB$1130,1),"MAS PARECIDO","NO")</f>
        <v>NO</v>
      </c>
      <c r="CD1124" s="197" t="str">
        <f>IF(CB1124&lt;=SMALL(CB$3:CB$1130,5),"SIMILAR","NO")</f>
        <v>NO</v>
      </c>
      <c r="CE1124" s="197" t="str">
        <f t="shared" si="841"/>
        <v>N/A</v>
      </c>
      <c r="CF1124" s="197">
        <f t="shared" si="842"/>
        <v>0</v>
      </c>
      <c r="CG1124" s="198">
        <f t="shared" si="843"/>
        <v>0</v>
      </c>
      <c r="CH1124" s="199">
        <f>IFERROR(SQRT(($E1124-$E$1136)^2+($AD1124-$AD$1136)^2),0)</f>
        <v>4.0001200036001078E-2</v>
      </c>
      <c r="CI1124" s="197" t="str">
        <f>IF(CH1124&lt;=SMALL(CH$3:CH$1130,1),"MAS PARECIDO","NO")</f>
        <v>NO</v>
      </c>
      <c r="CJ1124" s="197" t="str">
        <f>IF(CH1124&lt;=SMALL(CH$3:CH$1130,5),"SIMILAR","NO")</f>
        <v>NO</v>
      </c>
      <c r="CK1124" s="197" t="str">
        <f t="shared" si="844"/>
        <v>N/A</v>
      </c>
      <c r="CL1124" s="197">
        <f t="shared" si="845"/>
        <v>0</v>
      </c>
      <c r="CM1124" s="198">
        <f t="shared" si="846"/>
        <v>0</v>
      </c>
      <c r="CN1124" s="199">
        <f>IFERROR(SQRT(($E1124-$E$1136)^2+($AG1124-$AG$1136)^2),0)</f>
        <v>4.0001200036001078E-2</v>
      </c>
      <c r="CO1124" s="197" t="str">
        <f>IF(CN1124&lt;=SMALL(CN$3:CN$1130,1),"MAS PARECIDO","NO")</f>
        <v>NO</v>
      </c>
      <c r="CP1124" s="197" t="str">
        <f>IF(CN1124&lt;=SMALL(CN$3:CN$1130,5),"SIMILAR","NO")</f>
        <v>NO</v>
      </c>
      <c r="CQ1124" s="197" t="str">
        <f t="shared" si="847"/>
        <v>N/A</v>
      </c>
      <c r="CR1124" s="197">
        <f t="shared" si="848"/>
        <v>0</v>
      </c>
      <c r="CS1124" s="198">
        <f t="shared" si="849"/>
        <v>0</v>
      </c>
      <c r="CT1124" s="199">
        <f>IFERROR(SQRT(($E1124-$E$1136)^2+($AJ1124-$AJ$1136)^2),0)</f>
        <v>4.0001200036001078E-2</v>
      </c>
      <c r="CU1124" s="197" t="str">
        <f>IF(CT1124&lt;=SMALL(CT$3:CT$1130,1),"MAS PARECIDO","NO")</f>
        <v>NO</v>
      </c>
      <c r="CV1124" s="197" t="str">
        <f>IF(CT1124&lt;=SMALL(CT$3:CT$1130,5),"SIMILAR","NO")</f>
        <v>NO</v>
      </c>
      <c r="CW1124" s="197" t="str">
        <f t="shared" si="850"/>
        <v>N/A</v>
      </c>
      <c r="CX1124" s="197">
        <f t="shared" si="851"/>
        <v>0</v>
      </c>
      <c r="CY1124" s="198">
        <f t="shared" si="852"/>
        <v>0</v>
      </c>
      <c r="CZ1124" s="2">
        <v>0</v>
      </c>
      <c r="DA1124" s="2" t="s">
        <v>2929</v>
      </c>
      <c r="DB1124" s="2">
        <v>0</v>
      </c>
      <c r="DC1124" s="2" t="s">
        <v>189</v>
      </c>
    </row>
    <row r="1125" spans="1:107">
      <c r="A1125" s="24" t="s">
        <v>1267</v>
      </c>
      <c r="B1125" s="46">
        <v>129616.09</v>
      </c>
      <c r="C1125" s="190">
        <f>(B1125-$B$1132)/($B$1133-$B$1132)</f>
        <v>0.14624460156430277</v>
      </c>
      <c r="D1125" s="46">
        <v>40000</v>
      </c>
      <c r="E1125" s="190">
        <f>(D1125-$D$1132)/($D$1133-$D$1132)</f>
        <v>7.9972399171975156E-2</v>
      </c>
      <c r="F1125" s="46" t="s">
        <v>53</v>
      </c>
      <c r="G1125" s="192">
        <f>VLOOKUP(F1125,'DATOS DE SOPORTE'!$Y$5:$Z$8,2,FALSE)</f>
        <v>2</v>
      </c>
      <c r="H1125" s="190">
        <f>(G1125-$G$1132)/($G$1133-$G$1132)</f>
        <v>0.33333333333333331</v>
      </c>
      <c r="I1125" s="50">
        <v>1</v>
      </c>
      <c r="J1125" s="200">
        <f t="shared" si="812"/>
        <v>1</v>
      </c>
      <c r="K1125" s="190">
        <f>(J1125-$J$1132)/($J$1133-$J$1132)</f>
        <v>0.2</v>
      </c>
      <c r="L1125" s="193" t="str">
        <f t="shared" si="813"/>
        <v>SI</v>
      </c>
      <c r="M1125" s="46" t="s">
        <v>192</v>
      </c>
      <c r="N1125" s="192">
        <f t="shared" si="814"/>
        <v>2</v>
      </c>
      <c r="O1125" s="190">
        <f>(N1125-N$1132)/(N$1133-N$1132)</f>
        <v>1</v>
      </c>
      <c r="P1125" s="46"/>
      <c r="Q1125" s="192">
        <f t="shared" si="815"/>
        <v>3</v>
      </c>
      <c r="R1125" s="190">
        <f>(Q1125-Q$1132)/(Q$1133-Q$1132)</f>
        <v>1</v>
      </c>
      <c r="S1125" s="46" t="s">
        <v>194</v>
      </c>
      <c r="T1125" s="192">
        <f t="shared" si="816"/>
        <v>1</v>
      </c>
      <c r="U1125" s="190">
        <f>(T1125-T$1132)/(T$1133-T$1132)</f>
        <v>0</v>
      </c>
      <c r="V1125" s="46" t="s">
        <v>62</v>
      </c>
      <c r="W1125" s="194">
        <f>VLOOKUP(V1125,'DATOS DE SOPORTE'!$S$5:$T$10,2,FALSE)</f>
        <v>1</v>
      </c>
      <c r="X1125" s="201">
        <f>(W1125-W$1132)/(W$1133-W$1132)</f>
        <v>0</v>
      </c>
      <c r="Y1125" s="46" t="s">
        <v>136</v>
      </c>
      <c r="Z1125" s="194">
        <f t="shared" si="817"/>
        <v>2</v>
      </c>
      <c r="AA1125" s="201">
        <f>(Z1125-Z$1132)/(Z$1133-Z$1132)</f>
        <v>1</v>
      </c>
      <c r="AB1125" s="46" t="s">
        <v>136</v>
      </c>
      <c r="AC1125" s="194">
        <f t="shared" si="818"/>
        <v>2</v>
      </c>
      <c r="AD1125" s="201">
        <f>(AC1125-AC$1132)/(AC$1133-AC$1132)</f>
        <v>1</v>
      </c>
      <c r="AE1125" s="46" t="s">
        <v>136</v>
      </c>
      <c r="AF1125" s="194">
        <f t="shared" si="819"/>
        <v>2</v>
      </c>
      <c r="AG1125" s="201">
        <f>(AF1125-AF$1132)/(AF$1133-AF$1132)</f>
        <v>1</v>
      </c>
      <c r="AH1125" s="24" t="s">
        <v>67</v>
      </c>
      <c r="AI1125" s="194">
        <f>VLOOKUP(AH1125,'DATOS DE SOPORTE'!$V$5:$W$8,2,FALSE)</f>
        <v>1</v>
      </c>
      <c r="AJ1125" s="201">
        <f>(AI1125-AI$1132)/(AI$1133-AI$1132)</f>
        <v>0</v>
      </c>
      <c r="AK1125" s="58" t="str">
        <f t="shared" si="811"/>
        <v>Regular</v>
      </c>
      <c r="AL1125" s="196">
        <f>IFERROR(SQRT(($E1125-$E$1136)^2+($C1125-$C$1136)^2),0)</f>
        <v>9.9342520938357881E-2</v>
      </c>
      <c r="AM1125" s="197" t="str">
        <f>IF(AL1125&lt;=SMALL($AL$3:$AL$1130,1),"MAS PARECIDO","NO")</f>
        <v>NO</v>
      </c>
      <c r="AN1125" s="197" t="str">
        <f>IF(AL1125&lt;=SMALL($AL$3:$AL$1130,5),"SIMILAR","NO")</f>
        <v>NO</v>
      </c>
      <c r="AO1125" s="197" t="str">
        <f t="shared" si="820"/>
        <v>N/A</v>
      </c>
      <c r="AP1125" s="197">
        <f t="shared" si="821"/>
        <v>0</v>
      </c>
      <c r="AQ1125" s="198">
        <f t="shared" si="822"/>
        <v>0</v>
      </c>
      <c r="AR1125" s="196">
        <f>IFERROR(SQRT(($E1125-$E$1136)^2+($H1125-$H$1136)^2),0)</f>
        <v>8.0002400072002156E-2</v>
      </c>
      <c r="AS1125" s="197" t="str">
        <f>IF(AR1125&lt;=SMALL(AR$3:AR$1130,1),"MAS PARECIDO","NO")</f>
        <v>NO</v>
      </c>
      <c r="AT1125" s="197" t="str">
        <f>IF(AR1125&lt;=SMALL(AR$3:AR$1130,5),"SIMILAR","NO")</f>
        <v>NO</v>
      </c>
      <c r="AU1125" s="197" t="str">
        <f t="shared" si="823"/>
        <v>N/A</v>
      </c>
      <c r="AV1125" s="197">
        <f t="shared" si="824"/>
        <v>0</v>
      </c>
      <c r="AW1125" s="198">
        <f t="shared" si="825"/>
        <v>0</v>
      </c>
      <c r="AX1125" s="199">
        <f>IFERROR(SQRT(($E1125-$E$1136)^2+($K1125-$K$1136)^2),0)</f>
        <v>8.0002400072002156E-2</v>
      </c>
      <c r="AY1125" s="197" t="str">
        <f>IF(AX1125&lt;=SMALL(AX$3:AX$1130,1),"MAS PARECIDO","NO")</f>
        <v>NO</v>
      </c>
      <c r="AZ1125" s="197" t="str">
        <f>IF(AX1125&lt;=SMALL(AX$3:AX$1130,5),"SIMILAR","NO")</f>
        <v>NO</v>
      </c>
      <c r="BA1125" s="197" t="str">
        <f t="shared" si="826"/>
        <v>N/A</v>
      </c>
      <c r="BB1125" s="197">
        <f t="shared" si="827"/>
        <v>0</v>
      </c>
      <c r="BC1125" s="198">
        <f t="shared" si="828"/>
        <v>0</v>
      </c>
      <c r="BD1125" s="196">
        <f>IFERROR(SQRT(($E1125-$E$1136)^2+($O1125-$O$1136)^2),0)</f>
        <v>8.0002400072002156E-2</v>
      </c>
      <c r="BE1125" s="197" t="str">
        <f>IF(BD1125&lt;=SMALL(BD$3:BD$1130,1),"MAS PARECIDO","NO")</f>
        <v>NO</v>
      </c>
      <c r="BF1125" s="197" t="str">
        <f>IF(BD1125&lt;=SMALL(BD$3:BD$1130,5),"SIMILAR","NO")</f>
        <v>NO</v>
      </c>
      <c r="BG1125" s="197" t="str">
        <f t="shared" si="829"/>
        <v>N/A</v>
      </c>
      <c r="BH1125" s="197">
        <f t="shared" si="830"/>
        <v>0</v>
      </c>
      <c r="BI1125" s="198">
        <f t="shared" si="831"/>
        <v>0</v>
      </c>
      <c r="BJ1125" s="199">
        <f>IFERROR(SQRT(($E1125-$E$1136)^2+($R1125-$R$1136)^2),0)</f>
        <v>0.50635993524101086</v>
      </c>
      <c r="BK1125" s="197" t="str">
        <f>IF(BJ1125&lt;=SMALL(BJ$3:BJ$1130,1),"MAS PARECIDO","NO")</f>
        <v>NO</v>
      </c>
      <c r="BL1125" s="197" t="str">
        <f>IF(BJ1125&lt;=SMALL(BJ$3:BJ$1130,5),"SIMILAR","NO")</f>
        <v>NO</v>
      </c>
      <c r="BM1125" s="197" t="str">
        <f t="shared" si="832"/>
        <v>N/A</v>
      </c>
      <c r="BN1125" s="197">
        <f t="shared" si="833"/>
        <v>0</v>
      </c>
      <c r="BO1125" s="198">
        <f t="shared" si="834"/>
        <v>0</v>
      </c>
      <c r="BP1125" s="199">
        <f>IFERROR(SQRT(($E1125-$E$1136)^2+($U1125-$U$1136)^2),0)</f>
        <v>8.0002400072002156E-2</v>
      </c>
      <c r="BQ1125" s="197" t="str">
        <f>IF(BP1125&lt;=SMALL(BP$3:BP$1130,1),"MAS PARECIDO","NO")</f>
        <v>NO</v>
      </c>
      <c r="BR1125" s="197" t="str">
        <f>IF(BP1125&lt;=SMALL(BP$3:BP$1130,5),"SIMILAR","NO")</f>
        <v>NO</v>
      </c>
      <c r="BS1125" s="197" t="str">
        <f t="shared" si="835"/>
        <v>N/A</v>
      </c>
      <c r="BT1125" s="197">
        <f t="shared" si="836"/>
        <v>0</v>
      </c>
      <c r="BU1125" s="198">
        <f t="shared" si="837"/>
        <v>0</v>
      </c>
      <c r="BV1125" s="199">
        <f>IFERROR(SQRT(($E1125-$E$1136)^2+($X1125-$X$1136)^2),0)</f>
        <v>8.0002400072002156E-2</v>
      </c>
      <c r="BW1125" s="197" t="str">
        <f>IF(BV1125&lt;=SMALL(BV$3:BV$1130,1),"MAS PARECIDO","NO")</f>
        <v>NO</v>
      </c>
      <c r="BX1125" s="197" t="str">
        <f>IF(BV1125&lt;=SMALL(BV$3:BV$1130,5),"SIMILAR","NO")</f>
        <v>NO</v>
      </c>
      <c r="BY1125" s="197" t="str">
        <f t="shared" si="838"/>
        <v>N/A</v>
      </c>
      <c r="BZ1125" s="197">
        <f t="shared" si="839"/>
        <v>0</v>
      </c>
      <c r="CA1125" s="198">
        <f t="shared" si="840"/>
        <v>0</v>
      </c>
      <c r="CB1125" s="199">
        <f>IFERROR(SQRT(($E1125-$E$1136)^2+($AA1125-$AA$1136)^2),0)</f>
        <v>1.0031950877158842</v>
      </c>
      <c r="CC1125" s="197" t="str">
        <f>IF(CB1125&lt;=SMALL(CB$3:CB$1130,1),"MAS PARECIDO","NO")</f>
        <v>NO</v>
      </c>
      <c r="CD1125" s="197" t="str">
        <f>IF(CB1125&lt;=SMALL(CB$3:CB$1130,5),"SIMILAR","NO")</f>
        <v>NO</v>
      </c>
      <c r="CE1125" s="197" t="str">
        <f t="shared" si="841"/>
        <v>N/A</v>
      </c>
      <c r="CF1125" s="197">
        <f t="shared" si="842"/>
        <v>0</v>
      </c>
      <c r="CG1125" s="198">
        <f t="shared" si="843"/>
        <v>0</v>
      </c>
      <c r="CH1125" s="199">
        <f>IFERROR(SQRT(($E1125-$E$1136)^2+($AD1125-$AD$1136)^2),0)</f>
        <v>8.0002400072002156E-2</v>
      </c>
      <c r="CI1125" s="197" t="str">
        <f>IF(CH1125&lt;=SMALL(CH$3:CH$1130,1),"MAS PARECIDO","NO")</f>
        <v>NO</v>
      </c>
      <c r="CJ1125" s="197" t="str">
        <f>IF(CH1125&lt;=SMALL(CH$3:CH$1130,5),"SIMILAR","NO")</f>
        <v>NO</v>
      </c>
      <c r="CK1125" s="197" t="str">
        <f t="shared" si="844"/>
        <v>N/A</v>
      </c>
      <c r="CL1125" s="197">
        <f t="shared" si="845"/>
        <v>0</v>
      </c>
      <c r="CM1125" s="198">
        <f t="shared" si="846"/>
        <v>0</v>
      </c>
      <c r="CN1125" s="199">
        <f>IFERROR(SQRT(($E1125-$E$1136)^2+($AG1125-$AG$1136)^2),0)</f>
        <v>8.0002400072002156E-2</v>
      </c>
      <c r="CO1125" s="197" t="str">
        <f>IF(CN1125&lt;=SMALL(CN$3:CN$1130,1),"MAS PARECIDO","NO")</f>
        <v>NO</v>
      </c>
      <c r="CP1125" s="197" t="str">
        <f>IF(CN1125&lt;=SMALL(CN$3:CN$1130,5),"SIMILAR","NO")</f>
        <v>NO</v>
      </c>
      <c r="CQ1125" s="197" t="str">
        <f t="shared" si="847"/>
        <v>N/A</v>
      </c>
      <c r="CR1125" s="197">
        <f t="shared" si="848"/>
        <v>0</v>
      </c>
      <c r="CS1125" s="198">
        <f t="shared" si="849"/>
        <v>0</v>
      </c>
      <c r="CT1125" s="199">
        <f>IFERROR(SQRT(($E1125-$E$1136)^2+($AJ1125-$AJ$1136)^2),0)</f>
        <v>8.0002400072002156E-2</v>
      </c>
      <c r="CU1125" s="197" t="str">
        <f>IF(CT1125&lt;=SMALL(CT$3:CT$1130,1),"MAS PARECIDO","NO")</f>
        <v>NO</v>
      </c>
      <c r="CV1125" s="197" t="str">
        <f>IF(CT1125&lt;=SMALL(CT$3:CT$1130,5),"SIMILAR","NO")</f>
        <v>NO</v>
      </c>
      <c r="CW1125" s="197" t="str">
        <f t="shared" si="850"/>
        <v>N/A</v>
      </c>
      <c r="CX1125" s="197">
        <f t="shared" si="851"/>
        <v>0</v>
      </c>
      <c r="CY1125" s="198">
        <f t="shared" si="852"/>
        <v>0</v>
      </c>
      <c r="CZ1125" s="2">
        <v>0</v>
      </c>
      <c r="DA1125" s="2" t="s">
        <v>2930</v>
      </c>
      <c r="DB1125" s="2">
        <v>1</v>
      </c>
      <c r="DC1125" s="2" t="s">
        <v>346</v>
      </c>
    </row>
    <row r="1126" spans="1:107">
      <c r="A1126" s="24" t="s">
        <v>1268</v>
      </c>
      <c r="B1126" s="46">
        <v>46759.25</v>
      </c>
      <c r="C1126" s="190">
        <f>(B1126-$B$1132)/($B$1133-$B$1132)</f>
        <v>4.9392147014307532E-2</v>
      </c>
      <c r="D1126" s="46">
        <v>5000</v>
      </c>
      <c r="E1126" s="190">
        <f>(D1126-$D$1132)/($D$1133-$D$1132)</f>
        <v>9.9702991089732698E-3</v>
      </c>
      <c r="F1126" s="46" t="s">
        <v>191</v>
      </c>
      <c r="G1126" s="192">
        <f>VLOOKUP(F1126,'DATOS DE SOPORTE'!$Y$5:$Z$8,2,FALSE)</f>
        <v>1</v>
      </c>
      <c r="H1126" s="190">
        <f>(G1126-$G$1132)/($G$1133-$G$1132)</f>
        <v>0</v>
      </c>
      <c r="I1126" s="50">
        <v>1</v>
      </c>
      <c r="J1126" s="200">
        <f t="shared" si="812"/>
        <v>1</v>
      </c>
      <c r="K1126" s="190">
        <f>(J1126-$J$1132)/($J$1133-$J$1132)</f>
        <v>0.2</v>
      </c>
      <c r="L1126" s="193" t="str">
        <f t="shared" si="813"/>
        <v>SI</v>
      </c>
      <c r="M1126" s="46" t="s">
        <v>192</v>
      </c>
      <c r="N1126" s="192">
        <f t="shared" si="814"/>
        <v>2</v>
      </c>
      <c r="O1126" s="190">
        <f>(N1126-N$1132)/(N$1133-N$1132)</f>
        <v>1</v>
      </c>
      <c r="P1126" s="46" t="s">
        <v>193</v>
      </c>
      <c r="Q1126" s="192">
        <f t="shared" si="815"/>
        <v>2</v>
      </c>
      <c r="R1126" s="190">
        <f>(Q1126-Q$1132)/(Q$1133-Q$1132)</f>
        <v>0.5</v>
      </c>
      <c r="S1126" s="46" t="s">
        <v>194</v>
      </c>
      <c r="T1126" s="192">
        <f t="shared" si="816"/>
        <v>1</v>
      </c>
      <c r="U1126" s="190">
        <f>(T1126-T$1132)/(T$1133-T$1132)</f>
        <v>0</v>
      </c>
      <c r="V1126" s="46" t="s">
        <v>62</v>
      </c>
      <c r="W1126" s="194">
        <f>VLOOKUP(V1126,'DATOS DE SOPORTE'!$S$5:$T$10,2,FALSE)</f>
        <v>1</v>
      </c>
      <c r="X1126" s="201">
        <f>(W1126-W$1132)/(W$1133-W$1132)</f>
        <v>0</v>
      </c>
      <c r="Y1126" s="46" t="s">
        <v>188</v>
      </c>
      <c r="Z1126" s="194">
        <f t="shared" si="817"/>
        <v>1</v>
      </c>
      <c r="AA1126" s="201">
        <f>(Z1126-Z$1132)/(Z$1133-Z$1132)</f>
        <v>0</v>
      </c>
      <c r="AB1126" s="46" t="s">
        <v>136</v>
      </c>
      <c r="AC1126" s="194">
        <f t="shared" si="818"/>
        <v>2</v>
      </c>
      <c r="AD1126" s="201">
        <f>(AC1126-AC$1132)/(AC$1133-AC$1132)</f>
        <v>1</v>
      </c>
      <c r="AE1126" s="46" t="s">
        <v>188</v>
      </c>
      <c r="AF1126" s="194">
        <f t="shared" si="819"/>
        <v>1</v>
      </c>
      <c r="AG1126" s="201">
        <f>(AF1126-AF$1132)/(AF$1133-AF$1132)</f>
        <v>0</v>
      </c>
      <c r="AH1126" s="24" t="s">
        <v>67</v>
      </c>
      <c r="AI1126" s="194">
        <f>VLOOKUP(AH1126,'DATOS DE SOPORTE'!$V$5:$W$8,2,FALSE)</f>
        <v>1</v>
      </c>
      <c r="AJ1126" s="201">
        <f>(AI1126-AI$1132)/(AI$1133-AI$1132)</f>
        <v>0</v>
      </c>
      <c r="AK1126" s="58" t="str">
        <f t="shared" si="811"/>
        <v>Bueno</v>
      </c>
      <c r="AL1126" s="196">
        <f>IFERROR(SQRT(($E1126-$E$1136)^2+($C1126-$C$1136)^2),0)</f>
        <v>0.15606759513108953</v>
      </c>
      <c r="AM1126" s="197" t="str">
        <f>IF(AL1126&lt;=SMALL($AL$3:$AL$1130,1),"MAS PARECIDO","NO")</f>
        <v>NO</v>
      </c>
      <c r="AN1126" s="197" t="str">
        <f>IF(AL1126&lt;=SMALL($AL$3:$AL$1130,5),"SIMILAR","NO")</f>
        <v>NO</v>
      </c>
      <c r="AO1126" s="197" t="str">
        <f t="shared" si="820"/>
        <v>N/A</v>
      </c>
      <c r="AP1126" s="197">
        <f t="shared" si="821"/>
        <v>0</v>
      </c>
      <c r="AQ1126" s="198">
        <f t="shared" si="822"/>
        <v>0</v>
      </c>
      <c r="AR1126" s="196">
        <f>IFERROR(SQRT(($E1126-$E$1136)^2+($H1126-$H$1136)^2),0)</f>
        <v>0.33348330859486974</v>
      </c>
      <c r="AS1126" s="197" t="str">
        <f>IF(AR1126&lt;=SMALL(AR$3:AR$1130,1),"MAS PARECIDO","NO")</f>
        <v>NO</v>
      </c>
      <c r="AT1126" s="197" t="str">
        <f>IF(AR1126&lt;=SMALL(AR$3:AR$1130,5),"SIMILAR","NO")</f>
        <v>NO</v>
      </c>
      <c r="AU1126" s="197" t="str">
        <f t="shared" si="823"/>
        <v>N/A</v>
      </c>
      <c r="AV1126" s="197">
        <f t="shared" si="824"/>
        <v>0</v>
      </c>
      <c r="AW1126" s="198">
        <f t="shared" si="825"/>
        <v>0</v>
      </c>
      <c r="AX1126" s="199">
        <f>IFERROR(SQRT(($E1126-$E$1136)^2+($K1126-$K$1136)^2),0)</f>
        <v>1.0000300009000271E-2</v>
      </c>
      <c r="AY1126" s="197" t="str">
        <f>IF(AX1126&lt;=SMALL(AX$3:AX$1130,1),"MAS PARECIDO","NO")</f>
        <v>NO</v>
      </c>
      <c r="AZ1126" s="197" t="str">
        <f>IF(AX1126&lt;=SMALL(AX$3:AX$1130,5),"SIMILAR","NO")</f>
        <v>NO</v>
      </c>
      <c r="BA1126" s="197" t="str">
        <f t="shared" si="826"/>
        <v>N/A</v>
      </c>
      <c r="BB1126" s="197">
        <f t="shared" si="827"/>
        <v>0</v>
      </c>
      <c r="BC1126" s="198">
        <f t="shared" si="828"/>
        <v>0</v>
      </c>
      <c r="BD1126" s="196">
        <f>IFERROR(SQRT(($E1126-$E$1136)^2+($O1126-$O$1136)^2),0)</f>
        <v>1.0000300009000271E-2</v>
      </c>
      <c r="BE1126" s="197" t="str">
        <f>IF(BD1126&lt;=SMALL(BD$3:BD$1130,1),"MAS PARECIDO","NO")</f>
        <v>NO</v>
      </c>
      <c r="BF1126" s="197" t="str">
        <f>IF(BD1126&lt;=SMALL(BD$3:BD$1130,5),"SIMILAR","NO")</f>
        <v>NO</v>
      </c>
      <c r="BG1126" s="197" t="str">
        <f t="shared" si="829"/>
        <v>N/A</v>
      </c>
      <c r="BH1126" s="197">
        <f t="shared" si="830"/>
        <v>0</v>
      </c>
      <c r="BI1126" s="198">
        <f t="shared" si="831"/>
        <v>0</v>
      </c>
      <c r="BJ1126" s="199">
        <f>IFERROR(SQRT(($E1126-$E$1136)^2+($R1126-$R$1136)^2),0)</f>
        <v>1.0000300009000271E-2</v>
      </c>
      <c r="BK1126" s="197" t="str">
        <f>IF(BJ1126&lt;=SMALL(BJ$3:BJ$1130,1),"MAS PARECIDO","NO")</f>
        <v>NO</v>
      </c>
      <c r="BL1126" s="197" t="str">
        <f>IF(BJ1126&lt;=SMALL(BJ$3:BJ$1130,5),"SIMILAR","NO")</f>
        <v>NO</v>
      </c>
      <c r="BM1126" s="197" t="str">
        <f t="shared" si="832"/>
        <v>N/A</v>
      </c>
      <c r="BN1126" s="197">
        <f t="shared" si="833"/>
        <v>0</v>
      </c>
      <c r="BO1126" s="198">
        <f t="shared" si="834"/>
        <v>0</v>
      </c>
      <c r="BP1126" s="199">
        <f>IFERROR(SQRT(($E1126-$E$1136)^2+($U1126-$U$1136)^2),0)</f>
        <v>1.0000300009000271E-2</v>
      </c>
      <c r="BQ1126" s="197" t="str">
        <f>IF(BP1126&lt;=SMALL(BP$3:BP$1130,1),"MAS PARECIDO","NO")</f>
        <v>NO</v>
      </c>
      <c r="BR1126" s="197" t="str">
        <f>IF(BP1126&lt;=SMALL(BP$3:BP$1130,5),"SIMILAR","NO")</f>
        <v>NO</v>
      </c>
      <c r="BS1126" s="197" t="str">
        <f t="shared" si="835"/>
        <v>N/A</v>
      </c>
      <c r="BT1126" s="197">
        <f t="shared" si="836"/>
        <v>0</v>
      </c>
      <c r="BU1126" s="198">
        <f t="shared" si="837"/>
        <v>0</v>
      </c>
      <c r="BV1126" s="199">
        <f>IFERROR(SQRT(($E1126-$E$1136)^2+($X1126-$X$1136)^2),0)</f>
        <v>1.0000300009000271E-2</v>
      </c>
      <c r="BW1126" s="197" t="str">
        <f>IF(BV1126&lt;=SMALL(BV$3:BV$1130,1),"MAS PARECIDO","NO")</f>
        <v>NO</v>
      </c>
      <c r="BX1126" s="197" t="str">
        <f>IF(BV1126&lt;=SMALL(BV$3:BV$1130,5),"SIMILAR","NO")</f>
        <v>NO</v>
      </c>
      <c r="BY1126" s="197" t="str">
        <f t="shared" si="838"/>
        <v>N/A</v>
      </c>
      <c r="BZ1126" s="197">
        <f t="shared" si="839"/>
        <v>0</v>
      </c>
      <c r="CA1126" s="198">
        <f t="shared" si="840"/>
        <v>0</v>
      </c>
      <c r="CB1126" s="199">
        <f>IFERROR(SQRT(($E1126-$E$1136)^2+($AA1126-$AA$1136)^2),0)</f>
        <v>1.0000300009000271E-2</v>
      </c>
      <c r="CC1126" s="197" t="str">
        <f>IF(CB1126&lt;=SMALL(CB$3:CB$1130,1),"MAS PARECIDO","NO")</f>
        <v>NO</v>
      </c>
      <c r="CD1126" s="197" t="str">
        <f>IF(CB1126&lt;=SMALL(CB$3:CB$1130,5),"SIMILAR","NO")</f>
        <v>NO</v>
      </c>
      <c r="CE1126" s="197" t="str">
        <f t="shared" si="841"/>
        <v>N/A</v>
      </c>
      <c r="CF1126" s="197">
        <f t="shared" si="842"/>
        <v>0</v>
      </c>
      <c r="CG1126" s="198">
        <f t="shared" si="843"/>
        <v>0</v>
      </c>
      <c r="CH1126" s="199">
        <f>IFERROR(SQRT(($E1126-$E$1136)^2+($AD1126-$AD$1136)^2),0)</f>
        <v>1.0000300009000271E-2</v>
      </c>
      <c r="CI1126" s="197" t="str">
        <f>IF(CH1126&lt;=SMALL(CH$3:CH$1130,1),"MAS PARECIDO","NO")</f>
        <v>NO</v>
      </c>
      <c r="CJ1126" s="197" t="str">
        <f>IF(CH1126&lt;=SMALL(CH$3:CH$1130,5),"SIMILAR","NO")</f>
        <v>NO</v>
      </c>
      <c r="CK1126" s="197" t="str">
        <f t="shared" si="844"/>
        <v>N/A</v>
      </c>
      <c r="CL1126" s="197">
        <f t="shared" si="845"/>
        <v>0</v>
      </c>
      <c r="CM1126" s="198">
        <f t="shared" si="846"/>
        <v>0</v>
      </c>
      <c r="CN1126" s="199">
        <f>IFERROR(SQRT(($E1126-$E$1136)^2+($AG1126-$AG$1136)^2),0)</f>
        <v>1.0000500017500475</v>
      </c>
      <c r="CO1126" s="197" t="str">
        <f>IF(CN1126&lt;=SMALL(CN$3:CN$1130,1),"MAS PARECIDO","NO")</f>
        <v>NO</v>
      </c>
      <c r="CP1126" s="197" t="str">
        <f>IF(CN1126&lt;=SMALL(CN$3:CN$1130,5),"SIMILAR","NO")</f>
        <v>NO</v>
      </c>
      <c r="CQ1126" s="197" t="str">
        <f t="shared" si="847"/>
        <v>N/A</v>
      </c>
      <c r="CR1126" s="197">
        <f t="shared" si="848"/>
        <v>0</v>
      </c>
      <c r="CS1126" s="198">
        <f t="shared" si="849"/>
        <v>0</v>
      </c>
      <c r="CT1126" s="199">
        <f>IFERROR(SQRT(($E1126-$E$1136)^2+($AJ1126-$AJ$1136)^2),0)</f>
        <v>1.0000300009000271E-2</v>
      </c>
      <c r="CU1126" s="197" t="str">
        <f>IF(CT1126&lt;=SMALL(CT$3:CT$1130,1),"MAS PARECIDO","NO")</f>
        <v>NO</v>
      </c>
      <c r="CV1126" s="197" t="str">
        <f>IF(CT1126&lt;=SMALL(CT$3:CT$1130,5),"SIMILAR","NO")</f>
        <v>NO</v>
      </c>
      <c r="CW1126" s="197" t="str">
        <f t="shared" si="850"/>
        <v>N/A</v>
      </c>
      <c r="CX1126" s="197">
        <f t="shared" si="851"/>
        <v>0</v>
      </c>
      <c r="CY1126" s="198">
        <f t="shared" si="852"/>
        <v>0</v>
      </c>
      <c r="CZ1126" s="2">
        <v>0</v>
      </c>
      <c r="DA1126" s="2" t="s">
        <v>2931</v>
      </c>
      <c r="DB1126" s="2">
        <v>0</v>
      </c>
      <c r="DC1126" s="2" t="s">
        <v>189</v>
      </c>
    </row>
    <row r="1127" spans="1:107">
      <c r="A1127" s="24" t="s">
        <v>1269</v>
      </c>
      <c r="B1127" s="46">
        <v>117902.11</v>
      </c>
      <c r="C1127" s="190">
        <f>(B1127-$B$1132)/($B$1133-$B$1132)</f>
        <v>0.13255197563807203</v>
      </c>
      <c r="D1127" s="46">
        <v>15000</v>
      </c>
      <c r="E1127" s="190">
        <f>(D1127-$D$1132)/($D$1133-$D$1132)</f>
        <v>2.9970899126973809E-2</v>
      </c>
      <c r="F1127" s="46" t="s">
        <v>187</v>
      </c>
      <c r="G1127" s="192">
        <f>VLOOKUP(F1127,'DATOS DE SOPORTE'!$Y$5:$Z$8,2,FALSE)</f>
        <v>4</v>
      </c>
      <c r="H1127" s="190">
        <f>(G1127-$G$1132)/($G$1133-$G$1132)</f>
        <v>1</v>
      </c>
      <c r="I1127" s="50">
        <v>0</v>
      </c>
      <c r="J1127" s="200">
        <f t="shared" si="812"/>
        <v>0</v>
      </c>
      <c r="K1127" s="190">
        <f>(J1127-$J$1132)/($J$1133-$J$1132)</f>
        <v>0</v>
      </c>
      <c r="L1127" s="193" t="str">
        <f t="shared" si="813"/>
        <v>NO</v>
      </c>
      <c r="M1127" s="46" t="s">
        <v>192</v>
      </c>
      <c r="N1127" s="192">
        <f t="shared" si="814"/>
        <v>2</v>
      </c>
      <c r="O1127" s="190">
        <f>(N1127-N$1132)/(N$1133-N$1132)</f>
        <v>1</v>
      </c>
      <c r="P1127" s="46" t="s">
        <v>58</v>
      </c>
      <c r="Q1127" s="192">
        <f t="shared" si="815"/>
        <v>3</v>
      </c>
      <c r="R1127" s="190">
        <f>(Q1127-Q$1132)/(Q$1133-Q$1132)</f>
        <v>1</v>
      </c>
      <c r="S1127" s="46" t="s">
        <v>194</v>
      </c>
      <c r="T1127" s="192">
        <f t="shared" si="816"/>
        <v>1</v>
      </c>
      <c r="U1127" s="190">
        <f>(T1127-T$1132)/(T$1133-T$1132)</f>
        <v>0</v>
      </c>
      <c r="V1127" s="46" t="s">
        <v>62</v>
      </c>
      <c r="W1127" s="194">
        <f>VLOOKUP(V1127,'DATOS DE SOPORTE'!$S$5:$T$10,2,FALSE)</f>
        <v>1</v>
      </c>
      <c r="X1127" s="201">
        <f>(W1127-W$1132)/(W$1133-W$1132)</f>
        <v>0</v>
      </c>
      <c r="Y1127" s="46" t="s">
        <v>188</v>
      </c>
      <c r="Z1127" s="194">
        <f t="shared" si="817"/>
        <v>1</v>
      </c>
      <c r="AA1127" s="201">
        <f>(Z1127-Z$1132)/(Z$1133-Z$1132)</f>
        <v>0</v>
      </c>
      <c r="AB1127" s="46" t="s">
        <v>188</v>
      </c>
      <c r="AC1127" s="194">
        <f t="shared" si="818"/>
        <v>1</v>
      </c>
      <c r="AD1127" s="201">
        <f>(AC1127-AC$1132)/(AC$1133-AC$1132)</f>
        <v>0</v>
      </c>
      <c r="AE1127" s="46" t="s">
        <v>188</v>
      </c>
      <c r="AF1127" s="194">
        <f t="shared" si="819"/>
        <v>1</v>
      </c>
      <c r="AG1127" s="201">
        <f>(AF1127-AF$1132)/(AF$1133-AF$1132)</f>
        <v>0</v>
      </c>
      <c r="AH1127" s="24" t="s">
        <v>67</v>
      </c>
      <c r="AI1127" s="194">
        <f>VLOOKUP(AH1127,'DATOS DE SOPORTE'!$V$5:$W$8,2,FALSE)</f>
        <v>1</v>
      </c>
      <c r="AJ1127" s="201">
        <f>(AI1127-AI$1132)/(AI$1133-AI$1132)</f>
        <v>0</v>
      </c>
      <c r="AK1127" s="58" t="str">
        <f t="shared" si="811"/>
        <v>Bueno</v>
      </c>
      <c r="AL1127" s="196">
        <f>IFERROR(SQRT(($E1127-$E$1136)^2+($C1127-$C$1136)^2),0)</f>
        <v>7.8542554839446721E-2</v>
      </c>
      <c r="AM1127" s="197" t="str">
        <f>IF(AL1127&lt;=SMALL($AL$3:$AL$1130,1),"MAS PARECIDO","NO")</f>
        <v>NO</v>
      </c>
      <c r="AN1127" s="197" t="str">
        <f>IF(AL1127&lt;=SMALL($AL$3:$AL$1130,5),"SIMILAR","NO")</f>
        <v>NO</v>
      </c>
      <c r="AO1127" s="197" t="str">
        <f t="shared" si="820"/>
        <v>N/A</v>
      </c>
      <c r="AP1127" s="197">
        <f t="shared" si="821"/>
        <v>0</v>
      </c>
      <c r="AQ1127" s="198">
        <f t="shared" si="822"/>
        <v>0</v>
      </c>
      <c r="AR1127" s="196">
        <f>IFERROR(SQRT(($E1127-$E$1136)^2+($H1127-$H$1136)^2),0)</f>
        <v>0.66734136575434511</v>
      </c>
      <c r="AS1127" s="197" t="str">
        <f>IF(AR1127&lt;=SMALL(AR$3:AR$1130,1),"MAS PARECIDO","NO")</f>
        <v>NO</v>
      </c>
      <c r="AT1127" s="197" t="str">
        <f>IF(AR1127&lt;=SMALL(AR$3:AR$1130,5),"SIMILAR","NO")</f>
        <v>NO</v>
      </c>
      <c r="AU1127" s="197" t="str">
        <f t="shared" si="823"/>
        <v>N/A</v>
      </c>
      <c r="AV1127" s="197">
        <f t="shared" si="824"/>
        <v>0</v>
      </c>
      <c r="AW1127" s="198">
        <f t="shared" si="825"/>
        <v>0</v>
      </c>
      <c r="AX1127" s="199">
        <f>IFERROR(SQRT(($E1127-$E$1136)^2+($K1127-$K$1136)^2),0)</f>
        <v>0.20223761767393844</v>
      </c>
      <c r="AY1127" s="197" t="str">
        <f>IF(AX1127&lt;=SMALL(AX$3:AX$1130,1),"MAS PARECIDO","NO")</f>
        <v>NO</v>
      </c>
      <c r="AZ1127" s="197" t="str">
        <f>IF(AX1127&lt;=SMALL(AX$3:AX$1130,5),"SIMILAR","NO")</f>
        <v>NO</v>
      </c>
      <c r="BA1127" s="197" t="str">
        <f t="shared" si="826"/>
        <v>N/A</v>
      </c>
      <c r="BB1127" s="197">
        <f t="shared" si="827"/>
        <v>0</v>
      </c>
      <c r="BC1127" s="198">
        <f t="shared" si="828"/>
        <v>0</v>
      </c>
      <c r="BD1127" s="196">
        <f>IFERROR(SQRT(($E1127-$E$1136)^2+($O1127-$O$1136)^2),0)</f>
        <v>3.0000900027000808E-2</v>
      </c>
      <c r="BE1127" s="197" t="str">
        <f>IF(BD1127&lt;=SMALL(BD$3:BD$1130,1),"MAS PARECIDO","NO")</f>
        <v>NO</v>
      </c>
      <c r="BF1127" s="197" t="str">
        <f>IF(BD1127&lt;=SMALL(BD$3:BD$1130,5),"SIMILAR","NO")</f>
        <v>NO</v>
      </c>
      <c r="BG1127" s="197" t="str">
        <f t="shared" si="829"/>
        <v>N/A</v>
      </c>
      <c r="BH1127" s="197">
        <f t="shared" si="830"/>
        <v>0</v>
      </c>
      <c r="BI1127" s="198">
        <f t="shared" si="831"/>
        <v>0</v>
      </c>
      <c r="BJ1127" s="199">
        <f>IFERROR(SQRT(($E1127-$E$1136)^2+($R1127-$R$1136)^2),0)</f>
        <v>0.50089924536021224</v>
      </c>
      <c r="BK1127" s="197" t="str">
        <f>IF(BJ1127&lt;=SMALL(BJ$3:BJ$1130,1),"MAS PARECIDO","NO")</f>
        <v>NO</v>
      </c>
      <c r="BL1127" s="197" t="str">
        <f>IF(BJ1127&lt;=SMALL(BJ$3:BJ$1130,5),"SIMILAR","NO")</f>
        <v>NO</v>
      </c>
      <c r="BM1127" s="197" t="str">
        <f t="shared" si="832"/>
        <v>N/A</v>
      </c>
      <c r="BN1127" s="197">
        <f t="shared" si="833"/>
        <v>0</v>
      </c>
      <c r="BO1127" s="198">
        <f t="shared" si="834"/>
        <v>0</v>
      </c>
      <c r="BP1127" s="199">
        <f>IFERROR(SQRT(($E1127-$E$1136)^2+($U1127-$U$1136)^2),0)</f>
        <v>3.0000900027000808E-2</v>
      </c>
      <c r="BQ1127" s="197" t="str">
        <f>IF(BP1127&lt;=SMALL(BP$3:BP$1130,1),"MAS PARECIDO","NO")</f>
        <v>NO</v>
      </c>
      <c r="BR1127" s="197" t="str">
        <f>IF(BP1127&lt;=SMALL(BP$3:BP$1130,5),"SIMILAR","NO")</f>
        <v>NO</v>
      </c>
      <c r="BS1127" s="197" t="str">
        <f t="shared" si="835"/>
        <v>N/A</v>
      </c>
      <c r="BT1127" s="197">
        <f t="shared" si="836"/>
        <v>0</v>
      </c>
      <c r="BU1127" s="198">
        <f t="shared" si="837"/>
        <v>0</v>
      </c>
      <c r="BV1127" s="199">
        <f>IFERROR(SQRT(($E1127-$E$1136)^2+($X1127-$X$1136)^2),0)</f>
        <v>3.0000900027000808E-2</v>
      </c>
      <c r="BW1127" s="197" t="str">
        <f>IF(BV1127&lt;=SMALL(BV$3:BV$1130,1),"MAS PARECIDO","NO")</f>
        <v>NO</v>
      </c>
      <c r="BX1127" s="197" t="str">
        <f>IF(BV1127&lt;=SMALL(BV$3:BV$1130,5),"SIMILAR","NO")</f>
        <v>NO</v>
      </c>
      <c r="BY1127" s="197" t="str">
        <f t="shared" si="838"/>
        <v>N/A</v>
      </c>
      <c r="BZ1127" s="197">
        <f t="shared" si="839"/>
        <v>0</v>
      </c>
      <c r="CA1127" s="198">
        <f t="shared" si="840"/>
        <v>0</v>
      </c>
      <c r="CB1127" s="199">
        <f>IFERROR(SQRT(($E1127-$E$1136)^2+($AA1127-$AA$1136)^2),0)</f>
        <v>3.0000900027000808E-2</v>
      </c>
      <c r="CC1127" s="197" t="str">
        <f>IF(CB1127&lt;=SMALL(CB$3:CB$1130,1),"MAS PARECIDO","NO")</f>
        <v>NO</v>
      </c>
      <c r="CD1127" s="197" t="str">
        <f>IF(CB1127&lt;=SMALL(CB$3:CB$1130,5),"SIMILAR","NO")</f>
        <v>NO</v>
      </c>
      <c r="CE1127" s="197" t="str">
        <f t="shared" si="841"/>
        <v>N/A</v>
      </c>
      <c r="CF1127" s="197">
        <f t="shared" si="842"/>
        <v>0</v>
      </c>
      <c r="CG1127" s="198">
        <f t="shared" si="843"/>
        <v>0</v>
      </c>
      <c r="CH1127" s="199">
        <f>IFERROR(SQRT(($E1127-$E$1136)^2+($AD1127-$AD$1136)^2),0)</f>
        <v>1.0004499257846093</v>
      </c>
      <c r="CI1127" s="197" t="str">
        <f>IF(CH1127&lt;=SMALL(CH$3:CH$1130,1),"MAS PARECIDO","NO")</f>
        <v>NO</v>
      </c>
      <c r="CJ1127" s="197" t="str">
        <f>IF(CH1127&lt;=SMALL(CH$3:CH$1130,5),"SIMILAR","NO")</f>
        <v>NO</v>
      </c>
      <c r="CK1127" s="197" t="str">
        <f t="shared" si="844"/>
        <v>N/A</v>
      </c>
      <c r="CL1127" s="197">
        <f t="shared" si="845"/>
        <v>0</v>
      </c>
      <c r="CM1127" s="198">
        <f t="shared" si="846"/>
        <v>0</v>
      </c>
      <c r="CN1127" s="199">
        <f>IFERROR(SQRT(($E1127-$E$1136)^2+($AG1127-$AG$1136)^2),0)</f>
        <v>1.0004499257846093</v>
      </c>
      <c r="CO1127" s="197" t="str">
        <f>IF(CN1127&lt;=SMALL(CN$3:CN$1130,1),"MAS PARECIDO","NO")</f>
        <v>NO</v>
      </c>
      <c r="CP1127" s="197" t="str">
        <f>IF(CN1127&lt;=SMALL(CN$3:CN$1130,5),"SIMILAR","NO")</f>
        <v>NO</v>
      </c>
      <c r="CQ1127" s="197" t="str">
        <f t="shared" si="847"/>
        <v>N/A</v>
      </c>
      <c r="CR1127" s="197">
        <f t="shared" si="848"/>
        <v>0</v>
      </c>
      <c r="CS1127" s="198">
        <f t="shared" si="849"/>
        <v>0</v>
      </c>
      <c r="CT1127" s="199">
        <f>IFERROR(SQRT(($E1127-$E$1136)^2+($AJ1127-$AJ$1136)^2),0)</f>
        <v>3.0000900027000808E-2</v>
      </c>
      <c r="CU1127" s="197" t="str">
        <f>IF(CT1127&lt;=SMALL(CT$3:CT$1130,1),"MAS PARECIDO","NO")</f>
        <v>NO</v>
      </c>
      <c r="CV1127" s="197" t="str">
        <f>IF(CT1127&lt;=SMALL(CT$3:CT$1130,5),"SIMILAR","NO")</f>
        <v>NO</v>
      </c>
      <c r="CW1127" s="197" t="str">
        <f t="shared" si="850"/>
        <v>N/A</v>
      </c>
      <c r="CX1127" s="197">
        <f t="shared" si="851"/>
        <v>0</v>
      </c>
      <c r="CY1127" s="198">
        <f t="shared" si="852"/>
        <v>0</v>
      </c>
      <c r="CZ1127" s="2">
        <v>0</v>
      </c>
      <c r="DA1127" s="2" t="s">
        <v>2932</v>
      </c>
      <c r="DB1127" s="2">
        <v>0</v>
      </c>
      <c r="DC1127" s="2" t="s">
        <v>189</v>
      </c>
    </row>
    <row r="1128" spans="1:107">
      <c r="A1128" s="24"/>
      <c r="B1128" s="46"/>
      <c r="C1128" s="47"/>
      <c r="D1128" s="46"/>
      <c r="E1128" s="47"/>
      <c r="F1128" s="46"/>
      <c r="G1128" s="212"/>
      <c r="H1128" s="47"/>
      <c r="I1128" s="50"/>
      <c r="J1128" s="212"/>
      <c r="K1128" s="47"/>
      <c r="L1128" s="51"/>
      <c r="M1128" s="46"/>
      <c r="N1128" s="212"/>
      <c r="O1128" s="47"/>
      <c r="P1128" s="46"/>
      <c r="Q1128" s="212"/>
      <c r="R1128" s="47"/>
      <c r="S1128" s="46"/>
      <c r="T1128" s="212"/>
      <c r="U1128" s="47"/>
      <c r="V1128" s="46"/>
      <c r="W1128" s="213"/>
      <c r="X1128" s="214"/>
      <c r="Y1128" s="46"/>
      <c r="Z1128" s="213"/>
      <c r="AA1128" s="214"/>
      <c r="AB1128" s="46"/>
      <c r="AC1128" s="213"/>
      <c r="AD1128" s="214"/>
      <c r="AE1128" s="46"/>
      <c r="AF1128" s="213"/>
      <c r="AG1128" s="214"/>
      <c r="AH1128" s="24"/>
      <c r="AI1128" s="213"/>
      <c r="AJ1128" s="214"/>
      <c r="AK1128" s="58" t="str">
        <f t="shared" si="811"/>
        <v>.</v>
      </c>
      <c r="AL1128" s="62"/>
      <c r="AM1128" s="62"/>
      <c r="AN1128" s="62"/>
      <c r="AO1128" s="62"/>
      <c r="AP1128" s="62"/>
      <c r="AQ1128" s="51"/>
      <c r="AR1128" s="62"/>
      <c r="AS1128" s="62"/>
      <c r="AT1128" s="62"/>
      <c r="AU1128" s="62"/>
      <c r="AV1128" s="62"/>
      <c r="AW1128" s="51"/>
      <c r="AX1128" s="62"/>
      <c r="AY1128" s="62"/>
      <c r="AZ1128" s="62"/>
      <c r="BA1128" s="62"/>
      <c r="BB1128" s="62"/>
      <c r="BC1128" s="51"/>
      <c r="BD1128" s="62"/>
      <c r="BE1128" s="62"/>
      <c r="BF1128" s="62"/>
      <c r="BG1128" s="62"/>
      <c r="BH1128" s="62"/>
      <c r="BI1128" s="51"/>
      <c r="BJ1128" s="62"/>
      <c r="BK1128" s="62"/>
      <c r="BL1128" s="62"/>
      <c r="BM1128" s="62"/>
      <c r="BN1128" s="62"/>
      <c r="BO1128" s="51"/>
      <c r="BP1128" s="62"/>
      <c r="BQ1128" s="62"/>
      <c r="BR1128" s="62"/>
      <c r="BS1128" s="62"/>
      <c r="BT1128" s="62"/>
      <c r="BU1128" s="51"/>
      <c r="BV1128" s="62"/>
      <c r="BW1128" s="62"/>
      <c r="BX1128" s="62"/>
      <c r="BY1128" s="62"/>
      <c r="BZ1128" s="62"/>
      <c r="CA1128" s="51"/>
      <c r="CB1128" s="62"/>
      <c r="CC1128" s="62"/>
      <c r="CD1128" s="62"/>
      <c r="CE1128" s="62"/>
      <c r="CF1128" s="62"/>
      <c r="CG1128" s="51"/>
      <c r="CH1128" s="62"/>
      <c r="CI1128" s="62"/>
      <c r="CJ1128" s="62"/>
      <c r="CK1128" s="62"/>
      <c r="CL1128" s="62"/>
      <c r="CM1128" s="51"/>
      <c r="CN1128" s="62"/>
      <c r="CO1128" s="62"/>
      <c r="CP1128" s="62"/>
      <c r="CQ1128" s="62"/>
      <c r="CR1128" s="62"/>
      <c r="CS1128" s="51"/>
      <c r="CT1128" s="62"/>
      <c r="CU1128" s="62"/>
      <c r="CV1128" s="62"/>
      <c r="CW1128" s="62"/>
      <c r="CX1128" s="62"/>
      <c r="CY1128" s="51"/>
      <c r="CZ1128" s="2" t="s">
        <v>1275</v>
      </c>
      <c r="DA1128" s="2" t="s">
        <v>1275</v>
      </c>
      <c r="DB1128" s="2" t="s">
        <v>1275</v>
      </c>
      <c r="DC1128" s="2" t="s">
        <v>1275</v>
      </c>
    </row>
    <row r="1129" spans="1:107" ht="13.5" thickBot="1">
      <c r="A1129" s="202"/>
      <c r="B1129" s="203"/>
      <c r="C1129" s="204"/>
      <c r="D1129" s="203"/>
      <c r="E1129" s="204"/>
      <c r="F1129" s="203"/>
      <c r="G1129" s="44"/>
      <c r="H1129" s="204"/>
      <c r="I1129" s="205"/>
      <c r="J1129" s="87"/>
      <c r="K1129" s="204"/>
      <c r="L1129" s="206"/>
      <c r="M1129" s="203"/>
      <c r="N1129" s="87"/>
      <c r="O1129" s="204"/>
      <c r="P1129" s="203"/>
      <c r="Q1129" s="87"/>
      <c r="R1129" s="204"/>
      <c r="S1129" s="203"/>
      <c r="T1129" s="87"/>
      <c r="U1129" s="204"/>
      <c r="V1129" s="203"/>
      <c r="W1129" s="89"/>
      <c r="X1129" s="207"/>
      <c r="Y1129" s="203"/>
      <c r="Z1129" s="89"/>
      <c r="AA1129" s="207"/>
      <c r="AB1129" s="203"/>
      <c r="AC1129" s="89"/>
      <c r="AD1129" s="207"/>
      <c r="AE1129" s="203"/>
      <c r="AF1129" s="89"/>
      <c r="AG1129" s="207"/>
      <c r="AH1129" s="208"/>
      <c r="AI1129" s="53"/>
      <c r="AJ1129" s="207"/>
      <c r="AK1129" s="209"/>
      <c r="AL1129" s="109"/>
      <c r="AM1129" s="210"/>
      <c r="AN1129" s="210"/>
      <c r="AO1129" s="210"/>
      <c r="AP1129" s="210"/>
      <c r="AQ1129" s="211"/>
      <c r="AR1129" s="109"/>
      <c r="AS1129" s="210"/>
      <c r="AT1129" s="210"/>
      <c r="AU1129" s="210"/>
      <c r="AV1129" s="210"/>
      <c r="AW1129" s="211"/>
      <c r="AX1129" s="59"/>
      <c r="AY1129" s="210"/>
      <c r="AZ1129" s="210"/>
      <c r="BA1129" s="210"/>
      <c r="BB1129" s="210"/>
      <c r="BC1129" s="211"/>
      <c r="BD1129" s="109"/>
      <c r="BE1129" s="210"/>
      <c r="BF1129" s="210"/>
      <c r="BG1129" s="210"/>
      <c r="BH1129" s="210"/>
      <c r="BI1129" s="211"/>
      <c r="BJ1129" s="59"/>
      <c r="BK1129" s="210"/>
      <c r="BL1129" s="210"/>
      <c r="BM1129" s="210"/>
      <c r="BN1129" s="210"/>
      <c r="BO1129" s="211"/>
      <c r="BP1129" s="59"/>
      <c r="BQ1129" s="210"/>
      <c r="BR1129" s="210"/>
      <c r="BS1129" s="210"/>
      <c r="BT1129" s="210"/>
      <c r="BU1129" s="211"/>
      <c r="BV1129" s="59"/>
      <c r="BW1129" s="210"/>
      <c r="BX1129" s="210"/>
      <c r="BY1129" s="210"/>
      <c r="BZ1129" s="210"/>
      <c r="CA1129" s="211"/>
      <c r="CB1129" s="59"/>
      <c r="CC1129" s="210"/>
      <c r="CD1129" s="210"/>
      <c r="CE1129" s="210"/>
      <c r="CF1129" s="210"/>
      <c r="CG1129" s="211"/>
      <c r="CH1129" s="59"/>
      <c r="CI1129" s="210"/>
      <c r="CJ1129" s="210"/>
      <c r="CK1129" s="210"/>
      <c r="CL1129" s="210"/>
      <c r="CM1129" s="211"/>
      <c r="CN1129" s="59"/>
      <c r="CO1129" s="210"/>
      <c r="CP1129" s="210"/>
      <c r="CQ1129" s="210"/>
      <c r="CR1129" s="210"/>
      <c r="CS1129" s="211"/>
      <c r="CT1129" s="109"/>
      <c r="CU1129" s="210"/>
      <c r="CV1129" s="210"/>
      <c r="CW1129" s="210"/>
      <c r="CX1129" s="210"/>
      <c r="CY1129" s="211"/>
    </row>
    <row r="1130" spans="1:107" ht="13.5" thickBot="1">
      <c r="A1130" s="66" t="s">
        <v>386</v>
      </c>
      <c r="B1130" s="67">
        <v>54024</v>
      </c>
      <c r="C1130" s="68">
        <f>(B1130-$B$1132)/($B$1133-$B$1132)</f>
        <v>5.7884009233432447E-2</v>
      </c>
      <c r="D1130" s="67">
        <v>25000</v>
      </c>
      <c r="E1130" s="68">
        <f>(D1130-$D$1132)/($D$1133-$D$1132)</f>
        <v>4.9971499144974348E-2</v>
      </c>
      <c r="F1130" s="67" t="s">
        <v>203</v>
      </c>
      <c r="G1130" s="44">
        <f>VLOOKUP(F1130,'DATOS DE SOPORTE'!$Y$5:$Z$8,2,FALSE)</f>
        <v>3</v>
      </c>
      <c r="H1130" s="68">
        <f>(G1130-$G$1132)/($G$1133-$G$1132)</f>
        <v>0.66666666666666663</v>
      </c>
      <c r="I1130" s="84">
        <v>3</v>
      </c>
      <c r="J1130" s="85">
        <f t="shared" si="144"/>
        <v>3</v>
      </c>
      <c r="K1130" s="68">
        <f>(J1130-$J$1132)/($J$1133-$J$1132)</f>
        <v>0.6</v>
      </c>
      <c r="L1130" s="86" t="str">
        <f t="shared" si="141"/>
        <v>SI</v>
      </c>
      <c r="M1130" s="67" t="s">
        <v>56</v>
      </c>
      <c r="N1130" s="87">
        <f t="shared" si="145"/>
        <v>1</v>
      </c>
      <c r="O1130" s="68">
        <f>(N1130-N$1132)/(N$1133-N$1132)</f>
        <v>0</v>
      </c>
      <c r="P1130" s="67" t="s">
        <v>193</v>
      </c>
      <c r="Q1130" s="87">
        <f t="shared" si="146"/>
        <v>2</v>
      </c>
      <c r="R1130" s="68">
        <f>(Q1130-Q$1132)/(Q$1133-Q$1132)</f>
        <v>0.5</v>
      </c>
      <c r="S1130" s="67" t="s">
        <v>60</v>
      </c>
      <c r="T1130" s="87">
        <f t="shared" si="147"/>
        <v>2</v>
      </c>
      <c r="U1130" s="68">
        <f>(T1130-T$1132)/(T$1133-T$1132)</f>
        <v>1</v>
      </c>
      <c r="V1130" s="67" t="s">
        <v>62</v>
      </c>
      <c r="W1130" s="89">
        <f>VLOOKUP(V1130,'DATOS DE SOPORTE'!$S$5:$T$10,2,FALSE)</f>
        <v>1</v>
      </c>
      <c r="X1130" s="90">
        <f>(W1130-W$1132)/(W$1133-W$1132)</f>
        <v>0</v>
      </c>
      <c r="Y1130" s="67" t="s">
        <v>188</v>
      </c>
      <c r="Z1130" s="89">
        <f t="shared" si="167"/>
        <v>1</v>
      </c>
      <c r="AA1130" s="90">
        <f>(Z1130-Z$1132)/(Z$1133-Z$1132)</f>
        <v>0</v>
      </c>
      <c r="AB1130" s="67" t="s">
        <v>136</v>
      </c>
      <c r="AC1130" s="89">
        <f t="shared" si="168"/>
        <v>2</v>
      </c>
      <c r="AD1130" s="90">
        <f>(AC1130-AC$1132)/(AC$1133-AC$1132)</f>
        <v>1</v>
      </c>
      <c r="AE1130" s="67" t="s">
        <v>136</v>
      </c>
      <c r="AF1130" s="89">
        <f t="shared" si="169"/>
        <v>2</v>
      </c>
      <c r="AG1130" s="90">
        <f>(AF1130-AF$1132)/(AF$1133-AF$1132)</f>
        <v>1</v>
      </c>
      <c r="AH1130" s="92" t="s">
        <v>67</v>
      </c>
      <c r="AI1130" s="53">
        <f>VLOOKUP(AH1130,'DATOS DE SOPORTE'!$V$5:$W$8,2,FALSE)</f>
        <v>1</v>
      </c>
      <c r="AJ1130" s="90">
        <f>(AI1130-AI$1132)/(AI$1133-AI$1132)</f>
        <v>0</v>
      </c>
      <c r="AK1130" s="93" t="s">
        <v>346</v>
      </c>
      <c r="AL1130" s="94">
        <f>IFERROR(SQRT(($E1130-$E$1136)^2+($C1130-$C$1136)^2),0)</f>
        <v>0.15551266192229948</v>
      </c>
      <c r="AM1130" s="95" t="str">
        <f>IF(AL1130&lt;=SMALL($AL$3:$AL$1130,1),"MAS PARECIDO","NO")</f>
        <v>NO</v>
      </c>
      <c r="AN1130" s="95" t="str">
        <f>IF(AL1130&lt;=SMALL($AL$3:$AL$1130,5),"SIMILAR","NO")</f>
        <v>NO</v>
      </c>
      <c r="AO1130" s="95" t="str">
        <f t="shared" si="142"/>
        <v>N/A</v>
      </c>
      <c r="AP1130" s="95">
        <f t="shared" si="148"/>
        <v>0</v>
      </c>
      <c r="AQ1130" s="101">
        <f t="shared" si="143"/>
        <v>0</v>
      </c>
      <c r="AR1130" s="94">
        <f>IFERROR(SQRT(($E1130-$E$1136)^2+($H1130-$H$1136)^2),0)</f>
        <v>0.33706269612323075</v>
      </c>
      <c r="AS1130" s="95" t="str">
        <f>IF(AR1130&lt;=SMALL(AR$3:AR$1130,1),"MAS PARECIDO","NO")</f>
        <v>NO</v>
      </c>
      <c r="AT1130" s="95" t="str">
        <f>IF(AR1130&lt;=SMALL(AR$3:AR$1130,5),"SIMILAR","NO")</f>
        <v>NO</v>
      </c>
      <c r="AU1130" s="95" t="str">
        <f t="shared" si="149"/>
        <v>N/A</v>
      </c>
      <c r="AV1130" s="95">
        <f t="shared" si="150"/>
        <v>0</v>
      </c>
      <c r="AW1130" s="101">
        <f t="shared" si="151"/>
        <v>0</v>
      </c>
      <c r="AX1130" s="59">
        <f>IFERROR(SQRT(($E1130-$E$1136)^2+($K1130-$K$1136)^2),0)</f>
        <v>0.40311307347535907</v>
      </c>
      <c r="AY1130" s="95" t="str">
        <f>IF(AX1130&lt;=SMALL(AX$3:AX$1130,1),"MAS PARECIDO","NO")</f>
        <v>NO</v>
      </c>
      <c r="AZ1130" s="95" t="str">
        <f>IF(AX1130&lt;=SMALL(AX$3:AX$1130,5),"SIMILAR","NO")</f>
        <v>NO</v>
      </c>
      <c r="BA1130" s="95" t="str">
        <f t="shared" si="152"/>
        <v>N/A</v>
      </c>
      <c r="BB1130" s="95">
        <f t="shared" si="153"/>
        <v>0</v>
      </c>
      <c r="BC1130" s="101">
        <f t="shared" si="154"/>
        <v>0</v>
      </c>
      <c r="BD1130" s="94">
        <f>IFERROR(SQRT(($E1130-$E$1136)^2+($O1130-$O$1136)^2),0)</f>
        <v>1.0012492946348328</v>
      </c>
      <c r="BE1130" s="95" t="str">
        <f>IF(BD1130&lt;=SMALL(BD$3:BD$1130,1),"MAS PARECIDO","NO")</f>
        <v>NO</v>
      </c>
      <c r="BF1130" s="95" t="str">
        <f>IF(BD1130&lt;=SMALL(BD$3:BD$1130,5),"SIMILAR","NO")</f>
        <v>NO</v>
      </c>
      <c r="BG1130" s="95" t="str">
        <f t="shared" si="155"/>
        <v>N/A</v>
      </c>
      <c r="BH1130" s="95">
        <f t="shared" si="156"/>
        <v>0</v>
      </c>
      <c r="BI1130" s="101">
        <f t="shared" si="157"/>
        <v>0</v>
      </c>
      <c r="BJ1130" s="59">
        <f>IFERROR(SQRT(($E1130-$E$1136)^2+($R1130-$R$1136)^2),0)</f>
        <v>5.0001500045001347E-2</v>
      </c>
      <c r="BK1130" s="95" t="str">
        <f>IF(BJ1130&lt;=SMALL(BJ$3:BJ$1130,1),"MAS PARECIDO","NO")</f>
        <v>NO</v>
      </c>
      <c r="BL1130" s="95" t="str">
        <f>IF(BJ1130&lt;=SMALL(BJ$3:BJ$1130,5),"SIMILAR","NO")</f>
        <v>NO</v>
      </c>
      <c r="BM1130" s="95" t="str">
        <f t="shared" si="158"/>
        <v>N/A</v>
      </c>
      <c r="BN1130" s="95">
        <f t="shared" si="159"/>
        <v>0</v>
      </c>
      <c r="BO1130" s="101">
        <f t="shared" si="160"/>
        <v>0</v>
      </c>
      <c r="BP1130" s="59">
        <f>IFERROR(SQRT(($E1130-$E$1136)^2+($U1130-$U$1136)^2),0)</f>
        <v>1.0012492946348328</v>
      </c>
      <c r="BQ1130" s="95" t="str">
        <f>IF(BP1130&lt;=SMALL(BP$3:BP$1130,1),"MAS PARECIDO","NO")</f>
        <v>NO</v>
      </c>
      <c r="BR1130" s="95" t="str">
        <f>IF(BP1130&lt;=SMALL(BP$3:BP$1130,5),"SIMILAR","NO")</f>
        <v>NO</v>
      </c>
      <c r="BS1130" s="95" t="str">
        <f t="shared" si="161"/>
        <v>N/A</v>
      </c>
      <c r="BT1130" s="95">
        <f t="shared" si="162"/>
        <v>0</v>
      </c>
      <c r="BU1130" s="101">
        <f t="shared" si="163"/>
        <v>0</v>
      </c>
      <c r="BV1130" s="59">
        <f>IFERROR(SQRT(($E1130-$E$1136)^2+($X1130-$X$1136)^2),0)</f>
        <v>5.0001500045001347E-2</v>
      </c>
      <c r="BW1130" s="95" t="str">
        <f>IF(BV1130&lt;=SMALL(BV$3:BV$1130,1),"MAS PARECIDO","NO")</f>
        <v>NO</v>
      </c>
      <c r="BX1130" s="95" t="str">
        <f>IF(BV1130&lt;=SMALL(BV$3:BV$1130,5),"SIMILAR","NO")</f>
        <v>NO</v>
      </c>
      <c r="BY1130" s="95" t="str">
        <f t="shared" si="164"/>
        <v>N/A</v>
      </c>
      <c r="BZ1130" s="95">
        <f t="shared" si="165"/>
        <v>0</v>
      </c>
      <c r="CA1130" s="101">
        <f t="shared" si="166"/>
        <v>0</v>
      </c>
      <c r="CB1130" s="59">
        <f>IFERROR(SQRT(($E1130-$E$1136)^2+($AA1130-$AA$1136)^2),0)</f>
        <v>5.0001500045001347E-2</v>
      </c>
      <c r="CC1130" s="95" t="str">
        <f>IF(CB1130&lt;=SMALL(CB$3:CB$1130,1),"MAS PARECIDO","NO")</f>
        <v>NO</v>
      </c>
      <c r="CD1130" s="95" t="str">
        <f>IF(CB1130&lt;=SMALL(CB$3:CB$1130,5),"SIMILAR","NO")</f>
        <v>NO</v>
      </c>
      <c r="CE1130" s="95" t="str">
        <f t="shared" si="171"/>
        <v>N/A</v>
      </c>
      <c r="CF1130" s="95">
        <f t="shared" si="172"/>
        <v>0</v>
      </c>
      <c r="CG1130" s="101">
        <f t="shared" si="173"/>
        <v>0</v>
      </c>
      <c r="CH1130" s="59">
        <f>IFERROR(SQRT(($E1130-$E$1136)^2+($AD1130-$AD$1136)^2),0)</f>
        <v>5.0001500045001347E-2</v>
      </c>
      <c r="CI1130" s="95" t="str">
        <f>IF(CH1130&lt;=SMALL(CH$3:CH$1130,1),"MAS PARECIDO","NO")</f>
        <v>NO</v>
      </c>
      <c r="CJ1130" s="95" t="str">
        <f>IF(CH1130&lt;=SMALL(CH$3:CH$1130,5),"SIMILAR","NO")</f>
        <v>NO</v>
      </c>
      <c r="CK1130" s="95" t="str">
        <f t="shared" si="174"/>
        <v>N/A</v>
      </c>
      <c r="CL1130" s="95">
        <f t="shared" si="175"/>
        <v>0</v>
      </c>
      <c r="CM1130" s="101">
        <f t="shared" si="176"/>
        <v>0</v>
      </c>
      <c r="CN1130" s="59">
        <f>IFERROR(SQRT(($E1130-$E$1136)^2+($AG1130-$AG$1136)^2),0)</f>
        <v>5.0001500045001347E-2</v>
      </c>
      <c r="CO1130" s="95" t="str">
        <f>IF(CN1130&lt;=SMALL(CN$3:CN$1130,1),"MAS PARECIDO","NO")</f>
        <v>NO</v>
      </c>
      <c r="CP1130" s="95" t="str">
        <f>IF(CN1130&lt;=SMALL(CN$3:CN$1130,5),"SIMILAR","NO")</f>
        <v>NO</v>
      </c>
      <c r="CQ1130" s="95" t="str">
        <f t="shared" si="177"/>
        <v>N/A</v>
      </c>
      <c r="CR1130" s="95">
        <f t="shared" si="178"/>
        <v>0</v>
      </c>
      <c r="CS1130" s="101">
        <f t="shared" si="179"/>
        <v>0</v>
      </c>
      <c r="CT1130" s="109">
        <f>IFERROR(SQRT(($E1130-$E$1136)^2+($AJ1130-$AJ$1136)^2),0)</f>
        <v>5.0001500045001347E-2</v>
      </c>
      <c r="CU1130" s="95" t="str">
        <f>IF(CT1130&lt;=SMALL(CT$3:CT$1130,1),"MAS PARECIDO","NO")</f>
        <v>NO</v>
      </c>
      <c r="CV1130" s="95" t="str">
        <f>IF(CT1130&lt;=SMALL(CT$3:CT$1130,5),"SIMILAR","NO")</f>
        <v>NO</v>
      </c>
      <c r="CW1130" s="95" t="str">
        <f t="shared" si="180"/>
        <v>N/A</v>
      </c>
      <c r="CX1130" s="95">
        <f t="shared" si="181"/>
        <v>0</v>
      </c>
      <c r="CY1130" s="101">
        <f t="shared" si="182"/>
        <v>0</v>
      </c>
    </row>
    <row r="1131" spans="1:107" s="22" customFormat="1">
      <c r="A1131" s="69"/>
      <c r="B1131" s="70"/>
      <c r="C1131" s="70"/>
      <c r="D1131" s="70"/>
      <c r="E1131" s="71"/>
      <c r="F1131" s="70"/>
      <c r="G1131" s="70"/>
      <c r="H1131" s="70"/>
      <c r="I1131" s="88"/>
      <c r="J1131" s="88"/>
      <c r="K1131" s="88"/>
      <c r="L1131" s="70"/>
      <c r="M1131" s="70"/>
      <c r="N1131" s="70"/>
      <c r="O1131" s="70"/>
      <c r="P1131" s="70"/>
      <c r="Q1131" s="70"/>
      <c r="R1131" s="70"/>
      <c r="S1131" s="70"/>
      <c r="T1131" s="70"/>
      <c r="U1131" s="70"/>
      <c r="V1131" s="70"/>
      <c r="W1131" s="70"/>
      <c r="X1131" s="70"/>
      <c r="Y1131" s="70"/>
      <c r="Z1131" s="70"/>
      <c r="AA1131" s="70"/>
      <c r="AB1131" s="70"/>
      <c r="AC1131" s="70"/>
      <c r="AD1131" s="70"/>
      <c r="AE1131" s="70"/>
      <c r="AF1131" s="70"/>
      <c r="AG1131" s="70"/>
      <c r="AH1131" s="69"/>
      <c r="AI1131" s="70"/>
      <c r="AJ1131" s="70"/>
      <c r="AK1131" s="69"/>
      <c r="AL1131" s="96"/>
      <c r="AM1131" s="96"/>
      <c r="AN1131" s="96"/>
      <c r="AO1131" s="96"/>
      <c r="AP1131" s="96"/>
      <c r="AR1131" s="96"/>
      <c r="AS1131" s="96"/>
      <c r="AT1131" s="96"/>
      <c r="AU1131" s="96"/>
      <c r="AV1131" s="96"/>
      <c r="AX1131" s="96"/>
      <c r="AY1131" s="96"/>
      <c r="AZ1131" s="96"/>
      <c r="BA1131" s="96"/>
      <c r="BB1131" s="96"/>
      <c r="BD1131" s="96"/>
      <c r="BE1131" s="96"/>
      <c r="BF1131" s="96"/>
      <c r="BG1131" s="96"/>
      <c r="BH1131" s="96"/>
      <c r="BJ1131" s="96"/>
      <c r="BK1131" s="96"/>
      <c r="BL1131" s="96"/>
      <c r="BM1131" s="96"/>
      <c r="BN1131" s="96"/>
      <c r="BP1131" s="96"/>
      <c r="BQ1131" s="96"/>
      <c r="BR1131" s="96"/>
      <c r="BS1131" s="96"/>
      <c r="BT1131" s="96"/>
      <c r="BV1131" s="96"/>
      <c r="BW1131" s="96"/>
      <c r="BX1131" s="96"/>
      <c r="BY1131" s="96"/>
      <c r="BZ1131" s="96"/>
      <c r="CB1131" s="96"/>
      <c r="CC1131" s="96"/>
      <c r="CD1131" s="96"/>
      <c r="CE1131" s="96"/>
      <c r="CF1131" s="96"/>
      <c r="CH1131" s="96"/>
      <c r="CI1131" s="96"/>
      <c r="CJ1131" s="96"/>
      <c r="CK1131" s="96"/>
      <c r="CL1131" s="96"/>
      <c r="CN1131" s="96"/>
      <c r="CO1131" s="96"/>
      <c r="CP1131" s="96"/>
      <c r="CQ1131" s="96"/>
      <c r="CR1131" s="96"/>
      <c r="CT1131" s="96"/>
      <c r="CU1131" s="96"/>
      <c r="CV1131" s="96"/>
      <c r="CW1131" s="96"/>
      <c r="CX1131" s="96"/>
    </row>
    <row r="1132" spans="1:107">
      <c r="A1132" s="72" t="s">
        <v>387</v>
      </c>
      <c r="B1132" s="73">
        <f>MIN($B$3:$B$1130)</f>
        <v>4504.49</v>
      </c>
      <c r="C1132" s="73"/>
      <c r="D1132" s="73">
        <f>MIN($D$3:$D$1130)</f>
        <v>15</v>
      </c>
      <c r="E1132" s="73"/>
      <c r="F1132" s="73"/>
      <c r="G1132" s="74">
        <f>MIN($G$3:$G$1130)</f>
        <v>1</v>
      </c>
      <c r="H1132" s="73"/>
      <c r="I1132" s="73"/>
      <c r="J1132" s="74">
        <f>MIN($J$3:$J$1130)</f>
        <v>0</v>
      </c>
      <c r="K1132" s="73"/>
      <c r="L1132" s="73"/>
      <c r="M1132" s="73"/>
      <c r="N1132" s="74">
        <f>MIN(N$3:N$1130)</f>
        <v>1</v>
      </c>
      <c r="O1132" s="73"/>
      <c r="P1132" s="73"/>
      <c r="Q1132" s="74">
        <f>MIN(Q$3:Q$1130)</f>
        <v>1</v>
      </c>
      <c r="R1132" s="73"/>
      <c r="S1132" s="73"/>
      <c r="T1132" s="74">
        <f>MIN(T$3:T$1130)</f>
        <v>1</v>
      </c>
      <c r="U1132" s="73"/>
      <c r="V1132" s="73"/>
      <c r="W1132" s="74">
        <f>MIN(W$3:W$1130)</f>
        <v>1</v>
      </c>
      <c r="X1132" s="73"/>
      <c r="Y1132" s="73"/>
      <c r="Z1132" s="74">
        <f>MIN(Z$3:Z$1130)</f>
        <v>1</v>
      </c>
      <c r="AA1132" s="73"/>
      <c r="AB1132" s="73"/>
      <c r="AC1132" s="74">
        <f>MIN(AC$3:AC$1130)</f>
        <v>1</v>
      </c>
      <c r="AD1132" s="73"/>
      <c r="AE1132" s="73"/>
      <c r="AF1132" s="74">
        <f>MIN(AF$3:AF$1130)</f>
        <v>1</v>
      </c>
      <c r="AG1132" s="73"/>
      <c r="AH1132" s="74"/>
      <c r="AI1132" s="74">
        <f>MIN(AI$3:AI$1130)</f>
        <v>1</v>
      </c>
      <c r="AJ1132" s="73"/>
      <c r="AK1132" s="97"/>
      <c r="AL1132" s="97"/>
      <c r="AM1132" s="97"/>
      <c r="AN1132" s="97"/>
      <c r="AO1132" s="97"/>
      <c r="AP1132" s="102">
        <f>SUM(AP3:AP1130)</f>
        <v>5</v>
      </c>
      <c r="AQ1132" s="103"/>
      <c r="AR1132" s="72"/>
      <c r="AS1132" s="97"/>
      <c r="AT1132" s="97"/>
      <c r="AU1132" s="97"/>
      <c r="AV1132" s="102">
        <f>SUM(AV3:AV1130)</f>
        <v>7</v>
      </c>
      <c r="AW1132" s="107"/>
      <c r="AX1132" s="72"/>
      <c r="AY1132" s="97"/>
      <c r="AZ1132" s="97"/>
      <c r="BA1132" s="97"/>
      <c r="BB1132" s="102">
        <f>SUM(BB3:BB1130)</f>
        <v>5</v>
      </c>
      <c r="BC1132" s="107"/>
      <c r="BD1132" s="72"/>
      <c r="BE1132" s="97"/>
      <c r="BF1132" s="97"/>
      <c r="BG1132" s="97"/>
      <c r="BH1132" s="102">
        <f>SUM(BH3:BH1130)</f>
        <v>21</v>
      </c>
      <c r="BI1132" s="107"/>
      <c r="BJ1132" s="72"/>
      <c r="BK1132" s="97"/>
      <c r="BL1132" s="97"/>
      <c r="BM1132" s="97"/>
      <c r="BN1132" s="102">
        <f>SUM(BN3:BN1130)</f>
        <v>5</v>
      </c>
      <c r="BO1132" s="107"/>
      <c r="BP1132" s="72"/>
      <c r="BQ1132" s="97"/>
      <c r="BR1132" s="97"/>
      <c r="BS1132" s="97"/>
      <c r="BT1132" s="102">
        <f>SUM(BT3:BT1130)</f>
        <v>12</v>
      </c>
      <c r="BU1132" s="107"/>
      <c r="BV1132" s="72"/>
      <c r="BW1132" s="97"/>
      <c r="BX1132" s="97"/>
      <c r="BY1132" s="97"/>
      <c r="BZ1132" s="102">
        <f>SUM(BZ3:BZ1130)</f>
        <v>18</v>
      </c>
      <c r="CA1132" s="107"/>
      <c r="CB1132" s="72"/>
      <c r="CC1132" s="97"/>
      <c r="CD1132" s="97"/>
      <c r="CE1132" s="97"/>
      <c r="CF1132" s="102">
        <f>SUM(CF3:CF1130)</f>
        <v>14</v>
      </c>
      <c r="CG1132" s="107"/>
      <c r="CH1132" s="72"/>
      <c r="CI1132" s="97"/>
      <c r="CJ1132" s="97"/>
      <c r="CK1132" s="97"/>
      <c r="CL1132" s="102">
        <f>SUM(CL3:CL1130)</f>
        <v>15</v>
      </c>
      <c r="CM1132" s="107"/>
      <c r="CN1132" s="72"/>
      <c r="CO1132" s="97"/>
      <c r="CP1132" s="97"/>
      <c r="CQ1132" s="97"/>
      <c r="CR1132" s="102">
        <f>SUM(CR3:CR1130)</f>
        <v>5</v>
      </c>
      <c r="CS1132" s="107"/>
      <c r="CT1132" s="72"/>
      <c r="CU1132" s="97"/>
      <c r="CV1132" s="97"/>
      <c r="CW1132" s="97"/>
      <c r="CX1132" s="102">
        <f>SUM(CX3:CX1130)</f>
        <v>18</v>
      </c>
      <c r="CY1132" s="107"/>
    </row>
    <row r="1133" spans="1:107">
      <c r="A1133" s="75" t="s">
        <v>388</v>
      </c>
      <c r="B1133" s="76">
        <f>MAX($B$3:$B$1130)</f>
        <v>860000</v>
      </c>
      <c r="C1133" s="76"/>
      <c r="D1133" s="76">
        <f>MAX($D$3:$D$1130)</f>
        <v>500000</v>
      </c>
      <c r="E1133" s="76"/>
      <c r="F1133" s="76"/>
      <c r="G1133" s="77">
        <f>MAX($G$3:$G$1130)</f>
        <v>4</v>
      </c>
      <c r="H1133" s="76"/>
      <c r="I1133" s="76"/>
      <c r="J1133" s="77">
        <f>MAX($J$3:$J$1130)</f>
        <v>5</v>
      </c>
      <c r="K1133" s="76"/>
      <c r="L1133" s="76"/>
      <c r="M1133" s="76"/>
      <c r="N1133" s="77">
        <f>MAX(N$3:N$1130)</f>
        <v>2</v>
      </c>
      <c r="O1133" s="76"/>
      <c r="P1133" s="76"/>
      <c r="Q1133" s="77">
        <f>MAX(Q$3:Q$1130)</f>
        <v>3</v>
      </c>
      <c r="R1133" s="76"/>
      <c r="S1133" s="76"/>
      <c r="T1133" s="77">
        <f>MAX(T$3:T$1130)</f>
        <v>2</v>
      </c>
      <c r="U1133" s="76"/>
      <c r="V1133" s="76"/>
      <c r="W1133" s="77">
        <f>MAX(W$3:W$1130)</f>
        <v>6</v>
      </c>
      <c r="X1133" s="76"/>
      <c r="Y1133" s="76"/>
      <c r="Z1133" s="77">
        <f>MAX(Z$3:Z$1130)</f>
        <v>2</v>
      </c>
      <c r="AA1133" s="76"/>
      <c r="AB1133" s="76"/>
      <c r="AC1133" s="77">
        <f>MAX(AC$3:AC$1130)</f>
        <v>2</v>
      </c>
      <c r="AD1133" s="76"/>
      <c r="AE1133" s="76"/>
      <c r="AF1133" s="77">
        <f>MAX(AF$3:AF$1130)</f>
        <v>2</v>
      </c>
      <c r="AG1133" s="76"/>
      <c r="AH1133" s="77"/>
      <c r="AI1133" s="77">
        <f>MAX(AI$3:AI$1130)</f>
        <v>4</v>
      </c>
      <c r="AJ1133" s="76"/>
      <c r="AK1133" s="98"/>
      <c r="AL1133" s="98"/>
      <c r="AM1133" s="98"/>
      <c r="AN1133" s="98"/>
      <c r="AO1133" s="98"/>
      <c r="AP1133" s="98"/>
      <c r="AQ1133" s="104"/>
      <c r="AR1133" s="75"/>
      <c r="AS1133" s="98"/>
      <c r="AT1133" s="98"/>
      <c r="AU1133" s="98"/>
      <c r="AV1133" s="98"/>
      <c r="AW1133" s="108"/>
      <c r="AX1133" s="75"/>
      <c r="AY1133" s="98"/>
      <c r="AZ1133" s="98"/>
      <c r="BA1133" s="98"/>
      <c r="BB1133" s="98"/>
      <c r="BC1133" s="108"/>
      <c r="BD1133" s="75"/>
      <c r="BE1133" s="98"/>
      <c r="BF1133" s="98"/>
      <c r="BG1133" s="98"/>
      <c r="BH1133" s="98"/>
      <c r="BI1133" s="108"/>
      <c r="BJ1133" s="75"/>
      <c r="BK1133" s="98"/>
      <c r="BL1133" s="98"/>
      <c r="BM1133" s="98"/>
      <c r="BN1133" s="98"/>
      <c r="BO1133" s="108"/>
      <c r="BP1133" s="75"/>
      <c r="BQ1133" s="98"/>
      <c r="BR1133" s="98"/>
      <c r="BS1133" s="98"/>
      <c r="BT1133" s="98"/>
      <c r="BU1133" s="108"/>
      <c r="BV1133" s="75"/>
      <c r="BW1133" s="98"/>
      <c r="BX1133" s="98"/>
      <c r="BY1133" s="98"/>
      <c r="BZ1133" s="98"/>
      <c r="CA1133" s="108"/>
      <c r="CB1133" s="75"/>
      <c r="CC1133" s="98"/>
      <c r="CD1133" s="98"/>
      <c r="CE1133" s="98"/>
      <c r="CF1133" s="98"/>
      <c r="CG1133" s="108"/>
      <c r="CH1133" s="75"/>
      <c r="CI1133" s="98"/>
      <c r="CJ1133" s="98"/>
      <c r="CK1133" s="98"/>
      <c r="CL1133" s="98"/>
      <c r="CM1133" s="108"/>
      <c r="CN1133" s="75"/>
      <c r="CO1133" s="98"/>
      <c r="CP1133" s="98"/>
      <c r="CQ1133" s="98"/>
      <c r="CR1133" s="98"/>
      <c r="CS1133" s="108"/>
      <c r="CT1133" s="75"/>
      <c r="CU1133" s="98"/>
      <c r="CV1133" s="98"/>
      <c r="CW1133" s="98"/>
      <c r="CX1133" s="98"/>
      <c r="CY1133" s="108"/>
    </row>
    <row r="1134" spans="1:107">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I1134" s="3"/>
      <c r="AJ1134" s="3"/>
    </row>
    <row r="1135" spans="1:107">
      <c r="A1135" s="3" t="s">
        <v>389</v>
      </c>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I1135" s="3"/>
      <c r="AJ1135" s="3"/>
    </row>
    <row r="1136" spans="1:107" s="38" customFormat="1" ht="26.25">
      <c r="A1136" s="78">
        <f>INDIVIDUAL!D97</f>
        <v>0</v>
      </c>
      <c r="B1136" s="79">
        <f>INDIVIDUAL!D98</f>
        <v>180000</v>
      </c>
      <c r="C1136" s="80">
        <f>(B1136-$B$1132)/($B$1133-$B$1132)</f>
        <v>0.20513901937369608</v>
      </c>
      <c r="D1136" s="79">
        <f>INDIVIDUAL!D27</f>
        <v>0</v>
      </c>
      <c r="E1136" s="80">
        <f>(D1136-$D$1132)/($D$1133-$D$1132)</f>
        <v>-3.0000900027000811E-5</v>
      </c>
      <c r="F1136" s="81" t="str">
        <f>INDIVIDUAL!D104</f>
        <v>30 - 39 años</v>
      </c>
      <c r="G1136" s="82">
        <f>VLOOKUP(F1136,'DATOS DE SOPORTE'!$Y$5:$Z$8,2,FALSE)</f>
        <v>2</v>
      </c>
      <c r="H1136" s="80">
        <f>(G1136-$G$1132)/($G$1133-$G$1132)</f>
        <v>0.33333333333333331</v>
      </c>
      <c r="I1136" s="82">
        <f>INDIVIDUAL!D105</f>
        <v>1</v>
      </c>
      <c r="J1136" s="82">
        <f t="shared" ref="J1136" si="853">IF(I1136="5+",5,I1136)</f>
        <v>1</v>
      </c>
      <c r="K1136" s="80">
        <f>(I1136-$J$1132)/($J$1133-$J$1132)</f>
        <v>0.2</v>
      </c>
      <c r="L1136" s="81" t="str">
        <f t="shared" ref="L1136" si="854">IF(I1136=0,"NO","SI")</f>
        <v>SI</v>
      </c>
      <c r="M1136" s="81" t="str">
        <f>INDIVIDUAL!D106</f>
        <v>Empleado</v>
      </c>
      <c r="N1136" s="82">
        <f t="shared" ref="N1136" si="855">IF(M1163="Dueño",1,2)</f>
        <v>2</v>
      </c>
      <c r="O1136" s="80">
        <f>(N1136-N$1132)/(N$1133-N$1132)</f>
        <v>1</v>
      </c>
      <c r="P1136" s="81" t="str">
        <f>INDIVIDUAL!D107</f>
        <v>1-5 años</v>
      </c>
      <c r="Q1136" s="82">
        <f t="shared" ref="Q1136" si="856">IF(P1136="0-1 año",1,IF(P1136="1-5 años",2,3))</f>
        <v>2</v>
      </c>
      <c r="R1136" s="80">
        <f t="shared" ref="R1136" si="857">(Q1136-Q$1132)/(Q$1133-Q$1132)</f>
        <v>0.5</v>
      </c>
      <c r="S1136" s="81" t="str">
        <f>INDIVIDUAL!D108</f>
        <v>Soltero</v>
      </c>
      <c r="T1136" s="82">
        <f t="shared" ref="T1136" si="858">IF(S1136="Soltero",1,2)</f>
        <v>1</v>
      </c>
      <c r="U1136" s="80">
        <f t="shared" ref="U1136" si="859">(T1136-T$1132)/(T$1133-T$1132)</f>
        <v>0</v>
      </c>
      <c r="V1136" s="81" t="str">
        <f>INDIVIDUAL!D109</f>
        <v>Consumo</v>
      </c>
      <c r="W1136" s="82">
        <f>VLOOKUP(V1136,'DATOS DE SOPORTE'!$S$5:$T$10,2,FALSE)</f>
        <v>1</v>
      </c>
      <c r="X1136" s="80">
        <f t="shared" ref="X1136" si="860">(W1136-W$1132)/(W$1133-W$1132)</f>
        <v>0</v>
      </c>
      <c r="Y1136" s="81" t="str">
        <f>INDIVIDUAL!D110</f>
        <v>Si</v>
      </c>
      <c r="Z1136" s="91">
        <f t="shared" ref="Z1136" si="861">IF(Y1136="Si",1,2)</f>
        <v>1</v>
      </c>
      <c r="AA1136" s="80">
        <f t="shared" ref="AA1136" si="862">(Z1136-Z$1132)/(Z$1133-Z$1132)</f>
        <v>0</v>
      </c>
      <c r="AB1136" s="81" t="str">
        <f>INDIVIDUAL!D111</f>
        <v>No</v>
      </c>
      <c r="AC1136" s="91">
        <f t="shared" ref="AC1136" si="863">IF(AB1136="Si",1,2)</f>
        <v>2</v>
      </c>
      <c r="AD1136" s="80">
        <f>(AC1136-AC$1132)/(AC$1133-AC$1132)</f>
        <v>1</v>
      </c>
      <c r="AE1136" s="81" t="str">
        <f>INDIVIDUAL!D112</f>
        <v>No</v>
      </c>
      <c r="AF1136" s="91">
        <f t="shared" ref="AF1136" si="864">IF(AE1136="Si",1,2)</f>
        <v>2</v>
      </c>
      <c r="AG1136" s="80">
        <f>(AF1136-AF$1132)/(AF$1133-AF$1132)</f>
        <v>1</v>
      </c>
      <c r="AH1136" s="78" t="str">
        <f>INDIVIDUAL!D113</f>
        <v>Autocompras</v>
      </c>
      <c r="AI1136" s="91">
        <f>VLOOKUP(AH1136,'DATOS DE SOPORTE'!$V$5:$W$8,2,FALSE)</f>
        <v>1</v>
      </c>
      <c r="AJ1136" s="80">
        <f>(AI1136-AI$1132)/(AI$1133-AI$1132)</f>
        <v>0</v>
      </c>
      <c r="AL1136" s="99"/>
      <c r="AM1136" s="100"/>
      <c r="AN1136" s="100"/>
      <c r="AO1136" s="105" t="str">
        <f>IF(MAX(AO1138:AO1141)=AO1138,A1138,IF(MAX(AO1138:AO1141)=AO1139,A1139,IF(MAX(AO1138:AO1141)=AO1140,A1140,A1141)))</f>
        <v>BUENO</v>
      </c>
      <c r="AP1136" s="100"/>
      <c r="AQ1136" s="106">
        <f>AVERAGEIF(AP3:AP1130,1,AQ3:AQ1130)</f>
        <v>178852.85599999997</v>
      </c>
      <c r="AR1136" s="99"/>
      <c r="AS1136" s="100"/>
      <c r="AT1136" s="100"/>
      <c r="AU1136" s="105" t="str">
        <f>IF(MAX(AU1138:AU1141)=AU1138,$A1138,IF(MAX(AU1138:AU1141)=AU1139,$A1139,IF(MAX(AU1138:AU1141)=AU1140,$A1140,$A1141)))</f>
        <v>REGULAR</v>
      </c>
      <c r="AV1136" s="100"/>
      <c r="AW1136" s="106">
        <f>AVERAGEIF(AV3:AV1130,1,AW3:AW1130)</f>
        <v>67420.447142857127</v>
      </c>
      <c r="AX1136" s="99"/>
      <c r="AY1136" s="100"/>
      <c r="AZ1136" s="100"/>
      <c r="BA1136" s="105" t="str">
        <f>IF(MAX(BA1138:BA1141)=BA1138,$A1138,IF(MAX(BA1138:BA1141)=BA1139,$A1139,IF(MAX(BA1138:BA1141)=BA1140,$A1140,$A1141)))</f>
        <v>BUENO</v>
      </c>
      <c r="BB1136" s="100"/>
      <c r="BC1136" s="106">
        <f>AVERAGEIF(BB3:BB1130,1,BC3:BC1130)</f>
        <v>54632.621999999996</v>
      </c>
      <c r="BD1136" s="99"/>
      <c r="BE1136" s="100"/>
      <c r="BF1136" s="100"/>
      <c r="BG1136" s="105" t="str">
        <f>IF(MAX(BG1138:BG1141)=BG1138,$A1138,IF(MAX(BG1138:BG1141)=BG1139,$A1139,IF(MAX(BG1138:BG1141)=BG1140,$A1140,$A1141)))</f>
        <v>BUENO</v>
      </c>
      <c r="BH1136" s="100"/>
      <c r="BI1136" s="106">
        <f>AVERAGEIF(BH3:BH1130,1,BI3:BI1130)</f>
        <v>83895.482857142866</v>
      </c>
      <c r="BJ1136" s="99"/>
      <c r="BK1136" s="100"/>
      <c r="BL1136" s="100"/>
      <c r="BM1136" s="105" t="str">
        <f>IF(MAX(BM1138:BM1141)=BM1138,$A1138,IF(MAX(BM1138:BM1141)=BM1139,$A1139,IF(MAX(BM1138:BM1141)=BM1140,$A1140,$A1141)))</f>
        <v>BUENO</v>
      </c>
      <c r="BN1136" s="100"/>
      <c r="BO1136" s="106">
        <f>AVERAGEIF(BN3:BN1130,1,BO3:BO1130)</f>
        <v>132289.212</v>
      </c>
      <c r="BP1136" s="99"/>
      <c r="BQ1136" s="100"/>
      <c r="BR1136" s="100"/>
      <c r="BS1136" s="105" t="str">
        <f>IF(MAX(BS1138:BS1141)=BS1138,$A1138,IF(MAX(BS1138:BS1141)=BS1139,$A1139,IF(MAX(BS1138:BS1141)=BS1140,$A1140,$A1141)))</f>
        <v>BUENO</v>
      </c>
      <c r="BT1136" s="100"/>
      <c r="BU1136" s="106">
        <f>AVERAGEIF(BT3:BT1130,1,BU3:BU1130)</f>
        <v>93698.615833333344</v>
      </c>
      <c r="BV1136" s="99"/>
      <c r="BW1136" s="100"/>
      <c r="BX1136" s="100"/>
      <c r="BY1136" s="105" t="str">
        <f>IF(MAX(BY1138:BY1141)=BY1138,$A1138,IF(MAX(BY1138:BY1141)=BY1139,$A1139,IF(MAX(BY1138:BY1141)=BY1140,$A1140,$A1141)))</f>
        <v>BUENO</v>
      </c>
      <c r="BZ1136" s="100"/>
      <c r="CA1136" s="106">
        <f>AVERAGEIF(BZ3:BZ1130,1,CA3:CA1130)</f>
        <v>89976.506666666668</v>
      </c>
      <c r="CB1136" s="99"/>
      <c r="CC1136" s="100"/>
      <c r="CD1136" s="100"/>
      <c r="CE1136" s="105" t="str">
        <f>IF(MAX(CE1138:CE1141)=CE1138,$A1138,IF(MAX(CE1138:CE1141)=CE1139,$A1139,IF(MAX(CE1138:CE1141)=CE1140,$A1140,$A1141)))</f>
        <v>BUENO</v>
      </c>
      <c r="CF1136" s="100"/>
      <c r="CG1136" s="106">
        <f>AVERAGEIF(CF3:CF1130,1,CG3:CG1130)</f>
        <v>94479.530000000013</v>
      </c>
      <c r="CH1136" s="99"/>
      <c r="CI1136" s="100"/>
      <c r="CJ1136" s="100"/>
      <c r="CK1136" s="105" t="str">
        <f>IF(MAX(CK1138:CK1141)=CK1138,$A1138,IF(MAX(CK1138:CK1141)=CK1139,$A1139,IF(MAX(CK1138:CK1141)=CK1140,$A1140,$A1141)))</f>
        <v>BUENO</v>
      </c>
      <c r="CL1136" s="100"/>
      <c r="CM1136" s="106">
        <f>AVERAGEIF(CL3:CL1130,1,CM3:CM1130)</f>
        <v>71116.834000000003</v>
      </c>
      <c r="CN1136" s="99"/>
      <c r="CO1136" s="100"/>
      <c r="CP1136" s="100"/>
      <c r="CQ1136" s="105" t="str">
        <f>IF(MAX(CQ1138:CQ1141)=CQ1138,$A1138,IF(MAX(CQ1138:CQ1141)=CQ1139,$A1139,IF(MAX(CQ1138:CQ1141)=CQ1140,$A1140,$A1141)))</f>
        <v>BUENO</v>
      </c>
      <c r="CR1136" s="100"/>
      <c r="CS1136" s="106">
        <f>AVERAGEIF(CR3:CR1130,1,CS3:CS1130)</f>
        <v>69082.61</v>
      </c>
      <c r="CT1136" s="99"/>
      <c r="CU1136" s="100"/>
      <c r="CV1136" s="100"/>
      <c r="CW1136" s="105" t="str">
        <f>IF(MAX(CW1138:CW1141)=CW1138,$A1138,IF(MAX(CW1138:CW1141)=CW1139,$A1139,IF(MAX(CW1138:CW1141)=CW1140,$A1140,$A1141)))</f>
        <v>BUENO</v>
      </c>
      <c r="CX1136" s="100"/>
      <c r="CY1136" s="106">
        <f>AVERAGEIF(CX3:CX1130,1,CY3:CY1130)</f>
        <v>88599.116111111129</v>
      </c>
    </row>
    <row r="1138" spans="1:102">
      <c r="A1138" s="83" t="s">
        <v>390</v>
      </c>
      <c r="AO1138" s="32">
        <f>COUNTIF($AO$3:$AO$1130,$A1138)</f>
        <v>0</v>
      </c>
      <c r="AP1138" s="3"/>
      <c r="AU1138" s="32">
        <f>COUNTIF(AU$3:AU$1130,$A1138)</f>
        <v>1</v>
      </c>
      <c r="AV1138" s="3"/>
      <c r="BA1138" s="32">
        <f>COUNTIF(BA$3:BA$1130,$A1138)</f>
        <v>1</v>
      </c>
      <c r="BB1138" s="3"/>
      <c r="BG1138" s="32">
        <f>COUNTIF(BG$3:BG$1130,$A1138)</f>
        <v>1</v>
      </c>
      <c r="BH1138" s="3"/>
      <c r="BM1138" s="32">
        <f>COUNTIF(BM$3:BM$1130,$A1138)</f>
        <v>0</v>
      </c>
      <c r="BN1138" s="3"/>
      <c r="BS1138" s="32">
        <f>COUNTIF(BS$3:BS$1130,$A1138)</f>
        <v>0</v>
      </c>
      <c r="BT1138" s="3"/>
      <c r="BY1138" s="32">
        <f>COUNTIF(BY$3:BY$1130,$A1138)</f>
        <v>0</v>
      </c>
      <c r="BZ1138" s="3"/>
      <c r="CE1138" s="32">
        <f>COUNTIF(CE$3:CE$1130,$A1138)</f>
        <v>1</v>
      </c>
      <c r="CF1138" s="3"/>
      <c r="CK1138" s="32">
        <f>COUNTIF(CK$3:CK$1130,$A1138)</f>
        <v>1</v>
      </c>
      <c r="CL1138" s="3"/>
      <c r="CQ1138" s="32">
        <f>COUNTIF(CQ$3:CQ$1130,$A1138)</f>
        <v>2</v>
      </c>
      <c r="CR1138" s="3"/>
      <c r="CW1138" s="32">
        <f>COUNTIF(CW$3:CW$1130,$A1138)</f>
        <v>1</v>
      </c>
      <c r="CX1138" s="3"/>
    </row>
    <row r="1139" spans="1:102">
      <c r="A1139" s="83" t="s">
        <v>391</v>
      </c>
      <c r="AO1139" s="32">
        <f>COUNTIF($AO$3:$AO$1130,$A1139)</f>
        <v>0</v>
      </c>
      <c r="AP1139" s="3"/>
      <c r="AU1139" s="32">
        <f>COUNTIF(AU$3:AU$1130,$A1139)</f>
        <v>0</v>
      </c>
      <c r="AV1139" s="3"/>
      <c r="BA1139" s="32">
        <f>COUNTIF(BA$3:BA$1130,$A1139)</f>
        <v>0</v>
      </c>
      <c r="BB1139" s="3"/>
      <c r="BG1139" s="32">
        <f>COUNTIF(BG$3:BG$1130,$A1139)</f>
        <v>0</v>
      </c>
      <c r="BH1139" s="3"/>
      <c r="BM1139" s="32">
        <f>COUNTIF(BM$3:BM$1130,$A1139)</f>
        <v>0</v>
      </c>
      <c r="BN1139" s="3"/>
      <c r="BS1139" s="32">
        <f>COUNTIF(BS$3:BS$1130,$A1139)</f>
        <v>0</v>
      </c>
      <c r="BT1139" s="3"/>
      <c r="BY1139" s="32">
        <f>COUNTIF(BY$3:BY$1130,$A1139)</f>
        <v>0</v>
      </c>
      <c r="BZ1139" s="3"/>
      <c r="CE1139" s="32">
        <f>COUNTIF(CE$3:CE$1130,$A1139)</f>
        <v>0</v>
      </c>
      <c r="CF1139" s="3"/>
      <c r="CK1139" s="32">
        <f>COUNTIF(CK$3:CK$1130,$A1139)</f>
        <v>0</v>
      </c>
      <c r="CL1139" s="3"/>
      <c r="CQ1139" s="32">
        <f>COUNTIF(CQ$3:CQ$1130,$A1139)</f>
        <v>0</v>
      </c>
      <c r="CR1139" s="3"/>
      <c r="CW1139" s="32">
        <f>COUNTIF(CW$3:CW$1130,$A1139)</f>
        <v>0</v>
      </c>
      <c r="CX1139" s="3"/>
    </row>
    <row r="1140" spans="1:102">
      <c r="A1140" s="83" t="s">
        <v>392</v>
      </c>
      <c r="AO1140" s="32">
        <f>COUNTIF($AO$3:$AO$1130,$A1140)</f>
        <v>0</v>
      </c>
      <c r="AP1140" s="3"/>
      <c r="AU1140" s="32">
        <f>COUNTIF(AU$3:AU$1130,$A1140)</f>
        <v>3</v>
      </c>
      <c r="AV1140" s="3"/>
      <c r="BA1140" s="32">
        <f>COUNTIF(BA$3:BA$1130,$A1140)</f>
        <v>0</v>
      </c>
      <c r="BB1140" s="3"/>
      <c r="BG1140" s="32">
        <f>COUNTIF(BG$3:BG$1130,$A1140)</f>
        <v>5</v>
      </c>
      <c r="BH1140" s="3"/>
      <c r="BM1140" s="32">
        <f>COUNTIF(BM$3:BM$1130,$A1140)</f>
        <v>0</v>
      </c>
      <c r="BN1140" s="3"/>
      <c r="BS1140" s="32">
        <f>COUNTIF(BS$3:BS$1130,$A1140)</f>
        <v>3</v>
      </c>
      <c r="BT1140" s="3"/>
      <c r="BY1140" s="32">
        <f>COUNTIF(BY$3:BY$1130,$A1140)</f>
        <v>5</v>
      </c>
      <c r="BZ1140" s="3"/>
      <c r="CE1140" s="32">
        <f>COUNTIF(CE$3:CE$1130,$A1140)</f>
        <v>3</v>
      </c>
      <c r="CF1140" s="3"/>
      <c r="CK1140" s="32">
        <f>COUNTIF(CK$3:CK$1130,$A1140)</f>
        <v>3</v>
      </c>
      <c r="CL1140" s="3"/>
      <c r="CQ1140" s="32">
        <f>COUNTIF(CQ$3:CQ$1130,$A1140)</f>
        <v>0</v>
      </c>
      <c r="CR1140" s="3"/>
      <c r="CW1140" s="32">
        <f>COUNTIF(CW$3:CW$1130,$A1140)</f>
        <v>5</v>
      </c>
      <c r="CX1140" s="3"/>
    </row>
    <row r="1141" spans="1:102">
      <c r="A1141" s="83" t="s">
        <v>393</v>
      </c>
      <c r="AO1141" s="32">
        <f>COUNTIF($AO$3:$AO$1130,$A1141)</f>
        <v>5</v>
      </c>
      <c r="AP1141" s="3"/>
      <c r="AU1141" s="32">
        <f>COUNTIF(AU$3:AU$1130,$A1141)</f>
        <v>3</v>
      </c>
      <c r="AV1141" s="3"/>
      <c r="BA1141" s="32">
        <f>COUNTIF(BA$3:BA$1130,$A1141)</f>
        <v>4</v>
      </c>
      <c r="BB1141" s="3"/>
      <c r="BG1141" s="32">
        <f>COUNTIF(BG$3:BG$1130,$A1141)</f>
        <v>15</v>
      </c>
      <c r="BH1141" s="3"/>
      <c r="BM1141" s="32">
        <f>COUNTIF(BM$3:BM$1130,$A1141)</f>
        <v>5</v>
      </c>
      <c r="BN1141" s="3"/>
      <c r="BS1141" s="32">
        <f>COUNTIF(BS$3:BS$1130,$A1141)</f>
        <v>9</v>
      </c>
      <c r="BT1141" s="3"/>
      <c r="BY1141" s="32">
        <f>COUNTIF(BY$3:BY$1130,$A1141)</f>
        <v>13</v>
      </c>
      <c r="BZ1141" s="3"/>
      <c r="CE1141" s="32">
        <f>COUNTIF(CE$3:CE$1130,$A1141)</f>
        <v>10</v>
      </c>
      <c r="CF1141" s="3"/>
      <c r="CK1141" s="32">
        <f>COUNTIF(CK$3:CK$1130,$A1141)</f>
        <v>11</v>
      </c>
      <c r="CL1141" s="3"/>
      <c r="CQ1141" s="32">
        <f>COUNTIF(CQ$3:CQ$1130,$A1141)</f>
        <v>3</v>
      </c>
      <c r="CR1141" s="3"/>
      <c r="CW1141" s="32">
        <f>COUNTIF(CW$3:CW$1130,$A1141)</f>
        <v>12</v>
      </c>
      <c r="CX1141" s="3"/>
    </row>
    <row r="1142" spans="1:102">
      <c r="A1142" s="32" t="s">
        <v>394</v>
      </c>
      <c r="AO1142" s="32">
        <f>SUM(AO1138:AO1141)</f>
        <v>5</v>
      </c>
      <c r="AP1142" s="3"/>
      <c r="AU1142" s="32">
        <f>SUM(AU1138:AU1141)</f>
        <v>7</v>
      </c>
      <c r="AV1142" s="3"/>
      <c r="BA1142" s="32">
        <f>SUM(BA1138:BA1141)</f>
        <v>5</v>
      </c>
      <c r="BB1142" s="3"/>
      <c r="BG1142" s="32">
        <f>SUM(BG1138:BG1141)</f>
        <v>21</v>
      </c>
      <c r="BH1142" s="3"/>
      <c r="BM1142" s="32">
        <f>SUM(BM1138:BM1141)</f>
        <v>5</v>
      </c>
      <c r="BN1142" s="3"/>
      <c r="BS1142" s="32">
        <f>SUM(BS1138:BS1141)</f>
        <v>12</v>
      </c>
      <c r="BT1142" s="3"/>
      <c r="BY1142" s="32">
        <f>SUM(BY1138:BY1141)</f>
        <v>18</v>
      </c>
      <c r="BZ1142" s="3"/>
      <c r="CE1142" s="32">
        <f>SUM(CE1138:CE1141)</f>
        <v>14</v>
      </c>
      <c r="CF1142" s="3"/>
      <c r="CK1142" s="32">
        <f>SUM(CK1138:CK1141)</f>
        <v>15</v>
      </c>
      <c r="CL1142" s="3"/>
      <c r="CQ1142" s="32">
        <f>SUM(CQ1138:CQ1141)</f>
        <v>5</v>
      </c>
      <c r="CR1142" s="3"/>
      <c r="CW1142" s="32">
        <f>SUM(CW1138:CW1141)</f>
        <v>18</v>
      </c>
      <c r="CX1142" s="3"/>
    </row>
    <row r="1144" spans="1:102">
      <c r="A1144" s="32" t="s">
        <v>395</v>
      </c>
      <c r="AO1144" s="32">
        <f>VLOOKUP(AO1136,'DATOS DE SOPORTE'!$L$5:$M$8,2,FALSE)</f>
        <v>4</v>
      </c>
      <c r="AU1144" s="32">
        <f>VLOOKUP(AU1136,'DATOS DE SOPORTE'!$L$5:$M$8,2,FALSE)</f>
        <v>3</v>
      </c>
      <c r="BA1144" s="32">
        <f>VLOOKUP(BA1136,'DATOS DE SOPORTE'!$L$5:$M$8,2,FALSE)</f>
        <v>4</v>
      </c>
      <c r="BG1144" s="32">
        <f>VLOOKUP(BG1136,'DATOS DE SOPORTE'!$L$5:$M$8,2,FALSE)</f>
        <v>4</v>
      </c>
      <c r="BM1144" s="32">
        <f>VLOOKUP(BM1136,'DATOS DE SOPORTE'!$L$5:$M$8,2,FALSE)</f>
        <v>4</v>
      </c>
      <c r="BS1144" s="32">
        <f>VLOOKUP(BS1136,'DATOS DE SOPORTE'!$L$5:$M$8,2,FALSE)</f>
        <v>4</v>
      </c>
      <c r="BY1144" s="32">
        <f>VLOOKUP(BY1136,'DATOS DE SOPORTE'!$L$5:$M$8,2,FALSE)</f>
        <v>4</v>
      </c>
      <c r="CE1144" s="32">
        <f>VLOOKUP(CE1136,'DATOS DE SOPORTE'!$L$5:$M$8,2,FALSE)</f>
        <v>4</v>
      </c>
      <c r="CK1144" s="32">
        <f>VLOOKUP(CK1136,'DATOS DE SOPORTE'!$L$5:$M$8,2,FALSE)</f>
        <v>4</v>
      </c>
      <c r="CQ1144" s="32">
        <f>VLOOKUP(CQ1136,'DATOS DE SOPORTE'!$L$5:$M$8,2,FALSE)</f>
        <v>4</v>
      </c>
      <c r="CW1144" s="32">
        <f>VLOOKUP(CW1136,'DATOS DE SOPORTE'!$L$5:$M$8,2,FALSE)</f>
        <v>4</v>
      </c>
    </row>
  </sheetData>
  <sortState ref="A3:AO1130">
    <sortCondition ref="AK2:AK1130"/>
  </sortState>
  <mergeCells count="11">
    <mergeCell ref="CT1:CY1"/>
    <mergeCell ref="BP1:BU1"/>
    <mergeCell ref="BV1:CA1"/>
    <mergeCell ref="CB1:CG1"/>
    <mergeCell ref="CH1:CM1"/>
    <mergeCell ref="CN1:CS1"/>
    <mergeCell ref="AL1:AQ1"/>
    <mergeCell ref="AR1:AW1"/>
    <mergeCell ref="AX1:BC1"/>
    <mergeCell ref="BD1:BI1"/>
    <mergeCell ref="BJ1:BO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2" tint="-0.249977111117893"/>
  </sheetPr>
  <dimension ref="A2:AX160"/>
  <sheetViews>
    <sheetView showGridLines="0" topLeftCell="I1" zoomScale="120" zoomScaleNormal="120" workbookViewId="0">
      <selection activeCell="AU6" sqref="AU6"/>
    </sheetView>
  </sheetViews>
  <sheetFormatPr baseColWidth="10" defaultColWidth="11" defaultRowHeight="12.75"/>
  <cols>
    <col min="1" max="1" width="11" style="2"/>
    <col min="2" max="2" width="27.42578125" style="3" customWidth="1"/>
    <col min="3" max="3" width="28.42578125" style="3" customWidth="1"/>
    <col min="4" max="4" width="22.42578125" style="3" customWidth="1"/>
    <col min="5" max="5" width="26.140625" style="3" customWidth="1"/>
    <col min="6" max="6" width="26.140625" style="4" customWidth="1"/>
    <col min="7" max="7" width="21.85546875" style="2" customWidth="1"/>
    <col min="8" max="8" width="25.140625" style="2" customWidth="1"/>
    <col min="9" max="9" width="26" style="2" customWidth="1"/>
    <col min="10" max="10" width="19.42578125" style="2" customWidth="1"/>
    <col min="11" max="12" width="23.85546875" style="2" customWidth="1"/>
    <col min="13" max="13" width="22.140625" style="2" customWidth="1"/>
    <col min="14" max="14" width="11" style="2"/>
    <col min="15" max="15" width="18.85546875" style="2" customWidth="1"/>
    <col min="16" max="16" width="11" style="2"/>
    <col min="17" max="17" width="28.140625" style="2" customWidth="1"/>
    <col min="18" max="18" width="11" style="2"/>
    <col min="19" max="19" width="24.140625" style="2" customWidth="1"/>
    <col min="20" max="20" width="14.42578125" style="2" customWidth="1"/>
    <col min="21" max="21" width="11" style="2"/>
    <col min="22" max="22" width="14.42578125" style="2" customWidth="1"/>
    <col min="23" max="23" width="14.140625" style="2" customWidth="1"/>
    <col min="24" max="24" width="11" style="2"/>
    <col min="25" max="25" width="14.42578125" style="2" customWidth="1"/>
    <col min="26" max="27" width="13.42578125" style="2" customWidth="1"/>
    <col min="28" max="28" width="32.42578125" style="2" customWidth="1"/>
    <col min="29" max="34" width="13.42578125" style="2" customWidth="1"/>
    <col min="35" max="35" width="11" style="2"/>
    <col min="36" max="36" width="15.42578125" style="2" customWidth="1"/>
    <col min="37" max="37" width="11" style="2"/>
    <col min="38" max="38" width="33.140625" style="2" customWidth="1"/>
    <col min="39" max="39" width="11" style="2"/>
    <col min="40" max="40" width="17" style="2" customWidth="1"/>
    <col min="41" max="41" width="5.42578125" style="2" customWidth="1"/>
    <col min="42" max="16384" width="11" style="2"/>
  </cols>
  <sheetData>
    <row r="2" spans="1:50" s="1" customFormat="1">
      <c r="A2" s="1" t="s">
        <v>396</v>
      </c>
      <c r="B2" s="5"/>
      <c r="C2" s="5"/>
      <c r="D2" s="5"/>
      <c r="E2" s="5"/>
      <c r="F2" s="6"/>
    </row>
    <row r="4" spans="1:50">
      <c r="B4" s="7" t="s">
        <v>397</v>
      </c>
      <c r="D4" s="180" t="s">
        <v>398</v>
      </c>
      <c r="E4" s="181"/>
      <c r="G4" s="7" t="s">
        <v>399</v>
      </c>
      <c r="I4" s="17" t="s">
        <v>400</v>
      </c>
      <c r="J4" s="18"/>
      <c r="L4" s="177" t="s">
        <v>401</v>
      </c>
      <c r="M4" s="178"/>
      <c r="O4" s="7" t="s">
        <v>402</v>
      </c>
      <c r="Q4" s="23" t="s">
        <v>403</v>
      </c>
      <c r="S4" s="182" t="s">
        <v>404</v>
      </c>
      <c r="T4" s="183"/>
      <c r="V4" s="182" t="s">
        <v>178</v>
      </c>
      <c r="W4" s="183"/>
      <c r="Y4" s="182" t="s">
        <v>159</v>
      </c>
      <c r="Z4" s="183"/>
      <c r="AB4" s="7" t="s">
        <v>161</v>
      </c>
      <c r="AD4" s="7" t="s">
        <v>164</v>
      </c>
      <c r="AF4" s="7" t="s">
        <v>166</v>
      </c>
      <c r="AH4" s="7" t="s">
        <v>405</v>
      </c>
      <c r="AJ4" s="7" t="s">
        <v>168</v>
      </c>
      <c r="AL4" s="7" t="s">
        <v>406</v>
      </c>
      <c r="AN4" s="177" t="s">
        <v>407</v>
      </c>
      <c r="AO4" s="178"/>
      <c r="AQ4" s="177" t="s">
        <v>408</v>
      </c>
      <c r="AR4" s="178"/>
      <c r="AT4" s="177" t="s">
        <v>409</v>
      </c>
      <c r="AU4" s="178"/>
      <c r="AV4" s="3"/>
      <c r="AW4" s="3"/>
      <c r="AX4" s="3"/>
    </row>
    <row r="5" spans="1:50">
      <c r="B5" s="8">
        <v>0</v>
      </c>
      <c r="D5" s="9" t="s">
        <v>410</v>
      </c>
      <c r="E5" s="10">
        <v>0.3</v>
      </c>
      <c r="G5" s="11" t="s">
        <v>37</v>
      </c>
      <c r="I5" s="12">
        <v>0</v>
      </c>
      <c r="J5" s="19" t="s">
        <v>411</v>
      </c>
      <c r="L5" s="9" t="s">
        <v>393</v>
      </c>
      <c r="M5" s="20">
        <v>4</v>
      </c>
      <c r="O5" s="11" t="s">
        <v>412</v>
      </c>
      <c r="Q5" s="24">
        <v>5</v>
      </c>
      <c r="S5" s="25" t="s">
        <v>62</v>
      </c>
      <c r="T5" s="20">
        <v>1</v>
      </c>
      <c r="V5" s="25" t="s">
        <v>67</v>
      </c>
      <c r="W5" s="20">
        <v>1</v>
      </c>
      <c r="Y5" s="25" t="s">
        <v>191</v>
      </c>
      <c r="Z5" s="20">
        <v>1</v>
      </c>
      <c r="AB5" s="11">
        <v>0</v>
      </c>
      <c r="AD5" s="11" t="s">
        <v>56</v>
      </c>
      <c r="AF5" s="11" t="s">
        <v>196</v>
      </c>
      <c r="AH5" s="11" t="s">
        <v>188</v>
      </c>
      <c r="AJ5" s="11" t="s">
        <v>194</v>
      </c>
      <c r="AL5" s="28">
        <v>0.5</v>
      </c>
      <c r="AN5" s="9" t="s">
        <v>413</v>
      </c>
      <c r="AO5" s="10">
        <v>0.16</v>
      </c>
      <c r="AQ5" s="9" t="s">
        <v>413</v>
      </c>
      <c r="AR5" s="10">
        <v>0.16</v>
      </c>
      <c r="AT5" s="9" t="s">
        <v>413</v>
      </c>
      <c r="AU5" s="10">
        <v>0.16</v>
      </c>
      <c r="AV5" s="29"/>
    </row>
    <row r="6" spans="1:50">
      <c r="B6" s="8">
        <f>B5+1%</f>
        <v>0.01</v>
      </c>
      <c r="D6" s="12" t="s">
        <v>414</v>
      </c>
      <c r="E6" s="13">
        <v>0.4</v>
      </c>
      <c r="G6" s="14" t="s">
        <v>415</v>
      </c>
      <c r="I6" s="12">
        <v>1</v>
      </c>
      <c r="J6" s="19" t="s">
        <v>416</v>
      </c>
      <c r="L6" s="12" t="s">
        <v>392</v>
      </c>
      <c r="M6" s="19">
        <v>3</v>
      </c>
      <c r="O6" s="14" t="s">
        <v>417</v>
      </c>
      <c r="Q6" s="3"/>
      <c r="S6" s="26" t="s">
        <v>383</v>
      </c>
      <c r="T6" s="19">
        <v>2</v>
      </c>
      <c r="V6" s="26" t="s">
        <v>199</v>
      </c>
      <c r="W6" s="19">
        <v>2</v>
      </c>
      <c r="Y6" s="26" t="s">
        <v>53</v>
      </c>
      <c r="Z6" s="19">
        <v>2</v>
      </c>
      <c r="AB6" s="11">
        <v>1</v>
      </c>
      <c r="AD6" s="14" t="s">
        <v>192</v>
      </c>
      <c r="AF6" s="11" t="s">
        <v>193</v>
      </c>
      <c r="AH6" s="14" t="s">
        <v>136</v>
      </c>
      <c r="AJ6" s="14" t="s">
        <v>60</v>
      </c>
      <c r="AN6" s="12" t="s">
        <v>418</v>
      </c>
      <c r="AO6" s="13">
        <v>0.18</v>
      </c>
      <c r="AQ6" s="12" t="s">
        <v>418</v>
      </c>
      <c r="AR6" s="13">
        <v>0.18</v>
      </c>
      <c r="AT6" s="12" t="s">
        <v>418</v>
      </c>
      <c r="AU6" s="13">
        <v>0.18</v>
      </c>
      <c r="AV6" s="29"/>
    </row>
    <row r="7" spans="1:50">
      <c r="B7" s="8">
        <f t="shared" ref="B7:B70" si="0">B6+1%</f>
        <v>0.02</v>
      </c>
      <c r="D7" s="15" t="s">
        <v>410</v>
      </c>
      <c r="E7" s="16">
        <v>0.6</v>
      </c>
      <c r="G7" s="3"/>
      <c r="I7" s="12">
        <v>2</v>
      </c>
      <c r="J7" s="19" t="s">
        <v>419</v>
      </c>
      <c r="L7" s="12" t="s">
        <v>391</v>
      </c>
      <c r="M7" s="19">
        <v>2</v>
      </c>
      <c r="S7" s="26" t="s">
        <v>212</v>
      </c>
      <c r="T7" s="19">
        <v>3</v>
      </c>
      <c r="V7" s="26" t="s">
        <v>265</v>
      </c>
      <c r="W7" s="19">
        <v>3</v>
      </c>
      <c r="Y7" s="26" t="s">
        <v>203</v>
      </c>
      <c r="Z7" s="19">
        <v>3</v>
      </c>
      <c r="AB7" s="11">
        <v>2</v>
      </c>
      <c r="AF7" s="14" t="s">
        <v>58</v>
      </c>
      <c r="AN7" s="15" t="s">
        <v>420</v>
      </c>
      <c r="AO7" s="16">
        <v>0.2</v>
      </c>
      <c r="AQ7" s="15" t="s">
        <v>420</v>
      </c>
      <c r="AR7" s="16">
        <v>0.2</v>
      </c>
      <c r="AT7" s="15" t="s">
        <v>420</v>
      </c>
      <c r="AU7" s="16">
        <v>0.2</v>
      </c>
      <c r="AV7" s="29"/>
    </row>
    <row r="8" spans="1:50">
      <c r="B8" s="8">
        <f t="shared" si="0"/>
        <v>0.03</v>
      </c>
      <c r="G8" s="3"/>
      <c r="I8" s="12">
        <v>3</v>
      </c>
      <c r="J8" s="19" t="s">
        <v>421</v>
      </c>
      <c r="L8" s="15" t="s">
        <v>390</v>
      </c>
      <c r="M8" s="21">
        <v>1</v>
      </c>
      <c r="S8" s="26" t="s">
        <v>198</v>
      </c>
      <c r="T8" s="19">
        <v>4</v>
      </c>
      <c r="V8" s="27" t="s">
        <v>213</v>
      </c>
      <c r="W8" s="21">
        <v>4</v>
      </c>
      <c r="Y8" s="27" t="s">
        <v>187</v>
      </c>
      <c r="Z8" s="21">
        <v>4</v>
      </c>
      <c r="AB8" s="11">
        <v>3</v>
      </c>
    </row>
    <row r="9" spans="1:50">
      <c r="B9" s="8">
        <f t="shared" si="0"/>
        <v>0.04</v>
      </c>
      <c r="G9" s="3"/>
      <c r="I9" s="12">
        <v>4</v>
      </c>
      <c r="J9" s="19" t="s">
        <v>422</v>
      </c>
      <c r="L9" s="22"/>
      <c r="M9" s="22"/>
      <c r="S9" s="26" t="s">
        <v>245</v>
      </c>
      <c r="T9" s="19">
        <v>5</v>
      </c>
      <c r="AB9" s="11">
        <v>4</v>
      </c>
    </row>
    <row r="10" spans="1:50">
      <c r="B10" s="8">
        <f t="shared" si="0"/>
        <v>0.05</v>
      </c>
      <c r="G10" s="3"/>
      <c r="I10" s="15">
        <v>5</v>
      </c>
      <c r="J10" s="21" t="s">
        <v>423</v>
      </c>
      <c r="L10" s="22"/>
      <c r="M10" s="22"/>
      <c r="S10" s="27" t="s">
        <v>237</v>
      </c>
      <c r="T10" s="21">
        <v>6</v>
      </c>
      <c r="AB10" s="14" t="s">
        <v>211</v>
      </c>
    </row>
    <row r="11" spans="1:50">
      <c r="B11" s="8">
        <f t="shared" si="0"/>
        <v>6.0000000000000005E-2</v>
      </c>
    </row>
    <row r="12" spans="1:50">
      <c r="B12" s="8">
        <f t="shared" si="0"/>
        <v>7.0000000000000007E-2</v>
      </c>
    </row>
    <row r="13" spans="1:50">
      <c r="B13" s="8">
        <f t="shared" si="0"/>
        <v>0.08</v>
      </c>
    </row>
    <row r="14" spans="1:50">
      <c r="B14" s="8">
        <f t="shared" si="0"/>
        <v>0.09</v>
      </c>
    </row>
    <row r="15" spans="1:50">
      <c r="B15" s="8">
        <f t="shared" si="0"/>
        <v>9.9999999999999992E-2</v>
      </c>
    </row>
    <row r="16" spans="1:50">
      <c r="B16" s="8">
        <f t="shared" si="0"/>
        <v>0.10999999999999999</v>
      </c>
    </row>
    <row r="17" spans="2:2">
      <c r="B17" s="8">
        <f t="shared" si="0"/>
        <v>0.11999999999999998</v>
      </c>
    </row>
    <row r="18" spans="2:2">
      <c r="B18" s="8">
        <f t="shared" si="0"/>
        <v>0.12999999999999998</v>
      </c>
    </row>
    <row r="19" spans="2:2">
      <c r="B19" s="8">
        <f t="shared" si="0"/>
        <v>0.13999999999999999</v>
      </c>
    </row>
    <row r="20" spans="2:2">
      <c r="B20" s="8">
        <f t="shared" si="0"/>
        <v>0.15</v>
      </c>
    </row>
    <row r="21" spans="2:2">
      <c r="B21" s="8">
        <f t="shared" si="0"/>
        <v>0.16</v>
      </c>
    </row>
    <row r="22" spans="2:2">
      <c r="B22" s="8">
        <f t="shared" si="0"/>
        <v>0.17</v>
      </c>
    </row>
    <row r="23" spans="2:2">
      <c r="B23" s="8">
        <f t="shared" si="0"/>
        <v>0.18000000000000002</v>
      </c>
    </row>
    <row r="24" spans="2:2">
      <c r="B24" s="8">
        <f t="shared" si="0"/>
        <v>0.19000000000000003</v>
      </c>
    </row>
    <row r="25" spans="2:2">
      <c r="B25" s="8">
        <f t="shared" si="0"/>
        <v>0.20000000000000004</v>
      </c>
    </row>
    <row r="26" spans="2:2">
      <c r="B26" s="8">
        <f t="shared" si="0"/>
        <v>0.21000000000000005</v>
      </c>
    </row>
    <row r="27" spans="2:2">
      <c r="B27" s="8">
        <f t="shared" si="0"/>
        <v>0.22000000000000006</v>
      </c>
    </row>
    <row r="28" spans="2:2">
      <c r="B28" s="8">
        <f t="shared" si="0"/>
        <v>0.23000000000000007</v>
      </c>
    </row>
    <row r="29" spans="2:2">
      <c r="B29" s="8">
        <f t="shared" si="0"/>
        <v>0.24000000000000007</v>
      </c>
    </row>
    <row r="30" spans="2:2">
      <c r="B30" s="8">
        <f t="shared" si="0"/>
        <v>0.25000000000000006</v>
      </c>
    </row>
    <row r="31" spans="2:2">
      <c r="B31" s="8">
        <f t="shared" si="0"/>
        <v>0.26000000000000006</v>
      </c>
    </row>
    <row r="32" spans="2:2">
      <c r="B32" s="8">
        <f t="shared" si="0"/>
        <v>0.27000000000000007</v>
      </c>
    </row>
    <row r="33" spans="2:2">
      <c r="B33" s="8">
        <f t="shared" si="0"/>
        <v>0.28000000000000008</v>
      </c>
    </row>
    <row r="34" spans="2:2">
      <c r="B34" s="8">
        <f t="shared" si="0"/>
        <v>0.29000000000000009</v>
      </c>
    </row>
    <row r="35" spans="2:2">
      <c r="B35" s="8">
        <f t="shared" si="0"/>
        <v>0.3000000000000001</v>
      </c>
    </row>
    <row r="36" spans="2:2">
      <c r="B36" s="8">
        <f t="shared" si="0"/>
        <v>0.31000000000000011</v>
      </c>
    </row>
    <row r="37" spans="2:2">
      <c r="B37" s="8">
        <f t="shared" si="0"/>
        <v>0.32000000000000012</v>
      </c>
    </row>
    <row r="38" spans="2:2">
      <c r="B38" s="8">
        <f t="shared" si="0"/>
        <v>0.33000000000000013</v>
      </c>
    </row>
    <row r="39" spans="2:2">
      <c r="B39" s="8">
        <f t="shared" si="0"/>
        <v>0.34000000000000014</v>
      </c>
    </row>
    <row r="40" spans="2:2">
      <c r="B40" s="8">
        <f t="shared" si="0"/>
        <v>0.35000000000000014</v>
      </c>
    </row>
    <row r="41" spans="2:2">
      <c r="B41" s="8">
        <f t="shared" si="0"/>
        <v>0.36000000000000015</v>
      </c>
    </row>
    <row r="42" spans="2:2">
      <c r="B42" s="8">
        <f t="shared" si="0"/>
        <v>0.37000000000000016</v>
      </c>
    </row>
    <row r="43" spans="2:2">
      <c r="B43" s="8">
        <f t="shared" si="0"/>
        <v>0.38000000000000017</v>
      </c>
    </row>
    <row r="44" spans="2:2">
      <c r="B44" s="8">
        <f t="shared" si="0"/>
        <v>0.39000000000000018</v>
      </c>
    </row>
    <row r="45" spans="2:2">
      <c r="B45" s="8">
        <f t="shared" si="0"/>
        <v>0.40000000000000019</v>
      </c>
    </row>
    <row r="46" spans="2:2">
      <c r="B46" s="8">
        <f t="shared" si="0"/>
        <v>0.4100000000000002</v>
      </c>
    </row>
    <row r="47" spans="2:2">
      <c r="B47" s="8">
        <f t="shared" si="0"/>
        <v>0.42000000000000021</v>
      </c>
    </row>
    <row r="48" spans="2:2">
      <c r="B48" s="8">
        <f t="shared" si="0"/>
        <v>0.43000000000000022</v>
      </c>
    </row>
    <row r="49" spans="2:2">
      <c r="B49" s="8">
        <f t="shared" si="0"/>
        <v>0.44000000000000022</v>
      </c>
    </row>
    <row r="50" spans="2:2">
      <c r="B50" s="8">
        <f t="shared" si="0"/>
        <v>0.45000000000000023</v>
      </c>
    </row>
    <row r="51" spans="2:2">
      <c r="B51" s="8">
        <f t="shared" si="0"/>
        <v>0.46000000000000024</v>
      </c>
    </row>
    <row r="52" spans="2:2">
      <c r="B52" s="8">
        <f t="shared" si="0"/>
        <v>0.47000000000000025</v>
      </c>
    </row>
    <row r="53" spans="2:2">
      <c r="B53" s="8">
        <f t="shared" si="0"/>
        <v>0.48000000000000026</v>
      </c>
    </row>
    <row r="54" spans="2:2">
      <c r="B54" s="8">
        <f t="shared" si="0"/>
        <v>0.49000000000000027</v>
      </c>
    </row>
    <row r="55" spans="2:2">
      <c r="B55" s="8">
        <f t="shared" si="0"/>
        <v>0.50000000000000022</v>
      </c>
    </row>
    <row r="56" spans="2:2">
      <c r="B56" s="8">
        <f t="shared" si="0"/>
        <v>0.51000000000000023</v>
      </c>
    </row>
    <row r="57" spans="2:2">
      <c r="B57" s="8">
        <f t="shared" si="0"/>
        <v>0.52000000000000024</v>
      </c>
    </row>
    <row r="58" spans="2:2">
      <c r="B58" s="8">
        <f t="shared" si="0"/>
        <v>0.53000000000000025</v>
      </c>
    </row>
    <row r="59" spans="2:2">
      <c r="B59" s="8">
        <f t="shared" si="0"/>
        <v>0.54000000000000026</v>
      </c>
    </row>
    <row r="60" spans="2:2">
      <c r="B60" s="8">
        <f t="shared" si="0"/>
        <v>0.55000000000000027</v>
      </c>
    </row>
    <row r="61" spans="2:2">
      <c r="B61" s="8">
        <f t="shared" si="0"/>
        <v>0.56000000000000028</v>
      </c>
    </row>
    <row r="62" spans="2:2">
      <c r="B62" s="8">
        <f t="shared" si="0"/>
        <v>0.57000000000000028</v>
      </c>
    </row>
    <row r="63" spans="2:2">
      <c r="B63" s="8">
        <f t="shared" si="0"/>
        <v>0.58000000000000029</v>
      </c>
    </row>
    <row r="64" spans="2:2">
      <c r="B64" s="8">
        <f t="shared" si="0"/>
        <v>0.5900000000000003</v>
      </c>
    </row>
    <row r="65" spans="2:2">
      <c r="B65" s="8">
        <f t="shared" si="0"/>
        <v>0.60000000000000031</v>
      </c>
    </row>
    <row r="66" spans="2:2">
      <c r="B66" s="8">
        <f t="shared" si="0"/>
        <v>0.61000000000000032</v>
      </c>
    </row>
    <row r="67" spans="2:2">
      <c r="B67" s="8">
        <f t="shared" si="0"/>
        <v>0.62000000000000033</v>
      </c>
    </row>
    <row r="68" spans="2:2">
      <c r="B68" s="8">
        <f t="shared" si="0"/>
        <v>0.63000000000000034</v>
      </c>
    </row>
    <row r="69" spans="2:2">
      <c r="B69" s="8">
        <f t="shared" si="0"/>
        <v>0.64000000000000035</v>
      </c>
    </row>
    <row r="70" spans="2:2">
      <c r="B70" s="8">
        <f t="shared" si="0"/>
        <v>0.65000000000000036</v>
      </c>
    </row>
    <row r="71" spans="2:2">
      <c r="B71" s="8">
        <f t="shared" ref="B71:B87" si="1">B70+1%</f>
        <v>0.66000000000000036</v>
      </c>
    </row>
    <row r="72" spans="2:2">
      <c r="B72" s="8">
        <f t="shared" si="1"/>
        <v>0.67000000000000037</v>
      </c>
    </row>
    <row r="73" spans="2:2">
      <c r="B73" s="8">
        <f t="shared" si="1"/>
        <v>0.68000000000000038</v>
      </c>
    </row>
    <row r="74" spans="2:2">
      <c r="B74" s="8">
        <f t="shared" si="1"/>
        <v>0.69000000000000039</v>
      </c>
    </row>
    <row r="75" spans="2:2">
      <c r="B75" s="8">
        <f t="shared" si="1"/>
        <v>0.7000000000000004</v>
      </c>
    </row>
    <row r="76" spans="2:2">
      <c r="B76" s="8">
        <f t="shared" si="1"/>
        <v>0.71000000000000041</v>
      </c>
    </row>
    <row r="77" spans="2:2">
      <c r="B77" s="8">
        <f t="shared" si="1"/>
        <v>0.72000000000000042</v>
      </c>
    </row>
    <row r="78" spans="2:2">
      <c r="B78" s="8">
        <f t="shared" si="1"/>
        <v>0.73000000000000043</v>
      </c>
    </row>
    <row r="79" spans="2:2">
      <c r="B79" s="8">
        <f t="shared" si="1"/>
        <v>0.74000000000000044</v>
      </c>
    </row>
    <row r="80" spans="2:2">
      <c r="B80" s="8">
        <f t="shared" si="1"/>
        <v>0.75000000000000044</v>
      </c>
    </row>
    <row r="81" spans="2:2">
      <c r="B81" s="8">
        <f t="shared" si="1"/>
        <v>0.76000000000000045</v>
      </c>
    </row>
    <row r="82" spans="2:2">
      <c r="B82" s="8">
        <f t="shared" si="1"/>
        <v>0.77000000000000046</v>
      </c>
    </row>
    <row r="83" spans="2:2">
      <c r="B83" s="8">
        <f t="shared" si="1"/>
        <v>0.78000000000000047</v>
      </c>
    </row>
    <row r="84" spans="2:2">
      <c r="B84" s="8">
        <f t="shared" si="1"/>
        <v>0.79000000000000048</v>
      </c>
    </row>
    <row r="85" spans="2:2">
      <c r="B85" s="8">
        <f t="shared" si="1"/>
        <v>0.80000000000000049</v>
      </c>
    </row>
    <row r="86" spans="2:2">
      <c r="B86" s="8">
        <f t="shared" si="1"/>
        <v>0.8100000000000005</v>
      </c>
    </row>
    <row r="87" spans="2:2">
      <c r="B87" s="8">
        <f t="shared" si="1"/>
        <v>0.82000000000000051</v>
      </c>
    </row>
    <row r="88" spans="2:2">
      <c r="B88" s="8">
        <f t="shared" ref="B88:B105" si="2">B87+1%</f>
        <v>0.83000000000000052</v>
      </c>
    </row>
    <row r="89" spans="2:2">
      <c r="B89" s="8">
        <f t="shared" si="2"/>
        <v>0.84000000000000052</v>
      </c>
    </row>
    <row r="90" spans="2:2">
      <c r="B90" s="8">
        <f t="shared" si="2"/>
        <v>0.85000000000000053</v>
      </c>
    </row>
    <row r="91" spans="2:2">
      <c r="B91" s="8">
        <f t="shared" si="2"/>
        <v>0.86000000000000054</v>
      </c>
    </row>
    <row r="92" spans="2:2">
      <c r="B92" s="8">
        <f t="shared" si="2"/>
        <v>0.87000000000000055</v>
      </c>
    </row>
    <row r="93" spans="2:2">
      <c r="B93" s="8">
        <f t="shared" si="2"/>
        <v>0.88000000000000056</v>
      </c>
    </row>
    <row r="94" spans="2:2">
      <c r="B94" s="8">
        <f t="shared" si="2"/>
        <v>0.89000000000000057</v>
      </c>
    </row>
    <row r="95" spans="2:2">
      <c r="B95" s="8">
        <f t="shared" si="2"/>
        <v>0.90000000000000058</v>
      </c>
    </row>
    <row r="96" spans="2:2">
      <c r="B96" s="8">
        <f t="shared" si="2"/>
        <v>0.91000000000000059</v>
      </c>
    </row>
    <row r="97" spans="1:10">
      <c r="B97" s="8">
        <f t="shared" si="2"/>
        <v>0.9200000000000006</v>
      </c>
    </row>
    <row r="98" spans="1:10">
      <c r="B98" s="8">
        <f t="shared" si="2"/>
        <v>0.9300000000000006</v>
      </c>
    </row>
    <row r="99" spans="1:10">
      <c r="B99" s="8">
        <f t="shared" si="2"/>
        <v>0.94000000000000061</v>
      </c>
    </row>
    <row r="100" spans="1:10">
      <c r="B100" s="8">
        <f t="shared" si="2"/>
        <v>0.95000000000000062</v>
      </c>
    </row>
    <row r="101" spans="1:10">
      <c r="B101" s="8">
        <f t="shared" si="2"/>
        <v>0.96000000000000063</v>
      </c>
    </row>
    <row r="102" spans="1:10">
      <c r="B102" s="8">
        <f t="shared" si="2"/>
        <v>0.97000000000000064</v>
      </c>
    </row>
    <row r="103" spans="1:10">
      <c r="B103" s="8">
        <f t="shared" si="2"/>
        <v>0.98000000000000065</v>
      </c>
    </row>
    <row r="104" spans="1:10">
      <c r="B104" s="8">
        <f t="shared" si="2"/>
        <v>0.99000000000000066</v>
      </c>
    </row>
    <row r="105" spans="1:10">
      <c r="B105" s="30">
        <f t="shared" si="2"/>
        <v>1.0000000000000007</v>
      </c>
    </row>
    <row r="106" spans="1:10">
      <c r="B106" s="31"/>
    </row>
    <row r="107" spans="1:10" s="1" customFormat="1">
      <c r="A107" s="1" t="s">
        <v>424</v>
      </c>
      <c r="B107" s="5"/>
      <c r="C107" s="5"/>
      <c r="D107" s="5"/>
      <c r="E107" s="5"/>
      <c r="F107" s="6"/>
    </row>
    <row r="108" spans="1:10">
      <c r="B108" s="31"/>
    </row>
    <row r="109" spans="1:10" ht="15">
      <c r="B109" s="179" t="s">
        <v>425</v>
      </c>
      <c r="C109" s="179"/>
      <c r="D109" s="179"/>
      <c r="E109" s="179" t="s">
        <v>426</v>
      </c>
      <c r="F109" s="179"/>
      <c r="G109" s="179"/>
      <c r="H109" s="179" t="s">
        <v>427</v>
      </c>
      <c r="I109" s="179"/>
      <c r="J109" s="179"/>
    </row>
    <row r="110" spans="1:10" ht="15" customHeight="1">
      <c r="B110" s="184" t="s">
        <v>133</v>
      </c>
      <c r="C110" s="184"/>
      <c r="D110" s="184"/>
      <c r="E110" s="185" t="s">
        <v>134</v>
      </c>
      <c r="F110" s="186"/>
      <c r="G110" s="187"/>
      <c r="H110" s="184" t="s">
        <v>135</v>
      </c>
      <c r="I110" s="184"/>
      <c r="J110" s="184"/>
    </row>
    <row r="111" spans="1:10">
      <c r="B111" s="32">
        <v>0</v>
      </c>
      <c r="C111" s="32" t="s">
        <v>428</v>
      </c>
      <c r="D111" s="24">
        <v>0.5</v>
      </c>
      <c r="E111" s="32">
        <v>0</v>
      </c>
      <c r="F111" s="33" t="s">
        <v>429</v>
      </c>
      <c r="G111" s="34">
        <v>0</v>
      </c>
      <c r="H111" s="32">
        <v>0</v>
      </c>
      <c r="I111" s="32" t="s">
        <v>430</v>
      </c>
      <c r="J111" s="34">
        <v>0.2</v>
      </c>
    </row>
    <row r="112" spans="1:10">
      <c r="B112" s="32">
        <v>0.5</v>
      </c>
      <c r="C112" s="32" t="s">
        <v>431</v>
      </c>
      <c r="D112" s="24">
        <v>0.75</v>
      </c>
      <c r="E112" s="32">
        <v>0.5</v>
      </c>
      <c r="F112" s="33" t="s">
        <v>432</v>
      </c>
      <c r="G112" s="34">
        <v>0.03</v>
      </c>
      <c r="H112" s="32">
        <v>0.5</v>
      </c>
      <c r="I112" s="32" t="s">
        <v>433</v>
      </c>
      <c r="J112" s="34">
        <v>0.35</v>
      </c>
    </row>
    <row r="113" spans="1:10">
      <c r="B113" s="32">
        <v>0.75</v>
      </c>
      <c r="C113" s="32" t="s">
        <v>434</v>
      </c>
      <c r="D113" s="24">
        <v>1</v>
      </c>
      <c r="E113" s="32">
        <v>0.75</v>
      </c>
      <c r="F113" s="33" t="s">
        <v>435</v>
      </c>
      <c r="G113" s="34">
        <v>7.0000000000000007E-2</v>
      </c>
      <c r="H113" s="32">
        <v>0.75</v>
      </c>
      <c r="I113" s="32" t="s">
        <v>436</v>
      </c>
      <c r="J113" s="34">
        <v>0.5</v>
      </c>
    </row>
    <row r="114" spans="1:10">
      <c r="B114" s="32">
        <v>1</v>
      </c>
      <c r="C114" s="32" t="s">
        <v>437</v>
      </c>
      <c r="D114" s="24">
        <v>1.25</v>
      </c>
      <c r="E114" s="32">
        <v>1</v>
      </c>
      <c r="F114" s="33" t="s">
        <v>438</v>
      </c>
      <c r="G114" s="34">
        <v>0.12</v>
      </c>
      <c r="H114" s="32">
        <v>1</v>
      </c>
      <c r="I114" s="32" t="s">
        <v>439</v>
      </c>
      <c r="J114" s="34">
        <v>0.65</v>
      </c>
    </row>
    <row r="115" spans="1:10">
      <c r="B115" s="32">
        <v>1.25</v>
      </c>
      <c r="C115" s="168" t="s">
        <v>440</v>
      </c>
      <c r="D115" s="24">
        <v>2</v>
      </c>
      <c r="E115" s="32">
        <v>1.25</v>
      </c>
      <c r="F115" s="169" t="s">
        <v>441</v>
      </c>
      <c r="G115" s="34">
        <v>0.2</v>
      </c>
      <c r="H115" s="32">
        <v>1.25</v>
      </c>
      <c r="I115" s="168" t="s">
        <v>442</v>
      </c>
      <c r="J115" s="34">
        <v>0.8</v>
      </c>
    </row>
    <row r="116" spans="1:10">
      <c r="B116" s="32">
        <v>1.5</v>
      </c>
      <c r="C116" s="32" t="s">
        <v>443</v>
      </c>
      <c r="D116" s="24"/>
      <c r="E116" s="32">
        <v>1.5</v>
      </c>
      <c r="F116" s="33" t="s">
        <v>444</v>
      </c>
      <c r="G116" s="35"/>
      <c r="H116" s="32">
        <v>1.5</v>
      </c>
      <c r="I116" s="32" t="s">
        <v>445</v>
      </c>
      <c r="J116" s="35"/>
    </row>
    <row r="119" spans="1:10" s="1" customFormat="1">
      <c r="A119" s="1" t="s">
        <v>446</v>
      </c>
      <c r="B119" s="5"/>
      <c r="C119" s="5"/>
      <c r="D119" s="5"/>
      <c r="E119" s="5"/>
      <c r="F119" s="6"/>
    </row>
    <row r="121" spans="1:10">
      <c r="B121" s="3" t="s">
        <v>447</v>
      </c>
      <c r="G121" s="3" t="s">
        <v>448</v>
      </c>
      <c r="H121" s="3"/>
      <c r="I121" s="3"/>
    </row>
    <row r="122" spans="1:10">
      <c r="G122" s="3"/>
      <c r="H122" s="3"/>
      <c r="I122" s="3"/>
    </row>
    <row r="123" spans="1:10">
      <c r="B123" s="36" t="s">
        <v>449</v>
      </c>
      <c r="C123" s="36" t="s">
        <v>450</v>
      </c>
      <c r="D123" s="36" t="s">
        <v>451</v>
      </c>
      <c r="G123" s="36" t="s">
        <v>449</v>
      </c>
      <c r="H123" s="36" t="s">
        <v>450</v>
      </c>
      <c r="I123" s="36" t="s">
        <v>451</v>
      </c>
    </row>
    <row r="124" spans="1:10">
      <c r="B124" s="32">
        <v>0</v>
      </c>
      <c r="C124" s="37"/>
      <c r="D124" s="37"/>
      <c r="G124" s="32">
        <v>0</v>
      </c>
      <c r="H124" s="37"/>
      <c r="I124" s="37"/>
    </row>
    <row r="125" spans="1:10">
      <c r="B125" s="32">
        <v>0.1</v>
      </c>
      <c r="C125" s="37"/>
      <c r="D125" s="37"/>
      <c r="G125" s="32">
        <v>0.1</v>
      </c>
      <c r="H125" s="37"/>
      <c r="I125" s="37"/>
    </row>
    <row r="126" spans="1:10">
      <c r="B126" s="32">
        <v>0.2</v>
      </c>
      <c r="C126" s="37"/>
      <c r="D126" s="37"/>
      <c r="G126" s="32">
        <v>0.2</v>
      </c>
      <c r="H126" s="37"/>
      <c r="I126" s="37"/>
    </row>
    <row r="127" spans="1:10">
      <c r="B127" s="32">
        <v>0.3</v>
      </c>
      <c r="C127" s="37"/>
      <c r="D127" s="37"/>
      <c r="G127" s="32">
        <v>0.3</v>
      </c>
      <c r="H127" s="37"/>
      <c r="I127" s="37"/>
    </row>
    <row r="128" spans="1:10">
      <c r="B128" s="32">
        <v>0.4</v>
      </c>
      <c r="C128" s="37"/>
      <c r="D128" s="37"/>
      <c r="G128" s="32">
        <v>0.4</v>
      </c>
      <c r="H128" s="37"/>
      <c r="I128" s="37"/>
    </row>
    <row r="129" spans="2:18">
      <c r="B129" s="32">
        <v>0.5</v>
      </c>
      <c r="C129" s="37"/>
      <c r="D129" s="37"/>
      <c r="G129" s="32">
        <v>0.5</v>
      </c>
      <c r="H129" s="37"/>
      <c r="I129" s="37"/>
    </row>
    <row r="130" spans="2:18">
      <c r="B130" s="32">
        <v>0.6</v>
      </c>
      <c r="C130" s="37"/>
      <c r="D130" s="37"/>
      <c r="G130" s="32">
        <v>0.6</v>
      </c>
      <c r="H130" s="37"/>
      <c r="I130" s="37"/>
    </row>
    <row r="131" spans="2:18">
      <c r="B131" s="32">
        <v>0.7</v>
      </c>
      <c r="C131" s="37"/>
      <c r="D131" s="37"/>
      <c r="G131" s="32">
        <v>0.7</v>
      </c>
      <c r="H131" s="37"/>
      <c r="I131" s="37"/>
    </row>
    <row r="132" spans="2:18">
      <c r="B132" s="32">
        <v>0.8</v>
      </c>
      <c r="C132" s="37"/>
      <c r="D132" s="37"/>
      <c r="G132" s="32">
        <v>0.8</v>
      </c>
      <c r="H132" s="37"/>
      <c r="I132" s="37"/>
    </row>
    <row r="133" spans="2:18">
      <c r="B133" s="32">
        <v>0.9</v>
      </c>
      <c r="C133" s="37"/>
      <c r="D133" s="37"/>
      <c r="G133" s="32">
        <v>0.9</v>
      </c>
      <c r="H133" s="37"/>
      <c r="I133" s="37"/>
    </row>
    <row r="134" spans="2:18">
      <c r="B134" s="32">
        <v>1</v>
      </c>
      <c r="C134" s="37"/>
      <c r="D134" s="37"/>
      <c r="G134" s="32">
        <v>1</v>
      </c>
      <c r="H134" s="37"/>
      <c r="I134" s="37"/>
    </row>
    <row r="135" spans="2:18">
      <c r="B135" s="32">
        <v>1.1000000000000001</v>
      </c>
      <c r="C135" s="37"/>
      <c r="D135" s="37"/>
      <c r="G135" s="32">
        <v>1.1000000000000001</v>
      </c>
      <c r="H135" s="37"/>
      <c r="I135" s="37"/>
    </row>
    <row r="136" spans="2:18">
      <c r="B136" s="32">
        <v>1.2</v>
      </c>
      <c r="C136" s="37"/>
      <c r="D136" s="37"/>
      <c r="G136" s="32">
        <v>1.2</v>
      </c>
      <c r="H136" s="37"/>
      <c r="I136" s="37"/>
    </row>
    <row r="137" spans="2:18">
      <c r="B137" s="32">
        <v>1.3</v>
      </c>
      <c r="C137" s="37"/>
      <c r="D137" s="37"/>
      <c r="G137" s="32">
        <v>1.3</v>
      </c>
      <c r="H137" s="37"/>
      <c r="I137" s="37"/>
    </row>
    <row r="138" spans="2:18">
      <c r="B138" s="32">
        <v>1.4</v>
      </c>
      <c r="C138" s="37"/>
      <c r="D138" s="37"/>
      <c r="G138" s="32">
        <v>1.4</v>
      </c>
      <c r="H138" s="37"/>
      <c r="I138" s="37"/>
    </row>
    <row r="139" spans="2:18">
      <c r="B139" s="32">
        <v>1.5</v>
      </c>
      <c r="C139" s="37"/>
      <c r="D139" s="37"/>
      <c r="G139" s="32">
        <v>1.5</v>
      </c>
      <c r="H139" s="37"/>
      <c r="I139" s="37"/>
    </row>
    <row r="142" spans="2:18">
      <c r="O142" s="22"/>
      <c r="P142" s="22"/>
      <c r="Q142" s="22"/>
      <c r="R142" s="22"/>
    </row>
    <row r="143" spans="2:18">
      <c r="O143" s="22"/>
      <c r="P143" s="22"/>
      <c r="Q143" s="22"/>
      <c r="R143" s="22"/>
    </row>
    <row r="144" spans="2:18">
      <c r="O144" s="22"/>
      <c r="P144" s="22"/>
      <c r="Q144" s="22"/>
      <c r="R144" s="22"/>
    </row>
    <row r="145" spans="15:18">
      <c r="O145" s="22"/>
      <c r="P145" s="22"/>
      <c r="Q145" s="22"/>
      <c r="R145" s="22"/>
    </row>
    <row r="146" spans="15:18">
      <c r="O146" s="22"/>
      <c r="P146" s="22"/>
      <c r="Q146" s="22"/>
      <c r="R146" s="22"/>
    </row>
    <row r="147" spans="15:18">
      <c r="O147" s="22"/>
      <c r="P147" s="22"/>
      <c r="Q147" s="22"/>
      <c r="R147" s="22"/>
    </row>
    <row r="148" spans="15:18">
      <c r="O148" s="22"/>
      <c r="P148" s="22"/>
      <c r="Q148" s="22"/>
      <c r="R148" s="22"/>
    </row>
    <row r="149" spans="15:18">
      <c r="O149" s="22"/>
      <c r="P149" s="22"/>
      <c r="Q149" s="22"/>
      <c r="R149" s="22"/>
    </row>
    <row r="150" spans="15:18">
      <c r="O150" s="22"/>
      <c r="P150" s="22"/>
      <c r="Q150" s="22"/>
      <c r="R150" s="22"/>
    </row>
    <row r="151" spans="15:18">
      <c r="O151" s="22"/>
      <c r="P151" s="22"/>
      <c r="Q151" s="22"/>
      <c r="R151" s="22"/>
    </row>
    <row r="152" spans="15:18">
      <c r="O152" s="22"/>
      <c r="P152" s="22"/>
      <c r="Q152" s="22"/>
      <c r="R152" s="22"/>
    </row>
    <row r="153" spans="15:18">
      <c r="O153" s="22"/>
      <c r="P153" s="22"/>
      <c r="Q153" s="22"/>
      <c r="R153" s="22"/>
    </row>
    <row r="154" spans="15:18">
      <c r="O154" s="22"/>
      <c r="P154" s="22"/>
      <c r="Q154" s="22"/>
      <c r="R154" s="22"/>
    </row>
    <row r="155" spans="15:18">
      <c r="O155" s="22"/>
      <c r="P155" s="22"/>
      <c r="Q155" s="22"/>
      <c r="R155" s="22"/>
    </row>
    <row r="156" spans="15:18">
      <c r="O156" s="22"/>
      <c r="P156" s="22"/>
      <c r="Q156" s="22"/>
      <c r="R156" s="22"/>
    </row>
    <row r="157" spans="15:18">
      <c r="O157" s="22"/>
      <c r="P157" s="22"/>
      <c r="Q157" s="22"/>
      <c r="R157" s="22"/>
    </row>
    <row r="158" spans="15:18">
      <c r="O158" s="22"/>
      <c r="P158" s="22"/>
      <c r="Q158" s="22"/>
      <c r="R158" s="22"/>
    </row>
    <row r="159" spans="15:18">
      <c r="O159" s="22"/>
      <c r="P159" s="22"/>
      <c r="Q159" s="22"/>
      <c r="R159" s="22"/>
    </row>
    <row r="160" spans="15:18">
      <c r="O160" s="22"/>
      <c r="P160" s="22"/>
      <c r="Q160" s="22"/>
      <c r="R160" s="22"/>
    </row>
  </sheetData>
  <sortState ref="B142:F160">
    <sortCondition ref="F142:F160"/>
  </sortState>
  <mergeCells count="14">
    <mergeCell ref="B110:D110"/>
    <mergeCell ref="E110:G110"/>
    <mergeCell ref="H110:J110"/>
    <mergeCell ref="AN4:AO4"/>
    <mergeCell ref="AQ4:AR4"/>
    <mergeCell ref="AT4:AU4"/>
    <mergeCell ref="B109:D109"/>
    <mergeCell ref="E109:G109"/>
    <mergeCell ref="H109:J109"/>
    <mergeCell ref="D4:E4"/>
    <mergeCell ref="L4:M4"/>
    <mergeCell ref="S4:T4"/>
    <mergeCell ref="V4:W4"/>
    <mergeCell ref="Y4:Z4"/>
  </mergeCells>
  <conditionalFormatting sqref="B5:B105">
    <cfRule type="colorScale" priority="5">
      <colorScale>
        <cfvo type="min"/>
        <cfvo type="percentile" val="50"/>
        <cfvo type="max"/>
        <color rgb="FF63BE7B"/>
        <color rgb="FFFFEB84"/>
        <color rgb="FFF8696B"/>
      </colorScale>
    </cfRule>
  </conditionalFormatting>
  <conditionalFormatting sqref="B111:B116">
    <cfRule type="colorScale" priority="3">
      <colorScale>
        <cfvo type="min"/>
        <cfvo type="percentile" val="50"/>
        <cfvo type="max"/>
        <color rgb="FFF8696B"/>
        <color rgb="FFFFEB84"/>
        <color rgb="FF63BE7B"/>
      </colorScale>
    </cfRule>
  </conditionalFormatting>
  <conditionalFormatting sqref="E111:E116">
    <cfRule type="colorScale" priority="2">
      <colorScale>
        <cfvo type="min"/>
        <cfvo type="percentile" val="50"/>
        <cfvo type="max"/>
        <color rgb="FFF8696B"/>
        <color rgb="FFFFEB84"/>
        <color rgb="FF63BE7B"/>
      </colorScale>
    </cfRule>
  </conditionalFormatting>
  <conditionalFormatting sqref="H111:H11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8D200-B6D0-4ABF-ACC9-33B296977912}">
  <dimension ref="A1:AI1261"/>
  <sheetViews>
    <sheetView topLeftCell="A1230" workbookViewId="0">
      <selection activeCell="C1242" sqref="C1242"/>
    </sheetView>
  </sheetViews>
  <sheetFormatPr baseColWidth="10" defaultRowHeight="12.75"/>
  <cols>
    <col min="1" max="1" width="13.42578125" style="216" customWidth="1"/>
    <col min="2" max="2" width="13.42578125" style="217" customWidth="1"/>
    <col min="3" max="3" width="17.5703125" style="217" bestFit="1" customWidth="1"/>
    <col min="4" max="5" width="11.42578125" style="216"/>
    <col min="6" max="6" width="31.28515625" style="216" customWidth="1"/>
    <col min="7" max="13" width="11.42578125" style="216"/>
    <col min="14" max="14" width="16.5703125" style="216" bestFit="1" customWidth="1"/>
    <col min="15" max="16384" width="11.42578125" style="216"/>
  </cols>
  <sheetData>
    <row r="1" spans="1:35">
      <c r="A1" s="216" t="s">
        <v>2057</v>
      </c>
      <c r="C1" s="217" t="s">
        <v>2057</v>
      </c>
      <c r="D1" s="218">
        <v>45857</v>
      </c>
      <c r="E1" s="216">
        <v>24</v>
      </c>
      <c r="F1" s="216" t="s">
        <v>664</v>
      </c>
      <c r="G1" s="216">
        <v>38246770</v>
      </c>
      <c r="H1" s="216">
        <v>41653179</v>
      </c>
      <c r="I1" s="216">
        <v>51621632</v>
      </c>
      <c r="K1" s="216" t="s">
        <v>2933</v>
      </c>
      <c r="L1" s="216" t="s">
        <v>2934</v>
      </c>
      <c r="M1" s="216" t="s">
        <v>2935</v>
      </c>
      <c r="N1" s="216">
        <v>0</v>
      </c>
      <c r="Q1" s="216" t="s">
        <v>2057</v>
      </c>
      <c r="AI1" s="218"/>
    </row>
    <row r="2" spans="1:35">
      <c r="A2" s="216" t="s">
        <v>1607</v>
      </c>
      <c r="C2" s="217" t="s">
        <v>1607</v>
      </c>
      <c r="D2" s="218">
        <v>45856</v>
      </c>
      <c r="E2" s="216">
        <v>15</v>
      </c>
      <c r="F2" s="216" t="s">
        <v>373</v>
      </c>
      <c r="G2" s="216">
        <v>35754115</v>
      </c>
      <c r="H2" s="216">
        <v>52123428</v>
      </c>
      <c r="I2" s="216">
        <v>57885365</v>
      </c>
      <c r="K2" s="216" t="s">
        <v>2936</v>
      </c>
      <c r="L2" s="216" t="s">
        <v>2934</v>
      </c>
      <c r="M2" s="216" t="s">
        <v>2937</v>
      </c>
      <c r="N2" s="216">
        <v>1</v>
      </c>
      <c r="Q2" s="216" t="s">
        <v>1607</v>
      </c>
      <c r="AB2" s="218"/>
      <c r="AI2" s="218"/>
    </row>
    <row r="3" spans="1:35">
      <c r="A3" s="216" t="s">
        <v>1385</v>
      </c>
      <c r="B3" s="217" t="s">
        <v>2938</v>
      </c>
      <c r="C3" s="217" t="s">
        <v>1385</v>
      </c>
      <c r="D3" s="218">
        <v>45863</v>
      </c>
      <c r="E3" s="216">
        <v>30</v>
      </c>
      <c r="F3" s="216" t="s">
        <v>253</v>
      </c>
      <c r="G3" s="216" t="s">
        <v>2939</v>
      </c>
      <c r="K3" s="216" t="s">
        <v>2940</v>
      </c>
      <c r="L3" s="216" t="s">
        <v>2934</v>
      </c>
      <c r="M3" s="216" t="s">
        <v>2935</v>
      </c>
      <c r="N3" s="216">
        <v>0</v>
      </c>
      <c r="Q3" s="216" t="s">
        <v>1385</v>
      </c>
    </row>
    <row r="4" spans="1:35">
      <c r="B4" s="217" t="s">
        <v>2938</v>
      </c>
      <c r="D4" s="218"/>
      <c r="E4" s="216">
        <v>2</v>
      </c>
      <c r="F4" s="216" t="s">
        <v>2941</v>
      </c>
      <c r="G4" s="216">
        <v>41803468</v>
      </c>
      <c r="H4" s="216">
        <v>35584525</v>
      </c>
      <c r="I4" s="216">
        <v>22959680</v>
      </c>
      <c r="K4" s="216" t="s">
        <v>2942</v>
      </c>
      <c r="L4" s="216" t="s">
        <v>417</v>
      </c>
      <c r="M4" s="216" t="s">
        <v>2937</v>
      </c>
      <c r="N4" s="216">
        <v>0</v>
      </c>
    </row>
    <row r="5" spans="1:35">
      <c r="A5" s="216" t="s">
        <v>1333</v>
      </c>
      <c r="B5" s="217" t="s">
        <v>2938</v>
      </c>
      <c r="C5" s="217" t="s">
        <v>1333</v>
      </c>
      <c r="D5" s="218">
        <v>45863</v>
      </c>
      <c r="E5" s="216">
        <v>30</v>
      </c>
      <c r="F5" s="216" t="s">
        <v>2943</v>
      </c>
      <c r="G5" s="216">
        <v>44683415</v>
      </c>
      <c r="H5" s="216">
        <v>66618785</v>
      </c>
      <c r="I5" s="216">
        <v>34977767</v>
      </c>
      <c r="K5" s="216" t="s">
        <v>2944</v>
      </c>
      <c r="L5" s="216" t="s">
        <v>2934</v>
      </c>
      <c r="M5" s="216" t="s">
        <v>2935</v>
      </c>
      <c r="N5" s="216">
        <v>0</v>
      </c>
      <c r="Q5" s="216" t="s">
        <v>1333</v>
      </c>
    </row>
    <row r="6" spans="1:35">
      <c r="A6" s="216" t="s">
        <v>1501</v>
      </c>
      <c r="B6" s="217" t="s">
        <v>2938</v>
      </c>
      <c r="C6" s="216" t="s">
        <v>1501</v>
      </c>
      <c r="D6" s="218">
        <v>45579</v>
      </c>
      <c r="E6" s="216">
        <v>20</v>
      </c>
      <c r="F6" s="216" t="s">
        <v>2945</v>
      </c>
      <c r="G6" s="216">
        <v>30619637</v>
      </c>
      <c r="H6" s="216">
        <v>22985875</v>
      </c>
      <c r="I6" s="216">
        <v>47397077</v>
      </c>
      <c r="J6" s="216">
        <v>33126995</v>
      </c>
      <c r="K6" s="216" t="s">
        <v>2946</v>
      </c>
      <c r="L6" s="216" t="s">
        <v>2947</v>
      </c>
      <c r="M6" s="216" t="s">
        <v>2937</v>
      </c>
      <c r="N6" s="216">
        <v>8</v>
      </c>
      <c r="Q6" s="216" t="s">
        <v>1501</v>
      </c>
    </row>
    <row r="7" spans="1:35">
      <c r="A7" s="216" t="s">
        <v>1557</v>
      </c>
      <c r="B7" s="217" t="s">
        <v>2938</v>
      </c>
      <c r="C7" s="217" t="s">
        <v>1557</v>
      </c>
      <c r="D7" s="218">
        <v>45827</v>
      </c>
      <c r="E7" s="216">
        <v>20</v>
      </c>
      <c r="F7" s="216" t="s">
        <v>2948</v>
      </c>
      <c r="G7" s="216">
        <v>40933878</v>
      </c>
      <c r="H7" s="216">
        <v>23361428</v>
      </c>
      <c r="I7" s="216">
        <v>46251611</v>
      </c>
      <c r="K7" s="216" t="s">
        <v>2949</v>
      </c>
      <c r="L7" s="216" t="s">
        <v>2947</v>
      </c>
      <c r="M7" s="216" t="s">
        <v>2937</v>
      </c>
      <c r="N7" s="216">
        <v>5</v>
      </c>
      <c r="Q7" s="216" t="s">
        <v>1557</v>
      </c>
    </row>
    <row r="8" spans="1:35">
      <c r="A8" s="216">
        <v>1010214103980</v>
      </c>
      <c r="B8" s="217" t="s">
        <v>2938</v>
      </c>
      <c r="C8" s="217" t="s">
        <v>1341</v>
      </c>
      <c r="D8" s="218">
        <v>45871</v>
      </c>
      <c r="E8" s="216">
        <v>7</v>
      </c>
      <c r="F8" s="216" t="s">
        <v>2950</v>
      </c>
      <c r="G8" s="216">
        <v>30432346</v>
      </c>
      <c r="H8" s="216">
        <v>66105482</v>
      </c>
      <c r="I8" s="216">
        <v>30926763</v>
      </c>
      <c r="K8" s="216" t="s">
        <v>2951</v>
      </c>
      <c r="L8" s="216" t="s">
        <v>2934</v>
      </c>
      <c r="M8" s="216" t="s">
        <v>2935</v>
      </c>
      <c r="N8" s="216">
        <v>0</v>
      </c>
      <c r="Q8" s="216" t="s">
        <v>1341</v>
      </c>
    </row>
    <row r="9" spans="1:35">
      <c r="A9" s="216" t="s">
        <v>1547</v>
      </c>
      <c r="B9" s="217" t="s">
        <v>2938</v>
      </c>
      <c r="C9" s="217" t="s">
        <v>1547</v>
      </c>
      <c r="D9" s="218">
        <v>45827</v>
      </c>
      <c r="E9" s="216">
        <v>8</v>
      </c>
      <c r="F9" s="216" t="s">
        <v>2952</v>
      </c>
      <c r="G9" s="216">
        <v>37580749</v>
      </c>
      <c r="H9" s="216">
        <v>59227226</v>
      </c>
      <c r="I9" s="216">
        <v>47175255</v>
      </c>
      <c r="J9" s="216">
        <v>36289873</v>
      </c>
      <c r="K9" s="216" t="s">
        <v>2953</v>
      </c>
      <c r="L9" s="216" t="s">
        <v>2947</v>
      </c>
      <c r="M9" s="216" t="s">
        <v>2937</v>
      </c>
      <c r="N9" s="216">
        <v>11</v>
      </c>
      <c r="Q9" s="216" t="s">
        <v>1547</v>
      </c>
    </row>
    <row r="10" spans="1:35">
      <c r="A10" s="216" t="s">
        <v>2954</v>
      </c>
      <c r="B10" s="217" t="s">
        <v>2938</v>
      </c>
      <c r="C10" s="217" t="s">
        <v>2954</v>
      </c>
      <c r="D10" s="218">
        <v>45827</v>
      </c>
      <c r="E10" s="216">
        <v>4</v>
      </c>
      <c r="F10" s="216" t="s">
        <v>2952</v>
      </c>
      <c r="G10" s="216">
        <v>37580749</v>
      </c>
      <c r="H10" s="216">
        <v>58651108</v>
      </c>
      <c r="I10" s="216">
        <v>47175255</v>
      </c>
      <c r="K10" s="216" t="s">
        <v>2953</v>
      </c>
      <c r="L10" s="216" t="s">
        <v>2947</v>
      </c>
      <c r="M10" s="216" t="s">
        <v>2937</v>
      </c>
      <c r="N10" s="216">
        <v>12</v>
      </c>
      <c r="Q10" s="216" t="s">
        <v>2954</v>
      </c>
    </row>
    <row r="11" spans="1:35">
      <c r="A11" s="216" t="s">
        <v>2955</v>
      </c>
      <c r="B11" s="217" t="s">
        <v>2938</v>
      </c>
      <c r="C11" s="217" t="s">
        <v>2955</v>
      </c>
      <c r="D11" s="218">
        <v>45862</v>
      </c>
      <c r="E11" s="216">
        <v>29</v>
      </c>
      <c r="F11" s="216" t="s">
        <v>2956</v>
      </c>
      <c r="G11" s="216">
        <v>44404080</v>
      </c>
      <c r="H11" s="216">
        <v>58414778</v>
      </c>
      <c r="K11" s="216" t="s">
        <v>2957</v>
      </c>
      <c r="L11" s="216" t="s">
        <v>2934</v>
      </c>
      <c r="M11" s="216" t="s">
        <v>2935</v>
      </c>
      <c r="N11" s="216">
        <v>0</v>
      </c>
      <c r="Q11" s="216" t="s">
        <v>2955</v>
      </c>
    </row>
    <row r="12" spans="1:35">
      <c r="A12" s="216" t="s">
        <v>2958</v>
      </c>
      <c r="B12" s="217" t="s">
        <v>2938</v>
      </c>
      <c r="C12" s="217" t="s">
        <v>2958</v>
      </c>
      <c r="D12" s="218">
        <v>45858</v>
      </c>
      <c r="E12" s="216">
        <v>20</v>
      </c>
      <c r="F12" s="216" t="s">
        <v>2959</v>
      </c>
      <c r="G12" s="216">
        <v>32685804</v>
      </c>
      <c r="H12" s="216">
        <v>66376115</v>
      </c>
      <c r="K12" s="216" t="s">
        <v>2960</v>
      </c>
      <c r="L12" s="216" t="s">
        <v>2934</v>
      </c>
      <c r="M12" s="216" t="s">
        <v>2935</v>
      </c>
      <c r="N12" s="216">
        <v>0</v>
      </c>
      <c r="Q12" s="216" t="s">
        <v>2958</v>
      </c>
    </row>
    <row r="13" spans="1:35">
      <c r="A13" s="216" t="s">
        <v>1278</v>
      </c>
      <c r="B13" s="217" t="s">
        <v>2938</v>
      </c>
      <c r="C13" s="217" t="s">
        <v>1278</v>
      </c>
      <c r="D13" s="218"/>
      <c r="E13" s="216">
        <v>20</v>
      </c>
      <c r="F13" s="216" t="s">
        <v>2961</v>
      </c>
      <c r="G13" s="216">
        <v>30781777</v>
      </c>
      <c r="H13" s="216">
        <v>41287953</v>
      </c>
      <c r="I13" s="216">
        <v>66352499</v>
      </c>
      <c r="K13" s="216" t="s">
        <v>2962</v>
      </c>
      <c r="L13" s="216" t="s">
        <v>2947</v>
      </c>
      <c r="M13" s="216" t="s">
        <v>2935</v>
      </c>
      <c r="N13" s="216">
        <v>0</v>
      </c>
      <c r="Q13" s="216" t="s">
        <v>1278</v>
      </c>
    </row>
    <row r="14" spans="1:35">
      <c r="A14" s="216" t="s">
        <v>1609</v>
      </c>
      <c r="B14" s="217" t="s">
        <v>2938</v>
      </c>
      <c r="C14" s="217" t="s">
        <v>1609</v>
      </c>
      <c r="D14" s="218">
        <v>45827</v>
      </c>
      <c r="E14" s="216">
        <v>10</v>
      </c>
      <c r="F14" s="216" t="s">
        <v>2963</v>
      </c>
      <c r="G14" s="216" t="s">
        <v>2964</v>
      </c>
      <c r="H14" s="216">
        <v>24370227</v>
      </c>
      <c r="I14" s="216" t="s">
        <v>2965</v>
      </c>
      <c r="K14" s="216" t="s">
        <v>2966</v>
      </c>
      <c r="L14" s="216" t="s">
        <v>2947</v>
      </c>
      <c r="M14" s="216" t="s">
        <v>2937</v>
      </c>
      <c r="N14" s="216">
        <v>10</v>
      </c>
      <c r="Q14" s="216" t="s">
        <v>1609</v>
      </c>
    </row>
    <row r="15" spans="1:35">
      <c r="A15" s="216" t="s">
        <v>1429</v>
      </c>
      <c r="B15" s="217" t="s">
        <v>2938</v>
      </c>
      <c r="C15" s="217" t="s">
        <v>1429</v>
      </c>
      <c r="D15" s="218">
        <v>45857</v>
      </c>
      <c r="E15" s="216">
        <v>24</v>
      </c>
      <c r="F15" s="216" t="s">
        <v>2967</v>
      </c>
      <c r="G15" s="216">
        <v>30926763</v>
      </c>
      <c r="H15" s="216">
        <v>66105482</v>
      </c>
      <c r="I15" s="216">
        <v>30432346</v>
      </c>
      <c r="K15" s="216" t="s">
        <v>2968</v>
      </c>
      <c r="L15" s="216" t="s">
        <v>2934</v>
      </c>
      <c r="M15" s="216" t="s">
        <v>2935</v>
      </c>
      <c r="N15" s="216">
        <v>0</v>
      </c>
      <c r="Q15" s="216" t="s">
        <v>1429</v>
      </c>
    </row>
    <row r="16" spans="1:35">
      <c r="A16" s="216" t="s">
        <v>1601</v>
      </c>
      <c r="B16" s="217" t="s">
        <v>2938</v>
      </c>
      <c r="C16" s="217" t="s">
        <v>1601</v>
      </c>
      <c r="D16" s="218">
        <v>45572</v>
      </c>
      <c r="E16" s="216">
        <v>20</v>
      </c>
      <c r="F16" s="216" t="s">
        <v>2969</v>
      </c>
      <c r="G16" s="216">
        <v>42201081</v>
      </c>
      <c r="H16" s="216">
        <v>23098825</v>
      </c>
      <c r="I16" s="216">
        <v>47309800</v>
      </c>
      <c r="K16" s="216" t="s">
        <v>2970</v>
      </c>
      <c r="L16" s="216" t="s">
        <v>2947</v>
      </c>
      <c r="M16" s="216" t="s">
        <v>2937</v>
      </c>
      <c r="N16" s="216">
        <v>1</v>
      </c>
      <c r="Q16" s="216" t="s">
        <v>1601</v>
      </c>
    </row>
    <row r="17" spans="1:17">
      <c r="A17" s="216" t="s">
        <v>2971</v>
      </c>
      <c r="B17" s="217" t="s">
        <v>2938</v>
      </c>
      <c r="C17" s="217" t="s">
        <v>2971</v>
      </c>
      <c r="D17" s="218"/>
      <c r="F17" s="216" t="s">
        <v>2972</v>
      </c>
      <c r="G17" s="216">
        <v>40343866</v>
      </c>
      <c r="K17" s="216" t="s">
        <v>2973</v>
      </c>
      <c r="L17" s="216" t="s">
        <v>2934</v>
      </c>
      <c r="M17" s="216" t="s">
        <v>2935</v>
      </c>
      <c r="N17" s="216">
        <v>0</v>
      </c>
      <c r="Q17" s="216" t="s">
        <v>2971</v>
      </c>
    </row>
    <row r="18" spans="1:17">
      <c r="A18" s="216" t="s">
        <v>2974</v>
      </c>
      <c r="B18" s="217" t="s">
        <v>2938</v>
      </c>
      <c r="C18" s="217" t="s">
        <v>1397</v>
      </c>
      <c r="D18" s="218" t="s">
        <v>2975</v>
      </c>
      <c r="E18" s="216">
        <v>20</v>
      </c>
      <c r="F18" s="216" t="s">
        <v>259</v>
      </c>
      <c r="G18" s="216">
        <v>43234642</v>
      </c>
      <c r="K18" s="216" t="s">
        <v>2976</v>
      </c>
      <c r="L18" s="216" t="s">
        <v>2934</v>
      </c>
      <c r="M18" s="216" t="s">
        <v>2935</v>
      </c>
      <c r="N18" s="216">
        <v>0</v>
      </c>
      <c r="Q18" s="216" t="s">
        <v>1397</v>
      </c>
    </row>
    <row r="19" spans="1:17">
      <c r="A19" s="216" t="s">
        <v>1525</v>
      </c>
      <c r="B19" s="217" t="s">
        <v>2938</v>
      </c>
      <c r="C19" s="217" t="s">
        <v>1525</v>
      </c>
      <c r="D19" s="218">
        <v>45587</v>
      </c>
      <c r="E19" s="216">
        <v>30</v>
      </c>
      <c r="F19" s="216" t="s">
        <v>2977</v>
      </c>
      <c r="G19" s="216">
        <v>54604964</v>
      </c>
      <c r="H19" s="216">
        <v>51126999</v>
      </c>
      <c r="I19" s="216">
        <v>54604994</v>
      </c>
      <c r="K19" s="216" t="s">
        <v>2978</v>
      </c>
      <c r="L19" s="216" t="s">
        <v>2947</v>
      </c>
      <c r="M19" s="216" t="s">
        <v>2937</v>
      </c>
      <c r="N19" s="216">
        <v>8</v>
      </c>
      <c r="Q19" s="216" t="s">
        <v>1525</v>
      </c>
    </row>
    <row r="20" spans="1:17">
      <c r="A20" s="216" t="s">
        <v>2979</v>
      </c>
      <c r="B20" s="217" t="s">
        <v>2938</v>
      </c>
      <c r="C20" s="217" t="s">
        <v>2979</v>
      </c>
      <c r="D20" s="218"/>
      <c r="E20" s="216">
        <v>30</v>
      </c>
      <c r="F20" s="216" t="s">
        <v>2980</v>
      </c>
      <c r="K20" s="216" t="s">
        <v>2981</v>
      </c>
      <c r="L20" s="216" t="s">
        <v>2934</v>
      </c>
      <c r="M20" s="216" t="s">
        <v>2935</v>
      </c>
      <c r="N20" s="216">
        <v>0</v>
      </c>
      <c r="Q20" s="216" t="s">
        <v>2979</v>
      </c>
    </row>
    <row r="21" spans="1:17">
      <c r="A21" s="216" t="s">
        <v>2982</v>
      </c>
      <c r="B21" s="217" t="s">
        <v>2938</v>
      </c>
      <c r="C21" s="217" t="s">
        <v>2982</v>
      </c>
      <c r="D21" s="218"/>
      <c r="E21" s="216">
        <v>30</v>
      </c>
      <c r="F21" s="216" t="s">
        <v>2983</v>
      </c>
      <c r="G21" s="216">
        <v>59210966</v>
      </c>
      <c r="K21" s="216" t="s">
        <v>2984</v>
      </c>
      <c r="L21" s="216" t="s">
        <v>2934</v>
      </c>
      <c r="M21" s="216" t="s">
        <v>2935</v>
      </c>
      <c r="N21" s="216">
        <v>0</v>
      </c>
      <c r="Q21" s="216" t="s">
        <v>2982</v>
      </c>
    </row>
    <row r="22" spans="1:17">
      <c r="A22" s="216" t="s">
        <v>2985</v>
      </c>
      <c r="B22" s="217" t="s">
        <v>2938</v>
      </c>
      <c r="C22" s="217" t="s">
        <v>2985</v>
      </c>
      <c r="D22" s="218"/>
      <c r="F22" s="216" t="s">
        <v>2986</v>
      </c>
      <c r="G22" s="216">
        <v>49319778</v>
      </c>
      <c r="K22" s="216" t="s">
        <v>2987</v>
      </c>
      <c r="L22" s="216" t="s">
        <v>2934</v>
      </c>
      <c r="M22" s="216" t="s">
        <v>2935</v>
      </c>
      <c r="N22" s="216">
        <v>0</v>
      </c>
      <c r="Q22" s="216" t="s">
        <v>2985</v>
      </c>
    </row>
    <row r="23" spans="1:17">
      <c r="A23" s="216" t="s">
        <v>2988</v>
      </c>
      <c r="B23" s="217" t="s">
        <v>2938</v>
      </c>
      <c r="C23" s="217" t="s">
        <v>2988</v>
      </c>
      <c r="D23" s="218"/>
      <c r="F23" s="216" t="s">
        <v>2989</v>
      </c>
      <c r="G23" s="216" t="s">
        <v>2990</v>
      </c>
      <c r="K23" s="216" t="s">
        <v>2991</v>
      </c>
      <c r="L23" s="216" t="s">
        <v>2934</v>
      </c>
      <c r="M23" s="216" t="s">
        <v>2935</v>
      </c>
      <c r="N23" s="216">
        <v>0</v>
      </c>
      <c r="Q23" s="216" t="s">
        <v>2988</v>
      </c>
    </row>
    <row r="24" spans="1:17">
      <c r="A24" s="216" t="s">
        <v>2992</v>
      </c>
      <c r="B24" s="217" t="s">
        <v>2938</v>
      </c>
      <c r="C24" s="217" t="s">
        <v>2993</v>
      </c>
      <c r="D24" s="218">
        <v>45827</v>
      </c>
      <c r="E24" s="216">
        <v>30</v>
      </c>
      <c r="F24" s="216" t="s">
        <v>2994</v>
      </c>
      <c r="G24" s="216">
        <v>30362464</v>
      </c>
      <c r="H24" s="216">
        <v>39927597</v>
      </c>
      <c r="I24" s="216">
        <v>39927597</v>
      </c>
      <c r="J24" s="216">
        <v>30362464</v>
      </c>
      <c r="K24" s="216" t="s">
        <v>2995</v>
      </c>
      <c r="L24" s="216" t="s">
        <v>2996</v>
      </c>
      <c r="M24" s="216" t="s">
        <v>2937</v>
      </c>
      <c r="N24" s="216">
        <v>2</v>
      </c>
      <c r="Q24" s="216" t="s">
        <v>2993</v>
      </c>
    </row>
    <row r="25" spans="1:17">
      <c r="A25" s="216" t="s">
        <v>2997</v>
      </c>
      <c r="B25" s="217" t="s">
        <v>2938</v>
      </c>
      <c r="C25" s="217" t="s">
        <v>2997</v>
      </c>
      <c r="D25" s="218">
        <v>45862</v>
      </c>
      <c r="E25" s="216">
        <v>29</v>
      </c>
      <c r="F25" s="216" t="s">
        <v>2998</v>
      </c>
      <c r="G25" s="216">
        <v>42855295</v>
      </c>
      <c r="H25" s="216">
        <v>42855295</v>
      </c>
      <c r="I25" s="216">
        <v>40118950</v>
      </c>
      <c r="K25" s="216" t="s">
        <v>2999</v>
      </c>
      <c r="L25" s="216" t="s">
        <v>2934</v>
      </c>
      <c r="M25" s="216" t="s">
        <v>2935</v>
      </c>
      <c r="N25" s="216">
        <v>0</v>
      </c>
      <c r="Q25" s="216" t="s">
        <v>2997</v>
      </c>
    </row>
    <row r="26" spans="1:17">
      <c r="A26" s="216" t="s">
        <v>1367</v>
      </c>
      <c r="B26" s="217" t="s">
        <v>2938</v>
      </c>
      <c r="C26" s="217" t="s">
        <v>1367</v>
      </c>
      <c r="D26" s="218">
        <v>45870</v>
      </c>
      <c r="E26" s="216">
        <v>6</v>
      </c>
      <c r="F26" s="216" t="s">
        <v>2998</v>
      </c>
      <c r="G26" s="216">
        <v>42855295</v>
      </c>
      <c r="K26" s="216" t="s">
        <v>2999</v>
      </c>
      <c r="L26" s="216" t="s">
        <v>2934</v>
      </c>
      <c r="M26" s="216" t="s">
        <v>2935</v>
      </c>
      <c r="N26" s="216">
        <v>0</v>
      </c>
      <c r="Q26" s="216" t="s">
        <v>1367</v>
      </c>
    </row>
    <row r="27" spans="1:17">
      <c r="A27" s="216" t="s">
        <v>1337</v>
      </c>
      <c r="B27" s="217" t="s">
        <v>2938</v>
      </c>
      <c r="C27" s="217" t="s">
        <v>1337</v>
      </c>
      <c r="D27" s="218">
        <v>45863</v>
      </c>
      <c r="E27" s="216">
        <v>29</v>
      </c>
      <c r="F27" s="216" t="s">
        <v>3000</v>
      </c>
      <c r="G27" s="216">
        <v>58144320</v>
      </c>
      <c r="I27" s="216">
        <v>25091120</v>
      </c>
      <c r="K27" s="216" t="s">
        <v>3001</v>
      </c>
      <c r="L27" s="216" t="s">
        <v>2934</v>
      </c>
      <c r="M27" s="216" t="s">
        <v>2935</v>
      </c>
      <c r="N27" s="216">
        <v>0</v>
      </c>
      <c r="Q27" s="216" t="s">
        <v>1337</v>
      </c>
    </row>
    <row r="28" spans="1:17">
      <c r="A28" s="216" t="s">
        <v>3002</v>
      </c>
      <c r="B28" s="217" t="s">
        <v>2938</v>
      </c>
      <c r="C28" s="217" t="s">
        <v>3003</v>
      </c>
      <c r="D28" s="218">
        <v>45852</v>
      </c>
      <c r="E28" s="216">
        <v>19</v>
      </c>
      <c r="F28" s="216" t="s">
        <v>3004</v>
      </c>
      <c r="G28" s="216">
        <v>41190694</v>
      </c>
      <c r="H28" s="216">
        <v>51444096</v>
      </c>
      <c r="K28" s="216" t="s">
        <v>3005</v>
      </c>
      <c r="L28" s="216" t="s">
        <v>2934</v>
      </c>
      <c r="M28" s="216" t="s">
        <v>2935</v>
      </c>
      <c r="N28" s="216">
        <v>0</v>
      </c>
      <c r="Q28" s="216" t="s">
        <v>3003</v>
      </c>
    </row>
    <row r="29" spans="1:17">
      <c r="A29" s="216" t="s">
        <v>3006</v>
      </c>
      <c r="B29" s="217" t="s">
        <v>2938</v>
      </c>
      <c r="C29" s="217" t="s">
        <v>3006</v>
      </c>
      <c r="D29" s="218">
        <v>45772</v>
      </c>
      <c r="E29" s="216">
        <v>30</v>
      </c>
      <c r="F29" s="216" t="s">
        <v>3007</v>
      </c>
      <c r="G29" s="216" t="s">
        <v>3008</v>
      </c>
      <c r="H29" s="216" t="s">
        <v>3009</v>
      </c>
      <c r="K29" s="216" t="s">
        <v>3010</v>
      </c>
      <c r="L29" s="216" t="s">
        <v>2934</v>
      </c>
      <c r="M29" s="216" t="s">
        <v>2937</v>
      </c>
      <c r="N29" s="216">
        <v>1</v>
      </c>
      <c r="Q29" s="216" t="s">
        <v>3006</v>
      </c>
    </row>
    <row r="30" spans="1:17">
      <c r="A30" s="216" t="s">
        <v>1631</v>
      </c>
      <c r="B30" s="217" t="s">
        <v>2938</v>
      </c>
      <c r="C30" s="217" t="s">
        <v>1631</v>
      </c>
      <c r="D30" s="218">
        <v>45827</v>
      </c>
      <c r="E30" s="216">
        <v>23</v>
      </c>
      <c r="F30" s="216" t="s">
        <v>3011</v>
      </c>
      <c r="G30" s="216">
        <v>37453497</v>
      </c>
      <c r="K30" s="216" t="s">
        <v>3012</v>
      </c>
      <c r="L30" s="216" t="s">
        <v>2934</v>
      </c>
      <c r="M30" s="216" t="s">
        <v>2937</v>
      </c>
      <c r="N30" s="216">
        <v>5</v>
      </c>
      <c r="Q30" s="216" t="s">
        <v>1631</v>
      </c>
    </row>
    <row r="31" spans="1:17">
      <c r="A31" s="216" t="s">
        <v>1573</v>
      </c>
      <c r="B31" s="217" t="s">
        <v>2938</v>
      </c>
      <c r="C31" s="217" t="s">
        <v>1573</v>
      </c>
      <c r="D31" s="218"/>
      <c r="F31" s="216" t="s">
        <v>3013</v>
      </c>
      <c r="G31" s="216">
        <v>31768342</v>
      </c>
      <c r="I31" s="216">
        <v>31768342</v>
      </c>
      <c r="K31" s="216" t="s">
        <v>3014</v>
      </c>
      <c r="L31" s="216" t="s">
        <v>2947</v>
      </c>
      <c r="M31" s="216" t="s">
        <v>2935</v>
      </c>
      <c r="N31" s="216">
        <v>0</v>
      </c>
      <c r="Q31" s="216" t="s">
        <v>1573</v>
      </c>
    </row>
    <row r="32" spans="1:17">
      <c r="A32" s="216" t="s">
        <v>3015</v>
      </c>
      <c r="B32" s="217" t="s">
        <v>2938</v>
      </c>
      <c r="C32" s="217" t="s">
        <v>3015</v>
      </c>
      <c r="D32" s="218"/>
      <c r="F32" s="216" t="s">
        <v>3016</v>
      </c>
      <c r="G32" s="216">
        <v>52157092</v>
      </c>
      <c r="H32" s="216">
        <v>66724848</v>
      </c>
      <c r="I32" s="216">
        <v>35344624</v>
      </c>
      <c r="K32" s="216" t="s">
        <v>3017</v>
      </c>
      <c r="L32" s="216" t="s">
        <v>2934</v>
      </c>
      <c r="M32" s="216" t="s">
        <v>2935</v>
      </c>
      <c r="N32" s="216">
        <v>0</v>
      </c>
      <c r="Q32" s="216" t="s">
        <v>3015</v>
      </c>
    </row>
    <row r="33" spans="1:17">
      <c r="A33" s="216" t="s">
        <v>3018</v>
      </c>
      <c r="B33" s="217" t="s">
        <v>2938</v>
      </c>
      <c r="C33" s="217" t="s">
        <v>3018</v>
      </c>
      <c r="D33" s="218"/>
      <c r="E33" s="216">
        <v>30</v>
      </c>
      <c r="F33" s="216" t="s">
        <v>3019</v>
      </c>
      <c r="H33" s="216" t="s">
        <v>3020</v>
      </c>
      <c r="K33" s="216" t="s">
        <v>3021</v>
      </c>
      <c r="L33" s="216" t="s">
        <v>2934</v>
      </c>
      <c r="M33" s="216" t="s">
        <v>2935</v>
      </c>
      <c r="N33" s="216">
        <v>0</v>
      </c>
      <c r="Q33" s="216" t="s">
        <v>3018</v>
      </c>
    </row>
    <row r="34" spans="1:17">
      <c r="A34" s="216" t="s">
        <v>1327</v>
      </c>
      <c r="B34" s="217" t="s">
        <v>2938</v>
      </c>
      <c r="C34" s="217" t="s">
        <v>1327</v>
      </c>
      <c r="D34" s="218">
        <v>45870</v>
      </c>
      <c r="E34" s="216">
        <v>5</v>
      </c>
      <c r="F34" s="216" t="s">
        <v>3022</v>
      </c>
      <c r="G34" s="216">
        <v>59283331</v>
      </c>
      <c r="I34" s="216">
        <v>46680219</v>
      </c>
      <c r="K34" s="216" t="s">
        <v>3023</v>
      </c>
      <c r="L34" s="216" t="s">
        <v>2934</v>
      </c>
      <c r="M34" s="216" t="s">
        <v>2935</v>
      </c>
      <c r="N34" s="216">
        <v>0</v>
      </c>
      <c r="Q34" s="216" t="s">
        <v>1327</v>
      </c>
    </row>
    <row r="35" spans="1:17">
      <c r="A35" s="216" t="s">
        <v>3024</v>
      </c>
      <c r="B35" s="217" t="s">
        <v>2938</v>
      </c>
      <c r="C35" s="217" t="s">
        <v>3024</v>
      </c>
      <c r="D35" s="218"/>
      <c r="F35" s="216" t="s">
        <v>3022</v>
      </c>
      <c r="G35" s="216">
        <v>46680219</v>
      </c>
      <c r="I35" s="216">
        <v>46680219</v>
      </c>
      <c r="K35" s="216" t="s">
        <v>3023</v>
      </c>
      <c r="L35" s="216" t="s">
        <v>2934</v>
      </c>
      <c r="M35" s="216" t="s">
        <v>2935</v>
      </c>
      <c r="N35" s="216">
        <v>0</v>
      </c>
      <c r="Q35" s="216" t="s">
        <v>3024</v>
      </c>
    </row>
    <row r="36" spans="1:17">
      <c r="A36" s="216" t="s">
        <v>3025</v>
      </c>
      <c r="B36" s="217" t="s">
        <v>2938</v>
      </c>
      <c r="C36" s="217" t="s">
        <v>3025</v>
      </c>
      <c r="D36" s="218">
        <v>45863</v>
      </c>
      <c r="E36" s="216">
        <v>30</v>
      </c>
      <c r="F36" s="216" t="s">
        <v>3026</v>
      </c>
      <c r="G36" s="216">
        <v>37502272</v>
      </c>
      <c r="H36" s="216">
        <v>42563809</v>
      </c>
      <c r="I36" s="216">
        <v>48091176</v>
      </c>
      <c r="K36" s="216" t="s">
        <v>3027</v>
      </c>
      <c r="L36" s="216" t="s">
        <v>2934</v>
      </c>
      <c r="M36" s="216" t="s">
        <v>2935</v>
      </c>
      <c r="N36" s="216">
        <v>0</v>
      </c>
      <c r="Q36" s="216" t="s">
        <v>3025</v>
      </c>
    </row>
    <row r="37" spans="1:17">
      <c r="A37" s="216" t="s">
        <v>3028</v>
      </c>
      <c r="B37" s="217" t="s">
        <v>2938</v>
      </c>
      <c r="C37" s="217" t="s">
        <v>3028</v>
      </c>
      <c r="D37" s="218"/>
      <c r="E37" s="216">
        <v>30</v>
      </c>
      <c r="F37" s="216" t="s">
        <v>3029</v>
      </c>
      <c r="G37" s="216" t="s">
        <v>3030</v>
      </c>
      <c r="K37" s="216" t="s">
        <v>3031</v>
      </c>
      <c r="L37" s="216" t="s">
        <v>2934</v>
      </c>
      <c r="M37" s="216" t="s">
        <v>2935</v>
      </c>
      <c r="N37" s="216">
        <v>0</v>
      </c>
      <c r="Q37" s="216" t="s">
        <v>3028</v>
      </c>
    </row>
    <row r="38" spans="1:17">
      <c r="A38" s="216" t="s">
        <v>3032</v>
      </c>
      <c r="B38" s="217" t="s">
        <v>2938</v>
      </c>
      <c r="C38" s="217" t="s">
        <v>3032</v>
      </c>
      <c r="D38" s="218"/>
      <c r="F38" s="216" t="s">
        <v>3033</v>
      </c>
      <c r="G38" s="216">
        <v>58283359</v>
      </c>
      <c r="K38" s="216" t="s">
        <v>3034</v>
      </c>
      <c r="L38" s="216" t="s">
        <v>2934</v>
      </c>
      <c r="M38" s="216" t="s">
        <v>2935</v>
      </c>
      <c r="N38" s="216">
        <v>0</v>
      </c>
      <c r="Q38" s="216" t="s">
        <v>3032</v>
      </c>
    </row>
    <row r="39" spans="1:17">
      <c r="A39" s="216" t="s">
        <v>1527</v>
      </c>
      <c r="B39" s="217" t="s">
        <v>2938</v>
      </c>
      <c r="C39" s="217" t="s">
        <v>1527</v>
      </c>
      <c r="D39" s="218">
        <v>45587</v>
      </c>
      <c r="E39" s="216">
        <v>24</v>
      </c>
      <c r="F39" s="216" t="s">
        <v>3035</v>
      </c>
      <c r="G39" s="216">
        <v>45398558</v>
      </c>
      <c r="H39" s="216">
        <v>53805555</v>
      </c>
      <c r="I39" s="216">
        <v>53232610</v>
      </c>
      <c r="K39" s="216" t="s">
        <v>3036</v>
      </c>
      <c r="L39" s="216" t="s">
        <v>2947</v>
      </c>
      <c r="M39" s="216" t="s">
        <v>2937</v>
      </c>
      <c r="N39" s="216">
        <v>16</v>
      </c>
      <c r="Q39" s="216" t="s">
        <v>1527</v>
      </c>
    </row>
    <row r="40" spans="1:17">
      <c r="A40" s="216" t="s">
        <v>3037</v>
      </c>
      <c r="B40" s="217" t="s">
        <v>2938</v>
      </c>
      <c r="C40" s="217" t="s">
        <v>3037</v>
      </c>
      <c r="D40" s="218"/>
      <c r="E40" s="216">
        <v>30</v>
      </c>
      <c r="F40" s="216" t="s">
        <v>3038</v>
      </c>
      <c r="H40" s="216" t="s">
        <v>3039</v>
      </c>
      <c r="K40" s="216" t="s">
        <v>3040</v>
      </c>
      <c r="L40" s="216" t="s">
        <v>2934</v>
      </c>
      <c r="M40" s="216" t="s">
        <v>2935</v>
      </c>
      <c r="N40" s="216">
        <v>0</v>
      </c>
      <c r="Q40" s="216" t="s">
        <v>3037</v>
      </c>
    </row>
    <row r="41" spans="1:17">
      <c r="A41" s="216" t="s">
        <v>3041</v>
      </c>
      <c r="B41" s="217" t="s">
        <v>2938</v>
      </c>
      <c r="C41" s="217" t="s">
        <v>3041</v>
      </c>
      <c r="D41" s="218">
        <v>45587</v>
      </c>
      <c r="E41" s="216">
        <v>14</v>
      </c>
      <c r="F41" s="216" t="s">
        <v>3042</v>
      </c>
      <c r="I41" s="216" t="s">
        <v>3043</v>
      </c>
      <c r="K41" s="216" t="s">
        <v>3044</v>
      </c>
      <c r="L41" s="216" t="s">
        <v>2947</v>
      </c>
      <c r="M41" s="216" t="s">
        <v>2937</v>
      </c>
      <c r="N41" s="216">
        <v>50</v>
      </c>
      <c r="Q41" s="216" t="s">
        <v>3041</v>
      </c>
    </row>
    <row r="42" spans="1:17">
      <c r="A42" s="216" t="s">
        <v>3045</v>
      </c>
      <c r="B42" s="217" t="s">
        <v>2938</v>
      </c>
      <c r="C42" s="217" t="s">
        <v>3045</v>
      </c>
      <c r="D42" s="218">
        <v>45587</v>
      </c>
      <c r="E42" s="216">
        <v>30</v>
      </c>
      <c r="F42" s="216" t="s">
        <v>3046</v>
      </c>
      <c r="H42" s="216">
        <v>56975689</v>
      </c>
      <c r="I42" s="216">
        <v>42597538</v>
      </c>
      <c r="L42" s="216" t="s">
        <v>2947</v>
      </c>
      <c r="M42" s="216" t="s">
        <v>2937</v>
      </c>
      <c r="N42" s="216">
        <v>44</v>
      </c>
      <c r="Q42" s="216" t="s">
        <v>3045</v>
      </c>
    </row>
    <row r="43" spans="1:17">
      <c r="A43" s="216" t="s">
        <v>3047</v>
      </c>
      <c r="B43" s="217" t="s">
        <v>2938</v>
      </c>
      <c r="C43" s="217" t="s">
        <v>3047</v>
      </c>
      <c r="D43" s="218"/>
      <c r="F43" s="216" t="s">
        <v>3048</v>
      </c>
      <c r="G43" s="216">
        <v>50865075</v>
      </c>
      <c r="H43" s="216">
        <v>24324817</v>
      </c>
      <c r="I43" s="216">
        <v>23234646</v>
      </c>
      <c r="K43" s="216" t="s">
        <v>3049</v>
      </c>
      <c r="L43" s="216" t="s">
        <v>2934</v>
      </c>
      <c r="M43" s="216" t="s">
        <v>2935</v>
      </c>
      <c r="N43" s="216">
        <v>0</v>
      </c>
      <c r="Q43" s="216" t="s">
        <v>3047</v>
      </c>
    </row>
    <row r="44" spans="1:17">
      <c r="B44" s="217" t="s">
        <v>2938</v>
      </c>
      <c r="D44" s="218">
        <v>45537</v>
      </c>
      <c r="E44" s="216">
        <v>7</v>
      </c>
      <c r="F44" s="216" t="s">
        <v>3050</v>
      </c>
      <c r="I44" s="216">
        <v>47898733</v>
      </c>
      <c r="K44" s="216" t="s">
        <v>3051</v>
      </c>
      <c r="L44" s="216" t="s">
        <v>417</v>
      </c>
      <c r="M44" s="216" t="s">
        <v>2937</v>
      </c>
      <c r="N44" s="216">
        <v>0</v>
      </c>
    </row>
    <row r="45" spans="1:17">
      <c r="A45" s="216" t="s">
        <v>3052</v>
      </c>
      <c r="B45" s="217" t="s">
        <v>2938</v>
      </c>
      <c r="C45" s="217" t="s">
        <v>3052</v>
      </c>
      <c r="D45" s="218"/>
      <c r="F45" s="216" t="s">
        <v>3053</v>
      </c>
      <c r="G45" s="216">
        <v>55952695</v>
      </c>
      <c r="H45" s="216">
        <v>37982878</v>
      </c>
      <c r="I45" s="216">
        <v>57136410</v>
      </c>
      <c r="K45" s="216" t="s">
        <v>3054</v>
      </c>
      <c r="L45" s="216" t="s">
        <v>2934</v>
      </c>
      <c r="M45" s="216" t="s">
        <v>2935</v>
      </c>
      <c r="N45" s="216">
        <v>0</v>
      </c>
      <c r="Q45" s="216" t="s">
        <v>3052</v>
      </c>
    </row>
    <row r="46" spans="1:17">
      <c r="B46" s="217" t="s">
        <v>2938</v>
      </c>
      <c r="D46" s="218">
        <v>45855</v>
      </c>
      <c r="E46" s="216">
        <v>30</v>
      </c>
      <c r="F46" s="216" t="s">
        <v>3055</v>
      </c>
      <c r="H46" s="216">
        <v>48283096</v>
      </c>
      <c r="K46" s="216" t="s">
        <v>3056</v>
      </c>
      <c r="L46" s="216" t="s">
        <v>2934</v>
      </c>
      <c r="M46" s="216" t="s">
        <v>2937</v>
      </c>
      <c r="N46" s="216">
        <v>11</v>
      </c>
    </row>
    <row r="47" spans="1:17">
      <c r="A47" s="216" t="s">
        <v>3057</v>
      </c>
      <c r="B47" s="217" t="s">
        <v>2938</v>
      </c>
      <c r="C47" s="217" t="s">
        <v>3057</v>
      </c>
      <c r="D47" s="218">
        <v>45863</v>
      </c>
      <c r="E47" s="216">
        <v>30</v>
      </c>
      <c r="F47" s="216" t="s">
        <v>3058</v>
      </c>
      <c r="G47" s="216">
        <v>42161047</v>
      </c>
      <c r="H47" s="216">
        <v>42161047</v>
      </c>
      <c r="I47" s="216">
        <v>22385532</v>
      </c>
      <c r="K47" s="216" t="s">
        <v>3059</v>
      </c>
      <c r="L47" s="216" t="s">
        <v>2934</v>
      </c>
      <c r="M47" s="216" t="s">
        <v>2935</v>
      </c>
      <c r="N47" s="216">
        <v>0</v>
      </c>
      <c r="Q47" s="216" t="s">
        <v>3057</v>
      </c>
    </row>
    <row r="48" spans="1:17">
      <c r="A48" s="216" t="s">
        <v>3060</v>
      </c>
      <c r="B48" s="217" t="s">
        <v>2938</v>
      </c>
      <c r="C48" s="217" t="s">
        <v>3060</v>
      </c>
      <c r="D48" s="218">
        <v>45859</v>
      </c>
      <c r="E48" s="216">
        <v>26</v>
      </c>
      <c r="F48" s="216" t="s">
        <v>3061</v>
      </c>
      <c r="G48" s="216">
        <v>52227073</v>
      </c>
      <c r="I48" s="216">
        <v>23665006</v>
      </c>
      <c r="K48" s="216" t="s">
        <v>3062</v>
      </c>
      <c r="L48" s="216" t="s">
        <v>2934</v>
      </c>
      <c r="M48" s="216" t="s">
        <v>2935</v>
      </c>
      <c r="N48" s="216">
        <v>0</v>
      </c>
      <c r="Q48" s="216" t="s">
        <v>3060</v>
      </c>
    </row>
    <row r="49" spans="1:17">
      <c r="A49" s="216" t="s">
        <v>1393</v>
      </c>
      <c r="B49" s="217" t="s">
        <v>2938</v>
      </c>
      <c r="C49" s="217" t="s">
        <v>1393</v>
      </c>
      <c r="D49" s="218">
        <v>45855</v>
      </c>
      <c r="E49" s="216">
        <v>22</v>
      </c>
      <c r="F49" s="216" t="s">
        <v>257</v>
      </c>
      <c r="G49" s="216">
        <v>33331011</v>
      </c>
      <c r="I49" s="216">
        <v>55591255</v>
      </c>
      <c r="K49" s="216" t="s">
        <v>3063</v>
      </c>
      <c r="L49" s="216" t="s">
        <v>2934</v>
      </c>
      <c r="M49" s="216" t="s">
        <v>2935</v>
      </c>
      <c r="N49" s="216">
        <v>0</v>
      </c>
      <c r="Q49" s="216" t="s">
        <v>1393</v>
      </c>
    </row>
    <row r="50" spans="1:17">
      <c r="A50" s="216" t="s">
        <v>1887</v>
      </c>
      <c r="B50" s="217" t="s">
        <v>2938</v>
      </c>
      <c r="C50" s="217" t="s">
        <v>1887</v>
      </c>
      <c r="D50" s="218"/>
      <c r="F50" s="216" t="s">
        <v>579</v>
      </c>
      <c r="G50" s="216">
        <v>59074268</v>
      </c>
      <c r="H50" s="216">
        <v>57049983</v>
      </c>
      <c r="I50" s="216">
        <v>45003636</v>
      </c>
      <c r="K50" s="216" t="s">
        <v>3064</v>
      </c>
      <c r="L50" s="216" t="s">
        <v>2947</v>
      </c>
      <c r="M50" s="216" t="s">
        <v>2935</v>
      </c>
      <c r="N50" s="216">
        <v>0</v>
      </c>
      <c r="Q50" s="216" t="s">
        <v>1887</v>
      </c>
    </row>
    <row r="51" spans="1:17">
      <c r="A51" s="216" t="s">
        <v>3065</v>
      </c>
      <c r="B51" s="217" t="s">
        <v>2938</v>
      </c>
      <c r="C51" s="217" t="s">
        <v>3065</v>
      </c>
      <c r="D51" s="218">
        <v>45863</v>
      </c>
      <c r="E51" s="216">
        <v>30</v>
      </c>
      <c r="F51" s="216" t="s">
        <v>3066</v>
      </c>
      <c r="G51" s="216">
        <v>30664362</v>
      </c>
      <c r="H51" s="216">
        <v>22326515</v>
      </c>
      <c r="K51" s="216" t="s">
        <v>3067</v>
      </c>
      <c r="L51" s="216" t="s">
        <v>2934</v>
      </c>
      <c r="M51" s="216" t="s">
        <v>2935</v>
      </c>
      <c r="N51" s="216">
        <v>0</v>
      </c>
      <c r="Q51" s="216" t="s">
        <v>3065</v>
      </c>
    </row>
    <row r="52" spans="1:17">
      <c r="A52" s="216" t="s">
        <v>3068</v>
      </c>
      <c r="B52" s="217" t="s">
        <v>2938</v>
      </c>
      <c r="C52" s="217" t="s">
        <v>3068</v>
      </c>
      <c r="D52" s="218"/>
      <c r="F52" s="216" t="s">
        <v>3069</v>
      </c>
      <c r="G52" s="216">
        <v>55128028</v>
      </c>
      <c r="H52" s="216">
        <v>41507527</v>
      </c>
      <c r="L52" s="216" t="s">
        <v>2934</v>
      </c>
      <c r="M52" s="216" t="s">
        <v>2935</v>
      </c>
      <c r="N52" s="216">
        <v>0</v>
      </c>
      <c r="Q52" s="216" t="s">
        <v>3068</v>
      </c>
    </row>
    <row r="53" spans="1:17">
      <c r="A53" s="216" t="s">
        <v>1283</v>
      </c>
      <c r="B53" s="217" t="s">
        <v>2938</v>
      </c>
      <c r="C53" s="217" t="s">
        <v>1283</v>
      </c>
      <c r="D53" s="218"/>
      <c r="F53" s="216" t="s">
        <v>3070</v>
      </c>
      <c r="G53" s="216">
        <v>55151111</v>
      </c>
      <c r="H53" s="216">
        <v>22284348</v>
      </c>
      <c r="K53" s="216" t="s">
        <v>3071</v>
      </c>
      <c r="L53" s="216" t="s">
        <v>2934</v>
      </c>
      <c r="M53" s="216" t="s">
        <v>2935</v>
      </c>
      <c r="N53" s="216">
        <v>0</v>
      </c>
      <c r="Q53" s="216" t="s">
        <v>1283</v>
      </c>
    </row>
    <row r="54" spans="1:17">
      <c r="A54" s="216" t="s">
        <v>1299</v>
      </c>
      <c r="B54" s="217" t="s">
        <v>2938</v>
      </c>
      <c r="C54" s="217" t="s">
        <v>1299</v>
      </c>
      <c r="D54" s="218"/>
      <c r="F54" s="216" t="s">
        <v>3072</v>
      </c>
      <c r="G54" s="216">
        <v>47087059</v>
      </c>
      <c r="H54" s="216">
        <v>47087059</v>
      </c>
      <c r="I54" s="216">
        <v>23058787</v>
      </c>
      <c r="K54" s="216" t="s">
        <v>3073</v>
      </c>
      <c r="L54" s="216" t="s">
        <v>2934</v>
      </c>
      <c r="M54" s="216" t="s">
        <v>2935</v>
      </c>
      <c r="N54" s="216">
        <v>0</v>
      </c>
      <c r="Q54" s="216" t="s">
        <v>1299</v>
      </c>
    </row>
    <row r="55" spans="1:17">
      <c r="A55" s="216" t="s">
        <v>1451</v>
      </c>
      <c r="B55" s="217" t="s">
        <v>2938</v>
      </c>
      <c r="C55" s="217" t="s">
        <v>1451</v>
      </c>
      <c r="D55" s="218">
        <v>45856</v>
      </c>
      <c r="E55" s="216">
        <v>4</v>
      </c>
      <c r="F55" s="216" t="s">
        <v>3074</v>
      </c>
      <c r="G55" s="216">
        <v>47706347</v>
      </c>
      <c r="H55" s="216">
        <v>66376069</v>
      </c>
      <c r="I55" s="216">
        <v>50214015</v>
      </c>
      <c r="K55" s="216" t="s">
        <v>3075</v>
      </c>
      <c r="L55" s="216" t="s">
        <v>2934</v>
      </c>
      <c r="M55" s="216" t="s">
        <v>2937</v>
      </c>
      <c r="N55" s="216">
        <v>1</v>
      </c>
      <c r="Q55" s="216" t="s">
        <v>1451</v>
      </c>
    </row>
    <row r="56" spans="1:17">
      <c r="A56" s="216" t="s">
        <v>3076</v>
      </c>
      <c r="B56" s="217" t="s">
        <v>2938</v>
      </c>
      <c r="C56" s="217" t="s">
        <v>3076</v>
      </c>
      <c r="D56" s="218"/>
      <c r="F56" s="216" t="s">
        <v>3077</v>
      </c>
      <c r="G56" s="216">
        <v>41684338</v>
      </c>
      <c r="H56" s="216">
        <v>47690197</v>
      </c>
      <c r="I56" s="216">
        <v>66757588</v>
      </c>
      <c r="K56" s="216" t="s">
        <v>3078</v>
      </c>
      <c r="L56" s="216" t="s">
        <v>2934</v>
      </c>
      <c r="M56" s="216" t="s">
        <v>2935</v>
      </c>
      <c r="N56" s="216">
        <v>0</v>
      </c>
      <c r="Q56" s="216" t="s">
        <v>3076</v>
      </c>
    </row>
    <row r="57" spans="1:17">
      <c r="A57" s="216" t="s">
        <v>1567</v>
      </c>
      <c r="B57" s="217" t="s">
        <v>2938</v>
      </c>
      <c r="C57" s="217" t="s">
        <v>1567</v>
      </c>
      <c r="D57" s="218">
        <v>45852</v>
      </c>
      <c r="E57" s="216">
        <v>19</v>
      </c>
      <c r="F57" s="216" t="s">
        <v>3079</v>
      </c>
      <c r="G57" s="216">
        <v>41684338</v>
      </c>
      <c r="H57" s="216">
        <v>59131735</v>
      </c>
      <c r="I57" s="216">
        <v>53683473</v>
      </c>
      <c r="K57" s="216" t="s">
        <v>3080</v>
      </c>
      <c r="L57" s="216" t="s">
        <v>2934</v>
      </c>
      <c r="M57" s="216" t="s">
        <v>2935</v>
      </c>
      <c r="N57" s="216">
        <v>0</v>
      </c>
      <c r="Q57" s="216" t="s">
        <v>1567</v>
      </c>
    </row>
    <row r="58" spans="1:17">
      <c r="A58" s="216" t="s">
        <v>3081</v>
      </c>
      <c r="B58" s="217" t="s">
        <v>2938</v>
      </c>
      <c r="C58" s="217" t="s">
        <v>3081</v>
      </c>
      <c r="D58" s="218">
        <v>45580</v>
      </c>
      <c r="E58" s="216">
        <v>30</v>
      </c>
      <c r="F58" s="216" t="s">
        <v>3082</v>
      </c>
      <c r="G58" s="216">
        <v>30310788</v>
      </c>
      <c r="H58" s="216">
        <v>30310788</v>
      </c>
      <c r="K58" s="216" t="s">
        <v>3083</v>
      </c>
      <c r="L58" s="216" t="s">
        <v>417</v>
      </c>
      <c r="M58" s="216" t="s">
        <v>2937</v>
      </c>
      <c r="N58" s="216">
        <v>4</v>
      </c>
      <c r="Q58" s="216" t="s">
        <v>3081</v>
      </c>
    </row>
    <row r="59" spans="1:17">
      <c r="A59" s="216" t="s">
        <v>3084</v>
      </c>
      <c r="B59" s="217" t="s">
        <v>2938</v>
      </c>
      <c r="C59" s="217" t="s">
        <v>3084</v>
      </c>
      <c r="D59" s="218"/>
      <c r="F59" s="216" t="s">
        <v>3085</v>
      </c>
      <c r="G59" s="216">
        <v>32608369</v>
      </c>
      <c r="K59" s="216" t="s">
        <v>3086</v>
      </c>
      <c r="L59" s="216" t="s">
        <v>2934</v>
      </c>
      <c r="M59" s="216" t="s">
        <v>2935</v>
      </c>
      <c r="N59" s="216">
        <v>0</v>
      </c>
      <c r="Q59" s="216" t="s">
        <v>3084</v>
      </c>
    </row>
    <row r="60" spans="1:17">
      <c r="A60" s="216" t="s">
        <v>3087</v>
      </c>
      <c r="B60" s="217" t="s">
        <v>2938</v>
      </c>
      <c r="C60" s="217" t="s">
        <v>3087</v>
      </c>
      <c r="D60" s="218"/>
      <c r="F60" s="216" t="s">
        <v>3088</v>
      </c>
      <c r="L60" s="216" t="s">
        <v>2934</v>
      </c>
      <c r="M60" s="216" t="s">
        <v>2935</v>
      </c>
      <c r="N60" s="216">
        <v>0</v>
      </c>
      <c r="Q60" s="216" t="s">
        <v>3087</v>
      </c>
    </row>
    <row r="61" spans="1:17">
      <c r="A61" s="216" t="s">
        <v>1835</v>
      </c>
      <c r="B61" s="217" t="s">
        <v>2938</v>
      </c>
      <c r="C61" s="217" t="s">
        <v>1835</v>
      </c>
      <c r="D61" s="218">
        <v>45848</v>
      </c>
      <c r="E61" s="216">
        <v>5</v>
      </c>
      <c r="F61" s="216" t="s">
        <v>553</v>
      </c>
      <c r="G61" s="216">
        <v>30169454</v>
      </c>
      <c r="H61" s="216">
        <v>35718396</v>
      </c>
      <c r="I61" s="216">
        <v>37668143</v>
      </c>
      <c r="K61" s="216" t="s">
        <v>3089</v>
      </c>
      <c r="L61" s="216" t="s">
        <v>3090</v>
      </c>
      <c r="M61" s="216" t="s">
        <v>3091</v>
      </c>
      <c r="N61" s="216">
        <v>1</v>
      </c>
      <c r="Q61" s="216" t="s">
        <v>1835</v>
      </c>
    </row>
    <row r="62" spans="1:17">
      <c r="A62" s="216" t="s">
        <v>1617</v>
      </c>
      <c r="B62" s="217" t="s">
        <v>2938</v>
      </c>
      <c r="C62" s="217" t="s">
        <v>1617</v>
      </c>
      <c r="D62" s="218"/>
      <c r="F62" s="216" t="s">
        <v>3092</v>
      </c>
      <c r="G62" s="216">
        <v>57031138</v>
      </c>
      <c r="H62" s="216">
        <v>66691910</v>
      </c>
      <c r="I62" s="216">
        <v>559221106</v>
      </c>
      <c r="K62" s="216" t="s">
        <v>3093</v>
      </c>
      <c r="L62" s="216" t="s">
        <v>2934</v>
      </c>
      <c r="M62" s="216" t="s">
        <v>2935</v>
      </c>
      <c r="N62" s="216">
        <v>0</v>
      </c>
      <c r="Q62" s="216" t="s">
        <v>1617</v>
      </c>
    </row>
    <row r="63" spans="1:17">
      <c r="A63" s="216" t="s">
        <v>3094</v>
      </c>
      <c r="B63" s="217" t="s">
        <v>2938</v>
      </c>
      <c r="C63" s="217" t="s">
        <v>3094</v>
      </c>
      <c r="D63" s="218"/>
      <c r="F63" s="216" t="s">
        <v>3095</v>
      </c>
      <c r="G63" s="216">
        <v>57119770</v>
      </c>
      <c r="H63" s="216" t="s">
        <v>3096</v>
      </c>
      <c r="I63" s="216">
        <v>66699972</v>
      </c>
      <c r="L63" s="216" t="s">
        <v>2947</v>
      </c>
      <c r="M63" s="216" t="s">
        <v>2937</v>
      </c>
      <c r="N63" s="216">
        <v>0</v>
      </c>
      <c r="Q63" s="216" t="s">
        <v>3094</v>
      </c>
    </row>
    <row r="64" spans="1:17">
      <c r="B64" s="217" t="s">
        <v>2938</v>
      </c>
      <c r="C64" s="217" t="s">
        <v>3097</v>
      </c>
      <c r="D64" s="218"/>
      <c r="E64" s="216">
        <v>17</v>
      </c>
      <c r="F64" s="216" t="s">
        <v>3098</v>
      </c>
      <c r="G64" s="216">
        <v>49168598</v>
      </c>
      <c r="K64" s="216" t="s">
        <v>3099</v>
      </c>
      <c r="L64" s="216" t="s">
        <v>2934</v>
      </c>
      <c r="M64" s="216" t="s">
        <v>2937</v>
      </c>
      <c r="N64" s="216">
        <v>0</v>
      </c>
      <c r="Q64" s="216" t="s">
        <v>3097</v>
      </c>
    </row>
    <row r="65" spans="1:17">
      <c r="A65" s="216" t="s">
        <v>3100</v>
      </c>
      <c r="B65" s="217" t="s">
        <v>2938</v>
      </c>
      <c r="C65" s="217" t="s">
        <v>3100</v>
      </c>
      <c r="D65" s="218">
        <v>45513</v>
      </c>
      <c r="E65" s="216">
        <v>30</v>
      </c>
      <c r="F65" s="216" t="s">
        <v>3101</v>
      </c>
      <c r="G65" s="216">
        <v>55161277</v>
      </c>
      <c r="L65" s="216" t="s">
        <v>417</v>
      </c>
      <c r="M65" s="216" t="s">
        <v>2937</v>
      </c>
      <c r="N65" s="216">
        <v>18</v>
      </c>
      <c r="Q65" s="216" t="s">
        <v>3100</v>
      </c>
    </row>
    <row r="66" spans="1:17">
      <c r="A66" s="216" t="s">
        <v>3102</v>
      </c>
      <c r="B66" s="217" t="s">
        <v>2938</v>
      </c>
      <c r="C66" s="217" t="s">
        <v>3102</v>
      </c>
      <c r="D66" s="218">
        <v>45860</v>
      </c>
      <c r="E66" s="216">
        <v>27</v>
      </c>
      <c r="F66" s="216" t="s">
        <v>3103</v>
      </c>
      <c r="G66" s="216">
        <v>44011268</v>
      </c>
      <c r="I66" s="216">
        <v>52615686</v>
      </c>
      <c r="K66" s="216" t="s">
        <v>3104</v>
      </c>
      <c r="L66" s="216" t="s">
        <v>2934</v>
      </c>
      <c r="M66" s="216" t="s">
        <v>2935</v>
      </c>
      <c r="N66" s="216">
        <v>0</v>
      </c>
      <c r="Q66" s="216" t="s">
        <v>3102</v>
      </c>
    </row>
    <row r="67" spans="1:17">
      <c r="A67" s="216" t="s">
        <v>1443</v>
      </c>
      <c r="B67" s="217" t="s">
        <v>2938</v>
      </c>
      <c r="C67" s="217" t="s">
        <v>1443</v>
      </c>
      <c r="D67" s="218">
        <v>45856</v>
      </c>
      <c r="E67" s="216">
        <v>28</v>
      </c>
      <c r="F67" s="216" t="s">
        <v>3105</v>
      </c>
      <c r="G67" s="216" t="s">
        <v>3106</v>
      </c>
      <c r="H67" s="216">
        <v>54594993</v>
      </c>
      <c r="I67" s="216">
        <v>66723108</v>
      </c>
      <c r="K67" s="216" t="s">
        <v>3107</v>
      </c>
      <c r="L67" s="216" t="s">
        <v>2947</v>
      </c>
      <c r="M67" s="216" t="s">
        <v>2937</v>
      </c>
      <c r="N67" s="216">
        <v>9</v>
      </c>
      <c r="Q67" s="216" t="s">
        <v>1443</v>
      </c>
    </row>
    <row r="68" spans="1:17">
      <c r="A68" s="216" t="s">
        <v>3108</v>
      </c>
      <c r="B68" s="217" t="s">
        <v>2938</v>
      </c>
      <c r="C68" s="217" t="s">
        <v>3108</v>
      </c>
      <c r="D68" s="218">
        <v>45856</v>
      </c>
      <c r="E68" s="216">
        <v>30</v>
      </c>
      <c r="F68" s="216" t="s">
        <v>3046</v>
      </c>
      <c r="H68" s="216">
        <v>56975689</v>
      </c>
      <c r="I68" s="216">
        <v>42597538</v>
      </c>
      <c r="L68" s="216" t="s">
        <v>417</v>
      </c>
      <c r="M68" s="216" t="s">
        <v>2937</v>
      </c>
      <c r="N68" s="216">
        <v>47</v>
      </c>
      <c r="Q68" s="216" t="s">
        <v>3108</v>
      </c>
    </row>
    <row r="69" spans="1:17">
      <c r="A69" s="216" t="s">
        <v>1509</v>
      </c>
      <c r="B69" s="217" t="s">
        <v>2938</v>
      </c>
      <c r="C69" s="217" t="s">
        <v>1509</v>
      </c>
      <c r="D69" s="218"/>
      <c r="E69" s="216">
        <v>10</v>
      </c>
      <c r="F69" s="216" t="s">
        <v>3109</v>
      </c>
      <c r="G69" s="216">
        <v>35116091</v>
      </c>
      <c r="H69" s="216">
        <v>66463344</v>
      </c>
      <c r="K69" s="216" t="s">
        <v>3110</v>
      </c>
      <c r="L69" s="216" t="s">
        <v>417</v>
      </c>
      <c r="M69" s="216" t="s">
        <v>2937</v>
      </c>
      <c r="N69" s="216">
        <v>5</v>
      </c>
      <c r="Q69" s="216" t="s">
        <v>1509</v>
      </c>
    </row>
    <row r="70" spans="1:17">
      <c r="A70" s="216" t="s">
        <v>1477</v>
      </c>
      <c r="B70" s="217" t="s">
        <v>2938</v>
      </c>
      <c r="C70" s="217" t="s">
        <v>1477</v>
      </c>
      <c r="D70" s="218">
        <v>45818</v>
      </c>
      <c r="E70" s="216">
        <v>30</v>
      </c>
      <c r="F70" s="216" t="s">
        <v>3111</v>
      </c>
      <c r="G70" s="216">
        <v>40612339</v>
      </c>
      <c r="H70" s="216">
        <v>25057200</v>
      </c>
      <c r="I70" s="216">
        <v>30608738</v>
      </c>
      <c r="K70" s="216" t="s">
        <v>3112</v>
      </c>
      <c r="L70" s="216" t="s">
        <v>2947</v>
      </c>
      <c r="M70" s="216" t="s">
        <v>2937</v>
      </c>
      <c r="N70" s="216">
        <v>9</v>
      </c>
      <c r="Q70" s="216" t="s">
        <v>1477</v>
      </c>
    </row>
    <row r="71" spans="1:17">
      <c r="A71" s="216" t="s">
        <v>1459</v>
      </c>
      <c r="B71" s="217" t="s">
        <v>2938</v>
      </c>
      <c r="C71" s="217" t="s">
        <v>1459</v>
      </c>
      <c r="D71" s="218">
        <v>45876</v>
      </c>
      <c r="E71" s="216">
        <v>12</v>
      </c>
      <c r="F71" s="216" t="s">
        <v>3113</v>
      </c>
      <c r="G71" s="216">
        <v>58604343</v>
      </c>
      <c r="H71" s="216">
        <v>36786864</v>
      </c>
      <c r="I71" s="216">
        <v>58604343</v>
      </c>
      <c r="K71" s="216" t="s">
        <v>3114</v>
      </c>
      <c r="L71" s="216" t="s">
        <v>2934</v>
      </c>
      <c r="M71" s="216" t="s">
        <v>2935</v>
      </c>
      <c r="N71" s="216">
        <v>0</v>
      </c>
      <c r="Q71" s="216" t="s">
        <v>1459</v>
      </c>
    </row>
    <row r="72" spans="1:17">
      <c r="A72" s="216" t="s">
        <v>3115</v>
      </c>
      <c r="B72" s="217" t="s">
        <v>2938</v>
      </c>
      <c r="C72" s="217" t="s">
        <v>3115</v>
      </c>
      <c r="D72" s="218"/>
      <c r="F72" s="216" t="s">
        <v>3116</v>
      </c>
      <c r="G72" s="216">
        <v>40443322</v>
      </c>
      <c r="H72" s="216">
        <v>47612422</v>
      </c>
      <c r="L72" s="216" t="s">
        <v>2934</v>
      </c>
      <c r="M72" s="216" t="s">
        <v>2935</v>
      </c>
      <c r="N72" s="216">
        <v>0</v>
      </c>
      <c r="Q72" s="216" t="s">
        <v>3115</v>
      </c>
    </row>
    <row r="73" spans="1:17" ht="51">
      <c r="A73" s="216" t="s">
        <v>3117</v>
      </c>
      <c r="B73" s="217" t="s">
        <v>2938</v>
      </c>
      <c r="C73" s="217" t="s">
        <v>3117</v>
      </c>
      <c r="D73" s="218">
        <v>45712</v>
      </c>
      <c r="E73" s="216">
        <v>30</v>
      </c>
      <c r="F73" s="216" t="s">
        <v>3118</v>
      </c>
      <c r="G73" s="216">
        <v>46152031</v>
      </c>
      <c r="K73" s="219" t="s">
        <v>3119</v>
      </c>
      <c r="L73" s="216" t="s">
        <v>2934</v>
      </c>
      <c r="M73" s="216" t="s">
        <v>2937</v>
      </c>
      <c r="N73" s="216">
        <v>0</v>
      </c>
      <c r="Q73" s="216" t="s">
        <v>3117</v>
      </c>
    </row>
    <row r="74" spans="1:17" ht="25.5">
      <c r="A74" s="216" t="s">
        <v>3120</v>
      </c>
      <c r="B74" s="217" t="s">
        <v>2938</v>
      </c>
      <c r="C74" s="217" t="s">
        <v>3120</v>
      </c>
      <c r="D74" s="218">
        <v>45744</v>
      </c>
      <c r="E74" s="216">
        <v>30</v>
      </c>
      <c r="F74" s="216" t="s">
        <v>3121</v>
      </c>
      <c r="G74" s="216">
        <v>55384522</v>
      </c>
      <c r="I74" s="216">
        <v>54141226</v>
      </c>
      <c r="K74" s="219" t="s">
        <v>3122</v>
      </c>
      <c r="L74" s="216" t="s">
        <v>2947</v>
      </c>
      <c r="M74" s="216" t="s">
        <v>2937</v>
      </c>
      <c r="N74" s="216">
        <v>1</v>
      </c>
      <c r="Q74" s="216" t="s">
        <v>3120</v>
      </c>
    </row>
    <row r="75" spans="1:17" ht="38.25">
      <c r="B75" s="217" t="s">
        <v>2938</v>
      </c>
      <c r="D75" s="218">
        <v>45587</v>
      </c>
      <c r="E75" s="216">
        <v>6</v>
      </c>
      <c r="F75" s="216" t="s">
        <v>3123</v>
      </c>
      <c r="G75" s="216">
        <v>22116909</v>
      </c>
      <c r="H75" s="216">
        <v>45794518</v>
      </c>
      <c r="I75" s="216">
        <v>22116909</v>
      </c>
      <c r="J75" s="216">
        <v>55776980</v>
      </c>
      <c r="K75" s="219" t="s">
        <v>3124</v>
      </c>
      <c r="L75" s="216" t="s">
        <v>2947</v>
      </c>
      <c r="M75" s="216" t="s">
        <v>2937</v>
      </c>
      <c r="N75" s="216">
        <v>0</v>
      </c>
    </row>
    <row r="76" spans="1:17">
      <c r="A76" s="216" t="s">
        <v>3125</v>
      </c>
      <c r="B76" s="217" t="s">
        <v>2938</v>
      </c>
      <c r="C76" s="217" t="s">
        <v>3125</v>
      </c>
      <c r="D76" s="218"/>
      <c r="E76" s="216">
        <v>30</v>
      </c>
      <c r="F76" s="216" t="s">
        <v>3126</v>
      </c>
      <c r="H76" s="216" t="s">
        <v>3127</v>
      </c>
      <c r="K76" s="216" t="s">
        <v>3128</v>
      </c>
      <c r="L76" s="216" t="s">
        <v>2934</v>
      </c>
      <c r="M76" s="216" t="s">
        <v>2935</v>
      </c>
      <c r="N76" s="216">
        <v>0</v>
      </c>
      <c r="Q76" s="216" t="s">
        <v>3125</v>
      </c>
    </row>
    <row r="77" spans="1:17">
      <c r="A77" s="216" t="s">
        <v>3129</v>
      </c>
      <c r="B77" s="217" t="s">
        <v>2938</v>
      </c>
      <c r="C77" s="217" t="s">
        <v>3129</v>
      </c>
      <c r="D77" s="218">
        <v>45587</v>
      </c>
      <c r="E77" s="216">
        <v>25</v>
      </c>
      <c r="F77" s="216" t="s">
        <v>3130</v>
      </c>
      <c r="G77" s="216">
        <v>58498808</v>
      </c>
      <c r="H77" s="216">
        <v>66387314</v>
      </c>
      <c r="I77" s="216">
        <v>41667191</v>
      </c>
      <c r="J77" s="216">
        <v>66722350</v>
      </c>
      <c r="K77" s="216" t="s">
        <v>3131</v>
      </c>
      <c r="L77" s="216" t="s">
        <v>2947</v>
      </c>
      <c r="M77" s="216" t="s">
        <v>2937</v>
      </c>
      <c r="N77" s="216">
        <v>9</v>
      </c>
      <c r="Q77" s="216" t="s">
        <v>3129</v>
      </c>
    </row>
    <row r="78" spans="1:17">
      <c r="A78" s="216" t="s">
        <v>3132</v>
      </c>
      <c r="B78" s="217" t="s">
        <v>2938</v>
      </c>
      <c r="C78" s="217" t="s">
        <v>3132</v>
      </c>
      <c r="D78" s="218"/>
      <c r="E78" s="216">
        <v>30</v>
      </c>
      <c r="F78" s="216" t="s">
        <v>3133</v>
      </c>
      <c r="G78" s="216">
        <v>51788558</v>
      </c>
      <c r="K78" s="216" t="s">
        <v>3134</v>
      </c>
      <c r="L78" s="216" t="s">
        <v>2934</v>
      </c>
      <c r="M78" s="216" t="s">
        <v>2935</v>
      </c>
      <c r="N78" s="216">
        <v>0</v>
      </c>
      <c r="Q78" s="216" t="s">
        <v>3132</v>
      </c>
    </row>
    <row r="79" spans="1:17">
      <c r="A79" s="216" t="s">
        <v>3135</v>
      </c>
      <c r="B79" s="217" t="s">
        <v>2938</v>
      </c>
      <c r="C79" s="217" t="s">
        <v>3135</v>
      </c>
      <c r="D79" s="218"/>
      <c r="F79" s="216" t="s">
        <v>3136</v>
      </c>
      <c r="G79" s="216" t="s">
        <v>3137</v>
      </c>
      <c r="K79" s="216" t="s">
        <v>3138</v>
      </c>
      <c r="L79" s="216" t="s">
        <v>2934</v>
      </c>
      <c r="M79" s="216" t="s">
        <v>2935</v>
      </c>
      <c r="N79" s="216">
        <v>0</v>
      </c>
      <c r="Q79" s="216" t="s">
        <v>3135</v>
      </c>
    </row>
    <row r="80" spans="1:17">
      <c r="A80" s="216" t="s">
        <v>3139</v>
      </c>
      <c r="B80" s="217" t="s">
        <v>2938</v>
      </c>
      <c r="C80" s="217" t="s">
        <v>3139</v>
      </c>
      <c r="D80" s="218">
        <v>45576</v>
      </c>
      <c r="E80" s="216">
        <v>7</v>
      </c>
      <c r="F80" s="216" t="s">
        <v>3140</v>
      </c>
      <c r="G80" s="216">
        <v>40445061</v>
      </c>
      <c r="H80" s="216">
        <v>38750376</v>
      </c>
      <c r="K80" s="216" t="s">
        <v>3141</v>
      </c>
      <c r="L80" s="216" t="s">
        <v>417</v>
      </c>
      <c r="M80" s="216" t="s">
        <v>2937</v>
      </c>
      <c r="N80" s="216">
        <v>9</v>
      </c>
      <c r="Q80" s="216" t="s">
        <v>3139</v>
      </c>
    </row>
    <row r="81" spans="1:17">
      <c r="A81" s="216" t="s">
        <v>3142</v>
      </c>
      <c r="B81" s="217" t="s">
        <v>2938</v>
      </c>
      <c r="C81" s="217" t="s">
        <v>3142</v>
      </c>
      <c r="D81" s="218">
        <v>45831</v>
      </c>
      <c r="E81" s="216">
        <v>11</v>
      </c>
      <c r="F81" s="216" t="s">
        <v>3143</v>
      </c>
      <c r="G81" s="216">
        <v>35113876</v>
      </c>
      <c r="H81" s="216">
        <v>58348239</v>
      </c>
      <c r="I81" s="216">
        <v>58348239</v>
      </c>
      <c r="K81" s="216" t="s">
        <v>3144</v>
      </c>
      <c r="L81" s="216" t="s">
        <v>2947</v>
      </c>
      <c r="M81" s="216" t="s">
        <v>2937</v>
      </c>
      <c r="N81" s="216">
        <v>12</v>
      </c>
      <c r="Q81" s="216" t="s">
        <v>3142</v>
      </c>
    </row>
    <row r="82" spans="1:17">
      <c r="A82" s="216" t="s">
        <v>3145</v>
      </c>
      <c r="B82" s="217" t="s">
        <v>2938</v>
      </c>
      <c r="D82" s="218">
        <v>45671</v>
      </c>
      <c r="E82" s="216">
        <v>30</v>
      </c>
      <c r="F82" s="216" t="s">
        <v>3146</v>
      </c>
      <c r="I82" s="216" t="s">
        <v>3147</v>
      </c>
      <c r="K82" s="216" t="s">
        <v>3147</v>
      </c>
      <c r="L82" s="216" t="s">
        <v>2934</v>
      </c>
      <c r="M82" s="216" t="s">
        <v>2937</v>
      </c>
      <c r="N82" s="216">
        <v>0</v>
      </c>
    </row>
    <row r="83" spans="1:17">
      <c r="B83" s="217" t="s">
        <v>2938</v>
      </c>
      <c r="D83" s="218">
        <v>45856</v>
      </c>
      <c r="E83" s="216">
        <v>30</v>
      </c>
      <c r="F83" s="216" t="s">
        <v>3148</v>
      </c>
      <c r="H83" s="216">
        <v>35203113</v>
      </c>
      <c r="I83" s="216">
        <v>46834939</v>
      </c>
      <c r="K83" s="216" t="s">
        <v>3149</v>
      </c>
      <c r="L83" s="216" t="s">
        <v>417</v>
      </c>
      <c r="M83" s="216" t="s">
        <v>2937</v>
      </c>
      <c r="N83" s="216">
        <v>31</v>
      </c>
    </row>
    <row r="84" spans="1:17">
      <c r="A84" s="216" t="s">
        <v>3150</v>
      </c>
      <c r="B84" s="217" t="s">
        <v>2938</v>
      </c>
      <c r="C84" s="217" t="s">
        <v>3150</v>
      </c>
      <c r="D84" s="218"/>
      <c r="F84" s="216" t="s">
        <v>3151</v>
      </c>
      <c r="G84" s="216">
        <v>56748401</v>
      </c>
      <c r="H84" s="216">
        <v>42673630</v>
      </c>
      <c r="I84" s="216">
        <v>34309952</v>
      </c>
      <c r="K84" s="216" t="s">
        <v>3152</v>
      </c>
      <c r="L84" s="216" t="s">
        <v>2934</v>
      </c>
      <c r="M84" s="216" t="s">
        <v>2935</v>
      </c>
      <c r="N84" s="216">
        <v>0</v>
      </c>
      <c r="Q84" s="216" t="s">
        <v>3150</v>
      </c>
    </row>
    <row r="85" spans="1:17">
      <c r="A85" s="216" t="s">
        <v>3153</v>
      </c>
      <c r="B85" s="217" t="s">
        <v>2938</v>
      </c>
      <c r="C85" s="217" t="s">
        <v>3153</v>
      </c>
      <c r="D85" s="218">
        <v>45731</v>
      </c>
      <c r="E85" s="216">
        <v>30</v>
      </c>
      <c r="F85" s="216" t="s">
        <v>3154</v>
      </c>
      <c r="H85" s="216">
        <v>59263920</v>
      </c>
      <c r="K85" s="216" t="s">
        <v>3155</v>
      </c>
      <c r="L85" s="216" t="s">
        <v>2934</v>
      </c>
      <c r="M85" s="216" t="s">
        <v>2935</v>
      </c>
      <c r="N85" s="216">
        <v>0</v>
      </c>
      <c r="Q85" s="216" t="s">
        <v>3153</v>
      </c>
    </row>
    <row r="86" spans="1:17">
      <c r="A86" s="216" t="s">
        <v>3156</v>
      </c>
      <c r="B86" s="217" t="s">
        <v>2938</v>
      </c>
      <c r="C86" s="217" t="s">
        <v>3156</v>
      </c>
      <c r="D86" s="218"/>
      <c r="F86" s="216" t="s">
        <v>3157</v>
      </c>
      <c r="G86" s="216">
        <v>55117641</v>
      </c>
      <c r="H86" s="216">
        <v>42497622</v>
      </c>
      <c r="I86" s="216">
        <v>50191164</v>
      </c>
      <c r="K86" s="216" t="s">
        <v>3158</v>
      </c>
      <c r="L86" s="216" t="s">
        <v>417</v>
      </c>
      <c r="M86" s="216" t="s">
        <v>2937</v>
      </c>
      <c r="N86" s="216">
        <v>0</v>
      </c>
      <c r="Q86" s="216" t="s">
        <v>3156</v>
      </c>
    </row>
    <row r="87" spans="1:17">
      <c r="A87" s="216" t="s">
        <v>3159</v>
      </c>
      <c r="B87" s="217" t="s">
        <v>2938</v>
      </c>
      <c r="C87" s="217" t="s">
        <v>3159</v>
      </c>
      <c r="D87" s="218">
        <v>45856</v>
      </c>
      <c r="E87" s="216">
        <v>14</v>
      </c>
      <c r="F87" s="216" t="s">
        <v>3160</v>
      </c>
      <c r="G87" s="216">
        <v>57047848</v>
      </c>
      <c r="H87" s="216">
        <v>25090330</v>
      </c>
      <c r="K87" s="216" t="s">
        <v>3161</v>
      </c>
      <c r="L87" s="216" t="s">
        <v>2934</v>
      </c>
      <c r="M87" s="216" t="s">
        <v>2937</v>
      </c>
      <c r="N87" s="216">
        <v>1</v>
      </c>
      <c r="Q87" s="216" t="s">
        <v>3159</v>
      </c>
    </row>
    <row r="88" spans="1:17">
      <c r="A88" s="216" t="s">
        <v>3162</v>
      </c>
      <c r="B88" s="217" t="s">
        <v>2938</v>
      </c>
      <c r="C88" s="217" t="s">
        <v>3162</v>
      </c>
      <c r="D88" s="218">
        <v>45856</v>
      </c>
      <c r="E88" s="216">
        <v>8</v>
      </c>
      <c r="F88" s="216" t="s">
        <v>3163</v>
      </c>
      <c r="G88" s="216">
        <v>39660509</v>
      </c>
      <c r="K88" s="216" t="s">
        <v>3164</v>
      </c>
      <c r="L88" s="216" t="s">
        <v>2934</v>
      </c>
      <c r="M88" s="216" t="s">
        <v>2937</v>
      </c>
      <c r="N88" s="216">
        <v>1</v>
      </c>
      <c r="Q88" s="216" t="s">
        <v>3162</v>
      </c>
    </row>
    <row r="89" spans="1:17">
      <c r="A89" s="216" t="s">
        <v>1505</v>
      </c>
      <c r="B89" s="217" t="s">
        <v>2938</v>
      </c>
      <c r="C89" s="217" t="s">
        <v>1505</v>
      </c>
      <c r="D89" s="218">
        <v>45827</v>
      </c>
      <c r="E89" s="216">
        <v>18</v>
      </c>
      <c r="F89" s="216" t="s">
        <v>3165</v>
      </c>
      <c r="G89" s="216">
        <v>45335790</v>
      </c>
      <c r="H89" s="216">
        <v>66105440</v>
      </c>
      <c r="I89" s="216">
        <v>37444158</v>
      </c>
      <c r="K89" s="216" t="s">
        <v>3166</v>
      </c>
      <c r="L89" s="216" t="s">
        <v>2947</v>
      </c>
      <c r="M89" s="216" t="s">
        <v>2937</v>
      </c>
      <c r="N89" s="216">
        <v>10</v>
      </c>
      <c r="Q89" s="216" t="s">
        <v>1505</v>
      </c>
    </row>
    <row r="90" spans="1:17">
      <c r="A90" s="216" t="s">
        <v>1537</v>
      </c>
      <c r="B90" s="217" t="s">
        <v>2938</v>
      </c>
      <c r="C90" s="217" t="s">
        <v>1537</v>
      </c>
      <c r="D90" s="218"/>
      <c r="F90" s="216" t="s">
        <v>3167</v>
      </c>
      <c r="G90" s="216">
        <v>42520359</v>
      </c>
      <c r="K90" s="216" t="s">
        <v>3168</v>
      </c>
      <c r="L90" s="216" t="s">
        <v>417</v>
      </c>
      <c r="M90" s="216" t="s">
        <v>2937</v>
      </c>
      <c r="N90" s="216">
        <v>0</v>
      </c>
      <c r="Q90" s="216" t="s">
        <v>1537</v>
      </c>
    </row>
    <row r="91" spans="1:17">
      <c r="A91" s="216" t="s">
        <v>3169</v>
      </c>
      <c r="B91" s="217" t="s">
        <v>2938</v>
      </c>
      <c r="C91" s="217" t="s">
        <v>3169</v>
      </c>
      <c r="D91" s="218">
        <v>45587</v>
      </c>
      <c r="E91" s="216">
        <v>21</v>
      </c>
      <c r="F91" s="216" t="s">
        <v>3170</v>
      </c>
      <c r="G91" s="216">
        <v>57448178</v>
      </c>
      <c r="H91" s="216">
        <v>52080639</v>
      </c>
      <c r="K91" s="216" t="s">
        <v>3171</v>
      </c>
      <c r="L91" s="216" t="s">
        <v>2947</v>
      </c>
      <c r="M91" s="216" t="s">
        <v>2937</v>
      </c>
      <c r="N91" s="216">
        <v>23</v>
      </c>
      <c r="Q91" s="216" t="s">
        <v>3169</v>
      </c>
    </row>
    <row r="92" spans="1:17">
      <c r="A92" s="216" t="s">
        <v>3172</v>
      </c>
      <c r="B92" s="217" t="s">
        <v>2938</v>
      </c>
      <c r="C92" s="217" t="s">
        <v>3172</v>
      </c>
      <c r="D92" s="218"/>
      <c r="F92" s="216" t="s">
        <v>3173</v>
      </c>
      <c r="H92" s="216" t="s">
        <v>3174</v>
      </c>
      <c r="K92" s="216" t="s">
        <v>3175</v>
      </c>
      <c r="L92" s="216" t="s">
        <v>2934</v>
      </c>
      <c r="M92" s="216" t="s">
        <v>2935</v>
      </c>
      <c r="N92" s="216">
        <v>0</v>
      </c>
      <c r="Q92" s="216" t="s">
        <v>3172</v>
      </c>
    </row>
    <row r="93" spans="1:17">
      <c r="A93" s="216" t="s">
        <v>1575</v>
      </c>
      <c r="B93" s="217" t="s">
        <v>2938</v>
      </c>
      <c r="C93" s="217" t="s">
        <v>1575</v>
      </c>
      <c r="D93" s="218"/>
      <c r="F93" s="216" t="s">
        <v>3176</v>
      </c>
      <c r="G93" s="216">
        <v>41293368</v>
      </c>
      <c r="H93" s="216">
        <v>54253475</v>
      </c>
      <c r="I93" s="216">
        <v>55645415</v>
      </c>
      <c r="K93" s="216" t="s">
        <v>3177</v>
      </c>
      <c r="L93" s="216" t="s">
        <v>417</v>
      </c>
      <c r="M93" s="216" t="s">
        <v>2937</v>
      </c>
      <c r="N93" s="216">
        <v>0</v>
      </c>
      <c r="Q93" s="216" t="s">
        <v>1575</v>
      </c>
    </row>
    <row r="94" spans="1:17">
      <c r="A94" s="216" t="s">
        <v>1427</v>
      </c>
      <c r="B94" s="217" t="s">
        <v>2938</v>
      </c>
      <c r="C94" s="217" t="s">
        <v>1427</v>
      </c>
      <c r="D94" s="218">
        <v>45866</v>
      </c>
      <c r="E94" s="216">
        <v>2</v>
      </c>
      <c r="F94" s="216" t="s">
        <v>3178</v>
      </c>
      <c r="G94" s="216">
        <v>30181422</v>
      </c>
      <c r="H94" s="216">
        <v>30181422</v>
      </c>
      <c r="I94" s="216">
        <v>54784898</v>
      </c>
      <c r="K94" s="216" t="s">
        <v>3179</v>
      </c>
      <c r="L94" s="216" t="s">
        <v>2934</v>
      </c>
      <c r="M94" s="216" t="s">
        <v>2935</v>
      </c>
      <c r="N94" s="216">
        <v>0</v>
      </c>
      <c r="Q94" s="216" t="s">
        <v>1427</v>
      </c>
    </row>
    <row r="95" spans="1:17">
      <c r="A95" s="216" t="s">
        <v>1289</v>
      </c>
      <c r="B95" s="217" t="s">
        <v>2938</v>
      </c>
      <c r="C95" s="217" t="s">
        <v>1289</v>
      </c>
      <c r="D95" s="218"/>
      <c r="F95" s="216" t="s">
        <v>3180</v>
      </c>
      <c r="G95" s="216">
        <v>51311514</v>
      </c>
      <c r="H95" s="216">
        <v>51311514</v>
      </c>
      <c r="I95" s="216">
        <v>58435966</v>
      </c>
      <c r="J95" s="216">
        <v>47392299</v>
      </c>
      <c r="K95" s="216" t="s">
        <v>3181</v>
      </c>
      <c r="L95" s="216" t="s">
        <v>2934</v>
      </c>
      <c r="M95" s="216" t="s">
        <v>2935</v>
      </c>
      <c r="N95" s="216">
        <v>0</v>
      </c>
      <c r="Q95" s="216" t="s">
        <v>1289</v>
      </c>
    </row>
    <row r="96" spans="1:17">
      <c r="A96" s="216" t="s">
        <v>1803</v>
      </c>
      <c r="B96" s="217" t="s">
        <v>2938</v>
      </c>
      <c r="C96" s="217" t="s">
        <v>1803</v>
      </c>
      <c r="D96" s="218">
        <v>45863</v>
      </c>
      <c r="E96" s="216">
        <v>30</v>
      </c>
      <c r="F96" s="216" t="s">
        <v>3182</v>
      </c>
      <c r="G96" s="216">
        <v>53480320</v>
      </c>
      <c r="H96" s="216">
        <v>55541046</v>
      </c>
      <c r="K96" s="216" t="s">
        <v>3183</v>
      </c>
      <c r="L96" s="216" t="s">
        <v>2934</v>
      </c>
      <c r="M96" s="216" t="s">
        <v>2935</v>
      </c>
      <c r="N96" s="216">
        <v>0</v>
      </c>
      <c r="Q96" s="216" t="s">
        <v>1803</v>
      </c>
    </row>
    <row r="97" spans="1:17">
      <c r="A97" s="216" t="s">
        <v>3184</v>
      </c>
      <c r="B97" s="217" t="s">
        <v>2938</v>
      </c>
      <c r="C97" s="217" t="s">
        <v>3184</v>
      </c>
      <c r="D97" s="218"/>
      <c r="F97" s="216" t="s">
        <v>3185</v>
      </c>
      <c r="H97" s="216" t="s">
        <v>3186</v>
      </c>
      <c r="K97" s="216" t="s">
        <v>3187</v>
      </c>
      <c r="L97" s="216" t="s">
        <v>2934</v>
      </c>
      <c r="M97" s="216" t="s">
        <v>2935</v>
      </c>
      <c r="N97" s="216">
        <v>0</v>
      </c>
      <c r="Q97" s="216" t="s">
        <v>3184</v>
      </c>
    </row>
    <row r="98" spans="1:17">
      <c r="A98" s="216" t="s">
        <v>3188</v>
      </c>
      <c r="B98" s="217" t="s">
        <v>2938</v>
      </c>
      <c r="C98" s="217" t="s">
        <v>3188</v>
      </c>
      <c r="D98" s="218"/>
      <c r="F98" s="216" t="s">
        <v>3189</v>
      </c>
      <c r="H98" s="216" t="s">
        <v>3190</v>
      </c>
      <c r="K98" s="216" t="s">
        <v>3191</v>
      </c>
      <c r="L98" s="216" t="s">
        <v>2934</v>
      </c>
      <c r="M98" s="216" t="s">
        <v>2935</v>
      </c>
      <c r="N98" s="216">
        <v>0</v>
      </c>
      <c r="Q98" s="216" t="s">
        <v>3188</v>
      </c>
    </row>
    <row r="99" spans="1:17">
      <c r="A99" s="216" t="s">
        <v>2063</v>
      </c>
      <c r="B99" s="217" t="s">
        <v>2938</v>
      </c>
      <c r="C99" s="217" t="s">
        <v>2063</v>
      </c>
      <c r="D99" s="218">
        <v>45878</v>
      </c>
      <c r="E99" s="216">
        <v>14</v>
      </c>
      <c r="F99" s="216" t="s">
        <v>3192</v>
      </c>
      <c r="G99" s="216" t="s">
        <v>3193</v>
      </c>
      <c r="H99" s="216">
        <v>53319179</v>
      </c>
      <c r="K99" s="216" t="s">
        <v>3194</v>
      </c>
      <c r="L99" s="216" t="s">
        <v>2934</v>
      </c>
      <c r="M99" s="216" t="s">
        <v>2935</v>
      </c>
      <c r="N99" s="216">
        <v>0</v>
      </c>
      <c r="Q99" s="216" t="s">
        <v>2063</v>
      </c>
    </row>
    <row r="100" spans="1:17">
      <c r="A100" s="216" t="s">
        <v>1791</v>
      </c>
      <c r="B100" s="217" t="s">
        <v>2938</v>
      </c>
      <c r="C100" s="217" t="s">
        <v>1791</v>
      </c>
      <c r="D100" s="218">
        <v>45871</v>
      </c>
      <c r="E100" s="216">
        <v>7</v>
      </c>
      <c r="F100" s="216" t="s">
        <v>531</v>
      </c>
      <c r="G100" s="216">
        <v>54894439</v>
      </c>
      <c r="H100" s="216">
        <v>47603620</v>
      </c>
      <c r="I100" s="216">
        <v>47603620</v>
      </c>
      <c r="K100" s="216" t="s">
        <v>3195</v>
      </c>
      <c r="L100" s="216" t="s">
        <v>2934</v>
      </c>
      <c r="M100" s="216" t="s">
        <v>2935</v>
      </c>
      <c r="N100" s="216">
        <v>0</v>
      </c>
      <c r="Q100" s="216" t="s">
        <v>1791</v>
      </c>
    </row>
    <row r="101" spans="1:17">
      <c r="A101" s="216" t="s">
        <v>3196</v>
      </c>
      <c r="B101" s="217" t="s">
        <v>2938</v>
      </c>
      <c r="C101" s="217" t="s">
        <v>3196</v>
      </c>
      <c r="D101" s="218"/>
      <c r="F101" s="216" t="s">
        <v>3197</v>
      </c>
      <c r="H101" s="216" t="s">
        <v>3198</v>
      </c>
      <c r="K101" s="216" t="s">
        <v>3199</v>
      </c>
      <c r="L101" s="216" t="s">
        <v>2934</v>
      </c>
      <c r="M101" s="216" t="s">
        <v>2935</v>
      </c>
      <c r="N101" s="216">
        <v>0</v>
      </c>
      <c r="Q101" s="216" t="s">
        <v>3196</v>
      </c>
    </row>
    <row r="102" spans="1:17">
      <c r="A102" s="216" t="s">
        <v>3200</v>
      </c>
      <c r="B102" s="217" t="s">
        <v>2938</v>
      </c>
      <c r="C102" s="217" t="s">
        <v>3200</v>
      </c>
      <c r="D102" s="218">
        <v>45636</v>
      </c>
      <c r="E102" s="216">
        <v>30</v>
      </c>
      <c r="F102" s="216" t="s">
        <v>3201</v>
      </c>
      <c r="G102" s="216">
        <v>46494596</v>
      </c>
      <c r="H102" s="216" t="s">
        <v>3202</v>
      </c>
      <c r="K102" s="216" t="s">
        <v>3203</v>
      </c>
      <c r="L102" s="216" t="s">
        <v>417</v>
      </c>
      <c r="M102" s="216" t="s">
        <v>2937</v>
      </c>
      <c r="N102" s="216">
        <v>18</v>
      </c>
      <c r="Q102" s="216" t="s">
        <v>3200</v>
      </c>
    </row>
    <row r="103" spans="1:17">
      <c r="A103" s="216" t="s">
        <v>3204</v>
      </c>
      <c r="B103" s="217" t="s">
        <v>2938</v>
      </c>
      <c r="C103" s="217" t="s">
        <v>3204</v>
      </c>
      <c r="D103" s="218"/>
      <c r="E103" s="216">
        <v>30</v>
      </c>
      <c r="F103" s="216" t="s">
        <v>3205</v>
      </c>
      <c r="H103" s="216" t="s">
        <v>3206</v>
      </c>
      <c r="K103" s="216" t="s">
        <v>3207</v>
      </c>
      <c r="L103" s="216" t="s">
        <v>2934</v>
      </c>
      <c r="M103" s="216" t="s">
        <v>2935</v>
      </c>
      <c r="N103" s="216">
        <v>0</v>
      </c>
      <c r="Q103" s="216" t="s">
        <v>3204</v>
      </c>
    </row>
    <row r="104" spans="1:17">
      <c r="A104" s="216" t="s">
        <v>3208</v>
      </c>
      <c r="B104" s="217" t="s">
        <v>2938</v>
      </c>
      <c r="C104" s="217" t="s">
        <v>3208</v>
      </c>
      <c r="D104" s="218">
        <v>45855</v>
      </c>
      <c r="E104" s="216">
        <v>30</v>
      </c>
      <c r="F104" s="216" t="s">
        <v>3209</v>
      </c>
      <c r="H104" s="216" t="s">
        <v>3210</v>
      </c>
      <c r="K104" s="216" t="s">
        <v>3211</v>
      </c>
      <c r="L104" s="216" t="s">
        <v>2934</v>
      </c>
      <c r="M104" s="216" t="s">
        <v>2937</v>
      </c>
      <c r="N104" s="216">
        <v>2</v>
      </c>
      <c r="Q104" s="216" t="s">
        <v>3208</v>
      </c>
    </row>
    <row r="105" spans="1:17">
      <c r="A105" s="216" t="s">
        <v>3212</v>
      </c>
      <c r="B105" s="217" t="s">
        <v>2938</v>
      </c>
      <c r="C105" s="217" t="s">
        <v>3212</v>
      </c>
      <c r="D105" s="218">
        <v>45636</v>
      </c>
      <c r="E105" s="216">
        <v>30</v>
      </c>
      <c r="F105" s="216" t="s">
        <v>3213</v>
      </c>
      <c r="H105" s="216">
        <v>46003780</v>
      </c>
      <c r="K105" s="216" t="s">
        <v>3214</v>
      </c>
      <c r="L105" s="216" t="s">
        <v>417</v>
      </c>
      <c r="M105" s="216" t="s">
        <v>2937</v>
      </c>
      <c r="N105" s="216">
        <v>18</v>
      </c>
      <c r="Q105" s="216" t="s">
        <v>3212</v>
      </c>
    </row>
    <row r="106" spans="1:17">
      <c r="A106" s="216" t="s">
        <v>3215</v>
      </c>
      <c r="B106" s="217" t="s">
        <v>2938</v>
      </c>
      <c r="C106" s="217" t="s">
        <v>3216</v>
      </c>
      <c r="D106" s="218">
        <v>45864</v>
      </c>
      <c r="E106" s="216">
        <v>30</v>
      </c>
      <c r="F106" s="216" t="s">
        <v>3217</v>
      </c>
      <c r="G106" s="216">
        <v>59283331</v>
      </c>
      <c r="H106" s="216">
        <v>22420070</v>
      </c>
      <c r="I106" s="216">
        <v>50180257</v>
      </c>
      <c r="K106" s="216" t="s">
        <v>3218</v>
      </c>
      <c r="L106" s="216" t="s">
        <v>2934</v>
      </c>
      <c r="M106" s="216" t="s">
        <v>2935</v>
      </c>
      <c r="N106" s="216">
        <v>0</v>
      </c>
      <c r="Q106" s="216" t="s">
        <v>3216</v>
      </c>
    </row>
    <row r="107" spans="1:17">
      <c r="A107" s="216" t="s">
        <v>3219</v>
      </c>
      <c r="B107" s="217" t="s">
        <v>2938</v>
      </c>
      <c r="C107" s="217" t="s">
        <v>3219</v>
      </c>
      <c r="D107" s="218"/>
      <c r="F107" s="216" t="s">
        <v>3220</v>
      </c>
      <c r="H107" s="216">
        <v>53185322</v>
      </c>
      <c r="I107" s="216">
        <v>46050194</v>
      </c>
      <c r="K107" s="216" t="s">
        <v>3221</v>
      </c>
      <c r="L107" s="216" t="s">
        <v>2947</v>
      </c>
      <c r="M107" s="216" t="s">
        <v>2937</v>
      </c>
      <c r="N107" s="216">
        <v>0</v>
      </c>
      <c r="Q107" s="216" t="s">
        <v>3219</v>
      </c>
    </row>
    <row r="108" spans="1:17">
      <c r="A108" s="216" t="s">
        <v>1581</v>
      </c>
      <c r="B108" s="217" t="s">
        <v>2938</v>
      </c>
      <c r="C108" s="217" t="s">
        <v>1581</v>
      </c>
      <c r="D108" s="218"/>
      <c r="F108" s="216" t="s">
        <v>3222</v>
      </c>
      <c r="G108" s="216">
        <v>41853549</v>
      </c>
      <c r="K108" s="216" t="s">
        <v>3223</v>
      </c>
      <c r="L108" s="216" t="s">
        <v>2934</v>
      </c>
      <c r="M108" s="216" t="s">
        <v>2935</v>
      </c>
      <c r="N108" s="216">
        <v>0</v>
      </c>
      <c r="Q108" s="216" t="s">
        <v>1581</v>
      </c>
    </row>
    <row r="109" spans="1:17">
      <c r="A109" s="216" t="s">
        <v>1623</v>
      </c>
      <c r="B109" s="217" t="s">
        <v>2938</v>
      </c>
      <c r="C109" s="217" t="s">
        <v>1623</v>
      </c>
      <c r="D109" s="218">
        <v>45827</v>
      </c>
      <c r="E109" s="216">
        <v>4</v>
      </c>
      <c r="F109" s="216" t="s">
        <v>3224</v>
      </c>
      <c r="G109" s="216">
        <v>42155081</v>
      </c>
      <c r="H109" s="216">
        <v>37627627</v>
      </c>
      <c r="K109" s="216" t="s">
        <v>3225</v>
      </c>
      <c r="L109" s="216" t="s">
        <v>2947</v>
      </c>
      <c r="M109" s="216" t="s">
        <v>2937</v>
      </c>
      <c r="N109" s="216">
        <v>1</v>
      </c>
      <c r="Q109" s="216" t="s">
        <v>1623</v>
      </c>
    </row>
    <row r="110" spans="1:17">
      <c r="A110" s="216" t="s">
        <v>3226</v>
      </c>
      <c r="B110" s="217" t="s">
        <v>2938</v>
      </c>
      <c r="C110" s="217" t="s">
        <v>3226</v>
      </c>
      <c r="D110" s="218">
        <v>45881</v>
      </c>
      <c r="E110" s="216">
        <v>17</v>
      </c>
      <c r="F110" s="216" t="s">
        <v>3227</v>
      </c>
      <c r="G110" s="216">
        <v>48486555</v>
      </c>
      <c r="H110" s="216">
        <v>41898742</v>
      </c>
      <c r="I110" s="216">
        <v>43321006</v>
      </c>
      <c r="K110" s="216" t="s">
        <v>3228</v>
      </c>
      <c r="L110" s="216" t="s">
        <v>417</v>
      </c>
      <c r="M110" s="216" t="s">
        <v>2935</v>
      </c>
      <c r="N110" s="216">
        <v>0</v>
      </c>
      <c r="Q110" s="216" t="s">
        <v>3226</v>
      </c>
    </row>
    <row r="111" spans="1:17">
      <c r="A111" s="216" t="s">
        <v>3229</v>
      </c>
      <c r="B111" s="217" t="s">
        <v>2938</v>
      </c>
      <c r="C111" s="217" t="s">
        <v>3229</v>
      </c>
      <c r="D111" s="218">
        <v>45831</v>
      </c>
      <c r="E111" s="216">
        <v>21</v>
      </c>
      <c r="F111" s="216" t="s">
        <v>3230</v>
      </c>
      <c r="G111" s="216">
        <v>58297828</v>
      </c>
      <c r="H111" s="216">
        <v>46790047</v>
      </c>
      <c r="K111" s="216" t="s">
        <v>3231</v>
      </c>
      <c r="L111" s="216" t="s">
        <v>2947</v>
      </c>
      <c r="M111" s="216" t="s">
        <v>2937</v>
      </c>
      <c r="N111" s="216">
        <v>14</v>
      </c>
      <c r="Q111" s="216" t="s">
        <v>3229</v>
      </c>
    </row>
    <row r="112" spans="1:17">
      <c r="A112" s="216" t="s">
        <v>3232</v>
      </c>
      <c r="B112" s="217" t="s">
        <v>2938</v>
      </c>
      <c r="C112" s="217" t="s">
        <v>3232</v>
      </c>
      <c r="D112" s="218">
        <v>45856</v>
      </c>
      <c r="E112" s="216">
        <v>16</v>
      </c>
      <c r="F112" s="216" t="s">
        <v>3233</v>
      </c>
      <c r="G112" s="216">
        <v>50197429</v>
      </c>
      <c r="H112" s="216">
        <v>22515202</v>
      </c>
      <c r="I112" s="216">
        <v>56310622</v>
      </c>
      <c r="K112" s="216" t="s">
        <v>3234</v>
      </c>
      <c r="L112" s="216" t="s">
        <v>2934</v>
      </c>
      <c r="M112" s="216" t="s">
        <v>2937</v>
      </c>
      <c r="N112" s="216">
        <v>1</v>
      </c>
      <c r="Q112" s="216" t="s">
        <v>3232</v>
      </c>
    </row>
    <row r="113" spans="1:17">
      <c r="A113" s="216" t="s">
        <v>3235</v>
      </c>
      <c r="B113" s="217" t="s">
        <v>2938</v>
      </c>
      <c r="C113" s="217" t="s">
        <v>3235</v>
      </c>
      <c r="D113" s="218"/>
      <c r="E113" s="216">
        <v>30</v>
      </c>
      <c r="F113" s="216" t="s">
        <v>3236</v>
      </c>
      <c r="K113" s="216" t="s">
        <v>3237</v>
      </c>
      <c r="L113" s="216" t="s">
        <v>2934</v>
      </c>
      <c r="M113" s="216" t="s">
        <v>2935</v>
      </c>
      <c r="N113" s="216">
        <v>0</v>
      </c>
      <c r="Q113" s="216" t="s">
        <v>3235</v>
      </c>
    </row>
    <row r="114" spans="1:17">
      <c r="A114" s="216" t="s">
        <v>3238</v>
      </c>
      <c r="B114" s="217" t="s">
        <v>2938</v>
      </c>
      <c r="C114" s="217" t="s">
        <v>3238</v>
      </c>
      <c r="D114" s="218"/>
      <c r="F114" s="216" t="s">
        <v>3236</v>
      </c>
      <c r="H114" s="216" t="s">
        <v>3239</v>
      </c>
      <c r="K114" s="216" t="s">
        <v>3240</v>
      </c>
      <c r="L114" s="216" t="s">
        <v>2934</v>
      </c>
      <c r="M114" s="216" t="s">
        <v>2935</v>
      </c>
      <c r="N114" s="216">
        <v>0</v>
      </c>
      <c r="Q114" s="216" t="s">
        <v>3238</v>
      </c>
    </row>
    <row r="115" spans="1:17">
      <c r="A115" s="216" t="s">
        <v>1593</v>
      </c>
      <c r="B115" s="217" t="s">
        <v>2938</v>
      </c>
      <c r="C115" s="217" t="s">
        <v>1593</v>
      </c>
      <c r="D115" s="218"/>
      <c r="F115" s="216" t="s">
        <v>3241</v>
      </c>
      <c r="G115" s="216">
        <v>47397077</v>
      </c>
      <c r="H115" s="216">
        <v>22985875</v>
      </c>
      <c r="I115" s="216">
        <v>30619637</v>
      </c>
      <c r="K115" s="216" t="s">
        <v>3242</v>
      </c>
      <c r="L115" s="216" t="s">
        <v>417</v>
      </c>
      <c r="M115" s="216" t="s">
        <v>2937</v>
      </c>
      <c r="N115" s="216">
        <v>10</v>
      </c>
      <c r="Q115" s="216" t="s">
        <v>1593</v>
      </c>
    </row>
    <row r="116" spans="1:17">
      <c r="A116" s="216" t="s">
        <v>3243</v>
      </c>
      <c r="B116" s="217" t="s">
        <v>2938</v>
      </c>
      <c r="C116" s="217" t="s">
        <v>3243</v>
      </c>
      <c r="D116" s="218">
        <v>45708</v>
      </c>
      <c r="E116" s="216">
        <v>3</v>
      </c>
      <c r="F116" s="216" t="s">
        <v>3244</v>
      </c>
      <c r="G116" s="216">
        <v>49665941</v>
      </c>
      <c r="H116" s="216">
        <v>30140164</v>
      </c>
      <c r="I116" s="216">
        <v>33524522</v>
      </c>
      <c r="J116" s="216">
        <v>30337644</v>
      </c>
      <c r="K116" s="216" t="s">
        <v>3245</v>
      </c>
      <c r="L116" s="216" t="s">
        <v>417</v>
      </c>
      <c r="M116" s="216" t="s">
        <v>2937</v>
      </c>
      <c r="N116" s="216">
        <v>10</v>
      </c>
      <c r="Q116" s="216" t="s">
        <v>3243</v>
      </c>
    </row>
    <row r="117" spans="1:17">
      <c r="A117" s="216" t="s">
        <v>3246</v>
      </c>
      <c r="B117" s="217" t="s">
        <v>2938</v>
      </c>
      <c r="C117" s="217" t="s">
        <v>3246</v>
      </c>
      <c r="D117" s="218">
        <v>45587</v>
      </c>
      <c r="E117" s="216">
        <v>3</v>
      </c>
      <c r="F117" s="216" t="s">
        <v>3244</v>
      </c>
      <c r="G117" s="216">
        <v>49665941</v>
      </c>
      <c r="H117" s="216">
        <v>30140164</v>
      </c>
      <c r="I117" s="216">
        <v>33524522</v>
      </c>
      <c r="K117" s="216" t="s">
        <v>3245</v>
      </c>
      <c r="L117" s="216" t="s">
        <v>417</v>
      </c>
      <c r="M117" s="216" t="s">
        <v>2937</v>
      </c>
      <c r="N117" s="216">
        <v>2</v>
      </c>
      <c r="Q117" s="216" t="s">
        <v>3246</v>
      </c>
    </row>
    <row r="118" spans="1:17">
      <c r="A118" s="216" t="s">
        <v>3247</v>
      </c>
      <c r="B118" s="217" t="s">
        <v>2938</v>
      </c>
      <c r="C118" s="217" t="s">
        <v>3247</v>
      </c>
      <c r="D118" s="218">
        <v>45587</v>
      </c>
      <c r="E118" s="216">
        <v>3</v>
      </c>
      <c r="F118" s="216" t="s">
        <v>3244</v>
      </c>
      <c r="G118" s="216">
        <v>49655941</v>
      </c>
      <c r="H118" s="216">
        <v>30140164</v>
      </c>
      <c r="I118" s="216">
        <v>33524522</v>
      </c>
      <c r="K118" s="216" t="s">
        <v>3245</v>
      </c>
      <c r="L118" s="216" t="s">
        <v>417</v>
      </c>
      <c r="M118" s="216" t="s">
        <v>2937</v>
      </c>
      <c r="N118" s="216">
        <v>0</v>
      </c>
      <c r="Q118" s="216" t="s">
        <v>3247</v>
      </c>
    </row>
    <row r="119" spans="1:17">
      <c r="A119" s="216" t="s">
        <v>3248</v>
      </c>
      <c r="B119" s="217" t="s">
        <v>2938</v>
      </c>
      <c r="C119" s="217" t="s">
        <v>3248</v>
      </c>
      <c r="D119" s="218">
        <v>45818</v>
      </c>
      <c r="E119" s="216">
        <v>30</v>
      </c>
      <c r="F119" s="216" t="s">
        <v>3249</v>
      </c>
      <c r="G119" s="216">
        <v>58749039</v>
      </c>
      <c r="H119" s="216">
        <v>58749039</v>
      </c>
      <c r="K119" s="216" t="s">
        <v>3250</v>
      </c>
      <c r="L119" s="216" t="s">
        <v>2947</v>
      </c>
      <c r="M119" s="216" t="s">
        <v>2937</v>
      </c>
      <c r="N119" s="216">
        <v>11</v>
      </c>
      <c r="Q119" s="216" t="s">
        <v>3248</v>
      </c>
    </row>
    <row r="120" spans="1:17">
      <c r="A120" s="216" t="s">
        <v>1879</v>
      </c>
      <c r="B120" s="217" t="s">
        <v>2938</v>
      </c>
      <c r="C120" s="217" t="s">
        <v>1879</v>
      </c>
      <c r="D120" s="218">
        <v>45856</v>
      </c>
      <c r="E120" s="216">
        <v>4</v>
      </c>
      <c r="F120" s="216" t="s">
        <v>575</v>
      </c>
      <c r="G120" s="216">
        <v>46325381</v>
      </c>
      <c r="H120" s="216">
        <v>23703800</v>
      </c>
      <c r="I120" s="216">
        <v>38160906</v>
      </c>
      <c r="K120" s="216" t="s">
        <v>3251</v>
      </c>
      <c r="L120" s="216" t="s">
        <v>2934</v>
      </c>
      <c r="M120" s="216" t="s">
        <v>2937</v>
      </c>
      <c r="N120" s="216">
        <v>1</v>
      </c>
      <c r="Q120" s="216" t="s">
        <v>1879</v>
      </c>
    </row>
    <row r="121" spans="1:17">
      <c r="A121" s="216" t="s">
        <v>3252</v>
      </c>
      <c r="B121" s="217" t="s">
        <v>2938</v>
      </c>
      <c r="C121" s="217" t="s">
        <v>1809</v>
      </c>
      <c r="D121" s="218">
        <v>45873</v>
      </c>
      <c r="E121" s="216">
        <v>9</v>
      </c>
      <c r="F121" s="216" t="s">
        <v>540</v>
      </c>
      <c r="G121" s="216">
        <v>52042942</v>
      </c>
      <c r="H121" s="216">
        <v>22203559</v>
      </c>
      <c r="I121" s="216">
        <v>42149690</v>
      </c>
      <c r="K121" s="216" t="s">
        <v>3253</v>
      </c>
      <c r="L121" s="216" t="s">
        <v>2934</v>
      </c>
      <c r="M121" s="216" t="s">
        <v>2935</v>
      </c>
      <c r="N121" s="216">
        <v>0</v>
      </c>
      <c r="Q121" s="216" t="s">
        <v>1809</v>
      </c>
    </row>
    <row r="122" spans="1:17">
      <c r="A122" s="216" t="s">
        <v>3254</v>
      </c>
      <c r="B122" s="217" t="s">
        <v>2938</v>
      </c>
      <c r="C122" s="217" t="s">
        <v>3254</v>
      </c>
      <c r="D122" s="218"/>
      <c r="E122" s="216">
        <v>14</v>
      </c>
      <c r="F122" s="216" t="s">
        <v>3255</v>
      </c>
      <c r="G122" s="216">
        <v>23902100</v>
      </c>
      <c r="H122" s="216">
        <v>49168598</v>
      </c>
      <c r="I122" s="216">
        <v>23902100</v>
      </c>
      <c r="K122" s="216" t="s">
        <v>3256</v>
      </c>
      <c r="L122" s="216" t="s">
        <v>2934</v>
      </c>
      <c r="M122" s="216" t="s">
        <v>2937</v>
      </c>
      <c r="N122" s="216">
        <v>0</v>
      </c>
      <c r="Q122" s="216" t="s">
        <v>3254</v>
      </c>
    </row>
    <row r="123" spans="1:17">
      <c r="A123" s="216" t="s">
        <v>3257</v>
      </c>
      <c r="B123" s="217" t="s">
        <v>2938</v>
      </c>
      <c r="C123" s="217" t="s">
        <v>3257</v>
      </c>
      <c r="D123" s="218">
        <v>45581</v>
      </c>
      <c r="E123" s="216">
        <v>14</v>
      </c>
      <c r="F123" s="216" t="s">
        <v>3258</v>
      </c>
      <c r="G123" s="216">
        <v>23902100</v>
      </c>
      <c r="H123" s="216">
        <v>49168598</v>
      </c>
      <c r="I123" s="216">
        <v>23902100</v>
      </c>
      <c r="K123" s="216" t="s">
        <v>3259</v>
      </c>
      <c r="L123" s="216" t="s">
        <v>3090</v>
      </c>
      <c r="M123" s="216" t="s">
        <v>2937</v>
      </c>
      <c r="N123" s="216">
        <v>4</v>
      </c>
      <c r="Q123" s="216" t="s">
        <v>3257</v>
      </c>
    </row>
    <row r="124" spans="1:17">
      <c r="A124" s="216" t="s">
        <v>3260</v>
      </c>
      <c r="B124" s="217" t="s">
        <v>2938</v>
      </c>
      <c r="C124" s="217" t="s">
        <v>3260</v>
      </c>
      <c r="D124" s="218">
        <v>45870</v>
      </c>
      <c r="E124" s="216">
        <v>6</v>
      </c>
      <c r="F124" s="216" t="s">
        <v>3261</v>
      </c>
      <c r="G124" s="216">
        <v>59604394</v>
      </c>
      <c r="H124" s="216">
        <v>66757263</v>
      </c>
      <c r="I124" s="216">
        <v>37627936</v>
      </c>
      <c r="K124" s="216" t="s">
        <v>3262</v>
      </c>
      <c r="L124" s="216" t="s">
        <v>2934</v>
      </c>
      <c r="M124" s="216" t="s">
        <v>2935</v>
      </c>
      <c r="N124" s="216">
        <v>0</v>
      </c>
      <c r="Q124" s="216" t="s">
        <v>3260</v>
      </c>
    </row>
    <row r="125" spans="1:17">
      <c r="A125" s="216" t="s">
        <v>3263</v>
      </c>
      <c r="B125" s="217" t="s">
        <v>2938</v>
      </c>
      <c r="C125" s="217" t="s">
        <v>3264</v>
      </c>
      <c r="D125" s="218">
        <v>45863</v>
      </c>
      <c r="E125" s="216">
        <v>30</v>
      </c>
      <c r="F125" s="216" t="s">
        <v>3265</v>
      </c>
      <c r="G125" s="216">
        <v>31786954</v>
      </c>
      <c r="K125" s="216" t="s">
        <v>3266</v>
      </c>
      <c r="L125" s="216" t="s">
        <v>2934</v>
      </c>
      <c r="M125" s="216" t="s">
        <v>2935</v>
      </c>
      <c r="N125" s="216">
        <v>0</v>
      </c>
      <c r="Q125" s="216" t="s">
        <v>3264</v>
      </c>
    </row>
    <row r="126" spans="1:17">
      <c r="A126" s="216" t="s">
        <v>1549</v>
      </c>
      <c r="B126" s="217" t="s">
        <v>2938</v>
      </c>
      <c r="C126" s="217" t="s">
        <v>1549</v>
      </c>
      <c r="D126" s="218">
        <v>45831</v>
      </c>
      <c r="E126" s="216">
        <v>15</v>
      </c>
      <c r="F126" s="216" t="s">
        <v>341</v>
      </c>
      <c r="G126" s="216">
        <v>32534761</v>
      </c>
      <c r="H126" s="216">
        <v>42086045</v>
      </c>
      <c r="K126" s="216" t="s">
        <v>3267</v>
      </c>
      <c r="L126" s="216" t="s">
        <v>2947</v>
      </c>
      <c r="M126" s="216" t="s">
        <v>2937</v>
      </c>
      <c r="N126" s="216">
        <v>7</v>
      </c>
      <c r="Q126" s="216" t="s">
        <v>1549</v>
      </c>
    </row>
    <row r="127" spans="1:17">
      <c r="A127" s="216" t="s">
        <v>1721</v>
      </c>
      <c r="B127" s="217" t="s">
        <v>2938</v>
      </c>
      <c r="C127" s="217" t="s">
        <v>1721</v>
      </c>
      <c r="D127" s="218"/>
      <c r="F127" s="216" t="s">
        <v>3268</v>
      </c>
      <c r="G127" s="216">
        <v>59183468</v>
      </c>
      <c r="H127" s="216">
        <v>59183468</v>
      </c>
      <c r="K127" s="216" t="s">
        <v>3269</v>
      </c>
      <c r="L127" s="216" t="s">
        <v>2996</v>
      </c>
      <c r="M127" s="216" t="s">
        <v>2935</v>
      </c>
      <c r="N127" s="216">
        <v>0</v>
      </c>
      <c r="Q127" s="216" t="s">
        <v>1721</v>
      </c>
    </row>
    <row r="128" spans="1:17">
      <c r="A128" s="216" t="s">
        <v>3270</v>
      </c>
      <c r="B128" s="217" t="s">
        <v>2938</v>
      </c>
      <c r="C128" s="217" t="s">
        <v>3270</v>
      </c>
      <c r="D128" s="218">
        <v>45838</v>
      </c>
      <c r="E128" s="216">
        <v>30</v>
      </c>
      <c r="F128" s="216" t="s">
        <v>3271</v>
      </c>
      <c r="G128" s="216" t="s">
        <v>3272</v>
      </c>
      <c r="H128" s="216" t="s">
        <v>3272</v>
      </c>
      <c r="K128" s="216" t="s">
        <v>3273</v>
      </c>
      <c r="L128" s="216" t="s">
        <v>2934</v>
      </c>
      <c r="M128" s="216" t="s">
        <v>2935</v>
      </c>
      <c r="N128" s="216">
        <v>0</v>
      </c>
      <c r="Q128" s="216" t="s">
        <v>3270</v>
      </c>
    </row>
    <row r="129" spans="1:17">
      <c r="A129" s="216" t="s">
        <v>3274</v>
      </c>
      <c r="B129" s="217" t="s">
        <v>2938</v>
      </c>
      <c r="C129" s="217" t="s">
        <v>3274</v>
      </c>
      <c r="D129" s="218">
        <v>45852</v>
      </c>
      <c r="E129" s="216">
        <v>19</v>
      </c>
      <c r="F129" s="216" t="s">
        <v>540</v>
      </c>
      <c r="G129" s="216">
        <v>52042942</v>
      </c>
      <c r="H129" s="216">
        <v>22203559</v>
      </c>
      <c r="I129" s="216">
        <v>42149690</v>
      </c>
      <c r="K129" s="216" t="s">
        <v>3253</v>
      </c>
      <c r="L129" s="216" t="s">
        <v>2934</v>
      </c>
      <c r="M129" s="216" t="s">
        <v>2935</v>
      </c>
      <c r="N129" s="216">
        <v>0</v>
      </c>
      <c r="Q129" s="216" t="s">
        <v>3274</v>
      </c>
    </row>
    <row r="130" spans="1:17">
      <c r="A130" s="216" t="s">
        <v>3275</v>
      </c>
      <c r="B130" s="217" t="s">
        <v>2938</v>
      </c>
      <c r="C130" s="217" t="s">
        <v>3275</v>
      </c>
      <c r="D130" s="218">
        <v>45744</v>
      </c>
      <c r="E130" s="216">
        <v>17</v>
      </c>
      <c r="F130" s="216" t="s">
        <v>3276</v>
      </c>
      <c r="G130" s="216">
        <v>57778851</v>
      </c>
      <c r="H130" s="216">
        <v>57778851</v>
      </c>
      <c r="I130" s="216">
        <v>32177001</v>
      </c>
      <c r="K130" s="216" t="s">
        <v>3277</v>
      </c>
      <c r="L130" s="216" t="s">
        <v>2947</v>
      </c>
      <c r="M130" s="216" t="s">
        <v>2937</v>
      </c>
      <c r="N130" s="216">
        <v>20</v>
      </c>
      <c r="Q130" s="216" t="s">
        <v>3275</v>
      </c>
    </row>
    <row r="131" spans="1:17">
      <c r="A131" s="216" t="s">
        <v>1507</v>
      </c>
      <c r="B131" s="217" t="s">
        <v>2938</v>
      </c>
      <c r="C131" s="217" t="s">
        <v>1507</v>
      </c>
      <c r="D131" s="218">
        <v>45744</v>
      </c>
      <c r="E131" s="216">
        <v>9</v>
      </c>
      <c r="F131" s="216" t="s">
        <v>3278</v>
      </c>
      <c r="G131" s="216">
        <v>49920481</v>
      </c>
      <c r="I131" s="216">
        <v>30815449</v>
      </c>
      <c r="K131" s="216" t="s">
        <v>3279</v>
      </c>
      <c r="L131" s="216" t="s">
        <v>2947</v>
      </c>
      <c r="M131" s="216" t="s">
        <v>2937</v>
      </c>
      <c r="N131" s="216">
        <v>1</v>
      </c>
      <c r="Q131" s="216" t="s">
        <v>1507</v>
      </c>
    </row>
    <row r="132" spans="1:17">
      <c r="A132" s="216" t="s">
        <v>3280</v>
      </c>
      <c r="B132" s="217" t="s">
        <v>2938</v>
      </c>
      <c r="C132" s="217" t="s">
        <v>3280</v>
      </c>
      <c r="D132" s="218"/>
      <c r="F132" s="216" t="s">
        <v>3281</v>
      </c>
      <c r="G132" s="216" t="s">
        <v>3282</v>
      </c>
      <c r="H132" s="216" t="s">
        <v>3283</v>
      </c>
      <c r="K132" s="216" t="s">
        <v>3284</v>
      </c>
      <c r="L132" s="216" t="s">
        <v>2934</v>
      </c>
      <c r="M132" s="216" t="s">
        <v>2935</v>
      </c>
      <c r="N132" s="216">
        <v>0</v>
      </c>
      <c r="Q132" s="216" t="s">
        <v>3280</v>
      </c>
    </row>
    <row r="133" spans="1:17">
      <c r="A133" s="216" t="s">
        <v>3285</v>
      </c>
      <c r="B133" s="217" t="s">
        <v>2938</v>
      </c>
      <c r="C133" s="217" t="s">
        <v>3285</v>
      </c>
      <c r="D133" s="218">
        <v>45580</v>
      </c>
      <c r="E133" s="216">
        <v>30</v>
      </c>
      <c r="F133" s="216" t="s">
        <v>3286</v>
      </c>
      <c r="G133" s="216">
        <v>53314867</v>
      </c>
      <c r="H133" s="216">
        <v>42205672</v>
      </c>
      <c r="I133" s="216" t="s">
        <v>3287</v>
      </c>
      <c r="K133" s="216" t="s">
        <v>3288</v>
      </c>
      <c r="L133" s="216" t="s">
        <v>417</v>
      </c>
      <c r="M133" s="216" t="s">
        <v>2937</v>
      </c>
      <c r="N133" s="216">
        <v>5</v>
      </c>
      <c r="Q133" s="216" t="s">
        <v>3285</v>
      </c>
    </row>
    <row r="134" spans="1:17">
      <c r="A134" s="216" t="s">
        <v>3289</v>
      </c>
      <c r="B134" s="217" t="s">
        <v>2938</v>
      </c>
      <c r="C134" s="217" t="s">
        <v>1805</v>
      </c>
      <c r="D134" s="218">
        <v>45871</v>
      </c>
      <c r="E134" s="216">
        <v>7</v>
      </c>
      <c r="F134" s="216" t="s">
        <v>3290</v>
      </c>
      <c r="G134" s="216">
        <v>54446795</v>
      </c>
      <c r="H134" s="216">
        <v>22327866</v>
      </c>
      <c r="K134" s="216" t="s">
        <v>3291</v>
      </c>
      <c r="L134" s="216" t="s">
        <v>2934</v>
      </c>
      <c r="M134" s="216" t="s">
        <v>2935</v>
      </c>
      <c r="N134" s="216">
        <v>0</v>
      </c>
      <c r="Q134" s="216" t="s">
        <v>1805</v>
      </c>
    </row>
    <row r="135" spans="1:17">
      <c r="A135" s="216" t="s">
        <v>1325</v>
      </c>
      <c r="B135" s="217" t="s">
        <v>2938</v>
      </c>
      <c r="C135" s="217" t="s">
        <v>1325</v>
      </c>
      <c r="D135" s="218">
        <v>45883</v>
      </c>
      <c r="E135" s="216">
        <v>19</v>
      </c>
      <c r="F135" s="216" t="s">
        <v>221</v>
      </c>
      <c r="G135" s="216">
        <v>35922342</v>
      </c>
      <c r="H135" s="216">
        <v>50099084</v>
      </c>
      <c r="K135" s="216" t="s">
        <v>3292</v>
      </c>
      <c r="L135" s="216" t="s">
        <v>2934</v>
      </c>
      <c r="M135" s="216" t="s">
        <v>2935</v>
      </c>
      <c r="N135" s="216">
        <v>0</v>
      </c>
      <c r="Q135" s="216" t="s">
        <v>1325</v>
      </c>
    </row>
    <row r="136" spans="1:17">
      <c r="A136" s="216" t="s">
        <v>3293</v>
      </c>
      <c r="B136" s="217" t="s">
        <v>2938</v>
      </c>
      <c r="C136" s="217" t="s">
        <v>3293</v>
      </c>
      <c r="D136" s="218"/>
      <c r="F136" s="216" t="s">
        <v>3294</v>
      </c>
      <c r="G136" s="216" t="s">
        <v>3295</v>
      </c>
      <c r="H136" s="216" t="s">
        <v>3296</v>
      </c>
      <c r="K136" s="216" t="s">
        <v>3297</v>
      </c>
      <c r="L136" s="216" t="s">
        <v>2934</v>
      </c>
      <c r="M136" s="216" t="s">
        <v>2935</v>
      </c>
      <c r="N136" s="216">
        <v>0</v>
      </c>
      <c r="Q136" s="216" t="s">
        <v>3293</v>
      </c>
    </row>
    <row r="137" spans="1:17">
      <c r="A137" s="216" t="s">
        <v>3298</v>
      </c>
      <c r="B137" s="217" t="s">
        <v>2938</v>
      </c>
      <c r="C137" s="217" t="s">
        <v>3298</v>
      </c>
      <c r="D137" s="218"/>
      <c r="F137" s="216" t="s">
        <v>3299</v>
      </c>
      <c r="G137" s="216">
        <v>47811220</v>
      </c>
      <c r="H137" s="216" t="s">
        <v>3300</v>
      </c>
      <c r="K137" s="216" t="s">
        <v>3301</v>
      </c>
      <c r="L137" s="216" t="s">
        <v>2934</v>
      </c>
      <c r="M137" s="216" t="s">
        <v>2935</v>
      </c>
      <c r="N137" s="216">
        <v>0</v>
      </c>
      <c r="Q137" s="216" t="s">
        <v>3298</v>
      </c>
    </row>
    <row r="138" spans="1:17">
      <c r="A138" s="216" t="s">
        <v>3302</v>
      </c>
      <c r="B138" s="217" t="s">
        <v>2938</v>
      </c>
      <c r="C138" s="217" t="s">
        <v>3302</v>
      </c>
      <c r="D138" s="218">
        <v>45863</v>
      </c>
      <c r="E138" s="216">
        <v>30</v>
      </c>
      <c r="F138" s="216" t="s">
        <v>3303</v>
      </c>
      <c r="G138" s="216">
        <v>30446538</v>
      </c>
      <c r="H138" s="216">
        <v>49887555</v>
      </c>
      <c r="K138" s="216" t="s">
        <v>3304</v>
      </c>
      <c r="L138" s="216" t="s">
        <v>2934</v>
      </c>
      <c r="M138" s="216" t="s">
        <v>2935</v>
      </c>
      <c r="N138" s="216">
        <v>0</v>
      </c>
      <c r="Q138" s="216" t="s">
        <v>3302</v>
      </c>
    </row>
    <row r="139" spans="1:17">
      <c r="A139" s="216" t="s">
        <v>3305</v>
      </c>
      <c r="B139" s="217" t="s">
        <v>2938</v>
      </c>
      <c r="C139" s="217" t="s">
        <v>3305</v>
      </c>
      <c r="D139" s="218"/>
      <c r="E139" s="216">
        <v>30</v>
      </c>
      <c r="F139" s="216" t="s">
        <v>3306</v>
      </c>
      <c r="H139" s="216" t="s">
        <v>3307</v>
      </c>
      <c r="K139" s="216" t="s">
        <v>3308</v>
      </c>
      <c r="L139" s="216" t="s">
        <v>2934</v>
      </c>
      <c r="M139" s="216" t="s">
        <v>2935</v>
      </c>
      <c r="N139" s="216">
        <v>0</v>
      </c>
      <c r="Q139" s="216" t="s">
        <v>3305</v>
      </c>
    </row>
    <row r="140" spans="1:17">
      <c r="A140" s="216" t="s">
        <v>3309</v>
      </c>
      <c r="B140" s="217" t="s">
        <v>2938</v>
      </c>
      <c r="C140" s="217" t="s">
        <v>3309</v>
      </c>
      <c r="D140" s="218">
        <v>45874</v>
      </c>
      <c r="E140" s="216">
        <v>10</v>
      </c>
      <c r="F140" s="216" t="s">
        <v>3310</v>
      </c>
      <c r="G140" s="216">
        <v>49537011</v>
      </c>
      <c r="H140" s="216">
        <v>49537011</v>
      </c>
      <c r="I140" s="216">
        <v>56028020</v>
      </c>
      <c r="K140" s="216" t="s">
        <v>3311</v>
      </c>
      <c r="L140" s="216" t="s">
        <v>2934</v>
      </c>
      <c r="M140" s="216" t="s">
        <v>2935</v>
      </c>
      <c r="N140" s="216">
        <v>0</v>
      </c>
      <c r="Q140" s="216" t="s">
        <v>3309</v>
      </c>
    </row>
    <row r="141" spans="1:17">
      <c r="A141" s="216" t="s">
        <v>1419</v>
      </c>
      <c r="B141" s="217" t="s">
        <v>2938</v>
      </c>
      <c r="C141" s="217" t="s">
        <v>1419</v>
      </c>
      <c r="D141" s="218">
        <v>45863</v>
      </c>
      <c r="E141" s="216">
        <v>30</v>
      </c>
      <c r="F141" s="216" t="s">
        <v>271</v>
      </c>
      <c r="G141" s="216">
        <v>41289619</v>
      </c>
      <c r="H141" s="216">
        <v>41289619</v>
      </c>
      <c r="I141" s="216">
        <v>41289619</v>
      </c>
      <c r="K141" s="216" t="s">
        <v>3312</v>
      </c>
      <c r="L141" s="216" t="s">
        <v>2934</v>
      </c>
      <c r="M141" s="216" t="s">
        <v>2935</v>
      </c>
      <c r="N141" s="216">
        <v>0</v>
      </c>
      <c r="Q141" s="216" t="s">
        <v>1419</v>
      </c>
    </row>
    <row r="142" spans="1:17">
      <c r="A142" s="216" t="s">
        <v>3313</v>
      </c>
      <c r="B142" s="217" t="s">
        <v>2938</v>
      </c>
      <c r="C142" s="217" t="s">
        <v>3313</v>
      </c>
      <c r="D142" s="218">
        <v>45636</v>
      </c>
      <c r="E142" s="216">
        <v>30</v>
      </c>
      <c r="F142" s="216" t="s">
        <v>3314</v>
      </c>
      <c r="I142" s="216">
        <v>58180775</v>
      </c>
      <c r="K142" s="216" t="s">
        <v>3315</v>
      </c>
      <c r="L142" s="216" t="s">
        <v>417</v>
      </c>
      <c r="M142" s="216" t="s">
        <v>2937</v>
      </c>
      <c r="N142" s="216">
        <v>86</v>
      </c>
      <c r="Q142" s="216" t="s">
        <v>3313</v>
      </c>
    </row>
    <row r="143" spans="1:17">
      <c r="A143" s="216" t="s">
        <v>3316</v>
      </c>
      <c r="B143" s="217" t="s">
        <v>2938</v>
      </c>
      <c r="C143" s="217" t="s">
        <v>3316</v>
      </c>
      <c r="D143" s="218">
        <v>45636</v>
      </c>
      <c r="E143" s="216">
        <v>30</v>
      </c>
      <c r="F143" s="216" t="s">
        <v>3317</v>
      </c>
      <c r="G143" s="216">
        <v>52062727</v>
      </c>
      <c r="H143" s="216">
        <v>52062727</v>
      </c>
      <c r="I143" s="216">
        <v>40295220</v>
      </c>
      <c r="L143" s="216" t="s">
        <v>417</v>
      </c>
      <c r="M143" s="216" t="s">
        <v>2937</v>
      </c>
      <c r="N143" s="216">
        <v>34</v>
      </c>
      <c r="Q143" s="216" t="s">
        <v>3316</v>
      </c>
    </row>
    <row r="144" spans="1:17">
      <c r="A144" s="216" t="s">
        <v>3318</v>
      </c>
      <c r="B144" s="217" t="s">
        <v>2938</v>
      </c>
      <c r="C144" s="217" t="s">
        <v>3318</v>
      </c>
      <c r="D144" s="218"/>
      <c r="E144" s="216">
        <v>18</v>
      </c>
      <c r="F144" s="216" t="s">
        <v>3319</v>
      </c>
      <c r="G144" s="216">
        <v>55155623</v>
      </c>
      <c r="H144" s="216">
        <v>55155623</v>
      </c>
      <c r="I144" s="216">
        <v>24856485</v>
      </c>
      <c r="K144" s="216" t="s">
        <v>3320</v>
      </c>
      <c r="L144" s="216" t="s">
        <v>2934</v>
      </c>
      <c r="M144" s="216" t="s">
        <v>2935</v>
      </c>
      <c r="N144" s="216">
        <v>0</v>
      </c>
      <c r="Q144" s="216" t="s">
        <v>3318</v>
      </c>
    </row>
    <row r="145" spans="1:17">
      <c r="A145" s="216" t="s">
        <v>3321</v>
      </c>
      <c r="B145" s="217" t="s">
        <v>2938</v>
      </c>
      <c r="C145" s="217" t="s">
        <v>3322</v>
      </c>
      <c r="D145" s="218">
        <v>45861</v>
      </c>
      <c r="E145" s="216">
        <v>28</v>
      </c>
      <c r="F145" s="216" t="s">
        <v>3323</v>
      </c>
      <c r="G145" s="216">
        <v>33891523</v>
      </c>
      <c r="I145" s="216">
        <v>49822868</v>
      </c>
      <c r="L145" s="216" t="s">
        <v>3090</v>
      </c>
      <c r="M145" s="216" t="s">
        <v>2935</v>
      </c>
      <c r="N145" s="216">
        <v>0</v>
      </c>
      <c r="Q145" s="216" t="s">
        <v>3322</v>
      </c>
    </row>
    <row r="146" spans="1:17">
      <c r="A146" s="216" t="s">
        <v>1313</v>
      </c>
      <c r="B146" s="217" t="s">
        <v>2938</v>
      </c>
      <c r="C146" s="217" t="s">
        <v>1313</v>
      </c>
      <c r="D146" s="218">
        <v>45856</v>
      </c>
      <c r="E146" s="216">
        <v>23</v>
      </c>
      <c r="F146" s="216" t="s">
        <v>215</v>
      </c>
      <c r="G146" s="216">
        <v>50006009</v>
      </c>
      <c r="H146" s="216">
        <v>40405874</v>
      </c>
      <c r="I146" s="216">
        <v>22204681</v>
      </c>
      <c r="K146" s="216" t="s">
        <v>3324</v>
      </c>
      <c r="L146" s="216" t="s">
        <v>2934</v>
      </c>
      <c r="M146" s="216" t="s">
        <v>2935</v>
      </c>
      <c r="N146" s="216">
        <v>0</v>
      </c>
      <c r="Q146" s="216" t="s">
        <v>1313</v>
      </c>
    </row>
    <row r="147" spans="1:17">
      <c r="A147" s="216" t="s">
        <v>3325</v>
      </c>
      <c r="B147" s="217" t="s">
        <v>2938</v>
      </c>
      <c r="C147" s="217" t="s">
        <v>3325</v>
      </c>
      <c r="D147" s="218"/>
      <c r="E147" s="216">
        <v>30</v>
      </c>
      <c r="F147" s="216" t="s">
        <v>3326</v>
      </c>
      <c r="H147" s="216" t="s">
        <v>3327</v>
      </c>
      <c r="K147" s="216" t="s">
        <v>3328</v>
      </c>
      <c r="L147" s="216" t="s">
        <v>2934</v>
      </c>
      <c r="M147" s="216" t="s">
        <v>2935</v>
      </c>
      <c r="N147" s="216">
        <v>0</v>
      </c>
      <c r="Q147" s="216" t="s">
        <v>3325</v>
      </c>
    </row>
    <row r="148" spans="1:17">
      <c r="A148" s="216" t="s">
        <v>1519</v>
      </c>
      <c r="B148" s="217" t="s">
        <v>2938</v>
      </c>
      <c r="C148" s="217" t="s">
        <v>1519</v>
      </c>
      <c r="D148" s="218">
        <v>45636</v>
      </c>
      <c r="E148" s="216">
        <v>25</v>
      </c>
      <c r="F148" s="216" t="s">
        <v>3329</v>
      </c>
      <c r="G148" s="216">
        <v>54951163</v>
      </c>
      <c r="H148" s="216">
        <v>38622917</v>
      </c>
      <c r="I148" s="216">
        <v>22892483</v>
      </c>
      <c r="K148" s="216" t="s">
        <v>3330</v>
      </c>
      <c r="L148" s="216" t="s">
        <v>417</v>
      </c>
      <c r="M148" s="216" t="s">
        <v>2937</v>
      </c>
      <c r="N148" s="216">
        <v>24</v>
      </c>
      <c r="Q148" s="216" t="s">
        <v>1519</v>
      </c>
    </row>
    <row r="149" spans="1:17">
      <c r="A149" s="216" t="s">
        <v>3331</v>
      </c>
      <c r="B149" s="217" t="s">
        <v>2938</v>
      </c>
      <c r="C149" s="217" t="s">
        <v>3331</v>
      </c>
      <c r="D149" s="218">
        <v>45868</v>
      </c>
      <c r="E149" s="216">
        <v>5</v>
      </c>
      <c r="F149" s="216" t="s">
        <v>3332</v>
      </c>
      <c r="G149" s="216">
        <v>36871432</v>
      </c>
      <c r="H149" s="216">
        <v>41216186</v>
      </c>
      <c r="I149" s="216">
        <v>58556477</v>
      </c>
      <c r="K149" s="216" t="s">
        <v>3333</v>
      </c>
      <c r="L149" s="216" t="s">
        <v>2996</v>
      </c>
      <c r="M149" s="216" t="s">
        <v>2935</v>
      </c>
      <c r="N149" s="216">
        <v>0</v>
      </c>
      <c r="Q149" s="216" t="s">
        <v>3331</v>
      </c>
    </row>
    <row r="150" spans="1:17">
      <c r="A150" s="216" t="s">
        <v>3334</v>
      </c>
      <c r="B150" s="217" t="s">
        <v>2938</v>
      </c>
      <c r="C150" s="217" t="s">
        <v>3334</v>
      </c>
      <c r="D150" s="218">
        <v>45827</v>
      </c>
      <c r="E150" s="216">
        <v>15</v>
      </c>
      <c r="F150" s="216" t="s">
        <v>3335</v>
      </c>
      <c r="G150" s="216" t="s">
        <v>3336</v>
      </c>
      <c r="H150" s="216">
        <v>22323799</v>
      </c>
      <c r="I150" s="216">
        <v>53668679</v>
      </c>
      <c r="K150" s="216" t="s">
        <v>3337</v>
      </c>
      <c r="L150" s="216" t="s">
        <v>2947</v>
      </c>
      <c r="M150" s="216" t="s">
        <v>2937</v>
      </c>
      <c r="N150" s="216">
        <v>1</v>
      </c>
      <c r="Q150" s="216" t="s">
        <v>3334</v>
      </c>
    </row>
    <row r="151" spans="1:17">
      <c r="A151" s="216" t="s">
        <v>2011</v>
      </c>
      <c r="B151" s="217" t="s">
        <v>2938</v>
      </c>
      <c r="C151" s="217" t="s">
        <v>2011</v>
      </c>
      <c r="D151" s="218">
        <v>45856</v>
      </c>
      <c r="E151" s="216">
        <v>23</v>
      </c>
      <c r="F151" s="216" t="s">
        <v>3338</v>
      </c>
      <c r="G151" s="216">
        <v>57523352</v>
      </c>
      <c r="I151" s="216">
        <v>53945792</v>
      </c>
      <c r="K151" s="216" t="s">
        <v>3339</v>
      </c>
      <c r="L151" s="216" t="s">
        <v>2934</v>
      </c>
      <c r="M151" s="216" t="s">
        <v>2935</v>
      </c>
      <c r="N151" s="216">
        <v>0</v>
      </c>
      <c r="Q151" s="216" t="s">
        <v>2011</v>
      </c>
    </row>
    <row r="152" spans="1:17">
      <c r="A152" s="216" t="s">
        <v>1435</v>
      </c>
      <c r="B152" s="217" t="s">
        <v>2938</v>
      </c>
      <c r="C152" s="217" t="s">
        <v>1435</v>
      </c>
      <c r="D152" s="218"/>
      <c r="E152" s="216">
        <v>19</v>
      </c>
      <c r="F152" s="216" t="s">
        <v>3340</v>
      </c>
      <c r="G152" s="216">
        <v>56335765</v>
      </c>
      <c r="H152" s="216">
        <v>24247519</v>
      </c>
      <c r="I152" s="216">
        <v>56335765</v>
      </c>
      <c r="K152" s="216" t="s">
        <v>3341</v>
      </c>
      <c r="L152" s="216" t="s">
        <v>2934</v>
      </c>
      <c r="M152" s="216" t="s">
        <v>2935</v>
      </c>
      <c r="N152" s="216">
        <v>0</v>
      </c>
      <c r="Q152" s="216" t="s">
        <v>1435</v>
      </c>
    </row>
    <row r="153" spans="1:17">
      <c r="A153" s="216" t="s">
        <v>1531</v>
      </c>
      <c r="B153" s="217" t="s">
        <v>2938</v>
      </c>
      <c r="C153" s="217" t="s">
        <v>1531</v>
      </c>
      <c r="D153" s="218">
        <v>45636</v>
      </c>
      <c r="E153" s="216">
        <v>5</v>
      </c>
      <c r="F153" s="216" t="s">
        <v>3342</v>
      </c>
      <c r="G153" s="216">
        <v>42224615</v>
      </c>
      <c r="H153" s="216">
        <v>23351256</v>
      </c>
      <c r="I153" s="216">
        <v>32234779</v>
      </c>
      <c r="K153" s="216" t="s">
        <v>3343</v>
      </c>
      <c r="L153" s="216" t="s">
        <v>417</v>
      </c>
      <c r="M153" s="216" t="s">
        <v>2937</v>
      </c>
      <c r="N153" s="216">
        <v>18</v>
      </c>
      <c r="Q153" s="216" t="s">
        <v>1531</v>
      </c>
    </row>
    <row r="154" spans="1:17">
      <c r="A154" s="216" t="s">
        <v>3344</v>
      </c>
      <c r="B154" s="217" t="s">
        <v>2938</v>
      </c>
      <c r="C154" s="217" t="s">
        <v>3344</v>
      </c>
      <c r="D154" s="218"/>
      <c r="F154" s="216" t="s">
        <v>3345</v>
      </c>
      <c r="H154" s="216" t="s">
        <v>3346</v>
      </c>
      <c r="K154" s="216" t="s">
        <v>3347</v>
      </c>
      <c r="L154" s="216" t="s">
        <v>2934</v>
      </c>
      <c r="M154" s="216" t="s">
        <v>2935</v>
      </c>
      <c r="N154" s="216">
        <v>0</v>
      </c>
      <c r="Q154" s="216" t="s">
        <v>3344</v>
      </c>
    </row>
    <row r="155" spans="1:17">
      <c r="A155" s="216" t="s">
        <v>1657</v>
      </c>
      <c r="B155" s="217" t="s">
        <v>2938</v>
      </c>
      <c r="C155" s="217" t="s">
        <v>1657</v>
      </c>
      <c r="D155" s="218">
        <v>45859</v>
      </c>
      <c r="E155" s="216">
        <v>15</v>
      </c>
      <c r="F155" s="216" t="s">
        <v>464</v>
      </c>
      <c r="G155" s="216" t="s">
        <v>3348</v>
      </c>
      <c r="H155" s="216" t="s">
        <v>3349</v>
      </c>
      <c r="J155" s="216">
        <v>46696212</v>
      </c>
      <c r="K155" s="216" t="s">
        <v>3350</v>
      </c>
      <c r="L155" s="216" t="s">
        <v>2934</v>
      </c>
      <c r="M155" s="216" t="s">
        <v>2937</v>
      </c>
      <c r="N155" s="216">
        <v>3</v>
      </c>
      <c r="Q155" s="216" t="s">
        <v>1657</v>
      </c>
    </row>
    <row r="156" spans="1:17">
      <c r="B156" s="217" t="s">
        <v>2938</v>
      </c>
      <c r="D156" s="218"/>
      <c r="H156" s="216">
        <v>41618780</v>
      </c>
      <c r="K156" s="216" t="s">
        <v>3350</v>
      </c>
    </row>
    <row r="157" spans="1:17">
      <c r="A157" s="216" t="s">
        <v>3351</v>
      </c>
      <c r="B157" s="217" t="s">
        <v>2938</v>
      </c>
      <c r="C157" s="217" t="s">
        <v>3351</v>
      </c>
      <c r="D157" s="218">
        <v>45818</v>
      </c>
      <c r="E157" s="216">
        <v>7</v>
      </c>
      <c r="F157" s="216" t="s">
        <v>3352</v>
      </c>
      <c r="G157" s="216" t="s">
        <v>3353</v>
      </c>
      <c r="H157" s="216">
        <v>52021452</v>
      </c>
      <c r="K157" s="216" t="s">
        <v>3354</v>
      </c>
      <c r="L157" s="216" t="s">
        <v>2947</v>
      </c>
      <c r="M157" s="216" t="s">
        <v>2937</v>
      </c>
      <c r="N157" s="216">
        <v>32</v>
      </c>
      <c r="Q157" s="216" t="s">
        <v>3351</v>
      </c>
    </row>
    <row r="158" spans="1:17">
      <c r="A158" s="216" t="s">
        <v>3355</v>
      </c>
      <c r="B158" s="217" t="s">
        <v>2938</v>
      </c>
      <c r="C158" s="217" t="s">
        <v>3355</v>
      </c>
      <c r="D158" s="218"/>
      <c r="F158" s="216" t="s">
        <v>3356</v>
      </c>
      <c r="H158" s="216" t="s">
        <v>3357</v>
      </c>
      <c r="K158" s="216" t="s">
        <v>3358</v>
      </c>
      <c r="L158" s="216" t="s">
        <v>2934</v>
      </c>
      <c r="M158" s="216" t="s">
        <v>2935</v>
      </c>
      <c r="N158" s="216">
        <v>0</v>
      </c>
      <c r="Q158" s="216" t="s">
        <v>3355</v>
      </c>
    </row>
    <row r="159" spans="1:17">
      <c r="A159" s="216" t="s">
        <v>3359</v>
      </c>
      <c r="B159" s="217" t="s">
        <v>2938</v>
      </c>
      <c r="C159" s="217" t="s">
        <v>3359</v>
      </c>
      <c r="D159" s="218"/>
      <c r="E159" s="216">
        <v>18</v>
      </c>
      <c r="F159" s="216" t="s">
        <v>3360</v>
      </c>
      <c r="G159" s="216">
        <v>50307947</v>
      </c>
      <c r="H159" s="216">
        <v>24355535</v>
      </c>
      <c r="I159" s="216">
        <v>37434050</v>
      </c>
      <c r="K159" s="216" t="s">
        <v>3361</v>
      </c>
      <c r="L159" s="216" t="s">
        <v>2934</v>
      </c>
      <c r="M159" s="216" t="s">
        <v>2935</v>
      </c>
      <c r="N159" s="216">
        <v>0</v>
      </c>
      <c r="Q159" s="216" t="s">
        <v>3359</v>
      </c>
    </row>
    <row r="160" spans="1:17">
      <c r="A160" s="216" t="s">
        <v>3362</v>
      </c>
      <c r="B160" s="217" t="s">
        <v>2938</v>
      </c>
      <c r="C160" s="217" t="s">
        <v>3362</v>
      </c>
      <c r="D160" s="218">
        <v>45820</v>
      </c>
      <c r="E160" s="216">
        <v>30</v>
      </c>
      <c r="F160" s="216" t="s">
        <v>3363</v>
      </c>
      <c r="G160" s="216">
        <v>58858215</v>
      </c>
      <c r="H160" s="216">
        <v>31927654</v>
      </c>
      <c r="I160" s="216">
        <v>55791157</v>
      </c>
      <c r="K160" s="216" t="s">
        <v>3364</v>
      </c>
      <c r="L160" s="216" t="s">
        <v>417</v>
      </c>
      <c r="M160" s="216" t="s">
        <v>2937</v>
      </c>
      <c r="N160" s="216">
        <v>28</v>
      </c>
      <c r="Q160" s="216" t="s">
        <v>3362</v>
      </c>
    </row>
    <row r="161" spans="1:17">
      <c r="A161" s="216" t="s">
        <v>3365</v>
      </c>
      <c r="B161" s="217" t="s">
        <v>2938</v>
      </c>
      <c r="C161" s="217" t="s">
        <v>3365</v>
      </c>
      <c r="D161" s="218">
        <v>45709</v>
      </c>
      <c r="E161" s="216">
        <v>30</v>
      </c>
      <c r="F161" s="216" t="s">
        <v>3366</v>
      </c>
      <c r="H161" s="216" t="s">
        <v>3367</v>
      </c>
      <c r="K161" s="216" t="s">
        <v>3368</v>
      </c>
      <c r="L161" s="216" t="s">
        <v>2934</v>
      </c>
      <c r="M161" s="216" t="s">
        <v>2937</v>
      </c>
      <c r="N161" s="216">
        <v>1</v>
      </c>
      <c r="Q161" s="216" t="s">
        <v>3365</v>
      </c>
    </row>
    <row r="162" spans="1:17">
      <c r="A162" s="216" t="s">
        <v>1433</v>
      </c>
      <c r="B162" s="217" t="s">
        <v>2938</v>
      </c>
      <c r="C162" s="217" t="s">
        <v>1433</v>
      </c>
      <c r="D162" s="218">
        <v>45877</v>
      </c>
      <c r="E162" s="216">
        <v>13</v>
      </c>
      <c r="F162" s="216" t="s">
        <v>3369</v>
      </c>
      <c r="G162" s="216">
        <v>41176483</v>
      </c>
      <c r="H162" s="216">
        <v>41176483</v>
      </c>
      <c r="I162" s="216">
        <v>55332746</v>
      </c>
      <c r="K162" s="216" t="s">
        <v>3370</v>
      </c>
      <c r="L162" s="216" t="s">
        <v>2934</v>
      </c>
      <c r="M162" s="216" t="s">
        <v>2935</v>
      </c>
      <c r="N162" s="216">
        <v>0</v>
      </c>
      <c r="Q162" s="216" t="s">
        <v>1433</v>
      </c>
    </row>
    <row r="163" spans="1:17">
      <c r="A163" s="216" t="s">
        <v>1323</v>
      </c>
      <c r="B163" s="217" t="s">
        <v>2938</v>
      </c>
      <c r="C163" s="217" t="s">
        <v>1323</v>
      </c>
      <c r="D163" s="218">
        <v>45857</v>
      </c>
      <c r="E163" s="216">
        <v>24</v>
      </c>
      <c r="F163" s="216" t="s">
        <v>220</v>
      </c>
      <c r="G163" s="216">
        <v>48484908</v>
      </c>
      <c r="H163" s="216">
        <v>41540900</v>
      </c>
      <c r="I163" s="216">
        <v>24639999</v>
      </c>
      <c r="K163" s="216" t="s">
        <v>3371</v>
      </c>
      <c r="L163" s="216" t="s">
        <v>3090</v>
      </c>
      <c r="M163" s="216" t="s">
        <v>2935</v>
      </c>
      <c r="N163" s="216">
        <v>1</v>
      </c>
      <c r="Q163" s="216" t="s">
        <v>1323</v>
      </c>
    </row>
    <row r="164" spans="1:17">
      <c r="A164" s="216" t="s">
        <v>3372</v>
      </c>
      <c r="B164" s="217" t="s">
        <v>2938</v>
      </c>
      <c r="C164" s="217" t="s">
        <v>3372</v>
      </c>
      <c r="D164" s="218">
        <v>45636</v>
      </c>
      <c r="E164" s="216">
        <v>18</v>
      </c>
      <c r="F164" s="216" t="s">
        <v>3373</v>
      </c>
      <c r="G164" s="216">
        <v>36387317</v>
      </c>
      <c r="H164" s="216">
        <v>55900861</v>
      </c>
      <c r="I164" s="216">
        <v>41443756</v>
      </c>
      <c r="K164" s="216" t="s">
        <v>3374</v>
      </c>
      <c r="L164" s="216" t="s">
        <v>417</v>
      </c>
      <c r="M164" s="216" t="s">
        <v>2937</v>
      </c>
      <c r="N164" s="216">
        <v>11</v>
      </c>
      <c r="Q164" s="216" t="s">
        <v>3372</v>
      </c>
    </row>
    <row r="165" spans="1:17">
      <c r="A165" s="216" t="s">
        <v>3375</v>
      </c>
      <c r="B165" s="217" t="s">
        <v>2938</v>
      </c>
      <c r="C165" s="217" t="s">
        <v>3375</v>
      </c>
      <c r="D165" s="218"/>
      <c r="F165" s="216" t="s">
        <v>3376</v>
      </c>
      <c r="H165" s="216" t="s">
        <v>3377</v>
      </c>
      <c r="K165" s="216" t="s">
        <v>3378</v>
      </c>
      <c r="L165" s="216" t="s">
        <v>2934</v>
      </c>
      <c r="M165" s="216" t="s">
        <v>2935</v>
      </c>
      <c r="N165" s="216">
        <v>0</v>
      </c>
      <c r="Q165" s="216" t="s">
        <v>3375</v>
      </c>
    </row>
    <row r="166" spans="1:17">
      <c r="A166" s="216" t="s">
        <v>3379</v>
      </c>
      <c r="B166" s="217" t="s">
        <v>2938</v>
      </c>
      <c r="C166" s="217" t="s">
        <v>3379</v>
      </c>
      <c r="D166" s="218"/>
      <c r="E166" s="216">
        <v>9</v>
      </c>
      <c r="F166" s="216" t="s">
        <v>3380</v>
      </c>
      <c r="G166" s="216">
        <v>57165558</v>
      </c>
      <c r="H166" s="216">
        <v>51390347</v>
      </c>
      <c r="I166" s="216">
        <v>22565273</v>
      </c>
      <c r="K166" s="216" t="s">
        <v>3381</v>
      </c>
      <c r="L166" s="216" t="s">
        <v>417</v>
      </c>
      <c r="M166" s="216" t="s">
        <v>2937</v>
      </c>
      <c r="N166" s="216">
        <v>18</v>
      </c>
      <c r="Q166" s="216" t="s">
        <v>3379</v>
      </c>
    </row>
    <row r="167" spans="1:17">
      <c r="A167" s="216" t="s">
        <v>1579</v>
      </c>
      <c r="B167" s="217" t="s">
        <v>2938</v>
      </c>
      <c r="C167" s="217" t="s">
        <v>1579</v>
      </c>
      <c r="D167" s="218">
        <v>45863</v>
      </c>
      <c r="E167" s="216">
        <v>30</v>
      </c>
      <c r="F167" s="216" t="s">
        <v>3382</v>
      </c>
      <c r="G167" s="216">
        <v>30343660</v>
      </c>
      <c r="H167" s="216">
        <v>54344489</v>
      </c>
      <c r="K167" s="216" t="s">
        <v>3383</v>
      </c>
      <c r="L167" s="216" t="s">
        <v>2934</v>
      </c>
      <c r="M167" s="216" t="s">
        <v>2935</v>
      </c>
      <c r="N167" s="216">
        <v>0</v>
      </c>
      <c r="Q167" s="216" t="s">
        <v>1579</v>
      </c>
    </row>
    <row r="168" spans="1:17">
      <c r="A168" s="216" t="s">
        <v>1319</v>
      </c>
      <c r="B168" s="217" t="s">
        <v>2938</v>
      </c>
      <c r="C168" s="217" t="s">
        <v>1319</v>
      </c>
      <c r="D168" s="218"/>
      <c r="E168" s="216">
        <v>30</v>
      </c>
      <c r="F168" s="216" t="s">
        <v>218</v>
      </c>
      <c r="G168" s="216">
        <v>32055131</v>
      </c>
      <c r="H168" s="216">
        <v>58255723</v>
      </c>
      <c r="I168" s="216">
        <v>33003000</v>
      </c>
      <c r="K168" s="216" t="s">
        <v>3384</v>
      </c>
      <c r="L168" s="216" t="s">
        <v>2934</v>
      </c>
      <c r="M168" s="216" t="s">
        <v>2935</v>
      </c>
      <c r="N168" s="216">
        <v>0</v>
      </c>
      <c r="Q168" s="216" t="s">
        <v>1319</v>
      </c>
    </row>
    <row r="169" spans="1:17">
      <c r="A169" s="216" t="s">
        <v>3385</v>
      </c>
      <c r="B169" s="217" t="s">
        <v>2938</v>
      </c>
      <c r="C169" s="217" t="s">
        <v>3385</v>
      </c>
      <c r="D169" s="218">
        <v>45863</v>
      </c>
      <c r="E169" s="216">
        <v>30</v>
      </c>
      <c r="F169" s="216" t="s">
        <v>281</v>
      </c>
      <c r="G169" s="216">
        <v>30047125</v>
      </c>
      <c r="H169" s="216">
        <v>30047125</v>
      </c>
      <c r="K169" s="216" t="s">
        <v>3386</v>
      </c>
      <c r="L169" s="216" t="s">
        <v>2934</v>
      </c>
      <c r="M169" s="216" t="s">
        <v>2935</v>
      </c>
      <c r="N169" s="216">
        <v>0</v>
      </c>
      <c r="Q169" s="216" t="s">
        <v>3385</v>
      </c>
    </row>
    <row r="170" spans="1:17">
      <c r="A170" s="216" t="s">
        <v>1605</v>
      </c>
      <c r="B170" s="217" t="s">
        <v>2938</v>
      </c>
      <c r="C170" s="217" t="s">
        <v>1605</v>
      </c>
      <c r="D170" s="218">
        <v>45636</v>
      </c>
      <c r="E170" s="216">
        <v>7</v>
      </c>
      <c r="F170" s="216" t="s">
        <v>372</v>
      </c>
      <c r="G170" s="216">
        <v>56100576</v>
      </c>
      <c r="H170" s="216">
        <v>77910044</v>
      </c>
      <c r="I170" s="216">
        <v>77910044</v>
      </c>
      <c r="K170" s="216" t="s">
        <v>3387</v>
      </c>
      <c r="L170" s="216" t="s">
        <v>417</v>
      </c>
      <c r="M170" s="216" t="s">
        <v>2937</v>
      </c>
      <c r="N170" s="216">
        <v>10</v>
      </c>
      <c r="Q170" s="216" t="s">
        <v>1605</v>
      </c>
    </row>
    <row r="171" spans="1:17">
      <c r="A171" s="216" t="s">
        <v>3388</v>
      </c>
      <c r="B171" s="217" t="s">
        <v>2938</v>
      </c>
      <c r="C171" s="217" t="s">
        <v>3388</v>
      </c>
      <c r="D171" s="218"/>
      <c r="G171" s="216">
        <v>53519620</v>
      </c>
      <c r="L171" s="216" t="s">
        <v>2934</v>
      </c>
      <c r="M171" s="216" t="s">
        <v>2935</v>
      </c>
      <c r="N171" s="216">
        <v>0</v>
      </c>
      <c r="Q171" s="216" t="s">
        <v>3388</v>
      </c>
    </row>
    <row r="172" spans="1:17">
      <c r="A172" s="216" t="s">
        <v>3389</v>
      </c>
      <c r="B172" s="217" t="s">
        <v>2938</v>
      </c>
      <c r="C172" s="217" t="s">
        <v>3389</v>
      </c>
      <c r="D172" s="218"/>
      <c r="F172" s="216" t="s">
        <v>3390</v>
      </c>
      <c r="G172" s="216">
        <v>53303365</v>
      </c>
      <c r="K172" s="216" t="s">
        <v>3391</v>
      </c>
      <c r="L172" s="216" t="s">
        <v>2934</v>
      </c>
      <c r="M172" s="216" t="s">
        <v>2935</v>
      </c>
      <c r="N172" s="216">
        <v>0</v>
      </c>
      <c r="Q172" s="216" t="s">
        <v>3389</v>
      </c>
    </row>
    <row r="173" spans="1:17">
      <c r="A173" s="216" t="s">
        <v>3392</v>
      </c>
      <c r="B173" s="217" t="s">
        <v>2938</v>
      </c>
      <c r="C173" s="217" t="s">
        <v>3393</v>
      </c>
      <c r="D173" s="218">
        <v>45863</v>
      </c>
      <c r="E173" s="216">
        <v>30</v>
      </c>
      <c r="F173" s="216" t="s">
        <v>281</v>
      </c>
      <c r="G173" s="216">
        <v>30047125</v>
      </c>
      <c r="K173" s="216" t="s">
        <v>3386</v>
      </c>
      <c r="L173" s="216" t="s">
        <v>2934</v>
      </c>
      <c r="M173" s="216" t="s">
        <v>2935</v>
      </c>
      <c r="N173" s="216">
        <v>0</v>
      </c>
      <c r="Q173" s="216" t="s">
        <v>3393</v>
      </c>
    </row>
    <row r="174" spans="1:17">
      <c r="A174" s="216" t="s">
        <v>1439</v>
      </c>
      <c r="B174" s="217" t="s">
        <v>2938</v>
      </c>
      <c r="C174" s="217" t="s">
        <v>1439</v>
      </c>
      <c r="D174" s="218">
        <v>45863</v>
      </c>
      <c r="E174" s="216">
        <v>30</v>
      </c>
      <c r="F174" s="216" t="s">
        <v>281</v>
      </c>
      <c r="G174" s="216">
        <v>30047125</v>
      </c>
      <c r="K174" s="216" t="s">
        <v>3386</v>
      </c>
      <c r="L174" s="216" t="s">
        <v>2934</v>
      </c>
      <c r="M174" s="216" t="s">
        <v>2935</v>
      </c>
      <c r="N174" s="216">
        <v>0</v>
      </c>
      <c r="Q174" s="216" t="s">
        <v>1439</v>
      </c>
    </row>
    <row r="175" spans="1:17">
      <c r="A175" s="216" t="s">
        <v>3394</v>
      </c>
      <c r="B175" s="217" t="s">
        <v>2938</v>
      </c>
      <c r="C175" s="217" t="s">
        <v>3394</v>
      </c>
      <c r="D175" s="218">
        <v>45569</v>
      </c>
      <c r="E175" s="216">
        <v>30</v>
      </c>
      <c r="F175" s="216" t="s">
        <v>3395</v>
      </c>
      <c r="H175" s="216">
        <v>38177203</v>
      </c>
      <c r="K175" s="216" t="s">
        <v>3396</v>
      </c>
      <c r="L175" s="216" t="s">
        <v>417</v>
      </c>
      <c r="M175" s="216" t="s">
        <v>2937</v>
      </c>
      <c r="N175" s="216">
        <v>20</v>
      </c>
      <c r="Q175" s="216" t="s">
        <v>3394</v>
      </c>
    </row>
    <row r="176" spans="1:17">
      <c r="A176" s="216" t="s">
        <v>1281</v>
      </c>
      <c r="B176" s="217" t="s">
        <v>2938</v>
      </c>
      <c r="C176" s="217" t="s">
        <v>1281</v>
      </c>
      <c r="D176" s="218">
        <v>45858</v>
      </c>
      <c r="E176" s="216">
        <v>20</v>
      </c>
      <c r="F176" s="216" t="s">
        <v>3397</v>
      </c>
      <c r="G176" s="216">
        <v>55805054</v>
      </c>
      <c r="H176" s="216">
        <v>22886544</v>
      </c>
      <c r="I176" s="216" t="s">
        <v>3398</v>
      </c>
      <c r="K176" s="216" t="s">
        <v>3399</v>
      </c>
      <c r="L176" s="216" t="s">
        <v>2934</v>
      </c>
      <c r="M176" s="216" t="s">
        <v>2935</v>
      </c>
      <c r="N176" s="216">
        <v>0</v>
      </c>
      <c r="Q176" s="216" t="s">
        <v>1281</v>
      </c>
    </row>
    <row r="177" spans="1:17">
      <c r="A177" s="216" t="s">
        <v>3400</v>
      </c>
      <c r="B177" s="217" t="s">
        <v>2938</v>
      </c>
      <c r="C177" s="217" t="s">
        <v>3400</v>
      </c>
      <c r="D177" s="218"/>
      <c r="F177" s="216" t="s">
        <v>3401</v>
      </c>
      <c r="H177" s="216" t="s">
        <v>3402</v>
      </c>
      <c r="K177" s="216" t="s">
        <v>3403</v>
      </c>
      <c r="L177" s="216" t="s">
        <v>2934</v>
      </c>
      <c r="M177" s="216" t="s">
        <v>2935</v>
      </c>
      <c r="N177" s="216">
        <v>0</v>
      </c>
      <c r="Q177" s="216" t="s">
        <v>3400</v>
      </c>
    </row>
    <row r="178" spans="1:17">
      <c r="A178" s="216" t="s">
        <v>3404</v>
      </c>
      <c r="B178" s="217" t="s">
        <v>2938</v>
      </c>
      <c r="C178" s="217" t="s">
        <v>3404</v>
      </c>
      <c r="D178" s="218"/>
      <c r="F178" s="216" t="s">
        <v>3405</v>
      </c>
      <c r="G178" s="216" t="s">
        <v>3406</v>
      </c>
      <c r="H178" s="216" t="s">
        <v>3407</v>
      </c>
      <c r="K178" s="216" t="s">
        <v>3408</v>
      </c>
      <c r="L178" s="216" t="s">
        <v>2934</v>
      </c>
      <c r="M178" s="216" t="s">
        <v>2935</v>
      </c>
      <c r="N178" s="216">
        <v>0</v>
      </c>
      <c r="Q178" s="216" t="s">
        <v>3404</v>
      </c>
    </row>
    <row r="179" spans="1:17">
      <c r="A179" s="216" t="s">
        <v>3409</v>
      </c>
      <c r="B179" s="217" t="s">
        <v>2938</v>
      </c>
      <c r="C179" s="217" t="s">
        <v>3409</v>
      </c>
      <c r="D179" s="218">
        <v>45820</v>
      </c>
      <c r="E179" s="216">
        <v>8</v>
      </c>
      <c r="F179" s="216" t="s">
        <v>3410</v>
      </c>
      <c r="G179" s="216">
        <v>41917174</v>
      </c>
      <c r="H179" s="216" t="s">
        <v>3411</v>
      </c>
      <c r="I179" s="216" t="s">
        <v>3412</v>
      </c>
      <c r="K179" s="216" t="s">
        <v>3413</v>
      </c>
      <c r="L179" s="216" t="s">
        <v>417</v>
      </c>
      <c r="M179" s="216" t="s">
        <v>2937</v>
      </c>
      <c r="N179" s="216">
        <v>0</v>
      </c>
      <c r="Q179" s="216" t="s">
        <v>3409</v>
      </c>
    </row>
    <row r="180" spans="1:17">
      <c r="A180" s="216" t="s">
        <v>3414</v>
      </c>
      <c r="B180" s="217" t="s">
        <v>2938</v>
      </c>
      <c r="C180" s="217" t="s">
        <v>3414</v>
      </c>
      <c r="D180" s="218">
        <v>45857</v>
      </c>
      <c r="E180" s="216">
        <v>24</v>
      </c>
      <c r="F180" s="216" t="s">
        <v>3415</v>
      </c>
      <c r="G180" s="216">
        <v>40221916</v>
      </c>
      <c r="H180" s="216" t="s">
        <v>3416</v>
      </c>
      <c r="I180" s="216">
        <v>4806630</v>
      </c>
      <c r="K180" s="216" t="s">
        <v>3417</v>
      </c>
      <c r="L180" s="216" t="s">
        <v>2934</v>
      </c>
      <c r="M180" s="216" t="s">
        <v>2935</v>
      </c>
      <c r="N180" s="216">
        <v>0</v>
      </c>
      <c r="Q180" s="216" t="s">
        <v>3414</v>
      </c>
    </row>
    <row r="181" spans="1:17">
      <c r="A181" s="216" t="s">
        <v>1627</v>
      </c>
      <c r="B181" s="217" t="s">
        <v>2938</v>
      </c>
      <c r="C181" s="217" t="s">
        <v>1627</v>
      </c>
      <c r="D181" s="218">
        <v>45595</v>
      </c>
      <c r="E181" s="216">
        <v>30</v>
      </c>
      <c r="F181" s="216" t="s">
        <v>384</v>
      </c>
      <c r="G181" s="216">
        <v>57572683</v>
      </c>
      <c r="H181" s="216">
        <v>78322010</v>
      </c>
      <c r="I181" s="216">
        <v>32171218</v>
      </c>
      <c r="K181" s="216" t="s">
        <v>3418</v>
      </c>
      <c r="L181" s="216" t="s">
        <v>2947</v>
      </c>
      <c r="M181" s="216" t="s">
        <v>2937</v>
      </c>
      <c r="N181" s="216">
        <v>5</v>
      </c>
      <c r="Q181" s="216" t="s">
        <v>1627</v>
      </c>
    </row>
    <row r="182" spans="1:17">
      <c r="A182" s="216" t="s">
        <v>3419</v>
      </c>
      <c r="B182" s="217" t="s">
        <v>2938</v>
      </c>
      <c r="C182" s="217" t="s">
        <v>3419</v>
      </c>
      <c r="D182" s="218">
        <v>45868</v>
      </c>
      <c r="E182" s="216">
        <v>5</v>
      </c>
      <c r="F182" s="216" t="s">
        <v>384</v>
      </c>
      <c r="G182" s="216">
        <v>57572683</v>
      </c>
      <c r="H182" s="216">
        <v>44977915</v>
      </c>
      <c r="I182" s="216">
        <v>32171218</v>
      </c>
      <c r="K182" s="216" t="s">
        <v>3420</v>
      </c>
      <c r="L182" s="216" t="s">
        <v>2934</v>
      </c>
      <c r="M182" s="216" t="s">
        <v>2935</v>
      </c>
      <c r="N182" s="216">
        <v>0</v>
      </c>
      <c r="Q182" s="216" t="s">
        <v>3419</v>
      </c>
    </row>
    <row r="183" spans="1:17">
      <c r="A183" s="216" t="s">
        <v>3421</v>
      </c>
      <c r="B183" s="217" t="s">
        <v>2938</v>
      </c>
      <c r="C183" s="217" t="s">
        <v>3421</v>
      </c>
      <c r="D183" s="218">
        <v>45820</v>
      </c>
      <c r="E183" s="216">
        <v>6</v>
      </c>
      <c r="F183" s="216" t="s">
        <v>3422</v>
      </c>
      <c r="G183" s="216" t="s">
        <v>3423</v>
      </c>
      <c r="I183" s="216" t="s">
        <v>3424</v>
      </c>
      <c r="L183" s="216" t="s">
        <v>417</v>
      </c>
      <c r="M183" s="216" t="s">
        <v>2937</v>
      </c>
      <c r="N183" s="216">
        <v>45</v>
      </c>
      <c r="Q183" s="216" t="s">
        <v>3421</v>
      </c>
    </row>
    <row r="184" spans="1:17">
      <c r="A184" s="216" t="s">
        <v>3425</v>
      </c>
      <c r="B184" s="217" t="s">
        <v>2938</v>
      </c>
      <c r="C184" s="217" t="s">
        <v>3425</v>
      </c>
      <c r="D184" s="218">
        <v>45636</v>
      </c>
      <c r="E184" s="216">
        <v>1</v>
      </c>
      <c r="F184" s="216" t="s">
        <v>3422</v>
      </c>
      <c r="I184" s="216">
        <v>59613931</v>
      </c>
      <c r="L184" s="216" t="s">
        <v>417</v>
      </c>
      <c r="M184" s="216" t="s">
        <v>2937</v>
      </c>
      <c r="N184" s="216">
        <v>65</v>
      </c>
      <c r="Q184" s="216" t="s">
        <v>3425</v>
      </c>
    </row>
    <row r="185" spans="1:17" ht="25.5">
      <c r="A185" s="219" t="s">
        <v>3426</v>
      </c>
      <c r="B185" s="217" t="s">
        <v>2938</v>
      </c>
      <c r="C185" s="217" t="s">
        <v>3426</v>
      </c>
      <c r="D185" s="218"/>
      <c r="F185" s="216" t="s">
        <v>3427</v>
      </c>
      <c r="H185" s="216" t="s">
        <v>3428</v>
      </c>
      <c r="K185" s="216" t="s">
        <v>3429</v>
      </c>
      <c r="L185" s="216" t="s">
        <v>2934</v>
      </c>
      <c r="M185" s="216" t="s">
        <v>2935</v>
      </c>
      <c r="N185" s="216">
        <v>0</v>
      </c>
      <c r="Q185" s="216" t="s">
        <v>3426</v>
      </c>
    </row>
    <row r="186" spans="1:17">
      <c r="A186" s="216" t="s">
        <v>1669</v>
      </c>
      <c r="B186" s="217" t="s">
        <v>2938</v>
      </c>
      <c r="C186" s="217" t="s">
        <v>1669</v>
      </c>
      <c r="D186" s="218">
        <v>45863</v>
      </c>
      <c r="E186" s="216">
        <v>30</v>
      </c>
      <c r="F186" s="216" t="s">
        <v>3430</v>
      </c>
      <c r="G186" s="216">
        <v>50457237</v>
      </c>
      <c r="H186" s="216">
        <v>43942695</v>
      </c>
      <c r="K186" s="216" t="s">
        <v>3431</v>
      </c>
      <c r="L186" s="216" t="s">
        <v>2934</v>
      </c>
      <c r="M186" s="216" t="s">
        <v>2935</v>
      </c>
      <c r="N186" s="216">
        <v>0</v>
      </c>
      <c r="Q186" s="216" t="s">
        <v>1669</v>
      </c>
    </row>
    <row r="187" spans="1:17">
      <c r="A187" s="216" t="s">
        <v>1291</v>
      </c>
      <c r="B187" s="217" t="s">
        <v>2938</v>
      </c>
      <c r="C187" s="217" t="s">
        <v>1291</v>
      </c>
      <c r="D187" s="218">
        <v>45872</v>
      </c>
      <c r="E187" s="216">
        <v>8</v>
      </c>
      <c r="F187" s="216" t="s">
        <v>3432</v>
      </c>
      <c r="G187" s="216">
        <v>55983443</v>
      </c>
      <c r="H187" s="216">
        <v>55224023</v>
      </c>
      <c r="I187" s="216">
        <v>47087059</v>
      </c>
      <c r="K187" s="216" t="s">
        <v>3433</v>
      </c>
      <c r="L187" s="216" t="s">
        <v>2934</v>
      </c>
      <c r="M187" s="216" t="s">
        <v>2935</v>
      </c>
      <c r="N187" s="216">
        <v>0</v>
      </c>
      <c r="Q187" s="216" t="s">
        <v>1291</v>
      </c>
    </row>
    <row r="188" spans="1:17">
      <c r="A188" s="216" t="s">
        <v>3434</v>
      </c>
      <c r="B188" s="217" t="s">
        <v>2938</v>
      </c>
      <c r="C188" s="217" t="s">
        <v>3434</v>
      </c>
      <c r="D188" s="218">
        <v>45859</v>
      </c>
      <c r="E188" s="216">
        <v>30</v>
      </c>
      <c r="F188" s="216" t="s">
        <v>371</v>
      </c>
      <c r="G188" s="216">
        <v>57681118</v>
      </c>
      <c r="H188" s="216">
        <v>57681118</v>
      </c>
      <c r="I188" s="216">
        <v>22339578</v>
      </c>
      <c r="K188" s="216" t="s">
        <v>3435</v>
      </c>
      <c r="L188" s="216" t="s">
        <v>2947</v>
      </c>
      <c r="M188" s="216" t="s">
        <v>2937</v>
      </c>
      <c r="N188" s="216">
        <v>4</v>
      </c>
      <c r="Q188" s="216" t="s">
        <v>3434</v>
      </c>
    </row>
    <row r="189" spans="1:17">
      <c r="A189" s="216" t="s">
        <v>1603</v>
      </c>
      <c r="B189" s="217" t="s">
        <v>2938</v>
      </c>
      <c r="C189" s="217" t="s">
        <v>1603</v>
      </c>
      <c r="D189" s="218">
        <v>45859</v>
      </c>
      <c r="E189" s="216">
        <v>18</v>
      </c>
      <c r="F189" s="216" t="s">
        <v>371</v>
      </c>
      <c r="G189" s="216">
        <v>57681118</v>
      </c>
      <c r="H189" s="216">
        <v>57681118</v>
      </c>
      <c r="I189" s="216">
        <v>22339578</v>
      </c>
      <c r="K189" s="216" t="s">
        <v>3435</v>
      </c>
      <c r="L189" s="216" t="s">
        <v>2947</v>
      </c>
      <c r="M189" s="216" t="s">
        <v>2937</v>
      </c>
      <c r="N189" s="216">
        <v>12</v>
      </c>
      <c r="Q189" s="216" t="s">
        <v>1603</v>
      </c>
    </row>
    <row r="190" spans="1:17">
      <c r="A190" s="216" t="s">
        <v>3436</v>
      </c>
      <c r="B190" s="217" t="s">
        <v>2938</v>
      </c>
      <c r="C190" s="217" t="s">
        <v>3436</v>
      </c>
      <c r="D190" s="218"/>
      <c r="E190" s="216">
        <v>23</v>
      </c>
      <c r="F190" s="216" t="s">
        <v>371</v>
      </c>
      <c r="G190" s="216">
        <v>57681118</v>
      </c>
      <c r="H190" s="216">
        <v>30256354</v>
      </c>
      <c r="I190" s="216">
        <v>22339578</v>
      </c>
      <c r="K190" s="216" t="s">
        <v>3435</v>
      </c>
      <c r="L190" s="216" t="s">
        <v>2947</v>
      </c>
      <c r="M190" s="216" t="s">
        <v>2937</v>
      </c>
      <c r="N190" s="216">
        <v>3</v>
      </c>
      <c r="Q190" s="216" t="s">
        <v>3436</v>
      </c>
    </row>
    <row r="191" spans="1:17">
      <c r="A191" s="216" t="s">
        <v>3437</v>
      </c>
      <c r="B191" s="217" t="s">
        <v>2938</v>
      </c>
      <c r="C191" s="217" t="s">
        <v>3437</v>
      </c>
      <c r="D191" s="218">
        <v>45894</v>
      </c>
      <c r="E191" s="216">
        <v>30</v>
      </c>
      <c r="F191" s="216" t="s">
        <v>371</v>
      </c>
      <c r="G191" s="216">
        <v>57681118</v>
      </c>
      <c r="H191" s="216">
        <v>22339578</v>
      </c>
      <c r="I191" s="216">
        <v>31237959</v>
      </c>
      <c r="K191" s="216" t="s">
        <v>3435</v>
      </c>
      <c r="L191" s="216" t="s">
        <v>2934</v>
      </c>
      <c r="M191" s="216" t="s">
        <v>2935</v>
      </c>
      <c r="N191" s="216">
        <v>0</v>
      </c>
      <c r="Q191" s="216" t="s">
        <v>3437</v>
      </c>
    </row>
    <row r="192" spans="1:17">
      <c r="A192" s="216" t="s">
        <v>3438</v>
      </c>
      <c r="B192" s="217" t="s">
        <v>2938</v>
      </c>
      <c r="C192" s="217" t="s">
        <v>3439</v>
      </c>
      <c r="D192" s="218">
        <v>45863</v>
      </c>
      <c r="E192" s="216">
        <v>30</v>
      </c>
      <c r="F192" s="216" t="s">
        <v>3440</v>
      </c>
      <c r="G192" s="216">
        <v>31082642</v>
      </c>
      <c r="H192" s="216">
        <v>31082642</v>
      </c>
      <c r="I192" s="216">
        <v>79331432</v>
      </c>
      <c r="K192" s="216" t="s">
        <v>3441</v>
      </c>
      <c r="L192" s="216" t="s">
        <v>2934</v>
      </c>
      <c r="M192" s="216" t="s">
        <v>2935</v>
      </c>
      <c r="N192" s="216">
        <v>0</v>
      </c>
      <c r="Q192" s="216" t="s">
        <v>3439</v>
      </c>
    </row>
    <row r="193" spans="1:17">
      <c r="A193" s="216" t="s">
        <v>3442</v>
      </c>
      <c r="B193" s="217" t="s">
        <v>2938</v>
      </c>
      <c r="C193" s="217" t="s">
        <v>3442</v>
      </c>
      <c r="D193" s="218"/>
      <c r="F193" s="216" t="s">
        <v>3443</v>
      </c>
      <c r="H193" s="216" t="s">
        <v>3444</v>
      </c>
      <c r="K193" s="216" t="s">
        <v>3445</v>
      </c>
      <c r="L193" s="216" t="s">
        <v>2934</v>
      </c>
      <c r="M193" s="216" t="s">
        <v>2935</v>
      </c>
      <c r="N193" s="216">
        <v>0</v>
      </c>
      <c r="Q193" s="216" t="s">
        <v>3442</v>
      </c>
    </row>
    <row r="194" spans="1:17">
      <c r="B194" s="217" t="s">
        <v>2938</v>
      </c>
      <c r="D194" s="218">
        <v>45728</v>
      </c>
      <c r="E194" s="216">
        <v>23</v>
      </c>
      <c r="F194" s="216" t="s">
        <v>3446</v>
      </c>
      <c r="G194" s="216">
        <v>42317723</v>
      </c>
      <c r="I194" s="216">
        <v>58075059</v>
      </c>
      <c r="K194" s="216" t="s">
        <v>3447</v>
      </c>
      <c r="L194" s="216" t="s">
        <v>417</v>
      </c>
      <c r="M194" s="216" t="s">
        <v>2937</v>
      </c>
      <c r="N194" s="216">
        <v>0</v>
      </c>
    </row>
    <row r="195" spans="1:17">
      <c r="A195" s="216" t="s">
        <v>3448</v>
      </c>
      <c r="B195" s="217" t="s">
        <v>2938</v>
      </c>
      <c r="C195" s="217" t="s">
        <v>3448</v>
      </c>
      <c r="D195" s="218"/>
      <c r="E195" s="216">
        <v>15</v>
      </c>
      <c r="F195" s="216" t="s">
        <v>3449</v>
      </c>
      <c r="G195" s="216">
        <v>42915630</v>
      </c>
      <c r="H195" s="216">
        <v>30515197</v>
      </c>
      <c r="K195" s="216" t="s">
        <v>3450</v>
      </c>
      <c r="L195" s="216" t="s">
        <v>2934</v>
      </c>
      <c r="M195" s="216" t="s">
        <v>2935</v>
      </c>
      <c r="N195" s="216">
        <v>0</v>
      </c>
      <c r="Q195" s="216" t="s">
        <v>3448</v>
      </c>
    </row>
    <row r="196" spans="1:17">
      <c r="A196" s="216" t="s">
        <v>3451</v>
      </c>
      <c r="B196" s="217" t="s">
        <v>2938</v>
      </c>
      <c r="C196" s="217" t="s">
        <v>3451</v>
      </c>
      <c r="D196" s="218"/>
      <c r="F196" s="216" t="s">
        <v>3452</v>
      </c>
      <c r="H196" s="216" t="s">
        <v>3453</v>
      </c>
      <c r="K196" s="216" t="s">
        <v>3454</v>
      </c>
      <c r="L196" s="216" t="s">
        <v>2934</v>
      </c>
      <c r="M196" s="216" t="s">
        <v>2935</v>
      </c>
      <c r="N196" s="216">
        <v>0</v>
      </c>
      <c r="Q196" s="216" t="s">
        <v>3451</v>
      </c>
    </row>
    <row r="197" spans="1:17">
      <c r="A197" s="216" t="s">
        <v>1591</v>
      </c>
      <c r="B197" s="217" t="s">
        <v>2938</v>
      </c>
      <c r="C197" s="217" t="s">
        <v>1591</v>
      </c>
      <c r="D197" s="218">
        <v>45846</v>
      </c>
      <c r="E197" s="216">
        <v>8</v>
      </c>
      <c r="F197" s="216" t="s">
        <v>365</v>
      </c>
      <c r="G197" s="216" t="s">
        <v>3455</v>
      </c>
      <c r="H197" s="216">
        <v>22955249</v>
      </c>
      <c r="I197" s="216">
        <v>40116802</v>
      </c>
      <c r="K197" s="216" t="s">
        <v>3456</v>
      </c>
      <c r="L197" s="216" t="s">
        <v>2934</v>
      </c>
      <c r="M197" s="216" t="s">
        <v>2937</v>
      </c>
      <c r="N197" s="216">
        <v>1</v>
      </c>
      <c r="Q197" s="216" t="s">
        <v>1591</v>
      </c>
    </row>
    <row r="198" spans="1:17">
      <c r="A198" s="216" t="s">
        <v>3457</v>
      </c>
      <c r="B198" s="217" t="s">
        <v>2938</v>
      </c>
      <c r="C198" s="217" t="s">
        <v>3457</v>
      </c>
      <c r="D198" s="218">
        <v>45856</v>
      </c>
      <c r="E198" s="216">
        <v>10</v>
      </c>
      <c r="F198" s="216" t="s">
        <v>3458</v>
      </c>
      <c r="G198" s="216">
        <v>33450861</v>
      </c>
      <c r="H198" s="216">
        <v>33450861</v>
      </c>
      <c r="I198" s="216">
        <v>53520115</v>
      </c>
      <c r="K198" s="216" t="s">
        <v>3459</v>
      </c>
      <c r="L198" s="216" t="s">
        <v>2934</v>
      </c>
      <c r="M198" s="216" t="s">
        <v>2937</v>
      </c>
      <c r="N198" s="216">
        <v>2</v>
      </c>
      <c r="Q198" s="216" t="s">
        <v>3457</v>
      </c>
    </row>
    <row r="199" spans="1:17">
      <c r="A199" s="216" t="s">
        <v>3460</v>
      </c>
      <c r="B199" s="217" t="s">
        <v>2938</v>
      </c>
      <c r="C199" s="217" t="s">
        <v>3460</v>
      </c>
      <c r="D199" s="218"/>
      <c r="E199" s="216">
        <v>30</v>
      </c>
      <c r="F199" s="216" t="s">
        <v>3461</v>
      </c>
      <c r="H199" s="216" t="s">
        <v>3462</v>
      </c>
      <c r="K199" s="216" t="s">
        <v>3463</v>
      </c>
      <c r="L199" s="216" t="s">
        <v>2934</v>
      </c>
      <c r="M199" s="216" t="s">
        <v>2935</v>
      </c>
      <c r="N199" s="216">
        <v>0</v>
      </c>
      <c r="Q199" s="216" t="s">
        <v>3460</v>
      </c>
    </row>
    <row r="200" spans="1:17">
      <c r="A200" s="216" t="s">
        <v>3464</v>
      </c>
      <c r="B200" s="217" t="s">
        <v>2938</v>
      </c>
      <c r="C200" s="217" t="s">
        <v>3465</v>
      </c>
      <c r="D200" s="218">
        <v>45859</v>
      </c>
      <c r="E200" s="216">
        <v>17</v>
      </c>
      <c r="F200" s="216" t="s">
        <v>3466</v>
      </c>
      <c r="G200" s="216">
        <v>36867083</v>
      </c>
      <c r="H200" s="216">
        <v>38479876</v>
      </c>
      <c r="I200" s="216">
        <v>23141359</v>
      </c>
      <c r="J200" s="216">
        <v>48744444</v>
      </c>
      <c r="K200" s="216" t="s">
        <v>3467</v>
      </c>
      <c r="L200" s="216" t="s">
        <v>2934</v>
      </c>
      <c r="M200" s="216" t="s">
        <v>2937</v>
      </c>
      <c r="N200" s="216">
        <v>1</v>
      </c>
      <c r="Q200" s="216" t="s">
        <v>3465</v>
      </c>
    </row>
    <row r="201" spans="1:17">
      <c r="A201" s="216" t="s">
        <v>3468</v>
      </c>
      <c r="B201" s="217" t="s">
        <v>2938</v>
      </c>
      <c r="C201" s="217" t="s">
        <v>3468</v>
      </c>
      <c r="D201" s="218"/>
      <c r="F201" s="216" t="s">
        <v>3469</v>
      </c>
      <c r="H201" s="216" t="s">
        <v>3470</v>
      </c>
      <c r="K201" s="216" t="s">
        <v>3471</v>
      </c>
      <c r="L201" s="216" t="s">
        <v>2934</v>
      </c>
      <c r="M201" s="216" t="s">
        <v>2935</v>
      </c>
      <c r="N201" s="216">
        <v>0</v>
      </c>
      <c r="Q201" s="216" t="s">
        <v>3468</v>
      </c>
    </row>
    <row r="202" spans="1:17">
      <c r="A202" s="216" t="s">
        <v>1447</v>
      </c>
      <c r="B202" s="217" t="s">
        <v>2938</v>
      </c>
      <c r="C202" s="217" t="s">
        <v>1447</v>
      </c>
      <c r="D202" s="218">
        <v>45872</v>
      </c>
      <c r="E202" s="216">
        <v>8</v>
      </c>
      <c r="F202" s="216" t="s">
        <v>3472</v>
      </c>
      <c r="G202" s="216">
        <v>30641714</v>
      </c>
      <c r="H202" s="216">
        <v>30641714</v>
      </c>
      <c r="I202" s="216">
        <v>33386097</v>
      </c>
      <c r="K202" s="216" t="s">
        <v>3473</v>
      </c>
      <c r="L202" s="216" t="s">
        <v>2934</v>
      </c>
      <c r="M202" s="216" t="s">
        <v>2935</v>
      </c>
      <c r="N202" s="216">
        <v>0</v>
      </c>
      <c r="Q202" s="216" t="s">
        <v>1447</v>
      </c>
    </row>
    <row r="203" spans="1:17">
      <c r="A203" s="216" t="s">
        <v>1543</v>
      </c>
      <c r="B203" s="217" t="s">
        <v>2938</v>
      </c>
      <c r="C203" s="217" t="s">
        <v>1543</v>
      </c>
      <c r="D203" s="218">
        <v>45636</v>
      </c>
      <c r="E203" s="216">
        <v>14</v>
      </c>
      <c r="F203" s="216" t="s">
        <v>3474</v>
      </c>
      <c r="G203" s="216">
        <v>31210261</v>
      </c>
      <c r="H203" s="216">
        <v>24785440</v>
      </c>
      <c r="I203" s="216">
        <v>57568338</v>
      </c>
      <c r="K203" s="216" t="s">
        <v>3475</v>
      </c>
      <c r="L203" s="216" t="s">
        <v>417</v>
      </c>
      <c r="M203" s="216" t="s">
        <v>2937</v>
      </c>
      <c r="N203" s="216">
        <v>15</v>
      </c>
      <c r="Q203" s="216" t="s">
        <v>1543</v>
      </c>
    </row>
    <row r="204" spans="1:17">
      <c r="A204" s="216" t="s">
        <v>1343</v>
      </c>
      <c r="B204" s="217" t="s">
        <v>2938</v>
      </c>
      <c r="C204" s="217" t="s">
        <v>1343</v>
      </c>
      <c r="D204" s="218">
        <v>45853</v>
      </c>
      <c r="E204" s="216">
        <v>4</v>
      </c>
      <c r="F204" s="216" t="s">
        <v>3476</v>
      </c>
      <c r="G204" s="216">
        <v>57254672</v>
      </c>
      <c r="H204" s="216">
        <v>41389791</v>
      </c>
      <c r="I204" s="216">
        <v>24784888</v>
      </c>
      <c r="J204" s="216">
        <v>47450847</v>
      </c>
      <c r="K204" s="216" t="s">
        <v>3477</v>
      </c>
      <c r="L204" s="216" t="s">
        <v>2934</v>
      </c>
      <c r="M204" s="216" t="s">
        <v>2937</v>
      </c>
      <c r="N204" s="216">
        <v>2</v>
      </c>
      <c r="Q204" s="216" t="s">
        <v>1343</v>
      </c>
    </row>
    <row r="205" spans="1:17">
      <c r="A205" s="216" t="s">
        <v>3478</v>
      </c>
      <c r="B205" s="217" t="s">
        <v>2938</v>
      </c>
      <c r="C205" s="217" t="s">
        <v>3478</v>
      </c>
      <c r="D205" s="218"/>
      <c r="F205" s="216" t="s">
        <v>3479</v>
      </c>
      <c r="G205" s="216" t="s">
        <v>3480</v>
      </c>
      <c r="H205" s="216" t="s">
        <v>3480</v>
      </c>
      <c r="L205" s="216" t="s">
        <v>2934</v>
      </c>
      <c r="M205" s="216" t="s">
        <v>2935</v>
      </c>
      <c r="N205" s="216">
        <v>0</v>
      </c>
      <c r="Q205" s="216" t="s">
        <v>3478</v>
      </c>
    </row>
    <row r="206" spans="1:17">
      <c r="A206" s="216" t="s">
        <v>3481</v>
      </c>
      <c r="B206" s="217" t="s">
        <v>2938</v>
      </c>
      <c r="C206" s="217" t="s">
        <v>3481</v>
      </c>
      <c r="D206" s="218"/>
      <c r="F206" s="216" t="s">
        <v>3482</v>
      </c>
      <c r="G206" s="216" t="s">
        <v>3483</v>
      </c>
      <c r="H206" s="216" t="s">
        <v>3484</v>
      </c>
      <c r="K206" s="216" t="s">
        <v>3485</v>
      </c>
      <c r="L206" s="216" t="s">
        <v>2934</v>
      </c>
      <c r="M206" s="216" t="s">
        <v>2935</v>
      </c>
      <c r="N206" s="216">
        <v>0</v>
      </c>
      <c r="Q206" s="216" t="s">
        <v>3481</v>
      </c>
    </row>
    <row r="207" spans="1:17">
      <c r="A207" s="216" t="s">
        <v>3486</v>
      </c>
      <c r="B207" s="217" t="s">
        <v>2938</v>
      </c>
      <c r="C207" s="217" t="s">
        <v>3486</v>
      </c>
      <c r="D207" s="218">
        <v>45636</v>
      </c>
      <c r="E207" s="216">
        <v>1</v>
      </c>
      <c r="F207" s="216" t="s">
        <v>3487</v>
      </c>
      <c r="H207" s="216">
        <v>56977013</v>
      </c>
      <c r="I207" s="216">
        <v>56977013</v>
      </c>
      <c r="K207" s="216" t="s">
        <v>3488</v>
      </c>
      <c r="L207" s="216" t="s">
        <v>417</v>
      </c>
      <c r="M207" s="216" t="s">
        <v>2937</v>
      </c>
      <c r="N207" s="216">
        <v>68</v>
      </c>
      <c r="Q207" s="216" t="s">
        <v>3486</v>
      </c>
    </row>
    <row r="208" spans="1:17">
      <c r="A208" s="216" t="s">
        <v>1511</v>
      </c>
      <c r="B208" s="217" t="s">
        <v>2938</v>
      </c>
      <c r="C208" s="217" t="s">
        <v>1511</v>
      </c>
      <c r="D208" s="218">
        <v>45636</v>
      </c>
      <c r="E208" s="216">
        <v>28</v>
      </c>
      <c r="F208" s="216" t="s">
        <v>3489</v>
      </c>
      <c r="G208" s="216">
        <v>55172884</v>
      </c>
      <c r="H208" s="216">
        <v>42203522</v>
      </c>
      <c r="I208" s="216">
        <v>23810851</v>
      </c>
      <c r="K208" s="216" t="s">
        <v>3490</v>
      </c>
      <c r="L208" s="216" t="s">
        <v>417</v>
      </c>
      <c r="M208" s="216" t="s">
        <v>2937</v>
      </c>
      <c r="N208" s="216">
        <v>16</v>
      </c>
      <c r="Q208" s="216" t="s">
        <v>1511</v>
      </c>
    </row>
    <row r="209" spans="1:17">
      <c r="A209" s="216" t="s">
        <v>1315</v>
      </c>
      <c r="B209" s="217" t="s">
        <v>2938</v>
      </c>
      <c r="C209" s="217" t="s">
        <v>1315</v>
      </c>
      <c r="D209" s="218">
        <v>45860</v>
      </c>
      <c r="E209" s="216">
        <v>22</v>
      </c>
      <c r="F209" s="216" t="s">
        <v>3491</v>
      </c>
      <c r="G209" s="216">
        <v>54296798</v>
      </c>
      <c r="K209" s="216" t="s">
        <v>3492</v>
      </c>
      <c r="L209" s="216" t="s">
        <v>2934</v>
      </c>
      <c r="M209" s="216" t="s">
        <v>3493</v>
      </c>
      <c r="N209" s="216">
        <v>0</v>
      </c>
      <c r="Q209" s="216" t="s">
        <v>1315</v>
      </c>
    </row>
    <row r="210" spans="1:17">
      <c r="A210" s="216" t="s">
        <v>3494</v>
      </c>
      <c r="B210" s="217" t="s">
        <v>2938</v>
      </c>
      <c r="C210" s="217" t="s">
        <v>3494</v>
      </c>
      <c r="D210" s="218">
        <v>45820</v>
      </c>
      <c r="E210" s="216">
        <v>1</v>
      </c>
      <c r="F210" s="216" t="s">
        <v>3495</v>
      </c>
      <c r="G210" s="216">
        <v>33369562</v>
      </c>
      <c r="L210" s="216" t="s">
        <v>417</v>
      </c>
      <c r="M210" s="216" t="s">
        <v>2937</v>
      </c>
      <c r="N210" s="216">
        <v>95</v>
      </c>
      <c r="Q210" s="216" t="s">
        <v>3494</v>
      </c>
    </row>
    <row r="211" spans="1:17">
      <c r="A211" s="216" t="s">
        <v>3496</v>
      </c>
      <c r="B211" s="217" t="s">
        <v>2938</v>
      </c>
      <c r="C211" s="217" t="s">
        <v>3496</v>
      </c>
      <c r="D211" s="218">
        <v>45859</v>
      </c>
      <c r="E211" s="216">
        <v>21</v>
      </c>
      <c r="F211" s="216" t="s">
        <v>3497</v>
      </c>
      <c r="G211" s="216">
        <v>50357189</v>
      </c>
      <c r="H211" s="216" t="s">
        <v>3498</v>
      </c>
      <c r="I211" s="216">
        <v>50357189</v>
      </c>
      <c r="K211" s="216" t="s">
        <v>3499</v>
      </c>
      <c r="L211" s="216" t="s">
        <v>2934</v>
      </c>
      <c r="M211" s="216" t="s">
        <v>3493</v>
      </c>
      <c r="N211" s="216">
        <v>0</v>
      </c>
      <c r="Q211" s="216" t="s">
        <v>3496</v>
      </c>
    </row>
    <row r="212" spans="1:17">
      <c r="A212" s="216" t="s">
        <v>1817</v>
      </c>
      <c r="B212" s="217" t="s">
        <v>2938</v>
      </c>
      <c r="C212" s="217" t="s">
        <v>1817</v>
      </c>
      <c r="D212" s="218">
        <v>45577</v>
      </c>
      <c r="E212" s="216">
        <v>30</v>
      </c>
      <c r="F212" s="216" t="s">
        <v>3500</v>
      </c>
      <c r="G212" s="216">
        <v>35382484</v>
      </c>
      <c r="H212" s="216">
        <v>35382484</v>
      </c>
      <c r="K212" s="216" t="s">
        <v>3501</v>
      </c>
      <c r="L212" s="216" t="s">
        <v>2947</v>
      </c>
      <c r="M212" s="216" t="s">
        <v>2937</v>
      </c>
      <c r="N212" s="216">
        <v>7</v>
      </c>
      <c r="Q212" s="216" t="s">
        <v>1817</v>
      </c>
    </row>
    <row r="213" spans="1:17">
      <c r="A213" s="216" t="s">
        <v>3502</v>
      </c>
      <c r="B213" s="217" t="s">
        <v>2938</v>
      </c>
      <c r="C213" s="217" t="s">
        <v>3503</v>
      </c>
      <c r="D213" s="218">
        <v>45863</v>
      </c>
      <c r="E213" s="216">
        <v>30</v>
      </c>
      <c r="F213" s="216" t="s">
        <v>3500</v>
      </c>
      <c r="G213" s="216">
        <v>35382484</v>
      </c>
      <c r="H213" s="216">
        <v>35382484</v>
      </c>
      <c r="K213" s="216" t="s">
        <v>3501</v>
      </c>
      <c r="L213" s="216" t="s">
        <v>2947</v>
      </c>
      <c r="M213" s="216" t="s">
        <v>2935</v>
      </c>
      <c r="N213" s="216">
        <v>0</v>
      </c>
      <c r="Q213" s="216" t="s">
        <v>3503</v>
      </c>
    </row>
    <row r="214" spans="1:17">
      <c r="A214" s="216" t="s">
        <v>3504</v>
      </c>
      <c r="B214" s="217" t="s">
        <v>2938</v>
      </c>
      <c r="C214" s="217" t="s">
        <v>3504</v>
      </c>
      <c r="D214" s="218">
        <v>45882</v>
      </c>
      <c r="E214" s="216">
        <v>18</v>
      </c>
      <c r="F214" s="216" t="s">
        <v>3505</v>
      </c>
      <c r="G214" s="216">
        <v>58034975</v>
      </c>
      <c r="K214" s="216" t="s">
        <v>3506</v>
      </c>
      <c r="L214" s="216" t="s">
        <v>2934</v>
      </c>
      <c r="M214" s="216" t="s">
        <v>2935</v>
      </c>
      <c r="N214" s="216">
        <v>0</v>
      </c>
      <c r="Q214" s="216" t="s">
        <v>3504</v>
      </c>
    </row>
    <row r="215" spans="1:17">
      <c r="A215" s="216" t="s">
        <v>3507</v>
      </c>
      <c r="B215" s="217" t="s">
        <v>2938</v>
      </c>
      <c r="C215" s="217" t="s">
        <v>3507</v>
      </c>
      <c r="D215" s="218">
        <v>45581</v>
      </c>
      <c r="E215" s="216">
        <v>3</v>
      </c>
      <c r="F215" s="216" t="s">
        <v>3508</v>
      </c>
      <c r="G215" s="216">
        <v>53157239</v>
      </c>
      <c r="H215" s="216">
        <v>23337270</v>
      </c>
      <c r="K215" s="216" t="s">
        <v>3509</v>
      </c>
      <c r="L215" s="216" t="s">
        <v>2934</v>
      </c>
      <c r="M215" s="216" t="s">
        <v>2937</v>
      </c>
      <c r="N215" s="216">
        <v>12</v>
      </c>
      <c r="Q215" s="216" t="s">
        <v>3507</v>
      </c>
    </row>
    <row r="216" spans="1:17">
      <c r="A216" s="216" t="s">
        <v>3510</v>
      </c>
      <c r="B216" s="217" t="s">
        <v>2938</v>
      </c>
      <c r="C216" s="217" t="s">
        <v>3510</v>
      </c>
      <c r="D216" s="218">
        <v>45636</v>
      </c>
      <c r="E216" s="216">
        <v>21</v>
      </c>
      <c r="F216" s="216" t="s">
        <v>3511</v>
      </c>
      <c r="G216" s="216">
        <v>35930949</v>
      </c>
      <c r="H216" s="216">
        <v>40931887</v>
      </c>
      <c r="I216" s="216">
        <v>30964371</v>
      </c>
      <c r="K216" s="216" t="s">
        <v>3512</v>
      </c>
      <c r="L216" s="216" t="s">
        <v>417</v>
      </c>
      <c r="M216" s="216" t="s">
        <v>2937</v>
      </c>
      <c r="N216" s="216">
        <v>7</v>
      </c>
      <c r="Q216" s="216" t="s">
        <v>3510</v>
      </c>
    </row>
    <row r="217" spans="1:17">
      <c r="A217" s="216" t="s">
        <v>1551</v>
      </c>
      <c r="B217" s="217" t="s">
        <v>2938</v>
      </c>
      <c r="C217" s="217" t="s">
        <v>1551</v>
      </c>
      <c r="D217" s="218">
        <v>45863</v>
      </c>
      <c r="E217" s="216">
        <v>30</v>
      </c>
      <c r="F217" s="216" t="s">
        <v>342</v>
      </c>
      <c r="G217" s="216">
        <v>58614803</v>
      </c>
      <c r="H217" s="216">
        <v>40931887</v>
      </c>
      <c r="I217" s="216">
        <v>58129494</v>
      </c>
      <c r="K217" s="216" t="s">
        <v>3512</v>
      </c>
      <c r="L217" s="216" t="s">
        <v>2934</v>
      </c>
      <c r="M217" s="216" t="s">
        <v>2935</v>
      </c>
      <c r="N217" s="216">
        <v>0</v>
      </c>
      <c r="Q217" s="216" t="s">
        <v>1551</v>
      </c>
    </row>
    <row r="218" spans="1:17">
      <c r="A218" s="216" t="s">
        <v>3513</v>
      </c>
      <c r="B218" s="217" t="s">
        <v>2938</v>
      </c>
      <c r="C218" s="217" t="s">
        <v>3513</v>
      </c>
      <c r="D218" s="218" t="s">
        <v>3514</v>
      </c>
      <c r="E218" s="216">
        <v>30</v>
      </c>
      <c r="F218" s="216" t="s">
        <v>3515</v>
      </c>
      <c r="H218" s="216" t="s">
        <v>3516</v>
      </c>
      <c r="K218" s="216" t="s">
        <v>3517</v>
      </c>
      <c r="L218" s="216" t="s">
        <v>2934</v>
      </c>
      <c r="M218" s="216" t="s">
        <v>2935</v>
      </c>
      <c r="N218" s="216">
        <v>0</v>
      </c>
      <c r="Q218" s="216" t="s">
        <v>3513</v>
      </c>
    </row>
    <row r="219" spans="1:17">
      <c r="A219" s="216" t="s">
        <v>1785</v>
      </c>
      <c r="B219" s="217" t="s">
        <v>2938</v>
      </c>
      <c r="C219" s="217" t="s">
        <v>1785</v>
      </c>
      <c r="D219" s="218">
        <v>45825</v>
      </c>
      <c r="E219" s="216">
        <v>23</v>
      </c>
      <c r="F219" s="216" t="s">
        <v>528</v>
      </c>
      <c r="G219" s="216">
        <v>52919235</v>
      </c>
      <c r="H219" s="216">
        <v>22518230</v>
      </c>
      <c r="I219" s="216">
        <v>56144248</v>
      </c>
      <c r="K219" s="216" t="s">
        <v>3518</v>
      </c>
      <c r="L219" s="216" t="s">
        <v>2947</v>
      </c>
      <c r="M219" s="216" t="s">
        <v>2937</v>
      </c>
      <c r="N219" s="216">
        <v>6</v>
      </c>
      <c r="Q219" s="216" t="s">
        <v>1785</v>
      </c>
    </row>
    <row r="220" spans="1:17">
      <c r="A220" s="216" t="s">
        <v>1587</v>
      </c>
      <c r="B220" s="217" t="s">
        <v>2938</v>
      </c>
      <c r="C220" s="217" t="s">
        <v>1587</v>
      </c>
      <c r="D220" s="218">
        <v>45855</v>
      </c>
      <c r="E220" s="216">
        <v>15</v>
      </c>
      <c r="F220" s="216" t="s">
        <v>363</v>
      </c>
      <c r="G220" s="216" t="s">
        <v>3519</v>
      </c>
      <c r="I220" s="216">
        <v>46886222</v>
      </c>
      <c r="K220" s="216" t="s">
        <v>3520</v>
      </c>
      <c r="L220" s="216" t="s">
        <v>3090</v>
      </c>
      <c r="M220" s="216" t="s">
        <v>2937</v>
      </c>
      <c r="N220" s="216">
        <v>1</v>
      </c>
      <c r="Q220" s="216" t="s">
        <v>1587</v>
      </c>
    </row>
    <row r="221" spans="1:17">
      <c r="A221" s="216" t="s">
        <v>3521</v>
      </c>
      <c r="B221" s="217" t="s">
        <v>2938</v>
      </c>
      <c r="C221" s="217" t="s">
        <v>3522</v>
      </c>
      <c r="D221" s="218"/>
      <c r="F221" s="216" t="s">
        <v>3523</v>
      </c>
      <c r="H221" s="216" t="s">
        <v>3524</v>
      </c>
      <c r="K221" s="216" t="s">
        <v>3525</v>
      </c>
      <c r="L221" s="216" t="s">
        <v>2934</v>
      </c>
      <c r="M221" s="216" t="s">
        <v>2935</v>
      </c>
      <c r="N221" s="216">
        <v>0</v>
      </c>
      <c r="Q221" s="216" t="s">
        <v>3522</v>
      </c>
    </row>
    <row r="222" spans="1:17">
      <c r="A222" s="216" t="s">
        <v>1465</v>
      </c>
      <c r="B222" s="217" t="s">
        <v>2938</v>
      </c>
      <c r="C222" s="217" t="s">
        <v>1465</v>
      </c>
      <c r="D222" s="218">
        <v>45850</v>
      </c>
      <c r="E222" s="216">
        <v>17</v>
      </c>
      <c r="F222" s="216" t="s">
        <v>3526</v>
      </c>
      <c r="G222" s="216">
        <v>32658892</v>
      </c>
      <c r="H222" s="216">
        <v>32658892</v>
      </c>
      <c r="I222" s="216">
        <v>32685804</v>
      </c>
      <c r="K222" s="216" t="s">
        <v>3527</v>
      </c>
      <c r="L222" s="216" t="s">
        <v>2934</v>
      </c>
      <c r="M222" s="216" t="s">
        <v>2935</v>
      </c>
      <c r="N222" s="216">
        <v>0</v>
      </c>
      <c r="Q222" s="216" t="s">
        <v>1465</v>
      </c>
    </row>
    <row r="223" spans="1:17">
      <c r="A223" s="216" t="s">
        <v>3528</v>
      </c>
      <c r="B223" s="217" t="s">
        <v>2938</v>
      </c>
      <c r="C223" s="217" t="s">
        <v>3528</v>
      </c>
      <c r="D223" s="218"/>
      <c r="F223" s="216" t="s">
        <v>3529</v>
      </c>
      <c r="G223" s="216">
        <v>54937023</v>
      </c>
      <c r="H223" s="216">
        <v>66721448</v>
      </c>
      <c r="I223" s="216">
        <v>42204884</v>
      </c>
      <c r="K223" s="216" t="s">
        <v>3530</v>
      </c>
      <c r="L223" s="216" t="s">
        <v>2934</v>
      </c>
      <c r="M223" s="216" t="s">
        <v>2935</v>
      </c>
      <c r="Q223" s="216" t="s">
        <v>3528</v>
      </c>
    </row>
    <row r="224" spans="1:17">
      <c r="A224" s="216" t="s">
        <v>1553</v>
      </c>
      <c r="B224" s="217" t="s">
        <v>2938</v>
      </c>
      <c r="C224" s="217" t="s">
        <v>1553</v>
      </c>
      <c r="D224" s="218">
        <v>45636</v>
      </c>
      <c r="E224" s="216">
        <v>26</v>
      </c>
      <c r="F224" s="216" t="s">
        <v>3531</v>
      </c>
      <c r="G224" s="216">
        <v>30158744</v>
      </c>
      <c r="H224" s="216">
        <v>51895036</v>
      </c>
      <c r="I224" s="216">
        <v>23005400</v>
      </c>
      <c r="K224" s="216" t="s">
        <v>3532</v>
      </c>
      <c r="L224" s="216" t="s">
        <v>417</v>
      </c>
      <c r="M224" s="216" t="s">
        <v>2937</v>
      </c>
      <c r="N224" s="216">
        <v>12</v>
      </c>
      <c r="Q224" s="216" t="s">
        <v>1553</v>
      </c>
    </row>
    <row r="225" spans="1:17">
      <c r="A225" s="216" t="s">
        <v>3533</v>
      </c>
      <c r="B225" s="217" t="s">
        <v>2938</v>
      </c>
      <c r="C225" s="217" t="s">
        <v>3533</v>
      </c>
      <c r="D225" s="218">
        <v>45863</v>
      </c>
      <c r="E225" s="216">
        <v>30</v>
      </c>
      <c r="F225" s="216" t="s">
        <v>3534</v>
      </c>
      <c r="K225" s="216" t="s">
        <v>3535</v>
      </c>
      <c r="L225" s="216" t="s">
        <v>2934</v>
      </c>
      <c r="M225" s="216" t="s">
        <v>2935</v>
      </c>
      <c r="N225" s="216">
        <v>0</v>
      </c>
      <c r="Q225" s="216" t="s">
        <v>3533</v>
      </c>
    </row>
    <row r="226" spans="1:17">
      <c r="A226" s="216" t="s">
        <v>1565</v>
      </c>
      <c r="B226" s="217" t="s">
        <v>2938</v>
      </c>
      <c r="C226" s="217" t="s">
        <v>1565</v>
      </c>
      <c r="D226" s="218">
        <v>45890</v>
      </c>
      <c r="E226" s="216">
        <v>26</v>
      </c>
      <c r="F226" s="216" t="s">
        <v>3536</v>
      </c>
      <c r="G226" s="216">
        <v>55158689</v>
      </c>
      <c r="H226" s="216">
        <v>24119700</v>
      </c>
      <c r="I226" s="216">
        <v>47153893</v>
      </c>
      <c r="K226" s="216" t="s">
        <v>3537</v>
      </c>
      <c r="L226" s="216" t="s">
        <v>2934</v>
      </c>
      <c r="M226" s="216" t="s">
        <v>2935</v>
      </c>
      <c r="N226" s="216">
        <v>0</v>
      </c>
      <c r="Q226" s="216" t="s">
        <v>1565</v>
      </c>
    </row>
    <row r="227" spans="1:17">
      <c r="A227" s="216" t="s">
        <v>3538</v>
      </c>
      <c r="B227" s="217" t="s">
        <v>2938</v>
      </c>
      <c r="C227" s="217" t="s">
        <v>3538</v>
      </c>
      <c r="D227" s="218">
        <v>45859</v>
      </c>
      <c r="E227" s="216">
        <v>7</v>
      </c>
      <c r="F227" s="216" t="s">
        <v>3539</v>
      </c>
      <c r="G227" s="216">
        <v>32115536</v>
      </c>
      <c r="H227" s="216">
        <v>32115536</v>
      </c>
      <c r="I227" s="216">
        <v>49819842</v>
      </c>
      <c r="K227" s="216" t="s">
        <v>3540</v>
      </c>
      <c r="L227" s="216" t="s">
        <v>2934</v>
      </c>
      <c r="M227" s="216" t="s">
        <v>2937</v>
      </c>
      <c r="N227" s="216">
        <v>1</v>
      </c>
      <c r="Q227" s="216" t="s">
        <v>3538</v>
      </c>
    </row>
    <row r="228" spans="1:17">
      <c r="A228" s="216" t="s">
        <v>1280</v>
      </c>
      <c r="B228" s="217" t="s">
        <v>2938</v>
      </c>
      <c r="C228" s="217" t="s">
        <v>1280</v>
      </c>
      <c r="D228" s="218">
        <v>45577</v>
      </c>
      <c r="E228" s="216">
        <v>26</v>
      </c>
      <c r="F228" s="216" t="s">
        <v>3541</v>
      </c>
      <c r="G228" s="216" t="s">
        <v>3542</v>
      </c>
      <c r="H228" s="216">
        <v>51977123</v>
      </c>
      <c r="I228" s="216">
        <v>42285487</v>
      </c>
      <c r="K228" s="216" t="s">
        <v>3543</v>
      </c>
      <c r="L228" s="216" t="s">
        <v>2947</v>
      </c>
      <c r="M228" s="216" t="s">
        <v>2937</v>
      </c>
      <c r="N228" s="216">
        <v>12</v>
      </c>
      <c r="Q228" s="216" t="s">
        <v>1280</v>
      </c>
    </row>
    <row r="229" spans="1:17">
      <c r="A229" s="216" t="s">
        <v>3544</v>
      </c>
      <c r="B229" s="217" t="s">
        <v>2938</v>
      </c>
      <c r="C229" s="217" t="s">
        <v>3544</v>
      </c>
      <c r="D229" s="218"/>
      <c r="E229" s="216">
        <v>15</v>
      </c>
      <c r="F229" s="216" t="s">
        <v>3545</v>
      </c>
      <c r="G229" s="216">
        <v>57035679</v>
      </c>
      <c r="H229" s="216">
        <v>4</v>
      </c>
      <c r="I229" s="216">
        <v>57091287</v>
      </c>
      <c r="K229" s="216" t="s">
        <v>3546</v>
      </c>
      <c r="L229" s="216" t="s">
        <v>2934</v>
      </c>
      <c r="M229" s="216" t="s">
        <v>2935</v>
      </c>
      <c r="N229" s="216">
        <v>0</v>
      </c>
      <c r="Q229" s="216" t="s">
        <v>3544</v>
      </c>
    </row>
    <row r="230" spans="1:17">
      <c r="A230" s="216" t="s">
        <v>1629</v>
      </c>
      <c r="B230" s="217" t="s">
        <v>2938</v>
      </c>
      <c r="C230" s="217" t="s">
        <v>1629</v>
      </c>
      <c r="D230" s="218">
        <v>45859</v>
      </c>
      <c r="E230" s="216">
        <v>17</v>
      </c>
      <c r="F230" s="216" t="s">
        <v>3547</v>
      </c>
      <c r="G230" s="216">
        <v>44552339</v>
      </c>
      <c r="H230" s="216">
        <v>44552339</v>
      </c>
      <c r="I230" s="216">
        <v>43893702</v>
      </c>
      <c r="K230" s="216" t="s">
        <v>3548</v>
      </c>
      <c r="L230" s="216" t="s">
        <v>2934</v>
      </c>
      <c r="M230" s="216" t="s">
        <v>2935</v>
      </c>
      <c r="N230" s="216">
        <v>0</v>
      </c>
      <c r="Q230" s="216" t="s">
        <v>1629</v>
      </c>
    </row>
    <row r="231" spans="1:17">
      <c r="A231" s="216" t="s">
        <v>3549</v>
      </c>
      <c r="B231" s="217" t="s">
        <v>2938</v>
      </c>
      <c r="C231" s="217" t="s">
        <v>3549</v>
      </c>
      <c r="D231" s="218">
        <v>45856</v>
      </c>
      <c r="E231" s="216">
        <v>23</v>
      </c>
      <c r="F231" s="216" t="s">
        <v>3550</v>
      </c>
      <c r="G231" s="216">
        <v>47303632</v>
      </c>
      <c r="H231" s="216">
        <v>47303632</v>
      </c>
      <c r="I231" s="216">
        <v>54942890</v>
      </c>
      <c r="K231" s="216" t="s">
        <v>3551</v>
      </c>
      <c r="L231" s="216" t="s">
        <v>2934</v>
      </c>
      <c r="M231" s="216" t="s">
        <v>2935</v>
      </c>
      <c r="N231" s="216">
        <v>0</v>
      </c>
      <c r="Q231" s="216" t="s">
        <v>3549</v>
      </c>
    </row>
    <row r="232" spans="1:17">
      <c r="A232" s="216" t="s">
        <v>3552</v>
      </c>
      <c r="B232" s="217" t="s">
        <v>2938</v>
      </c>
      <c r="C232" s="217" t="s">
        <v>3552</v>
      </c>
      <c r="D232" s="218">
        <v>45848</v>
      </c>
      <c r="E232" s="216">
        <v>28</v>
      </c>
      <c r="F232" s="216" t="s">
        <v>3553</v>
      </c>
      <c r="G232" s="216">
        <v>30169108</v>
      </c>
      <c r="H232" s="216">
        <v>44304876</v>
      </c>
      <c r="I232" s="216">
        <v>40125511</v>
      </c>
      <c r="K232" s="216" t="s">
        <v>3554</v>
      </c>
      <c r="L232" s="216" t="s">
        <v>2934</v>
      </c>
      <c r="M232" s="216" t="s">
        <v>2937</v>
      </c>
      <c r="N232" s="216">
        <v>1</v>
      </c>
      <c r="Q232" s="216" t="s">
        <v>3552</v>
      </c>
    </row>
    <row r="233" spans="1:17">
      <c r="A233" s="216" t="s">
        <v>3555</v>
      </c>
      <c r="B233" s="217" t="s">
        <v>2938</v>
      </c>
      <c r="C233" s="217" t="s">
        <v>3555</v>
      </c>
      <c r="D233" s="218"/>
      <c r="F233" s="216" t="s">
        <v>3556</v>
      </c>
      <c r="H233" s="216" t="s">
        <v>3557</v>
      </c>
      <c r="K233" s="216" t="s">
        <v>3558</v>
      </c>
      <c r="L233" s="216" t="s">
        <v>2934</v>
      </c>
      <c r="M233" s="216" t="s">
        <v>2935</v>
      </c>
      <c r="N233" s="216">
        <v>0</v>
      </c>
      <c r="Q233" s="216" t="s">
        <v>3555</v>
      </c>
    </row>
    <row r="234" spans="1:17">
      <c r="A234" s="216" t="s">
        <v>3559</v>
      </c>
      <c r="B234" s="217" t="s">
        <v>2938</v>
      </c>
      <c r="C234" s="217" t="s">
        <v>3560</v>
      </c>
      <c r="D234" s="218">
        <v>45849</v>
      </c>
      <c r="E234" s="216">
        <v>16</v>
      </c>
      <c r="F234" s="216" t="s">
        <v>3561</v>
      </c>
      <c r="G234" s="216">
        <v>31237959</v>
      </c>
      <c r="H234" s="216">
        <v>31237959</v>
      </c>
      <c r="K234" s="216" t="s">
        <v>3562</v>
      </c>
      <c r="L234" s="216" t="s">
        <v>2934</v>
      </c>
      <c r="M234" s="216" t="s">
        <v>2935</v>
      </c>
      <c r="N234" s="216">
        <v>0</v>
      </c>
      <c r="Q234" s="216" t="s">
        <v>3560</v>
      </c>
    </row>
    <row r="235" spans="1:17">
      <c r="A235" s="216" t="s">
        <v>1571</v>
      </c>
      <c r="B235" s="217" t="s">
        <v>2938</v>
      </c>
      <c r="C235" s="217" t="s">
        <v>1571</v>
      </c>
      <c r="D235" s="218"/>
      <c r="F235" s="216" t="s">
        <v>3563</v>
      </c>
      <c r="G235" s="216">
        <v>50370114</v>
      </c>
      <c r="H235" s="216">
        <v>22326550</v>
      </c>
      <c r="I235" s="216">
        <v>59588769</v>
      </c>
      <c r="J235" s="216">
        <v>59127314</v>
      </c>
      <c r="K235" s="216" t="s">
        <v>3564</v>
      </c>
      <c r="L235" s="216" t="s">
        <v>417</v>
      </c>
      <c r="M235" s="216" t="s">
        <v>2937</v>
      </c>
      <c r="N235" s="216">
        <v>0</v>
      </c>
      <c r="Q235" s="216" t="s">
        <v>1571</v>
      </c>
    </row>
    <row r="236" spans="1:17">
      <c r="A236" s="216" t="s">
        <v>3565</v>
      </c>
      <c r="B236" s="217" t="s">
        <v>2938</v>
      </c>
      <c r="C236" s="217" t="s">
        <v>3565</v>
      </c>
      <c r="D236" s="218"/>
      <c r="E236" s="216">
        <v>15</v>
      </c>
      <c r="F236" s="216" t="s">
        <v>3566</v>
      </c>
      <c r="G236" s="216">
        <v>55108337</v>
      </c>
      <c r="K236" s="216" t="s">
        <v>3567</v>
      </c>
      <c r="L236" s="216" t="s">
        <v>2934</v>
      </c>
      <c r="M236" s="216" t="s">
        <v>2935</v>
      </c>
      <c r="N236" s="216">
        <v>0</v>
      </c>
      <c r="Q236" s="216" t="s">
        <v>3565</v>
      </c>
    </row>
    <row r="237" spans="1:17">
      <c r="A237" s="216" t="s">
        <v>3568</v>
      </c>
      <c r="B237" s="217" t="s">
        <v>2938</v>
      </c>
      <c r="C237" s="217" t="s">
        <v>3568</v>
      </c>
      <c r="D237" s="218">
        <v>45852</v>
      </c>
      <c r="E237" s="216">
        <v>7</v>
      </c>
      <c r="F237" s="216" t="s">
        <v>3569</v>
      </c>
      <c r="G237" s="216">
        <v>32227031</v>
      </c>
      <c r="I237" s="216">
        <v>36959585</v>
      </c>
      <c r="K237" s="216" t="s">
        <v>3570</v>
      </c>
      <c r="L237" s="216" t="s">
        <v>2996</v>
      </c>
      <c r="M237" s="216" t="s">
        <v>2937</v>
      </c>
      <c r="N237" s="216">
        <v>1</v>
      </c>
      <c r="Q237" s="216" t="s">
        <v>3568</v>
      </c>
    </row>
    <row r="238" spans="1:17">
      <c r="A238" s="216" t="s">
        <v>1533</v>
      </c>
      <c r="B238" s="217" t="s">
        <v>2938</v>
      </c>
      <c r="C238" s="217" t="s">
        <v>1533</v>
      </c>
      <c r="D238" s="218">
        <v>45636</v>
      </c>
      <c r="E238" s="216">
        <v>22</v>
      </c>
      <c r="F238" s="216" t="s">
        <v>3571</v>
      </c>
      <c r="G238" s="216">
        <v>54459474</v>
      </c>
      <c r="H238" s="216">
        <v>54202745</v>
      </c>
      <c r="I238" s="216">
        <v>58266670</v>
      </c>
      <c r="K238" s="216" t="s">
        <v>3572</v>
      </c>
      <c r="L238" s="216" t="s">
        <v>417</v>
      </c>
      <c r="M238" s="216" t="s">
        <v>2937</v>
      </c>
      <c r="N238" s="216">
        <v>9</v>
      </c>
      <c r="Q238" s="216" t="s">
        <v>1533</v>
      </c>
    </row>
    <row r="239" spans="1:17">
      <c r="A239" s="216" t="s">
        <v>1379</v>
      </c>
      <c r="B239" s="217" t="s">
        <v>2938</v>
      </c>
      <c r="C239" s="217" t="s">
        <v>1379</v>
      </c>
      <c r="D239" s="218">
        <v>45863</v>
      </c>
      <c r="E239" s="216">
        <v>30</v>
      </c>
      <c r="F239" s="216" t="s">
        <v>250</v>
      </c>
      <c r="G239" s="216">
        <v>59995158</v>
      </c>
      <c r="K239" s="216" t="s">
        <v>3573</v>
      </c>
      <c r="L239" s="216" t="s">
        <v>2934</v>
      </c>
      <c r="M239" s="216" t="s">
        <v>2935</v>
      </c>
      <c r="N239" s="216">
        <v>0</v>
      </c>
      <c r="Q239" s="216" t="s">
        <v>1379</v>
      </c>
    </row>
    <row r="240" spans="1:17">
      <c r="A240" s="216" t="s">
        <v>3574</v>
      </c>
      <c r="B240" s="217" t="s">
        <v>2938</v>
      </c>
      <c r="C240" s="217" t="s">
        <v>3574</v>
      </c>
      <c r="D240" s="218">
        <v>45820</v>
      </c>
      <c r="E240" s="216">
        <v>1</v>
      </c>
      <c r="F240" s="216" t="s">
        <v>3575</v>
      </c>
      <c r="G240" s="216">
        <v>56745995</v>
      </c>
      <c r="H240" s="216">
        <v>22612176</v>
      </c>
      <c r="I240" s="216">
        <v>30270699</v>
      </c>
      <c r="K240" s="216" t="s">
        <v>3576</v>
      </c>
      <c r="L240" s="216" t="s">
        <v>417</v>
      </c>
      <c r="M240" s="216" t="s">
        <v>2937</v>
      </c>
      <c r="N240" s="216">
        <v>0</v>
      </c>
      <c r="Q240" s="216" t="s">
        <v>3574</v>
      </c>
    </row>
    <row r="241" spans="1:17">
      <c r="A241" s="216" t="s">
        <v>3577</v>
      </c>
      <c r="B241" s="217" t="s">
        <v>2938</v>
      </c>
      <c r="C241" s="217" t="s">
        <v>3577</v>
      </c>
      <c r="D241" s="218">
        <v>45636</v>
      </c>
      <c r="E241" s="216">
        <v>12</v>
      </c>
      <c r="F241" s="216" t="s">
        <v>3578</v>
      </c>
      <c r="G241" s="216">
        <v>30710549</v>
      </c>
      <c r="H241" s="216">
        <v>66617933</v>
      </c>
      <c r="I241" s="216">
        <v>52019944</v>
      </c>
      <c r="K241" s="216" t="s">
        <v>3579</v>
      </c>
      <c r="L241" s="216" t="s">
        <v>417</v>
      </c>
      <c r="M241" s="216" t="s">
        <v>2937</v>
      </c>
      <c r="N241" s="216">
        <v>12</v>
      </c>
      <c r="Q241" s="216" t="s">
        <v>3577</v>
      </c>
    </row>
    <row r="242" spans="1:17">
      <c r="A242" s="216" t="s">
        <v>3580</v>
      </c>
      <c r="B242" s="217" t="s">
        <v>2938</v>
      </c>
      <c r="C242" s="217" t="s">
        <v>3580</v>
      </c>
      <c r="D242" s="218">
        <v>45856</v>
      </c>
      <c r="E242" s="216">
        <v>1</v>
      </c>
      <c r="F242" s="216" t="s">
        <v>3581</v>
      </c>
      <c r="I242" s="216">
        <v>47373867</v>
      </c>
      <c r="L242" s="216" t="s">
        <v>417</v>
      </c>
      <c r="M242" s="216" t="s">
        <v>2937</v>
      </c>
      <c r="N242" s="216">
        <v>45</v>
      </c>
      <c r="Q242" s="216" t="s">
        <v>3580</v>
      </c>
    </row>
    <row r="243" spans="1:17">
      <c r="A243" s="216" t="s">
        <v>1301</v>
      </c>
      <c r="B243" s="217" t="s">
        <v>2938</v>
      </c>
      <c r="C243" s="217" t="s">
        <v>1301</v>
      </c>
      <c r="D243" s="218"/>
      <c r="F243" s="216" t="s">
        <v>3582</v>
      </c>
      <c r="G243" s="216">
        <v>46519907</v>
      </c>
      <c r="H243" s="216">
        <v>24456849</v>
      </c>
      <c r="I243" s="216">
        <v>59714068</v>
      </c>
      <c r="K243" s="216" t="s">
        <v>3583</v>
      </c>
      <c r="L243" s="216" t="s">
        <v>2934</v>
      </c>
      <c r="Q243" s="216" t="s">
        <v>1301</v>
      </c>
    </row>
    <row r="244" spans="1:17">
      <c r="A244" s="216" t="s">
        <v>3584</v>
      </c>
      <c r="B244" s="217" t="s">
        <v>2938</v>
      </c>
      <c r="C244" s="217" t="s">
        <v>3584</v>
      </c>
      <c r="D244" s="218">
        <v>45818</v>
      </c>
      <c r="E244" s="216">
        <v>10</v>
      </c>
      <c r="F244" s="216" t="s">
        <v>3585</v>
      </c>
      <c r="G244" s="216">
        <v>37581633</v>
      </c>
      <c r="K244" s="216" t="s">
        <v>3586</v>
      </c>
      <c r="L244" s="216" t="s">
        <v>2947</v>
      </c>
      <c r="M244" s="216" t="s">
        <v>2937</v>
      </c>
      <c r="N244" s="216">
        <v>0</v>
      </c>
      <c r="Q244" s="216" t="s">
        <v>3584</v>
      </c>
    </row>
    <row r="245" spans="1:17">
      <c r="A245" s="216" t="s">
        <v>3587</v>
      </c>
      <c r="B245" s="217" t="s">
        <v>2938</v>
      </c>
      <c r="C245" s="217" t="s">
        <v>3587</v>
      </c>
      <c r="D245" s="218"/>
      <c r="F245" s="216" t="s">
        <v>3588</v>
      </c>
      <c r="G245" s="216" t="s">
        <v>3589</v>
      </c>
      <c r="H245" s="216" t="s">
        <v>3590</v>
      </c>
      <c r="K245" s="216" t="s">
        <v>3591</v>
      </c>
      <c r="L245" s="216" t="s">
        <v>2934</v>
      </c>
      <c r="M245" s="216" t="s">
        <v>2935</v>
      </c>
      <c r="N245" s="216">
        <v>0</v>
      </c>
      <c r="Q245" s="216" t="s">
        <v>3587</v>
      </c>
    </row>
    <row r="246" spans="1:17">
      <c r="A246" s="216" t="s">
        <v>1431</v>
      </c>
      <c r="B246" s="217" t="s">
        <v>2938</v>
      </c>
      <c r="C246" s="217" t="s">
        <v>1431</v>
      </c>
      <c r="D246" s="218">
        <v>45853</v>
      </c>
      <c r="E246" s="216">
        <v>15</v>
      </c>
      <c r="F246" s="216" t="s">
        <v>277</v>
      </c>
      <c r="G246" s="216">
        <v>57607764</v>
      </c>
      <c r="H246" s="216">
        <v>57607764</v>
      </c>
      <c r="I246" s="216">
        <v>33540393</v>
      </c>
      <c r="K246" s="216" t="s">
        <v>3592</v>
      </c>
      <c r="L246" s="216" t="s">
        <v>2934</v>
      </c>
      <c r="M246" s="216" t="s">
        <v>2937</v>
      </c>
      <c r="N246" s="216">
        <v>2</v>
      </c>
      <c r="Q246" s="216" t="s">
        <v>1431</v>
      </c>
    </row>
    <row r="247" spans="1:17">
      <c r="A247" s="216" t="s">
        <v>3593</v>
      </c>
      <c r="B247" s="217" t="s">
        <v>2938</v>
      </c>
      <c r="C247" s="217" t="s">
        <v>3593</v>
      </c>
      <c r="D247" s="218"/>
      <c r="F247" s="216" t="s">
        <v>3594</v>
      </c>
      <c r="G247" s="216" t="s">
        <v>3595</v>
      </c>
      <c r="H247" s="216" t="s">
        <v>3596</v>
      </c>
      <c r="K247" s="216" t="s">
        <v>3597</v>
      </c>
      <c r="L247" s="216" t="s">
        <v>2934</v>
      </c>
      <c r="M247" s="216" t="s">
        <v>2935</v>
      </c>
      <c r="N247" s="216">
        <v>0</v>
      </c>
      <c r="Q247" s="216" t="s">
        <v>3593</v>
      </c>
    </row>
    <row r="248" spans="1:17">
      <c r="A248" s="216" t="s">
        <v>1469</v>
      </c>
      <c r="B248" s="217" t="s">
        <v>2938</v>
      </c>
      <c r="C248" s="217" t="s">
        <v>1469</v>
      </c>
      <c r="D248" s="218">
        <v>45863</v>
      </c>
      <c r="E248" s="216">
        <v>30</v>
      </c>
      <c r="F248" s="216" t="s">
        <v>3598</v>
      </c>
      <c r="G248" s="216">
        <v>45602078</v>
      </c>
      <c r="H248" s="216">
        <v>4560078</v>
      </c>
      <c r="I248" s="216">
        <v>39907648</v>
      </c>
      <c r="K248" s="216" t="s">
        <v>3599</v>
      </c>
      <c r="L248" s="216" t="s">
        <v>2934</v>
      </c>
      <c r="M248" s="216" t="s">
        <v>2935</v>
      </c>
      <c r="N248" s="216">
        <v>0</v>
      </c>
      <c r="Q248" s="216" t="s">
        <v>1469</v>
      </c>
    </row>
    <row r="249" spans="1:17">
      <c r="B249" s="217" t="s">
        <v>2938</v>
      </c>
      <c r="D249" s="218">
        <v>45636</v>
      </c>
      <c r="E249" s="216">
        <v>31</v>
      </c>
      <c r="F249" s="216" t="s">
        <v>3600</v>
      </c>
      <c r="G249" s="216">
        <v>59999280</v>
      </c>
      <c r="H249" s="216">
        <v>59999280</v>
      </c>
      <c r="I249" s="216">
        <v>58066152</v>
      </c>
      <c r="K249" s="216" t="s">
        <v>3601</v>
      </c>
      <c r="L249" s="216" t="s">
        <v>417</v>
      </c>
      <c r="M249" s="216" t="s">
        <v>2937</v>
      </c>
      <c r="N249" s="216">
        <v>0</v>
      </c>
    </row>
    <row r="250" spans="1:17">
      <c r="A250" s="216" t="s">
        <v>1611</v>
      </c>
      <c r="B250" s="217" t="s">
        <v>2938</v>
      </c>
      <c r="C250" s="217" t="s">
        <v>1611</v>
      </c>
      <c r="D250" s="218">
        <v>45569</v>
      </c>
      <c r="E250" s="216">
        <v>2</v>
      </c>
      <c r="F250" s="216" t="s">
        <v>3602</v>
      </c>
      <c r="G250" s="216">
        <v>55410842</v>
      </c>
      <c r="H250" s="216">
        <v>35059426</v>
      </c>
      <c r="K250" s="216" t="s">
        <v>3603</v>
      </c>
      <c r="L250" s="216" t="s">
        <v>417</v>
      </c>
      <c r="M250" s="216" t="s">
        <v>2937</v>
      </c>
      <c r="N250" s="216">
        <v>13</v>
      </c>
      <c r="Q250" s="216" t="s">
        <v>1611</v>
      </c>
    </row>
    <row r="251" spans="1:17">
      <c r="A251" s="216" t="s">
        <v>1357</v>
      </c>
      <c r="B251" s="217" t="s">
        <v>2938</v>
      </c>
      <c r="C251" s="217" t="s">
        <v>1357</v>
      </c>
      <c r="D251" s="218">
        <v>45878</v>
      </c>
      <c r="E251" s="216">
        <v>14</v>
      </c>
      <c r="F251" s="216" t="s">
        <v>3604</v>
      </c>
      <c r="G251" s="216">
        <v>32786600</v>
      </c>
      <c r="H251" s="216">
        <v>46680219</v>
      </c>
      <c r="K251" s="216" t="s">
        <v>3605</v>
      </c>
      <c r="L251" s="216" t="s">
        <v>2934</v>
      </c>
      <c r="M251" s="216" t="s">
        <v>2935</v>
      </c>
      <c r="N251" s="216">
        <v>0</v>
      </c>
      <c r="Q251" s="216" t="s">
        <v>1357</v>
      </c>
    </row>
    <row r="252" spans="1:17">
      <c r="A252" s="216" t="s">
        <v>3606</v>
      </c>
      <c r="B252" s="217" t="s">
        <v>2938</v>
      </c>
      <c r="C252" s="217" t="s">
        <v>3606</v>
      </c>
      <c r="D252" s="218"/>
      <c r="E252" s="216">
        <v>1</v>
      </c>
      <c r="F252" s="216" t="s">
        <v>3607</v>
      </c>
      <c r="G252" s="216">
        <v>58656920</v>
      </c>
      <c r="H252" s="216">
        <v>66347148</v>
      </c>
      <c r="I252" s="216">
        <v>58062774</v>
      </c>
      <c r="K252" s="216" t="s">
        <v>3608</v>
      </c>
      <c r="L252" s="216" t="s">
        <v>2934</v>
      </c>
      <c r="M252" s="216" t="s">
        <v>2935</v>
      </c>
      <c r="N252" s="216">
        <v>0</v>
      </c>
      <c r="Q252" s="216" t="s">
        <v>3606</v>
      </c>
    </row>
    <row r="253" spans="1:17">
      <c r="A253" s="216" t="s">
        <v>3609</v>
      </c>
      <c r="B253" s="217" t="s">
        <v>2938</v>
      </c>
      <c r="C253" s="217" t="s">
        <v>3609</v>
      </c>
      <c r="D253" s="218"/>
      <c r="E253" s="216">
        <v>1</v>
      </c>
      <c r="F253" s="216" t="s">
        <v>3607</v>
      </c>
      <c r="G253" s="216">
        <v>58656920</v>
      </c>
      <c r="H253" s="216">
        <v>66347148</v>
      </c>
      <c r="I253" s="216">
        <v>58062774</v>
      </c>
      <c r="K253" s="216" t="s">
        <v>3608</v>
      </c>
      <c r="L253" s="216" t="s">
        <v>2934</v>
      </c>
      <c r="M253" s="216" t="s">
        <v>2935</v>
      </c>
      <c r="N253" s="216">
        <v>0</v>
      </c>
      <c r="Q253" s="216" t="s">
        <v>3609</v>
      </c>
    </row>
    <row r="254" spans="1:17">
      <c r="A254" s="216" t="s">
        <v>2150</v>
      </c>
      <c r="B254" s="217" t="s">
        <v>2938</v>
      </c>
      <c r="C254" s="217" t="s">
        <v>2150</v>
      </c>
      <c r="D254" s="218">
        <v>45870</v>
      </c>
      <c r="E254" s="216">
        <v>6</v>
      </c>
      <c r="F254" s="216" t="s">
        <v>735</v>
      </c>
      <c r="G254" s="216">
        <v>54534770</v>
      </c>
      <c r="H254" s="216">
        <v>54534770</v>
      </c>
      <c r="I254" s="216">
        <v>54668591</v>
      </c>
      <c r="K254" s="216" t="s">
        <v>3610</v>
      </c>
      <c r="L254" s="216" t="s">
        <v>2934</v>
      </c>
      <c r="M254" s="216" t="s">
        <v>2935</v>
      </c>
      <c r="N254" s="216">
        <v>0</v>
      </c>
      <c r="Q254" s="216" t="s">
        <v>2150</v>
      </c>
    </row>
    <row r="255" spans="1:17">
      <c r="A255" s="216" t="s">
        <v>3611</v>
      </c>
      <c r="B255" s="217" t="s">
        <v>2938</v>
      </c>
      <c r="C255" s="217" t="s">
        <v>3611</v>
      </c>
      <c r="D255" s="218"/>
      <c r="F255" s="216" t="s">
        <v>3612</v>
      </c>
      <c r="G255" s="216">
        <v>50651954</v>
      </c>
      <c r="H255" s="216">
        <v>50651954</v>
      </c>
      <c r="I255" s="216">
        <v>58653488</v>
      </c>
      <c r="K255" s="216" t="s">
        <v>3613</v>
      </c>
      <c r="L255" s="216" t="s">
        <v>2934</v>
      </c>
      <c r="M255" s="216" t="s">
        <v>2935</v>
      </c>
      <c r="N255" s="216">
        <v>0</v>
      </c>
      <c r="Q255" s="216" t="s">
        <v>3611</v>
      </c>
    </row>
    <row r="256" spans="1:17">
      <c r="A256" s="216" t="s">
        <v>1539</v>
      </c>
      <c r="B256" s="217" t="s">
        <v>2938</v>
      </c>
      <c r="C256" s="217" t="s">
        <v>1539</v>
      </c>
      <c r="D256" s="218">
        <v>45820</v>
      </c>
      <c r="E256" s="216">
        <v>19</v>
      </c>
      <c r="F256" s="216" t="s">
        <v>3614</v>
      </c>
      <c r="G256" s="216">
        <v>30311996</v>
      </c>
      <c r="H256" s="216">
        <v>55448070</v>
      </c>
      <c r="I256" s="216">
        <v>55448070</v>
      </c>
      <c r="K256" s="216" t="s">
        <v>3615</v>
      </c>
      <c r="L256" s="216" t="s">
        <v>417</v>
      </c>
      <c r="M256" s="216" t="s">
        <v>2937</v>
      </c>
      <c r="N256" s="216">
        <v>19</v>
      </c>
      <c r="Q256" s="216" t="s">
        <v>1539</v>
      </c>
    </row>
    <row r="257" spans="1:17">
      <c r="A257" s="216" t="s">
        <v>3616</v>
      </c>
      <c r="B257" s="217" t="s">
        <v>2938</v>
      </c>
      <c r="C257" s="217" t="s">
        <v>3616</v>
      </c>
      <c r="D257" s="218">
        <v>45863</v>
      </c>
      <c r="E257" s="216">
        <v>30</v>
      </c>
      <c r="F257" s="216" t="s">
        <v>3617</v>
      </c>
      <c r="G257" s="216">
        <v>41512274</v>
      </c>
      <c r="H257" s="216">
        <v>66723715</v>
      </c>
      <c r="I257" s="216">
        <v>59499132</v>
      </c>
      <c r="K257" s="216" t="s">
        <v>3618</v>
      </c>
      <c r="L257" s="216" t="s">
        <v>3090</v>
      </c>
      <c r="M257" s="216" t="s">
        <v>2935</v>
      </c>
      <c r="N257" s="216">
        <v>0</v>
      </c>
      <c r="Q257" s="216" t="s">
        <v>3616</v>
      </c>
    </row>
    <row r="258" spans="1:17">
      <c r="A258" s="216" t="s">
        <v>1787</v>
      </c>
      <c r="B258" s="217" t="s">
        <v>2938</v>
      </c>
      <c r="C258" s="217" t="s">
        <v>1787</v>
      </c>
      <c r="D258" s="218">
        <v>45838</v>
      </c>
      <c r="E258" s="216">
        <v>30</v>
      </c>
      <c r="F258" s="216" t="s">
        <v>529</v>
      </c>
      <c r="G258" s="216">
        <v>41512274</v>
      </c>
      <c r="H258" s="216">
        <v>66723715</v>
      </c>
      <c r="I258" s="216">
        <v>59499132</v>
      </c>
      <c r="K258" s="216" t="s">
        <v>3618</v>
      </c>
      <c r="L258" s="216" t="s">
        <v>3090</v>
      </c>
      <c r="M258" s="216" t="s">
        <v>2935</v>
      </c>
      <c r="N258" s="216">
        <v>1</v>
      </c>
      <c r="Q258" s="216" t="s">
        <v>1787</v>
      </c>
    </row>
    <row r="259" spans="1:17">
      <c r="A259" s="216" t="s">
        <v>3619</v>
      </c>
      <c r="B259" s="217" t="s">
        <v>2938</v>
      </c>
      <c r="C259" s="217" t="s">
        <v>3619</v>
      </c>
      <c r="D259" s="218">
        <v>45820</v>
      </c>
      <c r="E259" s="216">
        <v>11</v>
      </c>
      <c r="F259" s="216" t="s">
        <v>3620</v>
      </c>
      <c r="G259" s="216">
        <v>59727065</v>
      </c>
      <c r="H259" s="216">
        <v>42467656</v>
      </c>
      <c r="L259" s="216" t="s">
        <v>417</v>
      </c>
      <c r="M259" s="216" t="s">
        <v>2937</v>
      </c>
      <c r="N259" s="216">
        <v>48</v>
      </c>
      <c r="Q259" s="216" t="s">
        <v>3619</v>
      </c>
    </row>
    <row r="260" spans="1:17">
      <c r="A260" s="216" t="s">
        <v>3621</v>
      </c>
      <c r="B260" s="217" t="s">
        <v>2938</v>
      </c>
      <c r="C260" s="217" t="s">
        <v>3621</v>
      </c>
      <c r="D260" s="218"/>
      <c r="F260" s="216" t="s">
        <v>3622</v>
      </c>
      <c r="G260" s="216">
        <v>30129190</v>
      </c>
      <c r="H260" s="216">
        <v>79377445</v>
      </c>
      <c r="I260" s="216">
        <v>30128757</v>
      </c>
      <c r="K260" s="216" t="s">
        <v>3623</v>
      </c>
      <c r="L260" s="216" t="s">
        <v>2934</v>
      </c>
      <c r="M260" s="216" t="s">
        <v>2935</v>
      </c>
      <c r="N260" s="216">
        <v>0</v>
      </c>
      <c r="Q260" s="216" t="s">
        <v>3621</v>
      </c>
    </row>
    <row r="261" spans="1:17">
      <c r="A261" s="216" t="s">
        <v>1693</v>
      </c>
      <c r="B261" s="217" t="s">
        <v>2938</v>
      </c>
      <c r="C261" s="217" t="s">
        <v>1693</v>
      </c>
      <c r="D261" s="218">
        <v>45581</v>
      </c>
      <c r="E261" s="216">
        <v>6</v>
      </c>
      <c r="F261" s="216" t="s">
        <v>3624</v>
      </c>
      <c r="G261" s="216">
        <v>37589048</v>
      </c>
      <c r="H261" s="216">
        <v>23693084</v>
      </c>
      <c r="I261" s="216">
        <v>56333238</v>
      </c>
      <c r="K261" s="216" t="s">
        <v>3625</v>
      </c>
      <c r="L261" s="216" t="s">
        <v>2947</v>
      </c>
      <c r="M261" s="216" t="s">
        <v>2937</v>
      </c>
      <c r="N261" s="216">
        <v>10</v>
      </c>
      <c r="Q261" s="216" t="s">
        <v>1693</v>
      </c>
    </row>
    <row r="262" spans="1:17">
      <c r="A262" s="216" t="s">
        <v>3626</v>
      </c>
      <c r="B262" s="217" t="s">
        <v>2938</v>
      </c>
      <c r="C262" s="217" t="s">
        <v>3626</v>
      </c>
      <c r="D262" s="218">
        <v>45853</v>
      </c>
      <c r="E262" s="216">
        <v>20</v>
      </c>
      <c r="F262" s="216" t="s">
        <v>3627</v>
      </c>
      <c r="G262" s="216">
        <v>55310340</v>
      </c>
      <c r="L262" s="216" t="s">
        <v>2934</v>
      </c>
      <c r="M262" s="216" t="s">
        <v>2935</v>
      </c>
      <c r="N262" s="216">
        <v>0</v>
      </c>
      <c r="Q262" s="216" t="s">
        <v>3626</v>
      </c>
    </row>
    <row r="263" spans="1:17">
      <c r="A263" s="216" t="s">
        <v>3628</v>
      </c>
      <c r="B263" s="217" t="s">
        <v>2938</v>
      </c>
      <c r="C263" s="217" t="s">
        <v>3628</v>
      </c>
      <c r="D263" s="218">
        <v>45695</v>
      </c>
      <c r="E263" s="216">
        <v>20</v>
      </c>
      <c r="F263" s="216" t="s">
        <v>3627</v>
      </c>
      <c r="G263" s="216">
        <v>55310340</v>
      </c>
      <c r="L263" s="216" t="s">
        <v>2934</v>
      </c>
      <c r="M263" s="216" t="s">
        <v>3091</v>
      </c>
      <c r="N263" s="216">
        <v>0</v>
      </c>
      <c r="Q263" s="216" t="s">
        <v>3628</v>
      </c>
    </row>
    <row r="264" spans="1:17">
      <c r="A264" s="216" t="s">
        <v>3629</v>
      </c>
      <c r="B264" s="217" t="s">
        <v>2938</v>
      </c>
      <c r="C264" s="217" t="s">
        <v>3629</v>
      </c>
      <c r="D264" s="218">
        <v>45695</v>
      </c>
      <c r="E264" s="216">
        <v>20</v>
      </c>
      <c r="F264" s="216" t="s">
        <v>3627</v>
      </c>
      <c r="G264" s="216">
        <v>55310340</v>
      </c>
      <c r="L264" s="216" t="s">
        <v>2934</v>
      </c>
      <c r="M264" s="216" t="s">
        <v>3091</v>
      </c>
      <c r="N264" s="216">
        <v>0</v>
      </c>
      <c r="Q264" s="216" t="s">
        <v>3629</v>
      </c>
    </row>
    <row r="265" spans="1:17">
      <c r="A265" s="216" t="s">
        <v>1589</v>
      </c>
      <c r="B265" s="217" t="s">
        <v>2938</v>
      </c>
      <c r="C265" s="217" t="s">
        <v>1589</v>
      </c>
      <c r="D265" s="218">
        <v>45818</v>
      </c>
      <c r="E265" s="216">
        <v>20</v>
      </c>
      <c r="F265" s="216" t="s">
        <v>364</v>
      </c>
      <c r="G265" s="216">
        <v>49820567</v>
      </c>
      <c r="K265" s="216" t="s">
        <v>3630</v>
      </c>
      <c r="L265" s="216" t="s">
        <v>2947</v>
      </c>
      <c r="M265" s="216" t="s">
        <v>2937</v>
      </c>
      <c r="N265" s="216">
        <v>15</v>
      </c>
      <c r="Q265" s="216" t="s">
        <v>1589</v>
      </c>
    </row>
    <row r="266" spans="1:17">
      <c r="A266" s="216" t="s">
        <v>3631</v>
      </c>
      <c r="B266" s="217" t="s">
        <v>2938</v>
      </c>
      <c r="C266" s="217" t="s">
        <v>3631</v>
      </c>
      <c r="D266" s="218">
        <v>45863</v>
      </c>
      <c r="E266" s="216">
        <v>30</v>
      </c>
      <c r="F266" s="216" t="s">
        <v>3632</v>
      </c>
      <c r="G266" s="216">
        <v>54883131</v>
      </c>
      <c r="K266" s="216" t="s">
        <v>3633</v>
      </c>
      <c r="L266" s="216" t="s">
        <v>2934</v>
      </c>
      <c r="M266" s="216" t="s">
        <v>2935</v>
      </c>
      <c r="N266" s="216">
        <v>0</v>
      </c>
      <c r="Q266" s="216" t="s">
        <v>3631</v>
      </c>
    </row>
    <row r="267" spans="1:17">
      <c r="A267" s="216" t="s">
        <v>1597</v>
      </c>
      <c r="B267" s="217" t="s">
        <v>2938</v>
      </c>
      <c r="C267" s="217" t="s">
        <v>1597</v>
      </c>
      <c r="D267" s="218">
        <v>45870</v>
      </c>
      <c r="E267" s="216">
        <v>6</v>
      </c>
      <c r="F267" s="216" t="s">
        <v>3634</v>
      </c>
      <c r="G267" s="216">
        <v>47704180</v>
      </c>
      <c r="H267" s="216">
        <v>31051945</v>
      </c>
      <c r="I267" s="216">
        <v>56748401</v>
      </c>
      <c r="K267" s="216" t="s">
        <v>3635</v>
      </c>
      <c r="L267" s="216" t="s">
        <v>2934</v>
      </c>
      <c r="M267" s="216" t="s">
        <v>2935</v>
      </c>
      <c r="N267" s="216">
        <v>0</v>
      </c>
      <c r="Q267" s="216" t="s">
        <v>1597</v>
      </c>
    </row>
    <row r="268" spans="1:17">
      <c r="A268" s="216" t="s">
        <v>3636</v>
      </c>
      <c r="B268" s="217" t="s">
        <v>2938</v>
      </c>
      <c r="C268" s="217" t="s">
        <v>3636</v>
      </c>
      <c r="D268" s="218"/>
      <c r="E268" s="216">
        <v>30</v>
      </c>
      <c r="F268" s="216" t="s">
        <v>3637</v>
      </c>
      <c r="G268" s="216">
        <v>52360322</v>
      </c>
      <c r="H268" s="216">
        <v>78306583</v>
      </c>
      <c r="K268" s="216" t="s">
        <v>3638</v>
      </c>
      <c r="L268" s="216" t="s">
        <v>2934</v>
      </c>
      <c r="M268" s="216" t="s">
        <v>2935</v>
      </c>
      <c r="N268" s="216">
        <v>0</v>
      </c>
      <c r="Q268" s="216" t="s">
        <v>3636</v>
      </c>
    </row>
    <row r="269" spans="1:17">
      <c r="A269" s="216" t="s">
        <v>1311</v>
      </c>
      <c r="B269" s="217" t="s">
        <v>2938</v>
      </c>
      <c r="C269" s="217" t="s">
        <v>1311</v>
      </c>
      <c r="D269" s="218">
        <v>45863</v>
      </c>
      <c r="E269" s="216">
        <v>30</v>
      </c>
      <c r="F269" s="216" t="s">
        <v>3639</v>
      </c>
      <c r="G269" s="216">
        <v>40503355</v>
      </c>
      <c r="H269" s="216">
        <v>66459379</v>
      </c>
      <c r="I269" s="216">
        <v>57896677</v>
      </c>
      <c r="K269" s="216" t="s">
        <v>3640</v>
      </c>
      <c r="L269" s="216" t="s">
        <v>2934</v>
      </c>
      <c r="M269" s="216" t="s">
        <v>2935</v>
      </c>
      <c r="N269" s="216">
        <v>0</v>
      </c>
      <c r="Q269" s="216" t="s">
        <v>1311</v>
      </c>
    </row>
    <row r="270" spans="1:17">
      <c r="A270" s="216" t="s">
        <v>3641</v>
      </c>
      <c r="B270" s="217" t="s">
        <v>2938</v>
      </c>
      <c r="C270" s="217" t="s">
        <v>3641</v>
      </c>
      <c r="D270" s="218"/>
      <c r="E270" s="216">
        <v>30</v>
      </c>
      <c r="F270" s="216" t="s">
        <v>3639</v>
      </c>
      <c r="G270" s="216">
        <v>40503355</v>
      </c>
      <c r="K270" s="216" t="s">
        <v>3640</v>
      </c>
      <c r="L270" s="216" t="s">
        <v>2934</v>
      </c>
      <c r="N270" s="216">
        <v>1</v>
      </c>
      <c r="Q270" s="216" t="s">
        <v>3641</v>
      </c>
    </row>
    <row r="271" spans="1:17">
      <c r="A271" s="216" t="s">
        <v>3642</v>
      </c>
      <c r="B271" s="217" t="s">
        <v>2938</v>
      </c>
      <c r="C271" s="217" t="s">
        <v>3643</v>
      </c>
      <c r="D271" s="218">
        <v>45882</v>
      </c>
      <c r="E271" s="216">
        <v>18</v>
      </c>
      <c r="F271" s="216" t="s">
        <v>3644</v>
      </c>
      <c r="G271" s="216">
        <v>25089327</v>
      </c>
      <c r="H271" s="216">
        <v>54121038</v>
      </c>
      <c r="K271" s="216" t="s">
        <v>3645</v>
      </c>
      <c r="L271" s="216" t="s">
        <v>2934</v>
      </c>
      <c r="M271" s="216" t="s">
        <v>2935</v>
      </c>
      <c r="N271" s="216">
        <v>0</v>
      </c>
      <c r="Q271" s="216" t="s">
        <v>3643</v>
      </c>
    </row>
    <row r="272" spans="1:17">
      <c r="A272" s="216" t="s">
        <v>3646</v>
      </c>
      <c r="B272" s="217" t="s">
        <v>2938</v>
      </c>
      <c r="C272" s="217" t="s">
        <v>3646</v>
      </c>
      <c r="D272" s="218"/>
      <c r="F272" s="216" t="s">
        <v>3647</v>
      </c>
      <c r="G272" s="216">
        <v>40841571</v>
      </c>
      <c r="I272" s="216">
        <v>24755288</v>
      </c>
      <c r="K272" s="216" t="s">
        <v>3648</v>
      </c>
      <c r="L272" s="216" t="s">
        <v>2934</v>
      </c>
      <c r="M272" s="216" t="s">
        <v>2935</v>
      </c>
      <c r="Q272" s="216" t="s">
        <v>3646</v>
      </c>
    </row>
    <row r="273" spans="1:17">
      <c r="A273" s="216" t="s">
        <v>3649</v>
      </c>
      <c r="B273" s="217" t="s">
        <v>2938</v>
      </c>
      <c r="C273" s="217" t="s">
        <v>3649</v>
      </c>
      <c r="D273" s="218"/>
      <c r="E273" s="216">
        <v>30</v>
      </c>
      <c r="F273" s="216" t="s">
        <v>3650</v>
      </c>
      <c r="H273" s="216">
        <v>54827228</v>
      </c>
      <c r="K273" s="216" t="s">
        <v>3651</v>
      </c>
      <c r="L273" s="216" t="s">
        <v>2934</v>
      </c>
      <c r="M273" s="216" t="s">
        <v>2935</v>
      </c>
      <c r="N273" s="216">
        <v>0</v>
      </c>
      <c r="Q273" s="216" t="s">
        <v>3649</v>
      </c>
    </row>
    <row r="274" spans="1:17">
      <c r="A274" s="216" t="s">
        <v>1285</v>
      </c>
      <c r="B274" s="217" t="s">
        <v>2938</v>
      </c>
      <c r="C274" s="217" t="s">
        <v>1285</v>
      </c>
      <c r="D274" s="218"/>
      <c r="E274" s="216">
        <v>1</v>
      </c>
      <c r="F274" s="216" t="s">
        <v>3652</v>
      </c>
      <c r="G274" s="216">
        <v>50194233</v>
      </c>
      <c r="H274" s="216">
        <v>77277470</v>
      </c>
      <c r="I274" s="216">
        <v>55179418</v>
      </c>
      <c r="K274" s="216" t="s">
        <v>3653</v>
      </c>
      <c r="L274" s="216" t="s">
        <v>2947</v>
      </c>
      <c r="M274" s="216" t="s">
        <v>2937</v>
      </c>
      <c r="N274" s="216">
        <v>6</v>
      </c>
      <c r="Q274" s="216" t="s">
        <v>1285</v>
      </c>
    </row>
    <row r="275" spans="1:17">
      <c r="A275" s="216" t="s">
        <v>1561</v>
      </c>
      <c r="B275" s="217" t="s">
        <v>2938</v>
      </c>
      <c r="C275" s="217" t="s">
        <v>1561</v>
      </c>
      <c r="D275" s="218">
        <v>45863</v>
      </c>
      <c r="E275" s="216">
        <v>30</v>
      </c>
      <c r="F275" s="216" t="s">
        <v>3654</v>
      </c>
      <c r="G275" s="216">
        <v>59857122</v>
      </c>
      <c r="H275" s="216">
        <v>46362000</v>
      </c>
      <c r="I275" s="216">
        <v>46362000</v>
      </c>
      <c r="K275" s="216" t="s">
        <v>3655</v>
      </c>
      <c r="L275" s="216" t="s">
        <v>2934</v>
      </c>
      <c r="M275" s="216" t="s">
        <v>2935</v>
      </c>
      <c r="N275" s="216">
        <v>0</v>
      </c>
      <c r="Q275" s="216" t="s">
        <v>1561</v>
      </c>
    </row>
    <row r="276" spans="1:17">
      <c r="A276" s="216" t="s">
        <v>3656</v>
      </c>
      <c r="B276" s="217" t="s">
        <v>2938</v>
      </c>
      <c r="C276" s="217" t="s">
        <v>3656</v>
      </c>
      <c r="D276" s="218">
        <v>45863</v>
      </c>
      <c r="E276" s="216">
        <v>30</v>
      </c>
      <c r="F276" s="216" t="s">
        <v>3654</v>
      </c>
      <c r="G276" s="216">
        <v>59857122</v>
      </c>
      <c r="H276" s="216">
        <v>46362000</v>
      </c>
      <c r="I276" s="216">
        <v>46362000</v>
      </c>
      <c r="K276" s="216" t="s">
        <v>3655</v>
      </c>
      <c r="L276" s="216" t="s">
        <v>2934</v>
      </c>
      <c r="M276" s="216" t="s">
        <v>2935</v>
      </c>
      <c r="N276" s="216">
        <v>0</v>
      </c>
      <c r="Q276" s="216" t="s">
        <v>3656</v>
      </c>
    </row>
    <row r="277" spans="1:17">
      <c r="A277" s="216" t="s">
        <v>3657</v>
      </c>
      <c r="B277" s="217" t="s">
        <v>2938</v>
      </c>
      <c r="C277" s="217" t="s">
        <v>3657</v>
      </c>
      <c r="D277" s="218">
        <v>45863</v>
      </c>
      <c r="E277" s="216">
        <v>30</v>
      </c>
      <c r="F277" s="216" t="s">
        <v>3658</v>
      </c>
      <c r="G277" s="216">
        <v>46362000</v>
      </c>
      <c r="H277" s="216">
        <v>46362000</v>
      </c>
      <c r="I277" s="216">
        <v>22285342</v>
      </c>
      <c r="K277" s="216" t="s">
        <v>3659</v>
      </c>
      <c r="L277" s="216" t="s">
        <v>2934</v>
      </c>
      <c r="M277" s="216" t="s">
        <v>2935</v>
      </c>
      <c r="N277" s="216">
        <v>0</v>
      </c>
      <c r="Q277" s="216" t="s">
        <v>3657</v>
      </c>
    </row>
    <row r="278" spans="1:17">
      <c r="A278" s="216" t="s">
        <v>3660</v>
      </c>
      <c r="B278" s="217" t="s">
        <v>2938</v>
      </c>
      <c r="C278" s="217" t="s">
        <v>1491</v>
      </c>
      <c r="D278" s="218">
        <v>45863</v>
      </c>
      <c r="E278" s="216">
        <v>30</v>
      </c>
      <c r="F278" s="216" t="s">
        <v>3661</v>
      </c>
      <c r="G278" s="216">
        <v>57462256</v>
      </c>
      <c r="I278" s="216">
        <v>59455337</v>
      </c>
      <c r="K278" s="216" t="s">
        <v>3662</v>
      </c>
      <c r="L278" s="216" t="s">
        <v>2934</v>
      </c>
      <c r="M278" s="216" t="s">
        <v>2935</v>
      </c>
      <c r="N278" s="216">
        <v>0</v>
      </c>
      <c r="Q278" s="216" t="s">
        <v>1491</v>
      </c>
    </row>
    <row r="279" spans="1:17">
      <c r="A279" s="216" t="s">
        <v>1619</v>
      </c>
      <c r="B279" s="217" t="s">
        <v>2938</v>
      </c>
      <c r="C279" s="217" t="s">
        <v>1619</v>
      </c>
      <c r="D279" s="218">
        <v>45818</v>
      </c>
      <c r="E279" s="216">
        <v>14</v>
      </c>
      <c r="F279" s="216" t="s">
        <v>3663</v>
      </c>
      <c r="G279" s="216">
        <v>32200806</v>
      </c>
      <c r="H279" s="216">
        <v>32200806</v>
      </c>
      <c r="I279" s="216">
        <v>35708013</v>
      </c>
      <c r="K279" s="216" t="s">
        <v>3664</v>
      </c>
      <c r="L279" s="216" t="s">
        <v>2947</v>
      </c>
      <c r="M279" s="216" t="s">
        <v>2937</v>
      </c>
      <c r="N279" s="216">
        <v>17</v>
      </c>
      <c r="Q279" s="216" t="s">
        <v>1619</v>
      </c>
    </row>
    <row r="280" spans="1:17">
      <c r="A280" s="216" t="s">
        <v>1585</v>
      </c>
      <c r="B280" s="217" t="s">
        <v>2938</v>
      </c>
      <c r="C280" s="217" t="s">
        <v>1585</v>
      </c>
      <c r="D280" s="218">
        <v>45818</v>
      </c>
      <c r="E280" s="216">
        <v>28</v>
      </c>
      <c r="F280" s="216" t="s">
        <v>362</v>
      </c>
      <c r="G280" s="216">
        <v>32555454</v>
      </c>
      <c r="K280" s="216" t="s">
        <v>3665</v>
      </c>
      <c r="L280" s="216" t="s">
        <v>2947</v>
      </c>
      <c r="M280" s="216" t="s">
        <v>3091</v>
      </c>
      <c r="N280" s="216">
        <v>3</v>
      </c>
      <c r="Q280" s="216" t="s">
        <v>1585</v>
      </c>
    </row>
    <row r="281" spans="1:17">
      <c r="A281" s="216" t="s">
        <v>3666</v>
      </c>
      <c r="B281" s="217" t="s">
        <v>2938</v>
      </c>
      <c r="C281" s="217" t="s">
        <v>3666</v>
      </c>
      <c r="D281" s="218"/>
      <c r="F281" s="216" t="s">
        <v>3667</v>
      </c>
      <c r="G281" s="216">
        <v>41236601</v>
      </c>
      <c r="H281" s="216">
        <v>32104493</v>
      </c>
      <c r="K281" s="216" t="s">
        <v>3668</v>
      </c>
      <c r="L281" s="216" t="s">
        <v>2934</v>
      </c>
      <c r="M281" s="216" t="s">
        <v>2935</v>
      </c>
      <c r="N281" s="216">
        <v>0</v>
      </c>
      <c r="Q281" s="216" t="s">
        <v>3666</v>
      </c>
    </row>
    <row r="282" spans="1:17">
      <c r="A282" s="216" t="s">
        <v>3669</v>
      </c>
      <c r="B282" s="217" t="s">
        <v>2938</v>
      </c>
      <c r="C282" s="217" t="s">
        <v>1351</v>
      </c>
      <c r="D282" s="218">
        <v>45849</v>
      </c>
      <c r="E282" s="216">
        <v>4</v>
      </c>
      <c r="F282" s="216" t="s">
        <v>234</v>
      </c>
      <c r="G282" s="216">
        <v>37699905</v>
      </c>
      <c r="H282" s="216">
        <v>58037514</v>
      </c>
      <c r="I282" s="216">
        <v>31269180</v>
      </c>
      <c r="K282" s="216" t="s">
        <v>3670</v>
      </c>
      <c r="L282" s="216" t="s">
        <v>2934</v>
      </c>
      <c r="M282" s="216" t="s">
        <v>2935</v>
      </c>
      <c r="N282" s="216">
        <v>0</v>
      </c>
      <c r="Q282" s="216" t="s">
        <v>1351</v>
      </c>
    </row>
    <row r="283" spans="1:17">
      <c r="A283" s="216" t="s">
        <v>1405</v>
      </c>
      <c r="B283" s="217" t="s">
        <v>2938</v>
      </c>
      <c r="C283" s="217" t="s">
        <v>1405</v>
      </c>
      <c r="D283" s="218">
        <v>45860</v>
      </c>
      <c r="E283" s="216">
        <v>27</v>
      </c>
      <c r="F283" s="216" t="s">
        <v>263</v>
      </c>
      <c r="G283" s="216">
        <v>58253011</v>
      </c>
      <c r="H283" s="216">
        <v>58253011</v>
      </c>
      <c r="I283" s="216">
        <v>58253973</v>
      </c>
      <c r="K283" s="216" t="s">
        <v>3671</v>
      </c>
      <c r="L283" s="216" t="s">
        <v>2934</v>
      </c>
      <c r="M283" s="216" t="s">
        <v>2935</v>
      </c>
      <c r="N283" s="216">
        <v>0</v>
      </c>
      <c r="Q283" s="216" t="s">
        <v>1405</v>
      </c>
    </row>
    <row r="284" spans="1:17">
      <c r="A284" s="216" t="s">
        <v>3672</v>
      </c>
      <c r="B284" s="217" t="s">
        <v>2938</v>
      </c>
      <c r="C284" s="217" t="s">
        <v>1457</v>
      </c>
      <c r="D284" s="218">
        <v>45860</v>
      </c>
      <c r="E284" s="216">
        <v>27</v>
      </c>
      <c r="F284" s="216" t="s">
        <v>290</v>
      </c>
      <c r="G284" s="216" t="s">
        <v>3673</v>
      </c>
      <c r="H284" s="216">
        <v>58120025</v>
      </c>
      <c r="I284" s="216">
        <v>47607375</v>
      </c>
      <c r="K284" s="216" t="s">
        <v>3674</v>
      </c>
      <c r="L284" s="216" t="s">
        <v>2934</v>
      </c>
      <c r="M284" s="216" t="s">
        <v>2935</v>
      </c>
      <c r="N284" s="216">
        <v>0</v>
      </c>
      <c r="Q284" s="216" t="s">
        <v>1457</v>
      </c>
    </row>
    <row r="285" spans="1:17">
      <c r="A285" s="216" t="s">
        <v>1517</v>
      </c>
      <c r="B285" s="217" t="s">
        <v>2938</v>
      </c>
      <c r="C285" s="217" t="s">
        <v>1517</v>
      </c>
      <c r="D285" s="218">
        <v>45820</v>
      </c>
      <c r="E285" s="216">
        <v>17</v>
      </c>
      <c r="F285" s="216" t="s">
        <v>3675</v>
      </c>
      <c r="G285" s="216">
        <v>55671712</v>
      </c>
      <c r="H285" s="216">
        <v>58685878</v>
      </c>
      <c r="K285" s="216" t="s">
        <v>3676</v>
      </c>
      <c r="L285" s="216" t="s">
        <v>417</v>
      </c>
      <c r="M285" s="216" t="s">
        <v>2937</v>
      </c>
      <c r="N285" s="216">
        <v>9</v>
      </c>
      <c r="Q285" s="216" t="s">
        <v>1517</v>
      </c>
    </row>
    <row r="286" spans="1:17">
      <c r="A286" s="216" t="s">
        <v>1801</v>
      </c>
      <c r="B286" s="217" t="s">
        <v>2938</v>
      </c>
      <c r="C286" s="217" t="s">
        <v>1801</v>
      </c>
      <c r="D286" s="218">
        <v>45866</v>
      </c>
      <c r="E286" s="216">
        <v>2</v>
      </c>
      <c r="F286" s="216" t="s">
        <v>3677</v>
      </c>
      <c r="G286" s="216">
        <v>59216033</v>
      </c>
      <c r="H286" s="216">
        <v>58767201</v>
      </c>
      <c r="I286" s="216">
        <v>58767201</v>
      </c>
      <c r="K286" s="216" t="s">
        <v>3678</v>
      </c>
      <c r="L286" s="216" t="s">
        <v>2934</v>
      </c>
      <c r="M286" s="216" t="s">
        <v>2935</v>
      </c>
      <c r="N286" s="216">
        <v>0</v>
      </c>
      <c r="Q286" s="216" t="s">
        <v>1801</v>
      </c>
    </row>
    <row r="287" spans="1:17">
      <c r="A287" s="216" t="s">
        <v>3679</v>
      </c>
      <c r="B287" s="217" t="s">
        <v>2938</v>
      </c>
      <c r="C287" s="217" t="s">
        <v>3679</v>
      </c>
      <c r="D287" s="218"/>
      <c r="F287" s="216" t="s">
        <v>3680</v>
      </c>
      <c r="G287" s="216">
        <v>47706992</v>
      </c>
      <c r="H287" s="216">
        <v>54229798</v>
      </c>
      <c r="L287" s="216" t="s">
        <v>2934</v>
      </c>
      <c r="M287" s="216" t="s">
        <v>2935</v>
      </c>
      <c r="N287" s="216">
        <v>0</v>
      </c>
      <c r="Q287" s="216" t="s">
        <v>3679</v>
      </c>
    </row>
    <row r="288" spans="1:17">
      <c r="A288" s="216" t="s">
        <v>1317</v>
      </c>
      <c r="B288" s="217" t="s">
        <v>2938</v>
      </c>
      <c r="C288" s="217" t="s">
        <v>1317</v>
      </c>
      <c r="D288" s="218">
        <v>45868</v>
      </c>
      <c r="E288" s="216">
        <v>4</v>
      </c>
      <c r="F288" s="216" t="s">
        <v>3681</v>
      </c>
      <c r="G288" s="216" t="s">
        <v>3682</v>
      </c>
      <c r="H288" s="216">
        <v>66754873</v>
      </c>
      <c r="I288" s="216">
        <v>55108674</v>
      </c>
      <c r="K288" s="216" t="s">
        <v>3683</v>
      </c>
      <c r="L288" s="216" t="s">
        <v>2934</v>
      </c>
      <c r="M288" s="216" t="s">
        <v>2935</v>
      </c>
      <c r="N288" s="216">
        <v>0</v>
      </c>
      <c r="Q288" s="216" t="s">
        <v>1317</v>
      </c>
    </row>
    <row r="289" spans="1:17">
      <c r="A289" s="216" t="s">
        <v>3684</v>
      </c>
      <c r="B289" s="217" t="s">
        <v>2938</v>
      </c>
      <c r="C289" s="217" t="s">
        <v>3684</v>
      </c>
      <c r="D289" s="218"/>
      <c r="F289" s="216" t="s">
        <v>3685</v>
      </c>
      <c r="L289" s="216" t="s">
        <v>2934</v>
      </c>
      <c r="M289" s="216" t="s">
        <v>2935</v>
      </c>
      <c r="N289" s="216">
        <v>0</v>
      </c>
      <c r="Q289" s="216" t="s">
        <v>3684</v>
      </c>
    </row>
    <row r="290" spans="1:17">
      <c r="A290" s="216" t="s">
        <v>1521</v>
      </c>
      <c r="B290" s="217" t="s">
        <v>2938</v>
      </c>
      <c r="C290" s="217" t="s">
        <v>1521</v>
      </c>
      <c r="D290" s="218">
        <v>45818</v>
      </c>
      <c r="E290" s="216">
        <v>21</v>
      </c>
      <c r="F290" s="216" t="s">
        <v>3686</v>
      </c>
      <c r="G290" s="216">
        <v>44628756</v>
      </c>
      <c r="H290" s="216">
        <v>58754191</v>
      </c>
      <c r="I290" s="216">
        <v>34803191</v>
      </c>
      <c r="K290" s="216" t="s">
        <v>3687</v>
      </c>
      <c r="L290" s="216" t="s">
        <v>2947</v>
      </c>
      <c r="M290" s="216" t="s">
        <v>2937</v>
      </c>
      <c r="N290" s="216">
        <v>31</v>
      </c>
      <c r="Q290" s="216" t="s">
        <v>1521</v>
      </c>
    </row>
    <row r="291" spans="1:17">
      <c r="A291" s="216" t="s">
        <v>3688</v>
      </c>
      <c r="B291" s="217" t="s">
        <v>2938</v>
      </c>
      <c r="C291" s="217" t="s">
        <v>1349</v>
      </c>
      <c r="D291" s="218">
        <v>45857</v>
      </c>
      <c r="E291" s="216">
        <v>10</v>
      </c>
      <c r="F291" s="216" t="s">
        <v>233</v>
      </c>
      <c r="G291" s="216">
        <v>54106969</v>
      </c>
      <c r="H291" s="216">
        <v>22219224</v>
      </c>
      <c r="K291" s="216" t="s">
        <v>3689</v>
      </c>
      <c r="L291" s="216" t="s">
        <v>2934</v>
      </c>
      <c r="M291" s="216" t="s">
        <v>2937</v>
      </c>
      <c r="N291" s="216">
        <v>1</v>
      </c>
      <c r="Q291" s="216" t="s">
        <v>1349</v>
      </c>
    </row>
    <row r="292" spans="1:17">
      <c r="A292" s="216" t="s">
        <v>3690</v>
      </c>
      <c r="B292" s="217" t="s">
        <v>2938</v>
      </c>
      <c r="C292" s="217" t="s">
        <v>3690</v>
      </c>
      <c r="D292" s="218"/>
      <c r="E292" s="216">
        <v>30</v>
      </c>
      <c r="F292" s="216" t="s">
        <v>3691</v>
      </c>
      <c r="G292" s="216">
        <v>40256137</v>
      </c>
      <c r="K292" s="216" t="s">
        <v>3128</v>
      </c>
      <c r="L292" s="216" t="s">
        <v>2934</v>
      </c>
      <c r="M292" s="216" t="s">
        <v>2935</v>
      </c>
      <c r="N292" s="216">
        <v>0</v>
      </c>
      <c r="Q292" s="216" t="s">
        <v>3690</v>
      </c>
    </row>
    <row r="293" spans="1:17">
      <c r="A293" s="216" t="s">
        <v>3692</v>
      </c>
      <c r="B293" s="217" t="s">
        <v>2938</v>
      </c>
      <c r="C293" s="217" t="s">
        <v>3692</v>
      </c>
      <c r="D293" s="218"/>
      <c r="F293" s="216" t="s">
        <v>3693</v>
      </c>
      <c r="L293" s="216" t="s">
        <v>2934</v>
      </c>
      <c r="M293" s="216" t="s">
        <v>2935</v>
      </c>
      <c r="N293" s="216">
        <v>0</v>
      </c>
      <c r="Q293" s="216" t="s">
        <v>3692</v>
      </c>
    </row>
    <row r="294" spans="1:17">
      <c r="A294" s="216" t="s">
        <v>3694</v>
      </c>
      <c r="B294" s="217" t="s">
        <v>2938</v>
      </c>
      <c r="C294" s="217" t="s">
        <v>3694</v>
      </c>
      <c r="D294" s="218"/>
      <c r="F294" s="216" t="s">
        <v>3695</v>
      </c>
      <c r="L294" s="216" t="s">
        <v>2934</v>
      </c>
      <c r="M294" s="216" t="s">
        <v>2935</v>
      </c>
      <c r="N294" s="216">
        <v>0</v>
      </c>
      <c r="Q294" s="216" t="s">
        <v>3694</v>
      </c>
    </row>
    <row r="295" spans="1:17">
      <c r="A295" s="216" t="s">
        <v>3696</v>
      </c>
      <c r="B295" s="217" t="s">
        <v>2938</v>
      </c>
      <c r="C295" s="217" t="s">
        <v>3697</v>
      </c>
      <c r="D295" s="218"/>
      <c r="F295" s="216" t="s">
        <v>3698</v>
      </c>
      <c r="L295" s="216" t="s">
        <v>2934</v>
      </c>
      <c r="M295" s="216" t="s">
        <v>2935</v>
      </c>
      <c r="N295" s="216">
        <v>0</v>
      </c>
      <c r="Q295" s="216" t="s">
        <v>3697</v>
      </c>
    </row>
    <row r="296" spans="1:17">
      <c r="A296" s="216" t="s">
        <v>3699</v>
      </c>
      <c r="B296" s="217" t="s">
        <v>2938</v>
      </c>
      <c r="C296" s="217" t="s">
        <v>3699</v>
      </c>
      <c r="D296" s="218">
        <v>45818</v>
      </c>
      <c r="E296" s="216">
        <v>24</v>
      </c>
      <c r="F296" s="216" t="s">
        <v>3700</v>
      </c>
      <c r="G296" s="216">
        <v>58263705</v>
      </c>
      <c r="H296" s="216">
        <v>58659632</v>
      </c>
      <c r="I296" s="216">
        <v>37626260</v>
      </c>
      <c r="K296" s="216" t="s">
        <v>3701</v>
      </c>
      <c r="L296" s="216" t="s">
        <v>2947</v>
      </c>
      <c r="M296" s="216" t="s">
        <v>2937</v>
      </c>
      <c r="N296" s="216">
        <v>21</v>
      </c>
      <c r="Q296" s="216" t="s">
        <v>3699</v>
      </c>
    </row>
    <row r="297" spans="1:17">
      <c r="A297" s="216" t="s">
        <v>1471</v>
      </c>
      <c r="B297" s="217" t="s">
        <v>2938</v>
      </c>
      <c r="C297" s="217" t="s">
        <v>1471</v>
      </c>
      <c r="D297" s="218">
        <v>45872</v>
      </c>
      <c r="E297" s="216">
        <v>8</v>
      </c>
      <c r="F297" s="216" t="s">
        <v>297</v>
      </c>
      <c r="G297" s="216">
        <v>42918309</v>
      </c>
      <c r="H297" s="216">
        <v>22201322</v>
      </c>
      <c r="I297" s="216">
        <v>37623498</v>
      </c>
      <c r="K297" s="216" t="s">
        <v>3702</v>
      </c>
      <c r="L297" s="216" t="s">
        <v>2934</v>
      </c>
      <c r="M297" s="216" t="s">
        <v>2935</v>
      </c>
      <c r="N297" s="216">
        <v>0</v>
      </c>
      <c r="Q297" s="216" t="s">
        <v>1471</v>
      </c>
    </row>
    <row r="298" spans="1:17">
      <c r="A298" s="216" t="s">
        <v>3703</v>
      </c>
      <c r="B298" s="217" t="s">
        <v>2938</v>
      </c>
      <c r="C298" s="217" t="s">
        <v>3703</v>
      </c>
      <c r="D298" s="218"/>
      <c r="E298" s="216">
        <v>30</v>
      </c>
      <c r="F298" s="216" t="s">
        <v>3704</v>
      </c>
      <c r="G298" s="216" t="s">
        <v>3705</v>
      </c>
      <c r="H298" s="216">
        <v>22285112</v>
      </c>
      <c r="K298" s="216" t="s">
        <v>3706</v>
      </c>
      <c r="L298" s="216" t="s">
        <v>2996</v>
      </c>
      <c r="M298" s="216" t="s">
        <v>2935</v>
      </c>
      <c r="N298" s="216">
        <v>0</v>
      </c>
      <c r="Q298" s="216" t="s">
        <v>3703</v>
      </c>
    </row>
    <row r="299" spans="1:17">
      <c r="A299" s="216" t="s">
        <v>3707</v>
      </c>
      <c r="B299" s="217" t="s">
        <v>2938</v>
      </c>
      <c r="C299" s="217" t="s">
        <v>3708</v>
      </c>
      <c r="D299" s="218">
        <v>45846</v>
      </c>
      <c r="E299" s="216">
        <v>13</v>
      </c>
      <c r="F299" s="216" t="s">
        <v>3709</v>
      </c>
      <c r="G299" s="216">
        <v>50408036</v>
      </c>
      <c r="H299" s="216">
        <v>50408036</v>
      </c>
      <c r="K299" s="216" t="s">
        <v>3710</v>
      </c>
      <c r="L299" s="216" t="s">
        <v>2934</v>
      </c>
      <c r="M299" s="216" t="s">
        <v>2935</v>
      </c>
      <c r="N299" s="216">
        <v>0</v>
      </c>
      <c r="Q299" s="216" t="s">
        <v>3708</v>
      </c>
    </row>
    <row r="300" spans="1:17">
      <c r="A300" s="216" t="s">
        <v>3711</v>
      </c>
      <c r="B300" s="217" t="s">
        <v>2938</v>
      </c>
      <c r="C300" s="217" t="s">
        <v>3711</v>
      </c>
      <c r="D300" s="218">
        <v>45858</v>
      </c>
      <c r="E300" s="216">
        <v>25</v>
      </c>
      <c r="F300" s="216" t="s">
        <v>3709</v>
      </c>
      <c r="G300" s="216">
        <v>37153111</v>
      </c>
      <c r="H300" s="216">
        <v>50408036</v>
      </c>
      <c r="K300" s="216" t="s">
        <v>3712</v>
      </c>
      <c r="L300" s="216" t="s">
        <v>2934</v>
      </c>
      <c r="M300" s="216" t="s">
        <v>2935</v>
      </c>
      <c r="N300" s="216">
        <v>0</v>
      </c>
      <c r="Q300" s="216" t="s">
        <v>3711</v>
      </c>
    </row>
    <row r="301" spans="1:17">
      <c r="A301" s="216" t="s">
        <v>3713</v>
      </c>
      <c r="B301" s="217" t="s">
        <v>2938</v>
      </c>
      <c r="C301" s="217" t="s">
        <v>3713</v>
      </c>
      <c r="D301" s="218"/>
      <c r="E301" s="216">
        <v>30</v>
      </c>
      <c r="F301" s="216" t="s">
        <v>3714</v>
      </c>
      <c r="L301" s="216" t="s">
        <v>2934</v>
      </c>
      <c r="M301" s="216" t="s">
        <v>2935</v>
      </c>
      <c r="N301" s="216">
        <v>0</v>
      </c>
      <c r="Q301" s="216" t="s">
        <v>3713</v>
      </c>
    </row>
    <row r="302" spans="1:17">
      <c r="A302" s="216" t="s">
        <v>3715</v>
      </c>
      <c r="B302" s="217" t="s">
        <v>2938</v>
      </c>
      <c r="C302" s="217" t="s">
        <v>3715</v>
      </c>
      <c r="D302" s="218">
        <v>45636</v>
      </c>
      <c r="E302" s="216">
        <v>1</v>
      </c>
      <c r="F302" s="216" t="s">
        <v>3716</v>
      </c>
      <c r="I302" s="216">
        <v>56997361</v>
      </c>
      <c r="L302" s="216" t="s">
        <v>417</v>
      </c>
      <c r="M302" s="216" t="s">
        <v>2937</v>
      </c>
      <c r="N302" s="216">
        <v>60</v>
      </c>
      <c r="Q302" s="216" t="s">
        <v>3715</v>
      </c>
    </row>
    <row r="303" spans="1:17">
      <c r="A303" s="216" t="s">
        <v>1613</v>
      </c>
      <c r="B303" s="217" t="s">
        <v>2938</v>
      </c>
      <c r="C303" s="217" t="s">
        <v>1613</v>
      </c>
      <c r="D303" s="218">
        <v>45853</v>
      </c>
      <c r="E303" s="216">
        <v>9</v>
      </c>
      <c r="F303" s="216" t="s">
        <v>3717</v>
      </c>
      <c r="G303" s="216">
        <v>57266407</v>
      </c>
      <c r="H303" s="216">
        <v>41072959</v>
      </c>
      <c r="K303" s="216" t="s">
        <v>3718</v>
      </c>
      <c r="L303" s="216" t="s">
        <v>2934</v>
      </c>
      <c r="M303" s="216" t="s">
        <v>2937</v>
      </c>
      <c r="N303" s="216">
        <v>4</v>
      </c>
      <c r="Q303" s="216" t="s">
        <v>1613</v>
      </c>
    </row>
    <row r="304" spans="1:17">
      <c r="A304" s="216" t="s">
        <v>1555</v>
      </c>
      <c r="B304" s="217" t="s">
        <v>2938</v>
      </c>
      <c r="C304" s="217" t="s">
        <v>1555</v>
      </c>
      <c r="D304" s="218">
        <v>45820</v>
      </c>
      <c r="E304" s="216">
        <v>25</v>
      </c>
      <c r="F304" s="216" t="s">
        <v>3719</v>
      </c>
      <c r="G304" s="216">
        <v>59114575</v>
      </c>
      <c r="H304" s="216">
        <v>22322758</v>
      </c>
      <c r="I304" s="216">
        <v>55912306</v>
      </c>
      <c r="K304" s="216" t="s">
        <v>3720</v>
      </c>
      <c r="L304" s="216" t="s">
        <v>417</v>
      </c>
      <c r="M304" s="216" t="s">
        <v>2937</v>
      </c>
      <c r="N304" s="216">
        <v>0</v>
      </c>
      <c r="Q304" s="216" t="s">
        <v>1555</v>
      </c>
    </row>
    <row r="305" spans="1:17">
      <c r="A305" s="216" t="s">
        <v>3721</v>
      </c>
      <c r="B305" s="217" t="s">
        <v>2938</v>
      </c>
      <c r="C305" s="217" t="s">
        <v>3721</v>
      </c>
      <c r="D305" s="218"/>
      <c r="E305" s="216">
        <v>30</v>
      </c>
      <c r="F305" s="216" t="s">
        <v>3722</v>
      </c>
      <c r="G305" s="216">
        <v>41286782</v>
      </c>
      <c r="H305" s="216">
        <v>41240073</v>
      </c>
      <c r="L305" s="216" t="s">
        <v>2934</v>
      </c>
      <c r="M305" s="216" t="s">
        <v>2935</v>
      </c>
      <c r="N305" s="216">
        <v>0</v>
      </c>
      <c r="Q305" s="216" t="s">
        <v>3721</v>
      </c>
    </row>
    <row r="306" spans="1:17">
      <c r="A306" s="216" t="s">
        <v>1409</v>
      </c>
      <c r="B306" s="217" t="s">
        <v>2938</v>
      </c>
      <c r="C306" s="217" t="s">
        <v>1409</v>
      </c>
      <c r="D306" s="218">
        <v>45853</v>
      </c>
      <c r="E306" s="216">
        <v>6</v>
      </c>
      <c r="F306" s="216" t="s">
        <v>3723</v>
      </c>
      <c r="G306" s="216">
        <v>46147074</v>
      </c>
      <c r="I306" s="216">
        <v>46582453</v>
      </c>
      <c r="K306" s="216" t="s">
        <v>3724</v>
      </c>
      <c r="L306" s="216" t="s">
        <v>2934</v>
      </c>
      <c r="M306" s="216" t="s">
        <v>2937</v>
      </c>
      <c r="N306" s="216">
        <v>1</v>
      </c>
      <c r="Q306" s="216" t="s">
        <v>1409</v>
      </c>
    </row>
    <row r="307" spans="1:17">
      <c r="A307" s="216" t="s">
        <v>3725</v>
      </c>
      <c r="B307" s="217" t="s">
        <v>2938</v>
      </c>
      <c r="C307" s="217" t="s">
        <v>3725</v>
      </c>
      <c r="D307" s="218">
        <v>45636</v>
      </c>
      <c r="E307" s="216">
        <v>8</v>
      </c>
      <c r="F307" s="216" t="s">
        <v>3726</v>
      </c>
      <c r="G307" s="216">
        <v>31660913</v>
      </c>
      <c r="H307" s="216">
        <v>54496083</v>
      </c>
      <c r="I307" s="216">
        <v>37606671</v>
      </c>
      <c r="K307" s="216" t="s">
        <v>3727</v>
      </c>
      <c r="L307" s="216" t="s">
        <v>417</v>
      </c>
      <c r="M307" s="216" t="s">
        <v>2937</v>
      </c>
      <c r="N307" s="216">
        <v>9</v>
      </c>
      <c r="Q307" s="216" t="s">
        <v>3725</v>
      </c>
    </row>
    <row r="308" spans="1:17">
      <c r="A308" s="216" t="s">
        <v>3728</v>
      </c>
      <c r="B308" s="217" t="s">
        <v>2938</v>
      </c>
      <c r="C308" s="217" t="s">
        <v>3728</v>
      </c>
      <c r="D308" s="218">
        <v>45863</v>
      </c>
      <c r="E308" s="216">
        <v>30</v>
      </c>
      <c r="F308" s="216" t="s">
        <v>3729</v>
      </c>
      <c r="G308" s="216">
        <v>32791563</v>
      </c>
      <c r="H308" s="216">
        <v>32791563</v>
      </c>
      <c r="K308" s="216" t="s">
        <v>3730</v>
      </c>
      <c r="L308" s="216" t="s">
        <v>2934</v>
      </c>
      <c r="M308" s="216" t="s">
        <v>2935</v>
      </c>
      <c r="N308" s="216">
        <v>0</v>
      </c>
      <c r="Q308" s="216" t="s">
        <v>3728</v>
      </c>
    </row>
    <row r="309" spans="1:17">
      <c r="A309" s="216" t="s">
        <v>3731</v>
      </c>
      <c r="B309" s="217" t="s">
        <v>2938</v>
      </c>
      <c r="C309" s="217" t="s">
        <v>1339</v>
      </c>
      <c r="D309" s="218">
        <v>45868</v>
      </c>
      <c r="E309" s="216">
        <v>4</v>
      </c>
      <c r="F309" s="216" t="s">
        <v>3732</v>
      </c>
      <c r="G309" s="216">
        <v>42646395</v>
      </c>
      <c r="H309" s="216">
        <v>66310602</v>
      </c>
      <c r="I309" s="216">
        <v>58430969</v>
      </c>
      <c r="K309" s="216" t="s">
        <v>3733</v>
      </c>
      <c r="L309" s="216" t="s">
        <v>2934</v>
      </c>
      <c r="M309" s="216" t="s">
        <v>2935</v>
      </c>
      <c r="N309" s="216">
        <v>0</v>
      </c>
      <c r="Q309" s="216" t="s">
        <v>1339</v>
      </c>
    </row>
    <row r="310" spans="1:17">
      <c r="A310" s="216" t="s">
        <v>1689</v>
      </c>
      <c r="B310" s="217" t="s">
        <v>2938</v>
      </c>
      <c r="C310" s="217" t="s">
        <v>1689</v>
      </c>
      <c r="D310" s="218">
        <v>45846</v>
      </c>
      <c r="E310" s="216">
        <v>8</v>
      </c>
      <c r="F310" s="216" t="s">
        <v>480</v>
      </c>
      <c r="G310" s="216">
        <v>38961903</v>
      </c>
      <c r="H310" s="216">
        <v>45734784</v>
      </c>
      <c r="I310" s="216">
        <v>50063554</v>
      </c>
      <c r="K310" s="216" t="s">
        <v>3734</v>
      </c>
      <c r="L310" s="216" t="s">
        <v>2934</v>
      </c>
      <c r="M310" s="216" t="s">
        <v>2937</v>
      </c>
      <c r="N310" s="216">
        <v>1</v>
      </c>
      <c r="Q310" s="216" t="s">
        <v>1689</v>
      </c>
    </row>
    <row r="311" spans="1:17">
      <c r="A311" s="216" t="s">
        <v>1755</v>
      </c>
      <c r="B311" s="217" t="s">
        <v>2938</v>
      </c>
      <c r="C311" s="217" t="s">
        <v>1755</v>
      </c>
      <c r="D311" s="218">
        <v>45837</v>
      </c>
      <c r="E311" s="216">
        <v>17</v>
      </c>
      <c r="F311" s="216" t="s">
        <v>513</v>
      </c>
      <c r="G311" s="216">
        <v>39817831</v>
      </c>
      <c r="H311" s="216">
        <v>43662323</v>
      </c>
      <c r="I311" s="216">
        <v>47494635</v>
      </c>
      <c r="K311" s="216" t="s">
        <v>3735</v>
      </c>
      <c r="L311" s="216" t="s">
        <v>3090</v>
      </c>
      <c r="M311" s="216" t="s">
        <v>2935</v>
      </c>
      <c r="N311" s="216">
        <v>0</v>
      </c>
      <c r="Q311" s="216" t="s">
        <v>1755</v>
      </c>
    </row>
    <row r="312" spans="1:17">
      <c r="A312" s="216" t="s">
        <v>1741</v>
      </c>
      <c r="B312" s="217" t="s">
        <v>2938</v>
      </c>
      <c r="C312" s="217" t="s">
        <v>1741</v>
      </c>
      <c r="D312" s="218"/>
      <c r="E312" s="216">
        <v>16</v>
      </c>
      <c r="F312" s="216" t="s">
        <v>3736</v>
      </c>
      <c r="G312" s="216">
        <v>56326742</v>
      </c>
      <c r="H312" s="216">
        <v>24397197</v>
      </c>
      <c r="K312" s="216" t="s">
        <v>3737</v>
      </c>
      <c r="L312" s="216" t="s">
        <v>2934</v>
      </c>
      <c r="M312" s="216" t="s">
        <v>2935</v>
      </c>
      <c r="N312" s="216">
        <v>0</v>
      </c>
      <c r="Q312" s="216" t="s">
        <v>1741</v>
      </c>
    </row>
    <row r="313" spans="1:17">
      <c r="A313" s="216" t="s">
        <v>1761</v>
      </c>
      <c r="B313" s="217" t="s">
        <v>2938</v>
      </c>
      <c r="C313" s="217" t="s">
        <v>1761</v>
      </c>
      <c r="D313" s="218">
        <v>45854</v>
      </c>
      <c r="E313" s="216">
        <v>16</v>
      </c>
      <c r="F313" s="216" t="s">
        <v>516</v>
      </c>
      <c r="G313" s="216">
        <v>39236157</v>
      </c>
      <c r="H313" s="216">
        <v>22128424</v>
      </c>
      <c r="I313" s="216">
        <v>52444457</v>
      </c>
      <c r="K313" s="216" t="s">
        <v>3738</v>
      </c>
      <c r="L313" s="216" t="s">
        <v>2934</v>
      </c>
      <c r="M313" s="216" t="s">
        <v>2937</v>
      </c>
      <c r="N313" s="216">
        <v>0</v>
      </c>
      <c r="Q313" s="216" t="s">
        <v>1761</v>
      </c>
    </row>
    <row r="314" spans="1:17">
      <c r="A314" s="216" t="s">
        <v>1767</v>
      </c>
      <c r="B314" s="217" t="s">
        <v>2938</v>
      </c>
      <c r="C314" s="217" t="s">
        <v>1767</v>
      </c>
      <c r="D314" s="218">
        <v>45857</v>
      </c>
      <c r="E314" s="216">
        <v>13</v>
      </c>
      <c r="F314" s="216" t="s">
        <v>519</v>
      </c>
      <c r="G314" s="216">
        <v>48741030</v>
      </c>
      <c r="K314" s="216" t="s">
        <v>3739</v>
      </c>
      <c r="L314" s="216" t="s">
        <v>2934</v>
      </c>
      <c r="M314" s="216" t="s">
        <v>2937</v>
      </c>
      <c r="N314" s="216">
        <v>1</v>
      </c>
      <c r="Q314" s="216" t="s">
        <v>1767</v>
      </c>
    </row>
    <row r="315" spans="1:17">
      <c r="A315" s="216" t="s">
        <v>1715</v>
      </c>
      <c r="B315" s="217" t="s">
        <v>2938</v>
      </c>
      <c r="C315" s="217" t="s">
        <v>1715</v>
      </c>
      <c r="D315" s="218"/>
      <c r="F315" s="216" t="s">
        <v>3740</v>
      </c>
      <c r="G315" s="216">
        <v>52001325</v>
      </c>
      <c r="H315" s="216">
        <v>42396932</v>
      </c>
      <c r="I315" s="216">
        <v>78303090</v>
      </c>
      <c r="K315" s="216" t="s">
        <v>3741</v>
      </c>
      <c r="L315" s="216" t="s">
        <v>2934</v>
      </c>
      <c r="M315" s="216" t="s">
        <v>2935</v>
      </c>
      <c r="N315" s="216">
        <v>0</v>
      </c>
      <c r="Q315" s="216" t="s">
        <v>1715</v>
      </c>
    </row>
    <row r="316" spans="1:17">
      <c r="A316" s="216" t="s">
        <v>3742</v>
      </c>
      <c r="B316" s="217" t="s">
        <v>2938</v>
      </c>
      <c r="C316" s="217" t="s">
        <v>3742</v>
      </c>
      <c r="D316" s="218"/>
      <c r="E316" s="216">
        <v>30</v>
      </c>
      <c r="F316" s="216" t="s">
        <v>3743</v>
      </c>
      <c r="G316" s="216">
        <v>45864492</v>
      </c>
      <c r="H316" s="216">
        <v>59780836</v>
      </c>
      <c r="I316" s="216">
        <v>66379045</v>
      </c>
      <c r="K316" s="216" t="s">
        <v>3744</v>
      </c>
      <c r="L316" s="216" t="s">
        <v>2934</v>
      </c>
      <c r="M316" s="216" t="s">
        <v>2935</v>
      </c>
      <c r="N316" s="216">
        <v>0</v>
      </c>
      <c r="Q316" s="216" t="s">
        <v>3742</v>
      </c>
    </row>
    <row r="317" spans="1:17">
      <c r="A317" s="216" t="s">
        <v>1615</v>
      </c>
      <c r="B317" s="217" t="s">
        <v>2938</v>
      </c>
      <c r="C317" s="217" t="s">
        <v>1615</v>
      </c>
      <c r="D317" s="218">
        <v>45863</v>
      </c>
      <c r="E317" s="216">
        <v>30</v>
      </c>
      <c r="F317" s="216" t="s">
        <v>3745</v>
      </c>
      <c r="G317" s="216">
        <v>32171218</v>
      </c>
      <c r="H317" s="216">
        <v>32171218</v>
      </c>
      <c r="I317" s="216">
        <v>44977915</v>
      </c>
      <c r="K317" s="216" t="s">
        <v>3746</v>
      </c>
      <c r="L317" s="216" t="s">
        <v>2934</v>
      </c>
      <c r="M317" s="216" t="s">
        <v>2935</v>
      </c>
      <c r="N317" s="216">
        <v>0</v>
      </c>
      <c r="Q317" s="216" t="s">
        <v>1615</v>
      </c>
    </row>
    <row r="318" spans="1:17">
      <c r="A318" s="216" t="s">
        <v>3747</v>
      </c>
      <c r="B318" s="217" t="s">
        <v>2938</v>
      </c>
      <c r="C318" s="217" t="s">
        <v>3747</v>
      </c>
      <c r="D318" s="218">
        <v>45865</v>
      </c>
      <c r="E318" s="216">
        <v>30</v>
      </c>
      <c r="F318" s="216" t="s">
        <v>3745</v>
      </c>
      <c r="G318" s="216">
        <v>32171218</v>
      </c>
      <c r="H318" s="216">
        <v>32171218</v>
      </c>
      <c r="I318" s="216">
        <v>44977915</v>
      </c>
      <c r="K318" s="216" t="s">
        <v>3746</v>
      </c>
      <c r="L318" s="216" t="s">
        <v>2934</v>
      </c>
      <c r="M318" s="216" t="s">
        <v>2935</v>
      </c>
      <c r="N318" s="216">
        <v>0</v>
      </c>
      <c r="Q318" s="216" t="s">
        <v>3747</v>
      </c>
    </row>
    <row r="319" spans="1:17">
      <c r="B319" s="217" t="s">
        <v>2938</v>
      </c>
      <c r="D319" s="218">
        <v>45856</v>
      </c>
      <c r="E319" s="216">
        <v>30</v>
      </c>
      <c r="F319" s="216" t="s">
        <v>3748</v>
      </c>
      <c r="L319" s="216" t="s">
        <v>417</v>
      </c>
      <c r="M319" s="216" t="s">
        <v>2937</v>
      </c>
      <c r="N319" s="216">
        <v>9</v>
      </c>
    </row>
    <row r="320" spans="1:17">
      <c r="A320" s="216" t="s">
        <v>2015</v>
      </c>
      <c r="B320" s="217" t="s">
        <v>2938</v>
      </c>
      <c r="C320" s="217" t="s">
        <v>2015</v>
      </c>
      <c r="D320" s="218"/>
      <c r="E320" s="216">
        <v>30</v>
      </c>
      <c r="F320" s="216" t="s">
        <v>643</v>
      </c>
      <c r="G320" s="216">
        <v>58130794</v>
      </c>
      <c r="H320" s="216">
        <v>22272491</v>
      </c>
      <c r="I320" s="216">
        <v>52000137</v>
      </c>
      <c r="K320" s="216" t="s">
        <v>3749</v>
      </c>
      <c r="L320" s="216" t="s">
        <v>2934</v>
      </c>
      <c r="M320" s="216" t="s">
        <v>2935</v>
      </c>
      <c r="N320" s="216">
        <v>0</v>
      </c>
      <c r="Q320" s="216" t="s">
        <v>2015</v>
      </c>
    </row>
    <row r="321" spans="1:17">
      <c r="A321" s="216" t="s">
        <v>1449</v>
      </c>
      <c r="B321" s="217" t="s">
        <v>2938</v>
      </c>
      <c r="C321" s="217" t="s">
        <v>1449</v>
      </c>
      <c r="D321" s="218"/>
      <c r="F321" s="216" t="s">
        <v>3750</v>
      </c>
      <c r="G321" s="216">
        <v>58133799</v>
      </c>
      <c r="H321" s="216">
        <v>58133799</v>
      </c>
      <c r="I321" s="216">
        <v>51563661</v>
      </c>
      <c r="K321" s="216" t="s">
        <v>3751</v>
      </c>
      <c r="L321" s="216" t="s">
        <v>2934</v>
      </c>
      <c r="M321" s="216" t="s">
        <v>2935</v>
      </c>
      <c r="N321" s="216">
        <v>0</v>
      </c>
      <c r="Q321" s="216" t="s">
        <v>1449</v>
      </c>
    </row>
    <row r="322" spans="1:17">
      <c r="A322" s="216" t="s">
        <v>3752</v>
      </c>
      <c r="B322" s="217" t="s">
        <v>2938</v>
      </c>
      <c r="C322" s="217" t="s">
        <v>3752</v>
      </c>
      <c r="D322" s="218">
        <v>45665</v>
      </c>
      <c r="E322" s="216">
        <v>31</v>
      </c>
      <c r="F322" s="216" t="s">
        <v>3753</v>
      </c>
      <c r="G322" s="216">
        <v>55781544</v>
      </c>
      <c r="H322" s="216">
        <v>47605857</v>
      </c>
      <c r="I322" s="216">
        <v>66336299</v>
      </c>
      <c r="K322" s="216" t="s">
        <v>3754</v>
      </c>
      <c r="L322" s="216" t="s">
        <v>2947</v>
      </c>
      <c r="M322" s="216" t="s">
        <v>2937</v>
      </c>
      <c r="N322" s="216">
        <v>1</v>
      </c>
      <c r="Q322" s="216" t="s">
        <v>3752</v>
      </c>
    </row>
    <row r="323" spans="1:17">
      <c r="A323" s="216" t="s">
        <v>1569</v>
      </c>
      <c r="B323" s="217" t="s">
        <v>2938</v>
      </c>
      <c r="C323" s="217" t="s">
        <v>1569</v>
      </c>
      <c r="D323" s="218">
        <v>45665</v>
      </c>
      <c r="E323" s="216">
        <v>27</v>
      </c>
      <c r="F323" s="216" t="s">
        <v>3753</v>
      </c>
      <c r="G323" s="216">
        <v>55781544</v>
      </c>
      <c r="H323" s="216">
        <v>47605857</v>
      </c>
      <c r="I323" s="216">
        <v>66336299</v>
      </c>
      <c r="K323" s="216" t="s">
        <v>3754</v>
      </c>
      <c r="L323" s="216" t="s">
        <v>2947</v>
      </c>
      <c r="M323" s="216" t="s">
        <v>2937</v>
      </c>
      <c r="N323" s="216">
        <v>1</v>
      </c>
      <c r="Q323" s="216" t="s">
        <v>1569</v>
      </c>
    </row>
    <row r="324" spans="1:17">
      <c r="A324" s="216" t="s">
        <v>3755</v>
      </c>
      <c r="B324" s="217" t="s">
        <v>2938</v>
      </c>
      <c r="C324" s="217" t="s">
        <v>3755</v>
      </c>
      <c r="D324" s="218">
        <v>45665</v>
      </c>
      <c r="E324" s="216">
        <v>31</v>
      </c>
      <c r="F324" s="216" t="s">
        <v>3753</v>
      </c>
      <c r="G324" s="216">
        <v>55781544</v>
      </c>
      <c r="H324" s="216">
        <v>47605857</v>
      </c>
      <c r="I324" s="216">
        <v>66336299</v>
      </c>
      <c r="K324" s="216" t="s">
        <v>3754</v>
      </c>
      <c r="L324" s="216" t="s">
        <v>2947</v>
      </c>
      <c r="M324" s="216" t="s">
        <v>2937</v>
      </c>
      <c r="N324" s="216">
        <v>19</v>
      </c>
      <c r="Q324" s="216" t="s">
        <v>3755</v>
      </c>
    </row>
    <row r="325" spans="1:17">
      <c r="A325" s="216" t="s">
        <v>3756</v>
      </c>
      <c r="B325" s="217" t="s">
        <v>2938</v>
      </c>
      <c r="C325" s="217" t="s">
        <v>3756</v>
      </c>
      <c r="D325" s="218">
        <v>45665</v>
      </c>
      <c r="E325" s="216">
        <v>27</v>
      </c>
      <c r="F325" s="216" t="s">
        <v>3757</v>
      </c>
      <c r="G325" s="216">
        <v>55781544</v>
      </c>
      <c r="H325" s="216">
        <v>47605857</v>
      </c>
      <c r="I325" s="216">
        <v>66336299</v>
      </c>
      <c r="K325" s="216" t="s">
        <v>3754</v>
      </c>
      <c r="L325" s="216" t="s">
        <v>2947</v>
      </c>
      <c r="M325" s="216" t="s">
        <v>2937</v>
      </c>
      <c r="N325" s="216">
        <v>15</v>
      </c>
      <c r="Q325" s="216" t="s">
        <v>3756</v>
      </c>
    </row>
    <row r="326" spans="1:17">
      <c r="A326" s="216" t="s">
        <v>3758</v>
      </c>
      <c r="B326" s="217" t="s">
        <v>2938</v>
      </c>
      <c r="C326" s="217" t="s">
        <v>3758</v>
      </c>
      <c r="D326" s="218">
        <v>45665</v>
      </c>
      <c r="E326" s="216">
        <v>31</v>
      </c>
      <c r="F326" s="216" t="s">
        <v>3757</v>
      </c>
      <c r="G326" s="216">
        <v>55781544</v>
      </c>
      <c r="H326" s="216">
        <v>47605857</v>
      </c>
      <c r="I326" s="216">
        <v>66336299</v>
      </c>
      <c r="K326" s="216" t="s">
        <v>3754</v>
      </c>
      <c r="L326" s="216" t="s">
        <v>2947</v>
      </c>
      <c r="M326" s="216" t="s">
        <v>2937</v>
      </c>
      <c r="N326" s="216">
        <v>13</v>
      </c>
      <c r="Q326" s="216" t="s">
        <v>3758</v>
      </c>
    </row>
    <row r="327" spans="1:17">
      <c r="A327" s="216" t="s">
        <v>3759</v>
      </c>
      <c r="B327" s="217" t="s">
        <v>2938</v>
      </c>
      <c r="C327" s="217" t="s">
        <v>3759</v>
      </c>
      <c r="D327" s="218">
        <v>45845</v>
      </c>
      <c r="E327" s="216">
        <v>5</v>
      </c>
      <c r="F327" s="216" t="s">
        <v>3760</v>
      </c>
      <c r="G327" s="216">
        <v>33007211</v>
      </c>
      <c r="H327" s="216">
        <v>33007211</v>
      </c>
      <c r="I327" s="216">
        <v>51839390</v>
      </c>
      <c r="K327" s="216" t="s">
        <v>3761</v>
      </c>
      <c r="L327" s="216" t="s">
        <v>2934</v>
      </c>
      <c r="M327" s="216" t="s">
        <v>2937</v>
      </c>
      <c r="N327" s="216">
        <v>1</v>
      </c>
      <c r="Q327" s="216" t="s">
        <v>3759</v>
      </c>
    </row>
    <row r="328" spans="1:17">
      <c r="B328" s="217" t="s">
        <v>2938</v>
      </c>
      <c r="D328" s="218">
        <v>45856</v>
      </c>
      <c r="E328" s="216">
        <v>30</v>
      </c>
      <c r="F328" s="216" t="s">
        <v>3762</v>
      </c>
      <c r="H328" s="216">
        <v>51003773</v>
      </c>
      <c r="K328" s="216" t="s">
        <v>3763</v>
      </c>
      <c r="L328" s="216" t="s">
        <v>417</v>
      </c>
      <c r="M328" s="216" t="s">
        <v>2937</v>
      </c>
      <c r="N328" s="216">
        <v>0</v>
      </c>
    </row>
    <row r="329" spans="1:17">
      <c r="A329" s="216" t="s">
        <v>3764</v>
      </c>
      <c r="B329" s="217" t="s">
        <v>2938</v>
      </c>
      <c r="C329" s="217" t="s">
        <v>3764</v>
      </c>
      <c r="D329" s="218"/>
      <c r="F329" s="216" t="s">
        <v>3627</v>
      </c>
      <c r="G329" s="216">
        <v>55310340</v>
      </c>
      <c r="L329" s="216" t="s">
        <v>2934</v>
      </c>
      <c r="M329" s="216" t="s">
        <v>2937</v>
      </c>
      <c r="N329" s="216">
        <v>0</v>
      </c>
      <c r="Q329" s="216" t="s">
        <v>3764</v>
      </c>
    </row>
    <row r="330" spans="1:17">
      <c r="A330" s="216" t="s">
        <v>3765</v>
      </c>
      <c r="B330" s="217" t="s">
        <v>2938</v>
      </c>
      <c r="C330" s="217" t="s">
        <v>3765</v>
      </c>
      <c r="D330" s="218">
        <v>45856</v>
      </c>
      <c r="E330" s="216">
        <v>30</v>
      </c>
      <c r="F330" s="216" t="s">
        <v>3766</v>
      </c>
      <c r="G330" s="216">
        <v>55715171</v>
      </c>
      <c r="H330" s="216">
        <v>58419671</v>
      </c>
      <c r="L330" s="216" t="s">
        <v>417</v>
      </c>
      <c r="M330" s="216" t="s">
        <v>2937</v>
      </c>
      <c r="N330" s="216">
        <v>20</v>
      </c>
      <c r="Q330" s="216" t="s">
        <v>3765</v>
      </c>
    </row>
    <row r="331" spans="1:17">
      <c r="A331" s="216" t="s">
        <v>3767</v>
      </c>
      <c r="B331" s="217" t="s">
        <v>2938</v>
      </c>
      <c r="C331" s="217" t="s">
        <v>3767</v>
      </c>
      <c r="D331" s="218">
        <v>45636</v>
      </c>
      <c r="E331" s="216">
        <v>30</v>
      </c>
      <c r="F331" s="216" t="s">
        <v>3768</v>
      </c>
      <c r="H331" s="216">
        <v>40297738</v>
      </c>
      <c r="L331" s="216" t="s">
        <v>417</v>
      </c>
      <c r="M331" s="216" t="s">
        <v>2937</v>
      </c>
      <c r="N331" s="216">
        <v>11</v>
      </c>
      <c r="Q331" s="216" t="s">
        <v>3767</v>
      </c>
    </row>
    <row r="332" spans="1:17">
      <c r="A332" s="216" t="s">
        <v>3769</v>
      </c>
      <c r="B332" s="217" t="s">
        <v>2938</v>
      </c>
      <c r="C332" s="217" t="s">
        <v>3769</v>
      </c>
      <c r="D332" s="218">
        <v>45820</v>
      </c>
      <c r="E332" s="216">
        <v>30</v>
      </c>
      <c r="F332" s="216" t="s">
        <v>3770</v>
      </c>
      <c r="G332" s="216">
        <v>46125507</v>
      </c>
      <c r="H332" s="216">
        <v>50325100</v>
      </c>
      <c r="K332" s="216" t="s">
        <v>3771</v>
      </c>
      <c r="L332" s="216" t="s">
        <v>417</v>
      </c>
      <c r="M332" s="216" t="s">
        <v>2937</v>
      </c>
      <c r="N332" s="216">
        <v>19</v>
      </c>
      <c r="Q332" s="216" t="s">
        <v>3769</v>
      </c>
    </row>
    <row r="333" spans="1:17">
      <c r="A333" s="216" t="s">
        <v>1945</v>
      </c>
      <c r="B333" s="217" t="s">
        <v>2938</v>
      </c>
      <c r="C333" s="217" t="s">
        <v>1945</v>
      </c>
      <c r="D333" s="218">
        <v>45855</v>
      </c>
      <c r="E333" s="216">
        <v>22</v>
      </c>
      <c r="F333" s="216" t="s">
        <v>608</v>
      </c>
      <c r="G333" s="216">
        <v>42961766</v>
      </c>
      <c r="H333" s="216">
        <v>23144178</v>
      </c>
      <c r="I333" s="216">
        <v>42961766</v>
      </c>
      <c r="K333" s="216" t="s">
        <v>3772</v>
      </c>
      <c r="L333" s="216" t="s">
        <v>2934</v>
      </c>
      <c r="M333" s="216" t="s">
        <v>2935</v>
      </c>
      <c r="N333" s="216">
        <v>0</v>
      </c>
      <c r="Q333" s="216" t="s">
        <v>1945</v>
      </c>
    </row>
    <row r="334" spans="1:17">
      <c r="A334" s="216" t="s">
        <v>3773</v>
      </c>
      <c r="B334" s="217" t="s">
        <v>2938</v>
      </c>
      <c r="C334" s="217" t="s">
        <v>3773</v>
      </c>
      <c r="D334" s="218">
        <v>45863</v>
      </c>
      <c r="E334" s="216">
        <v>30</v>
      </c>
      <c r="F334" s="216" t="s">
        <v>608</v>
      </c>
      <c r="G334" s="216">
        <v>42961766</v>
      </c>
      <c r="H334" s="216">
        <v>23144178</v>
      </c>
      <c r="I334" s="216">
        <v>42961766</v>
      </c>
      <c r="K334" s="216" t="s">
        <v>3772</v>
      </c>
      <c r="L334" s="216" t="s">
        <v>2934</v>
      </c>
      <c r="M334" s="216" t="s">
        <v>2935</v>
      </c>
      <c r="N334" s="216">
        <v>0</v>
      </c>
      <c r="Q334" s="216" t="s">
        <v>3773</v>
      </c>
    </row>
    <row r="335" spans="1:17">
      <c r="A335" s="216" t="s">
        <v>3774</v>
      </c>
      <c r="B335" s="217" t="s">
        <v>2938</v>
      </c>
      <c r="C335" s="217" t="s">
        <v>3774</v>
      </c>
      <c r="D335" s="218"/>
      <c r="F335" s="216" t="s">
        <v>3775</v>
      </c>
      <c r="G335" s="216">
        <v>58068646</v>
      </c>
      <c r="K335" s="216" t="s">
        <v>3776</v>
      </c>
      <c r="L335" s="216" t="s">
        <v>2934</v>
      </c>
      <c r="M335" s="216" t="s">
        <v>2935</v>
      </c>
      <c r="N335" s="216">
        <v>0</v>
      </c>
      <c r="Q335" s="216" t="s">
        <v>3774</v>
      </c>
    </row>
    <row r="336" spans="1:17">
      <c r="A336" s="216" t="s">
        <v>3777</v>
      </c>
      <c r="B336" s="217" t="s">
        <v>2938</v>
      </c>
      <c r="C336" s="217" t="s">
        <v>3777</v>
      </c>
      <c r="D336" s="218">
        <v>45856</v>
      </c>
      <c r="E336" s="216">
        <v>30</v>
      </c>
      <c r="F336" s="216" t="s">
        <v>3778</v>
      </c>
      <c r="G336" s="216">
        <v>30450005</v>
      </c>
      <c r="H336" s="216">
        <v>30267590</v>
      </c>
      <c r="K336" s="216" t="s">
        <v>3779</v>
      </c>
      <c r="L336" s="216" t="s">
        <v>417</v>
      </c>
      <c r="M336" s="216" t="s">
        <v>2937</v>
      </c>
      <c r="N336" s="216">
        <v>27</v>
      </c>
      <c r="Q336" s="216" t="s">
        <v>3777</v>
      </c>
    </row>
    <row r="337" spans="1:17">
      <c r="A337" s="216" t="s">
        <v>2240</v>
      </c>
      <c r="B337" s="217" t="s">
        <v>2938</v>
      </c>
      <c r="C337" s="217" t="s">
        <v>2240</v>
      </c>
      <c r="D337" s="218">
        <v>45848</v>
      </c>
      <c r="E337" s="216">
        <v>10</v>
      </c>
      <c r="F337" s="216" t="s">
        <v>3780</v>
      </c>
      <c r="G337" s="216">
        <v>50032400</v>
      </c>
      <c r="I337" s="216">
        <v>40921212</v>
      </c>
      <c r="K337" s="216" t="s">
        <v>3781</v>
      </c>
      <c r="L337" s="216" t="s">
        <v>2934</v>
      </c>
      <c r="M337" s="216" t="s">
        <v>2937</v>
      </c>
      <c r="N337" s="216">
        <v>1</v>
      </c>
      <c r="Q337" s="216" t="s">
        <v>2240</v>
      </c>
    </row>
    <row r="338" spans="1:17">
      <c r="A338" s="216" t="s">
        <v>2268</v>
      </c>
      <c r="B338" s="217" t="s">
        <v>2938</v>
      </c>
      <c r="C338" s="217" t="s">
        <v>2268</v>
      </c>
      <c r="D338" s="218">
        <v>45863</v>
      </c>
      <c r="E338" s="216">
        <v>30</v>
      </c>
      <c r="F338" s="216" t="s">
        <v>3782</v>
      </c>
      <c r="G338" s="216">
        <v>32787074</v>
      </c>
      <c r="H338" s="216">
        <v>22230000</v>
      </c>
      <c r="I338" s="216">
        <v>40011267</v>
      </c>
      <c r="K338" s="216" t="s">
        <v>3783</v>
      </c>
      <c r="L338" s="216" t="s">
        <v>2934</v>
      </c>
      <c r="M338" s="216" t="s">
        <v>2935</v>
      </c>
      <c r="N338" s="216">
        <v>0</v>
      </c>
      <c r="Q338" s="216" t="s">
        <v>2268</v>
      </c>
    </row>
    <row r="339" spans="1:17">
      <c r="A339" s="216" t="s">
        <v>1913</v>
      </c>
      <c r="B339" s="217" t="s">
        <v>2938</v>
      </c>
      <c r="C339" s="217" t="s">
        <v>1913</v>
      </c>
      <c r="D339" s="218"/>
      <c r="E339" s="216">
        <v>30</v>
      </c>
      <c r="F339" s="216" t="s">
        <v>3784</v>
      </c>
      <c r="G339" s="216">
        <v>47087890</v>
      </c>
      <c r="H339" s="216">
        <v>41430950</v>
      </c>
      <c r="I339" s="216">
        <v>22699500</v>
      </c>
      <c r="K339" s="216" t="s">
        <v>3785</v>
      </c>
      <c r="L339" s="216" t="s">
        <v>2934</v>
      </c>
      <c r="M339" s="216" t="s">
        <v>2935</v>
      </c>
      <c r="N339" s="216">
        <v>0</v>
      </c>
      <c r="Q339" s="216" t="s">
        <v>1913</v>
      </c>
    </row>
    <row r="340" spans="1:17">
      <c r="A340" s="216" t="s">
        <v>1413</v>
      </c>
      <c r="B340" s="217" t="s">
        <v>2938</v>
      </c>
      <c r="C340" s="217" t="s">
        <v>1413</v>
      </c>
      <c r="D340" s="218">
        <v>45847</v>
      </c>
      <c r="E340" s="216">
        <v>9</v>
      </c>
      <c r="F340" s="216" t="s">
        <v>3786</v>
      </c>
      <c r="G340" s="216">
        <v>38126877</v>
      </c>
      <c r="H340" s="216">
        <v>66268989</v>
      </c>
      <c r="I340" s="216">
        <v>45971527</v>
      </c>
      <c r="K340" s="216" t="s">
        <v>3787</v>
      </c>
      <c r="L340" s="216" t="s">
        <v>2934</v>
      </c>
      <c r="M340" s="216" t="s">
        <v>2937</v>
      </c>
      <c r="N340" s="216">
        <v>1</v>
      </c>
      <c r="Q340" s="216" t="s">
        <v>1413</v>
      </c>
    </row>
    <row r="341" spans="1:17">
      <c r="A341" s="216" t="s">
        <v>3788</v>
      </c>
      <c r="B341" s="217" t="s">
        <v>2938</v>
      </c>
      <c r="C341" s="217" t="s">
        <v>3788</v>
      </c>
      <c r="D341" s="218">
        <v>45856</v>
      </c>
      <c r="E341" s="216">
        <v>11</v>
      </c>
      <c r="F341" s="216" t="s">
        <v>3789</v>
      </c>
      <c r="G341" s="216">
        <v>51387889</v>
      </c>
      <c r="H341" s="216">
        <v>24781644</v>
      </c>
      <c r="I341" s="216">
        <v>55951102</v>
      </c>
      <c r="J341" s="216">
        <v>55108068</v>
      </c>
      <c r="K341" s="216" t="s">
        <v>3790</v>
      </c>
      <c r="L341" s="216" t="s">
        <v>417</v>
      </c>
      <c r="M341" s="216" t="s">
        <v>2937</v>
      </c>
      <c r="N341" s="216">
        <v>0</v>
      </c>
      <c r="Q341" s="216" t="s">
        <v>3788</v>
      </c>
    </row>
    <row r="342" spans="1:17">
      <c r="A342" s="216" t="s">
        <v>1365</v>
      </c>
      <c r="B342" s="217" t="s">
        <v>2938</v>
      </c>
      <c r="C342" s="217" t="s">
        <v>1365</v>
      </c>
      <c r="D342" s="218">
        <v>45855</v>
      </c>
      <c r="E342" s="216">
        <v>22</v>
      </c>
      <c r="F342" s="216" t="s">
        <v>3791</v>
      </c>
      <c r="G342" s="216">
        <v>50196097</v>
      </c>
      <c r="H342" s="216">
        <v>50196097</v>
      </c>
      <c r="I342" s="216">
        <v>42122418</v>
      </c>
      <c r="K342" s="216" t="s">
        <v>3792</v>
      </c>
      <c r="L342" s="216" t="s">
        <v>2934</v>
      </c>
      <c r="M342" s="216" t="s">
        <v>2935</v>
      </c>
      <c r="N342" s="216">
        <v>0</v>
      </c>
      <c r="Q342" s="216" t="s">
        <v>1365</v>
      </c>
    </row>
    <row r="343" spans="1:17">
      <c r="A343" s="216" t="s">
        <v>3793</v>
      </c>
      <c r="B343" s="217" t="s">
        <v>2938</v>
      </c>
      <c r="C343" s="217" t="s">
        <v>3793</v>
      </c>
      <c r="D343" s="218"/>
      <c r="E343" s="216">
        <v>23</v>
      </c>
      <c r="F343" s="216" t="s">
        <v>3794</v>
      </c>
      <c r="H343" s="216">
        <v>44903037</v>
      </c>
      <c r="K343" s="216" t="s">
        <v>3795</v>
      </c>
      <c r="L343" s="216" t="s">
        <v>2947</v>
      </c>
      <c r="M343" s="216" t="s">
        <v>2935</v>
      </c>
      <c r="N343" s="216">
        <v>0</v>
      </c>
      <c r="Q343" s="216" t="s">
        <v>3793</v>
      </c>
    </row>
    <row r="344" spans="1:17">
      <c r="A344" s="216" t="s">
        <v>1497</v>
      </c>
      <c r="B344" s="217" t="s">
        <v>2938</v>
      </c>
      <c r="C344" s="217" t="s">
        <v>1497</v>
      </c>
      <c r="D344" s="218">
        <v>45577</v>
      </c>
      <c r="E344" s="216">
        <v>30</v>
      </c>
      <c r="F344" s="216" t="s">
        <v>3796</v>
      </c>
      <c r="G344" s="216">
        <v>52039966</v>
      </c>
      <c r="H344" s="216">
        <v>52039966</v>
      </c>
      <c r="K344" s="216" t="s">
        <v>3797</v>
      </c>
      <c r="L344" s="216" t="s">
        <v>2947</v>
      </c>
      <c r="M344" s="216" t="s">
        <v>2937</v>
      </c>
      <c r="N344" s="216">
        <v>1</v>
      </c>
      <c r="Q344" s="216" t="s">
        <v>1497</v>
      </c>
    </row>
    <row r="345" spans="1:17">
      <c r="A345" s="216" t="s">
        <v>3798</v>
      </c>
      <c r="B345" s="217" t="s">
        <v>2938</v>
      </c>
      <c r="C345" s="217" t="s">
        <v>3798</v>
      </c>
      <c r="D345" s="218">
        <v>45820</v>
      </c>
      <c r="E345" s="216">
        <v>30</v>
      </c>
      <c r="F345" s="216" t="s">
        <v>3799</v>
      </c>
      <c r="G345" s="216">
        <v>33164054</v>
      </c>
      <c r="H345" s="216">
        <v>50430335</v>
      </c>
      <c r="I345" s="216">
        <v>50430335</v>
      </c>
      <c r="K345" s="216" t="s">
        <v>3800</v>
      </c>
      <c r="L345" s="216" t="s">
        <v>417</v>
      </c>
      <c r="M345" s="216" t="s">
        <v>2937</v>
      </c>
      <c r="N345" s="216">
        <v>15</v>
      </c>
      <c r="Q345" s="216" t="s">
        <v>3798</v>
      </c>
    </row>
    <row r="346" spans="1:17">
      <c r="A346" s="216" t="s">
        <v>3801</v>
      </c>
      <c r="B346" s="217" t="s">
        <v>2938</v>
      </c>
      <c r="C346" s="217" t="s">
        <v>3801</v>
      </c>
      <c r="D346" s="218">
        <v>45636</v>
      </c>
      <c r="E346" s="216">
        <v>30</v>
      </c>
      <c r="F346" s="216" t="s">
        <v>3802</v>
      </c>
      <c r="H346" s="216">
        <v>40134028</v>
      </c>
      <c r="K346" s="216" t="s">
        <v>3803</v>
      </c>
      <c r="L346" s="216" t="s">
        <v>417</v>
      </c>
      <c r="M346" s="216" t="s">
        <v>2937</v>
      </c>
      <c r="N346" s="216">
        <v>47</v>
      </c>
      <c r="Q346" s="216" t="s">
        <v>3801</v>
      </c>
    </row>
    <row r="347" spans="1:17">
      <c r="A347" s="216" t="s">
        <v>1307</v>
      </c>
      <c r="B347" s="217" t="s">
        <v>2938</v>
      </c>
      <c r="C347" s="217" t="s">
        <v>1307</v>
      </c>
      <c r="D347" s="218"/>
      <c r="E347" s="216">
        <v>17</v>
      </c>
      <c r="F347" s="216" t="s">
        <v>3804</v>
      </c>
      <c r="G347" s="216">
        <v>59130518</v>
      </c>
      <c r="H347" s="216">
        <v>53214804</v>
      </c>
      <c r="I347" s="216">
        <v>41868049</v>
      </c>
      <c r="K347" s="216" t="s">
        <v>3805</v>
      </c>
      <c r="L347" s="216" t="s">
        <v>2934</v>
      </c>
      <c r="M347" s="216" t="s">
        <v>2935</v>
      </c>
      <c r="N347" s="216">
        <v>0</v>
      </c>
      <c r="Q347" s="216" t="s">
        <v>1307</v>
      </c>
    </row>
    <row r="348" spans="1:17">
      <c r="A348" s="216" t="s">
        <v>3806</v>
      </c>
      <c r="B348" s="217" t="s">
        <v>2938</v>
      </c>
      <c r="C348" s="217" t="s">
        <v>3806</v>
      </c>
      <c r="D348" s="218"/>
      <c r="E348" s="216">
        <v>15</v>
      </c>
      <c r="F348" s="216" t="s">
        <v>3807</v>
      </c>
      <c r="G348" s="216">
        <v>53334792</v>
      </c>
      <c r="I348" s="216">
        <v>31277665</v>
      </c>
      <c r="K348" s="216" t="s">
        <v>3808</v>
      </c>
      <c r="L348" s="216" t="s">
        <v>2934</v>
      </c>
      <c r="M348" s="216" t="s">
        <v>2935</v>
      </c>
      <c r="N348" s="216">
        <v>0</v>
      </c>
      <c r="Q348" s="216" t="s">
        <v>3806</v>
      </c>
    </row>
    <row r="349" spans="1:17">
      <c r="A349" s="216" t="s">
        <v>1503</v>
      </c>
      <c r="B349" s="217" t="s">
        <v>2938</v>
      </c>
      <c r="C349" s="217" t="s">
        <v>1503</v>
      </c>
      <c r="D349" s="218">
        <v>45853</v>
      </c>
      <c r="E349" s="216">
        <v>24</v>
      </c>
      <c r="F349" s="216" t="s">
        <v>3809</v>
      </c>
      <c r="G349" s="216" t="s">
        <v>3810</v>
      </c>
      <c r="H349" s="216">
        <v>57629374</v>
      </c>
      <c r="K349" s="216" t="s">
        <v>3811</v>
      </c>
      <c r="L349" s="216" t="s">
        <v>2947</v>
      </c>
      <c r="M349" s="216" t="s">
        <v>2937</v>
      </c>
      <c r="N349" s="216">
        <v>3</v>
      </c>
      <c r="Q349" s="216" t="s">
        <v>1503</v>
      </c>
    </row>
    <row r="350" spans="1:17">
      <c r="A350" s="216" t="s">
        <v>1467</v>
      </c>
      <c r="B350" s="217" t="s">
        <v>2938</v>
      </c>
      <c r="C350" s="217" t="s">
        <v>1467</v>
      </c>
      <c r="D350" s="218">
        <v>45849</v>
      </c>
      <c r="E350" s="216">
        <v>16</v>
      </c>
      <c r="F350" s="216" t="s">
        <v>3812</v>
      </c>
      <c r="G350" s="216">
        <v>30581524</v>
      </c>
      <c r="H350" s="216">
        <v>31847562</v>
      </c>
      <c r="I350" s="216">
        <v>43058223</v>
      </c>
      <c r="K350" s="216" t="s">
        <v>3813</v>
      </c>
      <c r="L350" s="216" t="s">
        <v>2934</v>
      </c>
      <c r="M350" s="216" t="s">
        <v>2935</v>
      </c>
      <c r="N350" s="216">
        <v>0</v>
      </c>
      <c r="Q350" s="216" t="s">
        <v>1467</v>
      </c>
    </row>
    <row r="351" spans="1:17">
      <c r="A351" s="216" t="s">
        <v>1529</v>
      </c>
      <c r="B351" s="217" t="s">
        <v>2938</v>
      </c>
      <c r="C351" s="217" t="s">
        <v>1529</v>
      </c>
      <c r="D351" s="218">
        <v>45820</v>
      </c>
      <c r="E351" s="216">
        <v>15</v>
      </c>
      <c r="F351" s="216" t="s">
        <v>3814</v>
      </c>
      <c r="G351" s="216">
        <v>42420739</v>
      </c>
      <c r="H351" s="216">
        <v>42420739</v>
      </c>
      <c r="I351" s="216">
        <v>55161305</v>
      </c>
      <c r="K351" s="216" t="s">
        <v>3815</v>
      </c>
      <c r="L351" s="216" t="s">
        <v>417</v>
      </c>
      <c r="M351" s="216" t="s">
        <v>2937</v>
      </c>
      <c r="N351" s="216">
        <v>16</v>
      </c>
      <c r="Q351" s="216" t="s">
        <v>1529</v>
      </c>
    </row>
    <row r="352" spans="1:17">
      <c r="A352" s="216" t="s">
        <v>3816</v>
      </c>
      <c r="B352" s="217" t="s">
        <v>2938</v>
      </c>
      <c r="C352" s="217" t="s">
        <v>3816</v>
      </c>
      <c r="D352" s="218">
        <v>45835</v>
      </c>
      <c r="E352" s="216">
        <v>26</v>
      </c>
      <c r="F352" s="216" t="s">
        <v>256</v>
      </c>
      <c r="G352" s="216">
        <v>48300385</v>
      </c>
      <c r="I352" s="216">
        <v>58653488</v>
      </c>
      <c r="K352" s="216" t="s">
        <v>3817</v>
      </c>
      <c r="L352" s="216" t="s">
        <v>2934</v>
      </c>
      <c r="M352" s="216" t="s">
        <v>2935</v>
      </c>
      <c r="N352" s="216">
        <v>0</v>
      </c>
      <c r="Q352" s="216" t="s">
        <v>3816</v>
      </c>
    </row>
    <row r="353" spans="1:17">
      <c r="A353" s="216" t="s">
        <v>1461</v>
      </c>
      <c r="B353" s="217" t="s">
        <v>2938</v>
      </c>
      <c r="C353" s="217" t="s">
        <v>1461</v>
      </c>
      <c r="D353" s="218">
        <v>45858</v>
      </c>
      <c r="E353" s="216">
        <v>25</v>
      </c>
      <c r="F353" s="216" t="s">
        <v>292</v>
      </c>
      <c r="G353" s="216">
        <v>55527481</v>
      </c>
      <c r="H353" s="216">
        <v>22543586</v>
      </c>
      <c r="I353" s="216">
        <v>56971534</v>
      </c>
      <c r="K353" s="216" t="s">
        <v>3818</v>
      </c>
      <c r="L353" s="216" t="s">
        <v>2934</v>
      </c>
      <c r="M353" s="216" t="s">
        <v>2935</v>
      </c>
      <c r="N353" s="216">
        <v>0</v>
      </c>
      <c r="Q353" s="216" t="s">
        <v>1461</v>
      </c>
    </row>
    <row r="354" spans="1:17">
      <c r="A354" s="216" t="s">
        <v>3819</v>
      </c>
      <c r="B354" s="217" t="s">
        <v>2938</v>
      </c>
      <c r="C354" s="217" t="s">
        <v>1387</v>
      </c>
      <c r="D354" s="218">
        <v>45858</v>
      </c>
      <c r="E354" s="216">
        <v>25</v>
      </c>
      <c r="F354" s="216" t="s">
        <v>3820</v>
      </c>
      <c r="G354" s="216" t="s">
        <v>3821</v>
      </c>
      <c r="H354" s="216">
        <v>78425423</v>
      </c>
      <c r="I354" s="216">
        <v>45222352</v>
      </c>
      <c r="J354" s="216">
        <v>37728438</v>
      </c>
      <c r="K354" s="216" t="s">
        <v>3822</v>
      </c>
      <c r="L354" s="216" t="s">
        <v>2934</v>
      </c>
      <c r="M354" s="216" t="s">
        <v>2935</v>
      </c>
      <c r="N354" s="216">
        <v>0</v>
      </c>
      <c r="Q354" s="216" t="s">
        <v>1387</v>
      </c>
    </row>
    <row r="355" spans="1:17">
      <c r="A355" s="216" t="s">
        <v>3823</v>
      </c>
      <c r="B355" s="217" t="s">
        <v>2938</v>
      </c>
      <c r="C355" s="217" t="s">
        <v>3823</v>
      </c>
      <c r="D355" s="218"/>
      <c r="F355" s="216" t="s">
        <v>3627</v>
      </c>
      <c r="G355" s="216">
        <v>55310340</v>
      </c>
      <c r="L355" s="216" t="s">
        <v>2934</v>
      </c>
      <c r="M355" s="216" t="s">
        <v>2937</v>
      </c>
      <c r="N355" s="216">
        <v>0</v>
      </c>
      <c r="Q355" s="216" t="s">
        <v>3823</v>
      </c>
    </row>
    <row r="356" spans="1:17">
      <c r="A356" s="216" t="s">
        <v>1625</v>
      </c>
      <c r="B356" s="217" t="s">
        <v>2938</v>
      </c>
      <c r="C356" s="217" t="s">
        <v>1625</v>
      </c>
      <c r="D356" s="218">
        <v>45868</v>
      </c>
      <c r="E356" s="216">
        <v>4</v>
      </c>
      <c r="F356" s="216" t="s">
        <v>3824</v>
      </c>
      <c r="G356" s="216">
        <v>59809670</v>
      </c>
      <c r="I356" s="216">
        <v>33128664</v>
      </c>
      <c r="K356" s="216" t="s">
        <v>3825</v>
      </c>
      <c r="L356" s="216" t="s">
        <v>2934</v>
      </c>
      <c r="M356" s="216" t="s">
        <v>2935</v>
      </c>
      <c r="N356" s="216">
        <v>0</v>
      </c>
      <c r="Q356" s="216" t="s">
        <v>1625</v>
      </c>
    </row>
    <row r="357" spans="1:17">
      <c r="A357" s="216" t="s">
        <v>3826</v>
      </c>
      <c r="B357" s="217" t="s">
        <v>2938</v>
      </c>
      <c r="C357" s="217" t="s">
        <v>3826</v>
      </c>
      <c r="D357" s="218">
        <v>45863</v>
      </c>
      <c r="E357" s="216">
        <v>30</v>
      </c>
      <c r="F357" s="216" t="s">
        <v>3827</v>
      </c>
      <c r="G357" s="216">
        <v>30733511</v>
      </c>
      <c r="K357" s="216" t="s">
        <v>3828</v>
      </c>
      <c r="L357" s="216" t="s">
        <v>2934</v>
      </c>
      <c r="M357" s="216" t="s">
        <v>2935</v>
      </c>
      <c r="N357" s="216">
        <v>0</v>
      </c>
      <c r="Q357" s="216" t="s">
        <v>3826</v>
      </c>
    </row>
    <row r="358" spans="1:17">
      <c r="A358" s="216" t="s">
        <v>2167</v>
      </c>
      <c r="B358" s="217" t="s">
        <v>2938</v>
      </c>
      <c r="C358" s="217" t="s">
        <v>2167</v>
      </c>
      <c r="D358" s="218">
        <v>45577</v>
      </c>
      <c r="E358" s="216">
        <v>30</v>
      </c>
      <c r="F358" s="216" t="s">
        <v>3829</v>
      </c>
      <c r="G358" s="216">
        <v>42145954</v>
      </c>
      <c r="H358" s="216">
        <v>24413978</v>
      </c>
      <c r="I358" s="216">
        <v>59792171</v>
      </c>
      <c r="K358" s="216" t="s">
        <v>3830</v>
      </c>
      <c r="L358" s="216" t="s">
        <v>2947</v>
      </c>
      <c r="M358" s="216" t="s">
        <v>2937</v>
      </c>
      <c r="N358" s="216">
        <v>3</v>
      </c>
      <c r="Q358" s="216" t="s">
        <v>2167</v>
      </c>
    </row>
    <row r="359" spans="1:17">
      <c r="A359" s="216" t="s">
        <v>3831</v>
      </c>
      <c r="B359" s="217" t="s">
        <v>2938</v>
      </c>
      <c r="C359" s="217" t="s">
        <v>3831</v>
      </c>
      <c r="D359" s="218">
        <v>45736</v>
      </c>
      <c r="E359" s="216">
        <v>15</v>
      </c>
      <c r="F359" s="216" t="s">
        <v>3832</v>
      </c>
      <c r="G359" s="216">
        <v>50521071</v>
      </c>
      <c r="H359" s="216">
        <v>79438084</v>
      </c>
      <c r="I359" s="216">
        <v>47282621</v>
      </c>
      <c r="K359" s="216" t="s">
        <v>3833</v>
      </c>
      <c r="L359" s="216" t="s">
        <v>2947</v>
      </c>
      <c r="M359" s="216" t="s">
        <v>2937</v>
      </c>
      <c r="N359" s="216">
        <v>1</v>
      </c>
      <c r="Q359" s="216" t="s">
        <v>3831</v>
      </c>
    </row>
    <row r="360" spans="1:17">
      <c r="A360" s="216" t="s">
        <v>3834</v>
      </c>
      <c r="B360" s="217" t="s">
        <v>2938</v>
      </c>
      <c r="C360" s="217" t="s">
        <v>3835</v>
      </c>
      <c r="D360" s="218">
        <v>45820</v>
      </c>
      <c r="E360" s="216">
        <v>30</v>
      </c>
      <c r="F360" s="216" t="s">
        <v>3836</v>
      </c>
      <c r="G360" s="216">
        <v>23611615</v>
      </c>
      <c r="H360" s="216">
        <v>31385862</v>
      </c>
      <c r="K360" s="216" t="s">
        <v>3837</v>
      </c>
      <c r="L360" s="216" t="s">
        <v>417</v>
      </c>
      <c r="M360" s="216" t="s">
        <v>2937</v>
      </c>
      <c r="N360" s="216">
        <v>10</v>
      </c>
      <c r="Q360" s="216" t="s">
        <v>3835</v>
      </c>
    </row>
    <row r="361" spans="1:17">
      <c r="A361" s="216" t="s">
        <v>3838</v>
      </c>
      <c r="B361" s="217" t="s">
        <v>2938</v>
      </c>
      <c r="C361" s="217" t="s">
        <v>3838</v>
      </c>
      <c r="D361" s="218"/>
      <c r="G361" s="216">
        <v>58242823</v>
      </c>
      <c r="H361" s="216">
        <v>50128969</v>
      </c>
      <c r="K361" s="216" t="s">
        <v>3839</v>
      </c>
      <c r="L361" s="216" t="s">
        <v>2934</v>
      </c>
      <c r="M361" s="216" t="s">
        <v>2935</v>
      </c>
      <c r="N361" s="216">
        <v>0</v>
      </c>
      <c r="Q361" s="216" t="s">
        <v>3838</v>
      </c>
    </row>
    <row r="362" spans="1:17">
      <c r="B362" s="217" t="s">
        <v>2938</v>
      </c>
      <c r="D362" s="218">
        <v>45709</v>
      </c>
      <c r="E362" s="216">
        <v>30</v>
      </c>
      <c r="F362" s="216" t="s">
        <v>3840</v>
      </c>
      <c r="G362" s="216">
        <v>47275927</v>
      </c>
      <c r="H362" s="216">
        <v>55668893</v>
      </c>
      <c r="L362" s="216" t="s">
        <v>2947</v>
      </c>
      <c r="M362" s="216" t="s">
        <v>2935</v>
      </c>
      <c r="N362" s="216">
        <v>0</v>
      </c>
    </row>
    <row r="363" spans="1:17">
      <c r="A363" s="216" t="s">
        <v>2027</v>
      </c>
      <c r="B363" s="217" t="s">
        <v>2938</v>
      </c>
      <c r="C363" s="217" t="s">
        <v>2027</v>
      </c>
      <c r="D363" s="218">
        <v>45870</v>
      </c>
      <c r="E363" s="216">
        <v>6</v>
      </c>
      <c r="F363" s="216" t="s">
        <v>3841</v>
      </c>
      <c r="G363" s="216">
        <v>58328720</v>
      </c>
      <c r="H363" s="216">
        <v>22201840</v>
      </c>
      <c r="I363" s="216">
        <v>22201840</v>
      </c>
      <c r="K363" s="216" t="s">
        <v>3842</v>
      </c>
      <c r="L363" s="216" t="s">
        <v>2934</v>
      </c>
      <c r="M363" s="216" t="s">
        <v>2935</v>
      </c>
      <c r="N363" s="216">
        <v>0</v>
      </c>
      <c r="Q363" s="216" t="s">
        <v>2027</v>
      </c>
    </row>
    <row r="364" spans="1:17">
      <c r="B364" s="217" t="s">
        <v>2938</v>
      </c>
      <c r="D364" s="218">
        <v>45636</v>
      </c>
      <c r="E364" s="216">
        <v>30</v>
      </c>
      <c r="F364" s="216" t="s">
        <v>3840</v>
      </c>
      <c r="G364" s="216">
        <v>47275927</v>
      </c>
      <c r="H364" s="216">
        <v>55668893</v>
      </c>
      <c r="L364" s="216" t="s">
        <v>417</v>
      </c>
      <c r="M364" s="216" t="s">
        <v>2937</v>
      </c>
      <c r="N364" s="216">
        <v>0</v>
      </c>
    </row>
    <row r="365" spans="1:17">
      <c r="A365" s="216" t="s">
        <v>3843</v>
      </c>
      <c r="B365" s="217" t="s">
        <v>2938</v>
      </c>
      <c r="C365" s="217" t="s">
        <v>3843</v>
      </c>
      <c r="D365" s="218"/>
      <c r="F365" s="216" t="s">
        <v>3844</v>
      </c>
      <c r="L365" s="216" t="s">
        <v>2934</v>
      </c>
      <c r="M365" s="216" t="s">
        <v>2935</v>
      </c>
      <c r="N365" s="216">
        <v>0</v>
      </c>
      <c r="Q365" s="216" t="s">
        <v>3843</v>
      </c>
    </row>
    <row r="366" spans="1:17">
      <c r="A366" s="216" t="s">
        <v>1813</v>
      </c>
      <c r="B366" s="217" t="s">
        <v>2938</v>
      </c>
      <c r="C366" s="217" t="s">
        <v>1813</v>
      </c>
      <c r="D366" s="218"/>
      <c r="F366" s="216" t="s">
        <v>3845</v>
      </c>
      <c r="L366" s="216" t="s">
        <v>2934</v>
      </c>
      <c r="M366" s="216" t="s">
        <v>2935</v>
      </c>
      <c r="N366" s="216">
        <v>0</v>
      </c>
      <c r="Q366" s="216" t="s">
        <v>1813</v>
      </c>
    </row>
    <row r="367" spans="1:17">
      <c r="A367" s="216" t="s">
        <v>3846</v>
      </c>
      <c r="B367" s="217" t="s">
        <v>2938</v>
      </c>
      <c r="C367" s="217" t="s">
        <v>3846</v>
      </c>
      <c r="D367" s="218">
        <v>45855</v>
      </c>
      <c r="E367" s="216">
        <v>23</v>
      </c>
      <c r="F367" s="216" t="s">
        <v>3847</v>
      </c>
      <c r="G367" s="216">
        <v>59020414</v>
      </c>
      <c r="I367" s="216">
        <v>47903157</v>
      </c>
      <c r="K367" s="216" t="s">
        <v>3848</v>
      </c>
      <c r="L367" s="216" t="s">
        <v>2934</v>
      </c>
      <c r="M367" s="216" t="s">
        <v>2935</v>
      </c>
      <c r="N367" s="216">
        <v>0</v>
      </c>
      <c r="Q367" s="216" t="s">
        <v>3846</v>
      </c>
    </row>
    <row r="368" spans="1:17">
      <c r="A368" s="216" t="s">
        <v>1979</v>
      </c>
      <c r="B368" s="217" t="s">
        <v>2938</v>
      </c>
      <c r="C368" s="217" t="s">
        <v>1979</v>
      </c>
      <c r="D368" s="218">
        <v>45856</v>
      </c>
      <c r="E368" s="216">
        <v>15</v>
      </c>
      <c r="F368" s="216" t="s">
        <v>3849</v>
      </c>
      <c r="G368" s="216">
        <v>41326537</v>
      </c>
      <c r="H368" s="216">
        <v>24201677</v>
      </c>
      <c r="I368" s="216">
        <v>42994401</v>
      </c>
      <c r="K368" s="216" t="s">
        <v>3850</v>
      </c>
      <c r="L368" s="216" t="s">
        <v>2934</v>
      </c>
      <c r="M368" s="216" t="s">
        <v>2937</v>
      </c>
      <c r="N368" s="216">
        <v>1</v>
      </c>
      <c r="Q368" s="216" t="s">
        <v>1979</v>
      </c>
    </row>
    <row r="369" spans="1:17">
      <c r="A369" s="216" t="s">
        <v>1421</v>
      </c>
      <c r="B369" s="217" t="s">
        <v>2938</v>
      </c>
      <c r="C369" s="217" t="s">
        <v>1421</v>
      </c>
      <c r="D369" s="218">
        <v>45856</v>
      </c>
      <c r="E369" s="216">
        <v>28</v>
      </c>
      <c r="F369" s="216" t="s">
        <v>272</v>
      </c>
      <c r="G369" s="216">
        <v>53181074</v>
      </c>
      <c r="H369" s="216">
        <v>23175760</v>
      </c>
      <c r="K369" s="216" t="s">
        <v>3851</v>
      </c>
      <c r="L369" s="216" t="s">
        <v>3090</v>
      </c>
      <c r="M369" s="216" t="s">
        <v>2937</v>
      </c>
      <c r="N369" s="216">
        <v>2</v>
      </c>
      <c r="Q369" s="216" t="s">
        <v>1421</v>
      </c>
    </row>
    <row r="370" spans="1:17">
      <c r="A370" s="216" t="s">
        <v>1455</v>
      </c>
      <c r="B370" s="217" t="s">
        <v>2938</v>
      </c>
      <c r="C370" s="217" t="s">
        <v>1455</v>
      </c>
      <c r="D370" s="218">
        <v>45852</v>
      </c>
      <c r="E370" s="216">
        <v>19</v>
      </c>
      <c r="F370" s="216" t="s">
        <v>3852</v>
      </c>
      <c r="G370" s="216">
        <v>55696080</v>
      </c>
      <c r="H370" s="216">
        <v>55696080</v>
      </c>
      <c r="I370" s="216">
        <v>51114169</v>
      </c>
      <c r="K370" s="216" t="s">
        <v>3853</v>
      </c>
      <c r="L370" s="216" t="s">
        <v>2934</v>
      </c>
      <c r="M370" s="216" t="s">
        <v>2935</v>
      </c>
      <c r="N370" s="216">
        <v>0</v>
      </c>
      <c r="Q370" s="216" t="s">
        <v>1455</v>
      </c>
    </row>
    <row r="371" spans="1:17">
      <c r="A371" s="216" t="s">
        <v>3854</v>
      </c>
      <c r="B371" s="217" t="s">
        <v>2938</v>
      </c>
      <c r="C371" s="217" t="s">
        <v>3854</v>
      </c>
      <c r="D371" s="218">
        <v>45856</v>
      </c>
      <c r="E371" s="216">
        <v>30</v>
      </c>
      <c r="F371" s="216" t="s">
        <v>3855</v>
      </c>
      <c r="G371" s="216">
        <v>30667590</v>
      </c>
      <c r="H371" s="216">
        <v>51228981</v>
      </c>
      <c r="I371" s="216">
        <v>66463395</v>
      </c>
      <c r="L371" s="216" t="s">
        <v>417</v>
      </c>
      <c r="M371" s="216" t="s">
        <v>2937</v>
      </c>
      <c r="N371" s="216">
        <v>3</v>
      </c>
      <c r="Q371" s="216" t="s">
        <v>3854</v>
      </c>
    </row>
    <row r="372" spans="1:17">
      <c r="A372" s="216" t="s">
        <v>3856</v>
      </c>
      <c r="B372" s="217" t="s">
        <v>2938</v>
      </c>
      <c r="C372" s="217" t="s">
        <v>3856</v>
      </c>
      <c r="D372" s="218">
        <v>45709</v>
      </c>
      <c r="E372" s="216">
        <v>30</v>
      </c>
      <c r="F372" s="216" t="s">
        <v>3857</v>
      </c>
      <c r="L372" s="216" t="s">
        <v>2934</v>
      </c>
      <c r="M372" s="216" t="s">
        <v>2937</v>
      </c>
      <c r="N372" s="216">
        <v>6</v>
      </c>
      <c r="Q372" s="216" t="s">
        <v>3856</v>
      </c>
    </row>
    <row r="373" spans="1:17">
      <c r="A373" s="216" t="s">
        <v>1441</v>
      </c>
      <c r="B373" s="217" t="s">
        <v>2938</v>
      </c>
      <c r="C373" s="217" t="s">
        <v>1441</v>
      </c>
      <c r="D373" s="218"/>
      <c r="F373" s="216" t="s">
        <v>3858</v>
      </c>
      <c r="G373" s="216">
        <v>59852637</v>
      </c>
      <c r="K373" s="216" t="s">
        <v>3859</v>
      </c>
      <c r="L373" s="216" t="s">
        <v>2934</v>
      </c>
      <c r="Q373" s="216" t="s">
        <v>1441</v>
      </c>
    </row>
    <row r="374" spans="1:17">
      <c r="A374" s="216" t="s">
        <v>3860</v>
      </c>
      <c r="B374" s="217" t="s">
        <v>2938</v>
      </c>
      <c r="C374" s="217" t="s">
        <v>3860</v>
      </c>
      <c r="D374" s="218"/>
      <c r="E374" s="216">
        <v>30</v>
      </c>
      <c r="F374" s="216" t="s">
        <v>3861</v>
      </c>
      <c r="G374" s="216" t="s">
        <v>3862</v>
      </c>
      <c r="K374" s="216" t="s">
        <v>3863</v>
      </c>
      <c r="L374" s="216" t="s">
        <v>2934</v>
      </c>
      <c r="M374" s="216" t="s">
        <v>2935</v>
      </c>
      <c r="N374" s="216">
        <v>0</v>
      </c>
      <c r="Q374" s="216" t="s">
        <v>3860</v>
      </c>
    </row>
    <row r="375" spans="1:17">
      <c r="A375" s="216" t="s">
        <v>1345</v>
      </c>
      <c r="B375" s="217" t="s">
        <v>2938</v>
      </c>
      <c r="C375" s="217" t="s">
        <v>1345</v>
      </c>
      <c r="D375" s="218">
        <v>45878</v>
      </c>
      <c r="E375" s="216">
        <v>14</v>
      </c>
      <c r="F375" s="216" t="s">
        <v>231</v>
      </c>
      <c r="G375" s="216" t="s">
        <v>3864</v>
      </c>
      <c r="H375" s="216">
        <v>54724344</v>
      </c>
      <c r="I375" s="216">
        <v>39647070</v>
      </c>
      <c r="K375" s="216" t="s">
        <v>3865</v>
      </c>
      <c r="L375" s="216" t="s">
        <v>2934</v>
      </c>
      <c r="M375" s="216" t="s">
        <v>2935</v>
      </c>
      <c r="N375" s="216">
        <v>0</v>
      </c>
      <c r="Q375" s="216" t="s">
        <v>1345</v>
      </c>
    </row>
    <row r="376" spans="1:17">
      <c r="A376" s="216" t="s">
        <v>1577</v>
      </c>
      <c r="B376" s="217" t="s">
        <v>2938</v>
      </c>
      <c r="C376" s="217" t="s">
        <v>1577</v>
      </c>
      <c r="D376" s="218">
        <v>45856</v>
      </c>
      <c r="E376" s="216">
        <v>27</v>
      </c>
      <c r="F376" s="216" t="s">
        <v>358</v>
      </c>
      <c r="G376" s="216">
        <v>30302969</v>
      </c>
      <c r="H376" s="216">
        <v>44844782</v>
      </c>
      <c r="K376" s="216" t="s">
        <v>3866</v>
      </c>
      <c r="L376" s="216" t="s">
        <v>2934</v>
      </c>
      <c r="M376" s="216" t="s">
        <v>2937</v>
      </c>
      <c r="N376" s="216">
        <v>2</v>
      </c>
      <c r="Q376" s="216" t="s">
        <v>1577</v>
      </c>
    </row>
    <row r="377" spans="1:17">
      <c r="A377" s="216" t="s">
        <v>3867</v>
      </c>
      <c r="B377" s="217" t="s">
        <v>2938</v>
      </c>
      <c r="C377" s="217" t="s">
        <v>3867</v>
      </c>
      <c r="D377" s="218">
        <v>45818</v>
      </c>
      <c r="E377" s="216">
        <v>30</v>
      </c>
      <c r="F377" s="216" t="s">
        <v>3868</v>
      </c>
      <c r="G377" s="216">
        <v>55897861</v>
      </c>
      <c r="H377" s="216">
        <v>66333264</v>
      </c>
      <c r="I377" s="216">
        <v>55614152</v>
      </c>
      <c r="K377" s="216" t="s">
        <v>3869</v>
      </c>
      <c r="L377" s="216" t="s">
        <v>2947</v>
      </c>
      <c r="M377" s="216" t="s">
        <v>2937</v>
      </c>
      <c r="N377" s="216">
        <v>9</v>
      </c>
      <c r="Q377" s="216" t="s">
        <v>3867</v>
      </c>
    </row>
    <row r="378" spans="1:17">
      <c r="A378" s="216" t="s">
        <v>1495</v>
      </c>
      <c r="B378" s="217" t="s">
        <v>2938</v>
      </c>
      <c r="C378" s="217" t="s">
        <v>1495</v>
      </c>
      <c r="D378" s="218">
        <v>45590</v>
      </c>
      <c r="E378" s="216">
        <v>30</v>
      </c>
      <c r="F378" s="216" t="s">
        <v>3870</v>
      </c>
      <c r="G378" s="216">
        <v>39952441</v>
      </c>
      <c r="H378" s="216">
        <v>24336904</v>
      </c>
      <c r="I378" s="216">
        <v>41160228</v>
      </c>
      <c r="J378" s="216">
        <v>35927377</v>
      </c>
      <c r="K378" s="216" t="s">
        <v>3871</v>
      </c>
      <c r="L378" s="216" t="s">
        <v>2947</v>
      </c>
      <c r="M378" s="216" t="s">
        <v>2937</v>
      </c>
      <c r="N378" s="216">
        <v>7</v>
      </c>
      <c r="Q378" s="216" t="s">
        <v>1495</v>
      </c>
    </row>
    <row r="379" spans="1:17">
      <c r="A379" s="216" t="s">
        <v>3872</v>
      </c>
      <c r="B379" s="217" t="s">
        <v>2938</v>
      </c>
      <c r="C379" s="217" t="s">
        <v>1403</v>
      </c>
      <c r="D379" s="218">
        <v>45820</v>
      </c>
      <c r="E379" s="216">
        <v>26</v>
      </c>
      <c r="F379" s="216" t="s">
        <v>3873</v>
      </c>
      <c r="G379" s="216" t="s">
        <v>3874</v>
      </c>
      <c r="H379" s="216">
        <v>25042700</v>
      </c>
      <c r="K379" s="216" t="s">
        <v>3875</v>
      </c>
      <c r="L379" s="216" t="s">
        <v>2996</v>
      </c>
      <c r="M379" s="216" t="s">
        <v>2935</v>
      </c>
      <c r="N379" s="216">
        <v>1</v>
      </c>
      <c r="Q379" s="216" t="s">
        <v>1403</v>
      </c>
    </row>
    <row r="380" spans="1:17">
      <c r="A380" s="216" t="s">
        <v>1359</v>
      </c>
      <c r="B380" s="217" t="s">
        <v>2938</v>
      </c>
      <c r="C380" s="217" t="s">
        <v>1359</v>
      </c>
      <c r="D380" s="218">
        <v>45863</v>
      </c>
      <c r="E380" s="216">
        <v>30</v>
      </c>
      <c r="F380" s="216" t="s">
        <v>3876</v>
      </c>
      <c r="G380" s="216">
        <v>55580520</v>
      </c>
      <c r="K380" s="216" t="s">
        <v>3877</v>
      </c>
      <c r="L380" s="216" t="s">
        <v>2934</v>
      </c>
      <c r="M380" s="216" t="s">
        <v>2935</v>
      </c>
      <c r="N380" s="216">
        <v>0</v>
      </c>
      <c r="Q380" s="216" t="s">
        <v>1359</v>
      </c>
    </row>
    <row r="381" spans="1:17">
      <c r="A381" s="216" t="s">
        <v>3878</v>
      </c>
      <c r="B381" s="217" t="s">
        <v>2938</v>
      </c>
      <c r="C381" s="217" t="s">
        <v>3878</v>
      </c>
      <c r="D381" s="218">
        <v>45882</v>
      </c>
      <c r="E381" s="216">
        <v>18</v>
      </c>
      <c r="F381" s="216" t="s">
        <v>3879</v>
      </c>
      <c r="G381" s="216">
        <v>42705203</v>
      </c>
      <c r="H381" s="216">
        <v>35662734</v>
      </c>
      <c r="I381" s="216">
        <v>25079988</v>
      </c>
      <c r="J381" s="216">
        <v>57224363</v>
      </c>
      <c r="K381" s="216" t="s">
        <v>3880</v>
      </c>
      <c r="L381" s="216" t="s">
        <v>2934</v>
      </c>
      <c r="M381" s="216" t="s">
        <v>2935</v>
      </c>
      <c r="N381" s="216">
        <v>0</v>
      </c>
      <c r="Q381" s="216" t="s">
        <v>3878</v>
      </c>
    </row>
    <row r="382" spans="1:17">
      <c r="A382" s="216" t="s">
        <v>2474</v>
      </c>
      <c r="B382" s="217" t="s">
        <v>2938</v>
      </c>
      <c r="C382" s="217" t="s">
        <v>2474</v>
      </c>
      <c r="D382" s="218">
        <v>45853</v>
      </c>
      <c r="E382" s="216">
        <v>1</v>
      </c>
      <c r="F382" s="216" t="s">
        <v>3881</v>
      </c>
      <c r="G382" s="216">
        <v>31429502</v>
      </c>
      <c r="H382" s="216">
        <v>31429502</v>
      </c>
      <c r="I382" s="216">
        <v>30300495</v>
      </c>
      <c r="K382" s="216" t="s">
        <v>3882</v>
      </c>
      <c r="L382" s="216" t="s">
        <v>2934</v>
      </c>
      <c r="M382" s="216" t="s">
        <v>2937</v>
      </c>
      <c r="N382" s="216">
        <v>1</v>
      </c>
      <c r="Q382" s="216" t="s">
        <v>2474</v>
      </c>
    </row>
    <row r="383" spans="1:17">
      <c r="A383" s="216" t="s">
        <v>3883</v>
      </c>
      <c r="B383" s="217" t="s">
        <v>2938</v>
      </c>
      <c r="C383" s="217" t="s">
        <v>3883</v>
      </c>
      <c r="D383" s="218">
        <v>45868</v>
      </c>
      <c r="E383" s="216">
        <v>4</v>
      </c>
      <c r="F383" s="216" t="s">
        <v>3884</v>
      </c>
      <c r="G383" s="216">
        <v>44562185</v>
      </c>
      <c r="H383" s="216">
        <v>44562185</v>
      </c>
      <c r="K383" s="216" t="s">
        <v>3885</v>
      </c>
      <c r="L383" s="216" t="s">
        <v>2996</v>
      </c>
      <c r="M383" s="216" t="s">
        <v>2935</v>
      </c>
      <c r="N383" s="216">
        <v>0</v>
      </c>
      <c r="Q383" s="216" t="s">
        <v>3883</v>
      </c>
    </row>
    <row r="384" spans="1:17">
      <c r="A384" s="216" t="s">
        <v>3886</v>
      </c>
      <c r="B384" s="217" t="s">
        <v>2938</v>
      </c>
      <c r="C384" s="217" t="s">
        <v>3886</v>
      </c>
      <c r="D384" s="218">
        <v>45853</v>
      </c>
      <c r="E384" s="216">
        <v>7</v>
      </c>
      <c r="F384" s="216" t="s">
        <v>3887</v>
      </c>
      <c r="G384" s="216">
        <v>55105971</v>
      </c>
      <c r="H384" s="216">
        <v>55105971</v>
      </c>
      <c r="I384" s="216">
        <v>33023010</v>
      </c>
      <c r="K384" s="216" t="s">
        <v>3888</v>
      </c>
      <c r="L384" s="216" t="s">
        <v>2934</v>
      </c>
      <c r="M384" s="216" t="s">
        <v>2937</v>
      </c>
      <c r="N384" s="216">
        <v>1</v>
      </c>
      <c r="Q384" s="216" t="s">
        <v>3886</v>
      </c>
    </row>
    <row r="385" spans="1:17">
      <c r="A385" s="216" t="s">
        <v>1331</v>
      </c>
      <c r="B385" s="217" t="s">
        <v>2938</v>
      </c>
      <c r="C385" s="217" t="s">
        <v>1331</v>
      </c>
      <c r="D385" s="218">
        <v>45744</v>
      </c>
      <c r="E385" s="216">
        <v>28</v>
      </c>
      <c r="F385" s="216" t="s">
        <v>3889</v>
      </c>
      <c r="G385" s="216">
        <v>49752275</v>
      </c>
      <c r="K385" s="216" t="s">
        <v>3890</v>
      </c>
      <c r="L385" s="216" t="s">
        <v>2934</v>
      </c>
      <c r="M385" s="216" t="s">
        <v>2937</v>
      </c>
      <c r="N385" s="216">
        <v>5</v>
      </c>
      <c r="Q385" s="216" t="s">
        <v>1331</v>
      </c>
    </row>
    <row r="386" spans="1:17">
      <c r="A386" s="216" t="s">
        <v>3891</v>
      </c>
      <c r="B386" s="217" t="s">
        <v>2938</v>
      </c>
      <c r="C386" s="217" t="s">
        <v>3891</v>
      </c>
      <c r="D386" s="218"/>
      <c r="E386" s="216">
        <v>25</v>
      </c>
      <c r="F386" s="216" t="s">
        <v>3892</v>
      </c>
      <c r="G386" s="216">
        <v>31000150</v>
      </c>
      <c r="I386" s="216">
        <v>30300214</v>
      </c>
      <c r="K386" s="216" t="s">
        <v>3893</v>
      </c>
      <c r="L386" s="216" t="s">
        <v>2934</v>
      </c>
      <c r="M386" s="216" t="s">
        <v>2935</v>
      </c>
      <c r="N386" s="216">
        <v>0</v>
      </c>
      <c r="Q386" s="216" t="s">
        <v>3891</v>
      </c>
    </row>
    <row r="387" spans="1:17">
      <c r="A387" s="216" t="s">
        <v>2099</v>
      </c>
      <c r="B387" s="217" t="s">
        <v>2938</v>
      </c>
      <c r="C387" s="217" t="s">
        <v>2099</v>
      </c>
      <c r="D387" s="218">
        <v>45879</v>
      </c>
      <c r="E387" s="216">
        <v>15</v>
      </c>
      <c r="F387" s="216" t="s">
        <v>685</v>
      </c>
      <c r="G387" s="216">
        <v>30303535</v>
      </c>
      <c r="H387" s="216">
        <v>30303535</v>
      </c>
      <c r="I387" s="216">
        <v>41554360</v>
      </c>
      <c r="K387" s="216" t="s">
        <v>3894</v>
      </c>
      <c r="L387" s="216" t="s">
        <v>2934</v>
      </c>
      <c r="M387" s="216" t="s">
        <v>2935</v>
      </c>
      <c r="N387" s="216">
        <v>0</v>
      </c>
      <c r="Q387" s="216" t="s">
        <v>2099</v>
      </c>
    </row>
    <row r="388" spans="1:17">
      <c r="A388" s="216" t="s">
        <v>1375</v>
      </c>
      <c r="B388" s="217" t="s">
        <v>2938</v>
      </c>
      <c r="C388" s="217" t="s">
        <v>1375</v>
      </c>
      <c r="D388" s="218"/>
      <c r="F388" s="216" t="s">
        <v>3895</v>
      </c>
      <c r="G388" s="216">
        <v>59685420</v>
      </c>
      <c r="H388" s="216">
        <v>79512947</v>
      </c>
      <c r="I388" s="216">
        <v>41854672</v>
      </c>
      <c r="K388" s="216" t="s">
        <v>3896</v>
      </c>
      <c r="L388" s="216" t="s">
        <v>2934</v>
      </c>
      <c r="M388" s="216" t="s">
        <v>2935</v>
      </c>
      <c r="N388" s="216">
        <v>0</v>
      </c>
      <c r="Q388" s="216" t="s">
        <v>1375</v>
      </c>
    </row>
    <row r="389" spans="1:17">
      <c r="A389" s="216" t="s">
        <v>3897</v>
      </c>
      <c r="B389" s="217" t="s">
        <v>2938</v>
      </c>
      <c r="C389" s="217" t="s">
        <v>3897</v>
      </c>
      <c r="D389" s="218">
        <v>45636</v>
      </c>
      <c r="E389" s="216">
        <v>30</v>
      </c>
      <c r="F389" s="216" t="s">
        <v>3898</v>
      </c>
      <c r="I389" s="216">
        <v>47544550</v>
      </c>
      <c r="K389" s="216" t="s">
        <v>3899</v>
      </c>
      <c r="L389" s="216" t="s">
        <v>417</v>
      </c>
      <c r="M389" s="216" t="s">
        <v>2937</v>
      </c>
      <c r="N389" s="216">
        <v>80</v>
      </c>
      <c r="Q389" s="216" t="s">
        <v>3897</v>
      </c>
    </row>
    <row r="390" spans="1:17">
      <c r="A390" s="216" t="s">
        <v>3900</v>
      </c>
      <c r="B390" s="217" t="s">
        <v>2938</v>
      </c>
      <c r="C390" s="217" t="s">
        <v>3900</v>
      </c>
      <c r="D390" s="218">
        <v>45569</v>
      </c>
      <c r="E390" s="216">
        <v>30</v>
      </c>
      <c r="F390" s="216" t="s">
        <v>3901</v>
      </c>
      <c r="G390" s="216">
        <v>30081387</v>
      </c>
      <c r="H390" s="216">
        <v>30081387</v>
      </c>
      <c r="I390" s="216">
        <v>66431141</v>
      </c>
      <c r="K390" s="216" t="s">
        <v>3902</v>
      </c>
      <c r="L390" s="216" t="s">
        <v>417</v>
      </c>
      <c r="M390" s="216" t="s">
        <v>2937</v>
      </c>
      <c r="N390" s="216">
        <v>27</v>
      </c>
      <c r="Q390" s="216" t="s">
        <v>3900</v>
      </c>
    </row>
    <row r="391" spans="1:17">
      <c r="A391" s="216" t="s">
        <v>1485</v>
      </c>
      <c r="B391" s="217" t="s">
        <v>2938</v>
      </c>
      <c r="C391" s="217" t="s">
        <v>1485</v>
      </c>
      <c r="D391" s="218">
        <v>45862</v>
      </c>
      <c r="E391" s="216">
        <v>29</v>
      </c>
      <c r="F391" s="216" t="s">
        <v>3903</v>
      </c>
      <c r="G391" s="216">
        <v>37726363</v>
      </c>
      <c r="H391" s="216">
        <v>23099360</v>
      </c>
      <c r="I391" s="216">
        <v>42205388</v>
      </c>
      <c r="K391" s="216" t="s">
        <v>3904</v>
      </c>
      <c r="L391" s="216" t="s">
        <v>2934</v>
      </c>
      <c r="M391" s="216" t="s">
        <v>2935</v>
      </c>
      <c r="N391" s="216">
        <v>0</v>
      </c>
      <c r="Q391" s="216" t="s">
        <v>1485</v>
      </c>
    </row>
    <row r="392" spans="1:17">
      <c r="A392" s="216" t="s">
        <v>3905</v>
      </c>
      <c r="B392" s="217" t="s">
        <v>2938</v>
      </c>
      <c r="C392" s="217" t="s">
        <v>3905</v>
      </c>
      <c r="D392" s="218">
        <v>45856</v>
      </c>
      <c r="E392" s="216">
        <v>3</v>
      </c>
      <c r="F392" s="216" t="s">
        <v>3612</v>
      </c>
      <c r="G392" s="216">
        <v>50651954</v>
      </c>
      <c r="H392" s="216">
        <v>58653488</v>
      </c>
      <c r="K392" s="216" t="s">
        <v>3613</v>
      </c>
      <c r="L392" s="216" t="s">
        <v>2934</v>
      </c>
      <c r="M392" s="216" t="s">
        <v>2937</v>
      </c>
      <c r="N392" s="216">
        <v>1</v>
      </c>
      <c r="Q392" s="216" t="s">
        <v>3905</v>
      </c>
    </row>
    <row r="393" spans="1:17">
      <c r="A393" s="216" t="s">
        <v>1479</v>
      </c>
      <c r="B393" s="217" t="s">
        <v>2938</v>
      </c>
      <c r="C393" s="217" t="s">
        <v>1479</v>
      </c>
      <c r="D393" s="218">
        <v>45856</v>
      </c>
      <c r="E393" s="216">
        <v>29</v>
      </c>
      <c r="F393" s="216" t="s">
        <v>3906</v>
      </c>
      <c r="G393" s="216">
        <v>31897446</v>
      </c>
      <c r="H393" s="216">
        <v>24847612</v>
      </c>
      <c r="I393" s="216">
        <v>30312298</v>
      </c>
      <c r="K393" s="216" t="s">
        <v>3907</v>
      </c>
      <c r="L393" s="216" t="s">
        <v>2947</v>
      </c>
      <c r="M393" s="216" t="s">
        <v>2937</v>
      </c>
      <c r="N393" s="216">
        <v>9</v>
      </c>
      <c r="Q393" s="216" t="s">
        <v>1479</v>
      </c>
    </row>
    <row r="394" spans="1:17">
      <c r="A394" s="216" t="s">
        <v>3908</v>
      </c>
      <c r="B394" s="217" t="s">
        <v>2938</v>
      </c>
      <c r="C394" s="217" t="s">
        <v>3908</v>
      </c>
      <c r="D394" s="218"/>
      <c r="F394" s="216" t="s">
        <v>3909</v>
      </c>
      <c r="G394" s="216">
        <v>42150888</v>
      </c>
      <c r="H394" s="216">
        <v>66310602</v>
      </c>
      <c r="I394" s="216">
        <v>42646395</v>
      </c>
      <c r="K394" s="216" t="s">
        <v>3910</v>
      </c>
      <c r="L394" s="216" t="s">
        <v>2934</v>
      </c>
      <c r="M394" s="216" t="s">
        <v>2935</v>
      </c>
      <c r="N394" s="216">
        <v>0</v>
      </c>
      <c r="Q394" s="216" t="s">
        <v>3908</v>
      </c>
    </row>
    <row r="395" spans="1:17">
      <c r="A395" s="216" t="s">
        <v>1475</v>
      </c>
      <c r="B395" s="217" t="s">
        <v>2938</v>
      </c>
      <c r="C395" s="217" t="s">
        <v>1475</v>
      </c>
      <c r="D395" s="218">
        <v>45863</v>
      </c>
      <c r="E395" s="216">
        <v>31</v>
      </c>
      <c r="F395" s="216" t="s">
        <v>299</v>
      </c>
      <c r="G395" s="216">
        <v>53234743</v>
      </c>
      <c r="H395" s="216">
        <v>24722146</v>
      </c>
      <c r="I395" s="216">
        <v>41223615</v>
      </c>
      <c r="K395" s="216" t="s">
        <v>3911</v>
      </c>
      <c r="L395" s="216" t="s">
        <v>2934</v>
      </c>
      <c r="M395" s="216" t="s">
        <v>2935</v>
      </c>
      <c r="N395" s="216">
        <v>0</v>
      </c>
      <c r="Q395" s="216" t="s">
        <v>1475</v>
      </c>
    </row>
    <row r="396" spans="1:17">
      <c r="A396" s="216" t="s">
        <v>1481</v>
      </c>
      <c r="B396" s="217" t="s">
        <v>2938</v>
      </c>
      <c r="C396" s="217" t="s">
        <v>1481</v>
      </c>
      <c r="D396" s="218">
        <v>45577</v>
      </c>
      <c r="E396" s="216">
        <v>29</v>
      </c>
      <c r="F396" s="216" t="s">
        <v>3912</v>
      </c>
      <c r="G396" s="216">
        <v>57399725</v>
      </c>
      <c r="K396" s="216" t="s">
        <v>3913</v>
      </c>
      <c r="L396" s="216" t="s">
        <v>417</v>
      </c>
      <c r="M396" s="216" t="s">
        <v>2937</v>
      </c>
      <c r="N396" s="216">
        <v>11</v>
      </c>
      <c r="Q396" s="216" t="s">
        <v>1481</v>
      </c>
    </row>
    <row r="397" spans="1:17">
      <c r="A397" s="216" t="s">
        <v>1795</v>
      </c>
      <c r="B397" s="217" t="s">
        <v>2938</v>
      </c>
      <c r="C397" s="217" t="s">
        <v>1795</v>
      </c>
      <c r="D397" s="218">
        <v>45840</v>
      </c>
      <c r="E397" s="216">
        <v>7</v>
      </c>
      <c r="F397" s="216" t="s">
        <v>3914</v>
      </c>
      <c r="G397" s="216" t="s">
        <v>3915</v>
      </c>
      <c r="H397" s="216">
        <v>55891951</v>
      </c>
      <c r="I397" s="216">
        <v>52613657</v>
      </c>
      <c r="J397" s="216">
        <v>40329798</v>
      </c>
      <c r="K397" s="216" t="s">
        <v>3916</v>
      </c>
      <c r="L397" s="216" t="s">
        <v>2934</v>
      </c>
      <c r="M397" s="216" t="s">
        <v>2935</v>
      </c>
      <c r="N397" s="216">
        <v>0</v>
      </c>
      <c r="Q397" s="216" t="s">
        <v>1795</v>
      </c>
    </row>
    <row r="398" spans="1:17">
      <c r="A398" s="216" t="s">
        <v>3917</v>
      </c>
      <c r="B398" s="217" t="s">
        <v>2938</v>
      </c>
      <c r="C398" s="217" t="s">
        <v>3917</v>
      </c>
      <c r="D398" s="218"/>
      <c r="E398" s="216">
        <v>30</v>
      </c>
      <c r="F398" s="216" t="s">
        <v>3918</v>
      </c>
      <c r="G398" s="216">
        <v>39987627</v>
      </c>
      <c r="H398" s="216">
        <v>39987627</v>
      </c>
      <c r="K398" s="216" t="s">
        <v>3919</v>
      </c>
      <c r="L398" s="216" t="s">
        <v>2934</v>
      </c>
      <c r="M398" s="216" t="s">
        <v>2937</v>
      </c>
      <c r="N398" s="216">
        <v>4</v>
      </c>
      <c r="Q398" s="216" t="s">
        <v>3917</v>
      </c>
    </row>
    <row r="399" spans="1:17">
      <c r="A399" s="216" t="s">
        <v>3920</v>
      </c>
      <c r="B399" s="217" t="s">
        <v>2938</v>
      </c>
      <c r="C399" s="217" t="s">
        <v>3920</v>
      </c>
      <c r="D399" s="218"/>
      <c r="E399" s="216">
        <v>17</v>
      </c>
      <c r="F399" s="216" t="s">
        <v>3921</v>
      </c>
      <c r="G399" s="216">
        <v>54343962</v>
      </c>
      <c r="K399" s="216" t="s">
        <v>3922</v>
      </c>
      <c r="L399" s="216" t="s">
        <v>2934</v>
      </c>
      <c r="M399" s="216" t="s">
        <v>2935</v>
      </c>
      <c r="N399" s="216">
        <v>0</v>
      </c>
      <c r="Q399" s="216" t="s">
        <v>3920</v>
      </c>
    </row>
    <row r="400" spans="1:17">
      <c r="A400" s="216" t="s">
        <v>1799</v>
      </c>
      <c r="B400" s="217" t="s">
        <v>2938</v>
      </c>
      <c r="C400" s="217" t="s">
        <v>1799</v>
      </c>
      <c r="D400" s="218">
        <v>45856</v>
      </c>
      <c r="E400" s="216">
        <v>9</v>
      </c>
      <c r="F400" s="216" t="s">
        <v>3923</v>
      </c>
      <c r="G400" s="216">
        <v>50187966</v>
      </c>
      <c r="H400" s="216">
        <v>50187966</v>
      </c>
      <c r="I400" s="216">
        <v>46829626</v>
      </c>
      <c r="K400" s="216" t="s">
        <v>3924</v>
      </c>
      <c r="L400" s="216" t="s">
        <v>2934</v>
      </c>
      <c r="M400" s="216" t="s">
        <v>3091</v>
      </c>
      <c r="N400" s="216">
        <v>1</v>
      </c>
      <c r="Q400" s="216" t="s">
        <v>1799</v>
      </c>
    </row>
    <row r="401" spans="1:17">
      <c r="A401" s="216" t="s">
        <v>3925</v>
      </c>
      <c r="B401" s="217" t="s">
        <v>2938</v>
      </c>
      <c r="C401" s="217" t="s">
        <v>1815</v>
      </c>
      <c r="D401" s="218">
        <v>45849</v>
      </c>
      <c r="E401" s="216">
        <v>16</v>
      </c>
      <c r="F401" s="216" t="s">
        <v>543</v>
      </c>
      <c r="G401" s="216">
        <v>58288611</v>
      </c>
      <c r="H401" s="216">
        <v>59041795</v>
      </c>
      <c r="I401" s="216">
        <v>56625919</v>
      </c>
      <c r="K401" s="216" t="s">
        <v>3926</v>
      </c>
      <c r="L401" s="216" t="s">
        <v>2934</v>
      </c>
      <c r="M401" s="216" t="s">
        <v>2935</v>
      </c>
      <c r="N401" s="216">
        <v>0</v>
      </c>
      <c r="Q401" s="216" t="s">
        <v>1815</v>
      </c>
    </row>
    <row r="402" spans="1:17">
      <c r="A402" s="216" t="s">
        <v>3927</v>
      </c>
      <c r="B402" s="217" t="s">
        <v>2938</v>
      </c>
      <c r="C402" s="217" t="s">
        <v>1819</v>
      </c>
      <c r="D402" s="218">
        <v>45856</v>
      </c>
      <c r="E402" s="216">
        <v>14</v>
      </c>
      <c r="F402" s="216" t="s">
        <v>3928</v>
      </c>
      <c r="G402" s="216">
        <v>42205015</v>
      </c>
      <c r="H402" s="216">
        <v>42203755</v>
      </c>
      <c r="J402" s="216">
        <v>42152417</v>
      </c>
      <c r="K402" s="216" t="s">
        <v>3929</v>
      </c>
      <c r="L402" s="216" t="s">
        <v>2934</v>
      </c>
      <c r="M402" s="216" t="s">
        <v>2937</v>
      </c>
      <c r="N402" s="216">
        <v>2</v>
      </c>
      <c r="Q402" s="216" t="s">
        <v>1819</v>
      </c>
    </row>
    <row r="403" spans="1:17">
      <c r="A403" s="216" t="s">
        <v>1823</v>
      </c>
      <c r="B403" s="217" t="s">
        <v>2938</v>
      </c>
      <c r="C403" s="217" t="s">
        <v>1823</v>
      </c>
      <c r="D403" s="218">
        <v>45850</v>
      </c>
      <c r="E403" s="216">
        <v>17</v>
      </c>
      <c r="F403" s="216" t="s">
        <v>3930</v>
      </c>
      <c r="G403" s="216">
        <v>56301556</v>
      </c>
      <c r="H403" s="216">
        <v>66352652</v>
      </c>
      <c r="K403" s="216" t="s">
        <v>3931</v>
      </c>
      <c r="L403" s="216" t="s">
        <v>2934</v>
      </c>
      <c r="M403" s="216" t="s">
        <v>2935</v>
      </c>
      <c r="N403" s="216">
        <v>0</v>
      </c>
      <c r="Q403" s="216" t="s">
        <v>1823</v>
      </c>
    </row>
    <row r="404" spans="1:17">
      <c r="A404" s="216" t="s">
        <v>1789</v>
      </c>
      <c r="B404" s="217" t="s">
        <v>2938</v>
      </c>
      <c r="C404" s="217" t="s">
        <v>1789</v>
      </c>
      <c r="D404" s="218">
        <v>45636</v>
      </c>
      <c r="E404" s="216">
        <v>16</v>
      </c>
      <c r="F404" s="216" t="s">
        <v>3932</v>
      </c>
      <c r="G404" s="216">
        <v>39024666</v>
      </c>
      <c r="H404" s="216">
        <v>53174193</v>
      </c>
      <c r="I404" s="216">
        <v>53174193</v>
      </c>
      <c r="K404" s="216" t="s">
        <v>3933</v>
      </c>
      <c r="L404" s="216" t="s">
        <v>417</v>
      </c>
      <c r="M404" s="216" t="s">
        <v>2937</v>
      </c>
      <c r="N404" s="216">
        <v>0</v>
      </c>
      <c r="Q404" s="216" t="s">
        <v>1789</v>
      </c>
    </row>
    <row r="405" spans="1:17">
      <c r="A405" s="216" t="s">
        <v>1821</v>
      </c>
      <c r="B405" s="217" t="s">
        <v>2938</v>
      </c>
      <c r="C405" s="217" t="s">
        <v>1821</v>
      </c>
      <c r="D405" s="218"/>
      <c r="F405" s="216" t="s">
        <v>3934</v>
      </c>
      <c r="G405" s="216">
        <v>40633925</v>
      </c>
      <c r="H405" s="216">
        <v>40633925</v>
      </c>
      <c r="I405" s="216">
        <v>58093363</v>
      </c>
      <c r="K405" s="216" t="s">
        <v>3935</v>
      </c>
      <c r="L405" s="216" t="s">
        <v>2934</v>
      </c>
      <c r="M405" s="216" t="s">
        <v>2935</v>
      </c>
      <c r="N405" s="216">
        <v>0</v>
      </c>
      <c r="Q405" s="216" t="s">
        <v>1821</v>
      </c>
    </row>
    <row r="406" spans="1:17">
      <c r="A406" s="216" t="s">
        <v>3936</v>
      </c>
      <c r="B406" s="217" t="s">
        <v>2938</v>
      </c>
      <c r="C406" s="217" t="s">
        <v>3936</v>
      </c>
      <c r="D406" s="218"/>
      <c r="F406" s="216" t="s">
        <v>3782</v>
      </c>
      <c r="G406" s="216">
        <v>32787074</v>
      </c>
      <c r="H406" s="216">
        <v>22230000</v>
      </c>
      <c r="I406" s="216">
        <v>40011267</v>
      </c>
      <c r="K406" s="216" t="s">
        <v>3783</v>
      </c>
      <c r="L406" s="216" t="s">
        <v>2934</v>
      </c>
      <c r="M406" s="216" t="s">
        <v>2935</v>
      </c>
      <c r="Q406" s="216" t="s">
        <v>3936</v>
      </c>
    </row>
    <row r="407" spans="1:17">
      <c r="A407" s="216" t="s">
        <v>1793</v>
      </c>
      <c r="B407" s="217" t="s">
        <v>2938</v>
      </c>
      <c r="C407" s="217" t="s">
        <v>1793</v>
      </c>
      <c r="D407" s="218">
        <v>45863</v>
      </c>
      <c r="E407" s="216">
        <v>30</v>
      </c>
      <c r="F407" s="216" t="s">
        <v>532</v>
      </c>
      <c r="G407" s="216">
        <v>39610199</v>
      </c>
      <c r="H407" s="216">
        <v>35044644</v>
      </c>
      <c r="I407" s="216">
        <v>37672350</v>
      </c>
      <c r="K407" s="216" t="s">
        <v>3937</v>
      </c>
      <c r="L407" s="216" t="s">
        <v>2934</v>
      </c>
      <c r="M407" s="216" t="s">
        <v>2935</v>
      </c>
      <c r="N407" s="216">
        <v>0</v>
      </c>
      <c r="Q407" s="216" t="s">
        <v>1793</v>
      </c>
    </row>
    <row r="408" spans="1:17" ht="38.25">
      <c r="A408" s="216" t="s">
        <v>1833</v>
      </c>
      <c r="B408" s="217" t="s">
        <v>2938</v>
      </c>
      <c r="C408" s="217" t="s">
        <v>1833</v>
      </c>
      <c r="D408" s="218">
        <v>45863</v>
      </c>
      <c r="E408" s="216">
        <v>30</v>
      </c>
      <c r="F408" s="216" t="s">
        <v>3938</v>
      </c>
      <c r="G408" s="216">
        <v>30262645</v>
      </c>
      <c r="H408" s="216">
        <v>57031138</v>
      </c>
      <c r="I408" s="216">
        <v>57031138</v>
      </c>
      <c r="K408" s="219" t="s">
        <v>3939</v>
      </c>
      <c r="L408" s="216" t="s">
        <v>2934</v>
      </c>
      <c r="M408" s="216" t="s">
        <v>2935</v>
      </c>
      <c r="N408" s="216">
        <v>0</v>
      </c>
      <c r="Q408" s="216" t="s">
        <v>1833</v>
      </c>
    </row>
    <row r="409" spans="1:17">
      <c r="A409" s="216" t="s">
        <v>1847</v>
      </c>
      <c r="B409" s="217" t="s">
        <v>2938</v>
      </c>
      <c r="C409" s="217" t="s">
        <v>1847</v>
      </c>
      <c r="D409" s="218">
        <v>45854</v>
      </c>
      <c r="E409" s="216">
        <v>15</v>
      </c>
      <c r="F409" s="216" t="s">
        <v>3940</v>
      </c>
      <c r="G409" s="216" t="s">
        <v>3941</v>
      </c>
      <c r="H409" s="216">
        <v>41468088</v>
      </c>
      <c r="I409" s="216">
        <v>54274632</v>
      </c>
      <c r="K409" s="216" t="s">
        <v>3942</v>
      </c>
      <c r="L409" s="216" t="s">
        <v>2934</v>
      </c>
      <c r="M409" s="216" t="s">
        <v>2937</v>
      </c>
      <c r="N409" s="216">
        <v>0</v>
      </c>
      <c r="Q409" s="216" t="s">
        <v>1847</v>
      </c>
    </row>
    <row r="410" spans="1:17">
      <c r="A410" s="216" t="s">
        <v>1831</v>
      </c>
      <c r="B410" s="217" t="s">
        <v>2938</v>
      </c>
      <c r="C410" s="217" t="s">
        <v>1831</v>
      </c>
      <c r="D410" s="218">
        <v>45879</v>
      </c>
      <c r="E410" s="216">
        <v>15</v>
      </c>
      <c r="F410" s="216" t="s">
        <v>551</v>
      </c>
      <c r="G410" s="216">
        <v>39909954</v>
      </c>
      <c r="I410" s="216">
        <v>56228522</v>
      </c>
      <c r="K410" s="216" t="s">
        <v>3943</v>
      </c>
      <c r="L410" s="216" t="s">
        <v>2934</v>
      </c>
      <c r="M410" s="216" t="s">
        <v>2935</v>
      </c>
      <c r="N410" s="216">
        <v>0</v>
      </c>
      <c r="Q410" s="216" t="s">
        <v>1831</v>
      </c>
    </row>
    <row r="411" spans="1:17" ht="25.5">
      <c r="A411" s="216" t="s">
        <v>1829</v>
      </c>
      <c r="B411" s="217" t="s">
        <v>2938</v>
      </c>
      <c r="C411" s="217" t="s">
        <v>1829</v>
      </c>
      <c r="D411" s="218">
        <v>45777</v>
      </c>
      <c r="E411" s="216">
        <v>15</v>
      </c>
      <c r="F411" s="216" t="s">
        <v>3944</v>
      </c>
      <c r="G411" s="216">
        <v>37590955</v>
      </c>
      <c r="H411" s="216">
        <v>36229067</v>
      </c>
      <c r="I411" s="216">
        <v>36229067</v>
      </c>
      <c r="K411" s="219" t="s">
        <v>3945</v>
      </c>
      <c r="L411" s="216" t="s">
        <v>2947</v>
      </c>
      <c r="M411" s="216" t="s">
        <v>2937</v>
      </c>
      <c r="N411" s="216">
        <v>4</v>
      </c>
      <c r="Q411" s="216" t="s">
        <v>1829</v>
      </c>
    </row>
    <row r="412" spans="1:17">
      <c r="A412" s="216" t="s">
        <v>1861</v>
      </c>
      <c r="B412" s="217" t="s">
        <v>2938</v>
      </c>
      <c r="C412" s="217" t="s">
        <v>1861</v>
      </c>
      <c r="D412" s="218">
        <v>45880</v>
      </c>
      <c r="E412" s="216">
        <v>16</v>
      </c>
      <c r="F412" s="216" t="s">
        <v>566</v>
      </c>
      <c r="G412" s="216" t="s">
        <v>3946</v>
      </c>
      <c r="H412" s="216">
        <v>31027956</v>
      </c>
      <c r="I412" s="216">
        <v>39935399</v>
      </c>
      <c r="K412" s="216" t="s">
        <v>3947</v>
      </c>
      <c r="L412" s="216" t="s">
        <v>2934</v>
      </c>
      <c r="M412" s="216" t="s">
        <v>2935</v>
      </c>
      <c r="N412" s="216">
        <v>0</v>
      </c>
      <c r="Q412" s="216" t="s">
        <v>1861</v>
      </c>
    </row>
    <row r="413" spans="1:17">
      <c r="A413" s="216" t="s">
        <v>1807</v>
      </c>
      <c r="B413" s="217" t="s">
        <v>2938</v>
      </c>
      <c r="C413" s="217" t="s">
        <v>1807</v>
      </c>
      <c r="D413" s="218"/>
      <c r="E413" s="216">
        <v>14</v>
      </c>
      <c r="F413" s="216" t="s">
        <v>3948</v>
      </c>
      <c r="G413" s="216">
        <v>59783777</v>
      </c>
      <c r="H413" s="216">
        <v>59783777</v>
      </c>
      <c r="I413" s="216">
        <v>38891129</v>
      </c>
      <c r="K413" s="216" t="s">
        <v>3949</v>
      </c>
      <c r="L413" s="216" t="s">
        <v>2934</v>
      </c>
      <c r="M413" s="216" t="s">
        <v>2935</v>
      </c>
      <c r="N413" s="216">
        <v>0</v>
      </c>
      <c r="Q413" s="216" t="s">
        <v>1807</v>
      </c>
    </row>
    <row r="414" spans="1:17">
      <c r="A414" s="216" t="s">
        <v>1845</v>
      </c>
      <c r="B414" s="217" t="s">
        <v>2938</v>
      </c>
      <c r="C414" s="217" t="s">
        <v>1845</v>
      </c>
      <c r="D414" s="218">
        <v>45847</v>
      </c>
      <c r="E414" s="216">
        <v>14</v>
      </c>
      <c r="F414" s="216" t="s">
        <v>558</v>
      </c>
      <c r="G414" s="216">
        <v>40023887</v>
      </c>
      <c r="H414" s="216">
        <v>40023887</v>
      </c>
      <c r="I414" s="216">
        <v>30265999</v>
      </c>
      <c r="K414" s="216" t="s">
        <v>3950</v>
      </c>
      <c r="L414" s="216" t="s">
        <v>2934</v>
      </c>
      <c r="M414" s="216" t="s">
        <v>2935</v>
      </c>
      <c r="N414" s="216">
        <v>0</v>
      </c>
      <c r="Q414" s="216" t="s">
        <v>1845</v>
      </c>
    </row>
    <row r="415" spans="1:17">
      <c r="A415" s="216" t="s">
        <v>3951</v>
      </c>
      <c r="B415" s="217" t="s">
        <v>2938</v>
      </c>
      <c r="C415" s="217" t="s">
        <v>1885</v>
      </c>
      <c r="D415" s="218">
        <v>45860</v>
      </c>
      <c r="E415" s="216">
        <v>27</v>
      </c>
      <c r="F415" s="216" t="s">
        <v>578</v>
      </c>
      <c r="G415" s="216">
        <v>42567899</v>
      </c>
      <c r="H415" s="216">
        <v>66757686</v>
      </c>
      <c r="I415" s="216">
        <v>42937559</v>
      </c>
      <c r="K415" s="216" t="s">
        <v>3952</v>
      </c>
      <c r="L415" s="216" t="s">
        <v>2996</v>
      </c>
      <c r="M415" s="216" t="s">
        <v>2935</v>
      </c>
      <c r="N415" s="216">
        <v>0</v>
      </c>
      <c r="Q415" s="216" t="s">
        <v>1885</v>
      </c>
    </row>
    <row r="416" spans="1:17">
      <c r="A416" s="216" t="s">
        <v>1877</v>
      </c>
      <c r="B416" s="217" t="s">
        <v>2938</v>
      </c>
      <c r="C416" s="217" t="s">
        <v>1877</v>
      </c>
      <c r="D416" s="218">
        <v>45854</v>
      </c>
      <c r="E416" s="216">
        <v>21</v>
      </c>
      <c r="F416" s="216" t="s">
        <v>574</v>
      </c>
      <c r="G416" s="216">
        <v>59818022</v>
      </c>
      <c r="I416" s="216">
        <v>59818022</v>
      </c>
      <c r="K416" s="216" t="s">
        <v>3953</v>
      </c>
      <c r="L416" s="216" t="s">
        <v>2934</v>
      </c>
      <c r="M416" s="216" t="s">
        <v>2935</v>
      </c>
      <c r="N416" s="216">
        <v>0</v>
      </c>
      <c r="Q416" s="216" t="s">
        <v>1877</v>
      </c>
    </row>
    <row r="417" spans="1:17">
      <c r="A417" s="216" t="s">
        <v>1855</v>
      </c>
      <c r="B417" s="217" t="s">
        <v>2938</v>
      </c>
      <c r="C417" s="217" t="s">
        <v>1855</v>
      </c>
      <c r="D417" s="218">
        <v>45850</v>
      </c>
      <c r="E417" s="216">
        <v>1</v>
      </c>
      <c r="F417" s="216" t="s">
        <v>563</v>
      </c>
      <c r="G417" s="216">
        <v>55398364</v>
      </c>
      <c r="H417" s="216">
        <v>25097443</v>
      </c>
      <c r="I417" s="216">
        <v>34007649</v>
      </c>
      <c r="K417" s="216" t="s">
        <v>3954</v>
      </c>
      <c r="L417" s="216" t="s">
        <v>2934</v>
      </c>
      <c r="M417" s="216" t="s">
        <v>2935</v>
      </c>
      <c r="N417" s="216">
        <v>0</v>
      </c>
      <c r="Q417" s="216" t="s">
        <v>1855</v>
      </c>
    </row>
    <row r="418" spans="1:17">
      <c r="A418" s="216" t="s">
        <v>1893</v>
      </c>
      <c r="B418" s="217" t="s">
        <v>2938</v>
      </c>
      <c r="C418" s="217" t="s">
        <v>1893</v>
      </c>
      <c r="D418" s="218"/>
      <c r="F418" s="216" t="s">
        <v>3955</v>
      </c>
      <c r="G418" s="216">
        <v>36698681</v>
      </c>
      <c r="L418" s="216" t="s">
        <v>2934</v>
      </c>
      <c r="M418" s="216" t="s">
        <v>2935</v>
      </c>
      <c r="N418" s="216">
        <v>0</v>
      </c>
      <c r="Q418" s="216" t="s">
        <v>1893</v>
      </c>
    </row>
    <row r="419" spans="1:17">
      <c r="A419" s="216" t="s">
        <v>1889</v>
      </c>
      <c r="B419" s="217" t="s">
        <v>2938</v>
      </c>
      <c r="C419" s="217" t="s">
        <v>1889</v>
      </c>
      <c r="D419" s="218"/>
      <c r="E419" s="216">
        <v>3</v>
      </c>
      <c r="F419" s="216" t="s">
        <v>580</v>
      </c>
      <c r="G419" s="216">
        <v>58232197</v>
      </c>
      <c r="H419" s="216">
        <v>58232197</v>
      </c>
      <c r="I419" s="216">
        <v>58232197</v>
      </c>
      <c r="K419" s="216" t="s">
        <v>3956</v>
      </c>
      <c r="L419" s="216" t="s">
        <v>2934</v>
      </c>
      <c r="M419" s="216" t="s">
        <v>2935</v>
      </c>
      <c r="N419" s="216">
        <v>0</v>
      </c>
      <c r="Q419" s="216" t="s">
        <v>1889</v>
      </c>
    </row>
    <row r="420" spans="1:17">
      <c r="A420" s="216" t="s">
        <v>1875</v>
      </c>
      <c r="B420" s="217" t="s">
        <v>2938</v>
      </c>
      <c r="C420" s="217" t="s">
        <v>1875</v>
      </c>
      <c r="D420" s="218">
        <v>45863</v>
      </c>
      <c r="E420" s="216">
        <v>1</v>
      </c>
      <c r="F420" s="216" t="s">
        <v>573</v>
      </c>
      <c r="G420" s="216">
        <v>36791911</v>
      </c>
      <c r="H420" s="216">
        <v>43784885</v>
      </c>
      <c r="I420" s="216">
        <v>52936692</v>
      </c>
      <c r="K420" s="216" t="s">
        <v>3957</v>
      </c>
      <c r="L420" s="216" t="s">
        <v>3090</v>
      </c>
      <c r="M420" s="216" t="s">
        <v>2935</v>
      </c>
      <c r="N420" s="216">
        <v>1</v>
      </c>
      <c r="Q420" s="216" t="s">
        <v>1875</v>
      </c>
    </row>
    <row r="421" spans="1:17">
      <c r="A421" s="216" t="s">
        <v>1883</v>
      </c>
      <c r="B421" s="217" t="s">
        <v>2938</v>
      </c>
      <c r="C421" s="217" t="s">
        <v>1883</v>
      </c>
      <c r="D421" s="218">
        <v>45869</v>
      </c>
      <c r="E421" s="216">
        <v>3</v>
      </c>
      <c r="F421" s="216" t="s">
        <v>3958</v>
      </c>
      <c r="G421" s="216">
        <v>54620607</v>
      </c>
      <c r="H421" s="216">
        <v>37688111</v>
      </c>
      <c r="I421" s="216">
        <v>56353903</v>
      </c>
      <c r="K421" s="216" t="s">
        <v>3959</v>
      </c>
      <c r="L421" s="216" t="s">
        <v>2934</v>
      </c>
      <c r="M421" s="216" t="s">
        <v>2935</v>
      </c>
      <c r="N421" s="216">
        <v>0</v>
      </c>
      <c r="Q421" s="216" t="s">
        <v>1883</v>
      </c>
    </row>
    <row r="422" spans="1:17">
      <c r="A422" s="216" t="s">
        <v>1891</v>
      </c>
      <c r="B422" s="217" t="s">
        <v>2938</v>
      </c>
      <c r="C422" s="217" t="s">
        <v>1891</v>
      </c>
      <c r="D422" s="218">
        <v>45868</v>
      </c>
      <c r="E422" s="216">
        <v>4</v>
      </c>
      <c r="F422" s="216" t="s">
        <v>581</v>
      </c>
      <c r="G422" s="216">
        <v>47702817</v>
      </c>
      <c r="H422" s="216">
        <v>23164444</v>
      </c>
      <c r="I422" s="216">
        <v>22544064</v>
      </c>
      <c r="K422" s="216" t="s">
        <v>3960</v>
      </c>
      <c r="L422" s="216" t="s">
        <v>2934</v>
      </c>
      <c r="M422" s="216" t="s">
        <v>2935</v>
      </c>
      <c r="N422" s="216">
        <v>0</v>
      </c>
      <c r="Q422" s="216" t="s">
        <v>1891</v>
      </c>
    </row>
    <row r="423" spans="1:17">
      <c r="A423" s="216" t="s">
        <v>1843</v>
      </c>
      <c r="B423" s="217" t="s">
        <v>2938</v>
      </c>
      <c r="C423" s="217" t="s">
        <v>1843</v>
      </c>
      <c r="D423" s="218">
        <v>45827</v>
      </c>
      <c r="E423" s="216">
        <v>4</v>
      </c>
      <c r="F423" s="216" t="s">
        <v>3961</v>
      </c>
      <c r="G423" s="216">
        <v>38138439</v>
      </c>
      <c r="H423" s="216">
        <v>55047076</v>
      </c>
      <c r="I423" s="216">
        <v>31057785</v>
      </c>
      <c r="K423" s="216" t="s">
        <v>3962</v>
      </c>
      <c r="L423" s="216" t="s">
        <v>2947</v>
      </c>
      <c r="M423" s="216" t="s">
        <v>2937</v>
      </c>
      <c r="N423" s="216">
        <v>1</v>
      </c>
      <c r="Q423" s="216" t="s">
        <v>1843</v>
      </c>
    </row>
    <row r="424" spans="1:17">
      <c r="A424" s="216" t="s">
        <v>3963</v>
      </c>
      <c r="B424" s="217" t="s">
        <v>2938</v>
      </c>
      <c r="C424" s="217" t="s">
        <v>3963</v>
      </c>
      <c r="D424" s="218"/>
      <c r="E424" s="216">
        <v>30</v>
      </c>
      <c r="F424" s="216" t="s">
        <v>3964</v>
      </c>
      <c r="H424" s="216">
        <v>37833090</v>
      </c>
      <c r="K424" s="216" t="s">
        <v>3965</v>
      </c>
      <c r="L424" s="216" t="s">
        <v>2934</v>
      </c>
      <c r="M424" s="216" t="s">
        <v>2935</v>
      </c>
      <c r="N424" s="216">
        <v>0</v>
      </c>
      <c r="Q424" s="216" t="s">
        <v>3963</v>
      </c>
    </row>
    <row r="425" spans="1:17">
      <c r="A425" s="216" t="s">
        <v>1899</v>
      </c>
      <c r="B425" s="217" t="s">
        <v>2938</v>
      </c>
      <c r="C425" s="217" t="s">
        <v>1899</v>
      </c>
      <c r="D425" s="218">
        <v>45859</v>
      </c>
      <c r="E425" s="216">
        <v>9</v>
      </c>
      <c r="F425" s="216" t="s">
        <v>3966</v>
      </c>
      <c r="G425" s="216">
        <v>56252544</v>
      </c>
      <c r="H425" s="216">
        <v>22860001</v>
      </c>
      <c r="I425" s="216">
        <v>56252544</v>
      </c>
      <c r="J425" s="216">
        <v>50193819</v>
      </c>
      <c r="K425" s="216" t="s">
        <v>3967</v>
      </c>
      <c r="L425" s="216" t="s">
        <v>2934</v>
      </c>
      <c r="M425" s="216" t="s">
        <v>2937</v>
      </c>
      <c r="N425" s="216">
        <v>1</v>
      </c>
      <c r="Q425" s="216" t="s">
        <v>1899</v>
      </c>
    </row>
    <row r="426" spans="1:17">
      <c r="A426" s="216" t="s">
        <v>1869</v>
      </c>
      <c r="B426" s="217" t="s">
        <v>2938</v>
      </c>
      <c r="C426" s="217" t="s">
        <v>1869</v>
      </c>
      <c r="D426" s="218">
        <v>45859</v>
      </c>
      <c r="E426" s="216">
        <v>7</v>
      </c>
      <c r="F426" s="216" t="s">
        <v>3968</v>
      </c>
      <c r="G426" s="216">
        <v>49346983</v>
      </c>
      <c r="H426" s="216">
        <v>41713244</v>
      </c>
      <c r="I426" s="216">
        <v>36062836</v>
      </c>
      <c r="K426" s="216" t="s">
        <v>3969</v>
      </c>
      <c r="L426" s="216" t="s">
        <v>2934</v>
      </c>
      <c r="M426" s="216" t="s">
        <v>2937</v>
      </c>
      <c r="N426" s="216">
        <v>1</v>
      </c>
      <c r="Q426" s="216" t="s">
        <v>1869</v>
      </c>
    </row>
    <row r="427" spans="1:17">
      <c r="A427" s="216">
        <v>1010214106330</v>
      </c>
      <c r="B427" s="217" t="s">
        <v>2938</v>
      </c>
      <c r="C427" s="217" t="s">
        <v>1867</v>
      </c>
      <c r="D427" s="218">
        <v>45744</v>
      </c>
      <c r="E427" s="216">
        <v>7</v>
      </c>
      <c r="F427" s="216" t="s">
        <v>3970</v>
      </c>
      <c r="G427" s="216" t="s">
        <v>3971</v>
      </c>
      <c r="H427" s="216">
        <v>66368040</v>
      </c>
      <c r="I427" s="216">
        <v>42014989</v>
      </c>
      <c r="K427" s="216" t="s">
        <v>3972</v>
      </c>
      <c r="L427" s="216" t="s">
        <v>2947</v>
      </c>
      <c r="M427" s="216" t="s">
        <v>2937</v>
      </c>
      <c r="N427" s="216">
        <v>6</v>
      </c>
      <c r="Q427" s="216" t="s">
        <v>1867</v>
      </c>
    </row>
    <row r="428" spans="1:17">
      <c r="A428" s="216" t="s">
        <v>1871</v>
      </c>
      <c r="B428" s="217" t="s">
        <v>2938</v>
      </c>
      <c r="C428" s="217" t="s">
        <v>1871</v>
      </c>
      <c r="D428" s="218">
        <v>45879</v>
      </c>
      <c r="E428" s="216">
        <v>15</v>
      </c>
      <c r="F428" s="216" t="s">
        <v>3973</v>
      </c>
      <c r="G428" s="216">
        <v>41341974</v>
      </c>
      <c r="H428" s="216">
        <v>25099101</v>
      </c>
      <c r="I428" s="216">
        <v>41554502</v>
      </c>
      <c r="K428" s="216" t="s">
        <v>3974</v>
      </c>
      <c r="L428" s="216" t="s">
        <v>2934</v>
      </c>
      <c r="M428" s="216" t="s">
        <v>2935</v>
      </c>
      <c r="N428" s="216">
        <v>0</v>
      </c>
      <c r="Q428" s="216" t="s">
        <v>1871</v>
      </c>
    </row>
    <row r="429" spans="1:17">
      <c r="A429" s="216" t="s">
        <v>1839</v>
      </c>
      <c r="B429" s="217" t="s">
        <v>2938</v>
      </c>
      <c r="C429" s="217" t="s">
        <v>1839</v>
      </c>
      <c r="D429" s="218" t="s">
        <v>2975</v>
      </c>
      <c r="E429" s="216">
        <v>11</v>
      </c>
      <c r="F429" s="216" t="s">
        <v>3975</v>
      </c>
      <c r="G429" s="216">
        <v>55567820</v>
      </c>
      <c r="H429" s="216">
        <v>55567820</v>
      </c>
      <c r="I429" s="216">
        <v>56926507</v>
      </c>
      <c r="K429" s="216" t="s">
        <v>3976</v>
      </c>
      <c r="L429" s="216" t="s">
        <v>2934</v>
      </c>
      <c r="M429" s="216" t="s">
        <v>2935</v>
      </c>
      <c r="N429" s="216">
        <v>0</v>
      </c>
      <c r="Q429" s="216" t="s">
        <v>1839</v>
      </c>
    </row>
    <row r="430" spans="1:17">
      <c r="A430" s="216" t="s">
        <v>3977</v>
      </c>
      <c r="B430" s="217" t="s">
        <v>2938</v>
      </c>
      <c r="C430" s="217" t="s">
        <v>3977</v>
      </c>
      <c r="D430" s="218">
        <v>45827</v>
      </c>
      <c r="E430" s="216">
        <v>10</v>
      </c>
      <c r="F430" s="216" t="s">
        <v>3978</v>
      </c>
      <c r="G430" s="216">
        <v>38091001</v>
      </c>
      <c r="I430" s="216">
        <v>55138110</v>
      </c>
      <c r="K430" s="216" t="s">
        <v>3979</v>
      </c>
      <c r="L430" s="216" t="s">
        <v>2947</v>
      </c>
      <c r="M430" s="216" t="s">
        <v>2937</v>
      </c>
      <c r="N430" s="216">
        <v>21</v>
      </c>
      <c r="Q430" s="216" t="s">
        <v>3977</v>
      </c>
    </row>
    <row r="431" spans="1:17">
      <c r="A431" s="216" t="s">
        <v>1865</v>
      </c>
      <c r="B431" s="217" t="s">
        <v>2938</v>
      </c>
      <c r="C431" s="217" t="s">
        <v>1865</v>
      </c>
      <c r="D431" s="218">
        <v>45862</v>
      </c>
      <c r="E431" s="216">
        <v>29</v>
      </c>
      <c r="F431" s="216" t="s">
        <v>3980</v>
      </c>
      <c r="G431" s="216">
        <v>52821572</v>
      </c>
      <c r="H431" s="216">
        <v>52821572</v>
      </c>
      <c r="I431" s="216">
        <v>39614957</v>
      </c>
      <c r="J431" s="216">
        <v>35696339</v>
      </c>
      <c r="K431" s="216" t="s">
        <v>3981</v>
      </c>
      <c r="L431" s="216" t="s">
        <v>2934</v>
      </c>
      <c r="M431" s="216" t="s">
        <v>2935</v>
      </c>
      <c r="N431" s="216">
        <v>0</v>
      </c>
      <c r="Q431" s="216" t="s">
        <v>1865</v>
      </c>
    </row>
    <row r="432" spans="1:17">
      <c r="A432" s="216" t="s">
        <v>1905</v>
      </c>
      <c r="B432" s="217" t="s">
        <v>2938</v>
      </c>
      <c r="C432" s="217" t="s">
        <v>1905</v>
      </c>
      <c r="D432" s="218"/>
      <c r="E432" s="216">
        <v>14</v>
      </c>
      <c r="F432" s="216" t="s">
        <v>3982</v>
      </c>
      <c r="G432" s="216">
        <v>59205600</v>
      </c>
      <c r="H432" s="216">
        <v>22587566</v>
      </c>
      <c r="I432" s="216">
        <v>59205600</v>
      </c>
      <c r="K432" s="216" t="s">
        <v>3983</v>
      </c>
      <c r="L432" s="216" t="s">
        <v>2934</v>
      </c>
      <c r="M432" s="216" t="s">
        <v>2935</v>
      </c>
      <c r="N432" s="216">
        <v>0</v>
      </c>
      <c r="Q432" s="216" t="s">
        <v>1905</v>
      </c>
    </row>
    <row r="433" spans="1:17">
      <c r="A433" s="216" t="s">
        <v>1909</v>
      </c>
      <c r="B433" s="217" t="s">
        <v>2938</v>
      </c>
      <c r="C433" s="217" t="s">
        <v>1909</v>
      </c>
      <c r="D433" s="218">
        <v>45856</v>
      </c>
      <c r="E433" s="216">
        <v>17</v>
      </c>
      <c r="F433" s="216" t="s">
        <v>3984</v>
      </c>
      <c r="G433" s="216">
        <v>59412292</v>
      </c>
      <c r="H433" s="216">
        <v>54607127</v>
      </c>
      <c r="I433" s="216">
        <v>59412292</v>
      </c>
      <c r="K433" s="216" t="s">
        <v>3985</v>
      </c>
      <c r="L433" s="216" t="s">
        <v>2934</v>
      </c>
      <c r="M433" s="216" t="s">
        <v>2937</v>
      </c>
      <c r="N433" s="216">
        <v>1</v>
      </c>
      <c r="Q433" s="216" t="s">
        <v>1909</v>
      </c>
    </row>
    <row r="434" spans="1:17">
      <c r="A434" s="216" t="s">
        <v>1911</v>
      </c>
      <c r="B434" s="217" t="s">
        <v>2938</v>
      </c>
      <c r="C434" s="217" t="s">
        <v>1911</v>
      </c>
      <c r="D434" s="218">
        <v>45859</v>
      </c>
      <c r="E434" s="216">
        <v>18</v>
      </c>
      <c r="F434" s="216" t="s">
        <v>3986</v>
      </c>
      <c r="G434" s="216">
        <v>38586150</v>
      </c>
      <c r="H434" s="216">
        <v>54761202</v>
      </c>
      <c r="I434" s="216">
        <v>38586150</v>
      </c>
      <c r="K434" s="216" t="s">
        <v>3987</v>
      </c>
      <c r="L434" s="216" t="s">
        <v>2934</v>
      </c>
      <c r="M434" s="216" t="s">
        <v>3493</v>
      </c>
      <c r="N434" s="216">
        <v>0</v>
      </c>
      <c r="Q434" s="216" t="s">
        <v>1911</v>
      </c>
    </row>
    <row r="435" spans="1:17">
      <c r="A435" s="216" t="s">
        <v>3988</v>
      </c>
      <c r="B435" s="217" t="s">
        <v>2938</v>
      </c>
      <c r="C435" s="217" t="s">
        <v>3988</v>
      </c>
      <c r="D435" s="218"/>
      <c r="E435" s="216">
        <v>30</v>
      </c>
      <c r="F435" s="216" t="s">
        <v>3989</v>
      </c>
      <c r="H435" s="216">
        <v>41947395</v>
      </c>
      <c r="K435" s="216" t="s">
        <v>3990</v>
      </c>
      <c r="L435" s="216" t="s">
        <v>2934</v>
      </c>
      <c r="M435" s="216" t="s">
        <v>2935</v>
      </c>
      <c r="N435" s="216">
        <v>0</v>
      </c>
      <c r="Q435" s="216" t="s">
        <v>3988</v>
      </c>
    </row>
    <row r="436" spans="1:17">
      <c r="A436" s="216" t="s">
        <v>3991</v>
      </c>
      <c r="B436" s="217" t="s">
        <v>2938</v>
      </c>
      <c r="C436" s="217" t="s">
        <v>3991</v>
      </c>
      <c r="D436" s="218">
        <v>45880</v>
      </c>
      <c r="E436" s="216">
        <v>16</v>
      </c>
      <c r="F436" s="216" t="s">
        <v>3992</v>
      </c>
      <c r="G436" s="216" t="s">
        <v>3993</v>
      </c>
      <c r="L436" s="216" t="s">
        <v>2934</v>
      </c>
      <c r="M436" s="216" t="s">
        <v>2935</v>
      </c>
      <c r="N436" s="216">
        <v>0</v>
      </c>
      <c r="Q436" s="216" t="s">
        <v>3991</v>
      </c>
    </row>
    <row r="437" spans="1:17">
      <c r="A437" s="216" t="s">
        <v>1851</v>
      </c>
      <c r="B437" s="217" t="s">
        <v>2938</v>
      </c>
      <c r="C437" s="217" t="s">
        <v>1851</v>
      </c>
      <c r="D437" s="218">
        <v>45863</v>
      </c>
      <c r="E437" s="216">
        <v>30</v>
      </c>
      <c r="F437" s="216" t="s">
        <v>561</v>
      </c>
      <c r="G437" s="216">
        <v>47467819</v>
      </c>
      <c r="H437" s="216">
        <v>47467819</v>
      </c>
      <c r="I437" s="216">
        <v>56273557</v>
      </c>
      <c r="K437" s="216" t="s">
        <v>3994</v>
      </c>
      <c r="L437" s="216" t="s">
        <v>2934</v>
      </c>
      <c r="M437" s="216" t="s">
        <v>2935</v>
      </c>
      <c r="N437" s="216">
        <v>0</v>
      </c>
      <c r="Q437" s="216" t="s">
        <v>1851</v>
      </c>
    </row>
    <row r="438" spans="1:17">
      <c r="A438" s="216" t="s">
        <v>3995</v>
      </c>
      <c r="B438" s="217" t="s">
        <v>2938</v>
      </c>
      <c r="C438" s="217" t="s">
        <v>3995</v>
      </c>
      <c r="D438" s="218"/>
      <c r="F438" s="216" t="s">
        <v>3996</v>
      </c>
      <c r="H438" s="216">
        <v>37444158</v>
      </c>
      <c r="K438" s="216" t="s">
        <v>3997</v>
      </c>
      <c r="L438" s="216" t="s">
        <v>2934</v>
      </c>
      <c r="M438" s="216" t="s">
        <v>2935</v>
      </c>
      <c r="N438" s="216">
        <v>0</v>
      </c>
      <c r="Q438" s="216" t="s">
        <v>3995</v>
      </c>
    </row>
    <row r="439" spans="1:17">
      <c r="A439" s="216" t="s">
        <v>1873</v>
      </c>
      <c r="B439" s="217" t="s">
        <v>2938</v>
      </c>
      <c r="C439" s="217" t="s">
        <v>1873</v>
      </c>
      <c r="D439" s="218"/>
      <c r="F439" s="216" t="s">
        <v>572</v>
      </c>
      <c r="G439" s="216">
        <v>42705724</v>
      </c>
      <c r="H439" s="216">
        <v>42705724</v>
      </c>
      <c r="I439" s="216">
        <v>38090098</v>
      </c>
      <c r="K439" s="216" t="s">
        <v>3998</v>
      </c>
      <c r="L439" s="216" t="s">
        <v>2934</v>
      </c>
      <c r="Q439" s="216" t="s">
        <v>1873</v>
      </c>
    </row>
    <row r="440" spans="1:17">
      <c r="A440" s="216" t="s">
        <v>1929</v>
      </c>
      <c r="B440" s="217" t="s">
        <v>2938</v>
      </c>
      <c r="C440" s="217" t="s">
        <v>1929</v>
      </c>
      <c r="D440" s="218">
        <v>45856</v>
      </c>
      <c r="E440" s="216">
        <v>29</v>
      </c>
      <c r="F440" s="216" t="s">
        <v>3999</v>
      </c>
      <c r="G440" s="216">
        <v>43893702</v>
      </c>
      <c r="K440" s="216" t="s">
        <v>4000</v>
      </c>
      <c r="L440" s="216" t="s">
        <v>2934</v>
      </c>
      <c r="M440" s="216" t="s">
        <v>2937</v>
      </c>
      <c r="N440" s="216">
        <v>1</v>
      </c>
      <c r="Q440" s="216" t="s">
        <v>1929</v>
      </c>
    </row>
    <row r="441" spans="1:17">
      <c r="A441" s="216" t="s">
        <v>1917</v>
      </c>
      <c r="B441" s="217" t="s">
        <v>2938</v>
      </c>
      <c r="C441" s="217" t="s">
        <v>1917</v>
      </c>
      <c r="D441" s="218">
        <v>45862</v>
      </c>
      <c r="E441" s="216">
        <v>29</v>
      </c>
      <c r="F441" s="216" t="s">
        <v>594</v>
      </c>
      <c r="G441" s="216">
        <v>38869976</v>
      </c>
      <c r="H441" s="216">
        <v>42537899</v>
      </c>
      <c r="I441" s="216">
        <v>42188352</v>
      </c>
      <c r="K441" s="216" t="s">
        <v>4001</v>
      </c>
      <c r="L441" s="216" t="s">
        <v>2934</v>
      </c>
      <c r="M441" s="216" t="s">
        <v>2935</v>
      </c>
      <c r="N441" s="216">
        <v>0</v>
      </c>
      <c r="Q441" s="216" t="s">
        <v>1917</v>
      </c>
    </row>
    <row r="442" spans="1:17">
      <c r="A442" s="216" t="s">
        <v>4002</v>
      </c>
      <c r="B442" s="217" t="s">
        <v>2938</v>
      </c>
      <c r="C442" s="217" t="s">
        <v>4002</v>
      </c>
      <c r="D442" s="218"/>
      <c r="E442" s="216">
        <v>19</v>
      </c>
      <c r="F442" s="216" t="s">
        <v>3340</v>
      </c>
      <c r="G442" s="216">
        <v>56335765</v>
      </c>
      <c r="H442" s="216">
        <v>24247519</v>
      </c>
      <c r="I442" s="216">
        <v>56335765</v>
      </c>
      <c r="K442" s="216" t="s">
        <v>3341</v>
      </c>
      <c r="L442" s="216" t="s">
        <v>2934</v>
      </c>
      <c r="M442" s="216" t="s">
        <v>2935</v>
      </c>
      <c r="N442" s="216">
        <v>0</v>
      </c>
      <c r="Q442" s="216" t="s">
        <v>4002</v>
      </c>
    </row>
    <row r="443" spans="1:17">
      <c r="A443" s="216" t="s">
        <v>1919</v>
      </c>
      <c r="B443" s="217" t="s">
        <v>2938</v>
      </c>
      <c r="C443" s="217" t="s">
        <v>1919</v>
      </c>
      <c r="D443" s="218">
        <v>45863</v>
      </c>
      <c r="E443" s="216">
        <v>30</v>
      </c>
      <c r="F443" s="216" t="s">
        <v>4003</v>
      </c>
      <c r="G443" s="216">
        <v>40019208</v>
      </c>
      <c r="H443" s="216">
        <v>40019208</v>
      </c>
      <c r="I443" s="216">
        <v>40019208</v>
      </c>
      <c r="K443" s="216" t="s">
        <v>4004</v>
      </c>
      <c r="L443" s="216" t="s">
        <v>2934</v>
      </c>
      <c r="M443" s="216" t="s">
        <v>2935</v>
      </c>
      <c r="N443" s="216">
        <v>0</v>
      </c>
      <c r="Q443" s="216" t="s">
        <v>1919</v>
      </c>
    </row>
    <row r="444" spans="1:17">
      <c r="A444" s="216" t="s">
        <v>1933</v>
      </c>
      <c r="B444" s="217" t="s">
        <v>2938</v>
      </c>
      <c r="C444" s="217" t="s">
        <v>1933</v>
      </c>
      <c r="D444" s="218">
        <v>45863</v>
      </c>
      <c r="E444" s="216">
        <v>5</v>
      </c>
      <c r="F444" s="216" t="s">
        <v>4005</v>
      </c>
      <c r="G444" s="216">
        <v>36352198</v>
      </c>
      <c r="H444" s="216">
        <v>66619885</v>
      </c>
      <c r="I444" s="216">
        <v>41136237</v>
      </c>
      <c r="K444" s="216" t="s">
        <v>4006</v>
      </c>
      <c r="L444" s="216" t="s">
        <v>2934</v>
      </c>
      <c r="M444" s="216" t="s">
        <v>2935</v>
      </c>
      <c r="N444" s="216">
        <v>0</v>
      </c>
      <c r="Q444" s="216" t="s">
        <v>1933</v>
      </c>
    </row>
    <row r="445" spans="1:17">
      <c r="A445" s="216" t="s">
        <v>1853</v>
      </c>
      <c r="B445" s="217" t="s">
        <v>2938</v>
      </c>
      <c r="C445" s="217" t="s">
        <v>1853</v>
      </c>
      <c r="D445" s="218">
        <v>45857</v>
      </c>
      <c r="E445" s="216">
        <v>1</v>
      </c>
      <c r="F445" s="216" t="s">
        <v>562</v>
      </c>
      <c r="G445" s="216" t="s">
        <v>4007</v>
      </c>
      <c r="H445" s="216">
        <v>54958344</v>
      </c>
      <c r="I445" s="216">
        <v>30572790</v>
      </c>
      <c r="J445" s="216">
        <v>44921289</v>
      </c>
      <c r="K445" s="216" t="s">
        <v>4008</v>
      </c>
      <c r="L445" s="216" t="s">
        <v>2934</v>
      </c>
      <c r="M445" s="216" t="s">
        <v>2937</v>
      </c>
      <c r="N445" s="216">
        <v>1</v>
      </c>
      <c r="Q445" s="216" t="s">
        <v>1853</v>
      </c>
    </row>
    <row r="446" spans="1:17">
      <c r="A446" s="216" t="s">
        <v>1857</v>
      </c>
      <c r="B446" s="217" t="s">
        <v>2938</v>
      </c>
      <c r="C446" s="217" t="s">
        <v>1857</v>
      </c>
      <c r="D446" s="218">
        <v>45847</v>
      </c>
      <c r="E446" s="216">
        <v>5</v>
      </c>
      <c r="F446" s="216" t="s">
        <v>564</v>
      </c>
      <c r="G446" s="216">
        <v>53107958</v>
      </c>
      <c r="H446" s="216">
        <v>23002000</v>
      </c>
      <c r="I446" s="216">
        <v>46439529</v>
      </c>
      <c r="K446" s="216" t="s">
        <v>4009</v>
      </c>
      <c r="L446" s="216" t="s">
        <v>2934</v>
      </c>
      <c r="M446" s="216" t="s">
        <v>2935</v>
      </c>
      <c r="N446" s="216">
        <v>0</v>
      </c>
      <c r="Q446" s="216" t="s">
        <v>1857</v>
      </c>
    </row>
    <row r="447" spans="1:17">
      <c r="A447" s="216" t="s">
        <v>1939</v>
      </c>
      <c r="B447" s="217" t="s">
        <v>2938</v>
      </c>
      <c r="C447" s="217" t="s">
        <v>1939</v>
      </c>
      <c r="D447" s="218"/>
      <c r="E447" s="216">
        <v>30</v>
      </c>
      <c r="F447" s="216" t="s">
        <v>4010</v>
      </c>
      <c r="G447" s="216">
        <v>41967088</v>
      </c>
      <c r="H447" s="216">
        <v>22939801</v>
      </c>
      <c r="I447" s="216">
        <v>41967088</v>
      </c>
      <c r="K447" s="216" t="s">
        <v>4011</v>
      </c>
      <c r="L447" s="216" t="s">
        <v>2934</v>
      </c>
      <c r="M447" s="216" t="s">
        <v>2935</v>
      </c>
      <c r="N447" s="216">
        <v>0</v>
      </c>
      <c r="Q447" s="216" t="s">
        <v>1939</v>
      </c>
    </row>
    <row r="448" spans="1:17" ht="15.75" customHeight="1">
      <c r="A448" s="216" t="s">
        <v>1943</v>
      </c>
      <c r="B448" s="217" t="s">
        <v>2938</v>
      </c>
      <c r="C448" s="217" t="s">
        <v>1943</v>
      </c>
      <c r="D448" s="218">
        <v>45852</v>
      </c>
      <c r="E448" s="216">
        <v>15</v>
      </c>
      <c r="F448" s="216" t="s">
        <v>607</v>
      </c>
      <c r="G448" s="216">
        <v>45634929</v>
      </c>
      <c r="H448" s="216">
        <v>42100283</v>
      </c>
      <c r="I448" s="216">
        <v>49406822</v>
      </c>
      <c r="K448" s="219" t="s">
        <v>4012</v>
      </c>
      <c r="L448" s="216" t="s">
        <v>2934</v>
      </c>
      <c r="M448" s="216" t="s">
        <v>2937</v>
      </c>
      <c r="N448" s="216">
        <v>3</v>
      </c>
      <c r="Q448" s="216" t="s">
        <v>1943</v>
      </c>
    </row>
    <row r="449" spans="1:17">
      <c r="A449" s="216" t="s">
        <v>1937</v>
      </c>
      <c r="B449" s="217" t="s">
        <v>2938</v>
      </c>
      <c r="C449" s="217" t="s">
        <v>1937</v>
      </c>
      <c r="D449" s="218">
        <v>45871</v>
      </c>
      <c r="E449" s="216">
        <v>7</v>
      </c>
      <c r="F449" s="216" t="s">
        <v>4013</v>
      </c>
      <c r="G449" s="216">
        <v>42567899</v>
      </c>
      <c r="H449" s="216">
        <v>22535420</v>
      </c>
      <c r="I449" s="216">
        <v>42567899</v>
      </c>
      <c r="K449" s="216" t="s">
        <v>4014</v>
      </c>
      <c r="L449" s="216" t="s">
        <v>2934</v>
      </c>
      <c r="M449" s="216" t="s">
        <v>2935</v>
      </c>
      <c r="N449" s="216">
        <v>0</v>
      </c>
      <c r="Q449" s="216" t="s">
        <v>1937</v>
      </c>
    </row>
    <row r="450" spans="1:17">
      <c r="A450" s="216" t="s">
        <v>1927</v>
      </c>
      <c r="B450" s="217" t="s">
        <v>2938</v>
      </c>
      <c r="C450" s="217" t="s">
        <v>1927</v>
      </c>
      <c r="D450" s="218">
        <v>45841</v>
      </c>
      <c r="E450" s="216">
        <v>8</v>
      </c>
      <c r="F450" s="216" t="s">
        <v>4015</v>
      </c>
      <c r="G450" s="216" t="s">
        <v>4016</v>
      </c>
      <c r="H450" s="216">
        <v>51726617</v>
      </c>
      <c r="I450" s="216">
        <v>51726617</v>
      </c>
      <c r="K450" s="216" t="s">
        <v>4017</v>
      </c>
      <c r="L450" s="216" t="s">
        <v>2934</v>
      </c>
      <c r="M450" s="216" t="s">
        <v>2937</v>
      </c>
      <c r="N450" s="216">
        <v>1</v>
      </c>
      <c r="Q450" s="216" t="s">
        <v>1927</v>
      </c>
    </row>
    <row r="451" spans="1:17">
      <c r="A451" s="216" t="s">
        <v>1935</v>
      </c>
      <c r="B451" s="217" t="s">
        <v>2938</v>
      </c>
      <c r="C451" s="217" t="s">
        <v>1935</v>
      </c>
      <c r="D451" s="218">
        <v>45871</v>
      </c>
      <c r="E451" s="216">
        <v>7</v>
      </c>
      <c r="F451" s="216" t="s">
        <v>603</v>
      </c>
      <c r="G451" s="216">
        <v>55172847</v>
      </c>
      <c r="H451" s="216">
        <v>22889406</v>
      </c>
      <c r="I451" s="216">
        <v>54546470</v>
      </c>
      <c r="K451" s="216" t="s">
        <v>4018</v>
      </c>
      <c r="L451" s="216" t="s">
        <v>2934</v>
      </c>
      <c r="M451" s="216" t="s">
        <v>2935</v>
      </c>
      <c r="N451" s="216">
        <v>0</v>
      </c>
      <c r="Q451" s="216" t="s">
        <v>1935</v>
      </c>
    </row>
    <row r="452" spans="1:17">
      <c r="A452" s="216" t="s">
        <v>4019</v>
      </c>
      <c r="B452" s="217" t="s">
        <v>2938</v>
      </c>
      <c r="C452" s="217" t="s">
        <v>4019</v>
      </c>
      <c r="D452" s="218"/>
      <c r="E452" s="216">
        <v>30</v>
      </c>
      <c r="F452" s="216" t="s">
        <v>4020</v>
      </c>
      <c r="H452" s="216">
        <v>53877676</v>
      </c>
      <c r="K452" s="216" t="s">
        <v>4021</v>
      </c>
      <c r="L452" s="216" t="s">
        <v>2934</v>
      </c>
      <c r="M452" s="216" t="s">
        <v>2935</v>
      </c>
      <c r="N452" s="216">
        <v>0</v>
      </c>
      <c r="Q452" s="216" t="s">
        <v>4019</v>
      </c>
    </row>
    <row r="453" spans="1:17">
      <c r="A453" s="216" t="s">
        <v>4022</v>
      </c>
      <c r="B453" s="217" t="s">
        <v>2938</v>
      </c>
      <c r="C453" s="217" t="s">
        <v>4022</v>
      </c>
      <c r="D453" s="218"/>
      <c r="F453" s="216" t="s">
        <v>4023</v>
      </c>
      <c r="H453" s="216">
        <v>44397353</v>
      </c>
      <c r="K453" s="216" t="s">
        <v>4024</v>
      </c>
      <c r="L453" s="216" t="s">
        <v>2934</v>
      </c>
      <c r="M453" s="216" t="s">
        <v>2935</v>
      </c>
      <c r="N453" s="216">
        <v>0</v>
      </c>
      <c r="Q453" s="216" t="s">
        <v>4022</v>
      </c>
    </row>
    <row r="454" spans="1:17">
      <c r="A454" s="216" t="s">
        <v>4025</v>
      </c>
      <c r="B454" s="217" t="s">
        <v>2938</v>
      </c>
      <c r="C454" s="217" t="s">
        <v>4025</v>
      </c>
      <c r="D454" s="218"/>
      <c r="F454" s="216" t="s">
        <v>4026</v>
      </c>
      <c r="H454" s="216">
        <v>42501806</v>
      </c>
      <c r="K454" s="216" t="s">
        <v>4027</v>
      </c>
      <c r="L454" s="216" t="s">
        <v>2934</v>
      </c>
      <c r="M454" s="216" t="s">
        <v>2935</v>
      </c>
      <c r="N454" s="216">
        <v>0</v>
      </c>
      <c r="Q454" s="216" t="s">
        <v>4025</v>
      </c>
    </row>
    <row r="455" spans="1:17">
      <c r="A455" s="216" t="s">
        <v>1941</v>
      </c>
      <c r="B455" s="217" t="s">
        <v>2938</v>
      </c>
      <c r="C455" s="217" t="s">
        <v>1941</v>
      </c>
      <c r="D455" s="218">
        <v>45577</v>
      </c>
      <c r="E455" s="216">
        <v>12</v>
      </c>
      <c r="F455" s="216" t="s">
        <v>4028</v>
      </c>
      <c r="G455" s="216" t="s">
        <v>4029</v>
      </c>
      <c r="H455" s="216">
        <v>45801192</v>
      </c>
      <c r="I455" s="216">
        <v>45801192</v>
      </c>
      <c r="K455" s="216" t="s">
        <v>4030</v>
      </c>
      <c r="L455" s="216" t="s">
        <v>2947</v>
      </c>
      <c r="M455" s="216" t="s">
        <v>2937</v>
      </c>
      <c r="N455" s="216">
        <v>10</v>
      </c>
      <c r="Q455" s="216" t="s">
        <v>1941</v>
      </c>
    </row>
    <row r="456" spans="1:17">
      <c r="A456" s="216" t="s">
        <v>1963</v>
      </c>
      <c r="B456" s="217" t="s">
        <v>2938</v>
      </c>
      <c r="C456" s="217" t="s">
        <v>1963</v>
      </c>
      <c r="D456" s="218">
        <v>45581</v>
      </c>
      <c r="E456" s="216">
        <v>14</v>
      </c>
      <c r="F456" s="216" t="s">
        <v>4031</v>
      </c>
      <c r="G456" s="216">
        <v>41949079</v>
      </c>
      <c r="H456" s="216">
        <v>41949079</v>
      </c>
      <c r="I456" s="216">
        <v>41949079</v>
      </c>
      <c r="K456" s="216" t="s">
        <v>4032</v>
      </c>
      <c r="L456" s="216" t="s">
        <v>2947</v>
      </c>
      <c r="M456" s="216" t="s">
        <v>2937</v>
      </c>
      <c r="N456" s="216">
        <v>3</v>
      </c>
      <c r="Q456" s="216" t="s">
        <v>1963</v>
      </c>
    </row>
    <row r="457" spans="1:17">
      <c r="A457" s="216" t="s">
        <v>1849</v>
      </c>
      <c r="B457" s="217" t="s">
        <v>2938</v>
      </c>
      <c r="C457" s="217" t="s">
        <v>1849</v>
      </c>
      <c r="D457" s="218" t="s">
        <v>4033</v>
      </c>
      <c r="E457" s="216">
        <v>14</v>
      </c>
      <c r="F457" s="216" t="s">
        <v>560</v>
      </c>
      <c r="G457" s="216">
        <v>58568930</v>
      </c>
      <c r="H457" s="216">
        <v>32754868</v>
      </c>
      <c r="I457" s="216">
        <v>58568930</v>
      </c>
      <c r="K457" s="216" t="s">
        <v>4034</v>
      </c>
      <c r="L457" s="216" t="s">
        <v>2934</v>
      </c>
      <c r="M457" s="216" t="s">
        <v>2935</v>
      </c>
      <c r="N457" s="216">
        <v>0</v>
      </c>
      <c r="Q457" s="216" t="s">
        <v>1849</v>
      </c>
    </row>
    <row r="458" spans="1:17">
      <c r="A458" s="216" t="s">
        <v>1923</v>
      </c>
      <c r="B458" s="217" t="s">
        <v>2938</v>
      </c>
      <c r="C458" s="217" t="s">
        <v>1923</v>
      </c>
      <c r="D458" s="218">
        <v>45856</v>
      </c>
      <c r="E458" s="216">
        <v>13</v>
      </c>
      <c r="F458" s="216" t="s">
        <v>4035</v>
      </c>
      <c r="G458" s="216">
        <v>59668624</v>
      </c>
      <c r="I458" s="216">
        <v>41288206</v>
      </c>
      <c r="K458" s="216" t="s">
        <v>4036</v>
      </c>
      <c r="L458" s="216" t="s">
        <v>2934</v>
      </c>
      <c r="M458" s="216" t="s">
        <v>2937</v>
      </c>
      <c r="N458" s="216">
        <v>1</v>
      </c>
      <c r="Q458" s="216" t="s">
        <v>1923</v>
      </c>
    </row>
    <row r="459" spans="1:17">
      <c r="A459" s="216" t="s">
        <v>4037</v>
      </c>
      <c r="B459" s="217" t="s">
        <v>2938</v>
      </c>
      <c r="C459" s="217" t="s">
        <v>1961</v>
      </c>
      <c r="D459" s="218">
        <v>45878</v>
      </c>
      <c r="E459" s="216">
        <v>14</v>
      </c>
      <c r="F459" s="216" t="s">
        <v>616</v>
      </c>
      <c r="G459" s="216">
        <v>30077040</v>
      </c>
      <c r="H459" s="216">
        <v>55365958</v>
      </c>
      <c r="I459" s="216">
        <v>38833162</v>
      </c>
      <c r="K459" s="216" t="s">
        <v>4038</v>
      </c>
      <c r="L459" s="216" t="s">
        <v>2934</v>
      </c>
      <c r="M459" s="216" t="s">
        <v>2935</v>
      </c>
      <c r="N459" s="216">
        <v>0</v>
      </c>
      <c r="Q459" s="216" t="s">
        <v>1961</v>
      </c>
    </row>
    <row r="460" spans="1:17">
      <c r="A460" s="216" t="s">
        <v>1949</v>
      </c>
      <c r="B460" s="217" t="s">
        <v>2938</v>
      </c>
      <c r="C460" s="217" t="s">
        <v>1949</v>
      </c>
      <c r="D460" s="218">
        <v>45853</v>
      </c>
      <c r="E460" s="216">
        <v>20</v>
      </c>
      <c r="F460" s="216" t="s">
        <v>4039</v>
      </c>
      <c r="G460" s="216">
        <v>42122286</v>
      </c>
      <c r="H460" s="216">
        <v>42122286</v>
      </c>
      <c r="I460" s="216">
        <v>55013587</v>
      </c>
      <c r="K460" s="216" t="s">
        <v>4040</v>
      </c>
      <c r="L460" s="216" t="s">
        <v>2934</v>
      </c>
      <c r="M460" s="216" t="s">
        <v>2935</v>
      </c>
      <c r="N460" s="216">
        <v>0</v>
      </c>
      <c r="Q460" s="216" t="s">
        <v>1949</v>
      </c>
    </row>
    <row r="461" spans="1:17">
      <c r="A461" s="216" t="s">
        <v>1969</v>
      </c>
      <c r="B461" s="217" t="s">
        <v>2938</v>
      </c>
      <c r="C461" s="217" t="s">
        <v>1969</v>
      </c>
      <c r="D461" s="218">
        <v>45581</v>
      </c>
      <c r="E461" s="216">
        <v>20</v>
      </c>
      <c r="F461" s="216" t="s">
        <v>4041</v>
      </c>
      <c r="G461" s="216">
        <v>58204856</v>
      </c>
      <c r="H461" s="216">
        <v>66455575</v>
      </c>
      <c r="I461" s="216">
        <v>32471822</v>
      </c>
      <c r="K461" s="216" t="s">
        <v>4042</v>
      </c>
      <c r="L461" s="216" t="s">
        <v>2947</v>
      </c>
      <c r="M461" s="216" t="s">
        <v>2937</v>
      </c>
      <c r="N461" s="216">
        <v>9</v>
      </c>
      <c r="Q461" s="216" t="s">
        <v>1969</v>
      </c>
    </row>
    <row r="462" spans="1:17">
      <c r="A462" s="216" t="s">
        <v>4043</v>
      </c>
      <c r="B462" s="217" t="s">
        <v>2938</v>
      </c>
      <c r="C462" s="217" t="s">
        <v>4043</v>
      </c>
      <c r="D462" s="218">
        <v>45863</v>
      </c>
      <c r="E462" s="216">
        <v>31</v>
      </c>
      <c r="F462" s="216" t="s">
        <v>4044</v>
      </c>
      <c r="G462" s="216">
        <v>30733511</v>
      </c>
      <c r="H462" s="216">
        <v>30733511</v>
      </c>
      <c r="I462" s="216">
        <v>55285325</v>
      </c>
      <c r="K462" s="216" t="s">
        <v>3828</v>
      </c>
      <c r="L462" s="216" t="s">
        <v>2934</v>
      </c>
      <c r="M462" s="216" t="s">
        <v>2935</v>
      </c>
      <c r="N462" s="216">
        <v>0</v>
      </c>
      <c r="Q462" s="216" t="s">
        <v>4043</v>
      </c>
    </row>
    <row r="463" spans="1:17">
      <c r="A463" s="216" t="s">
        <v>4045</v>
      </c>
      <c r="B463" s="217" t="s">
        <v>2938</v>
      </c>
      <c r="C463" s="217" t="s">
        <v>4045</v>
      </c>
      <c r="D463" s="218">
        <v>45863</v>
      </c>
      <c r="E463" s="216">
        <v>31</v>
      </c>
      <c r="F463" s="216" t="s">
        <v>4044</v>
      </c>
      <c r="G463" s="216">
        <v>30733511</v>
      </c>
      <c r="H463" s="216">
        <v>30733511</v>
      </c>
      <c r="I463" s="216">
        <v>55285325</v>
      </c>
      <c r="K463" s="216" t="s">
        <v>3828</v>
      </c>
      <c r="L463" s="216" t="s">
        <v>2934</v>
      </c>
      <c r="M463" s="216" t="s">
        <v>2935</v>
      </c>
      <c r="N463" s="216">
        <v>0</v>
      </c>
      <c r="Q463" s="216" t="s">
        <v>4045</v>
      </c>
    </row>
    <row r="464" spans="1:17">
      <c r="A464" s="216" t="s">
        <v>4046</v>
      </c>
      <c r="B464" s="217" t="s">
        <v>2938</v>
      </c>
      <c r="C464" s="217" t="s">
        <v>4046</v>
      </c>
      <c r="D464" s="218">
        <v>45863</v>
      </c>
      <c r="E464" s="216">
        <v>31</v>
      </c>
      <c r="F464" s="216" t="s">
        <v>4047</v>
      </c>
      <c r="G464" s="216">
        <v>30733511</v>
      </c>
      <c r="H464" s="216">
        <v>30733511</v>
      </c>
      <c r="I464" s="216">
        <v>55285325</v>
      </c>
      <c r="K464" s="216" t="s">
        <v>3828</v>
      </c>
      <c r="L464" s="216" t="s">
        <v>2934</v>
      </c>
      <c r="M464" s="216" t="s">
        <v>2935</v>
      </c>
      <c r="N464" s="216">
        <v>0</v>
      </c>
      <c r="Q464" s="216" t="s">
        <v>4046</v>
      </c>
    </row>
    <row r="465" spans="1:17">
      <c r="A465" s="216" t="s">
        <v>4048</v>
      </c>
      <c r="B465" s="217" t="s">
        <v>2938</v>
      </c>
      <c r="C465" s="217" t="s">
        <v>4048</v>
      </c>
      <c r="D465" s="218">
        <v>45853</v>
      </c>
      <c r="E465" s="216">
        <v>26</v>
      </c>
      <c r="F465" s="216" t="s">
        <v>4049</v>
      </c>
      <c r="G465" s="216">
        <v>30280384</v>
      </c>
      <c r="H465" s="216">
        <v>30280384</v>
      </c>
      <c r="I465" s="216">
        <v>32077681</v>
      </c>
      <c r="K465" s="216" t="s">
        <v>4050</v>
      </c>
      <c r="L465" s="216" t="s">
        <v>2947</v>
      </c>
      <c r="M465" s="216" t="s">
        <v>2937</v>
      </c>
      <c r="N465" s="216">
        <v>8</v>
      </c>
      <c r="Q465" s="216" t="s">
        <v>4048</v>
      </c>
    </row>
    <row r="466" spans="1:17">
      <c r="A466" s="216" t="s">
        <v>4051</v>
      </c>
      <c r="B466" s="217" t="s">
        <v>2938</v>
      </c>
      <c r="C466" s="217" t="s">
        <v>4051</v>
      </c>
      <c r="D466" s="218">
        <v>45853</v>
      </c>
      <c r="E466" s="216">
        <v>26</v>
      </c>
      <c r="F466" s="216" t="s">
        <v>4049</v>
      </c>
      <c r="G466" s="216">
        <v>30280384</v>
      </c>
      <c r="H466" s="216">
        <v>30280384</v>
      </c>
      <c r="I466" s="216">
        <v>32077681</v>
      </c>
      <c r="K466" s="216" t="s">
        <v>4050</v>
      </c>
      <c r="L466" s="216" t="s">
        <v>2947</v>
      </c>
      <c r="M466" s="216" t="s">
        <v>2937</v>
      </c>
      <c r="N466" s="216">
        <v>8</v>
      </c>
      <c r="Q466" s="216" t="s">
        <v>4051</v>
      </c>
    </row>
    <row r="467" spans="1:17">
      <c r="A467" s="216" t="s">
        <v>1957</v>
      </c>
      <c r="B467" s="217" t="s">
        <v>2938</v>
      </c>
      <c r="C467" s="217" t="s">
        <v>1957</v>
      </c>
      <c r="D467" s="218">
        <v>45860</v>
      </c>
      <c r="E467" s="216">
        <v>22</v>
      </c>
      <c r="F467" s="216" t="s">
        <v>614</v>
      </c>
      <c r="G467" s="216">
        <v>37259470</v>
      </c>
      <c r="H467" s="216">
        <v>37259470</v>
      </c>
      <c r="I467" s="216">
        <v>39056000</v>
      </c>
      <c r="K467" s="216" t="s">
        <v>4052</v>
      </c>
      <c r="L467" s="216" t="s">
        <v>2934</v>
      </c>
      <c r="M467" s="216" t="s">
        <v>3493</v>
      </c>
      <c r="N467" s="216">
        <v>0</v>
      </c>
      <c r="Q467" s="216" t="s">
        <v>1957</v>
      </c>
    </row>
    <row r="468" spans="1:17">
      <c r="A468" s="216" t="s">
        <v>4053</v>
      </c>
      <c r="B468" s="217" t="s">
        <v>2938</v>
      </c>
      <c r="C468" s="217" t="s">
        <v>4053</v>
      </c>
      <c r="D468" s="218">
        <v>45856</v>
      </c>
      <c r="E468" s="216">
        <v>20</v>
      </c>
      <c r="F468" s="216" t="s">
        <v>303</v>
      </c>
      <c r="G468" s="216">
        <v>30073824</v>
      </c>
      <c r="H468" s="216">
        <v>47225175</v>
      </c>
      <c r="I468" s="216">
        <v>56943651</v>
      </c>
      <c r="J468" s="216">
        <v>37412360</v>
      </c>
      <c r="K468" s="216" t="s">
        <v>4054</v>
      </c>
      <c r="L468" s="216" t="s">
        <v>2934</v>
      </c>
      <c r="M468" s="216" t="s">
        <v>2937</v>
      </c>
      <c r="N468" s="216">
        <v>1</v>
      </c>
      <c r="Q468" s="216" t="s">
        <v>4053</v>
      </c>
    </row>
    <row r="469" spans="1:17">
      <c r="A469" s="216" t="s">
        <v>4055</v>
      </c>
      <c r="B469" s="217" t="s">
        <v>2938</v>
      </c>
      <c r="C469" s="217" t="s">
        <v>4055</v>
      </c>
      <c r="D469" s="218">
        <v>45846</v>
      </c>
      <c r="E469" s="216">
        <v>30</v>
      </c>
      <c r="F469" s="216" t="s">
        <v>3639</v>
      </c>
      <c r="G469" s="216">
        <v>40503355</v>
      </c>
      <c r="H469" s="216">
        <v>40503355</v>
      </c>
      <c r="I469" s="216">
        <v>40503355</v>
      </c>
      <c r="J469" s="216">
        <v>47225175</v>
      </c>
      <c r="K469" s="216" t="s">
        <v>3640</v>
      </c>
      <c r="L469" s="216" t="s">
        <v>2934</v>
      </c>
      <c r="M469" s="216" t="s">
        <v>2935</v>
      </c>
      <c r="N469" s="216">
        <v>0</v>
      </c>
      <c r="Q469" s="216" t="s">
        <v>4055</v>
      </c>
    </row>
    <row r="470" spans="1:17">
      <c r="A470" s="216" t="s">
        <v>1951</v>
      </c>
      <c r="B470" s="217" t="s">
        <v>2938</v>
      </c>
      <c r="C470" s="217" t="s">
        <v>1951</v>
      </c>
      <c r="D470" s="218"/>
      <c r="F470" s="216" t="s">
        <v>4056</v>
      </c>
      <c r="G470" s="216">
        <v>42830868</v>
      </c>
      <c r="H470" s="216">
        <v>59718801</v>
      </c>
      <c r="I470" s="216">
        <v>40995682</v>
      </c>
      <c r="K470" s="216" t="s">
        <v>4057</v>
      </c>
      <c r="L470" s="216" t="s">
        <v>417</v>
      </c>
      <c r="M470" s="216" t="s">
        <v>2935</v>
      </c>
      <c r="N470" s="216">
        <v>0</v>
      </c>
      <c r="Q470" s="216" t="s">
        <v>1951</v>
      </c>
    </row>
    <row r="471" spans="1:17">
      <c r="A471" s="216" t="s">
        <v>4058</v>
      </c>
      <c r="B471" s="217" t="s">
        <v>2938</v>
      </c>
      <c r="C471" s="217" t="s">
        <v>4058</v>
      </c>
      <c r="D471" s="218">
        <v>45838</v>
      </c>
      <c r="E471" s="216">
        <v>30</v>
      </c>
      <c r="F471" s="216" t="s">
        <v>4059</v>
      </c>
      <c r="G471" s="216">
        <v>54571369</v>
      </c>
      <c r="H471" s="216">
        <v>54720951</v>
      </c>
      <c r="K471" s="216" t="s">
        <v>4060</v>
      </c>
      <c r="L471" s="216" t="s">
        <v>2934</v>
      </c>
      <c r="M471" s="216" t="s">
        <v>2935</v>
      </c>
      <c r="N471" s="216">
        <v>0</v>
      </c>
      <c r="Q471" s="216" t="s">
        <v>4058</v>
      </c>
    </row>
    <row r="472" spans="1:17">
      <c r="A472" s="216" t="s">
        <v>4061</v>
      </c>
      <c r="B472" s="217" t="s">
        <v>2938</v>
      </c>
      <c r="C472" s="217" t="s">
        <v>4061</v>
      </c>
      <c r="D472" s="218"/>
      <c r="E472" s="216">
        <v>30</v>
      </c>
      <c r="F472" s="216" t="s">
        <v>4062</v>
      </c>
      <c r="H472" s="216">
        <v>55989671</v>
      </c>
      <c r="K472" s="216" t="s">
        <v>4063</v>
      </c>
      <c r="L472" s="216" t="s">
        <v>2934</v>
      </c>
      <c r="M472" s="216" t="s">
        <v>2935</v>
      </c>
      <c r="N472" s="216">
        <v>0</v>
      </c>
      <c r="Q472" s="216" t="s">
        <v>4061</v>
      </c>
    </row>
    <row r="473" spans="1:17">
      <c r="A473" s="216" t="s">
        <v>4064</v>
      </c>
      <c r="B473" s="217" t="s">
        <v>2938</v>
      </c>
      <c r="C473" s="217" t="s">
        <v>4064</v>
      </c>
      <c r="D473" s="218">
        <v>45855</v>
      </c>
      <c r="E473" s="216">
        <v>30</v>
      </c>
      <c r="F473" s="216" t="s">
        <v>4065</v>
      </c>
      <c r="G473" s="216">
        <v>47303757</v>
      </c>
      <c r="H473" s="216">
        <v>66462040</v>
      </c>
      <c r="K473" s="216" t="s">
        <v>4066</v>
      </c>
      <c r="L473" s="216" t="s">
        <v>2934</v>
      </c>
      <c r="M473" s="216" t="s">
        <v>2937</v>
      </c>
      <c r="N473" s="216">
        <v>1</v>
      </c>
      <c r="Q473" s="216" t="s">
        <v>4064</v>
      </c>
    </row>
    <row r="474" spans="1:17">
      <c r="A474" s="216" t="s">
        <v>2033</v>
      </c>
      <c r="B474" s="217" t="s">
        <v>2938</v>
      </c>
      <c r="C474" s="217" t="s">
        <v>2033</v>
      </c>
      <c r="D474" s="218">
        <v>45853</v>
      </c>
      <c r="E474" s="216">
        <v>20</v>
      </c>
      <c r="F474" s="216" t="s">
        <v>652</v>
      </c>
      <c r="G474" s="216" t="s">
        <v>4067</v>
      </c>
      <c r="H474" s="216">
        <v>32792186</v>
      </c>
      <c r="I474" s="216">
        <v>57073341</v>
      </c>
      <c r="K474" s="216" t="s">
        <v>4068</v>
      </c>
      <c r="L474" s="216" t="s">
        <v>2934</v>
      </c>
      <c r="M474" s="216" t="s">
        <v>2935</v>
      </c>
      <c r="N474" s="216">
        <v>0</v>
      </c>
      <c r="Q474" s="216" t="s">
        <v>2033</v>
      </c>
    </row>
    <row r="475" spans="1:17">
      <c r="A475" s="216" t="s">
        <v>1981</v>
      </c>
      <c r="B475" s="217" t="s">
        <v>2938</v>
      </c>
      <c r="C475" s="217" t="s">
        <v>1981</v>
      </c>
      <c r="D475" s="218">
        <v>45827</v>
      </c>
      <c r="E475" s="216">
        <v>4</v>
      </c>
      <c r="F475" s="216" t="s">
        <v>626</v>
      </c>
      <c r="G475" s="216">
        <v>59608623</v>
      </c>
      <c r="H475" s="216">
        <v>38897414</v>
      </c>
      <c r="I475" s="216">
        <v>50002840</v>
      </c>
      <c r="J475" s="216">
        <v>45810616</v>
      </c>
      <c r="K475" s="216" t="s">
        <v>4069</v>
      </c>
      <c r="L475" s="216" t="s">
        <v>2947</v>
      </c>
      <c r="M475" s="216" t="s">
        <v>2937</v>
      </c>
      <c r="N475" s="216">
        <v>1</v>
      </c>
      <c r="Q475" s="216" t="s">
        <v>1981</v>
      </c>
    </row>
    <row r="476" spans="1:17">
      <c r="A476" s="216" t="s">
        <v>1971</v>
      </c>
      <c r="B476" s="217" t="s">
        <v>2938</v>
      </c>
      <c r="C476" s="217" t="s">
        <v>1971</v>
      </c>
      <c r="D476" s="218">
        <v>45880</v>
      </c>
      <c r="E476" s="216">
        <v>16</v>
      </c>
      <c r="F476" s="216" t="s">
        <v>621</v>
      </c>
      <c r="G476" s="216">
        <v>45642840</v>
      </c>
      <c r="H476" s="216">
        <v>22115668</v>
      </c>
      <c r="I476" s="216">
        <v>54969781</v>
      </c>
      <c r="K476" s="216" t="s">
        <v>4070</v>
      </c>
      <c r="L476" s="216" t="s">
        <v>2934</v>
      </c>
      <c r="M476" s="216" t="s">
        <v>2935</v>
      </c>
      <c r="N476" s="216">
        <v>0</v>
      </c>
      <c r="Q476" s="216" t="s">
        <v>1971</v>
      </c>
    </row>
    <row r="477" spans="1:17">
      <c r="A477" s="216" t="s">
        <v>1985</v>
      </c>
      <c r="B477" s="217" t="s">
        <v>2938</v>
      </c>
      <c r="C477" s="217" t="s">
        <v>1985</v>
      </c>
      <c r="D477" s="218"/>
      <c r="F477" s="216" t="s">
        <v>4071</v>
      </c>
      <c r="G477" s="216">
        <v>53065761</v>
      </c>
      <c r="I477" s="216">
        <v>53065761</v>
      </c>
      <c r="K477" s="216" t="s">
        <v>4072</v>
      </c>
      <c r="L477" s="216" t="s">
        <v>2947</v>
      </c>
      <c r="M477" s="216" t="s">
        <v>2935</v>
      </c>
      <c r="N477" s="216">
        <v>0</v>
      </c>
      <c r="Q477" s="216" t="s">
        <v>1985</v>
      </c>
    </row>
    <row r="478" spans="1:17">
      <c r="A478" s="216" t="s">
        <v>1989</v>
      </c>
      <c r="B478" s="217" t="s">
        <v>2938</v>
      </c>
      <c r="C478" s="217" t="s">
        <v>1989</v>
      </c>
      <c r="D478" s="218">
        <v>45827</v>
      </c>
      <c r="E478" s="216">
        <v>16</v>
      </c>
      <c r="F478" s="216" t="s">
        <v>4073</v>
      </c>
      <c r="G478" s="216">
        <v>51127542</v>
      </c>
      <c r="K478" s="216" t="s">
        <v>4074</v>
      </c>
      <c r="L478" s="216" t="s">
        <v>2947</v>
      </c>
      <c r="M478" s="216" t="s">
        <v>2937</v>
      </c>
      <c r="N478" s="216">
        <v>11</v>
      </c>
      <c r="Q478" s="216" t="s">
        <v>1989</v>
      </c>
    </row>
    <row r="479" spans="1:17">
      <c r="A479" s="216" t="s">
        <v>1977</v>
      </c>
      <c r="B479" s="217" t="s">
        <v>2938</v>
      </c>
      <c r="C479" s="217" t="s">
        <v>1977</v>
      </c>
      <c r="D479" s="218">
        <v>45859</v>
      </c>
      <c r="E479" s="216">
        <v>6</v>
      </c>
      <c r="F479" s="216" t="s">
        <v>4075</v>
      </c>
      <c r="G479" s="216">
        <v>30435169</v>
      </c>
      <c r="H479" s="216">
        <v>78722163</v>
      </c>
      <c r="I479" s="216">
        <v>49711430</v>
      </c>
      <c r="K479" s="216" t="s">
        <v>4076</v>
      </c>
      <c r="L479" s="216" t="s">
        <v>4077</v>
      </c>
      <c r="M479" s="216" t="s">
        <v>2937</v>
      </c>
      <c r="N479" s="216">
        <v>15</v>
      </c>
      <c r="Q479" s="216" t="s">
        <v>1977</v>
      </c>
    </row>
    <row r="480" spans="1:17">
      <c r="A480" s="216" t="s">
        <v>1955</v>
      </c>
      <c r="B480" s="217" t="s">
        <v>2938</v>
      </c>
      <c r="C480" s="217" t="s">
        <v>1955</v>
      </c>
      <c r="D480" s="218">
        <v>45856</v>
      </c>
      <c r="E480" s="216">
        <v>17</v>
      </c>
      <c r="F480" s="216" t="s">
        <v>613</v>
      </c>
      <c r="G480" s="216">
        <v>42843901</v>
      </c>
      <c r="H480" s="216">
        <v>40309007</v>
      </c>
      <c r="K480" s="216" t="s">
        <v>4078</v>
      </c>
      <c r="L480" s="216" t="s">
        <v>2934</v>
      </c>
      <c r="M480" s="216" t="s">
        <v>2937</v>
      </c>
      <c r="N480" s="216">
        <v>1</v>
      </c>
      <c r="Q480" s="216" t="s">
        <v>1955</v>
      </c>
    </row>
    <row r="481" spans="1:17">
      <c r="A481" s="216" t="s">
        <v>2003</v>
      </c>
      <c r="B481" s="217" t="s">
        <v>2938</v>
      </c>
      <c r="C481" s="217" t="s">
        <v>2003</v>
      </c>
      <c r="D481" s="218">
        <v>45581</v>
      </c>
      <c r="E481" s="216">
        <v>17</v>
      </c>
      <c r="F481" s="216" t="s">
        <v>4079</v>
      </c>
      <c r="G481" s="216" t="s">
        <v>4080</v>
      </c>
      <c r="H481" s="216">
        <v>59553604</v>
      </c>
      <c r="K481" s="216" t="s">
        <v>4081</v>
      </c>
      <c r="L481" s="216" t="s">
        <v>417</v>
      </c>
      <c r="M481" s="216" t="s">
        <v>2937</v>
      </c>
      <c r="N481" s="216">
        <v>3</v>
      </c>
      <c r="Q481" s="216" t="s">
        <v>2003</v>
      </c>
    </row>
    <row r="482" spans="1:17">
      <c r="A482" s="216" t="s">
        <v>4082</v>
      </c>
      <c r="B482" s="217" t="s">
        <v>2938</v>
      </c>
      <c r="C482" s="217" t="s">
        <v>4082</v>
      </c>
      <c r="D482" s="218"/>
      <c r="E482" s="216">
        <v>30</v>
      </c>
      <c r="F482" s="216" t="s">
        <v>4083</v>
      </c>
      <c r="G482" s="216">
        <v>58935272</v>
      </c>
      <c r="H482" s="216">
        <v>45366351</v>
      </c>
      <c r="K482" s="216" t="s">
        <v>4084</v>
      </c>
      <c r="L482" s="216" t="s">
        <v>2934</v>
      </c>
      <c r="M482" s="216" t="s">
        <v>2935</v>
      </c>
      <c r="N482" s="216">
        <v>0</v>
      </c>
      <c r="Q482" s="216" t="s">
        <v>4082</v>
      </c>
    </row>
    <row r="483" spans="1:17">
      <c r="A483" s="216" t="s">
        <v>2007</v>
      </c>
      <c r="B483" s="217" t="s">
        <v>2938</v>
      </c>
      <c r="C483" s="217" t="s">
        <v>2007</v>
      </c>
      <c r="D483" s="218">
        <v>45883</v>
      </c>
      <c r="E483" s="216">
        <v>19</v>
      </c>
      <c r="F483" s="216" t="s">
        <v>4085</v>
      </c>
      <c r="G483" s="216">
        <v>41549902</v>
      </c>
      <c r="H483" s="216">
        <v>55578136</v>
      </c>
      <c r="K483" s="216" t="s">
        <v>4086</v>
      </c>
      <c r="L483" s="216" t="s">
        <v>2934</v>
      </c>
      <c r="M483" s="216" t="s">
        <v>2935</v>
      </c>
      <c r="N483" s="216">
        <v>0</v>
      </c>
      <c r="Q483" s="216" t="s">
        <v>2007</v>
      </c>
    </row>
    <row r="484" spans="1:17">
      <c r="A484" s="216" t="s">
        <v>2013</v>
      </c>
      <c r="B484" s="217" t="s">
        <v>2938</v>
      </c>
      <c r="C484" s="217" t="s">
        <v>2013</v>
      </c>
      <c r="D484" s="218">
        <v>45818</v>
      </c>
      <c r="E484" s="216">
        <v>19</v>
      </c>
      <c r="F484" s="216" t="s">
        <v>4087</v>
      </c>
      <c r="G484" s="216">
        <v>40063779</v>
      </c>
      <c r="H484" s="216">
        <v>40063779</v>
      </c>
      <c r="I484" s="216">
        <v>59230719</v>
      </c>
      <c r="J484" s="216">
        <v>57355914</v>
      </c>
      <c r="K484" s="216" t="s">
        <v>4088</v>
      </c>
      <c r="L484" s="216" t="s">
        <v>2947</v>
      </c>
      <c r="M484" s="216" t="s">
        <v>2937</v>
      </c>
      <c r="N484" s="216">
        <v>13</v>
      </c>
      <c r="Q484" s="216" t="s">
        <v>2013</v>
      </c>
    </row>
    <row r="485" spans="1:17">
      <c r="A485" s="216" t="s">
        <v>4089</v>
      </c>
      <c r="B485" s="217" t="s">
        <v>2938</v>
      </c>
      <c r="C485" s="217" t="s">
        <v>4089</v>
      </c>
      <c r="D485" s="218">
        <v>45857</v>
      </c>
      <c r="E485" s="216">
        <v>19</v>
      </c>
      <c r="F485" s="216" t="s">
        <v>4090</v>
      </c>
      <c r="G485" s="216" t="s">
        <v>4091</v>
      </c>
      <c r="K485" s="216" t="s">
        <v>4092</v>
      </c>
      <c r="L485" s="216" t="s">
        <v>2934</v>
      </c>
      <c r="M485" s="216" t="s">
        <v>2937</v>
      </c>
      <c r="N485" s="216">
        <v>1</v>
      </c>
      <c r="Q485" s="216" t="s">
        <v>4089</v>
      </c>
    </row>
    <row r="486" spans="1:17">
      <c r="A486" s="216" t="s">
        <v>1825</v>
      </c>
      <c r="B486" s="217" t="s">
        <v>2938</v>
      </c>
      <c r="C486" s="217" t="s">
        <v>1825</v>
      </c>
      <c r="D486" s="218"/>
      <c r="F486" s="216" t="s">
        <v>4093</v>
      </c>
      <c r="G486" s="216" t="s">
        <v>4094</v>
      </c>
      <c r="H486" s="216">
        <v>37670329</v>
      </c>
      <c r="I486" s="216">
        <v>54123863</v>
      </c>
      <c r="K486" s="216" t="s">
        <v>4095</v>
      </c>
      <c r="L486" s="216" t="s">
        <v>2947</v>
      </c>
      <c r="M486" s="216" t="s">
        <v>2935</v>
      </c>
      <c r="N486" s="216">
        <v>0</v>
      </c>
      <c r="Q486" s="216" t="s">
        <v>1825</v>
      </c>
    </row>
    <row r="487" spans="1:17">
      <c r="A487" s="216" t="s">
        <v>1983</v>
      </c>
      <c r="B487" s="217" t="s">
        <v>2938</v>
      </c>
      <c r="C487" s="217" t="s">
        <v>1983</v>
      </c>
      <c r="D487" s="218">
        <v>45868</v>
      </c>
      <c r="E487" s="216">
        <v>5</v>
      </c>
      <c r="F487" s="216" t="s">
        <v>4096</v>
      </c>
      <c r="G487" s="216">
        <v>59715104</v>
      </c>
      <c r="K487" s="216" t="s">
        <v>4097</v>
      </c>
      <c r="L487" s="216" t="s">
        <v>2934</v>
      </c>
      <c r="M487" s="216" t="s">
        <v>2935</v>
      </c>
      <c r="N487" s="216">
        <v>1</v>
      </c>
      <c r="Q487" s="216" t="s">
        <v>1983</v>
      </c>
    </row>
    <row r="488" spans="1:17">
      <c r="A488" s="216" t="s">
        <v>4098</v>
      </c>
      <c r="B488" s="217" t="s">
        <v>2938</v>
      </c>
      <c r="C488" s="217" t="s">
        <v>4098</v>
      </c>
      <c r="D488" s="218"/>
      <c r="F488" s="216" t="s">
        <v>4099</v>
      </c>
      <c r="H488" s="216" t="s">
        <v>4100</v>
      </c>
      <c r="K488" s="216" t="s">
        <v>4101</v>
      </c>
      <c r="L488" s="216" t="s">
        <v>2934</v>
      </c>
      <c r="M488" s="216" t="s">
        <v>2935</v>
      </c>
      <c r="N488" s="216">
        <v>0</v>
      </c>
      <c r="Q488" s="216" t="s">
        <v>4098</v>
      </c>
    </row>
    <row r="489" spans="1:17">
      <c r="A489" s="216" t="s">
        <v>2017</v>
      </c>
      <c r="B489" s="217" t="s">
        <v>2938</v>
      </c>
      <c r="C489" s="217" t="s">
        <v>2017</v>
      </c>
      <c r="D489" s="218"/>
      <c r="E489" s="216">
        <v>23</v>
      </c>
      <c r="F489" s="216" t="s">
        <v>4102</v>
      </c>
      <c r="G489" s="216">
        <v>45250363</v>
      </c>
      <c r="H489" s="216">
        <v>77623825</v>
      </c>
      <c r="I489" s="216">
        <v>37517091</v>
      </c>
      <c r="K489" s="216" t="s">
        <v>4103</v>
      </c>
      <c r="L489" s="216" t="s">
        <v>2934</v>
      </c>
      <c r="M489" s="216" t="s">
        <v>2935</v>
      </c>
      <c r="N489" s="216">
        <v>0</v>
      </c>
      <c r="Q489" s="216" t="s">
        <v>2017</v>
      </c>
    </row>
    <row r="490" spans="1:17">
      <c r="A490" s="216" t="s">
        <v>1973</v>
      </c>
      <c r="B490" s="217" t="s">
        <v>2938</v>
      </c>
      <c r="C490" s="217" t="s">
        <v>1973</v>
      </c>
      <c r="D490" s="218">
        <v>45856</v>
      </c>
      <c r="E490" s="216">
        <v>24</v>
      </c>
      <c r="F490" s="216" t="s">
        <v>4104</v>
      </c>
      <c r="G490" s="216">
        <v>41284889</v>
      </c>
      <c r="H490" s="216">
        <v>43266612</v>
      </c>
      <c r="I490" s="216">
        <v>35882167</v>
      </c>
      <c r="K490" s="216" t="s">
        <v>4105</v>
      </c>
      <c r="L490" s="216" t="s">
        <v>2947</v>
      </c>
      <c r="M490" s="216" t="s">
        <v>2937</v>
      </c>
      <c r="N490" s="216">
        <v>8</v>
      </c>
      <c r="Q490" s="216" t="s">
        <v>1973</v>
      </c>
    </row>
    <row r="491" spans="1:17">
      <c r="A491" s="216" t="s">
        <v>1915</v>
      </c>
      <c r="B491" s="217" t="s">
        <v>2938</v>
      </c>
      <c r="C491" s="217" t="s">
        <v>1915</v>
      </c>
      <c r="D491" s="218">
        <v>45863</v>
      </c>
      <c r="E491" s="216">
        <v>30</v>
      </c>
      <c r="F491" s="216" t="s">
        <v>4106</v>
      </c>
      <c r="G491" s="216">
        <v>44968069</v>
      </c>
      <c r="I491" s="216">
        <v>42112647</v>
      </c>
      <c r="K491" s="216" t="s">
        <v>4107</v>
      </c>
      <c r="L491" s="216" t="s">
        <v>2934</v>
      </c>
      <c r="M491" s="216" t="s">
        <v>2935</v>
      </c>
      <c r="N491" s="216">
        <v>0</v>
      </c>
      <c r="Q491" s="216" t="s">
        <v>1915</v>
      </c>
    </row>
    <row r="492" spans="1:17">
      <c r="A492" s="216" t="s">
        <v>1967</v>
      </c>
      <c r="B492" s="217" t="s">
        <v>2938</v>
      </c>
      <c r="C492" s="217" t="s">
        <v>1967</v>
      </c>
      <c r="D492" s="218">
        <v>45827</v>
      </c>
      <c r="E492" s="216">
        <v>26</v>
      </c>
      <c r="F492" s="216" t="s">
        <v>4108</v>
      </c>
      <c r="G492" s="216">
        <v>38073467</v>
      </c>
      <c r="H492" s="216">
        <v>41501065</v>
      </c>
      <c r="I492" s="216">
        <v>32023046</v>
      </c>
      <c r="K492" s="216" t="s">
        <v>4109</v>
      </c>
      <c r="L492" s="216" t="s">
        <v>2947</v>
      </c>
      <c r="M492" s="216" t="s">
        <v>2937</v>
      </c>
      <c r="N492" s="216">
        <v>11</v>
      </c>
      <c r="Q492" s="216" t="s">
        <v>1967</v>
      </c>
    </row>
    <row r="493" spans="1:17">
      <c r="A493" s="216" t="s">
        <v>2037</v>
      </c>
      <c r="B493" s="217" t="s">
        <v>2938</v>
      </c>
      <c r="C493" s="217" t="s">
        <v>2037</v>
      </c>
      <c r="D493" s="218">
        <v>45863</v>
      </c>
      <c r="E493" s="216">
        <v>30</v>
      </c>
      <c r="F493" s="216" t="s">
        <v>4110</v>
      </c>
      <c r="G493" s="216">
        <v>30385523</v>
      </c>
      <c r="H493" s="216">
        <v>66378021</v>
      </c>
      <c r="I493" s="216">
        <v>30095593</v>
      </c>
      <c r="K493" s="216" t="s">
        <v>4111</v>
      </c>
      <c r="L493" s="216" t="s">
        <v>2934</v>
      </c>
      <c r="M493" s="216" t="s">
        <v>2935</v>
      </c>
      <c r="N493" s="216">
        <v>0</v>
      </c>
      <c r="Q493" s="216" t="s">
        <v>2037</v>
      </c>
    </row>
    <row r="494" spans="1:17">
      <c r="A494" s="216" t="s">
        <v>1997</v>
      </c>
      <c r="B494" s="217" t="s">
        <v>2938</v>
      </c>
      <c r="C494" s="217" t="s">
        <v>1997</v>
      </c>
      <c r="D494" s="218">
        <v>45826</v>
      </c>
      <c r="E494" s="216">
        <v>30</v>
      </c>
      <c r="F494" s="216" t="s">
        <v>634</v>
      </c>
      <c r="G494" s="216">
        <v>50145819</v>
      </c>
      <c r="H494" s="216">
        <v>53860838</v>
      </c>
      <c r="I494" s="216">
        <v>41906031</v>
      </c>
      <c r="K494" s="216" t="s">
        <v>4112</v>
      </c>
      <c r="L494" s="216" t="s">
        <v>2947</v>
      </c>
      <c r="M494" s="216" t="s">
        <v>2937</v>
      </c>
      <c r="N494" s="216">
        <v>3</v>
      </c>
      <c r="Q494" s="216" t="s">
        <v>1997</v>
      </c>
    </row>
    <row r="495" spans="1:17">
      <c r="A495" s="216" t="s">
        <v>2025</v>
      </c>
      <c r="B495" s="217" t="s">
        <v>2938</v>
      </c>
      <c r="C495" s="217" t="s">
        <v>2025</v>
      </c>
      <c r="D495" s="218"/>
      <c r="F495" s="216" t="s">
        <v>4113</v>
      </c>
      <c r="G495" s="216">
        <v>42011762</v>
      </c>
      <c r="I495" s="216">
        <v>42931327</v>
      </c>
      <c r="K495" s="216" t="s">
        <v>4114</v>
      </c>
      <c r="L495" s="216" t="s">
        <v>2934</v>
      </c>
      <c r="M495" s="216" t="s">
        <v>2935</v>
      </c>
      <c r="N495" s="216">
        <v>0</v>
      </c>
      <c r="Q495" s="216" t="s">
        <v>2025</v>
      </c>
    </row>
    <row r="496" spans="1:17">
      <c r="A496" s="216" t="s">
        <v>1993</v>
      </c>
      <c r="B496" s="217" t="s">
        <v>2938</v>
      </c>
      <c r="C496" s="217" t="s">
        <v>1993</v>
      </c>
      <c r="D496" s="218"/>
      <c r="E496" s="216">
        <v>30</v>
      </c>
      <c r="F496" s="216" t="s">
        <v>4115</v>
      </c>
      <c r="G496" s="216">
        <v>45746240</v>
      </c>
      <c r="I496" s="216">
        <v>335730693</v>
      </c>
      <c r="K496" s="216" t="s">
        <v>4116</v>
      </c>
      <c r="L496" s="216" t="s">
        <v>417</v>
      </c>
      <c r="M496" s="216" t="s">
        <v>2937</v>
      </c>
      <c r="N496" s="216">
        <v>7</v>
      </c>
      <c r="Q496" s="216" t="s">
        <v>1993</v>
      </c>
    </row>
    <row r="497" spans="1:17">
      <c r="A497" s="216" t="s">
        <v>4117</v>
      </c>
      <c r="B497" s="217" t="s">
        <v>2938</v>
      </c>
      <c r="C497" s="217" t="s">
        <v>4117</v>
      </c>
      <c r="D497" s="218"/>
      <c r="E497" s="216">
        <v>30</v>
      </c>
      <c r="F497" s="216" t="s">
        <v>4118</v>
      </c>
      <c r="G497" s="216">
        <v>55413242</v>
      </c>
      <c r="H497" s="216">
        <v>22204841</v>
      </c>
      <c r="K497" s="216" t="s">
        <v>4119</v>
      </c>
      <c r="L497" s="216" t="s">
        <v>2934</v>
      </c>
      <c r="M497" s="216" t="s">
        <v>2935</v>
      </c>
      <c r="N497" s="216">
        <v>0</v>
      </c>
      <c r="Q497" s="216" t="s">
        <v>4117</v>
      </c>
    </row>
    <row r="498" spans="1:17">
      <c r="A498" s="216" t="s">
        <v>2009</v>
      </c>
      <c r="B498" s="217" t="s">
        <v>2938</v>
      </c>
      <c r="C498" s="217" t="s">
        <v>2009</v>
      </c>
      <c r="D498" s="218">
        <v>45834</v>
      </c>
      <c r="E498" s="216">
        <v>26</v>
      </c>
      <c r="F498" s="216" t="s">
        <v>4120</v>
      </c>
      <c r="G498" s="216">
        <v>47443291</v>
      </c>
      <c r="H498" s="216">
        <v>31609917</v>
      </c>
      <c r="I498" s="216">
        <v>55733145</v>
      </c>
      <c r="K498" s="216" t="s">
        <v>4121</v>
      </c>
      <c r="L498" s="216" t="s">
        <v>2934</v>
      </c>
      <c r="M498" s="216" t="s">
        <v>2935</v>
      </c>
      <c r="N498" s="216">
        <v>0</v>
      </c>
      <c r="Q498" s="216" t="s">
        <v>2009</v>
      </c>
    </row>
    <row r="499" spans="1:17">
      <c r="A499" s="216" t="s">
        <v>2019</v>
      </c>
      <c r="B499" s="217" t="s">
        <v>2938</v>
      </c>
      <c r="C499" s="217" t="s">
        <v>2019</v>
      </c>
      <c r="D499" s="218">
        <v>45858</v>
      </c>
      <c r="E499" s="216">
        <v>25</v>
      </c>
      <c r="F499" s="216" t="s">
        <v>4122</v>
      </c>
      <c r="G499" s="216">
        <v>56307860</v>
      </c>
      <c r="I499" s="216">
        <v>56307860</v>
      </c>
      <c r="J499" s="216">
        <v>77965825</v>
      </c>
      <c r="K499" s="216" t="s">
        <v>4123</v>
      </c>
      <c r="L499" s="216" t="s">
        <v>2934</v>
      </c>
      <c r="M499" s="216" t="s">
        <v>2935</v>
      </c>
      <c r="N499" s="216">
        <v>0</v>
      </c>
      <c r="Q499" s="216" t="s">
        <v>2019</v>
      </c>
    </row>
    <row r="500" spans="1:17">
      <c r="A500" s="216" t="s">
        <v>2001</v>
      </c>
      <c r="B500" s="217" t="s">
        <v>2938</v>
      </c>
      <c r="C500" s="217" t="s">
        <v>2001</v>
      </c>
      <c r="D500" s="218">
        <v>45857</v>
      </c>
      <c r="E500" s="216">
        <v>24</v>
      </c>
      <c r="F500" s="216" t="s">
        <v>4124</v>
      </c>
      <c r="G500" s="216">
        <v>31419830</v>
      </c>
      <c r="H500" s="216">
        <v>22923375</v>
      </c>
      <c r="I500" s="216">
        <v>51309684</v>
      </c>
      <c r="K500" s="216" t="s">
        <v>4125</v>
      </c>
      <c r="L500" s="216" t="s">
        <v>2934</v>
      </c>
      <c r="M500" s="216" t="s">
        <v>2935</v>
      </c>
      <c r="N500" s="216">
        <v>0</v>
      </c>
      <c r="Q500" s="216" t="s">
        <v>2001</v>
      </c>
    </row>
    <row r="501" spans="1:17">
      <c r="A501" s="216" t="s">
        <v>4126</v>
      </c>
      <c r="B501" s="217" t="s">
        <v>2938</v>
      </c>
      <c r="C501" s="217" t="s">
        <v>4126</v>
      </c>
      <c r="D501" s="218"/>
      <c r="E501" s="216">
        <v>30</v>
      </c>
      <c r="F501" s="216" t="s">
        <v>4127</v>
      </c>
      <c r="G501" s="216">
        <v>52674575</v>
      </c>
      <c r="I501" s="216">
        <v>43058888</v>
      </c>
      <c r="K501" s="216" t="s">
        <v>4128</v>
      </c>
      <c r="L501" s="216" t="s">
        <v>2934</v>
      </c>
      <c r="M501" s="216" t="s">
        <v>2935</v>
      </c>
      <c r="N501" s="216">
        <v>0</v>
      </c>
      <c r="Q501" s="216" t="s">
        <v>4126</v>
      </c>
    </row>
    <row r="502" spans="1:17">
      <c r="A502" s="216" t="s">
        <v>1987</v>
      </c>
      <c r="B502" s="217" t="s">
        <v>2938</v>
      </c>
      <c r="C502" s="217" t="s">
        <v>1987</v>
      </c>
      <c r="D502" s="218">
        <v>45849</v>
      </c>
      <c r="E502" s="216">
        <v>16</v>
      </c>
      <c r="F502" s="216" t="s">
        <v>4129</v>
      </c>
      <c r="G502" s="216">
        <v>54623211</v>
      </c>
      <c r="H502" s="216">
        <v>66644711</v>
      </c>
      <c r="I502" s="216">
        <v>59307729</v>
      </c>
      <c r="K502" s="216" t="s">
        <v>4130</v>
      </c>
      <c r="L502" s="216" t="s">
        <v>2934</v>
      </c>
      <c r="M502" s="216" t="s">
        <v>2935</v>
      </c>
      <c r="N502" s="216">
        <v>0</v>
      </c>
      <c r="Q502" s="216" t="s">
        <v>1987</v>
      </c>
    </row>
    <row r="503" spans="1:17">
      <c r="A503" s="216" t="s">
        <v>4131</v>
      </c>
      <c r="B503" s="217" t="s">
        <v>2938</v>
      </c>
      <c r="C503" s="217" t="s">
        <v>4131</v>
      </c>
      <c r="D503" s="218"/>
      <c r="F503" s="216" t="s">
        <v>3612</v>
      </c>
      <c r="G503" s="216">
        <v>50651954</v>
      </c>
      <c r="H503" s="216">
        <v>50651954</v>
      </c>
      <c r="I503" s="216">
        <v>58653488</v>
      </c>
      <c r="K503" s="216" t="s">
        <v>3613</v>
      </c>
      <c r="L503" s="216" t="s">
        <v>2934</v>
      </c>
      <c r="M503" s="216" t="s">
        <v>2935</v>
      </c>
      <c r="N503" s="216">
        <v>0</v>
      </c>
      <c r="Q503" s="216" t="s">
        <v>4131</v>
      </c>
    </row>
    <row r="504" spans="1:17">
      <c r="A504" s="216" t="s">
        <v>2031</v>
      </c>
      <c r="B504" s="217" t="s">
        <v>2938</v>
      </c>
      <c r="C504" s="217" t="s">
        <v>2031</v>
      </c>
      <c r="D504" s="218">
        <v>45859</v>
      </c>
      <c r="E504" s="216">
        <v>9</v>
      </c>
      <c r="F504" s="216" t="s">
        <v>4132</v>
      </c>
      <c r="G504" s="216">
        <v>56252544</v>
      </c>
      <c r="H504" s="216">
        <v>57247019</v>
      </c>
      <c r="I504" s="216">
        <v>50193819</v>
      </c>
      <c r="K504" s="216" t="s">
        <v>4133</v>
      </c>
      <c r="L504" s="216" t="s">
        <v>2934</v>
      </c>
      <c r="M504" s="216" t="s">
        <v>2937</v>
      </c>
      <c r="N504" s="216">
        <v>1</v>
      </c>
      <c r="Q504" s="216" t="s">
        <v>2031</v>
      </c>
    </row>
    <row r="505" spans="1:17">
      <c r="A505" s="216" t="s">
        <v>1377</v>
      </c>
      <c r="B505" s="217" t="s">
        <v>2938</v>
      </c>
      <c r="C505" s="217" t="s">
        <v>1377</v>
      </c>
      <c r="D505" s="218">
        <v>45842</v>
      </c>
      <c r="E505" s="216">
        <v>9</v>
      </c>
      <c r="F505" s="216" t="s">
        <v>4134</v>
      </c>
      <c r="G505" s="216">
        <v>54603252</v>
      </c>
      <c r="H505" s="216">
        <v>49578148</v>
      </c>
      <c r="K505" s="216" t="s">
        <v>4135</v>
      </c>
      <c r="L505" s="216" t="s">
        <v>2934</v>
      </c>
      <c r="M505" s="216" t="s">
        <v>2935</v>
      </c>
      <c r="N505" s="216">
        <v>0</v>
      </c>
      <c r="Q505" s="216" t="s">
        <v>1377</v>
      </c>
    </row>
    <row r="506" spans="1:17">
      <c r="A506" s="216" t="s">
        <v>1995</v>
      </c>
      <c r="B506" s="217" t="s">
        <v>2938</v>
      </c>
      <c r="C506" s="217" t="s">
        <v>1995</v>
      </c>
      <c r="D506" s="218">
        <v>45827</v>
      </c>
      <c r="E506" s="216">
        <v>9</v>
      </c>
      <c r="F506" s="216" t="s">
        <v>4136</v>
      </c>
      <c r="G506" s="216">
        <v>30368783</v>
      </c>
      <c r="H506" s="216">
        <v>31645691</v>
      </c>
      <c r="I506" s="216">
        <v>46964340</v>
      </c>
      <c r="K506" s="216" t="s">
        <v>4137</v>
      </c>
      <c r="L506" s="216" t="s">
        <v>2947</v>
      </c>
      <c r="M506" s="216" t="s">
        <v>2937</v>
      </c>
      <c r="N506" s="216">
        <v>8</v>
      </c>
      <c r="Q506" s="216" t="s">
        <v>1995</v>
      </c>
    </row>
    <row r="507" spans="1:17">
      <c r="A507" s="216" t="s">
        <v>2051</v>
      </c>
      <c r="B507" s="217" t="s">
        <v>2938</v>
      </c>
      <c r="C507" s="217" t="s">
        <v>2051</v>
      </c>
      <c r="D507" s="218">
        <v>45798</v>
      </c>
      <c r="E507" s="216">
        <v>7</v>
      </c>
      <c r="F507" s="216" t="s">
        <v>4138</v>
      </c>
      <c r="G507" s="216">
        <v>46087455</v>
      </c>
      <c r="H507" s="216">
        <v>47532864</v>
      </c>
      <c r="I507" s="216">
        <v>79422452</v>
      </c>
      <c r="J507" s="216">
        <v>57075969</v>
      </c>
      <c r="K507" s="216" t="s">
        <v>4139</v>
      </c>
      <c r="L507" s="216" t="s">
        <v>2934</v>
      </c>
      <c r="M507" s="216" t="s">
        <v>2937</v>
      </c>
      <c r="N507" s="216">
        <v>3</v>
      </c>
      <c r="Q507" s="216" t="s">
        <v>2051</v>
      </c>
    </row>
    <row r="508" spans="1:17">
      <c r="A508" s="216" t="s">
        <v>2047</v>
      </c>
      <c r="B508" s="217" t="s">
        <v>2938</v>
      </c>
      <c r="C508" s="217" t="s">
        <v>2047</v>
      </c>
      <c r="D508" s="218">
        <v>45701</v>
      </c>
      <c r="E508" s="216">
        <v>6</v>
      </c>
      <c r="F508" s="216" t="s">
        <v>4140</v>
      </c>
      <c r="G508" s="216">
        <v>59330730</v>
      </c>
      <c r="H508" s="216">
        <v>22382357</v>
      </c>
      <c r="I508" s="216">
        <v>51349326</v>
      </c>
      <c r="K508" s="216" t="s">
        <v>4141</v>
      </c>
      <c r="L508" s="216" t="s">
        <v>2947</v>
      </c>
      <c r="M508" s="216" t="s">
        <v>2937</v>
      </c>
      <c r="N508" s="216">
        <v>12</v>
      </c>
      <c r="Q508" s="216" t="s">
        <v>2047</v>
      </c>
    </row>
    <row r="509" spans="1:17">
      <c r="A509" s="216" t="s">
        <v>4142</v>
      </c>
      <c r="B509" s="217" t="s">
        <v>2938</v>
      </c>
      <c r="C509" s="217" t="s">
        <v>4142</v>
      </c>
      <c r="D509" s="218"/>
      <c r="F509" s="216" t="s">
        <v>3121</v>
      </c>
      <c r="G509" s="216">
        <v>55384522</v>
      </c>
      <c r="I509" s="216">
        <v>54141226</v>
      </c>
      <c r="K509" s="216" t="s">
        <v>3122</v>
      </c>
      <c r="L509" s="216" t="s">
        <v>2947</v>
      </c>
      <c r="M509" s="216" t="s">
        <v>2935</v>
      </c>
      <c r="N509" s="216">
        <v>0</v>
      </c>
      <c r="Q509" s="216" t="s">
        <v>4142</v>
      </c>
    </row>
    <row r="510" spans="1:17">
      <c r="A510" s="216" t="s">
        <v>1991</v>
      </c>
      <c r="B510" s="217" t="s">
        <v>2938</v>
      </c>
      <c r="C510" s="217" t="s">
        <v>1991</v>
      </c>
      <c r="D510" s="218">
        <v>45855</v>
      </c>
      <c r="E510" s="216">
        <v>15</v>
      </c>
      <c r="F510" s="216" t="s">
        <v>631</v>
      </c>
      <c r="G510" s="216">
        <v>54232625</v>
      </c>
      <c r="H510" s="216">
        <v>42994401</v>
      </c>
      <c r="I510" s="216">
        <v>22234406</v>
      </c>
      <c r="K510" s="216" t="s">
        <v>4143</v>
      </c>
      <c r="L510" s="216" t="s">
        <v>2934</v>
      </c>
      <c r="M510" s="216" t="s">
        <v>2937</v>
      </c>
      <c r="N510" s="216">
        <v>1</v>
      </c>
      <c r="Q510" s="216" t="s">
        <v>1991</v>
      </c>
    </row>
    <row r="511" spans="1:17">
      <c r="A511" s="216" t="s">
        <v>2041</v>
      </c>
      <c r="B511" s="217" t="s">
        <v>2938</v>
      </c>
      <c r="C511" s="217" t="s">
        <v>2041</v>
      </c>
      <c r="D511" s="218">
        <v>45845</v>
      </c>
      <c r="E511" s="216">
        <v>2</v>
      </c>
      <c r="F511" s="216" t="s">
        <v>4144</v>
      </c>
      <c r="G511" s="216">
        <v>58170791</v>
      </c>
      <c r="H511" s="216">
        <v>57170981</v>
      </c>
      <c r="I511" s="216">
        <v>56218199</v>
      </c>
      <c r="K511" s="216" t="s">
        <v>4145</v>
      </c>
      <c r="L511" s="216" t="s">
        <v>2934</v>
      </c>
      <c r="M511" s="216" t="s">
        <v>2937</v>
      </c>
      <c r="N511" s="216">
        <v>2</v>
      </c>
      <c r="Q511" s="216" t="s">
        <v>2041</v>
      </c>
    </row>
    <row r="512" spans="1:17">
      <c r="A512" s="216" t="s">
        <v>1947</v>
      </c>
      <c r="B512" s="217" t="s">
        <v>2938</v>
      </c>
      <c r="C512" s="217" t="s">
        <v>1947</v>
      </c>
      <c r="D512" s="218">
        <v>45856</v>
      </c>
      <c r="E512" s="216">
        <v>16</v>
      </c>
      <c r="F512" s="216" t="s">
        <v>4146</v>
      </c>
      <c r="G512" s="216">
        <v>58559992</v>
      </c>
      <c r="H512" s="216">
        <v>58559992</v>
      </c>
      <c r="I512" s="216">
        <v>36148685</v>
      </c>
      <c r="K512" s="216" t="s">
        <v>4147</v>
      </c>
      <c r="L512" s="216" t="s">
        <v>3090</v>
      </c>
      <c r="M512" s="216" t="s">
        <v>3091</v>
      </c>
      <c r="N512" s="216">
        <v>1</v>
      </c>
      <c r="Q512" s="216" t="s">
        <v>1947</v>
      </c>
    </row>
    <row r="513" spans="1:17">
      <c r="A513" s="216" t="s">
        <v>1903</v>
      </c>
      <c r="B513" s="217" t="s">
        <v>2938</v>
      </c>
      <c r="C513" s="217" t="s">
        <v>1903</v>
      </c>
      <c r="D513" s="218">
        <v>45855</v>
      </c>
      <c r="E513" s="216">
        <v>15</v>
      </c>
      <c r="F513" s="216" t="s">
        <v>4148</v>
      </c>
      <c r="G513" s="216">
        <v>59940633</v>
      </c>
      <c r="H513" s="216">
        <v>40249730</v>
      </c>
      <c r="I513" s="216">
        <v>58062725</v>
      </c>
      <c r="K513" s="216" t="s">
        <v>4149</v>
      </c>
      <c r="L513" s="216" t="s">
        <v>2934</v>
      </c>
      <c r="M513" s="216" t="s">
        <v>2937</v>
      </c>
      <c r="N513" s="216">
        <v>1</v>
      </c>
      <c r="Q513" s="216" t="s">
        <v>1903</v>
      </c>
    </row>
    <row r="514" spans="1:17">
      <c r="A514" s="216" t="s">
        <v>2055</v>
      </c>
      <c r="B514" s="217" t="s">
        <v>2938</v>
      </c>
      <c r="C514" s="217" t="s">
        <v>2055</v>
      </c>
      <c r="D514" s="218"/>
      <c r="E514" s="216">
        <v>14</v>
      </c>
      <c r="F514" s="216" t="s">
        <v>663</v>
      </c>
      <c r="G514" s="216">
        <v>56162139</v>
      </c>
      <c r="H514" s="216">
        <v>25080419</v>
      </c>
      <c r="I514" s="216">
        <v>41752168</v>
      </c>
      <c r="K514" s="216" t="s">
        <v>4150</v>
      </c>
      <c r="L514" s="216" t="s">
        <v>2934</v>
      </c>
      <c r="M514" s="216" t="s">
        <v>2935</v>
      </c>
      <c r="N514" s="216">
        <v>0</v>
      </c>
      <c r="Q514" s="216" t="s">
        <v>2055</v>
      </c>
    </row>
    <row r="515" spans="1:17">
      <c r="A515" s="216" t="s">
        <v>2053</v>
      </c>
      <c r="B515" s="217" t="s">
        <v>2938</v>
      </c>
      <c r="C515" s="217" t="s">
        <v>2053</v>
      </c>
      <c r="D515" s="218">
        <v>45666</v>
      </c>
      <c r="E515" s="216">
        <v>20</v>
      </c>
      <c r="F515" s="216" t="s">
        <v>662</v>
      </c>
      <c r="G515" s="216">
        <v>40371557</v>
      </c>
      <c r="H515" s="216">
        <v>40377557</v>
      </c>
      <c r="I515" s="216">
        <v>35222647</v>
      </c>
      <c r="K515" s="216" t="s">
        <v>4151</v>
      </c>
      <c r="L515" s="216" t="s">
        <v>2947</v>
      </c>
      <c r="M515" s="216" t="s">
        <v>2937</v>
      </c>
      <c r="N515" s="216">
        <v>4</v>
      </c>
      <c r="Q515" s="216" t="s">
        <v>2053</v>
      </c>
    </row>
    <row r="516" spans="1:17">
      <c r="A516" s="216" t="s">
        <v>4152</v>
      </c>
      <c r="B516" s="217" t="s">
        <v>2938</v>
      </c>
      <c r="C516" s="217" t="s">
        <v>4152</v>
      </c>
      <c r="D516" s="218">
        <v>45879</v>
      </c>
      <c r="E516" s="216">
        <v>15</v>
      </c>
      <c r="F516" s="216" t="s">
        <v>3022</v>
      </c>
      <c r="G516" s="216">
        <v>46680219</v>
      </c>
      <c r="K516" s="216" t="s">
        <v>3023</v>
      </c>
      <c r="L516" s="216" t="s">
        <v>2934</v>
      </c>
      <c r="M516" s="216" t="s">
        <v>2935</v>
      </c>
      <c r="N516" s="216">
        <v>0</v>
      </c>
      <c r="Q516" s="216" t="s">
        <v>4152</v>
      </c>
    </row>
    <row r="517" spans="1:17">
      <c r="A517" s="216" t="s">
        <v>2069</v>
      </c>
      <c r="B517" s="217" t="s">
        <v>2938</v>
      </c>
      <c r="C517" s="217" t="s">
        <v>2069</v>
      </c>
      <c r="D517" s="218"/>
      <c r="F517" s="216" t="s">
        <v>670</v>
      </c>
      <c r="G517" s="216">
        <v>30507200</v>
      </c>
      <c r="H517" s="216">
        <v>23249982</v>
      </c>
      <c r="I517" s="216">
        <v>59100055</v>
      </c>
      <c r="K517" s="216" t="s">
        <v>4153</v>
      </c>
      <c r="L517" s="216" t="s">
        <v>2947</v>
      </c>
      <c r="M517" s="216" t="s">
        <v>2935</v>
      </c>
      <c r="N517" s="216">
        <v>0</v>
      </c>
      <c r="Q517" s="216" t="s">
        <v>2069</v>
      </c>
    </row>
    <row r="518" spans="1:17">
      <c r="A518" s="216" t="s">
        <v>1797</v>
      </c>
      <c r="B518" s="217" t="s">
        <v>2938</v>
      </c>
      <c r="C518" s="217" t="s">
        <v>1797</v>
      </c>
      <c r="D518" s="218">
        <v>45577</v>
      </c>
      <c r="E518" s="216">
        <v>16</v>
      </c>
      <c r="F518" s="216" t="s">
        <v>4154</v>
      </c>
      <c r="G518" s="216">
        <v>33120294</v>
      </c>
      <c r="H518" s="216">
        <v>22242000</v>
      </c>
      <c r="I518" s="216">
        <v>33120294</v>
      </c>
      <c r="K518" s="216" t="s">
        <v>4155</v>
      </c>
      <c r="L518" s="216" t="s">
        <v>417</v>
      </c>
      <c r="M518" s="216" t="s">
        <v>2937</v>
      </c>
      <c r="N518" s="216">
        <v>12</v>
      </c>
      <c r="Q518" s="216" t="s">
        <v>1797</v>
      </c>
    </row>
    <row r="519" spans="1:17">
      <c r="A519" s="216" t="s">
        <v>1811</v>
      </c>
      <c r="B519" s="217" t="s">
        <v>2938</v>
      </c>
      <c r="C519" s="217" t="s">
        <v>1811</v>
      </c>
      <c r="D519" s="218">
        <v>45858</v>
      </c>
      <c r="E519" s="216">
        <v>20</v>
      </c>
      <c r="F519" s="216" t="s">
        <v>541</v>
      </c>
      <c r="G519" s="216">
        <v>55463947</v>
      </c>
      <c r="H519" s="216">
        <v>22518656</v>
      </c>
      <c r="I519" s="216">
        <v>4180880</v>
      </c>
      <c r="J519" s="216">
        <v>37558481</v>
      </c>
      <c r="K519" s="216" t="s">
        <v>4156</v>
      </c>
      <c r="L519" s="216" t="s">
        <v>2934</v>
      </c>
      <c r="M519" s="216" t="s">
        <v>2935</v>
      </c>
      <c r="N519" s="216">
        <v>0</v>
      </c>
      <c r="Q519" s="216" t="s">
        <v>1811</v>
      </c>
    </row>
    <row r="520" spans="1:17">
      <c r="A520" s="216" t="s">
        <v>4157</v>
      </c>
      <c r="B520" s="217" t="s">
        <v>2938</v>
      </c>
      <c r="C520" s="217" t="s">
        <v>2065</v>
      </c>
      <c r="D520" s="218"/>
      <c r="F520" s="216" t="s">
        <v>4158</v>
      </c>
      <c r="G520" s="216">
        <v>30643024</v>
      </c>
      <c r="H520" s="216">
        <v>66335344</v>
      </c>
      <c r="I520" s="216">
        <v>30644665</v>
      </c>
      <c r="K520" s="216" t="s">
        <v>4159</v>
      </c>
      <c r="L520" s="216" t="s">
        <v>2934</v>
      </c>
      <c r="M520" s="216" t="s">
        <v>2935</v>
      </c>
      <c r="N520" s="216">
        <v>0</v>
      </c>
      <c r="Q520" s="216" t="s">
        <v>2065</v>
      </c>
    </row>
    <row r="521" spans="1:17">
      <c r="A521" s="216" t="s">
        <v>2071</v>
      </c>
      <c r="B521" s="217" t="s">
        <v>2938</v>
      </c>
      <c r="C521" s="217" t="s">
        <v>2071</v>
      </c>
      <c r="D521" s="218">
        <v>45863</v>
      </c>
      <c r="E521" s="216">
        <v>30</v>
      </c>
      <c r="F521" s="216" t="s">
        <v>4160</v>
      </c>
      <c r="G521" s="216">
        <v>50162444</v>
      </c>
      <c r="H521" s="216">
        <v>66721560</v>
      </c>
      <c r="I521" s="216">
        <v>59286594</v>
      </c>
      <c r="K521" s="216" t="s">
        <v>4161</v>
      </c>
      <c r="L521" s="216" t="s">
        <v>2934</v>
      </c>
      <c r="M521" s="216" t="s">
        <v>2935</v>
      </c>
      <c r="N521" s="216">
        <v>0</v>
      </c>
      <c r="Q521" s="216" t="s">
        <v>2071</v>
      </c>
    </row>
    <row r="522" spans="1:17">
      <c r="A522" s="216" t="s">
        <v>2021</v>
      </c>
      <c r="B522" s="217" t="s">
        <v>2938</v>
      </c>
      <c r="C522" s="217" t="s">
        <v>2021</v>
      </c>
      <c r="D522" s="218">
        <v>45854</v>
      </c>
      <c r="E522" s="216">
        <v>21</v>
      </c>
      <c r="F522" s="216" t="s">
        <v>646</v>
      </c>
      <c r="G522" s="216">
        <v>52012121</v>
      </c>
      <c r="H522" s="216">
        <v>52012121</v>
      </c>
      <c r="I522" s="216">
        <v>5202121</v>
      </c>
      <c r="K522" s="216" t="s">
        <v>4162</v>
      </c>
      <c r="L522" s="216" t="s">
        <v>2934</v>
      </c>
      <c r="M522" s="216" t="s">
        <v>2935</v>
      </c>
      <c r="N522" s="216">
        <v>0</v>
      </c>
      <c r="Q522" s="216" t="s">
        <v>2021</v>
      </c>
    </row>
    <row r="523" spans="1:17">
      <c r="A523" s="216" t="s">
        <v>2023</v>
      </c>
      <c r="B523" s="217" t="s">
        <v>2938</v>
      </c>
      <c r="C523" s="217" t="s">
        <v>2023</v>
      </c>
      <c r="D523" s="218">
        <v>45835</v>
      </c>
      <c r="E523" s="216">
        <v>21</v>
      </c>
      <c r="F523" s="216" t="s">
        <v>4163</v>
      </c>
      <c r="G523" s="216">
        <v>54298113</v>
      </c>
      <c r="H523" s="216">
        <v>42964675</v>
      </c>
      <c r="I523" s="216">
        <v>46421769</v>
      </c>
      <c r="K523" s="216" t="s">
        <v>4164</v>
      </c>
      <c r="L523" s="216" t="s">
        <v>3090</v>
      </c>
      <c r="M523" s="216" t="s">
        <v>3091</v>
      </c>
      <c r="N523" s="216">
        <v>1</v>
      </c>
      <c r="Q523" s="216" t="s">
        <v>2023</v>
      </c>
    </row>
    <row r="524" spans="1:17">
      <c r="A524" s="216" t="s">
        <v>2049</v>
      </c>
      <c r="B524" s="217" t="s">
        <v>2938</v>
      </c>
      <c r="C524" s="217" t="s">
        <v>2049</v>
      </c>
      <c r="D524" s="218">
        <v>45855</v>
      </c>
      <c r="E524" s="216">
        <v>22</v>
      </c>
      <c r="F524" s="216" t="s">
        <v>1045</v>
      </c>
      <c r="G524" s="216">
        <v>38717487</v>
      </c>
      <c r="H524" s="216">
        <v>38969338</v>
      </c>
      <c r="K524" s="216" t="s">
        <v>4165</v>
      </c>
      <c r="L524" s="216" t="s">
        <v>2934</v>
      </c>
      <c r="M524" s="216" t="s">
        <v>2935</v>
      </c>
      <c r="N524" s="216">
        <v>0</v>
      </c>
      <c r="Q524" s="216" t="s">
        <v>2049</v>
      </c>
    </row>
    <row r="525" spans="1:17">
      <c r="A525" s="216" t="s">
        <v>2085</v>
      </c>
      <c r="B525" s="217" t="s">
        <v>2938</v>
      </c>
      <c r="C525" s="217" t="s">
        <v>2085</v>
      </c>
      <c r="D525" s="218">
        <v>45856</v>
      </c>
      <c r="E525" s="216">
        <v>23</v>
      </c>
      <c r="F525" s="216" t="s">
        <v>4166</v>
      </c>
      <c r="G525" s="216">
        <v>31091296</v>
      </c>
      <c r="H525" s="216">
        <v>49953435</v>
      </c>
      <c r="I525" s="216">
        <v>53803113</v>
      </c>
      <c r="K525" s="216" t="s">
        <v>4167</v>
      </c>
      <c r="L525" s="216" t="s">
        <v>2934</v>
      </c>
      <c r="M525" s="216" t="s">
        <v>2935</v>
      </c>
      <c r="N525" s="216">
        <v>0</v>
      </c>
      <c r="Q525" s="216" t="s">
        <v>2085</v>
      </c>
    </row>
    <row r="526" spans="1:17">
      <c r="A526" s="216" t="s">
        <v>2039</v>
      </c>
      <c r="B526" s="217" t="s">
        <v>2938</v>
      </c>
      <c r="C526" s="217" t="s">
        <v>2039</v>
      </c>
      <c r="D526" s="218">
        <v>45693</v>
      </c>
      <c r="E526" s="216">
        <v>30</v>
      </c>
      <c r="F526" s="216" t="s">
        <v>655</v>
      </c>
      <c r="G526" s="216">
        <v>58422871</v>
      </c>
      <c r="H526" s="216">
        <v>59034969</v>
      </c>
      <c r="K526" s="216" t="s">
        <v>4168</v>
      </c>
      <c r="L526" s="216" t="s">
        <v>2934</v>
      </c>
      <c r="M526" s="216" t="s">
        <v>2937</v>
      </c>
      <c r="N526" s="216">
        <v>6</v>
      </c>
      <c r="Q526" s="216" t="s">
        <v>2039</v>
      </c>
    </row>
    <row r="527" spans="1:17">
      <c r="A527" s="216" t="s">
        <v>2073</v>
      </c>
      <c r="B527" s="217" t="s">
        <v>2938</v>
      </c>
      <c r="C527" s="217" t="s">
        <v>2073</v>
      </c>
      <c r="D527" s="218"/>
      <c r="F527" s="216" t="s">
        <v>672</v>
      </c>
      <c r="G527" s="216">
        <v>35691475</v>
      </c>
      <c r="H527" s="216">
        <v>35691475</v>
      </c>
      <c r="I527" s="216">
        <v>50834426</v>
      </c>
      <c r="K527" s="216" t="s">
        <v>4169</v>
      </c>
      <c r="L527" s="216" t="s">
        <v>2934</v>
      </c>
      <c r="M527" s="216" t="s">
        <v>2935</v>
      </c>
      <c r="N527" s="216">
        <v>0</v>
      </c>
      <c r="Q527" s="216" t="s">
        <v>2073</v>
      </c>
    </row>
    <row r="528" spans="1:17">
      <c r="A528" s="216" t="s">
        <v>1859</v>
      </c>
      <c r="B528" s="217" t="s">
        <v>2938</v>
      </c>
      <c r="C528" s="217" t="s">
        <v>1859</v>
      </c>
      <c r="D528" s="218">
        <v>45827</v>
      </c>
      <c r="E528" s="216">
        <v>24</v>
      </c>
      <c r="F528" s="216" t="s">
        <v>565</v>
      </c>
      <c r="G528" s="216">
        <v>35710207</v>
      </c>
      <c r="H528" s="216">
        <v>22371577</v>
      </c>
      <c r="I528" s="216">
        <v>36286615</v>
      </c>
      <c r="K528" s="216" t="s">
        <v>4170</v>
      </c>
      <c r="L528" s="216" t="s">
        <v>2947</v>
      </c>
      <c r="M528" s="216" t="s">
        <v>2937</v>
      </c>
      <c r="N528" s="216">
        <v>11</v>
      </c>
      <c r="Q528" s="216" t="s">
        <v>1859</v>
      </c>
    </row>
    <row r="529" spans="1:17">
      <c r="A529" s="216" t="s">
        <v>1925</v>
      </c>
      <c r="B529" s="217" t="s">
        <v>2938</v>
      </c>
      <c r="C529" s="217" t="s">
        <v>1925</v>
      </c>
      <c r="D529" s="218">
        <v>45861</v>
      </c>
      <c r="E529" s="216">
        <v>28</v>
      </c>
      <c r="F529" s="216" t="s">
        <v>598</v>
      </c>
      <c r="G529" s="216">
        <v>55151704</v>
      </c>
      <c r="H529" s="216">
        <v>62066159</v>
      </c>
      <c r="I529" s="216">
        <v>33125345</v>
      </c>
      <c r="J529" s="216">
        <v>31644387</v>
      </c>
      <c r="K529" s="216" t="s">
        <v>4171</v>
      </c>
      <c r="L529" s="216" t="s">
        <v>2934</v>
      </c>
      <c r="M529" s="216" t="s">
        <v>2935</v>
      </c>
      <c r="N529" s="216">
        <v>0</v>
      </c>
      <c r="Q529" s="216" t="s">
        <v>1925</v>
      </c>
    </row>
    <row r="530" spans="1:17">
      <c r="A530" s="216" t="s">
        <v>4172</v>
      </c>
      <c r="B530" s="217" t="s">
        <v>2938</v>
      </c>
      <c r="C530" s="217" t="s">
        <v>4172</v>
      </c>
      <c r="D530" s="218">
        <v>45861</v>
      </c>
      <c r="E530" s="216">
        <v>28</v>
      </c>
      <c r="F530" s="216" t="s">
        <v>243</v>
      </c>
      <c r="G530" s="216">
        <v>42855295</v>
      </c>
      <c r="H530" s="216">
        <v>66342146</v>
      </c>
      <c r="K530" s="216" t="s">
        <v>4173</v>
      </c>
      <c r="L530" s="216" t="s">
        <v>2934</v>
      </c>
      <c r="M530" s="216" t="s">
        <v>2935</v>
      </c>
      <c r="N530" s="216">
        <v>0</v>
      </c>
      <c r="Q530" s="216" t="s">
        <v>4172</v>
      </c>
    </row>
    <row r="531" spans="1:17">
      <c r="A531" s="216" t="s">
        <v>2045</v>
      </c>
      <c r="B531" s="217" t="s">
        <v>2938</v>
      </c>
      <c r="C531" s="217" t="s">
        <v>2045</v>
      </c>
      <c r="D531" s="218">
        <v>45863</v>
      </c>
      <c r="E531" s="216">
        <v>30</v>
      </c>
      <c r="F531" s="216" t="s">
        <v>658</v>
      </c>
      <c r="G531" s="216">
        <v>37673712</v>
      </c>
      <c r="H531" s="216">
        <v>22778270</v>
      </c>
      <c r="I531" s="216">
        <v>58082705</v>
      </c>
      <c r="K531" s="216" t="s">
        <v>4174</v>
      </c>
      <c r="L531" s="216" t="s">
        <v>2934</v>
      </c>
      <c r="M531" s="216" t="s">
        <v>2935</v>
      </c>
      <c r="N531" s="216">
        <v>0</v>
      </c>
      <c r="Q531" s="216" t="s">
        <v>2045</v>
      </c>
    </row>
    <row r="532" spans="1:17">
      <c r="A532" s="216" t="s">
        <v>2079</v>
      </c>
      <c r="B532" s="217" t="s">
        <v>2938</v>
      </c>
      <c r="C532" s="217" t="s">
        <v>2079</v>
      </c>
      <c r="D532" s="218">
        <v>45843</v>
      </c>
      <c r="E532" s="216">
        <v>29</v>
      </c>
      <c r="F532" s="216" t="s">
        <v>675</v>
      </c>
      <c r="G532" s="216" t="s">
        <v>4175</v>
      </c>
      <c r="H532" s="216">
        <v>45051411</v>
      </c>
      <c r="I532" s="216">
        <v>55405971</v>
      </c>
      <c r="K532" s="216" t="s">
        <v>4176</v>
      </c>
      <c r="L532" s="216" t="s">
        <v>3090</v>
      </c>
      <c r="M532" s="216" t="s">
        <v>2935</v>
      </c>
      <c r="N532" s="216">
        <v>0</v>
      </c>
      <c r="Q532" s="216" t="s">
        <v>2079</v>
      </c>
    </row>
    <row r="533" spans="1:17">
      <c r="A533" s="216" t="s">
        <v>1841</v>
      </c>
      <c r="B533" s="217" t="s">
        <v>2938</v>
      </c>
      <c r="C533" s="217" t="s">
        <v>1841</v>
      </c>
      <c r="D533" s="218">
        <v>45839</v>
      </c>
      <c r="E533" s="216">
        <v>29</v>
      </c>
      <c r="F533" s="216" t="s">
        <v>4177</v>
      </c>
      <c r="G533" s="216">
        <v>31286204</v>
      </c>
      <c r="H533" s="216">
        <v>66108522</v>
      </c>
      <c r="I533" s="216">
        <v>33243417</v>
      </c>
      <c r="K533" s="216" t="s">
        <v>4178</v>
      </c>
      <c r="L533" s="216" t="s">
        <v>2934</v>
      </c>
      <c r="M533" s="216" t="s">
        <v>2935</v>
      </c>
      <c r="N533" s="216">
        <v>0</v>
      </c>
      <c r="Q533" s="216" t="s">
        <v>1841</v>
      </c>
    </row>
    <row r="534" spans="1:17">
      <c r="A534" s="216" t="s">
        <v>2059</v>
      </c>
      <c r="B534" s="217" t="s">
        <v>2938</v>
      </c>
      <c r="C534" s="217" t="s">
        <v>2059</v>
      </c>
      <c r="D534" s="218">
        <v>45856</v>
      </c>
      <c r="E534" s="216">
        <v>29</v>
      </c>
      <c r="F534" s="216" t="s">
        <v>4179</v>
      </c>
      <c r="G534" s="216">
        <v>31708162</v>
      </c>
      <c r="H534" s="216">
        <v>22554518</v>
      </c>
      <c r="I534" s="216">
        <v>54970065</v>
      </c>
      <c r="K534" s="216" t="s">
        <v>4180</v>
      </c>
      <c r="L534" s="216" t="s">
        <v>2947</v>
      </c>
      <c r="M534" s="216" t="s">
        <v>2937</v>
      </c>
      <c r="N534" s="216">
        <v>6</v>
      </c>
      <c r="Q534" s="216" t="s">
        <v>2059</v>
      </c>
    </row>
    <row r="535" spans="1:17">
      <c r="A535" s="216" t="s">
        <v>2081</v>
      </c>
      <c r="B535" s="217" t="s">
        <v>2938</v>
      </c>
      <c r="C535" s="217" t="s">
        <v>2081</v>
      </c>
      <c r="D535" s="218">
        <v>45818</v>
      </c>
      <c r="E535" s="216">
        <v>3</v>
      </c>
      <c r="F535" s="216" t="s">
        <v>4181</v>
      </c>
      <c r="G535" s="216">
        <v>32660070</v>
      </c>
      <c r="I535" s="216">
        <v>40854242</v>
      </c>
      <c r="K535" s="216" t="s">
        <v>4182</v>
      </c>
      <c r="L535" s="216" t="s">
        <v>2947</v>
      </c>
      <c r="M535" s="216" t="s">
        <v>2937</v>
      </c>
      <c r="Q535" s="216" t="s">
        <v>2081</v>
      </c>
    </row>
    <row r="536" spans="1:17">
      <c r="A536" s="216" t="s">
        <v>2077</v>
      </c>
      <c r="B536" s="217" t="s">
        <v>2938</v>
      </c>
      <c r="C536" s="217" t="s">
        <v>2077</v>
      </c>
      <c r="D536" s="218">
        <v>45868</v>
      </c>
      <c r="E536" s="216">
        <v>3</v>
      </c>
      <c r="F536" s="216" t="s">
        <v>674</v>
      </c>
      <c r="G536" s="216">
        <v>31602615</v>
      </c>
      <c r="H536" s="216">
        <v>30051400</v>
      </c>
      <c r="K536" s="216" t="s">
        <v>4183</v>
      </c>
      <c r="L536" s="216" t="s">
        <v>2934</v>
      </c>
      <c r="M536" s="216" t="s">
        <v>2935</v>
      </c>
      <c r="N536" s="216">
        <v>0</v>
      </c>
      <c r="Q536" s="216" t="s">
        <v>2077</v>
      </c>
    </row>
    <row r="537" spans="1:17">
      <c r="A537" s="216" t="s">
        <v>2035</v>
      </c>
      <c r="B537" s="217" t="s">
        <v>2938</v>
      </c>
      <c r="C537" s="217" t="s">
        <v>2035</v>
      </c>
      <c r="D537" s="218">
        <v>45575</v>
      </c>
      <c r="E537" s="216">
        <v>5</v>
      </c>
      <c r="F537" s="216" t="s">
        <v>653</v>
      </c>
      <c r="G537" s="216">
        <v>30200221</v>
      </c>
      <c r="H537" s="216">
        <v>22253000</v>
      </c>
      <c r="I537" s="216">
        <v>38545191</v>
      </c>
      <c r="K537" s="216" t="s">
        <v>4184</v>
      </c>
      <c r="L537" s="216" t="s">
        <v>2947</v>
      </c>
      <c r="M537" s="216" t="s">
        <v>2937</v>
      </c>
      <c r="N537" s="216">
        <v>9</v>
      </c>
      <c r="Q537" s="216" t="s">
        <v>2035</v>
      </c>
    </row>
    <row r="538" spans="1:17">
      <c r="A538" s="216" t="s">
        <v>2087</v>
      </c>
      <c r="B538" s="217" t="s">
        <v>2938</v>
      </c>
      <c r="C538" s="217" t="s">
        <v>2087</v>
      </c>
      <c r="D538" s="218">
        <v>45857</v>
      </c>
      <c r="E538" s="216">
        <v>29</v>
      </c>
      <c r="F538" s="216" t="s">
        <v>679</v>
      </c>
      <c r="G538" s="216" t="s">
        <v>4185</v>
      </c>
      <c r="H538" s="216">
        <v>77968199</v>
      </c>
      <c r="I538" s="216">
        <v>32601119</v>
      </c>
      <c r="K538" s="216" t="s">
        <v>4186</v>
      </c>
      <c r="L538" s="216" t="s">
        <v>2934</v>
      </c>
      <c r="M538" s="216" t="s">
        <v>2937</v>
      </c>
      <c r="N538" s="216">
        <v>1</v>
      </c>
      <c r="Q538" s="216" t="s">
        <v>2087</v>
      </c>
    </row>
    <row r="539" spans="1:17">
      <c r="A539" s="216" t="s">
        <v>2089</v>
      </c>
      <c r="B539" s="217" t="s">
        <v>2938</v>
      </c>
      <c r="C539" s="217" t="s">
        <v>2089</v>
      </c>
      <c r="D539" s="218">
        <v>45879</v>
      </c>
      <c r="E539" s="216">
        <v>15</v>
      </c>
      <c r="F539" s="216" t="s">
        <v>4187</v>
      </c>
      <c r="G539" s="216">
        <v>49289881</v>
      </c>
      <c r="H539" s="216">
        <v>25099248</v>
      </c>
      <c r="I539" s="216">
        <v>31123811</v>
      </c>
      <c r="K539" s="216" t="s">
        <v>4188</v>
      </c>
      <c r="L539" s="216" t="s">
        <v>2934</v>
      </c>
      <c r="M539" s="216" t="s">
        <v>2935</v>
      </c>
      <c r="N539" s="216">
        <v>0</v>
      </c>
      <c r="Q539" s="216" t="s">
        <v>2089</v>
      </c>
    </row>
    <row r="540" spans="1:17">
      <c r="A540" s="216" t="s">
        <v>2091</v>
      </c>
      <c r="B540" s="217" t="s">
        <v>2938</v>
      </c>
      <c r="C540" s="217" t="s">
        <v>2091</v>
      </c>
      <c r="D540" s="218"/>
      <c r="E540" s="216">
        <v>7</v>
      </c>
      <c r="F540" s="216" t="s">
        <v>4189</v>
      </c>
      <c r="G540" s="216">
        <v>41576356</v>
      </c>
      <c r="K540" s="216" t="s">
        <v>4190</v>
      </c>
      <c r="L540" s="216" t="s">
        <v>2934</v>
      </c>
      <c r="M540" s="216" t="s">
        <v>2935</v>
      </c>
      <c r="N540" s="216">
        <v>0</v>
      </c>
      <c r="Q540" s="216" t="s">
        <v>2091</v>
      </c>
    </row>
    <row r="541" spans="1:17">
      <c r="A541" s="216" t="s">
        <v>2043</v>
      </c>
      <c r="B541" s="217" t="s">
        <v>2938</v>
      </c>
      <c r="C541" s="217" t="s">
        <v>2043</v>
      </c>
      <c r="D541" s="218">
        <v>45853</v>
      </c>
      <c r="E541" s="216">
        <v>8</v>
      </c>
      <c r="F541" s="216" t="s">
        <v>4191</v>
      </c>
      <c r="G541" s="216">
        <v>50130102</v>
      </c>
      <c r="H541" s="216">
        <v>22955700</v>
      </c>
      <c r="I541" s="216">
        <v>47284839</v>
      </c>
      <c r="K541" s="216" t="s">
        <v>4192</v>
      </c>
      <c r="L541" s="216" t="s">
        <v>2934</v>
      </c>
      <c r="M541" s="216" t="s">
        <v>2937</v>
      </c>
      <c r="N541" s="216">
        <v>1</v>
      </c>
      <c r="Q541" s="216" t="s">
        <v>2043</v>
      </c>
    </row>
    <row r="542" spans="1:17">
      <c r="A542" s="216" t="s">
        <v>2067</v>
      </c>
      <c r="B542" s="217" t="s">
        <v>2938</v>
      </c>
      <c r="C542" s="217" t="s">
        <v>2067</v>
      </c>
      <c r="D542" s="218">
        <v>45853</v>
      </c>
      <c r="E542" s="216">
        <v>15</v>
      </c>
      <c r="F542" s="216" t="s">
        <v>669</v>
      </c>
      <c r="G542" s="216">
        <v>42158535</v>
      </c>
      <c r="I542" s="216">
        <v>49235796</v>
      </c>
      <c r="K542" s="216" t="s">
        <v>4193</v>
      </c>
      <c r="L542" s="216" t="s">
        <v>3090</v>
      </c>
      <c r="M542" s="216" t="s">
        <v>2937</v>
      </c>
      <c r="N542" s="216">
        <v>1</v>
      </c>
      <c r="Q542" s="216" t="s">
        <v>2067</v>
      </c>
    </row>
    <row r="543" spans="1:17">
      <c r="A543" s="216" t="s">
        <v>2061</v>
      </c>
      <c r="B543" s="217" t="s">
        <v>2938</v>
      </c>
      <c r="C543" s="217" t="s">
        <v>2061</v>
      </c>
      <c r="D543" s="218">
        <v>45852</v>
      </c>
      <c r="E543" s="216">
        <v>19</v>
      </c>
      <c r="F543" s="216" t="s">
        <v>4194</v>
      </c>
      <c r="G543" s="216">
        <v>30196238</v>
      </c>
      <c r="H543" s="216">
        <v>30196238</v>
      </c>
      <c r="I543" s="216">
        <v>30196238</v>
      </c>
      <c r="K543" s="216" t="s">
        <v>4195</v>
      </c>
      <c r="L543" s="216" t="s">
        <v>2934</v>
      </c>
      <c r="M543" s="216" t="s">
        <v>2935</v>
      </c>
      <c r="N543" s="216">
        <v>0</v>
      </c>
      <c r="Q543" s="216" t="s">
        <v>2061</v>
      </c>
    </row>
    <row r="544" spans="1:17">
      <c r="A544" s="216" t="s">
        <v>2005</v>
      </c>
      <c r="B544" s="217" t="s">
        <v>2938</v>
      </c>
      <c r="C544" s="217" t="s">
        <v>2005</v>
      </c>
      <c r="D544" s="218">
        <v>45856</v>
      </c>
      <c r="E544" s="216">
        <v>19</v>
      </c>
      <c r="F544" s="216" t="s">
        <v>638</v>
      </c>
      <c r="G544" s="216">
        <v>30159343</v>
      </c>
      <c r="H544" s="216">
        <v>22936300</v>
      </c>
      <c r="K544" s="216" t="s">
        <v>4196</v>
      </c>
      <c r="L544" s="216" t="s">
        <v>2934</v>
      </c>
      <c r="M544" s="216" t="s">
        <v>2937</v>
      </c>
      <c r="N544" s="216">
        <v>1</v>
      </c>
      <c r="Q544" s="216" t="s">
        <v>2005</v>
      </c>
    </row>
    <row r="545" spans="1:17">
      <c r="A545" s="216" t="s">
        <v>2095</v>
      </c>
      <c r="B545" s="217" t="s">
        <v>2938</v>
      </c>
      <c r="C545" s="217" t="s">
        <v>2095</v>
      </c>
      <c r="D545" s="218">
        <v>45883</v>
      </c>
      <c r="E545" s="216">
        <v>19</v>
      </c>
      <c r="F545" s="216" t="s">
        <v>683</v>
      </c>
      <c r="G545" s="216">
        <v>40184664</v>
      </c>
      <c r="H545" s="216">
        <v>23335013</v>
      </c>
      <c r="K545" s="216" t="s">
        <v>4197</v>
      </c>
      <c r="L545" s="216" t="s">
        <v>2934</v>
      </c>
      <c r="M545" s="216" t="s">
        <v>2935</v>
      </c>
      <c r="N545" s="216">
        <v>0</v>
      </c>
      <c r="Q545" s="216" t="s">
        <v>2095</v>
      </c>
    </row>
    <row r="546" spans="1:17">
      <c r="A546" s="216" t="s">
        <v>1335</v>
      </c>
      <c r="B546" s="217" t="s">
        <v>2938</v>
      </c>
      <c r="C546" s="217" t="s">
        <v>1335</v>
      </c>
      <c r="D546" s="218">
        <v>45852</v>
      </c>
      <c r="E546" s="216">
        <v>19</v>
      </c>
      <c r="F546" s="216" t="s">
        <v>4198</v>
      </c>
      <c r="G546" s="216">
        <v>34294353</v>
      </c>
      <c r="H546" s="216">
        <v>22196446</v>
      </c>
      <c r="I546" s="216">
        <v>58344060</v>
      </c>
      <c r="K546" s="216" t="s">
        <v>4199</v>
      </c>
      <c r="L546" s="216" t="s">
        <v>2934</v>
      </c>
      <c r="M546" s="216" t="s">
        <v>2935</v>
      </c>
      <c r="N546" s="216">
        <v>0</v>
      </c>
      <c r="Q546" s="216" t="s">
        <v>1335</v>
      </c>
    </row>
    <row r="547" spans="1:17">
      <c r="A547" s="216" t="s">
        <v>2097</v>
      </c>
      <c r="B547" s="217" t="s">
        <v>2938</v>
      </c>
      <c r="C547" s="217" t="s">
        <v>2097</v>
      </c>
      <c r="D547" s="218">
        <v>45852</v>
      </c>
      <c r="E547" s="216">
        <v>19</v>
      </c>
      <c r="F547" s="216" t="s">
        <v>684</v>
      </c>
      <c r="G547" s="216">
        <v>54927752</v>
      </c>
      <c r="K547" s="216" t="s">
        <v>4200</v>
      </c>
      <c r="L547" s="216" t="s">
        <v>2934</v>
      </c>
      <c r="M547" s="216" t="s">
        <v>2935</v>
      </c>
      <c r="N547" s="216">
        <v>0</v>
      </c>
      <c r="Q547" s="216" t="s">
        <v>2097</v>
      </c>
    </row>
    <row r="548" spans="1:17">
      <c r="A548" s="216" t="s">
        <v>2101</v>
      </c>
      <c r="B548" s="217" t="s">
        <v>2938</v>
      </c>
      <c r="C548" s="217" t="s">
        <v>2101</v>
      </c>
      <c r="D548" s="218">
        <v>45841</v>
      </c>
      <c r="E548" s="216">
        <v>21</v>
      </c>
      <c r="F548" s="216" t="s">
        <v>686</v>
      </c>
      <c r="G548" s="216" t="s">
        <v>4201</v>
      </c>
      <c r="H548" s="216">
        <v>30987234</v>
      </c>
      <c r="I548" s="216">
        <v>22593952</v>
      </c>
      <c r="K548" s="216" t="s">
        <v>3734</v>
      </c>
      <c r="L548" s="216" t="s">
        <v>2934</v>
      </c>
      <c r="M548" s="216" t="s">
        <v>2937</v>
      </c>
      <c r="N548" s="216">
        <v>1</v>
      </c>
      <c r="Q548" s="216" t="s">
        <v>2101</v>
      </c>
    </row>
    <row r="549" spans="1:17">
      <c r="A549" s="216" t="s">
        <v>2103</v>
      </c>
      <c r="B549" s="217" t="s">
        <v>2938</v>
      </c>
      <c r="C549" s="217" t="s">
        <v>2103</v>
      </c>
      <c r="D549" s="218">
        <v>45858</v>
      </c>
      <c r="E549" s="216">
        <v>20</v>
      </c>
      <c r="F549" s="216" t="s">
        <v>687</v>
      </c>
      <c r="G549" s="216">
        <v>47507562</v>
      </c>
      <c r="H549" s="216">
        <v>55811679</v>
      </c>
      <c r="K549" s="216" t="s">
        <v>4202</v>
      </c>
      <c r="L549" s="216" t="s">
        <v>2934</v>
      </c>
      <c r="M549" s="216" t="s">
        <v>2935</v>
      </c>
      <c r="N549" s="216">
        <v>0</v>
      </c>
      <c r="Q549" s="216" t="s">
        <v>2103</v>
      </c>
    </row>
    <row r="550" spans="1:17">
      <c r="A550" s="216" t="s">
        <v>2083</v>
      </c>
      <c r="B550" s="217" t="s">
        <v>2938</v>
      </c>
      <c r="C550" s="217" t="s">
        <v>2083</v>
      </c>
      <c r="D550" s="218">
        <v>45863</v>
      </c>
      <c r="E550" s="216">
        <v>30</v>
      </c>
      <c r="F550" s="216" t="s">
        <v>677</v>
      </c>
      <c r="G550" s="216">
        <v>35696198</v>
      </c>
      <c r="H550" s="216">
        <v>66371394</v>
      </c>
      <c r="I550" s="216">
        <v>66371394</v>
      </c>
      <c r="K550" s="216" t="s">
        <v>4203</v>
      </c>
      <c r="L550" s="216" t="s">
        <v>2934</v>
      </c>
      <c r="M550" s="216" t="s">
        <v>2935</v>
      </c>
      <c r="N550" s="216">
        <v>0</v>
      </c>
      <c r="Q550" s="216" t="s">
        <v>2083</v>
      </c>
    </row>
    <row r="551" spans="1:17">
      <c r="A551" s="216" t="s">
        <v>2105</v>
      </c>
      <c r="B551" s="217" t="s">
        <v>2938</v>
      </c>
      <c r="C551" s="217" t="s">
        <v>2105</v>
      </c>
      <c r="D551" s="218">
        <v>45885</v>
      </c>
      <c r="E551" s="216">
        <v>21</v>
      </c>
      <c r="F551" s="216" t="s">
        <v>688</v>
      </c>
      <c r="G551" s="216">
        <v>12406753644</v>
      </c>
      <c r="H551" s="216">
        <v>31489622</v>
      </c>
      <c r="I551" s="216">
        <v>24067536</v>
      </c>
      <c r="K551" s="216" t="s">
        <v>4204</v>
      </c>
      <c r="L551" s="216" t="s">
        <v>2934</v>
      </c>
      <c r="M551" s="216" t="s">
        <v>2935</v>
      </c>
      <c r="N551" s="216">
        <v>0</v>
      </c>
      <c r="Q551" s="216" t="s">
        <v>2105</v>
      </c>
    </row>
    <row r="552" spans="1:17">
      <c r="A552" s="216" t="s">
        <v>1649</v>
      </c>
      <c r="B552" s="217" t="s">
        <v>2938</v>
      </c>
      <c r="C552" s="217" t="s">
        <v>1649</v>
      </c>
      <c r="D552" s="218">
        <v>45847</v>
      </c>
      <c r="E552" s="216">
        <v>4</v>
      </c>
      <c r="F552" s="216" t="s">
        <v>460</v>
      </c>
      <c r="G552" s="216">
        <v>23933781</v>
      </c>
      <c r="H552" s="216">
        <v>37573770</v>
      </c>
      <c r="I552" s="216">
        <v>35979800</v>
      </c>
      <c r="K552" s="216" t="s">
        <v>4205</v>
      </c>
      <c r="L552" s="216" t="s">
        <v>2934</v>
      </c>
      <c r="M552" s="216" t="s">
        <v>2935</v>
      </c>
      <c r="N552" s="216">
        <v>0</v>
      </c>
      <c r="Q552" s="216" t="s">
        <v>1649</v>
      </c>
    </row>
    <row r="553" spans="1:17">
      <c r="A553" s="216" t="s">
        <v>1651</v>
      </c>
      <c r="B553" s="217" t="s">
        <v>2938</v>
      </c>
      <c r="C553" s="217" t="s">
        <v>1651</v>
      </c>
      <c r="D553" s="218">
        <v>45883</v>
      </c>
      <c r="E553" s="216">
        <v>10</v>
      </c>
      <c r="F553" s="216" t="s">
        <v>461</v>
      </c>
      <c r="G553" s="216">
        <v>22215273</v>
      </c>
      <c r="H553" s="216">
        <v>54931039</v>
      </c>
      <c r="I553" s="216">
        <v>35703661</v>
      </c>
      <c r="K553" s="216" t="s">
        <v>4206</v>
      </c>
      <c r="L553" s="216" t="s">
        <v>2934</v>
      </c>
      <c r="M553" s="216" t="s">
        <v>2935</v>
      </c>
      <c r="N553" s="216">
        <v>0</v>
      </c>
      <c r="Q553" s="216" t="s">
        <v>1651</v>
      </c>
    </row>
    <row r="554" spans="1:17">
      <c r="A554" s="216" t="s">
        <v>1329</v>
      </c>
      <c r="B554" s="217" t="s">
        <v>2938</v>
      </c>
      <c r="C554" s="217" t="s">
        <v>1329</v>
      </c>
      <c r="D554" s="218">
        <v>45872</v>
      </c>
      <c r="E554" s="216">
        <v>8</v>
      </c>
      <c r="F554" s="216" t="s">
        <v>4207</v>
      </c>
      <c r="G554" s="216">
        <v>53645001</v>
      </c>
      <c r="I554" s="216">
        <v>58657777</v>
      </c>
      <c r="K554" s="216" t="s">
        <v>4208</v>
      </c>
      <c r="L554" s="216" t="s">
        <v>2934</v>
      </c>
      <c r="M554" s="216" t="s">
        <v>2935</v>
      </c>
      <c r="N554" s="216">
        <v>0</v>
      </c>
      <c r="Q554" s="216" t="s">
        <v>1329</v>
      </c>
    </row>
    <row r="555" spans="1:17">
      <c r="A555" s="216" t="s">
        <v>4209</v>
      </c>
      <c r="B555" s="217" t="s">
        <v>2938</v>
      </c>
      <c r="C555" s="217" t="s">
        <v>4209</v>
      </c>
      <c r="D555" s="218"/>
      <c r="E555" s="216">
        <v>30</v>
      </c>
      <c r="F555" s="216" t="s">
        <v>4210</v>
      </c>
      <c r="G555" s="216" t="s">
        <v>4211</v>
      </c>
      <c r="L555" s="216" t="s">
        <v>2934</v>
      </c>
      <c r="M555" s="216" t="s">
        <v>2935</v>
      </c>
      <c r="N555" s="216">
        <v>0</v>
      </c>
      <c r="Q555" s="216" t="s">
        <v>4209</v>
      </c>
    </row>
    <row r="556" spans="1:17">
      <c r="A556" s="216" t="s">
        <v>4212</v>
      </c>
      <c r="B556" s="217" t="s">
        <v>2938</v>
      </c>
      <c r="C556" s="217" t="s">
        <v>4212</v>
      </c>
      <c r="D556" s="218"/>
      <c r="F556" s="216" t="s">
        <v>4213</v>
      </c>
      <c r="G556" s="216">
        <v>45925485</v>
      </c>
      <c r="I556" s="216">
        <v>25082709</v>
      </c>
      <c r="K556" s="216" t="s">
        <v>4214</v>
      </c>
      <c r="L556" s="216" t="s">
        <v>2934</v>
      </c>
      <c r="M556" s="216" t="s">
        <v>2935</v>
      </c>
      <c r="N556" s="216">
        <v>0</v>
      </c>
      <c r="Q556" s="216" t="s">
        <v>4212</v>
      </c>
    </row>
    <row r="557" spans="1:17">
      <c r="A557" s="216" t="s">
        <v>4215</v>
      </c>
      <c r="B557" s="217" t="s">
        <v>2938</v>
      </c>
      <c r="C557" s="217" t="s">
        <v>4215</v>
      </c>
      <c r="D557" s="218"/>
      <c r="E557" s="216">
        <v>30</v>
      </c>
      <c r="F557" s="216" t="s">
        <v>4216</v>
      </c>
      <c r="G557" s="216">
        <v>54532154</v>
      </c>
      <c r="K557" s="216" t="s">
        <v>4217</v>
      </c>
      <c r="L557" s="216" t="s">
        <v>2934</v>
      </c>
      <c r="M557" s="216" t="s">
        <v>2935</v>
      </c>
      <c r="N557" s="216">
        <v>0</v>
      </c>
      <c r="Q557" s="216" t="s">
        <v>4215</v>
      </c>
    </row>
    <row r="558" spans="1:17">
      <c r="A558" s="216" t="s">
        <v>1671</v>
      </c>
      <c r="B558" s="217" t="s">
        <v>2938</v>
      </c>
      <c r="C558" s="217" t="s">
        <v>1671</v>
      </c>
      <c r="D558" s="218">
        <v>45827</v>
      </c>
      <c r="E558" s="216">
        <v>17</v>
      </c>
      <c r="F558" s="216" t="s">
        <v>4218</v>
      </c>
      <c r="G558" s="216">
        <v>54697195</v>
      </c>
      <c r="H558" s="216">
        <v>59313930</v>
      </c>
      <c r="K558" s="216" t="s">
        <v>4219</v>
      </c>
      <c r="L558" s="216" t="s">
        <v>2947</v>
      </c>
      <c r="M558" s="216" t="s">
        <v>2937</v>
      </c>
      <c r="N558" s="216">
        <v>0</v>
      </c>
      <c r="Q558" s="216" t="s">
        <v>1671</v>
      </c>
    </row>
    <row r="559" spans="1:17">
      <c r="A559" s="216" t="s">
        <v>1637</v>
      </c>
      <c r="B559" s="217" t="s">
        <v>2938</v>
      </c>
      <c r="C559" s="217" t="s">
        <v>1637</v>
      </c>
      <c r="D559" s="218">
        <v>45879</v>
      </c>
      <c r="E559" s="216">
        <v>15</v>
      </c>
      <c r="F559" s="216" t="s">
        <v>4220</v>
      </c>
      <c r="G559" s="216">
        <v>31728917</v>
      </c>
      <c r="H559" s="216">
        <v>50114328</v>
      </c>
      <c r="K559" s="216" t="s">
        <v>4221</v>
      </c>
      <c r="L559" s="216" t="s">
        <v>2934</v>
      </c>
      <c r="M559" s="216" t="s">
        <v>2935</v>
      </c>
      <c r="N559" s="216">
        <v>0</v>
      </c>
      <c r="Q559" s="216" t="s">
        <v>1637</v>
      </c>
    </row>
    <row r="560" spans="1:17">
      <c r="A560" s="216" t="s">
        <v>1655</v>
      </c>
      <c r="B560" s="217" t="s">
        <v>2938</v>
      </c>
      <c r="C560" s="217" t="s">
        <v>1655</v>
      </c>
      <c r="D560" s="218">
        <v>45863</v>
      </c>
      <c r="E560" s="216">
        <v>31</v>
      </c>
      <c r="F560" s="216" t="s">
        <v>4222</v>
      </c>
      <c r="G560" s="216">
        <v>41263337</v>
      </c>
      <c r="H560" s="216">
        <v>38668130</v>
      </c>
      <c r="I560" s="216">
        <v>66340530</v>
      </c>
      <c r="K560" s="216" t="s">
        <v>4223</v>
      </c>
      <c r="L560" s="216" t="s">
        <v>2934</v>
      </c>
      <c r="M560" s="216" t="s">
        <v>2935</v>
      </c>
      <c r="N560" s="216">
        <v>0</v>
      </c>
      <c r="Q560" s="216" t="s">
        <v>1655</v>
      </c>
    </row>
    <row r="561" spans="1:17">
      <c r="A561" s="216" t="s">
        <v>1633</v>
      </c>
      <c r="B561" s="217" t="s">
        <v>2938</v>
      </c>
      <c r="C561" s="217" t="s">
        <v>1633</v>
      </c>
      <c r="D561" s="218"/>
      <c r="E561" s="216">
        <v>18</v>
      </c>
      <c r="F561" s="216" t="s">
        <v>452</v>
      </c>
      <c r="G561" s="216">
        <v>58762222</v>
      </c>
      <c r="H561" s="216">
        <v>79486282</v>
      </c>
      <c r="K561" s="216" t="s">
        <v>4224</v>
      </c>
      <c r="L561" s="216" t="s">
        <v>2947</v>
      </c>
      <c r="M561" s="216" t="s">
        <v>2937</v>
      </c>
      <c r="Q561" s="216" t="s">
        <v>1633</v>
      </c>
    </row>
    <row r="562" spans="1:17">
      <c r="A562" s="216" t="s">
        <v>1639</v>
      </c>
      <c r="B562" s="217" t="s">
        <v>2938</v>
      </c>
      <c r="C562" s="217" t="s">
        <v>1639</v>
      </c>
      <c r="D562" s="218">
        <v>45863</v>
      </c>
      <c r="E562" s="216">
        <v>30</v>
      </c>
      <c r="F562" s="216" t="s">
        <v>4225</v>
      </c>
      <c r="G562" s="216">
        <v>47258503</v>
      </c>
      <c r="H562" s="216">
        <v>50199479</v>
      </c>
      <c r="K562" s="216" t="s">
        <v>4226</v>
      </c>
      <c r="L562" s="216" t="s">
        <v>2934</v>
      </c>
      <c r="M562" s="216" t="s">
        <v>2935</v>
      </c>
      <c r="N562" s="216">
        <v>0</v>
      </c>
      <c r="Q562" s="216" t="s">
        <v>1639</v>
      </c>
    </row>
    <row r="563" spans="1:17">
      <c r="A563" s="216" t="s">
        <v>2093</v>
      </c>
      <c r="B563" s="217" t="s">
        <v>2938</v>
      </c>
      <c r="C563" s="217" t="s">
        <v>2093</v>
      </c>
      <c r="D563" s="218">
        <v>45853</v>
      </c>
      <c r="E563" s="216">
        <v>15</v>
      </c>
      <c r="F563" s="216" t="s">
        <v>682</v>
      </c>
      <c r="G563" s="216">
        <v>58077087</v>
      </c>
      <c r="H563" s="216">
        <v>24415190</v>
      </c>
      <c r="I563" s="216">
        <v>58077087</v>
      </c>
      <c r="K563" s="216" t="s">
        <v>4227</v>
      </c>
      <c r="L563" s="216" t="s">
        <v>2934</v>
      </c>
      <c r="M563" s="216" t="s">
        <v>3493</v>
      </c>
      <c r="N563" s="216">
        <v>1</v>
      </c>
      <c r="Q563" s="216" t="s">
        <v>2093</v>
      </c>
    </row>
    <row r="564" spans="1:17">
      <c r="A564" s="216" t="s">
        <v>1675</v>
      </c>
      <c r="B564" s="217" t="s">
        <v>2938</v>
      </c>
      <c r="C564" s="217" t="s">
        <v>1675</v>
      </c>
      <c r="D564" s="218">
        <v>45863</v>
      </c>
      <c r="E564" s="216">
        <v>30</v>
      </c>
      <c r="F564" s="216" t="s">
        <v>4228</v>
      </c>
      <c r="G564" s="216">
        <v>40191337</v>
      </c>
      <c r="K564" s="216" t="s">
        <v>4229</v>
      </c>
      <c r="L564" s="216" t="s">
        <v>2934</v>
      </c>
      <c r="M564" s="216" t="s">
        <v>2935</v>
      </c>
      <c r="N564" s="216">
        <v>0</v>
      </c>
      <c r="Q564" s="216" t="s">
        <v>1675</v>
      </c>
    </row>
    <row r="565" spans="1:17">
      <c r="A565" s="216" t="s">
        <v>1681</v>
      </c>
      <c r="B565" s="217" t="s">
        <v>2938</v>
      </c>
      <c r="C565" s="217" t="s">
        <v>1681</v>
      </c>
      <c r="D565" s="218">
        <v>45857</v>
      </c>
      <c r="E565" s="216">
        <v>19</v>
      </c>
      <c r="F565" s="216" t="s">
        <v>476</v>
      </c>
      <c r="G565" s="216">
        <v>59238659</v>
      </c>
      <c r="H565" s="216">
        <v>54125359</v>
      </c>
      <c r="K565" s="216" t="s">
        <v>4230</v>
      </c>
      <c r="L565" s="216" t="s">
        <v>2934</v>
      </c>
      <c r="M565" s="216" t="s">
        <v>2935</v>
      </c>
      <c r="N565" s="216">
        <v>0</v>
      </c>
      <c r="Q565" s="216" t="s">
        <v>1681</v>
      </c>
    </row>
    <row r="566" spans="1:17">
      <c r="A566" s="216" t="s">
        <v>1663</v>
      </c>
      <c r="B566" s="217" t="s">
        <v>2938</v>
      </c>
      <c r="C566" s="217" t="s">
        <v>1663</v>
      </c>
      <c r="D566" s="218">
        <v>45680</v>
      </c>
      <c r="E566" s="216">
        <v>19</v>
      </c>
      <c r="F566" s="216" t="s">
        <v>467</v>
      </c>
      <c r="G566" s="216">
        <v>56350008</v>
      </c>
      <c r="H566" s="216">
        <v>35123170</v>
      </c>
      <c r="K566" s="216" t="s">
        <v>4231</v>
      </c>
      <c r="L566" s="216" t="s">
        <v>2934</v>
      </c>
      <c r="M566" s="216" t="s">
        <v>2937</v>
      </c>
      <c r="N566" s="216">
        <v>5</v>
      </c>
      <c r="Q566" s="216" t="s">
        <v>1663</v>
      </c>
    </row>
    <row r="567" spans="1:17">
      <c r="A567" s="216" t="s">
        <v>1665</v>
      </c>
      <c r="B567" s="217" t="s">
        <v>2938</v>
      </c>
      <c r="C567" s="217" t="s">
        <v>1665</v>
      </c>
      <c r="D567" s="218">
        <v>45839</v>
      </c>
      <c r="E567" s="216">
        <v>23</v>
      </c>
      <c r="F567" s="216" t="s">
        <v>468</v>
      </c>
      <c r="G567" s="216">
        <v>40895003</v>
      </c>
      <c r="K567" s="216" t="s">
        <v>4232</v>
      </c>
      <c r="L567" s="216" t="s">
        <v>2934</v>
      </c>
      <c r="M567" s="216" t="s">
        <v>2935</v>
      </c>
      <c r="N567" s="216">
        <v>0</v>
      </c>
      <c r="Q567" s="216" t="s">
        <v>1665</v>
      </c>
    </row>
    <row r="568" spans="1:17">
      <c r="A568" s="216" t="s">
        <v>1659</v>
      </c>
      <c r="B568" s="217" t="s">
        <v>2938</v>
      </c>
      <c r="C568" s="217" t="s">
        <v>1659</v>
      </c>
      <c r="D568" s="218">
        <v>45863</v>
      </c>
      <c r="E568" s="216">
        <v>30</v>
      </c>
      <c r="F568" s="216" t="s">
        <v>465</v>
      </c>
      <c r="G568" s="216">
        <v>53941263</v>
      </c>
      <c r="H568" s="216">
        <v>41695016</v>
      </c>
      <c r="K568" s="216" t="s">
        <v>4233</v>
      </c>
      <c r="L568" s="216" t="s">
        <v>2934</v>
      </c>
      <c r="M568" s="216" t="s">
        <v>2935</v>
      </c>
      <c r="N568" s="216">
        <v>0</v>
      </c>
      <c r="Q568" s="216" t="s">
        <v>1659</v>
      </c>
    </row>
    <row r="569" spans="1:17">
      <c r="A569" s="216" t="s">
        <v>1641</v>
      </c>
      <c r="B569" s="217" t="s">
        <v>2938</v>
      </c>
      <c r="C569" s="217" t="s">
        <v>1641</v>
      </c>
      <c r="D569" s="218">
        <v>45888</v>
      </c>
      <c r="E569" s="216">
        <v>24</v>
      </c>
      <c r="F569" s="216" t="s">
        <v>456</v>
      </c>
      <c r="G569" s="216" t="s">
        <v>4234</v>
      </c>
      <c r="H569" s="216">
        <v>56360900</v>
      </c>
      <c r="I569" s="216">
        <v>56367546</v>
      </c>
      <c r="K569" s="216" t="s">
        <v>4235</v>
      </c>
      <c r="L569" s="216" t="s">
        <v>2934</v>
      </c>
      <c r="M569" s="216" t="s">
        <v>2935</v>
      </c>
      <c r="N569" s="216">
        <v>0</v>
      </c>
      <c r="Q569" s="216" t="s">
        <v>1641</v>
      </c>
    </row>
    <row r="570" spans="1:17">
      <c r="A570" s="216" t="s">
        <v>1635</v>
      </c>
      <c r="B570" s="217" t="s">
        <v>2938</v>
      </c>
      <c r="C570" s="217" t="s">
        <v>1635</v>
      </c>
      <c r="D570" s="218">
        <v>45818</v>
      </c>
      <c r="E570" s="216">
        <v>25</v>
      </c>
      <c r="F570" s="216" t="s">
        <v>453</v>
      </c>
      <c r="G570" s="216">
        <v>58276041</v>
      </c>
      <c r="H570" s="216">
        <v>37584422</v>
      </c>
      <c r="K570" s="216" t="s">
        <v>4236</v>
      </c>
      <c r="L570" s="216" t="s">
        <v>2947</v>
      </c>
      <c r="M570" s="216" t="s">
        <v>2937</v>
      </c>
      <c r="N570" s="216">
        <v>14</v>
      </c>
      <c r="Q570" s="216" t="s">
        <v>1635</v>
      </c>
    </row>
    <row r="571" spans="1:17">
      <c r="A571" s="216" t="s">
        <v>1691</v>
      </c>
      <c r="B571" s="217" t="s">
        <v>2938</v>
      </c>
      <c r="C571" s="217" t="s">
        <v>1691</v>
      </c>
      <c r="D571" s="218">
        <v>45858</v>
      </c>
      <c r="E571" s="216">
        <v>25</v>
      </c>
      <c r="F571" s="216" t="s">
        <v>481</v>
      </c>
      <c r="G571" s="216">
        <v>58293766</v>
      </c>
      <c r="H571" s="216">
        <v>24487535</v>
      </c>
      <c r="I571" s="216">
        <v>56322578</v>
      </c>
      <c r="K571" s="216" t="s">
        <v>4237</v>
      </c>
      <c r="L571" s="216" t="s">
        <v>2934</v>
      </c>
      <c r="M571" s="216" t="s">
        <v>2935</v>
      </c>
      <c r="N571" s="216">
        <v>0</v>
      </c>
      <c r="Q571" s="216" t="s">
        <v>1691</v>
      </c>
    </row>
    <row r="572" spans="1:17">
      <c r="A572" s="216" t="s">
        <v>1695</v>
      </c>
      <c r="B572" s="217" t="s">
        <v>2938</v>
      </c>
      <c r="C572" s="217" t="s">
        <v>1695</v>
      </c>
      <c r="D572" s="218">
        <v>45804</v>
      </c>
      <c r="E572" s="216">
        <v>30</v>
      </c>
      <c r="F572" s="216" t="s">
        <v>483</v>
      </c>
      <c r="G572" s="216">
        <v>40548082</v>
      </c>
      <c r="H572" s="216">
        <v>66308580</v>
      </c>
      <c r="K572" s="216" t="s">
        <v>4238</v>
      </c>
      <c r="L572" s="216" t="s">
        <v>2934</v>
      </c>
      <c r="M572" s="216" t="s">
        <v>2937</v>
      </c>
      <c r="N572" s="216">
        <v>3</v>
      </c>
      <c r="Q572" s="216" t="s">
        <v>1695</v>
      </c>
    </row>
    <row r="573" spans="1:17">
      <c r="A573" s="216" t="s">
        <v>1707</v>
      </c>
      <c r="B573" s="217" t="s">
        <v>2938</v>
      </c>
      <c r="C573" s="217" t="s">
        <v>1707</v>
      </c>
      <c r="D573" s="218">
        <v>45871</v>
      </c>
      <c r="E573" s="216">
        <v>7</v>
      </c>
      <c r="F573" s="216" t="s">
        <v>4239</v>
      </c>
      <c r="G573" s="216">
        <v>42429916</v>
      </c>
      <c r="H573" s="216">
        <v>24317495</v>
      </c>
      <c r="I573" s="216">
        <v>48951868</v>
      </c>
      <c r="K573" s="216" t="s">
        <v>4240</v>
      </c>
      <c r="L573" s="216" t="s">
        <v>2934</v>
      </c>
      <c r="M573" s="216" t="s">
        <v>2935</v>
      </c>
      <c r="N573" s="216">
        <v>0</v>
      </c>
      <c r="Q573" s="216" t="s">
        <v>1707</v>
      </c>
    </row>
    <row r="574" spans="1:17">
      <c r="A574" s="216" t="s">
        <v>1645</v>
      </c>
      <c r="B574" s="217" t="s">
        <v>2938</v>
      </c>
      <c r="C574" s="217" t="s">
        <v>1645</v>
      </c>
      <c r="D574" s="218">
        <v>45866</v>
      </c>
      <c r="E574" s="216">
        <v>2</v>
      </c>
      <c r="F574" s="216" t="s">
        <v>4241</v>
      </c>
      <c r="G574" s="216">
        <v>32705212</v>
      </c>
      <c r="K574" s="216" t="s">
        <v>4242</v>
      </c>
      <c r="L574" s="216" t="s">
        <v>2934</v>
      </c>
      <c r="M574" s="216" t="s">
        <v>2935</v>
      </c>
      <c r="N574" s="216">
        <v>0</v>
      </c>
      <c r="Q574" s="216" t="s">
        <v>1645</v>
      </c>
    </row>
    <row r="575" spans="1:17">
      <c r="A575" s="216" t="s">
        <v>1701</v>
      </c>
      <c r="B575" s="217" t="s">
        <v>2938</v>
      </c>
      <c r="C575" s="217" t="s">
        <v>1701</v>
      </c>
      <c r="D575" s="218">
        <v>45868</v>
      </c>
      <c r="E575" s="216">
        <v>2</v>
      </c>
      <c r="F575" s="216" t="s">
        <v>4243</v>
      </c>
      <c r="G575" s="216">
        <v>46847781</v>
      </c>
      <c r="H575" s="216">
        <v>66618209</v>
      </c>
      <c r="K575" s="216" t="s">
        <v>4244</v>
      </c>
      <c r="L575" s="216" t="s">
        <v>2934</v>
      </c>
      <c r="M575" s="216" t="s">
        <v>2935</v>
      </c>
      <c r="N575" s="216">
        <v>0</v>
      </c>
      <c r="Q575" s="216" t="s">
        <v>1701</v>
      </c>
    </row>
    <row r="576" spans="1:17">
      <c r="A576" s="216" t="s">
        <v>1703</v>
      </c>
      <c r="B576" s="217" t="s">
        <v>2938</v>
      </c>
      <c r="C576" s="217" t="s">
        <v>1703</v>
      </c>
      <c r="D576" s="218">
        <v>45861</v>
      </c>
      <c r="E576" s="216">
        <v>28</v>
      </c>
      <c r="F576" s="216" t="s">
        <v>487</v>
      </c>
      <c r="G576" s="216">
        <v>30171794</v>
      </c>
      <c r="H576" s="216">
        <v>66202717</v>
      </c>
      <c r="I576" s="216">
        <v>30965481</v>
      </c>
      <c r="K576" s="216" t="s">
        <v>4245</v>
      </c>
      <c r="L576" s="216" t="s">
        <v>2934</v>
      </c>
      <c r="M576" s="216" t="s">
        <v>2935</v>
      </c>
      <c r="N576" s="216">
        <v>0</v>
      </c>
      <c r="Q576" s="216" t="s">
        <v>1703</v>
      </c>
    </row>
    <row r="577" spans="1:17">
      <c r="A577" s="216" t="s">
        <v>1653</v>
      </c>
      <c r="B577" s="217" t="s">
        <v>2938</v>
      </c>
      <c r="C577" s="217" t="s">
        <v>1653</v>
      </c>
      <c r="D577" s="218">
        <v>45863</v>
      </c>
      <c r="E577" s="216">
        <v>30</v>
      </c>
      <c r="F577" s="216" t="s">
        <v>4246</v>
      </c>
      <c r="G577" s="216">
        <v>55243475</v>
      </c>
      <c r="H577" s="216">
        <v>59096829</v>
      </c>
      <c r="K577" s="216" t="s">
        <v>4247</v>
      </c>
      <c r="L577" s="216" t="s">
        <v>2934</v>
      </c>
      <c r="M577" s="216" t="s">
        <v>2935</v>
      </c>
      <c r="N577" s="216">
        <v>0</v>
      </c>
      <c r="Q577" s="216" t="s">
        <v>1653</v>
      </c>
    </row>
    <row r="578" spans="1:17">
      <c r="A578" s="216" t="s">
        <v>1697</v>
      </c>
      <c r="B578" s="217" t="s">
        <v>2938</v>
      </c>
      <c r="C578" s="217" t="s">
        <v>1697</v>
      </c>
      <c r="D578" s="218">
        <v>45842</v>
      </c>
      <c r="E578" s="216">
        <v>30</v>
      </c>
      <c r="F578" s="216" t="s">
        <v>4248</v>
      </c>
      <c r="G578" s="216">
        <v>31732037</v>
      </c>
      <c r="H578" s="216">
        <v>22920996</v>
      </c>
      <c r="I578" s="216">
        <v>31316134</v>
      </c>
      <c r="K578" s="216" t="s">
        <v>4249</v>
      </c>
      <c r="L578" s="216" t="s">
        <v>2934</v>
      </c>
      <c r="M578" s="216" t="s">
        <v>2937</v>
      </c>
      <c r="N578" s="216">
        <v>1</v>
      </c>
      <c r="Q578" s="216" t="s">
        <v>1697</v>
      </c>
    </row>
    <row r="579" spans="1:17">
      <c r="A579" s="216" t="s">
        <v>1683</v>
      </c>
      <c r="B579" s="217" t="s">
        <v>2938</v>
      </c>
      <c r="C579" s="217" t="s">
        <v>1683</v>
      </c>
      <c r="D579" s="218">
        <v>45859</v>
      </c>
      <c r="E579" s="216">
        <v>17</v>
      </c>
      <c r="F579" s="216" t="s">
        <v>477</v>
      </c>
      <c r="G579" s="216">
        <v>46528810</v>
      </c>
      <c r="H579" s="216">
        <v>32920153</v>
      </c>
      <c r="K579" s="216" t="s">
        <v>4250</v>
      </c>
      <c r="L579" s="216" t="s">
        <v>2934</v>
      </c>
      <c r="M579" s="216" t="s">
        <v>2937</v>
      </c>
      <c r="N579" s="216">
        <v>1</v>
      </c>
      <c r="Q579" s="216" t="s">
        <v>1683</v>
      </c>
    </row>
    <row r="580" spans="1:17">
      <c r="A580" s="216" t="s">
        <v>1679</v>
      </c>
      <c r="B580" s="217" t="s">
        <v>2938</v>
      </c>
      <c r="C580" s="217" t="s">
        <v>1679</v>
      </c>
      <c r="D580" s="218">
        <v>45863</v>
      </c>
      <c r="E580" s="216">
        <v>30</v>
      </c>
      <c r="F580" s="216" t="s">
        <v>475</v>
      </c>
      <c r="G580" s="216">
        <v>39928045</v>
      </c>
      <c r="H580" s="216">
        <v>54896598</v>
      </c>
      <c r="K580" s="216" t="s">
        <v>4251</v>
      </c>
      <c r="L580" s="216" t="s">
        <v>2934</v>
      </c>
      <c r="M580" s="216" t="s">
        <v>2935</v>
      </c>
      <c r="N580" s="216">
        <v>0</v>
      </c>
      <c r="Q580" s="216" t="s">
        <v>1679</v>
      </c>
    </row>
    <row r="581" spans="1:17">
      <c r="A581" s="216" t="s">
        <v>1667</v>
      </c>
      <c r="B581" s="217" t="s">
        <v>2938</v>
      </c>
      <c r="C581" s="217" t="s">
        <v>1667</v>
      </c>
      <c r="D581" s="218">
        <v>45835</v>
      </c>
      <c r="E581" s="216">
        <v>25</v>
      </c>
      <c r="F581" s="216" t="s">
        <v>469</v>
      </c>
      <c r="G581" s="216">
        <v>50180777</v>
      </c>
      <c r="K581" s="216" t="s">
        <v>4252</v>
      </c>
      <c r="L581" s="216" t="s">
        <v>2934</v>
      </c>
      <c r="M581" s="216" t="s">
        <v>2935</v>
      </c>
      <c r="N581" s="216">
        <v>0</v>
      </c>
      <c r="Q581" s="216" t="s">
        <v>1667</v>
      </c>
    </row>
    <row r="582" spans="1:17" ht="25.5">
      <c r="A582" s="216" t="s">
        <v>4253</v>
      </c>
      <c r="B582" s="217" t="s">
        <v>2938</v>
      </c>
      <c r="C582" s="217" t="s">
        <v>4253</v>
      </c>
      <c r="D582" s="218"/>
      <c r="F582" s="219" t="s">
        <v>4254</v>
      </c>
      <c r="G582" s="216" t="s">
        <v>4255</v>
      </c>
      <c r="L582" s="216" t="s">
        <v>2934</v>
      </c>
      <c r="M582" s="216" t="s">
        <v>2935</v>
      </c>
      <c r="N582" s="216">
        <v>0</v>
      </c>
      <c r="Q582" s="216" t="s">
        <v>4253</v>
      </c>
    </row>
    <row r="583" spans="1:17">
      <c r="A583" s="216" t="s">
        <v>1699</v>
      </c>
      <c r="B583" s="217" t="s">
        <v>2938</v>
      </c>
      <c r="C583" s="217" t="s">
        <v>1699</v>
      </c>
      <c r="D583" s="218">
        <v>45871</v>
      </c>
      <c r="E583" s="216">
        <v>7</v>
      </c>
      <c r="F583" s="216" t="s">
        <v>485</v>
      </c>
      <c r="G583" s="216">
        <v>59589030</v>
      </c>
      <c r="H583" s="216">
        <v>66692492</v>
      </c>
      <c r="I583" s="216">
        <v>58122070</v>
      </c>
      <c r="K583" s="216" t="s">
        <v>4256</v>
      </c>
      <c r="L583" s="216" t="s">
        <v>2934</v>
      </c>
      <c r="M583" s="216" t="s">
        <v>2935</v>
      </c>
      <c r="N583" s="216">
        <v>0</v>
      </c>
      <c r="Q583" s="216" t="s">
        <v>1699</v>
      </c>
    </row>
    <row r="584" spans="1:17">
      <c r="A584" s="216" t="s">
        <v>1731</v>
      </c>
      <c r="B584" s="217" t="s">
        <v>2938</v>
      </c>
      <c r="C584" s="217" t="s">
        <v>1731</v>
      </c>
      <c r="D584" s="218"/>
      <c r="F584" s="216" t="s">
        <v>4257</v>
      </c>
      <c r="G584" s="216">
        <v>55263992</v>
      </c>
      <c r="I584" s="216">
        <v>40229464</v>
      </c>
      <c r="K584" s="216" t="s">
        <v>4258</v>
      </c>
      <c r="L584" s="216" t="s">
        <v>2934</v>
      </c>
      <c r="M584" s="216" t="s">
        <v>2935</v>
      </c>
      <c r="N584" s="216">
        <v>0</v>
      </c>
      <c r="Q584" s="216" t="s">
        <v>1731</v>
      </c>
    </row>
    <row r="585" spans="1:17">
      <c r="A585" s="216" t="s">
        <v>1719</v>
      </c>
      <c r="B585" s="217" t="s">
        <v>2938</v>
      </c>
      <c r="C585" s="217" t="s">
        <v>1719</v>
      </c>
      <c r="D585" s="218">
        <v>45856</v>
      </c>
      <c r="E585" s="216">
        <v>22</v>
      </c>
      <c r="F585" s="216" t="s">
        <v>4259</v>
      </c>
      <c r="G585" s="216">
        <v>51776706</v>
      </c>
      <c r="I585" s="216">
        <v>48415384</v>
      </c>
      <c r="K585" s="216" t="s">
        <v>4260</v>
      </c>
      <c r="L585" s="216" t="s">
        <v>3090</v>
      </c>
      <c r="M585" s="216" t="s">
        <v>3091</v>
      </c>
      <c r="N585" s="216">
        <v>1</v>
      </c>
      <c r="Q585" s="216" t="s">
        <v>1719</v>
      </c>
    </row>
    <row r="586" spans="1:17">
      <c r="A586" s="216" t="s">
        <v>4261</v>
      </c>
      <c r="B586" s="217" t="s">
        <v>2938</v>
      </c>
      <c r="C586" s="217" t="s">
        <v>1705</v>
      </c>
      <c r="D586" s="218">
        <v>45880</v>
      </c>
      <c r="E586" s="216">
        <v>16</v>
      </c>
      <c r="F586" s="216" t="s">
        <v>4262</v>
      </c>
      <c r="G586" s="216">
        <v>57704725</v>
      </c>
      <c r="I586" s="216">
        <v>30138845</v>
      </c>
      <c r="K586" s="216" t="s">
        <v>4263</v>
      </c>
      <c r="L586" s="216" t="s">
        <v>2934</v>
      </c>
      <c r="M586" s="216" t="s">
        <v>2935</v>
      </c>
      <c r="N586" s="216">
        <v>0</v>
      </c>
      <c r="Q586" s="216" t="s">
        <v>1705</v>
      </c>
    </row>
    <row r="587" spans="1:17" ht="25.5">
      <c r="A587" s="216" t="s">
        <v>1711</v>
      </c>
      <c r="B587" s="217" t="s">
        <v>2938</v>
      </c>
      <c r="C587" s="217" t="s">
        <v>1711</v>
      </c>
      <c r="D587" s="218">
        <v>45878</v>
      </c>
      <c r="E587" s="216">
        <v>14</v>
      </c>
      <c r="F587" s="219" t="s">
        <v>4264</v>
      </c>
      <c r="G587" s="216">
        <v>48126073</v>
      </c>
      <c r="I587" s="216">
        <v>56809603</v>
      </c>
      <c r="K587" s="216" t="s">
        <v>4265</v>
      </c>
      <c r="L587" s="216" t="s">
        <v>2934</v>
      </c>
      <c r="M587" s="216" t="s">
        <v>2935</v>
      </c>
      <c r="N587" s="216">
        <v>0</v>
      </c>
      <c r="Q587" s="216" t="s">
        <v>1711</v>
      </c>
    </row>
    <row r="588" spans="1:17">
      <c r="A588" s="216" t="s">
        <v>1661</v>
      </c>
      <c r="B588" s="217" t="s">
        <v>2938</v>
      </c>
      <c r="C588" s="217" t="s">
        <v>1661</v>
      </c>
      <c r="D588" s="218">
        <v>45876</v>
      </c>
      <c r="E588" s="216">
        <v>12</v>
      </c>
      <c r="F588" s="216" t="s">
        <v>466</v>
      </c>
      <c r="G588" s="216">
        <v>58791241</v>
      </c>
      <c r="K588" s="216" t="s">
        <v>4266</v>
      </c>
      <c r="L588" s="216" t="s">
        <v>2934</v>
      </c>
      <c r="M588" s="216" t="s">
        <v>2935</v>
      </c>
      <c r="N588" s="216">
        <v>0</v>
      </c>
      <c r="Q588" s="216" t="s">
        <v>1661</v>
      </c>
    </row>
    <row r="589" spans="1:17">
      <c r="A589" s="216" t="s">
        <v>1647</v>
      </c>
      <c r="B589" s="217" t="s">
        <v>2938</v>
      </c>
      <c r="C589" s="217" t="s">
        <v>1647</v>
      </c>
      <c r="D589" s="218">
        <v>45871</v>
      </c>
      <c r="E589" s="216">
        <v>7</v>
      </c>
      <c r="F589" s="216" t="s">
        <v>459</v>
      </c>
      <c r="G589" s="216" t="s">
        <v>4267</v>
      </c>
      <c r="H589" s="216">
        <v>56978555</v>
      </c>
      <c r="I589" s="216">
        <v>23357754</v>
      </c>
      <c r="K589" s="216" t="s">
        <v>4268</v>
      </c>
      <c r="L589" s="216" t="s">
        <v>2934</v>
      </c>
      <c r="M589" s="216" t="s">
        <v>2935</v>
      </c>
      <c r="N589" s="216">
        <v>0</v>
      </c>
      <c r="Q589" s="216" t="s">
        <v>1647</v>
      </c>
    </row>
    <row r="590" spans="1:17">
      <c r="A590" s="216" t="s">
        <v>1673</v>
      </c>
      <c r="B590" s="217" t="s">
        <v>2938</v>
      </c>
      <c r="C590" s="217" t="s">
        <v>1673</v>
      </c>
      <c r="D590" s="218">
        <v>45871</v>
      </c>
      <c r="E590" s="216">
        <v>7</v>
      </c>
      <c r="F590" s="216" t="s">
        <v>4269</v>
      </c>
      <c r="G590" s="216">
        <v>41346579</v>
      </c>
      <c r="H590" s="216">
        <v>41082360</v>
      </c>
      <c r="I590" s="216">
        <v>24390541</v>
      </c>
      <c r="K590" s="216" t="s">
        <v>4270</v>
      </c>
      <c r="L590" s="216" t="s">
        <v>2934</v>
      </c>
      <c r="M590" s="216" t="s">
        <v>2935</v>
      </c>
      <c r="N590" s="216">
        <v>0</v>
      </c>
      <c r="Q590" s="216" t="s">
        <v>1673</v>
      </c>
    </row>
    <row r="591" spans="1:17">
      <c r="A591" s="216" t="s">
        <v>1709</v>
      </c>
      <c r="B591" s="217" t="s">
        <v>2938</v>
      </c>
      <c r="C591" s="217" t="s">
        <v>1709</v>
      </c>
      <c r="D591" s="218">
        <v>45849</v>
      </c>
      <c r="E591" s="216">
        <v>16</v>
      </c>
      <c r="F591" s="216" t="s">
        <v>490</v>
      </c>
      <c r="G591" s="216">
        <v>42781554</v>
      </c>
      <c r="H591" s="216">
        <v>41508013</v>
      </c>
      <c r="K591" s="216" t="s">
        <v>4271</v>
      </c>
      <c r="L591" s="216" t="s">
        <v>2934</v>
      </c>
      <c r="M591" s="216" t="s">
        <v>2935</v>
      </c>
      <c r="N591" s="216">
        <v>0</v>
      </c>
      <c r="Q591" s="216" t="s">
        <v>1709</v>
      </c>
    </row>
    <row r="592" spans="1:17">
      <c r="A592" s="216" t="s">
        <v>1687</v>
      </c>
      <c r="B592" s="217" t="s">
        <v>2938</v>
      </c>
      <c r="C592" s="217" t="s">
        <v>1687</v>
      </c>
      <c r="D592" s="218">
        <v>45859</v>
      </c>
      <c r="E592" s="216">
        <v>17</v>
      </c>
      <c r="F592" s="216" t="s">
        <v>479</v>
      </c>
      <c r="G592" s="216">
        <v>55966529</v>
      </c>
      <c r="H592" s="216">
        <v>42161987</v>
      </c>
      <c r="K592" s="216" t="s">
        <v>4272</v>
      </c>
      <c r="L592" s="216" t="s">
        <v>2934</v>
      </c>
      <c r="M592" s="216" t="s">
        <v>2937</v>
      </c>
      <c r="N592" s="216">
        <v>1</v>
      </c>
      <c r="Q592" s="216" t="s">
        <v>1687</v>
      </c>
    </row>
    <row r="593" spans="1:17">
      <c r="A593" s="216" t="s">
        <v>1713</v>
      </c>
      <c r="B593" s="217" t="s">
        <v>2938</v>
      </c>
      <c r="C593" s="217" t="s">
        <v>1713</v>
      </c>
      <c r="D593" s="218">
        <v>45850</v>
      </c>
      <c r="E593" s="216">
        <v>7</v>
      </c>
      <c r="F593" s="216" t="s">
        <v>492</v>
      </c>
      <c r="G593" s="216">
        <v>59222102</v>
      </c>
      <c r="H593" s="216">
        <v>54105438</v>
      </c>
      <c r="K593" s="216" t="s">
        <v>4273</v>
      </c>
      <c r="L593" s="216" t="s">
        <v>2934</v>
      </c>
      <c r="M593" s="216" t="s">
        <v>2935</v>
      </c>
      <c r="N593" s="216">
        <v>0</v>
      </c>
      <c r="Q593" s="216" t="s">
        <v>1713</v>
      </c>
    </row>
    <row r="594" spans="1:17">
      <c r="A594" s="216" t="s">
        <v>4274</v>
      </c>
      <c r="B594" s="217" t="s">
        <v>2938</v>
      </c>
      <c r="C594" s="217" t="s">
        <v>1643</v>
      </c>
      <c r="D594" s="218">
        <v>45859</v>
      </c>
      <c r="E594" s="216">
        <v>9</v>
      </c>
      <c r="F594" s="216" t="s">
        <v>457</v>
      </c>
      <c r="G594" s="216">
        <v>30804309</v>
      </c>
      <c r="H594" s="216">
        <v>66432108</v>
      </c>
      <c r="K594" s="216" t="s">
        <v>4275</v>
      </c>
      <c r="L594" s="216" t="s">
        <v>2934</v>
      </c>
      <c r="M594" s="216" t="s">
        <v>2937</v>
      </c>
      <c r="N594" s="216">
        <v>1</v>
      </c>
      <c r="Q594" s="216" t="s">
        <v>1643</v>
      </c>
    </row>
    <row r="595" spans="1:17">
      <c r="A595" s="216" t="s">
        <v>1677</v>
      </c>
      <c r="B595" s="217" t="s">
        <v>2938</v>
      </c>
      <c r="C595" s="217" t="s">
        <v>1677</v>
      </c>
      <c r="D595" s="218">
        <v>45872</v>
      </c>
      <c r="E595" s="216">
        <v>8</v>
      </c>
      <c r="F595" s="216" t="s">
        <v>474</v>
      </c>
      <c r="G595" s="216">
        <v>37672350</v>
      </c>
      <c r="H595" s="216">
        <v>51903006</v>
      </c>
      <c r="K595" s="216" t="s">
        <v>4276</v>
      </c>
      <c r="L595" s="216" t="s">
        <v>2934</v>
      </c>
      <c r="M595" s="216" t="s">
        <v>2935</v>
      </c>
      <c r="N595" s="216">
        <v>0</v>
      </c>
      <c r="Q595" s="216" t="s">
        <v>1677</v>
      </c>
    </row>
    <row r="596" spans="1:17">
      <c r="B596" s="217" t="s">
        <v>2938</v>
      </c>
      <c r="D596" s="218">
        <v>45856</v>
      </c>
      <c r="E596" s="216">
        <v>7</v>
      </c>
      <c r="F596" s="216" t="s">
        <v>4277</v>
      </c>
      <c r="G596" s="216">
        <v>58256956</v>
      </c>
      <c r="H596" s="216">
        <v>47112123</v>
      </c>
      <c r="I596" s="216">
        <v>46527719</v>
      </c>
      <c r="K596" s="216" t="s">
        <v>4278</v>
      </c>
      <c r="L596" s="216" t="s">
        <v>417</v>
      </c>
      <c r="M596" s="216" t="s">
        <v>2937</v>
      </c>
      <c r="N596" s="216">
        <v>0</v>
      </c>
    </row>
    <row r="597" spans="1:17">
      <c r="A597" s="216" t="s">
        <v>1723</v>
      </c>
      <c r="B597" s="217" t="s">
        <v>2938</v>
      </c>
      <c r="C597" s="217" t="s">
        <v>1723</v>
      </c>
      <c r="D597" s="218">
        <v>45856</v>
      </c>
      <c r="E597" s="216">
        <v>23</v>
      </c>
      <c r="F597" s="216" t="s">
        <v>4279</v>
      </c>
      <c r="G597" s="216">
        <v>30910628</v>
      </c>
      <c r="H597" s="216">
        <v>33992540</v>
      </c>
      <c r="K597" s="216" t="s">
        <v>4280</v>
      </c>
      <c r="L597" s="216" t="s">
        <v>2934</v>
      </c>
      <c r="M597" s="216" t="s">
        <v>2935</v>
      </c>
      <c r="N597" s="216">
        <v>0</v>
      </c>
      <c r="Q597" s="216" t="s">
        <v>1723</v>
      </c>
    </row>
    <row r="598" spans="1:17">
      <c r="A598" s="216" t="s">
        <v>1371</v>
      </c>
      <c r="B598" s="217" t="s">
        <v>2938</v>
      </c>
      <c r="C598" s="217" t="s">
        <v>1371</v>
      </c>
      <c r="D598" s="218">
        <v>45853</v>
      </c>
      <c r="E598" s="216">
        <v>18</v>
      </c>
      <c r="F598" s="216" t="s">
        <v>246</v>
      </c>
      <c r="G598" s="216">
        <v>39958581</v>
      </c>
      <c r="K598" s="216" t="s">
        <v>4281</v>
      </c>
      <c r="L598" s="216" t="s">
        <v>2947</v>
      </c>
      <c r="M598" s="216" t="s">
        <v>2937</v>
      </c>
      <c r="N598" s="216">
        <v>10</v>
      </c>
      <c r="Q598" s="216" t="s">
        <v>1371</v>
      </c>
    </row>
    <row r="599" spans="1:17">
      <c r="A599" s="216" t="s">
        <v>1751</v>
      </c>
      <c r="B599" s="217" t="s">
        <v>2938</v>
      </c>
      <c r="C599" s="217" t="s">
        <v>1751</v>
      </c>
      <c r="D599" s="218">
        <v>45569</v>
      </c>
      <c r="E599" s="216">
        <v>30</v>
      </c>
      <c r="F599" s="216" t="s">
        <v>4282</v>
      </c>
      <c r="G599" s="216">
        <v>32720982</v>
      </c>
      <c r="H599" s="216">
        <v>50198218</v>
      </c>
      <c r="K599" s="216" t="s">
        <v>4283</v>
      </c>
      <c r="L599" s="216" t="s">
        <v>417</v>
      </c>
      <c r="M599" s="216" t="s">
        <v>2937</v>
      </c>
      <c r="N599" s="216">
        <v>8</v>
      </c>
      <c r="Q599" s="216" t="s">
        <v>1751</v>
      </c>
    </row>
    <row r="600" spans="1:17">
      <c r="A600" s="216" t="s">
        <v>4284</v>
      </c>
      <c r="B600" s="217" t="s">
        <v>2938</v>
      </c>
      <c r="C600" s="217" t="s">
        <v>1959</v>
      </c>
      <c r="D600" s="218">
        <v>45855</v>
      </c>
      <c r="E600" s="216">
        <v>28</v>
      </c>
      <c r="F600" s="216" t="s">
        <v>615</v>
      </c>
      <c r="G600" s="216">
        <v>58650844</v>
      </c>
      <c r="H600" s="216">
        <v>50650834</v>
      </c>
      <c r="K600" s="216" t="s">
        <v>4285</v>
      </c>
      <c r="L600" s="216" t="s">
        <v>2947</v>
      </c>
      <c r="M600" s="216" t="s">
        <v>2937</v>
      </c>
      <c r="N600" s="216">
        <v>2</v>
      </c>
      <c r="Q600" s="216" t="s">
        <v>1959</v>
      </c>
    </row>
    <row r="601" spans="1:17">
      <c r="A601" s="216" t="s">
        <v>1747</v>
      </c>
      <c r="B601" s="217" t="s">
        <v>2938</v>
      </c>
      <c r="C601" s="217" t="s">
        <v>1747</v>
      </c>
      <c r="D601" s="218">
        <v>45861</v>
      </c>
      <c r="E601" s="216">
        <v>28</v>
      </c>
      <c r="F601" s="216" t="s">
        <v>4286</v>
      </c>
      <c r="G601" s="216">
        <v>39298800</v>
      </c>
      <c r="H601" s="216">
        <v>66364746</v>
      </c>
      <c r="I601" s="216">
        <v>40488519</v>
      </c>
      <c r="J601" s="216">
        <v>30298800</v>
      </c>
      <c r="K601" s="216" t="s">
        <v>4287</v>
      </c>
      <c r="L601" s="216" t="s">
        <v>2934</v>
      </c>
      <c r="M601" s="216" t="s">
        <v>2935</v>
      </c>
      <c r="N601" s="216">
        <v>0</v>
      </c>
      <c r="Q601" s="216" t="s">
        <v>1747</v>
      </c>
    </row>
    <row r="602" spans="1:17">
      <c r="A602" s="216" t="s">
        <v>1733</v>
      </c>
      <c r="B602" s="217" t="s">
        <v>2938</v>
      </c>
      <c r="C602" s="217" t="s">
        <v>1733</v>
      </c>
      <c r="D602" s="218">
        <v>45860</v>
      </c>
      <c r="E602" s="216">
        <v>27</v>
      </c>
      <c r="F602" s="216" t="s">
        <v>502</v>
      </c>
      <c r="G602" s="216">
        <v>36246521</v>
      </c>
      <c r="K602" s="216" t="s">
        <v>4288</v>
      </c>
      <c r="L602" s="216" t="s">
        <v>2934</v>
      </c>
      <c r="M602" s="216" t="s">
        <v>2935</v>
      </c>
      <c r="N602" s="216">
        <v>0</v>
      </c>
      <c r="Q602" s="216" t="s">
        <v>1733</v>
      </c>
    </row>
    <row r="603" spans="1:17">
      <c r="A603" s="216" t="s">
        <v>1745</v>
      </c>
      <c r="B603" s="217" t="s">
        <v>2938</v>
      </c>
      <c r="C603" s="217" t="s">
        <v>1745</v>
      </c>
      <c r="D603" s="218">
        <v>45856</v>
      </c>
      <c r="E603" s="216">
        <v>23</v>
      </c>
      <c r="F603" s="216" t="s">
        <v>508</v>
      </c>
      <c r="G603" s="216">
        <v>54125359</v>
      </c>
      <c r="K603" s="216" t="s">
        <v>4289</v>
      </c>
      <c r="L603" s="216" t="s">
        <v>2934</v>
      </c>
      <c r="M603" s="216" t="s">
        <v>2935</v>
      </c>
      <c r="N603" s="216">
        <v>0</v>
      </c>
      <c r="Q603" s="216" t="s">
        <v>1745</v>
      </c>
    </row>
    <row r="604" spans="1:17">
      <c r="A604" s="216" t="s">
        <v>1735</v>
      </c>
      <c r="B604" s="217" t="s">
        <v>2938</v>
      </c>
      <c r="C604" s="217" t="s">
        <v>1735</v>
      </c>
      <c r="D604" s="218">
        <v>45856</v>
      </c>
      <c r="E604" s="216">
        <v>28</v>
      </c>
      <c r="F604" s="216" t="s">
        <v>4290</v>
      </c>
      <c r="G604" s="216">
        <v>33037311</v>
      </c>
      <c r="H604" s="216">
        <v>32202662</v>
      </c>
      <c r="I604" s="216">
        <v>78808015</v>
      </c>
      <c r="K604" s="216" t="s">
        <v>4291</v>
      </c>
      <c r="L604" s="216" t="s">
        <v>2934</v>
      </c>
      <c r="M604" s="216" t="s">
        <v>2935</v>
      </c>
      <c r="N604" s="216">
        <v>0</v>
      </c>
      <c r="Q604" s="216" t="s">
        <v>1735</v>
      </c>
    </row>
    <row r="605" spans="1:17">
      <c r="A605" s="216" t="s">
        <v>4292</v>
      </c>
      <c r="B605" s="217" t="s">
        <v>2938</v>
      </c>
      <c r="C605" s="217" t="s">
        <v>4292</v>
      </c>
      <c r="D605" s="218">
        <v>45863</v>
      </c>
      <c r="E605" s="216">
        <v>30</v>
      </c>
      <c r="F605" s="216" t="s">
        <v>4047</v>
      </c>
      <c r="G605" s="216">
        <v>30733511</v>
      </c>
      <c r="K605" s="216" t="s">
        <v>3828</v>
      </c>
      <c r="L605" s="216" t="s">
        <v>2934</v>
      </c>
      <c r="M605" s="216" t="s">
        <v>2935</v>
      </c>
      <c r="N605" s="216">
        <v>0</v>
      </c>
      <c r="Q605" s="216" t="s">
        <v>4292</v>
      </c>
    </row>
    <row r="606" spans="1:17">
      <c r="A606" s="216" t="s">
        <v>4293</v>
      </c>
      <c r="B606" s="217" t="s">
        <v>2938</v>
      </c>
      <c r="C606" s="217" t="s">
        <v>4293</v>
      </c>
      <c r="D606" s="218"/>
      <c r="E606" s="216">
        <v>30</v>
      </c>
      <c r="F606" s="216" t="s">
        <v>4294</v>
      </c>
      <c r="H606" s="216" t="s">
        <v>4295</v>
      </c>
      <c r="K606" s="216" t="s">
        <v>4296</v>
      </c>
      <c r="L606" s="216" t="s">
        <v>2934</v>
      </c>
      <c r="M606" s="216" t="s">
        <v>2935</v>
      </c>
      <c r="N606" s="216">
        <v>0</v>
      </c>
      <c r="Q606" s="216" t="s">
        <v>4293</v>
      </c>
    </row>
    <row r="607" spans="1:17">
      <c r="A607" s="216" t="s">
        <v>1729</v>
      </c>
      <c r="B607" s="217" t="s">
        <v>2938</v>
      </c>
      <c r="C607" s="217" t="s">
        <v>1729</v>
      </c>
      <c r="D607" s="218">
        <v>45777</v>
      </c>
      <c r="E607" s="216">
        <v>30</v>
      </c>
      <c r="F607" s="216" t="s">
        <v>4297</v>
      </c>
      <c r="G607" s="216" t="s">
        <v>4298</v>
      </c>
      <c r="H607" s="216">
        <v>42119057</v>
      </c>
      <c r="I607" s="216">
        <v>22570097</v>
      </c>
      <c r="K607" s="216" t="s">
        <v>4299</v>
      </c>
      <c r="L607" s="216" t="s">
        <v>2934</v>
      </c>
      <c r="M607" s="216" t="s">
        <v>2937</v>
      </c>
      <c r="N607" s="216">
        <v>1</v>
      </c>
      <c r="Q607" s="216" t="s">
        <v>1729</v>
      </c>
    </row>
    <row r="608" spans="1:17">
      <c r="A608" s="216" t="s">
        <v>1727</v>
      </c>
      <c r="B608" s="217" t="s">
        <v>2938</v>
      </c>
      <c r="C608" s="217" t="s">
        <v>1727</v>
      </c>
      <c r="D608" s="218">
        <v>45870</v>
      </c>
      <c r="E608" s="216">
        <v>6</v>
      </c>
      <c r="F608" s="216" t="s">
        <v>4300</v>
      </c>
      <c r="G608" s="216">
        <v>47129640</v>
      </c>
      <c r="K608" s="216" t="s">
        <v>4301</v>
      </c>
      <c r="L608" s="216" t="s">
        <v>2934</v>
      </c>
      <c r="M608" s="216" t="s">
        <v>2935</v>
      </c>
      <c r="N608" s="216">
        <v>0</v>
      </c>
      <c r="Q608" s="216" t="s">
        <v>1727</v>
      </c>
    </row>
    <row r="609" spans="1:17">
      <c r="A609" s="216" t="s">
        <v>1725</v>
      </c>
      <c r="B609" s="217" t="s">
        <v>2938</v>
      </c>
      <c r="C609" s="217" t="s">
        <v>1725</v>
      </c>
      <c r="D609" s="218">
        <v>45827</v>
      </c>
      <c r="E609" s="216">
        <v>5</v>
      </c>
      <c r="F609" s="216" t="s">
        <v>498</v>
      </c>
      <c r="G609" s="216">
        <v>42283735</v>
      </c>
      <c r="H609" s="216">
        <v>38043150</v>
      </c>
      <c r="I609" s="216">
        <v>46794278</v>
      </c>
      <c r="K609" s="216" t="s">
        <v>4302</v>
      </c>
      <c r="L609" s="216" t="s">
        <v>2947</v>
      </c>
      <c r="M609" s="216" t="s">
        <v>2937</v>
      </c>
      <c r="N609" s="216">
        <v>6</v>
      </c>
      <c r="Q609" s="216" t="s">
        <v>1725</v>
      </c>
    </row>
    <row r="610" spans="1:17">
      <c r="A610" s="216" t="s">
        <v>4303</v>
      </c>
      <c r="B610" s="217" t="s">
        <v>2938</v>
      </c>
      <c r="C610" s="217" t="s">
        <v>4304</v>
      </c>
      <c r="D610" s="218">
        <v>45870</v>
      </c>
      <c r="E610" s="216">
        <v>6</v>
      </c>
      <c r="F610" s="216" t="s">
        <v>255</v>
      </c>
      <c r="G610" s="216">
        <v>40338442</v>
      </c>
      <c r="H610" s="216">
        <v>31026529</v>
      </c>
      <c r="I610" s="216">
        <v>24355814</v>
      </c>
      <c r="K610" s="216" t="s">
        <v>4305</v>
      </c>
      <c r="L610" s="216" t="s">
        <v>2934</v>
      </c>
      <c r="M610" s="216" t="s">
        <v>2935</v>
      </c>
      <c r="N610" s="216">
        <v>0</v>
      </c>
      <c r="Q610" s="216" t="s">
        <v>4304</v>
      </c>
    </row>
    <row r="611" spans="1:17">
      <c r="A611" s="216" t="s">
        <v>1743</v>
      </c>
      <c r="B611" s="217" t="s">
        <v>2938</v>
      </c>
      <c r="C611" s="217" t="s">
        <v>1743</v>
      </c>
      <c r="D611" s="218">
        <v>45846</v>
      </c>
      <c r="E611" s="216">
        <v>5</v>
      </c>
      <c r="F611" s="216" t="s">
        <v>507</v>
      </c>
      <c r="G611" s="216">
        <v>53003702</v>
      </c>
      <c r="H611" s="216">
        <v>53003702</v>
      </c>
      <c r="I611" s="216">
        <v>66350661</v>
      </c>
      <c r="K611" s="216" t="s">
        <v>4306</v>
      </c>
      <c r="L611" s="216" t="s">
        <v>2934</v>
      </c>
      <c r="M611" s="216" t="s">
        <v>2935</v>
      </c>
      <c r="N611" s="216">
        <v>0</v>
      </c>
      <c r="Q611" s="216" t="s">
        <v>1743</v>
      </c>
    </row>
    <row r="612" spans="1:17">
      <c r="A612" s="216" t="s">
        <v>4307</v>
      </c>
      <c r="B612" s="217" t="s">
        <v>2938</v>
      </c>
      <c r="C612" s="217" t="s">
        <v>4307</v>
      </c>
      <c r="D612" s="218">
        <v>45856</v>
      </c>
      <c r="E612" s="216">
        <v>29</v>
      </c>
      <c r="F612" s="216" t="s">
        <v>4308</v>
      </c>
      <c r="G612" s="216">
        <v>40030202</v>
      </c>
      <c r="H612" s="216">
        <v>23669500</v>
      </c>
      <c r="I612" s="216">
        <v>30174888</v>
      </c>
      <c r="K612" s="216" t="s">
        <v>4309</v>
      </c>
      <c r="L612" s="216" t="s">
        <v>2934</v>
      </c>
      <c r="M612" s="216" t="s">
        <v>2937</v>
      </c>
      <c r="N612" s="216">
        <v>1</v>
      </c>
      <c r="Q612" s="216" t="s">
        <v>4307</v>
      </c>
    </row>
    <row r="613" spans="1:17">
      <c r="A613" s="216" t="s">
        <v>1749</v>
      </c>
      <c r="B613" s="217" t="s">
        <v>2938</v>
      </c>
      <c r="C613" s="217" t="s">
        <v>1749</v>
      </c>
      <c r="D613" s="218">
        <v>45874</v>
      </c>
      <c r="E613" s="216">
        <v>10</v>
      </c>
      <c r="F613" s="216" t="s">
        <v>510</v>
      </c>
      <c r="G613" s="216">
        <v>48774147</v>
      </c>
      <c r="H613" s="216">
        <v>55887309</v>
      </c>
      <c r="I613" s="216">
        <v>57350460</v>
      </c>
      <c r="K613" s="216" t="s">
        <v>4310</v>
      </c>
      <c r="L613" s="216" t="s">
        <v>2934</v>
      </c>
      <c r="M613" s="216" t="s">
        <v>2935</v>
      </c>
      <c r="N613" s="216">
        <v>0</v>
      </c>
      <c r="Q613" s="216" t="s">
        <v>1749</v>
      </c>
    </row>
    <row r="614" spans="1:17">
      <c r="A614" s="216" t="s">
        <v>1753</v>
      </c>
      <c r="B614" s="217" t="s">
        <v>2938</v>
      </c>
      <c r="C614" s="217" t="s">
        <v>1753</v>
      </c>
      <c r="D614" s="218">
        <v>45870</v>
      </c>
      <c r="E614" s="216">
        <v>6</v>
      </c>
      <c r="F614" s="216" t="s">
        <v>4311</v>
      </c>
      <c r="G614" s="216">
        <v>31297203</v>
      </c>
      <c r="H614" s="216">
        <v>41765197</v>
      </c>
      <c r="K614" s="216" t="s">
        <v>4312</v>
      </c>
      <c r="L614" s="216" t="s">
        <v>2934</v>
      </c>
      <c r="M614" s="216" t="s">
        <v>2935</v>
      </c>
      <c r="N614" s="216">
        <v>0</v>
      </c>
      <c r="Q614" s="216" t="s">
        <v>1753</v>
      </c>
    </row>
    <row r="615" spans="1:17">
      <c r="A615" s="216" t="s">
        <v>4313</v>
      </c>
      <c r="B615" s="217" t="s">
        <v>2938</v>
      </c>
      <c r="C615" s="217" t="s">
        <v>4313</v>
      </c>
      <c r="D615" s="218">
        <v>45856</v>
      </c>
      <c r="E615" s="216">
        <v>28</v>
      </c>
      <c r="F615" s="216" t="s">
        <v>3612</v>
      </c>
      <c r="G615" s="216">
        <v>50651954</v>
      </c>
      <c r="H615" s="216">
        <v>50651954</v>
      </c>
      <c r="I615" s="216">
        <v>58653488</v>
      </c>
      <c r="K615" s="216" t="s">
        <v>3613</v>
      </c>
      <c r="L615" s="216" t="s">
        <v>2934</v>
      </c>
      <c r="M615" s="216" t="s">
        <v>2937</v>
      </c>
      <c r="N615" s="216">
        <v>1</v>
      </c>
      <c r="Q615" s="216" t="s">
        <v>4313</v>
      </c>
    </row>
    <row r="616" spans="1:17">
      <c r="A616" s="216" t="s">
        <v>1737</v>
      </c>
      <c r="B616" s="217" t="s">
        <v>2938</v>
      </c>
      <c r="C616" s="217" t="s">
        <v>1737</v>
      </c>
      <c r="D616" s="218">
        <v>45577</v>
      </c>
      <c r="E616" s="216">
        <v>18</v>
      </c>
      <c r="F616" s="216" t="s">
        <v>504</v>
      </c>
      <c r="G616" s="216">
        <v>59144935</v>
      </c>
      <c r="H616" s="216">
        <v>25082623</v>
      </c>
      <c r="K616" s="216" t="s">
        <v>4314</v>
      </c>
      <c r="L616" s="216" t="s">
        <v>2947</v>
      </c>
      <c r="M616" s="216" t="s">
        <v>2937</v>
      </c>
      <c r="N616" s="216">
        <v>8</v>
      </c>
      <c r="Q616" s="216" t="s">
        <v>1737</v>
      </c>
    </row>
    <row r="617" spans="1:17">
      <c r="A617" s="216" t="s">
        <v>1773</v>
      </c>
      <c r="B617" s="217" t="s">
        <v>2938</v>
      </c>
      <c r="C617" s="217" t="s">
        <v>1773</v>
      </c>
      <c r="D617" s="218">
        <v>45853</v>
      </c>
      <c r="E617" s="216">
        <v>20</v>
      </c>
      <c r="F617" s="216" t="s">
        <v>522</v>
      </c>
      <c r="G617" s="216">
        <v>42475506</v>
      </c>
      <c r="K617" s="216" t="s">
        <v>4315</v>
      </c>
      <c r="L617" s="216" t="s">
        <v>2934</v>
      </c>
      <c r="M617" s="216" t="s">
        <v>2937</v>
      </c>
      <c r="N617" s="216">
        <v>2</v>
      </c>
      <c r="Q617" s="216" t="s">
        <v>1773</v>
      </c>
    </row>
    <row r="618" spans="1:17">
      <c r="A618" s="216" t="s">
        <v>1717</v>
      </c>
      <c r="B618" s="217" t="s">
        <v>2938</v>
      </c>
      <c r="C618" s="217" t="s">
        <v>1717</v>
      </c>
      <c r="D618" s="218">
        <v>45879</v>
      </c>
      <c r="E618" s="216">
        <v>15</v>
      </c>
      <c r="F618" s="216" t="s">
        <v>494</v>
      </c>
      <c r="G618" s="216">
        <v>32688324</v>
      </c>
      <c r="K618" s="216" t="s">
        <v>4316</v>
      </c>
      <c r="L618" s="216" t="s">
        <v>2934</v>
      </c>
      <c r="M618" s="216" t="s">
        <v>2935</v>
      </c>
      <c r="N618" s="216">
        <v>0</v>
      </c>
      <c r="Q618" s="216" t="s">
        <v>1717</v>
      </c>
    </row>
    <row r="619" spans="1:17">
      <c r="A619" s="216" t="s">
        <v>1685</v>
      </c>
      <c r="B619" s="217" t="s">
        <v>2938</v>
      </c>
      <c r="C619" s="217" t="s">
        <v>1685</v>
      </c>
      <c r="D619" s="218"/>
      <c r="E619" s="216">
        <v>15</v>
      </c>
      <c r="F619" s="216" t="s">
        <v>4317</v>
      </c>
      <c r="G619" s="216">
        <v>30086530</v>
      </c>
      <c r="K619" s="216" t="s">
        <v>4318</v>
      </c>
      <c r="L619" s="216" t="s">
        <v>2934</v>
      </c>
      <c r="M619" s="216" t="s">
        <v>2935</v>
      </c>
      <c r="N619" s="216">
        <v>0</v>
      </c>
      <c r="Q619" s="216" t="s">
        <v>1685</v>
      </c>
    </row>
    <row r="620" spans="1:17">
      <c r="A620" s="216" t="s">
        <v>1763</v>
      </c>
      <c r="B620" s="217" t="s">
        <v>2938</v>
      </c>
      <c r="C620" s="217" t="s">
        <v>1763</v>
      </c>
      <c r="D620" s="218"/>
      <c r="F620" s="216" t="s">
        <v>4319</v>
      </c>
      <c r="G620" s="216">
        <v>48282838</v>
      </c>
      <c r="H620" s="216">
        <v>42163082</v>
      </c>
      <c r="K620" s="216" t="s">
        <v>4320</v>
      </c>
      <c r="L620" s="216" t="s">
        <v>2934</v>
      </c>
      <c r="M620" s="216" t="s">
        <v>2935</v>
      </c>
      <c r="N620" s="216">
        <v>0</v>
      </c>
      <c r="Q620" s="216" t="s">
        <v>1763</v>
      </c>
    </row>
    <row r="621" spans="1:17">
      <c r="A621" s="216" t="s">
        <v>1769</v>
      </c>
      <c r="B621" s="217" t="s">
        <v>2938</v>
      </c>
      <c r="C621" s="217" t="s">
        <v>1769</v>
      </c>
      <c r="D621" s="218">
        <v>45744</v>
      </c>
      <c r="E621" s="216">
        <v>2</v>
      </c>
      <c r="F621" s="216" t="s">
        <v>520</v>
      </c>
      <c r="G621" s="216">
        <v>49032041</v>
      </c>
      <c r="K621" s="216" t="s">
        <v>4321</v>
      </c>
      <c r="L621" s="216" t="s">
        <v>2934</v>
      </c>
      <c r="M621" s="216" t="s">
        <v>2937</v>
      </c>
      <c r="N621" s="216">
        <v>1</v>
      </c>
      <c r="Q621" s="216" t="s">
        <v>1769</v>
      </c>
    </row>
    <row r="622" spans="1:17">
      <c r="A622" s="216" t="s">
        <v>1771</v>
      </c>
      <c r="B622" s="217" t="s">
        <v>2938</v>
      </c>
      <c r="C622" s="217" t="s">
        <v>1771</v>
      </c>
      <c r="D622" s="218">
        <v>45854</v>
      </c>
      <c r="E622" s="216">
        <v>21</v>
      </c>
      <c r="F622" s="216" t="s">
        <v>521</v>
      </c>
      <c r="G622" s="216">
        <v>35738121</v>
      </c>
      <c r="K622" s="216" t="s">
        <v>4322</v>
      </c>
      <c r="L622" s="216" t="s">
        <v>2934</v>
      </c>
      <c r="M622" s="216" t="s">
        <v>2935</v>
      </c>
      <c r="N622" s="216">
        <v>0</v>
      </c>
      <c r="Q622" s="216" t="s">
        <v>1771</v>
      </c>
    </row>
    <row r="623" spans="1:17">
      <c r="A623" s="216" t="s">
        <v>1999</v>
      </c>
      <c r="B623" s="217" t="s">
        <v>2938</v>
      </c>
      <c r="C623" s="217" t="s">
        <v>1999</v>
      </c>
      <c r="D623" s="218">
        <v>45827</v>
      </c>
      <c r="E623" s="216">
        <v>30</v>
      </c>
      <c r="F623" s="216" t="s">
        <v>4323</v>
      </c>
      <c r="G623" s="216">
        <v>53088592</v>
      </c>
      <c r="H623" s="216">
        <v>54550723</v>
      </c>
      <c r="K623" s="216" t="s">
        <v>4324</v>
      </c>
      <c r="L623" s="216" t="s">
        <v>2947</v>
      </c>
      <c r="M623" s="216" t="s">
        <v>2937</v>
      </c>
      <c r="N623" s="216">
        <v>8</v>
      </c>
      <c r="Q623" s="216" t="s">
        <v>1999</v>
      </c>
    </row>
    <row r="624" spans="1:17">
      <c r="A624" s="216" t="s">
        <v>1781</v>
      </c>
      <c r="B624" s="217" t="s">
        <v>2938</v>
      </c>
      <c r="C624" s="217" t="s">
        <v>1781</v>
      </c>
      <c r="D624" s="218"/>
      <c r="F624" s="216" t="s">
        <v>4325</v>
      </c>
      <c r="G624" s="216">
        <v>40387469</v>
      </c>
      <c r="L624" s="216" t="s">
        <v>2934</v>
      </c>
      <c r="M624" s="216" t="s">
        <v>2935</v>
      </c>
      <c r="N624" s="216">
        <v>0</v>
      </c>
      <c r="Q624" s="216" t="s">
        <v>1781</v>
      </c>
    </row>
    <row r="625" spans="1:17">
      <c r="A625" s="216" t="s">
        <v>1739</v>
      </c>
      <c r="B625" s="217" t="s">
        <v>2938</v>
      </c>
      <c r="C625" s="217" t="s">
        <v>1739</v>
      </c>
      <c r="D625" s="218">
        <v>45830</v>
      </c>
      <c r="E625" s="216">
        <v>26</v>
      </c>
      <c r="F625" s="216" t="s">
        <v>505</v>
      </c>
      <c r="G625" s="216">
        <v>49050200</v>
      </c>
      <c r="K625" s="216" t="s">
        <v>4326</v>
      </c>
      <c r="L625" s="216" t="s">
        <v>2934</v>
      </c>
      <c r="M625" s="216" t="s">
        <v>2935</v>
      </c>
      <c r="N625" s="216">
        <v>0</v>
      </c>
      <c r="Q625" s="216" t="s">
        <v>1739</v>
      </c>
    </row>
    <row r="626" spans="1:17">
      <c r="A626" s="216" t="s">
        <v>1783</v>
      </c>
      <c r="B626" s="217" t="s">
        <v>2938</v>
      </c>
      <c r="C626" s="217" t="s">
        <v>1783</v>
      </c>
      <c r="D626" s="218" t="s">
        <v>4327</v>
      </c>
      <c r="E626" s="216">
        <v>30</v>
      </c>
      <c r="F626" s="216" t="s">
        <v>527</v>
      </c>
      <c r="G626" s="216">
        <v>41116064</v>
      </c>
      <c r="K626" s="216" t="s">
        <v>4328</v>
      </c>
      <c r="L626" s="216" t="s">
        <v>2934</v>
      </c>
      <c r="M626" s="216" t="s">
        <v>2935</v>
      </c>
      <c r="N626" s="216">
        <v>0</v>
      </c>
      <c r="Q626" s="216" t="s">
        <v>1783</v>
      </c>
    </row>
    <row r="627" spans="1:17">
      <c r="A627" s="216" t="s">
        <v>1757</v>
      </c>
      <c r="B627" s="217" t="s">
        <v>2938</v>
      </c>
      <c r="C627" s="217" t="s">
        <v>1757</v>
      </c>
      <c r="D627" s="218">
        <v>45744</v>
      </c>
      <c r="E627" s="216">
        <v>26</v>
      </c>
      <c r="F627" s="216" t="s">
        <v>514</v>
      </c>
      <c r="G627" s="216">
        <v>46003986</v>
      </c>
      <c r="H627" s="216">
        <v>49093581</v>
      </c>
      <c r="I627" s="216">
        <v>46578364</v>
      </c>
      <c r="J627" s="216">
        <v>57398114</v>
      </c>
      <c r="K627" s="216" t="s">
        <v>3554</v>
      </c>
      <c r="L627" s="216" t="s">
        <v>2934</v>
      </c>
      <c r="M627" s="216" t="s">
        <v>2937</v>
      </c>
      <c r="N627" s="216">
        <v>4</v>
      </c>
      <c r="Q627" s="216" t="s">
        <v>1757</v>
      </c>
    </row>
    <row r="628" spans="1:17">
      <c r="A628" s="216" t="s">
        <v>1779</v>
      </c>
      <c r="B628" s="217" t="s">
        <v>2938</v>
      </c>
      <c r="C628" s="217" t="s">
        <v>1779</v>
      </c>
      <c r="D628" s="218">
        <v>45855</v>
      </c>
      <c r="E628" s="216">
        <v>22</v>
      </c>
      <c r="F628" s="216" t="s">
        <v>525</v>
      </c>
      <c r="G628" s="216" t="s">
        <v>4329</v>
      </c>
      <c r="H628" s="216">
        <v>56320329</v>
      </c>
      <c r="I628" s="216">
        <v>36819345</v>
      </c>
      <c r="J628" s="216">
        <v>56013617</v>
      </c>
      <c r="K628" s="216" t="s">
        <v>4330</v>
      </c>
      <c r="L628" s="216" t="s">
        <v>2934</v>
      </c>
      <c r="M628" s="216" t="s">
        <v>2935</v>
      </c>
      <c r="N628" s="216">
        <v>0</v>
      </c>
      <c r="Q628" s="216" t="s">
        <v>1779</v>
      </c>
    </row>
    <row r="629" spans="1:17">
      <c r="A629" s="216" t="s">
        <v>1765</v>
      </c>
      <c r="B629" s="217" t="s">
        <v>2938</v>
      </c>
      <c r="C629" s="217" t="s">
        <v>1765</v>
      </c>
      <c r="D629" s="218">
        <v>45855</v>
      </c>
      <c r="E629" s="216">
        <v>22</v>
      </c>
      <c r="F629" s="219" t="s">
        <v>518</v>
      </c>
      <c r="G629" s="216" t="s">
        <v>4331</v>
      </c>
      <c r="H629" s="216">
        <v>35704950</v>
      </c>
      <c r="I629" s="216">
        <v>59125672</v>
      </c>
      <c r="J629" s="216">
        <v>41082315</v>
      </c>
      <c r="K629" s="216" t="s">
        <v>4332</v>
      </c>
      <c r="L629" s="216" t="s">
        <v>2934</v>
      </c>
      <c r="M629" s="216" t="s">
        <v>2935</v>
      </c>
      <c r="N629" s="216">
        <v>0</v>
      </c>
      <c r="Q629" s="216" t="s">
        <v>1765</v>
      </c>
    </row>
    <row r="630" spans="1:17">
      <c r="A630" s="216" t="s">
        <v>1777</v>
      </c>
      <c r="B630" s="217" t="s">
        <v>2938</v>
      </c>
      <c r="C630" s="217" t="s">
        <v>1777</v>
      </c>
      <c r="D630" s="218">
        <v>45665</v>
      </c>
      <c r="E630" s="216">
        <v>2</v>
      </c>
      <c r="F630" s="216" t="s">
        <v>4333</v>
      </c>
      <c r="G630" s="216">
        <v>45012064</v>
      </c>
      <c r="H630" s="216">
        <v>45012064</v>
      </c>
      <c r="K630" s="216" t="s">
        <v>4334</v>
      </c>
      <c r="L630" s="216" t="s">
        <v>2934</v>
      </c>
      <c r="M630" s="216" t="s">
        <v>2937</v>
      </c>
      <c r="N630" s="216">
        <v>1</v>
      </c>
      <c r="Q630" s="216" t="s">
        <v>1777</v>
      </c>
    </row>
    <row r="631" spans="1:17">
      <c r="A631" s="216" t="s">
        <v>4335</v>
      </c>
      <c r="B631" s="217" t="s">
        <v>2938</v>
      </c>
      <c r="C631" s="217" t="s">
        <v>4335</v>
      </c>
      <c r="D631" s="218">
        <v>45863</v>
      </c>
      <c r="E631" s="216">
        <v>30</v>
      </c>
      <c r="F631" s="216" t="s">
        <v>526</v>
      </c>
      <c r="G631" s="216">
        <v>40387465</v>
      </c>
      <c r="H631" s="216">
        <v>59920214</v>
      </c>
      <c r="K631" s="216" t="s">
        <v>4336</v>
      </c>
      <c r="L631" s="216" t="s">
        <v>2934</v>
      </c>
      <c r="M631" s="216" t="s">
        <v>2935</v>
      </c>
      <c r="N631" s="216">
        <v>0</v>
      </c>
      <c r="Q631" s="216" t="s">
        <v>4335</v>
      </c>
    </row>
    <row r="632" spans="1:17">
      <c r="A632" s="216" t="s">
        <v>1775</v>
      </c>
      <c r="B632" s="217" t="s">
        <v>2938</v>
      </c>
      <c r="C632" s="217" t="s">
        <v>1775</v>
      </c>
      <c r="D632" s="218">
        <v>45863</v>
      </c>
      <c r="E632" s="216">
        <v>30</v>
      </c>
      <c r="F632" s="216" t="s">
        <v>523</v>
      </c>
      <c r="G632" s="216">
        <v>57498245</v>
      </c>
      <c r="K632" s="216" t="s">
        <v>4337</v>
      </c>
      <c r="L632" s="216" t="s">
        <v>3090</v>
      </c>
      <c r="M632" s="216" t="s">
        <v>2935</v>
      </c>
      <c r="N632" s="216">
        <v>0</v>
      </c>
      <c r="Q632" s="216" t="s">
        <v>1775</v>
      </c>
    </row>
    <row r="633" spans="1:17">
      <c r="A633" s="216" t="s">
        <v>2125</v>
      </c>
      <c r="B633" s="217" t="s">
        <v>2938</v>
      </c>
      <c r="C633" s="217" t="s">
        <v>2125</v>
      </c>
      <c r="D633" s="218">
        <v>45863</v>
      </c>
      <c r="E633" s="216">
        <v>30</v>
      </c>
      <c r="F633" s="216" t="s">
        <v>709</v>
      </c>
      <c r="G633" s="216" t="s">
        <v>4338</v>
      </c>
      <c r="L633" s="216" t="s">
        <v>2934</v>
      </c>
      <c r="M633" s="216" t="s">
        <v>2935</v>
      </c>
      <c r="N633" s="216">
        <v>0</v>
      </c>
      <c r="Q633" s="216" t="s">
        <v>2125</v>
      </c>
    </row>
    <row r="634" spans="1:17">
      <c r="A634" s="216" t="s">
        <v>2141</v>
      </c>
      <c r="B634" s="217" t="s">
        <v>2938</v>
      </c>
      <c r="C634" s="217" t="s">
        <v>2141</v>
      </c>
      <c r="D634" s="218">
        <v>45863</v>
      </c>
      <c r="E634" s="216">
        <v>30</v>
      </c>
      <c r="F634" s="216" t="s">
        <v>725</v>
      </c>
      <c r="G634" s="216" t="s">
        <v>4339</v>
      </c>
      <c r="H634" s="216">
        <v>36508641</v>
      </c>
      <c r="I634" s="216">
        <v>41854343</v>
      </c>
      <c r="J634" s="216">
        <v>55312690</v>
      </c>
      <c r="K634" s="216" t="s">
        <v>4340</v>
      </c>
      <c r="L634" s="216" t="s">
        <v>2934</v>
      </c>
      <c r="M634" s="216" t="s">
        <v>2935</v>
      </c>
      <c r="N634" s="216">
        <v>0</v>
      </c>
      <c r="Q634" s="216" t="s">
        <v>2141</v>
      </c>
    </row>
    <row r="635" spans="1:17">
      <c r="A635" s="216" t="s">
        <v>2115</v>
      </c>
      <c r="B635" s="217" t="s">
        <v>2938</v>
      </c>
      <c r="C635" s="217" t="s">
        <v>2115</v>
      </c>
      <c r="D635" s="218">
        <v>45856</v>
      </c>
      <c r="E635" s="216">
        <v>30</v>
      </c>
      <c r="F635" s="216" t="s">
        <v>699</v>
      </c>
      <c r="G635" s="216">
        <v>36076644</v>
      </c>
      <c r="H635" s="216">
        <v>55994504</v>
      </c>
      <c r="I635" s="216">
        <v>66720045</v>
      </c>
      <c r="J635" s="216">
        <v>30294025</v>
      </c>
      <c r="K635" s="216" t="s">
        <v>4341</v>
      </c>
      <c r="L635" s="216" t="s">
        <v>2934</v>
      </c>
      <c r="M635" s="216" t="s">
        <v>2937</v>
      </c>
      <c r="N635" s="216">
        <v>1</v>
      </c>
      <c r="Q635" s="216" t="s">
        <v>2115</v>
      </c>
    </row>
    <row r="636" spans="1:17" ht="38.25">
      <c r="A636" s="216" t="s">
        <v>2164</v>
      </c>
      <c r="B636" s="217" t="s">
        <v>2938</v>
      </c>
      <c r="C636" s="217" t="s">
        <v>2164</v>
      </c>
      <c r="D636" s="218">
        <v>45863</v>
      </c>
      <c r="E636" s="216">
        <v>30</v>
      </c>
      <c r="F636" s="219" t="s">
        <v>4342</v>
      </c>
      <c r="G636" s="216">
        <v>59454578</v>
      </c>
      <c r="H636" s="216">
        <v>56269965</v>
      </c>
      <c r="I636" s="216">
        <v>30082638</v>
      </c>
      <c r="K636" s="216" t="s">
        <v>4343</v>
      </c>
      <c r="L636" s="216" t="s">
        <v>2934</v>
      </c>
      <c r="M636" s="216" t="s">
        <v>2935</v>
      </c>
      <c r="N636" s="216">
        <v>0</v>
      </c>
      <c r="Q636" s="216" t="s">
        <v>2164</v>
      </c>
    </row>
    <row r="637" spans="1:17">
      <c r="A637" s="216" t="s">
        <v>4344</v>
      </c>
      <c r="B637" s="217" t="s">
        <v>2938</v>
      </c>
      <c r="C637" s="217" t="s">
        <v>2129</v>
      </c>
      <c r="D637" s="218">
        <v>45863</v>
      </c>
      <c r="E637" s="216">
        <v>30</v>
      </c>
      <c r="F637" s="216" t="s">
        <v>713</v>
      </c>
      <c r="G637" s="216">
        <v>40104834</v>
      </c>
      <c r="H637" s="216">
        <v>40104834</v>
      </c>
      <c r="K637" s="216" t="s">
        <v>4345</v>
      </c>
      <c r="L637" s="216" t="s">
        <v>2934</v>
      </c>
      <c r="M637" s="216" t="s">
        <v>2935</v>
      </c>
      <c r="N637" s="216">
        <v>0</v>
      </c>
      <c r="Q637" s="216" t="s">
        <v>2129</v>
      </c>
    </row>
    <row r="638" spans="1:17">
      <c r="A638" s="216" t="s">
        <v>4346</v>
      </c>
      <c r="B638" s="217" t="s">
        <v>2938</v>
      </c>
      <c r="C638" s="217" t="s">
        <v>4346</v>
      </c>
      <c r="D638" s="218">
        <v>45863</v>
      </c>
      <c r="E638" s="216">
        <v>30</v>
      </c>
      <c r="F638" s="216" t="s">
        <v>735</v>
      </c>
      <c r="G638" s="216">
        <v>54534770</v>
      </c>
      <c r="K638" s="216" t="s">
        <v>3610</v>
      </c>
      <c r="L638" s="216" t="s">
        <v>2934</v>
      </c>
      <c r="M638" s="216" t="s">
        <v>2935</v>
      </c>
      <c r="N638" s="216">
        <v>0</v>
      </c>
      <c r="Q638" s="216" t="s">
        <v>4346</v>
      </c>
    </row>
    <row r="639" spans="1:17">
      <c r="A639" s="216" t="s">
        <v>2142</v>
      </c>
      <c r="B639" s="217" t="s">
        <v>2938</v>
      </c>
      <c r="C639" s="217" t="s">
        <v>2142</v>
      </c>
      <c r="D639" s="218">
        <v>45601</v>
      </c>
      <c r="E639" s="216">
        <v>30</v>
      </c>
      <c r="F639" s="216" t="s">
        <v>4347</v>
      </c>
      <c r="G639" s="216">
        <v>37576473</v>
      </c>
      <c r="K639" s="216" t="s">
        <v>4348</v>
      </c>
      <c r="L639" s="216" t="s">
        <v>2947</v>
      </c>
      <c r="M639" s="216" t="s">
        <v>2937</v>
      </c>
      <c r="N639" s="216">
        <v>1</v>
      </c>
      <c r="Q639" s="216" t="s">
        <v>2142</v>
      </c>
    </row>
    <row r="640" spans="1:17">
      <c r="A640" s="216" t="s">
        <v>1759</v>
      </c>
      <c r="B640" s="217" t="s">
        <v>2938</v>
      </c>
      <c r="C640" s="217" t="s">
        <v>1759</v>
      </c>
      <c r="D640" s="218">
        <v>45716</v>
      </c>
      <c r="E640" s="216">
        <v>20</v>
      </c>
      <c r="F640" s="216" t="s">
        <v>4349</v>
      </c>
      <c r="G640" s="216">
        <v>31101385</v>
      </c>
      <c r="L640" s="216" t="s">
        <v>2947</v>
      </c>
      <c r="M640" s="216" t="s">
        <v>2937</v>
      </c>
      <c r="N640" s="216">
        <v>2</v>
      </c>
      <c r="Q640" s="216" t="s">
        <v>1759</v>
      </c>
    </row>
    <row r="641" spans="1:17">
      <c r="A641" s="216" t="s">
        <v>2169</v>
      </c>
      <c r="B641" s="217" t="s">
        <v>2938</v>
      </c>
      <c r="C641" s="217" t="s">
        <v>2169</v>
      </c>
      <c r="D641" s="218">
        <v>45863</v>
      </c>
      <c r="E641" s="216">
        <v>30</v>
      </c>
      <c r="F641" s="216" t="s">
        <v>754</v>
      </c>
      <c r="G641" s="216">
        <v>37045973</v>
      </c>
      <c r="K641" s="216" t="s">
        <v>4350</v>
      </c>
      <c r="L641" s="216" t="s">
        <v>2934</v>
      </c>
      <c r="M641" s="216" t="s">
        <v>2935</v>
      </c>
      <c r="N641" s="216">
        <v>0</v>
      </c>
      <c r="Q641" s="216" t="s">
        <v>2169</v>
      </c>
    </row>
    <row r="642" spans="1:17">
      <c r="A642" s="216" t="s">
        <v>2109</v>
      </c>
      <c r="B642" s="217" t="s">
        <v>2938</v>
      </c>
      <c r="C642" s="217" t="s">
        <v>2109</v>
      </c>
      <c r="D642" s="218">
        <v>45863</v>
      </c>
      <c r="E642" s="216">
        <v>30</v>
      </c>
      <c r="F642" s="216" t="s">
        <v>692</v>
      </c>
      <c r="G642" s="216">
        <v>41437592</v>
      </c>
      <c r="H642" s="216">
        <v>41517529</v>
      </c>
      <c r="I642" s="216">
        <v>24262626</v>
      </c>
      <c r="K642" s="216" t="s">
        <v>4351</v>
      </c>
      <c r="L642" s="216" t="s">
        <v>2934</v>
      </c>
      <c r="M642" s="216" t="s">
        <v>2935</v>
      </c>
      <c r="N642" s="216">
        <v>0</v>
      </c>
      <c r="Q642" s="216" t="s">
        <v>2109</v>
      </c>
    </row>
    <row r="643" spans="1:17">
      <c r="A643" s="216" t="s">
        <v>4352</v>
      </c>
      <c r="B643" s="217" t="s">
        <v>2938</v>
      </c>
      <c r="C643" s="217" t="s">
        <v>4352</v>
      </c>
      <c r="D643" s="218"/>
      <c r="F643" s="216" t="s">
        <v>4353</v>
      </c>
      <c r="G643" s="218">
        <v>45596</v>
      </c>
      <c r="L643" s="216" t="s">
        <v>2934</v>
      </c>
      <c r="M643" s="216" t="s">
        <v>2935</v>
      </c>
      <c r="N643" s="216">
        <v>0</v>
      </c>
      <c r="Q643" s="216" t="s">
        <v>4352</v>
      </c>
    </row>
    <row r="644" spans="1:17">
      <c r="A644" s="216" t="s">
        <v>2114</v>
      </c>
      <c r="B644" s="217" t="s">
        <v>2938</v>
      </c>
      <c r="C644" s="217" t="s">
        <v>2114</v>
      </c>
      <c r="D644" s="218">
        <v>45867</v>
      </c>
      <c r="E644" s="216">
        <v>3</v>
      </c>
      <c r="F644" s="216" t="s">
        <v>698</v>
      </c>
      <c r="G644" s="216">
        <v>32377996</v>
      </c>
      <c r="H644" s="216">
        <v>59981404</v>
      </c>
      <c r="I644" s="216">
        <v>41737053</v>
      </c>
      <c r="J644" s="216">
        <v>30023738</v>
      </c>
      <c r="K644" s="216" t="s">
        <v>4354</v>
      </c>
      <c r="L644" s="216" t="s">
        <v>2934</v>
      </c>
      <c r="M644" s="216" t="s">
        <v>2935</v>
      </c>
      <c r="N644" s="216">
        <v>0</v>
      </c>
      <c r="Q644" s="216" t="s">
        <v>2114</v>
      </c>
    </row>
    <row r="645" spans="1:17">
      <c r="A645" s="216" t="s">
        <v>2118</v>
      </c>
      <c r="B645" s="217" t="s">
        <v>2938</v>
      </c>
      <c r="C645" s="217" t="s">
        <v>2118</v>
      </c>
      <c r="D645" s="218">
        <v>45827</v>
      </c>
      <c r="E645" s="216">
        <v>30</v>
      </c>
      <c r="F645" s="216" t="s">
        <v>702</v>
      </c>
      <c r="G645" s="216" t="s">
        <v>4355</v>
      </c>
      <c r="H645" s="216">
        <v>56828331</v>
      </c>
      <c r="I645" s="216">
        <v>36640898</v>
      </c>
      <c r="J645" s="216">
        <v>58138057</v>
      </c>
      <c r="K645" s="216" t="s">
        <v>4356</v>
      </c>
      <c r="L645" s="216" t="s">
        <v>2947</v>
      </c>
      <c r="M645" s="216" t="s">
        <v>2937</v>
      </c>
      <c r="N645" s="216">
        <v>1</v>
      </c>
      <c r="Q645" s="216" t="s">
        <v>2118</v>
      </c>
    </row>
    <row r="646" spans="1:17">
      <c r="A646" s="216" t="s">
        <v>2148</v>
      </c>
      <c r="B646" s="217" t="s">
        <v>2938</v>
      </c>
      <c r="C646" s="217" t="s">
        <v>2148</v>
      </c>
      <c r="D646" s="218">
        <v>45863</v>
      </c>
      <c r="E646" s="216">
        <v>30</v>
      </c>
      <c r="F646" s="216" t="s">
        <v>4357</v>
      </c>
      <c r="G646" s="216">
        <v>55287405</v>
      </c>
      <c r="H646" s="216">
        <v>55237951</v>
      </c>
      <c r="K646" s="216" t="s">
        <v>4358</v>
      </c>
      <c r="L646" s="216" t="s">
        <v>2934</v>
      </c>
      <c r="M646" s="216" t="s">
        <v>2935</v>
      </c>
      <c r="N646" s="216">
        <v>0</v>
      </c>
      <c r="Q646" s="216" t="s">
        <v>2148</v>
      </c>
    </row>
    <row r="647" spans="1:17">
      <c r="A647" s="216" t="s">
        <v>2112</v>
      </c>
      <c r="B647" s="217" t="s">
        <v>2938</v>
      </c>
      <c r="C647" s="217" t="s">
        <v>2112</v>
      </c>
      <c r="D647" s="218">
        <v>45859</v>
      </c>
      <c r="E647" s="216">
        <v>30</v>
      </c>
      <c r="F647" s="216" t="s">
        <v>695</v>
      </c>
      <c r="G647" s="216">
        <v>42972795</v>
      </c>
      <c r="H647" s="216">
        <v>37367664</v>
      </c>
      <c r="K647" s="216" t="s">
        <v>4359</v>
      </c>
      <c r="L647" s="216" t="s">
        <v>2934</v>
      </c>
      <c r="M647" s="216" t="s">
        <v>2937</v>
      </c>
      <c r="N647" s="216">
        <v>1</v>
      </c>
      <c r="Q647" s="216" t="s">
        <v>2112</v>
      </c>
    </row>
    <row r="648" spans="1:17">
      <c r="A648" s="216" t="s">
        <v>2160</v>
      </c>
      <c r="B648" s="217" t="s">
        <v>2938</v>
      </c>
      <c r="C648" s="217" t="s">
        <v>2160</v>
      </c>
      <c r="D648" s="218">
        <v>45721</v>
      </c>
      <c r="E648" s="216">
        <v>30</v>
      </c>
      <c r="F648" s="216" t="s">
        <v>745</v>
      </c>
      <c r="G648" s="216">
        <v>54295073</v>
      </c>
      <c r="H648" s="216">
        <v>48447726</v>
      </c>
      <c r="I648" s="216">
        <v>40769672</v>
      </c>
      <c r="J648" s="216">
        <v>39214158</v>
      </c>
      <c r="K648" s="216" t="s">
        <v>4360</v>
      </c>
      <c r="L648" s="216" t="s">
        <v>2947</v>
      </c>
      <c r="M648" s="216" t="s">
        <v>2937</v>
      </c>
      <c r="N648" s="216">
        <v>1</v>
      </c>
      <c r="Q648" s="216" t="s">
        <v>2160</v>
      </c>
    </row>
    <row r="649" spans="1:17">
      <c r="A649" s="216" t="s">
        <v>2165</v>
      </c>
      <c r="B649" s="217" t="s">
        <v>2938</v>
      </c>
      <c r="C649" s="217" t="s">
        <v>2165</v>
      </c>
      <c r="D649" s="218">
        <v>45856</v>
      </c>
      <c r="E649" s="216">
        <v>30</v>
      </c>
      <c r="F649" s="216" t="s">
        <v>750</v>
      </c>
      <c r="G649" s="216">
        <v>48529410</v>
      </c>
      <c r="H649" s="216">
        <v>48826800</v>
      </c>
      <c r="I649" s="216">
        <v>42392736</v>
      </c>
      <c r="J649" s="216">
        <v>50980313</v>
      </c>
      <c r="K649" s="216" t="s">
        <v>4361</v>
      </c>
      <c r="L649" s="216" t="s">
        <v>3090</v>
      </c>
      <c r="M649" s="216" t="s">
        <v>3091</v>
      </c>
      <c r="N649" s="216">
        <v>1</v>
      </c>
      <c r="Q649" s="216" t="s">
        <v>2165</v>
      </c>
    </row>
    <row r="650" spans="1:17">
      <c r="A650" s="216" t="s">
        <v>2145</v>
      </c>
      <c r="B650" s="217" t="s">
        <v>2938</v>
      </c>
      <c r="C650" s="217" t="s">
        <v>2145</v>
      </c>
      <c r="D650" s="218">
        <v>45863</v>
      </c>
      <c r="E650" s="216">
        <v>30</v>
      </c>
      <c r="F650" s="216" t="s">
        <v>730</v>
      </c>
      <c r="G650" s="216">
        <v>54111000</v>
      </c>
      <c r="H650" s="216">
        <v>53181181</v>
      </c>
      <c r="I650" s="216">
        <v>30195404</v>
      </c>
      <c r="J650" s="216">
        <v>47960736</v>
      </c>
      <c r="K650" s="216" t="s">
        <v>4362</v>
      </c>
      <c r="L650" s="216" t="s">
        <v>2934</v>
      </c>
      <c r="M650" s="216" t="s">
        <v>2935</v>
      </c>
      <c r="N650" s="216">
        <v>0</v>
      </c>
      <c r="Q650" s="216" t="s">
        <v>2145</v>
      </c>
    </row>
    <row r="651" spans="1:17">
      <c r="A651" s="216" t="s">
        <v>2126</v>
      </c>
      <c r="B651" s="217" t="s">
        <v>2938</v>
      </c>
      <c r="C651" s="217" t="s">
        <v>2126</v>
      </c>
      <c r="D651" s="218">
        <v>45855</v>
      </c>
      <c r="E651" s="216">
        <v>30</v>
      </c>
      <c r="F651" s="216" t="s">
        <v>710</v>
      </c>
      <c r="G651" s="216">
        <v>57913397</v>
      </c>
      <c r="H651" s="216">
        <v>34368351</v>
      </c>
      <c r="I651" s="216">
        <v>45269371</v>
      </c>
      <c r="J651" s="216">
        <v>66692372</v>
      </c>
      <c r="K651" s="216" t="s">
        <v>4363</v>
      </c>
      <c r="L651" s="216" t="s">
        <v>2934</v>
      </c>
      <c r="M651" s="216" t="s">
        <v>2937</v>
      </c>
      <c r="N651" s="216">
        <v>3</v>
      </c>
      <c r="Q651" s="216" t="s">
        <v>2126</v>
      </c>
    </row>
    <row r="652" spans="1:17">
      <c r="A652" s="216" t="s">
        <v>2795</v>
      </c>
      <c r="B652" s="217" t="s">
        <v>2938</v>
      </c>
      <c r="C652" s="217" t="s">
        <v>2795</v>
      </c>
      <c r="D652" s="218"/>
      <c r="F652" s="216" t="s">
        <v>1131</v>
      </c>
      <c r="G652" s="216">
        <v>53279826</v>
      </c>
      <c r="L652" s="216" t="s">
        <v>2934</v>
      </c>
      <c r="M652" s="216" t="s">
        <v>2935</v>
      </c>
      <c r="N652" s="216">
        <v>0</v>
      </c>
      <c r="Q652" s="216" t="s">
        <v>2795</v>
      </c>
    </row>
    <row r="653" spans="1:17">
      <c r="A653" s="216" t="s">
        <v>2120</v>
      </c>
      <c r="B653" s="217" t="s">
        <v>2938</v>
      </c>
      <c r="C653" s="217" t="s">
        <v>2120</v>
      </c>
      <c r="D653" s="218">
        <v>45863</v>
      </c>
      <c r="E653" s="216">
        <v>30</v>
      </c>
      <c r="F653" s="216" t="s">
        <v>4364</v>
      </c>
      <c r="G653" s="216">
        <v>40814113</v>
      </c>
      <c r="H653" s="216">
        <v>59519142</v>
      </c>
      <c r="I653" s="216">
        <v>33882606</v>
      </c>
      <c r="J653" s="216">
        <v>66347391</v>
      </c>
      <c r="K653" s="216" t="s">
        <v>4365</v>
      </c>
      <c r="L653" s="216" t="s">
        <v>2934</v>
      </c>
      <c r="M653" s="216" t="s">
        <v>2935</v>
      </c>
      <c r="N653" s="216">
        <v>0</v>
      </c>
      <c r="Q653" s="216" t="s">
        <v>2120</v>
      </c>
    </row>
    <row r="654" spans="1:17">
      <c r="A654" s="216" t="s">
        <v>2159</v>
      </c>
      <c r="B654" s="217" t="s">
        <v>2938</v>
      </c>
      <c r="C654" s="217" t="s">
        <v>2159</v>
      </c>
      <c r="D654" s="218">
        <v>45863</v>
      </c>
      <c r="E654" s="216">
        <v>30</v>
      </c>
      <c r="F654" s="216" t="s">
        <v>744</v>
      </c>
      <c r="G654" s="216">
        <v>30411503</v>
      </c>
      <c r="H654" s="216">
        <v>35720232</v>
      </c>
      <c r="K654" s="216" t="s">
        <v>4366</v>
      </c>
      <c r="L654" s="216" t="s">
        <v>2934</v>
      </c>
      <c r="M654" s="216" t="s">
        <v>2935</v>
      </c>
      <c r="N654" s="216">
        <v>0</v>
      </c>
      <c r="Q654" s="216" t="s">
        <v>2159</v>
      </c>
    </row>
    <row r="655" spans="1:17">
      <c r="A655" s="216" t="s">
        <v>2127</v>
      </c>
      <c r="B655" s="217" t="s">
        <v>2938</v>
      </c>
      <c r="C655" s="217" t="s">
        <v>2127</v>
      </c>
      <c r="D655" s="218">
        <v>45863</v>
      </c>
      <c r="E655" s="216">
        <v>30</v>
      </c>
      <c r="F655" s="216" t="s">
        <v>711</v>
      </c>
      <c r="G655" s="216">
        <v>31353334</v>
      </c>
      <c r="I655" s="216">
        <v>79479221</v>
      </c>
      <c r="J655" s="216">
        <v>30544929</v>
      </c>
      <c r="K655" s="216" t="s">
        <v>4367</v>
      </c>
      <c r="L655" s="216" t="s">
        <v>2934</v>
      </c>
      <c r="M655" s="216" t="s">
        <v>2935</v>
      </c>
      <c r="N655" s="216">
        <v>0</v>
      </c>
      <c r="Q655" s="216" t="s">
        <v>2127</v>
      </c>
    </row>
    <row r="656" spans="1:17">
      <c r="A656" s="216" t="s">
        <v>4368</v>
      </c>
      <c r="B656" s="217" t="s">
        <v>2938</v>
      </c>
      <c r="C656" s="217" t="s">
        <v>2153</v>
      </c>
      <c r="D656" s="218">
        <v>45863</v>
      </c>
      <c r="E656" s="216">
        <v>30</v>
      </c>
      <c r="F656" s="216" t="s">
        <v>738</v>
      </c>
      <c r="G656" s="216">
        <v>50199869</v>
      </c>
      <c r="H656" s="216">
        <v>59301260</v>
      </c>
      <c r="I656" s="216">
        <v>30577370</v>
      </c>
      <c r="K656" s="216" t="s">
        <v>4369</v>
      </c>
      <c r="L656" s="216" t="s">
        <v>2934</v>
      </c>
      <c r="M656" s="216" t="s">
        <v>2935</v>
      </c>
      <c r="N656" s="216">
        <v>0</v>
      </c>
      <c r="Q656" s="216" t="s">
        <v>2153</v>
      </c>
    </row>
    <row r="657" spans="1:17">
      <c r="A657" s="216" t="s">
        <v>4370</v>
      </c>
      <c r="B657" s="217" t="s">
        <v>2938</v>
      </c>
      <c r="C657" s="217" t="s">
        <v>4370</v>
      </c>
      <c r="D657" s="218"/>
      <c r="F657" s="216" t="s">
        <v>4371</v>
      </c>
      <c r="G657" s="216">
        <v>40882127</v>
      </c>
      <c r="L657" s="216" t="s">
        <v>2934</v>
      </c>
      <c r="M657" s="216" t="s">
        <v>2935</v>
      </c>
      <c r="N657" s="216">
        <v>0</v>
      </c>
      <c r="Q657" s="216" t="s">
        <v>4370</v>
      </c>
    </row>
    <row r="658" spans="1:17">
      <c r="A658" s="216" t="s">
        <v>2162</v>
      </c>
      <c r="B658" s="217" t="s">
        <v>2938</v>
      </c>
      <c r="C658" s="217" t="s">
        <v>2162</v>
      </c>
      <c r="D658" s="218">
        <v>45863</v>
      </c>
      <c r="E658" s="216">
        <v>30</v>
      </c>
      <c r="F658" s="216" t="s">
        <v>747</v>
      </c>
      <c r="G658" s="216">
        <v>55497237</v>
      </c>
      <c r="H658" s="216">
        <v>54849210</v>
      </c>
      <c r="K658" s="216" t="s">
        <v>4372</v>
      </c>
      <c r="L658" s="216" t="s">
        <v>2934</v>
      </c>
      <c r="M658" s="216" t="s">
        <v>2935</v>
      </c>
      <c r="N658" s="216">
        <v>0</v>
      </c>
      <c r="Q658" s="216" t="s">
        <v>2162</v>
      </c>
    </row>
    <row r="659" spans="1:17">
      <c r="A659" s="216" t="s">
        <v>2110</v>
      </c>
      <c r="B659" s="217" t="s">
        <v>2938</v>
      </c>
      <c r="C659" s="217" t="s">
        <v>2110</v>
      </c>
      <c r="D659" s="218"/>
      <c r="E659" s="216">
        <v>30</v>
      </c>
      <c r="F659" s="216" t="s">
        <v>693</v>
      </c>
      <c r="G659" s="216">
        <v>32491394</v>
      </c>
      <c r="H659" s="216">
        <v>33480287</v>
      </c>
      <c r="K659" s="216" t="s">
        <v>4373</v>
      </c>
      <c r="L659" s="216" t="s">
        <v>2934</v>
      </c>
      <c r="M659" s="216" t="s">
        <v>2935</v>
      </c>
      <c r="N659" s="216">
        <v>0</v>
      </c>
      <c r="Q659" s="216" t="s">
        <v>2110</v>
      </c>
    </row>
    <row r="660" spans="1:17">
      <c r="A660" s="216" t="s">
        <v>2119</v>
      </c>
      <c r="B660" s="217" t="s">
        <v>2938</v>
      </c>
      <c r="C660" s="217" t="s">
        <v>2119</v>
      </c>
      <c r="D660" s="218">
        <v>45863</v>
      </c>
      <c r="E660" s="216">
        <v>30</v>
      </c>
      <c r="F660" s="216" t="s">
        <v>703</v>
      </c>
      <c r="G660" s="216">
        <v>59605277</v>
      </c>
      <c r="L660" s="216" t="s">
        <v>2934</v>
      </c>
      <c r="M660" s="216" t="s">
        <v>2935</v>
      </c>
      <c r="N660" s="216">
        <v>0</v>
      </c>
      <c r="Q660" s="216" t="s">
        <v>2119</v>
      </c>
    </row>
    <row r="661" spans="1:17">
      <c r="A661" s="216" t="s">
        <v>2161</v>
      </c>
      <c r="B661" s="217" t="s">
        <v>2938</v>
      </c>
      <c r="C661" s="217" t="s">
        <v>2161</v>
      </c>
      <c r="D661" s="218">
        <v>45770</v>
      </c>
      <c r="E661" s="216">
        <v>30</v>
      </c>
      <c r="F661" s="216" t="s">
        <v>746</v>
      </c>
      <c r="G661" s="216">
        <v>48462244</v>
      </c>
      <c r="H661" s="216">
        <v>45996590</v>
      </c>
      <c r="K661" s="220">
        <v>41258.379999999997</v>
      </c>
      <c r="L661" s="216" t="s">
        <v>2947</v>
      </c>
      <c r="M661" s="216" t="s">
        <v>2937</v>
      </c>
      <c r="N661" s="216">
        <v>4</v>
      </c>
      <c r="Q661" s="216" t="s">
        <v>2161</v>
      </c>
    </row>
    <row r="662" spans="1:17">
      <c r="A662" s="216" t="s">
        <v>1953</v>
      </c>
      <c r="B662" s="217" t="s">
        <v>2938</v>
      </c>
      <c r="C662" s="217" t="s">
        <v>1953</v>
      </c>
      <c r="D662" s="218">
        <v>45831</v>
      </c>
      <c r="E662" s="216">
        <v>30</v>
      </c>
      <c r="F662" s="216" t="s">
        <v>612</v>
      </c>
      <c r="G662" s="216">
        <v>33281197</v>
      </c>
      <c r="H662" s="216">
        <v>52056395</v>
      </c>
      <c r="I662" s="216">
        <v>30464916</v>
      </c>
      <c r="J662" s="216">
        <v>47874476</v>
      </c>
      <c r="K662" s="216" t="s">
        <v>4374</v>
      </c>
      <c r="L662" s="216" t="s">
        <v>2947</v>
      </c>
      <c r="M662" s="216" t="s">
        <v>2937</v>
      </c>
      <c r="N662" s="216">
        <v>6</v>
      </c>
      <c r="Q662" s="216" t="s">
        <v>1953</v>
      </c>
    </row>
    <row r="663" spans="1:17">
      <c r="A663" s="216" t="s">
        <v>2166</v>
      </c>
      <c r="B663" s="217" t="s">
        <v>2938</v>
      </c>
      <c r="C663" s="217" t="s">
        <v>2166</v>
      </c>
      <c r="D663" s="218">
        <v>45853</v>
      </c>
      <c r="E663" s="216">
        <v>30</v>
      </c>
      <c r="F663" s="216" t="s">
        <v>751</v>
      </c>
      <c r="G663" s="216">
        <v>55576942</v>
      </c>
      <c r="H663" s="216">
        <v>41949079</v>
      </c>
      <c r="I663" s="216">
        <v>24139400</v>
      </c>
      <c r="K663" s="216" t="s">
        <v>4375</v>
      </c>
      <c r="L663" s="216" t="s">
        <v>2934</v>
      </c>
      <c r="M663" s="216" t="s">
        <v>2937</v>
      </c>
      <c r="N663" s="216">
        <v>1</v>
      </c>
      <c r="Q663" s="216" t="s">
        <v>2166</v>
      </c>
    </row>
    <row r="664" spans="1:17">
      <c r="A664" s="216" t="s">
        <v>2135</v>
      </c>
      <c r="B664" s="217" t="s">
        <v>2938</v>
      </c>
      <c r="C664" s="217" t="s">
        <v>2135</v>
      </c>
      <c r="D664" s="218">
        <v>45856</v>
      </c>
      <c r="E664" s="216">
        <v>30</v>
      </c>
      <c r="F664" s="216" t="s">
        <v>719</v>
      </c>
      <c r="G664" s="216">
        <v>41722497</v>
      </c>
      <c r="H664" s="216" t="s">
        <v>4376</v>
      </c>
      <c r="K664" s="216" t="s">
        <v>4377</v>
      </c>
      <c r="L664" s="216" t="s">
        <v>2934</v>
      </c>
      <c r="M664" s="216" t="s">
        <v>2937</v>
      </c>
      <c r="N664" s="216">
        <v>1</v>
      </c>
      <c r="Q664" s="216" t="s">
        <v>2135</v>
      </c>
    </row>
    <row r="665" spans="1:17">
      <c r="A665" s="216" t="s">
        <v>2134</v>
      </c>
      <c r="B665" s="217" t="s">
        <v>2938</v>
      </c>
      <c r="C665" s="217" t="s">
        <v>2134</v>
      </c>
      <c r="D665" s="218">
        <v>45855</v>
      </c>
      <c r="E665" s="216">
        <v>30</v>
      </c>
      <c r="F665" s="216" t="s">
        <v>718</v>
      </c>
      <c r="G665" s="216" t="s">
        <v>4378</v>
      </c>
      <c r="H665" s="216">
        <v>36346017</v>
      </c>
      <c r="K665" s="216" t="s">
        <v>4379</v>
      </c>
      <c r="L665" s="216" t="s">
        <v>3090</v>
      </c>
      <c r="M665" s="216" t="s">
        <v>2937</v>
      </c>
      <c r="N665" s="216">
        <v>0</v>
      </c>
      <c r="Q665" s="216" t="s">
        <v>2134</v>
      </c>
    </row>
    <row r="666" spans="1:17">
      <c r="A666" s="216" t="s">
        <v>2149</v>
      </c>
      <c r="B666" s="217" t="s">
        <v>2938</v>
      </c>
      <c r="C666" s="217" t="s">
        <v>2149</v>
      </c>
      <c r="D666" s="218">
        <v>45863</v>
      </c>
      <c r="E666" s="216">
        <v>30</v>
      </c>
      <c r="F666" s="216" t="s">
        <v>734</v>
      </c>
      <c r="G666" s="216">
        <v>49535785</v>
      </c>
      <c r="H666" s="216">
        <v>36820231</v>
      </c>
      <c r="I666" s="216">
        <v>44191682</v>
      </c>
      <c r="K666" s="216" t="s">
        <v>4380</v>
      </c>
      <c r="L666" s="216" t="s">
        <v>2934</v>
      </c>
      <c r="M666" s="216" t="s">
        <v>2935</v>
      </c>
      <c r="N666" s="216">
        <v>0</v>
      </c>
      <c r="Q666" s="216" t="s">
        <v>2149</v>
      </c>
    </row>
    <row r="667" spans="1:17">
      <c r="A667" s="216" t="s">
        <v>2117</v>
      </c>
      <c r="B667" s="217" t="s">
        <v>2938</v>
      </c>
      <c r="C667" s="217" t="s">
        <v>2117</v>
      </c>
      <c r="D667" s="218">
        <v>45863</v>
      </c>
      <c r="E667" s="216">
        <v>30</v>
      </c>
      <c r="F667" s="216" t="s">
        <v>701</v>
      </c>
      <c r="G667" s="216">
        <v>41634367</v>
      </c>
      <c r="H667" s="216">
        <v>22241515</v>
      </c>
      <c r="K667" s="216" t="s">
        <v>4381</v>
      </c>
      <c r="L667" s="216" t="s">
        <v>2934</v>
      </c>
      <c r="M667" s="216" t="s">
        <v>2935</v>
      </c>
      <c r="N667" s="216">
        <v>0</v>
      </c>
      <c r="Q667" s="216" t="s">
        <v>2117</v>
      </c>
    </row>
    <row r="668" spans="1:17">
      <c r="A668" s="216" t="s">
        <v>2154</v>
      </c>
      <c r="B668" s="217" t="s">
        <v>2938</v>
      </c>
      <c r="C668" s="217" t="s">
        <v>2154</v>
      </c>
      <c r="D668" s="218"/>
      <c r="E668" s="216">
        <v>30</v>
      </c>
      <c r="F668" s="216" t="s">
        <v>739</v>
      </c>
      <c r="G668" s="216">
        <v>34039071</v>
      </c>
      <c r="K668" s="216" t="s">
        <v>4382</v>
      </c>
      <c r="L668" s="216" t="s">
        <v>2934</v>
      </c>
      <c r="M668" s="216" t="s">
        <v>2935</v>
      </c>
      <c r="N668" s="216">
        <v>0</v>
      </c>
      <c r="Q668" s="216" t="s">
        <v>2154</v>
      </c>
    </row>
    <row r="669" spans="1:17">
      <c r="A669" s="216" t="s">
        <v>2163</v>
      </c>
      <c r="B669" s="217" t="s">
        <v>2938</v>
      </c>
      <c r="C669" s="217" t="s">
        <v>2163</v>
      </c>
      <c r="D669" s="218">
        <v>45853</v>
      </c>
      <c r="E669" s="216">
        <v>30</v>
      </c>
      <c r="F669" s="216" t="s">
        <v>748</v>
      </c>
      <c r="G669" s="216">
        <v>45747829</v>
      </c>
      <c r="H669" s="216">
        <v>42455250</v>
      </c>
      <c r="L669" s="216" t="s">
        <v>2934</v>
      </c>
      <c r="M669" s="216" t="s">
        <v>2937</v>
      </c>
      <c r="N669" s="216">
        <v>1</v>
      </c>
      <c r="Q669" s="216" t="s">
        <v>2163</v>
      </c>
    </row>
    <row r="670" spans="1:17">
      <c r="A670" s="216" t="s">
        <v>2146</v>
      </c>
      <c r="B670" s="217" t="s">
        <v>2938</v>
      </c>
      <c r="C670" s="217" t="s">
        <v>2146</v>
      </c>
      <c r="D670" s="218">
        <v>45863</v>
      </c>
      <c r="E670" s="216">
        <v>30</v>
      </c>
      <c r="F670" s="216" t="s">
        <v>731</v>
      </c>
      <c r="G670" s="216">
        <v>52048686</v>
      </c>
      <c r="H670" s="216">
        <v>53860088</v>
      </c>
      <c r="I670" s="216">
        <v>23699185</v>
      </c>
      <c r="K670" s="216" t="s">
        <v>4383</v>
      </c>
      <c r="L670" s="216" t="s">
        <v>2934</v>
      </c>
      <c r="M670" s="216" t="s">
        <v>2935</v>
      </c>
      <c r="N670" s="216">
        <v>0</v>
      </c>
      <c r="Q670" s="216" t="s">
        <v>2146</v>
      </c>
    </row>
    <row r="671" spans="1:17">
      <c r="A671" s="216" t="s">
        <v>2133</v>
      </c>
      <c r="B671" s="217" t="s">
        <v>2938</v>
      </c>
      <c r="C671" s="217" t="s">
        <v>2133</v>
      </c>
      <c r="D671" s="218">
        <v>45863</v>
      </c>
      <c r="E671" s="216">
        <v>30</v>
      </c>
      <c r="F671" s="216" t="s">
        <v>717</v>
      </c>
      <c r="G671" s="216">
        <v>54774672</v>
      </c>
      <c r="H671" s="216">
        <v>39846235</v>
      </c>
      <c r="I671" s="216">
        <v>23813600</v>
      </c>
      <c r="K671" s="216" t="s">
        <v>4384</v>
      </c>
      <c r="L671" s="216" t="s">
        <v>2934</v>
      </c>
      <c r="M671" s="216" t="s">
        <v>2935</v>
      </c>
      <c r="N671" s="216">
        <v>0</v>
      </c>
      <c r="Q671" s="216" t="s">
        <v>2133</v>
      </c>
    </row>
    <row r="672" spans="1:17">
      <c r="A672" s="216" t="s">
        <v>2158</v>
      </c>
      <c r="B672" s="217" t="s">
        <v>2938</v>
      </c>
      <c r="C672" s="217" t="s">
        <v>2158</v>
      </c>
      <c r="D672" s="218">
        <v>45863</v>
      </c>
      <c r="E672" s="216">
        <v>30</v>
      </c>
      <c r="F672" s="216" t="s">
        <v>743</v>
      </c>
      <c r="G672" s="216">
        <v>42163080</v>
      </c>
      <c r="H672" s="216">
        <v>48482838</v>
      </c>
      <c r="K672" s="216" t="s">
        <v>4385</v>
      </c>
      <c r="L672" s="216" t="s">
        <v>2934</v>
      </c>
      <c r="M672" s="216" t="s">
        <v>2935</v>
      </c>
      <c r="N672" s="216">
        <v>0</v>
      </c>
      <c r="Q672" s="216" t="s">
        <v>2158</v>
      </c>
    </row>
    <row r="673" spans="1:17">
      <c r="A673" s="216" t="s">
        <v>2151</v>
      </c>
      <c r="B673" s="217" t="s">
        <v>2938</v>
      </c>
      <c r="C673" s="217" t="s">
        <v>2151</v>
      </c>
      <c r="D673" s="218">
        <v>45863</v>
      </c>
      <c r="E673" s="216">
        <v>30</v>
      </c>
      <c r="F673" s="216" t="s">
        <v>736</v>
      </c>
      <c r="G673" s="216">
        <v>40889582</v>
      </c>
      <c r="H673" s="216">
        <v>30306978</v>
      </c>
      <c r="I673" s="216">
        <v>62064877</v>
      </c>
      <c r="K673" s="216" t="s">
        <v>4386</v>
      </c>
      <c r="L673" s="216" t="s">
        <v>2934</v>
      </c>
      <c r="M673" s="216" t="s">
        <v>2935</v>
      </c>
      <c r="N673" s="216">
        <v>0</v>
      </c>
      <c r="Q673" s="216" t="s">
        <v>2151</v>
      </c>
    </row>
    <row r="674" spans="1:17">
      <c r="A674" s="216" t="s">
        <v>2363</v>
      </c>
      <c r="B674" s="217" t="s">
        <v>2938</v>
      </c>
      <c r="C674" s="217" t="s">
        <v>2363</v>
      </c>
      <c r="D674" s="218"/>
      <c r="F674" s="216" t="s">
        <v>854</v>
      </c>
      <c r="G674" s="216">
        <v>41071100</v>
      </c>
      <c r="H674" s="216">
        <v>25082884</v>
      </c>
      <c r="I674" s="216">
        <v>42610090</v>
      </c>
      <c r="K674" s="216" t="s">
        <v>4387</v>
      </c>
      <c r="L674" s="216" t="s">
        <v>2934</v>
      </c>
      <c r="M674" s="216" t="s">
        <v>2935</v>
      </c>
      <c r="N674" s="216">
        <v>0</v>
      </c>
      <c r="Q674" s="216" t="s">
        <v>2363</v>
      </c>
    </row>
    <row r="675" spans="1:17">
      <c r="A675" s="216" t="s">
        <v>2144</v>
      </c>
      <c r="B675" s="217" t="s">
        <v>2938</v>
      </c>
      <c r="C675" s="217" t="s">
        <v>2144</v>
      </c>
      <c r="D675" s="218">
        <v>45863</v>
      </c>
      <c r="E675" s="216">
        <v>30</v>
      </c>
      <c r="F675" s="216" t="s">
        <v>729</v>
      </c>
      <c r="G675" s="216">
        <v>47005455</v>
      </c>
      <c r="H675" s="216">
        <v>46613461</v>
      </c>
      <c r="I675" s="216">
        <v>33864733</v>
      </c>
      <c r="K675" s="216" t="s">
        <v>4388</v>
      </c>
      <c r="L675" s="216" t="s">
        <v>2934</v>
      </c>
      <c r="M675" s="216" t="s">
        <v>2935</v>
      </c>
      <c r="N675" s="216">
        <v>0</v>
      </c>
      <c r="Q675" s="216" t="s">
        <v>2144</v>
      </c>
    </row>
    <row r="676" spans="1:17">
      <c r="A676" s="216" t="s">
        <v>2147</v>
      </c>
      <c r="B676" s="217" t="s">
        <v>2938</v>
      </c>
      <c r="C676" s="217" t="s">
        <v>2147</v>
      </c>
      <c r="D676" s="218"/>
      <c r="E676" s="216">
        <v>30</v>
      </c>
      <c r="F676" s="216" t="s">
        <v>732</v>
      </c>
      <c r="G676" s="216" t="s">
        <v>4389</v>
      </c>
      <c r="H676" s="216">
        <v>57473715</v>
      </c>
      <c r="I676" s="216">
        <v>40619060</v>
      </c>
      <c r="J676" s="216">
        <v>38897867</v>
      </c>
      <c r="K676" s="216" t="s">
        <v>4390</v>
      </c>
      <c r="L676" s="216" t="s">
        <v>2934</v>
      </c>
      <c r="M676" s="216" t="s">
        <v>2935</v>
      </c>
      <c r="N676" s="216">
        <v>0</v>
      </c>
      <c r="Q676" s="216" t="s">
        <v>2147</v>
      </c>
    </row>
    <row r="677" spans="1:17">
      <c r="A677" s="216" t="s">
        <v>2157</v>
      </c>
      <c r="B677" s="217" t="s">
        <v>2938</v>
      </c>
      <c r="C677" s="217" t="s">
        <v>2157</v>
      </c>
      <c r="D677" s="218">
        <v>45863</v>
      </c>
      <c r="E677" s="216">
        <v>30</v>
      </c>
      <c r="F677" s="216" t="s">
        <v>742</v>
      </c>
      <c r="G677" s="216">
        <v>35100667</v>
      </c>
      <c r="H677" s="216">
        <v>36520092</v>
      </c>
      <c r="I677" s="216">
        <v>41280880</v>
      </c>
      <c r="K677" s="216" t="s">
        <v>4391</v>
      </c>
      <c r="L677" s="216" t="s">
        <v>2934</v>
      </c>
      <c r="M677" s="216" t="s">
        <v>2935</v>
      </c>
      <c r="N677" s="216">
        <v>0</v>
      </c>
      <c r="Q677" s="216" t="s">
        <v>2157</v>
      </c>
    </row>
    <row r="678" spans="1:17">
      <c r="A678" s="216" t="s">
        <v>2130</v>
      </c>
      <c r="B678" s="217" t="s">
        <v>2938</v>
      </c>
      <c r="C678" s="217" t="s">
        <v>2130</v>
      </c>
      <c r="D678" s="218">
        <v>45856</v>
      </c>
      <c r="E678" s="216">
        <v>30</v>
      </c>
      <c r="F678" s="216" t="s">
        <v>714</v>
      </c>
      <c r="G678" s="216">
        <v>41134624</v>
      </c>
      <c r="H678" s="216">
        <v>58398274</v>
      </c>
      <c r="I678" s="216">
        <v>54136977</v>
      </c>
      <c r="K678" s="216" t="s">
        <v>4392</v>
      </c>
      <c r="L678" s="216" t="s">
        <v>2934</v>
      </c>
      <c r="M678" s="216" t="s">
        <v>2937</v>
      </c>
      <c r="N678" s="216">
        <v>1</v>
      </c>
      <c r="Q678" s="216" t="s">
        <v>2130</v>
      </c>
    </row>
    <row r="679" spans="1:17">
      <c r="A679" s="216" t="s">
        <v>2143</v>
      </c>
      <c r="B679" s="217" t="s">
        <v>2938</v>
      </c>
      <c r="C679" s="217" t="s">
        <v>2143</v>
      </c>
      <c r="D679" s="218">
        <v>45863</v>
      </c>
      <c r="E679" s="216">
        <v>30</v>
      </c>
      <c r="F679" s="216" t="s">
        <v>728</v>
      </c>
      <c r="G679" s="216">
        <v>42113478</v>
      </c>
      <c r="H679" s="216">
        <v>58349041</v>
      </c>
      <c r="I679" s="216">
        <v>53329436</v>
      </c>
      <c r="K679" s="216" t="s">
        <v>4393</v>
      </c>
      <c r="L679" s="216" t="s">
        <v>2934</v>
      </c>
      <c r="M679" s="216" t="s">
        <v>2935</v>
      </c>
      <c r="N679" s="216">
        <v>0</v>
      </c>
      <c r="Q679" s="216" t="s">
        <v>2143</v>
      </c>
    </row>
    <row r="680" spans="1:17">
      <c r="A680" s="216" t="s">
        <v>2131</v>
      </c>
      <c r="B680" s="217" t="s">
        <v>2938</v>
      </c>
      <c r="C680" s="217" t="s">
        <v>2131</v>
      </c>
      <c r="D680" s="218">
        <v>45863</v>
      </c>
      <c r="E680" s="216">
        <v>30</v>
      </c>
      <c r="F680" s="216" t="s">
        <v>715</v>
      </c>
      <c r="G680" s="216">
        <v>40392949</v>
      </c>
      <c r="H680" s="216">
        <v>40387465</v>
      </c>
      <c r="I680" s="216">
        <v>56491164</v>
      </c>
      <c r="J680" s="216">
        <v>22214302</v>
      </c>
      <c r="K680" s="216" t="s">
        <v>4394</v>
      </c>
      <c r="L680" s="216" t="s">
        <v>2934</v>
      </c>
      <c r="M680" s="216" t="s">
        <v>2935</v>
      </c>
      <c r="N680" s="216">
        <v>0</v>
      </c>
      <c r="Q680" s="216" t="s">
        <v>2131</v>
      </c>
    </row>
    <row r="681" spans="1:17">
      <c r="A681" s="216" t="s">
        <v>2139</v>
      </c>
      <c r="B681" s="217" t="s">
        <v>2938</v>
      </c>
      <c r="C681" s="217" t="s">
        <v>2139</v>
      </c>
      <c r="D681" s="218">
        <v>45863</v>
      </c>
      <c r="E681" s="216">
        <v>30</v>
      </c>
      <c r="F681" s="216" t="s">
        <v>723</v>
      </c>
      <c r="G681" s="216">
        <v>46579146</v>
      </c>
      <c r="H681" s="216">
        <v>53501606</v>
      </c>
      <c r="I681" s="216">
        <v>58763435</v>
      </c>
      <c r="K681" s="216" t="s">
        <v>4395</v>
      </c>
      <c r="L681" s="216" t="s">
        <v>2934</v>
      </c>
      <c r="M681" s="216" t="s">
        <v>2935</v>
      </c>
      <c r="N681" s="216">
        <v>0</v>
      </c>
      <c r="Q681" s="216" t="s">
        <v>2139</v>
      </c>
    </row>
    <row r="682" spans="1:17">
      <c r="A682" s="216" t="s">
        <v>2170</v>
      </c>
      <c r="B682" s="217" t="s">
        <v>2938</v>
      </c>
      <c r="C682" s="217" t="s">
        <v>2170</v>
      </c>
      <c r="D682" s="218">
        <v>45863</v>
      </c>
      <c r="E682" s="216">
        <v>30</v>
      </c>
      <c r="F682" s="216" t="s">
        <v>755</v>
      </c>
      <c r="G682" s="216" t="s">
        <v>4396</v>
      </c>
      <c r="H682" s="216">
        <v>59595090</v>
      </c>
      <c r="I682" s="216">
        <v>48804269</v>
      </c>
      <c r="K682" s="216" t="s">
        <v>4397</v>
      </c>
      <c r="L682" s="216" t="s">
        <v>2934</v>
      </c>
      <c r="M682" s="216" t="s">
        <v>2935</v>
      </c>
      <c r="N682" s="216">
        <v>0</v>
      </c>
      <c r="Q682" s="216" t="s">
        <v>2170</v>
      </c>
    </row>
    <row r="683" spans="1:17">
      <c r="A683" s="216" t="s">
        <v>1931</v>
      </c>
      <c r="B683" s="217" t="s">
        <v>2938</v>
      </c>
      <c r="C683" s="217" t="s">
        <v>1931</v>
      </c>
      <c r="D683" s="218">
        <v>45580</v>
      </c>
      <c r="E683" s="216">
        <v>5</v>
      </c>
      <c r="F683" s="216" t="s">
        <v>4398</v>
      </c>
      <c r="G683" s="216">
        <v>40118003</v>
      </c>
      <c r="H683" s="216">
        <v>66758497</v>
      </c>
      <c r="I683" s="216">
        <v>40251885</v>
      </c>
      <c r="J683" s="216">
        <v>40118003</v>
      </c>
      <c r="K683" s="216" t="s">
        <v>4399</v>
      </c>
      <c r="L683" s="216" t="s">
        <v>2947</v>
      </c>
      <c r="M683" s="216" t="s">
        <v>2937</v>
      </c>
      <c r="N683" s="216">
        <v>8</v>
      </c>
      <c r="Q683" s="216" t="s">
        <v>1931</v>
      </c>
    </row>
    <row r="684" spans="1:17">
      <c r="A684" s="216" t="s">
        <v>2136</v>
      </c>
      <c r="B684" s="217" t="s">
        <v>2938</v>
      </c>
      <c r="C684" s="217" t="s">
        <v>2136</v>
      </c>
      <c r="D684" s="218">
        <v>45863</v>
      </c>
      <c r="E684" s="216">
        <v>30</v>
      </c>
      <c r="F684" s="216" t="s">
        <v>720</v>
      </c>
      <c r="G684" s="216">
        <v>58743341</v>
      </c>
      <c r="H684" s="216">
        <v>37830179</v>
      </c>
      <c r="K684" s="216" t="s">
        <v>4400</v>
      </c>
      <c r="L684" s="216" t="s">
        <v>2934</v>
      </c>
      <c r="M684" s="216" t="s">
        <v>2935</v>
      </c>
      <c r="N684" s="216">
        <v>0</v>
      </c>
      <c r="Q684" s="216" t="s">
        <v>2136</v>
      </c>
    </row>
    <row r="685" spans="1:17">
      <c r="A685" s="216" t="s">
        <v>2108</v>
      </c>
      <c r="B685" s="217" t="s">
        <v>2938</v>
      </c>
      <c r="C685" s="217" t="s">
        <v>2108</v>
      </c>
      <c r="D685" s="218">
        <v>45863</v>
      </c>
      <c r="E685" s="216">
        <v>30</v>
      </c>
      <c r="F685" s="216" t="s">
        <v>691</v>
      </c>
      <c r="G685" s="216">
        <v>53445152</v>
      </c>
      <c r="L685" s="216" t="s">
        <v>3090</v>
      </c>
      <c r="M685" s="216" t="s">
        <v>2935</v>
      </c>
      <c r="N685" s="216">
        <v>1</v>
      </c>
      <c r="Q685" s="216" t="s">
        <v>2108</v>
      </c>
    </row>
    <row r="686" spans="1:17">
      <c r="A686" s="216" t="s">
        <v>2121</v>
      </c>
      <c r="B686" s="217" t="s">
        <v>2938</v>
      </c>
      <c r="C686" s="217" t="s">
        <v>2121</v>
      </c>
      <c r="D686" s="218">
        <v>45772</v>
      </c>
      <c r="E686" s="216">
        <v>30</v>
      </c>
      <c r="F686" s="216" t="s">
        <v>705</v>
      </c>
      <c r="G686" s="216">
        <v>31790116</v>
      </c>
      <c r="K686" s="216" t="s">
        <v>4401</v>
      </c>
      <c r="L686" s="216" t="s">
        <v>2934</v>
      </c>
      <c r="M686" s="216" t="s">
        <v>2937</v>
      </c>
      <c r="N686" s="216">
        <v>6</v>
      </c>
      <c r="Q686" s="216" t="s">
        <v>2121</v>
      </c>
    </row>
    <row r="687" spans="1:17">
      <c r="A687" s="216" t="s">
        <v>2156</v>
      </c>
      <c r="B687" s="217" t="s">
        <v>2938</v>
      </c>
      <c r="C687" s="217" t="s">
        <v>2156</v>
      </c>
      <c r="D687" s="218">
        <v>45863</v>
      </c>
      <c r="E687" s="216">
        <v>30</v>
      </c>
      <c r="F687" s="216" t="s">
        <v>741</v>
      </c>
      <c r="G687" s="216">
        <v>42129062</v>
      </c>
      <c r="H687" s="216">
        <v>54245978</v>
      </c>
      <c r="K687" s="216" t="s">
        <v>4402</v>
      </c>
      <c r="L687" s="216" t="s">
        <v>2934</v>
      </c>
      <c r="M687" s="216" t="s">
        <v>2937</v>
      </c>
      <c r="N687" s="216">
        <v>1</v>
      </c>
      <c r="Q687" s="216" t="s">
        <v>2156</v>
      </c>
    </row>
    <row r="688" spans="1:17">
      <c r="A688" s="216" t="s">
        <v>2137</v>
      </c>
      <c r="B688" s="217" t="s">
        <v>2938</v>
      </c>
      <c r="C688" s="217" t="s">
        <v>2137</v>
      </c>
      <c r="D688" s="218">
        <v>45863</v>
      </c>
      <c r="E688" s="216">
        <v>30</v>
      </c>
      <c r="F688" s="216" t="s">
        <v>721</v>
      </c>
      <c r="G688" s="216">
        <v>41756117</v>
      </c>
      <c r="L688" s="216" t="s">
        <v>2934</v>
      </c>
      <c r="M688" s="216" t="s">
        <v>2935</v>
      </c>
      <c r="N688" s="216">
        <v>0</v>
      </c>
      <c r="Q688" s="216" t="s">
        <v>2137</v>
      </c>
    </row>
    <row r="689" spans="1:17">
      <c r="A689" s="216" t="s">
        <v>2132</v>
      </c>
      <c r="B689" s="217" t="s">
        <v>2938</v>
      </c>
      <c r="C689" s="217" t="s">
        <v>2132</v>
      </c>
      <c r="D689" s="218">
        <v>45863</v>
      </c>
      <c r="E689" s="216">
        <v>30</v>
      </c>
      <c r="F689" s="216" t="s">
        <v>716</v>
      </c>
      <c r="G689" s="216">
        <v>50155152</v>
      </c>
      <c r="H689" s="216">
        <v>59352363</v>
      </c>
      <c r="I689" s="216">
        <v>54213348</v>
      </c>
      <c r="K689" s="216" t="s">
        <v>4403</v>
      </c>
      <c r="L689" s="216" t="s">
        <v>2934</v>
      </c>
      <c r="M689" s="216" t="s">
        <v>2935</v>
      </c>
      <c r="N689" s="216">
        <v>0</v>
      </c>
      <c r="Q689" s="216" t="s">
        <v>2132</v>
      </c>
    </row>
    <row r="690" spans="1:17">
      <c r="A690" s="216" t="s">
        <v>2128</v>
      </c>
      <c r="B690" s="217" t="s">
        <v>2938</v>
      </c>
      <c r="C690" s="217" t="s">
        <v>2128</v>
      </c>
      <c r="D690" s="218">
        <v>45833</v>
      </c>
      <c r="E690" s="216">
        <v>30</v>
      </c>
      <c r="F690" s="216" t="s">
        <v>712</v>
      </c>
      <c r="G690" s="216">
        <v>59996126</v>
      </c>
      <c r="H690" s="216">
        <v>30580523</v>
      </c>
      <c r="I690" s="216">
        <v>24178700</v>
      </c>
      <c r="K690" s="216" t="s">
        <v>4404</v>
      </c>
      <c r="L690" s="216" t="s">
        <v>2934</v>
      </c>
      <c r="M690" s="216" t="s">
        <v>2935</v>
      </c>
      <c r="N690" s="216">
        <v>0</v>
      </c>
      <c r="Q690" s="216" t="s">
        <v>2128</v>
      </c>
    </row>
    <row r="691" spans="1:17">
      <c r="A691" s="216" t="s">
        <v>2152</v>
      </c>
      <c r="B691" s="217" t="s">
        <v>2938</v>
      </c>
      <c r="C691" s="217" t="s">
        <v>2152</v>
      </c>
      <c r="D691" s="218">
        <v>45697</v>
      </c>
      <c r="E691" s="216">
        <v>30</v>
      </c>
      <c r="F691" s="216" t="s">
        <v>737</v>
      </c>
      <c r="G691" s="216">
        <v>50181907</v>
      </c>
      <c r="H691" s="216">
        <v>55137792</v>
      </c>
      <c r="I691" s="216">
        <v>54518245</v>
      </c>
      <c r="K691" s="216" t="s">
        <v>4405</v>
      </c>
      <c r="L691" s="216" t="s">
        <v>2934</v>
      </c>
      <c r="M691" s="216" t="s">
        <v>2937</v>
      </c>
      <c r="N691" s="216">
        <v>8</v>
      </c>
      <c r="Q691" s="216" t="s">
        <v>2152</v>
      </c>
    </row>
    <row r="692" spans="1:17">
      <c r="A692" s="216" t="s">
        <v>2122</v>
      </c>
      <c r="B692" s="217" t="s">
        <v>2938</v>
      </c>
      <c r="C692" s="217" t="s">
        <v>2122</v>
      </c>
      <c r="D692" s="218">
        <v>45852</v>
      </c>
      <c r="E692" s="216">
        <v>30</v>
      </c>
      <c r="F692" s="216" t="s">
        <v>706</v>
      </c>
      <c r="G692" s="216">
        <v>41313570</v>
      </c>
      <c r="H692" s="216">
        <v>40537849</v>
      </c>
      <c r="K692" s="216" t="s">
        <v>4406</v>
      </c>
      <c r="L692" s="216" t="s">
        <v>2934</v>
      </c>
      <c r="M692" s="216" t="s">
        <v>2937</v>
      </c>
      <c r="N692" s="216">
        <v>3</v>
      </c>
      <c r="Q692" s="216" t="s">
        <v>2122</v>
      </c>
    </row>
    <row r="693" spans="1:17">
      <c r="A693" s="216" t="s">
        <v>2107</v>
      </c>
      <c r="B693" s="217" t="s">
        <v>2938</v>
      </c>
      <c r="C693" s="217" t="s">
        <v>2107</v>
      </c>
      <c r="D693" s="218">
        <v>45863</v>
      </c>
      <c r="E693" s="216">
        <v>30</v>
      </c>
      <c r="F693" s="216" t="s">
        <v>4407</v>
      </c>
      <c r="G693" s="216">
        <v>55976372</v>
      </c>
      <c r="H693" s="216">
        <v>42104080</v>
      </c>
      <c r="I693" s="216">
        <v>22194812</v>
      </c>
      <c r="J693" s="216">
        <v>42104080</v>
      </c>
      <c r="K693" s="216" t="s">
        <v>4408</v>
      </c>
      <c r="L693" s="216" t="s">
        <v>2934</v>
      </c>
      <c r="M693" s="216" t="s">
        <v>2935</v>
      </c>
      <c r="N693" s="216">
        <v>0</v>
      </c>
      <c r="Q693" s="216" t="s">
        <v>2107</v>
      </c>
    </row>
    <row r="694" spans="1:17">
      <c r="A694" s="216" t="s">
        <v>2138</v>
      </c>
      <c r="B694" s="217" t="s">
        <v>2938</v>
      </c>
      <c r="C694" s="217" t="s">
        <v>2138</v>
      </c>
      <c r="D694" s="218">
        <v>45859</v>
      </c>
      <c r="E694" s="216">
        <v>30</v>
      </c>
      <c r="F694" s="216" t="s">
        <v>722</v>
      </c>
      <c r="G694" s="216">
        <v>42165511</v>
      </c>
      <c r="H694" s="216">
        <v>23086253</v>
      </c>
      <c r="K694" s="216" t="s">
        <v>4409</v>
      </c>
      <c r="L694" s="216" t="s">
        <v>2947</v>
      </c>
      <c r="M694" s="216" t="s">
        <v>2937</v>
      </c>
      <c r="N694" s="216">
        <v>3</v>
      </c>
      <c r="Q694" s="216" t="s">
        <v>2138</v>
      </c>
    </row>
    <row r="695" spans="1:17">
      <c r="A695" s="216" t="s">
        <v>2123</v>
      </c>
      <c r="B695" s="217" t="s">
        <v>2938</v>
      </c>
      <c r="C695" s="217" t="s">
        <v>2123</v>
      </c>
      <c r="D695" s="218">
        <v>45863</v>
      </c>
      <c r="E695" s="216">
        <v>30</v>
      </c>
      <c r="F695" s="216" t="s">
        <v>707</v>
      </c>
      <c r="G695" s="216">
        <v>43086390</v>
      </c>
      <c r="H695" s="216">
        <v>45337700</v>
      </c>
      <c r="K695" s="216" t="s">
        <v>4410</v>
      </c>
      <c r="L695" s="216" t="s">
        <v>2934</v>
      </c>
      <c r="M695" s="216" t="s">
        <v>2935</v>
      </c>
      <c r="N695" s="216">
        <v>0</v>
      </c>
      <c r="Q695" s="216" t="s">
        <v>2123</v>
      </c>
    </row>
    <row r="696" spans="1:17">
      <c r="A696" s="216" t="s">
        <v>2116</v>
      </c>
      <c r="B696" s="217" t="s">
        <v>2938</v>
      </c>
      <c r="C696" s="217" t="s">
        <v>2116</v>
      </c>
      <c r="D696" s="218">
        <v>45868</v>
      </c>
      <c r="E696" s="216">
        <v>5</v>
      </c>
      <c r="F696" s="216" t="s">
        <v>700</v>
      </c>
      <c r="G696" s="216">
        <v>41615457</v>
      </c>
      <c r="H696" s="216">
        <v>54426211</v>
      </c>
      <c r="K696" s="216" t="s">
        <v>4411</v>
      </c>
      <c r="L696" s="216" t="s">
        <v>2934</v>
      </c>
      <c r="M696" s="216" t="s">
        <v>2935</v>
      </c>
      <c r="N696" s="216">
        <v>0</v>
      </c>
      <c r="Q696" s="216" t="s">
        <v>2116</v>
      </c>
    </row>
    <row r="697" spans="1:17">
      <c r="A697" s="216" t="s">
        <v>2113</v>
      </c>
      <c r="B697" s="217" t="s">
        <v>2938</v>
      </c>
      <c r="C697" s="217" t="s">
        <v>2113</v>
      </c>
      <c r="D697" s="218">
        <v>45863</v>
      </c>
      <c r="E697" s="216">
        <v>30</v>
      </c>
      <c r="F697" s="216" t="s">
        <v>697</v>
      </c>
      <c r="G697" s="216">
        <v>41764288</v>
      </c>
      <c r="H697" s="216">
        <v>50182452</v>
      </c>
      <c r="I697" s="216">
        <v>24607473</v>
      </c>
      <c r="K697" s="216" t="s">
        <v>4412</v>
      </c>
      <c r="L697" s="216" t="s">
        <v>2934</v>
      </c>
      <c r="M697" s="216" t="s">
        <v>2935</v>
      </c>
      <c r="N697" s="216">
        <v>0</v>
      </c>
      <c r="Q697" s="216" t="s">
        <v>2113</v>
      </c>
    </row>
    <row r="698" spans="1:17">
      <c r="A698" s="216" t="s">
        <v>2124</v>
      </c>
      <c r="B698" s="217" t="s">
        <v>2938</v>
      </c>
      <c r="C698" s="217" t="s">
        <v>2124</v>
      </c>
      <c r="D698" s="218">
        <v>45863</v>
      </c>
      <c r="E698" s="216">
        <v>30</v>
      </c>
      <c r="F698" s="216" t="s">
        <v>708</v>
      </c>
      <c r="G698" s="216">
        <v>55557361</v>
      </c>
      <c r="H698" s="216">
        <v>57156600</v>
      </c>
      <c r="I698" s="216">
        <v>30920150</v>
      </c>
      <c r="K698" s="216" t="s">
        <v>4413</v>
      </c>
      <c r="L698" s="216" t="s">
        <v>2934</v>
      </c>
      <c r="M698" s="216" t="s">
        <v>2935</v>
      </c>
      <c r="N698" s="216">
        <v>0</v>
      </c>
      <c r="Q698" s="216" t="s">
        <v>2124</v>
      </c>
    </row>
    <row r="699" spans="1:17">
      <c r="A699" s="216" t="s">
        <v>2106</v>
      </c>
      <c r="B699" s="217" t="s">
        <v>2938</v>
      </c>
      <c r="C699" s="217" t="s">
        <v>2106</v>
      </c>
      <c r="D699" s="218">
        <v>45863</v>
      </c>
      <c r="E699" s="216">
        <v>30</v>
      </c>
      <c r="F699" s="216" t="s">
        <v>689</v>
      </c>
      <c r="G699" s="216">
        <v>59091016</v>
      </c>
      <c r="H699" s="216">
        <v>40352467</v>
      </c>
      <c r="I699" s="216">
        <v>41143367</v>
      </c>
      <c r="K699" s="216" t="s">
        <v>4414</v>
      </c>
      <c r="L699" s="216" t="s">
        <v>2934</v>
      </c>
      <c r="M699" s="216" t="s">
        <v>2935</v>
      </c>
      <c r="N699" s="216">
        <v>0</v>
      </c>
      <c r="Q699" s="216" t="s">
        <v>2106</v>
      </c>
    </row>
    <row r="700" spans="1:17">
      <c r="A700" s="216" t="s">
        <v>2168</v>
      </c>
      <c r="B700" s="217" t="s">
        <v>2938</v>
      </c>
      <c r="C700" s="217" t="s">
        <v>2168</v>
      </c>
      <c r="D700" s="218">
        <v>45827</v>
      </c>
      <c r="E700" s="216">
        <v>30</v>
      </c>
      <c r="F700" s="216" t="s">
        <v>753</v>
      </c>
      <c r="G700" s="216">
        <v>33839909</v>
      </c>
      <c r="K700" s="216" t="s">
        <v>4415</v>
      </c>
      <c r="L700" s="216" t="s">
        <v>2947</v>
      </c>
      <c r="M700" s="216" t="s">
        <v>2937</v>
      </c>
      <c r="N700" s="216">
        <v>6</v>
      </c>
      <c r="Q700" s="216" t="s">
        <v>2168</v>
      </c>
    </row>
    <row r="701" spans="1:17">
      <c r="A701" s="216" t="s">
        <v>2155</v>
      </c>
      <c r="B701" s="217" t="s">
        <v>2938</v>
      </c>
      <c r="C701" s="217" t="s">
        <v>2155</v>
      </c>
      <c r="D701" s="218">
        <v>45863</v>
      </c>
      <c r="E701" s="216">
        <v>30</v>
      </c>
      <c r="F701" s="216" t="s">
        <v>740</v>
      </c>
      <c r="G701" s="216">
        <v>40604029</v>
      </c>
      <c r="L701" s="216" t="s">
        <v>2934</v>
      </c>
      <c r="M701" s="216" t="s">
        <v>2935</v>
      </c>
      <c r="N701" s="216">
        <v>0</v>
      </c>
      <c r="Q701" s="216" t="s">
        <v>2155</v>
      </c>
    </row>
    <row r="702" spans="1:17">
      <c r="A702" s="216" t="s">
        <v>2218</v>
      </c>
      <c r="B702" s="217" t="s">
        <v>2938</v>
      </c>
      <c r="C702" s="217" t="s">
        <v>2218</v>
      </c>
      <c r="D702" s="218">
        <v>45863</v>
      </c>
      <c r="E702" s="216">
        <v>30</v>
      </c>
      <c r="F702" s="216" t="s">
        <v>780</v>
      </c>
      <c r="G702" s="216">
        <v>47193626</v>
      </c>
      <c r="K702" s="216" t="s">
        <v>4416</v>
      </c>
      <c r="L702" s="216" t="s">
        <v>2934</v>
      </c>
      <c r="M702" s="216" t="s">
        <v>2937</v>
      </c>
      <c r="N702" s="216">
        <v>1</v>
      </c>
      <c r="Q702" s="216" t="s">
        <v>2218</v>
      </c>
    </row>
    <row r="703" spans="1:17">
      <c r="A703" s="216" t="s">
        <v>2181</v>
      </c>
      <c r="B703" s="217" t="s">
        <v>2938</v>
      </c>
      <c r="C703" s="217" t="s">
        <v>2181</v>
      </c>
      <c r="D703" s="218">
        <v>45863</v>
      </c>
      <c r="E703" s="216">
        <v>30</v>
      </c>
      <c r="F703" s="216" t="s">
        <v>761</v>
      </c>
      <c r="G703" s="216">
        <v>30604708</v>
      </c>
      <c r="H703" s="216">
        <v>46368188</v>
      </c>
      <c r="I703" s="216">
        <v>22118481</v>
      </c>
      <c r="K703" s="216" t="s">
        <v>4417</v>
      </c>
      <c r="L703" s="216" t="s">
        <v>2934</v>
      </c>
      <c r="M703" s="216" t="s">
        <v>2935</v>
      </c>
      <c r="N703" s="216">
        <v>0</v>
      </c>
      <c r="Q703" s="216" t="s">
        <v>2181</v>
      </c>
    </row>
    <row r="704" spans="1:17">
      <c r="A704" s="216" t="s">
        <v>2204</v>
      </c>
      <c r="B704" s="217" t="s">
        <v>2938</v>
      </c>
      <c r="C704" s="217" t="s">
        <v>2204</v>
      </c>
      <c r="D704" s="218">
        <v>45863</v>
      </c>
      <c r="E704" s="216">
        <v>30</v>
      </c>
      <c r="F704" s="216" t="s">
        <v>4418</v>
      </c>
      <c r="G704" s="216">
        <v>44829687</v>
      </c>
      <c r="H704" s="216">
        <v>66103413</v>
      </c>
      <c r="K704" s="216" t="s">
        <v>4419</v>
      </c>
      <c r="L704" s="216" t="s">
        <v>2934</v>
      </c>
      <c r="M704" s="216" t="s">
        <v>2935</v>
      </c>
      <c r="N704" s="216">
        <v>0</v>
      </c>
      <c r="Q704" s="216" t="s">
        <v>2204</v>
      </c>
    </row>
    <row r="705" spans="1:17">
      <c r="A705" s="216" t="s">
        <v>2212</v>
      </c>
      <c r="B705" s="217" t="s">
        <v>2938</v>
      </c>
      <c r="C705" s="217" t="s">
        <v>2212</v>
      </c>
      <c r="D705" s="218">
        <v>45863</v>
      </c>
      <c r="E705" s="216">
        <v>30</v>
      </c>
      <c r="F705" s="216" t="s">
        <v>777</v>
      </c>
      <c r="G705" s="216">
        <v>33133176</v>
      </c>
      <c r="H705" s="216">
        <v>41113896</v>
      </c>
      <c r="I705" s="216">
        <v>33132927</v>
      </c>
      <c r="J705" s="216">
        <v>58244380</v>
      </c>
      <c r="K705" s="216" t="s">
        <v>4420</v>
      </c>
      <c r="L705" s="216" t="s">
        <v>2934</v>
      </c>
      <c r="M705" s="216" t="s">
        <v>2935</v>
      </c>
      <c r="N705" s="216">
        <v>0</v>
      </c>
      <c r="Q705" s="216" t="s">
        <v>2212</v>
      </c>
    </row>
    <row r="706" spans="1:17">
      <c r="A706" s="216" t="s">
        <v>2248</v>
      </c>
      <c r="B706" s="217" t="s">
        <v>2938</v>
      </c>
      <c r="C706" s="217" t="s">
        <v>2248</v>
      </c>
      <c r="D706" s="218"/>
      <c r="F706" s="216" t="s">
        <v>795</v>
      </c>
      <c r="G706" s="216">
        <v>54464165</v>
      </c>
      <c r="H706" s="216">
        <v>24247519</v>
      </c>
      <c r="I706" s="216">
        <v>56335765</v>
      </c>
      <c r="K706" s="216" t="s">
        <v>4421</v>
      </c>
      <c r="L706" s="216" t="s">
        <v>2934</v>
      </c>
      <c r="M706" s="216" t="s">
        <v>2935</v>
      </c>
      <c r="N706" s="216">
        <v>0</v>
      </c>
      <c r="Q706" s="216" t="s">
        <v>2248</v>
      </c>
    </row>
    <row r="707" spans="1:17">
      <c r="A707" s="216" t="s">
        <v>2200</v>
      </c>
      <c r="B707" s="217" t="s">
        <v>2938</v>
      </c>
      <c r="C707" s="217" t="s">
        <v>2200</v>
      </c>
      <c r="D707" s="218">
        <v>45863</v>
      </c>
      <c r="E707" s="216">
        <v>30</v>
      </c>
      <c r="F707" s="216" t="s">
        <v>771</v>
      </c>
      <c r="G707" s="216">
        <v>39940080</v>
      </c>
      <c r="H707" s="216">
        <v>42160862</v>
      </c>
      <c r="I707" s="216">
        <v>42160862</v>
      </c>
      <c r="K707" s="216" t="s">
        <v>4422</v>
      </c>
      <c r="L707" s="216" t="s">
        <v>2934</v>
      </c>
      <c r="M707" s="216" t="s">
        <v>2935</v>
      </c>
      <c r="N707" s="216">
        <v>0</v>
      </c>
      <c r="Q707" s="216" t="s">
        <v>2200</v>
      </c>
    </row>
    <row r="708" spans="1:17">
      <c r="A708" s="216" t="s">
        <v>2111</v>
      </c>
      <c r="B708" s="217" t="s">
        <v>2938</v>
      </c>
      <c r="C708" s="217" t="s">
        <v>2111</v>
      </c>
      <c r="D708" s="218">
        <v>45838</v>
      </c>
      <c r="E708" s="216">
        <v>30</v>
      </c>
      <c r="F708" s="216" t="s">
        <v>694</v>
      </c>
      <c r="G708" s="216">
        <v>30383924</v>
      </c>
      <c r="H708" s="216">
        <v>40157406</v>
      </c>
      <c r="K708" s="216" t="s">
        <v>4423</v>
      </c>
      <c r="L708" s="216" t="s">
        <v>3090</v>
      </c>
      <c r="M708" s="216" t="s">
        <v>2935</v>
      </c>
      <c r="N708" s="216">
        <v>0</v>
      </c>
      <c r="Q708" s="216" t="s">
        <v>2111</v>
      </c>
    </row>
    <row r="709" spans="1:17">
      <c r="A709" s="216" t="s">
        <v>2246</v>
      </c>
      <c r="B709" s="217" t="s">
        <v>2938</v>
      </c>
      <c r="C709" s="217" t="s">
        <v>2246</v>
      </c>
      <c r="D709" s="218">
        <v>45856</v>
      </c>
      <c r="E709" s="216">
        <v>30</v>
      </c>
      <c r="F709" s="216" t="s">
        <v>4424</v>
      </c>
      <c r="G709" s="216">
        <v>40532959</v>
      </c>
      <c r="H709" s="216">
        <v>66693643</v>
      </c>
      <c r="I709" s="216">
        <v>32573149</v>
      </c>
      <c r="K709" s="216" t="s">
        <v>4425</v>
      </c>
      <c r="L709" s="216" t="s">
        <v>2934</v>
      </c>
      <c r="M709" s="216" t="s">
        <v>2937</v>
      </c>
      <c r="N709" s="216">
        <v>1</v>
      </c>
      <c r="Q709" s="216" t="s">
        <v>2246</v>
      </c>
    </row>
    <row r="710" spans="1:17">
      <c r="A710" s="216" t="s">
        <v>2216</v>
      </c>
      <c r="B710" s="217" t="s">
        <v>2938</v>
      </c>
      <c r="C710" s="217" t="s">
        <v>2216</v>
      </c>
      <c r="D710" s="218">
        <v>45723</v>
      </c>
      <c r="E710" s="216">
        <v>30</v>
      </c>
      <c r="F710" s="216" t="s">
        <v>779</v>
      </c>
      <c r="G710" s="216">
        <v>30124082</v>
      </c>
      <c r="H710" s="216">
        <v>57047357</v>
      </c>
      <c r="K710" s="216" t="s">
        <v>4426</v>
      </c>
      <c r="L710" s="216" t="s">
        <v>2947</v>
      </c>
      <c r="M710" s="216" t="s">
        <v>2937</v>
      </c>
      <c r="N710" s="216">
        <v>1</v>
      </c>
      <c r="Q710" s="216" t="s">
        <v>2216</v>
      </c>
    </row>
    <row r="711" spans="1:17">
      <c r="A711" s="216" t="s">
        <v>2230</v>
      </c>
      <c r="B711" s="217" t="s">
        <v>2938</v>
      </c>
      <c r="C711" s="217" t="s">
        <v>2230</v>
      </c>
      <c r="D711" s="218">
        <v>45863</v>
      </c>
      <c r="E711" s="216">
        <v>30</v>
      </c>
      <c r="F711" s="216" t="s">
        <v>786</v>
      </c>
      <c r="G711" s="216">
        <v>47602927</v>
      </c>
      <c r="H711" s="216">
        <v>47694169</v>
      </c>
      <c r="K711" s="216" t="s">
        <v>4427</v>
      </c>
      <c r="L711" s="216" t="s">
        <v>2934</v>
      </c>
      <c r="M711" s="216" t="s">
        <v>2935</v>
      </c>
      <c r="N711" s="216">
        <v>0</v>
      </c>
      <c r="Q711" s="216" t="s">
        <v>2230</v>
      </c>
    </row>
    <row r="712" spans="1:17">
      <c r="A712" s="216" t="s">
        <v>2220</v>
      </c>
      <c r="B712" s="217" t="s">
        <v>2938</v>
      </c>
      <c r="C712" s="217" t="s">
        <v>2220</v>
      </c>
      <c r="D712" s="218">
        <v>45863</v>
      </c>
      <c r="E712" s="216">
        <v>30</v>
      </c>
      <c r="F712" s="216" t="s">
        <v>781</v>
      </c>
      <c r="G712" s="216">
        <v>35840488</v>
      </c>
      <c r="H712" s="216">
        <v>37434081</v>
      </c>
      <c r="I712" s="216">
        <v>30298230</v>
      </c>
      <c r="K712" s="216" t="s">
        <v>4428</v>
      </c>
      <c r="L712" s="216" t="s">
        <v>2934</v>
      </c>
      <c r="M712" s="216" t="s">
        <v>2935</v>
      </c>
      <c r="N712" s="216">
        <v>0</v>
      </c>
      <c r="Q712" s="216" t="s">
        <v>2220</v>
      </c>
    </row>
    <row r="713" spans="1:17">
      <c r="A713" s="216" t="s">
        <v>2202</v>
      </c>
      <c r="B713" s="217" t="s">
        <v>2938</v>
      </c>
      <c r="C713" s="217" t="s">
        <v>2202</v>
      </c>
      <c r="D713" s="218">
        <v>45863</v>
      </c>
      <c r="E713" s="216">
        <v>30</v>
      </c>
      <c r="F713" s="216" t="s">
        <v>772</v>
      </c>
      <c r="G713" s="216">
        <v>52025683</v>
      </c>
      <c r="H713" s="216">
        <v>46332983</v>
      </c>
      <c r="I713" s="216">
        <v>66341595</v>
      </c>
      <c r="K713" s="216" t="s">
        <v>4429</v>
      </c>
      <c r="L713" s="216" t="s">
        <v>2934</v>
      </c>
      <c r="M713" s="216" t="s">
        <v>2935</v>
      </c>
      <c r="N713" s="216">
        <v>0</v>
      </c>
      <c r="Q713" s="216" t="s">
        <v>2202</v>
      </c>
    </row>
    <row r="714" spans="1:17">
      <c r="A714" s="216" t="s">
        <v>2178</v>
      </c>
      <c r="B714" s="217" t="s">
        <v>2938</v>
      </c>
      <c r="C714" s="217" t="s">
        <v>2178</v>
      </c>
      <c r="D714" s="218">
        <v>45863</v>
      </c>
      <c r="E714" s="216">
        <v>30</v>
      </c>
      <c r="F714" s="216" t="s">
        <v>759</v>
      </c>
      <c r="G714" s="216">
        <v>58663331</v>
      </c>
      <c r="H714" s="216">
        <v>41667744</v>
      </c>
      <c r="I714" s="216">
        <v>47403736</v>
      </c>
      <c r="K714" s="216" t="s">
        <v>4430</v>
      </c>
      <c r="L714" s="216" t="s">
        <v>2934</v>
      </c>
      <c r="M714" s="216" t="s">
        <v>2935</v>
      </c>
      <c r="N714" s="216">
        <v>0</v>
      </c>
      <c r="Q714" s="216" t="s">
        <v>2178</v>
      </c>
    </row>
    <row r="715" spans="1:17">
      <c r="A715" s="216" t="s">
        <v>2232</v>
      </c>
      <c r="B715" s="217" t="s">
        <v>2938</v>
      </c>
      <c r="C715" s="217" t="s">
        <v>2232</v>
      </c>
      <c r="D715" s="218">
        <v>45863</v>
      </c>
      <c r="E715" s="216">
        <v>30</v>
      </c>
      <c r="F715" s="216" t="s">
        <v>787</v>
      </c>
      <c r="G715" s="216">
        <v>48149052</v>
      </c>
      <c r="H715" s="216">
        <v>55141989</v>
      </c>
      <c r="K715" s="216" t="s">
        <v>4431</v>
      </c>
      <c r="L715" s="216" t="s">
        <v>2934</v>
      </c>
      <c r="M715" s="216" t="s">
        <v>2935</v>
      </c>
      <c r="N715" s="216">
        <v>0</v>
      </c>
      <c r="Q715" s="216" t="s">
        <v>2232</v>
      </c>
    </row>
    <row r="716" spans="1:17">
      <c r="A716" s="216" t="s">
        <v>2252</v>
      </c>
      <c r="B716" s="217" t="s">
        <v>2938</v>
      </c>
      <c r="C716" s="217" t="s">
        <v>2252</v>
      </c>
      <c r="D716" s="218"/>
      <c r="F716" s="216" t="s">
        <v>797</v>
      </c>
      <c r="G716" s="216">
        <v>32608672</v>
      </c>
      <c r="H716" s="216">
        <v>52026582</v>
      </c>
      <c r="I716" s="216">
        <v>52012875</v>
      </c>
      <c r="J716" s="216">
        <v>37152613</v>
      </c>
      <c r="K716" s="216" t="s">
        <v>4432</v>
      </c>
      <c r="L716" s="216" t="s">
        <v>417</v>
      </c>
      <c r="M716" s="216" t="s">
        <v>2937</v>
      </c>
      <c r="N716" s="216">
        <v>0</v>
      </c>
      <c r="Q716" s="216" t="s">
        <v>2252</v>
      </c>
    </row>
    <row r="717" spans="1:17">
      <c r="A717" s="216" t="s">
        <v>2183</v>
      </c>
      <c r="B717" s="217" t="s">
        <v>2938</v>
      </c>
      <c r="C717" s="217" t="s">
        <v>2183</v>
      </c>
      <c r="D717" s="218" t="s">
        <v>2975</v>
      </c>
      <c r="E717" s="216">
        <v>30</v>
      </c>
      <c r="F717" s="216" t="s">
        <v>762</v>
      </c>
      <c r="G717" s="216">
        <v>56182921</v>
      </c>
      <c r="H717" s="216">
        <v>22300361</v>
      </c>
      <c r="I717" s="216">
        <v>55353745</v>
      </c>
      <c r="L717" s="216" t="s">
        <v>2934</v>
      </c>
      <c r="M717" s="216" t="s">
        <v>2935</v>
      </c>
      <c r="N717" s="216">
        <v>0</v>
      </c>
      <c r="Q717" s="216" t="s">
        <v>2183</v>
      </c>
    </row>
    <row r="718" spans="1:17">
      <c r="A718" s="216" t="s">
        <v>2140</v>
      </c>
      <c r="B718" s="217" t="s">
        <v>2938</v>
      </c>
      <c r="C718" s="217" t="s">
        <v>2140</v>
      </c>
      <c r="D718" s="218">
        <v>45863</v>
      </c>
      <c r="E718" s="216">
        <v>30</v>
      </c>
      <c r="F718" s="216" t="s">
        <v>724</v>
      </c>
      <c r="G718" s="216">
        <v>41512317</v>
      </c>
      <c r="L718" s="216" t="s">
        <v>2934</v>
      </c>
      <c r="M718" s="216" t="s">
        <v>2935</v>
      </c>
      <c r="N718" s="216">
        <v>0</v>
      </c>
      <c r="Q718" s="216" t="s">
        <v>2140</v>
      </c>
    </row>
    <row r="719" spans="1:17">
      <c r="A719" s="216" t="s">
        <v>2357</v>
      </c>
      <c r="B719" s="217" t="s">
        <v>2938</v>
      </c>
      <c r="C719" s="217" t="s">
        <v>2357</v>
      </c>
      <c r="D719" s="218">
        <v>45859</v>
      </c>
      <c r="E719" s="216">
        <v>15</v>
      </c>
      <c r="F719" s="216" t="s">
        <v>851</v>
      </c>
      <c r="G719" s="216">
        <v>39969183</v>
      </c>
      <c r="H719" s="216">
        <v>54087861</v>
      </c>
      <c r="I719" s="216">
        <v>55251145</v>
      </c>
      <c r="K719" s="216" t="s">
        <v>4433</v>
      </c>
      <c r="L719" s="216" t="s">
        <v>2934</v>
      </c>
      <c r="M719" s="216" t="s">
        <v>2937</v>
      </c>
      <c r="N719" s="216">
        <v>1</v>
      </c>
      <c r="Q719" s="216" t="s">
        <v>2357</v>
      </c>
    </row>
    <row r="720" spans="1:17">
      <c r="A720" s="216" t="s">
        <v>2234</v>
      </c>
      <c r="B720" s="217" t="s">
        <v>2938</v>
      </c>
      <c r="C720" s="217" t="s">
        <v>2234</v>
      </c>
      <c r="D720" s="218">
        <v>45846</v>
      </c>
      <c r="E720" s="216">
        <v>30</v>
      </c>
      <c r="F720" s="216" t="s">
        <v>788</v>
      </c>
      <c r="G720" s="216">
        <v>33782626</v>
      </c>
      <c r="K720" s="216" t="s">
        <v>4434</v>
      </c>
      <c r="L720" s="216" t="s">
        <v>2934</v>
      </c>
      <c r="M720" s="216" t="s">
        <v>2937</v>
      </c>
      <c r="N720" s="216">
        <v>1</v>
      </c>
      <c r="Q720" s="216" t="s">
        <v>2234</v>
      </c>
    </row>
    <row r="721" spans="1:17">
      <c r="A721" s="216" t="s">
        <v>2276</v>
      </c>
      <c r="B721" s="217" t="s">
        <v>2938</v>
      </c>
      <c r="C721" s="217" t="s">
        <v>2276</v>
      </c>
      <c r="D721" s="218">
        <v>45863</v>
      </c>
      <c r="E721" s="216">
        <v>30</v>
      </c>
      <c r="F721" s="216" t="s">
        <v>809</v>
      </c>
      <c r="G721" s="216">
        <v>41586592</v>
      </c>
      <c r="K721" s="216" t="s">
        <v>4435</v>
      </c>
      <c r="L721" s="216" t="s">
        <v>2934</v>
      </c>
      <c r="M721" s="216" t="s">
        <v>2935</v>
      </c>
      <c r="N721" s="216">
        <v>0</v>
      </c>
      <c r="Q721" s="216" t="s">
        <v>2276</v>
      </c>
    </row>
    <row r="722" spans="1:17">
      <c r="A722" s="216" t="s">
        <v>2256</v>
      </c>
      <c r="B722" s="217" t="s">
        <v>2938</v>
      </c>
      <c r="C722" s="217" t="s">
        <v>2256</v>
      </c>
      <c r="D722" s="218">
        <v>45856</v>
      </c>
      <c r="E722" s="216">
        <v>30</v>
      </c>
      <c r="F722" s="216" t="s">
        <v>799</v>
      </c>
      <c r="G722" s="216">
        <v>52942500</v>
      </c>
      <c r="H722" s="216">
        <v>36215013</v>
      </c>
      <c r="I722" s="216">
        <v>55174800</v>
      </c>
      <c r="J722" s="216">
        <v>30594029</v>
      </c>
      <c r="K722" s="216" t="s">
        <v>4436</v>
      </c>
      <c r="L722" s="216" t="s">
        <v>2934</v>
      </c>
      <c r="M722" s="216" t="s">
        <v>2937</v>
      </c>
      <c r="N722" s="216">
        <v>1</v>
      </c>
      <c r="Q722" s="216" t="s">
        <v>2256</v>
      </c>
    </row>
    <row r="723" spans="1:17">
      <c r="A723" s="216" t="s">
        <v>2236</v>
      </c>
      <c r="B723" s="217" t="s">
        <v>2938</v>
      </c>
      <c r="C723" s="217" t="s">
        <v>2236</v>
      </c>
      <c r="D723" s="218">
        <v>45863</v>
      </c>
      <c r="E723" s="216">
        <v>30</v>
      </c>
      <c r="F723" s="216" t="s">
        <v>789</v>
      </c>
      <c r="G723" s="216">
        <v>41252705</v>
      </c>
      <c r="H723" s="216">
        <v>47897621</v>
      </c>
      <c r="I723" s="216">
        <v>21252705</v>
      </c>
      <c r="J723" s="216">
        <v>47897621</v>
      </c>
      <c r="K723" s="216" t="s">
        <v>4437</v>
      </c>
      <c r="L723" s="216" t="s">
        <v>2934</v>
      </c>
      <c r="M723" s="216" t="s">
        <v>2935</v>
      </c>
      <c r="N723" s="216">
        <v>0</v>
      </c>
      <c r="Q723" s="216" t="s">
        <v>2236</v>
      </c>
    </row>
    <row r="724" spans="1:17">
      <c r="A724" s="216" t="s">
        <v>2254</v>
      </c>
      <c r="B724" s="217" t="s">
        <v>2938</v>
      </c>
      <c r="C724" s="217" t="s">
        <v>2254</v>
      </c>
      <c r="D724" s="218">
        <v>45863</v>
      </c>
      <c r="E724" s="216">
        <v>30</v>
      </c>
      <c r="F724" s="216" t="s">
        <v>798</v>
      </c>
      <c r="G724" s="216">
        <v>38133523</v>
      </c>
      <c r="H724" s="216">
        <v>30338075</v>
      </c>
      <c r="I724" s="216">
        <v>52363365</v>
      </c>
      <c r="K724" s="216" t="s">
        <v>4438</v>
      </c>
      <c r="L724" s="216" t="s">
        <v>2934</v>
      </c>
      <c r="M724" s="216" t="s">
        <v>2935</v>
      </c>
      <c r="N724" s="216">
        <v>0</v>
      </c>
      <c r="Q724" s="216" t="s">
        <v>2254</v>
      </c>
    </row>
    <row r="725" spans="1:17">
      <c r="A725" s="216" t="s">
        <v>2264</v>
      </c>
      <c r="B725" s="217" t="s">
        <v>2938</v>
      </c>
      <c r="C725" s="217" t="s">
        <v>2264</v>
      </c>
      <c r="D725" s="218">
        <v>45863</v>
      </c>
      <c r="E725" s="216">
        <v>30</v>
      </c>
      <c r="F725" s="216" t="s">
        <v>803</v>
      </c>
      <c r="G725" s="216">
        <v>55260069</v>
      </c>
      <c r="H725" s="216">
        <v>55886763</v>
      </c>
      <c r="K725" s="216" t="s">
        <v>4439</v>
      </c>
      <c r="L725" s="216" t="s">
        <v>2934</v>
      </c>
      <c r="M725" s="216" t="s">
        <v>2935</v>
      </c>
      <c r="N725" s="216">
        <v>0</v>
      </c>
      <c r="Q725" s="216" t="s">
        <v>2264</v>
      </c>
    </row>
    <row r="726" spans="1:17">
      <c r="A726" s="216" t="s">
        <v>2262</v>
      </c>
      <c r="B726" s="217" t="s">
        <v>2938</v>
      </c>
      <c r="C726" s="217" t="s">
        <v>2262</v>
      </c>
      <c r="D726" s="218">
        <v>45863</v>
      </c>
      <c r="E726" s="216">
        <v>30</v>
      </c>
      <c r="F726" s="216" t="s">
        <v>802</v>
      </c>
      <c r="G726" s="216">
        <v>42208669</v>
      </c>
      <c r="K726" s="216" t="s">
        <v>4440</v>
      </c>
      <c r="L726" s="216" t="s">
        <v>2934</v>
      </c>
      <c r="M726" s="216" t="s">
        <v>2935</v>
      </c>
      <c r="N726" s="216">
        <v>0</v>
      </c>
      <c r="Q726" s="216" t="s">
        <v>2262</v>
      </c>
    </row>
    <row r="727" spans="1:17">
      <c r="A727" s="216" t="s">
        <v>2238</v>
      </c>
      <c r="B727" s="217" t="s">
        <v>2938</v>
      </c>
      <c r="C727" s="217" t="s">
        <v>2238</v>
      </c>
      <c r="D727" s="218">
        <v>45868</v>
      </c>
      <c r="E727" s="216">
        <v>1</v>
      </c>
      <c r="F727" s="216" t="s">
        <v>790</v>
      </c>
      <c r="G727" s="216">
        <v>30809357</v>
      </c>
      <c r="K727" s="216" t="s">
        <v>4441</v>
      </c>
      <c r="L727" s="216" t="s">
        <v>2934</v>
      </c>
      <c r="M727" s="216" t="s">
        <v>2935</v>
      </c>
      <c r="N727" s="216">
        <v>0</v>
      </c>
      <c r="Q727" s="216" t="s">
        <v>2238</v>
      </c>
    </row>
    <row r="728" spans="1:17">
      <c r="A728" s="216" t="s">
        <v>2279</v>
      </c>
      <c r="B728" s="217" t="s">
        <v>2938</v>
      </c>
      <c r="C728" s="217" t="s">
        <v>2279</v>
      </c>
      <c r="D728" s="218">
        <v>45863</v>
      </c>
      <c r="E728" s="216">
        <v>30</v>
      </c>
      <c r="F728" s="216" t="s">
        <v>811</v>
      </c>
      <c r="G728" s="216">
        <v>33856021</v>
      </c>
      <c r="H728" s="216">
        <v>33856021</v>
      </c>
      <c r="I728" s="216">
        <v>55145359</v>
      </c>
      <c r="K728" s="216" t="s">
        <v>4442</v>
      </c>
      <c r="L728" s="216" t="s">
        <v>2934</v>
      </c>
      <c r="M728" s="216" t="s">
        <v>2935</v>
      </c>
      <c r="N728" s="216">
        <v>0</v>
      </c>
      <c r="Q728" s="216" t="s">
        <v>2279</v>
      </c>
    </row>
    <row r="729" spans="1:17">
      <c r="A729" s="216" t="s">
        <v>2305</v>
      </c>
      <c r="B729" s="217" t="s">
        <v>2938</v>
      </c>
      <c r="C729" s="217" t="s">
        <v>2305</v>
      </c>
      <c r="D729" s="218">
        <v>45770</v>
      </c>
      <c r="E729" s="216">
        <v>30</v>
      </c>
      <c r="F729" s="216" t="s">
        <v>824</v>
      </c>
      <c r="G729" s="216">
        <v>39917455</v>
      </c>
      <c r="H729" s="216">
        <v>55107998</v>
      </c>
      <c r="I729" s="216" t="s">
        <v>4443</v>
      </c>
      <c r="K729" s="216" t="s">
        <v>4444</v>
      </c>
      <c r="L729" s="216" t="s">
        <v>2934</v>
      </c>
      <c r="M729" s="216" t="s">
        <v>2937</v>
      </c>
      <c r="N729" s="216">
        <v>2</v>
      </c>
      <c r="Q729" s="216" t="s">
        <v>2305</v>
      </c>
    </row>
    <row r="730" spans="1:17">
      <c r="A730" s="216" t="s">
        <v>2228</v>
      </c>
      <c r="B730" s="217" t="s">
        <v>2938</v>
      </c>
      <c r="C730" s="217" t="s">
        <v>2228</v>
      </c>
      <c r="D730" s="218">
        <v>45856</v>
      </c>
      <c r="E730" s="216">
        <v>30</v>
      </c>
      <c r="F730" s="216" t="s">
        <v>785</v>
      </c>
      <c r="G730" s="216">
        <v>45847568</v>
      </c>
      <c r="H730" s="216">
        <v>54681330</v>
      </c>
      <c r="I730" s="216">
        <v>42232990</v>
      </c>
      <c r="K730" s="216" t="s">
        <v>4445</v>
      </c>
      <c r="L730" s="216" t="s">
        <v>2934</v>
      </c>
      <c r="M730" s="216" t="s">
        <v>2937</v>
      </c>
      <c r="N730" s="216">
        <v>1</v>
      </c>
      <c r="Q730" s="216" t="s">
        <v>2228</v>
      </c>
    </row>
    <row r="731" spans="1:17">
      <c r="A731" s="216" t="s">
        <v>2187</v>
      </c>
      <c r="B731" s="217" t="s">
        <v>2938</v>
      </c>
      <c r="C731" s="217" t="s">
        <v>2187</v>
      </c>
      <c r="D731" s="218">
        <v>45853</v>
      </c>
      <c r="E731" s="216">
        <v>30</v>
      </c>
      <c r="F731" s="216" t="s">
        <v>764</v>
      </c>
      <c r="G731" s="216">
        <v>47303329</v>
      </c>
      <c r="H731" s="216">
        <v>31487358</v>
      </c>
      <c r="I731" s="216">
        <v>36685024</v>
      </c>
      <c r="K731" s="216" t="s">
        <v>4446</v>
      </c>
      <c r="L731" s="216" t="s">
        <v>2934</v>
      </c>
      <c r="M731" s="216" t="s">
        <v>2937</v>
      </c>
      <c r="N731" s="216">
        <v>1</v>
      </c>
      <c r="Q731" s="216" t="s">
        <v>2187</v>
      </c>
    </row>
    <row r="732" spans="1:17">
      <c r="A732" s="216" t="s">
        <v>2188</v>
      </c>
      <c r="B732" s="217" t="s">
        <v>2938</v>
      </c>
      <c r="C732" s="217" t="s">
        <v>2188</v>
      </c>
      <c r="D732" s="218">
        <v>45853</v>
      </c>
      <c r="E732" s="216">
        <v>30</v>
      </c>
      <c r="F732" s="216" t="s">
        <v>765</v>
      </c>
      <c r="G732" s="216">
        <v>31695099</v>
      </c>
      <c r="H732" s="216">
        <v>66462006</v>
      </c>
      <c r="I732" s="216">
        <v>56986961</v>
      </c>
      <c r="K732" s="216" t="s">
        <v>4447</v>
      </c>
      <c r="L732" s="216" t="s">
        <v>2934</v>
      </c>
      <c r="M732" s="216" t="s">
        <v>2937</v>
      </c>
      <c r="N732" s="216">
        <v>1</v>
      </c>
      <c r="Q732" s="216" t="s">
        <v>2188</v>
      </c>
    </row>
    <row r="733" spans="1:17">
      <c r="A733" s="216" t="s">
        <v>2299</v>
      </c>
      <c r="B733" s="217" t="s">
        <v>2938</v>
      </c>
      <c r="C733" s="217" t="s">
        <v>2299</v>
      </c>
      <c r="D733" s="218">
        <v>45863</v>
      </c>
      <c r="E733" s="216">
        <v>30</v>
      </c>
      <c r="F733" s="216" t="s">
        <v>821</v>
      </c>
      <c r="G733" s="216" t="s">
        <v>4448</v>
      </c>
      <c r="K733" s="216" t="s">
        <v>4449</v>
      </c>
      <c r="L733" s="216" t="s">
        <v>2934</v>
      </c>
      <c r="M733" s="216" t="s">
        <v>2935</v>
      </c>
      <c r="N733" s="216">
        <v>0</v>
      </c>
      <c r="Q733" s="216" t="s">
        <v>2299</v>
      </c>
    </row>
    <row r="734" spans="1:17">
      <c r="A734" s="216" t="s">
        <v>2258</v>
      </c>
      <c r="B734" s="217" t="s">
        <v>2938</v>
      </c>
      <c r="C734" s="217" t="s">
        <v>2258</v>
      </c>
      <c r="D734" s="218">
        <v>45863</v>
      </c>
      <c r="E734" s="216">
        <v>30</v>
      </c>
      <c r="F734" s="216" t="s">
        <v>4450</v>
      </c>
      <c r="G734" s="216">
        <v>55111652</v>
      </c>
      <c r="H734" s="216">
        <v>55355584</v>
      </c>
      <c r="K734" s="216" t="s">
        <v>4451</v>
      </c>
      <c r="L734" s="216" t="s">
        <v>2934</v>
      </c>
      <c r="M734" s="216" t="s">
        <v>2935</v>
      </c>
      <c r="N734" s="216">
        <v>0</v>
      </c>
      <c r="Q734" s="216" t="s">
        <v>2258</v>
      </c>
    </row>
    <row r="735" spans="1:17">
      <c r="A735" s="216" t="s">
        <v>2293</v>
      </c>
      <c r="B735" s="217" t="s">
        <v>2938</v>
      </c>
      <c r="C735" s="217" t="s">
        <v>2293</v>
      </c>
      <c r="D735" s="218">
        <v>45863</v>
      </c>
      <c r="E735" s="216">
        <v>30</v>
      </c>
      <c r="F735" s="216" t="s">
        <v>818</v>
      </c>
      <c r="G735" s="216">
        <v>41501715</v>
      </c>
      <c r="H735" s="216">
        <v>55355584</v>
      </c>
      <c r="K735" s="216" t="s">
        <v>4451</v>
      </c>
      <c r="L735" s="216" t="s">
        <v>2934</v>
      </c>
      <c r="M735" s="216" t="s">
        <v>2935</v>
      </c>
      <c r="N735" s="216">
        <v>0</v>
      </c>
      <c r="Q735" s="216" t="s">
        <v>2293</v>
      </c>
    </row>
    <row r="736" spans="1:17">
      <c r="A736" s="216" t="s">
        <v>2224</v>
      </c>
      <c r="B736" s="217" t="s">
        <v>2938</v>
      </c>
      <c r="C736" s="217" t="s">
        <v>2224</v>
      </c>
      <c r="D736" s="218">
        <v>45863</v>
      </c>
      <c r="E736" s="216">
        <v>30</v>
      </c>
      <c r="F736" s="216" t="s">
        <v>783</v>
      </c>
      <c r="G736" s="216">
        <v>40528908</v>
      </c>
      <c r="K736" s="216" t="s">
        <v>4452</v>
      </c>
      <c r="L736" s="216" t="s">
        <v>2934</v>
      </c>
      <c r="M736" s="216" t="s">
        <v>2935</v>
      </c>
      <c r="N736" s="216">
        <v>0</v>
      </c>
      <c r="Q736" s="216" t="s">
        <v>2224</v>
      </c>
    </row>
    <row r="737" spans="1:17">
      <c r="A737" s="216" t="s">
        <v>2266</v>
      </c>
      <c r="B737" s="217" t="s">
        <v>2938</v>
      </c>
      <c r="C737" s="217" t="s">
        <v>2266</v>
      </c>
      <c r="D737" s="218">
        <v>45833</v>
      </c>
      <c r="E737" s="216">
        <v>30</v>
      </c>
      <c r="F737" s="216" t="s">
        <v>804</v>
      </c>
      <c r="G737" s="216">
        <v>51122534</v>
      </c>
      <c r="H737" s="216">
        <v>78321857</v>
      </c>
      <c r="I737" s="216">
        <v>44451818</v>
      </c>
      <c r="K737" s="216" t="s">
        <v>4453</v>
      </c>
      <c r="L737" s="216" t="s">
        <v>2934</v>
      </c>
      <c r="M737" s="216" t="s">
        <v>2935</v>
      </c>
      <c r="N737" s="216">
        <v>0</v>
      </c>
      <c r="Q737" s="216" t="s">
        <v>2266</v>
      </c>
    </row>
    <row r="738" spans="1:17">
      <c r="A738" s="216" t="s">
        <v>2287</v>
      </c>
      <c r="B738" s="217" t="s">
        <v>2938</v>
      </c>
      <c r="C738" s="217" t="s">
        <v>2287</v>
      </c>
      <c r="D738" s="218">
        <v>45859</v>
      </c>
      <c r="E738" s="216">
        <v>30</v>
      </c>
      <c r="F738" s="216" t="s">
        <v>815</v>
      </c>
      <c r="G738" s="216">
        <v>37972933</v>
      </c>
      <c r="H738" s="216">
        <v>41131308</v>
      </c>
      <c r="I738" s="216">
        <v>5007236</v>
      </c>
      <c r="K738" s="216" t="s">
        <v>4454</v>
      </c>
      <c r="L738" s="216" t="s">
        <v>2934</v>
      </c>
      <c r="M738" s="216" t="s">
        <v>2937</v>
      </c>
      <c r="N738" s="216">
        <v>1</v>
      </c>
      <c r="Q738" s="216" t="s">
        <v>2287</v>
      </c>
    </row>
    <row r="739" spans="1:17">
      <c r="A739" s="216" t="s">
        <v>2192</v>
      </c>
      <c r="B739" s="217" t="s">
        <v>2938</v>
      </c>
      <c r="C739" s="217" t="s">
        <v>2192</v>
      </c>
      <c r="D739" s="218">
        <v>45863</v>
      </c>
      <c r="E739" s="216">
        <v>30</v>
      </c>
      <c r="F739" s="216" t="s">
        <v>767</v>
      </c>
      <c r="G739" s="216">
        <v>38842730</v>
      </c>
      <c r="K739" s="216" t="s">
        <v>4455</v>
      </c>
      <c r="L739" s="216" t="s">
        <v>2934</v>
      </c>
      <c r="M739" s="216" t="s">
        <v>2937</v>
      </c>
      <c r="N739" s="216">
        <v>1</v>
      </c>
      <c r="Q739" s="216" t="s">
        <v>2192</v>
      </c>
    </row>
    <row r="740" spans="1:17">
      <c r="A740" s="216" t="s">
        <v>2291</v>
      </c>
      <c r="B740" s="217" t="s">
        <v>2938</v>
      </c>
      <c r="C740" s="217" t="s">
        <v>2291</v>
      </c>
      <c r="D740" s="218">
        <v>45827</v>
      </c>
      <c r="E740" s="216">
        <v>30</v>
      </c>
      <c r="F740" s="216" t="s">
        <v>817</v>
      </c>
      <c r="G740" s="216">
        <v>55662966</v>
      </c>
      <c r="K740" s="216" t="s">
        <v>4456</v>
      </c>
      <c r="L740" s="216" t="s">
        <v>2947</v>
      </c>
      <c r="M740" s="216" t="s">
        <v>2937</v>
      </c>
      <c r="N740" s="216">
        <v>5</v>
      </c>
      <c r="Q740" s="216" t="s">
        <v>2291</v>
      </c>
    </row>
    <row r="741" spans="1:17">
      <c r="A741" s="216" t="s">
        <v>2347</v>
      </c>
      <c r="B741" s="217" t="s">
        <v>2938</v>
      </c>
      <c r="C741" s="217" t="s">
        <v>2347</v>
      </c>
      <c r="D741" s="218">
        <v>45863</v>
      </c>
      <c r="E741" s="216">
        <v>30</v>
      </c>
      <c r="F741" s="216" t="s">
        <v>846</v>
      </c>
      <c r="G741" s="216">
        <v>41952060</v>
      </c>
      <c r="H741" s="216">
        <v>41952060</v>
      </c>
      <c r="K741" s="216" t="s">
        <v>4457</v>
      </c>
      <c r="L741" s="216" t="s">
        <v>2934</v>
      </c>
      <c r="M741" s="216" t="s">
        <v>2935</v>
      </c>
      <c r="N741" s="216">
        <v>0</v>
      </c>
      <c r="Q741" s="216" t="s">
        <v>2347</v>
      </c>
    </row>
    <row r="742" spans="1:17">
      <c r="A742" s="216" t="s">
        <v>2244</v>
      </c>
      <c r="B742" s="217" t="s">
        <v>2938</v>
      </c>
      <c r="C742" s="217" t="s">
        <v>2244</v>
      </c>
      <c r="D742" s="218">
        <v>45863</v>
      </c>
      <c r="E742" s="216">
        <v>30</v>
      </c>
      <c r="F742" s="216" t="s">
        <v>793</v>
      </c>
      <c r="G742" s="216">
        <v>46671407</v>
      </c>
      <c r="H742" s="216">
        <v>50618353</v>
      </c>
      <c r="I742" s="216">
        <v>53948961</v>
      </c>
      <c r="K742" s="216" t="s">
        <v>4458</v>
      </c>
      <c r="L742" s="216" t="s">
        <v>2934</v>
      </c>
      <c r="M742" s="216" t="s">
        <v>2935</v>
      </c>
      <c r="N742" s="216">
        <v>0</v>
      </c>
      <c r="Q742" s="216" t="s">
        <v>2244</v>
      </c>
    </row>
    <row r="743" spans="1:17">
      <c r="A743" s="216" t="s">
        <v>2222</v>
      </c>
      <c r="B743" s="217" t="s">
        <v>2938</v>
      </c>
      <c r="C743" s="217" t="s">
        <v>2222</v>
      </c>
      <c r="D743" s="218">
        <v>45827</v>
      </c>
      <c r="E743" s="216">
        <v>30</v>
      </c>
      <c r="F743" s="216" t="s">
        <v>782</v>
      </c>
      <c r="G743" s="216" t="s">
        <v>4459</v>
      </c>
      <c r="K743" s="216" t="s">
        <v>4460</v>
      </c>
      <c r="L743" s="216" t="s">
        <v>2947</v>
      </c>
      <c r="M743" s="216" t="s">
        <v>2937</v>
      </c>
      <c r="N743" s="216">
        <v>5</v>
      </c>
      <c r="Q743" s="216" t="s">
        <v>2222</v>
      </c>
    </row>
    <row r="744" spans="1:17">
      <c r="A744" s="216" t="s">
        <v>2214</v>
      </c>
      <c r="B744" s="217" t="s">
        <v>2938</v>
      </c>
      <c r="C744" s="217" t="s">
        <v>2214</v>
      </c>
      <c r="D744" s="218">
        <v>45863</v>
      </c>
      <c r="E744" s="216">
        <v>30</v>
      </c>
      <c r="F744" s="216" t="s">
        <v>778</v>
      </c>
      <c r="G744" s="216">
        <v>54871904</v>
      </c>
      <c r="K744" s="216" t="s">
        <v>4461</v>
      </c>
      <c r="L744" s="216" t="s">
        <v>2934</v>
      </c>
      <c r="M744" s="216" t="s">
        <v>2935</v>
      </c>
      <c r="N744" s="216">
        <v>0</v>
      </c>
      <c r="Q744" s="216" t="s">
        <v>2214</v>
      </c>
    </row>
    <row r="745" spans="1:17">
      <c r="A745" s="216" t="s">
        <v>2301</v>
      </c>
      <c r="B745" s="217" t="s">
        <v>2938</v>
      </c>
      <c r="C745" s="217" t="s">
        <v>2301</v>
      </c>
      <c r="D745" s="218">
        <v>45863</v>
      </c>
      <c r="E745" s="216">
        <v>30</v>
      </c>
      <c r="F745" s="216" t="s">
        <v>822</v>
      </c>
      <c r="G745" s="216">
        <v>31678177</v>
      </c>
      <c r="H745" s="216">
        <v>56226192</v>
      </c>
      <c r="K745" s="216" t="s">
        <v>4462</v>
      </c>
      <c r="L745" s="216" t="s">
        <v>2934</v>
      </c>
      <c r="M745" s="216" t="s">
        <v>2935</v>
      </c>
      <c r="N745" s="216">
        <v>0</v>
      </c>
      <c r="Q745" s="216" t="s">
        <v>2301</v>
      </c>
    </row>
    <row r="746" spans="1:17">
      <c r="A746" s="216" t="s">
        <v>2289</v>
      </c>
      <c r="B746" s="217" t="s">
        <v>2938</v>
      </c>
      <c r="C746" s="217" t="s">
        <v>2289</v>
      </c>
      <c r="D746" s="218">
        <v>45863</v>
      </c>
      <c r="E746" s="216">
        <v>30</v>
      </c>
      <c r="F746" s="216" t="s">
        <v>816</v>
      </c>
      <c r="G746" s="216">
        <v>32248128</v>
      </c>
      <c r="H746" s="216">
        <v>33553088</v>
      </c>
      <c r="I746" s="216">
        <v>48911908</v>
      </c>
      <c r="K746" s="216" t="s">
        <v>4463</v>
      </c>
      <c r="L746" s="216" t="s">
        <v>2934</v>
      </c>
      <c r="M746" s="216" t="s">
        <v>2935</v>
      </c>
      <c r="N746" s="216">
        <v>0</v>
      </c>
      <c r="Q746" s="216" t="s">
        <v>2289</v>
      </c>
    </row>
    <row r="747" spans="1:17">
      <c r="A747" s="216" t="s">
        <v>2307</v>
      </c>
      <c r="B747" s="217" t="s">
        <v>2938</v>
      </c>
      <c r="C747" s="217" t="s">
        <v>2307</v>
      </c>
      <c r="D747" s="218">
        <v>45863</v>
      </c>
      <c r="E747" s="216">
        <v>30</v>
      </c>
      <c r="F747" s="216" t="s">
        <v>825</v>
      </c>
      <c r="G747" s="216">
        <v>58276068</v>
      </c>
      <c r="K747" s="216" t="s">
        <v>4464</v>
      </c>
      <c r="L747" s="216" t="s">
        <v>2934</v>
      </c>
      <c r="M747" s="216" t="s">
        <v>2935</v>
      </c>
      <c r="N747" s="216">
        <v>0</v>
      </c>
      <c r="Q747" s="216" t="s">
        <v>2307</v>
      </c>
    </row>
    <row r="748" spans="1:17">
      <c r="A748" s="216" t="s">
        <v>1276</v>
      </c>
      <c r="B748" s="217" t="s">
        <v>2938</v>
      </c>
      <c r="C748" s="217" t="s">
        <v>1276</v>
      </c>
      <c r="D748" s="218">
        <v>45863</v>
      </c>
      <c r="E748" s="216">
        <v>30</v>
      </c>
      <c r="F748" s="216" t="s">
        <v>810</v>
      </c>
      <c r="G748" s="216">
        <v>57808034</v>
      </c>
      <c r="K748" s="216" t="s">
        <v>4465</v>
      </c>
      <c r="L748" s="216" t="s">
        <v>2934</v>
      </c>
      <c r="M748" s="216" t="s">
        <v>2935</v>
      </c>
      <c r="N748" s="216">
        <v>0</v>
      </c>
      <c r="Q748" s="216" t="s">
        <v>1276</v>
      </c>
    </row>
    <row r="749" spans="1:17">
      <c r="A749" s="216" t="s">
        <v>2190</v>
      </c>
      <c r="B749" s="217" t="s">
        <v>2938</v>
      </c>
      <c r="C749" s="217" t="s">
        <v>2190</v>
      </c>
      <c r="D749" s="218">
        <v>45863</v>
      </c>
      <c r="E749" s="216">
        <v>30</v>
      </c>
      <c r="F749" s="216" t="s">
        <v>766</v>
      </c>
      <c r="G749" s="216">
        <v>47654441</v>
      </c>
      <c r="H749" s="216">
        <v>42281841</v>
      </c>
      <c r="K749" s="216" t="s">
        <v>4466</v>
      </c>
      <c r="L749" s="216" t="s">
        <v>2934</v>
      </c>
      <c r="M749" s="216" t="s">
        <v>2935</v>
      </c>
      <c r="N749" s="216">
        <v>0</v>
      </c>
      <c r="Q749" s="216" t="s">
        <v>2190</v>
      </c>
    </row>
    <row r="750" spans="1:17">
      <c r="A750" s="216" t="s">
        <v>2309</v>
      </c>
      <c r="B750" s="217" t="s">
        <v>2938</v>
      </c>
      <c r="C750" s="217" t="s">
        <v>2309</v>
      </c>
      <c r="D750" s="218">
        <v>45751</v>
      </c>
      <c r="E750" s="216">
        <v>30</v>
      </c>
      <c r="F750" s="216" t="s">
        <v>826</v>
      </c>
      <c r="G750" s="216" t="s">
        <v>4467</v>
      </c>
      <c r="H750" s="216">
        <v>37982865</v>
      </c>
      <c r="I750" s="216">
        <v>37982865</v>
      </c>
      <c r="J750" s="216">
        <v>41646579</v>
      </c>
      <c r="L750" s="216" t="s">
        <v>2947</v>
      </c>
      <c r="M750" s="216" t="s">
        <v>2937</v>
      </c>
      <c r="N750" s="216">
        <v>4</v>
      </c>
      <c r="Q750" s="216" t="s">
        <v>2309</v>
      </c>
    </row>
    <row r="751" spans="1:17">
      <c r="A751" s="216" t="s">
        <v>2226</v>
      </c>
      <c r="B751" s="217" t="s">
        <v>2938</v>
      </c>
      <c r="C751" s="217" t="s">
        <v>2226</v>
      </c>
      <c r="D751" s="218">
        <v>45776</v>
      </c>
      <c r="E751" s="216">
        <v>30</v>
      </c>
      <c r="F751" s="216" t="s">
        <v>784</v>
      </c>
      <c r="G751" s="216">
        <v>33931741</v>
      </c>
      <c r="H751" s="216">
        <v>33931741</v>
      </c>
      <c r="I751" s="216">
        <v>53525513</v>
      </c>
      <c r="K751" s="216" t="s">
        <v>4468</v>
      </c>
      <c r="L751" s="216" t="s">
        <v>2947</v>
      </c>
      <c r="M751" s="216" t="s">
        <v>2937</v>
      </c>
      <c r="N751" s="216">
        <v>4</v>
      </c>
      <c r="Q751" s="216" t="s">
        <v>2226</v>
      </c>
    </row>
    <row r="752" spans="1:17">
      <c r="A752" s="216" t="s">
        <v>2272</v>
      </c>
      <c r="B752" s="217" t="s">
        <v>2938</v>
      </c>
      <c r="C752" s="217" t="s">
        <v>2272</v>
      </c>
      <c r="D752" s="218">
        <v>45751</v>
      </c>
      <c r="E752" s="216">
        <v>30</v>
      </c>
      <c r="F752" s="216" t="s">
        <v>807</v>
      </c>
      <c r="G752" s="216" t="s">
        <v>4469</v>
      </c>
      <c r="H752" s="216">
        <v>47660561</v>
      </c>
      <c r="I752" s="216">
        <v>41514954</v>
      </c>
      <c r="K752" s="216" t="s">
        <v>4470</v>
      </c>
      <c r="L752" s="216" t="s">
        <v>2947</v>
      </c>
      <c r="M752" s="216" t="s">
        <v>2937</v>
      </c>
      <c r="N752" s="216">
        <v>3</v>
      </c>
      <c r="Q752" s="216" t="s">
        <v>2272</v>
      </c>
    </row>
    <row r="753" spans="1:17">
      <c r="A753" s="216" t="s">
        <v>2194</v>
      </c>
      <c r="B753" s="217" t="s">
        <v>2938</v>
      </c>
      <c r="C753" s="217" t="s">
        <v>2194</v>
      </c>
      <c r="D753" s="218">
        <v>45863</v>
      </c>
      <c r="E753" s="216">
        <v>30</v>
      </c>
      <c r="F753" s="216" t="s">
        <v>768</v>
      </c>
      <c r="G753" s="216" t="s">
        <v>4471</v>
      </c>
      <c r="H753" s="216">
        <v>48694949</v>
      </c>
      <c r="K753" s="216" t="s">
        <v>4472</v>
      </c>
      <c r="L753" s="216" t="s">
        <v>2934</v>
      </c>
      <c r="M753" s="216" t="s">
        <v>2935</v>
      </c>
      <c r="N753" s="216">
        <v>0</v>
      </c>
      <c r="Q753" s="216" t="s">
        <v>2194</v>
      </c>
    </row>
    <row r="754" spans="1:17">
      <c r="A754" s="216" t="s">
        <v>2208</v>
      </c>
      <c r="B754" s="217" t="s">
        <v>2938</v>
      </c>
      <c r="C754" s="217" t="s">
        <v>2208</v>
      </c>
      <c r="D754" s="218">
        <v>45863</v>
      </c>
      <c r="E754" s="216">
        <v>30</v>
      </c>
      <c r="F754" s="216" t="s">
        <v>775</v>
      </c>
      <c r="G754" s="216">
        <v>30508344</v>
      </c>
      <c r="I754" s="216">
        <v>25098443</v>
      </c>
      <c r="K754" s="216" t="s">
        <v>4473</v>
      </c>
      <c r="L754" s="216" t="s">
        <v>2934</v>
      </c>
      <c r="M754" s="216" t="s">
        <v>2935</v>
      </c>
      <c r="N754" s="216">
        <v>0</v>
      </c>
      <c r="Q754" s="216" t="s">
        <v>2208</v>
      </c>
    </row>
    <row r="755" spans="1:17">
      <c r="A755" s="216" t="s">
        <v>2316</v>
      </c>
      <c r="B755" s="217" t="s">
        <v>2938</v>
      </c>
      <c r="C755" s="217" t="s">
        <v>2316</v>
      </c>
      <c r="D755" s="218">
        <v>45863</v>
      </c>
      <c r="E755" s="216">
        <v>30</v>
      </c>
      <c r="F755" s="216" t="s">
        <v>830</v>
      </c>
      <c r="G755" s="216">
        <v>46993122</v>
      </c>
      <c r="H755" s="216">
        <v>58675594</v>
      </c>
      <c r="K755" s="216" t="s">
        <v>4474</v>
      </c>
      <c r="L755" s="216" t="s">
        <v>2934</v>
      </c>
      <c r="M755" s="216" t="s">
        <v>2935</v>
      </c>
      <c r="N755" s="216">
        <v>0</v>
      </c>
      <c r="Q755" s="216" t="s">
        <v>2316</v>
      </c>
    </row>
    <row r="756" spans="1:17">
      <c r="A756" s="216" t="s">
        <v>2260</v>
      </c>
      <c r="B756" s="217" t="s">
        <v>2938</v>
      </c>
      <c r="C756" s="217" t="s">
        <v>2260</v>
      </c>
      <c r="D756" s="218">
        <v>45863</v>
      </c>
      <c r="E756" s="216">
        <v>30</v>
      </c>
      <c r="F756" s="216" t="s">
        <v>801</v>
      </c>
      <c r="G756" s="216">
        <v>54834045</v>
      </c>
      <c r="H756" s="216">
        <v>50370080</v>
      </c>
      <c r="K756" s="216" t="s">
        <v>4475</v>
      </c>
      <c r="L756" s="216" t="s">
        <v>2934</v>
      </c>
      <c r="M756" s="216" t="s">
        <v>2935</v>
      </c>
      <c r="N756" s="216">
        <v>0</v>
      </c>
      <c r="Q756" s="216" t="s">
        <v>2260</v>
      </c>
    </row>
    <row r="757" spans="1:17">
      <c r="A757" s="216" t="s">
        <v>4476</v>
      </c>
      <c r="B757" s="217" t="s">
        <v>2938</v>
      </c>
      <c r="C757" s="217" t="s">
        <v>4476</v>
      </c>
      <c r="D757" s="218">
        <v>45863</v>
      </c>
      <c r="E757" s="216">
        <v>30</v>
      </c>
      <c r="F757" s="216" t="s">
        <v>201</v>
      </c>
      <c r="G757" s="216" t="s">
        <v>4477</v>
      </c>
      <c r="H757" s="216">
        <v>42259743</v>
      </c>
      <c r="K757" s="216" t="s">
        <v>4478</v>
      </c>
      <c r="L757" s="216" t="s">
        <v>2934</v>
      </c>
      <c r="M757" s="216" t="s">
        <v>2935</v>
      </c>
      <c r="N757" s="216">
        <v>0</v>
      </c>
      <c r="Q757" s="216" t="s">
        <v>4476</v>
      </c>
    </row>
    <row r="758" spans="1:17">
      <c r="A758" s="216" t="s">
        <v>2210</v>
      </c>
      <c r="B758" s="217" t="s">
        <v>2938</v>
      </c>
      <c r="C758" s="217" t="s">
        <v>2210</v>
      </c>
      <c r="D758" s="218">
        <v>45863</v>
      </c>
      <c r="E758" s="216">
        <v>30</v>
      </c>
      <c r="F758" s="216" t="s">
        <v>776</v>
      </c>
      <c r="G758" s="216">
        <v>55116152</v>
      </c>
      <c r="K758" s="216" t="s">
        <v>4479</v>
      </c>
      <c r="L758" s="216" t="s">
        <v>2934</v>
      </c>
      <c r="M758" s="216" t="s">
        <v>2935</v>
      </c>
      <c r="N758" s="216">
        <v>0</v>
      </c>
      <c r="Q758" s="216" t="s">
        <v>2210</v>
      </c>
    </row>
    <row r="759" spans="1:17">
      <c r="A759" s="216" t="s">
        <v>2274</v>
      </c>
      <c r="B759" s="217" t="s">
        <v>2938</v>
      </c>
      <c r="C759" s="217" t="s">
        <v>2274</v>
      </c>
      <c r="D759" s="218">
        <v>45856</v>
      </c>
      <c r="E759" s="216">
        <v>30</v>
      </c>
      <c r="F759" s="216" t="s">
        <v>808</v>
      </c>
      <c r="G759" s="216">
        <v>58802903</v>
      </c>
      <c r="K759" s="216" t="s">
        <v>4480</v>
      </c>
      <c r="L759" s="216" t="s">
        <v>2934</v>
      </c>
      <c r="M759" s="216" t="s">
        <v>2937</v>
      </c>
      <c r="N759" s="216">
        <v>1</v>
      </c>
      <c r="Q759" s="216" t="s">
        <v>2274</v>
      </c>
    </row>
    <row r="760" spans="1:17">
      <c r="A760" s="216" t="s">
        <v>4481</v>
      </c>
      <c r="B760" s="217" t="s">
        <v>2938</v>
      </c>
      <c r="C760" s="217" t="s">
        <v>4481</v>
      </c>
      <c r="D760" s="218">
        <v>45863</v>
      </c>
      <c r="E760" s="216">
        <v>30</v>
      </c>
      <c r="F760" s="216" t="s">
        <v>293</v>
      </c>
      <c r="G760" s="216">
        <v>50197429</v>
      </c>
      <c r="K760" s="216" t="s">
        <v>4482</v>
      </c>
      <c r="L760" s="216" t="s">
        <v>2934</v>
      </c>
      <c r="M760" s="216" t="s">
        <v>2935</v>
      </c>
      <c r="N760" s="216">
        <v>0</v>
      </c>
      <c r="Q760" s="216" t="s">
        <v>4481</v>
      </c>
    </row>
    <row r="761" spans="1:17">
      <c r="A761" s="216" t="s">
        <v>2206</v>
      </c>
      <c r="B761" s="217" t="s">
        <v>2938</v>
      </c>
      <c r="C761" s="217" t="s">
        <v>2206</v>
      </c>
      <c r="D761" s="218">
        <v>45863</v>
      </c>
      <c r="E761" s="216">
        <v>30</v>
      </c>
      <c r="F761" s="216" t="s">
        <v>774</v>
      </c>
      <c r="G761" s="216">
        <v>51317169</v>
      </c>
      <c r="K761" s="216" t="s">
        <v>4483</v>
      </c>
      <c r="L761" s="216" t="s">
        <v>2934</v>
      </c>
      <c r="M761" s="216" t="s">
        <v>2935</v>
      </c>
      <c r="N761" s="216">
        <v>0</v>
      </c>
      <c r="Q761" s="216" t="s">
        <v>2206</v>
      </c>
    </row>
    <row r="762" spans="1:17">
      <c r="A762" s="216" t="s">
        <v>2303</v>
      </c>
      <c r="B762" s="217" t="s">
        <v>2938</v>
      </c>
      <c r="C762" s="217" t="s">
        <v>2303</v>
      </c>
      <c r="D762" s="218">
        <v>45863</v>
      </c>
      <c r="E762" s="216">
        <v>30</v>
      </c>
      <c r="F762" s="216" t="s">
        <v>823</v>
      </c>
      <c r="G762" s="216">
        <v>42914567</v>
      </c>
      <c r="L762" s="216" t="s">
        <v>2934</v>
      </c>
      <c r="M762" s="216" t="s">
        <v>2935</v>
      </c>
      <c r="N762" s="216">
        <v>0</v>
      </c>
      <c r="Q762" s="216" t="s">
        <v>2303</v>
      </c>
    </row>
    <row r="763" spans="1:17">
      <c r="A763" s="216" t="s">
        <v>2320</v>
      </c>
      <c r="B763" s="217" t="s">
        <v>2938</v>
      </c>
      <c r="C763" s="217" t="s">
        <v>2320</v>
      </c>
      <c r="D763" s="218">
        <v>45863</v>
      </c>
      <c r="E763" s="216">
        <v>30</v>
      </c>
      <c r="F763" s="216" t="s">
        <v>832</v>
      </c>
      <c r="G763" s="216" t="s">
        <v>4484</v>
      </c>
      <c r="H763" s="216">
        <v>55128661</v>
      </c>
      <c r="I763" s="216">
        <v>56317437</v>
      </c>
      <c r="J763" s="216">
        <v>42392502</v>
      </c>
      <c r="K763" s="216" t="s">
        <v>4485</v>
      </c>
      <c r="L763" s="216" t="s">
        <v>2934</v>
      </c>
      <c r="M763" s="216" t="s">
        <v>2935</v>
      </c>
      <c r="N763" s="216">
        <v>0</v>
      </c>
      <c r="Q763" s="216" t="s">
        <v>2320</v>
      </c>
    </row>
    <row r="764" spans="1:17">
      <c r="A764" s="216" t="s">
        <v>2318</v>
      </c>
      <c r="B764" s="217" t="s">
        <v>2938</v>
      </c>
      <c r="C764" s="217" t="s">
        <v>2318</v>
      </c>
      <c r="D764" s="218">
        <v>45863</v>
      </c>
      <c r="E764" s="216">
        <v>30</v>
      </c>
      <c r="F764" s="216" t="s">
        <v>831</v>
      </c>
      <c r="G764" s="216">
        <v>55505099</v>
      </c>
      <c r="K764" s="216" t="s">
        <v>4486</v>
      </c>
      <c r="L764" s="216" t="s">
        <v>2934</v>
      </c>
      <c r="M764" s="216" t="s">
        <v>2935</v>
      </c>
      <c r="N764" s="216">
        <v>0</v>
      </c>
      <c r="Q764" s="216" t="s">
        <v>2318</v>
      </c>
    </row>
    <row r="765" spans="1:17">
      <c r="A765" s="216" t="s">
        <v>4487</v>
      </c>
      <c r="B765" s="217" t="s">
        <v>2938</v>
      </c>
      <c r="C765" s="217" t="s">
        <v>2311</v>
      </c>
      <c r="D765" s="218">
        <v>45863</v>
      </c>
      <c r="E765" s="216">
        <v>30</v>
      </c>
      <c r="F765" s="216" t="s">
        <v>827</v>
      </c>
      <c r="G765" s="216">
        <v>32186619</v>
      </c>
      <c r="H765" s="216">
        <v>22340747</v>
      </c>
      <c r="I765" s="216">
        <v>59453252</v>
      </c>
      <c r="K765" s="216" t="s">
        <v>4488</v>
      </c>
      <c r="L765" s="216" t="s">
        <v>2934</v>
      </c>
      <c r="M765" s="216" t="s">
        <v>2935</v>
      </c>
      <c r="N765" s="216">
        <v>0</v>
      </c>
      <c r="Q765" s="216" t="s">
        <v>2311</v>
      </c>
    </row>
    <row r="766" spans="1:17">
      <c r="A766" s="216" t="s">
        <v>2281</v>
      </c>
      <c r="B766" s="217" t="s">
        <v>2938</v>
      </c>
      <c r="C766" s="217" t="s">
        <v>2281</v>
      </c>
      <c r="D766" s="218">
        <v>45863</v>
      </c>
      <c r="E766" s="216">
        <v>30</v>
      </c>
      <c r="F766" s="216" t="s">
        <v>812</v>
      </c>
      <c r="G766" s="216">
        <v>30028988</v>
      </c>
      <c r="H766" s="216">
        <v>31346485</v>
      </c>
      <c r="I766" s="216">
        <v>32718693</v>
      </c>
      <c r="K766" s="216" t="s">
        <v>4489</v>
      </c>
      <c r="L766" s="216" t="s">
        <v>2934</v>
      </c>
      <c r="M766" s="216" t="s">
        <v>2935</v>
      </c>
      <c r="N766" s="216">
        <v>0</v>
      </c>
      <c r="Q766" s="216" t="s">
        <v>2281</v>
      </c>
    </row>
    <row r="767" spans="1:17">
      <c r="A767" s="216" t="s">
        <v>2295</v>
      </c>
      <c r="B767" s="217" t="s">
        <v>2938</v>
      </c>
      <c r="C767" s="217" t="s">
        <v>2295</v>
      </c>
      <c r="D767" s="218">
        <v>45856</v>
      </c>
      <c r="E767" s="216">
        <v>30</v>
      </c>
      <c r="F767" s="216" t="s">
        <v>819</v>
      </c>
      <c r="G767" s="216">
        <v>58554284</v>
      </c>
      <c r="H767" s="216">
        <v>58373859</v>
      </c>
      <c r="I767" s="216">
        <v>47707087</v>
      </c>
      <c r="K767" s="216" t="s">
        <v>4490</v>
      </c>
      <c r="L767" s="216" t="s">
        <v>2934</v>
      </c>
      <c r="M767" s="216" t="s">
        <v>2937</v>
      </c>
      <c r="N767" s="216">
        <v>1</v>
      </c>
      <c r="Q767" s="216" t="s">
        <v>2295</v>
      </c>
    </row>
    <row r="768" spans="1:17">
      <c r="A768" s="216" t="s">
        <v>2314</v>
      </c>
      <c r="B768" s="217" t="s">
        <v>2938</v>
      </c>
      <c r="C768" s="217" t="s">
        <v>2314</v>
      </c>
      <c r="D768" s="218">
        <v>45863</v>
      </c>
      <c r="E768" s="216">
        <v>30</v>
      </c>
      <c r="F768" s="216" t="s">
        <v>829</v>
      </c>
      <c r="G768" s="216">
        <v>47565842</v>
      </c>
      <c r="L768" s="216" t="s">
        <v>2934</v>
      </c>
      <c r="M768" s="216" t="s">
        <v>2935</v>
      </c>
      <c r="N768" s="216">
        <v>0</v>
      </c>
      <c r="Q768" s="216" t="s">
        <v>2314</v>
      </c>
    </row>
    <row r="769" spans="1:17">
      <c r="A769" s="216" t="s">
        <v>2297</v>
      </c>
      <c r="B769" s="217" t="s">
        <v>2938</v>
      </c>
      <c r="C769" s="217" t="s">
        <v>2297</v>
      </c>
      <c r="D769" s="218"/>
      <c r="F769" s="216" t="s">
        <v>820</v>
      </c>
      <c r="G769" s="216">
        <v>57007008</v>
      </c>
      <c r="H769" s="216">
        <v>57841767</v>
      </c>
      <c r="K769" s="216" t="s">
        <v>4491</v>
      </c>
      <c r="L769" s="216" t="s">
        <v>2934</v>
      </c>
      <c r="N769" s="216">
        <v>0</v>
      </c>
      <c r="Q769" s="216" t="s">
        <v>2297</v>
      </c>
    </row>
    <row r="770" spans="1:17">
      <c r="A770" s="216" t="s">
        <v>2349</v>
      </c>
      <c r="B770" s="217" t="s">
        <v>2938</v>
      </c>
      <c r="C770" s="217" t="s">
        <v>2349</v>
      </c>
      <c r="D770" s="218">
        <v>45863</v>
      </c>
      <c r="E770" s="216">
        <v>30</v>
      </c>
      <c r="F770" s="216" t="s">
        <v>847</v>
      </c>
      <c r="G770" s="216">
        <v>36672573</v>
      </c>
      <c r="K770" s="216" t="s">
        <v>4492</v>
      </c>
      <c r="L770" s="216" t="s">
        <v>2934</v>
      </c>
      <c r="M770" s="216" t="s">
        <v>2935</v>
      </c>
      <c r="N770" s="216">
        <v>0</v>
      </c>
      <c r="Q770" s="216" t="s">
        <v>2349</v>
      </c>
    </row>
    <row r="771" spans="1:17">
      <c r="A771" s="216" t="s">
        <v>2345</v>
      </c>
      <c r="B771" s="217" t="s">
        <v>2938</v>
      </c>
      <c r="C771" s="217" t="s">
        <v>2345</v>
      </c>
      <c r="D771" s="218">
        <v>45853</v>
      </c>
      <c r="E771" s="216">
        <v>30</v>
      </c>
      <c r="F771" s="216" t="s">
        <v>845</v>
      </c>
      <c r="G771" s="216">
        <v>33132635</v>
      </c>
      <c r="H771" s="216">
        <v>33429198</v>
      </c>
      <c r="K771" s="216" t="s">
        <v>4493</v>
      </c>
      <c r="L771" s="216" t="s">
        <v>2934</v>
      </c>
      <c r="M771" s="216" t="s">
        <v>2937</v>
      </c>
      <c r="N771" s="216">
        <v>1</v>
      </c>
      <c r="Q771" s="216" t="s">
        <v>2345</v>
      </c>
    </row>
    <row r="772" spans="1:17">
      <c r="A772" s="216" t="s">
        <v>2353</v>
      </c>
      <c r="B772" s="217" t="s">
        <v>2938</v>
      </c>
      <c r="C772" s="217" t="s">
        <v>2353</v>
      </c>
      <c r="D772" s="218">
        <v>45863</v>
      </c>
      <c r="E772" s="216">
        <v>30</v>
      </c>
      <c r="F772" s="216" t="s">
        <v>849</v>
      </c>
      <c r="G772" s="216">
        <v>57861202</v>
      </c>
      <c r="H772" s="216">
        <v>24456805</v>
      </c>
      <c r="I772" s="216">
        <v>47052483</v>
      </c>
      <c r="K772" s="216" t="s">
        <v>4494</v>
      </c>
      <c r="L772" s="216" t="s">
        <v>2934</v>
      </c>
      <c r="M772" s="216" t="s">
        <v>2935</v>
      </c>
      <c r="N772" s="216">
        <v>0</v>
      </c>
      <c r="Q772" s="216" t="s">
        <v>2353</v>
      </c>
    </row>
    <row r="773" spans="1:17">
      <c r="A773" s="216" t="s">
        <v>2339</v>
      </c>
      <c r="B773" s="217" t="s">
        <v>2938</v>
      </c>
      <c r="C773" s="217" t="s">
        <v>2339</v>
      </c>
      <c r="D773" s="218">
        <v>45863</v>
      </c>
      <c r="E773" s="216">
        <v>30</v>
      </c>
      <c r="F773" s="216" t="s">
        <v>842</v>
      </c>
      <c r="G773" s="216">
        <v>56261615</v>
      </c>
      <c r="K773" s="216" t="s">
        <v>4495</v>
      </c>
      <c r="L773" s="216" t="s">
        <v>2934</v>
      </c>
      <c r="M773" s="216" t="s">
        <v>2935</v>
      </c>
      <c r="N773" s="216">
        <v>0</v>
      </c>
      <c r="Q773" s="216" t="s">
        <v>2339</v>
      </c>
    </row>
    <row r="774" spans="1:17">
      <c r="A774" s="216" t="s">
        <v>4496</v>
      </c>
      <c r="B774" s="217" t="s">
        <v>2938</v>
      </c>
      <c r="C774" s="217" t="s">
        <v>4496</v>
      </c>
      <c r="D774" s="218">
        <v>45856</v>
      </c>
      <c r="E774" s="216">
        <v>19</v>
      </c>
      <c r="F774" s="216" t="s">
        <v>4497</v>
      </c>
      <c r="G774" s="216">
        <v>33937653</v>
      </c>
      <c r="L774" s="216" t="s">
        <v>2934</v>
      </c>
      <c r="M774" s="216" t="s">
        <v>2937</v>
      </c>
      <c r="N774" s="216">
        <v>1</v>
      </c>
      <c r="Q774" s="216" t="s">
        <v>4496</v>
      </c>
    </row>
    <row r="775" spans="1:17">
      <c r="A775" s="216" t="s">
        <v>4498</v>
      </c>
      <c r="B775" s="217" t="s">
        <v>2938</v>
      </c>
      <c r="C775" s="217" t="s">
        <v>4498</v>
      </c>
      <c r="D775" s="218">
        <v>45880</v>
      </c>
      <c r="E775" s="216">
        <v>16</v>
      </c>
      <c r="F775" s="216" t="s">
        <v>4499</v>
      </c>
      <c r="G775" s="216">
        <v>31065763</v>
      </c>
      <c r="L775" s="216" t="s">
        <v>2934</v>
      </c>
      <c r="M775" s="216" t="s">
        <v>2935</v>
      </c>
      <c r="N775" s="216">
        <v>0</v>
      </c>
      <c r="Q775" s="216" t="s">
        <v>4498</v>
      </c>
    </row>
    <row r="776" spans="1:17">
      <c r="A776" s="216" t="s">
        <v>2323</v>
      </c>
      <c r="B776" s="217" t="s">
        <v>2938</v>
      </c>
      <c r="C776" s="217" t="s">
        <v>2323</v>
      </c>
      <c r="D776" s="218">
        <v>45863</v>
      </c>
      <c r="E776" s="216">
        <v>30</v>
      </c>
      <c r="F776" s="216" t="s">
        <v>834</v>
      </c>
      <c r="G776" s="216">
        <v>37553134</v>
      </c>
      <c r="H776" s="216">
        <v>51220680</v>
      </c>
      <c r="I776" s="216">
        <v>37553134</v>
      </c>
      <c r="K776" s="216" t="s">
        <v>4500</v>
      </c>
      <c r="L776" s="216" t="s">
        <v>2934</v>
      </c>
      <c r="M776" s="216" t="s">
        <v>2935</v>
      </c>
      <c r="N776" s="216">
        <v>0</v>
      </c>
      <c r="Q776" s="216" t="s">
        <v>2323</v>
      </c>
    </row>
    <row r="777" spans="1:17">
      <c r="A777" s="216" t="s">
        <v>4501</v>
      </c>
      <c r="B777" s="217" t="s">
        <v>2938</v>
      </c>
      <c r="C777" s="217" t="s">
        <v>2331</v>
      </c>
      <c r="D777" s="218">
        <v>45863</v>
      </c>
      <c r="E777" s="216">
        <v>30</v>
      </c>
      <c r="F777" s="216" t="s">
        <v>838</v>
      </c>
      <c r="G777" s="216">
        <v>55596082</v>
      </c>
      <c r="K777" s="216" t="s">
        <v>4502</v>
      </c>
      <c r="L777" s="216" t="s">
        <v>2934</v>
      </c>
      <c r="M777" s="216" t="s">
        <v>2935</v>
      </c>
      <c r="N777" s="216">
        <v>0</v>
      </c>
      <c r="Q777" s="216" t="s">
        <v>2331</v>
      </c>
    </row>
    <row r="778" spans="1:17">
      <c r="A778" s="216" t="s">
        <v>4503</v>
      </c>
      <c r="B778" s="217" t="s">
        <v>2938</v>
      </c>
      <c r="C778" s="217" t="s">
        <v>2367</v>
      </c>
      <c r="D778" s="218">
        <v>45863</v>
      </c>
      <c r="E778" s="216">
        <v>30</v>
      </c>
      <c r="F778" s="216" t="s">
        <v>856</v>
      </c>
      <c r="G778" s="216">
        <v>47454566</v>
      </c>
      <c r="K778" s="216" t="s">
        <v>4504</v>
      </c>
      <c r="L778" s="216" t="s">
        <v>2934</v>
      </c>
      <c r="M778" s="216" t="s">
        <v>2935</v>
      </c>
      <c r="N778" s="216">
        <v>0</v>
      </c>
      <c r="Q778" s="216" t="s">
        <v>2367</v>
      </c>
    </row>
    <row r="779" spans="1:17">
      <c r="A779" s="216" t="s">
        <v>2176</v>
      </c>
      <c r="B779" s="217" t="s">
        <v>2938</v>
      </c>
      <c r="C779" s="217" t="s">
        <v>2176</v>
      </c>
      <c r="D779" s="218">
        <v>45853</v>
      </c>
      <c r="E779" s="216">
        <v>30</v>
      </c>
      <c r="F779" s="216" t="s">
        <v>4505</v>
      </c>
      <c r="G779" s="216">
        <v>30804309</v>
      </c>
      <c r="H779" s="216">
        <v>37273543</v>
      </c>
      <c r="K779" s="216" t="s">
        <v>4506</v>
      </c>
      <c r="L779" s="216" t="s">
        <v>2934</v>
      </c>
      <c r="M779" s="216" t="s">
        <v>2937</v>
      </c>
      <c r="N779" s="216">
        <v>1</v>
      </c>
      <c r="Q779" s="216" t="s">
        <v>2176</v>
      </c>
    </row>
    <row r="780" spans="1:17">
      <c r="A780" s="216" t="s">
        <v>4507</v>
      </c>
      <c r="B780" s="217" t="s">
        <v>2938</v>
      </c>
      <c r="C780" s="217" t="s">
        <v>4507</v>
      </c>
      <c r="D780" s="218"/>
      <c r="E780" s="216">
        <v>15</v>
      </c>
      <c r="F780" s="216" t="s">
        <v>249</v>
      </c>
      <c r="G780" s="216">
        <v>49578148</v>
      </c>
      <c r="K780" s="216" t="s">
        <v>4135</v>
      </c>
      <c r="L780" s="216" t="s">
        <v>2934</v>
      </c>
      <c r="M780" s="216" t="s">
        <v>2935</v>
      </c>
      <c r="Q780" s="216" t="s">
        <v>4507</v>
      </c>
    </row>
    <row r="781" spans="1:17">
      <c r="A781" s="216" t="s">
        <v>2361</v>
      </c>
      <c r="B781" s="217" t="s">
        <v>2938</v>
      </c>
      <c r="C781" s="217" t="s">
        <v>2361</v>
      </c>
      <c r="D781" s="218">
        <v>45805</v>
      </c>
      <c r="E781" s="216">
        <v>30</v>
      </c>
      <c r="F781" s="216" t="s">
        <v>853</v>
      </c>
      <c r="G781" s="216">
        <v>33128534</v>
      </c>
      <c r="K781" s="216" t="s">
        <v>4508</v>
      </c>
      <c r="L781" s="216" t="s">
        <v>2934</v>
      </c>
      <c r="M781" s="216" t="s">
        <v>2937</v>
      </c>
      <c r="N781" s="216">
        <v>2</v>
      </c>
      <c r="Q781" s="216" t="s">
        <v>2361</v>
      </c>
    </row>
    <row r="782" spans="1:17">
      <c r="A782" s="216" t="s">
        <v>2369</v>
      </c>
      <c r="B782" s="217" t="s">
        <v>2938</v>
      </c>
      <c r="C782" s="217" t="s">
        <v>2369</v>
      </c>
      <c r="D782" s="218">
        <v>45835</v>
      </c>
      <c r="E782" s="216">
        <v>30</v>
      </c>
      <c r="F782" s="216" t="s">
        <v>857</v>
      </c>
      <c r="G782" s="216">
        <v>40201554</v>
      </c>
      <c r="I782" s="216">
        <v>31989535</v>
      </c>
      <c r="K782" s="216" t="s">
        <v>4509</v>
      </c>
      <c r="L782" s="216" t="s">
        <v>2934</v>
      </c>
      <c r="M782" s="216" t="s">
        <v>2937</v>
      </c>
      <c r="N782" s="216">
        <v>2</v>
      </c>
      <c r="Q782" s="216" t="s">
        <v>2369</v>
      </c>
    </row>
    <row r="783" spans="1:17">
      <c r="A783" s="216" t="s">
        <v>2351</v>
      </c>
      <c r="B783" s="217" t="s">
        <v>2938</v>
      </c>
      <c r="C783" s="217" t="s">
        <v>2351</v>
      </c>
      <c r="D783" s="218">
        <v>45859</v>
      </c>
      <c r="E783" s="216">
        <v>15</v>
      </c>
      <c r="F783" s="216" t="s">
        <v>848</v>
      </c>
      <c r="G783" s="216">
        <v>57385588</v>
      </c>
      <c r="K783" s="216" t="s">
        <v>4510</v>
      </c>
      <c r="L783" s="216" t="s">
        <v>2934</v>
      </c>
      <c r="M783" s="216" t="s">
        <v>2937</v>
      </c>
      <c r="N783" s="216">
        <v>1</v>
      </c>
      <c r="Q783" s="216" t="s">
        <v>2351</v>
      </c>
    </row>
    <row r="784" spans="1:17">
      <c r="A784" s="216" t="s">
        <v>2371</v>
      </c>
      <c r="B784" s="217" t="s">
        <v>2938</v>
      </c>
      <c r="C784" s="217" t="s">
        <v>2371</v>
      </c>
      <c r="D784" s="218">
        <v>45848</v>
      </c>
      <c r="E784" s="216">
        <v>15</v>
      </c>
      <c r="F784" s="216" t="s">
        <v>858</v>
      </c>
      <c r="G784" s="216">
        <v>52038853</v>
      </c>
      <c r="H784" s="216">
        <v>30281838</v>
      </c>
      <c r="K784" s="216" t="s">
        <v>4511</v>
      </c>
      <c r="L784" s="216" t="s">
        <v>2934</v>
      </c>
      <c r="M784" s="216" t="s">
        <v>3493</v>
      </c>
      <c r="N784" s="216">
        <v>1</v>
      </c>
      <c r="Q784" s="216" t="s">
        <v>2371</v>
      </c>
    </row>
    <row r="785" spans="1:17">
      <c r="A785" s="216" t="s">
        <v>2325</v>
      </c>
      <c r="B785" s="217" t="s">
        <v>2938</v>
      </c>
      <c r="C785" s="217" t="s">
        <v>2325</v>
      </c>
      <c r="D785" s="218">
        <v>45879</v>
      </c>
      <c r="E785" s="216">
        <v>15</v>
      </c>
      <c r="F785" s="216" t="s">
        <v>835</v>
      </c>
      <c r="G785" s="216">
        <v>41658846</v>
      </c>
      <c r="H785" s="216">
        <v>59744573</v>
      </c>
      <c r="K785" s="216" t="s">
        <v>4512</v>
      </c>
      <c r="L785" s="216" t="s">
        <v>2934</v>
      </c>
      <c r="M785" s="216" t="s">
        <v>2935</v>
      </c>
      <c r="N785" s="216">
        <v>1</v>
      </c>
      <c r="Q785" s="216" t="s">
        <v>2325</v>
      </c>
    </row>
    <row r="786" spans="1:17">
      <c r="A786" s="216" t="s">
        <v>2333</v>
      </c>
      <c r="C786" s="217" t="s">
        <v>2333</v>
      </c>
      <c r="D786" s="218">
        <v>45879</v>
      </c>
      <c r="E786" s="216">
        <v>15</v>
      </c>
      <c r="F786" s="216" t="s">
        <v>839</v>
      </c>
      <c r="G786" s="216" t="s">
        <v>4513</v>
      </c>
      <c r="K786" s="216" t="s">
        <v>4514</v>
      </c>
      <c r="L786" s="216" t="s">
        <v>2934</v>
      </c>
      <c r="M786" s="216" t="s">
        <v>2935</v>
      </c>
      <c r="N786" s="216">
        <v>0</v>
      </c>
      <c r="Q786" s="216" t="s">
        <v>2333</v>
      </c>
    </row>
    <row r="787" spans="1:17">
      <c r="A787" s="216" t="s">
        <v>2375</v>
      </c>
      <c r="C787" s="217" t="s">
        <v>2375</v>
      </c>
      <c r="D787" s="218">
        <v>45856</v>
      </c>
      <c r="E787" s="216">
        <v>15</v>
      </c>
      <c r="F787" s="216" t="s">
        <v>860</v>
      </c>
      <c r="G787" s="216">
        <v>41259015</v>
      </c>
      <c r="K787" s="216" t="s">
        <v>4515</v>
      </c>
      <c r="L787" s="216" t="s">
        <v>3090</v>
      </c>
      <c r="M787" s="216" t="s">
        <v>3091</v>
      </c>
      <c r="N787" s="216">
        <v>2</v>
      </c>
      <c r="Q787" s="216" t="s">
        <v>2375</v>
      </c>
    </row>
    <row r="788" spans="1:17">
      <c r="A788" s="216" t="s">
        <v>2382</v>
      </c>
      <c r="C788" s="217" t="s">
        <v>2382</v>
      </c>
      <c r="D788" s="218">
        <v>45879</v>
      </c>
      <c r="E788" s="216">
        <v>15</v>
      </c>
      <c r="F788" s="216" t="s">
        <v>864</v>
      </c>
      <c r="G788" s="216">
        <v>30896188</v>
      </c>
      <c r="H788" s="216">
        <v>39518150</v>
      </c>
      <c r="K788" s="216" t="s">
        <v>4516</v>
      </c>
      <c r="L788" s="216" t="s">
        <v>2934</v>
      </c>
      <c r="M788" s="216" t="s">
        <v>2935</v>
      </c>
      <c r="N788" s="216">
        <v>0</v>
      </c>
      <c r="Q788" s="216" t="s">
        <v>2382</v>
      </c>
    </row>
    <row r="789" spans="1:17">
      <c r="A789" s="216" t="s">
        <v>2196</v>
      </c>
      <c r="C789" s="217" t="s">
        <v>2196</v>
      </c>
      <c r="D789" s="218" t="s">
        <v>2975</v>
      </c>
      <c r="E789" s="216">
        <v>15</v>
      </c>
      <c r="F789" s="216" t="s">
        <v>769</v>
      </c>
      <c r="G789" s="216">
        <v>54215414</v>
      </c>
      <c r="H789" s="216">
        <v>31107330</v>
      </c>
      <c r="K789" s="216" t="s">
        <v>4517</v>
      </c>
      <c r="L789" s="216" t="s">
        <v>2947</v>
      </c>
      <c r="M789" s="216" t="s">
        <v>2937</v>
      </c>
      <c r="N789" s="216">
        <v>6</v>
      </c>
      <c r="Q789" s="216" t="s">
        <v>2196</v>
      </c>
    </row>
    <row r="790" spans="1:17">
      <c r="A790" s="216" t="s">
        <v>2381</v>
      </c>
      <c r="C790" s="217" t="s">
        <v>2381</v>
      </c>
      <c r="D790" s="218">
        <v>45879</v>
      </c>
      <c r="E790" s="216">
        <v>15</v>
      </c>
      <c r="F790" s="216" t="s">
        <v>863</v>
      </c>
      <c r="G790" s="216">
        <v>48929686</v>
      </c>
      <c r="K790" s="216" t="s">
        <v>4518</v>
      </c>
      <c r="L790" s="216" t="s">
        <v>2934</v>
      </c>
      <c r="M790" s="216" t="s">
        <v>2935</v>
      </c>
      <c r="N790" s="216">
        <v>0</v>
      </c>
      <c r="Q790" s="216" t="s">
        <v>2381</v>
      </c>
    </row>
    <row r="791" spans="1:17">
      <c r="A791" s="216" t="s">
        <v>2400</v>
      </c>
      <c r="C791" s="217" t="s">
        <v>2400</v>
      </c>
      <c r="D791" s="218">
        <v>45848</v>
      </c>
      <c r="E791" s="216">
        <v>15</v>
      </c>
      <c r="F791" s="216" t="s">
        <v>873</v>
      </c>
      <c r="G791" s="216">
        <v>30235562</v>
      </c>
      <c r="K791" s="216" t="s">
        <v>4519</v>
      </c>
      <c r="L791" s="216" t="s">
        <v>2934</v>
      </c>
      <c r="M791" s="216" t="s">
        <v>2937</v>
      </c>
      <c r="N791" s="216">
        <v>1</v>
      </c>
      <c r="Q791" s="216" t="s">
        <v>2400</v>
      </c>
    </row>
    <row r="792" spans="1:17">
      <c r="A792" s="216" t="s">
        <v>2329</v>
      </c>
      <c r="C792" s="217" t="s">
        <v>2329</v>
      </c>
      <c r="D792" s="218">
        <v>45879</v>
      </c>
      <c r="E792" s="216">
        <v>15</v>
      </c>
      <c r="F792" s="216" t="s">
        <v>837</v>
      </c>
      <c r="G792" s="216">
        <v>51540502</v>
      </c>
      <c r="H792" s="216">
        <v>41930350</v>
      </c>
      <c r="I792" s="216">
        <v>42904714</v>
      </c>
      <c r="K792" s="216" t="s">
        <v>4520</v>
      </c>
      <c r="L792" s="216" t="s">
        <v>2934</v>
      </c>
      <c r="M792" s="216" t="s">
        <v>2935</v>
      </c>
      <c r="N792" s="216">
        <v>0</v>
      </c>
      <c r="Q792" s="216" t="s">
        <v>2329</v>
      </c>
    </row>
    <row r="793" spans="1:17">
      <c r="A793" s="216" t="s">
        <v>2404</v>
      </c>
      <c r="C793" s="217" t="s">
        <v>2404</v>
      </c>
      <c r="D793" s="218">
        <v>45879</v>
      </c>
      <c r="E793" s="216">
        <v>15</v>
      </c>
      <c r="F793" s="216" t="s">
        <v>875</v>
      </c>
      <c r="G793" s="216">
        <v>49498042</v>
      </c>
      <c r="H793" s="216">
        <v>59320505</v>
      </c>
      <c r="I793" s="216">
        <v>43849488</v>
      </c>
      <c r="J793" s="216">
        <v>41646579</v>
      </c>
      <c r="K793" s="216" t="s">
        <v>4521</v>
      </c>
      <c r="L793" s="216" t="s">
        <v>2934</v>
      </c>
      <c r="M793" s="216" t="s">
        <v>2935</v>
      </c>
      <c r="N793" s="216">
        <v>0</v>
      </c>
      <c r="Q793" s="216" t="s">
        <v>2404</v>
      </c>
    </row>
    <row r="794" spans="1:17">
      <c r="A794" s="216" t="s">
        <v>2388</v>
      </c>
      <c r="C794" s="217" t="s">
        <v>2388</v>
      </c>
      <c r="D794" s="218">
        <v>45859</v>
      </c>
      <c r="E794" s="216">
        <v>30</v>
      </c>
      <c r="F794" s="216" t="s">
        <v>4522</v>
      </c>
      <c r="G794" s="216">
        <v>41850554</v>
      </c>
      <c r="H794" s="216">
        <v>54523876</v>
      </c>
      <c r="K794" s="216" t="s">
        <v>4523</v>
      </c>
      <c r="L794" s="216" t="s">
        <v>2934</v>
      </c>
      <c r="M794" s="216" t="s">
        <v>2937</v>
      </c>
      <c r="N794" s="216">
        <v>1</v>
      </c>
      <c r="Q794" s="216" t="s">
        <v>2388</v>
      </c>
    </row>
    <row r="795" spans="1:17">
      <c r="A795" s="216" t="s">
        <v>2341</v>
      </c>
      <c r="C795" s="217" t="s">
        <v>2341</v>
      </c>
      <c r="D795" s="218">
        <v>45863</v>
      </c>
      <c r="E795" s="216">
        <v>30</v>
      </c>
      <c r="F795" s="216" t="s">
        <v>843</v>
      </c>
      <c r="G795" s="216">
        <v>39951660</v>
      </c>
      <c r="H795" s="216">
        <v>55762678</v>
      </c>
      <c r="I795" s="216">
        <v>35723194</v>
      </c>
      <c r="K795" s="216" t="s">
        <v>4524</v>
      </c>
      <c r="L795" s="216" t="s">
        <v>2934</v>
      </c>
      <c r="M795" s="216" t="s">
        <v>2935</v>
      </c>
      <c r="N795" s="216">
        <v>0</v>
      </c>
      <c r="Q795" s="216" t="s">
        <v>2341</v>
      </c>
    </row>
    <row r="796" spans="1:17">
      <c r="A796" s="216" t="s">
        <v>2384</v>
      </c>
      <c r="C796" s="217" t="s">
        <v>2384</v>
      </c>
      <c r="D796" s="218">
        <v>45863</v>
      </c>
      <c r="E796" s="216">
        <v>30</v>
      </c>
      <c r="F796" s="216" t="s">
        <v>865</v>
      </c>
      <c r="G796" s="216">
        <v>45210557</v>
      </c>
      <c r="H796" s="216">
        <v>66647730</v>
      </c>
      <c r="K796" s="216" t="s">
        <v>4525</v>
      </c>
      <c r="L796" s="216" t="s">
        <v>2934</v>
      </c>
      <c r="M796" s="216" t="s">
        <v>2935</v>
      </c>
      <c r="N796" s="216">
        <v>0</v>
      </c>
      <c r="Q796" s="216" t="s">
        <v>2384</v>
      </c>
    </row>
    <row r="797" spans="1:17">
      <c r="A797" s="216" t="s">
        <v>2396</v>
      </c>
      <c r="C797" s="217" t="s">
        <v>2396</v>
      </c>
      <c r="D797" s="218">
        <v>45863</v>
      </c>
      <c r="E797" s="216">
        <v>30</v>
      </c>
      <c r="F797" s="216" t="s">
        <v>871</v>
      </c>
      <c r="G797" s="216">
        <v>54127392</v>
      </c>
      <c r="K797" s="216" t="s">
        <v>4526</v>
      </c>
      <c r="L797" s="216" t="s">
        <v>2934</v>
      </c>
      <c r="M797" s="216" t="s">
        <v>2935</v>
      </c>
      <c r="N797" s="216">
        <v>0</v>
      </c>
      <c r="Q797" s="216" t="s">
        <v>2396</v>
      </c>
    </row>
    <row r="798" spans="1:17">
      <c r="A798" s="216" t="s">
        <v>2365</v>
      </c>
      <c r="C798" s="217" t="s">
        <v>2365</v>
      </c>
      <c r="D798" s="218">
        <v>45848</v>
      </c>
      <c r="E798" s="216">
        <v>30</v>
      </c>
      <c r="F798" s="216" t="s">
        <v>855</v>
      </c>
      <c r="G798" s="216">
        <v>38232221</v>
      </c>
      <c r="K798" s="216" t="s">
        <v>4527</v>
      </c>
      <c r="L798" s="216" t="s">
        <v>2934</v>
      </c>
      <c r="M798" s="216" t="s">
        <v>2937</v>
      </c>
      <c r="N798" s="216">
        <v>1</v>
      </c>
      <c r="Q798" s="216" t="s">
        <v>2365</v>
      </c>
    </row>
    <row r="799" spans="1:17">
      <c r="A799" s="216" t="s">
        <v>2179</v>
      </c>
      <c r="C799" s="217" t="s">
        <v>2179</v>
      </c>
      <c r="D799" s="218">
        <v>45741</v>
      </c>
      <c r="E799" s="216">
        <v>30</v>
      </c>
      <c r="F799" s="216" t="s">
        <v>760</v>
      </c>
      <c r="G799" s="216">
        <v>42156370</v>
      </c>
      <c r="H799" s="216">
        <v>30277636</v>
      </c>
      <c r="I799" s="216">
        <v>22882916</v>
      </c>
      <c r="J799" s="216">
        <v>32705596</v>
      </c>
      <c r="K799" s="216" t="s">
        <v>4528</v>
      </c>
      <c r="L799" s="216" t="s">
        <v>2934</v>
      </c>
      <c r="M799" s="216" t="s">
        <v>2937</v>
      </c>
      <c r="N799" s="216">
        <v>5</v>
      </c>
      <c r="Q799" s="216" t="s">
        <v>2179</v>
      </c>
    </row>
    <row r="800" spans="1:17">
      <c r="A800" s="216" t="s">
        <v>2386</v>
      </c>
      <c r="C800" s="217" t="s">
        <v>2386</v>
      </c>
      <c r="D800" s="218">
        <v>45863</v>
      </c>
      <c r="E800" s="216">
        <v>30</v>
      </c>
      <c r="F800" s="216" t="s">
        <v>866</v>
      </c>
      <c r="G800" s="216">
        <v>30540922</v>
      </c>
      <c r="H800" s="216">
        <v>59639313</v>
      </c>
      <c r="K800" s="216" t="s">
        <v>4529</v>
      </c>
      <c r="L800" s="216" t="s">
        <v>2934</v>
      </c>
      <c r="M800" s="216" t="s">
        <v>2935</v>
      </c>
      <c r="N800" s="216">
        <v>0</v>
      </c>
      <c r="Q800" s="216" t="s">
        <v>2386</v>
      </c>
    </row>
    <row r="801" spans="1:17">
      <c r="A801" s="216" t="s">
        <v>2377</v>
      </c>
      <c r="C801" s="217" t="s">
        <v>2377</v>
      </c>
      <c r="D801" s="218">
        <v>45863</v>
      </c>
      <c r="E801" s="216">
        <v>30</v>
      </c>
      <c r="F801" s="216" t="s">
        <v>861</v>
      </c>
      <c r="G801" s="216">
        <v>39902368</v>
      </c>
      <c r="K801" s="216" t="s">
        <v>4530</v>
      </c>
      <c r="L801" s="216" t="s">
        <v>2934</v>
      </c>
      <c r="M801" s="216" t="s">
        <v>2935</v>
      </c>
      <c r="N801" s="216">
        <v>0</v>
      </c>
      <c r="Q801" s="216" t="s">
        <v>2377</v>
      </c>
    </row>
    <row r="802" spans="1:17">
      <c r="A802" s="216" t="s">
        <v>2337</v>
      </c>
      <c r="C802" s="217" t="s">
        <v>2337</v>
      </c>
      <c r="D802" s="218">
        <v>45863</v>
      </c>
      <c r="E802" s="216">
        <v>30</v>
      </c>
      <c r="F802" s="216" t="s">
        <v>841</v>
      </c>
      <c r="G802" s="216">
        <v>59306699</v>
      </c>
      <c r="H802" s="216">
        <v>22158840</v>
      </c>
      <c r="I802" s="216">
        <v>51244996</v>
      </c>
      <c r="K802" s="216" t="s">
        <v>4531</v>
      </c>
      <c r="L802" s="216" t="s">
        <v>2934</v>
      </c>
      <c r="M802" s="216" t="s">
        <v>2935</v>
      </c>
      <c r="N802" s="216">
        <v>0</v>
      </c>
      <c r="Q802" s="216" t="s">
        <v>2337</v>
      </c>
    </row>
    <row r="803" spans="1:17">
      <c r="A803" s="216" t="s">
        <v>2408</v>
      </c>
      <c r="C803" s="217" t="s">
        <v>2408</v>
      </c>
      <c r="D803" s="218">
        <v>45863</v>
      </c>
      <c r="E803" s="216">
        <v>30</v>
      </c>
      <c r="F803" s="216" t="s">
        <v>877</v>
      </c>
      <c r="G803" s="216">
        <v>31342216</v>
      </c>
      <c r="K803" s="216" t="s">
        <v>4532</v>
      </c>
      <c r="L803" s="216" t="s">
        <v>2934</v>
      </c>
      <c r="M803" s="216" t="s">
        <v>2935</v>
      </c>
      <c r="N803" s="216">
        <v>0</v>
      </c>
      <c r="Q803" s="216" t="s">
        <v>2408</v>
      </c>
    </row>
    <row r="804" spans="1:17">
      <c r="A804" s="216" t="s">
        <v>2285</v>
      </c>
      <c r="C804" s="217" t="s">
        <v>2285</v>
      </c>
      <c r="D804" s="218">
        <v>45847</v>
      </c>
      <c r="E804" s="216">
        <v>30</v>
      </c>
      <c r="F804" s="216" t="s">
        <v>814</v>
      </c>
      <c r="G804" s="216">
        <v>54117363</v>
      </c>
      <c r="H804" s="216">
        <v>30407592</v>
      </c>
      <c r="K804" s="216" t="s">
        <v>4533</v>
      </c>
      <c r="L804" s="216" t="s">
        <v>2934</v>
      </c>
      <c r="M804" s="216" t="s">
        <v>2937</v>
      </c>
      <c r="N804" s="216">
        <v>1</v>
      </c>
      <c r="Q804" s="216" t="s">
        <v>2285</v>
      </c>
    </row>
    <row r="805" spans="1:17">
      <c r="A805" s="216" t="s">
        <v>2414</v>
      </c>
      <c r="C805" s="217" t="s">
        <v>2414</v>
      </c>
      <c r="D805" s="218">
        <v>45863</v>
      </c>
      <c r="E805" s="216">
        <v>30</v>
      </c>
      <c r="F805" s="216" t="s">
        <v>880</v>
      </c>
      <c r="G805" s="216">
        <v>30238881</v>
      </c>
      <c r="H805" s="216">
        <v>38875278</v>
      </c>
      <c r="K805" s="216" t="s">
        <v>4534</v>
      </c>
      <c r="L805" s="216" t="s">
        <v>2934</v>
      </c>
      <c r="M805" s="216" t="s">
        <v>2935</v>
      </c>
      <c r="N805" s="216">
        <v>0</v>
      </c>
      <c r="Q805" s="216" t="s">
        <v>2414</v>
      </c>
    </row>
    <row r="806" spans="1:17">
      <c r="A806" s="216" t="s">
        <v>4535</v>
      </c>
      <c r="C806" s="217" t="s">
        <v>4535</v>
      </c>
      <c r="D806" s="218">
        <v>45856</v>
      </c>
      <c r="E806" s="216">
        <v>30</v>
      </c>
      <c r="F806" s="216" t="s">
        <v>549</v>
      </c>
      <c r="G806" s="216">
        <v>51142323</v>
      </c>
      <c r="K806" s="216" t="s">
        <v>4536</v>
      </c>
      <c r="L806" s="216" t="s">
        <v>3090</v>
      </c>
      <c r="M806" s="216" t="s">
        <v>3091</v>
      </c>
      <c r="N806" s="216">
        <v>1</v>
      </c>
      <c r="Q806" s="216" t="s">
        <v>4535</v>
      </c>
    </row>
    <row r="807" spans="1:17">
      <c r="A807" s="216" t="s">
        <v>2420</v>
      </c>
      <c r="C807" s="217" t="s">
        <v>2420</v>
      </c>
      <c r="D807" s="218">
        <v>45863</v>
      </c>
      <c r="E807" s="216">
        <v>30</v>
      </c>
      <c r="F807" s="216" t="s">
        <v>883</v>
      </c>
      <c r="G807" s="216" t="s">
        <v>4537</v>
      </c>
      <c r="H807" s="216">
        <v>42454833</v>
      </c>
      <c r="I807" s="216">
        <v>31022625</v>
      </c>
      <c r="K807" s="216" t="s">
        <v>4538</v>
      </c>
      <c r="L807" s="216" t="s">
        <v>2934</v>
      </c>
      <c r="M807" s="216" t="s">
        <v>2935</v>
      </c>
      <c r="N807" s="216">
        <v>0</v>
      </c>
      <c r="Q807" s="216" t="s">
        <v>2420</v>
      </c>
    </row>
    <row r="808" spans="1:17">
      <c r="A808" s="216" t="s">
        <v>4539</v>
      </c>
      <c r="C808" s="217" t="s">
        <v>4539</v>
      </c>
      <c r="D808" s="218">
        <v>45723</v>
      </c>
      <c r="E808" s="216">
        <v>30</v>
      </c>
      <c r="F808" s="216" t="s">
        <v>566</v>
      </c>
      <c r="G808" s="216" t="s">
        <v>4540</v>
      </c>
      <c r="H808" s="216">
        <v>30686831</v>
      </c>
      <c r="K808" s="216" t="s">
        <v>4541</v>
      </c>
      <c r="L808" s="216" t="s">
        <v>2947</v>
      </c>
      <c r="M808" s="216" t="s">
        <v>2937</v>
      </c>
      <c r="N808" s="216">
        <v>5</v>
      </c>
      <c r="Q808" s="216" t="s">
        <v>4539</v>
      </c>
    </row>
    <row r="809" spans="1:17">
      <c r="A809" s="216" t="s">
        <v>2392</v>
      </c>
      <c r="C809" s="217" t="s">
        <v>2392</v>
      </c>
      <c r="D809" s="218">
        <v>45856</v>
      </c>
      <c r="E809" s="216">
        <v>30</v>
      </c>
      <c r="F809" s="216" t="s">
        <v>869</v>
      </c>
      <c r="G809" s="216">
        <v>58654481</v>
      </c>
      <c r="K809" s="216" t="s">
        <v>4542</v>
      </c>
      <c r="L809" s="216" t="s">
        <v>2934</v>
      </c>
      <c r="M809" s="216" t="s">
        <v>2937</v>
      </c>
      <c r="N809" s="216">
        <v>1</v>
      </c>
      <c r="Q809" s="216" t="s">
        <v>2392</v>
      </c>
    </row>
    <row r="810" spans="1:17">
      <c r="A810" s="216" t="s">
        <v>2322</v>
      </c>
      <c r="C810" s="217" t="s">
        <v>2322</v>
      </c>
      <c r="D810" s="218">
        <v>45682</v>
      </c>
      <c r="E810" s="216">
        <v>30</v>
      </c>
      <c r="F810" s="216" t="s">
        <v>833</v>
      </c>
      <c r="G810" s="216">
        <v>39235619</v>
      </c>
      <c r="K810" s="216" t="s">
        <v>4543</v>
      </c>
      <c r="L810" s="216" t="s">
        <v>2947</v>
      </c>
      <c r="M810" s="216" t="s">
        <v>2935</v>
      </c>
      <c r="N810" s="216">
        <v>0</v>
      </c>
      <c r="Q810" s="216" t="s">
        <v>2322</v>
      </c>
    </row>
    <row r="811" spans="1:17">
      <c r="A811" s="216" t="s">
        <v>2412</v>
      </c>
      <c r="C811" s="217" t="s">
        <v>2412</v>
      </c>
      <c r="D811" s="218">
        <v>45863</v>
      </c>
      <c r="E811" s="216">
        <v>30</v>
      </c>
      <c r="F811" s="216" t="s">
        <v>879</v>
      </c>
      <c r="G811" s="216">
        <v>36116447</v>
      </c>
      <c r="H811" s="216">
        <v>36116447</v>
      </c>
      <c r="K811" s="216" t="s">
        <v>4544</v>
      </c>
      <c r="L811" s="216" t="s">
        <v>2934</v>
      </c>
      <c r="M811" s="216" t="s">
        <v>2935</v>
      </c>
      <c r="N811" s="216">
        <v>0</v>
      </c>
      <c r="Q811" s="216" t="s">
        <v>2412</v>
      </c>
    </row>
    <row r="812" spans="1:17">
      <c r="A812" s="216" t="s">
        <v>4545</v>
      </c>
      <c r="C812" s="217" t="s">
        <v>4545</v>
      </c>
      <c r="D812" s="218">
        <v>45694</v>
      </c>
      <c r="E812" s="216">
        <v>30</v>
      </c>
      <c r="F812" s="216" t="s">
        <v>605</v>
      </c>
      <c r="G812" s="216">
        <v>41967088</v>
      </c>
      <c r="H812" s="216">
        <v>22939801</v>
      </c>
      <c r="I812" s="216">
        <v>55884284</v>
      </c>
      <c r="K812" s="216" t="s">
        <v>4011</v>
      </c>
      <c r="L812" s="216" t="s">
        <v>2934</v>
      </c>
      <c r="M812" s="216" t="s">
        <v>2937</v>
      </c>
      <c r="N812" s="216">
        <v>1</v>
      </c>
      <c r="Q812" s="216" t="s">
        <v>4545</v>
      </c>
    </row>
    <row r="813" spans="1:17">
      <c r="A813" s="216" t="s">
        <v>2198</v>
      </c>
      <c r="C813" s="217" t="s">
        <v>2198</v>
      </c>
      <c r="D813" s="218">
        <v>45853</v>
      </c>
      <c r="E813" s="216">
        <v>30</v>
      </c>
      <c r="F813" s="216" t="s">
        <v>770</v>
      </c>
      <c r="G813" s="216">
        <v>58910159</v>
      </c>
      <c r="K813" s="216" t="s">
        <v>4546</v>
      </c>
      <c r="L813" s="216" t="s">
        <v>2947</v>
      </c>
      <c r="M813" s="216" t="s">
        <v>2937</v>
      </c>
      <c r="N813" s="216">
        <v>6</v>
      </c>
      <c r="Q813" s="216" t="s">
        <v>2198</v>
      </c>
    </row>
    <row r="814" spans="1:17">
      <c r="A814" s="216" t="s">
        <v>2427</v>
      </c>
      <c r="C814" s="217" t="s">
        <v>2427</v>
      </c>
      <c r="D814" s="218">
        <v>45863</v>
      </c>
      <c r="E814" s="216">
        <v>30</v>
      </c>
      <c r="F814" s="216" t="s">
        <v>887</v>
      </c>
      <c r="G814" s="216">
        <v>56412134</v>
      </c>
      <c r="L814" s="216" t="s">
        <v>2934</v>
      </c>
      <c r="M814" s="216" t="s">
        <v>2935</v>
      </c>
      <c r="N814" s="216">
        <v>0</v>
      </c>
      <c r="Q814" s="216" t="s">
        <v>2427</v>
      </c>
    </row>
    <row r="815" spans="1:17">
      <c r="A815" s="216" t="s">
        <v>2379</v>
      </c>
      <c r="C815" s="217" t="s">
        <v>2379</v>
      </c>
      <c r="D815" s="218">
        <v>45863</v>
      </c>
      <c r="E815" s="216">
        <v>30</v>
      </c>
      <c r="F815" s="216" t="s">
        <v>862</v>
      </c>
      <c r="G815" s="216">
        <v>59491333</v>
      </c>
      <c r="K815" s="216" t="s">
        <v>4547</v>
      </c>
      <c r="L815" s="216" t="s">
        <v>2934</v>
      </c>
      <c r="M815" s="216" t="s">
        <v>2935</v>
      </c>
      <c r="N815" s="216">
        <v>0</v>
      </c>
      <c r="Q815" s="216" t="s">
        <v>2379</v>
      </c>
    </row>
    <row r="816" spans="1:17">
      <c r="A816" s="216" t="s">
        <v>2270</v>
      </c>
      <c r="C816" s="217" t="s">
        <v>2270</v>
      </c>
      <c r="D816" s="218">
        <v>45863</v>
      </c>
      <c r="E816" s="216">
        <v>30</v>
      </c>
      <c r="F816" s="216" t="s">
        <v>806</v>
      </c>
      <c r="G816" s="216">
        <v>56324561</v>
      </c>
      <c r="K816" s="216" t="s">
        <v>4548</v>
      </c>
      <c r="L816" s="216" t="s">
        <v>2934</v>
      </c>
      <c r="M816" s="216" t="s">
        <v>2935</v>
      </c>
      <c r="N816" s="216">
        <v>0</v>
      </c>
      <c r="Q816" s="216" t="s">
        <v>2270</v>
      </c>
    </row>
    <row r="817" spans="1:17">
      <c r="A817" s="216" t="s">
        <v>2436</v>
      </c>
      <c r="C817" s="217" t="s">
        <v>2436</v>
      </c>
      <c r="D817" s="218">
        <v>45863</v>
      </c>
      <c r="E817" s="216">
        <v>30</v>
      </c>
      <c r="F817" s="216" t="s">
        <v>892</v>
      </c>
      <c r="G817" s="216">
        <v>55791414</v>
      </c>
      <c r="K817" s="216" t="s">
        <v>4549</v>
      </c>
      <c r="L817" s="216" t="s">
        <v>2934</v>
      </c>
      <c r="M817" s="216" t="s">
        <v>2935</v>
      </c>
      <c r="N817" s="216">
        <v>0</v>
      </c>
      <c r="Q817" s="216" t="s">
        <v>2436</v>
      </c>
    </row>
    <row r="818" spans="1:17">
      <c r="A818" s="216" t="s">
        <v>2410</v>
      </c>
      <c r="C818" s="217" t="s">
        <v>2410</v>
      </c>
      <c r="D818" s="218">
        <v>45855</v>
      </c>
      <c r="E818" s="216">
        <v>15</v>
      </c>
      <c r="F818" s="216" t="s">
        <v>878</v>
      </c>
      <c r="G818" s="216">
        <v>42160952</v>
      </c>
      <c r="H818" s="216">
        <v>66462832</v>
      </c>
      <c r="I818" s="216">
        <v>54208563</v>
      </c>
      <c r="K818" s="216" t="s">
        <v>4550</v>
      </c>
      <c r="L818" s="216" t="s">
        <v>2934</v>
      </c>
      <c r="M818" s="216" t="s">
        <v>2937</v>
      </c>
      <c r="N818" s="216">
        <v>1</v>
      </c>
      <c r="Q818" s="216" t="s">
        <v>2410</v>
      </c>
    </row>
    <row r="819" spans="1:17">
      <c r="A819" s="216" t="s">
        <v>2172</v>
      </c>
      <c r="C819" s="217" t="s">
        <v>2172</v>
      </c>
      <c r="D819" s="218">
        <v>45856</v>
      </c>
      <c r="E819" s="216">
        <v>15</v>
      </c>
      <c r="F819" s="216" t="s">
        <v>756</v>
      </c>
      <c r="G819" s="216">
        <v>41388015</v>
      </c>
      <c r="K819" s="216" t="s">
        <v>4551</v>
      </c>
      <c r="L819" s="216" t="s">
        <v>2934</v>
      </c>
      <c r="M819" s="216" t="s">
        <v>3091</v>
      </c>
      <c r="N819" s="216">
        <v>1</v>
      </c>
      <c r="Q819" s="216" t="s">
        <v>2172</v>
      </c>
    </row>
    <row r="820" spans="1:17">
      <c r="A820" s="216" t="s">
        <v>2402</v>
      </c>
      <c r="C820" s="217" t="s">
        <v>2402</v>
      </c>
      <c r="D820" s="218">
        <v>45859</v>
      </c>
      <c r="E820" s="216">
        <v>15</v>
      </c>
      <c r="F820" s="216" t="s">
        <v>874</v>
      </c>
      <c r="G820" s="216">
        <v>46179165</v>
      </c>
      <c r="K820" s="216" t="s">
        <v>4552</v>
      </c>
      <c r="L820" s="216" t="s">
        <v>2934</v>
      </c>
      <c r="M820" s="216" t="s">
        <v>3091</v>
      </c>
      <c r="N820" s="216">
        <v>1</v>
      </c>
      <c r="Q820" s="216" t="s">
        <v>2402</v>
      </c>
    </row>
    <row r="821" spans="1:17">
      <c r="A821" s="216" t="s">
        <v>2445</v>
      </c>
      <c r="C821" s="217" t="s">
        <v>2445</v>
      </c>
      <c r="D821" s="218">
        <v>45852</v>
      </c>
      <c r="E821" s="216">
        <v>15</v>
      </c>
      <c r="F821" s="216" t="s">
        <v>897</v>
      </c>
      <c r="G821" s="216" t="s">
        <v>4553</v>
      </c>
      <c r="K821" s="216" t="s">
        <v>4554</v>
      </c>
      <c r="L821" s="216" t="s">
        <v>2934</v>
      </c>
      <c r="M821" s="216" t="s">
        <v>2937</v>
      </c>
      <c r="N821" s="216">
        <v>3</v>
      </c>
      <c r="Q821" s="216" t="s">
        <v>2445</v>
      </c>
    </row>
    <row r="822" spans="1:17">
      <c r="A822" s="216" t="s">
        <v>2432</v>
      </c>
      <c r="C822" s="217" t="s">
        <v>2432</v>
      </c>
      <c r="D822" s="218">
        <v>45879</v>
      </c>
      <c r="E822" s="216">
        <v>15</v>
      </c>
      <c r="F822" s="216" t="s">
        <v>890</v>
      </c>
      <c r="G822" s="216">
        <v>31719663</v>
      </c>
      <c r="H822" s="216">
        <v>30164877</v>
      </c>
      <c r="K822" s="216" t="s">
        <v>4555</v>
      </c>
      <c r="L822" s="216" t="s">
        <v>2934</v>
      </c>
      <c r="M822" s="216" t="s">
        <v>2935</v>
      </c>
      <c r="N822" s="216">
        <v>0</v>
      </c>
      <c r="Q822" s="216" t="s">
        <v>2432</v>
      </c>
    </row>
    <row r="823" spans="1:17">
      <c r="A823" s="216" t="s">
        <v>2359</v>
      </c>
      <c r="C823" s="217" t="s">
        <v>2359</v>
      </c>
      <c r="D823" s="218">
        <v>45848</v>
      </c>
      <c r="E823" s="216">
        <v>15</v>
      </c>
      <c r="F823" s="216" t="s">
        <v>852</v>
      </c>
      <c r="G823" s="216">
        <v>59458585</v>
      </c>
      <c r="H823" s="216">
        <v>59300826</v>
      </c>
      <c r="K823" s="216" t="s">
        <v>4556</v>
      </c>
      <c r="L823" s="216" t="s">
        <v>2934</v>
      </c>
      <c r="M823" s="216" t="s">
        <v>3493</v>
      </c>
      <c r="N823" s="216">
        <v>0</v>
      </c>
      <c r="Q823" s="216" t="s">
        <v>2359</v>
      </c>
    </row>
    <row r="824" spans="1:17">
      <c r="A824" s="216" t="s">
        <v>2434</v>
      </c>
      <c r="C824" s="217" t="s">
        <v>2434</v>
      </c>
      <c r="D824" s="218">
        <v>45787</v>
      </c>
      <c r="E824" s="216">
        <v>15</v>
      </c>
      <c r="F824" s="216" t="s">
        <v>891</v>
      </c>
      <c r="G824" s="216">
        <v>41441888</v>
      </c>
      <c r="H824" s="216">
        <v>22426023</v>
      </c>
      <c r="I824" s="216">
        <v>54470987</v>
      </c>
      <c r="K824" s="216" t="s">
        <v>4557</v>
      </c>
      <c r="L824" s="216" t="s">
        <v>2934</v>
      </c>
      <c r="M824" s="216" t="s">
        <v>2935</v>
      </c>
      <c r="N824" s="216">
        <v>0</v>
      </c>
      <c r="Q824" s="216" t="s">
        <v>2434</v>
      </c>
    </row>
    <row r="825" spans="1:17">
      <c r="A825" s="216" t="s">
        <v>2441</v>
      </c>
      <c r="C825" s="217" t="s">
        <v>2441</v>
      </c>
      <c r="D825" s="218">
        <v>45854</v>
      </c>
      <c r="E825" s="216">
        <v>15</v>
      </c>
      <c r="F825" s="216" t="s">
        <v>895</v>
      </c>
      <c r="G825" s="216">
        <v>55810032</v>
      </c>
      <c r="H825" s="216">
        <v>79478543</v>
      </c>
      <c r="I825" s="216">
        <v>55815062</v>
      </c>
      <c r="K825" s="216" t="s">
        <v>4558</v>
      </c>
      <c r="L825" s="216" t="s">
        <v>2934</v>
      </c>
      <c r="M825" s="216" t="s">
        <v>2937</v>
      </c>
      <c r="N825" s="216">
        <v>0</v>
      </c>
      <c r="Q825" s="216" t="s">
        <v>2441</v>
      </c>
    </row>
    <row r="826" spans="1:17">
      <c r="A826" s="216" t="s">
        <v>2422</v>
      </c>
      <c r="C826" s="217" t="s">
        <v>2422</v>
      </c>
      <c r="D826" s="218">
        <v>45855</v>
      </c>
      <c r="E826" s="216">
        <v>15</v>
      </c>
      <c r="F826" s="216" t="s">
        <v>884</v>
      </c>
      <c r="G826" s="216">
        <v>53116692</v>
      </c>
      <c r="K826" s="216" t="s">
        <v>4559</v>
      </c>
      <c r="L826" s="216" t="s">
        <v>2934</v>
      </c>
      <c r="M826" s="216" t="s">
        <v>2937</v>
      </c>
      <c r="N826" s="216">
        <v>1</v>
      </c>
      <c r="Q826" s="216" t="s">
        <v>2422</v>
      </c>
    </row>
    <row r="827" spans="1:17">
      <c r="A827" s="216" t="s">
        <v>2448</v>
      </c>
      <c r="C827" s="217" t="s">
        <v>2448</v>
      </c>
      <c r="D827" s="218">
        <v>45879</v>
      </c>
      <c r="E827" s="216">
        <v>15</v>
      </c>
      <c r="F827" s="216" t="s">
        <v>899</v>
      </c>
      <c r="G827" s="216">
        <v>30627434</v>
      </c>
      <c r="H827" s="216">
        <v>37180024</v>
      </c>
      <c r="K827" s="216" t="s">
        <v>4560</v>
      </c>
      <c r="L827" s="216" t="s">
        <v>2934</v>
      </c>
      <c r="M827" s="216" t="s">
        <v>2935</v>
      </c>
      <c r="N827" s="216">
        <v>0</v>
      </c>
      <c r="Q827" s="216" t="s">
        <v>2448</v>
      </c>
    </row>
    <row r="828" spans="1:17">
      <c r="A828" s="216" t="s">
        <v>2416</v>
      </c>
      <c r="C828" s="217" t="s">
        <v>2416</v>
      </c>
      <c r="D828" s="218">
        <v>45855</v>
      </c>
      <c r="E828" s="216">
        <v>15</v>
      </c>
      <c r="F828" s="216" t="s">
        <v>881</v>
      </c>
      <c r="G828" s="216">
        <v>49987773</v>
      </c>
      <c r="H828" s="216">
        <v>77646917</v>
      </c>
      <c r="I828" s="216">
        <v>57050229</v>
      </c>
      <c r="K828" s="216" t="s">
        <v>4561</v>
      </c>
      <c r="L828" s="216" t="s">
        <v>2934</v>
      </c>
      <c r="M828" s="216" t="s">
        <v>2937</v>
      </c>
      <c r="N828" s="216">
        <v>1</v>
      </c>
      <c r="Q828" s="216" t="s">
        <v>2416</v>
      </c>
    </row>
    <row r="829" spans="1:17">
      <c r="A829" s="216" t="s">
        <v>4562</v>
      </c>
      <c r="C829" s="217" t="s">
        <v>4562</v>
      </c>
      <c r="D829" s="218">
        <v>45840</v>
      </c>
      <c r="E829" s="216">
        <v>30</v>
      </c>
      <c r="F829" s="216" t="s">
        <v>539</v>
      </c>
      <c r="G829" s="216">
        <v>59783777</v>
      </c>
      <c r="K829" s="216" t="s">
        <v>4563</v>
      </c>
      <c r="L829" s="216" t="s">
        <v>2934</v>
      </c>
      <c r="M829" s="216" t="s">
        <v>2935</v>
      </c>
      <c r="N829" s="216">
        <v>0</v>
      </c>
      <c r="Q829" s="216" t="s">
        <v>4562</v>
      </c>
    </row>
    <row r="830" spans="1:17">
      <c r="A830" s="216" t="s">
        <v>2451</v>
      </c>
      <c r="C830" s="217" t="s">
        <v>2451</v>
      </c>
      <c r="D830" s="218">
        <v>45748</v>
      </c>
      <c r="E830" s="216">
        <v>30</v>
      </c>
      <c r="F830" s="216" t="s">
        <v>901</v>
      </c>
      <c r="G830" s="216">
        <v>50415721</v>
      </c>
      <c r="H830" s="216">
        <v>58516461</v>
      </c>
      <c r="I830" s="216">
        <v>51879853</v>
      </c>
      <c r="K830" s="216" t="s">
        <v>4564</v>
      </c>
      <c r="L830" s="216" t="s">
        <v>2947</v>
      </c>
      <c r="M830" s="216" t="s">
        <v>2937</v>
      </c>
      <c r="N830" s="216">
        <v>3</v>
      </c>
      <c r="Q830" s="216" t="s">
        <v>2451</v>
      </c>
    </row>
    <row r="831" spans="1:17">
      <c r="A831" s="216" t="s">
        <v>2283</v>
      </c>
      <c r="C831" s="217" t="s">
        <v>2283</v>
      </c>
      <c r="D831" s="218">
        <v>45863</v>
      </c>
      <c r="E831" s="216">
        <v>30</v>
      </c>
      <c r="F831" s="216" t="s">
        <v>813</v>
      </c>
      <c r="G831" s="216">
        <v>30548131</v>
      </c>
      <c r="H831" s="216">
        <v>44956368</v>
      </c>
      <c r="K831" s="216" t="s">
        <v>4565</v>
      </c>
      <c r="L831" s="216" t="s">
        <v>2934</v>
      </c>
      <c r="M831" s="216" t="s">
        <v>2935</v>
      </c>
      <c r="N831" s="216">
        <v>0</v>
      </c>
      <c r="Q831" s="216" t="s">
        <v>2283</v>
      </c>
    </row>
    <row r="832" spans="1:17">
      <c r="A832" s="216" t="s">
        <v>2394</v>
      </c>
      <c r="C832" s="217" t="s">
        <v>2394</v>
      </c>
      <c r="D832" s="218">
        <v>45834</v>
      </c>
      <c r="E832" s="216">
        <v>30</v>
      </c>
      <c r="F832" s="216" t="s">
        <v>870</v>
      </c>
      <c r="G832" s="216">
        <v>47926862</v>
      </c>
      <c r="K832" s="216" t="s">
        <v>4566</v>
      </c>
      <c r="L832" s="216" t="s">
        <v>2934</v>
      </c>
      <c r="M832" s="216" t="s">
        <v>2935</v>
      </c>
      <c r="N832" s="216">
        <v>0</v>
      </c>
      <c r="Q832" s="216" t="s">
        <v>2394</v>
      </c>
    </row>
    <row r="833" spans="1:17">
      <c r="A833" s="216" t="s">
        <v>2390</v>
      </c>
      <c r="C833" s="217" t="s">
        <v>2390</v>
      </c>
      <c r="D833" s="218">
        <v>45863</v>
      </c>
      <c r="E833" s="216">
        <v>30</v>
      </c>
      <c r="F833" s="216" t="s">
        <v>868</v>
      </c>
      <c r="G833" s="216">
        <v>32413401</v>
      </c>
      <c r="H833" s="216">
        <v>66616753</v>
      </c>
      <c r="K833" s="216" t="s">
        <v>4567</v>
      </c>
      <c r="L833" s="216" t="s">
        <v>2934</v>
      </c>
      <c r="M833" s="216" t="s">
        <v>2935</v>
      </c>
      <c r="N833" s="216">
        <v>0</v>
      </c>
      <c r="Q833" s="216" t="s">
        <v>2390</v>
      </c>
    </row>
    <row r="834" spans="1:17">
      <c r="A834" s="216" t="s">
        <v>2373</v>
      </c>
      <c r="C834" s="217" t="s">
        <v>2373</v>
      </c>
      <c r="E834" s="216">
        <v>30</v>
      </c>
      <c r="F834" s="216" t="s">
        <v>859</v>
      </c>
      <c r="G834" s="216">
        <v>41516037</v>
      </c>
      <c r="H834" s="216">
        <v>22197238</v>
      </c>
      <c r="I834" s="216">
        <v>33327856</v>
      </c>
      <c r="K834" s="216" t="s">
        <v>4568</v>
      </c>
      <c r="L834" s="216" t="s">
        <v>2934</v>
      </c>
      <c r="M834" s="216" t="s">
        <v>2935</v>
      </c>
      <c r="N834" s="216">
        <v>0</v>
      </c>
      <c r="Q834" s="216" t="s">
        <v>2373</v>
      </c>
    </row>
    <row r="835" spans="1:17">
      <c r="A835" s="216" t="s">
        <v>2424</v>
      </c>
      <c r="C835" s="217" t="s">
        <v>2424</v>
      </c>
      <c r="D835" s="218">
        <v>45863</v>
      </c>
      <c r="E835" s="216">
        <v>30</v>
      </c>
      <c r="F835" s="216" t="s">
        <v>885</v>
      </c>
      <c r="G835" s="216">
        <v>31548458</v>
      </c>
      <c r="K835" s="216" t="s">
        <v>4569</v>
      </c>
      <c r="L835" s="216" t="s">
        <v>2934</v>
      </c>
      <c r="M835" s="216" t="s">
        <v>2935</v>
      </c>
      <c r="N835" s="216">
        <v>0</v>
      </c>
      <c r="Q835" s="216" t="s">
        <v>2424</v>
      </c>
    </row>
    <row r="836" spans="1:17">
      <c r="A836" s="216" t="s">
        <v>2456</v>
      </c>
      <c r="C836" s="217" t="s">
        <v>2456</v>
      </c>
      <c r="D836" s="218">
        <v>45842</v>
      </c>
      <c r="E836" s="216">
        <v>30</v>
      </c>
      <c r="F836" s="216" t="s">
        <v>904</v>
      </c>
      <c r="G836" s="216">
        <v>34831060</v>
      </c>
      <c r="H836" s="216">
        <v>66372557</v>
      </c>
      <c r="I836" s="216">
        <v>33757428</v>
      </c>
      <c r="K836" s="216" t="s">
        <v>4570</v>
      </c>
      <c r="L836" s="216" t="s">
        <v>3090</v>
      </c>
      <c r="M836" s="216" t="s">
        <v>2937</v>
      </c>
      <c r="N836" s="216">
        <v>2</v>
      </c>
      <c r="Q836" s="216" t="s">
        <v>2456</v>
      </c>
    </row>
    <row r="837" spans="1:17">
      <c r="A837" s="216" t="s">
        <v>2185</v>
      </c>
      <c r="C837" s="217" t="s">
        <v>2185</v>
      </c>
      <c r="D837" s="218">
        <v>45863</v>
      </c>
      <c r="E837" s="216">
        <v>30</v>
      </c>
      <c r="F837" s="216" t="s">
        <v>763</v>
      </c>
      <c r="G837" s="216">
        <v>59390420</v>
      </c>
      <c r="H837" s="216">
        <v>22549638</v>
      </c>
      <c r="K837" s="216" t="s">
        <v>4571</v>
      </c>
      <c r="L837" s="216" t="s">
        <v>3090</v>
      </c>
      <c r="M837" s="216" t="s">
        <v>2937</v>
      </c>
      <c r="N837" s="216">
        <v>1</v>
      </c>
      <c r="Q837" s="216" t="s">
        <v>2185</v>
      </c>
    </row>
    <row r="838" spans="1:17">
      <c r="A838" s="216" t="s">
        <v>2459</v>
      </c>
      <c r="C838" s="217" t="s">
        <v>2459</v>
      </c>
      <c r="D838" s="218">
        <v>45853</v>
      </c>
      <c r="E838" s="216">
        <v>30</v>
      </c>
      <c r="F838" s="216" t="s">
        <v>906</v>
      </c>
      <c r="G838" s="216">
        <v>55781316</v>
      </c>
      <c r="H838" s="216">
        <v>31105222</v>
      </c>
      <c r="I838" s="216">
        <v>47483674</v>
      </c>
      <c r="K838" s="216" t="s">
        <v>4572</v>
      </c>
      <c r="L838" s="216" t="s">
        <v>2934</v>
      </c>
      <c r="M838" s="216" t="s">
        <v>2937</v>
      </c>
      <c r="N838" s="216">
        <v>1</v>
      </c>
      <c r="Q838" s="216" t="s">
        <v>2459</v>
      </c>
    </row>
    <row r="839" spans="1:17">
      <c r="A839" s="216" t="s">
        <v>2455</v>
      </c>
      <c r="C839" s="217" t="s">
        <v>2455</v>
      </c>
      <c r="D839" s="218">
        <v>45728</v>
      </c>
      <c r="E839" s="216">
        <v>30</v>
      </c>
      <c r="F839" s="216" t="s">
        <v>903</v>
      </c>
      <c r="G839" s="216">
        <v>53463827</v>
      </c>
      <c r="H839" s="216">
        <v>36936829</v>
      </c>
      <c r="K839" s="216" t="s">
        <v>4573</v>
      </c>
      <c r="L839" s="216" t="s">
        <v>2947</v>
      </c>
      <c r="M839" s="216" t="s">
        <v>2937</v>
      </c>
      <c r="N839" s="216">
        <v>1</v>
      </c>
      <c r="Q839" s="216" t="s">
        <v>2455</v>
      </c>
    </row>
    <row r="840" spans="1:17">
      <c r="A840" s="216" t="s">
        <v>2428</v>
      </c>
      <c r="C840" s="217" t="s">
        <v>2428</v>
      </c>
      <c r="D840" s="218">
        <v>45863</v>
      </c>
      <c r="E840" s="216">
        <v>30</v>
      </c>
      <c r="F840" s="216" t="s">
        <v>888</v>
      </c>
      <c r="G840" s="216">
        <v>35201567</v>
      </c>
      <c r="K840" s="216" t="s">
        <v>4574</v>
      </c>
      <c r="L840" s="216" t="s">
        <v>2934</v>
      </c>
      <c r="M840" s="216" t="s">
        <v>2935</v>
      </c>
      <c r="N840" s="216">
        <v>0</v>
      </c>
      <c r="Q840" s="216" t="s">
        <v>2428</v>
      </c>
    </row>
    <row r="841" spans="1:17">
      <c r="A841" s="216" t="s">
        <v>2491</v>
      </c>
      <c r="C841" s="217" t="s">
        <v>2491</v>
      </c>
      <c r="D841" s="218">
        <v>45863</v>
      </c>
      <c r="E841" s="216">
        <v>30</v>
      </c>
      <c r="F841" s="216" t="s">
        <v>923</v>
      </c>
      <c r="G841" s="216">
        <v>59302574</v>
      </c>
      <c r="K841" s="216" t="s">
        <v>4575</v>
      </c>
      <c r="L841" s="216" t="s">
        <v>2934</v>
      </c>
      <c r="M841" s="216" t="s">
        <v>2935</v>
      </c>
      <c r="N841" s="216">
        <v>0</v>
      </c>
      <c r="Q841" s="216" t="s">
        <v>2491</v>
      </c>
    </row>
    <row r="842" spans="1:17">
      <c r="A842" s="216" t="s">
        <v>2335</v>
      </c>
      <c r="C842" s="217" t="s">
        <v>2335</v>
      </c>
      <c r="D842" s="218">
        <v>45848</v>
      </c>
      <c r="E842" s="216">
        <v>30</v>
      </c>
      <c r="F842" s="216" t="s">
        <v>840</v>
      </c>
      <c r="G842" s="216">
        <v>59225416</v>
      </c>
      <c r="K842" s="216" t="s">
        <v>4576</v>
      </c>
      <c r="L842" s="216" t="s">
        <v>2934</v>
      </c>
      <c r="M842" s="216" t="s">
        <v>2937</v>
      </c>
      <c r="N842" s="216">
        <v>0</v>
      </c>
      <c r="Q842" s="216" t="s">
        <v>2335</v>
      </c>
    </row>
    <row r="843" spans="1:17">
      <c r="A843" s="216" t="s">
        <v>2458</v>
      </c>
      <c r="C843" s="217" t="s">
        <v>2458</v>
      </c>
      <c r="D843" s="218">
        <v>45863</v>
      </c>
      <c r="E843" s="216">
        <v>30</v>
      </c>
      <c r="F843" s="216" t="s">
        <v>905</v>
      </c>
      <c r="G843" s="216">
        <v>50381011</v>
      </c>
      <c r="H843" s="216">
        <v>55888079</v>
      </c>
      <c r="K843" s="216" t="s">
        <v>4577</v>
      </c>
      <c r="L843" s="216" t="s">
        <v>2934</v>
      </c>
      <c r="M843" s="216" t="s">
        <v>2935</v>
      </c>
      <c r="N843" s="216">
        <v>0</v>
      </c>
      <c r="Q843" s="216" t="s">
        <v>2458</v>
      </c>
    </row>
    <row r="844" spans="1:17">
      <c r="A844" s="216" t="s">
        <v>2467</v>
      </c>
      <c r="C844" s="217" t="s">
        <v>2467</v>
      </c>
      <c r="D844" s="218">
        <v>45863</v>
      </c>
      <c r="E844" s="216">
        <v>30</v>
      </c>
      <c r="F844" s="216" t="s">
        <v>910</v>
      </c>
      <c r="G844" s="216">
        <v>55086790</v>
      </c>
      <c r="H844" s="216">
        <v>39802137</v>
      </c>
      <c r="K844" s="216" t="s">
        <v>4578</v>
      </c>
      <c r="L844" s="216" t="s">
        <v>2934</v>
      </c>
      <c r="M844" s="216" t="s">
        <v>2935</v>
      </c>
      <c r="N844" s="216">
        <v>0</v>
      </c>
      <c r="Q844" s="216" t="s">
        <v>2467</v>
      </c>
    </row>
    <row r="845" spans="1:17">
      <c r="A845" s="216" t="s">
        <v>2355</v>
      </c>
      <c r="C845" s="217" t="s">
        <v>2355</v>
      </c>
      <c r="D845" s="218">
        <v>45863</v>
      </c>
      <c r="E845" s="216">
        <v>30</v>
      </c>
      <c r="F845" s="216" t="s">
        <v>850</v>
      </c>
      <c r="G845" s="216">
        <v>34974547</v>
      </c>
      <c r="K845" s="216" t="s">
        <v>4579</v>
      </c>
      <c r="L845" s="216" t="s">
        <v>2934</v>
      </c>
      <c r="M845" s="216" t="s">
        <v>2935</v>
      </c>
      <c r="N845" s="216">
        <v>1</v>
      </c>
      <c r="Q845" s="216" t="s">
        <v>2355</v>
      </c>
    </row>
    <row r="846" spans="1:17">
      <c r="A846" s="216" t="s">
        <v>2426</v>
      </c>
      <c r="C846" s="217" t="s">
        <v>2426</v>
      </c>
      <c r="D846" s="218">
        <v>45847</v>
      </c>
      <c r="E846" s="216">
        <v>30</v>
      </c>
      <c r="F846" s="216" t="s">
        <v>886</v>
      </c>
      <c r="G846" s="216">
        <v>58329368</v>
      </c>
      <c r="H846" s="216">
        <v>33697454</v>
      </c>
      <c r="J846" s="216">
        <v>45829157</v>
      </c>
      <c r="K846" s="216" t="s">
        <v>4580</v>
      </c>
      <c r="L846" s="216" t="s">
        <v>2934</v>
      </c>
      <c r="M846" s="216" t="s">
        <v>2935</v>
      </c>
      <c r="N846" s="216">
        <v>0</v>
      </c>
      <c r="Q846" s="216" t="s">
        <v>2426</v>
      </c>
    </row>
    <row r="847" spans="1:17">
      <c r="A847" s="216" t="s">
        <v>2486</v>
      </c>
      <c r="C847" s="217" t="s">
        <v>2486</v>
      </c>
      <c r="D847" s="218">
        <v>45665</v>
      </c>
      <c r="E847" s="216">
        <v>30</v>
      </c>
      <c r="F847" s="216" t="s">
        <v>920</v>
      </c>
      <c r="G847" s="216" t="s">
        <v>4581</v>
      </c>
      <c r="H847" s="216">
        <v>22538224</v>
      </c>
      <c r="K847" s="216" t="s">
        <v>4582</v>
      </c>
      <c r="L847" s="216" t="s">
        <v>2934</v>
      </c>
      <c r="M847" s="216" t="s">
        <v>2937</v>
      </c>
      <c r="N847" s="216">
        <v>5</v>
      </c>
      <c r="Q847" s="216" t="s">
        <v>2486</v>
      </c>
    </row>
    <row r="848" spans="1:17">
      <c r="A848" s="216" t="s">
        <v>4583</v>
      </c>
      <c r="C848" s="217" t="s">
        <v>4157</v>
      </c>
      <c r="D848" s="218">
        <v>45863</v>
      </c>
      <c r="E848" s="216">
        <v>30</v>
      </c>
      <c r="F848" s="216" t="s">
        <v>668</v>
      </c>
      <c r="G848" s="216">
        <v>30643024</v>
      </c>
      <c r="H848" s="216">
        <v>30614665</v>
      </c>
      <c r="K848" s="216" t="s">
        <v>4159</v>
      </c>
      <c r="L848" s="216" t="s">
        <v>2934</v>
      </c>
      <c r="M848" s="216" t="s">
        <v>2935</v>
      </c>
      <c r="N848" s="216">
        <v>0</v>
      </c>
      <c r="Q848" s="216" t="s">
        <v>4157</v>
      </c>
    </row>
    <row r="849" spans="1:17">
      <c r="A849" s="216" t="s">
        <v>2469</v>
      </c>
      <c r="C849" s="217" t="s">
        <v>2469</v>
      </c>
      <c r="D849" s="218">
        <v>45805</v>
      </c>
      <c r="E849" s="216">
        <v>30</v>
      </c>
      <c r="F849" s="216" t="s">
        <v>911</v>
      </c>
      <c r="G849" s="216">
        <v>40404381</v>
      </c>
      <c r="H849" s="216">
        <v>33600069</v>
      </c>
      <c r="I849" s="216">
        <v>22619435</v>
      </c>
      <c r="K849" s="216" t="s">
        <v>4584</v>
      </c>
      <c r="L849" s="216" t="s">
        <v>2934</v>
      </c>
      <c r="M849" s="216" t="s">
        <v>2937</v>
      </c>
      <c r="N849" s="216">
        <v>2</v>
      </c>
      <c r="Q849" s="216" t="s">
        <v>2469</v>
      </c>
    </row>
    <row r="850" spans="1:17">
      <c r="A850" s="216" t="s">
        <v>2439</v>
      </c>
      <c r="C850" s="217" t="s">
        <v>2439</v>
      </c>
      <c r="D850" s="218">
        <v>45863</v>
      </c>
      <c r="E850" s="216">
        <v>30</v>
      </c>
      <c r="F850" s="216" t="s">
        <v>894</v>
      </c>
      <c r="G850" s="216">
        <v>50176161</v>
      </c>
      <c r="H850" s="216">
        <v>57101494</v>
      </c>
      <c r="I850" s="216">
        <v>30813484</v>
      </c>
      <c r="K850" s="216" t="s">
        <v>4585</v>
      </c>
      <c r="L850" s="216" t="s">
        <v>2934</v>
      </c>
      <c r="M850" s="216" t="s">
        <v>2935</v>
      </c>
      <c r="N850" s="216">
        <v>0</v>
      </c>
      <c r="Q850" s="216" t="s">
        <v>2439</v>
      </c>
    </row>
    <row r="851" spans="1:17">
      <c r="A851" s="216" t="s">
        <v>4586</v>
      </c>
      <c r="C851" s="217" t="s">
        <v>2495</v>
      </c>
      <c r="D851" s="218">
        <v>45863</v>
      </c>
      <c r="E851" s="216">
        <v>30</v>
      </c>
      <c r="F851" s="216" t="s">
        <v>925</v>
      </c>
      <c r="G851" s="216" t="s">
        <v>4587</v>
      </c>
      <c r="H851" s="216">
        <v>30152995</v>
      </c>
      <c r="K851" s="216" t="s">
        <v>4588</v>
      </c>
      <c r="L851" s="216" t="s">
        <v>2934</v>
      </c>
      <c r="M851" s="216" t="s">
        <v>2935</v>
      </c>
      <c r="N851" s="216">
        <v>0</v>
      </c>
      <c r="Q851" s="216" t="s">
        <v>2495</v>
      </c>
    </row>
    <row r="852" spans="1:17">
      <c r="A852" s="216" t="s">
        <v>2430</v>
      </c>
      <c r="C852" s="217" t="s">
        <v>2430</v>
      </c>
      <c r="D852" s="218">
        <v>45863</v>
      </c>
      <c r="E852" s="216">
        <v>30</v>
      </c>
      <c r="F852" s="216" t="s">
        <v>889</v>
      </c>
      <c r="G852" s="216">
        <v>48974733</v>
      </c>
      <c r="H852" s="216">
        <v>38736834</v>
      </c>
      <c r="I852" s="216">
        <v>55651910</v>
      </c>
      <c r="K852" s="216" t="s">
        <v>4589</v>
      </c>
      <c r="L852" s="216" t="s">
        <v>2934</v>
      </c>
      <c r="M852" s="216" t="s">
        <v>2935</v>
      </c>
      <c r="N852" s="216">
        <v>0</v>
      </c>
      <c r="Q852" s="216" t="s">
        <v>2430</v>
      </c>
    </row>
    <row r="853" spans="1:17">
      <c r="A853" s="216" t="s">
        <v>2484</v>
      </c>
      <c r="C853" s="217" t="s">
        <v>2484</v>
      </c>
      <c r="D853" s="218">
        <v>45804</v>
      </c>
      <c r="E853" s="216">
        <v>30</v>
      </c>
      <c r="F853" s="216" t="s">
        <v>4590</v>
      </c>
      <c r="G853" s="216">
        <v>36050554</v>
      </c>
      <c r="K853" s="216" t="s">
        <v>4591</v>
      </c>
      <c r="L853" s="216" t="s">
        <v>2934</v>
      </c>
      <c r="M853" s="216" t="s">
        <v>2937</v>
      </c>
      <c r="N853" s="216">
        <v>3</v>
      </c>
      <c r="Q853" s="216" t="s">
        <v>2484</v>
      </c>
    </row>
    <row r="854" spans="1:17">
      <c r="A854" s="216" t="s">
        <v>2461</v>
      </c>
      <c r="C854" s="217" t="s">
        <v>2461</v>
      </c>
      <c r="D854" s="218">
        <v>45863</v>
      </c>
      <c r="E854" s="216">
        <v>30</v>
      </c>
      <c r="F854" s="216" t="s">
        <v>907</v>
      </c>
      <c r="G854" s="216">
        <v>41061268</v>
      </c>
      <c r="K854" s="216" t="s">
        <v>4592</v>
      </c>
      <c r="L854" s="216" t="s">
        <v>2934</v>
      </c>
      <c r="M854" s="216" t="s">
        <v>2935</v>
      </c>
      <c r="N854" s="216">
        <v>0</v>
      </c>
      <c r="Q854" s="216" t="s">
        <v>2461</v>
      </c>
    </row>
    <row r="855" spans="1:17">
      <c r="A855" s="216" t="s">
        <v>2174</v>
      </c>
      <c r="C855" s="217" t="s">
        <v>2174</v>
      </c>
      <c r="D855" s="218">
        <v>45863</v>
      </c>
      <c r="E855" s="216">
        <v>30</v>
      </c>
      <c r="F855" s="216" t="s">
        <v>757</v>
      </c>
      <c r="G855" s="216">
        <v>36004179</v>
      </c>
      <c r="H855" s="216">
        <v>36004179</v>
      </c>
      <c r="K855" s="216" t="s">
        <v>4593</v>
      </c>
      <c r="L855" s="216" t="s">
        <v>2934</v>
      </c>
      <c r="M855" s="216" t="s">
        <v>2935</v>
      </c>
      <c r="N855" s="216">
        <v>0</v>
      </c>
      <c r="Q855" s="216" t="s">
        <v>2174</v>
      </c>
    </row>
    <row r="856" spans="1:17">
      <c r="A856" s="216" t="s">
        <v>2493</v>
      </c>
      <c r="C856" s="217" t="s">
        <v>2493</v>
      </c>
      <c r="D856" s="218">
        <v>45863</v>
      </c>
      <c r="E856" s="216">
        <v>30</v>
      </c>
      <c r="F856" s="216" t="s">
        <v>924</v>
      </c>
      <c r="G856" s="216">
        <v>41809407</v>
      </c>
      <c r="K856" s="216" t="s">
        <v>4594</v>
      </c>
      <c r="L856" s="216" t="s">
        <v>2934</v>
      </c>
      <c r="M856" s="216" t="s">
        <v>2935</v>
      </c>
      <c r="N856" s="216">
        <v>0</v>
      </c>
      <c r="Q856" s="216" t="s">
        <v>2493</v>
      </c>
    </row>
    <row r="857" spans="1:17">
      <c r="A857" s="216" t="s">
        <v>2499</v>
      </c>
      <c r="C857" s="217" t="s">
        <v>2499</v>
      </c>
      <c r="D857" s="218">
        <v>45879</v>
      </c>
      <c r="E857" s="216">
        <v>15</v>
      </c>
      <c r="F857" s="216" t="s">
        <v>927</v>
      </c>
      <c r="G857" s="216">
        <v>59890493</v>
      </c>
      <c r="K857" s="216" t="s">
        <v>4595</v>
      </c>
      <c r="L857" s="216" t="s">
        <v>2934</v>
      </c>
      <c r="M857" s="216" t="s">
        <v>2935</v>
      </c>
      <c r="N857" s="216">
        <v>0</v>
      </c>
      <c r="Q857" s="216" t="s">
        <v>2499</v>
      </c>
    </row>
    <row r="858" spans="1:17">
      <c r="A858" s="216" t="s">
        <v>2443</v>
      </c>
      <c r="C858" s="217" t="s">
        <v>2443</v>
      </c>
      <c r="D858" s="218">
        <v>45879</v>
      </c>
      <c r="E858" s="216">
        <v>15</v>
      </c>
      <c r="F858" s="216" t="s">
        <v>896</v>
      </c>
      <c r="G858" s="216">
        <v>30287551</v>
      </c>
      <c r="K858" s="216" t="s">
        <v>4596</v>
      </c>
      <c r="L858" s="216" t="s">
        <v>2934</v>
      </c>
      <c r="M858" s="216" t="s">
        <v>2935</v>
      </c>
      <c r="N858" s="216">
        <v>0</v>
      </c>
      <c r="Q858" s="216" t="s">
        <v>2443</v>
      </c>
    </row>
    <row r="859" spans="1:17">
      <c r="A859" s="216" t="s">
        <v>2418</v>
      </c>
      <c r="C859" s="217" t="s">
        <v>2418</v>
      </c>
      <c r="D859" s="218">
        <v>45863</v>
      </c>
      <c r="E859" s="216">
        <v>30</v>
      </c>
      <c r="F859" s="216" t="s">
        <v>882</v>
      </c>
      <c r="G859" s="216">
        <v>45483411</v>
      </c>
      <c r="H859" s="216">
        <v>47235864</v>
      </c>
      <c r="K859" s="216" t="s">
        <v>4597</v>
      </c>
      <c r="L859" s="216" t="s">
        <v>2934</v>
      </c>
      <c r="M859" s="216" t="s">
        <v>2935</v>
      </c>
      <c r="N859" s="216">
        <v>0</v>
      </c>
      <c r="Q859" s="216" t="s">
        <v>2418</v>
      </c>
    </row>
    <row r="860" spans="1:17">
      <c r="A860" s="216" t="s">
        <v>2398</v>
      </c>
      <c r="C860" s="217" t="s">
        <v>2398</v>
      </c>
      <c r="D860" s="218">
        <v>45854</v>
      </c>
      <c r="E860" s="216">
        <v>15</v>
      </c>
      <c r="F860" s="216" t="s">
        <v>872</v>
      </c>
      <c r="G860" s="216">
        <v>45899263</v>
      </c>
      <c r="H860" s="216">
        <v>40127424</v>
      </c>
      <c r="K860" s="216" t="s">
        <v>4598</v>
      </c>
      <c r="L860" s="216" t="s">
        <v>2934</v>
      </c>
      <c r="M860" s="216" t="s">
        <v>2937</v>
      </c>
      <c r="N860" s="216">
        <v>0</v>
      </c>
      <c r="Q860" s="216" t="s">
        <v>2398</v>
      </c>
    </row>
    <row r="861" spans="1:17">
      <c r="A861" s="216" t="s">
        <v>2507</v>
      </c>
      <c r="C861" s="217" t="s">
        <v>2507</v>
      </c>
      <c r="D861" s="218">
        <v>45854</v>
      </c>
      <c r="E861" s="216">
        <v>15</v>
      </c>
      <c r="F861" s="216" t="s">
        <v>931</v>
      </c>
      <c r="G861" s="216">
        <v>47649863</v>
      </c>
      <c r="K861" s="216" t="s">
        <v>4599</v>
      </c>
      <c r="L861" s="216" t="s">
        <v>2934</v>
      </c>
      <c r="M861" s="216" t="s">
        <v>2935</v>
      </c>
      <c r="N861" s="216">
        <v>0</v>
      </c>
      <c r="Q861" s="216" t="s">
        <v>2507</v>
      </c>
    </row>
    <row r="862" spans="1:17">
      <c r="A862" s="216" t="s">
        <v>2463</v>
      </c>
      <c r="C862" s="217" t="s">
        <v>2463</v>
      </c>
      <c r="D862" s="218">
        <v>45859</v>
      </c>
      <c r="E862" s="216">
        <v>15</v>
      </c>
      <c r="F862" s="216" t="s">
        <v>908</v>
      </c>
      <c r="G862" s="216">
        <v>36213851</v>
      </c>
      <c r="H862" s="216">
        <v>54085868</v>
      </c>
      <c r="I862" s="216">
        <v>36301826</v>
      </c>
      <c r="K862" s="216" t="s">
        <v>4600</v>
      </c>
      <c r="L862" s="216" t="s">
        <v>2934</v>
      </c>
      <c r="M862" s="216" t="s">
        <v>2937</v>
      </c>
      <c r="N862" s="216">
        <v>1</v>
      </c>
      <c r="Q862" s="216" t="s">
        <v>2463</v>
      </c>
    </row>
    <row r="863" spans="1:17">
      <c r="A863" s="216" t="s">
        <v>4601</v>
      </c>
      <c r="C863" s="217" t="s">
        <v>2511</v>
      </c>
      <c r="D863" s="218">
        <v>45879</v>
      </c>
      <c r="E863" s="216">
        <v>15</v>
      </c>
      <c r="F863" s="216" t="s">
        <v>933</v>
      </c>
      <c r="G863" s="216">
        <v>49360012</v>
      </c>
      <c r="K863" s="216" t="s">
        <v>4602</v>
      </c>
      <c r="L863" s="216" t="s">
        <v>2934</v>
      </c>
      <c r="M863" s="216" t="s">
        <v>2935</v>
      </c>
      <c r="N863" s="216">
        <v>0</v>
      </c>
      <c r="Q863" s="216" t="s">
        <v>2511</v>
      </c>
    </row>
    <row r="864" spans="1:17">
      <c r="A864" s="216" t="s">
        <v>2505</v>
      </c>
      <c r="C864" s="217" t="s">
        <v>2505</v>
      </c>
      <c r="D864" s="218">
        <v>45856</v>
      </c>
      <c r="E864" s="216">
        <v>15</v>
      </c>
      <c r="F864" s="216" t="s">
        <v>930</v>
      </c>
      <c r="G864" s="216">
        <v>42130751</v>
      </c>
      <c r="H864" s="216">
        <v>42130751</v>
      </c>
      <c r="K864" s="216" t="s">
        <v>4603</v>
      </c>
      <c r="L864" s="216" t="s">
        <v>2934</v>
      </c>
      <c r="M864" s="216" t="s">
        <v>2937</v>
      </c>
      <c r="N864" s="216">
        <v>1</v>
      </c>
      <c r="Q864" s="216" t="s">
        <v>2505</v>
      </c>
    </row>
    <row r="865" spans="1:17">
      <c r="A865" s="216" t="s">
        <v>2503</v>
      </c>
      <c r="C865" s="217" t="s">
        <v>2503</v>
      </c>
      <c r="D865" s="218">
        <v>45879</v>
      </c>
      <c r="E865" s="216">
        <v>15</v>
      </c>
      <c r="F865" s="216" t="s">
        <v>929</v>
      </c>
      <c r="G865" s="216">
        <v>55852329</v>
      </c>
      <c r="H865" s="216">
        <v>42208982</v>
      </c>
      <c r="K865" s="216" t="s">
        <v>4604</v>
      </c>
      <c r="L865" s="216" t="s">
        <v>2934</v>
      </c>
      <c r="M865" s="216" t="s">
        <v>2935</v>
      </c>
      <c r="N865" s="216">
        <v>0</v>
      </c>
      <c r="Q865" s="216" t="s">
        <v>2503</v>
      </c>
    </row>
    <row r="866" spans="1:17">
      <c r="A866" s="216" t="s">
        <v>2327</v>
      </c>
      <c r="C866" s="217" t="s">
        <v>2327</v>
      </c>
      <c r="D866" s="218">
        <v>45879</v>
      </c>
      <c r="E866" s="216">
        <v>15</v>
      </c>
      <c r="F866" s="216" t="s">
        <v>836</v>
      </c>
      <c r="G866" s="216">
        <v>35937548</v>
      </c>
      <c r="H866" s="216">
        <v>42208370</v>
      </c>
      <c r="J866" s="216">
        <v>49808161</v>
      </c>
      <c r="K866" s="216" t="s">
        <v>4605</v>
      </c>
      <c r="L866" s="216" t="s">
        <v>3090</v>
      </c>
      <c r="M866" s="216" t="s">
        <v>3091</v>
      </c>
      <c r="N866" s="216">
        <v>1</v>
      </c>
      <c r="Q866" s="216" t="s">
        <v>2327</v>
      </c>
    </row>
    <row r="867" spans="1:17">
      <c r="A867" s="216" t="s">
        <v>2480</v>
      </c>
      <c r="C867" s="217" t="s">
        <v>2480</v>
      </c>
      <c r="D867" s="218">
        <v>45879</v>
      </c>
      <c r="E867" s="216">
        <v>15</v>
      </c>
      <c r="F867" s="216" t="s">
        <v>917</v>
      </c>
      <c r="G867" s="216">
        <v>51073340</v>
      </c>
      <c r="K867" s="216" t="s">
        <v>4606</v>
      </c>
      <c r="L867" s="216" t="s">
        <v>2934</v>
      </c>
      <c r="M867" s="216" t="s">
        <v>2935</v>
      </c>
      <c r="N867" s="216">
        <v>0</v>
      </c>
      <c r="Q867" s="216" t="s">
        <v>2480</v>
      </c>
    </row>
    <row r="868" spans="1:17">
      <c r="A868" s="216" t="s">
        <v>2453</v>
      </c>
      <c r="C868" s="217" t="s">
        <v>2453</v>
      </c>
      <c r="D868" s="218">
        <v>45879</v>
      </c>
      <c r="E868" s="216">
        <v>15</v>
      </c>
      <c r="F868" s="216" t="s">
        <v>902</v>
      </c>
      <c r="G868" s="216">
        <v>39023306</v>
      </c>
      <c r="H868" s="216">
        <v>39023306</v>
      </c>
      <c r="I868" s="216">
        <v>57812785</v>
      </c>
      <c r="K868" s="216" t="s">
        <v>4607</v>
      </c>
      <c r="L868" s="216" t="s">
        <v>2934</v>
      </c>
      <c r="M868" s="216" t="s">
        <v>2935</v>
      </c>
      <c r="N868" s="216">
        <v>0</v>
      </c>
      <c r="Q868" s="216" t="s">
        <v>2453</v>
      </c>
    </row>
    <row r="869" spans="1:17">
      <c r="A869" s="216" t="s">
        <v>2489</v>
      </c>
      <c r="C869" s="217" t="s">
        <v>2489</v>
      </c>
      <c r="D869" s="218">
        <v>45879</v>
      </c>
      <c r="E869" s="216">
        <v>15</v>
      </c>
      <c r="F869" s="216" t="s">
        <v>922</v>
      </c>
      <c r="G869" s="216">
        <v>41505992</v>
      </c>
      <c r="H869" s="216">
        <v>41767637</v>
      </c>
      <c r="K869" s="216" t="s">
        <v>4608</v>
      </c>
      <c r="L869" s="216" t="s">
        <v>2934</v>
      </c>
      <c r="M869" s="216" t="s">
        <v>2935</v>
      </c>
      <c r="N869" s="216">
        <v>0</v>
      </c>
      <c r="Q869" s="216" t="s">
        <v>2489</v>
      </c>
    </row>
    <row r="870" spans="1:17">
      <c r="A870" s="216" t="s">
        <v>2518</v>
      </c>
      <c r="C870" s="217" t="s">
        <v>2518</v>
      </c>
      <c r="D870" s="218">
        <v>45854</v>
      </c>
      <c r="E870" s="216">
        <v>15</v>
      </c>
      <c r="F870" s="216" t="s">
        <v>937</v>
      </c>
      <c r="G870" s="216">
        <v>38516097</v>
      </c>
      <c r="H870" s="216">
        <v>32568273</v>
      </c>
      <c r="I870" s="216">
        <v>24359407</v>
      </c>
      <c r="K870" s="216" t="s">
        <v>4609</v>
      </c>
      <c r="L870" s="216" t="s">
        <v>2934</v>
      </c>
      <c r="M870" s="216" t="s">
        <v>2937</v>
      </c>
      <c r="N870" s="216">
        <v>0</v>
      </c>
      <c r="Q870" s="216" t="s">
        <v>2518</v>
      </c>
    </row>
    <row r="871" spans="1:17">
      <c r="A871" s="216" t="s">
        <v>2437</v>
      </c>
      <c r="C871" s="217" t="s">
        <v>2437</v>
      </c>
      <c r="D871" s="218">
        <v>45879</v>
      </c>
      <c r="E871" s="216">
        <v>15</v>
      </c>
      <c r="F871" s="216" t="s">
        <v>893</v>
      </c>
      <c r="G871" s="216">
        <v>30945335</v>
      </c>
      <c r="K871" s="216" t="s">
        <v>4610</v>
      </c>
      <c r="L871" s="216" t="s">
        <v>2934</v>
      </c>
      <c r="M871" s="216" t="s">
        <v>2935</v>
      </c>
      <c r="N871" s="216">
        <v>0</v>
      </c>
      <c r="Q871" s="216" t="s">
        <v>2437</v>
      </c>
    </row>
    <row r="872" spans="1:17">
      <c r="A872" s="216" t="s">
        <v>2449</v>
      </c>
      <c r="C872" s="217" t="s">
        <v>2449</v>
      </c>
      <c r="D872" s="218">
        <v>45879</v>
      </c>
      <c r="E872" s="216">
        <v>15</v>
      </c>
      <c r="F872" s="216" t="s">
        <v>900</v>
      </c>
      <c r="G872" s="216">
        <v>47087059</v>
      </c>
      <c r="K872" s="216" t="s">
        <v>3073</v>
      </c>
      <c r="L872" s="216" t="s">
        <v>2934</v>
      </c>
      <c r="M872" s="216" t="s">
        <v>2935</v>
      </c>
      <c r="N872" s="216">
        <v>0</v>
      </c>
      <c r="Q872" s="216" t="s">
        <v>2449</v>
      </c>
    </row>
    <row r="873" spans="1:17">
      <c r="A873" s="216" t="s">
        <v>2513</v>
      </c>
      <c r="C873" s="217" t="s">
        <v>2513</v>
      </c>
      <c r="D873" s="218">
        <v>45856</v>
      </c>
      <c r="E873" s="216">
        <v>30</v>
      </c>
      <c r="F873" s="216" t="s">
        <v>934</v>
      </c>
      <c r="G873" s="216">
        <v>59661703</v>
      </c>
      <c r="H873" s="216">
        <v>54778381</v>
      </c>
      <c r="I873" s="216">
        <v>57161819</v>
      </c>
      <c r="K873" s="216" t="s">
        <v>4611</v>
      </c>
      <c r="L873" s="216" t="s">
        <v>3090</v>
      </c>
      <c r="M873" s="216" t="s">
        <v>3091</v>
      </c>
      <c r="N873" s="216">
        <v>1</v>
      </c>
      <c r="Q873" s="216" t="s">
        <v>2513</v>
      </c>
    </row>
    <row r="874" spans="1:17">
      <c r="A874" s="216" t="s">
        <v>2509</v>
      </c>
      <c r="C874" s="217" t="s">
        <v>2509</v>
      </c>
      <c r="D874" s="218">
        <v>45863</v>
      </c>
      <c r="E874" s="216">
        <v>30</v>
      </c>
      <c r="F874" s="216" t="s">
        <v>932</v>
      </c>
      <c r="G874" s="216">
        <v>55175293</v>
      </c>
      <c r="H874" s="216">
        <v>55192725</v>
      </c>
      <c r="I874" s="216">
        <v>22921827</v>
      </c>
      <c r="K874" s="216" t="s">
        <v>4612</v>
      </c>
      <c r="L874" s="216" t="s">
        <v>2934</v>
      </c>
      <c r="M874" s="216" t="s">
        <v>2935</v>
      </c>
      <c r="N874" s="216">
        <v>0</v>
      </c>
      <c r="Q874" s="216" t="s">
        <v>2509</v>
      </c>
    </row>
    <row r="875" spans="1:17">
      <c r="A875" s="216" t="s">
        <v>2478</v>
      </c>
      <c r="C875" s="217" t="s">
        <v>2478</v>
      </c>
      <c r="E875" s="216">
        <v>30</v>
      </c>
      <c r="F875" s="216" t="s">
        <v>916</v>
      </c>
      <c r="G875" s="216">
        <v>59713366</v>
      </c>
      <c r="H875" s="216">
        <v>23356051</v>
      </c>
      <c r="I875" s="216">
        <v>34866330</v>
      </c>
      <c r="K875" s="216" t="s">
        <v>4613</v>
      </c>
      <c r="L875" s="216" t="s">
        <v>2934</v>
      </c>
      <c r="M875" s="216" t="s">
        <v>2935</v>
      </c>
      <c r="N875" s="216">
        <v>0</v>
      </c>
      <c r="Q875" s="216" t="s">
        <v>2478</v>
      </c>
    </row>
    <row r="876" spans="1:17">
      <c r="A876" s="216" t="s">
        <v>2531</v>
      </c>
      <c r="C876" s="217" t="s">
        <v>2531</v>
      </c>
      <c r="D876" s="218">
        <v>45672</v>
      </c>
      <c r="E876" s="216">
        <v>30</v>
      </c>
      <c r="F876" s="216" t="s">
        <v>944</v>
      </c>
      <c r="G876" s="216" t="s">
        <v>4614</v>
      </c>
      <c r="H876" s="216">
        <v>35746789</v>
      </c>
      <c r="I876" s="216">
        <v>30245211</v>
      </c>
      <c r="K876" s="216" t="s">
        <v>4615</v>
      </c>
      <c r="L876" s="216" t="s">
        <v>2947</v>
      </c>
      <c r="M876" s="216" t="s">
        <v>2937</v>
      </c>
      <c r="N876" s="216">
        <v>1</v>
      </c>
      <c r="Q876" s="216" t="s">
        <v>2531</v>
      </c>
    </row>
    <row r="877" spans="1:17">
      <c r="A877" s="216" t="s">
        <v>2501</v>
      </c>
      <c r="C877" s="217" t="s">
        <v>2501</v>
      </c>
      <c r="D877" s="218">
        <v>45855</v>
      </c>
      <c r="E877" s="216">
        <v>30</v>
      </c>
      <c r="F877" s="216" t="s">
        <v>928</v>
      </c>
      <c r="G877" s="216">
        <v>37133481</v>
      </c>
      <c r="H877" s="216">
        <v>49499729</v>
      </c>
      <c r="I877" s="216">
        <v>37935187</v>
      </c>
      <c r="K877" s="216" t="s">
        <v>4616</v>
      </c>
      <c r="L877" s="216" t="s">
        <v>2934</v>
      </c>
      <c r="M877" s="216" t="s">
        <v>2937</v>
      </c>
      <c r="N877" s="216">
        <v>1</v>
      </c>
      <c r="Q877" s="216" t="s">
        <v>2501</v>
      </c>
    </row>
    <row r="878" spans="1:17">
      <c r="A878" s="216" t="s">
        <v>2519</v>
      </c>
      <c r="C878" s="217" t="s">
        <v>2519</v>
      </c>
      <c r="D878" s="218">
        <v>45863</v>
      </c>
      <c r="E878" s="216">
        <v>30</v>
      </c>
      <c r="F878" s="216" t="s">
        <v>938</v>
      </c>
      <c r="G878" s="216">
        <v>30281358</v>
      </c>
      <c r="K878" s="216" t="s">
        <v>4617</v>
      </c>
      <c r="L878" s="216" t="s">
        <v>2934</v>
      </c>
      <c r="M878" s="216" t="s">
        <v>2935</v>
      </c>
      <c r="N878" s="216">
        <v>0</v>
      </c>
      <c r="Q878" s="216" t="s">
        <v>2519</v>
      </c>
    </row>
    <row r="879" spans="1:17">
      <c r="A879" s="216" t="s">
        <v>2465</v>
      </c>
      <c r="C879" s="217" t="s">
        <v>2465</v>
      </c>
      <c r="D879" s="218">
        <v>45863</v>
      </c>
      <c r="E879" s="216">
        <v>30</v>
      </c>
      <c r="F879" s="216" t="s">
        <v>909</v>
      </c>
      <c r="G879" s="216">
        <v>40246918</v>
      </c>
      <c r="H879" s="216">
        <v>40417659</v>
      </c>
      <c r="K879" s="216" t="s">
        <v>4618</v>
      </c>
      <c r="L879" s="216" t="s">
        <v>2934</v>
      </c>
      <c r="M879" s="216" t="s">
        <v>2935</v>
      </c>
      <c r="N879" s="216">
        <v>0</v>
      </c>
      <c r="Q879" s="216" t="s">
        <v>2465</v>
      </c>
    </row>
    <row r="880" spans="1:17">
      <c r="A880" s="216" t="s">
        <v>2497</v>
      </c>
      <c r="C880" s="217" t="s">
        <v>2497</v>
      </c>
      <c r="D880" s="218">
        <v>45863</v>
      </c>
      <c r="E880" s="216">
        <v>30</v>
      </c>
      <c r="F880" s="216" t="s">
        <v>926</v>
      </c>
      <c r="G880" s="216">
        <v>47154245</v>
      </c>
      <c r="H880" s="216">
        <v>22206409</v>
      </c>
      <c r="I880" s="216">
        <v>40081653</v>
      </c>
      <c r="K880" s="216" t="s">
        <v>4619</v>
      </c>
      <c r="L880" s="216" t="s">
        <v>2934</v>
      </c>
      <c r="M880" s="216" t="s">
        <v>2935</v>
      </c>
      <c r="N880" s="216">
        <v>0</v>
      </c>
      <c r="Q880" s="216" t="s">
        <v>2497</v>
      </c>
    </row>
    <row r="881" spans="1:17">
      <c r="A881" s="216" t="s">
        <v>2514</v>
      </c>
      <c r="C881" s="217" t="s">
        <v>2514</v>
      </c>
      <c r="D881" s="218">
        <v>45863</v>
      </c>
      <c r="E881" s="216">
        <v>30</v>
      </c>
      <c r="F881" s="216" t="s">
        <v>935</v>
      </c>
      <c r="G881" s="216">
        <v>33983698</v>
      </c>
      <c r="K881" s="216" t="s">
        <v>4620</v>
      </c>
      <c r="L881" s="216" t="s">
        <v>2934</v>
      </c>
      <c r="M881" s="216" t="s">
        <v>2935</v>
      </c>
      <c r="N881" s="216">
        <v>0</v>
      </c>
      <c r="Q881" s="216" t="s">
        <v>2514</v>
      </c>
    </row>
    <row r="882" spans="1:17">
      <c r="A882" s="216" t="s">
        <v>4621</v>
      </c>
      <c r="C882" s="217" t="s">
        <v>4621</v>
      </c>
      <c r="D882" s="218">
        <v>45863</v>
      </c>
      <c r="E882" s="216">
        <v>30</v>
      </c>
      <c r="F882" s="216" t="s">
        <v>462</v>
      </c>
      <c r="G882" s="216">
        <v>55243475</v>
      </c>
      <c r="K882" s="216" t="s">
        <v>4247</v>
      </c>
      <c r="L882" s="216" t="s">
        <v>2934</v>
      </c>
      <c r="M882" s="216" t="s">
        <v>2935</v>
      </c>
      <c r="N882" s="216">
        <v>0</v>
      </c>
      <c r="Q882" s="216" t="s">
        <v>4621</v>
      </c>
    </row>
    <row r="883" spans="1:17">
      <c r="A883" s="216" t="s">
        <v>2544</v>
      </c>
      <c r="C883" s="217" t="s">
        <v>2544</v>
      </c>
      <c r="D883" s="218">
        <v>45863</v>
      </c>
      <c r="E883" s="216">
        <v>30</v>
      </c>
      <c r="F883" s="216" t="s">
        <v>951</v>
      </c>
      <c r="G883" s="216">
        <v>51936198</v>
      </c>
      <c r="H883" s="216">
        <v>54670110</v>
      </c>
      <c r="K883" s="216" t="s">
        <v>4622</v>
      </c>
      <c r="L883" s="216" t="s">
        <v>2934</v>
      </c>
      <c r="M883" s="216" t="s">
        <v>2935</v>
      </c>
      <c r="N883" s="216">
        <v>0</v>
      </c>
      <c r="Q883" s="216" t="s">
        <v>2544</v>
      </c>
    </row>
    <row r="884" spans="1:17">
      <c r="A884" s="216" t="s">
        <v>2529</v>
      </c>
      <c r="C884" s="217" t="s">
        <v>2529</v>
      </c>
      <c r="D884" s="218">
        <v>45863</v>
      </c>
      <c r="E884" s="216">
        <v>30</v>
      </c>
      <c r="F884" s="216" t="s">
        <v>943</v>
      </c>
      <c r="G884" s="216">
        <v>47690726</v>
      </c>
      <c r="H884" s="216">
        <v>24647015</v>
      </c>
      <c r="K884" s="216" t="s">
        <v>4623</v>
      </c>
      <c r="L884" s="216" t="s">
        <v>2934</v>
      </c>
      <c r="M884" s="216" t="s">
        <v>2935</v>
      </c>
      <c r="N884" s="216">
        <v>0</v>
      </c>
      <c r="Q884" s="216" t="s">
        <v>2529</v>
      </c>
    </row>
    <row r="885" spans="1:17">
      <c r="A885" s="216" t="s">
        <v>2548</v>
      </c>
      <c r="C885" s="217" t="s">
        <v>2548</v>
      </c>
      <c r="D885" s="218">
        <v>45834</v>
      </c>
      <c r="E885" s="216">
        <v>30</v>
      </c>
      <c r="F885" s="216" t="s">
        <v>953</v>
      </c>
      <c r="G885" s="216">
        <v>45977617</v>
      </c>
      <c r="H885" s="216">
        <v>57084845</v>
      </c>
      <c r="K885" s="216" t="s">
        <v>4624</v>
      </c>
      <c r="L885" s="216" t="s">
        <v>2934</v>
      </c>
      <c r="M885" s="216" t="s">
        <v>2935</v>
      </c>
      <c r="N885" s="216">
        <v>0</v>
      </c>
      <c r="Q885" s="216" t="s">
        <v>2548</v>
      </c>
    </row>
    <row r="886" spans="1:17">
      <c r="A886" s="216" t="s">
        <v>2537</v>
      </c>
      <c r="C886" s="217" t="s">
        <v>2537</v>
      </c>
      <c r="D886" s="218">
        <v>45848</v>
      </c>
      <c r="E886" s="216">
        <v>30</v>
      </c>
      <c r="F886" s="216" t="s">
        <v>947</v>
      </c>
      <c r="G886" s="216">
        <v>56225154</v>
      </c>
      <c r="H886" s="216">
        <v>59434608</v>
      </c>
      <c r="I886" s="216">
        <v>44266312</v>
      </c>
      <c r="K886" s="216" t="s">
        <v>4625</v>
      </c>
      <c r="L886" s="216" t="s">
        <v>3090</v>
      </c>
      <c r="M886" s="216" t="s">
        <v>2937</v>
      </c>
      <c r="N886" s="216">
        <v>3</v>
      </c>
      <c r="Q886" s="216" t="s">
        <v>2537</v>
      </c>
    </row>
    <row r="887" spans="1:17">
      <c r="A887" s="216" t="s">
        <v>2446</v>
      </c>
      <c r="C887" s="217" t="s">
        <v>2446</v>
      </c>
      <c r="D887" s="218">
        <v>45863</v>
      </c>
      <c r="E887" s="216">
        <v>30</v>
      </c>
      <c r="F887" s="216" t="s">
        <v>898</v>
      </c>
      <c r="G887" s="216">
        <v>49190020</v>
      </c>
      <c r="H887" s="216">
        <v>47658012</v>
      </c>
      <c r="K887" s="216" t="s">
        <v>4626</v>
      </c>
      <c r="L887" s="216" t="s">
        <v>2934</v>
      </c>
      <c r="M887" s="216" t="s">
        <v>2935</v>
      </c>
      <c r="N887" s="216">
        <v>0</v>
      </c>
      <c r="Q887" s="216" t="s">
        <v>2446</v>
      </c>
    </row>
    <row r="888" spans="1:17">
      <c r="A888" s="216" t="s">
        <v>2550</v>
      </c>
      <c r="C888" s="217" t="s">
        <v>2550</v>
      </c>
      <c r="D888" s="218">
        <v>45833</v>
      </c>
      <c r="E888" s="216">
        <v>30</v>
      </c>
      <c r="F888" s="216" t="s">
        <v>954</v>
      </c>
      <c r="G888" s="216">
        <v>38763614</v>
      </c>
      <c r="H888" s="216">
        <v>59803881</v>
      </c>
      <c r="K888" s="216" t="s">
        <v>4627</v>
      </c>
      <c r="L888" s="216" t="s">
        <v>2934</v>
      </c>
      <c r="M888" s="216" t="s">
        <v>2935</v>
      </c>
      <c r="N888" s="216">
        <v>0</v>
      </c>
      <c r="Q888" s="216" t="s">
        <v>2550</v>
      </c>
    </row>
    <row r="889" spans="1:17">
      <c r="A889" s="216" t="s">
        <v>2546</v>
      </c>
      <c r="C889" s="217" t="s">
        <v>2546</v>
      </c>
      <c r="D889" s="218">
        <v>45847</v>
      </c>
      <c r="E889" s="216">
        <v>30</v>
      </c>
      <c r="F889" s="216" t="s">
        <v>952</v>
      </c>
      <c r="G889" s="216">
        <v>30612327</v>
      </c>
      <c r="H889" s="216">
        <v>22896630</v>
      </c>
      <c r="I889" s="216">
        <v>31081999</v>
      </c>
      <c r="K889" s="216" t="s">
        <v>4628</v>
      </c>
      <c r="L889" s="216" t="s">
        <v>2934</v>
      </c>
      <c r="M889" s="216" t="s">
        <v>2935</v>
      </c>
      <c r="N889" s="216">
        <v>0</v>
      </c>
      <c r="Q889" s="216" t="s">
        <v>2546</v>
      </c>
    </row>
    <row r="890" spans="1:17">
      <c r="A890" s="216" t="s">
        <v>2521</v>
      </c>
      <c r="C890" s="217" t="s">
        <v>2521</v>
      </c>
      <c r="D890" s="218">
        <v>45863</v>
      </c>
      <c r="E890" s="216">
        <v>30</v>
      </c>
      <c r="F890" s="216" t="s">
        <v>939</v>
      </c>
      <c r="G890" s="216">
        <v>52884594</v>
      </c>
      <c r="K890" s="216" t="s">
        <v>4629</v>
      </c>
      <c r="L890" s="216" t="s">
        <v>2934</v>
      </c>
      <c r="M890" s="216" t="s">
        <v>2935</v>
      </c>
      <c r="N890" s="216">
        <v>0</v>
      </c>
      <c r="Q890" s="216" t="s">
        <v>2521</v>
      </c>
    </row>
    <row r="891" spans="1:17">
      <c r="A891" s="216" t="s">
        <v>2559</v>
      </c>
      <c r="C891" s="217" t="s">
        <v>2559</v>
      </c>
      <c r="D891" s="218">
        <v>45856</v>
      </c>
      <c r="E891" s="216">
        <v>30</v>
      </c>
      <c r="F891" s="216" t="s">
        <v>959</v>
      </c>
      <c r="G891" s="216">
        <v>56007687</v>
      </c>
      <c r="K891" s="216" t="s">
        <v>4630</v>
      </c>
      <c r="L891" s="216" t="s">
        <v>2934</v>
      </c>
      <c r="M891" s="216" t="s">
        <v>2937</v>
      </c>
      <c r="N891" s="216">
        <v>2</v>
      </c>
      <c r="Q891" s="216" t="s">
        <v>2559</v>
      </c>
    </row>
    <row r="892" spans="1:17">
      <c r="A892" s="216" t="s">
        <v>2473</v>
      </c>
      <c r="C892" s="217" t="s">
        <v>2473</v>
      </c>
      <c r="D892" s="218">
        <v>45848</v>
      </c>
      <c r="E892" s="216">
        <v>30</v>
      </c>
      <c r="F892" s="216" t="s">
        <v>913</v>
      </c>
      <c r="G892" s="216">
        <v>30612327</v>
      </c>
      <c r="K892" s="216" t="s">
        <v>4631</v>
      </c>
      <c r="L892" s="216" t="s">
        <v>2934</v>
      </c>
      <c r="M892" s="216" t="s">
        <v>2937</v>
      </c>
      <c r="N892" s="216">
        <v>1</v>
      </c>
      <c r="Q892" s="216" t="s">
        <v>2473</v>
      </c>
    </row>
    <row r="893" spans="1:17">
      <c r="A893" s="216" t="s">
        <v>2552</v>
      </c>
      <c r="C893" s="217" t="s">
        <v>2552</v>
      </c>
      <c r="D893" s="218">
        <v>45865</v>
      </c>
      <c r="E893" s="216">
        <v>30</v>
      </c>
      <c r="F893" s="216" t="s">
        <v>955</v>
      </c>
      <c r="G893" s="216">
        <v>32388879</v>
      </c>
      <c r="K893" s="216" t="s">
        <v>4632</v>
      </c>
      <c r="L893" s="216" t="s">
        <v>2934</v>
      </c>
      <c r="M893" s="216" t="s">
        <v>2935</v>
      </c>
      <c r="N893" s="216">
        <v>0</v>
      </c>
      <c r="Q893" s="216" t="s">
        <v>2552</v>
      </c>
    </row>
    <row r="894" spans="1:17">
      <c r="A894" s="216" t="s">
        <v>2542</v>
      </c>
      <c r="C894" s="217" t="s">
        <v>2542</v>
      </c>
      <c r="D894" s="218">
        <v>45863</v>
      </c>
      <c r="E894" s="216">
        <v>30</v>
      </c>
      <c r="F894" s="216" t="s">
        <v>950</v>
      </c>
      <c r="G894" s="216">
        <v>50330278</v>
      </c>
      <c r="K894" s="216" t="s">
        <v>4633</v>
      </c>
      <c r="L894" s="216" t="s">
        <v>2934</v>
      </c>
      <c r="M894" s="216" t="s">
        <v>2935</v>
      </c>
      <c r="N894" s="216">
        <v>0</v>
      </c>
      <c r="Q894" s="216" t="s">
        <v>2542</v>
      </c>
    </row>
    <row r="895" spans="1:17">
      <c r="A895" s="216" t="s">
        <v>2557</v>
      </c>
      <c r="C895" s="217" t="s">
        <v>2557</v>
      </c>
      <c r="D895" s="218">
        <v>45863</v>
      </c>
      <c r="E895" s="216">
        <v>30</v>
      </c>
      <c r="F895" s="216" t="s">
        <v>4634</v>
      </c>
      <c r="G895" s="216">
        <v>41219117</v>
      </c>
      <c r="H895" s="216">
        <v>3785650</v>
      </c>
      <c r="I895" s="216">
        <v>41495825</v>
      </c>
      <c r="K895" s="216" t="s">
        <v>4635</v>
      </c>
      <c r="L895" s="216" t="s">
        <v>2934</v>
      </c>
      <c r="M895" s="216" t="s">
        <v>2935</v>
      </c>
      <c r="N895" s="216">
        <v>0</v>
      </c>
      <c r="Q895" s="216" t="s">
        <v>2557</v>
      </c>
    </row>
    <row r="896" spans="1:17">
      <c r="A896" s="216" t="s">
        <v>2250</v>
      </c>
      <c r="C896" s="217" t="s">
        <v>2250</v>
      </c>
      <c r="D896" s="218">
        <v>45863</v>
      </c>
      <c r="E896" s="216">
        <v>30</v>
      </c>
      <c r="F896" s="216" t="s">
        <v>796</v>
      </c>
      <c r="G896" s="216">
        <v>34002779</v>
      </c>
      <c r="H896" s="216">
        <v>31218095</v>
      </c>
      <c r="K896" s="216" t="s">
        <v>4636</v>
      </c>
      <c r="L896" s="216" t="s">
        <v>2934</v>
      </c>
      <c r="M896" s="216" t="s">
        <v>2935</v>
      </c>
      <c r="N896" s="216">
        <v>0</v>
      </c>
      <c r="Q896" s="216" t="s">
        <v>2250</v>
      </c>
    </row>
    <row r="897" spans="1:17">
      <c r="A897" s="216" t="s">
        <v>2487</v>
      </c>
      <c r="C897" s="217" t="s">
        <v>2487</v>
      </c>
      <c r="D897" s="218">
        <v>45863</v>
      </c>
      <c r="E897" s="216">
        <v>30</v>
      </c>
      <c r="F897" s="216" t="s">
        <v>921</v>
      </c>
      <c r="G897" s="216">
        <v>36828185</v>
      </c>
      <c r="K897" s="216" t="s">
        <v>4637</v>
      </c>
      <c r="L897" s="216" t="s">
        <v>2934</v>
      </c>
      <c r="M897" s="216" t="s">
        <v>2935</v>
      </c>
      <c r="N897" s="216">
        <v>0</v>
      </c>
      <c r="Q897" s="216" t="s">
        <v>2487</v>
      </c>
    </row>
    <row r="898" spans="1:17">
      <c r="A898" s="216" t="s">
        <v>2312</v>
      </c>
      <c r="C898" s="217" t="s">
        <v>2312</v>
      </c>
      <c r="D898" s="218">
        <v>45863</v>
      </c>
      <c r="E898" s="216">
        <v>30</v>
      </c>
      <c r="F898" s="216" t="s">
        <v>828</v>
      </c>
      <c r="G898" s="216">
        <v>30482345</v>
      </c>
      <c r="H898" s="216">
        <v>38231659</v>
      </c>
      <c r="K898" s="216" t="s">
        <v>4638</v>
      </c>
      <c r="L898" s="216" t="s">
        <v>2934</v>
      </c>
      <c r="M898" s="216" t="s">
        <v>2935</v>
      </c>
      <c r="N898" s="216">
        <v>0</v>
      </c>
      <c r="Q898" s="216" t="s">
        <v>2312</v>
      </c>
    </row>
    <row r="899" spans="1:17">
      <c r="A899" s="216" t="s">
        <v>2525</v>
      </c>
      <c r="C899" s="217" t="s">
        <v>2525</v>
      </c>
      <c r="E899" s="216">
        <v>30</v>
      </c>
      <c r="F899" s="216" t="s">
        <v>941</v>
      </c>
      <c r="G899" s="216">
        <v>30887183</v>
      </c>
      <c r="I899" s="216">
        <v>33390805</v>
      </c>
      <c r="K899" s="216" t="s">
        <v>4639</v>
      </c>
      <c r="L899" s="216" t="s">
        <v>2934</v>
      </c>
      <c r="N899" s="216">
        <v>0</v>
      </c>
      <c r="Q899" s="216" t="s">
        <v>2525</v>
      </c>
    </row>
    <row r="900" spans="1:17">
      <c r="A900" s="216" t="s">
        <v>2242</v>
      </c>
      <c r="C900" s="217" t="s">
        <v>2242</v>
      </c>
      <c r="D900" s="218">
        <v>45863</v>
      </c>
      <c r="E900" s="216">
        <v>30</v>
      </c>
      <c r="F900" s="216" t="s">
        <v>792</v>
      </c>
      <c r="G900" s="216">
        <v>42155918</v>
      </c>
      <c r="H900" s="216">
        <v>55870139</v>
      </c>
      <c r="I900" s="216">
        <v>22115432</v>
      </c>
      <c r="K900" s="216" t="s">
        <v>4640</v>
      </c>
      <c r="L900" s="216" t="s">
        <v>2934</v>
      </c>
      <c r="M900" s="216" t="s">
        <v>2935</v>
      </c>
      <c r="N900" s="216">
        <v>0</v>
      </c>
      <c r="Q900" s="216" t="s">
        <v>2242</v>
      </c>
    </row>
    <row r="901" spans="1:17">
      <c r="A901" s="216" t="s">
        <v>2523</v>
      </c>
      <c r="C901" s="217" t="s">
        <v>2523</v>
      </c>
      <c r="D901" s="218">
        <v>45855</v>
      </c>
      <c r="E901" s="216">
        <v>15</v>
      </c>
      <c r="F901" s="216" t="s">
        <v>940</v>
      </c>
      <c r="G901" s="216">
        <v>41409328</v>
      </c>
      <c r="K901" s="216" t="s">
        <v>4641</v>
      </c>
      <c r="L901" s="216" t="s">
        <v>2934</v>
      </c>
      <c r="M901" s="216" t="s">
        <v>2937</v>
      </c>
      <c r="N901" s="216">
        <v>3</v>
      </c>
      <c r="Q901" s="216" t="s">
        <v>2523</v>
      </c>
    </row>
    <row r="902" spans="1:17">
      <c r="A902" s="216" t="s">
        <v>2584</v>
      </c>
      <c r="C902" s="217" t="s">
        <v>2584</v>
      </c>
      <c r="D902" s="218">
        <v>45879</v>
      </c>
      <c r="E902" s="216">
        <v>15</v>
      </c>
      <c r="F902" s="216" t="s">
        <v>972</v>
      </c>
      <c r="G902" s="216">
        <v>50197504</v>
      </c>
      <c r="K902" s="216" t="s">
        <v>4642</v>
      </c>
      <c r="L902" s="216" t="s">
        <v>2934</v>
      </c>
      <c r="M902" s="216" t="s">
        <v>2935</v>
      </c>
      <c r="N902" s="216">
        <v>0</v>
      </c>
      <c r="Q902" s="216" t="s">
        <v>2584</v>
      </c>
    </row>
    <row r="903" spans="1:17">
      <c r="A903" s="216" t="s">
        <v>2567</v>
      </c>
      <c r="C903" s="217" t="s">
        <v>2567</v>
      </c>
      <c r="F903" s="216" t="s">
        <v>963</v>
      </c>
      <c r="G903" s="216">
        <v>56321102</v>
      </c>
      <c r="K903" s="216" t="s">
        <v>4643</v>
      </c>
      <c r="L903" s="216" t="s">
        <v>2934</v>
      </c>
      <c r="M903" s="216" t="s">
        <v>2935</v>
      </c>
      <c r="N903" s="216">
        <v>0</v>
      </c>
      <c r="Q903" s="216" t="s">
        <v>2567</v>
      </c>
    </row>
    <row r="904" spans="1:17">
      <c r="A904" s="216" t="s">
        <v>2533</v>
      </c>
      <c r="C904" s="217" t="s">
        <v>2533</v>
      </c>
      <c r="D904" s="218">
        <v>45794</v>
      </c>
      <c r="E904" s="216">
        <v>15</v>
      </c>
      <c r="F904" s="216" t="s">
        <v>945</v>
      </c>
      <c r="G904" s="216">
        <v>39876742</v>
      </c>
      <c r="K904" s="216" t="s">
        <v>4644</v>
      </c>
      <c r="L904" s="216" t="s">
        <v>2947</v>
      </c>
      <c r="M904" s="216" t="s">
        <v>2937</v>
      </c>
      <c r="N904" s="216">
        <v>1</v>
      </c>
      <c r="Q904" s="216" t="s">
        <v>2533</v>
      </c>
    </row>
    <row r="905" spans="1:17">
      <c r="A905" s="216" t="s">
        <v>4645</v>
      </c>
      <c r="C905" s="217" t="s">
        <v>4645</v>
      </c>
      <c r="D905" s="218">
        <v>45854</v>
      </c>
      <c r="E905" s="216">
        <v>15</v>
      </c>
      <c r="F905" s="216" t="s">
        <v>4646</v>
      </c>
      <c r="G905" s="216">
        <v>31429502</v>
      </c>
      <c r="H905" s="216">
        <v>30300445</v>
      </c>
      <c r="K905" s="216" t="s">
        <v>3882</v>
      </c>
      <c r="L905" s="216" t="s">
        <v>2934</v>
      </c>
      <c r="M905" s="216" t="s">
        <v>2937</v>
      </c>
      <c r="N905" s="216">
        <v>0</v>
      </c>
      <c r="Q905" s="216" t="s">
        <v>4645</v>
      </c>
    </row>
    <row r="906" spans="1:17">
      <c r="A906" s="216" t="s">
        <v>2516</v>
      </c>
      <c r="C906" s="217" t="s">
        <v>2516</v>
      </c>
      <c r="D906" s="218">
        <v>45879</v>
      </c>
      <c r="E906" s="216">
        <v>15</v>
      </c>
      <c r="F906" s="216" t="s">
        <v>936</v>
      </c>
      <c r="G906" s="216">
        <v>30307025</v>
      </c>
      <c r="H906" s="216">
        <v>49143522</v>
      </c>
      <c r="I906" s="216">
        <v>48112209</v>
      </c>
      <c r="K906" s="216" t="s">
        <v>4647</v>
      </c>
      <c r="L906" s="216" t="s">
        <v>3090</v>
      </c>
      <c r="M906" s="216" t="s">
        <v>3091</v>
      </c>
      <c r="N906" s="216">
        <v>1</v>
      </c>
      <c r="Q906" s="216" t="s">
        <v>2516</v>
      </c>
    </row>
    <row r="907" spans="1:17">
      <c r="A907" s="216" t="s">
        <v>4648</v>
      </c>
      <c r="C907" s="217" t="s">
        <v>4648</v>
      </c>
      <c r="D907" s="218">
        <v>45855</v>
      </c>
      <c r="E907" s="216">
        <v>15</v>
      </c>
      <c r="F907" s="216" t="s">
        <v>526</v>
      </c>
      <c r="G907" s="216">
        <v>40387465</v>
      </c>
      <c r="K907" s="216" t="s">
        <v>4336</v>
      </c>
      <c r="L907" s="216" t="s">
        <v>2934</v>
      </c>
      <c r="M907" s="216" t="s">
        <v>2937</v>
      </c>
      <c r="N907" s="216">
        <v>1</v>
      </c>
      <c r="Q907" s="216" t="s">
        <v>4648</v>
      </c>
    </row>
    <row r="908" spans="1:17">
      <c r="A908" s="216" t="s">
        <v>2574</v>
      </c>
      <c r="C908" s="217" t="s">
        <v>2574</v>
      </c>
      <c r="D908" s="218">
        <v>45859</v>
      </c>
      <c r="E908" s="216">
        <v>15</v>
      </c>
      <c r="F908" s="216" t="s">
        <v>967</v>
      </c>
      <c r="G908" s="216">
        <v>31487313</v>
      </c>
      <c r="H908" s="216">
        <v>49577517</v>
      </c>
      <c r="K908" s="216" t="s">
        <v>4649</v>
      </c>
      <c r="L908" s="216" t="s">
        <v>2934</v>
      </c>
      <c r="M908" s="216" t="s">
        <v>2937</v>
      </c>
      <c r="N908" s="216">
        <v>1</v>
      </c>
      <c r="Q908" s="216" t="s">
        <v>2574</v>
      </c>
    </row>
    <row r="909" spans="1:17">
      <c r="A909" s="216" t="s">
        <v>2588</v>
      </c>
      <c r="C909" s="217" t="s">
        <v>2588</v>
      </c>
      <c r="E909" s="216">
        <v>15</v>
      </c>
      <c r="F909" s="216" t="s">
        <v>974</v>
      </c>
      <c r="G909" s="216">
        <v>31460516</v>
      </c>
      <c r="K909" s="216" t="s">
        <v>4650</v>
      </c>
      <c r="L909" s="216" t="s">
        <v>2934</v>
      </c>
      <c r="M909" s="216" t="s">
        <v>2935</v>
      </c>
      <c r="N909" s="216">
        <v>0</v>
      </c>
      <c r="Q909" s="216" t="s">
        <v>2588</v>
      </c>
    </row>
    <row r="910" spans="1:17">
      <c r="A910" s="216" t="s">
        <v>4651</v>
      </c>
      <c r="C910" s="217" t="s">
        <v>2570</v>
      </c>
      <c r="D910" s="218">
        <v>45879</v>
      </c>
      <c r="E910" s="216">
        <v>15</v>
      </c>
      <c r="F910" s="216" t="s">
        <v>965</v>
      </c>
      <c r="G910" s="216">
        <v>59565252</v>
      </c>
      <c r="K910" s="216" t="s">
        <v>4652</v>
      </c>
      <c r="L910" s="216" t="s">
        <v>2934</v>
      </c>
      <c r="M910" s="216" t="s">
        <v>2935</v>
      </c>
      <c r="N910" s="216">
        <v>0</v>
      </c>
      <c r="Q910" s="216" t="s">
        <v>2570</v>
      </c>
    </row>
    <row r="911" spans="1:17">
      <c r="A911" s="216" t="s">
        <v>2578</v>
      </c>
      <c r="C911" s="217" t="s">
        <v>2578</v>
      </c>
      <c r="D911" s="218">
        <v>45827</v>
      </c>
      <c r="E911" s="216">
        <v>15</v>
      </c>
      <c r="F911" s="216" t="s">
        <v>969</v>
      </c>
      <c r="G911" s="216">
        <v>40068740</v>
      </c>
      <c r="K911" s="216" t="s">
        <v>4653</v>
      </c>
      <c r="L911" s="216" t="s">
        <v>2934</v>
      </c>
      <c r="M911" s="216" t="s">
        <v>2937</v>
      </c>
      <c r="N911" s="216">
        <v>3</v>
      </c>
      <c r="Q911" s="216" t="s">
        <v>2578</v>
      </c>
    </row>
    <row r="912" spans="1:17">
      <c r="A912" s="216" t="s">
        <v>2561</v>
      </c>
      <c r="C912" s="217" t="s">
        <v>2561</v>
      </c>
      <c r="D912" s="218">
        <v>45879</v>
      </c>
      <c r="E912" s="216">
        <v>15</v>
      </c>
      <c r="F912" s="216" t="s">
        <v>4654</v>
      </c>
      <c r="G912" s="216">
        <v>42194441</v>
      </c>
      <c r="K912" s="216" t="s">
        <v>4655</v>
      </c>
      <c r="L912" s="216" t="s">
        <v>2934</v>
      </c>
      <c r="M912" s="216" t="s">
        <v>2935</v>
      </c>
      <c r="N912" s="216">
        <v>0</v>
      </c>
      <c r="Q912" s="216" t="s">
        <v>2561</v>
      </c>
    </row>
    <row r="913" spans="1:17">
      <c r="A913" s="216" t="s">
        <v>2576</v>
      </c>
      <c r="C913" s="217" t="s">
        <v>2576</v>
      </c>
      <c r="D913" s="218">
        <v>45853</v>
      </c>
      <c r="E913" s="216">
        <v>15</v>
      </c>
      <c r="F913" s="216" t="s">
        <v>968</v>
      </c>
      <c r="G913" s="216">
        <v>49943028</v>
      </c>
      <c r="H913" s="216">
        <v>22602424</v>
      </c>
      <c r="I913" s="216">
        <v>55311134</v>
      </c>
      <c r="K913" s="216" t="s">
        <v>4656</v>
      </c>
      <c r="L913" s="216" t="s">
        <v>2934</v>
      </c>
      <c r="M913" s="216" t="s">
        <v>2937</v>
      </c>
      <c r="N913" s="216">
        <v>1</v>
      </c>
      <c r="Q913" s="216" t="s">
        <v>2576</v>
      </c>
    </row>
    <row r="914" spans="1:17">
      <c r="A914" s="216" t="s">
        <v>2598</v>
      </c>
      <c r="C914" s="217" t="s">
        <v>2598</v>
      </c>
      <c r="D914" s="218">
        <v>45879</v>
      </c>
      <c r="E914" s="216">
        <v>15</v>
      </c>
      <c r="F914" s="216" t="s">
        <v>979</v>
      </c>
      <c r="G914" s="216">
        <v>47391491</v>
      </c>
      <c r="H914" s="216">
        <v>45170595</v>
      </c>
      <c r="K914" s="216" t="s">
        <v>4657</v>
      </c>
      <c r="L914" s="216" t="s">
        <v>2934</v>
      </c>
      <c r="M914" s="216" t="s">
        <v>2935</v>
      </c>
      <c r="N914" s="216">
        <v>0</v>
      </c>
      <c r="Q914" s="216" t="s">
        <v>2598</v>
      </c>
    </row>
    <row r="915" spans="1:17">
      <c r="A915" s="216" t="s">
        <v>2600</v>
      </c>
      <c r="C915" s="217" t="s">
        <v>2600</v>
      </c>
      <c r="D915" s="218">
        <v>45879</v>
      </c>
      <c r="E915" s="216">
        <v>15</v>
      </c>
      <c r="F915" s="216" t="s">
        <v>980</v>
      </c>
      <c r="G915" s="216">
        <v>51585850</v>
      </c>
      <c r="H915" s="216">
        <v>32845892</v>
      </c>
      <c r="I915" s="216">
        <v>47811680</v>
      </c>
      <c r="K915" s="216" t="s">
        <v>4658</v>
      </c>
      <c r="L915" s="216" t="s">
        <v>2934</v>
      </c>
      <c r="M915" s="216" t="s">
        <v>2935</v>
      </c>
      <c r="N915" s="216">
        <v>0</v>
      </c>
      <c r="Q915" s="216" t="s">
        <v>2600</v>
      </c>
    </row>
    <row r="916" spans="1:17">
      <c r="A916" s="216" t="s">
        <v>2554</v>
      </c>
      <c r="C916" s="217" t="s">
        <v>2554</v>
      </c>
      <c r="D916" s="218">
        <v>45863</v>
      </c>
      <c r="E916" s="216">
        <v>30</v>
      </c>
      <c r="F916" s="216" t="s">
        <v>956</v>
      </c>
      <c r="G916" s="216">
        <v>41437545</v>
      </c>
      <c r="K916" s="216" t="s">
        <v>4659</v>
      </c>
      <c r="L916" s="216" t="s">
        <v>2934</v>
      </c>
      <c r="M916" s="216" t="s">
        <v>2935</v>
      </c>
      <c r="N916" s="216">
        <v>0</v>
      </c>
      <c r="Q916" s="216" t="s">
        <v>2554</v>
      </c>
    </row>
    <row r="917" spans="1:17">
      <c r="A917" s="216" t="s">
        <v>4660</v>
      </c>
      <c r="C917" s="217" t="s">
        <v>4660</v>
      </c>
      <c r="D917" s="218">
        <v>45868</v>
      </c>
      <c r="E917" s="216">
        <v>30</v>
      </c>
      <c r="F917" s="216" t="s">
        <v>4661</v>
      </c>
      <c r="G917" s="216">
        <v>40676965</v>
      </c>
      <c r="L917" s="216" t="s">
        <v>2934</v>
      </c>
      <c r="M917" s="216" t="s">
        <v>2935</v>
      </c>
      <c r="N917" s="216">
        <v>0</v>
      </c>
      <c r="Q917" s="216" t="s">
        <v>4660</v>
      </c>
    </row>
    <row r="918" spans="1:17">
      <c r="A918" s="216" t="s">
        <v>2556</v>
      </c>
      <c r="C918" s="217" t="s">
        <v>2556</v>
      </c>
      <c r="D918" s="218">
        <v>45827</v>
      </c>
      <c r="E918" s="216">
        <v>30</v>
      </c>
      <c r="F918" s="216" t="s">
        <v>957</v>
      </c>
      <c r="G918" s="216">
        <v>31102914</v>
      </c>
      <c r="K918" s="216" t="s">
        <v>4662</v>
      </c>
      <c r="L918" s="216" t="s">
        <v>2947</v>
      </c>
      <c r="M918" s="216" t="s">
        <v>2937</v>
      </c>
      <c r="N918" s="216">
        <v>5</v>
      </c>
      <c r="Q918" s="216" t="s">
        <v>2556</v>
      </c>
    </row>
    <row r="919" spans="1:17">
      <c r="A919" s="216" t="s">
        <v>2527</v>
      </c>
      <c r="C919" s="217" t="s">
        <v>2527</v>
      </c>
      <c r="D919" s="218">
        <v>45863</v>
      </c>
      <c r="E919" s="216">
        <v>30</v>
      </c>
      <c r="F919" s="216" t="s">
        <v>4663</v>
      </c>
      <c r="G919" s="216">
        <v>30285212</v>
      </c>
      <c r="K919" s="216" t="s">
        <v>4664</v>
      </c>
      <c r="L919" s="216" t="s">
        <v>2934</v>
      </c>
      <c r="M919" s="216" t="s">
        <v>2935</v>
      </c>
      <c r="N919" s="216">
        <v>0</v>
      </c>
      <c r="Q919" s="216" t="s">
        <v>2527</v>
      </c>
    </row>
    <row r="920" spans="1:17">
      <c r="A920" s="216" t="s">
        <v>4665</v>
      </c>
      <c r="C920" s="217" t="s">
        <v>2604</v>
      </c>
      <c r="D920" s="218">
        <v>45833</v>
      </c>
      <c r="E920" s="216">
        <v>30</v>
      </c>
      <c r="F920" s="216" t="s">
        <v>982</v>
      </c>
      <c r="G920" s="216">
        <v>55101244</v>
      </c>
      <c r="H920" s="216">
        <v>42078562</v>
      </c>
      <c r="K920" s="216" t="s">
        <v>4666</v>
      </c>
      <c r="L920" s="216" t="s">
        <v>2934</v>
      </c>
      <c r="M920" s="216" t="s">
        <v>2935</v>
      </c>
      <c r="N920" s="216">
        <v>0</v>
      </c>
      <c r="Q920" s="216" t="s">
        <v>2604</v>
      </c>
    </row>
    <row r="921" spans="1:17">
      <c r="A921" s="216" t="s">
        <v>2606</v>
      </c>
      <c r="C921" s="217" t="s">
        <v>2606</v>
      </c>
      <c r="D921" s="218">
        <v>45863</v>
      </c>
      <c r="E921" s="216">
        <v>30</v>
      </c>
      <c r="F921" s="216" t="s">
        <v>983</v>
      </c>
      <c r="G921" s="216">
        <v>54545774</v>
      </c>
      <c r="H921" s="216">
        <v>41748844</v>
      </c>
      <c r="K921" s="216" t="s">
        <v>4667</v>
      </c>
      <c r="L921" s="216" t="s">
        <v>2934</v>
      </c>
      <c r="M921" s="216" t="s">
        <v>2935</v>
      </c>
      <c r="N921" s="216">
        <v>0</v>
      </c>
      <c r="Q921" s="216" t="s">
        <v>2606</v>
      </c>
    </row>
    <row r="922" spans="1:17">
      <c r="A922" s="216" t="s">
        <v>2610</v>
      </c>
      <c r="C922" s="217" t="s">
        <v>2610</v>
      </c>
      <c r="D922" s="218">
        <v>45863</v>
      </c>
      <c r="E922" s="216">
        <v>30</v>
      </c>
      <c r="F922" s="216" t="s">
        <v>985</v>
      </c>
      <c r="G922" s="216">
        <v>31084315</v>
      </c>
      <c r="H922" s="216">
        <v>50162072</v>
      </c>
      <c r="I922" s="216">
        <v>31084315</v>
      </c>
      <c r="K922" s="216" t="s">
        <v>4668</v>
      </c>
      <c r="L922" s="216" t="s">
        <v>2934</v>
      </c>
      <c r="M922" s="216" t="s">
        <v>2935</v>
      </c>
      <c r="N922" s="216">
        <v>0</v>
      </c>
      <c r="Q922" s="216" t="s">
        <v>2610</v>
      </c>
    </row>
    <row r="923" spans="1:17">
      <c r="A923" s="216" t="s">
        <v>2343</v>
      </c>
      <c r="C923" s="217" t="s">
        <v>2343</v>
      </c>
      <c r="D923" s="218">
        <v>45863</v>
      </c>
      <c r="E923" s="216">
        <v>30</v>
      </c>
      <c r="F923" s="216" t="s">
        <v>844</v>
      </c>
      <c r="G923" s="216">
        <v>39504280</v>
      </c>
      <c r="H923" s="216">
        <v>45600589</v>
      </c>
      <c r="I923" s="216">
        <v>66355973</v>
      </c>
      <c r="K923" s="216" t="s">
        <v>4669</v>
      </c>
      <c r="L923" s="216" t="s">
        <v>2934</v>
      </c>
      <c r="M923" s="216" t="s">
        <v>2935</v>
      </c>
      <c r="N923" s="216">
        <v>0</v>
      </c>
      <c r="Q923" s="216" t="s">
        <v>2343</v>
      </c>
    </row>
    <row r="924" spans="1:17">
      <c r="A924" s="216" t="s">
        <v>2582</v>
      </c>
      <c r="C924" s="217" t="s">
        <v>2582</v>
      </c>
      <c r="D924" s="218">
        <v>45863</v>
      </c>
      <c r="E924" s="216">
        <v>30</v>
      </c>
      <c r="F924" s="216" t="s">
        <v>971</v>
      </c>
      <c r="G924" s="216">
        <v>39930597</v>
      </c>
      <c r="H924" s="216">
        <v>42170833</v>
      </c>
      <c r="K924" s="216" t="s">
        <v>4670</v>
      </c>
      <c r="L924" s="216" t="s">
        <v>2934</v>
      </c>
      <c r="M924" s="216" t="s">
        <v>2935</v>
      </c>
      <c r="N924" s="216">
        <v>0</v>
      </c>
      <c r="Q924" s="216" t="s">
        <v>2582</v>
      </c>
    </row>
    <row r="925" spans="1:17">
      <c r="A925" s="216" t="s">
        <v>2608</v>
      </c>
      <c r="C925" s="217" t="s">
        <v>2608</v>
      </c>
      <c r="D925" s="218">
        <v>45894</v>
      </c>
      <c r="E925" s="216">
        <v>30</v>
      </c>
      <c r="F925" s="216" t="s">
        <v>984</v>
      </c>
      <c r="G925" s="216">
        <v>59550553</v>
      </c>
      <c r="H925" s="216">
        <v>59742175</v>
      </c>
      <c r="K925" s="216" t="s">
        <v>4671</v>
      </c>
      <c r="L925" s="216" t="s">
        <v>2934</v>
      </c>
      <c r="M925" s="216" t="s">
        <v>2935</v>
      </c>
      <c r="N925" s="216">
        <v>0</v>
      </c>
      <c r="Q925" s="216" t="s">
        <v>2608</v>
      </c>
    </row>
    <row r="926" spans="1:17">
      <c r="A926" s="216" t="s">
        <v>4672</v>
      </c>
      <c r="C926" s="217" t="s">
        <v>2476</v>
      </c>
      <c r="D926" s="218">
        <v>45863</v>
      </c>
      <c r="E926" s="216">
        <v>30</v>
      </c>
      <c r="F926" s="216" t="s">
        <v>915</v>
      </c>
      <c r="G926" s="216">
        <v>40626052</v>
      </c>
      <c r="K926" s="216" t="s">
        <v>4673</v>
      </c>
      <c r="L926" s="216" t="s">
        <v>2934</v>
      </c>
      <c r="M926" s="216" t="s">
        <v>2935</v>
      </c>
      <c r="N926" s="216">
        <v>0</v>
      </c>
      <c r="Q926" s="216" t="s">
        <v>2476</v>
      </c>
    </row>
    <row r="927" spans="1:17">
      <c r="A927" s="216" t="s">
        <v>2620</v>
      </c>
      <c r="C927" s="217" t="s">
        <v>2620</v>
      </c>
      <c r="D927" s="218">
        <v>45863</v>
      </c>
      <c r="E927" s="216">
        <v>30</v>
      </c>
      <c r="F927" s="216" t="s">
        <v>4674</v>
      </c>
      <c r="G927" s="216">
        <v>55739803</v>
      </c>
      <c r="K927" s="216" t="s">
        <v>4675</v>
      </c>
      <c r="L927" s="216" t="s">
        <v>2934</v>
      </c>
      <c r="M927" s="216" t="s">
        <v>2935</v>
      </c>
      <c r="N927" s="216">
        <v>0</v>
      </c>
      <c r="Q927" s="216" t="s">
        <v>2620</v>
      </c>
    </row>
    <row r="928" spans="1:17">
      <c r="A928" s="216" t="s">
        <v>2632</v>
      </c>
      <c r="C928" s="217" t="s">
        <v>2632</v>
      </c>
      <c r="D928" s="218">
        <v>45848</v>
      </c>
      <c r="E928" s="216">
        <v>30</v>
      </c>
      <c r="F928" s="216" t="s">
        <v>996</v>
      </c>
      <c r="G928" s="216">
        <v>44113220</v>
      </c>
      <c r="K928" s="216" t="s">
        <v>4676</v>
      </c>
      <c r="L928" s="216" t="s">
        <v>2934</v>
      </c>
      <c r="M928" s="216" t="s">
        <v>2937</v>
      </c>
      <c r="N928" s="216">
        <v>1</v>
      </c>
      <c r="Q928" s="216" t="s">
        <v>2632</v>
      </c>
    </row>
    <row r="929" spans="1:17">
      <c r="A929" s="216" t="s">
        <v>4677</v>
      </c>
      <c r="C929" s="217" t="s">
        <v>4677</v>
      </c>
      <c r="D929" s="218">
        <v>45855</v>
      </c>
      <c r="E929" s="216">
        <v>30</v>
      </c>
      <c r="F929" s="216" t="s">
        <v>987</v>
      </c>
      <c r="G929" s="216">
        <v>42127495</v>
      </c>
      <c r="K929" s="216" t="s">
        <v>4678</v>
      </c>
      <c r="L929" s="216" t="s">
        <v>2934</v>
      </c>
      <c r="M929" s="216" t="s">
        <v>2935</v>
      </c>
      <c r="N929" s="216">
        <v>0</v>
      </c>
      <c r="Q929" s="216" t="s">
        <v>4677</v>
      </c>
    </row>
    <row r="930" spans="1:17">
      <c r="A930" s="216" t="s">
        <v>2614</v>
      </c>
      <c r="C930" s="217" t="s">
        <v>2614</v>
      </c>
      <c r="D930" s="218"/>
      <c r="E930" s="216">
        <v>30</v>
      </c>
      <c r="F930" s="216" t="s">
        <v>987</v>
      </c>
      <c r="G930" s="216">
        <v>42127495</v>
      </c>
      <c r="K930" s="216" t="s">
        <v>4678</v>
      </c>
      <c r="L930" s="216" t="s">
        <v>2934</v>
      </c>
      <c r="M930" s="216" t="s">
        <v>2935</v>
      </c>
      <c r="N930" s="216">
        <v>0</v>
      </c>
      <c r="Q930" s="216" t="s">
        <v>2614</v>
      </c>
    </row>
    <row r="931" spans="1:17">
      <c r="A931" s="216" t="s">
        <v>2628</v>
      </c>
      <c r="C931" s="217" t="s">
        <v>2628</v>
      </c>
      <c r="D931" s="218">
        <v>45863</v>
      </c>
      <c r="E931" s="216">
        <v>30</v>
      </c>
      <c r="F931" s="216" t="s">
        <v>994</v>
      </c>
      <c r="G931" s="216">
        <v>42208982</v>
      </c>
      <c r="H931" s="216">
        <v>55131547</v>
      </c>
      <c r="I931" s="216">
        <v>55339266</v>
      </c>
      <c r="J931" s="216">
        <v>55113454</v>
      </c>
      <c r="K931" s="216" t="s">
        <v>4679</v>
      </c>
      <c r="L931" s="216" t="s">
        <v>2934</v>
      </c>
      <c r="M931" s="216" t="s">
        <v>2935</v>
      </c>
      <c r="N931" s="216">
        <v>0</v>
      </c>
      <c r="Q931" s="216" t="s">
        <v>2628</v>
      </c>
    </row>
    <row r="932" spans="1:17">
      <c r="A932" s="216" t="s">
        <v>2580</v>
      </c>
      <c r="C932" s="217" t="s">
        <v>2580</v>
      </c>
      <c r="D932" s="218">
        <v>45863</v>
      </c>
      <c r="E932" s="216">
        <v>30</v>
      </c>
      <c r="F932" s="216" t="s">
        <v>970</v>
      </c>
      <c r="G932" s="216">
        <v>55543396</v>
      </c>
      <c r="H932" s="216">
        <v>37593098</v>
      </c>
      <c r="I932" s="216">
        <v>22191158</v>
      </c>
      <c r="K932" s="216" t="s">
        <v>4680</v>
      </c>
      <c r="L932" s="216" t="s">
        <v>2934</v>
      </c>
      <c r="M932" s="216" t="s">
        <v>2935</v>
      </c>
      <c r="N932" s="216">
        <v>0</v>
      </c>
      <c r="Q932" s="216" t="s">
        <v>2580</v>
      </c>
    </row>
    <row r="933" spans="1:17">
      <c r="A933" s="216" t="s">
        <v>2406</v>
      </c>
      <c r="C933" s="217" t="s">
        <v>2406</v>
      </c>
      <c r="D933" s="218">
        <v>45848</v>
      </c>
      <c r="E933" s="216">
        <v>30</v>
      </c>
      <c r="F933" s="216" t="s">
        <v>876</v>
      </c>
      <c r="G933" s="216">
        <v>41884103</v>
      </c>
      <c r="K933" s="216" t="s">
        <v>4681</v>
      </c>
      <c r="L933" s="216" t="s">
        <v>2934</v>
      </c>
      <c r="M933" s="216" t="s">
        <v>2937</v>
      </c>
      <c r="N933" s="216">
        <v>1</v>
      </c>
      <c r="Q933" s="216" t="s">
        <v>2406</v>
      </c>
    </row>
    <row r="934" spans="1:17">
      <c r="A934" s="216" t="s">
        <v>2471</v>
      </c>
      <c r="C934" s="217" t="s">
        <v>2471</v>
      </c>
      <c r="D934" s="218">
        <v>45863</v>
      </c>
      <c r="E934" s="216">
        <v>30</v>
      </c>
      <c r="F934" s="216" t="s">
        <v>912</v>
      </c>
      <c r="G934" s="216">
        <v>39833889</v>
      </c>
      <c r="K934" s="216" t="s">
        <v>4682</v>
      </c>
      <c r="L934" s="216" t="s">
        <v>2934</v>
      </c>
      <c r="M934" s="216" t="s">
        <v>2935</v>
      </c>
      <c r="N934" s="216">
        <v>0</v>
      </c>
      <c r="Q934" s="216" t="s">
        <v>2471</v>
      </c>
    </row>
    <row r="935" spans="1:17">
      <c r="A935" s="216" t="s">
        <v>2596</v>
      </c>
      <c r="C935" s="217" t="s">
        <v>2596</v>
      </c>
      <c r="D935" s="218">
        <v>45863</v>
      </c>
      <c r="E935" s="216">
        <v>30</v>
      </c>
      <c r="F935" s="216" t="s">
        <v>978</v>
      </c>
      <c r="G935" s="216">
        <v>48370742</v>
      </c>
      <c r="I935" s="216">
        <v>42671764</v>
      </c>
      <c r="K935" s="216" t="s">
        <v>4683</v>
      </c>
      <c r="L935" s="216" t="s">
        <v>2934</v>
      </c>
      <c r="M935" s="216" t="s">
        <v>2935</v>
      </c>
      <c r="N935" s="216">
        <v>0</v>
      </c>
      <c r="Q935" s="216" t="s">
        <v>2596</v>
      </c>
    </row>
    <row r="936" spans="1:17">
      <c r="A936" s="216" t="s">
        <v>2541</v>
      </c>
      <c r="C936" s="217" t="s">
        <v>2541</v>
      </c>
      <c r="D936" s="218">
        <v>45863</v>
      </c>
      <c r="E936" s="216">
        <v>30</v>
      </c>
      <c r="F936" s="216" t="s">
        <v>949</v>
      </c>
      <c r="G936" s="216">
        <v>55369576</v>
      </c>
      <c r="H936" s="216">
        <v>23685426</v>
      </c>
      <c r="K936" s="216" t="s">
        <v>4684</v>
      </c>
      <c r="L936" s="216" t="s">
        <v>2934</v>
      </c>
      <c r="M936" s="216" t="s">
        <v>2935</v>
      </c>
      <c r="N936" s="216">
        <v>0</v>
      </c>
      <c r="Q936" s="216" t="s">
        <v>2541</v>
      </c>
    </row>
    <row r="937" spans="1:17">
      <c r="A937" s="216" t="s">
        <v>2635</v>
      </c>
      <c r="C937" s="217" t="s">
        <v>2635</v>
      </c>
      <c r="D937" s="218">
        <v>45833</v>
      </c>
      <c r="E937" s="216">
        <v>30</v>
      </c>
      <c r="F937" s="216" t="s">
        <v>998</v>
      </c>
      <c r="G937" s="216">
        <v>31952337</v>
      </c>
      <c r="K937" s="216" t="s">
        <v>4685</v>
      </c>
      <c r="L937" s="216" t="s">
        <v>2934</v>
      </c>
      <c r="M937" s="216" t="s">
        <v>2937</v>
      </c>
      <c r="N937" s="216">
        <v>1</v>
      </c>
      <c r="Q937" s="216" t="s">
        <v>2635</v>
      </c>
    </row>
    <row r="938" spans="1:17">
      <c r="A938" s="216" t="s">
        <v>2602</v>
      </c>
      <c r="C938" s="217" t="s">
        <v>2602</v>
      </c>
      <c r="D938" s="218">
        <v>45863</v>
      </c>
      <c r="E938" s="216">
        <v>30</v>
      </c>
      <c r="F938" s="216" t="s">
        <v>981</v>
      </c>
      <c r="G938" s="216">
        <v>54254124</v>
      </c>
      <c r="K938" s="216" t="s">
        <v>4686</v>
      </c>
      <c r="L938" s="216" t="s">
        <v>2934</v>
      </c>
      <c r="M938" s="216" t="s">
        <v>2935</v>
      </c>
      <c r="N938" s="216">
        <v>0</v>
      </c>
      <c r="Q938" s="216" t="s">
        <v>2602</v>
      </c>
    </row>
    <row r="939" spans="1:17">
      <c r="A939" s="216" t="s">
        <v>2565</v>
      </c>
      <c r="C939" s="217" t="s">
        <v>2565</v>
      </c>
      <c r="D939" s="218">
        <v>45863</v>
      </c>
      <c r="E939" s="216">
        <v>30</v>
      </c>
      <c r="F939" s="216" t="s">
        <v>962</v>
      </c>
      <c r="G939" s="216">
        <v>37362383</v>
      </c>
      <c r="H939" s="216">
        <v>53698854</v>
      </c>
      <c r="K939" s="216" t="s">
        <v>4687</v>
      </c>
      <c r="L939" s="216" t="s">
        <v>2934</v>
      </c>
      <c r="M939" s="216" t="s">
        <v>2935</v>
      </c>
      <c r="N939" s="216">
        <v>0</v>
      </c>
      <c r="Q939" s="216" t="s">
        <v>2565</v>
      </c>
    </row>
    <row r="940" spans="1:17">
      <c r="A940" s="216" t="s">
        <v>2590</v>
      </c>
      <c r="C940" s="217" t="s">
        <v>2590</v>
      </c>
      <c r="D940" s="218">
        <v>45863</v>
      </c>
      <c r="E940" s="216">
        <v>30</v>
      </c>
      <c r="F940" s="216" t="s">
        <v>975</v>
      </c>
      <c r="G940" s="216">
        <v>50463365</v>
      </c>
      <c r="K940" s="216" t="s">
        <v>4688</v>
      </c>
      <c r="L940" s="216" t="s">
        <v>2934</v>
      </c>
      <c r="M940" s="216" t="s">
        <v>2935</v>
      </c>
      <c r="N940" s="216">
        <v>0</v>
      </c>
      <c r="Q940" s="216" t="s">
        <v>2590</v>
      </c>
    </row>
    <row r="941" spans="1:17">
      <c r="A941" s="216" t="s">
        <v>2482</v>
      </c>
      <c r="C941" s="217" t="s">
        <v>2482</v>
      </c>
      <c r="D941" s="218">
        <v>45863</v>
      </c>
      <c r="E941" s="216">
        <v>30</v>
      </c>
      <c r="F941" s="216" t="s">
        <v>918</v>
      </c>
      <c r="G941" s="216">
        <v>59791985</v>
      </c>
      <c r="H941" s="216">
        <v>66721026</v>
      </c>
      <c r="I941" s="216">
        <v>42662637</v>
      </c>
      <c r="K941" s="216" t="s">
        <v>4689</v>
      </c>
      <c r="L941" s="216" t="s">
        <v>2934</v>
      </c>
      <c r="M941" s="216" t="s">
        <v>2935</v>
      </c>
      <c r="N941" s="216">
        <v>0</v>
      </c>
      <c r="Q941" s="216" t="s">
        <v>2482</v>
      </c>
    </row>
    <row r="942" spans="1:17">
      <c r="A942" s="216" t="s">
        <v>2630</v>
      </c>
      <c r="C942" s="217" t="s">
        <v>2630</v>
      </c>
      <c r="D942" s="218">
        <v>45863</v>
      </c>
      <c r="E942" s="216">
        <v>30</v>
      </c>
      <c r="F942" s="216" t="s">
        <v>995</v>
      </c>
      <c r="G942" s="216">
        <v>42556056</v>
      </c>
      <c r="H942" s="216">
        <v>66370764</v>
      </c>
      <c r="K942" s="216" t="s">
        <v>4690</v>
      </c>
      <c r="L942" s="216" t="s">
        <v>2934</v>
      </c>
      <c r="M942" s="216" t="s">
        <v>2935</v>
      </c>
      <c r="N942" s="216">
        <v>0</v>
      </c>
      <c r="Q942" s="216" t="s">
        <v>2630</v>
      </c>
    </row>
    <row r="943" spans="1:17">
      <c r="A943" s="216" t="s">
        <v>2649</v>
      </c>
      <c r="C943" s="217" t="s">
        <v>2649</v>
      </c>
      <c r="D943" s="218">
        <v>45855</v>
      </c>
      <c r="E943" s="216">
        <v>30</v>
      </c>
      <c r="F943" s="216" t="s">
        <v>1005</v>
      </c>
      <c r="G943" s="216">
        <v>33398601</v>
      </c>
      <c r="K943" s="216" t="s">
        <v>4691</v>
      </c>
      <c r="L943" s="216" t="s">
        <v>2934</v>
      </c>
      <c r="M943" s="216" t="s">
        <v>2937</v>
      </c>
      <c r="N943" s="216">
        <v>1</v>
      </c>
      <c r="Q943" s="216" t="s">
        <v>2649</v>
      </c>
    </row>
    <row r="944" spans="1:17">
      <c r="A944" s="216" t="s">
        <v>2592</v>
      </c>
      <c r="C944" s="217" t="s">
        <v>2592</v>
      </c>
      <c r="D944" s="218">
        <v>45856</v>
      </c>
      <c r="E944" s="216">
        <v>30</v>
      </c>
      <c r="F944" s="216" t="s">
        <v>976</v>
      </c>
      <c r="G944" s="216">
        <v>49874771</v>
      </c>
      <c r="K944" s="216" t="s">
        <v>4692</v>
      </c>
      <c r="L944" s="216" t="s">
        <v>2934</v>
      </c>
      <c r="M944" s="216" t="s">
        <v>2937</v>
      </c>
      <c r="N944" s="216">
        <v>1</v>
      </c>
      <c r="Q944" s="216" t="s">
        <v>2592</v>
      </c>
    </row>
    <row r="945" spans="1:17">
      <c r="A945" s="216" t="s">
        <v>2572</v>
      </c>
      <c r="C945" s="217" t="s">
        <v>2572</v>
      </c>
      <c r="D945" s="218">
        <v>45853</v>
      </c>
      <c r="E945" s="216">
        <v>30</v>
      </c>
      <c r="F945" s="216" t="s">
        <v>966</v>
      </c>
      <c r="G945" s="216">
        <v>47576225</v>
      </c>
      <c r="H945" s="216">
        <v>22880988</v>
      </c>
      <c r="J945" s="216">
        <v>47569578</v>
      </c>
      <c r="K945" s="216" t="s">
        <v>4693</v>
      </c>
      <c r="L945" s="216" t="s">
        <v>2934</v>
      </c>
      <c r="M945" s="216" t="s">
        <v>2937</v>
      </c>
      <c r="N945" s="216">
        <v>1</v>
      </c>
      <c r="Q945" s="216" t="s">
        <v>2572</v>
      </c>
    </row>
    <row r="946" spans="1:17">
      <c r="A946" s="216" t="s">
        <v>2660</v>
      </c>
      <c r="C946" s="217" t="s">
        <v>2660</v>
      </c>
      <c r="D946" s="218">
        <v>45855</v>
      </c>
      <c r="E946" s="216">
        <v>15</v>
      </c>
      <c r="F946" s="216" t="s">
        <v>1011</v>
      </c>
      <c r="G946" s="216" t="s">
        <v>4694</v>
      </c>
      <c r="H946" s="216">
        <v>41952276</v>
      </c>
      <c r="K946" s="216" t="s">
        <v>4695</v>
      </c>
      <c r="L946" s="216" t="s">
        <v>2934</v>
      </c>
      <c r="M946" s="216" t="s">
        <v>2937</v>
      </c>
      <c r="N946" s="216">
        <v>1</v>
      </c>
      <c r="Q946" s="216" t="s">
        <v>2660</v>
      </c>
    </row>
    <row r="947" spans="1:17">
      <c r="A947" s="216" t="s">
        <v>2639</v>
      </c>
      <c r="C947" s="217" t="s">
        <v>2639</v>
      </c>
      <c r="D947" s="218">
        <v>45854</v>
      </c>
      <c r="E947" s="216">
        <v>15</v>
      </c>
      <c r="F947" s="216" t="s">
        <v>1000</v>
      </c>
      <c r="G947" s="216">
        <v>55153106</v>
      </c>
      <c r="H947" s="216">
        <v>37682483</v>
      </c>
      <c r="K947" s="216" t="s">
        <v>4696</v>
      </c>
      <c r="L947" s="216" t="s">
        <v>2934</v>
      </c>
      <c r="M947" s="216" t="s">
        <v>2937</v>
      </c>
      <c r="N947" s="216">
        <v>0</v>
      </c>
      <c r="Q947" s="216" t="s">
        <v>2639</v>
      </c>
    </row>
    <row r="948" spans="1:17">
      <c r="A948" s="216" t="s">
        <v>2641</v>
      </c>
      <c r="C948" s="217" t="s">
        <v>2641</v>
      </c>
      <c r="D948" s="218">
        <v>45879</v>
      </c>
      <c r="E948" s="216">
        <v>15</v>
      </c>
      <c r="F948" s="216" t="s">
        <v>1001</v>
      </c>
      <c r="G948" s="216">
        <v>50680265</v>
      </c>
      <c r="K948" s="216" t="s">
        <v>4697</v>
      </c>
      <c r="L948" s="216" t="s">
        <v>2934</v>
      </c>
      <c r="M948" s="216" t="s">
        <v>2935</v>
      </c>
      <c r="N948" s="216">
        <v>0</v>
      </c>
      <c r="Q948" s="216" t="s">
        <v>2641</v>
      </c>
    </row>
    <row r="949" spans="1:17">
      <c r="A949" s="216" t="s">
        <v>2616</v>
      </c>
      <c r="C949" s="217" t="s">
        <v>2616</v>
      </c>
      <c r="D949" s="218">
        <v>45879</v>
      </c>
      <c r="E949" s="216">
        <v>15</v>
      </c>
      <c r="F949" s="216" t="s">
        <v>988</v>
      </c>
      <c r="G949" s="216">
        <v>42157642</v>
      </c>
      <c r="H949" s="216">
        <v>23930589</v>
      </c>
      <c r="I949" s="216">
        <v>32852774</v>
      </c>
      <c r="K949" s="216" t="s">
        <v>4698</v>
      </c>
      <c r="L949" s="216" t="s">
        <v>2934</v>
      </c>
      <c r="M949" s="216" t="s">
        <v>2935</v>
      </c>
      <c r="N949" s="216">
        <v>0</v>
      </c>
      <c r="Q949" s="216" t="s">
        <v>2616</v>
      </c>
    </row>
    <row r="950" spans="1:17">
      <c r="A950" s="216" t="s">
        <v>2622</v>
      </c>
      <c r="C950" s="217" t="s">
        <v>2622</v>
      </c>
      <c r="D950" s="218">
        <v>45879</v>
      </c>
      <c r="E950" s="216">
        <v>15</v>
      </c>
      <c r="F950" s="216" t="s">
        <v>991</v>
      </c>
      <c r="G950" s="216">
        <v>36218420</v>
      </c>
      <c r="K950" s="216" t="s">
        <v>4699</v>
      </c>
      <c r="L950" s="216" t="s">
        <v>2934</v>
      </c>
      <c r="M950" s="216" t="s">
        <v>2935</v>
      </c>
      <c r="N950" s="216">
        <v>0</v>
      </c>
      <c r="Q950" s="216" t="s">
        <v>2622</v>
      </c>
    </row>
    <row r="951" spans="1:17">
      <c r="A951" s="216" t="s">
        <v>4700</v>
      </c>
      <c r="C951" s="217" t="s">
        <v>2656</v>
      </c>
      <c r="D951" s="218">
        <v>45863</v>
      </c>
      <c r="E951" s="216">
        <v>30</v>
      </c>
      <c r="F951" s="216" t="s">
        <v>4701</v>
      </c>
      <c r="G951" s="216">
        <v>49440818</v>
      </c>
      <c r="H951" s="216">
        <v>40317521</v>
      </c>
      <c r="K951" s="216" t="s">
        <v>4702</v>
      </c>
      <c r="L951" s="216" t="s">
        <v>2934</v>
      </c>
      <c r="M951" s="216" t="s">
        <v>2935</v>
      </c>
      <c r="N951" s="216">
        <v>0</v>
      </c>
      <c r="Q951" s="216" t="s">
        <v>2656</v>
      </c>
    </row>
    <row r="952" spans="1:17">
      <c r="A952" s="216" t="s">
        <v>2664</v>
      </c>
      <c r="C952" s="217" t="s">
        <v>2664</v>
      </c>
      <c r="D952" s="218">
        <v>45879</v>
      </c>
      <c r="E952" s="216">
        <v>15</v>
      </c>
      <c r="F952" s="216" t="s">
        <v>1013</v>
      </c>
      <c r="G952" s="216">
        <v>34203179</v>
      </c>
      <c r="I952" s="216">
        <v>43733168</v>
      </c>
      <c r="K952" s="216" t="s">
        <v>4703</v>
      </c>
      <c r="L952" s="216" t="s">
        <v>2934</v>
      </c>
      <c r="M952" s="216" t="s">
        <v>2935</v>
      </c>
      <c r="N952" s="216">
        <v>0</v>
      </c>
      <c r="Q952" s="216" t="s">
        <v>2664</v>
      </c>
    </row>
    <row r="953" spans="1:17">
      <c r="A953" s="216" t="s">
        <v>2662</v>
      </c>
      <c r="C953" s="217" t="s">
        <v>2662</v>
      </c>
      <c r="D953" s="218">
        <v>45879</v>
      </c>
      <c r="E953" s="216">
        <v>15</v>
      </c>
      <c r="F953" s="216" t="s">
        <v>1012</v>
      </c>
      <c r="G953" s="216">
        <v>39608705</v>
      </c>
      <c r="K953" s="216" t="s">
        <v>4704</v>
      </c>
      <c r="L953" s="216" t="s">
        <v>2934</v>
      </c>
      <c r="M953" s="216" t="s">
        <v>2935</v>
      </c>
      <c r="N953" s="216">
        <v>0</v>
      </c>
      <c r="Q953" s="216" t="s">
        <v>2662</v>
      </c>
    </row>
    <row r="954" spans="1:17">
      <c r="A954" s="216" t="s">
        <v>2658</v>
      </c>
      <c r="C954" s="217" t="s">
        <v>2658</v>
      </c>
      <c r="D954" s="218">
        <v>45853</v>
      </c>
      <c r="E954" s="216">
        <v>15</v>
      </c>
      <c r="F954" s="216" t="s">
        <v>1010</v>
      </c>
      <c r="G954" s="216">
        <v>41029742</v>
      </c>
      <c r="K954" s="216" t="s">
        <v>4705</v>
      </c>
      <c r="L954" s="216" t="s">
        <v>2934</v>
      </c>
      <c r="M954" s="216" t="s">
        <v>3493</v>
      </c>
      <c r="N954" s="216">
        <v>0</v>
      </c>
      <c r="Q954" s="216" t="s">
        <v>2658</v>
      </c>
    </row>
    <row r="955" spans="1:17">
      <c r="A955" s="216" t="s">
        <v>2594</v>
      </c>
      <c r="C955" s="217" t="s">
        <v>2594</v>
      </c>
      <c r="D955" s="218">
        <v>45879</v>
      </c>
      <c r="E955" s="216">
        <v>15</v>
      </c>
      <c r="F955" s="216" t="s">
        <v>977</v>
      </c>
      <c r="G955" s="216">
        <v>30671920</v>
      </c>
      <c r="K955" s="216" t="s">
        <v>4706</v>
      </c>
      <c r="L955" s="216" t="s">
        <v>2934</v>
      </c>
      <c r="M955" s="216" t="s">
        <v>2935</v>
      </c>
      <c r="N955" s="216">
        <v>0</v>
      </c>
      <c r="Q955" s="216" t="s">
        <v>2594</v>
      </c>
    </row>
    <row r="956" spans="1:17">
      <c r="A956" s="216" t="s">
        <v>2647</v>
      </c>
      <c r="C956" s="217" t="s">
        <v>2647</v>
      </c>
      <c r="D956" s="218">
        <v>45879</v>
      </c>
      <c r="E956" s="216">
        <v>15</v>
      </c>
      <c r="F956" s="216" t="s">
        <v>1004</v>
      </c>
      <c r="G956" s="216">
        <v>40667179</v>
      </c>
      <c r="K956" s="216" t="s">
        <v>4707</v>
      </c>
      <c r="L956" s="216" t="s">
        <v>2934</v>
      </c>
      <c r="M956" s="216" t="s">
        <v>2935</v>
      </c>
      <c r="N956" s="216">
        <v>0</v>
      </c>
      <c r="Q956" s="216" t="s">
        <v>2647</v>
      </c>
    </row>
    <row r="957" spans="1:17">
      <c r="A957" s="216" t="s">
        <v>2655</v>
      </c>
      <c r="C957" s="217" t="s">
        <v>2655</v>
      </c>
      <c r="D957" s="218">
        <v>45879</v>
      </c>
      <c r="E957" s="216">
        <v>15</v>
      </c>
      <c r="F957" s="216" t="s">
        <v>1008</v>
      </c>
      <c r="G957" s="216">
        <v>54136696</v>
      </c>
      <c r="K957" s="216" t="s">
        <v>4708</v>
      </c>
      <c r="L957" s="216" t="s">
        <v>2934</v>
      </c>
      <c r="M957" s="216" t="s">
        <v>2935</v>
      </c>
      <c r="N957" s="216">
        <v>0</v>
      </c>
      <c r="Q957" s="216" t="s">
        <v>2655</v>
      </c>
    </row>
    <row r="958" spans="1:17">
      <c r="A958" s="216" t="s">
        <v>2666</v>
      </c>
      <c r="C958" s="217" t="s">
        <v>2666</v>
      </c>
      <c r="D958" s="218">
        <v>45879</v>
      </c>
      <c r="E958" s="216">
        <v>15</v>
      </c>
      <c r="F958" s="216" t="s">
        <v>1014</v>
      </c>
      <c r="G958" s="216">
        <v>30100034</v>
      </c>
      <c r="K958" s="216" t="s">
        <v>4709</v>
      </c>
      <c r="L958" s="216" t="s">
        <v>2934</v>
      </c>
      <c r="M958" s="216" t="s">
        <v>2935</v>
      </c>
      <c r="N958" s="216">
        <v>0</v>
      </c>
      <c r="Q958" s="216" t="s">
        <v>2666</v>
      </c>
    </row>
    <row r="959" spans="1:17">
      <c r="A959" s="216" t="s">
        <v>2676</v>
      </c>
      <c r="C959" s="217" t="s">
        <v>2676</v>
      </c>
      <c r="D959" s="218">
        <v>45879</v>
      </c>
      <c r="E959" s="216">
        <v>15</v>
      </c>
      <c r="F959" s="216" t="s">
        <v>1019</v>
      </c>
      <c r="G959" s="216">
        <v>59675107</v>
      </c>
      <c r="H959" s="216">
        <v>59675514</v>
      </c>
      <c r="K959" s="216" t="s">
        <v>4710</v>
      </c>
      <c r="L959" s="216" t="s">
        <v>2934</v>
      </c>
      <c r="M959" s="216" t="s">
        <v>2935</v>
      </c>
      <c r="N959" s="216">
        <v>0</v>
      </c>
      <c r="Q959" s="216" t="s">
        <v>2676</v>
      </c>
    </row>
    <row r="960" spans="1:17">
      <c r="A960" s="216" t="s">
        <v>2612</v>
      </c>
      <c r="C960" s="217" t="s">
        <v>2612</v>
      </c>
      <c r="D960" s="218">
        <v>45856</v>
      </c>
      <c r="E960" s="216">
        <v>15</v>
      </c>
      <c r="F960" s="216" t="s">
        <v>986</v>
      </c>
      <c r="G960" s="216">
        <v>30844452</v>
      </c>
      <c r="H960" s="216">
        <v>22209177</v>
      </c>
      <c r="I960" s="216">
        <v>30466792</v>
      </c>
      <c r="K960" s="216" t="s">
        <v>4711</v>
      </c>
      <c r="L960" s="216" t="s">
        <v>2934</v>
      </c>
      <c r="M960" s="216" t="s">
        <v>2935</v>
      </c>
      <c r="N960" s="216">
        <v>0</v>
      </c>
      <c r="Q960" s="216" t="s">
        <v>2612</v>
      </c>
    </row>
    <row r="961" spans="1:17">
      <c r="A961" s="216" t="s">
        <v>2653</v>
      </c>
      <c r="C961" s="217" t="s">
        <v>2653</v>
      </c>
      <c r="D961" s="218">
        <v>45879</v>
      </c>
      <c r="E961" s="216">
        <v>15</v>
      </c>
      <c r="F961" s="216" t="s">
        <v>1007</v>
      </c>
      <c r="G961" s="216">
        <v>58673606</v>
      </c>
      <c r="H961" s="216">
        <v>33320229</v>
      </c>
      <c r="K961" s="216" t="s">
        <v>4712</v>
      </c>
      <c r="L961" s="216" t="s">
        <v>2934</v>
      </c>
      <c r="M961" s="216" t="s">
        <v>2935</v>
      </c>
      <c r="N961" s="216">
        <v>0</v>
      </c>
      <c r="Q961" s="216" t="s">
        <v>2653</v>
      </c>
    </row>
    <row r="962" spans="1:17">
      <c r="A962" s="216" t="s">
        <v>2539</v>
      </c>
      <c r="C962" s="217" t="s">
        <v>2539</v>
      </c>
      <c r="D962" s="218">
        <v>45856</v>
      </c>
      <c r="E962" s="216">
        <v>30</v>
      </c>
      <c r="F962" s="216" t="s">
        <v>948</v>
      </c>
      <c r="G962" s="216">
        <v>30067484</v>
      </c>
      <c r="K962" s="216" t="s">
        <v>4713</v>
      </c>
      <c r="L962" s="216" t="s">
        <v>2934</v>
      </c>
      <c r="M962" s="216" t="s">
        <v>2937</v>
      </c>
      <c r="N962" s="216">
        <v>1</v>
      </c>
      <c r="Q962" s="216" t="s">
        <v>2539</v>
      </c>
    </row>
    <row r="963" spans="1:17">
      <c r="A963" s="216" t="s">
        <v>4714</v>
      </c>
      <c r="C963" s="217" t="s">
        <v>4714</v>
      </c>
      <c r="D963" s="218">
        <v>45879</v>
      </c>
      <c r="E963" s="216">
        <v>15</v>
      </c>
      <c r="F963" s="216" t="s">
        <v>4715</v>
      </c>
      <c r="G963" s="216">
        <v>50408036</v>
      </c>
      <c r="K963" s="216" t="s">
        <v>3712</v>
      </c>
      <c r="L963" s="216" t="s">
        <v>2934</v>
      </c>
      <c r="M963" s="216" t="s">
        <v>2935</v>
      </c>
      <c r="N963" s="216">
        <v>0</v>
      </c>
      <c r="Q963" s="216" t="s">
        <v>4714</v>
      </c>
    </row>
    <row r="964" spans="1:17">
      <c r="A964" s="216" t="s">
        <v>2684</v>
      </c>
      <c r="C964" s="217" t="s">
        <v>2684</v>
      </c>
      <c r="D964" s="218">
        <v>45879</v>
      </c>
      <c r="E964" s="216">
        <v>15</v>
      </c>
      <c r="F964" s="216" t="s">
        <v>1023</v>
      </c>
      <c r="G964" s="216">
        <v>47667260</v>
      </c>
      <c r="H964" s="216">
        <v>22895374</v>
      </c>
      <c r="I964" s="216">
        <v>42110160</v>
      </c>
      <c r="K964" s="216" t="s">
        <v>4716</v>
      </c>
      <c r="L964" s="216" t="s">
        <v>2934</v>
      </c>
      <c r="M964" s="216" t="s">
        <v>2935</v>
      </c>
      <c r="N964" s="216">
        <v>0</v>
      </c>
      <c r="Q964" s="216" t="s">
        <v>2684</v>
      </c>
    </row>
    <row r="965" spans="1:17">
      <c r="A965" s="216" t="s">
        <v>2633</v>
      </c>
      <c r="C965" s="217" t="s">
        <v>2633</v>
      </c>
      <c r="D965" s="218">
        <v>45854</v>
      </c>
      <c r="E965" s="216">
        <v>15</v>
      </c>
      <c r="F965" s="216" t="s">
        <v>997</v>
      </c>
      <c r="G965" s="216">
        <v>58082705</v>
      </c>
      <c r="H965" s="216">
        <v>42118344</v>
      </c>
      <c r="K965" s="216" t="s">
        <v>4717</v>
      </c>
      <c r="L965" s="216" t="s">
        <v>2934</v>
      </c>
      <c r="M965" s="216" t="s">
        <v>2937</v>
      </c>
      <c r="N965" s="216">
        <v>0</v>
      </c>
      <c r="Q965" s="216" t="s">
        <v>2633</v>
      </c>
    </row>
    <row r="966" spans="1:17">
      <c r="A966" s="216" t="s">
        <v>2637</v>
      </c>
      <c r="C966" s="217" t="s">
        <v>2637</v>
      </c>
      <c r="D966" s="218">
        <v>45863</v>
      </c>
      <c r="E966" s="216">
        <v>30</v>
      </c>
      <c r="F966" s="216" t="s">
        <v>999</v>
      </c>
      <c r="G966" s="216">
        <v>58080105</v>
      </c>
      <c r="K966" s="216" t="s">
        <v>4718</v>
      </c>
      <c r="L966" s="216" t="s">
        <v>2934</v>
      </c>
      <c r="M966" s="216" t="s">
        <v>2935</v>
      </c>
      <c r="N966" s="216">
        <v>0</v>
      </c>
      <c r="Q966" s="216" t="s">
        <v>2637</v>
      </c>
    </row>
    <row r="967" spans="1:17">
      <c r="A967" s="216" t="s">
        <v>2645</v>
      </c>
      <c r="C967" s="217" t="s">
        <v>2645</v>
      </c>
      <c r="D967" s="218">
        <v>45863</v>
      </c>
      <c r="E967" s="216">
        <v>30</v>
      </c>
      <c r="F967" s="216" t="s">
        <v>1003</v>
      </c>
      <c r="G967" s="216">
        <v>54146792</v>
      </c>
      <c r="H967" s="216">
        <v>24713947</v>
      </c>
      <c r="I967" s="216">
        <v>58250961</v>
      </c>
      <c r="K967" s="216" t="s">
        <v>4719</v>
      </c>
      <c r="L967" s="216" t="s">
        <v>2934</v>
      </c>
      <c r="M967" s="216" t="s">
        <v>2935</v>
      </c>
      <c r="N967" s="216">
        <v>0</v>
      </c>
      <c r="Q967" s="216" t="s">
        <v>2645</v>
      </c>
    </row>
    <row r="968" spans="1:17">
      <c r="A968" s="216" t="s">
        <v>2535</v>
      </c>
      <c r="C968" s="217" t="s">
        <v>2535</v>
      </c>
      <c r="D968" s="218">
        <v>45831</v>
      </c>
      <c r="E968" s="216">
        <v>30</v>
      </c>
      <c r="F968" s="216" t="s">
        <v>946</v>
      </c>
      <c r="G968" s="216">
        <v>48366266</v>
      </c>
      <c r="K968" s="216" t="s">
        <v>4720</v>
      </c>
      <c r="L968" s="216" t="s">
        <v>2934</v>
      </c>
      <c r="M968" s="216" t="s">
        <v>2937</v>
      </c>
      <c r="N968" s="216">
        <v>3</v>
      </c>
      <c r="Q968" s="216" t="s">
        <v>2535</v>
      </c>
    </row>
    <row r="969" spans="1:17">
      <c r="A969" s="216" t="s">
        <v>2568</v>
      </c>
      <c r="C969" s="217" t="s">
        <v>2568</v>
      </c>
      <c r="D969" s="218">
        <v>45863</v>
      </c>
      <c r="E969" s="216">
        <v>30</v>
      </c>
      <c r="F969" s="216" t="s">
        <v>964</v>
      </c>
      <c r="G969" s="216">
        <v>57692971</v>
      </c>
      <c r="K969" s="216" t="s">
        <v>4721</v>
      </c>
      <c r="L969" s="216" t="s">
        <v>2934</v>
      </c>
      <c r="M969" s="216" t="s">
        <v>2935</v>
      </c>
      <c r="N969" s="216">
        <v>0</v>
      </c>
      <c r="Q969" s="216" t="s">
        <v>2568</v>
      </c>
    </row>
    <row r="970" spans="1:17">
      <c r="A970" s="216" t="s">
        <v>2626</v>
      </c>
      <c r="C970" s="217" t="s">
        <v>2626</v>
      </c>
      <c r="D970" s="218">
        <v>45863</v>
      </c>
      <c r="E970" s="216">
        <v>30</v>
      </c>
      <c r="F970" s="216" t="s">
        <v>993</v>
      </c>
      <c r="G970" s="216">
        <v>30170387</v>
      </c>
      <c r="K970" s="216" t="s">
        <v>4722</v>
      </c>
      <c r="L970" s="216" t="s">
        <v>2934</v>
      </c>
      <c r="M970" s="216" t="s">
        <v>2935</v>
      </c>
      <c r="N970" s="216">
        <v>0</v>
      </c>
      <c r="Q970" s="216" t="s">
        <v>2626</v>
      </c>
    </row>
    <row r="971" spans="1:17">
      <c r="A971" s="216" t="s">
        <v>2678</v>
      </c>
      <c r="C971" s="217" t="s">
        <v>2678</v>
      </c>
      <c r="D971" s="218">
        <v>45863</v>
      </c>
      <c r="E971" s="216">
        <v>30</v>
      </c>
      <c r="F971" s="216" t="s">
        <v>1020</v>
      </c>
      <c r="G971" s="216">
        <v>58356081</v>
      </c>
      <c r="K971" s="216" t="s">
        <v>4723</v>
      </c>
      <c r="L971" s="216" t="s">
        <v>2934</v>
      </c>
      <c r="M971" s="216" t="s">
        <v>2935</v>
      </c>
      <c r="N971" s="216">
        <v>0</v>
      </c>
      <c r="Q971" s="216" t="s">
        <v>2678</v>
      </c>
    </row>
    <row r="972" spans="1:17">
      <c r="A972" s="216" t="s">
        <v>2682</v>
      </c>
      <c r="C972" s="217" t="s">
        <v>2682</v>
      </c>
      <c r="D972" s="218">
        <v>45863</v>
      </c>
      <c r="E972" s="216">
        <v>30</v>
      </c>
      <c r="F972" s="216" t="s">
        <v>1022</v>
      </c>
      <c r="G972" s="216">
        <v>53351922</v>
      </c>
      <c r="K972" s="216" t="s">
        <v>4724</v>
      </c>
      <c r="L972" s="216" t="s">
        <v>2934</v>
      </c>
      <c r="M972" s="216" t="s">
        <v>2935</v>
      </c>
      <c r="N972" s="216">
        <v>0</v>
      </c>
      <c r="Q972" s="216" t="s">
        <v>2682</v>
      </c>
    </row>
    <row r="973" spans="1:17">
      <c r="A973" s="216" t="s">
        <v>2586</v>
      </c>
      <c r="C973" s="217" t="s">
        <v>2586</v>
      </c>
      <c r="D973" s="218">
        <v>45834</v>
      </c>
      <c r="E973" s="216">
        <v>30</v>
      </c>
      <c r="F973" s="216" t="s">
        <v>973</v>
      </c>
      <c r="G973" s="216">
        <v>59030973</v>
      </c>
      <c r="H973" s="216">
        <v>23099607</v>
      </c>
      <c r="I973" s="216">
        <v>30685674</v>
      </c>
      <c r="K973" s="216" t="s">
        <v>4725</v>
      </c>
      <c r="L973" s="216" t="s">
        <v>2934</v>
      </c>
      <c r="M973" s="216" t="s">
        <v>2935</v>
      </c>
      <c r="N973" s="216">
        <v>0</v>
      </c>
      <c r="Q973" s="216" t="s">
        <v>2586</v>
      </c>
    </row>
    <row r="974" spans="1:17">
      <c r="A974" s="216" t="s">
        <v>2651</v>
      </c>
      <c r="C974" s="217" t="s">
        <v>2651</v>
      </c>
      <c r="D974" s="218">
        <v>45863</v>
      </c>
      <c r="E974" s="216">
        <v>30</v>
      </c>
      <c r="F974" s="216" t="s">
        <v>1006</v>
      </c>
      <c r="G974" s="216">
        <v>39981259</v>
      </c>
      <c r="K974" s="216" t="s">
        <v>4726</v>
      </c>
      <c r="L974" s="216" t="s">
        <v>2934</v>
      </c>
      <c r="M974" s="216" t="s">
        <v>2935</v>
      </c>
      <c r="N974" s="216">
        <v>0</v>
      </c>
      <c r="Q974" s="216" t="s">
        <v>2651</v>
      </c>
    </row>
    <row r="975" spans="1:17">
      <c r="A975" s="216" t="s">
        <v>2618</v>
      </c>
      <c r="C975" s="217" t="s">
        <v>2618</v>
      </c>
      <c r="D975" s="218">
        <v>45863</v>
      </c>
      <c r="E975" s="216">
        <v>30</v>
      </c>
      <c r="F975" s="216" t="s">
        <v>989</v>
      </c>
      <c r="G975" s="216">
        <v>51879525</v>
      </c>
      <c r="H975" s="216">
        <v>42861812</v>
      </c>
      <c r="K975" s="216" t="s">
        <v>4727</v>
      </c>
      <c r="L975" s="216" t="s">
        <v>2934</v>
      </c>
      <c r="M975" s="216" t="s">
        <v>2935</v>
      </c>
      <c r="N975" s="216">
        <v>0</v>
      </c>
      <c r="Q975" s="216" t="s">
        <v>2618</v>
      </c>
    </row>
    <row r="976" spans="1:17">
      <c r="A976" s="216" t="s">
        <v>4728</v>
      </c>
      <c r="C976" s="217" t="s">
        <v>2672</v>
      </c>
      <c r="D976" s="218">
        <v>45863</v>
      </c>
      <c r="E976" s="216">
        <v>30</v>
      </c>
      <c r="F976" s="216" t="s">
        <v>1017</v>
      </c>
      <c r="G976" s="216">
        <v>30520397</v>
      </c>
      <c r="H976" s="216">
        <v>30343862</v>
      </c>
      <c r="K976" s="216" t="s">
        <v>4729</v>
      </c>
      <c r="L976" s="216" t="s">
        <v>2934</v>
      </c>
      <c r="M976" s="216" t="s">
        <v>2935</v>
      </c>
      <c r="N976" s="216">
        <v>0</v>
      </c>
      <c r="Q976" s="216" t="s">
        <v>2672</v>
      </c>
    </row>
    <row r="977" spans="1:17">
      <c r="A977" s="216" t="s">
        <v>2670</v>
      </c>
      <c r="C977" s="217" t="s">
        <v>2670</v>
      </c>
      <c r="D977" s="218">
        <v>45863</v>
      </c>
      <c r="E977" s="216">
        <v>30</v>
      </c>
      <c r="F977" s="216" t="s">
        <v>1016</v>
      </c>
      <c r="G977" s="216">
        <v>36549718</v>
      </c>
      <c r="K977" s="216" t="s">
        <v>4730</v>
      </c>
      <c r="L977" s="216" t="s">
        <v>2934</v>
      </c>
      <c r="M977" s="216" t="s">
        <v>2935</v>
      </c>
      <c r="N977" s="216">
        <v>0</v>
      </c>
      <c r="Q977" s="216" t="s">
        <v>2670</v>
      </c>
    </row>
    <row r="978" spans="1:17">
      <c r="A978" s="216" t="s">
        <v>2686</v>
      </c>
      <c r="C978" s="217" t="s">
        <v>2686</v>
      </c>
      <c r="D978" s="218">
        <v>45863</v>
      </c>
      <c r="E978" s="216">
        <v>30</v>
      </c>
      <c r="F978" s="216" t="s">
        <v>1024</v>
      </c>
      <c r="G978" s="216">
        <v>30358915</v>
      </c>
      <c r="K978" s="216" t="s">
        <v>4731</v>
      </c>
      <c r="L978" s="216" t="s">
        <v>2934</v>
      </c>
      <c r="M978" s="216" t="s">
        <v>2935</v>
      </c>
      <c r="N978" s="216">
        <v>0</v>
      </c>
      <c r="Q978" s="216" t="s">
        <v>2686</v>
      </c>
    </row>
    <row r="979" spans="1:17">
      <c r="A979" s="216" t="s">
        <v>2668</v>
      </c>
      <c r="C979" s="217" t="s">
        <v>2668</v>
      </c>
      <c r="D979" s="218">
        <v>45863</v>
      </c>
      <c r="E979" s="216">
        <v>30</v>
      </c>
      <c r="F979" s="216" t="s">
        <v>1015</v>
      </c>
      <c r="G979" s="216">
        <v>35949247</v>
      </c>
      <c r="H979" s="216">
        <v>41301271</v>
      </c>
      <c r="I979" s="216">
        <v>35116128</v>
      </c>
      <c r="K979" s="216" t="s">
        <v>4732</v>
      </c>
      <c r="L979" s="216" t="s">
        <v>2934</v>
      </c>
      <c r="M979" s="216" t="s">
        <v>2935</v>
      </c>
      <c r="N979" s="216">
        <v>0</v>
      </c>
      <c r="Q979" s="216" t="s">
        <v>2668</v>
      </c>
    </row>
    <row r="980" spans="1:17">
      <c r="A980" s="216" t="s">
        <v>2643</v>
      </c>
      <c r="C980" s="217" t="s">
        <v>2643</v>
      </c>
      <c r="D980" s="218">
        <v>45740</v>
      </c>
      <c r="E980" s="216">
        <v>30</v>
      </c>
      <c r="F980" s="216" t="s">
        <v>1002</v>
      </c>
      <c r="G980" s="216">
        <v>59384219</v>
      </c>
      <c r="H980" s="216">
        <v>78389900</v>
      </c>
      <c r="I980" s="216">
        <v>47088299</v>
      </c>
      <c r="K980" s="216" t="s">
        <v>4733</v>
      </c>
      <c r="L980" s="216" t="s">
        <v>2934</v>
      </c>
      <c r="M980" s="216" t="s">
        <v>2937</v>
      </c>
      <c r="N980" s="216">
        <v>1</v>
      </c>
      <c r="Q980" s="216" t="s">
        <v>2643</v>
      </c>
    </row>
    <row r="981" spans="1:17">
      <c r="A981" s="216" t="s">
        <v>2680</v>
      </c>
      <c r="C981" s="217" t="s">
        <v>2680</v>
      </c>
      <c r="D981" s="218">
        <v>45863</v>
      </c>
      <c r="E981" s="216">
        <v>30</v>
      </c>
      <c r="F981" s="216" t="s">
        <v>1021</v>
      </c>
      <c r="G981" s="216">
        <v>31520161</v>
      </c>
      <c r="K981" s="216" t="s">
        <v>4734</v>
      </c>
      <c r="L981" s="216" t="s">
        <v>2934</v>
      </c>
      <c r="M981" s="216" t="s">
        <v>2935</v>
      </c>
      <c r="N981" s="216">
        <v>0</v>
      </c>
      <c r="Q981" s="216" t="s">
        <v>2680</v>
      </c>
    </row>
    <row r="982" spans="1:17">
      <c r="A982" s="216" t="s">
        <v>2690</v>
      </c>
      <c r="C982" s="217" t="s">
        <v>2690</v>
      </c>
      <c r="D982" s="218">
        <v>45856</v>
      </c>
      <c r="E982" s="216">
        <v>30</v>
      </c>
      <c r="F982" s="216" t="s">
        <v>1026</v>
      </c>
      <c r="G982" s="216">
        <v>39035007</v>
      </c>
      <c r="H982" s="216">
        <v>59960506</v>
      </c>
      <c r="K982" s="216" t="s">
        <v>4735</v>
      </c>
      <c r="L982" s="216" t="s">
        <v>2934</v>
      </c>
      <c r="M982" s="216" t="s">
        <v>2937</v>
      </c>
      <c r="N982" s="216">
        <v>1</v>
      </c>
      <c r="Q982" s="216" t="s">
        <v>2690</v>
      </c>
    </row>
    <row r="983" spans="1:17">
      <c r="A983" s="216" t="s">
        <v>2674</v>
      </c>
      <c r="C983" s="217" t="s">
        <v>2674</v>
      </c>
      <c r="D983" s="218">
        <v>45856</v>
      </c>
      <c r="E983" s="216">
        <v>30</v>
      </c>
      <c r="F983" s="216" t="s">
        <v>1018</v>
      </c>
      <c r="G983" s="216">
        <v>47081240</v>
      </c>
      <c r="H983" s="216">
        <v>24417583</v>
      </c>
      <c r="I983" s="216">
        <v>47709890</v>
      </c>
      <c r="K983" s="216" t="s">
        <v>4736</v>
      </c>
      <c r="L983" s="216" t="s">
        <v>2934</v>
      </c>
      <c r="M983" s="216" t="s">
        <v>2937</v>
      </c>
      <c r="N983" s="216">
        <v>1</v>
      </c>
      <c r="Q983" s="216" t="s">
        <v>2674</v>
      </c>
    </row>
    <row r="984" spans="1:17">
      <c r="A984" s="216" t="s">
        <v>2692</v>
      </c>
      <c r="C984" s="217" t="s">
        <v>2692</v>
      </c>
      <c r="D984" s="218">
        <v>45863</v>
      </c>
      <c r="E984" s="216">
        <v>30</v>
      </c>
      <c r="F984" s="216" t="s">
        <v>1027</v>
      </c>
      <c r="G984" s="216">
        <v>59295058</v>
      </c>
      <c r="K984" s="216" t="s">
        <v>4737</v>
      </c>
      <c r="L984" s="216" t="s">
        <v>2934</v>
      </c>
      <c r="M984" s="216" t="s">
        <v>2935</v>
      </c>
      <c r="N984" s="216">
        <v>0</v>
      </c>
      <c r="Q984" s="216" t="s">
        <v>2692</v>
      </c>
    </row>
    <row r="985" spans="1:17">
      <c r="A985" s="216" t="s">
        <v>2563</v>
      </c>
      <c r="C985" s="217" t="s">
        <v>2563</v>
      </c>
      <c r="D985" s="218">
        <v>45863</v>
      </c>
      <c r="E985" s="216">
        <v>30</v>
      </c>
      <c r="F985" s="216" t="s">
        <v>961</v>
      </c>
      <c r="G985" s="216">
        <v>36850391</v>
      </c>
      <c r="H985" s="216">
        <v>30293826</v>
      </c>
      <c r="K985" s="216" t="s">
        <v>4738</v>
      </c>
      <c r="L985" s="216" t="s">
        <v>2934</v>
      </c>
      <c r="M985" s="216" t="s">
        <v>2935</v>
      </c>
      <c r="N985" s="216">
        <v>0</v>
      </c>
      <c r="Q985" s="216" t="s">
        <v>2563</v>
      </c>
    </row>
    <row r="986" spans="1:17">
      <c r="A986" s="216" t="s">
        <v>4739</v>
      </c>
      <c r="C986" s="217" t="s">
        <v>4739</v>
      </c>
      <c r="D986" s="218">
        <v>45828</v>
      </c>
      <c r="E986" s="216">
        <v>20</v>
      </c>
      <c r="F986" s="216" t="s">
        <v>4740</v>
      </c>
      <c r="G986" s="216">
        <v>55310340</v>
      </c>
      <c r="K986" s="216" t="s">
        <v>4741</v>
      </c>
      <c r="L986" s="216" t="s">
        <v>2934</v>
      </c>
      <c r="M986" s="216" t="s">
        <v>2937</v>
      </c>
      <c r="N986" s="216">
        <v>1</v>
      </c>
      <c r="Q986" s="216" t="s">
        <v>4739</v>
      </c>
    </row>
    <row r="987" spans="1:17">
      <c r="A987" s="216" t="s">
        <v>4742</v>
      </c>
      <c r="C987" s="217" t="s">
        <v>2688</v>
      </c>
      <c r="D987" s="218">
        <v>45863</v>
      </c>
      <c r="E987" s="216">
        <v>30</v>
      </c>
      <c r="F987" s="216" t="s">
        <v>1025</v>
      </c>
      <c r="G987" s="216">
        <v>58274587</v>
      </c>
      <c r="K987" s="216" t="s">
        <v>4743</v>
      </c>
      <c r="L987" s="216" t="s">
        <v>2934</v>
      </c>
      <c r="M987" s="216" t="s">
        <v>2935</v>
      </c>
      <c r="N987" s="216">
        <v>0</v>
      </c>
      <c r="Q987" s="216" t="s">
        <v>2688</v>
      </c>
    </row>
    <row r="988" spans="1:17">
      <c r="A988" s="216" t="s">
        <v>2624</v>
      </c>
      <c r="C988" s="217" t="s">
        <v>2624</v>
      </c>
      <c r="D988" s="218">
        <v>45863</v>
      </c>
      <c r="E988" s="216">
        <v>30</v>
      </c>
      <c r="F988" s="216" t="s">
        <v>992</v>
      </c>
      <c r="G988" s="216">
        <v>47688760</v>
      </c>
      <c r="K988" s="216" t="s">
        <v>4744</v>
      </c>
      <c r="L988" s="216" t="s">
        <v>2934</v>
      </c>
      <c r="M988" s="216" t="s">
        <v>2935</v>
      </c>
      <c r="N988" s="216">
        <v>0</v>
      </c>
      <c r="Q988" s="216" t="s">
        <v>2624</v>
      </c>
    </row>
    <row r="989" spans="1:17">
      <c r="A989" s="216" t="s">
        <v>2881</v>
      </c>
      <c r="C989" s="217" t="s">
        <v>2881</v>
      </c>
      <c r="D989" s="218">
        <v>45856</v>
      </c>
      <c r="E989" s="216">
        <v>15</v>
      </c>
      <c r="F989" s="216" t="s">
        <v>1218</v>
      </c>
      <c r="G989" s="216">
        <v>52343983</v>
      </c>
      <c r="K989" s="216" t="s">
        <v>4745</v>
      </c>
      <c r="L989" s="216" t="s">
        <v>2934</v>
      </c>
      <c r="M989" s="216" t="s">
        <v>2937</v>
      </c>
      <c r="N989" s="216">
        <v>2</v>
      </c>
      <c r="Q989" s="216" t="s">
        <v>2881</v>
      </c>
    </row>
    <row r="990" spans="1:17">
      <c r="A990" s="216" t="s">
        <v>2834</v>
      </c>
      <c r="C990" s="217" t="s">
        <v>2834</v>
      </c>
      <c r="D990" s="218">
        <v>45879</v>
      </c>
      <c r="E990" s="216">
        <v>15</v>
      </c>
      <c r="F990" s="216" t="s">
        <v>4746</v>
      </c>
      <c r="G990" s="216">
        <v>46850610</v>
      </c>
      <c r="H990" s="216">
        <v>39484915</v>
      </c>
      <c r="K990" s="216" t="s">
        <v>4747</v>
      </c>
      <c r="L990" s="216" t="s">
        <v>2934</v>
      </c>
      <c r="M990" s="216" t="s">
        <v>2935</v>
      </c>
      <c r="N990" s="216">
        <v>0</v>
      </c>
      <c r="Q990" s="216" t="s">
        <v>2834</v>
      </c>
    </row>
    <row r="991" spans="1:17">
      <c r="A991" s="216" t="s">
        <v>2852</v>
      </c>
      <c r="C991" s="217" t="s">
        <v>2852</v>
      </c>
      <c r="D991" s="218">
        <v>45855</v>
      </c>
      <c r="E991" s="216">
        <v>15</v>
      </c>
      <c r="F991" s="216" t="s">
        <v>1189</v>
      </c>
      <c r="G991" s="216">
        <v>53618467</v>
      </c>
      <c r="H991" s="216">
        <v>33230411</v>
      </c>
      <c r="I991" s="216">
        <v>53618467</v>
      </c>
      <c r="K991" s="216" t="s">
        <v>4748</v>
      </c>
      <c r="L991" s="216" t="s">
        <v>2934</v>
      </c>
      <c r="M991" s="216" t="s">
        <v>3091</v>
      </c>
      <c r="N991" s="216">
        <v>1</v>
      </c>
      <c r="Q991" s="216" t="s">
        <v>2852</v>
      </c>
    </row>
    <row r="992" spans="1:17">
      <c r="A992" s="216" t="s">
        <v>2843</v>
      </c>
      <c r="C992" s="217" t="s">
        <v>2843</v>
      </c>
      <c r="D992" s="218">
        <v>45840</v>
      </c>
      <c r="E992" s="216">
        <v>30</v>
      </c>
      <c r="F992" s="216" t="s">
        <v>1180</v>
      </c>
      <c r="G992" s="216">
        <v>54892396</v>
      </c>
      <c r="K992" s="216" t="s">
        <v>4749</v>
      </c>
      <c r="L992" s="216" t="s">
        <v>2934</v>
      </c>
      <c r="M992" s="216" t="s">
        <v>2937</v>
      </c>
      <c r="N992" s="216">
        <v>1</v>
      </c>
      <c r="Q992" s="216" t="s">
        <v>2843</v>
      </c>
    </row>
    <row r="993" spans="1:17">
      <c r="A993" s="216" t="s">
        <v>2821</v>
      </c>
      <c r="C993" s="217" t="s">
        <v>2821</v>
      </c>
      <c r="D993" s="218">
        <v>45863</v>
      </c>
      <c r="E993" s="216">
        <v>30</v>
      </c>
      <c r="F993" s="216" t="s">
        <v>1157</v>
      </c>
      <c r="G993" s="216">
        <v>41509744</v>
      </c>
      <c r="K993" s="216" t="s">
        <v>4750</v>
      </c>
      <c r="L993" s="216" t="s">
        <v>2934</v>
      </c>
      <c r="M993" s="216" t="s">
        <v>2935</v>
      </c>
      <c r="N993" s="216">
        <v>0</v>
      </c>
      <c r="Q993" s="216" t="s">
        <v>2821</v>
      </c>
    </row>
    <row r="994" spans="1:17">
      <c r="A994" s="216" t="s">
        <v>2751</v>
      </c>
      <c r="C994" s="217" t="s">
        <v>2751</v>
      </c>
      <c r="D994" s="218">
        <v>45863</v>
      </c>
      <c r="E994" s="216">
        <v>30</v>
      </c>
      <c r="F994" s="216" t="s">
        <v>1087</v>
      </c>
      <c r="G994" s="216">
        <v>53424740</v>
      </c>
      <c r="H994" s="216">
        <v>25097443</v>
      </c>
      <c r="I994" s="216">
        <v>55398364</v>
      </c>
      <c r="K994" s="216" t="s">
        <v>4751</v>
      </c>
      <c r="L994" s="216" t="s">
        <v>2934</v>
      </c>
      <c r="M994" s="216" t="s">
        <v>2935</v>
      </c>
      <c r="N994" s="216">
        <v>1</v>
      </c>
      <c r="Q994" s="216" t="s">
        <v>2751</v>
      </c>
    </row>
    <row r="995" spans="1:17">
      <c r="A995" s="216" t="s">
        <v>2812</v>
      </c>
      <c r="C995" s="217" t="s">
        <v>2812</v>
      </c>
      <c r="D995" s="218">
        <v>45743</v>
      </c>
      <c r="E995" s="216">
        <v>30</v>
      </c>
      <c r="F995" s="216" t="s">
        <v>1148</v>
      </c>
      <c r="K995" s="216" t="s">
        <v>4752</v>
      </c>
      <c r="L995" s="216" t="s">
        <v>2947</v>
      </c>
      <c r="M995" s="216" t="s">
        <v>2937</v>
      </c>
      <c r="N995" s="216">
        <v>1</v>
      </c>
      <c r="Q995" s="216" t="s">
        <v>2812</v>
      </c>
    </row>
    <row r="996" spans="1:17">
      <c r="A996" s="216" t="s">
        <v>4753</v>
      </c>
      <c r="C996" s="217" t="s">
        <v>4753</v>
      </c>
      <c r="D996" s="218">
        <v>45863</v>
      </c>
      <c r="E996" s="216">
        <v>30</v>
      </c>
      <c r="F996" s="216" t="s">
        <v>249</v>
      </c>
      <c r="G996" s="216">
        <v>49578148</v>
      </c>
      <c r="K996" s="216" t="s">
        <v>4135</v>
      </c>
      <c r="L996" s="216" t="s">
        <v>2934</v>
      </c>
      <c r="M996" s="216" t="s">
        <v>2935</v>
      </c>
      <c r="N996" s="216">
        <v>0</v>
      </c>
      <c r="Q996" s="216" t="s">
        <v>4753</v>
      </c>
    </row>
    <row r="997" spans="1:17">
      <c r="A997" s="216" t="s">
        <v>2783</v>
      </c>
      <c r="C997" s="217" t="s">
        <v>2783</v>
      </c>
      <c r="D997" s="218">
        <v>45863</v>
      </c>
      <c r="E997" s="216">
        <v>30</v>
      </c>
      <c r="F997" s="216" t="s">
        <v>1119</v>
      </c>
      <c r="G997" s="216">
        <v>58027024</v>
      </c>
      <c r="H997" s="216">
        <v>33779897</v>
      </c>
      <c r="K997" s="216" t="s">
        <v>4754</v>
      </c>
      <c r="L997" s="216" t="s">
        <v>2934</v>
      </c>
      <c r="M997" s="216" t="s">
        <v>2935</v>
      </c>
      <c r="N997" s="216">
        <v>0</v>
      </c>
      <c r="Q997" s="216" t="s">
        <v>2783</v>
      </c>
    </row>
    <row r="998" spans="1:17">
      <c r="A998" s="216" t="s">
        <v>2866</v>
      </c>
      <c r="C998" s="217" t="s">
        <v>2866</v>
      </c>
      <c r="D998" s="218">
        <v>45846</v>
      </c>
      <c r="E998" s="216">
        <v>30</v>
      </c>
      <c r="F998" s="216" t="s">
        <v>1203</v>
      </c>
      <c r="G998" s="216">
        <v>35138262</v>
      </c>
      <c r="H998" s="216">
        <v>59561061</v>
      </c>
      <c r="K998" s="216" t="s">
        <v>4755</v>
      </c>
      <c r="L998" s="216" t="s">
        <v>2947</v>
      </c>
      <c r="M998" s="216" t="s">
        <v>2937</v>
      </c>
      <c r="N998" s="216">
        <v>2</v>
      </c>
      <c r="Q998" s="216" t="s">
        <v>2866</v>
      </c>
    </row>
    <row r="999" spans="1:17">
      <c r="A999" s="216">
        <v>1010214114590</v>
      </c>
      <c r="C999" s="217" t="s">
        <v>2905</v>
      </c>
      <c r="D999" s="218">
        <v>45863</v>
      </c>
      <c r="E999" s="216">
        <v>30</v>
      </c>
      <c r="F999" s="216" t="s">
        <v>4756</v>
      </c>
      <c r="G999" s="216">
        <v>40734756</v>
      </c>
      <c r="L999" s="216" t="s">
        <v>2934</v>
      </c>
      <c r="M999" s="216" t="s">
        <v>2935</v>
      </c>
      <c r="N999" s="216">
        <v>0</v>
      </c>
      <c r="Q999" s="216" t="s">
        <v>2905</v>
      </c>
    </row>
    <row r="1000" spans="1:17">
      <c r="A1000" s="216" t="s">
        <v>2711</v>
      </c>
      <c r="C1000" s="217" t="s">
        <v>2711</v>
      </c>
      <c r="D1000" s="218">
        <v>45863</v>
      </c>
      <c r="E1000" s="216">
        <v>30</v>
      </c>
      <c r="F1000" s="216" t="s">
        <v>1047</v>
      </c>
      <c r="G1000" s="216">
        <v>46673316</v>
      </c>
      <c r="H1000" s="216">
        <v>42483077</v>
      </c>
      <c r="K1000" s="216" t="s">
        <v>4757</v>
      </c>
      <c r="L1000" s="216" t="s">
        <v>2934</v>
      </c>
      <c r="M1000" s="216" t="s">
        <v>2935</v>
      </c>
      <c r="N1000" s="216">
        <v>0</v>
      </c>
      <c r="Q1000" s="216" t="s">
        <v>2711</v>
      </c>
    </row>
    <row r="1001" spans="1:17">
      <c r="A1001" s="216" t="s">
        <v>2825</v>
      </c>
      <c r="C1001" s="217" t="s">
        <v>2825</v>
      </c>
      <c r="D1001" s="218">
        <v>45863</v>
      </c>
      <c r="E1001" s="216">
        <v>30</v>
      </c>
      <c r="F1001" s="216" t="s">
        <v>1161</v>
      </c>
      <c r="G1001" s="216" t="s">
        <v>4758</v>
      </c>
      <c r="K1001" s="216" t="s">
        <v>4759</v>
      </c>
      <c r="L1001" s="216" t="s">
        <v>2934</v>
      </c>
      <c r="M1001" s="216" t="s">
        <v>2935</v>
      </c>
      <c r="N1001" s="216">
        <v>0</v>
      </c>
      <c r="Q1001" s="216" t="s">
        <v>2825</v>
      </c>
    </row>
    <row r="1002" spans="1:17">
      <c r="A1002" s="216" t="s">
        <v>2745</v>
      </c>
      <c r="C1002" s="217" t="s">
        <v>2745</v>
      </c>
      <c r="D1002" s="218">
        <v>45863</v>
      </c>
      <c r="E1002" s="216">
        <v>30</v>
      </c>
      <c r="F1002" s="216" t="s">
        <v>1081</v>
      </c>
      <c r="G1002" s="216">
        <v>41507957</v>
      </c>
      <c r="H1002" s="216">
        <v>24310970</v>
      </c>
      <c r="I1002" s="216">
        <v>54873163</v>
      </c>
      <c r="K1002" s="216" t="s">
        <v>4760</v>
      </c>
      <c r="L1002" s="216" t="s">
        <v>2934</v>
      </c>
      <c r="M1002" s="216" t="s">
        <v>2935</v>
      </c>
      <c r="N1002" s="216">
        <v>0</v>
      </c>
      <c r="Q1002" s="216" t="s">
        <v>2745</v>
      </c>
    </row>
    <row r="1004" spans="1:17">
      <c r="A1004" s="216" t="s">
        <v>2814</v>
      </c>
      <c r="C1004" s="217" t="s">
        <v>2814</v>
      </c>
      <c r="D1004" s="218">
        <v>45863</v>
      </c>
      <c r="E1004" s="216">
        <v>30</v>
      </c>
      <c r="F1004" s="216" t="s">
        <v>1150</v>
      </c>
      <c r="G1004" s="216">
        <v>58800358</v>
      </c>
      <c r="K1004" s="216" t="s">
        <v>4761</v>
      </c>
      <c r="L1004" s="216" t="s">
        <v>2934</v>
      </c>
      <c r="M1004" s="216" t="s">
        <v>2935</v>
      </c>
      <c r="N1004" s="216">
        <v>0</v>
      </c>
      <c r="Q1004" s="216" t="s">
        <v>2814</v>
      </c>
    </row>
    <row r="1005" spans="1:17">
      <c r="A1005" s="216" t="s">
        <v>2756</v>
      </c>
      <c r="C1005" s="217" t="s">
        <v>2756</v>
      </c>
      <c r="D1005" s="218">
        <v>45863</v>
      </c>
      <c r="E1005" s="216">
        <v>30</v>
      </c>
      <c r="F1005" s="216" t="s">
        <v>1092</v>
      </c>
      <c r="G1005" s="216">
        <v>54345458</v>
      </c>
      <c r="H1005" s="216">
        <v>34508625</v>
      </c>
      <c r="K1005" s="216" t="s">
        <v>4762</v>
      </c>
      <c r="L1005" s="216" t="s">
        <v>2934</v>
      </c>
      <c r="M1005" s="216" t="s">
        <v>2935</v>
      </c>
      <c r="N1005" s="216">
        <v>0</v>
      </c>
      <c r="Q1005" s="216" t="s">
        <v>2756</v>
      </c>
    </row>
    <row r="1006" spans="1:17">
      <c r="A1006" s="216" t="s">
        <v>2841</v>
      </c>
      <c r="C1006" s="217" t="s">
        <v>2841</v>
      </c>
      <c r="D1006" s="218">
        <v>45863</v>
      </c>
      <c r="E1006" s="216">
        <v>30</v>
      </c>
      <c r="F1006" s="216" t="s">
        <v>1178</v>
      </c>
      <c r="G1006" s="216">
        <v>54308691</v>
      </c>
      <c r="K1006" s="216" t="s">
        <v>4763</v>
      </c>
      <c r="L1006" s="216" t="s">
        <v>2934</v>
      </c>
      <c r="M1006" s="216" t="s">
        <v>2935</v>
      </c>
      <c r="N1006" s="216">
        <v>0</v>
      </c>
      <c r="Q1006" s="216" t="s">
        <v>2841</v>
      </c>
    </row>
    <row r="1007" spans="1:17">
      <c r="A1007" s="216" t="s">
        <v>2878</v>
      </c>
      <c r="C1007" s="217" t="s">
        <v>2878</v>
      </c>
      <c r="D1007" s="218">
        <v>45863</v>
      </c>
      <c r="E1007" s="216">
        <v>30</v>
      </c>
      <c r="F1007" s="216" t="s">
        <v>4764</v>
      </c>
      <c r="G1007" s="216">
        <v>57902523</v>
      </c>
      <c r="K1007" s="216" t="s">
        <v>4765</v>
      </c>
      <c r="L1007" s="216" t="s">
        <v>2934</v>
      </c>
      <c r="M1007" s="216" t="s">
        <v>2935</v>
      </c>
      <c r="N1007" s="216">
        <v>0</v>
      </c>
      <c r="Q1007" s="216" t="s">
        <v>2878</v>
      </c>
    </row>
    <row r="1008" spans="1:17">
      <c r="A1008" s="216" t="s">
        <v>2813</v>
      </c>
      <c r="C1008" s="217" t="s">
        <v>2813</v>
      </c>
      <c r="D1008" s="218">
        <v>45863</v>
      </c>
      <c r="E1008" s="216">
        <v>30</v>
      </c>
      <c r="F1008" s="216" t="s">
        <v>1149</v>
      </c>
      <c r="G1008" s="216">
        <v>33439083</v>
      </c>
      <c r="H1008" s="216">
        <v>56372892</v>
      </c>
      <c r="K1008" s="216" t="s">
        <v>4766</v>
      </c>
      <c r="L1008" s="216" t="s">
        <v>2934</v>
      </c>
      <c r="M1008" s="216" t="s">
        <v>2935</v>
      </c>
      <c r="N1008" s="216">
        <v>0</v>
      </c>
      <c r="Q1008" s="216" t="s">
        <v>2813</v>
      </c>
    </row>
    <row r="1009" spans="1:17">
      <c r="A1009" s="216" t="s">
        <v>4767</v>
      </c>
      <c r="C1009" s="217" t="s">
        <v>2781</v>
      </c>
      <c r="D1009" s="218">
        <v>45863</v>
      </c>
      <c r="E1009" s="216">
        <v>30</v>
      </c>
      <c r="F1009" s="216" t="s">
        <v>1117</v>
      </c>
      <c r="G1009" s="216">
        <v>48085650</v>
      </c>
      <c r="K1009" s="216" t="s">
        <v>4768</v>
      </c>
      <c r="L1009" s="216" t="s">
        <v>2934</v>
      </c>
      <c r="M1009" s="216" t="s">
        <v>2935</v>
      </c>
      <c r="N1009" s="216">
        <v>0</v>
      </c>
      <c r="Q1009" s="216" t="s">
        <v>2781</v>
      </c>
    </row>
    <row r="1010" spans="1:17">
      <c r="A1010" s="216" t="s">
        <v>2891</v>
      </c>
      <c r="C1010" s="217" t="s">
        <v>2891</v>
      </c>
      <c r="D1010" s="218">
        <v>45841</v>
      </c>
      <c r="E1010" s="216">
        <v>30</v>
      </c>
      <c r="F1010" s="216" t="s">
        <v>1228</v>
      </c>
      <c r="G1010" s="216">
        <v>38493798</v>
      </c>
      <c r="K1010" s="216" t="s">
        <v>4769</v>
      </c>
      <c r="L1010" s="216" t="s">
        <v>2934</v>
      </c>
      <c r="M1010" s="216" t="s">
        <v>2937</v>
      </c>
      <c r="N1010" s="216">
        <v>1</v>
      </c>
      <c r="Q1010" s="216" t="s">
        <v>2891</v>
      </c>
    </row>
    <row r="1011" spans="1:17">
      <c r="A1011" s="216" t="s">
        <v>2915</v>
      </c>
      <c r="C1011" s="217" t="s">
        <v>2915</v>
      </c>
      <c r="D1011" s="218">
        <v>45863</v>
      </c>
      <c r="E1011" s="216">
        <v>30</v>
      </c>
      <c r="F1011" s="216" t="s">
        <v>1252</v>
      </c>
      <c r="G1011" s="216">
        <v>34825970</v>
      </c>
      <c r="K1011" s="216" t="s">
        <v>4770</v>
      </c>
      <c r="L1011" s="216" t="s">
        <v>2934</v>
      </c>
      <c r="M1011" s="216" t="s">
        <v>2935</v>
      </c>
      <c r="N1011" s="216">
        <v>0</v>
      </c>
      <c r="Q1011" s="216" t="s">
        <v>2915</v>
      </c>
    </row>
    <row r="1012" spans="1:17">
      <c r="A1012" s="216" t="s">
        <v>2733</v>
      </c>
      <c r="C1012" s="217" t="s">
        <v>2733</v>
      </c>
      <c r="D1012" s="218">
        <v>45856</v>
      </c>
      <c r="E1012" s="216">
        <v>30</v>
      </c>
      <c r="F1012" s="216" t="s">
        <v>1069</v>
      </c>
      <c r="G1012" s="216">
        <v>45521796</v>
      </c>
      <c r="H1012" s="216">
        <v>30933823</v>
      </c>
      <c r="K1012" s="216" t="s">
        <v>4771</v>
      </c>
      <c r="L1012" s="216" t="s">
        <v>2934</v>
      </c>
      <c r="M1012" s="216" t="s">
        <v>2937</v>
      </c>
      <c r="N1012" s="216">
        <v>1</v>
      </c>
      <c r="Q1012" s="216" t="s">
        <v>2733</v>
      </c>
    </row>
    <row r="1013" spans="1:17">
      <c r="A1013" s="216" t="s">
        <v>2762</v>
      </c>
      <c r="C1013" s="217" t="s">
        <v>2762</v>
      </c>
      <c r="D1013" s="218">
        <v>45863</v>
      </c>
      <c r="E1013" s="216">
        <v>30</v>
      </c>
      <c r="F1013" s="216" t="s">
        <v>1098</v>
      </c>
      <c r="G1013" s="216">
        <v>59553590</v>
      </c>
      <c r="K1013" s="216" t="s">
        <v>4772</v>
      </c>
      <c r="L1013" s="216" t="s">
        <v>2934</v>
      </c>
      <c r="M1013" s="216" t="s">
        <v>2935</v>
      </c>
      <c r="N1013" s="216">
        <v>0</v>
      </c>
      <c r="Q1013" s="216" t="s">
        <v>2762</v>
      </c>
    </row>
    <row r="1014" spans="1:17">
      <c r="A1014" s="216" t="s">
        <v>2765</v>
      </c>
      <c r="C1014" s="217" t="s">
        <v>2765</v>
      </c>
      <c r="D1014" s="218">
        <v>45856</v>
      </c>
      <c r="E1014" s="216">
        <v>30</v>
      </c>
      <c r="F1014" s="216" t="s">
        <v>1101</v>
      </c>
      <c r="G1014" s="216">
        <v>38686845</v>
      </c>
      <c r="H1014" s="216">
        <v>24796575</v>
      </c>
      <c r="K1014" s="216" t="s">
        <v>4773</v>
      </c>
      <c r="L1014" s="216" t="s">
        <v>2934</v>
      </c>
      <c r="M1014" s="216" t="s">
        <v>2937</v>
      </c>
      <c r="N1014" s="216">
        <v>1</v>
      </c>
      <c r="Q1014" s="216" t="s">
        <v>2765</v>
      </c>
    </row>
    <row r="1015" spans="1:17">
      <c r="A1015" s="216" t="s">
        <v>2928</v>
      </c>
      <c r="C1015" s="217" t="s">
        <v>2928</v>
      </c>
      <c r="D1015" s="218">
        <v>45848</v>
      </c>
      <c r="E1015" s="216">
        <v>30</v>
      </c>
      <c r="F1015" s="216" t="s">
        <v>1265</v>
      </c>
      <c r="G1015" s="216">
        <v>42916602</v>
      </c>
      <c r="K1015" s="216" t="s">
        <v>4774</v>
      </c>
      <c r="L1015" s="216" t="s">
        <v>2934</v>
      </c>
      <c r="M1015" s="216" t="s">
        <v>2937</v>
      </c>
      <c r="N1015" s="216">
        <v>2</v>
      </c>
      <c r="Q1015" s="216" t="s">
        <v>2928</v>
      </c>
    </row>
    <row r="1016" spans="1:17">
      <c r="A1016" s="216" t="s">
        <v>4775</v>
      </c>
      <c r="C1016" s="217" t="s">
        <v>2859</v>
      </c>
      <c r="D1016" s="218">
        <v>45856</v>
      </c>
      <c r="E1016" s="216">
        <v>30</v>
      </c>
      <c r="F1016" s="216" t="s">
        <v>1196</v>
      </c>
      <c r="G1016" s="216">
        <v>51225728</v>
      </c>
      <c r="H1016" s="216">
        <v>33132703</v>
      </c>
      <c r="I1016" s="216">
        <v>55601899</v>
      </c>
      <c r="K1016" s="216" t="s">
        <v>4776</v>
      </c>
      <c r="L1016" s="216" t="s">
        <v>2934</v>
      </c>
      <c r="M1016" s="216" t="s">
        <v>2937</v>
      </c>
      <c r="N1016" s="216">
        <v>1</v>
      </c>
      <c r="Q1016" s="216" t="s">
        <v>2859</v>
      </c>
    </row>
    <row r="1017" spans="1:17">
      <c r="A1017" s="216" t="s">
        <v>2736</v>
      </c>
      <c r="C1017" s="217" t="s">
        <v>2736</v>
      </c>
      <c r="D1017" s="218">
        <v>45863</v>
      </c>
      <c r="E1017" s="216">
        <v>30</v>
      </c>
      <c r="F1017" s="216" t="s">
        <v>1072</v>
      </c>
      <c r="G1017" s="216">
        <v>55167984</v>
      </c>
      <c r="K1017" s="216" t="s">
        <v>4777</v>
      </c>
      <c r="L1017" s="216" t="s">
        <v>2934</v>
      </c>
      <c r="M1017" s="216" t="s">
        <v>2935</v>
      </c>
      <c r="N1017" s="216">
        <v>0</v>
      </c>
      <c r="Q1017" s="216" t="s">
        <v>2736</v>
      </c>
    </row>
    <row r="1018" spans="1:17">
      <c r="A1018" s="216" t="s">
        <v>4778</v>
      </c>
      <c r="C1018" s="217" t="s">
        <v>2767</v>
      </c>
      <c r="D1018" s="218">
        <v>45863</v>
      </c>
      <c r="E1018" s="216">
        <v>30</v>
      </c>
      <c r="F1018" s="216" t="s">
        <v>1103</v>
      </c>
      <c r="G1018" s="216">
        <v>49700508</v>
      </c>
      <c r="H1018" s="216">
        <v>45298726</v>
      </c>
      <c r="I1018" s="216">
        <v>48164327</v>
      </c>
      <c r="K1018" s="216" t="s">
        <v>4779</v>
      </c>
      <c r="L1018" s="216" t="s">
        <v>2934</v>
      </c>
      <c r="M1018" s="216" t="s">
        <v>2935</v>
      </c>
      <c r="N1018" s="216">
        <v>0</v>
      </c>
      <c r="Q1018" s="216" t="s">
        <v>2767</v>
      </c>
    </row>
    <row r="1019" spans="1:17">
      <c r="A1019" s="216" t="s">
        <v>2914</v>
      </c>
      <c r="C1019" s="217" t="s">
        <v>2914</v>
      </c>
      <c r="D1019" s="218">
        <v>45834</v>
      </c>
      <c r="E1019" s="216">
        <v>30</v>
      </c>
      <c r="F1019" s="216" t="s">
        <v>4780</v>
      </c>
      <c r="G1019" s="216">
        <v>40057908</v>
      </c>
      <c r="H1019" s="216">
        <v>66693577</v>
      </c>
      <c r="K1019" s="216" t="s">
        <v>4781</v>
      </c>
      <c r="L1019" s="216" t="s">
        <v>2934</v>
      </c>
      <c r="M1019" s="216" t="s">
        <v>2935</v>
      </c>
      <c r="N1019" s="216">
        <v>0</v>
      </c>
      <c r="Q1019" s="216" t="s">
        <v>2914</v>
      </c>
    </row>
    <row r="1020" spans="1:17">
      <c r="A1020" s="216" t="s">
        <v>4782</v>
      </c>
      <c r="C1020" s="217" t="s">
        <v>2893</v>
      </c>
      <c r="D1020" s="218">
        <v>45863</v>
      </c>
      <c r="E1020" s="216">
        <v>30</v>
      </c>
      <c r="F1020" s="216" t="s">
        <v>1230</v>
      </c>
      <c r="G1020" s="216">
        <v>45163025</v>
      </c>
      <c r="K1020" s="216" t="s">
        <v>4783</v>
      </c>
      <c r="L1020" s="216" t="s">
        <v>2934</v>
      </c>
      <c r="M1020" s="216" t="s">
        <v>2935</v>
      </c>
      <c r="N1020" s="216">
        <v>0</v>
      </c>
      <c r="Q1020" s="216" t="s">
        <v>2893</v>
      </c>
    </row>
    <row r="1021" spans="1:17">
      <c r="A1021" s="216" t="s">
        <v>2753</v>
      </c>
      <c r="C1021" s="217" t="s">
        <v>2753</v>
      </c>
      <c r="D1021" s="218">
        <v>45863</v>
      </c>
      <c r="E1021" s="216">
        <v>30</v>
      </c>
      <c r="F1021" s="216" t="s">
        <v>1089</v>
      </c>
      <c r="G1021" s="216">
        <v>47736122</v>
      </c>
      <c r="H1021" s="216">
        <v>32632552</v>
      </c>
      <c r="I1021" s="216">
        <v>24352048</v>
      </c>
      <c r="K1021" s="216" t="s">
        <v>4784</v>
      </c>
      <c r="L1021" s="216" t="s">
        <v>2934</v>
      </c>
      <c r="M1021" s="216" t="s">
        <v>2935</v>
      </c>
      <c r="N1021" s="216">
        <v>0</v>
      </c>
      <c r="Q1021" s="216" t="s">
        <v>2753</v>
      </c>
    </row>
    <row r="1022" spans="1:17">
      <c r="A1022" s="216" t="s">
        <v>2716</v>
      </c>
      <c r="C1022" s="217" t="s">
        <v>2716</v>
      </c>
      <c r="D1022" s="218">
        <v>45863</v>
      </c>
      <c r="E1022" s="216">
        <v>30</v>
      </c>
      <c r="F1022" s="216" t="s">
        <v>4785</v>
      </c>
      <c r="G1022" s="216">
        <v>30127153</v>
      </c>
      <c r="H1022" s="216">
        <v>30100047</v>
      </c>
      <c r="K1022" s="216" t="s">
        <v>4786</v>
      </c>
      <c r="L1022" s="216" t="s">
        <v>2934</v>
      </c>
      <c r="M1022" s="216" t="s">
        <v>2935</v>
      </c>
      <c r="N1022" s="216">
        <v>0</v>
      </c>
      <c r="Q1022" s="216" t="s">
        <v>2716</v>
      </c>
    </row>
    <row r="1023" spans="1:17">
      <c r="A1023" s="216" t="s">
        <v>2715</v>
      </c>
      <c r="C1023" s="217" t="s">
        <v>2715</v>
      </c>
      <c r="D1023" s="218">
        <v>45863</v>
      </c>
      <c r="E1023" s="216">
        <v>30</v>
      </c>
      <c r="F1023" s="216" t="s">
        <v>4787</v>
      </c>
      <c r="G1023" s="216">
        <v>49504440</v>
      </c>
      <c r="K1023" s="216" t="s">
        <v>4788</v>
      </c>
      <c r="L1023" s="216" t="s">
        <v>2934</v>
      </c>
      <c r="M1023" s="216" t="s">
        <v>2935</v>
      </c>
      <c r="N1023" s="216">
        <v>0</v>
      </c>
      <c r="Q1023" s="216" t="s">
        <v>2715</v>
      </c>
    </row>
    <row r="1024" spans="1:17">
      <c r="A1024" s="216" t="s">
        <v>2838</v>
      </c>
      <c r="C1024" s="217" t="s">
        <v>2838</v>
      </c>
      <c r="D1024" s="218">
        <v>45863</v>
      </c>
      <c r="E1024" s="216">
        <v>30</v>
      </c>
      <c r="F1024" s="216" t="s">
        <v>1175</v>
      </c>
      <c r="G1024" s="216">
        <v>38073848</v>
      </c>
      <c r="H1024" s="216">
        <v>55123965</v>
      </c>
      <c r="I1024" s="216">
        <v>51227842</v>
      </c>
      <c r="K1024" s="216" t="s">
        <v>4789</v>
      </c>
      <c r="L1024" s="216" t="s">
        <v>2934</v>
      </c>
      <c r="M1024" s="216" t="s">
        <v>2935</v>
      </c>
      <c r="N1024" s="216">
        <v>0</v>
      </c>
      <c r="Q1024" s="216" t="s">
        <v>2838</v>
      </c>
    </row>
    <row r="1025" spans="1:17">
      <c r="A1025" s="216" t="s">
        <v>2735</v>
      </c>
      <c r="C1025" s="217" t="s">
        <v>2735</v>
      </c>
      <c r="D1025" s="218">
        <v>45863</v>
      </c>
      <c r="E1025" s="216">
        <v>30</v>
      </c>
      <c r="F1025" s="216" t="s">
        <v>1071</v>
      </c>
      <c r="G1025" s="216">
        <v>57854765</v>
      </c>
      <c r="K1025" s="216" t="s">
        <v>4790</v>
      </c>
      <c r="L1025" s="216" t="s">
        <v>2934</v>
      </c>
      <c r="M1025" s="216" t="s">
        <v>2935</v>
      </c>
      <c r="N1025" s="216">
        <v>0</v>
      </c>
      <c r="Q1025" s="216" t="s">
        <v>2735</v>
      </c>
    </row>
    <row r="1026" spans="1:17">
      <c r="A1026" s="216" t="s">
        <v>2790</v>
      </c>
      <c r="C1026" s="217" t="s">
        <v>2790</v>
      </c>
      <c r="D1026" s="218">
        <v>45863</v>
      </c>
      <c r="E1026" s="216">
        <v>30</v>
      </c>
      <c r="F1026" s="216" t="s">
        <v>1126</v>
      </c>
      <c r="G1026" s="216">
        <v>42175489</v>
      </c>
      <c r="H1026" s="216">
        <v>42175648</v>
      </c>
      <c r="I1026" s="216">
        <v>37597741</v>
      </c>
      <c r="K1026" s="216" t="s">
        <v>4791</v>
      </c>
      <c r="L1026" s="216" t="s">
        <v>2934</v>
      </c>
      <c r="M1026" s="216" t="s">
        <v>2935</v>
      </c>
      <c r="N1026" s="216">
        <v>0</v>
      </c>
      <c r="Q1026" s="216" t="s">
        <v>2790</v>
      </c>
    </row>
    <row r="1027" spans="1:17">
      <c r="A1027" s="216" t="s">
        <v>2836</v>
      </c>
      <c r="C1027" s="217" t="s">
        <v>2836</v>
      </c>
      <c r="D1027" s="218">
        <v>45863</v>
      </c>
      <c r="E1027" s="216">
        <v>30</v>
      </c>
      <c r="F1027" s="216" t="s">
        <v>1173</v>
      </c>
      <c r="G1027" s="216">
        <v>39518899</v>
      </c>
      <c r="K1027" s="216" t="s">
        <v>4792</v>
      </c>
      <c r="L1027" s="216" t="s">
        <v>2934</v>
      </c>
      <c r="M1027" s="216" t="s">
        <v>2935</v>
      </c>
      <c r="N1027" s="216">
        <v>0</v>
      </c>
      <c r="Q1027" s="216" t="s">
        <v>2836</v>
      </c>
    </row>
    <row r="1028" spans="1:17">
      <c r="C1028" s="217" t="s">
        <v>2877</v>
      </c>
      <c r="D1028" s="218">
        <v>45854</v>
      </c>
      <c r="E1028" s="216">
        <v>15</v>
      </c>
      <c r="F1028" s="216" t="s">
        <v>1214</v>
      </c>
      <c r="G1028" s="216">
        <v>30149110</v>
      </c>
      <c r="H1028" s="216">
        <v>44929507</v>
      </c>
      <c r="K1028" s="216" t="s">
        <v>4793</v>
      </c>
      <c r="L1028" s="216" t="s">
        <v>2934</v>
      </c>
      <c r="M1028" s="216" t="s">
        <v>2937</v>
      </c>
      <c r="N1028" s="216">
        <v>0</v>
      </c>
      <c r="Q1028" s="216" t="s">
        <v>2877</v>
      </c>
    </row>
    <row r="1029" spans="1:17">
      <c r="C1029" s="217" t="s">
        <v>2855</v>
      </c>
      <c r="D1029" s="218">
        <v>45879</v>
      </c>
      <c r="E1029" s="216">
        <v>15</v>
      </c>
      <c r="F1029" s="216" t="s">
        <v>1192</v>
      </c>
      <c r="G1029" s="216">
        <v>47299716</v>
      </c>
      <c r="K1029" s="216" t="s">
        <v>4794</v>
      </c>
      <c r="L1029" s="216" t="s">
        <v>2934</v>
      </c>
      <c r="M1029" s="216" t="s">
        <v>2935</v>
      </c>
      <c r="N1029" s="216">
        <v>0</v>
      </c>
      <c r="Q1029" s="216" t="s">
        <v>2855</v>
      </c>
    </row>
    <row r="1030" spans="1:17">
      <c r="C1030" s="217" t="s">
        <v>2734</v>
      </c>
      <c r="D1030" s="218">
        <v>45855</v>
      </c>
      <c r="E1030" s="216">
        <v>15</v>
      </c>
      <c r="F1030" s="216" t="s">
        <v>1070</v>
      </c>
      <c r="G1030" s="216">
        <v>42200190</v>
      </c>
      <c r="H1030" s="216">
        <v>55340744</v>
      </c>
      <c r="K1030" s="216" t="s">
        <v>4795</v>
      </c>
      <c r="L1030" s="216" t="s">
        <v>2934</v>
      </c>
      <c r="M1030" s="216" t="s">
        <v>3091</v>
      </c>
      <c r="N1030" s="216">
        <v>1</v>
      </c>
      <c r="Q1030" s="216" t="s">
        <v>2734</v>
      </c>
    </row>
    <row r="1031" spans="1:17">
      <c r="C1031" s="217" t="s">
        <v>2757</v>
      </c>
      <c r="D1031" s="218">
        <v>45848</v>
      </c>
      <c r="E1031" s="216">
        <v>15</v>
      </c>
      <c r="F1031" s="216" t="s">
        <v>1093</v>
      </c>
      <c r="G1031" s="216">
        <v>42089591</v>
      </c>
      <c r="H1031" s="216">
        <v>35736252</v>
      </c>
      <c r="K1031" s="216" t="s">
        <v>4796</v>
      </c>
      <c r="L1031" s="216" t="s">
        <v>2934</v>
      </c>
      <c r="M1031" s="216" t="s">
        <v>2937</v>
      </c>
      <c r="N1031" s="216">
        <v>1</v>
      </c>
      <c r="Q1031" s="216" t="s">
        <v>2757</v>
      </c>
    </row>
    <row r="1032" spans="1:17">
      <c r="C1032" s="217" t="s">
        <v>2919</v>
      </c>
      <c r="D1032" s="218">
        <v>45879</v>
      </c>
      <c r="E1032" s="216">
        <v>15</v>
      </c>
      <c r="F1032" s="216" t="s">
        <v>1256</v>
      </c>
      <c r="G1032" s="216">
        <v>42143765</v>
      </c>
      <c r="H1032" s="216">
        <v>50171085</v>
      </c>
      <c r="I1032" s="216">
        <v>66431072</v>
      </c>
      <c r="K1032" s="216" t="s">
        <v>4797</v>
      </c>
      <c r="L1032" s="216" t="s">
        <v>2934</v>
      </c>
      <c r="M1032" s="216" t="s">
        <v>2935</v>
      </c>
      <c r="N1032" s="216">
        <v>0</v>
      </c>
      <c r="Q1032" s="216" t="s">
        <v>2919</v>
      </c>
    </row>
    <row r="1033" spans="1:17">
      <c r="C1033" s="217" t="s">
        <v>4798</v>
      </c>
      <c r="D1033" s="218">
        <v>45853</v>
      </c>
      <c r="E1033" s="216">
        <v>15</v>
      </c>
      <c r="F1033" s="216" t="s">
        <v>274</v>
      </c>
      <c r="G1033" s="216">
        <v>55139121</v>
      </c>
      <c r="K1033" s="216" t="s">
        <v>4799</v>
      </c>
      <c r="L1033" s="216" t="s">
        <v>2934</v>
      </c>
      <c r="M1033" s="216" t="s">
        <v>2937</v>
      </c>
      <c r="N1033" s="216">
        <v>1</v>
      </c>
      <c r="Q1033" s="216" t="s">
        <v>4798</v>
      </c>
    </row>
    <row r="1034" spans="1:17">
      <c r="C1034" s="217" t="s">
        <v>4800</v>
      </c>
      <c r="D1034" s="218">
        <v>45853</v>
      </c>
      <c r="E1034" s="216">
        <v>15</v>
      </c>
      <c r="F1034" s="216" t="s">
        <v>274</v>
      </c>
      <c r="G1034" s="216">
        <v>55139121</v>
      </c>
      <c r="K1034" s="216" t="s">
        <v>4799</v>
      </c>
      <c r="L1034" s="216" t="s">
        <v>2934</v>
      </c>
      <c r="M1034" s="216" t="s">
        <v>2937</v>
      </c>
      <c r="N1034" s="216">
        <v>1</v>
      </c>
      <c r="Q1034" s="216" t="s">
        <v>4800</v>
      </c>
    </row>
    <row r="1035" spans="1:17">
      <c r="C1035" s="217" t="s">
        <v>2737</v>
      </c>
      <c r="D1035" s="218">
        <v>45879</v>
      </c>
      <c r="E1035" s="216">
        <v>15</v>
      </c>
      <c r="F1035" s="216" t="s">
        <v>1073</v>
      </c>
      <c r="G1035" s="216">
        <v>37664226</v>
      </c>
      <c r="H1035" s="216">
        <v>22358199</v>
      </c>
      <c r="K1035" s="216" t="s">
        <v>4801</v>
      </c>
      <c r="L1035" s="216" t="s">
        <v>2934</v>
      </c>
      <c r="M1035" s="216" t="s">
        <v>2935</v>
      </c>
      <c r="N1035" s="216">
        <v>0</v>
      </c>
      <c r="Q1035" s="216" t="s">
        <v>2737</v>
      </c>
    </row>
    <row r="1036" spans="1:17">
      <c r="C1036" s="217" t="s">
        <v>2872</v>
      </c>
      <c r="D1036" s="218">
        <v>45879</v>
      </c>
      <c r="E1036" s="216">
        <v>15</v>
      </c>
      <c r="F1036" s="216" t="s">
        <v>1209</v>
      </c>
      <c r="G1036" s="216">
        <v>56986961</v>
      </c>
      <c r="K1036" s="216" t="s">
        <v>4802</v>
      </c>
      <c r="L1036" s="216" t="s">
        <v>2934</v>
      </c>
      <c r="M1036" s="216" t="s">
        <v>2935</v>
      </c>
      <c r="N1036" s="216">
        <v>0</v>
      </c>
      <c r="Q1036" s="216" t="s">
        <v>2872</v>
      </c>
    </row>
    <row r="1037" spans="1:17">
      <c r="C1037" s="217" t="s">
        <v>2804</v>
      </c>
      <c r="D1037" s="218">
        <v>45853</v>
      </c>
      <c r="E1037" s="216">
        <v>15</v>
      </c>
      <c r="F1037" s="216" t="s">
        <v>1140</v>
      </c>
      <c r="G1037" s="216">
        <v>54157663</v>
      </c>
      <c r="K1037" s="216" t="s">
        <v>4803</v>
      </c>
      <c r="L1037" s="216" t="s">
        <v>2934</v>
      </c>
      <c r="M1037" s="216" t="s">
        <v>3493</v>
      </c>
      <c r="N1037" s="216">
        <v>0</v>
      </c>
      <c r="Q1037" s="216" t="s">
        <v>2804</v>
      </c>
    </row>
    <row r="1038" spans="1:17">
      <c r="C1038" s="217" t="s">
        <v>2720</v>
      </c>
      <c r="D1038" s="218">
        <v>45879</v>
      </c>
      <c r="E1038" s="216">
        <v>15</v>
      </c>
      <c r="F1038" s="216" t="s">
        <v>1056</v>
      </c>
      <c r="G1038" s="216">
        <v>59502410</v>
      </c>
      <c r="K1038" s="216" t="s">
        <v>4804</v>
      </c>
      <c r="L1038" s="216" t="s">
        <v>2934</v>
      </c>
      <c r="M1038" s="216" t="s">
        <v>2935</v>
      </c>
      <c r="N1038" s="216">
        <v>0</v>
      </c>
      <c r="Q1038" s="216" t="s">
        <v>2720</v>
      </c>
    </row>
    <row r="1039" spans="1:17">
      <c r="C1039" s="217" t="s">
        <v>2883</v>
      </c>
      <c r="D1039" s="218">
        <v>45879</v>
      </c>
      <c r="E1039" s="216">
        <v>15</v>
      </c>
      <c r="F1039" s="216" t="s">
        <v>1220</v>
      </c>
      <c r="G1039" s="216">
        <v>50681059</v>
      </c>
      <c r="H1039" s="216">
        <v>42154728</v>
      </c>
      <c r="I1039" s="216">
        <v>50682065</v>
      </c>
      <c r="K1039" s="216" t="s">
        <v>4805</v>
      </c>
      <c r="L1039" s="216" t="s">
        <v>2934</v>
      </c>
      <c r="M1039" s="216" t="s">
        <v>2935</v>
      </c>
      <c r="N1039" s="216">
        <v>0</v>
      </c>
      <c r="Q1039" s="216" t="s">
        <v>2883</v>
      </c>
    </row>
    <row r="1040" spans="1:17">
      <c r="C1040" s="217" t="s">
        <v>2818</v>
      </c>
      <c r="D1040" s="218">
        <v>45879</v>
      </c>
      <c r="E1040" s="216">
        <v>15</v>
      </c>
      <c r="F1040" s="216" t="s">
        <v>1154</v>
      </c>
      <c r="G1040" s="216">
        <v>37911635</v>
      </c>
      <c r="K1040" s="216" t="s">
        <v>4806</v>
      </c>
      <c r="L1040" s="216" t="s">
        <v>2934</v>
      </c>
      <c r="M1040" s="216" t="s">
        <v>2935</v>
      </c>
      <c r="N1040" s="216">
        <v>0</v>
      </c>
      <c r="Q1040" s="216" t="s">
        <v>2818</v>
      </c>
    </row>
    <row r="1041" spans="3:17">
      <c r="C1041" s="217" t="s">
        <v>4807</v>
      </c>
      <c r="D1041" s="218">
        <v>45879</v>
      </c>
      <c r="E1041" s="216">
        <v>15</v>
      </c>
      <c r="F1041" s="216" t="s">
        <v>456</v>
      </c>
      <c r="G1041" s="216">
        <v>54218779</v>
      </c>
      <c r="K1041" s="216" t="s">
        <v>4808</v>
      </c>
      <c r="L1041" s="216" t="s">
        <v>2934</v>
      </c>
      <c r="M1041" s="216" t="s">
        <v>2935</v>
      </c>
      <c r="N1041" s="216">
        <v>0</v>
      </c>
      <c r="Q1041" s="216" t="s">
        <v>4807</v>
      </c>
    </row>
    <row r="1042" spans="3:17">
      <c r="C1042" s="217" t="s">
        <v>2731</v>
      </c>
      <c r="D1042" s="218">
        <v>45879</v>
      </c>
      <c r="E1042" s="216">
        <v>15</v>
      </c>
      <c r="F1042" s="216" t="s">
        <v>1067</v>
      </c>
      <c r="G1042" s="216">
        <v>44951876</v>
      </c>
      <c r="H1042" s="216">
        <v>41899761</v>
      </c>
      <c r="K1042" s="216" t="s">
        <v>4809</v>
      </c>
      <c r="L1042" s="216" t="s">
        <v>2934</v>
      </c>
      <c r="M1042" s="216" t="s">
        <v>2935</v>
      </c>
      <c r="N1042" s="216">
        <v>0</v>
      </c>
      <c r="Q1042" s="216" t="s">
        <v>2731</v>
      </c>
    </row>
    <row r="1043" spans="3:17">
      <c r="C1043" s="217" t="s">
        <v>2909</v>
      </c>
      <c r="D1043" s="218">
        <v>45879</v>
      </c>
      <c r="E1043" s="216">
        <v>15</v>
      </c>
      <c r="F1043" s="216" t="s">
        <v>1246</v>
      </c>
      <c r="G1043" s="216">
        <v>59662839</v>
      </c>
      <c r="H1043" s="216">
        <v>56921756</v>
      </c>
      <c r="I1043" s="216">
        <v>66459871</v>
      </c>
      <c r="K1043" s="216" t="s">
        <v>4810</v>
      </c>
      <c r="L1043" s="216" t="s">
        <v>2934</v>
      </c>
      <c r="M1043" s="216" t="s">
        <v>2935</v>
      </c>
      <c r="N1043" s="216">
        <v>0</v>
      </c>
      <c r="Q1043" s="216" t="s">
        <v>2909</v>
      </c>
    </row>
    <row r="1044" spans="3:17">
      <c r="C1044" s="217" t="s">
        <v>2848</v>
      </c>
      <c r="D1044" s="218">
        <v>45879</v>
      </c>
      <c r="E1044" s="216">
        <v>15</v>
      </c>
      <c r="F1044" s="216" t="s">
        <v>1185</v>
      </c>
      <c r="G1044" s="216">
        <v>42613704</v>
      </c>
      <c r="H1044" s="216">
        <v>42552866</v>
      </c>
      <c r="K1044" s="216" t="s">
        <v>4811</v>
      </c>
      <c r="L1044" s="216" t="s">
        <v>2934</v>
      </c>
      <c r="M1044" s="216" t="s">
        <v>2935</v>
      </c>
      <c r="N1044" s="216">
        <v>0</v>
      </c>
      <c r="Q1044" s="216" t="s">
        <v>2848</v>
      </c>
    </row>
    <row r="1045" spans="3:17">
      <c r="C1045" s="217" t="s">
        <v>4812</v>
      </c>
      <c r="D1045" s="218">
        <v>45863</v>
      </c>
      <c r="E1045" s="216">
        <v>30</v>
      </c>
      <c r="F1045" s="216" t="s">
        <v>537</v>
      </c>
      <c r="G1045" s="216">
        <v>53480320</v>
      </c>
      <c r="L1045" s="216" t="s">
        <v>2934</v>
      </c>
      <c r="M1045" s="216" t="s">
        <v>2935</v>
      </c>
      <c r="N1045" s="216">
        <v>0</v>
      </c>
      <c r="Q1045" s="216" t="s">
        <v>4812</v>
      </c>
    </row>
    <row r="1046" spans="3:17">
      <c r="C1046" s="217" t="s">
        <v>2885</v>
      </c>
      <c r="D1046" s="218">
        <v>45863</v>
      </c>
      <c r="E1046" s="216">
        <v>30</v>
      </c>
      <c r="F1046" s="216" t="s">
        <v>1222</v>
      </c>
      <c r="G1046" s="216">
        <v>56337836</v>
      </c>
      <c r="H1046" s="216">
        <v>22554120</v>
      </c>
      <c r="I1046" s="216">
        <v>54506236</v>
      </c>
      <c r="K1046" s="216" t="s">
        <v>4813</v>
      </c>
      <c r="L1046" s="216" t="s">
        <v>2934</v>
      </c>
      <c r="M1046" s="216" t="s">
        <v>2935</v>
      </c>
      <c r="N1046" s="216">
        <v>0</v>
      </c>
      <c r="Q1046" s="216" t="s">
        <v>2885</v>
      </c>
    </row>
    <row r="1047" spans="3:17">
      <c r="C1047" s="217" t="s">
        <v>2698</v>
      </c>
      <c r="D1047" s="218">
        <v>45863</v>
      </c>
      <c r="E1047" s="216">
        <v>30</v>
      </c>
      <c r="F1047" s="216" t="s">
        <v>1033</v>
      </c>
      <c r="G1047" s="216">
        <v>58241631</v>
      </c>
      <c r="K1047" s="216" t="s">
        <v>4814</v>
      </c>
      <c r="L1047" s="216" t="s">
        <v>2934</v>
      </c>
      <c r="M1047" s="216" t="s">
        <v>2935</v>
      </c>
      <c r="N1047" s="216">
        <v>0</v>
      </c>
      <c r="Q1047" s="216" t="s">
        <v>2698</v>
      </c>
    </row>
    <row r="1048" spans="3:17">
      <c r="C1048" s="217" t="s">
        <v>2898</v>
      </c>
      <c r="D1048" s="218">
        <v>45863</v>
      </c>
      <c r="E1048" s="216">
        <v>30</v>
      </c>
      <c r="F1048" s="216" t="s">
        <v>1235</v>
      </c>
      <c r="G1048" s="216">
        <v>50641536</v>
      </c>
      <c r="H1048" s="216">
        <v>22192571</v>
      </c>
      <c r="K1048" s="216" t="s">
        <v>4815</v>
      </c>
      <c r="L1048" s="216" t="s">
        <v>2934</v>
      </c>
      <c r="M1048" s="216" t="s">
        <v>2935</v>
      </c>
      <c r="N1048" s="216">
        <v>0</v>
      </c>
      <c r="Q1048" s="216" t="s">
        <v>2898</v>
      </c>
    </row>
    <row r="1049" spans="3:17">
      <c r="C1049" s="217" t="s">
        <v>4816</v>
      </c>
      <c r="D1049" s="218">
        <v>45863</v>
      </c>
      <c r="E1049" s="216">
        <v>30</v>
      </c>
      <c r="F1049" s="216" t="s">
        <v>892</v>
      </c>
      <c r="G1049" s="216">
        <v>55791414</v>
      </c>
      <c r="K1049" s="216" t="s">
        <v>4817</v>
      </c>
      <c r="L1049" s="216" t="s">
        <v>2934</v>
      </c>
      <c r="M1049" s="216" t="s">
        <v>2935</v>
      </c>
      <c r="N1049" s="216">
        <v>0</v>
      </c>
      <c r="Q1049" s="216" t="s">
        <v>4816</v>
      </c>
    </row>
    <row r="1050" spans="3:17">
      <c r="C1050" s="217" t="s">
        <v>2714</v>
      </c>
      <c r="D1050" s="218">
        <v>45863</v>
      </c>
      <c r="E1050" s="216">
        <v>30</v>
      </c>
      <c r="F1050" s="216" t="s">
        <v>1050</v>
      </c>
      <c r="G1050" s="216">
        <v>54964229</v>
      </c>
      <c r="H1050" s="216">
        <v>31648161</v>
      </c>
      <c r="I1050" s="216">
        <v>34300359</v>
      </c>
      <c r="K1050" s="216" t="s">
        <v>4818</v>
      </c>
      <c r="L1050" s="216" t="s">
        <v>2934</v>
      </c>
      <c r="M1050" s="216" t="s">
        <v>2935</v>
      </c>
      <c r="N1050" s="216">
        <v>0</v>
      </c>
      <c r="Q1050" s="216" t="s">
        <v>2714</v>
      </c>
    </row>
    <row r="1051" spans="3:17">
      <c r="C1051" s="217" t="s">
        <v>2806</v>
      </c>
      <c r="D1051" s="218">
        <v>45853</v>
      </c>
      <c r="E1051" s="216">
        <v>30</v>
      </c>
      <c r="F1051" s="216" t="s">
        <v>1142</v>
      </c>
      <c r="G1051" s="216">
        <v>57109444</v>
      </c>
      <c r="H1051" s="216">
        <v>57109444</v>
      </c>
      <c r="I1051" s="216">
        <v>31130665</v>
      </c>
      <c r="K1051" s="216" t="s">
        <v>4819</v>
      </c>
      <c r="L1051" s="216" t="s">
        <v>2934</v>
      </c>
      <c r="M1051" s="216" t="s">
        <v>2937</v>
      </c>
      <c r="N1051" s="216">
        <v>1</v>
      </c>
      <c r="Q1051" s="216" t="s">
        <v>2806</v>
      </c>
    </row>
    <row r="1052" spans="3:17">
      <c r="C1052" s="217" t="s">
        <v>2749</v>
      </c>
      <c r="D1052" s="218">
        <v>45863</v>
      </c>
      <c r="E1052" s="216">
        <v>30</v>
      </c>
      <c r="F1052" s="216" t="s">
        <v>1085</v>
      </c>
      <c r="G1052" s="216">
        <v>41395743</v>
      </c>
      <c r="K1052" s="216" t="s">
        <v>4820</v>
      </c>
      <c r="L1052" s="216" t="s">
        <v>2934</v>
      </c>
      <c r="M1052" s="216" t="s">
        <v>2935</v>
      </c>
      <c r="N1052" s="216">
        <v>0</v>
      </c>
      <c r="Q1052" s="216" t="s">
        <v>2749</v>
      </c>
    </row>
    <row r="1053" spans="3:17">
      <c r="C1053" s="217" t="s">
        <v>2839</v>
      </c>
      <c r="D1053" s="218">
        <v>45863</v>
      </c>
      <c r="E1053" s="216">
        <v>30</v>
      </c>
      <c r="F1053" s="216" t="s">
        <v>1176</v>
      </c>
      <c r="G1053" s="216">
        <v>55619117</v>
      </c>
      <c r="H1053" s="216">
        <v>44319423</v>
      </c>
      <c r="K1053" s="216" t="s">
        <v>4821</v>
      </c>
      <c r="L1053" s="216" t="s">
        <v>2934</v>
      </c>
      <c r="M1053" s="216" t="s">
        <v>2935</v>
      </c>
      <c r="N1053" s="216">
        <v>0</v>
      </c>
      <c r="Q1053" s="216" t="s">
        <v>2839</v>
      </c>
    </row>
    <row r="1054" spans="3:17">
      <c r="C1054" s="217" t="s">
        <v>2718</v>
      </c>
      <c r="D1054" s="218">
        <v>45853</v>
      </c>
      <c r="E1054" s="216">
        <v>30</v>
      </c>
      <c r="F1054" s="216" t="s">
        <v>1054</v>
      </c>
      <c r="G1054" s="216" t="s">
        <v>4822</v>
      </c>
      <c r="H1054" s="216">
        <v>59900920</v>
      </c>
      <c r="I1054" s="216">
        <v>22112109</v>
      </c>
      <c r="K1054" s="216" t="s">
        <v>4823</v>
      </c>
      <c r="L1054" s="216" t="s">
        <v>2934</v>
      </c>
      <c r="M1054" s="216" t="s">
        <v>2937</v>
      </c>
      <c r="N1054" s="216">
        <v>1</v>
      </c>
      <c r="Q1054" s="216" t="s">
        <v>2718</v>
      </c>
    </row>
    <row r="1055" spans="3:17">
      <c r="C1055" s="217" t="s">
        <v>2842</v>
      </c>
      <c r="D1055" s="218">
        <v>45863</v>
      </c>
      <c r="E1055" s="216">
        <v>30</v>
      </c>
      <c r="F1055" s="216" t="s">
        <v>1179</v>
      </c>
      <c r="G1055" s="216">
        <v>42280144</v>
      </c>
      <c r="H1055" s="216">
        <v>22889395</v>
      </c>
      <c r="K1055" s="216" t="s">
        <v>4824</v>
      </c>
      <c r="L1055" s="216" t="s">
        <v>2934</v>
      </c>
      <c r="M1055" s="216" t="s">
        <v>2935</v>
      </c>
      <c r="N1055" s="216">
        <v>0</v>
      </c>
      <c r="Q1055" s="216" t="s">
        <v>2842</v>
      </c>
    </row>
    <row r="1056" spans="3:17">
      <c r="C1056" s="217" t="s">
        <v>2802</v>
      </c>
      <c r="D1056" s="218">
        <v>45863</v>
      </c>
      <c r="E1056" s="216">
        <v>30</v>
      </c>
      <c r="F1056" s="216" t="s">
        <v>1138</v>
      </c>
      <c r="G1056" s="216">
        <v>47742384</v>
      </c>
      <c r="L1056" s="216" t="s">
        <v>2934</v>
      </c>
      <c r="M1056" s="216" t="s">
        <v>2935</v>
      </c>
      <c r="N1056" s="216">
        <v>0</v>
      </c>
      <c r="Q1056" s="216" t="s">
        <v>2802</v>
      </c>
    </row>
    <row r="1057" spans="3:17">
      <c r="C1057" s="217" t="s">
        <v>2906</v>
      </c>
      <c r="D1057" s="218">
        <v>45863</v>
      </c>
      <c r="E1057" s="216">
        <v>30</v>
      </c>
      <c r="F1057" s="216" t="s">
        <v>1243</v>
      </c>
      <c r="G1057" s="216">
        <v>55140811</v>
      </c>
      <c r="H1057" s="216">
        <v>22597126</v>
      </c>
      <c r="I1057" s="216">
        <v>56004380</v>
      </c>
      <c r="K1057" s="216" t="s">
        <v>4825</v>
      </c>
      <c r="L1057" s="216" t="s">
        <v>2934</v>
      </c>
      <c r="M1057" s="216" t="s">
        <v>2935</v>
      </c>
      <c r="N1057" s="216">
        <v>0</v>
      </c>
      <c r="Q1057" s="216" t="s">
        <v>2906</v>
      </c>
    </row>
    <row r="1058" spans="3:17">
      <c r="C1058" s="217" t="s">
        <v>2924</v>
      </c>
      <c r="D1058" s="218">
        <v>45863</v>
      </c>
      <c r="E1058" s="216">
        <v>30</v>
      </c>
      <c r="F1058" s="216" t="s">
        <v>1261</v>
      </c>
      <c r="G1058" s="216">
        <v>56323254</v>
      </c>
      <c r="H1058" s="216">
        <v>55567871</v>
      </c>
      <c r="K1058" s="216" t="s">
        <v>4826</v>
      </c>
      <c r="L1058" s="216" t="s">
        <v>2934</v>
      </c>
      <c r="M1058" s="216" t="s">
        <v>2935</v>
      </c>
      <c r="N1058" s="216">
        <v>0</v>
      </c>
      <c r="Q1058" s="216" t="s">
        <v>2924</v>
      </c>
    </row>
    <row r="1059" spans="3:17">
      <c r="C1059" s="217" t="s">
        <v>2706</v>
      </c>
      <c r="D1059" s="218">
        <v>45863</v>
      </c>
      <c r="E1059" s="216">
        <v>30</v>
      </c>
      <c r="F1059" s="216" t="s">
        <v>1041</v>
      </c>
      <c r="G1059" s="216">
        <v>50384130</v>
      </c>
      <c r="K1059" s="216" t="s">
        <v>4827</v>
      </c>
      <c r="L1059" s="216" t="s">
        <v>2934</v>
      </c>
      <c r="M1059" s="216" t="s">
        <v>2935</v>
      </c>
      <c r="N1059" s="216">
        <v>0</v>
      </c>
      <c r="Q1059" s="216" t="s">
        <v>2706</v>
      </c>
    </row>
    <row r="1060" spans="3:17">
      <c r="C1060" s="217" t="s">
        <v>2803</v>
      </c>
      <c r="D1060" s="218">
        <v>45863</v>
      </c>
      <c r="E1060" s="216">
        <v>30</v>
      </c>
      <c r="F1060" s="216" t="s">
        <v>1139</v>
      </c>
      <c r="G1060" s="216">
        <v>32039210</v>
      </c>
      <c r="H1060" s="216">
        <v>24798730</v>
      </c>
      <c r="I1060" s="216">
        <v>54582941</v>
      </c>
      <c r="K1060" s="216" t="s">
        <v>4828</v>
      </c>
      <c r="L1060" s="216" t="s">
        <v>2934</v>
      </c>
      <c r="M1060" s="216" t="s">
        <v>2935</v>
      </c>
      <c r="N1060" s="216">
        <v>0</v>
      </c>
      <c r="Q1060" s="216" t="s">
        <v>2803</v>
      </c>
    </row>
    <row r="1061" spans="3:17">
      <c r="C1061" s="217" t="s">
        <v>2779</v>
      </c>
      <c r="D1061" s="218">
        <v>45853</v>
      </c>
      <c r="E1061" s="216">
        <v>30</v>
      </c>
      <c r="F1061" s="216" t="s">
        <v>1115</v>
      </c>
      <c r="G1061" s="216">
        <v>37608270</v>
      </c>
      <c r="H1061" s="216">
        <v>30186193</v>
      </c>
      <c r="I1061" s="216">
        <v>37608270</v>
      </c>
      <c r="J1061" s="216">
        <v>41838819</v>
      </c>
      <c r="K1061" s="216" t="s">
        <v>4829</v>
      </c>
      <c r="L1061" s="216" t="s">
        <v>2934</v>
      </c>
      <c r="M1061" s="216" t="s">
        <v>2937</v>
      </c>
      <c r="N1061" s="216">
        <v>2</v>
      </c>
      <c r="Q1061" s="216" t="s">
        <v>2779</v>
      </c>
    </row>
    <row r="1062" spans="3:17">
      <c r="C1062" s="217" t="s">
        <v>2702</v>
      </c>
      <c r="D1062" s="218">
        <v>45863</v>
      </c>
      <c r="E1062" s="216">
        <v>30</v>
      </c>
      <c r="F1062" s="216" t="s">
        <v>1037</v>
      </c>
      <c r="G1062" s="216">
        <v>49128930</v>
      </c>
      <c r="H1062" s="216">
        <v>22149186</v>
      </c>
      <c r="I1062" s="216">
        <v>30050581</v>
      </c>
      <c r="K1062" s="216" t="s">
        <v>4830</v>
      </c>
      <c r="L1062" s="216" t="s">
        <v>2934</v>
      </c>
      <c r="M1062" s="216" t="s">
        <v>2935</v>
      </c>
      <c r="N1062" s="216">
        <v>0</v>
      </c>
      <c r="Q1062" s="216" t="s">
        <v>2702</v>
      </c>
    </row>
    <row r="1063" spans="3:17">
      <c r="C1063" s="217" t="s">
        <v>2811</v>
      </c>
      <c r="D1063" s="218">
        <v>45856</v>
      </c>
      <c r="E1063" s="216">
        <v>30</v>
      </c>
      <c r="F1063" s="216" t="s">
        <v>1147</v>
      </c>
      <c r="G1063" s="216">
        <v>30609976</v>
      </c>
      <c r="H1063" s="216">
        <v>30628404</v>
      </c>
      <c r="K1063" s="216" t="s">
        <v>4831</v>
      </c>
      <c r="L1063" s="216" t="s">
        <v>2934</v>
      </c>
      <c r="M1063" s="216" t="s">
        <v>2937</v>
      </c>
      <c r="N1063" s="216">
        <v>2</v>
      </c>
      <c r="Q1063" s="216" t="s">
        <v>2811</v>
      </c>
    </row>
    <row r="1064" spans="3:17">
      <c r="C1064" s="217" t="s">
        <v>2920</v>
      </c>
      <c r="D1064" s="218">
        <v>45863</v>
      </c>
      <c r="E1064" s="216">
        <v>30</v>
      </c>
      <c r="F1064" s="216" t="s">
        <v>1257</v>
      </c>
      <c r="G1064" s="216">
        <v>47702079</v>
      </c>
      <c r="H1064" s="216">
        <v>22441200</v>
      </c>
      <c r="K1064" s="216" t="s">
        <v>4832</v>
      </c>
      <c r="L1064" s="216" t="s">
        <v>2934</v>
      </c>
      <c r="M1064" s="216" t="s">
        <v>2935</v>
      </c>
      <c r="N1064" s="216">
        <v>0</v>
      </c>
      <c r="Q1064" s="216" t="s">
        <v>2920</v>
      </c>
    </row>
    <row r="1065" spans="3:17">
      <c r="C1065" s="217" t="s">
        <v>2865</v>
      </c>
      <c r="D1065" s="218">
        <v>45863</v>
      </c>
      <c r="E1065" s="216">
        <v>30</v>
      </c>
      <c r="F1065" s="216" t="s">
        <v>1202</v>
      </c>
      <c r="G1065" s="216">
        <v>54488919</v>
      </c>
      <c r="K1065" s="216" t="s">
        <v>4833</v>
      </c>
      <c r="L1065" s="216" t="s">
        <v>2934</v>
      </c>
      <c r="M1065" s="216" t="s">
        <v>2935</v>
      </c>
      <c r="N1065" s="216">
        <v>0</v>
      </c>
      <c r="Q1065" s="216" t="s">
        <v>2865</v>
      </c>
    </row>
    <row r="1066" spans="3:17">
      <c r="C1066" s="217" t="s">
        <v>2717</v>
      </c>
      <c r="D1066" s="218">
        <v>45879</v>
      </c>
      <c r="E1066" s="216">
        <v>15</v>
      </c>
      <c r="F1066" s="216" t="s">
        <v>1053</v>
      </c>
      <c r="G1066" s="216">
        <v>40785297</v>
      </c>
      <c r="H1066" s="216">
        <v>56969885</v>
      </c>
      <c r="K1066" s="216" t="s">
        <v>4834</v>
      </c>
      <c r="L1066" s="216" t="s">
        <v>2934</v>
      </c>
      <c r="M1066" s="216" t="s">
        <v>2935</v>
      </c>
      <c r="N1066" s="216">
        <v>0</v>
      </c>
      <c r="Q1066" s="216" t="s">
        <v>2717</v>
      </c>
    </row>
    <row r="1067" spans="3:17">
      <c r="C1067" s="217" t="s">
        <v>2867</v>
      </c>
      <c r="D1067" s="218">
        <v>45879</v>
      </c>
      <c r="E1067" s="216">
        <v>15</v>
      </c>
      <c r="F1067" s="216" t="s">
        <v>1204</v>
      </c>
      <c r="G1067" s="216" t="s">
        <v>4835</v>
      </c>
      <c r="H1067" s="216">
        <v>30050581</v>
      </c>
      <c r="I1067" s="216">
        <v>42727776</v>
      </c>
      <c r="K1067" s="216" t="s">
        <v>4836</v>
      </c>
      <c r="L1067" s="216" t="s">
        <v>2934</v>
      </c>
      <c r="M1067" s="216" t="s">
        <v>2935</v>
      </c>
      <c r="N1067" s="216">
        <v>0</v>
      </c>
      <c r="Q1067" s="216" t="s">
        <v>2867</v>
      </c>
    </row>
    <row r="1068" spans="3:17">
      <c r="C1068" s="217" t="s">
        <v>2695</v>
      </c>
      <c r="D1068" s="218">
        <v>45879</v>
      </c>
      <c r="E1068" s="216">
        <v>15</v>
      </c>
      <c r="F1068" s="216" t="s">
        <v>1030</v>
      </c>
      <c r="G1068" s="216">
        <v>39923942</v>
      </c>
      <c r="H1068" s="216">
        <v>78426557</v>
      </c>
      <c r="I1068" s="216">
        <v>54667262</v>
      </c>
      <c r="K1068" s="216" t="s">
        <v>4837</v>
      </c>
      <c r="L1068" s="216" t="s">
        <v>2934</v>
      </c>
      <c r="M1068" s="216" t="s">
        <v>2935</v>
      </c>
      <c r="N1068" s="216">
        <v>0</v>
      </c>
      <c r="Q1068" s="216" t="s">
        <v>2695</v>
      </c>
    </row>
    <row r="1069" spans="3:17">
      <c r="C1069" s="217" t="s">
        <v>4838</v>
      </c>
      <c r="D1069" s="218">
        <v>45879</v>
      </c>
      <c r="E1069" s="216">
        <v>15</v>
      </c>
      <c r="F1069" s="216" t="s">
        <v>249</v>
      </c>
      <c r="G1069" s="216">
        <v>49578148</v>
      </c>
      <c r="K1069" s="216" t="s">
        <v>4135</v>
      </c>
      <c r="L1069" s="216" t="s">
        <v>2934</v>
      </c>
      <c r="M1069" s="216" t="s">
        <v>2935</v>
      </c>
      <c r="N1069" s="216">
        <v>0</v>
      </c>
      <c r="Q1069" s="216" t="s">
        <v>4838</v>
      </c>
    </row>
    <row r="1070" spans="3:17">
      <c r="C1070" s="217" t="s">
        <v>2738</v>
      </c>
      <c r="D1070" s="218">
        <v>45879</v>
      </c>
      <c r="E1070" s="216">
        <v>15</v>
      </c>
      <c r="F1070" s="216" t="s">
        <v>1074</v>
      </c>
      <c r="G1070" s="216">
        <v>59962216</v>
      </c>
      <c r="H1070" s="216">
        <v>33253030</v>
      </c>
      <c r="K1070" s="216" t="s">
        <v>4839</v>
      </c>
      <c r="L1070" s="216" t="s">
        <v>2934</v>
      </c>
      <c r="M1070" s="216" t="s">
        <v>2935</v>
      </c>
      <c r="N1070" s="216">
        <v>0</v>
      </c>
      <c r="Q1070" s="216" t="s">
        <v>2738</v>
      </c>
    </row>
    <row r="1071" spans="3:17">
      <c r="C1071" s="217" t="s">
        <v>2902</v>
      </c>
      <c r="D1071" s="218">
        <v>45879</v>
      </c>
      <c r="E1071" s="216">
        <v>15</v>
      </c>
      <c r="F1071" s="216" t="s">
        <v>1239</v>
      </c>
      <c r="G1071" s="216">
        <v>41490391</v>
      </c>
      <c r="K1071" s="216" t="s">
        <v>4840</v>
      </c>
      <c r="L1071" s="216" t="s">
        <v>2934</v>
      </c>
      <c r="M1071" s="216" t="s">
        <v>2935</v>
      </c>
      <c r="N1071" s="216">
        <v>0</v>
      </c>
      <c r="Q1071" s="216" t="s">
        <v>2902</v>
      </c>
    </row>
    <row r="1072" spans="3:17">
      <c r="C1072" s="217" t="s">
        <v>2896</v>
      </c>
      <c r="D1072" s="218">
        <v>45879</v>
      </c>
      <c r="E1072" s="216">
        <v>15</v>
      </c>
      <c r="F1072" s="216" t="s">
        <v>1233</v>
      </c>
      <c r="G1072" s="216">
        <v>50934599</v>
      </c>
      <c r="H1072" s="216">
        <v>31084315</v>
      </c>
      <c r="K1072" s="216" t="s">
        <v>4841</v>
      </c>
      <c r="L1072" s="216" t="s">
        <v>2934</v>
      </c>
      <c r="M1072" s="216" t="s">
        <v>2935</v>
      </c>
      <c r="N1072" s="216">
        <v>0</v>
      </c>
      <c r="Q1072" s="216" t="s">
        <v>2896</v>
      </c>
    </row>
    <row r="1073" spans="3:17">
      <c r="C1073" s="217" t="s">
        <v>2894</v>
      </c>
      <c r="D1073" s="218">
        <v>45879</v>
      </c>
      <c r="E1073" s="216">
        <v>15</v>
      </c>
      <c r="F1073" s="216" t="s">
        <v>1231</v>
      </c>
      <c r="G1073" s="216">
        <v>47838960</v>
      </c>
      <c r="K1073" s="216" t="s">
        <v>4842</v>
      </c>
      <c r="L1073" s="216" t="s">
        <v>2934</v>
      </c>
      <c r="M1073" s="216" t="s">
        <v>2935</v>
      </c>
      <c r="N1073" s="216">
        <v>0</v>
      </c>
      <c r="Q1073" s="216" t="s">
        <v>2894</v>
      </c>
    </row>
    <row r="1074" spans="3:17">
      <c r="C1074" s="217" t="s">
        <v>2788</v>
      </c>
      <c r="D1074" s="218">
        <v>45879</v>
      </c>
      <c r="E1074" s="216">
        <v>15</v>
      </c>
      <c r="F1074" s="216" t="s">
        <v>1124</v>
      </c>
      <c r="G1074" s="216">
        <v>30151325</v>
      </c>
      <c r="H1074" s="216">
        <v>56512154</v>
      </c>
      <c r="I1074" s="216">
        <v>79253321</v>
      </c>
      <c r="K1074" s="216" t="s">
        <v>4843</v>
      </c>
      <c r="L1074" s="216" t="s">
        <v>2934</v>
      </c>
      <c r="M1074" s="216" t="s">
        <v>2935</v>
      </c>
      <c r="N1074" s="216">
        <v>0</v>
      </c>
      <c r="Q1074" s="216" t="s">
        <v>2788</v>
      </c>
    </row>
    <row r="1075" spans="3:17">
      <c r="C1075" s="217" t="s">
        <v>2840</v>
      </c>
      <c r="D1075" s="218">
        <v>45879</v>
      </c>
      <c r="E1075" s="216">
        <v>15</v>
      </c>
      <c r="F1075" s="216" t="s">
        <v>1177</v>
      </c>
      <c r="G1075" s="216">
        <v>50164717</v>
      </c>
      <c r="H1075" s="216">
        <v>38577544</v>
      </c>
      <c r="K1075" s="216" t="s">
        <v>4844</v>
      </c>
      <c r="L1075" s="216" t="s">
        <v>2934</v>
      </c>
      <c r="M1075" s="216" t="s">
        <v>2935</v>
      </c>
      <c r="N1075" s="216">
        <v>0</v>
      </c>
      <c r="Q1075" s="216" t="s">
        <v>2840</v>
      </c>
    </row>
    <row r="1076" spans="3:17">
      <c r="C1076" s="217" t="s">
        <v>2860</v>
      </c>
      <c r="D1076" s="218">
        <v>45879</v>
      </c>
      <c r="E1076" s="216">
        <v>15</v>
      </c>
      <c r="F1076" s="216" t="s">
        <v>1197</v>
      </c>
      <c r="G1076" s="216">
        <v>51731728</v>
      </c>
      <c r="H1076" s="216">
        <v>45313884</v>
      </c>
      <c r="I1076" s="216">
        <v>46056907</v>
      </c>
      <c r="K1076" s="216" t="s">
        <v>4845</v>
      </c>
      <c r="L1076" s="216" t="s">
        <v>2934</v>
      </c>
      <c r="M1076" s="216" t="s">
        <v>2935</v>
      </c>
      <c r="N1076" s="216">
        <v>0</v>
      </c>
      <c r="Q1076" s="216" t="s">
        <v>2860</v>
      </c>
    </row>
    <row r="1077" spans="3:17">
      <c r="C1077" s="217" t="s">
        <v>2799</v>
      </c>
      <c r="D1077" s="218">
        <v>45879</v>
      </c>
      <c r="E1077" s="216">
        <v>15</v>
      </c>
      <c r="F1077" s="216" t="s">
        <v>1135</v>
      </c>
      <c r="G1077" s="216">
        <v>57444245</v>
      </c>
      <c r="H1077" s="216">
        <v>66753643</v>
      </c>
      <c r="I1077" s="216">
        <v>66618761</v>
      </c>
      <c r="K1077" s="216" t="s">
        <v>4846</v>
      </c>
      <c r="L1077" s="216" t="s">
        <v>2934</v>
      </c>
      <c r="M1077" s="216" t="s">
        <v>2935</v>
      </c>
      <c r="N1077" s="216">
        <v>0</v>
      </c>
      <c r="Q1077" s="216" t="s">
        <v>2799</v>
      </c>
    </row>
    <row r="1078" spans="3:17">
      <c r="C1078" s="217" t="s">
        <v>2721</v>
      </c>
      <c r="D1078" s="218">
        <v>45854</v>
      </c>
      <c r="E1078" s="216">
        <v>15</v>
      </c>
      <c r="F1078" s="216" t="s">
        <v>1057</v>
      </c>
      <c r="G1078" s="216">
        <v>33216633</v>
      </c>
      <c r="H1078" s="216">
        <v>35667355</v>
      </c>
      <c r="I1078" s="216">
        <v>42187433</v>
      </c>
      <c r="K1078" s="216" t="s">
        <v>4847</v>
      </c>
      <c r="L1078" s="216" t="s">
        <v>2934</v>
      </c>
      <c r="M1078" s="216" t="s">
        <v>2937</v>
      </c>
      <c r="N1078" s="216">
        <v>0</v>
      </c>
      <c r="Q1078" s="216" t="s">
        <v>2721</v>
      </c>
    </row>
    <row r="1079" spans="3:17">
      <c r="C1079" s="217" t="s">
        <v>2850</v>
      </c>
      <c r="D1079" s="218">
        <v>45879</v>
      </c>
      <c r="E1079" s="216">
        <v>15</v>
      </c>
      <c r="F1079" s="216" t="s">
        <v>1187</v>
      </c>
      <c r="G1079" s="216">
        <v>54573140</v>
      </c>
      <c r="K1079" s="216" t="s">
        <v>4848</v>
      </c>
      <c r="L1079" s="216" t="s">
        <v>2934</v>
      </c>
      <c r="M1079" s="216" t="s">
        <v>2935</v>
      </c>
      <c r="N1079" s="216">
        <v>0</v>
      </c>
      <c r="Q1079" s="216" t="s">
        <v>2850</v>
      </c>
    </row>
    <row r="1080" spans="3:17">
      <c r="C1080" s="217" t="s">
        <v>2831</v>
      </c>
      <c r="D1080" s="218">
        <v>45854</v>
      </c>
      <c r="E1080" s="216">
        <v>15</v>
      </c>
      <c r="F1080" s="216" t="s">
        <v>1167</v>
      </c>
      <c r="G1080" s="216">
        <v>56328884</v>
      </c>
      <c r="L1080" s="216" t="s">
        <v>2934</v>
      </c>
      <c r="M1080" s="216" t="s">
        <v>2937</v>
      </c>
      <c r="N1080" s="216">
        <v>0</v>
      </c>
      <c r="Q1080" s="216" t="s">
        <v>2831</v>
      </c>
    </row>
    <row r="1081" spans="3:17">
      <c r="C1081" s="217" t="s">
        <v>2732</v>
      </c>
      <c r="D1081" s="218">
        <v>45856</v>
      </c>
      <c r="E1081" s="216">
        <v>30</v>
      </c>
      <c r="F1081" s="216" t="s">
        <v>1068</v>
      </c>
      <c r="G1081" s="216" t="s">
        <v>4849</v>
      </c>
      <c r="H1081" s="216">
        <v>55347089</v>
      </c>
      <c r="I1081" s="216">
        <v>54937023</v>
      </c>
      <c r="K1081" s="216" t="s">
        <v>4850</v>
      </c>
      <c r="L1081" s="216" t="s">
        <v>2934</v>
      </c>
      <c r="M1081" s="216" t="s">
        <v>2937</v>
      </c>
      <c r="N1081" s="216">
        <v>1</v>
      </c>
      <c r="Q1081" s="216" t="s">
        <v>2732</v>
      </c>
    </row>
    <row r="1082" spans="3:17">
      <c r="C1082" s="217" t="s">
        <v>2921</v>
      </c>
      <c r="D1082" s="218">
        <v>45863</v>
      </c>
      <c r="E1082" s="216">
        <v>30</v>
      </c>
      <c r="F1082" s="216" t="s">
        <v>1258</v>
      </c>
      <c r="G1082" s="216">
        <v>53412182</v>
      </c>
      <c r="H1082" s="216">
        <v>46759670</v>
      </c>
      <c r="I1082" s="216">
        <v>30309793</v>
      </c>
      <c r="K1082" s="216" t="s">
        <v>4851</v>
      </c>
      <c r="L1082" s="216" t="s">
        <v>2934</v>
      </c>
      <c r="M1082" s="216" t="s">
        <v>2935</v>
      </c>
      <c r="N1082" s="216">
        <v>0</v>
      </c>
      <c r="Q1082" s="216" t="s">
        <v>2921</v>
      </c>
    </row>
    <row r="1083" spans="3:17">
      <c r="C1083" s="217" t="s">
        <v>4852</v>
      </c>
      <c r="D1083" s="218">
        <v>45863</v>
      </c>
      <c r="E1083" s="216">
        <v>30</v>
      </c>
      <c r="F1083" s="216" t="s">
        <v>1171</v>
      </c>
      <c r="G1083" s="216">
        <v>48149052</v>
      </c>
      <c r="H1083" s="216">
        <v>56115111</v>
      </c>
      <c r="I1083" s="216">
        <v>55141989</v>
      </c>
      <c r="K1083" s="216" t="s">
        <v>4431</v>
      </c>
      <c r="L1083" s="216" t="s">
        <v>2934</v>
      </c>
      <c r="M1083" s="216" t="s">
        <v>2935</v>
      </c>
      <c r="N1083" s="216">
        <v>0</v>
      </c>
      <c r="Q1083" s="216" t="s">
        <v>4852</v>
      </c>
    </row>
    <row r="1084" spans="3:17">
      <c r="C1084" s="217" t="s">
        <v>2740</v>
      </c>
      <c r="D1084" s="218"/>
      <c r="E1084" s="216">
        <v>30</v>
      </c>
      <c r="F1084" s="216" t="s">
        <v>1076</v>
      </c>
      <c r="G1084" s="216">
        <v>54480352</v>
      </c>
      <c r="H1084" s="216">
        <v>38765838</v>
      </c>
      <c r="I1084" s="216">
        <v>54480352</v>
      </c>
      <c r="J1084" s="216" t="s">
        <v>4853</v>
      </c>
      <c r="K1084" s="216" t="s">
        <v>4854</v>
      </c>
      <c r="L1084" s="216" t="s">
        <v>2934</v>
      </c>
      <c r="M1084" s="216" t="s">
        <v>2935</v>
      </c>
      <c r="N1084" s="216">
        <v>0</v>
      </c>
      <c r="Q1084" s="216" t="s">
        <v>2740</v>
      </c>
    </row>
    <row r="1085" spans="3:17">
      <c r="C1085" s="217" t="s">
        <v>2910</v>
      </c>
      <c r="D1085" s="218">
        <v>45863</v>
      </c>
      <c r="E1085" s="216">
        <v>30</v>
      </c>
      <c r="F1085" s="216" t="s">
        <v>1247</v>
      </c>
      <c r="G1085" s="216">
        <v>58033110</v>
      </c>
      <c r="K1085" s="216" t="s">
        <v>4855</v>
      </c>
      <c r="L1085" s="216" t="s">
        <v>2934</v>
      </c>
      <c r="M1085" s="216" t="s">
        <v>2935</v>
      </c>
      <c r="N1085" s="216">
        <v>0</v>
      </c>
      <c r="Q1085" s="216" t="s">
        <v>2910</v>
      </c>
    </row>
    <row r="1086" spans="3:17">
      <c r="C1086" s="217" t="s">
        <v>2722</v>
      </c>
      <c r="D1086" s="218">
        <v>45863</v>
      </c>
      <c r="E1086" s="216">
        <v>30</v>
      </c>
      <c r="F1086" s="216" t="s">
        <v>1058</v>
      </c>
      <c r="G1086" s="216">
        <v>47335669</v>
      </c>
      <c r="H1086" s="216">
        <v>34484046</v>
      </c>
      <c r="I1086" s="216">
        <v>54600664</v>
      </c>
      <c r="K1086" s="216" t="s">
        <v>4856</v>
      </c>
      <c r="L1086" s="216" t="s">
        <v>2934</v>
      </c>
      <c r="M1086" s="216" t="s">
        <v>2935</v>
      </c>
      <c r="N1086" s="216">
        <v>0</v>
      </c>
      <c r="Q1086" s="216" t="s">
        <v>2722</v>
      </c>
    </row>
    <row r="1087" spans="3:17">
      <c r="C1087" s="217" t="s">
        <v>2707</v>
      </c>
      <c r="D1087" s="218">
        <v>45863</v>
      </c>
      <c r="E1087" s="216">
        <v>30</v>
      </c>
      <c r="F1087" s="216" t="s">
        <v>1042</v>
      </c>
      <c r="G1087" s="216">
        <v>55622582</v>
      </c>
      <c r="H1087" s="216">
        <v>22196759</v>
      </c>
      <c r="I1087" s="216">
        <v>35743640</v>
      </c>
      <c r="K1087" s="216" t="s">
        <v>4857</v>
      </c>
      <c r="L1087" s="216" t="s">
        <v>2934</v>
      </c>
      <c r="M1087" s="216" t="s">
        <v>2935</v>
      </c>
      <c r="N1087" s="216">
        <v>0</v>
      </c>
      <c r="Q1087" s="216" t="s">
        <v>2707</v>
      </c>
    </row>
    <row r="1088" spans="3:17">
      <c r="C1088" s="217" t="s">
        <v>2801</v>
      </c>
      <c r="D1088" s="218">
        <v>45837</v>
      </c>
      <c r="E1088" s="216">
        <v>30</v>
      </c>
      <c r="F1088" s="216" t="s">
        <v>1137</v>
      </c>
      <c r="G1088" s="216">
        <v>41568098</v>
      </c>
      <c r="H1088" s="216">
        <v>57490515</v>
      </c>
      <c r="K1088" s="216" t="s">
        <v>4858</v>
      </c>
      <c r="L1088" s="216" t="s">
        <v>2934</v>
      </c>
      <c r="M1088" s="216" t="s">
        <v>2935</v>
      </c>
      <c r="N1088" s="216">
        <v>0</v>
      </c>
      <c r="Q1088" s="216" t="s">
        <v>2801</v>
      </c>
    </row>
    <row r="1089" spans="3:17">
      <c r="C1089" s="217" t="s">
        <v>2871</v>
      </c>
      <c r="D1089" s="218">
        <v>45863</v>
      </c>
      <c r="E1089" s="216">
        <v>30</v>
      </c>
      <c r="F1089" s="216" t="s">
        <v>1208</v>
      </c>
      <c r="G1089" s="216">
        <v>30688463</v>
      </c>
      <c r="K1089" s="216" t="s">
        <v>4859</v>
      </c>
      <c r="L1089" s="216" t="s">
        <v>2934</v>
      </c>
      <c r="M1089" s="216" t="s">
        <v>2935</v>
      </c>
      <c r="N1089" s="216">
        <v>0</v>
      </c>
      <c r="Q1089" s="216" t="s">
        <v>2871</v>
      </c>
    </row>
    <row r="1090" spans="3:17">
      <c r="C1090" s="217" t="s">
        <v>2696</v>
      </c>
      <c r="D1090" s="218">
        <v>45863</v>
      </c>
      <c r="E1090" s="216">
        <v>30</v>
      </c>
      <c r="F1090" s="216" t="s">
        <v>1031</v>
      </c>
      <c r="G1090" s="216">
        <v>49005237</v>
      </c>
      <c r="L1090" s="216" t="s">
        <v>2934</v>
      </c>
      <c r="M1090" s="216" t="s">
        <v>2935</v>
      </c>
      <c r="N1090" s="216">
        <v>0</v>
      </c>
      <c r="Q1090" s="216" t="s">
        <v>2696</v>
      </c>
    </row>
    <row r="1091" spans="3:17">
      <c r="C1091" s="217" t="s">
        <v>2725</v>
      </c>
      <c r="D1091" s="218">
        <v>45863</v>
      </c>
      <c r="E1091" s="216">
        <v>30</v>
      </c>
      <c r="F1091" s="216" t="s">
        <v>1061</v>
      </c>
      <c r="G1091" s="216">
        <v>30319881</v>
      </c>
      <c r="L1091" s="216" t="s">
        <v>2934</v>
      </c>
      <c r="M1091" s="216" t="s">
        <v>2935</v>
      </c>
      <c r="N1091" s="216">
        <v>0</v>
      </c>
      <c r="Q1091" s="216" t="s">
        <v>2725</v>
      </c>
    </row>
    <row r="1092" spans="3:17">
      <c r="C1092" s="217" t="s">
        <v>2793</v>
      </c>
      <c r="D1092" s="218">
        <v>45856</v>
      </c>
      <c r="E1092" s="216">
        <v>30</v>
      </c>
      <c r="F1092" s="216" t="s">
        <v>1129</v>
      </c>
      <c r="G1092" s="216" t="s">
        <v>4860</v>
      </c>
      <c r="H1092" s="216">
        <v>39694562</v>
      </c>
      <c r="I1092" s="216">
        <v>30217869</v>
      </c>
      <c r="K1092" s="216" t="s">
        <v>4861</v>
      </c>
      <c r="L1092" s="216" t="s">
        <v>2934</v>
      </c>
      <c r="M1092" s="216" t="s">
        <v>2937</v>
      </c>
      <c r="N1092" s="216">
        <v>1</v>
      </c>
      <c r="Q1092" s="216" t="s">
        <v>2793</v>
      </c>
    </row>
    <row r="1093" spans="3:17">
      <c r="C1093" s="217" t="s">
        <v>2742</v>
      </c>
      <c r="D1093" s="218">
        <v>45863</v>
      </c>
      <c r="E1093" s="216">
        <v>30</v>
      </c>
      <c r="F1093" s="216" t="s">
        <v>1078</v>
      </c>
      <c r="G1093" s="216">
        <v>50170245</v>
      </c>
      <c r="K1093" s="216" t="s">
        <v>4862</v>
      </c>
      <c r="L1093" s="216" t="s">
        <v>2934</v>
      </c>
      <c r="M1093" s="216" t="s">
        <v>2935</v>
      </c>
      <c r="N1093" s="216">
        <v>0</v>
      </c>
      <c r="Q1093" s="216" t="s">
        <v>2742</v>
      </c>
    </row>
    <row r="1094" spans="3:17">
      <c r="C1094" s="217" t="s">
        <v>2897</v>
      </c>
      <c r="D1094" s="218">
        <v>45863</v>
      </c>
      <c r="E1094" s="216">
        <v>30</v>
      </c>
      <c r="F1094" s="216" t="s">
        <v>1234</v>
      </c>
      <c r="G1094" s="216">
        <v>42260015</v>
      </c>
      <c r="K1094" s="216" t="s">
        <v>4863</v>
      </c>
      <c r="L1094" s="216" t="s">
        <v>2934</v>
      </c>
      <c r="M1094" s="216" t="s">
        <v>2935</v>
      </c>
      <c r="N1094" s="216">
        <v>0</v>
      </c>
      <c r="Q1094" s="216" t="s">
        <v>2897</v>
      </c>
    </row>
    <row r="1095" spans="3:17">
      <c r="C1095" s="217" t="s">
        <v>2794</v>
      </c>
      <c r="D1095" s="218">
        <v>45842</v>
      </c>
      <c r="E1095" s="216">
        <v>30</v>
      </c>
      <c r="F1095" s="216" t="s">
        <v>1130</v>
      </c>
      <c r="G1095" s="216">
        <v>36169527</v>
      </c>
      <c r="H1095" s="216">
        <v>52820192</v>
      </c>
      <c r="I1095" s="216">
        <v>54383618</v>
      </c>
      <c r="K1095" s="216" t="s">
        <v>4864</v>
      </c>
      <c r="L1095" s="216" t="s">
        <v>2934</v>
      </c>
      <c r="M1095" s="216" t="s">
        <v>2935</v>
      </c>
      <c r="N1095" s="216">
        <v>0</v>
      </c>
      <c r="Q1095" s="216" t="s">
        <v>2794</v>
      </c>
    </row>
    <row r="1096" spans="3:17">
      <c r="C1096" s="217" t="s">
        <v>2785</v>
      </c>
      <c r="D1096" s="218">
        <v>45863</v>
      </c>
      <c r="E1096" s="216">
        <v>30</v>
      </c>
      <c r="F1096" s="216" t="s">
        <v>1121</v>
      </c>
      <c r="G1096" s="216">
        <v>42148681</v>
      </c>
      <c r="H1096" s="216">
        <v>40802973</v>
      </c>
      <c r="K1096" s="216" t="s">
        <v>4865</v>
      </c>
      <c r="L1096" s="216" t="s">
        <v>2934</v>
      </c>
      <c r="M1096" s="216" t="s">
        <v>2935</v>
      </c>
      <c r="N1096" s="216">
        <v>0</v>
      </c>
      <c r="Q1096" s="216" t="s">
        <v>2785</v>
      </c>
    </row>
    <row r="1097" spans="3:17">
      <c r="C1097" s="217" t="s">
        <v>2805</v>
      </c>
      <c r="D1097" s="218">
        <v>45839</v>
      </c>
      <c r="E1097" s="216">
        <v>30</v>
      </c>
      <c r="F1097" s="216" t="s">
        <v>1141</v>
      </c>
      <c r="G1097" s="216">
        <v>49775202</v>
      </c>
      <c r="H1097" s="216">
        <v>33321935</v>
      </c>
      <c r="K1097" s="216" t="s">
        <v>4866</v>
      </c>
      <c r="L1097" s="216" t="s">
        <v>2934</v>
      </c>
      <c r="M1097" s="216" t="s">
        <v>3091</v>
      </c>
      <c r="N1097" s="216">
        <v>0</v>
      </c>
      <c r="Q1097" s="216" t="s">
        <v>2805</v>
      </c>
    </row>
    <row r="1098" spans="3:17">
      <c r="C1098" s="217" t="s">
        <v>2913</v>
      </c>
      <c r="D1098" s="218">
        <v>45863</v>
      </c>
      <c r="E1098" s="216">
        <v>30</v>
      </c>
      <c r="F1098" s="216" t="s">
        <v>1250</v>
      </c>
      <c r="G1098" s="216">
        <v>55907619</v>
      </c>
      <c r="K1098" s="216" t="s">
        <v>4867</v>
      </c>
      <c r="L1098" s="216" t="s">
        <v>2934</v>
      </c>
      <c r="M1098" s="216" t="s">
        <v>2935</v>
      </c>
      <c r="N1098" s="216">
        <v>0</v>
      </c>
      <c r="Q1098" s="216" t="s">
        <v>2913</v>
      </c>
    </row>
    <row r="1099" spans="3:17">
      <c r="C1099" s="217" t="s">
        <v>2750</v>
      </c>
      <c r="D1099" s="218">
        <v>45879</v>
      </c>
      <c r="E1099" s="216">
        <v>15</v>
      </c>
      <c r="F1099" s="216" t="s">
        <v>1086</v>
      </c>
      <c r="G1099" s="216">
        <v>40443274</v>
      </c>
      <c r="H1099" s="216">
        <v>33599003</v>
      </c>
      <c r="K1099" s="216" t="s">
        <v>4868</v>
      </c>
      <c r="L1099" s="216" t="s">
        <v>2934</v>
      </c>
      <c r="M1099" s="216" t="s">
        <v>2935</v>
      </c>
      <c r="N1099" s="216">
        <v>0</v>
      </c>
      <c r="Q1099" s="216" t="s">
        <v>2750</v>
      </c>
    </row>
    <row r="1100" spans="3:17">
      <c r="C1100" s="217" t="s">
        <v>2827</v>
      </c>
      <c r="D1100" s="218">
        <v>45863</v>
      </c>
      <c r="E1100" s="216">
        <v>30</v>
      </c>
      <c r="F1100" s="216" t="s">
        <v>1163</v>
      </c>
      <c r="G1100" s="216">
        <v>48975855</v>
      </c>
      <c r="K1100" s="216" t="s">
        <v>4869</v>
      </c>
      <c r="L1100" s="216" t="s">
        <v>2934</v>
      </c>
      <c r="M1100" s="216" t="s">
        <v>2935</v>
      </c>
      <c r="N1100" s="216">
        <v>0</v>
      </c>
      <c r="Q1100" s="216" t="s">
        <v>2827</v>
      </c>
    </row>
    <row r="1101" spans="3:17">
      <c r="C1101" s="217" t="s">
        <v>2846</v>
      </c>
      <c r="D1101" s="218">
        <v>45879</v>
      </c>
      <c r="E1101" s="216">
        <v>15</v>
      </c>
      <c r="F1101" s="216" t="s">
        <v>1183</v>
      </c>
      <c r="G1101" s="216">
        <v>47867376</v>
      </c>
      <c r="K1101" s="216" t="s">
        <v>4870</v>
      </c>
      <c r="L1101" s="216" t="s">
        <v>2934</v>
      </c>
      <c r="M1101" s="216" t="s">
        <v>2935</v>
      </c>
      <c r="N1101" s="216">
        <v>0</v>
      </c>
      <c r="Q1101" s="216" t="s">
        <v>2846</v>
      </c>
    </row>
    <row r="1102" spans="3:17">
      <c r="C1102" s="217" t="s">
        <v>2747</v>
      </c>
      <c r="D1102" s="218">
        <v>45853</v>
      </c>
      <c r="E1102" s="216">
        <v>15</v>
      </c>
      <c r="F1102" s="216" t="s">
        <v>1083</v>
      </c>
      <c r="G1102" s="216">
        <v>31090627</v>
      </c>
      <c r="K1102" s="216" t="s">
        <v>4871</v>
      </c>
      <c r="L1102" s="216" t="s">
        <v>2934</v>
      </c>
      <c r="M1102" s="216" t="s">
        <v>3493</v>
      </c>
      <c r="N1102" s="216">
        <v>0</v>
      </c>
      <c r="Q1102" s="216" t="s">
        <v>2747</v>
      </c>
    </row>
    <row r="1103" spans="3:17">
      <c r="C1103" s="217" t="s">
        <v>2824</v>
      </c>
      <c r="D1103" s="218">
        <v>45879</v>
      </c>
      <c r="E1103" s="216">
        <v>15</v>
      </c>
      <c r="F1103" s="216" t="s">
        <v>1160</v>
      </c>
      <c r="G1103" s="216">
        <v>47124939</v>
      </c>
      <c r="K1103" s="216" t="s">
        <v>4872</v>
      </c>
      <c r="L1103" s="216" t="s">
        <v>2934</v>
      </c>
      <c r="M1103" s="216" t="s">
        <v>2935</v>
      </c>
      <c r="N1103" s="216">
        <v>0</v>
      </c>
      <c r="Q1103" s="216" t="s">
        <v>2824</v>
      </c>
    </row>
    <row r="1104" spans="3:17">
      <c r="C1104" s="217" t="s">
        <v>2917</v>
      </c>
      <c r="D1104" s="218">
        <v>45879</v>
      </c>
      <c r="E1104" s="216">
        <v>15</v>
      </c>
      <c r="F1104" s="216" t="s">
        <v>1254</v>
      </c>
      <c r="G1104" s="216" t="s">
        <v>4873</v>
      </c>
      <c r="H1104" s="216">
        <v>32633531</v>
      </c>
      <c r="I1104" s="216">
        <v>46061171</v>
      </c>
      <c r="K1104" s="216" t="s">
        <v>4874</v>
      </c>
      <c r="L1104" s="216" t="s">
        <v>2934</v>
      </c>
      <c r="M1104" s="216" t="s">
        <v>2935</v>
      </c>
      <c r="N1104" s="216">
        <v>0</v>
      </c>
      <c r="Q1104" s="216" t="s">
        <v>2917</v>
      </c>
    </row>
    <row r="1105" spans="3:17">
      <c r="C1105" s="217" t="s">
        <v>2862</v>
      </c>
      <c r="D1105" s="218">
        <v>45879</v>
      </c>
      <c r="E1105" s="216">
        <v>15</v>
      </c>
      <c r="F1105" s="216" t="s">
        <v>1199</v>
      </c>
      <c r="G1105" s="216">
        <v>40479858</v>
      </c>
      <c r="H1105" s="216">
        <v>58579538</v>
      </c>
      <c r="K1105" s="216" t="s">
        <v>4875</v>
      </c>
      <c r="L1105" s="216" t="s">
        <v>2934</v>
      </c>
      <c r="M1105" s="216" t="s">
        <v>2935</v>
      </c>
      <c r="N1105" s="216">
        <v>0</v>
      </c>
      <c r="Q1105" s="216" t="s">
        <v>2862</v>
      </c>
    </row>
    <row r="1106" spans="3:17">
      <c r="C1106" s="217" t="s">
        <v>4876</v>
      </c>
      <c r="D1106" s="218">
        <v>45855</v>
      </c>
      <c r="E1106" s="216">
        <v>15</v>
      </c>
      <c r="F1106" s="216" t="s">
        <v>4877</v>
      </c>
      <c r="G1106" s="216">
        <v>53729096</v>
      </c>
      <c r="H1106" s="216">
        <v>31942310</v>
      </c>
      <c r="K1106" s="216" t="s">
        <v>4878</v>
      </c>
      <c r="L1106" s="216" t="s">
        <v>2934</v>
      </c>
      <c r="M1106" s="216" t="s">
        <v>2937</v>
      </c>
      <c r="N1106" s="216">
        <v>1</v>
      </c>
      <c r="Q1106" s="216" t="s">
        <v>4876</v>
      </c>
    </row>
    <row r="1107" spans="3:17">
      <c r="C1107" s="217" t="s">
        <v>2930</v>
      </c>
      <c r="D1107" s="218">
        <v>45855</v>
      </c>
      <c r="E1107" s="216">
        <v>15</v>
      </c>
      <c r="F1107" s="216" t="s">
        <v>1267</v>
      </c>
      <c r="G1107" s="216">
        <v>42321489</v>
      </c>
      <c r="H1107" s="216">
        <v>22886544</v>
      </c>
      <c r="I1107" s="216">
        <v>41086254</v>
      </c>
      <c r="K1107" s="216" t="s">
        <v>4879</v>
      </c>
      <c r="L1107" s="216" t="s">
        <v>2934</v>
      </c>
      <c r="M1107" s="216" t="s">
        <v>2937</v>
      </c>
      <c r="N1107" s="216">
        <v>1</v>
      </c>
      <c r="Q1107" s="216" t="s">
        <v>2930</v>
      </c>
    </row>
    <row r="1108" spans="3:17">
      <c r="C1108" s="217" t="s">
        <v>2800</v>
      </c>
      <c r="D1108" s="218">
        <v>45856</v>
      </c>
      <c r="E1108" s="216">
        <v>15</v>
      </c>
      <c r="F1108" s="216" t="s">
        <v>1136</v>
      </c>
      <c r="G1108" s="216">
        <v>45951953</v>
      </c>
      <c r="K1108" s="216" t="s">
        <v>4880</v>
      </c>
      <c r="L1108" s="216" t="s">
        <v>2947</v>
      </c>
      <c r="M1108" s="216" t="s">
        <v>2937</v>
      </c>
      <c r="N1108" s="216">
        <v>3</v>
      </c>
      <c r="Q1108" s="216" t="s">
        <v>2800</v>
      </c>
    </row>
    <row r="1109" spans="3:17">
      <c r="C1109" s="217" t="s">
        <v>2787</v>
      </c>
      <c r="D1109" s="218">
        <v>45879</v>
      </c>
      <c r="E1109" s="216">
        <v>15</v>
      </c>
      <c r="F1109" s="216" t="s">
        <v>1123</v>
      </c>
      <c r="G1109" s="216">
        <v>51273577</v>
      </c>
      <c r="K1109" s="216" t="s">
        <v>4881</v>
      </c>
      <c r="L1109" s="216" t="s">
        <v>2934</v>
      </c>
      <c r="M1109" s="216" t="s">
        <v>2935</v>
      </c>
      <c r="N1109" s="216">
        <v>0</v>
      </c>
      <c r="Q1109" s="216" t="s">
        <v>2787</v>
      </c>
    </row>
    <row r="1110" spans="3:17">
      <c r="C1110" s="217" t="s">
        <v>2713</v>
      </c>
      <c r="D1110" s="218">
        <v>45879</v>
      </c>
      <c r="E1110" s="216">
        <v>15</v>
      </c>
      <c r="F1110" s="216" t="s">
        <v>1049</v>
      </c>
      <c r="G1110" s="216">
        <v>59675196</v>
      </c>
      <c r="K1110" s="216" t="s">
        <v>4882</v>
      </c>
      <c r="L1110" s="216" t="s">
        <v>2934</v>
      </c>
      <c r="M1110" s="216" t="s">
        <v>2935</v>
      </c>
      <c r="N1110" s="216">
        <v>0</v>
      </c>
      <c r="Q1110" s="216" t="s">
        <v>2713</v>
      </c>
    </row>
    <row r="1111" spans="3:17">
      <c r="C1111" s="217" t="s">
        <v>2789</v>
      </c>
      <c r="D1111" s="218">
        <v>45879</v>
      </c>
      <c r="E1111" s="216">
        <v>15</v>
      </c>
      <c r="F1111" s="216" t="s">
        <v>1125</v>
      </c>
      <c r="G1111" s="216">
        <v>43086053</v>
      </c>
      <c r="K1111" s="216" t="s">
        <v>4883</v>
      </c>
      <c r="L1111" s="216" t="s">
        <v>2934</v>
      </c>
      <c r="M1111" s="216" t="s">
        <v>2935</v>
      </c>
      <c r="N1111" s="216">
        <v>0</v>
      </c>
      <c r="Q1111" s="216" t="s">
        <v>2789</v>
      </c>
    </row>
    <row r="1112" spans="3:17">
      <c r="C1112" s="217" t="s">
        <v>2809</v>
      </c>
      <c r="D1112" s="218">
        <v>45879</v>
      </c>
      <c r="E1112" s="216">
        <v>15</v>
      </c>
      <c r="F1112" s="216" t="s">
        <v>1145</v>
      </c>
      <c r="G1112" s="216">
        <v>47364890</v>
      </c>
      <c r="H1112" s="216">
        <v>66723440</v>
      </c>
      <c r="K1112" s="216" t="s">
        <v>4884</v>
      </c>
      <c r="L1112" s="216" t="s">
        <v>2934</v>
      </c>
      <c r="M1112" s="216" t="s">
        <v>2935</v>
      </c>
      <c r="N1112" s="216">
        <v>0</v>
      </c>
      <c r="Q1112" s="216" t="s">
        <v>2809</v>
      </c>
    </row>
    <row r="1113" spans="3:17">
      <c r="C1113" s="217" t="s">
        <v>2772</v>
      </c>
      <c r="D1113" s="218">
        <v>45879</v>
      </c>
      <c r="E1113" s="216">
        <v>15</v>
      </c>
      <c r="F1113" s="216" t="s">
        <v>1108</v>
      </c>
      <c r="G1113" s="216">
        <v>50997855</v>
      </c>
      <c r="H1113" s="216">
        <v>59481542</v>
      </c>
      <c r="I1113" s="216">
        <v>42440400</v>
      </c>
      <c r="K1113" s="216" t="s">
        <v>4885</v>
      </c>
      <c r="L1113" s="216" t="s">
        <v>2934</v>
      </c>
      <c r="M1113" s="216" t="s">
        <v>2935</v>
      </c>
      <c r="N1113" s="216">
        <v>0</v>
      </c>
      <c r="Q1113" s="216" t="s">
        <v>2772</v>
      </c>
    </row>
    <row r="1114" spans="3:17">
      <c r="C1114" s="217" t="s">
        <v>2704</v>
      </c>
      <c r="D1114" s="218">
        <v>45848</v>
      </c>
      <c r="E1114" s="216">
        <v>15</v>
      </c>
      <c r="F1114" s="216" t="s">
        <v>1039</v>
      </c>
      <c r="G1114" s="216">
        <v>50009942</v>
      </c>
      <c r="H1114" s="216">
        <v>58722623</v>
      </c>
      <c r="K1114" s="216" t="s">
        <v>4886</v>
      </c>
      <c r="L1114" s="216" t="s">
        <v>2934</v>
      </c>
      <c r="M1114" s="216" t="s">
        <v>2937</v>
      </c>
      <c r="N1114" s="216">
        <v>2</v>
      </c>
      <c r="Q1114" s="216" t="s">
        <v>2704</v>
      </c>
    </row>
    <row r="1115" spans="3:17">
      <c r="C1115" s="217" t="s">
        <v>2710</v>
      </c>
      <c r="D1115" s="218">
        <v>45879</v>
      </c>
      <c r="E1115" s="216">
        <v>15</v>
      </c>
      <c r="F1115" s="216" t="s">
        <v>1046</v>
      </c>
      <c r="G1115" s="216">
        <v>30480734</v>
      </c>
      <c r="H1115" s="216">
        <v>55854139</v>
      </c>
      <c r="I1115" s="216">
        <v>30810951</v>
      </c>
      <c r="K1115" s="216" t="s">
        <v>4887</v>
      </c>
      <c r="L1115" s="216" t="s">
        <v>2934</v>
      </c>
      <c r="M1115" s="216" t="s">
        <v>2935</v>
      </c>
      <c r="N1115" s="216">
        <v>0</v>
      </c>
      <c r="Q1115" s="216" t="s">
        <v>2710</v>
      </c>
    </row>
    <row r="1116" spans="3:17">
      <c r="C1116" s="217" t="s">
        <v>2837</v>
      </c>
      <c r="D1116" s="218">
        <v>45853</v>
      </c>
      <c r="E1116" s="216">
        <v>15</v>
      </c>
      <c r="F1116" s="216" t="s">
        <v>1174</v>
      </c>
      <c r="G1116" s="216">
        <v>52949767</v>
      </c>
      <c r="K1116" s="216" t="s">
        <v>4888</v>
      </c>
      <c r="L1116" s="216" t="s">
        <v>2934</v>
      </c>
      <c r="M1116" s="216" t="s">
        <v>3493</v>
      </c>
      <c r="N1116" s="216">
        <v>0</v>
      </c>
      <c r="Q1116" s="216" t="s">
        <v>2837</v>
      </c>
    </row>
    <row r="1117" spans="3:17">
      <c r="C1117" s="217" t="s">
        <v>4889</v>
      </c>
      <c r="D1117" s="218">
        <v>45853</v>
      </c>
      <c r="E1117" s="216">
        <v>15</v>
      </c>
      <c r="F1117" s="216" t="s">
        <v>4890</v>
      </c>
      <c r="G1117" s="216">
        <v>36388675</v>
      </c>
      <c r="K1117" s="216" t="s">
        <v>4891</v>
      </c>
      <c r="L1117" s="216" t="s">
        <v>2934</v>
      </c>
      <c r="M1117" s="216" t="s">
        <v>3493</v>
      </c>
      <c r="N1117" s="216">
        <v>0</v>
      </c>
      <c r="Q1117" s="216" t="s">
        <v>4889</v>
      </c>
    </row>
    <row r="1118" spans="3:17">
      <c r="C1118" s="217" t="s">
        <v>2746</v>
      </c>
      <c r="D1118" s="218">
        <v>45854</v>
      </c>
      <c r="E1118" s="216">
        <v>15</v>
      </c>
      <c r="F1118" s="216" t="s">
        <v>1082</v>
      </c>
      <c r="G1118" s="216">
        <v>47447902</v>
      </c>
      <c r="K1118" s="216" t="s">
        <v>4892</v>
      </c>
      <c r="L1118" s="216" t="s">
        <v>2934</v>
      </c>
      <c r="M1118" s="216" t="s">
        <v>2937</v>
      </c>
      <c r="N1118" s="216">
        <v>0</v>
      </c>
      <c r="Q1118" s="216" t="s">
        <v>2746</v>
      </c>
    </row>
    <row r="1119" spans="3:17">
      <c r="C1119" s="217" t="s">
        <v>2861</v>
      </c>
      <c r="D1119" s="218">
        <v>45879</v>
      </c>
      <c r="E1119" s="216">
        <v>15</v>
      </c>
      <c r="F1119" s="216" t="s">
        <v>1198</v>
      </c>
      <c r="G1119" s="216">
        <v>32794127</v>
      </c>
      <c r="H1119" s="216">
        <v>32054052</v>
      </c>
      <c r="K1119" s="216" t="s">
        <v>4893</v>
      </c>
      <c r="L1119" s="216" t="s">
        <v>2934</v>
      </c>
      <c r="M1119" s="216" t="s">
        <v>2935</v>
      </c>
      <c r="N1119" s="216">
        <v>0</v>
      </c>
      <c r="Q1119" s="216" t="s">
        <v>2861</v>
      </c>
    </row>
    <row r="1120" spans="3:17">
      <c r="C1120" s="217" t="s">
        <v>2916</v>
      </c>
      <c r="D1120" s="218">
        <v>45879</v>
      </c>
      <c r="E1120" s="216">
        <v>15</v>
      </c>
      <c r="F1120" s="216" t="s">
        <v>1253</v>
      </c>
      <c r="G1120" s="216">
        <v>37654442</v>
      </c>
      <c r="K1120" s="216" t="s">
        <v>4894</v>
      </c>
      <c r="L1120" s="216" t="s">
        <v>2934</v>
      </c>
      <c r="M1120" s="216" t="s">
        <v>2935</v>
      </c>
      <c r="N1120" s="216">
        <v>0</v>
      </c>
      <c r="Q1120" s="216" t="s">
        <v>2916</v>
      </c>
    </row>
    <row r="1121" spans="3:17">
      <c r="C1121" s="217" t="s">
        <v>2816</v>
      </c>
      <c r="D1121" s="218">
        <v>45854</v>
      </c>
      <c r="E1121" s="216">
        <v>15</v>
      </c>
      <c r="F1121" s="216" t="s">
        <v>1152</v>
      </c>
      <c r="G1121" s="216">
        <v>59463398</v>
      </c>
      <c r="H1121" s="216">
        <v>39155203</v>
      </c>
      <c r="K1121" s="216" t="s">
        <v>4895</v>
      </c>
      <c r="L1121" s="216" t="s">
        <v>2934</v>
      </c>
      <c r="M1121" s="216" t="s">
        <v>2937</v>
      </c>
      <c r="N1121" s="216">
        <v>0</v>
      </c>
      <c r="Q1121" s="216" t="s">
        <v>2816</v>
      </c>
    </row>
    <row r="1122" spans="3:17">
      <c r="C1122" s="217" t="s">
        <v>4896</v>
      </c>
      <c r="D1122" s="218">
        <v>45853</v>
      </c>
      <c r="E1122" s="216">
        <v>15</v>
      </c>
      <c r="F1122" s="216" t="s">
        <v>1045</v>
      </c>
      <c r="G1122" s="216">
        <v>30341733</v>
      </c>
      <c r="K1122" s="216" t="s">
        <v>4165</v>
      </c>
      <c r="L1122" s="216" t="s">
        <v>2934</v>
      </c>
      <c r="M1122" s="216" t="s">
        <v>2937</v>
      </c>
      <c r="N1122" s="216">
        <v>1</v>
      </c>
      <c r="Q1122" s="216" t="s">
        <v>4896</v>
      </c>
    </row>
    <row r="1123" spans="3:17">
      <c r="C1123" s="217" t="s">
        <v>2864</v>
      </c>
      <c r="D1123" s="218">
        <v>45879</v>
      </c>
      <c r="E1123" s="216">
        <v>15</v>
      </c>
      <c r="F1123" s="216" t="s">
        <v>1201</v>
      </c>
      <c r="G1123" s="216">
        <v>54608579</v>
      </c>
      <c r="K1123" s="216" t="s">
        <v>4897</v>
      </c>
      <c r="L1123" s="216" t="s">
        <v>2934</v>
      </c>
      <c r="M1123" s="216" t="s">
        <v>2935</v>
      </c>
      <c r="N1123" s="216">
        <v>0</v>
      </c>
      <c r="Q1123" s="216" t="s">
        <v>2864</v>
      </c>
    </row>
    <row r="1124" spans="3:17">
      <c r="C1124" s="217" t="s">
        <v>2879</v>
      </c>
      <c r="D1124" s="218">
        <v>45879</v>
      </c>
      <c r="E1124" s="216">
        <v>15</v>
      </c>
      <c r="F1124" s="216" t="s">
        <v>1216</v>
      </c>
      <c r="G1124" s="216">
        <v>42173642</v>
      </c>
      <c r="K1124" s="216" t="s">
        <v>4898</v>
      </c>
      <c r="L1124" s="216" t="s">
        <v>2934</v>
      </c>
      <c r="M1124" s="216" t="s">
        <v>2935</v>
      </c>
      <c r="N1124" s="216">
        <v>0</v>
      </c>
      <c r="Q1124" s="216" t="s">
        <v>2879</v>
      </c>
    </row>
    <row r="1125" spans="3:17">
      <c r="C1125" s="217" t="s">
        <v>2922</v>
      </c>
      <c r="D1125" s="218">
        <v>45879</v>
      </c>
      <c r="E1125" s="216">
        <v>15</v>
      </c>
      <c r="F1125" s="216" t="s">
        <v>1259</v>
      </c>
      <c r="G1125" s="216">
        <v>47271401</v>
      </c>
      <c r="K1125" s="216" t="s">
        <v>4899</v>
      </c>
      <c r="L1125" s="216" t="s">
        <v>2934</v>
      </c>
      <c r="M1125" s="216" t="s">
        <v>2935</v>
      </c>
      <c r="N1125" s="216">
        <v>0</v>
      </c>
      <c r="Q1125" s="216" t="s">
        <v>2922</v>
      </c>
    </row>
    <row r="1126" spans="3:17">
      <c r="C1126" s="217" t="s">
        <v>2699</v>
      </c>
      <c r="D1126" s="218">
        <v>45879</v>
      </c>
      <c r="E1126" s="216">
        <v>15</v>
      </c>
      <c r="F1126" s="216" t="s">
        <v>1034</v>
      </c>
      <c r="G1126" s="216" t="s">
        <v>4900</v>
      </c>
      <c r="H1126" s="216">
        <v>30207888</v>
      </c>
      <c r="K1126" s="216" t="s">
        <v>4901</v>
      </c>
      <c r="L1126" s="216" t="s">
        <v>2934</v>
      </c>
      <c r="M1126" s="216" t="s">
        <v>2935</v>
      </c>
      <c r="N1126" s="216">
        <v>0</v>
      </c>
      <c r="Q1126" s="216" t="s">
        <v>2699</v>
      </c>
    </row>
    <row r="1127" spans="3:17">
      <c r="C1127" s="217" t="s">
        <v>2810</v>
      </c>
      <c r="D1127" s="218">
        <v>45879</v>
      </c>
      <c r="E1127" s="216">
        <v>15</v>
      </c>
      <c r="F1127" s="216" t="s">
        <v>1146</v>
      </c>
      <c r="G1127" s="216">
        <v>56366606</v>
      </c>
      <c r="L1127" s="216" t="s">
        <v>2934</v>
      </c>
      <c r="M1127" s="216" t="s">
        <v>2935</v>
      </c>
      <c r="N1127" s="216">
        <v>0</v>
      </c>
      <c r="Q1127" s="216" t="s">
        <v>2810</v>
      </c>
    </row>
    <row r="1128" spans="3:17">
      <c r="C1128" s="217" t="s">
        <v>2870</v>
      </c>
      <c r="D1128" s="218">
        <v>45879</v>
      </c>
      <c r="E1128" s="216">
        <v>15</v>
      </c>
      <c r="F1128" s="216" t="s">
        <v>1207</v>
      </c>
      <c r="G1128" s="216">
        <v>55921396</v>
      </c>
      <c r="L1128" s="216" t="s">
        <v>2934</v>
      </c>
      <c r="M1128" s="216" t="s">
        <v>2935</v>
      </c>
      <c r="N1128" s="216">
        <v>0</v>
      </c>
      <c r="Q1128" s="216" t="s">
        <v>2870</v>
      </c>
    </row>
    <row r="1129" spans="3:17">
      <c r="C1129" s="217" t="s">
        <v>2778</v>
      </c>
      <c r="D1129" s="218">
        <v>45879</v>
      </c>
      <c r="E1129" s="216">
        <v>15</v>
      </c>
      <c r="F1129" s="216" t="s">
        <v>1114</v>
      </c>
      <c r="G1129" s="216">
        <v>32191107</v>
      </c>
      <c r="K1129" s="216" t="s">
        <v>4902</v>
      </c>
      <c r="L1129" s="216" t="s">
        <v>2934</v>
      </c>
      <c r="M1129" s="216" t="s">
        <v>2935</v>
      </c>
      <c r="N1129" s="216">
        <v>0</v>
      </c>
      <c r="Q1129" s="216" t="s">
        <v>2778</v>
      </c>
    </row>
    <row r="1130" spans="3:17">
      <c r="C1130" s="217" t="s">
        <v>2759</v>
      </c>
      <c r="D1130" s="218">
        <v>45853</v>
      </c>
      <c r="E1130" s="216">
        <v>15</v>
      </c>
      <c r="F1130" s="216" t="s">
        <v>1095</v>
      </c>
      <c r="G1130" s="216">
        <v>52844250</v>
      </c>
      <c r="H1130" s="216">
        <v>42456363</v>
      </c>
      <c r="K1130" s="216" t="s">
        <v>4903</v>
      </c>
      <c r="L1130" s="216" t="s">
        <v>2934</v>
      </c>
      <c r="M1130" s="216" t="s">
        <v>2937</v>
      </c>
      <c r="N1130" s="216">
        <v>2</v>
      </c>
      <c r="Q1130" s="216" t="s">
        <v>2759</v>
      </c>
    </row>
    <row r="1131" spans="3:17">
      <c r="C1131" s="217" t="s">
        <v>2884</v>
      </c>
      <c r="D1131" s="218">
        <v>45879</v>
      </c>
      <c r="E1131" s="216">
        <v>15</v>
      </c>
      <c r="F1131" s="216" t="s">
        <v>1221</v>
      </c>
      <c r="G1131" s="216">
        <v>46996412</v>
      </c>
      <c r="K1131" s="216" t="s">
        <v>4904</v>
      </c>
      <c r="L1131" s="216" t="s">
        <v>2934</v>
      </c>
      <c r="M1131" s="216" t="s">
        <v>2935</v>
      </c>
      <c r="N1131" s="216">
        <v>0</v>
      </c>
      <c r="Q1131" s="216" t="s">
        <v>2884</v>
      </c>
    </row>
    <row r="1132" spans="3:17">
      <c r="C1132" s="217" t="s">
        <v>4905</v>
      </c>
      <c r="D1132" s="218">
        <v>45879</v>
      </c>
      <c r="E1132" s="216">
        <v>15</v>
      </c>
      <c r="F1132" s="216" t="s">
        <v>555</v>
      </c>
      <c r="G1132" s="216">
        <v>55567820</v>
      </c>
      <c r="H1132" s="216">
        <v>56926507</v>
      </c>
      <c r="K1132" s="216" t="s">
        <v>4906</v>
      </c>
      <c r="L1132" s="216" t="s">
        <v>2934</v>
      </c>
      <c r="M1132" s="216" t="s">
        <v>2935</v>
      </c>
      <c r="N1132" s="216">
        <v>0</v>
      </c>
      <c r="Q1132" s="216" t="s">
        <v>4905</v>
      </c>
    </row>
    <row r="1133" spans="3:17">
      <c r="C1133" s="217" t="s">
        <v>2880</v>
      </c>
      <c r="D1133" s="218">
        <v>45879</v>
      </c>
      <c r="E1133" s="216">
        <v>15</v>
      </c>
      <c r="F1133" s="216" t="s">
        <v>1217</v>
      </c>
      <c r="G1133" s="216">
        <v>54230146</v>
      </c>
      <c r="H1133" s="216">
        <v>48077246</v>
      </c>
      <c r="K1133" s="216" t="s">
        <v>4907</v>
      </c>
      <c r="L1133" s="216" t="s">
        <v>2934</v>
      </c>
      <c r="M1133" s="216" t="s">
        <v>2935</v>
      </c>
      <c r="N1133" s="216">
        <v>0</v>
      </c>
      <c r="Q1133" s="216" t="s">
        <v>2880</v>
      </c>
    </row>
    <row r="1134" spans="3:17">
      <c r="C1134" s="217" t="s">
        <v>4908</v>
      </c>
      <c r="D1134" s="218">
        <v>45854</v>
      </c>
      <c r="E1134" s="216">
        <v>15</v>
      </c>
      <c r="F1134" s="216" t="s">
        <v>967</v>
      </c>
      <c r="G1134" s="216">
        <v>31487313</v>
      </c>
      <c r="L1134" s="216" t="s">
        <v>2934</v>
      </c>
      <c r="M1134" s="216" t="s">
        <v>2937</v>
      </c>
      <c r="N1134" s="216">
        <v>0</v>
      </c>
      <c r="Q1134" s="216" t="s">
        <v>4908</v>
      </c>
    </row>
    <row r="1135" spans="3:17">
      <c r="C1135" s="217" t="s">
        <v>2703</v>
      </c>
      <c r="D1135" s="218">
        <v>45879</v>
      </c>
      <c r="E1135" s="216">
        <v>15</v>
      </c>
      <c r="F1135" s="216" t="s">
        <v>1038</v>
      </c>
      <c r="G1135" s="216">
        <v>47695190</v>
      </c>
      <c r="H1135" s="216">
        <v>47695190</v>
      </c>
      <c r="K1135" s="216" t="s">
        <v>4909</v>
      </c>
      <c r="L1135" s="216" t="s">
        <v>2934</v>
      </c>
      <c r="M1135" s="216" t="s">
        <v>2935</v>
      </c>
      <c r="N1135" s="216">
        <v>0</v>
      </c>
      <c r="Q1135" s="216" t="s">
        <v>2703</v>
      </c>
    </row>
    <row r="1136" spans="3:17">
      <c r="C1136" s="217" t="s">
        <v>2868</v>
      </c>
      <c r="D1136" s="218">
        <v>45879</v>
      </c>
      <c r="E1136" s="216">
        <v>15</v>
      </c>
      <c r="F1136" s="216" t="s">
        <v>1205</v>
      </c>
      <c r="G1136" s="216">
        <v>41224811</v>
      </c>
      <c r="H1136" s="216">
        <v>42853746</v>
      </c>
      <c r="K1136" s="216" t="s">
        <v>4910</v>
      </c>
      <c r="L1136" s="216" t="s">
        <v>2934</v>
      </c>
      <c r="M1136" s="216" t="s">
        <v>2935</v>
      </c>
      <c r="N1136" s="216">
        <v>0</v>
      </c>
      <c r="Q1136" s="216" t="s">
        <v>2868</v>
      </c>
    </row>
    <row r="1137" spans="3:17">
      <c r="C1137" s="217" t="s">
        <v>2853</v>
      </c>
      <c r="D1137" s="218">
        <v>45855</v>
      </c>
      <c r="E1137" s="216">
        <v>15</v>
      </c>
      <c r="F1137" s="216" t="s">
        <v>1190</v>
      </c>
      <c r="G1137" s="216">
        <v>59237437</v>
      </c>
      <c r="H1137" s="216">
        <v>77912906</v>
      </c>
      <c r="I1137" s="216">
        <v>30031209</v>
      </c>
      <c r="K1137" s="216" t="s">
        <v>4911</v>
      </c>
      <c r="L1137" s="216" t="s">
        <v>2934</v>
      </c>
      <c r="M1137" s="216" t="s">
        <v>2937</v>
      </c>
      <c r="N1137" s="216">
        <v>1</v>
      </c>
      <c r="Q1137" s="216" t="s">
        <v>2853</v>
      </c>
    </row>
    <row r="1138" spans="3:17">
      <c r="C1138" s="217" t="s">
        <v>2887</v>
      </c>
      <c r="D1138" s="218">
        <v>45879</v>
      </c>
      <c r="E1138" s="216">
        <v>15</v>
      </c>
      <c r="F1138" s="216" t="s">
        <v>1224</v>
      </c>
      <c r="G1138" s="216">
        <v>42895314</v>
      </c>
      <c r="K1138" s="216" t="s">
        <v>4912</v>
      </c>
      <c r="L1138" s="216" t="s">
        <v>2934</v>
      </c>
      <c r="M1138" s="216" t="s">
        <v>2935</v>
      </c>
      <c r="N1138" s="216">
        <v>0</v>
      </c>
      <c r="Q1138" s="216" t="s">
        <v>2887</v>
      </c>
    </row>
    <row r="1139" spans="3:17">
      <c r="C1139" s="217" t="s">
        <v>2770</v>
      </c>
      <c r="D1139" s="218">
        <v>45879</v>
      </c>
      <c r="E1139" s="216">
        <v>15</v>
      </c>
      <c r="F1139" s="216" t="s">
        <v>1106</v>
      </c>
      <c r="G1139" s="216">
        <v>46649183</v>
      </c>
      <c r="H1139" s="216">
        <v>31266889</v>
      </c>
      <c r="K1139" s="216" t="s">
        <v>4913</v>
      </c>
      <c r="L1139" s="216" t="s">
        <v>2934</v>
      </c>
      <c r="M1139" s="216" t="s">
        <v>2935</v>
      </c>
      <c r="N1139" s="216">
        <v>0</v>
      </c>
      <c r="Q1139" s="216" t="s">
        <v>2770</v>
      </c>
    </row>
    <row r="1140" spans="3:17">
      <c r="C1140" s="217" t="s">
        <v>2822</v>
      </c>
      <c r="D1140" s="218">
        <v>45879</v>
      </c>
      <c r="E1140" s="216">
        <v>15</v>
      </c>
      <c r="F1140" s="216" t="s">
        <v>1158</v>
      </c>
      <c r="G1140" s="216">
        <v>48275895</v>
      </c>
      <c r="H1140" s="216">
        <v>46253718</v>
      </c>
      <c r="K1140" s="216" t="s">
        <v>4914</v>
      </c>
      <c r="L1140" s="216" t="s">
        <v>2934</v>
      </c>
      <c r="M1140" s="216" t="s">
        <v>2935</v>
      </c>
      <c r="N1140" s="216">
        <v>0</v>
      </c>
      <c r="Q1140" s="216" t="s">
        <v>2822</v>
      </c>
    </row>
    <row r="1141" spans="3:17">
      <c r="C1141" s="217" t="s">
        <v>2849</v>
      </c>
      <c r="D1141" s="218">
        <v>45856</v>
      </c>
      <c r="E1141" s="216">
        <v>15</v>
      </c>
      <c r="F1141" s="216" t="s">
        <v>1186</v>
      </c>
      <c r="G1141" s="216">
        <v>30348471</v>
      </c>
      <c r="K1141" s="216" t="s">
        <v>4915</v>
      </c>
      <c r="L1141" s="216" t="s">
        <v>2934</v>
      </c>
      <c r="M1141" s="216" t="s">
        <v>2937</v>
      </c>
      <c r="N1141" s="216">
        <v>1</v>
      </c>
      <c r="Q1141" s="216" t="s">
        <v>2849</v>
      </c>
    </row>
    <row r="1142" spans="3:17">
      <c r="C1142" s="217" t="s">
        <v>2874</v>
      </c>
      <c r="D1142" s="218">
        <v>45879</v>
      </c>
      <c r="E1142" s="216">
        <v>15</v>
      </c>
      <c r="F1142" s="216" t="s">
        <v>1211</v>
      </c>
      <c r="G1142" s="216">
        <v>30006836</v>
      </c>
      <c r="K1142" s="216" t="s">
        <v>4916</v>
      </c>
      <c r="L1142" s="216" t="s">
        <v>2934</v>
      </c>
      <c r="M1142" s="216" t="s">
        <v>2935</v>
      </c>
      <c r="N1142" s="216">
        <v>0</v>
      </c>
      <c r="Q1142" s="216" t="s">
        <v>2874</v>
      </c>
    </row>
    <row r="1143" spans="3:17">
      <c r="C1143" s="217" t="s">
        <v>2851</v>
      </c>
      <c r="D1143" s="218">
        <v>45879</v>
      </c>
      <c r="E1143" s="216">
        <v>15</v>
      </c>
      <c r="F1143" s="216" t="s">
        <v>4917</v>
      </c>
      <c r="G1143" s="216">
        <v>55911357</v>
      </c>
      <c r="H1143" s="216">
        <v>55911357</v>
      </c>
      <c r="K1143" s="216" t="s">
        <v>4918</v>
      </c>
      <c r="L1143" s="216" t="s">
        <v>2934</v>
      </c>
      <c r="M1143" s="216" t="s">
        <v>2935</v>
      </c>
      <c r="N1143" s="216">
        <v>0</v>
      </c>
      <c r="Q1143" s="216" t="s">
        <v>2851</v>
      </c>
    </row>
    <row r="1144" spans="3:17">
      <c r="C1144" s="217" t="s">
        <v>2835</v>
      </c>
      <c r="D1144" s="218">
        <v>45859</v>
      </c>
      <c r="E1144" s="216">
        <v>15</v>
      </c>
      <c r="F1144" s="216" t="s">
        <v>1172</v>
      </c>
      <c r="G1144" s="216">
        <v>55152292</v>
      </c>
      <c r="H1144" s="216">
        <v>34127028</v>
      </c>
      <c r="K1144" s="216" t="s">
        <v>4919</v>
      </c>
      <c r="L1144" s="216" t="s">
        <v>2934</v>
      </c>
      <c r="M1144" s="216" t="s">
        <v>2937</v>
      </c>
      <c r="N1144" s="216">
        <v>2</v>
      </c>
      <c r="Q1144" s="216" t="s">
        <v>2835</v>
      </c>
    </row>
    <row r="1145" spans="3:17">
      <c r="C1145" s="217" t="s">
        <v>2748</v>
      </c>
      <c r="D1145" s="218">
        <v>45854</v>
      </c>
      <c r="E1145" s="216">
        <v>15</v>
      </c>
      <c r="F1145" s="216" t="s">
        <v>1084</v>
      </c>
      <c r="G1145" s="216">
        <v>41786670</v>
      </c>
      <c r="L1145" s="216" t="s">
        <v>2934</v>
      </c>
      <c r="M1145" s="216" t="s">
        <v>2937</v>
      </c>
      <c r="N1145" s="216">
        <v>0</v>
      </c>
      <c r="Q1145" s="216" t="s">
        <v>2748</v>
      </c>
    </row>
    <row r="1146" spans="3:17">
      <c r="C1146" s="217" t="s">
        <v>2903</v>
      </c>
      <c r="D1146" s="218">
        <v>45879</v>
      </c>
      <c r="E1146" s="216">
        <v>15</v>
      </c>
      <c r="F1146" s="216" t="s">
        <v>1240</v>
      </c>
      <c r="G1146" s="216">
        <v>59838474</v>
      </c>
      <c r="H1146" s="216">
        <v>42552866</v>
      </c>
      <c r="K1146" s="216" t="s">
        <v>4920</v>
      </c>
      <c r="L1146" s="216" t="s">
        <v>2934</v>
      </c>
      <c r="M1146" s="216" t="s">
        <v>2935</v>
      </c>
      <c r="N1146" s="216">
        <v>0</v>
      </c>
      <c r="Q1146" s="216" t="s">
        <v>2903</v>
      </c>
    </row>
    <row r="1147" spans="3:17">
      <c r="C1147" s="217" t="s">
        <v>2784</v>
      </c>
      <c r="D1147" s="218">
        <v>45833</v>
      </c>
      <c r="E1147" s="216">
        <v>30</v>
      </c>
      <c r="F1147" s="216" t="s">
        <v>1120</v>
      </c>
      <c r="G1147" s="216">
        <v>42645687</v>
      </c>
      <c r="K1147" s="216" t="s">
        <v>4921</v>
      </c>
      <c r="L1147" s="216" t="s">
        <v>2934</v>
      </c>
      <c r="M1147" s="216" t="s">
        <v>2935</v>
      </c>
      <c r="N1147" s="216">
        <v>0</v>
      </c>
      <c r="Q1147" s="216" t="s">
        <v>2784</v>
      </c>
    </row>
    <row r="1148" spans="3:17">
      <c r="C1148" s="217" t="s">
        <v>2931</v>
      </c>
      <c r="D1148" s="218">
        <v>45863</v>
      </c>
      <c r="E1148" s="216">
        <v>30</v>
      </c>
      <c r="F1148" s="216" t="s">
        <v>1268</v>
      </c>
      <c r="G1148" s="216">
        <v>41649420</v>
      </c>
      <c r="H1148" s="216">
        <v>36695596</v>
      </c>
      <c r="K1148" s="216" t="s">
        <v>4922</v>
      </c>
      <c r="L1148" s="216" t="s">
        <v>2934</v>
      </c>
      <c r="M1148" s="216" t="s">
        <v>2935</v>
      </c>
      <c r="N1148" s="216">
        <v>0</v>
      </c>
      <c r="Q1148" s="216" t="s">
        <v>2931</v>
      </c>
    </row>
    <row r="1149" spans="3:17">
      <c r="C1149" s="217" t="s">
        <v>2890</v>
      </c>
      <c r="D1149" s="218">
        <v>45863</v>
      </c>
      <c r="E1149" s="216">
        <v>30</v>
      </c>
      <c r="F1149" s="216" t="s">
        <v>1227</v>
      </c>
      <c r="G1149" s="216">
        <v>35785648</v>
      </c>
      <c r="H1149" s="216">
        <v>22515931</v>
      </c>
      <c r="I1149" s="216">
        <v>36936776</v>
      </c>
      <c r="K1149" s="216" t="s">
        <v>4923</v>
      </c>
      <c r="L1149" s="216" t="s">
        <v>2934</v>
      </c>
      <c r="M1149" s="216" t="s">
        <v>2935</v>
      </c>
      <c r="N1149" s="216">
        <v>0</v>
      </c>
      <c r="Q1149" s="216" t="s">
        <v>2890</v>
      </c>
    </row>
    <row r="1150" spans="3:17">
      <c r="C1150" s="217" t="s">
        <v>2932</v>
      </c>
      <c r="D1150" s="218">
        <v>45863</v>
      </c>
      <c r="E1150" s="216">
        <v>30</v>
      </c>
      <c r="F1150" s="216" t="s">
        <v>1269</v>
      </c>
      <c r="G1150" s="216">
        <v>37519673</v>
      </c>
      <c r="H1150" s="216">
        <v>32153059</v>
      </c>
      <c r="K1150" s="216" t="s">
        <v>4924</v>
      </c>
      <c r="L1150" s="216" t="s">
        <v>2934</v>
      </c>
      <c r="M1150" s="216" t="s">
        <v>2935</v>
      </c>
      <c r="N1150" s="216">
        <v>0</v>
      </c>
      <c r="Q1150" s="216" t="s">
        <v>2932</v>
      </c>
    </row>
    <row r="1151" spans="3:17">
      <c r="C1151" s="217" t="s">
        <v>2797</v>
      </c>
      <c r="D1151" s="218">
        <v>45863</v>
      </c>
      <c r="E1151" s="216">
        <v>30</v>
      </c>
      <c r="F1151" s="216" t="s">
        <v>1133</v>
      </c>
      <c r="G1151" s="216" t="s">
        <v>4925</v>
      </c>
      <c r="K1151" s="216" t="s">
        <v>4926</v>
      </c>
      <c r="L1151" s="216" t="s">
        <v>2934</v>
      </c>
      <c r="M1151" s="216" t="s">
        <v>2935</v>
      </c>
      <c r="N1151" s="216">
        <v>1</v>
      </c>
      <c r="Q1151" s="216" t="s">
        <v>2797</v>
      </c>
    </row>
    <row r="1152" spans="3:17">
      <c r="C1152" s="217" t="s">
        <v>2918</v>
      </c>
      <c r="D1152" s="218">
        <v>45863</v>
      </c>
      <c r="E1152" s="216">
        <v>30</v>
      </c>
      <c r="F1152" s="216" t="s">
        <v>1255</v>
      </c>
      <c r="G1152" s="216">
        <v>40992181</v>
      </c>
      <c r="K1152" s="216" t="s">
        <v>4927</v>
      </c>
      <c r="L1152" s="216" t="s">
        <v>2934</v>
      </c>
      <c r="M1152" s="216" t="s">
        <v>2935</v>
      </c>
      <c r="N1152" s="216">
        <v>0</v>
      </c>
      <c r="Q1152" s="216" t="s">
        <v>2918</v>
      </c>
    </row>
    <row r="1153" spans="3:17">
      <c r="C1153" s="217" t="s">
        <v>2726</v>
      </c>
      <c r="D1153" s="218">
        <v>45863</v>
      </c>
      <c r="E1153" s="216">
        <v>30</v>
      </c>
      <c r="F1153" s="216" t="s">
        <v>1062</v>
      </c>
      <c r="G1153" s="216">
        <v>57185610</v>
      </c>
      <c r="H1153" s="216">
        <v>41196337</v>
      </c>
      <c r="K1153" s="216" t="s">
        <v>4928</v>
      </c>
      <c r="L1153" s="216" t="s">
        <v>2934</v>
      </c>
      <c r="M1153" s="216" t="s">
        <v>2935</v>
      </c>
      <c r="N1153" s="216">
        <v>0</v>
      </c>
      <c r="Q1153" s="216" t="s">
        <v>2726</v>
      </c>
    </row>
    <row r="1154" spans="3:17">
      <c r="C1154" s="217" t="s">
        <v>2729</v>
      </c>
      <c r="D1154" s="218">
        <v>45856</v>
      </c>
      <c r="E1154" s="216">
        <v>30</v>
      </c>
      <c r="F1154" s="216" t="s">
        <v>4929</v>
      </c>
      <c r="G1154" s="216">
        <v>30721694</v>
      </c>
      <c r="K1154" s="216" t="s">
        <v>4930</v>
      </c>
      <c r="L1154" s="216" t="s">
        <v>2934</v>
      </c>
      <c r="M1154" s="216" t="s">
        <v>2937</v>
      </c>
      <c r="N1154" s="216">
        <v>1</v>
      </c>
      <c r="Q1154" s="216" t="s">
        <v>2729</v>
      </c>
    </row>
    <row r="1155" spans="3:17">
      <c r="C1155" s="217" t="s">
        <v>2777</v>
      </c>
      <c r="D1155" s="218">
        <v>45833</v>
      </c>
      <c r="E1155" s="216">
        <v>30</v>
      </c>
      <c r="F1155" s="216" t="s">
        <v>4931</v>
      </c>
      <c r="G1155" s="216">
        <v>41540094</v>
      </c>
      <c r="H1155" s="216">
        <v>54827427</v>
      </c>
      <c r="K1155" s="216">
        <v>1</v>
      </c>
      <c r="L1155" s="216" t="s">
        <v>2934</v>
      </c>
      <c r="M1155" s="216" t="s">
        <v>2935</v>
      </c>
      <c r="N1155" s="216">
        <v>0</v>
      </c>
      <c r="Q1155" s="216" t="s">
        <v>2777</v>
      </c>
    </row>
    <row r="1156" spans="3:17">
      <c r="C1156" s="217" t="s">
        <v>2798</v>
      </c>
      <c r="D1156" s="218">
        <v>45863</v>
      </c>
      <c r="E1156" s="216">
        <v>30</v>
      </c>
      <c r="F1156" s="216" t="s">
        <v>1134</v>
      </c>
      <c r="G1156" s="216">
        <v>47694104</v>
      </c>
      <c r="L1156" s="216" t="s">
        <v>2934</v>
      </c>
      <c r="M1156" s="216" t="s">
        <v>2935</v>
      </c>
      <c r="N1156" s="216">
        <v>0</v>
      </c>
      <c r="Q1156" s="216" t="s">
        <v>2798</v>
      </c>
    </row>
    <row r="1157" spans="3:17">
      <c r="C1157" s="217" t="s">
        <v>2752</v>
      </c>
      <c r="D1157" s="218">
        <v>45863</v>
      </c>
      <c r="E1157" s="216">
        <v>30</v>
      </c>
      <c r="F1157" s="216" t="s">
        <v>1088</v>
      </c>
      <c r="G1157" s="216">
        <v>45963950</v>
      </c>
      <c r="H1157" s="216">
        <v>31112834</v>
      </c>
      <c r="K1157" s="216" t="s">
        <v>4932</v>
      </c>
      <c r="L1157" s="216" t="s">
        <v>2934</v>
      </c>
      <c r="M1157" s="216" t="s">
        <v>2935</v>
      </c>
      <c r="N1157" s="216">
        <v>0</v>
      </c>
      <c r="Q1157" s="216" t="s">
        <v>2752</v>
      </c>
    </row>
    <row r="1158" spans="3:17">
      <c r="C1158" s="217" t="s">
        <v>2854</v>
      </c>
      <c r="D1158" s="218">
        <v>45853</v>
      </c>
      <c r="E1158" s="216">
        <v>30</v>
      </c>
      <c r="F1158" s="216" t="s">
        <v>1191</v>
      </c>
      <c r="G1158" s="216">
        <v>38616976</v>
      </c>
      <c r="H1158" s="216">
        <v>31060554</v>
      </c>
      <c r="K1158" s="216" t="s">
        <v>4933</v>
      </c>
      <c r="L1158" s="216" t="s">
        <v>2934</v>
      </c>
      <c r="M1158" s="216" t="s">
        <v>2937</v>
      </c>
      <c r="N1158" s="216">
        <v>1</v>
      </c>
      <c r="Q1158" s="216" t="s">
        <v>2854</v>
      </c>
    </row>
    <row r="1159" spans="3:17">
      <c r="C1159" s="217" t="s">
        <v>2892</v>
      </c>
      <c r="D1159" s="218">
        <v>45863</v>
      </c>
      <c r="E1159" s="216">
        <v>30</v>
      </c>
      <c r="F1159" s="216" t="s">
        <v>1229</v>
      </c>
      <c r="G1159" s="216">
        <v>33132752</v>
      </c>
      <c r="H1159" s="216">
        <v>58714764</v>
      </c>
      <c r="I1159" s="216">
        <v>52464806</v>
      </c>
      <c r="K1159" s="216" t="s">
        <v>4934</v>
      </c>
      <c r="L1159" s="216" t="s">
        <v>2934</v>
      </c>
      <c r="M1159" s="216" t="s">
        <v>2935</v>
      </c>
      <c r="N1159" s="216">
        <v>0</v>
      </c>
      <c r="Q1159" s="216" t="s">
        <v>2892</v>
      </c>
    </row>
    <row r="1160" spans="3:17">
      <c r="C1160" s="217" t="s">
        <v>2832</v>
      </c>
      <c r="D1160" s="218">
        <v>45863</v>
      </c>
      <c r="E1160" s="216">
        <v>30</v>
      </c>
      <c r="F1160" s="216" t="s">
        <v>1168</v>
      </c>
      <c r="G1160" s="216">
        <v>35673659</v>
      </c>
      <c r="H1160" s="216">
        <v>50300184</v>
      </c>
      <c r="K1160" s="216" t="s">
        <v>4935</v>
      </c>
      <c r="L1160" s="216" t="s">
        <v>2934</v>
      </c>
      <c r="M1160" s="216" t="s">
        <v>2935</v>
      </c>
      <c r="N1160" s="216">
        <v>0</v>
      </c>
      <c r="Q1160" s="216" t="s">
        <v>2832</v>
      </c>
    </row>
    <row r="1161" spans="3:17">
      <c r="C1161" s="217" t="s">
        <v>2796</v>
      </c>
      <c r="D1161" s="218">
        <v>45863</v>
      </c>
      <c r="E1161" s="216">
        <v>30</v>
      </c>
      <c r="F1161" s="216" t="s">
        <v>1132</v>
      </c>
      <c r="G1161" s="216">
        <v>42209605</v>
      </c>
      <c r="H1161" s="216">
        <v>42160100</v>
      </c>
      <c r="K1161" s="216" t="s">
        <v>4936</v>
      </c>
      <c r="L1161" s="216" t="s">
        <v>2934</v>
      </c>
      <c r="M1161" s="216" t="s">
        <v>2935</v>
      </c>
      <c r="N1161" s="216">
        <v>0</v>
      </c>
      <c r="Q1161" s="216" t="s">
        <v>2796</v>
      </c>
    </row>
    <row r="1162" spans="3:17">
      <c r="C1162" s="217" t="s">
        <v>2826</v>
      </c>
      <c r="D1162" s="218">
        <v>45863</v>
      </c>
      <c r="E1162" s="216">
        <v>30</v>
      </c>
      <c r="F1162" s="216" t="s">
        <v>1162</v>
      </c>
      <c r="G1162" s="216">
        <v>56909165</v>
      </c>
      <c r="K1162" s="216" t="s">
        <v>4937</v>
      </c>
      <c r="L1162" s="216" t="s">
        <v>2934</v>
      </c>
      <c r="M1162" s="216" t="s">
        <v>2935</v>
      </c>
      <c r="N1162" s="216">
        <v>0</v>
      </c>
      <c r="Q1162" s="216" t="s">
        <v>2826</v>
      </c>
    </row>
    <row r="1163" spans="3:17">
      <c r="C1163" s="217" t="s">
        <v>2792</v>
      </c>
      <c r="D1163" s="218">
        <v>45863</v>
      </c>
      <c r="E1163" s="216">
        <v>30</v>
      </c>
      <c r="F1163" s="216" t="s">
        <v>1128</v>
      </c>
      <c r="G1163" s="216">
        <v>56178302</v>
      </c>
      <c r="K1163" s="216" t="s">
        <v>4938</v>
      </c>
      <c r="L1163" s="216" t="s">
        <v>2934</v>
      </c>
      <c r="M1163" s="216" t="s">
        <v>2935</v>
      </c>
      <c r="N1163" s="216">
        <v>0</v>
      </c>
      <c r="Q1163" s="216" t="s">
        <v>2792</v>
      </c>
    </row>
    <row r="1164" spans="3:17">
      <c r="C1164" s="217" t="s">
        <v>2709</v>
      </c>
      <c r="D1164" s="218">
        <v>45863</v>
      </c>
      <c r="E1164" s="216">
        <v>30</v>
      </c>
      <c r="F1164" s="216" t="s">
        <v>1044</v>
      </c>
      <c r="G1164" s="216">
        <v>41508010</v>
      </c>
      <c r="K1164" s="216" t="s">
        <v>4939</v>
      </c>
      <c r="L1164" s="216" t="s">
        <v>2934</v>
      </c>
      <c r="M1164" s="216" t="s">
        <v>2935</v>
      </c>
      <c r="N1164" s="216">
        <v>0</v>
      </c>
      <c r="Q1164" s="216" t="s">
        <v>2709</v>
      </c>
    </row>
    <row r="1165" spans="3:17">
      <c r="C1165" s="217" t="s">
        <v>2728</v>
      </c>
      <c r="D1165" s="218">
        <v>45863</v>
      </c>
      <c r="E1165" s="216">
        <v>30</v>
      </c>
      <c r="F1165" s="216" t="s">
        <v>1064</v>
      </c>
      <c r="G1165" s="216">
        <v>40855787</v>
      </c>
      <c r="H1165" s="216">
        <v>45770940</v>
      </c>
      <c r="K1165" s="216" t="s">
        <v>4940</v>
      </c>
      <c r="L1165" s="216" t="s">
        <v>2934</v>
      </c>
      <c r="M1165" s="216" t="s">
        <v>2935</v>
      </c>
      <c r="N1165" s="216">
        <v>0</v>
      </c>
      <c r="Q1165" s="216" t="s">
        <v>2728</v>
      </c>
    </row>
    <row r="1166" spans="3:17">
      <c r="C1166" s="217" t="s">
        <v>2901</v>
      </c>
      <c r="D1166" s="218">
        <v>45863</v>
      </c>
      <c r="E1166" s="216">
        <v>30</v>
      </c>
      <c r="F1166" s="216" t="s">
        <v>1238</v>
      </c>
      <c r="G1166" s="216" t="s">
        <v>4941</v>
      </c>
      <c r="H1166" s="216">
        <v>22422228</v>
      </c>
      <c r="I1166" s="216">
        <v>55750573</v>
      </c>
      <c r="K1166" s="216" t="s">
        <v>4942</v>
      </c>
      <c r="L1166" s="216" t="s">
        <v>2934</v>
      </c>
      <c r="M1166" s="216" t="s">
        <v>2935</v>
      </c>
      <c r="N1166" s="216">
        <v>0</v>
      </c>
      <c r="Q1166" s="216" t="s">
        <v>2901</v>
      </c>
    </row>
    <row r="1167" spans="3:17">
      <c r="C1167" s="217" t="s">
        <v>2923</v>
      </c>
      <c r="D1167" s="218">
        <v>45863</v>
      </c>
      <c r="E1167" s="216">
        <v>30</v>
      </c>
      <c r="F1167" s="216" t="s">
        <v>1260</v>
      </c>
      <c r="G1167" s="216">
        <v>47383301</v>
      </c>
      <c r="I1167" s="216">
        <v>54138940</v>
      </c>
      <c r="K1167" s="216" t="s">
        <v>4943</v>
      </c>
      <c r="L1167" s="216" t="s">
        <v>2934</v>
      </c>
      <c r="M1167" s="216" t="s">
        <v>2935</v>
      </c>
      <c r="N1167" s="216">
        <v>0</v>
      </c>
      <c r="Q1167" s="216" t="s">
        <v>2923</v>
      </c>
    </row>
    <row r="1168" spans="3:17">
      <c r="C1168" s="217" t="s">
        <v>2833</v>
      </c>
      <c r="D1168" s="218">
        <v>45856</v>
      </c>
      <c r="E1168" s="216">
        <v>30</v>
      </c>
      <c r="F1168" s="216" t="s">
        <v>1169</v>
      </c>
      <c r="G1168" s="216">
        <v>30264994</v>
      </c>
      <c r="K1168" s="216" t="s">
        <v>4944</v>
      </c>
      <c r="L1168" s="216" t="s">
        <v>2934</v>
      </c>
      <c r="M1168" s="216" t="s">
        <v>2937</v>
      </c>
      <c r="N1168" s="216">
        <v>1</v>
      </c>
      <c r="Q1168" s="216" t="s">
        <v>2833</v>
      </c>
    </row>
    <row r="1169" spans="3:17">
      <c r="C1169" s="217" t="s">
        <v>2780</v>
      </c>
      <c r="D1169" s="218">
        <v>45863</v>
      </c>
      <c r="E1169" s="216">
        <v>30</v>
      </c>
      <c r="F1169" s="216" t="s">
        <v>1116</v>
      </c>
      <c r="G1169" s="216">
        <v>30304240</v>
      </c>
      <c r="K1169" s="216" t="s">
        <v>4945</v>
      </c>
      <c r="L1169" s="216" t="s">
        <v>2934</v>
      </c>
      <c r="M1169" s="216" t="s">
        <v>2935</v>
      </c>
      <c r="N1169" s="216">
        <v>0</v>
      </c>
      <c r="Q1169" s="216" t="s">
        <v>2780</v>
      </c>
    </row>
    <row r="1170" spans="3:17">
      <c r="C1170" s="217" t="s">
        <v>2927</v>
      </c>
      <c r="D1170" s="218">
        <v>45863</v>
      </c>
      <c r="E1170" s="216">
        <v>30</v>
      </c>
      <c r="F1170" s="216" t="s">
        <v>1264</v>
      </c>
      <c r="G1170" s="216">
        <v>53304310</v>
      </c>
      <c r="K1170" s="216" t="s">
        <v>4946</v>
      </c>
      <c r="L1170" s="216" t="s">
        <v>2934</v>
      </c>
      <c r="M1170" s="216" t="s">
        <v>2935</v>
      </c>
      <c r="N1170" s="216">
        <v>0</v>
      </c>
      <c r="Q1170" s="216" t="s">
        <v>2927</v>
      </c>
    </row>
    <row r="1171" spans="3:17">
      <c r="C1171" s="217" t="s">
        <v>2697</v>
      </c>
      <c r="D1171" s="218">
        <v>45894</v>
      </c>
      <c r="E1171" s="216">
        <v>30</v>
      </c>
      <c r="F1171" s="216" t="s">
        <v>1032</v>
      </c>
      <c r="G1171" s="216">
        <v>43944676</v>
      </c>
      <c r="K1171" s="216" t="s">
        <v>4947</v>
      </c>
      <c r="L1171" s="216" t="s">
        <v>2934</v>
      </c>
      <c r="M1171" s="216" t="s">
        <v>2935</v>
      </c>
      <c r="N1171" s="216">
        <v>0</v>
      </c>
      <c r="Q1171" s="216" t="s">
        <v>2697</v>
      </c>
    </row>
    <row r="1172" spans="3:17">
      <c r="C1172" s="217" t="s">
        <v>2766</v>
      </c>
      <c r="D1172" s="218">
        <v>45833</v>
      </c>
      <c r="E1172" s="216">
        <v>30</v>
      </c>
      <c r="F1172" s="216" t="s">
        <v>1102</v>
      </c>
      <c r="G1172" s="216">
        <v>51363443</v>
      </c>
      <c r="H1172" s="216">
        <v>50418157</v>
      </c>
      <c r="K1172" s="216" t="s">
        <v>4948</v>
      </c>
      <c r="L1172" s="216" t="s">
        <v>2934</v>
      </c>
      <c r="M1172" s="216" t="s">
        <v>2935</v>
      </c>
      <c r="N1172" s="216">
        <v>0</v>
      </c>
      <c r="Q1172" s="216" t="s">
        <v>2766</v>
      </c>
    </row>
    <row r="1173" spans="3:17">
      <c r="C1173" s="217" t="s">
        <v>2823</v>
      </c>
      <c r="D1173" s="218">
        <v>45863</v>
      </c>
      <c r="E1173" s="216">
        <v>30</v>
      </c>
      <c r="F1173" s="216" t="s">
        <v>1159</v>
      </c>
      <c r="G1173" s="216">
        <v>41914566</v>
      </c>
      <c r="H1173" s="216">
        <v>41113871</v>
      </c>
      <c r="I1173" s="216">
        <v>38824608</v>
      </c>
      <c r="K1173" s="216" t="s">
        <v>4949</v>
      </c>
      <c r="L1173" s="216" t="s">
        <v>2934</v>
      </c>
      <c r="M1173" s="216" t="s">
        <v>2935</v>
      </c>
      <c r="N1173" s="216">
        <v>0</v>
      </c>
      <c r="Q1173" s="216" t="s">
        <v>2823</v>
      </c>
    </row>
    <row r="1174" spans="3:17">
      <c r="C1174" s="217" t="s">
        <v>2693</v>
      </c>
      <c r="D1174" s="218">
        <v>45863</v>
      </c>
      <c r="E1174" s="216">
        <v>30</v>
      </c>
      <c r="F1174" s="216" t="s">
        <v>1028</v>
      </c>
      <c r="G1174" s="216">
        <v>31658120</v>
      </c>
      <c r="K1174" s="216" t="s">
        <v>4950</v>
      </c>
      <c r="L1174" s="216" t="s">
        <v>2934</v>
      </c>
      <c r="M1174" s="216" t="s">
        <v>2935</v>
      </c>
      <c r="N1174" s="216">
        <v>0</v>
      </c>
      <c r="Q1174" s="216" t="s">
        <v>2693</v>
      </c>
    </row>
    <row r="1175" spans="3:17">
      <c r="C1175" s="217" t="s">
        <v>2724</v>
      </c>
      <c r="D1175" s="218">
        <v>45863</v>
      </c>
      <c r="E1175" s="216">
        <v>30</v>
      </c>
      <c r="F1175" s="216" t="s">
        <v>1060</v>
      </c>
      <c r="G1175" s="216">
        <v>42194625</v>
      </c>
      <c r="K1175" s="216" t="s">
        <v>4951</v>
      </c>
      <c r="L1175" s="216" t="s">
        <v>2934</v>
      </c>
      <c r="M1175" s="216" t="s">
        <v>2935</v>
      </c>
      <c r="N1175" s="216">
        <v>0</v>
      </c>
      <c r="Q1175" s="216" t="s">
        <v>2724</v>
      </c>
    </row>
    <row r="1176" spans="3:17">
      <c r="C1176" s="217" t="s">
        <v>2758</v>
      </c>
      <c r="D1176" s="218">
        <v>45863</v>
      </c>
      <c r="E1176" s="216">
        <v>30</v>
      </c>
      <c r="F1176" s="216" t="s">
        <v>1094</v>
      </c>
      <c r="G1176" s="216">
        <v>59605275</v>
      </c>
      <c r="H1176" s="216">
        <v>50922407</v>
      </c>
      <c r="I1176" s="216">
        <v>42862931</v>
      </c>
      <c r="K1176" s="216" t="s">
        <v>4952</v>
      </c>
      <c r="L1176" s="216" t="s">
        <v>2934</v>
      </c>
      <c r="M1176" s="216" t="s">
        <v>2935</v>
      </c>
      <c r="N1176" s="216">
        <v>0</v>
      </c>
      <c r="Q1176" s="216" t="s">
        <v>2758</v>
      </c>
    </row>
    <row r="1177" spans="3:17">
      <c r="C1177" s="217" t="s">
        <v>2727</v>
      </c>
      <c r="D1177" s="218">
        <v>45863</v>
      </c>
      <c r="E1177" s="216">
        <v>30</v>
      </c>
      <c r="F1177" s="216" t="s">
        <v>1063</v>
      </c>
      <c r="G1177" s="216">
        <v>42582566</v>
      </c>
      <c r="H1177" s="216">
        <v>59802587</v>
      </c>
      <c r="K1177" s="216" t="s">
        <v>4953</v>
      </c>
      <c r="L1177" s="216" t="s">
        <v>2934</v>
      </c>
      <c r="M1177" s="216" t="s">
        <v>2935</v>
      </c>
      <c r="N1177" s="216">
        <v>0</v>
      </c>
      <c r="Q1177" s="216" t="s">
        <v>2727</v>
      </c>
    </row>
    <row r="1178" spans="3:17">
      <c r="C1178" s="217" t="s">
        <v>4954</v>
      </c>
      <c r="D1178" s="218">
        <v>45863</v>
      </c>
      <c r="E1178" s="216">
        <v>30</v>
      </c>
      <c r="F1178" s="216" t="s">
        <v>839</v>
      </c>
      <c r="G1178" s="216">
        <v>39929400</v>
      </c>
      <c r="K1178" s="216" t="s">
        <v>4514</v>
      </c>
      <c r="L1178" s="216" t="s">
        <v>2934</v>
      </c>
      <c r="M1178" s="216" t="s">
        <v>2935</v>
      </c>
      <c r="N1178" s="216">
        <v>0</v>
      </c>
      <c r="Q1178" s="216" t="s">
        <v>4954</v>
      </c>
    </row>
    <row r="1179" spans="3:17">
      <c r="C1179" s="217" t="s">
        <v>4955</v>
      </c>
      <c r="D1179" s="218">
        <v>45863</v>
      </c>
      <c r="E1179" s="216">
        <v>30</v>
      </c>
      <c r="F1179" s="216" t="s">
        <v>4956</v>
      </c>
      <c r="G1179" s="216">
        <v>55161277</v>
      </c>
      <c r="L1179" s="216" t="s">
        <v>2934</v>
      </c>
      <c r="M1179" s="216" t="s">
        <v>2935</v>
      </c>
      <c r="N1179" s="216">
        <v>0</v>
      </c>
      <c r="Q1179" s="216" t="s">
        <v>4955</v>
      </c>
    </row>
    <row r="1180" spans="3:17">
      <c r="C1180" s="217" t="s">
        <v>2820</v>
      </c>
      <c r="D1180" s="218">
        <v>45863</v>
      </c>
      <c r="E1180" s="216">
        <v>30</v>
      </c>
      <c r="F1180" s="216" t="s">
        <v>1156</v>
      </c>
      <c r="G1180" s="216">
        <v>55177083</v>
      </c>
      <c r="H1180" s="216">
        <v>66364141</v>
      </c>
      <c r="I1180" s="216">
        <v>55177083</v>
      </c>
      <c r="K1180" s="216" t="s">
        <v>4957</v>
      </c>
      <c r="L1180" s="216" t="s">
        <v>2934</v>
      </c>
      <c r="M1180" s="216" t="s">
        <v>2935</v>
      </c>
      <c r="N1180" s="216">
        <v>0</v>
      </c>
      <c r="Q1180" s="216" t="s">
        <v>2820</v>
      </c>
    </row>
    <row r="1181" spans="3:17">
      <c r="C1181" s="217" t="s">
        <v>2723</v>
      </c>
      <c r="D1181" s="218">
        <v>45863</v>
      </c>
      <c r="E1181" s="216">
        <v>30</v>
      </c>
      <c r="F1181" s="216" t="s">
        <v>1059</v>
      </c>
      <c r="G1181" s="216">
        <v>54171860</v>
      </c>
      <c r="H1181" s="216">
        <v>52472766</v>
      </c>
      <c r="K1181" s="216" t="s">
        <v>4958</v>
      </c>
      <c r="L1181" s="216" t="s">
        <v>2934</v>
      </c>
      <c r="M1181" s="216" t="s">
        <v>2935</v>
      </c>
      <c r="N1181" s="216">
        <v>0</v>
      </c>
      <c r="Q1181" s="216" t="s">
        <v>2723</v>
      </c>
    </row>
    <row r="1182" spans="3:17">
      <c r="C1182" s="217" t="s">
        <v>2739</v>
      </c>
      <c r="D1182" s="218">
        <v>45863</v>
      </c>
      <c r="E1182" s="216">
        <v>30</v>
      </c>
      <c r="F1182" s="216" t="s">
        <v>1075</v>
      </c>
      <c r="G1182" s="216">
        <v>57529279</v>
      </c>
      <c r="K1182" s="216" t="s">
        <v>4959</v>
      </c>
      <c r="L1182" s="216" t="s">
        <v>2934</v>
      </c>
      <c r="M1182" s="216" t="s">
        <v>2935</v>
      </c>
      <c r="N1182" s="216">
        <v>0</v>
      </c>
      <c r="Q1182" s="216" t="s">
        <v>2739</v>
      </c>
    </row>
    <row r="1183" spans="3:17">
      <c r="C1183" s="217" t="s">
        <v>2758</v>
      </c>
      <c r="D1183" s="218">
        <v>45839</v>
      </c>
      <c r="E1183" s="216">
        <v>30</v>
      </c>
      <c r="F1183" s="216" t="s">
        <v>1094</v>
      </c>
      <c r="G1183" s="216">
        <v>59605275</v>
      </c>
      <c r="H1183" s="216">
        <v>50922407</v>
      </c>
      <c r="I1183" s="216">
        <v>42862931</v>
      </c>
      <c r="K1183" s="216" t="s">
        <v>4952</v>
      </c>
      <c r="L1183" s="216" t="s">
        <v>2934</v>
      </c>
      <c r="M1183" s="216" t="s">
        <v>2935</v>
      </c>
      <c r="N1183" s="216">
        <v>0</v>
      </c>
      <c r="Q1183" s="216" t="s">
        <v>2758</v>
      </c>
    </row>
    <row r="1184" spans="3:17">
      <c r="C1184" s="217" t="s">
        <v>2760</v>
      </c>
      <c r="D1184" s="218">
        <v>45853</v>
      </c>
      <c r="E1184" s="216">
        <v>15</v>
      </c>
      <c r="F1184" s="216" t="s">
        <v>1096</v>
      </c>
      <c r="G1184" s="216">
        <v>31088142</v>
      </c>
      <c r="K1184" s="216" t="s">
        <v>4960</v>
      </c>
      <c r="L1184" s="216" t="s">
        <v>2934</v>
      </c>
      <c r="M1184" s="216" t="s">
        <v>3493</v>
      </c>
      <c r="N1184" s="216">
        <v>0</v>
      </c>
      <c r="Q1184" s="216" t="s">
        <v>2760</v>
      </c>
    </row>
    <row r="1185" spans="3:17">
      <c r="C1185" s="217" t="s">
        <v>2768</v>
      </c>
      <c r="D1185" s="218">
        <v>45879</v>
      </c>
      <c r="E1185" s="216">
        <v>15</v>
      </c>
      <c r="F1185" s="216" t="s">
        <v>1104</v>
      </c>
      <c r="G1185" s="216">
        <v>58242476</v>
      </c>
      <c r="H1185" s="216">
        <v>54866141</v>
      </c>
      <c r="K1185" s="216" t="s">
        <v>4961</v>
      </c>
      <c r="L1185" s="216" t="s">
        <v>2934</v>
      </c>
      <c r="M1185" s="216" t="s">
        <v>2935</v>
      </c>
      <c r="N1185" s="216">
        <v>0</v>
      </c>
      <c r="Q1185" s="216" t="s">
        <v>2768</v>
      </c>
    </row>
    <row r="1186" spans="3:17">
      <c r="C1186" s="217" t="s">
        <v>2907</v>
      </c>
      <c r="D1186" s="218">
        <v>45879</v>
      </c>
      <c r="E1186" s="216">
        <v>15</v>
      </c>
      <c r="F1186" s="216" t="s">
        <v>4962</v>
      </c>
      <c r="G1186" s="216">
        <v>59142993</v>
      </c>
      <c r="H1186" s="216">
        <v>22562155</v>
      </c>
      <c r="I1186" s="216">
        <v>50334674</v>
      </c>
      <c r="K1186" s="216" t="s">
        <v>4963</v>
      </c>
      <c r="L1186" s="216" t="s">
        <v>2934</v>
      </c>
      <c r="M1186" s="216" t="s">
        <v>2935</v>
      </c>
      <c r="N1186" s="216">
        <v>0</v>
      </c>
      <c r="Q1186" s="216" t="s">
        <v>2907</v>
      </c>
    </row>
    <row r="1187" spans="3:17">
      <c r="C1187" s="217" t="s">
        <v>2830</v>
      </c>
      <c r="D1187" s="218">
        <v>45879</v>
      </c>
      <c r="E1187" s="216">
        <v>15</v>
      </c>
      <c r="F1187" s="216" t="s">
        <v>1166</v>
      </c>
      <c r="G1187" s="216">
        <v>58164097</v>
      </c>
      <c r="K1187" s="216" t="s">
        <v>4964</v>
      </c>
      <c r="L1187" s="216" t="s">
        <v>2934</v>
      </c>
      <c r="M1187" s="216" t="s">
        <v>2935</v>
      </c>
      <c r="N1187" s="216">
        <v>0</v>
      </c>
      <c r="Q1187" s="216" t="s">
        <v>2830</v>
      </c>
    </row>
    <row r="1188" spans="3:17">
      <c r="C1188" s="217" t="s">
        <v>2869</v>
      </c>
      <c r="D1188" s="218">
        <v>45879</v>
      </c>
      <c r="E1188" s="216">
        <v>15</v>
      </c>
      <c r="F1188" s="216" t="s">
        <v>1206</v>
      </c>
      <c r="G1188" s="216">
        <v>41123460</v>
      </c>
      <c r="K1188" s="216" t="s">
        <v>4965</v>
      </c>
      <c r="L1188" s="216" t="s">
        <v>2934</v>
      </c>
      <c r="M1188" s="216" t="s">
        <v>2935</v>
      </c>
      <c r="N1188" s="216">
        <v>0</v>
      </c>
      <c r="Q1188" s="216" t="s">
        <v>2869</v>
      </c>
    </row>
    <row r="1189" spans="3:17">
      <c r="C1189" s="217" t="s">
        <v>2743</v>
      </c>
      <c r="D1189" s="218"/>
      <c r="F1189" s="216" t="s">
        <v>1079</v>
      </c>
      <c r="G1189" s="216">
        <v>53192727</v>
      </c>
      <c r="L1189" s="216" t="s">
        <v>2934</v>
      </c>
      <c r="M1189" s="216" t="s">
        <v>2935</v>
      </c>
      <c r="N1189" s="216">
        <v>0</v>
      </c>
      <c r="Q1189" s="216" t="s">
        <v>2743</v>
      </c>
    </row>
    <row r="1190" spans="3:17">
      <c r="C1190" s="217" t="s">
        <v>2763</v>
      </c>
      <c r="D1190" s="218">
        <v>45879</v>
      </c>
      <c r="E1190" s="216">
        <v>15</v>
      </c>
      <c r="F1190" s="216" t="s">
        <v>1099</v>
      </c>
      <c r="G1190" s="216">
        <v>54794340</v>
      </c>
      <c r="K1190" s="216" t="s">
        <v>4966</v>
      </c>
      <c r="L1190" s="216" t="s">
        <v>2934</v>
      </c>
      <c r="M1190" s="216" t="s">
        <v>2935</v>
      </c>
      <c r="N1190" s="216">
        <v>0</v>
      </c>
      <c r="Q1190" s="216" t="s">
        <v>2763</v>
      </c>
    </row>
    <row r="1191" spans="3:17">
      <c r="C1191" s="217" t="s">
        <v>2755</v>
      </c>
      <c r="D1191" s="218">
        <v>45879</v>
      </c>
      <c r="E1191" s="216">
        <v>15</v>
      </c>
      <c r="F1191" s="216" t="s">
        <v>1091</v>
      </c>
      <c r="G1191" s="216">
        <v>58139219</v>
      </c>
      <c r="H1191" s="216">
        <v>20139219</v>
      </c>
      <c r="I1191" s="216">
        <v>47413422</v>
      </c>
      <c r="K1191" s="216" t="s">
        <v>4967</v>
      </c>
      <c r="L1191" s="216" t="s">
        <v>2934</v>
      </c>
      <c r="M1191" s="216" t="s">
        <v>2935</v>
      </c>
      <c r="N1191" s="216">
        <v>0</v>
      </c>
      <c r="Q1191" s="216" t="s">
        <v>2755</v>
      </c>
    </row>
    <row r="1192" spans="3:17">
      <c r="C1192" s="217" t="s">
        <v>2771</v>
      </c>
      <c r="D1192" s="218">
        <v>45863</v>
      </c>
      <c r="E1192" s="216">
        <v>30</v>
      </c>
      <c r="F1192" s="216" t="s">
        <v>1107</v>
      </c>
      <c r="G1192" s="216">
        <v>41060406</v>
      </c>
      <c r="H1192" s="216">
        <v>30323916</v>
      </c>
      <c r="K1192" s="216" t="s">
        <v>4968</v>
      </c>
      <c r="L1192" s="216" t="s">
        <v>2934</v>
      </c>
      <c r="M1192" s="216" t="s">
        <v>2935</v>
      </c>
      <c r="N1192" s="216">
        <v>0</v>
      </c>
      <c r="Q1192" s="216" t="s">
        <v>2771</v>
      </c>
    </row>
    <row r="1193" spans="3:17">
      <c r="C1193" s="217" t="s">
        <v>4969</v>
      </c>
      <c r="D1193" s="218">
        <v>45863</v>
      </c>
      <c r="E1193" s="216">
        <v>30</v>
      </c>
      <c r="F1193" s="216" t="s">
        <v>470</v>
      </c>
      <c r="G1193" s="216">
        <v>59223166</v>
      </c>
      <c r="L1193" s="216" t="s">
        <v>2934</v>
      </c>
      <c r="M1193" s="216" t="s">
        <v>2935</v>
      </c>
      <c r="N1193" s="216">
        <v>0</v>
      </c>
      <c r="Q1193" s="216" t="s">
        <v>4969</v>
      </c>
    </row>
    <row r="1194" spans="3:17">
      <c r="C1194" s="217" t="s">
        <v>2904</v>
      </c>
      <c r="D1194" s="218">
        <v>45879</v>
      </c>
      <c r="E1194" s="216">
        <v>15</v>
      </c>
      <c r="F1194" s="216" t="s">
        <v>1241</v>
      </c>
      <c r="G1194" s="216">
        <v>41649972</v>
      </c>
      <c r="H1194" s="216">
        <v>23932466</v>
      </c>
      <c r="K1194" s="216" t="s">
        <v>4970</v>
      </c>
      <c r="L1194" s="216" t="s">
        <v>2934</v>
      </c>
      <c r="M1194" s="216" t="s">
        <v>2935</v>
      </c>
      <c r="N1194" s="216">
        <v>0</v>
      </c>
      <c r="Q1194" s="216" t="s">
        <v>2904</v>
      </c>
    </row>
    <row r="1195" spans="3:17">
      <c r="C1195" s="217" t="s">
        <v>2912</v>
      </c>
      <c r="D1195" s="218">
        <v>45879</v>
      </c>
      <c r="E1195" s="216">
        <v>15</v>
      </c>
      <c r="F1195" s="216" t="s">
        <v>1249</v>
      </c>
      <c r="G1195" s="216">
        <v>37740597</v>
      </c>
      <c r="K1195" s="216" t="s">
        <v>4971</v>
      </c>
      <c r="L1195" s="216" t="s">
        <v>2934</v>
      </c>
      <c r="M1195" s="216" t="s">
        <v>2935</v>
      </c>
      <c r="N1195" s="216">
        <v>0</v>
      </c>
      <c r="Q1195" s="216" t="s">
        <v>2912</v>
      </c>
    </row>
    <row r="1196" spans="3:17">
      <c r="C1196" s="217" t="s">
        <v>2701</v>
      </c>
      <c r="D1196" s="218">
        <v>45863</v>
      </c>
      <c r="E1196" s="216">
        <v>30</v>
      </c>
      <c r="F1196" s="216" t="s">
        <v>1036</v>
      </c>
      <c r="G1196" s="216">
        <v>48403244</v>
      </c>
      <c r="K1196" s="216" t="s">
        <v>4972</v>
      </c>
      <c r="L1196" s="216" t="s">
        <v>2934</v>
      </c>
      <c r="M1196" s="216" t="s">
        <v>2935</v>
      </c>
      <c r="N1196" s="216">
        <v>0</v>
      </c>
      <c r="Q1196" s="216" t="s">
        <v>2701</v>
      </c>
    </row>
    <row r="1197" spans="3:17">
      <c r="C1197" s="217" t="s">
        <v>2911</v>
      </c>
      <c r="D1197" s="218">
        <v>45853</v>
      </c>
      <c r="E1197" s="216">
        <v>30</v>
      </c>
      <c r="F1197" s="216" t="s">
        <v>1248</v>
      </c>
      <c r="G1197" s="216">
        <v>59677984</v>
      </c>
      <c r="H1197" s="216">
        <v>59675805</v>
      </c>
      <c r="K1197" s="216" t="s">
        <v>4973</v>
      </c>
      <c r="L1197" s="216" t="s">
        <v>2934</v>
      </c>
      <c r="M1197" s="216" t="s">
        <v>2937</v>
      </c>
      <c r="N1197" s="216">
        <v>1</v>
      </c>
      <c r="Q1197" s="216" t="s">
        <v>2911</v>
      </c>
    </row>
    <row r="1198" spans="3:17">
      <c r="C1198" s="217" t="s">
        <v>2705</v>
      </c>
      <c r="D1198" s="218">
        <v>45856</v>
      </c>
      <c r="E1198" s="216">
        <v>30</v>
      </c>
      <c r="F1198" s="216" t="s">
        <v>1040</v>
      </c>
      <c r="G1198" s="216">
        <v>47386953</v>
      </c>
      <c r="H1198" s="216">
        <v>59331756</v>
      </c>
      <c r="I1198" s="216">
        <v>59331756</v>
      </c>
      <c r="K1198" s="216" t="s">
        <v>4974</v>
      </c>
      <c r="L1198" s="216" t="s">
        <v>2934</v>
      </c>
      <c r="M1198" s="216" t="s">
        <v>2937</v>
      </c>
      <c r="N1198" s="216">
        <v>1</v>
      </c>
      <c r="Q1198" s="216" t="s">
        <v>2705</v>
      </c>
    </row>
    <row r="1199" spans="3:17">
      <c r="C1199" s="217" t="s">
        <v>2828</v>
      </c>
      <c r="D1199" s="218">
        <v>45863</v>
      </c>
      <c r="E1199" s="216">
        <v>30</v>
      </c>
      <c r="F1199" s="216" t="s">
        <v>1164</v>
      </c>
      <c r="G1199" s="216">
        <v>45344485</v>
      </c>
      <c r="K1199" s="216" t="s">
        <v>4975</v>
      </c>
      <c r="L1199" s="216" t="s">
        <v>2934</v>
      </c>
      <c r="M1199" s="216" t="s">
        <v>2935</v>
      </c>
      <c r="N1199" s="216">
        <v>0</v>
      </c>
      <c r="Q1199" s="216" t="s">
        <v>2828</v>
      </c>
    </row>
    <row r="1200" spans="3:17">
      <c r="C1200" s="217" t="s">
        <v>2761</v>
      </c>
      <c r="D1200" s="218">
        <v>45863</v>
      </c>
      <c r="E1200" s="216">
        <v>30</v>
      </c>
      <c r="F1200" s="216" t="s">
        <v>1097</v>
      </c>
      <c r="G1200" s="216">
        <v>45108750</v>
      </c>
      <c r="H1200" s="216">
        <v>51394572</v>
      </c>
      <c r="K1200" s="216" t="s">
        <v>4976</v>
      </c>
      <c r="L1200" s="216" t="s">
        <v>2934</v>
      </c>
      <c r="M1200" s="216" t="s">
        <v>2935</v>
      </c>
      <c r="N1200" s="216">
        <v>0</v>
      </c>
      <c r="Q1200" s="216" t="s">
        <v>2761</v>
      </c>
    </row>
    <row r="1201" spans="3:17">
      <c r="C1201" s="217" t="s">
        <v>4977</v>
      </c>
      <c r="D1201" s="218">
        <v>45863</v>
      </c>
      <c r="E1201" s="216">
        <v>30</v>
      </c>
      <c r="F1201" s="216" t="s">
        <v>4978</v>
      </c>
      <c r="G1201" s="216">
        <v>42967999</v>
      </c>
      <c r="K1201" s="216" t="s">
        <v>3535</v>
      </c>
      <c r="L1201" s="216" t="s">
        <v>2934</v>
      </c>
      <c r="M1201" s="216" t="s">
        <v>2935</v>
      </c>
      <c r="N1201" s="216">
        <v>0</v>
      </c>
      <c r="Q1201" s="216" t="s">
        <v>4977</v>
      </c>
    </row>
    <row r="1202" spans="3:17">
      <c r="C1202" s="217" t="s">
        <v>2719</v>
      </c>
      <c r="D1202" s="218">
        <v>45863</v>
      </c>
      <c r="E1202" s="216">
        <v>30</v>
      </c>
      <c r="F1202" s="216" t="s">
        <v>1055</v>
      </c>
      <c r="G1202" s="216">
        <v>48919894</v>
      </c>
      <c r="K1202" s="216" t="s">
        <v>4979</v>
      </c>
      <c r="L1202" s="216" t="s">
        <v>2934</v>
      </c>
      <c r="M1202" s="216" t="s">
        <v>2935</v>
      </c>
      <c r="N1202" s="216">
        <v>0</v>
      </c>
      <c r="Q1202" s="216" t="s">
        <v>2719</v>
      </c>
    </row>
    <row r="1203" spans="3:17">
      <c r="C1203" s="217" t="s">
        <v>2741</v>
      </c>
      <c r="D1203" s="218">
        <v>45863</v>
      </c>
      <c r="E1203" s="216">
        <v>30</v>
      </c>
      <c r="F1203" s="216" t="s">
        <v>1077</v>
      </c>
      <c r="G1203" s="216">
        <v>30583614</v>
      </c>
      <c r="K1203" s="216" t="s">
        <v>4980</v>
      </c>
      <c r="L1203" s="216" t="s">
        <v>2934</v>
      </c>
      <c r="M1203" s="216" t="s">
        <v>2935</v>
      </c>
      <c r="N1203" s="216">
        <v>0</v>
      </c>
      <c r="Q1203" s="216" t="s">
        <v>2741</v>
      </c>
    </row>
    <row r="1204" spans="3:17">
      <c r="C1204" s="217" t="s">
        <v>2858</v>
      </c>
      <c r="D1204" s="218">
        <v>45863</v>
      </c>
      <c r="E1204" s="216">
        <v>30</v>
      </c>
      <c r="F1204" s="216" t="s">
        <v>1195</v>
      </c>
      <c r="G1204" s="216">
        <v>37442726</v>
      </c>
      <c r="K1204" s="216" t="s">
        <v>4981</v>
      </c>
      <c r="L1204" s="216" t="s">
        <v>2934</v>
      </c>
      <c r="M1204" s="216" t="s">
        <v>2935</v>
      </c>
      <c r="N1204" s="216">
        <v>0</v>
      </c>
      <c r="Q1204" s="216" t="s">
        <v>2858</v>
      </c>
    </row>
    <row r="1205" spans="3:17">
      <c r="C1205" s="217" t="s">
        <v>2844</v>
      </c>
      <c r="D1205" s="218">
        <v>45863</v>
      </c>
      <c r="E1205" s="216">
        <v>30</v>
      </c>
      <c r="F1205" s="216" t="s">
        <v>1181</v>
      </c>
      <c r="G1205" s="216">
        <v>31939831</v>
      </c>
      <c r="K1205" s="216" t="s">
        <v>4982</v>
      </c>
      <c r="L1205" s="216" t="s">
        <v>2934</v>
      </c>
      <c r="M1205" s="216" t="s">
        <v>2935</v>
      </c>
      <c r="N1205" s="216">
        <v>0</v>
      </c>
      <c r="Q1205" s="216" t="s">
        <v>2844</v>
      </c>
    </row>
    <row r="1206" spans="3:17">
      <c r="C1206" s="217" t="s">
        <v>2888</v>
      </c>
      <c r="D1206" s="218">
        <v>45894</v>
      </c>
      <c r="E1206" s="216">
        <v>30</v>
      </c>
      <c r="F1206" s="216" t="s">
        <v>1225</v>
      </c>
      <c r="G1206" s="216">
        <v>42122418</v>
      </c>
      <c r="H1206" s="216">
        <v>50196097</v>
      </c>
      <c r="K1206" s="216" t="s">
        <v>4983</v>
      </c>
      <c r="L1206" s="216" t="s">
        <v>2934</v>
      </c>
      <c r="M1206" s="216" t="s">
        <v>2935</v>
      </c>
      <c r="N1206" s="216">
        <v>0</v>
      </c>
      <c r="Q1206" s="216" t="s">
        <v>2888</v>
      </c>
    </row>
    <row r="1207" spans="3:17">
      <c r="C1207" s="217" t="s">
        <v>4984</v>
      </c>
      <c r="D1207" s="218">
        <v>45833</v>
      </c>
      <c r="E1207" s="216">
        <v>30</v>
      </c>
      <c r="F1207" s="216" t="s">
        <v>1131</v>
      </c>
      <c r="G1207" s="216">
        <v>53279826</v>
      </c>
      <c r="H1207" s="216">
        <v>53279826</v>
      </c>
      <c r="K1207" s="216" t="s">
        <v>4985</v>
      </c>
      <c r="L1207" s="216" t="s">
        <v>2934</v>
      </c>
      <c r="M1207" s="216" t="s">
        <v>2935</v>
      </c>
      <c r="N1207" s="216">
        <v>0</v>
      </c>
      <c r="Q1207" s="216" t="s">
        <v>4984</v>
      </c>
    </row>
    <row r="1208" spans="3:17">
      <c r="C1208" s="217" t="s">
        <v>4986</v>
      </c>
      <c r="D1208" s="218">
        <v>45863</v>
      </c>
      <c r="E1208" s="216">
        <v>30</v>
      </c>
      <c r="F1208" s="216" t="s">
        <v>228</v>
      </c>
      <c r="G1208" s="216">
        <v>58430969</v>
      </c>
      <c r="H1208" s="216">
        <v>66310602</v>
      </c>
      <c r="I1208" s="216">
        <v>42646395</v>
      </c>
      <c r="K1208" s="216" t="s">
        <v>3733</v>
      </c>
      <c r="L1208" s="216" t="s">
        <v>2934</v>
      </c>
      <c r="M1208" s="216" t="s">
        <v>2935</v>
      </c>
      <c r="N1208" s="216">
        <v>0</v>
      </c>
      <c r="Q1208" s="216" t="s">
        <v>4986</v>
      </c>
    </row>
    <row r="1209" spans="3:17">
      <c r="C1209" s="217" t="s">
        <v>2694</v>
      </c>
      <c r="D1209" s="218">
        <v>45863</v>
      </c>
      <c r="E1209" s="216">
        <v>30</v>
      </c>
      <c r="F1209" s="216" t="s">
        <v>1029</v>
      </c>
      <c r="G1209" s="216">
        <v>54128606</v>
      </c>
      <c r="H1209" s="216">
        <v>47687165</v>
      </c>
      <c r="K1209" s="216" t="s">
        <v>4987</v>
      </c>
      <c r="L1209" s="216" t="s">
        <v>2934</v>
      </c>
      <c r="M1209" s="216" t="s">
        <v>2935</v>
      </c>
      <c r="N1209" s="216">
        <v>0</v>
      </c>
      <c r="Q1209" s="216" t="s">
        <v>2694</v>
      </c>
    </row>
    <row r="1210" spans="3:17">
      <c r="C1210" s="217" t="s">
        <v>2782</v>
      </c>
      <c r="D1210" s="218">
        <v>45863</v>
      </c>
      <c r="E1210" s="216">
        <v>30</v>
      </c>
      <c r="F1210" s="216" t="s">
        <v>1118</v>
      </c>
      <c r="G1210" s="216">
        <v>52507052</v>
      </c>
      <c r="K1210" s="216" t="s">
        <v>4988</v>
      </c>
      <c r="L1210" s="216" t="s">
        <v>2934</v>
      </c>
      <c r="M1210" s="216" t="s">
        <v>2935</v>
      </c>
      <c r="N1210" s="216">
        <v>0</v>
      </c>
      <c r="Q1210" s="216" t="s">
        <v>2782</v>
      </c>
    </row>
    <row r="1211" spans="3:17">
      <c r="C1211" s="217" t="s">
        <v>2847</v>
      </c>
      <c r="D1211" s="218">
        <v>45863</v>
      </c>
      <c r="E1211" s="216">
        <v>30</v>
      </c>
      <c r="F1211" s="216" t="s">
        <v>1184</v>
      </c>
      <c r="G1211" s="216">
        <v>42258681</v>
      </c>
      <c r="K1211" s="216" t="s">
        <v>4989</v>
      </c>
      <c r="L1211" s="216" t="s">
        <v>2934</v>
      </c>
      <c r="M1211" s="216" t="s">
        <v>2935</v>
      </c>
      <c r="N1211" s="216">
        <v>0</v>
      </c>
      <c r="Q1211" s="216" t="s">
        <v>2847</v>
      </c>
    </row>
    <row r="1212" spans="3:17">
      <c r="C1212" s="217" t="s">
        <v>4990</v>
      </c>
      <c r="D1212" s="218">
        <v>45894</v>
      </c>
      <c r="E1212" s="216">
        <v>30</v>
      </c>
      <c r="F1212" s="216" t="s">
        <v>4991</v>
      </c>
      <c r="G1212" s="216">
        <v>59225408</v>
      </c>
      <c r="H1212" s="216">
        <v>66723278</v>
      </c>
      <c r="K1212" s="216" t="s">
        <v>4992</v>
      </c>
      <c r="L1212" s="216" t="s">
        <v>2934</v>
      </c>
      <c r="M1212" s="216" t="s">
        <v>2935</v>
      </c>
      <c r="N1212" s="216">
        <v>0</v>
      </c>
      <c r="Q1212" s="216" t="s">
        <v>4990</v>
      </c>
    </row>
    <row r="1213" spans="3:17">
      <c r="C1213" s="217" t="s">
        <v>2808</v>
      </c>
      <c r="D1213" s="218">
        <v>45863</v>
      </c>
      <c r="E1213" s="216">
        <v>30</v>
      </c>
      <c r="F1213" s="216" t="s">
        <v>1144</v>
      </c>
      <c r="G1213" s="216">
        <v>42640701</v>
      </c>
      <c r="K1213" s="216" t="s">
        <v>4993</v>
      </c>
      <c r="L1213" s="216" t="s">
        <v>2934</v>
      </c>
      <c r="M1213" s="216" t="s">
        <v>2935</v>
      </c>
      <c r="N1213" s="216">
        <v>0</v>
      </c>
      <c r="Q1213" s="216" t="s">
        <v>2808</v>
      </c>
    </row>
    <row r="1214" spans="3:17">
      <c r="C1214" s="217" t="s">
        <v>2895</v>
      </c>
      <c r="D1214" s="218">
        <v>45863</v>
      </c>
      <c r="E1214" s="216">
        <v>30</v>
      </c>
      <c r="F1214" s="216" t="s">
        <v>1232</v>
      </c>
      <c r="G1214" s="216">
        <v>41503667</v>
      </c>
      <c r="K1214" s="216" t="s">
        <v>4994</v>
      </c>
      <c r="L1214" s="216" t="s">
        <v>2934</v>
      </c>
      <c r="M1214" s="216" t="s">
        <v>2935</v>
      </c>
      <c r="N1214" s="216">
        <v>0</v>
      </c>
      <c r="Q1214" s="216" t="s">
        <v>2895</v>
      </c>
    </row>
    <row r="1215" spans="3:17">
      <c r="C1215" s="217" t="s">
        <v>2730</v>
      </c>
      <c r="D1215" s="218">
        <v>45853</v>
      </c>
      <c r="E1215" s="216">
        <v>30</v>
      </c>
      <c r="F1215" s="216" t="s">
        <v>1066</v>
      </c>
      <c r="G1215" s="216">
        <v>49388958</v>
      </c>
      <c r="L1215" s="216" t="s">
        <v>2934</v>
      </c>
      <c r="M1215" s="216" t="s">
        <v>2937</v>
      </c>
      <c r="N1215" s="216">
        <v>1</v>
      </c>
      <c r="Q1215" s="216" t="s">
        <v>2730</v>
      </c>
    </row>
    <row r="1216" spans="3:17">
      <c r="C1216" s="217" t="s">
        <v>2829</v>
      </c>
      <c r="D1216" s="218">
        <v>45863</v>
      </c>
      <c r="E1216" s="216">
        <v>30</v>
      </c>
      <c r="F1216" s="216" t="s">
        <v>1165</v>
      </c>
      <c r="G1216" s="216">
        <v>36102392</v>
      </c>
      <c r="K1216" s="216" t="s">
        <v>4995</v>
      </c>
      <c r="L1216" s="216" t="s">
        <v>2934</v>
      </c>
      <c r="M1216" s="216" t="s">
        <v>2935</v>
      </c>
      <c r="N1216" s="216">
        <v>0</v>
      </c>
      <c r="Q1216" s="216" t="s">
        <v>2829</v>
      </c>
    </row>
    <row r="1217" spans="3:17">
      <c r="C1217" s="217" t="s">
        <v>2876</v>
      </c>
      <c r="D1217" s="218">
        <v>45863</v>
      </c>
      <c r="E1217" s="216">
        <v>30</v>
      </c>
      <c r="F1217" s="216" t="s">
        <v>1213</v>
      </c>
      <c r="G1217" s="216">
        <v>36633147</v>
      </c>
      <c r="K1217" s="216" t="s">
        <v>4996</v>
      </c>
      <c r="L1217" s="216" t="s">
        <v>2934</v>
      </c>
      <c r="M1217" s="216" t="s">
        <v>2935</v>
      </c>
      <c r="N1217" s="216">
        <v>0</v>
      </c>
      <c r="Q1217" s="216" t="s">
        <v>2876</v>
      </c>
    </row>
    <row r="1218" spans="3:17">
      <c r="C1218" s="217" t="s">
        <v>2889</v>
      </c>
      <c r="D1218" s="218">
        <v>45853</v>
      </c>
      <c r="E1218" s="216">
        <v>30</v>
      </c>
      <c r="F1218" s="216" t="s">
        <v>1226</v>
      </c>
      <c r="G1218" s="216">
        <v>41869289</v>
      </c>
      <c r="K1218" s="216" t="s">
        <v>4997</v>
      </c>
      <c r="L1218" s="216" t="s">
        <v>2934</v>
      </c>
      <c r="M1218" s="216" t="s">
        <v>2937</v>
      </c>
      <c r="N1218" s="216">
        <v>1</v>
      </c>
      <c r="Q1218" s="216" t="s">
        <v>2889</v>
      </c>
    </row>
    <row r="1219" spans="3:17">
      <c r="C1219" s="217" t="s">
        <v>2712</v>
      </c>
      <c r="D1219" s="218">
        <v>45863</v>
      </c>
      <c r="E1219" s="216">
        <v>30</v>
      </c>
      <c r="F1219" s="216" t="s">
        <v>1048</v>
      </c>
      <c r="G1219" s="216">
        <v>59301334</v>
      </c>
      <c r="K1219" s="216" t="s">
        <v>4998</v>
      </c>
      <c r="L1219" s="216" t="s">
        <v>2934</v>
      </c>
      <c r="M1219" s="216" t="s">
        <v>2935</v>
      </c>
      <c r="N1219" s="216">
        <v>0</v>
      </c>
      <c r="Q1219" s="216" t="s">
        <v>2712</v>
      </c>
    </row>
    <row r="1220" spans="3:17">
      <c r="C1220" s="217" t="s">
        <v>2786</v>
      </c>
      <c r="D1220" s="218">
        <v>45863</v>
      </c>
      <c r="E1220" s="216">
        <v>30</v>
      </c>
      <c r="F1220" s="216" t="s">
        <v>1122</v>
      </c>
      <c r="G1220" s="216">
        <v>54096752</v>
      </c>
      <c r="H1220" s="216">
        <v>22340828</v>
      </c>
      <c r="I1220" s="216">
        <v>41680183</v>
      </c>
      <c r="K1220" s="216" t="s">
        <v>4999</v>
      </c>
      <c r="L1220" s="216" t="s">
        <v>2934</v>
      </c>
      <c r="M1220" s="216" t="s">
        <v>2935</v>
      </c>
      <c r="N1220" s="216">
        <v>0</v>
      </c>
      <c r="Q1220" s="216" t="s">
        <v>2786</v>
      </c>
    </row>
    <row r="1221" spans="3:17">
      <c r="C1221" s="217" t="s">
        <v>2817</v>
      </c>
      <c r="D1221" s="218">
        <v>45846</v>
      </c>
      <c r="E1221" s="216">
        <v>30</v>
      </c>
      <c r="F1221" s="216" t="s">
        <v>1153</v>
      </c>
      <c r="G1221" s="216">
        <v>42653961</v>
      </c>
      <c r="H1221" s="216">
        <v>41688287</v>
      </c>
      <c r="K1221" s="216" t="s">
        <v>5000</v>
      </c>
      <c r="L1221" s="216" t="s">
        <v>2934</v>
      </c>
      <c r="M1221" s="216" t="s">
        <v>2935</v>
      </c>
      <c r="N1221" s="216">
        <v>0</v>
      </c>
      <c r="Q1221" s="216" t="s">
        <v>2817</v>
      </c>
    </row>
    <row r="1222" spans="3:17">
      <c r="C1222" s="217" t="s">
        <v>2769</v>
      </c>
      <c r="D1222" s="218">
        <v>45853</v>
      </c>
      <c r="E1222" s="216">
        <v>30</v>
      </c>
      <c r="F1222" s="216" t="s">
        <v>1105</v>
      </c>
      <c r="G1222" s="216">
        <v>54827532</v>
      </c>
      <c r="H1222" s="216">
        <v>35655588</v>
      </c>
      <c r="K1222" s="216" t="s">
        <v>5001</v>
      </c>
      <c r="L1222" s="216" t="s">
        <v>2934</v>
      </c>
      <c r="M1222" s="216" t="s">
        <v>2937</v>
      </c>
      <c r="N1222" s="216">
        <v>1</v>
      </c>
      <c r="Q1222" s="216" t="s">
        <v>2769</v>
      </c>
    </row>
    <row r="1223" spans="3:17">
      <c r="C1223" s="217" t="s">
        <v>2744</v>
      </c>
      <c r="D1223" s="218">
        <v>45863</v>
      </c>
      <c r="E1223" s="216">
        <v>30</v>
      </c>
      <c r="F1223" s="216" t="s">
        <v>1080</v>
      </c>
      <c r="G1223" s="216">
        <v>33860834</v>
      </c>
      <c r="K1223" s="216" t="s">
        <v>5002</v>
      </c>
      <c r="L1223" s="216" t="s">
        <v>2934</v>
      </c>
      <c r="M1223" s="216" t="s">
        <v>2935</v>
      </c>
      <c r="N1223" s="216">
        <v>0</v>
      </c>
      <c r="Q1223" s="216" t="s">
        <v>2744</v>
      </c>
    </row>
    <row r="1224" spans="3:17">
      <c r="C1224" s="217" t="s">
        <v>2925</v>
      </c>
      <c r="D1224" s="218">
        <v>45863</v>
      </c>
      <c r="E1224" s="216">
        <v>30</v>
      </c>
      <c r="F1224" s="216" t="s">
        <v>1262</v>
      </c>
      <c r="G1224" s="216">
        <v>59122069</v>
      </c>
      <c r="K1224" s="216" t="s">
        <v>5003</v>
      </c>
      <c r="L1224" s="216" t="s">
        <v>2934</v>
      </c>
      <c r="M1224" s="216" t="s">
        <v>2935</v>
      </c>
      <c r="N1224" s="216">
        <v>0</v>
      </c>
      <c r="Q1224" s="216" t="s">
        <v>2925</v>
      </c>
    </row>
    <row r="1225" spans="3:17">
      <c r="C1225" s="217" t="s">
        <v>2863</v>
      </c>
      <c r="D1225" s="218">
        <v>45863</v>
      </c>
      <c r="E1225" s="216">
        <v>30</v>
      </c>
      <c r="F1225" s="216" t="s">
        <v>1200</v>
      </c>
      <c r="G1225" s="216">
        <v>37231972</v>
      </c>
      <c r="H1225" s="216">
        <v>43250852</v>
      </c>
      <c r="K1225" s="216" t="s">
        <v>5004</v>
      </c>
      <c r="L1225" s="216" t="s">
        <v>2934</v>
      </c>
      <c r="M1225" s="216" t="s">
        <v>2935</v>
      </c>
      <c r="N1225" s="216">
        <v>0</v>
      </c>
      <c r="Q1225" s="216" t="s">
        <v>2863</v>
      </c>
    </row>
    <row r="1226" spans="3:17">
      <c r="C1226" s="217" t="s">
        <v>2807</v>
      </c>
      <c r="D1226" s="218">
        <v>45863</v>
      </c>
      <c r="E1226" s="216">
        <v>30</v>
      </c>
      <c r="F1226" s="216" t="s">
        <v>1143</v>
      </c>
      <c r="G1226" s="216">
        <v>51744790</v>
      </c>
      <c r="K1226" s="216" t="s">
        <v>5005</v>
      </c>
      <c r="L1226" s="216" t="s">
        <v>2934</v>
      </c>
      <c r="M1226" s="216" t="s">
        <v>2935</v>
      </c>
      <c r="N1226" s="216">
        <v>0</v>
      </c>
      <c r="Q1226" s="216" t="s">
        <v>2807</v>
      </c>
    </row>
    <row r="1227" spans="3:17">
      <c r="C1227" s="217" t="s">
        <v>2775</v>
      </c>
      <c r="D1227" s="218">
        <v>45863</v>
      </c>
      <c r="E1227" s="216">
        <v>30</v>
      </c>
      <c r="F1227" s="216" t="s">
        <v>1111</v>
      </c>
      <c r="G1227" s="216">
        <v>30867236</v>
      </c>
      <c r="K1227" s="216" t="s">
        <v>5006</v>
      </c>
      <c r="L1227" s="216" t="s">
        <v>2934</v>
      </c>
      <c r="M1227" s="216" t="s">
        <v>2935</v>
      </c>
      <c r="N1227" s="216">
        <v>0</v>
      </c>
      <c r="Q1227" s="216" t="s">
        <v>2775</v>
      </c>
    </row>
    <row r="1228" spans="3:17">
      <c r="C1228" s="217" t="s">
        <v>2857</v>
      </c>
      <c r="D1228" s="218">
        <v>45863</v>
      </c>
      <c r="E1228" s="216">
        <v>30</v>
      </c>
      <c r="F1228" s="216" t="s">
        <v>1194</v>
      </c>
      <c r="G1228" s="216">
        <v>55568940</v>
      </c>
      <c r="H1228" s="216">
        <v>52088856</v>
      </c>
      <c r="K1228" s="216" t="s">
        <v>5007</v>
      </c>
      <c r="L1228" s="216" t="s">
        <v>2934</v>
      </c>
      <c r="M1228" s="216" t="s">
        <v>2935</v>
      </c>
      <c r="N1228" s="216">
        <v>0</v>
      </c>
      <c r="Q1228" s="216" t="s">
        <v>2857</v>
      </c>
    </row>
    <row r="1229" spans="3:17">
      <c r="C1229" s="217" t="s">
        <v>2929</v>
      </c>
      <c r="D1229" s="218">
        <v>45879</v>
      </c>
      <c r="E1229" s="216">
        <v>15</v>
      </c>
      <c r="F1229" s="216" t="s">
        <v>1266</v>
      </c>
      <c r="G1229" s="216">
        <v>30704012</v>
      </c>
      <c r="K1229" s="216" t="s">
        <v>5008</v>
      </c>
      <c r="L1229" s="216" t="s">
        <v>2934</v>
      </c>
      <c r="M1229" s="216" t="s">
        <v>2935</v>
      </c>
      <c r="N1229" s="216">
        <v>0</v>
      </c>
      <c r="Q1229" s="216" t="s">
        <v>2929</v>
      </c>
    </row>
    <row r="1230" spans="3:17">
      <c r="C1230" s="217" t="s">
        <v>2700</v>
      </c>
      <c r="D1230" s="218">
        <v>45879</v>
      </c>
      <c r="E1230" s="216">
        <v>15</v>
      </c>
      <c r="F1230" s="216" t="s">
        <v>1035</v>
      </c>
      <c r="G1230" s="216">
        <v>44773335</v>
      </c>
      <c r="K1230" s="216" t="s">
        <v>5009</v>
      </c>
      <c r="L1230" s="216" t="s">
        <v>2934</v>
      </c>
      <c r="M1230" s="216" t="s">
        <v>2935</v>
      </c>
      <c r="N1230" s="216">
        <v>0</v>
      </c>
      <c r="Q1230" s="216" t="s">
        <v>2700</v>
      </c>
    </row>
    <row r="1231" spans="3:17">
      <c r="C1231" s="217" t="s">
        <v>2754</v>
      </c>
      <c r="D1231" s="218">
        <v>45879</v>
      </c>
      <c r="E1231" s="216">
        <v>15</v>
      </c>
      <c r="F1231" s="216" t="s">
        <v>1090</v>
      </c>
      <c r="G1231" s="216">
        <v>30983465</v>
      </c>
      <c r="K1231" s="216" t="s">
        <v>5010</v>
      </c>
      <c r="L1231" s="216" t="s">
        <v>2934</v>
      </c>
      <c r="M1231" s="216" t="s">
        <v>2935</v>
      </c>
      <c r="N1231" s="216">
        <v>0</v>
      </c>
      <c r="Q1231" s="216" t="s">
        <v>2754</v>
      </c>
    </row>
    <row r="1232" spans="3:17">
      <c r="C1232" s="217" t="s">
        <v>2773</v>
      </c>
      <c r="D1232" s="218">
        <v>45879</v>
      </c>
      <c r="E1232" s="216">
        <v>15</v>
      </c>
      <c r="F1232" s="216" t="s">
        <v>1109</v>
      </c>
      <c r="G1232" s="216">
        <v>35772802</v>
      </c>
      <c r="K1232" s="216" t="s">
        <v>5011</v>
      </c>
      <c r="L1232" s="216" t="s">
        <v>2934</v>
      </c>
      <c r="M1232" s="216" t="s">
        <v>2935</v>
      </c>
      <c r="N1232" s="216">
        <v>0</v>
      </c>
      <c r="Q1232" s="216" t="s">
        <v>2773</v>
      </c>
    </row>
    <row r="1233" spans="3:17">
      <c r="C1233" s="217" t="s">
        <v>5012</v>
      </c>
      <c r="D1233" s="218">
        <v>45879</v>
      </c>
      <c r="E1233" s="216">
        <v>15</v>
      </c>
      <c r="F1233" s="216" t="s">
        <v>307</v>
      </c>
      <c r="G1233" s="216">
        <v>57462256</v>
      </c>
      <c r="K1233" s="216" t="s">
        <v>3662</v>
      </c>
      <c r="L1233" s="216" t="s">
        <v>2934</v>
      </c>
      <c r="M1233" s="216" t="s">
        <v>2935</v>
      </c>
      <c r="N1233" s="216">
        <v>0</v>
      </c>
      <c r="Q1233" s="216" t="s">
        <v>5012</v>
      </c>
    </row>
    <row r="1234" spans="3:17">
      <c r="C1234" s="217" t="s">
        <v>2873</v>
      </c>
      <c r="D1234" s="218">
        <v>45879</v>
      </c>
      <c r="E1234" s="216">
        <v>15</v>
      </c>
      <c r="F1234" s="216" t="s">
        <v>1210</v>
      </c>
      <c r="G1234" s="216">
        <v>58076922</v>
      </c>
      <c r="K1234" s="216" t="s">
        <v>5013</v>
      </c>
      <c r="L1234" s="216" t="s">
        <v>2934</v>
      </c>
      <c r="M1234" s="216" t="s">
        <v>2935</v>
      </c>
      <c r="N1234" s="216">
        <v>0</v>
      </c>
      <c r="Q1234" s="216" t="s">
        <v>2873</v>
      </c>
    </row>
    <row r="1235" spans="3:17">
      <c r="C1235" s="217" t="s">
        <v>2819</v>
      </c>
      <c r="D1235" s="218">
        <v>45856</v>
      </c>
      <c r="E1235" s="216">
        <v>15</v>
      </c>
      <c r="F1235" s="216" t="s">
        <v>1155</v>
      </c>
      <c r="G1235" s="216">
        <v>30147193</v>
      </c>
      <c r="K1235" s="216" t="s">
        <v>5014</v>
      </c>
      <c r="L1235" s="216" t="s">
        <v>2934</v>
      </c>
      <c r="M1235" s="216" t="s">
        <v>2937</v>
      </c>
      <c r="N1235" s="216">
        <v>1</v>
      </c>
      <c r="Q1235" s="216" t="s">
        <v>2819</v>
      </c>
    </row>
    <row r="1236" spans="3:17">
      <c r="C1236" s="217" t="s">
        <v>2764</v>
      </c>
      <c r="D1236" s="218">
        <v>45863</v>
      </c>
      <c r="E1236" s="216">
        <v>30</v>
      </c>
      <c r="F1236" s="216" t="s">
        <v>1100</v>
      </c>
      <c r="G1236" s="216">
        <v>31719003</v>
      </c>
      <c r="K1236" s="216" t="s">
        <v>5015</v>
      </c>
      <c r="L1236" s="216" t="s">
        <v>2934</v>
      </c>
      <c r="M1236" s="216" t="s">
        <v>5016</v>
      </c>
      <c r="N1236" s="216">
        <v>0</v>
      </c>
      <c r="Q1236" s="216" t="s">
        <v>2764</v>
      </c>
    </row>
    <row r="1237" spans="3:17">
      <c r="C1237" s="217" t="s">
        <v>2708</v>
      </c>
      <c r="D1237" s="218">
        <v>45863</v>
      </c>
      <c r="E1237" s="216">
        <v>30</v>
      </c>
      <c r="F1237" s="216" t="s">
        <v>1043</v>
      </c>
      <c r="G1237" s="216">
        <v>41070022</v>
      </c>
      <c r="K1237" s="216" t="s">
        <v>5017</v>
      </c>
      <c r="L1237" s="216" t="s">
        <v>2934</v>
      </c>
      <c r="M1237" s="216" t="s">
        <v>5016</v>
      </c>
      <c r="N1237" s="216">
        <v>0</v>
      </c>
      <c r="Q1237" s="216" t="s">
        <v>2708</v>
      </c>
    </row>
    <row r="1238" spans="3:17">
      <c r="C1238" s="217" t="s">
        <v>2845</v>
      </c>
      <c r="D1238" s="218">
        <v>45863</v>
      </c>
      <c r="E1238" s="216">
        <v>30</v>
      </c>
      <c r="F1238" s="216" t="s">
        <v>1182</v>
      </c>
      <c r="G1238" s="216">
        <v>40554520</v>
      </c>
      <c r="H1238" s="216">
        <v>31365208</v>
      </c>
      <c r="K1238" s="216" t="s">
        <v>5018</v>
      </c>
      <c r="L1238" s="216" t="s">
        <v>2934</v>
      </c>
      <c r="M1238" s="216" t="s">
        <v>5016</v>
      </c>
      <c r="N1238" s="216">
        <v>0</v>
      </c>
      <c r="Q1238" s="216" t="s">
        <v>2845</v>
      </c>
    </row>
    <row r="1239" spans="3:17">
      <c r="C1239" s="217" t="s">
        <v>2856</v>
      </c>
      <c r="D1239" s="218">
        <v>45863</v>
      </c>
      <c r="E1239" s="216">
        <v>30</v>
      </c>
      <c r="F1239" s="216" t="s">
        <v>1193</v>
      </c>
      <c r="G1239" s="216">
        <v>46856076</v>
      </c>
      <c r="K1239" s="216" t="s">
        <v>5019</v>
      </c>
      <c r="L1239" s="216" t="s">
        <v>2934</v>
      </c>
      <c r="M1239" s="216" t="s">
        <v>5016</v>
      </c>
      <c r="N1239" s="216">
        <v>0</v>
      </c>
      <c r="Q1239" s="216" t="s">
        <v>2856</v>
      </c>
    </row>
    <row r="1240" spans="3:17">
      <c r="C1240" s="217" t="s">
        <v>5020</v>
      </c>
      <c r="D1240" s="218">
        <v>45863</v>
      </c>
      <c r="E1240" s="216">
        <v>30</v>
      </c>
      <c r="F1240" s="216" t="s">
        <v>5021</v>
      </c>
      <c r="G1240" s="216">
        <v>59001500</v>
      </c>
      <c r="H1240" s="216">
        <v>30211926</v>
      </c>
      <c r="K1240" s="216" t="s">
        <v>5022</v>
      </c>
      <c r="L1240" s="216" t="s">
        <v>2934</v>
      </c>
      <c r="M1240" s="216" t="s">
        <v>5016</v>
      </c>
      <c r="N1240" s="216">
        <v>0</v>
      </c>
      <c r="Q1240" s="216" t="s">
        <v>5020</v>
      </c>
    </row>
    <row r="1241" spans="3:17">
      <c r="C1241" s="217" t="s">
        <v>2774</v>
      </c>
      <c r="D1241" s="218">
        <v>45863</v>
      </c>
      <c r="E1241" s="216">
        <v>30</v>
      </c>
      <c r="F1241" s="216" t="s">
        <v>1110</v>
      </c>
      <c r="G1241" s="216">
        <v>55009003</v>
      </c>
      <c r="K1241" s="216" t="s">
        <v>5023</v>
      </c>
      <c r="L1241" s="216" t="s">
        <v>2934</v>
      </c>
      <c r="M1241" s="216" t="s">
        <v>5016</v>
      </c>
      <c r="N1241" s="216">
        <v>0</v>
      </c>
      <c r="Q1241" s="216" t="s">
        <v>2774</v>
      </c>
    </row>
    <row r="1242" spans="3:17">
      <c r="C1242" s="217" t="s">
        <v>2886</v>
      </c>
      <c r="D1242" s="218">
        <v>45863</v>
      </c>
      <c r="E1242" s="216">
        <v>30</v>
      </c>
      <c r="F1242" s="216" t="s">
        <v>5024</v>
      </c>
      <c r="G1242" s="216">
        <v>42104101</v>
      </c>
      <c r="H1242" s="216">
        <v>24741819</v>
      </c>
      <c r="I1242" s="216">
        <v>58804401</v>
      </c>
      <c r="K1242" s="216" t="s">
        <v>5025</v>
      </c>
      <c r="L1242" s="216" t="s">
        <v>2934</v>
      </c>
      <c r="M1242" s="216" t="s">
        <v>5016</v>
      </c>
      <c r="N1242" s="216">
        <v>0</v>
      </c>
      <c r="Q1242" s="216" t="s">
        <v>2886</v>
      </c>
    </row>
    <row r="1243" spans="3:17">
      <c r="C1243" s="217" t="s">
        <v>2875</v>
      </c>
      <c r="D1243" s="218">
        <v>45863</v>
      </c>
      <c r="E1243" s="216">
        <v>30</v>
      </c>
      <c r="F1243" s="216" t="s">
        <v>1212</v>
      </c>
      <c r="G1243" s="216">
        <v>30003761</v>
      </c>
      <c r="K1243" s="216" t="s">
        <v>5026</v>
      </c>
      <c r="L1243" s="216" t="s">
        <v>2934</v>
      </c>
      <c r="M1243" s="216" t="s">
        <v>5016</v>
      </c>
      <c r="N1243" s="216">
        <v>0</v>
      </c>
      <c r="Q1243" s="216" t="s">
        <v>2875</v>
      </c>
    </row>
    <row r="1244" spans="3:17">
      <c r="C1244" s="217" t="s">
        <v>2882</v>
      </c>
      <c r="D1244" s="218">
        <v>45863</v>
      </c>
      <c r="E1244" s="216">
        <v>30</v>
      </c>
      <c r="F1244" s="216" t="s">
        <v>1219</v>
      </c>
      <c r="G1244" s="216">
        <v>55105457</v>
      </c>
      <c r="H1244" s="216">
        <v>55757444</v>
      </c>
      <c r="I1244" s="216">
        <v>77931716</v>
      </c>
      <c r="K1244" s="216" t="s">
        <v>5027</v>
      </c>
      <c r="L1244" s="216" t="s">
        <v>2934</v>
      </c>
      <c r="M1244" s="216" t="s">
        <v>5016</v>
      </c>
      <c r="N1244" s="216">
        <v>0</v>
      </c>
      <c r="Q1244" s="216" t="s">
        <v>2882</v>
      </c>
    </row>
    <row r="1245" spans="3:17">
      <c r="C1245" s="217" t="s">
        <v>2776</v>
      </c>
      <c r="D1245" s="218">
        <v>45863</v>
      </c>
      <c r="E1245" s="216">
        <v>30</v>
      </c>
      <c r="F1245" s="216" t="s">
        <v>1112</v>
      </c>
      <c r="G1245" s="216">
        <v>43384608</v>
      </c>
      <c r="K1245" s="216" t="s">
        <v>5028</v>
      </c>
      <c r="L1245" s="216" t="s">
        <v>2934</v>
      </c>
      <c r="M1245" s="216" t="s">
        <v>5016</v>
      </c>
      <c r="N1245" s="216">
        <v>0</v>
      </c>
      <c r="Q1245" s="216" t="s">
        <v>2776</v>
      </c>
    </row>
    <row r="1246" spans="3:17">
      <c r="C1246" s="217" t="s">
        <v>2926</v>
      </c>
      <c r="D1246" s="218">
        <v>45863</v>
      </c>
      <c r="E1246" s="216">
        <v>30</v>
      </c>
      <c r="F1246" s="216" t="s">
        <v>1263</v>
      </c>
      <c r="G1246" s="216">
        <v>41985929</v>
      </c>
      <c r="H1246" s="216">
        <v>42520238</v>
      </c>
      <c r="K1246" s="216" t="s">
        <v>5029</v>
      </c>
      <c r="L1246" s="216" t="s">
        <v>2934</v>
      </c>
      <c r="M1246" s="216" t="s">
        <v>5016</v>
      </c>
      <c r="N1246" s="216">
        <v>0</v>
      </c>
      <c r="Q1246" s="216" t="s">
        <v>2926</v>
      </c>
    </row>
    <row r="1247" spans="3:17">
      <c r="C1247" s="217" t="s">
        <v>2791</v>
      </c>
      <c r="D1247" s="218">
        <v>45863</v>
      </c>
      <c r="E1247" s="216">
        <v>30</v>
      </c>
      <c r="F1247" s="216" t="s">
        <v>1127</v>
      </c>
      <c r="G1247" s="216">
        <v>43082904</v>
      </c>
      <c r="K1247" s="216" t="s">
        <v>5030</v>
      </c>
      <c r="L1247" s="216" t="s">
        <v>2934</v>
      </c>
      <c r="M1247" s="216" t="s">
        <v>5016</v>
      </c>
      <c r="N1247" s="216">
        <v>0</v>
      </c>
      <c r="Q1247" s="216" t="s">
        <v>2791</v>
      </c>
    </row>
    <row r="1248" spans="3:17">
      <c r="C1248" s="217" t="s">
        <v>2900</v>
      </c>
      <c r="D1248" s="218">
        <v>45863</v>
      </c>
      <c r="E1248" s="216">
        <v>30</v>
      </c>
      <c r="F1248" s="216" t="s">
        <v>1237</v>
      </c>
      <c r="G1248" s="216">
        <v>35805291</v>
      </c>
      <c r="H1248" s="216">
        <v>78882644</v>
      </c>
      <c r="I1248" s="216">
        <v>38125643</v>
      </c>
      <c r="K1248" s="216" t="s">
        <v>5031</v>
      </c>
      <c r="L1248" s="216" t="s">
        <v>2934</v>
      </c>
      <c r="M1248" s="216" t="s">
        <v>5016</v>
      </c>
      <c r="N1248" s="216">
        <v>0</v>
      </c>
      <c r="Q1248" s="216" t="s">
        <v>2900</v>
      </c>
    </row>
    <row r="1249" spans="3:17">
      <c r="C1249" s="217" t="s">
        <v>2908</v>
      </c>
      <c r="D1249" s="218">
        <v>45863</v>
      </c>
      <c r="E1249" s="216">
        <v>30</v>
      </c>
      <c r="F1249" s="216" t="s">
        <v>1245</v>
      </c>
      <c r="G1249" s="216">
        <v>54623567</v>
      </c>
      <c r="H1249" s="216">
        <v>66759856</v>
      </c>
      <c r="I1249" s="216">
        <v>58081973</v>
      </c>
      <c r="K1249" s="216" t="s">
        <v>5032</v>
      </c>
      <c r="L1249" s="216" t="s">
        <v>2934</v>
      </c>
      <c r="M1249" s="216" t="s">
        <v>5016</v>
      </c>
      <c r="N1249" s="216">
        <v>0</v>
      </c>
      <c r="Q1249" s="216" t="s">
        <v>2908</v>
      </c>
    </row>
    <row r="1250" spans="3:17">
      <c r="C1250" s="217" t="s">
        <v>5033</v>
      </c>
      <c r="D1250" s="218">
        <v>45879</v>
      </c>
      <c r="E1250" s="216">
        <v>15</v>
      </c>
      <c r="F1250" s="216" t="s">
        <v>200</v>
      </c>
      <c r="G1250" s="216" t="s">
        <v>5034</v>
      </c>
      <c r="H1250" s="216">
        <v>47314087</v>
      </c>
      <c r="I1250" s="216">
        <v>55224023</v>
      </c>
      <c r="K1250" s="216" t="s">
        <v>5035</v>
      </c>
      <c r="L1250" s="216" t="s">
        <v>2934</v>
      </c>
      <c r="M1250" s="216" t="s">
        <v>5016</v>
      </c>
      <c r="N1250" s="216">
        <v>0</v>
      </c>
      <c r="Q1250" s="216" t="s">
        <v>5033</v>
      </c>
    </row>
    <row r="1251" spans="3:17">
      <c r="C1251" s="217" t="s">
        <v>2815</v>
      </c>
      <c r="D1251" s="218">
        <v>45863</v>
      </c>
      <c r="E1251" s="216">
        <v>30</v>
      </c>
      <c r="F1251" s="216" t="s">
        <v>1151</v>
      </c>
      <c r="G1251" s="216">
        <v>42108379</v>
      </c>
      <c r="K1251" s="216" t="s">
        <v>5036</v>
      </c>
      <c r="L1251" s="216" t="s">
        <v>2934</v>
      </c>
      <c r="M1251" s="216" t="s">
        <v>5016</v>
      </c>
      <c r="N1251" s="216">
        <v>0</v>
      </c>
      <c r="Q1251" s="216" t="s">
        <v>2815</v>
      </c>
    </row>
    <row r="1252" spans="3:17">
      <c r="C1252" s="217" t="s">
        <v>2899</v>
      </c>
      <c r="D1252" s="218">
        <v>45863</v>
      </c>
      <c r="E1252" s="216">
        <v>30</v>
      </c>
      <c r="F1252" s="216" t="s">
        <v>1236</v>
      </c>
      <c r="G1252" s="216">
        <v>41952276</v>
      </c>
      <c r="K1252" s="216" t="s">
        <v>5037</v>
      </c>
      <c r="L1252" s="216" t="s">
        <v>2934</v>
      </c>
      <c r="M1252" s="216" t="s">
        <v>5016</v>
      </c>
      <c r="N1252" s="216">
        <v>0</v>
      </c>
      <c r="Q1252" s="216" t="s">
        <v>2899</v>
      </c>
    </row>
    <row r="1253" spans="3:17">
      <c r="C1253" s="217" t="s">
        <v>5038</v>
      </c>
      <c r="D1253" s="218">
        <v>45879</v>
      </c>
      <c r="E1253" s="216">
        <v>15</v>
      </c>
      <c r="F1253" s="216" t="s">
        <v>5039</v>
      </c>
      <c r="G1253" s="216">
        <v>45775943</v>
      </c>
      <c r="H1253" s="216">
        <v>45775943</v>
      </c>
      <c r="I1253" s="216">
        <v>30362028</v>
      </c>
      <c r="K1253" s="216" t="s">
        <v>5040</v>
      </c>
      <c r="L1253" s="216" t="s">
        <v>2934</v>
      </c>
      <c r="M1253" s="216" t="s">
        <v>5016</v>
      </c>
      <c r="N1253" s="216">
        <v>0</v>
      </c>
      <c r="Q1253" s="216" t="s">
        <v>5038</v>
      </c>
    </row>
    <row r="1254" spans="3:17">
      <c r="C1254" s="217" t="s">
        <v>5041</v>
      </c>
      <c r="D1254" s="218">
        <v>45879</v>
      </c>
      <c r="E1254" s="216">
        <v>15</v>
      </c>
      <c r="F1254" s="216" t="s">
        <v>5042</v>
      </c>
      <c r="G1254" s="216">
        <v>48656402</v>
      </c>
      <c r="K1254" s="216" t="s">
        <v>5043</v>
      </c>
      <c r="L1254" s="216" t="s">
        <v>2934</v>
      </c>
      <c r="M1254" s="216" t="s">
        <v>5016</v>
      </c>
      <c r="N1254" s="216">
        <v>0</v>
      </c>
      <c r="Q1254" s="216" t="s">
        <v>5041</v>
      </c>
    </row>
    <row r="1255" spans="3:17">
      <c r="C1255" s="217" t="s">
        <v>5044</v>
      </c>
      <c r="D1255" s="218">
        <v>45879</v>
      </c>
      <c r="E1255" s="216">
        <v>15</v>
      </c>
      <c r="F1255" s="216" t="s">
        <v>5045</v>
      </c>
      <c r="G1255" s="216">
        <v>54113390</v>
      </c>
      <c r="K1255" s="216" t="s">
        <v>5046</v>
      </c>
      <c r="L1255" s="216" t="s">
        <v>2934</v>
      </c>
      <c r="M1255" s="216" t="s">
        <v>5016</v>
      </c>
      <c r="N1255" s="216">
        <v>0</v>
      </c>
      <c r="Q1255" s="216" t="s">
        <v>5044</v>
      </c>
    </row>
    <row r="1256" spans="3:17">
      <c r="C1256" s="217" t="s">
        <v>5047</v>
      </c>
      <c r="D1256" s="218">
        <v>45879</v>
      </c>
      <c r="E1256" s="216">
        <v>15</v>
      </c>
      <c r="F1256" s="216" t="s">
        <v>5048</v>
      </c>
      <c r="G1256" s="216">
        <v>50002943</v>
      </c>
      <c r="K1256" s="216" t="s">
        <v>5049</v>
      </c>
      <c r="L1256" s="216" t="s">
        <v>2934</v>
      </c>
      <c r="M1256" s="216" t="s">
        <v>5016</v>
      </c>
      <c r="N1256" s="216">
        <v>0</v>
      </c>
      <c r="Q1256" s="216" t="s">
        <v>5047</v>
      </c>
    </row>
    <row r="1257" spans="3:17">
      <c r="C1257" s="217" t="s">
        <v>5050</v>
      </c>
      <c r="D1257" s="218">
        <v>45879</v>
      </c>
      <c r="E1257" s="216">
        <v>15</v>
      </c>
      <c r="F1257" s="216" t="s">
        <v>5051</v>
      </c>
      <c r="G1257" s="216">
        <v>31406793</v>
      </c>
      <c r="K1257" s="216" t="s">
        <v>5052</v>
      </c>
      <c r="L1257" s="216" t="s">
        <v>2934</v>
      </c>
      <c r="M1257" s="216" t="s">
        <v>5016</v>
      </c>
      <c r="N1257" s="216">
        <v>0</v>
      </c>
      <c r="Q1257" s="216" t="s">
        <v>5050</v>
      </c>
    </row>
    <row r="1258" spans="3:17">
      <c r="C1258" s="217" t="s">
        <v>5053</v>
      </c>
      <c r="D1258" s="218">
        <v>45879</v>
      </c>
      <c r="E1258" s="216">
        <v>15</v>
      </c>
      <c r="F1258" s="216" t="s">
        <v>5054</v>
      </c>
      <c r="G1258" s="216">
        <v>34810719</v>
      </c>
      <c r="K1258" s="216" t="s">
        <v>5055</v>
      </c>
      <c r="L1258" s="216" t="s">
        <v>2934</v>
      </c>
      <c r="M1258" s="216" t="s">
        <v>5016</v>
      </c>
      <c r="N1258" s="216">
        <v>0</v>
      </c>
      <c r="Q1258" s="216" t="s">
        <v>5053</v>
      </c>
    </row>
    <row r="1259" spans="3:17">
      <c r="C1259" s="217" t="s">
        <v>5056</v>
      </c>
      <c r="D1259" s="218">
        <v>45879</v>
      </c>
      <c r="E1259" s="216">
        <v>15</v>
      </c>
      <c r="F1259" s="216" t="s">
        <v>5057</v>
      </c>
      <c r="G1259" s="216">
        <v>54739151</v>
      </c>
      <c r="K1259" s="216" t="s">
        <v>5058</v>
      </c>
      <c r="L1259" s="216" t="s">
        <v>2934</v>
      </c>
      <c r="M1259" s="216" t="s">
        <v>5016</v>
      </c>
      <c r="N1259" s="216">
        <v>0</v>
      </c>
      <c r="Q1259" s="216" t="s">
        <v>5056</v>
      </c>
    </row>
    <row r="1260" spans="3:17">
      <c r="C1260" s="217" t="s">
        <v>5059</v>
      </c>
      <c r="D1260" s="218">
        <v>45879</v>
      </c>
      <c r="E1260" s="216">
        <v>15</v>
      </c>
      <c r="F1260" s="216" t="s">
        <v>5060</v>
      </c>
      <c r="G1260" s="216">
        <v>37666083</v>
      </c>
      <c r="H1260" s="216">
        <v>59503293</v>
      </c>
      <c r="I1260" s="216">
        <v>58511748</v>
      </c>
      <c r="K1260" s="216" t="s">
        <v>5061</v>
      </c>
      <c r="L1260" s="216" t="s">
        <v>2934</v>
      </c>
      <c r="M1260" s="216" t="s">
        <v>5016</v>
      </c>
      <c r="N1260" s="216">
        <v>0</v>
      </c>
      <c r="Q1260" s="216" t="s">
        <v>5059</v>
      </c>
    </row>
    <row r="1261" spans="3:17">
      <c r="C1261" s="217" t="s">
        <v>5062</v>
      </c>
      <c r="D1261" s="218">
        <v>45894</v>
      </c>
      <c r="E1261" s="216">
        <v>30</v>
      </c>
      <c r="F1261" s="216" t="s">
        <v>5063</v>
      </c>
      <c r="G1261" s="216">
        <v>30297861</v>
      </c>
      <c r="K1261" s="216" t="s">
        <v>5064</v>
      </c>
      <c r="L1261" s="216" t="s">
        <v>2934</v>
      </c>
      <c r="M1261" s="216" t="s">
        <v>5016</v>
      </c>
      <c r="N1261" s="216">
        <v>0</v>
      </c>
      <c r="Q1261" s="216" t="s">
        <v>5062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MENU PRINICIPAL</vt:lpstr>
      <vt:lpstr>INDIVIDUAL</vt:lpstr>
      <vt:lpstr>JURIDICA</vt:lpstr>
      <vt:lpstr>BASE DE DATOS INDIVIDUAL</vt:lpstr>
      <vt:lpstr>DATOS DE SOPORTE</vt:lpstr>
      <vt:lpstr>Actualizacion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Maple</cp:lastModifiedBy>
  <cp:lastPrinted>2025-07-10T16:26:46Z</cp:lastPrinted>
  <dcterms:created xsi:type="dcterms:W3CDTF">2023-09-06T14:25:00Z</dcterms:created>
  <dcterms:modified xsi:type="dcterms:W3CDTF">2025-07-19T14:29:09Z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64CA1D029B1947D59CD0DA1A6D731600_12</vt:lpwstr>
  </property>
  <property fmtid="{D5CDD505-2E9C-101B-9397-08002B2CF9AE}" pid="3" name="KSOProductBuildVer">
    <vt:lpwstr>2058-12.2.0.19307</vt:lpwstr>
  </property>
</Properties>
</file>